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mel71\PET ENG WORK\PET ENG WORK (1)\6-WELL HISTORY\"/>
    </mc:Choice>
  </mc:AlternateContent>
  <bookViews>
    <workbookView xWindow="0" yWindow="0" windowWidth="25125" windowHeight="12435" tabRatio="916" firstSheet="47" activeTab="59"/>
  </bookViews>
  <sheets>
    <sheet name="BEFORE 2011" sheetId="1" r:id="rId1"/>
    <sheet name="FULLA-1X" sheetId="101" r:id="rId2"/>
    <sheet name="FULLA-4" sheetId="103" r:id="rId3"/>
    <sheet name="E-1X" sheetId="2" r:id="rId4"/>
    <sheet name="E-2" sheetId="3" r:id="rId5"/>
    <sheet name="E-3" sheetId="4" r:id="rId6"/>
    <sheet name="E-4" sheetId="5" r:id="rId7"/>
    <sheet name="E-5" sheetId="6" r:id="rId8"/>
    <sheet name="E-6" sheetId="96" r:id="rId9"/>
    <sheet name="E-DEEP-1X" sheetId="7" r:id="rId10"/>
    <sheet name="E-DEEP-2" sheetId="8" r:id="rId11"/>
    <sheet name="E-DEEP-4X" sheetId="9" r:id="rId12"/>
    <sheet name="E-DEEP-6" sheetId="10" r:id="rId13"/>
    <sheet name="E-DEEP-7" sheetId="11" r:id="rId14"/>
    <sheet name="E-DEEP-9" sheetId="12" r:id="rId15"/>
    <sheet name="E-DEEP-10" sheetId="13" r:id="rId16"/>
    <sheet name="E-DEEP-11" sheetId="14" r:id="rId17"/>
    <sheet name="E-DEEP-12" sheetId="15" r:id="rId18"/>
    <sheet name="E-DEEP-13" sheetId="16" r:id="rId19"/>
    <sheet name="E-DEEP-14" sheetId="17" r:id="rId20"/>
    <sheet name="E-DEEP-15" sheetId="18" r:id="rId21"/>
    <sheet name="E-DEEP-16" sheetId="89" r:id="rId22"/>
    <sheet name="E-DEEP-18" sheetId="91" r:id="rId23"/>
    <sheet name="E-DEEP-19" sheetId="98" r:id="rId24"/>
    <sheet name="NADA-2" sheetId="19" r:id="rId25"/>
    <sheet name="NADA-3" sheetId="88" r:id="rId26"/>
    <sheet name="N.NADA-1X" sheetId="20" r:id="rId27"/>
    <sheet name="N.NADA-3" sheetId="21" r:id="rId28"/>
    <sheet name="N.NADA-4" sheetId="22" r:id="rId29"/>
    <sheet name="N.NADA-5" sheetId="23" r:id="rId30"/>
    <sheet name="N.NADA-6" sheetId="24" r:id="rId31"/>
    <sheet name="N-NADA-7" sheetId="25" r:id="rId32"/>
    <sheet name="N-NADA-8" sheetId="26" r:id="rId33"/>
    <sheet name="N-NADA-9" sheetId="27" r:id="rId34"/>
    <sheet name="N-NADA-10" sheetId="28" r:id="rId35"/>
    <sheet name="N-NADA-13" sheetId="104" r:id="rId36"/>
    <sheet name="NADA-W-1X" sheetId="29" r:id="rId37"/>
    <sheet name="NADA-W-2" sheetId="30" r:id="rId38"/>
    <sheet name="NADA-W-3" sheetId="31" r:id="rId39"/>
    <sheet name="NADA-W-4" sheetId="32" r:id="rId40"/>
    <sheet name="NADA-W-5" sheetId="33" r:id="rId41"/>
    <sheet name="NADA-W-6" sheetId="99" r:id="rId42"/>
    <sheet name="NADA-W-7" sheetId="35" r:id="rId43"/>
    <sheet name="NADA-NE-1X" sheetId="36" r:id="rId44"/>
    <sheet name="NADA-NE-2" sheetId="37" r:id="rId45"/>
    <sheet name="NADA-E-1X" sheetId="38" r:id="rId46"/>
    <sheet name="FALAK-2" sheetId="39" r:id="rId47"/>
    <sheet name="FALAK-3" sheetId="40" r:id="rId48"/>
    <sheet name="FALAK-4" sheetId="41" r:id="rId49"/>
    <sheet name="FALAK-5" sheetId="42" r:id="rId50"/>
    <sheet name="FALAK-6" sheetId="43" r:id="rId51"/>
    <sheet name="FALAK-7" sheetId="44" r:id="rId52"/>
    <sheet name="FALAK-8" sheetId="45" r:id="rId53"/>
    <sheet name="FALAK-9" sheetId="46" r:id="rId54"/>
    <sheet name="FALAK-10" sheetId="47" r:id="rId55"/>
    <sheet name="FALAK-11" sheetId="48" r:id="rId56"/>
    <sheet name="FALAK-12" sheetId="49" r:id="rId57"/>
    <sheet name="FALAK-13" sheetId="50" r:id="rId58"/>
    <sheet name="FALAK-17" sheetId="51" r:id="rId59"/>
    <sheet name="FALAK-21" sheetId="52" r:id="rId60"/>
    <sheet name="FALAK-24" sheetId="53" r:id="rId61"/>
    <sheet name="FALAK-27" sheetId="54" r:id="rId62"/>
    <sheet name="BASMA-1X" sheetId="93" r:id="rId63"/>
    <sheet name="BASMA-2" sheetId="94" r:id="rId64"/>
    <sheet name="BASMA-3" sheetId="100" r:id="rId65"/>
    <sheet name="DORRA-1X" sheetId="55" r:id="rId66"/>
    <sheet name="DORRA-2" sheetId="56" r:id="rId67"/>
    <sheet name="DORRA-3" sheetId="57" r:id="rId68"/>
    <sheet name="DORRA-4" sheetId="58" r:id="rId69"/>
    <sheet name="DORRA-5" sheetId="59" r:id="rId70"/>
    <sheet name="DORRA-6" sheetId="60" r:id="rId71"/>
    <sheet name="DORRA-8" sheetId="61" r:id="rId72"/>
    <sheet name="DORRA-9" sheetId="62" r:id="rId73"/>
    <sheet name="DORRA-10" sheetId="63" r:id="rId74"/>
    <sheet name="DORRA-11" sheetId="64" r:id="rId75"/>
    <sheet name="DORRA-12" sheetId="65" r:id="rId76"/>
    <sheet name="DORRA-13" sheetId="66" r:id="rId77"/>
    <sheet name="DORRA-14" sheetId="67" r:id="rId78"/>
    <sheet name="DORRA-15" sheetId="68" r:id="rId79"/>
    <sheet name="DORRA-17" sheetId="69" r:id="rId80"/>
    <sheet name="DORRA-18" sheetId="70" r:id="rId81"/>
    <sheet name="DORRA-19" sheetId="71" r:id="rId82"/>
    <sheet name="DORRA-20" sheetId="72" r:id="rId83"/>
    <sheet name="DORRA-21" sheetId="73" r:id="rId84"/>
    <sheet name="DORRA-22" sheetId="74" r:id="rId85"/>
    <sheet name="DORRA-23" sheetId="86" r:id="rId86"/>
    <sheet name="DORRA-24" sheetId="75" r:id="rId87"/>
    <sheet name="DORRA-25" sheetId="76" r:id="rId88"/>
    <sheet name="DORRA-26" sheetId="77" r:id="rId89"/>
    <sheet name="DORRA-27" sheetId="78" r:id="rId90"/>
    <sheet name="DORRA-29" sheetId="79" r:id="rId91"/>
    <sheet name="DORRA-32" sheetId="80" r:id="rId92"/>
    <sheet name="DORRA-33" sheetId="81" r:id="rId93"/>
    <sheet name="DORRA-37" sheetId="87" r:id="rId94"/>
    <sheet name="DORRA-38" sheetId="90" r:id="rId95"/>
    <sheet name="DORRA-39" sheetId="97" r:id="rId96"/>
    <sheet name="DORRA-40" sheetId="95" r:id="rId97"/>
    <sheet name="DORRA-41" sheetId="102" r:id="rId98"/>
    <sheet name="DORRA-S-1X" sheetId="82" r:id="rId99"/>
    <sheet name="DORRA-E-1X" sheetId="83" r:id="rId100"/>
    <sheet name="DORRA-N-DEEP-1X" sheetId="84" r:id="rId101"/>
  </sheets>
  <definedNames>
    <definedName name="_xlnm._FilterDatabase" localSheetId="62" hidden="1">'BASMA-1X'!$A$6:$L$6</definedName>
    <definedName name="_xlnm._FilterDatabase" localSheetId="63" hidden="1">'BASMA-2'!$A$4:$L$4</definedName>
    <definedName name="_xlnm._FilterDatabase" localSheetId="64" hidden="1">'BASMA-3'!$A$4:$L$4</definedName>
    <definedName name="_xlnm._FilterDatabase" localSheetId="73" hidden="1">'DORRA-10'!$B$6:$B$61</definedName>
    <definedName name="_xlnm._FilterDatabase" localSheetId="74" hidden="1">'DORRA-11'!$B$6:$B$145</definedName>
    <definedName name="_xlnm._FilterDatabase" localSheetId="75" hidden="1">'DORRA-12'!$B$6:$B$122</definedName>
    <definedName name="_xlnm._FilterDatabase" localSheetId="76" hidden="1">'DORRA-13'!$B$6:$B$11</definedName>
    <definedName name="_xlnm._FilterDatabase" localSheetId="77" hidden="1">'DORRA-14'!$B$6:$B$100</definedName>
    <definedName name="_xlnm._FilterDatabase" localSheetId="78" hidden="1">'DORRA-15'!$B$6:$B$71</definedName>
    <definedName name="_xlnm._FilterDatabase" localSheetId="79" hidden="1">'DORRA-17'!$A$6:$L$6</definedName>
    <definedName name="_xlnm._FilterDatabase" localSheetId="80" hidden="1">'DORRA-18'!$B$6:$B$68</definedName>
    <definedName name="_xlnm._FilterDatabase" localSheetId="81" hidden="1">'DORRA-19'!$A$6:$L$6</definedName>
    <definedName name="_xlnm._FilterDatabase" localSheetId="65" hidden="1">'DORRA-1X'!$B$6:$B$179</definedName>
    <definedName name="_xlnm._FilterDatabase" localSheetId="66" hidden="1">'DORRA-2'!$B$6:$B$14</definedName>
    <definedName name="_xlnm._FilterDatabase" localSheetId="82" hidden="1">'DORRA-20'!$B$6:$B$10</definedName>
    <definedName name="_xlnm._FilterDatabase" localSheetId="83" hidden="1">'DORRA-21'!$B$6:$B$12</definedName>
    <definedName name="_xlnm._FilterDatabase" localSheetId="84" hidden="1">'DORRA-22'!$B$6:$B$15</definedName>
    <definedName name="_xlnm._FilterDatabase" localSheetId="85" hidden="1">'DORRA-23'!$A$6:$L$6</definedName>
    <definedName name="_xlnm._FilterDatabase" localSheetId="86" hidden="1">'DORRA-24'!$B$6:$B$132</definedName>
    <definedName name="_xlnm._FilterDatabase" localSheetId="87" hidden="1">'DORRA-25'!$A$6:$L$6</definedName>
    <definedName name="_xlnm._FilterDatabase" localSheetId="88" hidden="1">'DORRA-26'!$B$6:$B$12</definedName>
    <definedName name="_xlnm._FilterDatabase" localSheetId="89" hidden="1">'DORRA-27'!$A$6:$L$6</definedName>
    <definedName name="_xlnm._FilterDatabase" localSheetId="67" hidden="1">'DORRA-3'!$A$6:$L$6</definedName>
    <definedName name="_xlnm._FilterDatabase" localSheetId="91" hidden="1">'DORRA-32'!$B$6:$B$17</definedName>
    <definedName name="_xlnm._FilterDatabase" localSheetId="92" hidden="1">'DORRA-33'!$B$6:$B$71</definedName>
    <definedName name="_xlnm._FilterDatabase" localSheetId="93" hidden="1">'DORRA-37'!$A$6:$L$6</definedName>
    <definedName name="_xlnm._FilterDatabase" localSheetId="94" hidden="1">'DORRA-38'!$A$6:$L$6</definedName>
    <definedName name="_xlnm._FilterDatabase" localSheetId="95" hidden="1">'DORRA-39'!$B$6:$B$7</definedName>
    <definedName name="_xlnm._FilterDatabase" localSheetId="68" hidden="1">'DORRA-4'!$A$6:$L$6</definedName>
    <definedName name="_xlnm._FilterDatabase" localSheetId="96" hidden="1">'DORRA-40'!$A$6:$L$6</definedName>
    <definedName name="_xlnm._FilterDatabase" localSheetId="97" hidden="1">'DORRA-41'!$A$6:$L$6</definedName>
    <definedName name="_xlnm._FilterDatabase" localSheetId="69" hidden="1">'DORRA-5'!$A$6:$L$6</definedName>
    <definedName name="_xlnm._FilterDatabase" localSheetId="70" hidden="1">'DORRA-6'!$B$6:$B$16</definedName>
    <definedName name="_xlnm._FilterDatabase" localSheetId="71" hidden="1">'DORRA-8'!$A$6:$L$6</definedName>
    <definedName name="_xlnm._FilterDatabase" localSheetId="72" hidden="1">'DORRA-9'!$A$6:$L$6</definedName>
    <definedName name="_xlnm._FilterDatabase" localSheetId="99" hidden="1">'DORRA-E-1X'!$B$6:$B$164</definedName>
    <definedName name="_xlnm._FilterDatabase" localSheetId="100" hidden="1">'DORRA-N-DEEP-1X'!$B$5:$B$103</definedName>
    <definedName name="_xlnm._FilterDatabase" localSheetId="98" hidden="1">'DORRA-S-1X'!$A$6:$L$6</definedName>
    <definedName name="_xlnm._FilterDatabase" localSheetId="3" hidden="1">'E-1X'!$A$6:$L$160</definedName>
    <definedName name="_xlnm._FilterDatabase" localSheetId="4" hidden="1">'E-2'!$B$6:$B$117</definedName>
    <definedName name="_xlnm._FilterDatabase" localSheetId="5" hidden="1">'E-3'!$A$6:$L$145</definedName>
    <definedName name="_xlnm._FilterDatabase" localSheetId="6" hidden="1">'E-4'!$B$6:$B$170</definedName>
    <definedName name="_xlnm._FilterDatabase" localSheetId="7" hidden="1">'E-5'!$B$6:$B$8</definedName>
    <definedName name="_xlnm._FilterDatabase" localSheetId="8" hidden="1">'E-6'!$A$6:$L$6</definedName>
    <definedName name="_xlnm._FilterDatabase" localSheetId="15" hidden="1">'E-DEEP-10'!$B$6:$B$199</definedName>
    <definedName name="_xlnm._FilterDatabase" localSheetId="16" hidden="1">'E-DEEP-11'!$A$6:$L$6</definedName>
    <definedName name="_xlnm._FilterDatabase" localSheetId="17" hidden="1">'E-DEEP-12'!$A$6:$L$6</definedName>
    <definedName name="_xlnm._FilterDatabase" localSheetId="18" hidden="1">'E-DEEP-13'!$B$6:$B$160</definedName>
    <definedName name="_xlnm._FilterDatabase" localSheetId="19" hidden="1">'E-DEEP-14'!$B$6:$B$555</definedName>
    <definedName name="_xlnm._FilterDatabase" localSheetId="20" hidden="1">'E-DEEP-15'!$A$6:$L$6</definedName>
    <definedName name="_xlnm._FilterDatabase" localSheetId="22" hidden="1">'E-DEEP-18'!$A$6:$L$6</definedName>
    <definedName name="_xlnm._FilterDatabase" localSheetId="23" hidden="1">'E-DEEP-19'!$A$6:$L$6</definedName>
    <definedName name="_xlnm._FilterDatabase" localSheetId="9" hidden="1">'E-DEEP-1X'!$A$6:$L$6</definedName>
    <definedName name="_xlnm._FilterDatabase" localSheetId="10" hidden="1">'E-DEEP-2'!$A$6:$L$292</definedName>
    <definedName name="_xlnm._FilterDatabase" localSheetId="11" hidden="1">'E-DEEP-4X'!$A$4:$L$4</definedName>
    <definedName name="_xlnm._FilterDatabase" localSheetId="12" hidden="1">'E-DEEP-6'!$B$6:$B$16</definedName>
    <definedName name="_xlnm._FilterDatabase" localSheetId="13" hidden="1">'E-DEEP-7'!$B$6:$B$77</definedName>
    <definedName name="_xlnm._FilterDatabase" localSheetId="14" hidden="1">'E-DEEP-9'!$A$6:$L$6</definedName>
    <definedName name="_xlnm._FilterDatabase" localSheetId="54" hidden="1">'FALAK-10'!$A$6:$L$6</definedName>
    <definedName name="_xlnm._FilterDatabase" localSheetId="55" hidden="1">'FALAK-11'!$B$6:$B$184</definedName>
    <definedName name="_xlnm._FilterDatabase" localSheetId="56" hidden="1">'FALAK-12'!$A$6:$L$6</definedName>
    <definedName name="_xlnm._FilterDatabase" localSheetId="57" hidden="1">'FALAK-13'!$A$6:$L$6</definedName>
    <definedName name="_xlnm._FilterDatabase" localSheetId="58" hidden="1">'FALAK-17'!$B$6:$B$155</definedName>
    <definedName name="_xlnm._FilterDatabase" localSheetId="46" hidden="1">'FALAK-2'!$B$4:$B$164</definedName>
    <definedName name="_xlnm._FilterDatabase" localSheetId="59" hidden="1">'FALAK-21'!$A$6:$L$6</definedName>
    <definedName name="_xlnm._FilterDatabase" localSheetId="60" hidden="1">'FALAK-24'!$B$6:$B$514</definedName>
    <definedName name="_xlnm._FilterDatabase" localSheetId="61" hidden="1">'FALAK-27'!$A$6:$L$6</definedName>
    <definedName name="_xlnm._FilterDatabase" localSheetId="47" hidden="1">'FALAK-3'!$B$6:$B$145</definedName>
    <definedName name="_xlnm._FilterDatabase" localSheetId="48" hidden="1">'FALAK-4'!$B$6:$B$164</definedName>
    <definedName name="_xlnm._FilterDatabase" localSheetId="49" hidden="1">'FALAK-5'!$A$6:$L$6</definedName>
    <definedName name="_xlnm._FilterDatabase" localSheetId="50" hidden="1">'FALAK-6'!$A$6:$L$6</definedName>
    <definedName name="_xlnm._FilterDatabase" localSheetId="51" hidden="1">'FALAK-7'!$B$6:$B$173</definedName>
    <definedName name="_xlnm._FilterDatabase" localSheetId="52" hidden="1">'FALAK-8'!$B$6:$B$167</definedName>
    <definedName name="_xlnm._FilterDatabase" localSheetId="53" hidden="1">'FALAK-9'!$B$6:$B$160</definedName>
    <definedName name="_xlnm._FilterDatabase" localSheetId="26" hidden="1">'N.NADA-1X'!$B$6:$B$138</definedName>
    <definedName name="_xlnm._FilterDatabase" localSheetId="27" hidden="1">'N.NADA-3'!$A$6:$L$6</definedName>
    <definedName name="_xlnm._FilterDatabase" localSheetId="28" hidden="1">'N.NADA-4'!$A$6:$L$6</definedName>
    <definedName name="_xlnm._FilterDatabase" localSheetId="29" hidden="1">'N.NADA-5'!$A$6:$L$6</definedName>
    <definedName name="_xlnm._FilterDatabase" localSheetId="30" hidden="1">'N.NADA-6'!$A$6:$L$6</definedName>
    <definedName name="_xlnm._FilterDatabase" localSheetId="24" hidden="1">'NADA-2'!$B$6:$B$138</definedName>
    <definedName name="_xlnm._FilterDatabase" localSheetId="25" hidden="1">'NADA-3'!$B$4:$B$119</definedName>
    <definedName name="_xlnm._FilterDatabase" localSheetId="43" hidden="1">'NADA-NE-1X'!$B$6:$B$158</definedName>
    <definedName name="_xlnm._FilterDatabase" localSheetId="44" hidden="1">'NADA-NE-2'!$B$6:$B$14</definedName>
    <definedName name="_xlnm._FilterDatabase" localSheetId="36" hidden="1">'NADA-W-1X'!$A$6:$L$6</definedName>
    <definedName name="_xlnm._FilterDatabase" localSheetId="37" hidden="1">'NADA-W-2'!$A$6:$L$6</definedName>
    <definedName name="_xlnm._FilterDatabase" localSheetId="38" hidden="1">'NADA-W-3'!$A$6:$L$6</definedName>
    <definedName name="_xlnm._FilterDatabase" localSheetId="39" hidden="1">'NADA-W-4'!$B$6:$B$149</definedName>
    <definedName name="_xlnm._FilterDatabase" localSheetId="40" hidden="1">'NADA-W-5'!$A$6:$L$6</definedName>
    <definedName name="_xlnm._FilterDatabase" localSheetId="41" hidden="1">'NADA-W-6'!$B$6:$B$16</definedName>
    <definedName name="_xlnm._FilterDatabase" localSheetId="42" hidden="1">'NADA-W-7'!$A$6:$L$6</definedName>
    <definedName name="_xlnm._FilterDatabase" localSheetId="34" hidden="1">'N-NADA-10'!$B$6:$B$9</definedName>
    <definedName name="_xlnm._FilterDatabase" localSheetId="32" hidden="1">'N-NADA-8'!$A$6:$L$6</definedName>
    <definedName name="_xlnm._FilterDatabase" localSheetId="33" hidden="1">'N-NADA-9'!$A$6:$L$6</definedName>
    <definedName name="_xlnm.Print_Area" localSheetId="66">'DORRA-2'!$A$1:$K$161</definedName>
    <definedName name="_xlnm.Print_Area" localSheetId="67">'DORRA-3'!$A$1:$L$165</definedName>
    <definedName name="_xlnm.Print_Area" localSheetId="68">'DORRA-4'!$A$1:$L$164</definedName>
    <definedName name="_xlnm.Print_Area" localSheetId="99">'DORRA-E-1X'!$A$1:$K$163</definedName>
    <definedName name="_xlnm.Print_Area" localSheetId="98">'DORRA-S-1X'!$A$1:$L$179</definedName>
    <definedName name="_xlnm.Print_Area" localSheetId="13">'E-DEEP-7'!$A$1:$K$95</definedName>
    <definedName name="_xlnm.Print_Area" localSheetId="14">'E-DEEP-9'!$A$1:$L$103</definedName>
    <definedName name="_xlnm.Print_Area" localSheetId="47">'FALAK-3'!$C$16:$K$16</definedName>
    <definedName name="Z_37E5A341_1FD9_43BE_82E4_6752AFCB4415_.wvu.FilterData" localSheetId="71" hidden="1">'DORRA-8'!$B$6:$B$170</definedName>
    <definedName name="Z_37E5A341_1FD9_43BE_82E4_6752AFCB4415_.wvu.FilterData" localSheetId="72" hidden="1">'DORRA-9'!$B$6:$B$132</definedName>
    <definedName name="Z_385300E5_6F10_4F96_8E06_E00E5F2014B5_.wvu.FilterData" localSheetId="69" hidden="1">'DORRA-5'!$B$6:$B$159</definedName>
    <definedName name="Z_4A6D03CA_35D0_42B2_8E76_6C991766DE68_.wvu.FilterData" localSheetId="73" hidden="1">'DORRA-10'!$B$6:$B$14</definedName>
    <definedName name="Z_4A6D03CA_35D0_42B2_8E76_6C991766DE68_.wvu.FilterData" localSheetId="74" hidden="1">'DORRA-11'!$B$6:$B$13</definedName>
    <definedName name="Z_4A6D03CA_35D0_42B2_8E76_6C991766DE68_.wvu.FilterData" localSheetId="75" hidden="1">'DORRA-12'!$B$6:$B$56</definedName>
    <definedName name="Z_4A6D03CA_35D0_42B2_8E76_6C991766DE68_.wvu.FilterData" localSheetId="76" hidden="1">'DORRA-13'!$B$6:$B$11</definedName>
    <definedName name="Z_4A6D03CA_35D0_42B2_8E76_6C991766DE68_.wvu.FilterData" localSheetId="77" hidden="1">'DORRA-14'!$B$6:$B$17</definedName>
    <definedName name="Z_4A6D03CA_35D0_42B2_8E76_6C991766DE68_.wvu.FilterData" localSheetId="78" hidden="1">'DORRA-15'!$B$6:$B$58</definedName>
    <definedName name="Z_4A6D03CA_35D0_42B2_8E76_6C991766DE68_.wvu.FilterData" localSheetId="79" hidden="1">'DORRA-17'!$B$6:$B$48</definedName>
    <definedName name="Z_4A6D03CA_35D0_42B2_8E76_6C991766DE68_.wvu.FilterData" localSheetId="80" hidden="1">'DORRA-18'!$B$6:$B$12</definedName>
    <definedName name="Z_4A6D03CA_35D0_42B2_8E76_6C991766DE68_.wvu.FilterData" localSheetId="81" hidden="1">'DORRA-19'!$B$6:$B$38</definedName>
    <definedName name="Z_4A6D03CA_35D0_42B2_8E76_6C991766DE68_.wvu.FilterData" localSheetId="65" hidden="1">'DORRA-1X'!$B$6:$B$179</definedName>
    <definedName name="Z_4A6D03CA_35D0_42B2_8E76_6C991766DE68_.wvu.FilterData" localSheetId="66" hidden="1">'DORRA-2'!$B$6:$B$14</definedName>
    <definedName name="Z_4A6D03CA_35D0_42B2_8E76_6C991766DE68_.wvu.FilterData" localSheetId="82" hidden="1">'DORRA-20'!$B$6:$B$10</definedName>
    <definedName name="Z_4A6D03CA_35D0_42B2_8E76_6C991766DE68_.wvu.FilterData" localSheetId="87" hidden="1">'DORRA-25'!$B$6:$B$24</definedName>
    <definedName name="Z_4A6D03CA_35D0_42B2_8E76_6C991766DE68_.wvu.FilterData" localSheetId="88" hidden="1">'DORRA-26'!$B$6:$B$12</definedName>
    <definedName name="Z_4A6D03CA_35D0_42B2_8E76_6C991766DE68_.wvu.FilterData" localSheetId="89" hidden="1">'DORRA-27'!$B$6:$B$26</definedName>
    <definedName name="Z_4A6D03CA_35D0_42B2_8E76_6C991766DE68_.wvu.FilterData" localSheetId="67" hidden="1">'DORRA-3'!$B$6:$B$168</definedName>
    <definedName name="Z_4A6D03CA_35D0_42B2_8E76_6C991766DE68_.wvu.FilterData" localSheetId="91" hidden="1">'DORRA-32'!$B$6:$B$17</definedName>
    <definedName name="Z_4A6D03CA_35D0_42B2_8E76_6C991766DE68_.wvu.FilterData" localSheetId="68" hidden="1">'DORRA-4'!$B$6:$B$156</definedName>
    <definedName name="Z_4A6D03CA_35D0_42B2_8E76_6C991766DE68_.wvu.FilterData" localSheetId="69" hidden="1">'DORRA-5'!$B$6:$B$159</definedName>
    <definedName name="Z_4A6D03CA_35D0_42B2_8E76_6C991766DE68_.wvu.FilterData" localSheetId="70" hidden="1">'DORRA-6'!$B$6:$B$16</definedName>
    <definedName name="Z_4A6D03CA_35D0_42B2_8E76_6C991766DE68_.wvu.FilterData" localSheetId="71" hidden="1">'DORRA-8'!$B$6:$B$170</definedName>
    <definedName name="Z_4A6D03CA_35D0_42B2_8E76_6C991766DE68_.wvu.FilterData" localSheetId="72" hidden="1">'DORRA-9'!$B$6:$B$132</definedName>
    <definedName name="Z_4A6D03CA_35D0_42B2_8E76_6C991766DE68_.wvu.FilterData" localSheetId="99" hidden="1">'DORRA-E-1X'!$B$6:$B$164</definedName>
    <definedName name="Z_4A6D03CA_35D0_42B2_8E76_6C991766DE68_.wvu.FilterData" localSheetId="100" hidden="1">'DORRA-N-DEEP-1X'!$B$5:$B$14</definedName>
    <definedName name="Z_4A6D03CA_35D0_42B2_8E76_6C991766DE68_.wvu.FilterData" localSheetId="98" hidden="1">'DORRA-S-1X'!$B$6:$B$179</definedName>
    <definedName name="Z_4A6D03CA_35D0_42B2_8E76_6C991766DE68_.wvu.FilterData" localSheetId="3" hidden="1">'E-1X'!$B$6:$B$141</definedName>
    <definedName name="Z_4A6D03CA_35D0_42B2_8E76_6C991766DE68_.wvu.FilterData" localSheetId="4" hidden="1">'E-2'!$B$6:$B$117</definedName>
    <definedName name="Z_4A6D03CA_35D0_42B2_8E76_6C991766DE68_.wvu.FilterData" localSheetId="5" hidden="1">'E-3'!$B$6:$B$179</definedName>
    <definedName name="Z_4A6D03CA_35D0_42B2_8E76_6C991766DE68_.wvu.FilterData" localSheetId="6" hidden="1">'E-4'!$B$6:$B$170</definedName>
    <definedName name="Z_4A6D03CA_35D0_42B2_8E76_6C991766DE68_.wvu.FilterData" localSheetId="7" hidden="1">'E-5'!$B$6:$B$8</definedName>
    <definedName name="Z_4A6D03CA_35D0_42B2_8E76_6C991766DE68_.wvu.FilterData" localSheetId="8" hidden="1">'E-6'!$B$6:$B$7</definedName>
    <definedName name="Z_4A6D03CA_35D0_42B2_8E76_6C991766DE68_.wvu.FilterData" localSheetId="15" hidden="1">'E-DEEP-10'!$B$6:$B$199</definedName>
    <definedName name="Z_4A6D03CA_35D0_42B2_8E76_6C991766DE68_.wvu.FilterData" localSheetId="16" hidden="1">'E-DEEP-11'!$B$6:$B$251</definedName>
    <definedName name="Z_4A6D03CA_35D0_42B2_8E76_6C991766DE68_.wvu.FilterData" localSheetId="17" hidden="1">'E-DEEP-12'!$B$6:$B$168</definedName>
    <definedName name="Z_4A6D03CA_35D0_42B2_8E76_6C991766DE68_.wvu.FilterData" localSheetId="18" hidden="1">'E-DEEP-13'!$B$6:$B$160</definedName>
    <definedName name="Z_4A6D03CA_35D0_42B2_8E76_6C991766DE68_.wvu.FilterData" localSheetId="19" hidden="1">'E-DEEP-14'!$B$6:$B$555</definedName>
    <definedName name="Z_4A6D03CA_35D0_42B2_8E76_6C991766DE68_.wvu.FilterData" localSheetId="20" hidden="1">'E-DEEP-15'!$B$6:$B$580</definedName>
    <definedName name="Z_4A6D03CA_35D0_42B2_8E76_6C991766DE68_.wvu.FilterData" localSheetId="23" hidden="1">'E-DEEP-19'!$B$6:$B$7</definedName>
    <definedName name="Z_4A6D03CA_35D0_42B2_8E76_6C991766DE68_.wvu.FilterData" localSheetId="9" hidden="1">'E-DEEP-1X'!$B$6:$B$351</definedName>
    <definedName name="Z_4A6D03CA_35D0_42B2_8E76_6C991766DE68_.wvu.FilterData" localSheetId="10" hidden="1">'E-DEEP-2'!$B$6:$B$203</definedName>
    <definedName name="Z_4A6D03CA_35D0_42B2_8E76_6C991766DE68_.wvu.FilterData" localSheetId="11" hidden="1">'E-DEEP-4X'!$B$4:$B$96</definedName>
    <definedName name="Z_4A6D03CA_35D0_42B2_8E76_6C991766DE68_.wvu.FilterData" localSheetId="12" hidden="1">'E-DEEP-6'!$B$6:$B$16</definedName>
    <definedName name="Z_4A6D03CA_35D0_42B2_8E76_6C991766DE68_.wvu.FilterData" localSheetId="13" hidden="1">'E-DEEP-7'!$B$6:$B$77</definedName>
    <definedName name="Z_4A6D03CA_35D0_42B2_8E76_6C991766DE68_.wvu.FilterData" localSheetId="14" hidden="1">'E-DEEP-9'!$B$6:$B$168</definedName>
    <definedName name="Z_4A6D03CA_35D0_42B2_8E76_6C991766DE68_.wvu.FilterData" localSheetId="54" hidden="1">'FALAK-10'!$B$6:$B$162</definedName>
    <definedName name="Z_4A6D03CA_35D0_42B2_8E76_6C991766DE68_.wvu.FilterData" localSheetId="55" hidden="1">'FALAK-11'!$B$6:$B$184</definedName>
    <definedName name="Z_4A6D03CA_35D0_42B2_8E76_6C991766DE68_.wvu.FilterData" localSheetId="56" hidden="1">'FALAK-12'!$B$6:$B$160</definedName>
    <definedName name="Z_4A6D03CA_35D0_42B2_8E76_6C991766DE68_.wvu.FilterData" localSheetId="57" hidden="1">'FALAK-13'!$B$6:$B$176</definedName>
    <definedName name="Z_4A6D03CA_35D0_42B2_8E76_6C991766DE68_.wvu.FilterData" localSheetId="58" hidden="1">'FALAK-17'!$B$6:$B$155</definedName>
    <definedName name="Z_4A6D03CA_35D0_42B2_8E76_6C991766DE68_.wvu.FilterData" localSheetId="46" hidden="1">'FALAK-2'!$B$4:$B$164</definedName>
    <definedName name="Z_4A6D03CA_35D0_42B2_8E76_6C991766DE68_.wvu.FilterData" localSheetId="59" hidden="1">'FALAK-21'!$B$6:$B$158</definedName>
    <definedName name="Z_4A6D03CA_35D0_42B2_8E76_6C991766DE68_.wvu.FilterData" localSheetId="60" hidden="1">'FALAK-24'!$B$6:$B$514</definedName>
    <definedName name="Z_4A6D03CA_35D0_42B2_8E76_6C991766DE68_.wvu.FilterData" localSheetId="61" hidden="1">'FALAK-27'!$B$6:$B$21</definedName>
    <definedName name="Z_4A6D03CA_35D0_42B2_8E76_6C991766DE68_.wvu.FilterData" localSheetId="47" hidden="1">'FALAK-3'!$B$6:$B$145</definedName>
    <definedName name="Z_4A6D03CA_35D0_42B2_8E76_6C991766DE68_.wvu.FilterData" localSheetId="48" hidden="1">'FALAK-4'!$B$6:$B$164</definedName>
    <definedName name="Z_4A6D03CA_35D0_42B2_8E76_6C991766DE68_.wvu.FilterData" localSheetId="50" hidden="1">'FALAK-6'!$B$6:$B$175</definedName>
    <definedName name="Z_4A6D03CA_35D0_42B2_8E76_6C991766DE68_.wvu.FilterData" localSheetId="51" hidden="1">'FALAK-7'!$B$6:$B$173</definedName>
    <definedName name="Z_4A6D03CA_35D0_42B2_8E76_6C991766DE68_.wvu.FilterData" localSheetId="52" hidden="1">'FALAK-8'!$B$6:$B$167</definedName>
    <definedName name="Z_4A6D03CA_35D0_42B2_8E76_6C991766DE68_.wvu.FilterData" localSheetId="53" hidden="1">'FALAK-9'!$B$6:$B$160</definedName>
    <definedName name="Z_4A6D03CA_35D0_42B2_8E76_6C991766DE68_.wvu.FilterData" localSheetId="26" hidden="1">'N.NADA-1X'!$B$6:$B$138</definedName>
    <definedName name="Z_4A6D03CA_35D0_42B2_8E76_6C991766DE68_.wvu.FilterData" localSheetId="27" hidden="1">'N.NADA-3'!$B$6:$B$160</definedName>
    <definedName name="Z_4A6D03CA_35D0_42B2_8E76_6C991766DE68_.wvu.FilterData" localSheetId="28" hidden="1">'N.NADA-4'!$B$6:$B$176</definedName>
    <definedName name="Z_4A6D03CA_35D0_42B2_8E76_6C991766DE68_.wvu.FilterData" localSheetId="29" hidden="1">'N.NADA-5'!$B$6:$B$160</definedName>
    <definedName name="Z_4A6D03CA_35D0_42B2_8E76_6C991766DE68_.wvu.FilterData" localSheetId="30" hidden="1">'N.NADA-6'!$B$6:$B$158</definedName>
    <definedName name="Z_4A6D03CA_35D0_42B2_8E76_6C991766DE68_.wvu.FilterData" localSheetId="24" hidden="1">'NADA-2'!$B$6:$B$138</definedName>
    <definedName name="Z_4A6D03CA_35D0_42B2_8E76_6C991766DE68_.wvu.FilterData" localSheetId="25" hidden="1">'NADA-3'!$B$4:$B$119</definedName>
    <definedName name="Z_4A6D03CA_35D0_42B2_8E76_6C991766DE68_.wvu.FilterData" localSheetId="43" hidden="1">'NADA-NE-1X'!$B$6:$B$158</definedName>
    <definedName name="Z_4A6D03CA_35D0_42B2_8E76_6C991766DE68_.wvu.FilterData" localSheetId="44" hidden="1">'NADA-NE-2'!$B$6:$B$14</definedName>
    <definedName name="Z_4A6D03CA_35D0_42B2_8E76_6C991766DE68_.wvu.FilterData" localSheetId="36" hidden="1">'NADA-W-1X'!$B$6:$B$161</definedName>
    <definedName name="Z_4A6D03CA_35D0_42B2_8E76_6C991766DE68_.wvu.FilterData" localSheetId="37" hidden="1">'NADA-W-2'!$B$6:$B$13</definedName>
    <definedName name="Z_4A6D03CA_35D0_42B2_8E76_6C991766DE68_.wvu.FilterData" localSheetId="38" hidden="1">'NADA-W-3'!$B$6:$B$161</definedName>
    <definedName name="Z_4A6D03CA_35D0_42B2_8E76_6C991766DE68_.wvu.FilterData" localSheetId="39" hidden="1">'NADA-W-4'!$B$6:$B$149</definedName>
    <definedName name="Z_4A6D03CA_35D0_42B2_8E76_6C991766DE68_.wvu.FilterData" localSheetId="40" hidden="1">'NADA-W-5'!$B$6:$B$12</definedName>
    <definedName name="Z_4A6D03CA_35D0_42B2_8E76_6C991766DE68_.wvu.FilterData" localSheetId="42" hidden="1">'NADA-W-7'!$B$6:$B$15</definedName>
    <definedName name="Z_4A6D03CA_35D0_42B2_8E76_6C991766DE68_.wvu.FilterData" localSheetId="34" hidden="1">'N-NADA-10'!$B$6:$B$9</definedName>
    <definedName name="Z_4A6D03CA_35D0_42B2_8E76_6C991766DE68_.wvu.FilterData" localSheetId="32" hidden="1">'N-NADA-8'!$B$6:$B$174</definedName>
    <definedName name="Z_4A6D03CA_35D0_42B2_8E76_6C991766DE68_.wvu.PrintArea" localSheetId="66" hidden="1">'DORRA-2'!$A$1:$K$161</definedName>
    <definedName name="Z_4A6D03CA_35D0_42B2_8E76_6C991766DE68_.wvu.PrintArea" localSheetId="67" hidden="1">'DORRA-3'!$A$1:$L$165</definedName>
    <definedName name="Z_4A6D03CA_35D0_42B2_8E76_6C991766DE68_.wvu.PrintArea" localSheetId="68" hidden="1">'DORRA-4'!$A$1:$L$164</definedName>
    <definedName name="Z_4A6D03CA_35D0_42B2_8E76_6C991766DE68_.wvu.PrintArea" localSheetId="99" hidden="1">'DORRA-E-1X'!$A$1:$K$163</definedName>
    <definedName name="Z_4A6D03CA_35D0_42B2_8E76_6C991766DE68_.wvu.PrintArea" localSheetId="98" hidden="1">'DORRA-S-1X'!$A$1:$L$179</definedName>
    <definedName name="Z_4A6D03CA_35D0_42B2_8E76_6C991766DE68_.wvu.PrintArea" localSheetId="13" hidden="1">'E-DEEP-7'!$A$1:$K$95</definedName>
    <definedName name="Z_4A6D03CA_35D0_42B2_8E76_6C991766DE68_.wvu.PrintArea" localSheetId="14" hidden="1">'E-DEEP-9'!$A$1:$L$103</definedName>
    <definedName name="Z_4A6D03CA_35D0_42B2_8E76_6C991766DE68_.wvu.PrintArea" localSheetId="47" hidden="1">'FALAK-3'!$C$16:$K$16</definedName>
    <definedName name="Z_94FC66D5_BF29_4BE8_974C_C93BA07E9FE3_.wvu.FilterData" localSheetId="73" hidden="1">'DORRA-10'!$B$6:$B$14</definedName>
    <definedName name="Z_94FC66D5_BF29_4BE8_974C_C93BA07E9FE3_.wvu.FilterData" localSheetId="74" hidden="1">'DORRA-11'!$B$6:$B$13</definedName>
    <definedName name="Z_94FC66D5_BF29_4BE8_974C_C93BA07E9FE3_.wvu.FilterData" localSheetId="75" hidden="1">'DORRA-12'!$B$6:$B$56</definedName>
    <definedName name="Z_94FC66D5_BF29_4BE8_974C_C93BA07E9FE3_.wvu.FilterData" localSheetId="76" hidden="1">'DORRA-13'!$B$6:$B$11</definedName>
    <definedName name="Z_94FC66D5_BF29_4BE8_974C_C93BA07E9FE3_.wvu.FilterData" localSheetId="77" hidden="1">'DORRA-14'!$B$6:$B$17</definedName>
    <definedName name="Z_94FC66D5_BF29_4BE8_974C_C93BA07E9FE3_.wvu.FilterData" localSheetId="78" hidden="1">'DORRA-15'!$B$6:$B$58</definedName>
    <definedName name="Z_94FC66D5_BF29_4BE8_974C_C93BA07E9FE3_.wvu.FilterData" localSheetId="79" hidden="1">'DORRA-17'!$B$6:$B$48</definedName>
    <definedName name="Z_94FC66D5_BF29_4BE8_974C_C93BA07E9FE3_.wvu.FilterData" localSheetId="80" hidden="1">'DORRA-18'!$B$6:$B$12</definedName>
    <definedName name="Z_94FC66D5_BF29_4BE8_974C_C93BA07E9FE3_.wvu.FilterData" localSheetId="81" hidden="1">'DORRA-19'!$B$6:$B$38</definedName>
    <definedName name="Z_94FC66D5_BF29_4BE8_974C_C93BA07E9FE3_.wvu.FilterData" localSheetId="65" hidden="1">'DORRA-1X'!$B$6:$B$179</definedName>
    <definedName name="Z_94FC66D5_BF29_4BE8_974C_C93BA07E9FE3_.wvu.FilterData" localSheetId="66" hidden="1">'DORRA-2'!$B$6:$B$14</definedName>
    <definedName name="Z_94FC66D5_BF29_4BE8_974C_C93BA07E9FE3_.wvu.FilterData" localSheetId="82" hidden="1">'DORRA-20'!$B$6:$B$10</definedName>
    <definedName name="Z_94FC66D5_BF29_4BE8_974C_C93BA07E9FE3_.wvu.FilterData" localSheetId="87" hidden="1">'DORRA-25'!$B$6:$B$24</definedName>
    <definedName name="Z_94FC66D5_BF29_4BE8_974C_C93BA07E9FE3_.wvu.FilterData" localSheetId="88" hidden="1">'DORRA-26'!$B$6:$B$12</definedName>
    <definedName name="Z_94FC66D5_BF29_4BE8_974C_C93BA07E9FE3_.wvu.FilterData" localSheetId="89" hidden="1">'DORRA-27'!$B$6:$B$26</definedName>
    <definedName name="Z_94FC66D5_BF29_4BE8_974C_C93BA07E9FE3_.wvu.FilterData" localSheetId="67" hidden="1">'DORRA-3'!$B$6:$B$168</definedName>
    <definedName name="Z_94FC66D5_BF29_4BE8_974C_C93BA07E9FE3_.wvu.FilterData" localSheetId="91" hidden="1">'DORRA-32'!$B$6:$B$17</definedName>
    <definedName name="Z_94FC66D5_BF29_4BE8_974C_C93BA07E9FE3_.wvu.FilterData" localSheetId="68" hidden="1">'DORRA-4'!$B$6:$B$156</definedName>
    <definedName name="Z_94FC66D5_BF29_4BE8_974C_C93BA07E9FE3_.wvu.FilterData" localSheetId="69" hidden="1">'DORRA-5'!$B$6:$B$159</definedName>
    <definedName name="Z_94FC66D5_BF29_4BE8_974C_C93BA07E9FE3_.wvu.FilterData" localSheetId="70" hidden="1">'DORRA-6'!$B$6:$B$16</definedName>
    <definedName name="Z_94FC66D5_BF29_4BE8_974C_C93BA07E9FE3_.wvu.FilterData" localSheetId="71" hidden="1">'DORRA-8'!$B$6:$B$170</definedName>
    <definedName name="Z_94FC66D5_BF29_4BE8_974C_C93BA07E9FE3_.wvu.FilterData" localSheetId="72" hidden="1">'DORRA-9'!$B$6:$B$132</definedName>
    <definedName name="Z_94FC66D5_BF29_4BE8_974C_C93BA07E9FE3_.wvu.FilterData" localSheetId="99" hidden="1">'DORRA-E-1X'!$B$6:$B$164</definedName>
    <definedName name="Z_94FC66D5_BF29_4BE8_974C_C93BA07E9FE3_.wvu.FilterData" localSheetId="100" hidden="1">'DORRA-N-DEEP-1X'!$B$5:$B$14</definedName>
    <definedName name="Z_94FC66D5_BF29_4BE8_974C_C93BA07E9FE3_.wvu.FilterData" localSheetId="98" hidden="1">'DORRA-S-1X'!$B$6:$B$179</definedName>
    <definedName name="Z_94FC66D5_BF29_4BE8_974C_C93BA07E9FE3_.wvu.FilterData" localSheetId="3" hidden="1">'E-1X'!$B$6:$B$141</definedName>
    <definedName name="Z_94FC66D5_BF29_4BE8_974C_C93BA07E9FE3_.wvu.FilterData" localSheetId="4" hidden="1">'E-2'!$B$6:$B$117</definedName>
    <definedName name="Z_94FC66D5_BF29_4BE8_974C_C93BA07E9FE3_.wvu.FilterData" localSheetId="5" hidden="1">'E-3'!$B$6:$B$179</definedName>
    <definedName name="Z_94FC66D5_BF29_4BE8_974C_C93BA07E9FE3_.wvu.FilterData" localSheetId="6" hidden="1">'E-4'!$B$6:$B$170</definedName>
    <definedName name="Z_94FC66D5_BF29_4BE8_974C_C93BA07E9FE3_.wvu.FilterData" localSheetId="7" hidden="1">'E-5'!$B$6:$B$8</definedName>
    <definedName name="Z_94FC66D5_BF29_4BE8_974C_C93BA07E9FE3_.wvu.FilterData" localSheetId="8" hidden="1">'E-6'!$B$6:$B$7</definedName>
    <definedName name="Z_94FC66D5_BF29_4BE8_974C_C93BA07E9FE3_.wvu.FilterData" localSheetId="15" hidden="1">'E-DEEP-10'!$B$6:$B$199</definedName>
    <definedName name="Z_94FC66D5_BF29_4BE8_974C_C93BA07E9FE3_.wvu.FilterData" localSheetId="16" hidden="1">'E-DEEP-11'!$B$6:$B$251</definedName>
    <definedName name="Z_94FC66D5_BF29_4BE8_974C_C93BA07E9FE3_.wvu.FilterData" localSheetId="17" hidden="1">'E-DEEP-12'!$B$6:$B$168</definedName>
    <definedName name="Z_94FC66D5_BF29_4BE8_974C_C93BA07E9FE3_.wvu.FilterData" localSheetId="18" hidden="1">'E-DEEP-13'!$B$6:$B$160</definedName>
    <definedName name="Z_94FC66D5_BF29_4BE8_974C_C93BA07E9FE3_.wvu.FilterData" localSheetId="19" hidden="1">'E-DEEP-14'!$B$6:$B$555</definedName>
    <definedName name="Z_94FC66D5_BF29_4BE8_974C_C93BA07E9FE3_.wvu.FilterData" localSheetId="20" hidden="1">'E-DEEP-15'!$B$6:$B$580</definedName>
    <definedName name="Z_94FC66D5_BF29_4BE8_974C_C93BA07E9FE3_.wvu.FilterData" localSheetId="23" hidden="1">'E-DEEP-19'!$B$6:$B$7</definedName>
    <definedName name="Z_94FC66D5_BF29_4BE8_974C_C93BA07E9FE3_.wvu.FilterData" localSheetId="9" hidden="1">'E-DEEP-1X'!$B$6:$B$351</definedName>
    <definedName name="Z_94FC66D5_BF29_4BE8_974C_C93BA07E9FE3_.wvu.FilterData" localSheetId="10" hidden="1">'E-DEEP-2'!$B$6:$B$203</definedName>
    <definedName name="Z_94FC66D5_BF29_4BE8_974C_C93BA07E9FE3_.wvu.FilterData" localSheetId="11" hidden="1">'E-DEEP-4X'!$B$4:$B$96</definedName>
    <definedName name="Z_94FC66D5_BF29_4BE8_974C_C93BA07E9FE3_.wvu.FilterData" localSheetId="12" hidden="1">'E-DEEP-6'!$B$6:$B$16</definedName>
    <definedName name="Z_94FC66D5_BF29_4BE8_974C_C93BA07E9FE3_.wvu.FilterData" localSheetId="13" hidden="1">'E-DEEP-7'!$B$6:$B$77</definedName>
    <definedName name="Z_94FC66D5_BF29_4BE8_974C_C93BA07E9FE3_.wvu.FilterData" localSheetId="14" hidden="1">'E-DEEP-9'!$B$6:$B$168</definedName>
    <definedName name="Z_94FC66D5_BF29_4BE8_974C_C93BA07E9FE3_.wvu.FilterData" localSheetId="54" hidden="1">'FALAK-10'!$B$6:$B$162</definedName>
    <definedName name="Z_94FC66D5_BF29_4BE8_974C_C93BA07E9FE3_.wvu.FilterData" localSheetId="55" hidden="1">'FALAK-11'!$B$6:$B$184</definedName>
    <definedName name="Z_94FC66D5_BF29_4BE8_974C_C93BA07E9FE3_.wvu.FilterData" localSheetId="56" hidden="1">'FALAK-12'!$B$6:$B$160</definedName>
    <definedName name="Z_94FC66D5_BF29_4BE8_974C_C93BA07E9FE3_.wvu.FilterData" localSheetId="57" hidden="1">'FALAK-13'!$B$6:$B$176</definedName>
    <definedName name="Z_94FC66D5_BF29_4BE8_974C_C93BA07E9FE3_.wvu.FilterData" localSheetId="58" hidden="1">'FALAK-17'!$B$6:$B$155</definedName>
    <definedName name="Z_94FC66D5_BF29_4BE8_974C_C93BA07E9FE3_.wvu.FilterData" localSheetId="46" hidden="1">'FALAK-2'!$B$4:$B$164</definedName>
    <definedName name="Z_94FC66D5_BF29_4BE8_974C_C93BA07E9FE3_.wvu.FilterData" localSheetId="59" hidden="1">'FALAK-21'!$B$6:$B$158</definedName>
    <definedName name="Z_94FC66D5_BF29_4BE8_974C_C93BA07E9FE3_.wvu.FilterData" localSheetId="60" hidden="1">'FALAK-24'!$B$6:$B$514</definedName>
    <definedName name="Z_94FC66D5_BF29_4BE8_974C_C93BA07E9FE3_.wvu.FilterData" localSheetId="61" hidden="1">'FALAK-27'!$B$6:$B$21</definedName>
    <definedName name="Z_94FC66D5_BF29_4BE8_974C_C93BA07E9FE3_.wvu.FilterData" localSheetId="47" hidden="1">'FALAK-3'!$B$6:$B$145</definedName>
    <definedName name="Z_94FC66D5_BF29_4BE8_974C_C93BA07E9FE3_.wvu.FilterData" localSheetId="48" hidden="1">'FALAK-4'!$B$6:$B$164</definedName>
    <definedName name="Z_94FC66D5_BF29_4BE8_974C_C93BA07E9FE3_.wvu.FilterData" localSheetId="50" hidden="1">'FALAK-6'!$B$6:$B$175</definedName>
    <definedName name="Z_94FC66D5_BF29_4BE8_974C_C93BA07E9FE3_.wvu.FilterData" localSheetId="51" hidden="1">'FALAK-7'!$B$6:$B$173</definedName>
    <definedName name="Z_94FC66D5_BF29_4BE8_974C_C93BA07E9FE3_.wvu.FilterData" localSheetId="52" hidden="1">'FALAK-8'!$B$6:$B$167</definedName>
    <definedName name="Z_94FC66D5_BF29_4BE8_974C_C93BA07E9FE3_.wvu.FilterData" localSheetId="53" hidden="1">'FALAK-9'!$B$6:$B$160</definedName>
    <definedName name="Z_94FC66D5_BF29_4BE8_974C_C93BA07E9FE3_.wvu.FilterData" localSheetId="26" hidden="1">'N.NADA-1X'!$B$6:$B$138</definedName>
    <definedName name="Z_94FC66D5_BF29_4BE8_974C_C93BA07E9FE3_.wvu.FilterData" localSheetId="27" hidden="1">'N.NADA-3'!$B$6:$B$160</definedName>
    <definedName name="Z_94FC66D5_BF29_4BE8_974C_C93BA07E9FE3_.wvu.FilterData" localSheetId="28" hidden="1">'N.NADA-4'!$B$6:$B$176</definedName>
    <definedName name="Z_94FC66D5_BF29_4BE8_974C_C93BA07E9FE3_.wvu.FilterData" localSheetId="29" hidden="1">'N.NADA-5'!$B$6:$B$160</definedName>
    <definedName name="Z_94FC66D5_BF29_4BE8_974C_C93BA07E9FE3_.wvu.FilterData" localSheetId="30" hidden="1">'N.NADA-6'!$B$6:$B$158</definedName>
    <definedName name="Z_94FC66D5_BF29_4BE8_974C_C93BA07E9FE3_.wvu.FilterData" localSheetId="24" hidden="1">'NADA-2'!$B$6:$B$138</definedName>
    <definedName name="Z_94FC66D5_BF29_4BE8_974C_C93BA07E9FE3_.wvu.FilterData" localSheetId="25" hidden="1">'NADA-3'!$B$4:$B$119</definedName>
    <definedName name="Z_94FC66D5_BF29_4BE8_974C_C93BA07E9FE3_.wvu.FilterData" localSheetId="43" hidden="1">'NADA-NE-1X'!$B$6:$B$158</definedName>
    <definedName name="Z_94FC66D5_BF29_4BE8_974C_C93BA07E9FE3_.wvu.FilterData" localSheetId="44" hidden="1">'NADA-NE-2'!$B$6:$B$14</definedName>
    <definedName name="Z_94FC66D5_BF29_4BE8_974C_C93BA07E9FE3_.wvu.FilterData" localSheetId="36" hidden="1">'NADA-W-1X'!$B$6:$B$161</definedName>
    <definedName name="Z_94FC66D5_BF29_4BE8_974C_C93BA07E9FE3_.wvu.FilterData" localSheetId="37" hidden="1">'NADA-W-2'!$B$6:$B$13</definedName>
    <definedName name="Z_94FC66D5_BF29_4BE8_974C_C93BA07E9FE3_.wvu.FilterData" localSheetId="38" hidden="1">'NADA-W-3'!$B$6:$B$161</definedName>
    <definedName name="Z_94FC66D5_BF29_4BE8_974C_C93BA07E9FE3_.wvu.FilterData" localSheetId="39" hidden="1">'NADA-W-4'!$B$6:$B$149</definedName>
    <definedName name="Z_94FC66D5_BF29_4BE8_974C_C93BA07E9FE3_.wvu.FilterData" localSheetId="40" hidden="1">'NADA-W-5'!$B$6:$B$12</definedName>
    <definedName name="Z_94FC66D5_BF29_4BE8_974C_C93BA07E9FE3_.wvu.FilterData" localSheetId="42" hidden="1">'NADA-W-7'!$B$6:$B$15</definedName>
    <definedName name="Z_94FC66D5_BF29_4BE8_974C_C93BA07E9FE3_.wvu.FilterData" localSheetId="34" hidden="1">'N-NADA-10'!$B$6:$B$9</definedName>
    <definedName name="Z_94FC66D5_BF29_4BE8_974C_C93BA07E9FE3_.wvu.FilterData" localSheetId="32" hidden="1">'N-NADA-8'!$B$6:$B$174</definedName>
    <definedName name="Z_94FC66D5_BF29_4BE8_974C_C93BA07E9FE3_.wvu.PrintArea" localSheetId="66" hidden="1">'DORRA-2'!$A$1:$K$161</definedName>
    <definedName name="Z_94FC66D5_BF29_4BE8_974C_C93BA07E9FE3_.wvu.PrintArea" localSheetId="67" hidden="1">'DORRA-3'!$A$1:$L$165</definedName>
    <definedName name="Z_94FC66D5_BF29_4BE8_974C_C93BA07E9FE3_.wvu.PrintArea" localSheetId="68" hidden="1">'DORRA-4'!$A$1:$L$164</definedName>
    <definedName name="Z_94FC66D5_BF29_4BE8_974C_C93BA07E9FE3_.wvu.PrintArea" localSheetId="99" hidden="1">'DORRA-E-1X'!$A$1:$K$163</definedName>
    <definedName name="Z_94FC66D5_BF29_4BE8_974C_C93BA07E9FE3_.wvu.PrintArea" localSheetId="98" hidden="1">'DORRA-S-1X'!$A$1:$L$179</definedName>
    <definedName name="Z_94FC66D5_BF29_4BE8_974C_C93BA07E9FE3_.wvu.PrintArea" localSheetId="13" hidden="1">'E-DEEP-7'!$A$1:$K$95</definedName>
    <definedName name="Z_94FC66D5_BF29_4BE8_974C_C93BA07E9FE3_.wvu.PrintArea" localSheetId="14" hidden="1">'E-DEEP-9'!$A$1:$L$103</definedName>
    <definedName name="Z_94FC66D5_BF29_4BE8_974C_C93BA07E9FE3_.wvu.PrintArea" localSheetId="47" hidden="1">'FALAK-3'!$C$16:$K$16</definedName>
    <definedName name="Z_9EC6AF21_4B8E_44E3_AF29_8895353139B2_.wvu.FilterData" localSheetId="73" hidden="1">'DORRA-10'!$B$6:$B$14</definedName>
    <definedName name="Z_9EC6AF21_4B8E_44E3_AF29_8895353139B2_.wvu.FilterData" localSheetId="74" hidden="1">'DORRA-11'!$B$6:$B$13</definedName>
    <definedName name="Z_9EC6AF21_4B8E_44E3_AF29_8895353139B2_.wvu.FilterData" localSheetId="75" hidden="1">'DORRA-12'!$B$6:$B$56</definedName>
    <definedName name="Z_9EC6AF21_4B8E_44E3_AF29_8895353139B2_.wvu.FilterData" localSheetId="76" hidden="1">'DORRA-13'!$B$6:$B$11</definedName>
    <definedName name="Z_9EC6AF21_4B8E_44E3_AF29_8895353139B2_.wvu.FilterData" localSheetId="77" hidden="1">'DORRA-14'!$B$6:$B$17</definedName>
    <definedName name="Z_9EC6AF21_4B8E_44E3_AF29_8895353139B2_.wvu.FilterData" localSheetId="78" hidden="1">'DORRA-15'!$B$6:$B$58</definedName>
    <definedName name="Z_9EC6AF21_4B8E_44E3_AF29_8895353139B2_.wvu.FilterData" localSheetId="79" hidden="1">'DORRA-17'!$B$6:$B$48</definedName>
    <definedName name="Z_9EC6AF21_4B8E_44E3_AF29_8895353139B2_.wvu.FilterData" localSheetId="80" hidden="1">'DORRA-18'!$B$6:$B$12</definedName>
    <definedName name="Z_9EC6AF21_4B8E_44E3_AF29_8895353139B2_.wvu.FilterData" localSheetId="81" hidden="1">'DORRA-19'!$B$6:$B$38</definedName>
    <definedName name="Z_9EC6AF21_4B8E_44E3_AF29_8895353139B2_.wvu.FilterData" localSheetId="65" hidden="1">'DORRA-1X'!$B$6:$B$179</definedName>
    <definedName name="Z_9EC6AF21_4B8E_44E3_AF29_8895353139B2_.wvu.FilterData" localSheetId="66" hidden="1">'DORRA-2'!$B$6:$B$14</definedName>
    <definedName name="Z_9EC6AF21_4B8E_44E3_AF29_8895353139B2_.wvu.FilterData" localSheetId="82" hidden="1">'DORRA-20'!$B$6:$B$10</definedName>
    <definedName name="Z_9EC6AF21_4B8E_44E3_AF29_8895353139B2_.wvu.FilterData" localSheetId="87" hidden="1">'DORRA-25'!$B$6:$B$24</definedName>
    <definedName name="Z_9EC6AF21_4B8E_44E3_AF29_8895353139B2_.wvu.FilterData" localSheetId="88" hidden="1">'DORRA-26'!$B$6:$B$12</definedName>
    <definedName name="Z_9EC6AF21_4B8E_44E3_AF29_8895353139B2_.wvu.FilterData" localSheetId="89" hidden="1">'DORRA-27'!$B$6:$B$26</definedName>
    <definedName name="Z_9EC6AF21_4B8E_44E3_AF29_8895353139B2_.wvu.FilterData" localSheetId="67" hidden="1">'DORRA-3'!$B$6:$B$168</definedName>
    <definedName name="Z_9EC6AF21_4B8E_44E3_AF29_8895353139B2_.wvu.FilterData" localSheetId="91" hidden="1">'DORRA-32'!$B$6:$B$17</definedName>
    <definedName name="Z_9EC6AF21_4B8E_44E3_AF29_8895353139B2_.wvu.FilterData" localSheetId="68" hidden="1">'DORRA-4'!$B$6:$B$156</definedName>
    <definedName name="Z_9EC6AF21_4B8E_44E3_AF29_8895353139B2_.wvu.FilterData" localSheetId="69" hidden="1">'DORRA-5'!$B$6:$B$159</definedName>
    <definedName name="Z_9EC6AF21_4B8E_44E3_AF29_8895353139B2_.wvu.FilterData" localSheetId="70" hidden="1">'DORRA-6'!$B$6:$B$16</definedName>
    <definedName name="Z_9EC6AF21_4B8E_44E3_AF29_8895353139B2_.wvu.FilterData" localSheetId="71" hidden="1">'DORRA-8'!$B$6:$B$170</definedName>
    <definedName name="Z_9EC6AF21_4B8E_44E3_AF29_8895353139B2_.wvu.FilterData" localSheetId="72" hidden="1">'DORRA-9'!$B$6:$B$132</definedName>
    <definedName name="Z_9EC6AF21_4B8E_44E3_AF29_8895353139B2_.wvu.FilterData" localSheetId="99" hidden="1">'DORRA-E-1X'!$B$6:$B$164</definedName>
    <definedName name="Z_9EC6AF21_4B8E_44E3_AF29_8895353139B2_.wvu.FilterData" localSheetId="100" hidden="1">'DORRA-N-DEEP-1X'!$B$5:$B$14</definedName>
    <definedName name="Z_9EC6AF21_4B8E_44E3_AF29_8895353139B2_.wvu.FilterData" localSheetId="98" hidden="1">'DORRA-S-1X'!$B$6:$B$179</definedName>
    <definedName name="Z_9EC6AF21_4B8E_44E3_AF29_8895353139B2_.wvu.FilterData" localSheetId="3" hidden="1">'E-1X'!$B$6:$B$141</definedName>
    <definedName name="Z_9EC6AF21_4B8E_44E3_AF29_8895353139B2_.wvu.FilterData" localSheetId="4" hidden="1">'E-2'!$B$6:$B$117</definedName>
    <definedName name="Z_9EC6AF21_4B8E_44E3_AF29_8895353139B2_.wvu.FilterData" localSheetId="5" hidden="1">'E-3'!$B$6:$B$179</definedName>
    <definedName name="Z_9EC6AF21_4B8E_44E3_AF29_8895353139B2_.wvu.FilterData" localSheetId="6" hidden="1">'E-4'!$B$6:$B$170</definedName>
    <definedName name="Z_9EC6AF21_4B8E_44E3_AF29_8895353139B2_.wvu.FilterData" localSheetId="7" hidden="1">'E-5'!$B$6:$B$8</definedName>
    <definedName name="Z_9EC6AF21_4B8E_44E3_AF29_8895353139B2_.wvu.FilterData" localSheetId="8" hidden="1">'E-6'!$B$6:$B$7</definedName>
    <definedName name="Z_9EC6AF21_4B8E_44E3_AF29_8895353139B2_.wvu.FilterData" localSheetId="15" hidden="1">'E-DEEP-10'!$B$6:$B$199</definedName>
    <definedName name="Z_9EC6AF21_4B8E_44E3_AF29_8895353139B2_.wvu.FilterData" localSheetId="16" hidden="1">'E-DEEP-11'!$B$6:$B$251</definedName>
    <definedName name="Z_9EC6AF21_4B8E_44E3_AF29_8895353139B2_.wvu.FilterData" localSheetId="17" hidden="1">'E-DEEP-12'!$B$6:$B$168</definedName>
    <definedName name="Z_9EC6AF21_4B8E_44E3_AF29_8895353139B2_.wvu.FilterData" localSheetId="18" hidden="1">'E-DEEP-13'!$B$6:$B$160</definedName>
    <definedName name="Z_9EC6AF21_4B8E_44E3_AF29_8895353139B2_.wvu.FilterData" localSheetId="19" hidden="1">'E-DEEP-14'!$B$6:$B$555</definedName>
    <definedName name="Z_9EC6AF21_4B8E_44E3_AF29_8895353139B2_.wvu.FilterData" localSheetId="20" hidden="1">'E-DEEP-15'!$B$6:$B$580</definedName>
    <definedName name="Z_9EC6AF21_4B8E_44E3_AF29_8895353139B2_.wvu.FilterData" localSheetId="23" hidden="1">'E-DEEP-19'!$B$6:$B$7</definedName>
    <definedName name="Z_9EC6AF21_4B8E_44E3_AF29_8895353139B2_.wvu.FilterData" localSheetId="9" hidden="1">'E-DEEP-1X'!$B$6:$B$351</definedName>
    <definedName name="Z_9EC6AF21_4B8E_44E3_AF29_8895353139B2_.wvu.FilterData" localSheetId="10" hidden="1">'E-DEEP-2'!$B$6:$B$203</definedName>
    <definedName name="Z_9EC6AF21_4B8E_44E3_AF29_8895353139B2_.wvu.FilterData" localSheetId="11" hidden="1">'E-DEEP-4X'!$B$4:$B$96</definedName>
    <definedName name="Z_9EC6AF21_4B8E_44E3_AF29_8895353139B2_.wvu.FilterData" localSheetId="12" hidden="1">'E-DEEP-6'!$B$6:$B$16</definedName>
    <definedName name="Z_9EC6AF21_4B8E_44E3_AF29_8895353139B2_.wvu.FilterData" localSheetId="13" hidden="1">'E-DEEP-7'!$B$6:$B$77</definedName>
    <definedName name="Z_9EC6AF21_4B8E_44E3_AF29_8895353139B2_.wvu.FilterData" localSheetId="14" hidden="1">'E-DEEP-9'!$B$6:$B$168</definedName>
    <definedName name="Z_9EC6AF21_4B8E_44E3_AF29_8895353139B2_.wvu.FilterData" localSheetId="54" hidden="1">'FALAK-10'!$B$6:$B$162</definedName>
    <definedName name="Z_9EC6AF21_4B8E_44E3_AF29_8895353139B2_.wvu.FilterData" localSheetId="55" hidden="1">'FALAK-11'!$B$6:$B$184</definedName>
    <definedName name="Z_9EC6AF21_4B8E_44E3_AF29_8895353139B2_.wvu.FilterData" localSheetId="56" hidden="1">'FALAK-12'!$B$6:$B$160</definedName>
    <definedName name="Z_9EC6AF21_4B8E_44E3_AF29_8895353139B2_.wvu.FilterData" localSheetId="57" hidden="1">'FALAK-13'!$B$6:$B$176</definedName>
    <definedName name="Z_9EC6AF21_4B8E_44E3_AF29_8895353139B2_.wvu.FilterData" localSheetId="58" hidden="1">'FALAK-17'!$B$6:$B$155</definedName>
    <definedName name="Z_9EC6AF21_4B8E_44E3_AF29_8895353139B2_.wvu.FilterData" localSheetId="46" hidden="1">'FALAK-2'!$B$4:$B$164</definedName>
    <definedName name="Z_9EC6AF21_4B8E_44E3_AF29_8895353139B2_.wvu.FilterData" localSheetId="59" hidden="1">'FALAK-21'!$B$6:$B$158</definedName>
    <definedName name="Z_9EC6AF21_4B8E_44E3_AF29_8895353139B2_.wvu.FilterData" localSheetId="60" hidden="1">'FALAK-24'!$B$6:$B$514</definedName>
    <definedName name="Z_9EC6AF21_4B8E_44E3_AF29_8895353139B2_.wvu.FilterData" localSheetId="61" hidden="1">'FALAK-27'!$B$6:$B$21</definedName>
    <definedName name="Z_9EC6AF21_4B8E_44E3_AF29_8895353139B2_.wvu.FilterData" localSheetId="47" hidden="1">'FALAK-3'!$B$6:$B$145</definedName>
    <definedName name="Z_9EC6AF21_4B8E_44E3_AF29_8895353139B2_.wvu.FilterData" localSheetId="48" hidden="1">'FALAK-4'!$B$6:$B$164</definedName>
    <definedName name="Z_9EC6AF21_4B8E_44E3_AF29_8895353139B2_.wvu.FilterData" localSheetId="50" hidden="1">'FALAK-6'!$B$6:$B$175</definedName>
    <definedName name="Z_9EC6AF21_4B8E_44E3_AF29_8895353139B2_.wvu.FilterData" localSheetId="51" hidden="1">'FALAK-7'!$B$6:$B$173</definedName>
    <definedName name="Z_9EC6AF21_4B8E_44E3_AF29_8895353139B2_.wvu.FilterData" localSheetId="52" hidden="1">'FALAK-8'!$B$6:$B$167</definedName>
    <definedName name="Z_9EC6AF21_4B8E_44E3_AF29_8895353139B2_.wvu.FilterData" localSheetId="53" hidden="1">'FALAK-9'!$B$6:$B$160</definedName>
    <definedName name="Z_9EC6AF21_4B8E_44E3_AF29_8895353139B2_.wvu.FilterData" localSheetId="26" hidden="1">'N.NADA-1X'!$B$6:$B$138</definedName>
    <definedName name="Z_9EC6AF21_4B8E_44E3_AF29_8895353139B2_.wvu.FilterData" localSheetId="27" hidden="1">'N.NADA-3'!$B$6:$B$160</definedName>
    <definedName name="Z_9EC6AF21_4B8E_44E3_AF29_8895353139B2_.wvu.FilterData" localSheetId="28" hidden="1">'N.NADA-4'!$B$6:$B$176</definedName>
    <definedName name="Z_9EC6AF21_4B8E_44E3_AF29_8895353139B2_.wvu.FilterData" localSheetId="29" hidden="1">'N.NADA-5'!$B$6:$B$160</definedName>
    <definedName name="Z_9EC6AF21_4B8E_44E3_AF29_8895353139B2_.wvu.FilterData" localSheetId="30" hidden="1">'N.NADA-6'!$B$6:$B$158</definedName>
    <definedName name="Z_9EC6AF21_4B8E_44E3_AF29_8895353139B2_.wvu.FilterData" localSheetId="24" hidden="1">'NADA-2'!$B$6:$B$138</definedName>
    <definedName name="Z_9EC6AF21_4B8E_44E3_AF29_8895353139B2_.wvu.FilterData" localSheetId="25" hidden="1">'NADA-3'!$B$4:$B$119</definedName>
    <definedName name="Z_9EC6AF21_4B8E_44E3_AF29_8895353139B2_.wvu.FilterData" localSheetId="43" hidden="1">'NADA-NE-1X'!$B$6:$B$158</definedName>
    <definedName name="Z_9EC6AF21_4B8E_44E3_AF29_8895353139B2_.wvu.FilterData" localSheetId="44" hidden="1">'NADA-NE-2'!$B$6:$B$14</definedName>
    <definedName name="Z_9EC6AF21_4B8E_44E3_AF29_8895353139B2_.wvu.FilterData" localSheetId="36" hidden="1">'NADA-W-1X'!$B$6:$B$161</definedName>
    <definedName name="Z_9EC6AF21_4B8E_44E3_AF29_8895353139B2_.wvu.FilterData" localSheetId="37" hidden="1">'NADA-W-2'!$B$6:$B$13</definedName>
    <definedName name="Z_9EC6AF21_4B8E_44E3_AF29_8895353139B2_.wvu.FilterData" localSheetId="38" hidden="1">'NADA-W-3'!$B$6:$B$161</definedName>
    <definedName name="Z_9EC6AF21_4B8E_44E3_AF29_8895353139B2_.wvu.FilterData" localSheetId="39" hidden="1">'NADA-W-4'!$B$6:$B$149</definedName>
    <definedName name="Z_9EC6AF21_4B8E_44E3_AF29_8895353139B2_.wvu.FilterData" localSheetId="40" hidden="1">'NADA-W-5'!$B$6:$B$12</definedName>
    <definedName name="Z_9EC6AF21_4B8E_44E3_AF29_8895353139B2_.wvu.FilterData" localSheetId="42" hidden="1">'NADA-W-7'!$B$6:$B$15</definedName>
    <definedName name="Z_9EC6AF21_4B8E_44E3_AF29_8895353139B2_.wvu.FilterData" localSheetId="34" hidden="1">'N-NADA-10'!$B$6:$B$9</definedName>
    <definedName name="Z_9EC6AF21_4B8E_44E3_AF29_8895353139B2_.wvu.FilterData" localSheetId="32" hidden="1">'N-NADA-8'!$B$6:$B$174</definedName>
    <definedName name="Z_9EC6AF21_4B8E_44E3_AF29_8895353139B2_.wvu.PrintArea" localSheetId="66" hidden="1">'DORRA-2'!$A$1:$K$161</definedName>
    <definedName name="Z_9EC6AF21_4B8E_44E3_AF29_8895353139B2_.wvu.PrintArea" localSheetId="67" hidden="1">'DORRA-3'!$A$1:$L$165</definedName>
    <definedName name="Z_9EC6AF21_4B8E_44E3_AF29_8895353139B2_.wvu.PrintArea" localSheetId="68" hidden="1">'DORRA-4'!$A$1:$L$164</definedName>
    <definedName name="Z_9EC6AF21_4B8E_44E3_AF29_8895353139B2_.wvu.PrintArea" localSheetId="99" hidden="1">'DORRA-E-1X'!$A$1:$K$163</definedName>
    <definedName name="Z_9EC6AF21_4B8E_44E3_AF29_8895353139B2_.wvu.PrintArea" localSheetId="98" hidden="1">'DORRA-S-1X'!$A$1:$L$179</definedName>
    <definedName name="Z_9EC6AF21_4B8E_44E3_AF29_8895353139B2_.wvu.PrintArea" localSheetId="13" hidden="1">'E-DEEP-7'!$A$1:$K$95</definedName>
    <definedName name="Z_9EC6AF21_4B8E_44E3_AF29_8895353139B2_.wvu.PrintArea" localSheetId="14" hidden="1">'E-DEEP-9'!$A$1:$L$103</definedName>
    <definedName name="Z_9EC6AF21_4B8E_44E3_AF29_8895353139B2_.wvu.PrintArea" localSheetId="47" hidden="1">'FALAK-3'!$C$16:$K$16</definedName>
    <definedName name="Z_CD481555_6D06_49CD_9625_98C90CC09C9A_.wvu.FilterData" localSheetId="73" hidden="1">'DORRA-10'!$B$6:$B$14</definedName>
    <definedName name="Z_CD481555_6D06_49CD_9625_98C90CC09C9A_.wvu.FilterData" localSheetId="74" hidden="1">'DORRA-11'!$B$6:$B$13</definedName>
    <definedName name="Z_CD481555_6D06_49CD_9625_98C90CC09C9A_.wvu.FilterData" localSheetId="75" hidden="1">'DORRA-12'!$B$6:$B$56</definedName>
    <definedName name="Z_CD481555_6D06_49CD_9625_98C90CC09C9A_.wvu.FilterData" localSheetId="76" hidden="1">'DORRA-13'!$B$6:$B$11</definedName>
    <definedName name="Z_CD481555_6D06_49CD_9625_98C90CC09C9A_.wvu.FilterData" localSheetId="77" hidden="1">'DORRA-14'!$B$6:$B$17</definedName>
    <definedName name="Z_CD481555_6D06_49CD_9625_98C90CC09C9A_.wvu.FilterData" localSheetId="78" hidden="1">'DORRA-15'!$B$6:$B$58</definedName>
    <definedName name="Z_CD481555_6D06_49CD_9625_98C90CC09C9A_.wvu.FilterData" localSheetId="79" hidden="1">'DORRA-17'!$B$6:$B$48</definedName>
    <definedName name="Z_CD481555_6D06_49CD_9625_98C90CC09C9A_.wvu.FilterData" localSheetId="80" hidden="1">'DORRA-18'!$B$6:$B$12</definedName>
    <definedName name="Z_CD481555_6D06_49CD_9625_98C90CC09C9A_.wvu.FilterData" localSheetId="81" hidden="1">'DORRA-19'!$B$6:$B$38</definedName>
    <definedName name="Z_CD481555_6D06_49CD_9625_98C90CC09C9A_.wvu.FilterData" localSheetId="65" hidden="1">'DORRA-1X'!$B$6:$B$179</definedName>
    <definedName name="Z_CD481555_6D06_49CD_9625_98C90CC09C9A_.wvu.FilterData" localSheetId="66" hidden="1">'DORRA-2'!$B$6:$B$14</definedName>
    <definedName name="Z_CD481555_6D06_49CD_9625_98C90CC09C9A_.wvu.FilterData" localSheetId="82" hidden="1">'DORRA-20'!$B$6:$B$10</definedName>
    <definedName name="Z_CD481555_6D06_49CD_9625_98C90CC09C9A_.wvu.FilterData" localSheetId="87" hidden="1">'DORRA-25'!$B$6:$B$24</definedName>
    <definedName name="Z_CD481555_6D06_49CD_9625_98C90CC09C9A_.wvu.FilterData" localSheetId="88" hidden="1">'DORRA-26'!$B$6:$B$12</definedName>
    <definedName name="Z_CD481555_6D06_49CD_9625_98C90CC09C9A_.wvu.FilterData" localSheetId="89" hidden="1">'DORRA-27'!$B$6:$B$26</definedName>
    <definedName name="Z_CD481555_6D06_49CD_9625_98C90CC09C9A_.wvu.FilterData" localSheetId="67" hidden="1">'DORRA-3'!$B$6:$B$168</definedName>
    <definedName name="Z_CD481555_6D06_49CD_9625_98C90CC09C9A_.wvu.FilterData" localSheetId="91" hidden="1">'DORRA-32'!$B$6:$B$17</definedName>
    <definedName name="Z_CD481555_6D06_49CD_9625_98C90CC09C9A_.wvu.FilterData" localSheetId="68" hidden="1">'DORRA-4'!$B$6:$B$156</definedName>
    <definedName name="Z_CD481555_6D06_49CD_9625_98C90CC09C9A_.wvu.FilterData" localSheetId="69" hidden="1">'DORRA-5'!$B$6:$B$159</definedName>
    <definedName name="Z_CD481555_6D06_49CD_9625_98C90CC09C9A_.wvu.FilterData" localSheetId="70" hidden="1">'DORRA-6'!$B$6:$B$16</definedName>
    <definedName name="Z_CD481555_6D06_49CD_9625_98C90CC09C9A_.wvu.FilterData" localSheetId="71" hidden="1">'DORRA-8'!$B$6:$B$170</definedName>
    <definedName name="Z_CD481555_6D06_49CD_9625_98C90CC09C9A_.wvu.FilterData" localSheetId="72" hidden="1">'DORRA-9'!$B$6:$B$132</definedName>
    <definedName name="Z_CD481555_6D06_49CD_9625_98C90CC09C9A_.wvu.FilterData" localSheetId="99" hidden="1">'DORRA-E-1X'!$B$6:$B$164</definedName>
    <definedName name="Z_CD481555_6D06_49CD_9625_98C90CC09C9A_.wvu.FilterData" localSheetId="100" hidden="1">'DORRA-N-DEEP-1X'!$B$5:$B$14</definedName>
    <definedName name="Z_CD481555_6D06_49CD_9625_98C90CC09C9A_.wvu.FilterData" localSheetId="98" hidden="1">'DORRA-S-1X'!$B$6:$B$179</definedName>
    <definedName name="Z_CD481555_6D06_49CD_9625_98C90CC09C9A_.wvu.FilterData" localSheetId="3" hidden="1">'E-1X'!$B$6:$B$141</definedName>
    <definedName name="Z_CD481555_6D06_49CD_9625_98C90CC09C9A_.wvu.FilterData" localSheetId="4" hidden="1">'E-2'!$B$6:$B$117</definedName>
    <definedName name="Z_CD481555_6D06_49CD_9625_98C90CC09C9A_.wvu.FilterData" localSheetId="5" hidden="1">'E-3'!$B$6:$B$179</definedName>
    <definedName name="Z_CD481555_6D06_49CD_9625_98C90CC09C9A_.wvu.FilterData" localSheetId="6" hidden="1">'E-4'!$B$6:$B$170</definedName>
    <definedName name="Z_CD481555_6D06_49CD_9625_98C90CC09C9A_.wvu.FilterData" localSheetId="7" hidden="1">'E-5'!$B$6:$B$8</definedName>
    <definedName name="Z_CD481555_6D06_49CD_9625_98C90CC09C9A_.wvu.FilterData" localSheetId="8" hidden="1">'E-6'!$B$6:$B$7</definedName>
    <definedName name="Z_CD481555_6D06_49CD_9625_98C90CC09C9A_.wvu.FilterData" localSheetId="15" hidden="1">'E-DEEP-10'!$B$6:$B$199</definedName>
    <definedName name="Z_CD481555_6D06_49CD_9625_98C90CC09C9A_.wvu.FilterData" localSheetId="16" hidden="1">'E-DEEP-11'!$B$6:$B$251</definedName>
    <definedName name="Z_CD481555_6D06_49CD_9625_98C90CC09C9A_.wvu.FilterData" localSheetId="17" hidden="1">'E-DEEP-12'!$B$6:$B$168</definedName>
    <definedName name="Z_CD481555_6D06_49CD_9625_98C90CC09C9A_.wvu.FilterData" localSheetId="18" hidden="1">'E-DEEP-13'!$B$6:$B$160</definedName>
    <definedName name="Z_CD481555_6D06_49CD_9625_98C90CC09C9A_.wvu.FilterData" localSheetId="19" hidden="1">'E-DEEP-14'!$B$6:$B$555</definedName>
    <definedName name="Z_CD481555_6D06_49CD_9625_98C90CC09C9A_.wvu.FilterData" localSheetId="20" hidden="1">'E-DEEP-15'!$B$6:$B$580</definedName>
    <definedName name="Z_CD481555_6D06_49CD_9625_98C90CC09C9A_.wvu.FilterData" localSheetId="23" hidden="1">'E-DEEP-19'!$B$6:$B$7</definedName>
    <definedName name="Z_CD481555_6D06_49CD_9625_98C90CC09C9A_.wvu.FilterData" localSheetId="9" hidden="1">'E-DEEP-1X'!$B$6:$B$351</definedName>
    <definedName name="Z_CD481555_6D06_49CD_9625_98C90CC09C9A_.wvu.FilterData" localSheetId="10" hidden="1">'E-DEEP-2'!$B$6:$B$203</definedName>
    <definedName name="Z_CD481555_6D06_49CD_9625_98C90CC09C9A_.wvu.FilterData" localSheetId="11" hidden="1">'E-DEEP-4X'!$B$4:$B$96</definedName>
    <definedName name="Z_CD481555_6D06_49CD_9625_98C90CC09C9A_.wvu.FilterData" localSheetId="12" hidden="1">'E-DEEP-6'!$B$6:$B$16</definedName>
    <definedName name="Z_CD481555_6D06_49CD_9625_98C90CC09C9A_.wvu.FilterData" localSheetId="13" hidden="1">'E-DEEP-7'!$B$6:$B$77</definedName>
    <definedName name="Z_CD481555_6D06_49CD_9625_98C90CC09C9A_.wvu.FilterData" localSheetId="14" hidden="1">'E-DEEP-9'!$B$6:$B$168</definedName>
    <definedName name="Z_CD481555_6D06_49CD_9625_98C90CC09C9A_.wvu.FilterData" localSheetId="54" hidden="1">'FALAK-10'!$B$6:$B$162</definedName>
    <definedName name="Z_CD481555_6D06_49CD_9625_98C90CC09C9A_.wvu.FilterData" localSheetId="55" hidden="1">'FALAK-11'!$B$6:$B$184</definedName>
    <definedName name="Z_CD481555_6D06_49CD_9625_98C90CC09C9A_.wvu.FilterData" localSheetId="56" hidden="1">'FALAK-12'!$B$6:$B$160</definedName>
    <definedName name="Z_CD481555_6D06_49CD_9625_98C90CC09C9A_.wvu.FilterData" localSheetId="57" hidden="1">'FALAK-13'!$B$6:$B$176</definedName>
    <definedName name="Z_CD481555_6D06_49CD_9625_98C90CC09C9A_.wvu.FilterData" localSheetId="58" hidden="1">'FALAK-17'!$B$6:$B$155</definedName>
    <definedName name="Z_CD481555_6D06_49CD_9625_98C90CC09C9A_.wvu.FilterData" localSheetId="46" hidden="1">'FALAK-2'!$B$4:$B$164</definedName>
    <definedName name="Z_CD481555_6D06_49CD_9625_98C90CC09C9A_.wvu.FilterData" localSheetId="59" hidden="1">'FALAK-21'!$B$6:$B$158</definedName>
    <definedName name="Z_CD481555_6D06_49CD_9625_98C90CC09C9A_.wvu.FilterData" localSheetId="60" hidden="1">'FALAK-24'!$B$6:$B$514</definedName>
    <definedName name="Z_CD481555_6D06_49CD_9625_98C90CC09C9A_.wvu.FilterData" localSheetId="61" hidden="1">'FALAK-27'!$B$6:$B$21</definedName>
    <definedName name="Z_CD481555_6D06_49CD_9625_98C90CC09C9A_.wvu.FilterData" localSheetId="47" hidden="1">'FALAK-3'!$B$6:$B$145</definedName>
    <definedName name="Z_CD481555_6D06_49CD_9625_98C90CC09C9A_.wvu.FilterData" localSheetId="48" hidden="1">'FALAK-4'!$B$6:$B$164</definedName>
    <definedName name="Z_CD481555_6D06_49CD_9625_98C90CC09C9A_.wvu.FilterData" localSheetId="50" hidden="1">'FALAK-6'!$B$6:$B$175</definedName>
    <definedName name="Z_CD481555_6D06_49CD_9625_98C90CC09C9A_.wvu.FilterData" localSheetId="51" hidden="1">'FALAK-7'!$B$6:$B$173</definedName>
    <definedName name="Z_CD481555_6D06_49CD_9625_98C90CC09C9A_.wvu.FilterData" localSheetId="52" hidden="1">'FALAK-8'!$B$6:$B$167</definedName>
    <definedName name="Z_CD481555_6D06_49CD_9625_98C90CC09C9A_.wvu.FilterData" localSheetId="53" hidden="1">'FALAK-9'!$B$6:$B$160</definedName>
    <definedName name="Z_CD481555_6D06_49CD_9625_98C90CC09C9A_.wvu.FilterData" localSheetId="26" hidden="1">'N.NADA-1X'!$B$6:$B$138</definedName>
    <definedName name="Z_CD481555_6D06_49CD_9625_98C90CC09C9A_.wvu.FilterData" localSheetId="27" hidden="1">'N.NADA-3'!$B$6:$B$160</definedName>
    <definedName name="Z_CD481555_6D06_49CD_9625_98C90CC09C9A_.wvu.FilterData" localSheetId="28" hidden="1">'N.NADA-4'!$B$6:$B$176</definedName>
    <definedName name="Z_CD481555_6D06_49CD_9625_98C90CC09C9A_.wvu.FilterData" localSheetId="29" hidden="1">'N.NADA-5'!$B$6:$B$160</definedName>
    <definedName name="Z_CD481555_6D06_49CD_9625_98C90CC09C9A_.wvu.FilterData" localSheetId="30" hidden="1">'N.NADA-6'!$B$6:$B$158</definedName>
    <definedName name="Z_CD481555_6D06_49CD_9625_98C90CC09C9A_.wvu.FilterData" localSheetId="24" hidden="1">'NADA-2'!$B$6:$B$138</definedName>
    <definedName name="Z_CD481555_6D06_49CD_9625_98C90CC09C9A_.wvu.FilterData" localSheetId="25" hidden="1">'NADA-3'!$B$4:$B$119</definedName>
    <definedName name="Z_CD481555_6D06_49CD_9625_98C90CC09C9A_.wvu.FilterData" localSheetId="43" hidden="1">'NADA-NE-1X'!$B$6:$B$158</definedName>
    <definedName name="Z_CD481555_6D06_49CD_9625_98C90CC09C9A_.wvu.FilterData" localSheetId="44" hidden="1">'NADA-NE-2'!$B$6:$B$14</definedName>
    <definedName name="Z_CD481555_6D06_49CD_9625_98C90CC09C9A_.wvu.FilterData" localSheetId="36" hidden="1">'NADA-W-1X'!$B$6:$B$161</definedName>
    <definedName name="Z_CD481555_6D06_49CD_9625_98C90CC09C9A_.wvu.FilterData" localSheetId="37" hidden="1">'NADA-W-2'!$B$6:$B$13</definedName>
    <definedName name="Z_CD481555_6D06_49CD_9625_98C90CC09C9A_.wvu.FilterData" localSheetId="38" hidden="1">'NADA-W-3'!$B$6:$B$161</definedName>
    <definedName name="Z_CD481555_6D06_49CD_9625_98C90CC09C9A_.wvu.FilterData" localSheetId="39" hidden="1">'NADA-W-4'!$B$6:$B$149</definedName>
    <definedName name="Z_CD481555_6D06_49CD_9625_98C90CC09C9A_.wvu.FilterData" localSheetId="40" hidden="1">'NADA-W-5'!$B$6:$B$12</definedName>
    <definedName name="Z_CD481555_6D06_49CD_9625_98C90CC09C9A_.wvu.FilterData" localSheetId="42" hidden="1">'NADA-W-7'!$B$6:$B$15</definedName>
    <definedName name="Z_CD481555_6D06_49CD_9625_98C90CC09C9A_.wvu.FilterData" localSheetId="34" hidden="1">'N-NADA-10'!$B$6:$B$9</definedName>
    <definedName name="Z_CD481555_6D06_49CD_9625_98C90CC09C9A_.wvu.FilterData" localSheetId="32" hidden="1">'N-NADA-8'!$B$6:$B$174</definedName>
    <definedName name="Z_CD481555_6D06_49CD_9625_98C90CC09C9A_.wvu.PrintArea" localSheetId="66" hidden="1">'DORRA-2'!$A$1:$K$161</definedName>
    <definedName name="Z_CD481555_6D06_49CD_9625_98C90CC09C9A_.wvu.PrintArea" localSheetId="67" hidden="1">'DORRA-3'!$A$1:$L$165</definedName>
    <definedName name="Z_CD481555_6D06_49CD_9625_98C90CC09C9A_.wvu.PrintArea" localSheetId="68" hidden="1">'DORRA-4'!$A$1:$L$164</definedName>
    <definedName name="Z_CD481555_6D06_49CD_9625_98C90CC09C9A_.wvu.PrintArea" localSheetId="99" hidden="1">'DORRA-E-1X'!$A$1:$K$163</definedName>
    <definedName name="Z_CD481555_6D06_49CD_9625_98C90CC09C9A_.wvu.PrintArea" localSheetId="98" hidden="1">'DORRA-S-1X'!$A$1:$L$179</definedName>
    <definedName name="Z_CD481555_6D06_49CD_9625_98C90CC09C9A_.wvu.PrintArea" localSheetId="13" hidden="1">'E-DEEP-7'!$A$1:$K$95</definedName>
    <definedName name="Z_CD481555_6D06_49CD_9625_98C90CC09C9A_.wvu.PrintArea" localSheetId="14" hidden="1">'E-DEEP-9'!$A$1:$L$103</definedName>
    <definedName name="Z_CD481555_6D06_49CD_9625_98C90CC09C9A_.wvu.PrintArea" localSheetId="47" hidden="1">'FALAK-3'!$C$16:$K$16</definedName>
  </definedNames>
  <calcPr calcId="152511"/>
  <customWorkbookViews>
    <customWorkbookView name="mel05 - Personal View" guid="{CD481555-6D06-49CD-9625-98C90CC09C9A}" mergeInterval="0" personalView="1" maximized="1" xWindow="1" yWindow="1" windowWidth="1276" windowHeight="794" tabRatio="916" activeSheetId="74"/>
    <customWorkbookView name="mel63 - Personal View" guid="{9EC6AF21-4B8E-44E3-AF29-8895353139B2}" mergeInterval="0" personalView="1" maximized="1" xWindow="-8" yWindow="-8" windowWidth="1296" windowHeight="1000" tabRatio="916" activeSheetId="16" showComments="commIndAndComment"/>
    <customWorkbookView name="mel12 - Personal View" guid="{4A6D03CA-35D0-42B2-8E76-6C991766DE68}" mergeInterval="0" personalView="1" maximized="1" xWindow="-8" yWindow="-8" windowWidth="1936" windowHeight="1056" tabRatio="916" activeSheetId="59"/>
    <customWorkbookView name="mel34 - Personal View" guid="{94FC66D5-BF29-4BE8-974C-C93BA07E9FE3}" mergeInterval="0" personalView="1" maximized="1" xWindow="-8" yWindow="-8" windowWidth="1616" windowHeight="876" tabRatio="916" activeSheetId="48"/>
  </customWorkbookViews>
</workbook>
</file>

<file path=xl/calcChain.xml><?xml version="1.0" encoding="utf-8"?>
<calcChain xmlns="http://schemas.openxmlformats.org/spreadsheetml/2006/main">
  <c r="D176" i="50" l="1"/>
  <c r="D177" i="50"/>
  <c r="D178" i="50"/>
  <c r="D179" i="50"/>
  <c r="D180" i="50"/>
  <c r="D181" i="50"/>
  <c r="D182" i="50"/>
  <c r="D183" i="50"/>
  <c r="D184" i="50"/>
  <c r="D185" i="50"/>
  <c r="D186" i="50"/>
  <c r="D187" i="50"/>
  <c r="D188" i="50"/>
  <c r="D189" i="50"/>
  <c r="D190" i="50"/>
  <c r="D191" i="50"/>
  <c r="D192" i="50"/>
  <c r="D193" i="50"/>
  <c r="D194" i="50"/>
  <c r="D195" i="50"/>
  <c r="D196" i="50"/>
  <c r="D197" i="50"/>
  <c r="D198" i="50"/>
  <c r="D199" i="50"/>
  <c r="D200" i="50"/>
  <c r="D201" i="50"/>
  <c r="D202" i="50"/>
  <c r="D468" i="52" l="1"/>
  <c r="D174" i="50" l="1"/>
  <c r="D172" i="50"/>
  <c r="D123" i="47"/>
  <c r="D202" i="48"/>
  <c r="D467" i="52"/>
  <c r="D128" i="42"/>
  <c r="D75" i="31"/>
  <c r="C2" i="50" l="1"/>
  <c r="C2" i="28" l="1"/>
  <c r="C2" i="52" l="1"/>
  <c r="C2" i="98" l="1"/>
  <c r="D24" i="104" l="1"/>
  <c r="D23" i="104"/>
  <c r="D22" i="104"/>
  <c r="D21" i="104"/>
  <c r="D20" i="104"/>
  <c r="D19" i="104"/>
  <c r="D18" i="104"/>
  <c r="D17" i="104"/>
  <c r="D16" i="104"/>
  <c r="D15" i="104"/>
  <c r="D14" i="104"/>
  <c r="D13" i="104"/>
  <c r="D12" i="104"/>
  <c r="D11" i="104"/>
  <c r="D10" i="104"/>
  <c r="D9" i="104"/>
  <c r="D8" i="104"/>
  <c r="D73" i="101" l="1"/>
  <c r="D74" i="101"/>
  <c r="D68" i="101" l="1"/>
  <c r="D55" i="99" l="1"/>
  <c r="D83" i="86"/>
  <c r="D107" i="82"/>
  <c r="D80" i="33"/>
  <c r="C2" i="62" l="1"/>
  <c r="D138" i="62"/>
  <c r="D139" i="62"/>
  <c r="D140" i="62"/>
  <c r="D141" i="62"/>
  <c r="D66" i="101" l="1"/>
  <c r="C2" i="12" l="1"/>
  <c r="D86" i="23" l="1"/>
  <c r="D22" i="103" l="1"/>
  <c r="D65" i="101"/>
  <c r="D129" i="42" l="1"/>
  <c r="D130" i="42"/>
  <c r="D131" i="42"/>
  <c r="D132" i="42"/>
  <c r="D133" i="42"/>
  <c r="C26" i="10" l="1"/>
  <c r="C2" i="76" l="1"/>
  <c r="D26" i="98" l="1"/>
  <c r="D20" i="103" l="1"/>
  <c r="D63" i="101" l="1"/>
  <c r="D113" i="71" l="1"/>
  <c r="D114" i="71"/>
  <c r="D115" i="71"/>
  <c r="D116" i="71"/>
  <c r="D117" i="71"/>
  <c r="D118" i="71"/>
  <c r="D119" i="71"/>
  <c r="D120" i="71"/>
  <c r="D121" i="71"/>
  <c r="D122" i="71"/>
  <c r="D464" i="52" l="1"/>
  <c r="C2" i="30" l="1"/>
  <c r="D107" i="43" l="1"/>
  <c r="D131" i="61" l="1"/>
  <c r="D109" i="71" l="1"/>
  <c r="D107" i="71" l="1"/>
  <c r="D52" i="101" l="1"/>
  <c r="D47" i="101" l="1"/>
  <c r="D13" i="103" l="1"/>
  <c r="D46" i="101"/>
  <c r="D122" i="9"/>
  <c r="D123" i="9"/>
  <c r="D124" i="9"/>
  <c r="D125" i="9"/>
  <c r="D126" i="9"/>
  <c r="D127" i="9"/>
  <c r="D128" i="9"/>
  <c r="D129" i="9"/>
  <c r="D130" i="9"/>
  <c r="D131" i="9"/>
  <c r="D469" i="52" l="1"/>
  <c r="D470" i="52"/>
  <c r="D471" i="52"/>
  <c r="D472" i="52"/>
  <c r="D473" i="52"/>
  <c r="D474" i="52"/>
  <c r="D475" i="52"/>
  <c r="D476" i="52"/>
  <c r="D12" i="103" l="1"/>
  <c r="D45" i="101"/>
  <c r="D10" i="103" l="1"/>
  <c r="D698" i="103" l="1"/>
  <c r="D697" i="103"/>
  <c r="D696" i="103"/>
  <c r="D695" i="103"/>
  <c r="D694" i="103"/>
  <c r="D693" i="103"/>
  <c r="D692" i="103"/>
  <c r="D691" i="103"/>
  <c r="D690" i="103"/>
  <c r="D689" i="103"/>
  <c r="D688" i="103"/>
  <c r="D687" i="103"/>
  <c r="D686" i="103"/>
  <c r="D685" i="103"/>
  <c r="D684" i="103"/>
  <c r="D683" i="103"/>
  <c r="D682" i="103"/>
  <c r="D681" i="103"/>
  <c r="D680" i="103"/>
  <c r="D679" i="103"/>
  <c r="D678" i="103"/>
  <c r="D677" i="103"/>
  <c r="D676" i="103"/>
  <c r="D675" i="103"/>
  <c r="D674" i="103"/>
  <c r="D673" i="103"/>
  <c r="D672" i="103"/>
  <c r="D671" i="103"/>
  <c r="D670" i="103"/>
  <c r="D669" i="103"/>
  <c r="D668" i="103"/>
  <c r="D667" i="103"/>
  <c r="D666" i="103"/>
  <c r="D665" i="103"/>
  <c r="D664" i="103"/>
  <c r="D663" i="103"/>
  <c r="D662" i="103"/>
  <c r="D661" i="103"/>
  <c r="D660" i="103"/>
  <c r="D659" i="103"/>
  <c r="D658" i="103"/>
  <c r="D657" i="103"/>
  <c r="D656" i="103"/>
  <c r="D655" i="103"/>
  <c r="D654" i="103"/>
  <c r="D653" i="103"/>
  <c r="D652" i="103"/>
  <c r="D651" i="103"/>
  <c r="D650" i="103"/>
  <c r="D649" i="103"/>
  <c r="D648" i="103"/>
  <c r="D647" i="103"/>
  <c r="D646" i="103"/>
  <c r="D645" i="103"/>
  <c r="D644" i="103"/>
  <c r="D643" i="103"/>
  <c r="D642" i="103"/>
  <c r="D641" i="103"/>
  <c r="D640" i="103"/>
  <c r="D639" i="103"/>
  <c r="D638" i="103"/>
  <c r="D637" i="103"/>
  <c r="D636" i="103"/>
  <c r="D635" i="103"/>
  <c r="D634" i="103"/>
  <c r="D633" i="103"/>
  <c r="D632" i="103"/>
  <c r="D631" i="103"/>
  <c r="D630" i="103"/>
  <c r="D629" i="103"/>
  <c r="D628" i="103"/>
  <c r="D627" i="103"/>
  <c r="D626" i="103"/>
  <c r="D625" i="103"/>
  <c r="D624" i="103"/>
  <c r="D623" i="103"/>
  <c r="D622" i="103"/>
  <c r="D621" i="103"/>
  <c r="D620" i="103"/>
  <c r="D619" i="103"/>
  <c r="D618" i="103"/>
  <c r="D617" i="103"/>
  <c r="D616" i="103"/>
  <c r="D615" i="103"/>
  <c r="D614" i="103"/>
  <c r="D613" i="103"/>
  <c r="D612" i="103"/>
  <c r="D611" i="103"/>
  <c r="D610" i="103"/>
  <c r="D609" i="103"/>
  <c r="D608" i="103"/>
  <c r="D607" i="103"/>
  <c r="D606" i="103"/>
  <c r="D605" i="103"/>
  <c r="D604" i="103"/>
  <c r="D603" i="103"/>
  <c r="D602" i="103"/>
  <c r="D601" i="103"/>
  <c r="D600" i="103"/>
  <c r="D599" i="103"/>
  <c r="D598" i="103"/>
  <c r="D597" i="103"/>
  <c r="D596" i="103"/>
  <c r="D595" i="103"/>
  <c r="D594" i="103"/>
  <c r="D593" i="103"/>
  <c r="D592" i="103"/>
  <c r="D591" i="103"/>
  <c r="D590" i="103"/>
  <c r="D589" i="103"/>
  <c r="D588" i="103"/>
  <c r="D587" i="103"/>
  <c r="D586" i="103"/>
  <c r="D585" i="103"/>
  <c r="D584" i="103"/>
  <c r="D583" i="103"/>
  <c r="D582" i="103"/>
  <c r="D581" i="103"/>
  <c r="D580" i="103"/>
  <c r="D579" i="103"/>
  <c r="D578" i="103"/>
  <c r="D577" i="103"/>
  <c r="D576" i="103"/>
  <c r="D575" i="103"/>
  <c r="D574" i="103"/>
  <c r="D573" i="103"/>
  <c r="D572" i="103"/>
  <c r="D571" i="103"/>
  <c r="D570" i="103"/>
  <c r="D569" i="103"/>
  <c r="D568" i="103"/>
  <c r="D567" i="103"/>
  <c r="D566" i="103"/>
  <c r="D565" i="103"/>
  <c r="D564" i="103"/>
  <c r="D563" i="103"/>
  <c r="D562" i="103"/>
  <c r="D561" i="103"/>
  <c r="D560" i="103"/>
  <c r="D559" i="103"/>
  <c r="D558" i="103"/>
  <c r="D557" i="103"/>
  <c r="D556" i="103"/>
  <c r="D555" i="103"/>
  <c r="D554" i="103"/>
  <c r="D553" i="103"/>
  <c r="D552" i="103"/>
  <c r="D551" i="103"/>
  <c r="D550" i="103"/>
  <c r="D549" i="103"/>
  <c r="D548" i="103"/>
  <c r="D547" i="103"/>
  <c r="D546" i="103"/>
  <c r="D545" i="103"/>
  <c r="D544" i="103"/>
  <c r="D543" i="103"/>
  <c r="D542" i="103"/>
  <c r="D541" i="103"/>
  <c r="D540" i="103"/>
  <c r="D539" i="103"/>
  <c r="D538" i="103"/>
  <c r="D537" i="103"/>
  <c r="D536" i="103"/>
  <c r="D535" i="103"/>
  <c r="D534" i="103"/>
  <c r="D533" i="103"/>
  <c r="D532" i="103"/>
  <c r="D531" i="103"/>
  <c r="D530" i="103"/>
  <c r="D529" i="103"/>
  <c r="D528" i="103"/>
  <c r="D527" i="103"/>
  <c r="D526" i="103"/>
  <c r="D525" i="103"/>
  <c r="D524" i="103"/>
  <c r="D523" i="103"/>
  <c r="D522" i="103"/>
  <c r="D521" i="103"/>
  <c r="D520" i="103"/>
  <c r="D519" i="103"/>
  <c r="D518" i="103"/>
  <c r="D517" i="103"/>
  <c r="D516" i="103"/>
  <c r="D515" i="103"/>
  <c r="D514" i="103"/>
  <c r="D513" i="103"/>
  <c r="D512" i="103"/>
  <c r="D511" i="103"/>
  <c r="D510" i="103"/>
  <c r="D509" i="103"/>
  <c r="D508" i="103"/>
  <c r="D507" i="103"/>
  <c r="D506" i="103"/>
  <c r="D505" i="103"/>
  <c r="D504" i="103"/>
  <c r="D503" i="103"/>
  <c r="D502" i="103"/>
  <c r="D501" i="103"/>
  <c r="D500" i="103"/>
  <c r="D499" i="103"/>
  <c r="D498" i="103"/>
  <c r="D497" i="103"/>
  <c r="D496" i="103"/>
  <c r="D495" i="103"/>
  <c r="D494" i="103"/>
  <c r="D493" i="103"/>
  <c r="D492" i="103"/>
  <c r="D491" i="103"/>
  <c r="D490" i="103"/>
  <c r="D489" i="103"/>
  <c r="D488" i="103"/>
  <c r="D487" i="103"/>
  <c r="D486" i="103"/>
  <c r="D485" i="103"/>
  <c r="D484" i="103"/>
  <c r="D483" i="103"/>
  <c r="D482" i="103"/>
  <c r="D481" i="103"/>
  <c r="D480" i="103"/>
  <c r="D479" i="103"/>
  <c r="D478" i="103"/>
  <c r="D477" i="103"/>
  <c r="D476" i="103"/>
  <c r="D475" i="103"/>
  <c r="D474" i="103"/>
  <c r="D473" i="103"/>
  <c r="D472" i="103"/>
  <c r="D471" i="103"/>
  <c r="D470" i="103"/>
  <c r="D469" i="103"/>
  <c r="D468" i="103"/>
  <c r="D467" i="103"/>
  <c r="D466" i="103"/>
  <c r="D465" i="103"/>
  <c r="D464" i="103"/>
  <c r="D463" i="103"/>
  <c r="D462" i="103"/>
  <c r="D461" i="103"/>
  <c r="D460" i="103"/>
  <c r="D459" i="103"/>
  <c r="D458" i="103"/>
  <c r="D457" i="103"/>
  <c r="D456" i="103"/>
  <c r="D455" i="103"/>
  <c r="D454" i="103"/>
  <c r="D453" i="103"/>
  <c r="D452" i="103"/>
  <c r="D451" i="103"/>
  <c r="D450" i="103"/>
  <c r="D449" i="103"/>
  <c r="D448" i="103"/>
  <c r="D447" i="103"/>
  <c r="D446" i="103"/>
  <c r="D445" i="103"/>
  <c r="D444" i="103"/>
  <c r="D443" i="103"/>
  <c r="D442" i="103"/>
  <c r="D441" i="103"/>
  <c r="D440" i="103"/>
  <c r="D439" i="103"/>
  <c r="D438" i="103"/>
  <c r="D437" i="103"/>
  <c r="D436" i="103"/>
  <c r="D435" i="103"/>
  <c r="D434" i="103"/>
  <c r="D433" i="103"/>
  <c r="D432" i="103"/>
  <c r="D431" i="103"/>
  <c r="D430" i="103"/>
  <c r="D429" i="103"/>
  <c r="D428" i="103"/>
  <c r="D427" i="103"/>
  <c r="D426" i="103"/>
  <c r="D425" i="103"/>
  <c r="D424" i="103"/>
  <c r="D423" i="103"/>
  <c r="D422" i="103"/>
  <c r="D421" i="103"/>
  <c r="D420" i="103"/>
  <c r="D419" i="103"/>
  <c r="D418" i="103"/>
  <c r="D417" i="103"/>
  <c r="D416" i="103"/>
  <c r="D415" i="103"/>
  <c r="D414" i="103"/>
  <c r="D413" i="103"/>
  <c r="D412" i="103"/>
  <c r="D411" i="103"/>
  <c r="D410" i="103"/>
  <c r="D409" i="103"/>
  <c r="D408" i="103"/>
  <c r="D407" i="103"/>
  <c r="D406" i="103"/>
  <c r="D405" i="103"/>
  <c r="D404" i="103"/>
  <c r="D403" i="103"/>
  <c r="D402" i="103"/>
  <c r="D401" i="103"/>
  <c r="D400" i="103"/>
  <c r="D399" i="103"/>
  <c r="D398" i="103"/>
  <c r="D397" i="103"/>
  <c r="D396" i="103"/>
  <c r="D395" i="103"/>
  <c r="D394" i="103"/>
  <c r="D393" i="103"/>
  <c r="D392" i="103"/>
  <c r="D391" i="103"/>
  <c r="D390" i="103"/>
  <c r="D389" i="103"/>
  <c r="D388" i="103"/>
  <c r="D387" i="103"/>
  <c r="D386" i="103"/>
  <c r="D385" i="103"/>
  <c r="D384" i="103"/>
  <c r="D383" i="103"/>
  <c r="D382" i="103"/>
  <c r="D381" i="103"/>
  <c r="D380" i="103"/>
  <c r="D379" i="103"/>
  <c r="D378" i="103"/>
  <c r="D377" i="103"/>
  <c r="D376" i="103"/>
  <c r="D375" i="103"/>
  <c r="D374" i="103"/>
  <c r="D373" i="103"/>
  <c r="D372" i="103"/>
  <c r="D371" i="103"/>
  <c r="D370" i="103"/>
  <c r="D369" i="103"/>
  <c r="D368" i="103"/>
  <c r="D367" i="103"/>
  <c r="D366" i="103"/>
  <c r="D365" i="103"/>
  <c r="D364" i="103"/>
  <c r="D363" i="103"/>
  <c r="D362" i="103"/>
  <c r="D361" i="103"/>
  <c r="D360" i="103"/>
  <c r="D359" i="103"/>
  <c r="D358" i="103"/>
  <c r="D357" i="103"/>
  <c r="D356" i="103"/>
  <c r="D355" i="103"/>
  <c r="D354" i="103"/>
  <c r="D353" i="103"/>
  <c r="D352" i="103"/>
  <c r="D351" i="103"/>
  <c r="D350" i="103"/>
  <c r="D349" i="103"/>
  <c r="D348" i="103"/>
  <c r="D347" i="103"/>
  <c r="D346" i="103"/>
  <c r="D345" i="103"/>
  <c r="D344" i="103"/>
  <c r="D343" i="103"/>
  <c r="D342" i="103"/>
  <c r="D341" i="103"/>
  <c r="D340" i="103"/>
  <c r="D339" i="103"/>
  <c r="D338" i="103"/>
  <c r="D337" i="103"/>
  <c r="D336" i="103"/>
  <c r="D335" i="103"/>
  <c r="D334" i="103"/>
  <c r="D333" i="103"/>
  <c r="D332" i="103"/>
  <c r="D331" i="103"/>
  <c r="D330" i="103"/>
  <c r="D329" i="103"/>
  <c r="D328" i="103"/>
  <c r="D327" i="103"/>
  <c r="D326" i="103"/>
  <c r="D325" i="103"/>
  <c r="D324" i="103"/>
  <c r="D323" i="103"/>
  <c r="D322" i="103"/>
  <c r="D321" i="103"/>
  <c r="D320" i="103"/>
  <c r="D319" i="103"/>
  <c r="D318" i="103"/>
  <c r="D317" i="103"/>
  <c r="D316" i="103"/>
  <c r="D315" i="103"/>
  <c r="D314" i="103"/>
  <c r="D313" i="103"/>
  <c r="D312" i="103"/>
  <c r="D311" i="103"/>
  <c r="D310" i="103"/>
  <c r="D309" i="103"/>
  <c r="D308" i="103"/>
  <c r="D307" i="103"/>
  <c r="D306" i="103"/>
  <c r="D305" i="103"/>
  <c r="D304" i="103"/>
  <c r="D303" i="103"/>
  <c r="D302" i="103"/>
  <c r="D301" i="103"/>
  <c r="D300" i="103"/>
  <c r="D299" i="103"/>
  <c r="D298" i="103"/>
  <c r="D297" i="103"/>
  <c r="D296" i="103"/>
  <c r="D295" i="103"/>
  <c r="D294" i="103"/>
  <c r="D293" i="103"/>
  <c r="D292" i="103"/>
  <c r="D291" i="103"/>
  <c r="D290" i="103"/>
  <c r="D289" i="103"/>
  <c r="D288" i="103"/>
  <c r="D287" i="103"/>
  <c r="D286" i="103"/>
  <c r="D285" i="103"/>
  <c r="D284" i="103"/>
  <c r="D283" i="103"/>
  <c r="D282" i="103"/>
  <c r="D281" i="103"/>
  <c r="D280" i="103"/>
  <c r="D279" i="103"/>
  <c r="D278" i="103"/>
  <c r="D277" i="103"/>
  <c r="D276" i="103"/>
  <c r="D275" i="103"/>
  <c r="D274" i="103"/>
  <c r="D273" i="103"/>
  <c r="D272" i="103"/>
  <c r="D271" i="103"/>
  <c r="D270" i="103"/>
  <c r="D269" i="103"/>
  <c r="D268" i="103"/>
  <c r="D267" i="103"/>
  <c r="D266" i="103"/>
  <c r="D265" i="103"/>
  <c r="D264" i="103"/>
  <c r="D263" i="103"/>
  <c r="D262" i="103"/>
  <c r="D261" i="103"/>
  <c r="D260" i="103"/>
  <c r="D259" i="103"/>
  <c r="D258" i="103"/>
  <c r="D257" i="103"/>
  <c r="D256" i="103"/>
  <c r="D255" i="103"/>
  <c r="D254" i="103"/>
  <c r="D253" i="103"/>
  <c r="D252" i="103"/>
  <c r="D251" i="103"/>
  <c r="D250" i="103"/>
  <c r="D249" i="103"/>
  <c r="D248" i="103"/>
  <c r="D247" i="103"/>
  <c r="D246" i="103"/>
  <c r="D245" i="103"/>
  <c r="D244" i="103"/>
  <c r="D243" i="103"/>
  <c r="D242" i="103"/>
  <c r="D241" i="103"/>
  <c r="D240" i="103"/>
  <c r="D239" i="103"/>
  <c r="D238" i="103"/>
  <c r="D237" i="103"/>
  <c r="D236" i="103"/>
  <c r="D235" i="103"/>
  <c r="D234" i="103"/>
  <c r="D233" i="103"/>
  <c r="D232" i="103"/>
  <c r="D231" i="103"/>
  <c r="D230" i="103"/>
  <c r="D229" i="103"/>
  <c r="D228" i="103"/>
  <c r="D227" i="103"/>
  <c r="D226" i="103"/>
  <c r="D225" i="103"/>
  <c r="D224" i="103"/>
  <c r="D223" i="103"/>
  <c r="D222" i="103"/>
  <c r="D221" i="103"/>
  <c r="D220" i="103"/>
  <c r="D219" i="103"/>
  <c r="D218" i="103"/>
  <c r="D217" i="103"/>
  <c r="D216" i="103"/>
  <c r="D215" i="103"/>
  <c r="D214" i="103"/>
  <c r="D213" i="103"/>
  <c r="D212" i="103"/>
  <c r="D211" i="103"/>
  <c r="D210" i="103"/>
  <c r="D209" i="103"/>
  <c r="D208" i="103"/>
  <c r="D207" i="103"/>
  <c r="D206" i="103"/>
  <c r="D205" i="103"/>
  <c r="D204" i="103"/>
  <c r="D203" i="103"/>
  <c r="D202" i="103"/>
  <c r="D201" i="103"/>
  <c r="D200" i="103"/>
  <c r="D199" i="103"/>
  <c r="D198" i="103"/>
  <c r="D197" i="103"/>
  <c r="D196" i="103"/>
  <c r="D195" i="103"/>
  <c r="D194" i="103"/>
  <c r="D193" i="103"/>
  <c r="D192" i="103"/>
  <c r="D191" i="103"/>
  <c r="D190" i="103"/>
  <c r="D189" i="103"/>
  <c r="D188" i="103"/>
  <c r="D187" i="103"/>
  <c r="D186" i="103"/>
  <c r="D185" i="103"/>
  <c r="D184" i="103"/>
  <c r="D183" i="103"/>
  <c r="D182" i="103"/>
  <c r="D181" i="103"/>
  <c r="D180" i="103"/>
  <c r="D179" i="103"/>
  <c r="D178" i="103"/>
  <c r="D177" i="103"/>
  <c r="D176" i="103"/>
  <c r="D175" i="103"/>
  <c r="D174" i="103"/>
  <c r="D173" i="103"/>
  <c r="D172" i="103"/>
  <c r="D171" i="103"/>
  <c r="D170" i="103"/>
  <c r="D169" i="103"/>
  <c r="D168" i="103"/>
  <c r="D167" i="103"/>
  <c r="D166" i="103"/>
  <c r="D165" i="103"/>
  <c r="D164" i="103"/>
  <c r="D163" i="103"/>
  <c r="D162" i="103"/>
  <c r="D161" i="103"/>
  <c r="D160" i="103"/>
  <c r="D159" i="103"/>
  <c r="D158" i="103"/>
  <c r="D157" i="103"/>
  <c r="D156" i="103"/>
  <c r="D155" i="103"/>
  <c r="D154" i="103"/>
  <c r="D153" i="103"/>
  <c r="D152" i="103"/>
  <c r="D151" i="103"/>
  <c r="D150" i="103"/>
  <c r="D149" i="103"/>
  <c r="D148" i="103"/>
  <c r="D147" i="103"/>
  <c r="D146" i="103"/>
  <c r="D145" i="103"/>
  <c r="D144" i="103"/>
  <c r="D143" i="103"/>
  <c r="D142" i="103"/>
  <c r="D141" i="103"/>
  <c r="D140" i="103"/>
  <c r="D139" i="103"/>
  <c r="D138" i="103"/>
  <c r="D137" i="103"/>
  <c r="D136" i="103"/>
  <c r="D135" i="103"/>
  <c r="D134" i="103"/>
  <c r="D133" i="103"/>
  <c r="D132" i="103"/>
  <c r="D131" i="103"/>
  <c r="D130" i="103"/>
  <c r="D129" i="103"/>
  <c r="D128" i="103"/>
  <c r="D127" i="103"/>
  <c r="D126" i="103"/>
  <c r="D125" i="103"/>
  <c r="D124" i="103"/>
  <c r="D123" i="103"/>
  <c r="D122" i="103"/>
  <c r="D121" i="103"/>
  <c r="D120" i="103"/>
  <c r="D119" i="103"/>
  <c r="D118" i="103"/>
  <c r="D117" i="103"/>
  <c r="D116" i="103"/>
  <c r="D115" i="103"/>
  <c r="D114" i="103"/>
  <c r="D113" i="103"/>
  <c r="D112" i="103"/>
  <c r="D111" i="103"/>
  <c r="D110" i="103"/>
  <c r="D109" i="103"/>
  <c r="D108" i="103"/>
  <c r="D107" i="103"/>
  <c r="D106" i="103"/>
  <c r="D105" i="103"/>
  <c r="D104" i="103"/>
  <c r="D103" i="103"/>
  <c r="D102" i="103"/>
  <c r="D101" i="103"/>
  <c r="D100" i="103"/>
  <c r="D99" i="103"/>
  <c r="D98" i="103"/>
  <c r="D97" i="103"/>
  <c r="D96" i="103"/>
  <c r="D95" i="103"/>
  <c r="D94" i="103"/>
  <c r="D93" i="103"/>
  <c r="D92" i="103"/>
  <c r="D91" i="103"/>
  <c r="D90" i="103"/>
  <c r="D89" i="103"/>
  <c r="D88" i="103"/>
  <c r="D87" i="103"/>
  <c r="D86" i="103"/>
  <c r="D85" i="103"/>
  <c r="D84" i="103"/>
  <c r="D83" i="103"/>
  <c r="D82" i="103"/>
  <c r="D81" i="103"/>
  <c r="D80" i="103"/>
  <c r="D79" i="103"/>
  <c r="D78" i="103"/>
  <c r="D77" i="103"/>
  <c r="D76" i="103"/>
  <c r="D75" i="103"/>
  <c r="D74" i="103"/>
  <c r="D73" i="103"/>
  <c r="D72" i="103"/>
  <c r="D71" i="103"/>
  <c r="D70" i="103"/>
  <c r="D69" i="103"/>
  <c r="D68" i="103"/>
  <c r="D67" i="103"/>
  <c r="D66" i="103"/>
  <c r="D65" i="103"/>
  <c r="D64" i="103"/>
  <c r="D63" i="103"/>
  <c r="D62" i="103"/>
  <c r="D61" i="103"/>
  <c r="D60" i="103"/>
  <c r="D59" i="103"/>
  <c r="D58" i="103"/>
  <c r="D57" i="103"/>
  <c r="D56" i="103"/>
  <c r="D55" i="103"/>
  <c r="D54" i="103"/>
  <c r="D53" i="103"/>
  <c r="D52" i="103"/>
  <c r="D51" i="103"/>
  <c r="D50" i="103"/>
  <c r="D49" i="103"/>
  <c r="D48" i="103"/>
  <c r="D47" i="103"/>
  <c r="D46" i="103"/>
  <c r="D45" i="103"/>
  <c r="D44" i="103"/>
  <c r="D43" i="103"/>
  <c r="D42" i="103"/>
  <c r="D41" i="103"/>
  <c r="D40" i="103"/>
  <c r="D39" i="103"/>
  <c r="D38" i="103"/>
  <c r="D37" i="103"/>
  <c r="D36" i="103"/>
  <c r="D35" i="103"/>
  <c r="D34" i="103"/>
  <c r="D33" i="103"/>
  <c r="D32" i="103"/>
  <c r="D31" i="103"/>
  <c r="D30" i="103"/>
  <c r="D29" i="103"/>
  <c r="D28" i="103"/>
  <c r="D27" i="103"/>
  <c r="D26" i="103"/>
  <c r="D25" i="103"/>
  <c r="D24" i="103"/>
  <c r="D19" i="103"/>
  <c r="D17" i="103"/>
  <c r="D16" i="103"/>
  <c r="D15" i="103"/>
  <c r="D43" i="101" l="1"/>
  <c r="D29" i="96" l="1"/>
  <c r="D23" i="98" l="1"/>
  <c r="D42" i="101"/>
  <c r="D40" i="101" l="1"/>
  <c r="D39" i="101"/>
  <c r="D38" i="101"/>
  <c r="D36" i="101" l="1"/>
  <c r="D79" i="24" l="1"/>
  <c r="D83" i="23"/>
  <c r="D34" i="101"/>
  <c r="D46" i="28" l="1"/>
  <c r="F46" i="28" s="1"/>
  <c r="D85" i="22"/>
  <c r="D87" i="22" l="1"/>
  <c r="D88" i="22"/>
  <c r="D89" i="22"/>
  <c r="D90" i="22"/>
  <c r="D91" i="22"/>
  <c r="D92" i="22"/>
  <c r="D93" i="22"/>
  <c r="D94" i="22"/>
  <c r="D95" i="22"/>
  <c r="D96" i="22"/>
  <c r="D97" i="22"/>
  <c r="D98" i="22"/>
  <c r="D99" i="22"/>
  <c r="D136" i="62" l="1"/>
  <c r="D465" i="52" l="1"/>
  <c r="D28" i="96" l="1"/>
  <c r="D68" i="54"/>
  <c r="D127" i="62"/>
  <c r="D458" i="52" l="1"/>
  <c r="D113" i="42"/>
  <c r="D18" i="102" l="1"/>
  <c r="D20" i="102"/>
  <c r="D21" i="102"/>
  <c r="D22" i="102"/>
  <c r="D23" i="102"/>
  <c r="D24" i="102"/>
  <c r="D25" i="102"/>
  <c r="D26" i="102"/>
  <c r="D27" i="102"/>
  <c r="D28" i="102"/>
  <c r="D29" i="102"/>
  <c r="D30" i="102"/>
  <c r="D31" i="102"/>
  <c r="D32" i="102"/>
  <c r="D33" i="102"/>
  <c r="D8" i="102"/>
  <c r="C2" i="102" l="1"/>
  <c r="D10" i="101" l="1"/>
  <c r="C2" i="61" l="1"/>
  <c r="D128" i="61" l="1"/>
  <c r="D18" i="101" l="1"/>
  <c r="D11" i="101" l="1"/>
  <c r="D13" i="101"/>
  <c r="D138" i="102" l="1"/>
  <c r="D137" i="102"/>
  <c r="D136" i="102"/>
  <c r="D135" i="102"/>
  <c r="D134" i="102"/>
  <c r="D133" i="102"/>
  <c r="D132" i="102"/>
  <c r="D131" i="102"/>
  <c r="D130" i="102"/>
  <c r="D129" i="102"/>
  <c r="D128" i="102"/>
  <c r="D127" i="102"/>
  <c r="D126" i="102"/>
  <c r="D125" i="102"/>
  <c r="D124" i="102"/>
  <c r="D123" i="102"/>
  <c r="D122" i="102"/>
  <c r="D121" i="102"/>
  <c r="D120" i="102"/>
  <c r="D119" i="102"/>
  <c r="D118" i="102"/>
  <c r="D117" i="102"/>
  <c r="D116" i="102"/>
  <c r="D115" i="102"/>
  <c r="D114" i="102"/>
  <c r="D113" i="102"/>
  <c r="D112" i="102"/>
  <c r="D111" i="102"/>
  <c r="D110" i="102"/>
  <c r="D109" i="102"/>
  <c r="D108" i="102"/>
  <c r="D107" i="102"/>
  <c r="D106" i="102"/>
  <c r="D105" i="102"/>
  <c r="D104" i="102"/>
  <c r="D103" i="102"/>
  <c r="D102" i="102"/>
  <c r="D101" i="102"/>
  <c r="D100" i="102"/>
  <c r="D99" i="102"/>
  <c r="D98" i="102"/>
  <c r="D97" i="102"/>
  <c r="D96" i="102"/>
  <c r="D95" i="102"/>
  <c r="D94" i="102"/>
  <c r="D93" i="102"/>
  <c r="D92" i="102"/>
  <c r="D91" i="102"/>
  <c r="D90" i="102"/>
  <c r="D89" i="102"/>
  <c r="D88" i="102"/>
  <c r="D87" i="102"/>
  <c r="D86" i="102"/>
  <c r="D85" i="102"/>
  <c r="D84" i="102"/>
  <c r="D83" i="102"/>
  <c r="D82" i="102"/>
  <c r="D81" i="102"/>
  <c r="D80" i="102"/>
  <c r="D79" i="102"/>
  <c r="D78" i="102"/>
  <c r="D77" i="102"/>
  <c r="D76" i="102"/>
  <c r="D75" i="102"/>
  <c r="D74" i="102"/>
  <c r="D73" i="102"/>
  <c r="D72" i="102"/>
  <c r="D71" i="102"/>
  <c r="D70" i="102"/>
  <c r="D69" i="102"/>
  <c r="D68" i="102"/>
  <c r="D67" i="102"/>
  <c r="D66" i="102"/>
  <c r="D65" i="102"/>
  <c r="D64" i="102"/>
  <c r="D63" i="102"/>
  <c r="D62" i="102"/>
  <c r="D61" i="102"/>
  <c r="D60" i="102"/>
  <c r="D59" i="102"/>
  <c r="D58" i="102"/>
  <c r="D57" i="102"/>
  <c r="D56" i="102"/>
  <c r="D55" i="102"/>
  <c r="D54" i="102"/>
  <c r="D53" i="102"/>
  <c r="D52" i="102"/>
  <c r="D738" i="101" l="1"/>
  <c r="D737" i="101"/>
  <c r="D736" i="101"/>
  <c r="D735" i="101"/>
  <c r="D734" i="101"/>
  <c r="D733" i="101"/>
  <c r="D732" i="101"/>
  <c r="D731" i="101"/>
  <c r="D730" i="101"/>
  <c r="D729" i="101"/>
  <c r="D728" i="101"/>
  <c r="D727" i="101"/>
  <c r="D726" i="101"/>
  <c r="D725" i="101"/>
  <c r="D724" i="101"/>
  <c r="D723" i="101"/>
  <c r="D722" i="101"/>
  <c r="D721" i="101"/>
  <c r="D720" i="101"/>
  <c r="D719" i="101"/>
  <c r="D718" i="101"/>
  <c r="D717" i="101"/>
  <c r="D716" i="101"/>
  <c r="D715" i="101"/>
  <c r="D714" i="101"/>
  <c r="D713" i="101"/>
  <c r="D712" i="101"/>
  <c r="D711" i="101"/>
  <c r="D710" i="101"/>
  <c r="D709" i="101"/>
  <c r="D708" i="101"/>
  <c r="D707" i="101"/>
  <c r="D706" i="101"/>
  <c r="D705" i="101"/>
  <c r="D704" i="101"/>
  <c r="D703" i="101"/>
  <c r="D702" i="101"/>
  <c r="D701" i="101"/>
  <c r="D700" i="101"/>
  <c r="D699" i="101"/>
  <c r="D698" i="101"/>
  <c r="D697" i="101"/>
  <c r="D696" i="101"/>
  <c r="D695" i="101"/>
  <c r="D694" i="101"/>
  <c r="D693" i="101"/>
  <c r="D692" i="101"/>
  <c r="D691" i="101"/>
  <c r="D690" i="101"/>
  <c r="D689" i="101"/>
  <c r="D688" i="101"/>
  <c r="D687" i="101"/>
  <c r="D686" i="101"/>
  <c r="D685" i="101"/>
  <c r="D684" i="101"/>
  <c r="D683" i="101"/>
  <c r="D682" i="101"/>
  <c r="D681" i="101"/>
  <c r="D680" i="101"/>
  <c r="D679" i="101"/>
  <c r="D678" i="101"/>
  <c r="D677" i="101"/>
  <c r="D676" i="101"/>
  <c r="D675" i="101"/>
  <c r="D674" i="101"/>
  <c r="D673" i="101"/>
  <c r="D672" i="101"/>
  <c r="D671" i="101"/>
  <c r="D670" i="101"/>
  <c r="D669" i="101"/>
  <c r="D668" i="101"/>
  <c r="D667" i="101"/>
  <c r="D666" i="101"/>
  <c r="D665" i="101"/>
  <c r="D664" i="101"/>
  <c r="D663" i="101"/>
  <c r="D662" i="101"/>
  <c r="D661" i="101"/>
  <c r="D660" i="101"/>
  <c r="D659" i="101"/>
  <c r="D658" i="101"/>
  <c r="D657" i="101"/>
  <c r="D656" i="101"/>
  <c r="D655" i="101"/>
  <c r="D654" i="101"/>
  <c r="D653" i="101"/>
  <c r="D652" i="101"/>
  <c r="D651" i="101"/>
  <c r="D650" i="101"/>
  <c r="D649" i="101"/>
  <c r="D648" i="101"/>
  <c r="D647" i="101"/>
  <c r="D646" i="101"/>
  <c r="D645" i="101"/>
  <c r="D644" i="101"/>
  <c r="D643" i="101"/>
  <c r="D642" i="101"/>
  <c r="D641" i="101"/>
  <c r="D640" i="101"/>
  <c r="D639" i="101"/>
  <c r="D638" i="101"/>
  <c r="D637" i="101"/>
  <c r="D636" i="101"/>
  <c r="D635" i="101"/>
  <c r="D634" i="101"/>
  <c r="D633" i="101"/>
  <c r="D632" i="101"/>
  <c r="D631" i="101"/>
  <c r="D630" i="101"/>
  <c r="D629" i="101"/>
  <c r="D628" i="101"/>
  <c r="D627" i="101"/>
  <c r="D626" i="101"/>
  <c r="D625" i="101"/>
  <c r="D624" i="101"/>
  <c r="D623" i="101"/>
  <c r="D622" i="101"/>
  <c r="D621" i="101"/>
  <c r="D620" i="101"/>
  <c r="D619" i="101"/>
  <c r="D618" i="101"/>
  <c r="D617" i="101"/>
  <c r="D616" i="101"/>
  <c r="D615" i="101"/>
  <c r="D614" i="101"/>
  <c r="D613" i="101"/>
  <c r="D612" i="101"/>
  <c r="D611" i="101"/>
  <c r="D610" i="101"/>
  <c r="D609" i="101"/>
  <c r="D608" i="101"/>
  <c r="D607" i="101"/>
  <c r="D606" i="101"/>
  <c r="D605" i="101"/>
  <c r="D604" i="101"/>
  <c r="D603" i="101"/>
  <c r="D602" i="101"/>
  <c r="D601" i="101"/>
  <c r="D600" i="101"/>
  <c r="D599" i="101"/>
  <c r="D598" i="101"/>
  <c r="D597" i="101"/>
  <c r="D596" i="101"/>
  <c r="D595" i="101"/>
  <c r="D594" i="101"/>
  <c r="D593" i="101"/>
  <c r="D592" i="101"/>
  <c r="D591" i="101"/>
  <c r="D590" i="101"/>
  <c r="D589" i="101"/>
  <c r="D588" i="101"/>
  <c r="D587" i="101"/>
  <c r="D586" i="101"/>
  <c r="D585" i="101"/>
  <c r="D584" i="101"/>
  <c r="D583" i="101"/>
  <c r="D582" i="101"/>
  <c r="D581" i="101"/>
  <c r="D580" i="101"/>
  <c r="D579" i="101"/>
  <c r="D578" i="101"/>
  <c r="D577" i="101"/>
  <c r="D576" i="101"/>
  <c r="D575" i="101"/>
  <c r="D574" i="101"/>
  <c r="D573" i="101"/>
  <c r="D572" i="101"/>
  <c r="D571" i="101"/>
  <c r="D570" i="101"/>
  <c r="D569" i="101"/>
  <c r="D568" i="101"/>
  <c r="D567" i="101"/>
  <c r="D566" i="101"/>
  <c r="D565" i="101"/>
  <c r="D564" i="101"/>
  <c r="D563" i="101"/>
  <c r="D562" i="101"/>
  <c r="D561" i="101"/>
  <c r="D560" i="101"/>
  <c r="D559" i="101"/>
  <c r="D558" i="101"/>
  <c r="D557" i="101"/>
  <c r="D556" i="101"/>
  <c r="D555" i="101"/>
  <c r="D554" i="101"/>
  <c r="D553" i="101"/>
  <c r="D552" i="101"/>
  <c r="D551" i="101"/>
  <c r="D550" i="101"/>
  <c r="D549" i="101"/>
  <c r="D548" i="101"/>
  <c r="D547" i="101"/>
  <c r="D546" i="101"/>
  <c r="D545" i="101"/>
  <c r="D544" i="101"/>
  <c r="D543" i="101"/>
  <c r="D542" i="101"/>
  <c r="D541" i="101"/>
  <c r="D540" i="101"/>
  <c r="D539" i="101"/>
  <c r="D538" i="101"/>
  <c r="D537" i="101"/>
  <c r="D536" i="101"/>
  <c r="D535" i="101"/>
  <c r="D534" i="101"/>
  <c r="D533" i="101"/>
  <c r="D532" i="101"/>
  <c r="D531" i="101"/>
  <c r="D530" i="101"/>
  <c r="D529" i="101"/>
  <c r="D528" i="101"/>
  <c r="D527" i="101"/>
  <c r="D526" i="101"/>
  <c r="D525" i="101"/>
  <c r="D524" i="101"/>
  <c r="D523" i="101"/>
  <c r="D522" i="101"/>
  <c r="D521" i="101"/>
  <c r="D520" i="101"/>
  <c r="D519" i="101"/>
  <c r="D518" i="101"/>
  <c r="D517" i="101"/>
  <c r="D516" i="101"/>
  <c r="D515" i="101"/>
  <c r="D514" i="101"/>
  <c r="D513" i="101"/>
  <c r="D512" i="101"/>
  <c r="D511" i="101"/>
  <c r="D510" i="101"/>
  <c r="D509" i="101"/>
  <c r="D508" i="101"/>
  <c r="D507" i="101"/>
  <c r="D506" i="101"/>
  <c r="D505" i="101"/>
  <c r="D504" i="101"/>
  <c r="D503" i="101"/>
  <c r="D502" i="101"/>
  <c r="D501" i="101"/>
  <c r="D500" i="101"/>
  <c r="D499" i="101"/>
  <c r="D498" i="101"/>
  <c r="D497" i="101"/>
  <c r="D496" i="101"/>
  <c r="D495" i="101"/>
  <c r="D494" i="101"/>
  <c r="D493" i="101"/>
  <c r="D492" i="101"/>
  <c r="D491" i="101"/>
  <c r="D490" i="101"/>
  <c r="D489" i="101"/>
  <c r="D488" i="101"/>
  <c r="D487" i="101"/>
  <c r="D486" i="101"/>
  <c r="D485" i="101"/>
  <c r="D484" i="101"/>
  <c r="D483" i="101"/>
  <c r="D482" i="101"/>
  <c r="D481" i="101"/>
  <c r="D480" i="101"/>
  <c r="D479" i="101"/>
  <c r="D478" i="101"/>
  <c r="D477" i="101"/>
  <c r="D476" i="101"/>
  <c r="D475" i="101"/>
  <c r="D474" i="101"/>
  <c r="D473" i="101"/>
  <c r="D472" i="101"/>
  <c r="D471" i="101"/>
  <c r="D470" i="101"/>
  <c r="D469" i="101"/>
  <c r="D468" i="101"/>
  <c r="D467" i="101"/>
  <c r="D466" i="101"/>
  <c r="D465" i="101"/>
  <c r="D464" i="101"/>
  <c r="D463" i="101"/>
  <c r="D462" i="101"/>
  <c r="D461" i="101"/>
  <c r="D460" i="101"/>
  <c r="D459" i="101"/>
  <c r="D458" i="101"/>
  <c r="D457" i="101"/>
  <c r="D456" i="101"/>
  <c r="D455" i="101"/>
  <c r="D454" i="101"/>
  <c r="D453" i="101"/>
  <c r="D452" i="101"/>
  <c r="D451" i="101"/>
  <c r="D450" i="101"/>
  <c r="D449" i="101"/>
  <c r="D448" i="101"/>
  <c r="D447" i="101"/>
  <c r="D446" i="101"/>
  <c r="D445" i="101"/>
  <c r="D444" i="101"/>
  <c r="D443" i="101"/>
  <c r="D442" i="101"/>
  <c r="D441" i="101"/>
  <c r="D440" i="101"/>
  <c r="D439" i="101"/>
  <c r="D438" i="101"/>
  <c r="D437" i="101"/>
  <c r="D436" i="101"/>
  <c r="D435" i="101"/>
  <c r="D434" i="101"/>
  <c r="D433" i="101"/>
  <c r="D432" i="101"/>
  <c r="D431" i="101"/>
  <c r="D430" i="101"/>
  <c r="D429" i="101"/>
  <c r="D428" i="101"/>
  <c r="D427" i="101"/>
  <c r="D426" i="101"/>
  <c r="D425" i="101"/>
  <c r="D424" i="101"/>
  <c r="D423" i="101"/>
  <c r="D422" i="101"/>
  <c r="D421" i="101"/>
  <c r="D420" i="101"/>
  <c r="D419" i="101"/>
  <c r="D418" i="101"/>
  <c r="D417" i="101"/>
  <c r="D416" i="101"/>
  <c r="D415" i="101"/>
  <c r="D414" i="101"/>
  <c r="D413" i="101"/>
  <c r="D412" i="101"/>
  <c r="D411" i="101"/>
  <c r="D410" i="101"/>
  <c r="D409" i="101"/>
  <c r="D408" i="101"/>
  <c r="D407" i="101"/>
  <c r="D406" i="101"/>
  <c r="D405" i="101"/>
  <c r="D404" i="101"/>
  <c r="D403" i="101"/>
  <c r="D402" i="101"/>
  <c r="D401" i="101"/>
  <c r="D400" i="101"/>
  <c r="D399" i="101"/>
  <c r="D398" i="101"/>
  <c r="D397" i="101"/>
  <c r="D396" i="101"/>
  <c r="D395" i="101"/>
  <c r="D394" i="101"/>
  <c r="D393" i="101"/>
  <c r="D392" i="101"/>
  <c r="D391" i="101"/>
  <c r="D390" i="101"/>
  <c r="D389" i="101"/>
  <c r="D388" i="101"/>
  <c r="D387" i="101"/>
  <c r="D386" i="101"/>
  <c r="D385" i="101"/>
  <c r="D384" i="101"/>
  <c r="D383" i="101"/>
  <c r="D382" i="101"/>
  <c r="D381" i="101"/>
  <c r="D380" i="101"/>
  <c r="D379" i="101"/>
  <c r="D378" i="101"/>
  <c r="D377" i="101"/>
  <c r="D376" i="101"/>
  <c r="D375" i="101"/>
  <c r="D374" i="101"/>
  <c r="D373" i="101"/>
  <c r="D372" i="101"/>
  <c r="D371" i="101"/>
  <c r="D370" i="101"/>
  <c r="D369" i="101"/>
  <c r="D368" i="101"/>
  <c r="D367" i="101"/>
  <c r="D366" i="101"/>
  <c r="D365" i="101"/>
  <c r="D364" i="101"/>
  <c r="D363" i="101"/>
  <c r="D362" i="101"/>
  <c r="D361" i="101"/>
  <c r="D360" i="101"/>
  <c r="D359" i="101"/>
  <c r="D358" i="101"/>
  <c r="D357" i="101"/>
  <c r="D356" i="101"/>
  <c r="D355" i="101"/>
  <c r="D354" i="101"/>
  <c r="D353" i="101"/>
  <c r="D352" i="101"/>
  <c r="D351" i="101"/>
  <c r="D350" i="101"/>
  <c r="D349" i="101"/>
  <c r="D348" i="101"/>
  <c r="D347" i="101"/>
  <c r="D346" i="101"/>
  <c r="D345" i="101"/>
  <c r="D344" i="101"/>
  <c r="D343" i="101"/>
  <c r="D342" i="101"/>
  <c r="D341" i="101"/>
  <c r="D340" i="101"/>
  <c r="D339" i="101"/>
  <c r="D338" i="101"/>
  <c r="D337" i="101"/>
  <c r="D336" i="101"/>
  <c r="D335" i="101"/>
  <c r="D334" i="101"/>
  <c r="D333" i="101"/>
  <c r="D332" i="101"/>
  <c r="D331" i="101"/>
  <c r="D330" i="101"/>
  <c r="D329" i="101"/>
  <c r="D328" i="101"/>
  <c r="D327" i="101"/>
  <c r="D326" i="101"/>
  <c r="D325" i="101"/>
  <c r="D324" i="101"/>
  <c r="D323" i="101"/>
  <c r="D322" i="101"/>
  <c r="D321" i="101"/>
  <c r="D320" i="101"/>
  <c r="D319" i="101"/>
  <c r="D318" i="101"/>
  <c r="D317" i="101"/>
  <c r="D316" i="101"/>
  <c r="D315" i="101"/>
  <c r="D314" i="101"/>
  <c r="D313" i="101"/>
  <c r="D312" i="101"/>
  <c r="D311" i="101"/>
  <c r="D310" i="101"/>
  <c r="D309" i="101"/>
  <c r="D308" i="101"/>
  <c r="D307" i="101"/>
  <c r="D306" i="101"/>
  <c r="D305" i="101"/>
  <c r="D304" i="101"/>
  <c r="D303" i="101"/>
  <c r="D302" i="101"/>
  <c r="D301" i="101"/>
  <c r="D300" i="101"/>
  <c r="D299" i="101"/>
  <c r="D298" i="101"/>
  <c r="D297" i="101"/>
  <c r="D296" i="101"/>
  <c r="D295" i="101"/>
  <c r="D294" i="101"/>
  <c r="D293" i="101"/>
  <c r="D292" i="101"/>
  <c r="D291" i="101"/>
  <c r="D290" i="101"/>
  <c r="D289" i="101"/>
  <c r="D288" i="101"/>
  <c r="D287" i="101"/>
  <c r="D286" i="101"/>
  <c r="D285" i="101"/>
  <c r="D284" i="101"/>
  <c r="D283" i="101"/>
  <c r="D282" i="101"/>
  <c r="D281" i="101"/>
  <c r="D280" i="101"/>
  <c r="D279" i="101"/>
  <c r="D278" i="101"/>
  <c r="D277" i="101"/>
  <c r="D276" i="101"/>
  <c r="D275" i="101"/>
  <c r="D274" i="101"/>
  <c r="D273" i="101"/>
  <c r="D272" i="101"/>
  <c r="D271" i="101"/>
  <c r="D270" i="101"/>
  <c r="D269" i="101"/>
  <c r="D268" i="101"/>
  <c r="D267" i="101"/>
  <c r="D266" i="101"/>
  <c r="D265" i="101"/>
  <c r="D264" i="101"/>
  <c r="D263" i="101"/>
  <c r="D262" i="101"/>
  <c r="D261" i="101"/>
  <c r="D260" i="101"/>
  <c r="D259" i="101"/>
  <c r="D258" i="101"/>
  <c r="D257" i="101"/>
  <c r="D256" i="101"/>
  <c r="D255" i="101"/>
  <c r="D254" i="101"/>
  <c r="D253" i="101"/>
  <c r="D252" i="101"/>
  <c r="D251" i="101"/>
  <c r="D250" i="101"/>
  <c r="D249" i="101"/>
  <c r="D248" i="101"/>
  <c r="D247" i="101"/>
  <c r="D246" i="101"/>
  <c r="D245" i="101"/>
  <c r="D244" i="101"/>
  <c r="D243" i="101"/>
  <c r="D242" i="101"/>
  <c r="D241" i="101"/>
  <c r="D240" i="101"/>
  <c r="D239" i="101"/>
  <c r="D238" i="101"/>
  <c r="D237" i="101"/>
  <c r="D236" i="101"/>
  <c r="D235" i="101"/>
  <c r="D234" i="101"/>
  <c r="D233" i="101"/>
  <c r="D232" i="101"/>
  <c r="D231" i="101"/>
  <c r="D230" i="101"/>
  <c r="D229" i="101"/>
  <c r="D228" i="101"/>
  <c r="D227" i="101"/>
  <c r="D226" i="101"/>
  <c r="D225" i="101"/>
  <c r="D224" i="101"/>
  <c r="D223" i="101"/>
  <c r="D222" i="101"/>
  <c r="D221" i="101"/>
  <c r="D220" i="101"/>
  <c r="D219" i="101"/>
  <c r="D218" i="101"/>
  <c r="D217" i="101"/>
  <c r="D216" i="101"/>
  <c r="D215" i="101"/>
  <c r="D214" i="101"/>
  <c r="D213" i="101"/>
  <c r="D212" i="101"/>
  <c r="D211" i="101"/>
  <c r="D210" i="101"/>
  <c r="D209" i="101"/>
  <c r="D208" i="101"/>
  <c r="D207" i="101"/>
  <c r="D206" i="101"/>
  <c r="D205" i="101"/>
  <c r="D204" i="101"/>
  <c r="D203" i="101"/>
  <c r="D202" i="101"/>
  <c r="D201" i="101"/>
  <c r="D200" i="101"/>
  <c r="D199" i="101"/>
  <c r="D198" i="101"/>
  <c r="D197" i="101"/>
  <c r="D196" i="101"/>
  <c r="D195" i="101"/>
  <c r="D194" i="101"/>
  <c r="D193" i="101"/>
  <c r="D192" i="101"/>
  <c r="D191" i="101"/>
  <c r="D190" i="101"/>
  <c r="D189" i="101"/>
  <c r="D188" i="101"/>
  <c r="D187" i="101"/>
  <c r="D186" i="101"/>
  <c r="D185" i="101"/>
  <c r="D184" i="101"/>
  <c r="D183" i="101"/>
  <c r="D182" i="101"/>
  <c r="D181" i="101"/>
  <c r="D180" i="101"/>
  <c r="D179" i="101"/>
  <c r="D178" i="101"/>
  <c r="D177" i="101"/>
  <c r="D176" i="101"/>
  <c r="D175" i="101"/>
  <c r="D174" i="101"/>
  <c r="D173" i="101"/>
  <c r="D172" i="101"/>
  <c r="D171" i="101"/>
  <c r="D170" i="101"/>
  <c r="D169" i="101"/>
  <c r="D168" i="101"/>
  <c r="D167" i="101"/>
  <c r="D166" i="101"/>
  <c r="D165" i="101"/>
  <c r="D164" i="101"/>
  <c r="D163" i="101"/>
  <c r="D162" i="101"/>
  <c r="D161" i="101"/>
  <c r="D160" i="101"/>
  <c r="D159" i="101"/>
  <c r="D158" i="101"/>
  <c r="D157" i="101"/>
  <c r="D156" i="101"/>
  <c r="D155" i="101"/>
  <c r="D154" i="101"/>
  <c r="D153" i="101"/>
  <c r="D152" i="101"/>
  <c r="D151" i="101"/>
  <c r="D150" i="101"/>
  <c r="D149" i="101"/>
  <c r="D148" i="101"/>
  <c r="D147" i="101"/>
  <c r="D146" i="101"/>
  <c r="D145" i="101"/>
  <c r="D144" i="101"/>
  <c r="D143" i="101"/>
  <c r="D142" i="101"/>
  <c r="D141" i="101"/>
  <c r="D140" i="101"/>
  <c r="D139" i="101"/>
  <c r="D138" i="101"/>
  <c r="D137" i="101"/>
  <c r="D136" i="101"/>
  <c r="D135" i="101"/>
  <c r="D134" i="101"/>
  <c r="D133" i="101"/>
  <c r="D132" i="101"/>
  <c r="D131" i="101"/>
  <c r="D130" i="101"/>
  <c r="D129" i="101"/>
  <c r="D128" i="101"/>
  <c r="D127" i="101"/>
  <c r="D126" i="101"/>
  <c r="D125" i="101"/>
  <c r="D124" i="101"/>
  <c r="D123" i="101"/>
  <c r="D122" i="101"/>
  <c r="D121" i="101"/>
  <c r="D120" i="101"/>
  <c r="D119" i="101"/>
  <c r="D118" i="101"/>
  <c r="D117" i="101"/>
  <c r="D116" i="101"/>
  <c r="D115" i="101"/>
  <c r="D114" i="101"/>
  <c r="D113" i="101"/>
  <c r="D112" i="101"/>
  <c r="D111" i="101"/>
  <c r="D110" i="101"/>
  <c r="D109" i="101"/>
  <c r="D108" i="101"/>
  <c r="D107" i="101"/>
  <c r="D106" i="101"/>
  <c r="D105" i="101"/>
  <c r="D104" i="101"/>
  <c r="D103" i="101"/>
  <c r="D102" i="101"/>
  <c r="D101" i="101"/>
  <c r="D100" i="101"/>
  <c r="D99" i="101"/>
  <c r="D98" i="101"/>
  <c r="D97" i="101"/>
  <c r="D96" i="101"/>
  <c r="D95" i="101"/>
  <c r="D94" i="101"/>
  <c r="D93" i="101"/>
  <c r="D92" i="101"/>
  <c r="D91" i="101"/>
  <c r="D90" i="101"/>
  <c r="D89" i="101"/>
  <c r="D88" i="101"/>
  <c r="D87" i="101"/>
  <c r="D86" i="101"/>
  <c r="D85" i="101"/>
  <c r="D84" i="101"/>
  <c r="D83" i="101"/>
  <c r="D80" i="101"/>
  <c r="D71" i="101"/>
  <c r="D61" i="101"/>
  <c r="D59" i="101"/>
  <c r="D58" i="101"/>
  <c r="D57" i="101"/>
  <c r="D56" i="101"/>
  <c r="D51" i="101"/>
  <c r="D49" i="101"/>
  <c r="D31" i="101"/>
  <c r="D30" i="101"/>
  <c r="D29" i="101"/>
  <c r="D28" i="101"/>
  <c r="D27" i="101"/>
  <c r="D25" i="101"/>
  <c r="D24" i="101"/>
  <c r="D23" i="101"/>
  <c r="D22" i="101"/>
  <c r="D21" i="101"/>
  <c r="D20" i="101"/>
  <c r="D19" i="101"/>
  <c r="D16" i="101"/>
  <c r="D15" i="101"/>
  <c r="D14" i="101"/>
  <c r="D169" i="50" l="1"/>
  <c r="D171" i="50" l="1"/>
  <c r="D175" i="50"/>
  <c r="M161" i="50" l="1"/>
  <c r="D51" i="99" l="1"/>
  <c r="D106" i="43" l="1"/>
  <c r="D165" i="50" l="1"/>
  <c r="D108" i="49"/>
  <c r="D110" i="76" l="1"/>
  <c r="D111" i="76"/>
  <c r="D112" i="76"/>
  <c r="D113" i="76"/>
  <c r="D114" i="76"/>
  <c r="D115" i="76"/>
  <c r="D205" i="48" l="1"/>
  <c r="D206" i="48"/>
  <c r="D207" i="48"/>
  <c r="D208" i="48"/>
  <c r="D209" i="48"/>
  <c r="D210" i="48"/>
  <c r="D197" i="48" l="1"/>
  <c r="D109" i="100" l="1"/>
  <c r="D108" i="100"/>
  <c r="D107" i="100"/>
  <c r="D106" i="100"/>
  <c r="D105" i="100"/>
  <c r="D104" i="100"/>
  <c r="D103" i="100"/>
  <c r="D102" i="100"/>
  <c r="D101" i="100"/>
  <c r="D100" i="100"/>
  <c r="D99" i="100"/>
  <c r="D98" i="100"/>
  <c r="D97" i="100"/>
  <c r="D96" i="100"/>
  <c r="D95" i="100"/>
  <c r="D94" i="100"/>
  <c r="D93" i="100"/>
  <c r="D92" i="100"/>
  <c r="D91" i="100"/>
  <c r="D90" i="100"/>
  <c r="D89" i="100"/>
  <c r="D88" i="100"/>
  <c r="D87" i="100"/>
  <c r="D86" i="100"/>
  <c r="D85" i="100"/>
  <c r="D84" i="100"/>
  <c r="D83" i="100"/>
  <c r="D82" i="100"/>
  <c r="D81" i="100"/>
  <c r="D80" i="100"/>
  <c r="D79" i="100"/>
  <c r="D78" i="100"/>
  <c r="D77" i="100"/>
  <c r="D76" i="100"/>
  <c r="D75" i="100"/>
  <c r="D74" i="100"/>
  <c r="D73" i="100"/>
  <c r="D72" i="100"/>
  <c r="D71" i="100"/>
  <c r="D70" i="100"/>
  <c r="D69" i="100"/>
  <c r="D68" i="100"/>
  <c r="D67" i="100"/>
  <c r="D66" i="100"/>
  <c r="D65" i="100"/>
  <c r="D64" i="100"/>
  <c r="D63" i="100"/>
  <c r="D62" i="100"/>
  <c r="D61" i="100"/>
  <c r="D60" i="100"/>
  <c r="D59" i="100"/>
  <c r="D58" i="100"/>
  <c r="D57" i="100"/>
  <c r="D56" i="100"/>
  <c r="D55" i="100"/>
  <c r="D54" i="100"/>
  <c r="D53" i="100"/>
  <c r="D52" i="100"/>
  <c r="D51" i="100"/>
  <c r="D50" i="100"/>
  <c r="D49" i="100"/>
  <c r="D48" i="100"/>
  <c r="D47" i="100"/>
  <c r="D46" i="100"/>
  <c r="D45" i="100"/>
  <c r="D44" i="100"/>
  <c r="D43" i="100"/>
  <c r="D42" i="100"/>
  <c r="D41" i="100"/>
  <c r="D40" i="100"/>
  <c r="D39" i="100"/>
  <c r="D38" i="100"/>
  <c r="D37" i="100"/>
  <c r="D36" i="100"/>
  <c r="D35" i="100"/>
  <c r="D34" i="100"/>
  <c r="D33" i="100"/>
  <c r="D32" i="100"/>
  <c r="D31" i="100"/>
  <c r="D30" i="100"/>
  <c r="D29" i="100"/>
  <c r="D28" i="100"/>
  <c r="D27" i="100"/>
  <c r="D26" i="100"/>
  <c r="D25" i="100"/>
  <c r="D24" i="100"/>
  <c r="D23" i="100"/>
  <c r="D22" i="100"/>
  <c r="D21" i="100"/>
  <c r="D20" i="100"/>
  <c r="D19" i="100"/>
  <c r="D18" i="100"/>
  <c r="D17" i="100"/>
  <c r="D16" i="100"/>
  <c r="D15" i="100"/>
  <c r="D14" i="100"/>
  <c r="D13" i="100"/>
  <c r="D12" i="100"/>
  <c r="D11" i="100"/>
  <c r="D10" i="100"/>
  <c r="D79" i="86" l="1"/>
  <c r="D102" i="71"/>
  <c r="D125" i="57" l="1"/>
  <c r="D102" i="82" l="1"/>
  <c r="C2" i="71" l="1"/>
  <c r="D126" i="62" l="1"/>
  <c r="D47" i="95"/>
  <c r="D31" i="97"/>
  <c r="D39" i="90"/>
  <c r="D74" i="33"/>
  <c r="D50" i="87"/>
  <c r="D102" i="76"/>
  <c r="D71" i="31"/>
  <c r="D454" i="52"/>
  <c r="D105" i="49"/>
  <c r="D195" i="48"/>
  <c r="D49" i="99"/>
  <c r="C2" i="49" l="1"/>
  <c r="C2" i="99" l="1"/>
  <c r="D8" i="99"/>
  <c r="D11" i="99"/>
  <c r="D15" i="99"/>
  <c r="D16" i="99"/>
  <c r="D19" i="99"/>
  <c r="D24" i="99"/>
  <c r="D30" i="99"/>
  <c r="D31" i="99"/>
  <c r="D36" i="99"/>
  <c r="D37" i="99"/>
  <c r="D41" i="99"/>
  <c r="D54" i="99"/>
  <c r="D56" i="99"/>
  <c r="D57" i="99"/>
  <c r="D58" i="99"/>
  <c r="D59" i="99"/>
  <c r="D60" i="99"/>
  <c r="D61" i="99"/>
  <c r="D62" i="99"/>
  <c r="D63" i="99"/>
  <c r="D64" i="99"/>
  <c r="D65" i="99"/>
  <c r="D66" i="99"/>
  <c r="D67" i="99"/>
  <c r="D68" i="99"/>
  <c r="D69" i="99"/>
  <c r="D70" i="99"/>
  <c r="D71" i="99"/>
  <c r="D72" i="99"/>
  <c r="D73" i="99"/>
  <c r="D74" i="99"/>
  <c r="D75" i="99"/>
  <c r="D76" i="99"/>
  <c r="D77" i="99"/>
  <c r="D78" i="99"/>
  <c r="D79" i="99"/>
  <c r="D80" i="99"/>
  <c r="D81" i="99"/>
  <c r="D82" i="99"/>
  <c r="D83" i="99"/>
  <c r="D84" i="99"/>
  <c r="D85" i="99"/>
  <c r="D86" i="99"/>
  <c r="D87" i="99"/>
  <c r="D88" i="99"/>
  <c r="D89" i="99"/>
  <c r="D90" i="99"/>
  <c r="D91" i="99"/>
  <c r="D92" i="99"/>
  <c r="D93" i="99"/>
  <c r="D94" i="99"/>
  <c r="D95" i="99"/>
  <c r="D96" i="99"/>
  <c r="D97" i="99"/>
  <c r="D98" i="99"/>
  <c r="D99" i="99"/>
  <c r="D100" i="99"/>
  <c r="D101" i="99"/>
  <c r="D102" i="99"/>
  <c r="D103" i="99"/>
  <c r="D104" i="99"/>
  <c r="D105" i="99"/>
  <c r="D106" i="99"/>
  <c r="D107" i="99"/>
  <c r="D108" i="99"/>
  <c r="D109" i="99"/>
  <c r="D110" i="99"/>
  <c r="D111" i="99"/>
  <c r="D112" i="99"/>
  <c r="D113" i="99"/>
  <c r="D114" i="99"/>
  <c r="D115" i="99"/>
  <c r="D116" i="99"/>
  <c r="D117" i="99"/>
  <c r="D118" i="99"/>
  <c r="D119" i="99"/>
  <c r="D120" i="99"/>
  <c r="D121" i="99"/>
  <c r="D122" i="99"/>
  <c r="D123" i="99"/>
  <c r="D124" i="99"/>
  <c r="D125" i="99"/>
  <c r="D126" i="99"/>
  <c r="D127" i="99"/>
  <c r="D128" i="99"/>
  <c r="D129" i="99"/>
  <c r="D130" i="99"/>
  <c r="D131" i="99"/>
  <c r="D132" i="99"/>
  <c r="D133" i="99"/>
  <c r="D134" i="99"/>
  <c r="D135" i="99"/>
  <c r="D136" i="99"/>
  <c r="D137" i="99"/>
  <c r="D138" i="99"/>
  <c r="D139" i="99"/>
  <c r="D140" i="99"/>
  <c r="D141" i="99"/>
  <c r="D142" i="99"/>
  <c r="D40" i="28" l="1"/>
  <c r="D122" i="62" l="1"/>
  <c r="C2" i="42" l="1"/>
  <c r="D75" i="86" l="1"/>
  <c r="D114" i="47" l="1"/>
  <c r="C2" i="47" l="1"/>
  <c r="C2" i="86" l="1"/>
  <c r="D229" i="12" l="1"/>
  <c r="D230" i="12"/>
  <c r="D231" i="12"/>
  <c r="D232" i="12"/>
  <c r="D233" i="12"/>
  <c r="D234" i="12"/>
  <c r="D235" i="12"/>
  <c r="D236" i="12"/>
  <c r="D237" i="12"/>
  <c r="D238" i="12"/>
  <c r="D239" i="12"/>
  <c r="D240" i="12"/>
  <c r="D241" i="12"/>
  <c r="D242" i="12"/>
  <c r="D243" i="12"/>
  <c r="D244" i="12"/>
  <c r="D245" i="12"/>
  <c r="C2" i="96" l="1"/>
  <c r="D223" i="12" l="1"/>
  <c r="D120" i="20" l="1"/>
  <c r="D108" i="82"/>
  <c r="D109" i="82"/>
  <c r="D218" i="12" l="1"/>
  <c r="C2" i="54" l="1"/>
  <c r="D227" i="12" l="1"/>
  <c r="C2" i="2" l="1"/>
  <c r="D106" i="76" l="1"/>
  <c r="D108" i="76"/>
  <c r="D221" i="12" l="1"/>
  <c r="D225" i="12"/>
  <c r="D62" i="27" l="1"/>
  <c r="D110" i="43" l="1"/>
  <c r="D111" i="43"/>
  <c r="D112" i="43"/>
  <c r="D113" i="43"/>
  <c r="D114" i="43"/>
  <c r="D115" i="43"/>
  <c r="D116" i="43"/>
  <c r="D117" i="43"/>
  <c r="D200" i="48"/>
  <c r="C2" i="4" l="1"/>
  <c r="D11" i="98" l="1"/>
  <c r="D213" i="12" l="1"/>
  <c r="D219" i="12" l="1"/>
  <c r="D216" i="12"/>
  <c r="D217" i="12"/>
  <c r="D124" i="61"/>
  <c r="D139" i="4"/>
  <c r="D118" i="9"/>
  <c r="F118" i="9"/>
  <c r="D21" i="96"/>
  <c r="D47" i="87"/>
  <c r="C2" i="69"/>
  <c r="D448" i="52"/>
  <c r="D60" i="54"/>
  <c r="D188" i="48"/>
  <c r="C2" i="48"/>
  <c r="D106" i="82"/>
  <c r="D65" i="31"/>
  <c r="D452" i="52"/>
  <c r="D457" i="52"/>
  <c r="D131" i="98"/>
  <c r="D130" i="98"/>
  <c r="D129" i="98"/>
  <c r="D128" i="98"/>
  <c r="D127" i="98"/>
  <c r="D126" i="98"/>
  <c r="D125" i="98"/>
  <c r="D124" i="98"/>
  <c r="D123" i="98"/>
  <c r="D122" i="98"/>
  <c r="D121" i="98"/>
  <c r="D120" i="98"/>
  <c r="D119" i="98"/>
  <c r="D118" i="98"/>
  <c r="D117" i="98"/>
  <c r="D116" i="98"/>
  <c r="D115" i="98"/>
  <c r="D114" i="98"/>
  <c r="D113" i="98"/>
  <c r="D112" i="98"/>
  <c r="D111" i="98"/>
  <c r="D110" i="98"/>
  <c r="D109" i="98"/>
  <c r="D108" i="98"/>
  <c r="D107" i="98"/>
  <c r="D106" i="98"/>
  <c r="D105" i="98"/>
  <c r="D104" i="98"/>
  <c r="D103" i="98"/>
  <c r="D102" i="98"/>
  <c r="D101" i="98"/>
  <c r="D100" i="98"/>
  <c r="D99" i="98"/>
  <c r="D98" i="98"/>
  <c r="D97" i="98"/>
  <c r="D96" i="98"/>
  <c r="D95" i="98"/>
  <c r="D94" i="98"/>
  <c r="D93" i="98"/>
  <c r="D92" i="98"/>
  <c r="D91" i="98"/>
  <c r="D90" i="98"/>
  <c r="D89" i="98"/>
  <c r="D88" i="98"/>
  <c r="D87" i="98"/>
  <c r="D86" i="98"/>
  <c r="D85" i="98"/>
  <c r="D84" i="98"/>
  <c r="D83" i="98"/>
  <c r="D82" i="98"/>
  <c r="D81" i="98"/>
  <c r="D80" i="98"/>
  <c r="D79" i="98"/>
  <c r="D78" i="98"/>
  <c r="D77" i="98"/>
  <c r="D76" i="98"/>
  <c r="D75" i="98"/>
  <c r="D74" i="98"/>
  <c r="D73" i="98"/>
  <c r="D72" i="98"/>
  <c r="D71" i="98"/>
  <c r="D70" i="98"/>
  <c r="D69" i="98"/>
  <c r="D68" i="98"/>
  <c r="D67" i="98"/>
  <c r="D66" i="98"/>
  <c r="D65" i="98"/>
  <c r="D64" i="98"/>
  <c r="D63" i="98"/>
  <c r="D62" i="98"/>
  <c r="D61" i="98"/>
  <c r="D60" i="98"/>
  <c r="D59" i="98"/>
  <c r="D58" i="98"/>
  <c r="D57" i="98"/>
  <c r="D56" i="98"/>
  <c r="D55" i="98"/>
  <c r="D54" i="98"/>
  <c r="D53" i="98"/>
  <c r="D52" i="98"/>
  <c r="D51" i="98"/>
  <c r="D50" i="98"/>
  <c r="D49" i="98"/>
  <c r="D48" i="98"/>
  <c r="D47" i="98"/>
  <c r="D46" i="98"/>
  <c r="D45" i="98"/>
  <c r="D44" i="98"/>
  <c r="D43" i="98"/>
  <c r="D42" i="98"/>
  <c r="D41" i="98"/>
  <c r="D40" i="98"/>
  <c r="D39" i="98"/>
  <c r="D38" i="98"/>
  <c r="D37" i="98"/>
  <c r="D36" i="98"/>
  <c r="D31" i="98"/>
  <c r="D27" i="98"/>
  <c r="D24" i="98"/>
  <c r="D17" i="98"/>
  <c r="D14" i="98"/>
  <c r="D12" i="98"/>
  <c r="D10" i="98"/>
  <c r="D8" i="98"/>
  <c r="C2" i="23"/>
  <c r="D102" i="43"/>
  <c r="D116" i="9"/>
  <c r="F116" i="9"/>
  <c r="D186" i="18"/>
  <c r="D181" i="14"/>
  <c r="D272" i="8"/>
  <c r="F272" i="8"/>
  <c r="D445" i="52"/>
  <c r="D451" i="52"/>
  <c r="D93" i="82"/>
  <c r="D33" i="90"/>
  <c r="D435" i="52"/>
  <c r="D439" i="52"/>
  <c r="D440" i="52"/>
  <c r="D443" i="52"/>
  <c r="D444" i="52"/>
  <c r="D433" i="52"/>
  <c r="D97" i="43"/>
  <c r="D178" i="48"/>
  <c r="C2" i="29"/>
  <c r="C2" i="97"/>
  <c r="D118" i="97"/>
  <c r="D117" i="97"/>
  <c r="D116" i="97"/>
  <c r="D115" i="97"/>
  <c r="D114" i="97"/>
  <c r="D113" i="97"/>
  <c r="D112" i="97"/>
  <c r="D111" i="97"/>
  <c r="D110" i="97"/>
  <c r="D109" i="97"/>
  <c r="D108" i="97"/>
  <c r="D107" i="97"/>
  <c r="D106" i="97"/>
  <c r="D105" i="97"/>
  <c r="D104" i="97"/>
  <c r="D103" i="97"/>
  <c r="D102" i="97"/>
  <c r="D101" i="97"/>
  <c r="D100" i="97"/>
  <c r="D99" i="97"/>
  <c r="D98" i="97"/>
  <c r="D97" i="97"/>
  <c r="D96" i="97"/>
  <c r="D95" i="97"/>
  <c r="D94" i="97"/>
  <c r="D93" i="97"/>
  <c r="D92" i="97"/>
  <c r="D91" i="97"/>
  <c r="D90" i="97"/>
  <c r="D89" i="97"/>
  <c r="D88" i="97"/>
  <c r="D87" i="97"/>
  <c r="D86" i="97"/>
  <c r="D85" i="97"/>
  <c r="D84" i="97"/>
  <c r="D83" i="97"/>
  <c r="D82" i="97"/>
  <c r="D81" i="97"/>
  <c r="D80" i="97"/>
  <c r="D79" i="97"/>
  <c r="D78" i="97"/>
  <c r="D77" i="97"/>
  <c r="D76" i="97"/>
  <c r="D75" i="97"/>
  <c r="D74" i="97"/>
  <c r="D73" i="97"/>
  <c r="D72" i="97"/>
  <c r="D71" i="97"/>
  <c r="D70" i="97"/>
  <c r="D69" i="97"/>
  <c r="D68" i="97"/>
  <c r="D67" i="97"/>
  <c r="D66" i="97"/>
  <c r="D65" i="97"/>
  <c r="D64" i="97"/>
  <c r="D63" i="97"/>
  <c r="D62" i="97"/>
  <c r="D61" i="97"/>
  <c r="D60" i="97"/>
  <c r="D59" i="97"/>
  <c r="D58" i="97"/>
  <c r="D57" i="97"/>
  <c r="D56" i="97"/>
  <c r="D55" i="97"/>
  <c r="D54" i="97"/>
  <c r="D53" i="97"/>
  <c r="D52" i="97"/>
  <c r="D51" i="97"/>
  <c r="D50" i="97"/>
  <c r="D49" i="97"/>
  <c r="D48" i="97"/>
  <c r="D47" i="97"/>
  <c r="D46" i="97"/>
  <c r="D45" i="97"/>
  <c r="D44" i="97"/>
  <c r="D43" i="97"/>
  <c r="D42" i="97"/>
  <c r="D41" i="97"/>
  <c r="D40" i="97"/>
  <c r="D39" i="97"/>
  <c r="D38" i="97"/>
  <c r="D37" i="97"/>
  <c r="D36" i="97"/>
  <c r="D34" i="97"/>
  <c r="D29" i="97"/>
  <c r="D27" i="97"/>
  <c r="D26" i="97"/>
  <c r="D20" i="97"/>
  <c r="D15" i="97"/>
  <c r="D193" i="94"/>
  <c r="D111" i="71"/>
  <c r="D112" i="71"/>
  <c r="D101" i="43"/>
  <c r="D104" i="43"/>
  <c r="D105" i="43"/>
  <c r="D108" i="43"/>
  <c r="D109" i="43"/>
  <c r="D83" i="22"/>
  <c r="D142" i="4"/>
  <c r="D143" i="4"/>
  <c r="D144" i="4"/>
  <c r="D145" i="4"/>
  <c r="D291" i="8"/>
  <c r="D292" i="8"/>
  <c r="D279" i="8"/>
  <c r="D280" i="8"/>
  <c r="D281" i="8"/>
  <c r="D282" i="8"/>
  <c r="D283" i="8"/>
  <c r="D284" i="8"/>
  <c r="D285" i="8"/>
  <c r="D286" i="8"/>
  <c r="D287" i="8"/>
  <c r="D288" i="8"/>
  <c r="D289" i="8"/>
  <c r="D290" i="8"/>
  <c r="C2" i="87"/>
  <c r="D188" i="94"/>
  <c r="D424" i="52"/>
  <c r="D187" i="94"/>
  <c r="D186" i="94"/>
  <c r="D423" i="52"/>
  <c r="D185" i="94"/>
  <c r="D422" i="52"/>
  <c r="D419" i="52"/>
  <c r="D182" i="94"/>
  <c r="C2" i="26"/>
  <c r="D421" i="52"/>
  <c r="D418" i="52"/>
  <c r="F418" i="52" s="1"/>
  <c r="D181" i="94"/>
  <c r="F181" i="94" s="1"/>
  <c r="D417" i="52"/>
  <c r="D179" i="94"/>
  <c r="D416" i="52"/>
  <c r="D415" i="52"/>
  <c r="D414" i="52"/>
  <c r="D176" i="94"/>
  <c r="D413" i="52"/>
  <c r="D412" i="52"/>
  <c r="D175" i="94"/>
  <c r="D174" i="94"/>
  <c r="D411" i="52"/>
  <c r="D410" i="52"/>
  <c r="D171" i="94"/>
  <c r="D172" i="94"/>
  <c r="D173" i="94"/>
  <c r="D404" i="52"/>
  <c r="D405" i="52"/>
  <c r="D406" i="52"/>
  <c r="D408" i="52"/>
  <c r="D409" i="52"/>
  <c r="D168" i="94"/>
  <c r="D169" i="94"/>
  <c r="D170" i="94"/>
  <c r="D403" i="52"/>
  <c r="D167" i="94"/>
  <c r="D402" i="52"/>
  <c r="D166" i="94"/>
  <c r="D400" i="52"/>
  <c r="D401" i="52"/>
  <c r="D164" i="94"/>
  <c r="D165" i="94"/>
  <c r="D399" i="52"/>
  <c r="D163" i="94"/>
  <c r="D143" i="96"/>
  <c r="D142" i="96"/>
  <c r="D141" i="96"/>
  <c r="D140" i="96"/>
  <c r="D139" i="96"/>
  <c r="D138" i="96"/>
  <c r="D137" i="96"/>
  <c r="D136" i="96"/>
  <c r="D135" i="96"/>
  <c r="D134" i="96"/>
  <c r="D133" i="96"/>
  <c r="D132" i="96"/>
  <c r="D131" i="96"/>
  <c r="D130" i="96"/>
  <c r="D129" i="96"/>
  <c r="D128" i="96"/>
  <c r="D127" i="96"/>
  <c r="D126" i="96"/>
  <c r="D125" i="96"/>
  <c r="D124" i="96"/>
  <c r="D123" i="96"/>
  <c r="D122" i="96"/>
  <c r="D121" i="96"/>
  <c r="D120" i="96"/>
  <c r="D119" i="96"/>
  <c r="D118" i="96"/>
  <c r="D117" i="96"/>
  <c r="D116" i="96"/>
  <c r="D115" i="96"/>
  <c r="D114" i="96"/>
  <c r="D113" i="96"/>
  <c r="D112" i="96"/>
  <c r="D111" i="96"/>
  <c r="D110" i="96"/>
  <c r="D109" i="96"/>
  <c r="D108" i="96"/>
  <c r="D107" i="96"/>
  <c r="D106" i="96"/>
  <c r="D105" i="96"/>
  <c r="D104" i="96"/>
  <c r="D103" i="96"/>
  <c r="D102" i="96"/>
  <c r="D101" i="96"/>
  <c r="D100" i="96"/>
  <c r="D99" i="96"/>
  <c r="D98" i="96"/>
  <c r="D97" i="96"/>
  <c r="D96" i="96"/>
  <c r="D95" i="96"/>
  <c r="D94" i="96"/>
  <c r="D93" i="96"/>
  <c r="D92" i="96"/>
  <c r="D91" i="96"/>
  <c r="D90" i="96"/>
  <c r="D89" i="96"/>
  <c r="D88" i="96"/>
  <c r="D87" i="96"/>
  <c r="D86" i="96"/>
  <c r="D85" i="96"/>
  <c r="D84" i="96"/>
  <c r="D83" i="96"/>
  <c r="D82" i="96"/>
  <c r="D81" i="96"/>
  <c r="D80" i="96"/>
  <c r="D79" i="96"/>
  <c r="D78" i="96"/>
  <c r="D77" i="96"/>
  <c r="D76" i="96"/>
  <c r="D75" i="96"/>
  <c r="D74" i="96"/>
  <c r="D73" i="96"/>
  <c r="D72" i="96"/>
  <c r="D71" i="96"/>
  <c r="D70" i="96"/>
  <c r="D69" i="96"/>
  <c r="D68" i="96"/>
  <c r="D67" i="96"/>
  <c r="D66" i="96"/>
  <c r="D65" i="96"/>
  <c r="D64" i="96"/>
  <c r="D63" i="96"/>
  <c r="D62" i="96"/>
  <c r="D61" i="96"/>
  <c r="D60" i="96"/>
  <c r="D59" i="96"/>
  <c r="D58" i="96"/>
  <c r="D57" i="96"/>
  <c r="D56" i="96"/>
  <c r="D55" i="96"/>
  <c r="D54" i="96"/>
  <c r="D53" i="96"/>
  <c r="D52" i="96"/>
  <c r="D51" i="96"/>
  <c r="D50" i="96"/>
  <c r="D49" i="96"/>
  <c r="D48" i="96"/>
  <c r="D47" i="96"/>
  <c r="D46" i="96"/>
  <c r="D45" i="96"/>
  <c r="D44" i="96"/>
  <c r="D43" i="96"/>
  <c r="D42" i="96"/>
  <c r="D41" i="96"/>
  <c r="D40" i="96"/>
  <c r="D39" i="96"/>
  <c r="D38" i="96"/>
  <c r="D37" i="96"/>
  <c r="D36" i="96"/>
  <c r="D35" i="96"/>
  <c r="D34" i="96"/>
  <c r="D33" i="96"/>
  <c r="D32" i="96"/>
  <c r="D30" i="96"/>
  <c r="D26" i="96"/>
  <c r="D23" i="96"/>
  <c r="D8" i="96"/>
  <c r="D398" i="52"/>
  <c r="D162" i="94"/>
  <c r="D397" i="52"/>
  <c r="D161" i="94"/>
  <c r="D396" i="52"/>
  <c r="D160" i="94"/>
  <c r="D395" i="52"/>
  <c r="D394" i="52"/>
  <c r="D159" i="94"/>
  <c r="D158" i="94"/>
  <c r="D393" i="52"/>
  <c r="D392" i="52"/>
  <c r="D157" i="94"/>
  <c r="D177" i="94"/>
  <c r="D178" i="94"/>
  <c r="D180" i="94"/>
  <c r="D184" i="94"/>
  <c r="D189" i="94"/>
  <c r="D200" i="94"/>
  <c r="D201" i="94"/>
  <c r="D202" i="94"/>
  <c r="D203" i="94"/>
  <c r="D204" i="94"/>
  <c r="D205" i="94"/>
  <c r="D206" i="94"/>
  <c r="D207" i="94"/>
  <c r="D208" i="94"/>
  <c r="D209" i="94"/>
  <c r="D210" i="94"/>
  <c r="D211" i="94"/>
  <c r="D212" i="94"/>
  <c r="D213" i="94"/>
  <c r="D214" i="94"/>
  <c r="D215" i="94"/>
  <c r="D216" i="94"/>
  <c r="D217" i="94"/>
  <c r="D218" i="94"/>
  <c r="D219" i="94"/>
  <c r="D220" i="94"/>
  <c r="D221" i="94"/>
  <c r="D222" i="94"/>
  <c r="D223" i="94"/>
  <c r="D224" i="94"/>
  <c r="D225" i="94"/>
  <c r="D226" i="94"/>
  <c r="D227" i="94"/>
  <c r="D228" i="94"/>
  <c r="D229" i="94"/>
  <c r="D230" i="94"/>
  <c r="D231" i="94"/>
  <c r="D232" i="94"/>
  <c r="D233" i="94"/>
  <c r="D234" i="94"/>
  <c r="D235" i="94"/>
  <c r="D236" i="94"/>
  <c r="D237" i="94"/>
  <c r="D238" i="94"/>
  <c r="D239" i="94"/>
  <c r="D240" i="94"/>
  <c r="D241" i="94"/>
  <c r="D242" i="94"/>
  <c r="D243" i="94"/>
  <c r="D244" i="94"/>
  <c r="D245" i="94"/>
  <c r="D246" i="94"/>
  <c r="D247" i="94"/>
  <c r="D248" i="94"/>
  <c r="D249" i="94"/>
  <c r="D250" i="94"/>
  <c r="D251" i="94"/>
  <c r="D252" i="94"/>
  <c r="D253" i="94"/>
  <c r="D254" i="94"/>
  <c r="D255" i="94"/>
  <c r="D256" i="94"/>
  <c r="D257" i="94"/>
  <c r="D258" i="94"/>
  <c r="D259" i="94"/>
  <c r="D260" i="94"/>
  <c r="D261" i="94"/>
  <c r="D262" i="94"/>
  <c r="D263" i="94"/>
  <c r="D264" i="94"/>
  <c r="D265" i="94"/>
  <c r="D266" i="94"/>
  <c r="D267" i="94"/>
  <c r="D268" i="94"/>
  <c r="D269" i="94"/>
  <c r="D270" i="94"/>
  <c r="D271" i="94"/>
  <c r="D272" i="94"/>
  <c r="D273" i="94"/>
  <c r="D274" i="94"/>
  <c r="D275" i="94"/>
  <c r="D276" i="94"/>
  <c r="D277" i="94"/>
  <c r="D278" i="94"/>
  <c r="D279" i="94"/>
  <c r="D280" i="94"/>
  <c r="D281" i="94"/>
  <c r="D282" i="94"/>
  <c r="D283" i="94"/>
  <c r="D284" i="94"/>
  <c r="D285" i="94"/>
  <c r="D286" i="94"/>
  <c r="D287" i="94"/>
  <c r="D288" i="94"/>
  <c r="D289" i="94"/>
  <c r="D290" i="94"/>
  <c r="D291" i="94"/>
  <c r="D292" i="94"/>
  <c r="D293" i="94"/>
  <c r="D294" i="94"/>
  <c r="D295" i="94"/>
  <c r="D296" i="94"/>
  <c r="D297" i="94"/>
  <c r="D298" i="94"/>
  <c r="D299" i="94"/>
  <c r="D300" i="94"/>
  <c r="D301" i="94"/>
  <c r="D302" i="94"/>
  <c r="D303" i="94"/>
  <c r="D304" i="94"/>
  <c r="D305" i="94"/>
  <c r="D306" i="94"/>
  <c r="D307" i="94"/>
  <c r="D308" i="94"/>
  <c r="D309" i="94"/>
  <c r="D310" i="94"/>
  <c r="D311" i="94"/>
  <c r="D312" i="94"/>
  <c r="D313" i="94"/>
  <c r="D314" i="94"/>
  <c r="D315" i="94"/>
  <c r="D316" i="94"/>
  <c r="D317" i="94"/>
  <c r="D318" i="94"/>
  <c r="D319" i="94"/>
  <c r="D320" i="94"/>
  <c r="D321" i="94"/>
  <c r="D322" i="94"/>
  <c r="D323" i="94"/>
  <c r="D324" i="94"/>
  <c r="D325" i="94"/>
  <c r="D326" i="94"/>
  <c r="D327" i="94"/>
  <c r="D328" i="94"/>
  <c r="D329" i="94"/>
  <c r="D330" i="94"/>
  <c r="D331" i="94"/>
  <c r="D332" i="94"/>
  <c r="D333" i="94"/>
  <c r="D334" i="94"/>
  <c r="D335" i="94"/>
  <c r="D336" i="94"/>
  <c r="D337" i="94"/>
  <c r="D338" i="94"/>
  <c r="D339" i="94"/>
  <c r="D340" i="94"/>
  <c r="D341" i="94"/>
  <c r="D342" i="94"/>
  <c r="D343" i="94"/>
  <c r="D344" i="94"/>
  <c r="D345" i="94"/>
  <c r="D346" i="94"/>
  <c r="D347" i="94"/>
  <c r="D348" i="94"/>
  <c r="D349" i="94"/>
  <c r="D350" i="94"/>
  <c r="D351" i="94"/>
  <c r="D352" i="94"/>
  <c r="D353" i="94"/>
  <c r="D354" i="94"/>
  <c r="D355" i="94"/>
  <c r="D356" i="94"/>
  <c r="D357" i="94"/>
  <c r="D358" i="94"/>
  <c r="D359" i="94"/>
  <c r="D360" i="94"/>
  <c r="D361" i="94"/>
  <c r="D362" i="94"/>
  <c r="D363" i="94"/>
  <c r="D364" i="94"/>
  <c r="D365" i="94"/>
  <c r="D366" i="94"/>
  <c r="D367" i="94"/>
  <c r="D368" i="94"/>
  <c r="D369" i="94"/>
  <c r="D370" i="94"/>
  <c r="D371" i="94"/>
  <c r="D372" i="94"/>
  <c r="D373" i="94"/>
  <c r="D374" i="94"/>
  <c r="D391" i="52"/>
  <c r="D155" i="94"/>
  <c r="D390" i="52"/>
  <c r="D153" i="94"/>
  <c r="D154" i="94"/>
  <c r="D389" i="52"/>
  <c r="D388" i="52"/>
  <c r="D387" i="52"/>
  <c r="D151" i="94"/>
  <c r="D386" i="52"/>
  <c r="D150" i="94"/>
  <c r="D385" i="52"/>
  <c r="D149" i="94"/>
  <c r="D383" i="52"/>
  <c r="D148" i="94"/>
  <c r="D147" i="94"/>
  <c r="D152" i="94"/>
  <c r="D156" i="94"/>
  <c r="D146" i="94"/>
  <c r="D143" i="94"/>
  <c r="D142" i="94"/>
  <c r="D140" i="94"/>
  <c r="D141" i="94"/>
  <c r="D139" i="94"/>
  <c r="D128" i="94"/>
  <c r="D375" i="52"/>
  <c r="D138" i="94"/>
  <c r="D145" i="94"/>
  <c r="D137" i="94"/>
  <c r="D136" i="94"/>
  <c r="D134" i="94"/>
  <c r="D132" i="94"/>
  <c r="D129" i="94"/>
  <c r="D126" i="94"/>
  <c r="D127" i="94"/>
  <c r="D373" i="52"/>
  <c r="D374" i="52"/>
  <c r="D125" i="94"/>
  <c r="D372" i="52"/>
  <c r="D124" i="94"/>
  <c r="D123" i="94"/>
  <c r="D122" i="94"/>
  <c r="C2" i="57"/>
  <c r="D121" i="94"/>
  <c r="D120" i="94"/>
  <c r="D368" i="52"/>
  <c r="D367" i="52"/>
  <c r="D119" i="94"/>
  <c r="D118" i="94"/>
  <c r="D365" i="52"/>
  <c r="D117" i="94"/>
  <c r="D116" i="94"/>
  <c r="D363" i="52"/>
  <c r="D364" i="52"/>
  <c r="C2" i="95"/>
  <c r="D115" i="94"/>
  <c r="D114" i="94"/>
  <c r="D110" i="94"/>
  <c r="D108" i="94"/>
  <c r="D109" i="94"/>
  <c r="D355" i="52"/>
  <c r="D356" i="52"/>
  <c r="D357" i="52"/>
  <c r="D107" i="94"/>
  <c r="D354" i="52"/>
  <c r="D98" i="42"/>
  <c r="D99" i="42"/>
  <c r="D108" i="42"/>
  <c r="D111" i="42"/>
  <c r="D114" i="42"/>
  <c r="D122" i="42"/>
  <c r="D123" i="42"/>
  <c r="D353" i="52"/>
  <c r="D106" i="94"/>
  <c r="D98" i="94"/>
  <c r="D345" i="52"/>
  <c r="D346" i="52"/>
  <c r="D187" i="48"/>
  <c r="D190" i="48"/>
  <c r="D192" i="48"/>
  <c r="D193" i="48"/>
  <c r="D194" i="48"/>
  <c r="D113" i="61"/>
  <c r="C2" i="35"/>
  <c r="D110" i="2"/>
  <c r="C2" i="59"/>
  <c r="D331" i="52"/>
  <c r="D381" i="7"/>
  <c r="D86" i="94"/>
  <c r="D326" i="52"/>
  <c r="D332" i="52"/>
  <c r="D333" i="52"/>
  <c r="D334" i="52"/>
  <c r="D89" i="94"/>
  <c r="D90" i="94"/>
  <c r="D91" i="94"/>
  <c r="D92" i="94"/>
  <c r="D93" i="94"/>
  <c r="D94" i="94"/>
  <c r="D95" i="94"/>
  <c r="D96" i="94"/>
  <c r="D97" i="94"/>
  <c r="D99" i="94"/>
  <c r="D100" i="94"/>
  <c r="D101" i="94"/>
  <c r="D102" i="94"/>
  <c r="D103" i="94"/>
  <c r="D104" i="94"/>
  <c r="D105" i="94"/>
  <c r="D111" i="94"/>
  <c r="D112" i="94"/>
  <c r="D113" i="94"/>
  <c r="D76" i="91"/>
  <c r="D84" i="94"/>
  <c r="D85" i="94"/>
  <c r="D87" i="94"/>
  <c r="D88" i="94"/>
  <c r="D74" i="94"/>
  <c r="D65" i="94"/>
  <c r="D67" i="94"/>
  <c r="D77" i="94"/>
  <c r="D307" i="52"/>
  <c r="D99" i="91"/>
  <c r="D100" i="91"/>
  <c r="D101" i="91"/>
  <c r="D102" i="91"/>
  <c r="D103" i="91"/>
  <c r="D104" i="91"/>
  <c r="D105" i="91"/>
  <c r="D106" i="91"/>
  <c r="D107" i="91"/>
  <c r="D108" i="91"/>
  <c r="D109" i="91"/>
  <c r="D110" i="91"/>
  <c r="D111" i="91"/>
  <c r="D112" i="91"/>
  <c r="D113" i="91"/>
  <c r="D114" i="91"/>
  <c r="D115" i="91"/>
  <c r="D116" i="91"/>
  <c r="D117" i="91"/>
  <c r="D118" i="91"/>
  <c r="D119" i="91"/>
  <c r="D120" i="91"/>
  <c r="D121" i="91"/>
  <c r="D122" i="91"/>
  <c r="D123" i="91"/>
  <c r="D124" i="91"/>
  <c r="D125" i="91"/>
  <c r="D126" i="91"/>
  <c r="D127" i="91"/>
  <c r="D128" i="91"/>
  <c r="D129" i="91"/>
  <c r="D130" i="91"/>
  <c r="D131" i="91"/>
  <c r="D132" i="91"/>
  <c r="D133" i="91"/>
  <c r="D134" i="91"/>
  <c r="D135" i="91"/>
  <c r="D136" i="91"/>
  <c r="D137" i="91"/>
  <c r="D138" i="91"/>
  <c r="D139" i="91"/>
  <c r="D140" i="91"/>
  <c r="D141" i="91"/>
  <c r="D142" i="91"/>
  <c r="D143" i="91"/>
  <c r="D144" i="91"/>
  <c r="D145" i="91"/>
  <c r="D146" i="91"/>
  <c r="D147" i="91"/>
  <c r="D148" i="91"/>
  <c r="D149" i="91"/>
  <c r="D150" i="91"/>
  <c r="D63" i="94"/>
  <c r="C2" i="73"/>
  <c r="D305" i="52"/>
  <c r="D306" i="52"/>
  <c r="D309" i="52"/>
  <c r="D311" i="52"/>
  <c r="D312" i="52"/>
  <c r="D313" i="52"/>
  <c r="D316" i="52"/>
  <c r="D318" i="52"/>
  <c r="D320" i="52"/>
  <c r="D325" i="52"/>
  <c r="D327" i="52"/>
  <c r="D328" i="52"/>
  <c r="D329" i="52"/>
  <c r="D330" i="52"/>
  <c r="D335" i="52"/>
  <c r="D336" i="52"/>
  <c r="D337" i="52"/>
  <c r="D341" i="52"/>
  <c r="D342" i="52"/>
  <c r="D343" i="52"/>
  <c r="D344" i="52"/>
  <c r="D347" i="52"/>
  <c r="D348" i="52"/>
  <c r="D349" i="52"/>
  <c r="D350" i="52"/>
  <c r="D352" i="52"/>
  <c r="D358" i="52"/>
  <c r="D359" i="52"/>
  <c r="D360" i="52"/>
  <c r="D361" i="52"/>
  <c r="D362" i="52"/>
  <c r="D366" i="52"/>
  <c r="D369" i="52"/>
  <c r="D370" i="52"/>
  <c r="D371" i="52"/>
  <c r="D376" i="52"/>
  <c r="D377" i="52"/>
  <c r="D382" i="52"/>
  <c r="D384" i="52"/>
  <c r="D58" i="94"/>
  <c r="D59" i="94"/>
  <c r="D60" i="94"/>
  <c r="D61" i="94"/>
  <c r="D62" i="94"/>
  <c r="D64" i="94"/>
  <c r="D68" i="94"/>
  <c r="D70" i="94"/>
  <c r="D71" i="94"/>
  <c r="D72" i="94"/>
  <c r="D73" i="94"/>
  <c r="D75" i="94"/>
  <c r="D78" i="94"/>
  <c r="D79" i="94"/>
  <c r="D80" i="94"/>
  <c r="D81" i="94"/>
  <c r="D82" i="94"/>
  <c r="D83" i="94"/>
  <c r="D57" i="94"/>
  <c r="D66" i="91"/>
  <c r="D303" i="52"/>
  <c r="D304" i="52"/>
  <c r="D56" i="94"/>
  <c r="D55" i="94"/>
  <c r="D54" i="94"/>
  <c r="D53" i="94"/>
  <c r="D52" i="94"/>
  <c r="D51" i="94"/>
  <c r="D50" i="94"/>
  <c r="D103" i="93"/>
  <c r="D101" i="93"/>
  <c r="D100" i="93"/>
  <c r="D49" i="94"/>
  <c r="D98" i="93"/>
  <c r="D99" i="93"/>
  <c r="D48" i="94"/>
  <c r="D136" i="95"/>
  <c r="D135" i="95"/>
  <c r="D134" i="95"/>
  <c r="D133" i="95"/>
  <c r="D132" i="95"/>
  <c r="D131" i="95"/>
  <c r="D130" i="95"/>
  <c r="D129" i="95"/>
  <c r="D128" i="95"/>
  <c r="D127" i="95"/>
  <c r="D126" i="95"/>
  <c r="D125" i="95"/>
  <c r="D124" i="95"/>
  <c r="D123" i="95"/>
  <c r="D122" i="95"/>
  <c r="D121" i="95"/>
  <c r="D120" i="95"/>
  <c r="D119" i="95"/>
  <c r="D118" i="95"/>
  <c r="D117" i="95"/>
  <c r="D116" i="95"/>
  <c r="D115" i="95"/>
  <c r="D114" i="95"/>
  <c r="D113" i="95"/>
  <c r="D112" i="95"/>
  <c r="D111" i="95"/>
  <c r="D110" i="95"/>
  <c r="D109" i="95"/>
  <c r="D108" i="95"/>
  <c r="D107" i="95"/>
  <c r="D106" i="95"/>
  <c r="D105" i="95"/>
  <c r="D104" i="95"/>
  <c r="D103" i="95"/>
  <c r="D102" i="95"/>
  <c r="D101" i="95"/>
  <c r="D100" i="95"/>
  <c r="D99" i="95"/>
  <c r="D98" i="95"/>
  <c r="D97" i="95"/>
  <c r="D96" i="95"/>
  <c r="D95" i="95"/>
  <c r="D94" i="95"/>
  <c r="D93" i="95"/>
  <c r="D92" i="95"/>
  <c r="D91" i="95"/>
  <c r="D90" i="95"/>
  <c r="D89" i="95"/>
  <c r="D88" i="95"/>
  <c r="D87" i="95"/>
  <c r="D86" i="95"/>
  <c r="D85" i="95"/>
  <c r="D84" i="95"/>
  <c r="D83" i="95"/>
  <c r="D82" i="95"/>
  <c r="D81" i="95"/>
  <c r="D80" i="95"/>
  <c r="D79" i="95"/>
  <c r="D78" i="95"/>
  <c r="D77" i="95"/>
  <c r="D76" i="95"/>
  <c r="D75" i="95"/>
  <c r="D74" i="95"/>
  <c r="D73" i="95"/>
  <c r="D72" i="95"/>
  <c r="D71" i="95"/>
  <c r="D70" i="95"/>
  <c r="D69" i="95"/>
  <c r="D68" i="95"/>
  <c r="D67" i="95"/>
  <c r="D66" i="95"/>
  <c r="D65" i="95"/>
  <c r="D64" i="95"/>
  <c r="D63" i="95"/>
  <c r="D62" i="95"/>
  <c r="D61" i="95"/>
  <c r="D60" i="95"/>
  <c r="D59" i="95"/>
  <c r="D58" i="95"/>
  <c r="D57" i="95"/>
  <c r="D56" i="95"/>
  <c r="D55" i="95"/>
  <c r="D54" i="95"/>
  <c r="D53" i="95"/>
  <c r="D52" i="95"/>
  <c r="D51" i="95"/>
  <c r="D48" i="95"/>
  <c r="D46" i="95"/>
  <c r="D42" i="95"/>
  <c r="D39" i="95"/>
  <c r="D28" i="95"/>
  <c r="D12" i="95"/>
  <c r="D9" i="95"/>
  <c r="D47" i="94"/>
  <c r="D302" i="52"/>
  <c r="D45" i="94"/>
  <c r="D229" i="93"/>
  <c r="D228" i="93"/>
  <c r="D227" i="93"/>
  <c r="D226" i="93"/>
  <c r="D225" i="93"/>
  <c r="D224" i="93"/>
  <c r="D223" i="93"/>
  <c r="D222" i="93"/>
  <c r="D221" i="93"/>
  <c r="D220" i="93"/>
  <c r="D219" i="93"/>
  <c r="D218" i="93"/>
  <c r="D217" i="93"/>
  <c r="D216" i="93"/>
  <c r="D215" i="93"/>
  <c r="D214" i="93"/>
  <c r="D213" i="93"/>
  <c r="D212" i="93"/>
  <c r="D211" i="93"/>
  <c r="D210" i="93"/>
  <c r="D209" i="93"/>
  <c r="D208" i="93"/>
  <c r="D207" i="93"/>
  <c r="D206" i="93"/>
  <c r="D205" i="93"/>
  <c r="D204" i="93"/>
  <c r="D203" i="93"/>
  <c r="D202" i="93"/>
  <c r="D201" i="93"/>
  <c r="D200" i="93"/>
  <c r="D199" i="93"/>
  <c r="D198" i="93"/>
  <c r="D197" i="93"/>
  <c r="D196" i="93"/>
  <c r="D195" i="93"/>
  <c r="D194" i="93"/>
  <c r="D193" i="93"/>
  <c r="D192" i="93"/>
  <c r="D191" i="93"/>
  <c r="D190" i="93"/>
  <c r="D189" i="93"/>
  <c r="D188" i="93"/>
  <c r="D187" i="93"/>
  <c r="D186" i="93"/>
  <c r="D185" i="93"/>
  <c r="D184" i="93"/>
  <c r="D183" i="93"/>
  <c r="D182" i="93"/>
  <c r="D181" i="93"/>
  <c r="D180" i="93"/>
  <c r="D179" i="93"/>
  <c r="D178" i="93"/>
  <c r="D177" i="93"/>
  <c r="D176" i="93"/>
  <c r="D175" i="93"/>
  <c r="D174" i="93"/>
  <c r="D173" i="93"/>
  <c r="D172" i="93"/>
  <c r="D171" i="93"/>
  <c r="D170" i="93"/>
  <c r="D169" i="93"/>
  <c r="D168" i="93"/>
  <c r="D167" i="93"/>
  <c r="D166" i="93"/>
  <c r="D165" i="93"/>
  <c r="D164" i="93"/>
  <c r="D163" i="93"/>
  <c r="D162" i="93"/>
  <c r="D161" i="93"/>
  <c r="D160" i="93"/>
  <c r="D159" i="93"/>
  <c r="D158" i="93"/>
  <c r="D157" i="93"/>
  <c r="D156" i="93"/>
  <c r="D155" i="93"/>
  <c r="D154" i="93"/>
  <c r="D153" i="93"/>
  <c r="D152" i="93"/>
  <c r="D151" i="93"/>
  <c r="D150" i="93"/>
  <c r="D149" i="93"/>
  <c r="D148" i="93"/>
  <c r="D147" i="93"/>
  <c r="D146" i="93"/>
  <c r="D145" i="93"/>
  <c r="D144" i="93"/>
  <c r="D143" i="93"/>
  <c r="D142" i="93"/>
  <c r="D141" i="93"/>
  <c r="D140" i="93"/>
  <c r="D139" i="93"/>
  <c r="D138" i="93"/>
  <c r="D137" i="93"/>
  <c r="D136" i="93"/>
  <c r="D135" i="93"/>
  <c r="D134" i="93"/>
  <c r="D133" i="93"/>
  <c r="D132" i="93"/>
  <c r="D131" i="93"/>
  <c r="D130" i="93"/>
  <c r="D129" i="93"/>
  <c r="D128" i="93"/>
  <c r="D127" i="93"/>
  <c r="D126" i="93"/>
  <c r="D117" i="93"/>
  <c r="D116" i="93"/>
  <c r="D114" i="93"/>
  <c r="D112" i="93"/>
  <c r="D111" i="93"/>
  <c r="D110" i="93"/>
  <c r="D106" i="93"/>
  <c r="D105" i="93"/>
  <c r="D104" i="93"/>
  <c r="D102" i="93"/>
  <c r="D97" i="93"/>
  <c r="D96" i="93"/>
  <c r="D95" i="93"/>
  <c r="D101" i="83"/>
  <c r="D102" i="83"/>
  <c r="D103" i="83"/>
  <c r="D104" i="83"/>
  <c r="D105" i="83"/>
  <c r="D106" i="83"/>
  <c r="D107" i="83"/>
  <c r="D108" i="83"/>
  <c r="D109" i="83"/>
  <c r="D110" i="83"/>
  <c r="D111" i="83"/>
  <c r="D92" i="93"/>
  <c r="D43" i="94"/>
  <c r="D42" i="94"/>
  <c r="D93" i="93"/>
  <c r="D40" i="94"/>
  <c r="D39" i="94"/>
  <c r="D91" i="93"/>
  <c r="D90" i="93"/>
  <c r="D38" i="94"/>
  <c r="D37" i="94"/>
  <c r="D36" i="94"/>
  <c r="D35" i="94"/>
  <c r="D87" i="93"/>
  <c r="D88" i="93"/>
  <c r="D89" i="93"/>
  <c r="D86" i="93"/>
  <c r="D34" i="94"/>
  <c r="D85" i="93"/>
  <c r="D33" i="94"/>
  <c r="D32" i="94"/>
  <c r="D31" i="94"/>
  <c r="D24" i="94"/>
  <c r="D25" i="94"/>
  <c r="D26" i="94"/>
  <c r="D27" i="94"/>
  <c r="D28" i="94"/>
  <c r="D29" i="94"/>
  <c r="D41" i="94"/>
  <c r="D17" i="94"/>
  <c r="D70" i="93"/>
  <c r="D23" i="94"/>
  <c r="D22" i="94"/>
  <c r="D19" i="94"/>
  <c r="D18" i="94"/>
  <c r="D16" i="94"/>
  <c r="D15" i="94"/>
  <c r="D14" i="94"/>
  <c r="D13" i="94"/>
  <c r="D12" i="94"/>
  <c r="D9" i="94"/>
  <c r="D8" i="94"/>
  <c r="D6" i="94"/>
  <c r="D60" i="93"/>
  <c r="D40" i="93"/>
  <c r="D287" i="52"/>
  <c r="D26" i="93"/>
  <c r="D25" i="93"/>
  <c r="D24" i="93"/>
  <c r="D41" i="86"/>
  <c r="C2" i="67"/>
  <c r="D13" i="93"/>
  <c r="D12" i="93"/>
  <c r="D10" i="93"/>
  <c r="D17" i="93"/>
  <c r="D18" i="93"/>
  <c r="D19" i="93"/>
  <c r="D20" i="93"/>
  <c r="D21" i="93"/>
  <c r="D22" i="93"/>
  <c r="D23" i="93"/>
  <c r="D27" i="93"/>
  <c r="D28" i="93"/>
  <c r="D29" i="93"/>
  <c r="D30" i="93"/>
  <c r="D32" i="93"/>
  <c r="D34" i="93"/>
  <c r="D35" i="93"/>
  <c r="D37" i="93"/>
  <c r="D39" i="93"/>
  <c r="D42" i="93"/>
  <c r="D43" i="93"/>
  <c r="D44" i="93"/>
  <c r="D45" i="93"/>
  <c r="D46" i="93"/>
  <c r="D47" i="93"/>
  <c r="D48" i="93"/>
  <c r="D49" i="93"/>
  <c r="D50" i="93"/>
  <c r="D51" i="93"/>
  <c r="D52" i="93"/>
  <c r="D53" i="93"/>
  <c r="D56" i="93"/>
  <c r="D58" i="93"/>
  <c r="D61" i="93"/>
  <c r="D62" i="93"/>
  <c r="D64" i="93"/>
  <c r="D65" i="93"/>
  <c r="D66" i="93"/>
  <c r="D67" i="93"/>
  <c r="D68" i="93"/>
  <c r="D69" i="93"/>
  <c r="D71" i="93"/>
  <c r="D72" i="93"/>
  <c r="D73" i="93"/>
  <c r="D74" i="93"/>
  <c r="D75" i="93"/>
  <c r="D76" i="93"/>
  <c r="D77" i="93"/>
  <c r="D78" i="93"/>
  <c r="D79" i="93"/>
  <c r="D80" i="93"/>
  <c r="D81" i="93"/>
  <c r="D82" i="93"/>
  <c r="D83" i="93"/>
  <c r="D84" i="93"/>
  <c r="D8" i="93"/>
  <c r="D59" i="91"/>
  <c r="D253" i="52"/>
  <c r="F253" i="52" s="1"/>
  <c r="D57" i="91"/>
  <c r="D58" i="91"/>
  <c r="D61" i="91"/>
  <c r="D62" i="91"/>
  <c r="D67" i="91"/>
  <c r="D68" i="91"/>
  <c r="D69" i="91"/>
  <c r="D72" i="91"/>
  <c r="D74" i="91"/>
  <c r="D75" i="91"/>
  <c r="D247" i="52"/>
  <c r="D244" i="52"/>
  <c r="D241" i="52"/>
  <c r="D242" i="52"/>
  <c r="D243" i="52"/>
  <c r="D245" i="52"/>
  <c r="D30" i="91"/>
  <c r="D268" i="52"/>
  <c r="D269" i="52"/>
  <c r="D270" i="52"/>
  <c r="D271" i="52"/>
  <c r="D272" i="52"/>
  <c r="D273" i="52"/>
  <c r="D274" i="52"/>
  <c r="D275" i="52"/>
  <c r="D276" i="52"/>
  <c r="D277" i="52"/>
  <c r="D278" i="52"/>
  <c r="D279" i="52"/>
  <c r="D280" i="52"/>
  <c r="D281" i="52"/>
  <c r="D282" i="52"/>
  <c r="D283" i="52"/>
  <c r="D284" i="52"/>
  <c r="D285" i="52"/>
  <c r="D286" i="52"/>
  <c r="D288" i="52"/>
  <c r="D289" i="52"/>
  <c r="D290" i="52"/>
  <c r="D291" i="52"/>
  <c r="D292" i="52"/>
  <c r="D293" i="52"/>
  <c r="D294" i="52"/>
  <c r="D296" i="52"/>
  <c r="D297" i="52"/>
  <c r="D298" i="52"/>
  <c r="D299" i="52"/>
  <c r="D300" i="52"/>
  <c r="D301" i="52"/>
  <c r="D23" i="91"/>
  <c r="D256" i="52"/>
  <c r="D33" i="91"/>
  <c r="D37" i="91"/>
  <c r="D38" i="91"/>
  <c r="D39" i="91"/>
  <c r="D41" i="91"/>
  <c r="D42" i="91"/>
  <c r="D43" i="91"/>
  <c r="D44" i="91"/>
  <c r="D45" i="91"/>
  <c r="D46" i="91"/>
  <c r="D48" i="91"/>
  <c r="D49" i="91"/>
  <c r="D50" i="91"/>
  <c r="D51" i="91"/>
  <c r="D52" i="91"/>
  <c r="D53" i="91"/>
  <c r="D54" i="91"/>
  <c r="D55" i="91"/>
  <c r="D56" i="91"/>
  <c r="D18" i="91"/>
  <c r="C2" i="83"/>
  <c r="D32" i="91"/>
  <c r="D31" i="91"/>
  <c r="D29" i="91"/>
  <c r="D28" i="91"/>
  <c r="D26" i="91"/>
  <c r="D25" i="91"/>
  <c r="D22" i="91"/>
  <c r="D21" i="91"/>
  <c r="D16" i="91"/>
  <c r="D14" i="91"/>
  <c r="D10" i="91"/>
  <c r="D9" i="91"/>
  <c r="D8" i="91"/>
  <c r="C2" i="5"/>
  <c r="C2" i="80"/>
  <c r="D107" i="61"/>
  <c r="C2" i="58"/>
  <c r="D275" i="8"/>
  <c r="D276" i="8"/>
  <c r="D277" i="8"/>
  <c r="D278" i="8"/>
  <c r="D233" i="52"/>
  <c r="D234" i="52"/>
  <c r="D236" i="52"/>
  <c r="D237" i="52"/>
  <c r="D238" i="52"/>
  <c r="D239" i="52"/>
  <c r="D240" i="52"/>
  <c r="D246" i="52"/>
  <c r="D248" i="52"/>
  <c r="D249" i="52"/>
  <c r="D250" i="52"/>
  <c r="D251" i="52"/>
  <c r="D255" i="52"/>
  <c r="D257" i="52"/>
  <c r="D258" i="52"/>
  <c r="D259" i="52"/>
  <c r="D260" i="52"/>
  <c r="D261" i="52"/>
  <c r="D263" i="52"/>
  <c r="D264" i="52"/>
  <c r="D265" i="52"/>
  <c r="D266" i="52"/>
  <c r="D267" i="52"/>
  <c r="D218" i="52"/>
  <c r="D219" i="52"/>
  <c r="D220" i="52"/>
  <c r="D221" i="52"/>
  <c r="D222" i="52"/>
  <c r="D223" i="52"/>
  <c r="D224" i="52"/>
  <c r="D225" i="52"/>
  <c r="D228" i="52"/>
  <c r="D229" i="52"/>
  <c r="D217" i="52"/>
  <c r="D216" i="52"/>
  <c r="D132" i="50"/>
  <c r="C2" i="55"/>
  <c r="D92" i="83"/>
  <c r="D109" i="9"/>
  <c r="D101" i="58"/>
  <c r="D252" i="9"/>
  <c r="D251" i="9"/>
  <c r="D250" i="9"/>
  <c r="D249" i="9"/>
  <c r="D248" i="9"/>
  <c r="D247" i="9"/>
  <c r="D246" i="9"/>
  <c r="D245" i="9"/>
  <c r="D244" i="9"/>
  <c r="D243" i="9"/>
  <c r="D242" i="9"/>
  <c r="D241" i="9"/>
  <c r="D240" i="9"/>
  <c r="D239" i="9"/>
  <c r="D238" i="9"/>
  <c r="D237" i="9"/>
  <c r="D236" i="9"/>
  <c r="D235" i="9"/>
  <c r="D234" i="9"/>
  <c r="D233" i="9"/>
  <c r="D232" i="9"/>
  <c r="D231" i="9"/>
  <c r="D230" i="9"/>
  <c r="D229" i="9"/>
  <c r="D228" i="9"/>
  <c r="D227" i="9"/>
  <c r="D226" i="9"/>
  <c r="D225" i="9"/>
  <c r="D224" i="9"/>
  <c r="D223" i="9"/>
  <c r="D222" i="9"/>
  <c r="D221" i="9"/>
  <c r="D220" i="9"/>
  <c r="D219" i="9"/>
  <c r="D218" i="9"/>
  <c r="D217" i="9"/>
  <c r="D216" i="9"/>
  <c r="D215" i="9"/>
  <c r="D214" i="9"/>
  <c r="D213" i="9"/>
  <c r="D212" i="9"/>
  <c r="D211" i="9"/>
  <c r="D210" i="9"/>
  <c r="D209" i="9"/>
  <c r="D208" i="9"/>
  <c r="D207" i="9"/>
  <c r="D206" i="9"/>
  <c r="D205" i="9"/>
  <c r="D204" i="9"/>
  <c r="D203" i="9"/>
  <c r="D202" i="9"/>
  <c r="D201" i="9"/>
  <c r="D200" i="9"/>
  <c r="D199" i="9"/>
  <c r="D198" i="9"/>
  <c r="D197" i="9"/>
  <c r="D196" i="9"/>
  <c r="D195" i="9"/>
  <c r="D194" i="9"/>
  <c r="D193" i="9"/>
  <c r="D192" i="9"/>
  <c r="D191" i="9"/>
  <c r="D190" i="9"/>
  <c r="D189" i="9"/>
  <c r="D188" i="9"/>
  <c r="D187" i="9"/>
  <c r="D186" i="9"/>
  <c r="D185" i="9"/>
  <c r="D184" i="9"/>
  <c r="D183" i="9"/>
  <c r="D182" i="9"/>
  <c r="D181" i="9"/>
  <c r="D180" i="9"/>
  <c r="D179" i="9"/>
  <c r="D178" i="9"/>
  <c r="D177" i="9"/>
  <c r="D176" i="9"/>
  <c r="D175" i="9"/>
  <c r="D174" i="9"/>
  <c r="D173" i="9"/>
  <c r="D172" i="9"/>
  <c r="D171" i="9"/>
  <c r="D170" i="9"/>
  <c r="D169" i="9"/>
  <c r="D168" i="9"/>
  <c r="D167" i="9"/>
  <c r="D166" i="9"/>
  <c r="D165" i="9"/>
  <c r="D164" i="9"/>
  <c r="D163" i="9"/>
  <c r="D162" i="9"/>
  <c r="D161" i="9"/>
  <c r="D160" i="9"/>
  <c r="D159" i="9"/>
  <c r="D158" i="9"/>
  <c r="D157" i="9"/>
  <c r="D156" i="9"/>
  <c r="D155" i="9"/>
  <c r="D154" i="9"/>
  <c r="D153" i="9"/>
  <c r="D152" i="9"/>
  <c r="D151" i="9"/>
  <c r="D150" i="9"/>
  <c r="D149" i="9"/>
  <c r="D148" i="9"/>
  <c r="D147" i="9"/>
  <c r="D146" i="9"/>
  <c r="D145" i="9"/>
  <c r="D144" i="9"/>
  <c r="D143" i="9"/>
  <c r="D142" i="9"/>
  <c r="D141" i="9"/>
  <c r="D140" i="9"/>
  <c r="D139" i="9"/>
  <c r="D138" i="9"/>
  <c r="D137" i="9"/>
  <c r="D136" i="9"/>
  <c r="D135" i="9"/>
  <c r="D134" i="9"/>
  <c r="D133" i="9"/>
  <c r="D132" i="9"/>
  <c r="D119" i="9"/>
  <c r="D112" i="9"/>
  <c r="D108" i="9"/>
  <c r="D107" i="9"/>
  <c r="D106" i="9"/>
  <c r="D105" i="9"/>
  <c r="D104" i="9"/>
  <c r="D103" i="9"/>
  <c r="D102" i="9"/>
  <c r="D101" i="9"/>
  <c r="D100" i="9"/>
  <c r="D99" i="9"/>
  <c r="D76" i="24"/>
  <c r="D81" i="24"/>
  <c r="D83" i="24"/>
  <c r="D84" i="24"/>
  <c r="D85" i="24"/>
  <c r="D86" i="24"/>
  <c r="D87" i="24"/>
  <c r="D88" i="24"/>
  <c r="D89" i="24"/>
  <c r="D90" i="24"/>
  <c r="D91" i="24"/>
  <c r="D92" i="24"/>
  <c r="D93" i="24"/>
  <c r="D94" i="24"/>
  <c r="D95" i="24"/>
  <c r="D96" i="24"/>
  <c r="D163" i="14"/>
  <c r="D190" i="12"/>
  <c r="D192" i="12"/>
  <c r="C2" i="90"/>
  <c r="D142" i="90"/>
  <c r="D141" i="90"/>
  <c r="D140" i="90"/>
  <c r="D139" i="90"/>
  <c r="D138" i="90"/>
  <c r="D137" i="90"/>
  <c r="D136" i="90"/>
  <c r="D135" i="90"/>
  <c r="D134" i="90"/>
  <c r="D133" i="90"/>
  <c r="D132" i="90"/>
  <c r="D131" i="90"/>
  <c r="D130" i="90"/>
  <c r="D129" i="90"/>
  <c r="D128" i="90"/>
  <c r="D127" i="90"/>
  <c r="D126" i="90"/>
  <c r="D125" i="90"/>
  <c r="D124" i="90"/>
  <c r="D123" i="90"/>
  <c r="D122" i="90"/>
  <c r="D121" i="90"/>
  <c r="D120" i="90"/>
  <c r="D119" i="90"/>
  <c r="D118" i="90"/>
  <c r="D117" i="90"/>
  <c r="D116" i="90"/>
  <c r="D115" i="90"/>
  <c r="D114" i="90"/>
  <c r="D113" i="90"/>
  <c r="D112" i="90"/>
  <c r="D111" i="90"/>
  <c r="D110" i="90"/>
  <c r="D109" i="90"/>
  <c r="D108" i="90"/>
  <c r="D107" i="90"/>
  <c r="D106" i="90"/>
  <c r="D105" i="90"/>
  <c r="D104" i="90"/>
  <c r="D103" i="90"/>
  <c r="D102" i="90"/>
  <c r="D101" i="90"/>
  <c r="D100" i="90"/>
  <c r="D99" i="90"/>
  <c r="D98" i="90"/>
  <c r="D97" i="90"/>
  <c r="D96" i="90"/>
  <c r="D95" i="90"/>
  <c r="D94" i="90"/>
  <c r="D93" i="90"/>
  <c r="D92" i="90"/>
  <c r="D91" i="90"/>
  <c r="D90" i="90"/>
  <c r="D89" i="90"/>
  <c r="D88" i="90"/>
  <c r="D87" i="90"/>
  <c r="D86" i="90"/>
  <c r="D85" i="90"/>
  <c r="D84" i="90"/>
  <c r="D83" i="90"/>
  <c r="D82" i="90"/>
  <c r="D81" i="90"/>
  <c r="D80" i="90"/>
  <c r="D79" i="90"/>
  <c r="D78" i="90"/>
  <c r="D77" i="90"/>
  <c r="D76" i="90"/>
  <c r="D75" i="90"/>
  <c r="D74" i="90"/>
  <c r="D73" i="90"/>
  <c r="D72" i="90"/>
  <c r="D71" i="90"/>
  <c r="D70" i="90"/>
  <c r="D69" i="90"/>
  <c r="D68" i="90"/>
  <c r="D67" i="90"/>
  <c r="D66" i="90"/>
  <c r="D65" i="90"/>
  <c r="D64" i="90"/>
  <c r="D63" i="90"/>
  <c r="D62" i="90"/>
  <c r="D61" i="90"/>
  <c r="D60" i="90"/>
  <c r="D59" i="90"/>
  <c r="D58" i="90"/>
  <c r="D57" i="90"/>
  <c r="D56" i="90"/>
  <c r="D55" i="90"/>
  <c r="D54" i="90"/>
  <c r="D53" i="90"/>
  <c r="D52" i="90"/>
  <c r="D51" i="90"/>
  <c r="D50" i="90"/>
  <c r="D49" i="90"/>
  <c r="D48" i="90"/>
  <c r="D47" i="90"/>
  <c r="D46" i="90"/>
  <c r="D45" i="90"/>
  <c r="D44" i="90"/>
  <c r="D43" i="90"/>
  <c r="D41" i="90"/>
  <c r="D26" i="90"/>
  <c r="D23" i="90"/>
  <c r="D21" i="90"/>
  <c r="D19" i="90"/>
  <c r="D14" i="90"/>
  <c r="D11" i="90"/>
  <c r="D8" i="90"/>
  <c r="D72" i="68"/>
  <c r="D73" i="68"/>
  <c r="D74" i="68"/>
  <c r="D75" i="68"/>
  <c r="D76" i="68"/>
  <c r="D77" i="68"/>
  <c r="D78" i="68"/>
  <c r="D79" i="68"/>
  <c r="D80" i="68"/>
  <c r="D81" i="68"/>
  <c r="D82" i="68"/>
  <c r="D83" i="68"/>
  <c r="D84" i="68"/>
  <c r="D85" i="68"/>
  <c r="D86" i="68"/>
  <c r="D87" i="68"/>
  <c r="D88" i="68"/>
  <c r="D89" i="68"/>
  <c r="D90" i="68"/>
  <c r="D91" i="68"/>
  <c r="D92" i="68"/>
  <c r="D93" i="68"/>
  <c r="D94" i="68"/>
  <c r="D95" i="68"/>
  <c r="D96" i="68"/>
  <c r="D97" i="68"/>
  <c r="D98" i="68"/>
  <c r="D99" i="68"/>
  <c r="D100" i="68"/>
  <c r="D101" i="68"/>
  <c r="D102" i="68"/>
  <c r="D73" i="71"/>
  <c r="D78" i="71"/>
  <c r="D79" i="71"/>
  <c r="D83" i="71"/>
  <c r="D86" i="71"/>
  <c r="D87" i="71"/>
  <c r="D95" i="71"/>
  <c r="D82" i="9"/>
  <c r="D69" i="9"/>
  <c r="D74" i="9"/>
  <c r="D63" i="9"/>
  <c r="D64" i="9"/>
  <c r="D101" i="57"/>
  <c r="D104" i="57"/>
  <c r="D105" i="57"/>
  <c r="D107" i="57"/>
  <c r="D112" i="57"/>
  <c r="D117" i="57"/>
  <c r="D122" i="57"/>
  <c r="D123" i="57"/>
  <c r="D127" i="57"/>
  <c r="D184" i="12"/>
  <c r="D203" i="12"/>
  <c r="D205" i="12"/>
  <c r="D208" i="12"/>
  <c r="C2" i="75"/>
  <c r="C2" i="78"/>
  <c r="C2" i="46"/>
  <c r="D195" i="52"/>
  <c r="D196" i="52"/>
  <c r="D197" i="52"/>
  <c r="D198" i="52"/>
  <c r="D201" i="52"/>
  <c r="F201" i="52" s="1"/>
  <c r="D202" i="52"/>
  <c r="D203" i="52"/>
  <c r="D205" i="52"/>
  <c r="D206" i="52"/>
  <c r="D208" i="52"/>
  <c r="D209" i="52"/>
  <c r="D210" i="52"/>
  <c r="D211" i="52"/>
  <c r="D213" i="52"/>
  <c r="D214" i="52"/>
  <c r="D371" i="7"/>
  <c r="D372" i="7"/>
  <c r="D373" i="7"/>
  <c r="D374" i="7"/>
  <c r="D375" i="7"/>
  <c r="D376"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C2" i="44"/>
  <c r="P99" i="50"/>
  <c r="D176" i="52"/>
  <c r="D177" i="52"/>
  <c r="D178" i="52"/>
  <c r="D179" i="52"/>
  <c r="D180" i="52"/>
  <c r="D181" i="52"/>
  <c r="D182" i="52"/>
  <c r="D183" i="52"/>
  <c r="D184" i="52"/>
  <c r="D185" i="52"/>
  <c r="D186" i="52"/>
  <c r="D187" i="52"/>
  <c r="D81" i="62"/>
  <c r="D82" i="42"/>
  <c r="D85" i="42"/>
  <c r="D87" i="42"/>
  <c r="D88" i="42"/>
  <c r="D90" i="42"/>
  <c r="D169" i="13"/>
  <c r="D250" i="8"/>
  <c r="D365" i="7"/>
  <c r="D366" i="7"/>
  <c r="D64" i="73"/>
  <c r="D66" i="73"/>
  <c r="D68" i="73"/>
  <c r="D72" i="73"/>
  <c r="D75" i="73"/>
  <c r="D77" i="73"/>
  <c r="D80" i="73"/>
  <c r="D81" i="73"/>
  <c r="D82" i="73"/>
  <c r="C2" i="64"/>
  <c r="D90" i="61"/>
  <c r="D167" i="15"/>
  <c r="D90" i="58"/>
  <c r="C2" i="68"/>
  <c r="C2" i="22"/>
  <c r="D244" i="8"/>
  <c r="D358" i="7"/>
  <c r="D161" i="16"/>
  <c r="D162" i="16"/>
  <c r="D163" i="16"/>
  <c r="D166" i="16"/>
  <c r="D167" i="16"/>
  <c r="D168" i="16"/>
  <c r="D169" i="16"/>
  <c r="D170" i="16"/>
  <c r="D171" i="16"/>
  <c r="D172" i="16"/>
  <c r="D173" i="16"/>
  <c r="D174" i="16"/>
  <c r="D175" i="16"/>
  <c r="D176" i="16"/>
  <c r="D177" i="16"/>
  <c r="D178" i="16"/>
  <c r="D179" i="16"/>
  <c r="D180" i="16"/>
  <c r="D181" i="16"/>
  <c r="D182" i="16"/>
  <c r="D183" i="16"/>
  <c r="D184" i="16"/>
  <c r="D185" i="16"/>
  <c r="D186" i="16"/>
  <c r="D187" i="16"/>
  <c r="D188" i="16"/>
  <c r="D189" i="16"/>
  <c r="D190" i="16"/>
  <c r="D191" i="16"/>
  <c r="D192" i="16"/>
  <c r="D193" i="16"/>
  <c r="D194" i="16"/>
  <c r="D195" i="16"/>
  <c r="D196" i="16"/>
  <c r="D197" i="16"/>
  <c r="D198" i="16"/>
  <c r="D199" i="16"/>
  <c r="D200" i="16"/>
  <c r="D201" i="16"/>
  <c r="D202" i="16"/>
  <c r="D203" i="16"/>
  <c r="D204" i="16"/>
  <c r="D205" i="16"/>
  <c r="D206" i="16"/>
  <c r="C2" i="53"/>
  <c r="D84" i="58"/>
  <c r="D61" i="75"/>
  <c r="D80" i="62"/>
  <c r="D84" i="61"/>
  <c r="D73" i="42"/>
  <c r="D56" i="30"/>
  <c r="D98" i="44"/>
  <c r="D48" i="35"/>
  <c r="D48" i="31"/>
  <c r="D41" i="27"/>
  <c r="D59" i="71"/>
  <c r="D61" i="71"/>
  <c r="D63" i="71"/>
  <c r="D66" i="71"/>
  <c r="D70" i="71"/>
  <c r="D107" i="50"/>
  <c r="D95" i="4"/>
  <c r="C2" i="70"/>
  <c r="D51" i="67"/>
  <c r="D52" i="67"/>
  <c r="D54" i="67"/>
  <c r="D56" i="67"/>
  <c r="D58" i="67"/>
  <c r="D64" i="67"/>
  <c r="D65" i="67"/>
  <c r="D66" i="67"/>
  <c r="D67" i="67"/>
  <c r="D68" i="67"/>
  <c r="D69" i="67"/>
  <c r="D70" i="67"/>
  <c r="D71" i="67"/>
  <c r="D72" i="67"/>
  <c r="D73" i="67"/>
  <c r="D74" i="67"/>
  <c r="D75" i="67"/>
  <c r="D76" i="67"/>
  <c r="D77" i="67"/>
  <c r="D78" i="67"/>
  <c r="D79" i="67"/>
  <c r="D80" i="67"/>
  <c r="D81" i="67"/>
  <c r="D82" i="67"/>
  <c r="D83" i="67"/>
  <c r="D84" i="67"/>
  <c r="D85" i="67"/>
  <c r="D86" i="67"/>
  <c r="D87" i="67"/>
  <c r="D88" i="67"/>
  <c r="D89" i="67"/>
  <c r="D90" i="67"/>
  <c r="D91" i="67"/>
  <c r="D92" i="67"/>
  <c r="D93" i="67"/>
  <c r="D94" i="67"/>
  <c r="D95" i="67"/>
  <c r="D96" i="67"/>
  <c r="D97" i="67"/>
  <c r="D98" i="67"/>
  <c r="D99" i="67"/>
  <c r="D100" i="67"/>
  <c r="D63" i="64"/>
  <c r="D60" i="75"/>
  <c r="D170" i="15"/>
  <c r="D171" i="15"/>
  <c r="D172" i="15"/>
  <c r="D174" i="15"/>
  <c r="D175" i="15"/>
  <c r="D177" i="15"/>
  <c r="D179" i="15"/>
  <c r="D180" i="15"/>
  <c r="D181" i="15"/>
  <c r="D182" i="15"/>
  <c r="D184" i="15"/>
  <c r="D188" i="15"/>
  <c r="D189" i="15"/>
  <c r="D190" i="15"/>
  <c r="D191" i="15"/>
  <c r="D192" i="15"/>
  <c r="D193" i="15"/>
  <c r="D194" i="15"/>
  <c r="D195" i="15"/>
  <c r="D196" i="15"/>
  <c r="D197" i="15"/>
  <c r="D198" i="15"/>
  <c r="D199" i="15"/>
  <c r="D200" i="15"/>
  <c r="D201" i="15"/>
  <c r="D202" i="15"/>
  <c r="D203" i="15"/>
  <c r="D204" i="15"/>
  <c r="D205" i="15"/>
  <c r="D206" i="15"/>
  <c r="D207" i="15"/>
  <c r="D208" i="15"/>
  <c r="D209" i="15"/>
  <c r="D210" i="15"/>
  <c r="D211" i="15"/>
  <c r="D212" i="15"/>
  <c r="D213" i="15"/>
  <c r="D214" i="15"/>
  <c r="D215" i="15"/>
  <c r="D216" i="15"/>
  <c r="D217" i="15"/>
  <c r="D218" i="15"/>
  <c r="D219" i="15"/>
  <c r="D220" i="15"/>
  <c r="D221" i="15"/>
  <c r="D222" i="15"/>
  <c r="D223" i="15"/>
  <c r="D224" i="15"/>
  <c r="D225" i="15"/>
  <c r="D226" i="15"/>
  <c r="D227" i="15"/>
  <c r="D228" i="15"/>
  <c r="D229" i="15"/>
  <c r="D230" i="15"/>
  <c r="D231" i="15"/>
  <c r="D232" i="15"/>
  <c r="D233" i="15"/>
  <c r="D234" i="15"/>
  <c r="D235" i="15"/>
  <c r="D236" i="15"/>
  <c r="D237" i="15"/>
  <c r="D238" i="15"/>
  <c r="D438" i="89"/>
  <c r="D437" i="89"/>
  <c r="D436" i="89"/>
  <c r="D435" i="89"/>
  <c r="D434" i="89"/>
  <c r="D433" i="89"/>
  <c r="D432" i="89"/>
  <c r="D431" i="89"/>
  <c r="D430" i="89"/>
  <c r="D429" i="89"/>
  <c r="D428" i="89"/>
  <c r="D427" i="89"/>
  <c r="D426" i="89"/>
  <c r="D425" i="89"/>
  <c r="D424" i="89"/>
  <c r="D423" i="89"/>
  <c r="D422" i="89"/>
  <c r="D421" i="89"/>
  <c r="D420" i="89"/>
  <c r="D419" i="89"/>
  <c r="D418" i="89"/>
  <c r="D417" i="89"/>
  <c r="D416" i="89"/>
  <c r="D415" i="89"/>
  <c r="D414" i="89"/>
  <c r="D413" i="89"/>
  <c r="D412" i="89"/>
  <c r="D411" i="89"/>
  <c r="D410" i="89"/>
  <c r="D409" i="89"/>
  <c r="D408" i="89"/>
  <c r="D407" i="89"/>
  <c r="D406" i="89"/>
  <c r="D405" i="89"/>
  <c r="D404" i="89"/>
  <c r="D403" i="89"/>
  <c r="D402" i="89"/>
  <c r="D401" i="89"/>
  <c r="D400" i="89"/>
  <c r="D399" i="89"/>
  <c r="D398" i="89"/>
  <c r="D397" i="89"/>
  <c r="D396" i="89"/>
  <c r="D395" i="89"/>
  <c r="D394" i="89"/>
  <c r="D393" i="89"/>
  <c r="D392" i="89"/>
  <c r="D391" i="89"/>
  <c r="D390" i="89"/>
  <c r="D389" i="89"/>
  <c r="D388" i="89"/>
  <c r="D387" i="89"/>
  <c r="D386" i="89"/>
  <c r="D385" i="89"/>
  <c r="D384" i="89"/>
  <c r="D383" i="89"/>
  <c r="D382" i="89"/>
  <c r="D381" i="89"/>
  <c r="D380" i="89"/>
  <c r="D379" i="89"/>
  <c r="D378" i="89"/>
  <c r="D377" i="89"/>
  <c r="D376" i="89"/>
  <c r="D375" i="89"/>
  <c r="D374" i="89"/>
  <c r="D373" i="89"/>
  <c r="D372" i="89"/>
  <c r="D371" i="89"/>
  <c r="D370" i="89"/>
  <c r="D369" i="89"/>
  <c r="D368" i="89"/>
  <c r="D367" i="89"/>
  <c r="D366" i="89"/>
  <c r="D365" i="89"/>
  <c r="D364" i="89"/>
  <c r="D363" i="89"/>
  <c r="D362" i="89"/>
  <c r="D361" i="89"/>
  <c r="D360" i="89"/>
  <c r="D359" i="89"/>
  <c r="D358" i="89"/>
  <c r="D357" i="89"/>
  <c r="D356" i="89"/>
  <c r="D355" i="89"/>
  <c r="D354" i="89"/>
  <c r="D353" i="89"/>
  <c r="D352" i="89"/>
  <c r="D351" i="89"/>
  <c r="D350" i="89"/>
  <c r="D349" i="89"/>
  <c r="D348" i="89"/>
  <c r="D347" i="89"/>
  <c r="D346" i="89"/>
  <c r="D345" i="89"/>
  <c r="D344" i="89"/>
  <c r="D343" i="89"/>
  <c r="D342" i="89"/>
  <c r="D341" i="89"/>
  <c r="D340" i="89"/>
  <c r="D339" i="89"/>
  <c r="D338" i="89"/>
  <c r="D337" i="89"/>
  <c r="D336" i="89"/>
  <c r="D335" i="89"/>
  <c r="D334" i="89"/>
  <c r="D333" i="89"/>
  <c r="D332" i="89"/>
  <c r="D331" i="89"/>
  <c r="D330" i="89"/>
  <c r="D329" i="89"/>
  <c r="D328" i="89"/>
  <c r="D327" i="89"/>
  <c r="D326" i="89"/>
  <c r="D325" i="89"/>
  <c r="D324" i="89"/>
  <c r="D323" i="89"/>
  <c r="D322" i="89"/>
  <c r="D321" i="89"/>
  <c r="D320" i="89"/>
  <c r="D319" i="89"/>
  <c r="D318" i="89"/>
  <c r="D317" i="89"/>
  <c r="D316" i="89"/>
  <c r="D315" i="89"/>
  <c r="D314" i="89"/>
  <c r="D313" i="89"/>
  <c r="D312" i="89"/>
  <c r="D311" i="89"/>
  <c r="D310" i="89"/>
  <c r="D309" i="89"/>
  <c r="D308" i="89"/>
  <c r="D307" i="89"/>
  <c r="D306" i="89"/>
  <c r="D305" i="89"/>
  <c r="D304" i="89"/>
  <c r="D303" i="89"/>
  <c r="D302" i="89"/>
  <c r="D301" i="89"/>
  <c r="D300" i="89"/>
  <c r="D299" i="89"/>
  <c r="D298" i="89"/>
  <c r="D297" i="89"/>
  <c r="D296" i="89"/>
  <c r="D295" i="89"/>
  <c r="D294" i="89"/>
  <c r="D293" i="89"/>
  <c r="D292" i="89"/>
  <c r="D291" i="89"/>
  <c r="D290" i="89"/>
  <c r="D289" i="89"/>
  <c r="D288" i="89"/>
  <c r="D287" i="89"/>
  <c r="D286" i="89"/>
  <c r="D285" i="89"/>
  <c r="D284" i="89"/>
  <c r="D283" i="89"/>
  <c r="D282" i="89"/>
  <c r="D281" i="89"/>
  <c r="D280" i="89"/>
  <c r="D279" i="89"/>
  <c r="D278" i="89"/>
  <c r="D277" i="89"/>
  <c r="D276" i="89"/>
  <c r="D275" i="89"/>
  <c r="D274" i="89"/>
  <c r="D273" i="89"/>
  <c r="D272" i="89"/>
  <c r="D271" i="89"/>
  <c r="D270" i="89"/>
  <c r="D269" i="89"/>
  <c r="D268" i="89"/>
  <c r="D267" i="89"/>
  <c r="D266" i="89"/>
  <c r="D265" i="89"/>
  <c r="D264" i="89"/>
  <c r="D263" i="89"/>
  <c r="D262" i="89"/>
  <c r="D261" i="89"/>
  <c r="D260" i="89"/>
  <c r="D259" i="89"/>
  <c r="D258" i="89"/>
  <c r="D257" i="89"/>
  <c r="D256" i="89"/>
  <c r="D255" i="89"/>
  <c r="D254" i="89"/>
  <c r="D253" i="89"/>
  <c r="D252" i="89"/>
  <c r="D251" i="89"/>
  <c r="D250" i="89"/>
  <c r="D249" i="89"/>
  <c r="D248" i="89"/>
  <c r="D247" i="89"/>
  <c r="D246" i="89"/>
  <c r="D245" i="89"/>
  <c r="D244" i="89"/>
  <c r="D243" i="89"/>
  <c r="D242" i="89"/>
  <c r="D241" i="89"/>
  <c r="D240" i="89"/>
  <c r="D239" i="89"/>
  <c r="D238" i="89"/>
  <c r="D237" i="89"/>
  <c r="D236" i="89"/>
  <c r="D235" i="89"/>
  <c r="D234" i="89"/>
  <c r="D233" i="89"/>
  <c r="D232" i="89"/>
  <c r="D231" i="89"/>
  <c r="D230" i="89"/>
  <c r="D229" i="89"/>
  <c r="D228" i="89"/>
  <c r="D227" i="89"/>
  <c r="D226" i="89"/>
  <c r="D225" i="89"/>
  <c r="D224" i="89"/>
  <c r="D223" i="89"/>
  <c r="D222" i="89"/>
  <c r="D221" i="89"/>
  <c r="D220" i="89"/>
  <c r="D219" i="89"/>
  <c r="D218" i="89"/>
  <c r="D217" i="89"/>
  <c r="D216" i="89"/>
  <c r="D215" i="89"/>
  <c r="D214" i="89"/>
  <c r="D213" i="89"/>
  <c r="D212" i="89"/>
  <c r="D211" i="89"/>
  <c r="D210" i="89"/>
  <c r="D209" i="89"/>
  <c r="D208" i="89"/>
  <c r="D207" i="89"/>
  <c r="D206" i="89"/>
  <c r="D205" i="89"/>
  <c r="D204" i="89"/>
  <c r="D203" i="89"/>
  <c r="D202" i="89"/>
  <c r="D201" i="89"/>
  <c r="D200" i="89"/>
  <c r="D199" i="89"/>
  <c r="D198" i="89"/>
  <c r="D197" i="89"/>
  <c r="D196" i="89"/>
  <c r="D195" i="89"/>
  <c r="D194" i="89"/>
  <c r="D193" i="89"/>
  <c r="D192" i="89"/>
  <c r="D191" i="89"/>
  <c r="D190" i="89"/>
  <c r="D189" i="89"/>
  <c r="D188" i="89"/>
  <c r="D187" i="89"/>
  <c r="D186" i="89"/>
  <c r="D185" i="89"/>
  <c r="D184" i="89"/>
  <c r="D183" i="89"/>
  <c r="D182" i="89"/>
  <c r="D181" i="89"/>
  <c r="D180" i="89"/>
  <c r="D179" i="89"/>
  <c r="D178" i="89"/>
  <c r="D177" i="89"/>
  <c r="D176" i="89"/>
  <c r="D175" i="89"/>
  <c r="D174" i="89"/>
  <c r="D173" i="89"/>
  <c r="D172" i="89"/>
  <c r="D171" i="89"/>
  <c r="D170" i="89"/>
  <c r="D169" i="89"/>
  <c r="D168" i="89"/>
  <c r="D167" i="89"/>
  <c r="D166" i="89"/>
  <c r="D165" i="89"/>
  <c r="D164" i="89"/>
  <c r="D163" i="89"/>
  <c r="D162" i="89"/>
  <c r="D161" i="89"/>
  <c r="D160" i="89"/>
  <c r="D159" i="89"/>
  <c r="D158" i="89"/>
  <c r="D157" i="89"/>
  <c r="D156" i="89"/>
  <c r="D155" i="89"/>
  <c r="D154" i="89"/>
  <c r="D153" i="89"/>
  <c r="D152" i="89"/>
  <c r="D151" i="89"/>
  <c r="D150" i="89"/>
  <c r="D149" i="89"/>
  <c r="D148" i="89"/>
  <c r="D147" i="89"/>
  <c r="D146" i="89"/>
  <c r="D145" i="89"/>
  <c r="D144" i="89"/>
  <c r="D143" i="89"/>
  <c r="D142" i="89"/>
  <c r="D141" i="89"/>
  <c r="D140" i="89"/>
  <c r="D139" i="89"/>
  <c r="D138" i="89"/>
  <c r="D137" i="89"/>
  <c r="D136" i="89"/>
  <c r="D135" i="89"/>
  <c r="D134" i="89"/>
  <c r="D133" i="89"/>
  <c r="D132" i="89"/>
  <c r="D131" i="89"/>
  <c r="D130" i="89"/>
  <c r="D129" i="89"/>
  <c r="D128" i="89"/>
  <c r="D127" i="89"/>
  <c r="D126" i="89"/>
  <c r="D125" i="89"/>
  <c r="D124" i="89"/>
  <c r="D123" i="89"/>
  <c r="D122" i="89"/>
  <c r="D121" i="89"/>
  <c r="D120" i="89"/>
  <c r="D119" i="89"/>
  <c r="D118" i="89"/>
  <c r="D117" i="89"/>
  <c r="D116" i="89"/>
  <c r="D115" i="89"/>
  <c r="D114" i="89"/>
  <c r="D113" i="89"/>
  <c r="D112" i="89"/>
  <c r="D111" i="89"/>
  <c r="D110" i="89"/>
  <c r="D109" i="89"/>
  <c r="D108" i="89"/>
  <c r="D107" i="89"/>
  <c r="D106" i="89"/>
  <c r="D105" i="89"/>
  <c r="D104" i="89"/>
  <c r="D103" i="89"/>
  <c r="D102" i="89"/>
  <c r="D101" i="89"/>
  <c r="D100" i="89"/>
  <c r="D99" i="89"/>
  <c r="D98" i="89"/>
  <c r="D97" i="89"/>
  <c r="D96" i="89"/>
  <c r="D95" i="89"/>
  <c r="D94" i="89"/>
  <c r="D93" i="89"/>
  <c r="D92" i="89"/>
  <c r="D91" i="89"/>
  <c r="D90" i="89"/>
  <c r="D89" i="89"/>
  <c r="D88" i="89"/>
  <c r="D87" i="89"/>
  <c r="D86" i="89"/>
  <c r="D85" i="89"/>
  <c r="D84" i="89"/>
  <c r="D83" i="89"/>
  <c r="D82" i="89"/>
  <c r="D81" i="89"/>
  <c r="D80" i="89"/>
  <c r="D79" i="89"/>
  <c r="D78" i="89"/>
  <c r="D77" i="89"/>
  <c r="D76" i="89"/>
  <c r="D75" i="89"/>
  <c r="D74" i="89"/>
  <c r="D73" i="89"/>
  <c r="D72" i="89"/>
  <c r="D71" i="89"/>
  <c r="D70" i="89"/>
  <c r="D69" i="89"/>
  <c r="D68" i="89"/>
  <c r="D67" i="89"/>
  <c r="D66" i="89"/>
  <c r="D65" i="89"/>
  <c r="D64" i="89"/>
  <c r="D63" i="89"/>
  <c r="D62" i="89"/>
  <c r="D61" i="89"/>
  <c r="D60" i="89"/>
  <c r="D59" i="89"/>
  <c r="D58" i="89"/>
  <c r="D57" i="89"/>
  <c r="D56" i="89"/>
  <c r="D55" i="89"/>
  <c r="D54" i="89"/>
  <c r="D53" i="89"/>
  <c r="D52" i="89"/>
  <c r="D51" i="89"/>
  <c r="D50" i="89"/>
  <c r="D49" i="89"/>
  <c r="D48" i="89"/>
  <c r="D47" i="89"/>
  <c r="D46" i="89"/>
  <c r="D45" i="89"/>
  <c r="D44" i="89"/>
  <c r="D43" i="89"/>
  <c r="D42" i="89"/>
  <c r="D41" i="89"/>
  <c r="D40" i="89"/>
  <c r="D39" i="89"/>
  <c r="D38" i="89"/>
  <c r="D37" i="89"/>
  <c r="D36" i="89"/>
  <c r="D35" i="89"/>
  <c r="D34" i="89"/>
  <c r="D33" i="89"/>
  <c r="D32" i="89"/>
  <c r="D31" i="89"/>
  <c r="D30" i="89"/>
  <c r="D29" i="89"/>
  <c r="D28" i="89"/>
  <c r="D27" i="89"/>
  <c r="D26" i="89"/>
  <c r="D25" i="89"/>
  <c r="D24" i="89"/>
  <c r="D23" i="89"/>
  <c r="D22" i="89"/>
  <c r="D21" i="89"/>
  <c r="D20" i="89"/>
  <c r="D19" i="89"/>
  <c r="D18" i="89"/>
  <c r="D17" i="89"/>
  <c r="D16" i="89"/>
  <c r="D15" i="89"/>
  <c r="D14" i="89"/>
  <c r="D13" i="89"/>
  <c r="D12" i="89"/>
  <c r="D11" i="89"/>
  <c r="D10" i="89"/>
  <c r="D9" i="89"/>
  <c r="D8" i="89"/>
  <c r="D170" i="12"/>
  <c r="D171" i="12"/>
  <c r="D173" i="12"/>
  <c r="D177" i="12"/>
  <c r="D178" i="12"/>
  <c r="D179" i="12"/>
  <c r="D82" i="61"/>
  <c r="D49" i="71"/>
  <c r="D11" i="87"/>
  <c r="D27" i="81"/>
  <c r="D18" i="80"/>
  <c r="D103" i="84"/>
  <c r="D102" i="84"/>
  <c r="D101" i="84"/>
  <c r="D100" i="84"/>
  <c r="D99" i="84"/>
  <c r="D98" i="84"/>
  <c r="D97" i="84"/>
  <c r="D96" i="84"/>
  <c r="D95" i="84"/>
  <c r="D94" i="84"/>
  <c r="D93" i="84"/>
  <c r="D92" i="84"/>
  <c r="D91" i="84"/>
  <c r="D90" i="84"/>
  <c r="D89" i="84"/>
  <c r="D88" i="84"/>
  <c r="D87" i="84"/>
  <c r="D77" i="84"/>
  <c r="D76" i="84"/>
  <c r="D75" i="84"/>
  <c r="D74" i="84"/>
  <c r="D73" i="84"/>
  <c r="D72" i="84"/>
  <c r="D71" i="84"/>
  <c r="D70" i="84"/>
  <c r="D69" i="84"/>
  <c r="D68" i="84"/>
  <c r="D67" i="84"/>
  <c r="D66" i="84"/>
  <c r="D65" i="84"/>
  <c r="D64" i="84"/>
  <c r="D63" i="84"/>
  <c r="D62" i="84"/>
  <c r="D61" i="84"/>
  <c r="D60" i="84"/>
  <c r="D59" i="84"/>
  <c r="D58" i="84"/>
  <c r="D57" i="84"/>
  <c r="D56" i="84"/>
  <c r="D55" i="84"/>
  <c r="D54" i="84"/>
  <c r="D53" i="84"/>
  <c r="D52" i="84"/>
  <c r="D51" i="84"/>
  <c r="D50" i="84"/>
  <c r="D49" i="84"/>
  <c r="D48" i="84"/>
  <c r="D47" i="84"/>
  <c r="D45" i="84"/>
  <c r="D41" i="84"/>
  <c r="D38" i="84"/>
  <c r="D36" i="84"/>
  <c r="D34" i="84"/>
  <c r="D31" i="84"/>
  <c r="D28" i="84"/>
  <c r="D26" i="84"/>
  <c r="D25" i="84"/>
  <c r="F25" i="84" s="1"/>
  <c r="D23" i="84"/>
  <c r="F23" i="84" s="1"/>
  <c r="D21" i="84"/>
  <c r="D9" i="84"/>
  <c r="F9" i="84" s="1"/>
  <c r="D8" i="84"/>
  <c r="F8" i="84" s="1"/>
  <c r="D100" i="83"/>
  <c r="D99" i="83"/>
  <c r="D98" i="83"/>
  <c r="D90" i="83"/>
  <c r="D88" i="83"/>
  <c r="D87" i="83"/>
  <c r="D83" i="83"/>
  <c r="D78" i="83"/>
  <c r="D77" i="83"/>
  <c r="D76" i="83"/>
  <c r="D74" i="83"/>
  <c r="D72" i="83"/>
  <c r="D69" i="83"/>
  <c r="D67" i="83"/>
  <c r="D61" i="83"/>
  <c r="D58" i="83"/>
  <c r="D55" i="83"/>
  <c r="D54" i="83"/>
  <c r="D42" i="83"/>
  <c r="D37" i="83"/>
  <c r="D32" i="83"/>
  <c r="D26" i="83"/>
  <c r="D22" i="83"/>
  <c r="D20" i="83"/>
  <c r="D16" i="83"/>
  <c r="D14" i="83"/>
  <c r="D87" i="82"/>
  <c r="D83" i="82"/>
  <c r="D81" i="82"/>
  <c r="D80" i="82"/>
  <c r="D78" i="82"/>
  <c r="D76" i="82"/>
  <c r="D74" i="82"/>
  <c r="D73" i="82"/>
  <c r="D70" i="82"/>
  <c r="D68" i="82"/>
  <c r="D66" i="82"/>
  <c r="D65" i="82"/>
  <c r="D61" i="82"/>
  <c r="D60" i="82"/>
  <c r="D58" i="82"/>
  <c r="D55" i="82"/>
  <c r="D53" i="82"/>
  <c r="D52" i="82"/>
  <c r="D50" i="82"/>
  <c r="D49" i="82"/>
  <c r="D43" i="82"/>
  <c r="D40" i="82"/>
  <c r="D30" i="82"/>
  <c r="D26" i="82"/>
  <c r="D153" i="87"/>
  <c r="D152" i="87"/>
  <c r="D151" i="87"/>
  <c r="D150" i="87"/>
  <c r="D149" i="87"/>
  <c r="D148" i="87"/>
  <c r="D147" i="87"/>
  <c r="D146" i="87"/>
  <c r="D145" i="87"/>
  <c r="D144" i="87"/>
  <c r="D143" i="87"/>
  <c r="D142" i="87"/>
  <c r="D141" i="87"/>
  <c r="D140" i="87"/>
  <c r="D139" i="87"/>
  <c r="D138" i="87"/>
  <c r="D137" i="87"/>
  <c r="D136" i="87"/>
  <c r="D135" i="87"/>
  <c r="D134" i="87"/>
  <c r="D133" i="87"/>
  <c r="D132" i="87"/>
  <c r="D131" i="87"/>
  <c r="D130" i="87"/>
  <c r="D129" i="87"/>
  <c r="D128" i="87"/>
  <c r="D127" i="87"/>
  <c r="D126" i="87"/>
  <c r="D125" i="87"/>
  <c r="D124" i="87"/>
  <c r="D123" i="87"/>
  <c r="D122" i="87"/>
  <c r="D121" i="87"/>
  <c r="D120" i="87"/>
  <c r="D119" i="87"/>
  <c r="D118" i="87"/>
  <c r="D117" i="87"/>
  <c r="D116" i="87"/>
  <c r="D115" i="87"/>
  <c r="D114" i="87"/>
  <c r="D113" i="87"/>
  <c r="D112" i="87"/>
  <c r="D111" i="87"/>
  <c r="D110" i="87"/>
  <c r="D109" i="87"/>
  <c r="D108" i="87"/>
  <c r="D107" i="87"/>
  <c r="D106" i="87"/>
  <c r="D105" i="87"/>
  <c r="D104" i="87"/>
  <c r="D103" i="87"/>
  <c r="D102" i="87"/>
  <c r="D101" i="87"/>
  <c r="D100" i="87"/>
  <c r="D99" i="87"/>
  <c r="D98" i="87"/>
  <c r="D97" i="87"/>
  <c r="D96" i="87"/>
  <c r="D95" i="87"/>
  <c r="D94" i="87"/>
  <c r="D93" i="87"/>
  <c r="D92" i="87"/>
  <c r="D91" i="87"/>
  <c r="D90" i="87"/>
  <c r="D89" i="87"/>
  <c r="D88" i="87"/>
  <c r="D87" i="87"/>
  <c r="D86" i="87"/>
  <c r="D85" i="87"/>
  <c r="D84" i="87"/>
  <c r="D83" i="87"/>
  <c r="D82" i="87"/>
  <c r="D81" i="87"/>
  <c r="D80" i="87"/>
  <c r="D79" i="87"/>
  <c r="D78" i="87"/>
  <c r="D77" i="87"/>
  <c r="D76" i="87"/>
  <c r="D75" i="87"/>
  <c r="D74" i="87"/>
  <c r="D73" i="87"/>
  <c r="D72" i="87"/>
  <c r="D71" i="87"/>
  <c r="D70" i="87"/>
  <c r="D69" i="87"/>
  <c r="D68" i="87"/>
  <c r="D67" i="87"/>
  <c r="D66" i="87"/>
  <c r="D65" i="87"/>
  <c r="D64" i="87"/>
  <c r="D63" i="87"/>
  <c r="D59" i="87"/>
  <c r="D56" i="87"/>
  <c r="D48" i="87"/>
  <c r="D46" i="87"/>
  <c r="D42" i="87"/>
  <c r="D38" i="87"/>
  <c r="D31" i="87"/>
  <c r="D28" i="87"/>
  <c r="D25" i="87"/>
  <c r="D22" i="87"/>
  <c r="D20" i="87"/>
  <c r="D18" i="87"/>
  <c r="D15" i="87"/>
  <c r="D14" i="87"/>
  <c r="D12" i="87"/>
  <c r="D8" i="87"/>
  <c r="D71" i="81"/>
  <c r="D70" i="81"/>
  <c r="D69" i="81"/>
  <c r="D68" i="81"/>
  <c r="D67" i="81"/>
  <c r="D66" i="81"/>
  <c r="D65" i="81"/>
  <c r="D64" i="81"/>
  <c r="D63" i="81"/>
  <c r="D62" i="81"/>
  <c r="D61" i="81"/>
  <c r="D60" i="81"/>
  <c r="D59" i="81"/>
  <c r="D58" i="81"/>
  <c r="D57" i="81"/>
  <c r="D56" i="81"/>
  <c r="D55" i="81"/>
  <c r="D54" i="81"/>
  <c r="D53" i="81"/>
  <c r="D52" i="81"/>
  <c r="D51" i="81"/>
  <c r="D50" i="81"/>
  <c r="D49" i="81"/>
  <c r="D44" i="81"/>
  <c r="D40" i="81"/>
  <c r="D38" i="81"/>
  <c r="D33" i="81"/>
  <c r="D22" i="81"/>
  <c r="D19" i="81"/>
  <c r="D17" i="81"/>
  <c r="D14" i="81"/>
  <c r="D13" i="81"/>
  <c r="D10" i="81"/>
  <c r="D8" i="81"/>
  <c r="C2" i="81"/>
  <c r="D72" i="80"/>
  <c r="D71" i="80"/>
  <c r="D70" i="80"/>
  <c r="D69" i="80"/>
  <c r="D68" i="80"/>
  <c r="D67" i="80"/>
  <c r="D66" i="80"/>
  <c r="D65" i="80"/>
  <c r="D64" i="80"/>
  <c r="D63" i="80"/>
  <c r="D62" i="80"/>
  <c r="D61" i="80"/>
  <c r="D60" i="80"/>
  <c r="D59" i="80"/>
  <c r="D58" i="80"/>
  <c r="D57" i="80"/>
  <c r="D56" i="80"/>
  <c r="D55" i="80"/>
  <c r="D54" i="80"/>
  <c r="D53" i="80"/>
  <c r="D52" i="80"/>
  <c r="D51" i="80"/>
  <c r="D50" i="80"/>
  <c r="D49" i="80"/>
  <c r="D48" i="80"/>
  <c r="D47" i="80"/>
  <c r="D46" i="80"/>
  <c r="D45" i="80"/>
  <c r="D44" i="80"/>
  <c r="D43" i="80"/>
  <c r="D42" i="80"/>
  <c r="D41" i="80"/>
  <c r="D40" i="80"/>
  <c r="D39" i="80"/>
  <c r="D38" i="80"/>
  <c r="D37" i="80"/>
  <c r="D36" i="80"/>
  <c r="D35" i="80"/>
  <c r="D28" i="80"/>
  <c r="D26" i="80"/>
  <c r="D23" i="80"/>
  <c r="D21" i="80"/>
  <c r="D15" i="80"/>
  <c r="D13" i="80"/>
  <c r="D11" i="80"/>
  <c r="D8" i="80"/>
  <c r="D115" i="79"/>
  <c r="D114" i="79"/>
  <c r="D113" i="79"/>
  <c r="D112" i="79"/>
  <c r="D111" i="79"/>
  <c r="D110" i="79"/>
  <c r="D109" i="79"/>
  <c r="D108" i="79"/>
  <c r="D107" i="79"/>
  <c r="D106" i="79"/>
  <c r="D105" i="79"/>
  <c r="D104" i="79"/>
  <c r="D103" i="79"/>
  <c r="D102" i="79"/>
  <c r="D101" i="79"/>
  <c r="D100" i="79"/>
  <c r="D99" i="79"/>
  <c r="D98" i="79"/>
  <c r="D97" i="79"/>
  <c r="D96" i="79"/>
  <c r="D95" i="79"/>
  <c r="D94" i="79"/>
  <c r="D93" i="79"/>
  <c r="D92" i="79"/>
  <c r="D91" i="79"/>
  <c r="D90" i="79"/>
  <c r="D89" i="79"/>
  <c r="D88" i="79"/>
  <c r="D87" i="79"/>
  <c r="D86" i="79"/>
  <c r="D85" i="79"/>
  <c r="D84" i="79"/>
  <c r="D83" i="79"/>
  <c r="D82" i="79"/>
  <c r="D81" i="79"/>
  <c r="D80" i="79"/>
  <c r="D79" i="79"/>
  <c r="D78" i="79"/>
  <c r="D77" i="79"/>
  <c r="D76" i="79"/>
  <c r="D75" i="79"/>
  <c r="D74" i="79"/>
  <c r="D73" i="79"/>
  <c r="D72" i="79"/>
  <c r="D71" i="79"/>
  <c r="D70" i="79"/>
  <c r="D69" i="79"/>
  <c r="D68" i="79"/>
  <c r="D67" i="79"/>
  <c r="D66" i="79"/>
  <c r="D65" i="79"/>
  <c r="D64" i="79"/>
  <c r="D63" i="79"/>
  <c r="D62" i="79"/>
  <c r="D61" i="79"/>
  <c r="D60" i="79"/>
  <c r="D59" i="79"/>
  <c r="D58" i="79"/>
  <c r="D57" i="79"/>
  <c r="D56" i="79"/>
  <c r="D55" i="79"/>
  <c r="D54" i="79"/>
  <c r="D53" i="79"/>
  <c r="D52" i="79"/>
  <c r="D51" i="79"/>
  <c r="D50" i="79"/>
  <c r="D49" i="79"/>
  <c r="D48" i="79"/>
  <c r="D47" i="79"/>
  <c r="D46" i="79"/>
  <c r="D45" i="79"/>
  <c r="D44" i="79"/>
  <c r="D43" i="79"/>
  <c r="D42" i="79"/>
  <c r="D41" i="79"/>
  <c r="D40" i="79"/>
  <c r="D39" i="79"/>
  <c r="D38" i="79"/>
  <c r="D37" i="79"/>
  <c r="D36" i="79"/>
  <c r="D35" i="79"/>
  <c r="D34" i="79"/>
  <c r="D33" i="79"/>
  <c r="D32" i="79"/>
  <c r="D31" i="79"/>
  <c r="D30" i="79"/>
  <c r="D29" i="79"/>
  <c r="D28" i="79"/>
  <c r="D10" i="79"/>
  <c r="D83" i="78"/>
  <c r="D82" i="78"/>
  <c r="D81" i="78"/>
  <c r="D80" i="78"/>
  <c r="D79" i="78"/>
  <c r="D78" i="78"/>
  <c r="D77" i="78"/>
  <c r="D76" i="78"/>
  <c r="D75" i="78"/>
  <c r="D74" i="78"/>
  <c r="D73" i="78"/>
  <c r="D72" i="78"/>
  <c r="D71" i="78"/>
  <c r="D70" i="78"/>
  <c r="D69" i="78"/>
  <c r="D68" i="78"/>
  <c r="D67" i="78"/>
  <c r="D66" i="78"/>
  <c r="D65" i="78"/>
  <c r="D64" i="78"/>
  <c r="D63" i="78"/>
  <c r="D62" i="78"/>
  <c r="D61" i="78"/>
  <c r="D60" i="78"/>
  <c r="D59" i="78"/>
  <c r="D58" i="78"/>
  <c r="D51" i="78"/>
  <c r="D35" i="78"/>
  <c r="D34" i="78"/>
  <c r="D33" i="78"/>
  <c r="D30" i="78"/>
  <c r="D26" i="78"/>
  <c r="D25" i="78"/>
  <c r="D23" i="78"/>
  <c r="D21" i="78"/>
  <c r="D19" i="78"/>
  <c r="D18" i="78"/>
  <c r="D16" i="78"/>
  <c r="D12" i="78"/>
  <c r="D8" i="78"/>
  <c r="D29" i="77"/>
  <c r="D28" i="77"/>
  <c r="D27" i="77"/>
  <c r="D26" i="77"/>
  <c r="D25" i="77"/>
  <c r="D24" i="77"/>
  <c r="D23" i="77"/>
  <c r="D22" i="77"/>
  <c r="C2" i="77"/>
  <c r="D99" i="76"/>
  <c r="D98" i="76"/>
  <c r="D92" i="76"/>
  <c r="D88" i="76"/>
  <c r="D84" i="76"/>
  <c r="D81" i="76"/>
  <c r="D76" i="76"/>
  <c r="D72" i="76"/>
  <c r="D66" i="76"/>
  <c r="D63" i="76"/>
  <c r="D61" i="76"/>
  <c r="D53" i="76"/>
  <c r="D51" i="76"/>
  <c r="D48" i="76"/>
  <c r="D42" i="76"/>
  <c r="D34" i="76"/>
  <c r="D32" i="76"/>
  <c r="D31" i="76"/>
  <c r="D30" i="76"/>
  <c r="D29" i="76"/>
  <c r="D25" i="76"/>
  <c r="D22" i="76"/>
  <c r="D20" i="76"/>
  <c r="D18" i="76"/>
  <c r="D15" i="76"/>
  <c r="D14" i="76"/>
  <c r="D11" i="76"/>
  <c r="D10" i="76"/>
  <c r="D132" i="75"/>
  <c r="D131" i="75"/>
  <c r="D130" i="75"/>
  <c r="D129" i="75"/>
  <c r="D128" i="75"/>
  <c r="D127" i="75"/>
  <c r="D126" i="75"/>
  <c r="D125" i="75"/>
  <c r="D124" i="75"/>
  <c r="D123" i="75"/>
  <c r="D122" i="75"/>
  <c r="D121" i="75"/>
  <c r="D120" i="75"/>
  <c r="D119" i="75"/>
  <c r="D118" i="75"/>
  <c r="D117" i="75"/>
  <c r="D116" i="75"/>
  <c r="D115" i="75"/>
  <c r="D114" i="75"/>
  <c r="D113" i="75"/>
  <c r="D112" i="75"/>
  <c r="D111" i="75"/>
  <c r="D110" i="75"/>
  <c r="D109" i="75"/>
  <c r="D108" i="75"/>
  <c r="D107" i="75"/>
  <c r="D106" i="75"/>
  <c r="D105" i="75"/>
  <c r="D104" i="75"/>
  <c r="D103" i="75"/>
  <c r="D102" i="75"/>
  <c r="D101" i="75"/>
  <c r="D100" i="75"/>
  <c r="D99" i="75"/>
  <c r="D98" i="75"/>
  <c r="D97" i="75"/>
  <c r="D96" i="75"/>
  <c r="D95" i="75"/>
  <c r="D94" i="75"/>
  <c r="D93" i="75"/>
  <c r="D92" i="75"/>
  <c r="D91" i="75"/>
  <c r="D90" i="75"/>
  <c r="D89" i="75"/>
  <c r="D88" i="75"/>
  <c r="D87" i="75"/>
  <c r="D86" i="75"/>
  <c r="D85" i="75"/>
  <c r="D84" i="75"/>
  <c r="D83" i="75"/>
  <c r="D82" i="75"/>
  <c r="D81" i="75"/>
  <c r="D80" i="75"/>
  <c r="D79" i="75"/>
  <c r="D78" i="75"/>
  <c r="D77" i="75"/>
  <c r="D76" i="75"/>
  <c r="D70" i="75"/>
  <c r="D68" i="75"/>
  <c r="D66" i="75"/>
  <c r="D65" i="75"/>
  <c r="D62" i="75"/>
  <c r="D57" i="75"/>
  <c r="D54" i="75"/>
  <c r="D52" i="75"/>
  <c r="D50" i="75"/>
  <c r="D47" i="75"/>
  <c r="D44" i="75"/>
  <c r="D39" i="75"/>
  <c r="D36" i="75"/>
  <c r="D29" i="75"/>
  <c r="D17" i="75"/>
  <c r="D11" i="75"/>
  <c r="D9" i="75"/>
  <c r="D151" i="86"/>
  <c r="D150" i="86"/>
  <c r="D149" i="86"/>
  <c r="D148" i="86"/>
  <c r="D147" i="86"/>
  <c r="D146" i="86"/>
  <c r="D145" i="86"/>
  <c r="D144" i="86"/>
  <c r="D143" i="86"/>
  <c r="D142" i="86"/>
  <c r="D141" i="86"/>
  <c r="D140" i="86"/>
  <c r="D139" i="86"/>
  <c r="D138" i="86"/>
  <c r="D137" i="86"/>
  <c r="D136" i="86"/>
  <c r="D135" i="86"/>
  <c r="D134" i="86"/>
  <c r="D133" i="86"/>
  <c r="D132" i="86"/>
  <c r="D131" i="86"/>
  <c r="D130" i="86"/>
  <c r="D129" i="86"/>
  <c r="D128" i="86"/>
  <c r="D127" i="86"/>
  <c r="D126" i="86"/>
  <c r="D125" i="86"/>
  <c r="D124" i="86"/>
  <c r="D123" i="86"/>
  <c r="D122" i="86"/>
  <c r="D121" i="86"/>
  <c r="D120" i="86"/>
  <c r="D119" i="86"/>
  <c r="D118" i="86"/>
  <c r="D117" i="86"/>
  <c r="D116" i="86"/>
  <c r="D115" i="86"/>
  <c r="D114" i="86"/>
  <c r="D113" i="86"/>
  <c r="D112" i="86"/>
  <c r="D111" i="86"/>
  <c r="D110" i="86"/>
  <c r="D109" i="86"/>
  <c r="D108" i="86"/>
  <c r="D107" i="86"/>
  <c r="D106" i="86"/>
  <c r="D105" i="86"/>
  <c r="D104" i="86"/>
  <c r="D103" i="86"/>
  <c r="D102" i="86"/>
  <c r="D101" i="86"/>
  <c r="D100" i="86"/>
  <c r="D99" i="86"/>
  <c r="D98" i="86"/>
  <c r="D97" i="86"/>
  <c r="D96" i="86"/>
  <c r="D95" i="86"/>
  <c r="D94" i="86"/>
  <c r="D93" i="86"/>
  <c r="D92" i="86"/>
  <c r="D91" i="86"/>
  <c r="D90" i="86"/>
  <c r="D89" i="86"/>
  <c r="D88" i="86"/>
  <c r="D87" i="86"/>
  <c r="D86" i="86"/>
  <c r="D85" i="86"/>
  <c r="D84" i="86"/>
  <c r="D82" i="86"/>
  <c r="D81" i="86"/>
  <c r="D76" i="86"/>
  <c r="D68" i="86"/>
  <c r="D65" i="86"/>
  <c r="D63" i="86"/>
  <c r="D61" i="86"/>
  <c r="D50" i="86"/>
  <c r="D45" i="86"/>
  <c r="D43" i="86"/>
  <c r="D35" i="86"/>
  <c r="D33" i="86"/>
  <c r="D29" i="86"/>
  <c r="D28" i="86"/>
  <c r="D26" i="86"/>
  <c r="D25" i="86"/>
  <c r="D23" i="86"/>
  <c r="D18" i="86"/>
  <c r="D16" i="86"/>
  <c r="D12" i="86"/>
  <c r="D9" i="86"/>
  <c r="D72" i="74"/>
  <c r="D71" i="74"/>
  <c r="D70" i="74"/>
  <c r="D69" i="74"/>
  <c r="D68" i="74"/>
  <c r="D67" i="74"/>
  <c r="D66" i="74"/>
  <c r="D65" i="74"/>
  <c r="D64" i="74"/>
  <c r="D63" i="74"/>
  <c r="D62" i="74"/>
  <c r="D61" i="74"/>
  <c r="D60" i="74"/>
  <c r="D59" i="74"/>
  <c r="D58" i="74"/>
  <c r="D54" i="74"/>
  <c r="D53" i="74"/>
  <c r="D50" i="74"/>
  <c r="D48" i="74"/>
  <c r="D47" i="74"/>
  <c r="D44" i="74"/>
  <c r="D42" i="74"/>
  <c r="D40" i="74"/>
  <c r="D39" i="74"/>
  <c r="D32" i="74"/>
  <c r="D23" i="74"/>
  <c r="D18" i="74"/>
  <c r="D15" i="74"/>
  <c r="D12" i="74"/>
  <c r="D10" i="74"/>
  <c r="D8" i="74"/>
  <c r="C2" i="74"/>
  <c r="D59" i="73"/>
  <c r="D55" i="73"/>
  <c r="D54" i="73"/>
  <c r="D49" i="73"/>
  <c r="D47" i="73"/>
  <c r="D45" i="73"/>
  <c r="D44" i="73"/>
  <c r="D42" i="73"/>
  <c r="D40" i="73"/>
  <c r="D37" i="73"/>
  <c r="D34" i="73"/>
  <c r="D30" i="73"/>
  <c r="D28" i="73"/>
  <c r="D25" i="73"/>
  <c r="D23" i="73"/>
  <c r="D21" i="73"/>
  <c r="D18" i="73"/>
  <c r="D16" i="73"/>
  <c r="D14" i="73"/>
  <c r="D13" i="73"/>
  <c r="D12" i="73"/>
  <c r="D8" i="73"/>
  <c r="D55" i="72"/>
  <c r="D54" i="72"/>
  <c r="D53" i="72"/>
  <c r="D52" i="72"/>
  <c r="D51" i="72"/>
  <c r="D50" i="72"/>
  <c r="D49" i="72"/>
  <c r="D48" i="72"/>
  <c r="D47" i="72"/>
  <c r="D46" i="72"/>
  <c r="D45" i="72"/>
  <c r="D44" i="72"/>
  <c r="D43" i="72"/>
  <c r="D42" i="72"/>
  <c r="D41" i="72"/>
  <c r="D40" i="72"/>
  <c r="D39" i="72"/>
  <c r="D38" i="72"/>
  <c r="D37" i="72"/>
  <c r="D36" i="72"/>
  <c r="D35" i="72"/>
  <c r="D34" i="72"/>
  <c r="D33" i="72"/>
  <c r="D25" i="72"/>
  <c r="D19" i="72"/>
  <c r="D18" i="72"/>
  <c r="D16" i="72"/>
  <c r="D15" i="72"/>
  <c r="D11" i="72"/>
  <c r="D51" i="71"/>
  <c r="D47" i="71"/>
  <c r="D46" i="71"/>
  <c r="D43" i="71"/>
  <c r="D41" i="71"/>
  <c r="D38" i="71"/>
  <c r="D36" i="71"/>
  <c r="D34" i="71"/>
  <c r="D31" i="71"/>
  <c r="D30" i="71"/>
  <c r="D27" i="71"/>
  <c r="D25" i="71"/>
  <c r="D22" i="71"/>
  <c r="D20" i="71"/>
  <c r="D18" i="71"/>
  <c r="D16" i="71"/>
  <c r="D14" i="71"/>
  <c r="D13" i="71"/>
  <c r="D8" i="71"/>
  <c r="D82" i="70"/>
  <c r="D81" i="70"/>
  <c r="D80" i="70"/>
  <c r="D79" i="70"/>
  <c r="D78" i="70"/>
  <c r="D77" i="70"/>
  <c r="D76" i="70"/>
  <c r="D75" i="70"/>
  <c r="D74" i="70"/>
  <c r="D73" i="70"/>
  <c r="D72" i="70"/>
  <c r="D71" i="70"/>
  <c r="D70" i="70"/>
  <c r="D69" i="70"/>
  <c r="D68" i="70"/>
  <c r="D67" i="70"/>
  <c r="D66" i="70"/>
  <c r="D61" i="70"/>
  <c r="D59" i="70"/>
  <c r="D55" i="70"/>
  <c r="D51" i="70"/>
  <c r="D50" i="70"/>
  <c r="D46" i="70"/>
  <c r="D44" i="70"/>
  <c r="D42" i="70"/>
  <c r="D41" i="70"/>
  <c r="D40" i="70"/>
  <c r="D39" i="70"/>
  <c r="D34" i="70"/>
  <c r="D31" i="70"/>
  <c r="D29" i="70"/>
  <c r="D28" i="70"/>
  <c r="D24" i="70"/>
  <c r="D20" i="70"/>
  <c r="D16" i="70"/>
  <c r="D14" i="70"/>
  <c r="D13" i="70"/>
  <c r="D8" i="70"/>
  <c r="D143" i="69"/>
  <c r="D142" i="69"/>
  <c r="D141" i="69"/>
  <c r="D140" i="69"/>
  <c r="D139" i="69"/>
  <c r="D138" i="69"/>
  <c r="D137" i="69"/>
  <c r="D136" i="69"/>
  <c r="D135" i="69"/>
  <c r="D134" i="69"/>
  <c r="D133" i="69"/>
  <c r="D132" i="69"/>
  <c r="D131" i="69"/>
  <c r="D130" i="69"/>
  <c r="D129" i="69"/>
  <c r="D128" i="69"/>
  <c r="D127" i="69"/>
  <c r="D126" i="69"/>
  <c r="D125" i="69"/>
  <c r="D124" i="69"/>
  <c r="D123" i="69"/>
  <c r="D122" i="69"/>
  <c r="D121" i="69"/>
  <c r="D120" i="69"/>
  <c r="D119" i="69"/>
  <c r="D118" i="69"/>
  <c r="D117" i="69"/>
  <c r="D116" i="69"/>
  <c r="D115" i="69"/>
  <c r="D114" i="69"/>
  <c r="D113" i="69"/>
  <c r="D112" i="69"/>
  <c r="D111" i="69"/>
  <c r="D105" i="69"/>
  <c r="D96" i="69"/>
  <c r="D93" i="69"/>
  <c r="D91" i="69"/>
  <c r="D90" i="69"/>
  <c r="D88" i="69"/>
  <c r="D85" i="69"/>
  <c r="D83" i="69"/>
  <c r="D81" i="69"/>
  <c r="D80" i="69"/>
  <c r="D79" i="69"/>
  <c r="D73" i="69"/>
  <c r="D67" i="69"/>
  <c r="D66" i="69"/>
  <c r="D62" i="69"/>
  <c r="D58" i="69"/>
  <c r="D56" i="69"/>
  <c r="D54" i="69"/>
  <c r="D52" i="69"/>
  <c r="D50" i="69"/>
  <c r="D47" i="69"/>
  <c r="D45" i="69"/>
  <c r="D38" i="69"/>
  <c r="D33" i="69"/>
  <c r="D29" i="69"/>
  <c r="D25" i="69"/>
  <c r="D21" i="69"/>
  <c r="D18" i="69"/>
  <c r="D16" i="69"/>
  <c r="D15" i="69"/>
  <c r="D13" i="69"/>
  <c r="D8" i="69"/>
  <c r="D68" i="68"/>
  <c r="D64" i="68"/>
  <c r="D62" i="68"/>
  <c r="D56" i="68"/>
  <c r="D53" i="68"/>
  <c r="D49" i="68"/>
  <c r="D45" i="68"/>
  <c r="D41" i="68"/>
  <c r="D38" i="68"/>
  <c r="D35" i="68"/>
  <c r="D33" i="68"/>
  <c r="D31" i="68"/>
  <c r="D30" i="68"/>
  <c r="D26" i="68"/>
  <c r="D22" i="68"/>
  <c r="D20" i="68"/>
  <c r="D19" i="68"/>
  <c r="D17" i="68"/>
  <c r="D10" i="68"/>
  <c r="D8" i="68"/>
  <c r="D46" i="67"/>
  <c r="D43" i="67"/>
  <c r="D42" i="67"/>
  <c r="D41" i="67"/>
  <c r="D39" i="67"/>
  <c r="D37" i="67"/>
  <c r="D35" i="67"/>
  <c r="D33" i="67"/>
  <c r="D32" i="67"/>
  <c r="D30" i="67"/>
  <c r="D28" i="67"/>
  <c r="D27" i="67"/>
  <c r="D25" i="67"/>
  <c r="D23" i="67"/>
  <c r="D22" i="67"/>
  <c r="D17" i="67"/>
  <c r="D13" i="67"/>
  <c r="D10" i="67"/>
  <c r="D8" i="67"/>
  <c r="D49" i="66"/>
  <c r="D48" i="66"/>
  <c r="D47" i="66"/>
  <c r="D46" i="66"/>
  <c r="D45" i="66"/>
  <c r="D44" i="66"/>
  <c r="D43" i="66"/>
  <c r="D42" i="66"/>
  <c r="D41" i="66"/>
  <c r="D40" i="66"/>
  <c r="D39" i="66"/>
  <c r="D38" i="66"/>
  <c r="D37" i="66"/>
  <c r="D36" i="66"/>
  <c r="D35" i="66"/>
  <c r="D34" i="66"/>
  <c r="D33" i="66"/>
  <c r="D32" i="66"/>
  <c r="D31" i="66"/>
  <c r="D30" i="66"/>
  <c r="D29" i="66"/>
  <c r="D28" i="66"/>
  <c r="D27" i="66"/>
  <c r="D26" i="66"/>
  <c r="D25" i="66"/>
  <c r="D24" i="66"/>
  <c r="D23" i="66"/>
  <c r="D22" i="66"/>
  <c r="D21" i="66"/>
  <c r="D20" i="66"/>
  <c r="D19" i="66"/>
  <c r="D18" i="66"/>
  <c r="D17" i="66"/>
  <c r="D16" i="66"/>
  <c r="D15" i="66"/>
  <c r="D14" i="66"/>
  <c r="D13" i="66"/>
  <c r="D12" i="66"/>
  <c r="D11" i="66"/>
  <c r="D122" i="65"/>
  <c r="D121" i="65"/>
  <c r="D120" i="65"/>
  <c r="D119" i="65"/>
  <c r="D118" i="65"/>
  <c r="D117" i="65"/>
  <c r="D116" i="65"/>
  <c r="D115" i="65"/>
  <c r="D114" i="65"/>
  <c r="D113" i="65"/>
  <c r="D112" i="65"/>
  <c r="D111" i="65"/>
  <c r="D110" i="65"/>
  <c r="D109" i="65"/>
  <c r="D108" i="65"/>
  <c r="D107" i="65"/>
  <c r="D106" i="65"/>
  <c r="D105" i="65"/>
  <c r="D104" i="65"/>
  <c r="D103" i="65"/>
  <c r="D102" i="65"/>
  <c r="D101" i="65"/>
  <c r="D100" i="65"/>
  <c r="D99" i="65"/>
  <c r="D98" i="65"/>
  <c r="D97" i="65"/>
  <c r="D96" i="65"/>
  <c r="D95" i="65"/>
  <c r="D94" i="65"/>
  <c r="D93" i="65"/>
  <c r="D92" i="65"/>
  <c r="D91" i="65"/>
  <c r="D90" i="65"/>
  <c r="D89" i="65"/>
  <c r="D88" i="65"/>
  <c r="D87" i="65"/>
  <c r="D86" i="65"/>
  <c r="D85" i="65"/>
  <c r="D84" i="65"/>
  <c r="D83" i="65"/>
  <c r="D82" i="65"/>
  <c r="D81" i="65"/>
  <c r="D80" i="65"/>
  <c r="D79" i="65"/>
  <c r="D78" i="65"/>
  <c r="D77" i="65"/>
  <c r="D76" i="65"/>
  <c r="D75" i="65"/>
  <c r="D74" i="65"/>
  <c r="D73" i="65"/>
  <c r="D72" i="65"/>
  <c r="D71" i="65"/>
  <c r="D70" i="65"/>
  <c r="D64" i="65"/>
  <c r="D61" i="65"/>
  <c r="D60" i="65"/>
  <c r="D56" i="65"/>
  <c r="D54" i="65"/>
  <c r="D51" i="65"/>
  <c r="D50" i="65"/>
  <c r="D46" i="65"/>
  <c r="D44" i="65"/>
  <c r="D42" i="65"/>
  <c r="D40" i="65"/>
  <c r="D37" i="65"/>
  <c r="D35" i="65"/>
  <c r="D33" i="65"/>
  <c r="D31" i="65"/>
  <c r="D30" i="65"/>
  <c r="D27" i="65"/>
  <c r="D20" i="65"/>
  <c r="D17" i="65"/>
  <c r="D16" i="65"/>
  <c r="D14" i="65"/>
  <c r="D13" i="65"/>
  <c r="C2" i="65"/>
  <c r="D145" i="64"/>
  <c r="D144" i="64"/>
  <c r="D143" i="64"/>
  <c r="D142" i="64"/>
  <c r="D141" i="64"/>
  <c r="D140" i="64"/>
  <c r="D139" i="64"/>
  <c r="D138" i="64"/>
  <c r="D137" i="64"/>
  <c r="D136" i="64"/>
  <c r="D135" i="64"/>
  <c r="D134" i="64"/>
  <c r="D133" i="64"/>
  <c r="D132" i="64"/>
  <c r="D131" i="64"/>
  <c r="D130" i="64"/>
  <c r="D129" i="64"/>
  <c r="D128" i="64"/>
  <c r="D127" i="64"/>
  <c r="D126" i="64"/>
  <c r="D125" i="64"/>
  <c r="D124" i="64"/>
  <c r="D123" i="64"/>
  <c r="D122" i="64"/>
  <c r="D121" i="64"/>
  <c r="D120" i="64"/>
  <c r="D119" i="64"/>
  <c r="D118" i="64"/>
  <c r="D117" i="64"/>
  <c r="D116" i="64"/>
  <c r="D115" i="64"/>
  <c r="D114" i="64"/>
  <c r="D113" i="64"/>
  <c r="D112" i="64"/>
  <c r="D111" i="64"/>
  <c r="D110" i="64"/>
  <c r="D109" i="64"/>
  <c r="D108" i="64"/>
  <c r="D107" i="64"/>
  <c r="D106" i="64"/>
  <c r="D105" i="64"/>
  <c r="D104" i="64"/>
  <c r="D103" i="64"/>
  <c r="D102" i="64"/>
  <c r="D101" i="64"/>
  <c r="D100" i="64"/>
  <c r="D99" i="64"/>
  <c r="D98" i="64"/>
  <c r="D97" i="64"/>
  <c r="D96" i="64"/>
  <c r="D95" i="64"/>
  <c r="D94" i="64"/>
  <c r="D93" i="64"/>
  <c r="D92" i="64"/>
  <c r="D91" i="64"/>
  <c r="D90" i="64"/>
  <c r="D89" i="64"/>
  <c r="D88" i="64"/>
  <c r="D87" i="64"/>
  <c r="D86" i="64"/>
  <c r="D85" i="64"/>
  <c r="D84" i="64"/>
  <c r="D83" i="64"/>
  <c r="D82" i="64"/>
  <c r="D81" i="64"/>
  <c r="D80" i="64"/>
  <c r="D79" i="64"/>
  <c r="D78" i="64"/>
  <c r="D71" i="64"/>
  <c r="D67" i="64"/>
  <c r="D66" i="64"/>
  <c r="D62" i="64"/>
  <c r="D61" i="64"/>
  <c r="D58" i="64"/>
  <c r="D54" i="64"/>
  <c r="D52" i="64"/>
  <c r="D50" i="64"/>
  <c r="D48" i="64"/>
  <c r="D45" i="64"/>
  <c r="D43" i="64"/>
  <c r="D41" i="64"/>
  <c r="D39" i="64"/>
  <c r="D37" i="64"/>
  <c r="D36" i="64"/>
  <c r="D34" i="64"/>
  <c r="D32" i="64"/>
  <c r="D29" i="64"/>
  <c r="D26" i="64"/>
  <c r="D25" i="64"/>
  <c r="D18" i="64"/>
  <c r="D13" i="64"/>
  <c r="D11" i="64"/>
  <c r="D8" i="64"/>
  <c r="D61" i="63"/>
  <c r="D60" i="63"/>
  <c r="D59" i="63"/>
  <c r="D58" i="63"/>
  <c r="D57" i="63"/>
  <c r="D56" i="63"/>
  <c r="D55" i="63"/>
  <c r="D54" i="63"/>
  <c r="D53" i="63"/>
  <c r="D52" i="63"/>
  <c r="D51" i="63"/>
  <c r="D50" i="63"/>
  <c r="D49" i="63"/>
  <c r="D48" i="63"/>
  <c r="D47" i="63"/>
  <c r="D46" i="63"/>
  <c r="D45" i="63"/>
  <c r="D44" i="63"/>
  <c r="D43" i="63"/>
  <c r="D42" i="63"/>
  <c r="D41" i="63"/>
  <c r="D40" i="63"/>
  <c r="D39" i="63"/>
  <c r="D38" i="63"/>
  <c r="D37" i="63"/>
  <c r="D36" i="63"/>
  <c r="D35" i="63"/>
  <c r="D34" i="63"/>
  <c r="D30" i="63"/>
  <c r="D22" i="63"/>
  <c r="D15" i="63"/>
  <c r="D13" i="63"/>
  <c r="D11" i="63"/>
  <c r="D8" i="63"/>
  <c r="D123" i="62"/>
  <c r="D121" i="62"/>
  <c r="D120" i="62"/>
  <c r="D115" i="62"/>
  <c r="D110" i="62"/>
  <c r="D106" i="62"/>
  <c r="D104" i="62"/>
  <c r="D94" i="62"/>
  <c r="D91" i="62"/>
  <c r="D88" i="62"/>
  <c r="D86" i="62"/>
  <c r="D84" i="62"/>
  <c r="D76" i="62"/>
  <c r="D75" i="62"/>
  <c r="D71" i="62"/>
  <c r="D67" i="62"/>
  <c r="D66" i="62"/>
  <c r="D63" i="62"/>
  <c r="D61" i="62"/>
  <c r="D59" i="62"/>
  <c r="D56" i="62"/>
  <c r="D52" i="62"/>
  <c r="D50" i="62"/>
  <c r="D44" i="62"/>
  <c r="D43" i="62"/>
  <c r="D42" i="62"/>
  <c r="D40" i="62"/>
  <c r="D39" i="62"/>
  <c r="D37" i="62"/>
  <c r="D34" i="62"/>
  <c r="D32" i="62"/>
  <c r="D30" i="62"/>
  <c r="D28" i="62"/>
  <c r="D26" i="62"/>
  <c r="D20" i="62"/>
  <c r="D15" i="62"/>
  <c r="D12" i="62"/>
  <c r="D9" i="62"/>
  <c r="D8" i="62"/>
  <c r="D168" i="61"/>
  <c r="D167" i="61"/>
  <c r="D166" i="61"/>
  <c r="D165" i="61"/>
  <c r="D164" i="61"/>
  <c r="D163" i="61"/>
  <c r="D162" i="61"/>
  <c r="D161" i="61"/>
  <c r="D160" i="61"/>
  <c r="D159" i="61"/>
  <c r="D158" i="61"/>
  <c r="D157" i="61"/>
  <c r="D156" i="61"/>
  <c r="D155" i="61"/>
  <c r="D154" i="61"/>
  <c r="D153" i="61"/>
  <c r="D152" i="61"/>
  <c r="D151" i="61"/>
  <c r="D150" i="61"/>
  <c r="D149" i="61"/>
  <c r="D148" i="61"/>
  <c r="D147" i="61"/>
  <c r="D146" i="61"/>
  <c r="D145" i="61"/>
  <c r="D144" i="61"/>
  <c r="D143" i="61"/>
  <c r="D142" i="61"/>
  <c r="D141" i="61"/>
  <c r="D140" i="61"/>
  <c r="D139" i="61"/>
  <c r="D138" i="61"/>
  <c r="D137" i="61"/>
  <c r="D136" i="61"/>
  <c r="D135" i="61"/>
  <c r="D134" i="61"/>
  <c r="D133" i="61"/>
  <c r="D132" i="61"/>
  <c r="D130" i="61"/>
  <c r="D123" i="61"/>
  <c r="D119" i="61"/>
  <c r="D109" i="61"/>
  <c r="D106" i="61"/>
  <c r="D105" i="61"/>
  <c r="D100" i="61"/>
  <c r="D98" i="61"/>
  <c r="D97" i="61"/>
  <c r="D89" i="61"/>
  <c r="D81" i="61"/>
  <c r="D80" i="61"/>
  <c r="D78" i="61"/>
  <c r="D76" i="61"/>
  <c r="D74" i="61"/>
  <c r="D71" i="61"/>
  <c r="D68" i="61"/>
  <c r="D65" i="61"/>
  <c r="D62" i="61"/>
  <c r="D60" i="61"/>
  <c r="D58" i="61"/>
  <c r="D56" i="61"/>
  <c r="D50" i="61"/>
  <c r="D47" i="61"/>
  <c r="D46" i="61"/>
  <c r="D43" i="61"/>
  <c r="D42" i="61"/>
  <c r="D40" i="61"/>
  <c r="D39" i="61"/>
  <c r="D33" i="61"/>
  <c r="D26" i="61"/>
  <c r="D23" i="61"/>
  <c r="D19" i="61"/>
  <c r="D17" i="61"/>
  <c r="D13" i="61"/>
  <c r="D8" i="61"/>
  <c r="D89" i="60"/>
  <c r="D88" i="60"/>
  <c r="D87" i="60"/>
  <c r="D86" i="60"/>
  <c r="D85" i="60"/>
  <c r="D84" i="60"/>
  <c r="D83" i="60"/>
  <c r="D82" i="60"/>
  <c r="D81" i="60"/>
  <c r="D80" i="60"/>
  <c r="D79" i="60"/>
  <c r="D78" i="60"/>
  <c r="D77" i="60"/>
  <c r="D76" i="60"/>
  <c r="D75" i="60"/>
  <c r="D74" i="60"/>
  <c r="D73" i="60"/>
  <c r="D72" i="60"/>
  <c r="D71" i="60"/>
  <c r="D70" i="60"/>
  <c r="D69" i="60"/>
  <c r="D68" i="60"/>
  <c r="D67" i="60"/>
  <c r="D66" i="60"/>
  <c r="D65" i="60"/>
  <c r="D64" i="60"/>
  <c r="D63" i="60"/>
  <c r="D62" i="60"/>
  <c r="D61" i="60"/>
  <c r="D60" i="60"/>
  <c r="D59" i="60"/>
  <c r="D58" i="60"/>
  <c r="D57" i="60"/>
  <c r="D56" i="60"/>
  <c r="D55" i="60"/>
  <c r="D54" i="60"/>
  <c r="D53" i="60"/>
  <c r="D52" i="60"/>
  <c r="D51" i="60"/>
  <c r="D50" i="60"/>
  <c r="D49" i="60"/>
  <c r="D48" i="60"/>
  <c r="D47" i="60"/>
  <c r="D46" i="60"/>
  <c r="D45" i="60"/>
  <c r="D42" i="60"/>
  <c r="D31" i="60"/>
  <c r="D26" i="60"/>
  <c r="D20" i="60"/>
  <c r="D18" i="60"/>
  <c r="D16" i="60"/>
  <c r="D13" i="60"/>
  <c r="D12" i="60"/>
  <c r="D8" i="60"/>
  <c r="C2" i="60"/>
  <c r="D159" i="59"/>
  <c r="D158" i="59"/>
  <c r="D157" i="59"/>
  <c r="D156" i="59"/>
  <c r="D155" i="59"/>
  <c r="D154" i="59"/>
  <c r="D153" i="59"/>
  <c r="D152" i="59"/>
  <c r="D151" i="59"/>
  <c r="D150" i="59"/>
  <c r="D149" i="59"/>
  <c r="D148" i="59"/>
  <c r="D147" i="59"/>
  <c r="D146" i="59"/>
  <c r="D145" i="59"/>
  <c r="D144" i="59"/>
  <c r="D143" i="59"/>
  <c r="D142" i="59"/>
  <c r="D141" i="59"/>
  <c r="D140" i="59"/>
  <c r="D139" i="59"/>
  <c r="D138" i="59"/>
  <c r="D137" i="59"/>
  <c r="D136" i="59"/>
  <c r="D135" i="59"/>
  <c r="D134" i="59"/>
  <c r="D133" i="59"/>
  <c r="D132" i="59"/>
  <c r="D131" i="59"/>
  <c r="D130" i="59"/>
  <c r="D129" i="59"/>
  <c r="D128" i="59"/>
  <c r="D127" i="59"/>
  <c r="D126" i="59"/>
  <c r="D125" i="59"/>
  <c r="D124" i="59"/>
  <c r="D123" i="59"/>
  <c r="D122" i="59"/>
  <c r="D121" i="59"/>
  <c r="D120" i="59"/>
  <c r="D119" i="59"/>
  <c r="D118" i="59"/>
  <c r="D117" i="59"/>
  <c r="D116" i="59"/>
  <c r="D115" i="59"/>
  <c r="D114" i="59"/>
  <c r="D113" i="59"/>
  <c r="D109" i="59"/>
  <c r="D107" i="59"/>
  <c r="D102" i="59"/>
  <c r="D99" i="59"/>
  <c r="D96" i="59"/>
  <c r="D90" i="59"/>
  <c r="D86" i="59"/>
  <c r="D84" i="59"/>
  <c r="D82" i="59"/>
  <c r="D79" i="59"/>
  <c r="D77" i="59"/>
  <c r="D76" i="59"/>
  <c r="D75" i="59"/>
  <c r="D74" i="59"/>
  <c r="D71" i="59"/>
  <c r="D69" i="59"/>
  <c r="D66" i="59"/>
  <c r="D65" i="59"/>
  <c r="D63" i="59"/>
  <c r="D61" i="59"/>
  <c r="D56" i="59"/>
  <c r="D54" i="59"/>
  <c r="D50" i="59"/>
  <c r="D47" i="59"/>
  <c r="D45" i="59"/>
  <c r="D42" i="59"/>
  <c r="D31" i="59"/>
  <c r="D27" i="59"/>
  <c r="D25" i="59"/>
  <c r="D24" i="59"/>
  <c r="D23" i="59"/>
  <c r="D20" i="59"/>
  <c r="D18" i="59"/>
  <c r="D17" i="59"/>
  <c r="D16" i="59"/>
  <c r="D14" i="59"/>
  <c r="D8" i="59"/>
  <c r="D156" i="58"/>
  <c r="D155" i="58"/>
  <c r="D154" i="58"/>
  <c r="D153" i="58"/>
  <c r="D152" i="58"/>
  <c r="D151" i="58"/>
  <c r="D150" i="58"/>
  <c r="D149" i="58"/>
  <c r="D148" i="58"/>
  <c r="D147" i="58"/>
  <c r="D146" i="58"/>
  <c r="D145" i="58"/>
  <c r="D144" i="58"/>
  <c r="D143" i="58"/>
  <c r="D142" i="58"/>
  <c r="D141" i="58"/>
  <c r="D140" i="58"/>
  <c r="D139" i="58"/>
  <c r="D138" i="58"/>
  <c r="D137" i="58"/>
  <c r="D136" i="58"/>
  <c r="D135" i="58"/>
  <c r="D134" i="58"/>
  <c r="D133" i="58"/>
  <c r="D132" i="58"/>
  <c r="D131" i="58"/>
  <c r="D130" i="58"/>
  <c r="D129" i="58"/>
  <c r="D128" i="58"/>
  <c r="D127" i="58"/>
  <c r="D126" i="58"/>
  <c r="D125" i="58"/>
  <c r="D124" i="58"/>
  <c r="D123" i="58"/>
  <c r="D122" i="58"/>
  <c r="D121" i="58"/>
  <c r="D120" i="58"/>
  <c r="D119" i="58"/>
  <c r="D118" i="58"/>
  <c r="D117" i="58"/>
  <c r="D116" i="58"/>
  <c r="D115" i="58"/>
  <c r="D114" i="58"/>
  <c r="D113" i="58"/>
  <c r="D112" i="58"/>
  <c r="D111" i="58"/>
  <c r="D110" i="58"/>
  <c r="D109" i="58"/>
  <c r="D108" i="58"/>
  <c r="D107" i="58"/>
  <c r="D106" i="58"/>
  <c r="D105" i="58"/>
  <c r="D99" i="58"/>
  <c r="D97" i="58"/>
  <c r="D95" i="58"/>
  <c r="D93" i="58"/>
  <c r="D88" i="58"/>
  <c r="D81" i="58"/>
  <c r="D78" i="58"/>
  <c r="D73" i="58"/>
  <c r="D67" i="58"/>
  <c r="D65" i="58"/>
  <c r="D63" i="58"/>
  <c r="D62" i="58"/>
  <c r="D61" i="58"/>
  <c r="D59" i="58"/>
  <c r="D57" i="58"/>
  <c r="D55" i="58"/>
  <c r="D54" i="58"/>
  <c r="D52" i="58"/>
  <c r="D49" i="58"/>
  <c r="D47" i="58"/>
  <c r="D45" i="58"/>
  <c r="D43" i="58"/>
  <c r="D39" i="58"/>
  <c r="D38" i="58"/>
  <c r="D35" i="58"/>
  <c r="D30" i="58"/>
  <c r="D24" i="58"/>
  <c r="D19" i="58"/>
  <c r="D14" i="58"/>
  <c r="D11" i="58"/>
  <c r="D8" i="58"/>
  <c r="D99" i="57"/>
  <c r="D96" i="57"/>
  <c r="D92" i="57"/>
  <c r="D90" i="57"/>
  <c r="D88" i="57"/>
  <c r="D84" i="57"/>
  <c r="D81" i="57"/>
  <c r="D78" i="57"/>
  <c r="D77" i="57"/>
  <c r="D76" i="57"/>
  <c r="D71" i="57"/>
  <c r="D69" i="57"/>
  <c r="D67" i="57"/>
  <c r="D65" i="57"/>
  <c r="D64" i="57"/>
  <c r="D62" i="57"/>
  <c r="D61" i="57"/>
  <c r="D57" i="57"/>
  <c r="D52" i="57"/>
  <c r="D47" i="57"/>
  <c r="D45" i="57"/>
  <c r="D44" i="57"/>
  <c r="D41" i="57"/>
  <c r="D39" i="57"/>
  <c r="D37" i="57"/>
  <c r="D31" i="57"/>
  <c r="D29" i="57"/>
  <c r="D23" i="57"/>
  <c r="D14" i="57"/>
  <c r="D10" i="57"/>
  <c r="D8" i="57"/>
  <c r="D96" i="56"/>
  <c r="D95" i="56"/>
  <c r="D94" i="56"/>
  <c r="D93" i="56"/>
  <c r="D92" i="56"/>
  <c r="D91" i="56"/>
  <c r="D90" i="56"/>
  <c r="D89" i="56"/>
  <c r="D88" i="56"/>
  <c r="D87" i="56"/>
  <c r="D86" i="56"/>
  <c r="D85" i="56"/>
  <c r="D84" i="56"/>
  <c r="D83" i="56"/>
  <c r="D82" i="56"/>
  <c r="D81" i="56"/>
  <c r="D80" i="56"/>
  <c r="D79" i="56"/>
  <c r="D78" i="56"/>
  <c r="D77" i="56"/>
  <c r="D76" i="56"/>
  <c r="D75" i="56"/>
  <c r="D74" i="56"/>
  <c r="D73" i="56"/>
  <c r="D72" i="56"/>
  <c r="D71" i="56"/>
  <c r="D70" i="56"/>
  <c r="D69" i="56"/>
  <c r="D68" i="56"/>
  <c r="D67" i="56"/>
  <c r="D66" i="56"/>
  <c r="D65" i="56"/>
  <c r="D64" i="56"/>
  <c r="D63" i="56"/>
  <c r="D62" i="56"/>
  <c r="D61" i="56"/>
  <c r="D60" i="56"/>
  <c r="D59" i="56"/>
  <c r="D58" i="56"/>
  <c r="D57" i="56"/>
  <c r="D56" i="56"/>
  <c r="D55" i="56"/>
  <c r="D54" i="56"/>
  <c r="D53" i="56"/>
  <c r="D49" i="56"/>
  <c r="D46" i="56"/>
  <c r="D38" i="56"/>
  <c r="D35" i="56"/>
  <c r="D32" i="56"/>
  <c r="D30" i="56"/>
  <c r="D28" i="56"/>
  <c r="D25" i="56"/>
  <c r="D24" i="56"/>
  <c r="D20" i="56"/>
  <c r="D17" i="56"/>
  <c r="D16" i="56"/>
  <c r="D14" i="56"/>
  <c r="D154" i="55"/>
  <c r="D153" i="55"/>
  <c r="D152" i="55"/>
  <c r="D151" i="55"/>
  <c r="D150" i="55"/>
  <c r="D149" i="55"/>
  <c r="D148" i="55"/>
  <c r="D147" i="55"/>
  <c r="D146" i="55"/>
  <c r="D145" i="55"/>
  <c r="D144" i="55"/>
  <c r="D143" i="55"/>
  <c r="D142" i="55"/>
  <c r="D141" i="55"/>
  <c r="D140" i="55"/>
  <c r="D139" i="55"/>
  <c r="D138" i="55"/>
  <c r="D137" i="55"/>
  <c r="D136" i="55"/>
  <c r="D135" i="55"/>
  <c r="D134" i="55"/>
  <c r="D133" i="55"/>
  <c r="D132" i="55"/>
  <c r="D131" i="55"/>
  <c r="D130" i="55"/>
  <c r="D129" i="55"/>
  <c r="D128" i="55"/>
  <c r="D121" i="55"/>
  <c r="D118" i="55"/>
  <c r="D109" i="55"/>
  <c r="D103" i="55"/>
  <c r="D97" i="55"/>
  <c r="D95" i="55"/>
  <c r="D92" i="55"/>
  <c r="D89" i="55"/>
  <c r="D88" i="55"/>
  <c r="D75" i="55"/>
  <c r="D74" i="55"/>
  <c r="D73" i="55"/>
  <c r="D72" i="55"/>
  <c r="D71" i="55"/>
  <c r="D70" i="55"/>
  <c r="D65" i="55"/>
  <c r="D56" i="55"/>
  <c r="D49" i="55"/>
  <c r="D46" i="55"/>
  <c r="D30" i="55"/>
  <c r="D126" i="54"/>
  <c r="D125" i="54"/>
  <c r="D124" i="54"/>
  <c r="D123" i="54"/>
  <c r="D122" i="54"/>
  <c r="D121" i="54"/>
  <c r="D120" i="54"/>
  <c r="D119" i="54"/>
  <c r="D118" i="54"/>
  <c r="D117" i="54"/>
  <c r="D116" i="54"/>
  <c r="D115" i="54"/>
  <c r="D114" i="54"/>
  <c r="D113" i="54"/>
  <c r="D112" i="54"/>
  <c r="D111" i="54"/>
  <c r="D110" i="54"/>
  <c r="D109" i="54"/>
  <c r="D108" i="54"/>
  <c r="D107" i="54"/>
  <c r="D106" i="54"/>
  <c r="D105" i="54"/>
  <c r="D104" i="54"/>
  <c r="D103" i="54"/>
  <c r="D102" i="54"/>
  <c r="D101" i="54"/>
  <c r="D100" i="54"/>
  <c r="D99" i="54"/>
  <c r="D98" i="54"/>
  <c r="D97" i="54"/>
  <c r="D96" i="54"/>
  <c r="D95" i="54"/>
  <c r="D94" i="54"/>
  <c r="D93" i="54"/>
  <c r="D92" i="54"/>
  <c r="D91" i="54"/>
  <c r="D90" i="54"/>
  <c r="D89" i="54"/>
  <c r="D88" i="54"/>
  <c r="D87" i="54"/>
  <c r="D86" i="54"/>
  <c r="D85" i="54"/>
  <c r="D84" i="54"/>
  <c r="D83" i="54"/>
  <c r="D82" i="54"/>
  <c r="D81" i="54"/>
  <c r="D80" i="54"/>
  <c r="D79" i="54"/>
  <c r="D78" i="54"/>
  <c r="D77" i="54"/>
  <c r="D76" i="54"/>
  <c r="D75" i="54"/>
  <c r="D74" i="54"/>
  <c r="D73" i="54"/>
  <c r="D72" i="54"/>
  <c r="D71" i="54"/>
  <c r="D70" i="54"/>
  <c r="D69" i="54"/>
  <c r="D67" i="54"/>
  <c r="D66" i="54"/>
  <c r="D56" i="54"/>
  <c r="D49" i="54"/>
  <c r="D47" i="54"/>
  <c r="D46" i="54"/>
  <c r="D45" i="54"/>
  <c r="D43" i="54"/>
  <c r="D40" i="54"/>
  <c r="D37" i="54"/>
  <c r="D35" i="54"/>
  <c r="D34" i="54"/>
  <c r="D33" i="54"/>
  <c r="D32" i="54"/>
  <c r="D29" i="54"/>
  <c r="D26" i="54"/>
  <c r="D23" i="54"/>
  <c r="D21" i="54"/>
  <c r="D19" i="54"/>
  <c r="D17" i="54"/>
  <c r="D14" i="54"/>
  <c r="D12" i="54"/>
  <c r="D8" i="54"/>
  <c r="D514" i="53"/>
  <c r="D513" i="53"/>
  <c r="D512" i="53"/>
  <c r="D511" i="53"/>
  <c r="D510" i="53"/>
  <c r="D509" i="53"/>
  <c r="D508" i="53"/>
  <c r="D507" i="53"/>
  <c r="D506" i="53"/>
  <c r="D505" i="53"/>
  <c r="D504" i="53"/>
  <c r="D503" i="53"/>
  <c r="D502" i="53"/>
  <c r="D501" i="53"/>
  <c r="D500" i="53"/>
  <c r="D499" i="53"/>
  <c r="D498" i="53"/>
  <c r="D497" i="53"/>
  <c r="D496" i="53"/>
  <c r="D495" i="53"/>
  <c r="D494" i="53"/>
  <c r="D493" i="53"/>
  <c r="D492" i="53"/>
  <c r="D491" i="53"/>
  <c r="D490" i="53"/>
  <c r="D489" i="53"/>
  <c r="D488" i="53"/>
  <c r="D487" i="53"/>
  <c r="D486" i="53"/>
  <c r="D485" i="53"/>
  <c r="D484" i="53"/>
  <c r="D483" i="53"/>
  <c r="D482" i="53"/>
  <c r="D481" i="53"/>
  <c r="D480" i="53"/>
  <c r="D479" i="53"/>
  <c r="D478" i="53"/>
  <c r="D477" i="53"/>
  <c r="D476" i="53"/>
  <c r="D475" i="53"/>
  <c r="D474" i="53"/>
  <c r="D473" i="53"/>
  <c r="D472" i="53"/>
  <c r="D471" i="53"/>
  <c r="D470" i="53"/>
  <c r="D469" i="53"/>
  <c r="D468" i="53"/>
  <c r="D467" i="53"/>
  <c r="D466" i="53"/>
  <c r="D465" i="53"/>
  <c r="D464" i="53"/>
  <c r="D463" i="53"/>
  <c r="D462" i="53"/>
  <c r="D461" i="53"/>
  <c r="D460" i="53"/>
  <c r="D459" i="53"/>
  <c r="D458" i="53"/>
  <c r="D457" i="53"/>
  <c r="D456" i="53"/>
  <c r="D455" i="53"/>
  <c r="D454" i="53"/>
  <c r="D453" i="53"/>
  <c r="D452" i="53"/>
  <c r="D451" i="53"/>
  <c r="D450" i="53"/>
  <c r="D449" i="53"/>
  <c r="D448" i="53"/>
  <c r="D447" i="53"/>
  <c r="D446" i="53"/>
  <c r="D445" i="53"/>
  <c r="D444" i="53"/>
  <c r="D443" i="53"/>
  <c r="D442" i="53"/>
  <c r="D441" i="53"/>
  <c r="D440" i="53"/>
  <c r="D439" i="53"/>
  <c r="D438" i="53"/>
  <c r="D437" i="53"/>
  <c r="D436" i="53"/>
  <c r="D435" i="53"/>
  <c r="D434" i="53"/>
  <c r="D433" i="53"/>
  <c r="D432" i="53"/>
  <c r="D431" i="53"/>
  <c r="D430" i="53"/>
  <c r="D429" i="53"/>
  <c r="D428" i="53"/>
  <c r="D427" i="53"/>
  <c r="D426" i="53"/>
  <c r="D425" i="53"/>
  <c r="D424" i="53"/>
  <c r="D423" i="53"/>
  <c r="D422" i="53"/>
  <c r="D421" i="53"/>
  <c r="D420" i="53"/>
  <c r="D419" i="53"/>
  <c r="D418" i="53"/>
  <c r="D417" i="53"/>
  <c r="D416" i="53"/>
  <c r="D415" i="53"/>
  <c r="D414" i="53"/>
  <c r="D413" i="53"/>
  <c r="D412" i="53"/>
  <c r="D411" i="53"/>
  <c r="D410" i="53"/>
  <c r="D409" i="53"/>
  <c r="D408" i="53"/>
  <c r="D407" i="53"/>
  <c r="D406" i="53"/>
  <c r="D405" i="53"/>
  <c r="D404" i="53"/>
  <c r="D403" i="53"/>
  <c r="D402" i="53"/>
  <c r="D401" i="53"/>
  <c r="D400" i="53"/>
  <c r="D399" i="53"/>
  <c r="D398" i="53"/>
  <c r="D397" i="53"/>
  <c r="D396" i="53"/>
  <c r="D395" i="53"/>
  <c r="D394" i="53"/>
  <c r="D393" i="53"/>
  <c r="D392" i="53"/>
  <c r="D391" i="53"/>
  <c r="D390" i="53"/>
  <c r="D389" i="53"/>
  <c r="D388" i="53"/>
  <c r="D387" i="53"/>
  <c r="D386" i="53"/>
  <c r="D385" i="53"/>
  <c r="D384" i="53"/>
  <c r="D383" i="53"/>
  <c r="D382" i="53"/>
  <c r="D381" i="53"/>
  <c r="D380" i="53"/>
  <c r="D379" i="53"/>
  <c r="D378" i="53"/>
  <c r="D377" i="53"/>
  <c r="D376" i="53"/>
  <c r="D375" i="53"/>
  <c r="D374" i="53"/>
  <c r="D373" i="53"/>
  <c r="D372" i="53"/>
  <c r="D371" i="53"/>
  <c r="D370" i="53"/>
  <c r="D369" i="53"/>
  <c r="D368" i="53"/>
  <c r="D367" i="53"/>
  <c r="D366" i="53"/>
  <c r="D365" i="53"/>
  <c r="D364" i="53"/>
  <c r="D363" i="53"/>
  <c r="D362" i="53"/>
  <c r="D361" i="53"/>
  <c r="D360" i="53"/>
  <c r="D359" i="53"/>
  <c r="D358" i="53"/>
  <c r="D357" i="53"/>
  <c r="D356" i="53"/>
  <c r="D355" i="53"/>
  <c r="D354" i="53"/>
  <c r="D353" i="53"/>
  <c r="D352" i="53"/>
  <c r="D351" i="53"/>
  <c r="D350" i="53"/>
  <c r="D349" i="53"/>
  <c r="D348" i="53"/>
  <c r="D347" i="53"/>
  <c r="D346" i="53"/>
  <c r="D345" i="53"/>
  <c r="D344" i="53"/>
  <c r="D343" i="53"/>
  <c r="D342" i="53"/>
  <c r="D341" i="53"/>
  <c r="D340" i="53"/>
  <c r="D339" i="53"/>
  <c r="D338" i="53"/>
  <c r="D337" i="53"/>
  <c r="D336" i="53"/>
  <c r="D335" i="53"/>
  <c r="D334" i="53"/>
  <c r="D333" i="53"/>
  <c r="D332" i="53"/>
  <c r="D331" i="53"/>
  <c r="D330" i="53"/>
  <c r="D329" i="53"/>
  <c r="D328" i="53"/>
  <c r="D327" i="53"/>
  <c r="D326" i="53"/>
  <c r="D325" i="53"/>
  <c r="D324" i="53"/>
  <c r="D323" i="53"/>
  <c r="D322" i="53"/>
  <c r="D321" i="53"/>
  <c r="D320" i="53"/>
  <c r="D319" i="53"/>
  <c r="D318" i="53"/>
  <c r="D317" i="53"/>
  <c r="D316" i="53"/>
  <c r="D315" i="53"/>
  <c r="D314" i="53"/>
  <c r="D313" i="53"/>
  <c r="D312" i="53"/>
  <c r="D311" i="53"/>
  <c r="D310" i="53"/>
  <c r="D309" i="53"/>
  <c r="D308" i="53"/>
  <c r="D307" i="53"/>
  <c r="D306" i="53"/>
  <c r="D305" i="53"/>
  <c r="D304" i="53"/>
  <c r="D303" i="53"/>
  <c r="D302" i="53"/>
  <c r="D301" i="53"/>
  <c r="D300" i="53"/>
  <c r="D299" i="53"/>
  <c r="D298" i="53"/>
  <c r="D297" i="53"/>
  <c r="D296" i="53"/>
  <c r="D295" i="53"/>
  <c r="D294" i="53"/>
  <c r="D293" i="53"/>
  <c r="D292" i="53"/>
  <c r="D291" i="53"/>
  <c r="D290" i="53"/>
  <c r="D289" i="53"/>
  <c r="D288" i="53"/>
  <c r="D287" i="53"/>
  <c r="D286" i="53"/>
  <c r="D285" i="53"/>
  <c r="D284" i="53"/>
  <c r="D283" i="53"/>
  <c r="D282" i="53"/>
  <c r="D281" i="53"/>
  <c r="D280" i="53"/>
  <c r="D279" i="53"/>
  <c r="D278" i="53"/>
  <c r="D277" i="53"/>
  <c r="D276" i="53"/>
  <c r="D275" i="53"/>
  <c r="D274" i="53"/>
  <c r="D273" i="53"/>
  <c r="D272" i="53"/>
  <c r="D271" i="53"/>
  <c r="D270" i="53"/>
  <c r="D269" i="53"/>
  <c r="D268" i="53"/>
  <c r="D267" i="53"/>
  <c r="D266" i="53"/>
  <c r="D265" i="53"/>
  <c r="D264" i="53"/>
  <c r="D263" i="53"/>
  <c r="D262" i="53"/>
  <c r="D261" i="53"/>
  <c r="D260" i="53"/>
  <c r="D259" i="53"/>
  <c r="D258" i="53"/>
  <c r="D257" i="53"/>
  <c r="D256" i="53"/>
  <c r="D255" i="53"/>
  <c r="D254" i="53"/>
  <c r="D253" i="53"/>
  <c r="D252" i="53"/>
  <c r="D251" i="53"/>
  <c r="D250" i="53"/>
  <c r="D249" i="53"/>
  <c r="D248" i="53"/>
  <c r="D247" i="53"/>
  <c r="D246" i="53"/>
  <c r="D245" i="53"/>
  <c r="D244" i="53"/>
  <c r="D243" i="53"/>
  <c r="D242" i="53"/>
  <c r="D241" i="53"/>
  <c r="D240" i="53"/>
  <c r="D239" i="53"/>
  <c r="D238" i="53"/>
  <c r="D237" i="53"/>
  <c r="D236" i="53"/>
  <c r="D235" i="53"/>
  <c r="D234" i="53"/>
  <c r="D233" i="53"/>
  <c r="D232" i="53"/>
  <c r="D231" i="53"/>
  <c r="D230" i="53"/>
  <c r="D229" i="53"/>
  <c r="D228" i="53"/>
  <c r="D227" i="53"/>
  <c r="D226" i="53"/>
  <c r="D225" i="53"/>
  <c r="D224" i="53"/>
  <c r="D223" i="53"/>
  <c r="D222" i="53"/>
  <c r="D221" i="53"/>
  <c r="D220" i="53"/>
  <c r="D219" i="53"/>
  <c r="D218" i="53"/>
  <c r="D217" i="53"/>
  <c r="D216" i="53"/>
  <c r="D215" i="53"/>
  <c r="D214" i="53"/>
  <c r="D213" i="53"/>
  <c r="D212" i="53"/>
  <c r="D211" i="53"/>
  <c r="D210" i="53"/>
  <c r="D209" i="53"/>
  <c r="D208" i="53"/>
  <c r="D207" i="53"/>
  <c r="D206" i="53"/>
  <c r="D205" i="53"/>
  <c r="D204" i="53"/>
  <c r="D203" i="53"/>
  <c r="D202" i="53"/>
  <c r="D201" i="53"/>
  <c r="D200" i="53"/>
  <c r="D199" i="53"/>
  <c r="D198" i="53"/>
  <c r="D197" i="53"/>
  <c r="D196" i="53"/>
  <c r="D195" i="53"/>
  <c r="D194" i="53"/>
  <c r="D193" i="53"/>
  <c r="D192" i="53"/>
  <c r="D191" i="53"/>
  <c r="D190" i="53"/>
  <c r="D189" i="53"/>
  <c r="D188" i="53"/>
  <c r="D187" i="53"/>
  <c r="D186" i="53"/>
  <c r="D185" i="53"/>
  <c r="D184" i="53"/>
  <c r="D183" i="53"/>
  <c r="D182" i="53"/>
  <c r="D181" i="53"/>
  <c r="D180" i="53"/>
  <c r="D179" i="53"/>
  <c r="D178" i="53"/>
  <c r="D177" i="53"/>
  <c r="D176" i="53"/>
  <c r="D175" i="53"/>
  <c r="D174" i="53"/>
  <c r="D173" i="53"/>
  <c r="D172" i="53"/>
  <c r="D171" i="53"/>
  <c r="D170" i="53"/>
  <c r="D169" i="53"/>
  <c r="D168" i="53"/>
  <c r="D167" i="53"/>
  <c r="D166" i="53"/>
  <c r="D165" i="53"/>
  <c r="D164" i="53"/>
  <c r="D163" i="53"/>
  <c r="D162" i="53"/>
  <c r="D161" i="53"/>
  <c r="D160" i="53"/>
  <c r="D159" i="53"/>
  <c r="D158" i="53"/>
  <c r="D157" i="53"/>
  <c r="D156" i="53"/>
  <c r="D155" i="53"/>
  <c r="D154" i="53"/>
  <c r="D153" i="53"/>
  <c r="D152" i="53"/>
  <c r="D151" i="53"/>
  <c r="D150" i="53"/>
  <c r="D149" i="53"/>
  <c r="D148" i="53"/>
  <c r="D147" i="53"/>
  <c r="D146" i="53"/>
  <c r="D145" i="53"/>
  <c r="D144" i="53"/>
  <c r="D143" i="53"/>
  <c r="D142" i="53"/>
  <c r="D141" i="53"/>
  <c r="D140" i="53"/>
  <c r="D139" i="53"/>
  <c r="D138" i="53"/>
  <c r="D137" i="53"/>
  <c r="D136" i="53"/>
  <c r="D135" i="53"/>
  <c r="D134" i="53"/>
  <c r="D133" i="53"/>
  <c r="D132" i="53"/>
  <c r="D131" i="53"/>
  <c r="D130" i="53"/>
  <c r="D129" i="53"/>
  <c r="D128" i="53"/>
  <c r="D127" i="53"/>
  <c r="D126" i="53"/>
  <c r="D125" i="53"/>
  <c r="D124" i="53"/>
  <c r="D123" i="53"/>
  <c r="D122" i="53"/>
  <c r="D121" i="53"/>
  <c r="D120" i="53"/>
  <c r="D119" i="53"/>
  <c r="D118" i="53"/>
  <c r="D117" i="53"/>
  <c r="D116" i="53"/>
  <c r="D115" i="53"/>
  <c r="D114" i="53"/>
  <c r="D113" i="53"/>
  <c r="D112" i="53"/>
  <c r="D111" i="53"/>
  <c r="D110" i="53"/>
  <c r="D109" i="53"/>
  <c r="D108" i="53"/>
  <c r="D107" i="53"/>
  <c r="D106" i="53"/>
  <c r="D105" i="53"/>
  <c r="D104" i="53"/>
  <c r="D103" i="53"/>
  <c r="D102" i="53"/>
  <c r="D101" i="53"/>
  <c r="D100" i="53"/>
  <c r="D99" i="53"/>
  <c r="D98" i="53"/>
  <c r="D97" i="53"/>
  <c r="D96" i="53"/>
  <c r="D95" i="53"/>
  <c r="D94" i="53"/>
  <c r="D93" i="53"/>
  <c r="D92" i="53"/>
  <c r="D91" i="53"/>
  <c r="D90" i="53"/>
  <c r="D89" i="53"/>
  <c r="D88" i="53"/>
  <c r="D87" i="53"/>
  <c r="D86" i="53"/>
  <c r="D85" i="53"/>
  <c r="D84" i="53"/>
  <c r="D83" i="53"/>
  <c r="D82" i="53"/>
  <c r="D81" i="53"/>
  <c r="D80" i="53"/>
  <c r="D79" i="53"/>
  <c r="D78" i="53"/>
  <c r="D77" i="53"/>
  <c r="D76" i="53"/>
  <c r="D75" i="53"/>
  <c r="D74" i="53"/>
  <c r="D73" i="53"/>
  <c r="D72" i="53"/>
  <c r="D71" i="53"/>
  <c r="D70" i="53"/>
  <c r="D69" i="53"/>
  <c r="D68" i="53"/>
  <c r="D67" i="53"/>
  <c r="D66" i="53"/>
  <c r="D65" i="53"/>
  <c r="D64" i="53"/>
  <c r="D63" i="53"/>
  <c r="D55" i="53"/>
  <c r="D54" i="53"/>
  <c r="D51" i="53"/>
  <c r="D46" i="53"/>
  <c r="D42" i="53"/>
  <c r="D41" i="53"/>
  <c r="D40" i="53"/>
  <c r="D38" i="53"/>
  <c r="D36" i="53"/>
  <c r="D31" i="53"/>
  <c r="D25" i="53"/>
  <c r="D20" i="53"/>
  <c r="D17" i="53"/>
  <c r="D15" i="53"/>
  <c r="D13" i="53"/>
  <c r="D12" i="53"/>
  <c r="D9" i="53"/>
  <c r="D8" i="53"/>
  <c r="D175" i="52"/>
  <c r="D174" i="52"/>
  <c r="D173" i="52"/>
  <c r="D172" i="52"/>
  <c r="D171" i="52"/>
  <c r="D170" i="52"/>
  <c r="D169" i="52"/>
  <c r="D168" i="52"/>
  <c r="D166" i="52"/>
  <c r="D165" i="52"/>
  <c r="D163" i="52"/>
  <c r="D162" i="52"/>
  <c r="D161" i="52"/>
  <c r="D158" i="52"/>
  <c r="D156" i="52"/>
  <c r="D154" i="52"/>
  <c r="D152" i="52"/>
  <c r="D149" i="52"/>
  <c r="D148" i="52"/>
  <c r="D147" i="52"/>
  <c r="D144" i="52"/>
  <c r="D143" i="52"/>
  <c r="D142" i="52"/>
  <c r="D141" i="52"/>
  <c r="D140" i="52"/>
  <c r="D139" i="52"/>
  <c r="D138" i="52"/>
  <c r="D137" i="52"/>
  <c r="D136" i="52"/>
  <c r="D135" i="52"/>
  <c r="D134" i="52"/>
  <c r="D133" i="52"/>
  <c r="D130" i="52"/>
  <c r="D126" i="52"/>
  <c r="D125" i="52"/>
  <c r="D124" i="52"/>
  <c r="D123" i="52"/>
  <c r="D122" i="52"/>
  <c r="D121" i="52"/>
  <c r="D120" i="52"/>
  <c r="D119" i="52"/>
  <c r="D118" i="52"/>
  <c r="D117" i="52"/>
  <c r="D116" i="52"/>
  <c r="D115" i="52"/>
  <c r="D114" i="52"/>
  <c r="D113" i="52"/>
  <c r="D112" i="52"/>
  <c r="D111" i="52"/>
  <c r="D109" i="52"/>
  <c r="D107" i="52"/>
  <c r="D106" i="52"/>
  <c r="D102" i="52"/>
  <c r="D100" i="52"/>
  <c r="D98" i="52"/>
  <c r="D96" i="52"/>
  <c r="D90" i="52"/>
  <c r="D89" i="52"/>
  <c r="D88" i="52"/>
  <c r="D84" i="52"/>
  <c r="D77" i="52"/>
  <c r="D74" i="52"/>
  <c r="D70" i="52"/>
  <c r="D68" i="52"/>
  <c r="D66" i="52"/>
  <c r="D61" i="52"/>
  <c r="D59" i="52"/>
  <c r="D56" i="52"/>
  <c r="D55" i="52"/>
  <c r="D53" i="52"/>
  <c r="D48" i="52"/>
  <c r="D47" i="52"/>
  <c r="D43" i="52"/>
  <c r="D42" i="52"/>
  <c r="D38" i="52"/>
  <c r="D35" i="52"/>
  <c r="D31" i="52"/>
  <c r="D30" i="52"/>
  <c r="D29" i="52"/>
  <c r="D170" i="50"/>
  <c r="D164" i="50"/>
  <c r="D162" i="50"/>
  <c r="D161" i="50"/>
  <c r="D156" i="50"/>
  <c r="D153" i="50"/>
  <c r="D144" i="50"/>
  <c r="D142" i="50"/>
  <c r="D139" i="50"/>
  <c r="D136" i="50"/>
  <c r="D134" i="50"/>
  <c r="D124" i="50"/>
  <c r="D121" i="50"/>
  <c r="D120" i="50"/>
  <c r="D116" i="50"/>
  <c r="D110" i="50"/>
  <c r="D108" i="50"/>
  <c r="D105" i="50"/>
  <c r="D100" i="50"/>
  <c r="D99" i="50"/>
  <c r="D96" i="50"/>
  <c r="D95" i="50"/>
  <c r="D94" i="50"/>
  <c r="D91" i="50"/>
  <c r="D90" i="50"/>
  <c r="D89" i="50"/>
  <c r="D88" i="50"/>
  <c r="D85" i="50"/>
  <c r="D84" i="50"/>
  <c r="D82" i="50"/>
  <c r="D80" i="50"/>
  <c r="D79" i="50"/>
  <c r="D78" i="50"/>
  <c r="D76" i="50"/>
  <c r="D74" i="50"/>
  <c r="D65" i="50"/>
  <c r="D63" i="50"/>
  <c r="D56" i="50"/>
  <c r="D54" i="50"/>
  <c r="D51" i="50"/>
  <c r="D49" i="50"/>
  <c r="D45" i="50"/>
  <c r="D43" i="50"/>
  <c r="D40" i="50"/>
  <c r="D36" i="50"/>
  <c r="D32" i="50"/>
  <c r="D30" i="50"/>
  <c r="D152" i="49"/>
  <c r="D151" i="49"/>
  <c r="D150" i="49"/>
  <c r="D149" i="49"/>
  <c r="D148" i="49"/>
  <c r="D147" i="49"/>
  <c r="D146" i="49"/>
  <c r="D145" i="49"/>
  <c r="D144" i="49"/>
  <c r="D143" i="49"/>
  <c r="D142" i="49"/>
  <c r="D141" i="49"/>
  <c r="D140" i="49"/>
  <c r="D139" i="49"/>
  <c r="D138" i="49"/>
  <c r="D137" i="49"/>
  <c r="D136" i="49"/>
  <c r="D135" i="49"/>
  <c r="D134" i="49"/>
  <c r="D133" i="49"/>
  <c r="D132" i="49"/>
  <c r="D131" i="49"/>
  <c r="D130" i="49"/>
  <c r="D129" i="49"/>
  <c r="D128" i="49"/>
  <c r="D127" i="49"/>
  <c r="D126" i="49"/>
  <c r="D125" i="49"/>
  <c r="D124" i="49"/>
  <c r="D123" i="49"/>
  <c r="D122" i="49"/>
  <c r="D121" i="49"/>
  <c r="D120" i="49"/>
  <c r="D119" i="49"/>
  <c r="D118" i="49"/>
  <c r="D117" i="49"/>
  <c r="D116" i="49"/>
  <c r="D114" i="49"/>
  <c r="D112" i="49"/>
  <c r="D111" i="49"/>
  <c r="D102" i="49"/>
  <c r="D97" i="49"/>
  <c r="D95" i="49"/>
  <c r="D90" i="49"/>
  <c r="D85" i="49"/>
  <c r="D82" i="49"/>
  <c r="D81" i="49"/>
  <c r="D79" i="49"/>
  <c r="D77" i="49"/>
  <c r="D75" i="49"/>
  <c r="D71" i="49"/>
  <c r="D61" i="49"/>
  <c r="D55" i="49"/>
  <c r="D51" i="49"/>
  <c r="D47" i="49"/>
  <c r="D44" i="49"/>
  <c r="D42" i="49"/>
  <c r="D40" i="49"/>
  <c r="D39" i="49"/>
  <c r="D33" i="49"/>
  <c r="D29" i="49"/>
  <c r="D28" i="49"/>
  <c r="D23" i="49"/>
  <c r="D20" i="49"/>
  <c r="D18" i="49"/>
  <c r="D175" i="48"/>
  <c r="D172" i="48"/>
  <c r="D170" i="48"/>
  <c r="D165" i="48"/>
  <c r="D161" i="48"/>
  <c r="D158" i="48"/>
  <c r="D156" i="48"/>
  <c r="D154" i="48"/>
  <c r="D148" i="48"/>
  <c r="D143" i="48"/>
  <c r="D140" i="48"/>
  <c r="D137" i="48"/>
  <c r="D129" i="48"/>
  <c r="D124" i="48"/>
  <c r="D122" i="48"/>
  <c r="D120" i="48"/>
  <c r="D116" i="48"/>
  <c r="D112" i="48"/>
  <c r="D109" i="48"/>
  <c r="D107" i="48"/>
  <c r="D102" i="48"/>
  <c r="D101" i="48"/>
  <c r="D95" i="48"/>
  <c r="D94" i="48"/>
  <c r="D90" i="48"/>
  <c r="D86" i="48"/>
  <c r="D79" i="48"/>
  <c r="D78" i="48"/>
  <c r="D76" i="48"/>
  <c r="D75" i="48"/>
  <c r="D72" i="48"/>
  <c r="D66" i="48"/>
  <c r="D59" i="48"/>
  <c r="D52" i="48"/>
  <c r="D49" i="48"/>
  <c r="D42" i="48"/>
  <c r="D34" i="48"/>
  <c r="D28" i="48"/>
  <c r="D144" i="47"/>
  <c r="D143" i="47"/>
  <c r="D142" i="47"/>
  <c r="D141" i="47"/>
  <c r="D140" i="47"/>
  <c r="D139" i="47"/>
  <c r="D138" i="47"/>
  <c r="D137" i="47"/>
  <c r="D136" i="47"/>
  <c r="D135" i="47"/>
  <c r="D134" i="47"/>
  <c r="D133" i="47"/>
  <c r="D132" i="47"/>
  <c r="D131" i="47"/>
  <c r="D130" i="47"/>
  <c r="D129" i="47"/>
  <c r="D128" i="47"/>
  <c r="D127" i="47"/>
  <c r="D126" i="47"/>
  <c r="D125" i="47"/>
  <c r="D120" i="47"/>
  <c r="D116" i="47"/>
  <c r="D113" i="47"/>
  <c r="D110" i="47"/>
  <c r="D109" i="47"/>
  <c r="D105" i="47"/>
  <c r="D97" i="47"/>
  <c r="D95" i="47"/>
  <c r="D94" i="47"/>
  <c r="D88" i="47"/>
  <c r="D87" i="47"/>
  <c r="D84" i="47"/>
  <c r="D82" i="47"/>
  <c r="D80" i="47"/>
  <c r="D76" i="47"/>
  <c r="D74" i="47"/>
  <c r="D69" i="47"/>
  <c r="D66" i="47"/>
  <c r="D64" i="47"/>
  <c r="D63" i="47"/>
  <c r="D62" i="47"/>
  <c r="D60" i="47"/>
  <c r="D55" i="47"/>
  <c r="D53" i="47"/>
  <c r="D49" i="47"/>
  <c r="D47" i="47"/>
  <c r="D44" i="47"/>
  <c r="D43" i="47"/>
  <c r="D42" i="47"/>
  <c r="D40" i="47"/>
  <c r="D33" i="47"/>
  <c r="D32" i="47"/>
  <c r="D26" i="47"/>
  <c r="D22" i="47"/>
  <c r="F12" i="47"/>
  <c r="D152" i="46"/>
  <c r="D151" i="46"/>
  <c r="D150" i="46"/>
  <c r="D149" i="46"/>
  <c r="D148" i="46"/>
  <c r="D147" i="46"/>
  <c r="D146" i="46"/>
  <c r="D145" i="46"/>
  <c r="D144" i="46"/>
  <c r="D143" i="46"/>
  <c r="D142" i="46"/>
  <c r="D141" i="46"/>
  <c r="D140" i="46"/>
  <c r="D139" i="46"/>
  <c r="D138" i="46"/>
  <c r="D137" i="46"/>
  <c r="D136" i="46"/>
  <c r="D135" i="46"/>
  <c r="D134" i="46"/>
  <c r="D133" i="46"/>
  <c r="D132" i="46"/>
  <c r="D131" i="46"/>
  <c r="D130" i="46"/>
  <c r="D129" i="46"/>
  <c r="D128" i="46"/>
  <c r="D127" i="46"/>
  <c r="D126" i="46"/>
  <c r="D125" i="46"/>
  <c r="D124" i="46"/>
  <c r="D123" i="46"/>
  <c r="D122" i="46"/>
  <c r="D121" i="46"/>
  <c r="D120" i="46"/>
  <c r="D119" i="46"/>
  <c r="D114" i="46"/>
  <c r="D112" i="46"/>
  <c r="D109" i="46"/>
  <c r="D105" i="46"/>
  <c r="D99" i="46"/>
  <c r="D98" i="46"/>
  <c r="D97" i="46"/>
  <c r="D74" i="46"/>
  <c r="D39" i="46"/>
  <c r="D38" i="46"/>
  <c r="D35" i="46"/>
  <c r="D31" i="46"/>
  <c r="D28" i="46"/>
  <c r="D27" i="46"/>
  <c r="D25" i="46"/>
  <c r="D23" i="46"/>
  <c r="D22" i="46"/>
  <c r="D107" i="45"/>
  <c r="D106" i="45"/>
  <c r="D105" i="45"/>
  <c r="D104" i="45"/>
  <c r="D103" i="45"/>
  <c r="D102" i="45"/>
  <c r="D101" i="45"/>
  <c r="D100" i="45"/>
  <c r="D99" i="45"/>
  <c r="D98" i="45"/>
  <c r="D97" i="45"/>
  <c r="D96" i="45"/>
  <c r="D95" i="45"/>
  <c r="D94" i="45"/>
  <c r="D93" i="45"/>
  <c r="D92" i="45"/>
  <c r="D91" i="45"/>
  <c r="D90" i="45"/>
  <c r="D88" i="45"/>
  <c r="D86" i="45"/>
  <c r="D84" i="45"/>
  <c r="D81" i="45"/>
  <c r="D78" i="45"/>
  <c r="D74" i="45"/>
  <c r="D70" i="45"/>
  <c r="D65" i="45"/>
  <c r="D62" i="45"/>
  <c r="D59" i="45"/>
  <c r="D58" i="45"/>
  <c r="D56" i="45"/>
  <c r="D52" i="45"/>
  <c r="D45" i="45"/>
  <c r="D43" i="45"/>
  <c r="D41" i="45"/>
  <c r="D40" i="45"/>
  <c r="D39" i="45"/>
  <c r="D38" i="45"/>
  <c r="D36" i="45"/>
  <c r="D35" i="45"/>
  <c r="D34" i="45"/>
  <c r="D32" i="45"/>
  <c r="D30" i="45"/>
  <c r="D27" i="45"/>
  <c r="D25" i="45"/>
  <c r="D23" i="45"/>
  <c r="D18" i="45"/>
  <c r="D16" i="45"/>
  <c r="C2" i="45"/>
  <c r="D150" i="44"/>
  <c r="D149" i="44"/>
  <c r="D148" i="44"/>
  <c r="D147" i="44"/>
  <c r="D146" i="44"/>
  <c r="D145" i="44"/>
  <c r="D144" i="44"/>
  <c r="D143" i="44"/>
  <c r="D142" i="44"/>
  <c r="D141" i="44"/>
  <c r="D140" i="44"/>
  <c r="D139" i="44"/>
  <c r="D138" i="44"/>
  <c r="D137" i="44"/>
  <c r="D136" i="44"/>
  <c r="D135" i="44"/>
  <c r="D134" i="44"/>
  <c r="D133" i="44"/>
  <c r="D132" i="44"/>
  <c r="D131" i="44"/>
  <c r="D130" i="44"/>
  <c r="D129" i="44"/>
  <c r="D128" i="44"/>
  <c r="D127" i="44"/>
  <c r="D126" i="44"/>
  <c r="D125" i="44"/>
  <c r="D124" i="44"/>
  <c r="D123" i="44"/>
  <c r="D122" i="44"/>
  <c r="D121" i="44"/>
  <c r="D120" i="44"/>
  <c r="D119" i="44"/>
  <c r="D118" i="44"/>
  <c r="D117" i="44"/>
  <c r="D116" i="44"/>
  <c r="D115" i="44"/>
  <c r="D114" i="44"/>
  <c r="D110" i="44"/>
  <c r="D108" i="44"/>
  <c r="D106" i="44"/>
  <c r="D102" i="44"/>
  <c r="D96" i="44"/>
  <c r="D93" i="44"/>
  <c r="D86" i="44"/>
  <c r="D83" i="44"/>
  <c r="D81" i="44"/>
  <c r="D78" i="44"/>
  <c r="D76" i="44"/>
  <c r="D72" i="44"/>
  <c r="D70" i="44"/>
  <c r="D69" i="44"/>
  <c r="D68" i="44"/>
  <c r="D65" i="44"/>
  <c r="D63" i="44"/>
  <c r="D60" i="44"/>
  <c r="D53" i="44"/>
  <c r="D52" i="44"/>
  <c r="D48" i="44"/>
  <c r="D45" i="44"/>
  <c r="D40" i="44"/>
  <c r="D39" i="44"/>
  <c r="D37" i="44"/>
  <c r="D33" i="44"/>
  <c r="D29" i="44"/>
  <c r="D27" i="44"/>
  <c r="D93" i="43"/>
  <c r="D92" i="43"/>
  <c r="D88" i="43"/>
  <c r="D86" i="43"/>
  <c r="D85" i="43"/>
  <c r="D83" i="43"/>
  <c r="D81" i="43"/>
  <c r="D80" i="43"/>
  <c r="D76" i="43"/>
  <c r="D74" i="43"/>
  <c r="D69" i="43"/>
  <c r="D65" i="43"/>
  <c r="D61" i="43"/>
  <c r="D57" i="43"/>
  <c r="D56" i="43"/>
  <c r="D55" i="43"/>
  <c r="D53" i="43"/>
  <c r="D52" i="43"/>
  <c r="D51" i="43"/>
  <c r="D50" i="43"/>
  <c r="D49" i="43"/>
  <c r="D46" i="43"/>
  <c r="D41" i="43"/>
  <c r="D40" i="43"/>
  <c r="D37" i="43"/>
  <c r="D33" i="43"/>
  <c r="D32" i="43"/>
  <c r="D31" i="43"/>
  <c r="D30" i="43"/>
  <c r="D28" i="43"/>
  <c r="D26" i="43"/>
  <c r="D24" i="43"/>
  <c r="D78" i="42"/>
  <c r="D77" i="42"/>
  <c r="D76" i="42"/>
  <c r="D71" i="42"/>
  <c r="D69" i="42"/>
  <c r="D67" i="42"/>
  <c r="D65" i="42"/>
  <c r="D64" i="42"/>
  <c r="D63" i="42"/>
  <c r="D59" i="42"/>
  <c r="D57" i="42"/>
  <c r="D56" i="42"/>
  <c r="D55" i="42"/>
  <c r="D52" i="42"/>
  <c r="D47" i="42"/>
  <c r="D42" i="42"/>
  <c r="D40" i="42"/>
  <c r="D39" i="42"/>
  <c r="D37" i="42"/>
  <c r="D32" i="42"/>
  <c r="D26" i="42"/>
  <c r="D21" i="42"/>
  <c r="D15" i="42"/>
  <c r="D70" i="41"/>
  <c r="D69" i="41"/>
  <c r="D68" i="41"/>
  <c r="D67" i="41"/>
  <c r="D66" i="41"/>
  <c r="D65" i="41"/>
  <c r="D64" i="41"/>
  <c r="D63" i="41"/>
  <c r="D62" i="41"/>
  <c r="D61" i="41"/>
  <c r="D60" i="41"/>
  <c r="D59" i="41"/>
  <c r="D58" i="41"/>
  <c r="D57" i="41"/>
  <c r="D56" i="41"/>
  <c r="D55" i="41"/>
  <c r="D54" i="41"/>
  <c r="D47" i="41"/>
  <c r="D45" i="41"/>
  <c r="D36" i="41"/>
  <c r="D32" i="41"/>
  <c r="D31" i="41"/>
  <c r="D30" i="41"/>
  <c r="D26" i="41"/>
  <c r="D25" i="41"/>
  <c r="D21" i="41"/>
  <c r="D12" i="41"/>
  <c r="D49" i="40"/>
  <c r="D48" i="40"/>
  <c r="D47" i="40"/>
  <c r="D46" i="40"/>
  <c r="D45" i="40"/>
  <c r="D44" i="40"/>
  <c r="D43" i="40"/>
  <c r="D42" i="40"/>
  <c r="D41" i="40"/>
  <c r="D40" i="40"/>
  <c r="D39" i="40"/>
  <c r="D38" i="40"/>
  <c r="D37" i="40"/>
  <c r="D36" i="40"/>
  <c r="D35" i="40"/>
  <c r="D34" i="40"/>
  <c r="D33" i="40"/>
  <c r="D32" i="40"/>
  <c r="D31" i="40"/>
  <c r="D30" i="40"/>
  <c r="D29" i="40"/>
  <c r="D28" i="40"/>
  <c r="D27" i="40"/>
  <c r="D26" i="40"/>
  <c r="D25" i="40"/>
  <c r="D24" i="40"/>
  <c r="D23" i="40"/>
  <c r="D22" i="40"/>
  <c r="D18" i="40"/>
  <c r="D17" i="40"/>
  <c r="D13" i="40"/>
  <c r="D12" i="40"/>
  <c r="F12" i="40" s="1"/>
  <c r="D11" i="40"/>
  <c r="F11" i="40" s="1"/>
  <c r="D104" i="39"/>
  <c r="D103" i="39"/>
  <c r="D102" i="39"/>
  <c r="D101" i="39"/>
  <c r="D100" i="39"/>
  <c r="D99" i="39"/>
  <c r="D98" i="39"/>
  <c r="D97" i="39"/>
  <c r="D96" i="39"/>
  <c r="D95" i="39"/>
  <c r="D94" i="39"/>
  <c r="D93" i="39"/>
  <c r="D92" i="39"/>
  <c r="D91" i="39"/>
  <c r="D90" i="39"/>
  <c r="D89" i="39"/>
  <c r="D88" i="39"/>
  <c r="D87" i="39"/>
  <c r="D86" i="39"/>
  <c r="D85" i="39"/>
  <c r="D84" i="39"/>
  <c r="D83" i="39"/>
  <c r="D82" i="39"/>
  <c r="D81" i="39"/>
  <c r="D80" i="39"/>
  <c r="D79" i="39"/>
  <c r="D78" i="39"/>
  <c r="D77" i="39"/>
  <c r="D76" i="39"/>
  <c r="D75" i="39"/>
  <c r="D74" i="39"/>
  <c r="D73" i="39"/>
  <c r="D72" i="39"/>
  <c r="D71" i="39"/>
  <c r="D70" i="39"/>
  <c r="D69" i="39"/>
  <c r="D68" i="39"/>
  <c r="D67" i="39"/>
  <c r="D66" i="39"/>
  <c r="D65" i="39"/>
  <c r="D64" i="39"/>
  <c r="D63" i="39"/>
  <c r="D62" i="39"/>
  <c r="D61" i="39"/>
  <c r="D60" i="39"/>
  <c r="D59" i="39"/>
  <c r="D58" i="39"/>
  <c r="D57" i="39"/>
  <c r="D56" i="39"/>
  <c r="D55" i="39"/>
  <c r="D54" i="39"/>
  <c r="D53" i="39"/>
  <c r="D52" i="39"/>
  <c r="D51" i="39"/>
  <c r="D50" i="39"/>
  <c r="D49" i="39"/>
  <c r="D48" i="39"/>
  <c r="D47" i="39"/>
  <c r="D46" i="39"/>
  <c r="D45" i="39"/>
  <c r="D44" i="39"/>
  <c r="D37" i="39"/>
  <c r="D36" i="39"/>
  <c r="D24" i="39"/>
  <c r="D22" i="39"/>
  <c r="D20" i="39"/>
  <c r="D15" i="39"/>
  <c r="D132" i="38"/>
  <c r="D131" i="38"/>
  <c r="D130" i="38"/>
  <c r="D129" i="38"/>
  <c r="D128" i="38"/>
  <c r="D127" i="38"/>
  <c r="D126" i="38"/>
  <c r="D125" i="38"/>
  <c r="D124" i="38"/>
  <c r="D123" i="38"/>
  <c r="D122" i="38"/>
  <c r="D121" i="38"/>
  <c r="D120" i="38"/>
  <c r="D119" i="38"/>
  <c r="D118" i="38"/>
  <c r="D117" i="38"/>
  <c r="D116" i="38"/>
  <c r="D115" i="38"/>
  <c r="D114" i="38"/>
  <c r="D113" i="38"/>
  <c r="D112" i="38"/>
  <c r="D111" i="38"/>
  <c r="D110" i="38"/>
  <c r="D109" i="38"/>
  <c r="D108" i="38"/>
  <c r="D107" i="38"/>
  <c r="D106" i="38"/>
  <c r="D105" i="38"/>
  <c r="D104" i="38"/>
  <c r="D103" i="38"/>
  <c r="D102" i="38"/>
  <c r="D101" i="38"/>
  <c r="D100" i="38"/>
  <c r="D99" i="38"/>
  <c r="D98" i="38"/>
  <c r="D97" i="38"/>
  <c r="D96" i="38"/>
  <c r="D95" i="38"/>
  <c r="D94" i="38"/>
  <c r="D93" i="38"/>
  <c r="D92" i="38"/>
  <c r="D91" i="38"/>
  <c r="D90" i="38"/>
  <c r="D89" i="38"/>
  <c r="D88" i="38"/>
  <c r="D87" i="38"/>
  <c r="D86" i="38"/>
  <c r="D85" i="38"/>
  <c r="D84" i="38"/>
  <c r="D83" i="38"/>
  <c r="D82" i="38"/>
  <c r="D81" i="38"/>
  <c r="D80" i="38"/>
  <c r="D79" i="38"/>
  <c r="D78" i="38"/>
  <c r="D77" i="38"/>
  <c r="D76" i="38"/>
  <c r="D75" i="38"/>
  <c r="D74" i="38"/>
  <c r="D73" i="38"/>
  <c r="D72" i="38"/>
  <c r="D71" i="38"/>
  <c r="D70" i="38"/>
  <c r="D69" i="38"/>
  <c r="D68" i="38"/>
  <c r="D67" i="38"/>
  <c r="D66" i="38"/>
  <c r="D65" i="38"/>
  <c r="D64" i="38"/>
  <c r="D63" i="38"/>
  <c r="D62" i="38"/>
  <c r="D61" i="38"/>
  <c r="D60" i="38"/>
  <c r="D59" i="38"/>
  <c r="D58" i="38"/>
  <c r="D57" i="38"/>
  <c r="D56" i="38"/>
  <c r="D55" i="38"/>
  <c r="D54" i="38"/>
  <c r="D53" i="38"/>
  <c r="D52" i="38"/>
  <c r="D51" i="38"/>
  <c r="D50" i="38"/>
  <c r="D49" i="38"/>
  <c r="D48" i="38"/>
  <c r="D47" i="38"/>
  <c r="D46" i="38"/>
  <c r="D45" i="38"/>
  <c r="D44" i="38"/>
  <c r="D43" i="38"/>
  <c r="D42" i="38"/>
  <c r="D41" i="38"/>
  <c r="D40" i="38"/>
  <c r="D39" i="38"/>
  <c r="D38" i="38"/>
  <c r="D37" i="38"/>
  <c r="D36" i="38"/>
  <c r="D35" i="38"/>
  <c r="D34" i="38"/>
  <c r="D33" i="38"/>
  <c r="D32" i="38"/>
  <c r="D31" i="38"/>
  <c r="D30" i="38"/>
  <c r="D29" i="38"/>
  <c r="D28" i="38"/>
  <c r="D27" i="38"/>
  <c r="D26" i="38"/>
  <c r="D25" i="38"/>
  <c r="D24" i="38"/>
  <c r="D23" i="38"/>
  <c r="D22" i="38"/>
  <c r="D21" i="38"/>
  <c r="D20" i="38"/>
  <c r="D19" i="38"/>
  <c r="D18" i="38"/>
  <c r="D17" i="38"/>
  <c r="D16" i="38"/>
  <c r="D15" i="38"/>
  <c r="D14" i="38"/>
  <c r="D13" i="38"/>
  <c r="D93" i="37"/>
  <c r="D92" i="37"/>
  <c r="D91" i="37"/>
  <c r="D90" i="37"/>
  <c r="D89" i="37"/>
  <c r="D88" i="37"/>
  <c r="D87" i="37"/>
  <c r="D86" i="37"/>
  <c r="D85" i="37"/>
  <c r="D84" i="37"/>
  <c r="D83" i="37"/>
  <c r="D82" i="37"/>
  <c r="D81" i="37"/>
  <c r="D80" i="37"/>
  <c r="D79" i="37"/>
  <c r="D78" i="37"/>
  <c r="D77" i="37"/>
  <c r="D76" i="37"/>
  <c r="D75" i="37"/>
  <c r="D74" i="37"/>
  <c r="D73" i="37"/>
  <c r="D72" i="37"/>
  <c r="D71" i="37"/>
  <c r="D70" i="37"/>
  <c r="D69" i="37"/>
  <c r="D68" i="37"/>
  <c r="D67" i="37"/>
  <c r="D66" i="37"/>
  <c r="D65" i="37"/>
  <c r="D64" i="37"/>
  <c r="D63" i="37"/>
  <c r="D62" i="37"/>
  <c r="D61" i="37"/>
  <c r="D60" i="37"/>
  <c r="D59" i="37"/>
  <c r="D58" i="37"/>
  <c r="D57" i="37"/>
  <c r="D56" i="37"/>
  <c r="D55" i="37"/>
  <c r="D54" i="37"/>
  <c r="D53" i="37"/>
  <c r="D52" i="37"/>
  <c r="D51" i="37"/>
  <c r="D50" i="37"/>
  <c r="D49" i="37"/>
  <c r="D43" i="37"/>
  <c r="D35" i="37"/>
  <c r="D32" i="37"/>
  <c r="D23" i="37"/>
  <c r="C2" i="37"/>
  <c r="D148" i="36"/>
  <c r="D147" i="36"/>
  <c r="D146" i="36"/>
  <c r="D145" i="36"/>
  <c r="D144" i="36"/>
  <c r="D143" i="36"/>
  <c r="D142" i="36"/>
  <c r="D141" i="36"/>
  <c r="D140" i="36"/>
  <c r="D139" i="36"/>
  <c r="D138" i="36"/>
  <c r="D137" i="36"/>
  <c r="D136" i="36"/>
  <c r="D135" i="36"/>
  <c r="D134" i="36"/>
  <c r="D133" i="36"/>
  <c r="D132" i="36"/>
  <c r="D131" i="36"/>
  <c r="D130" i="36"/>
  <c r="D129" i="36"/>
  <c r="D128" i="36"/>
  <c r="D127" i="36"/>
  <c r="D126" i="36"/>
  <c r="D125" i="36"/>
  <c r="D124" i="36"/>
  <c r="D123" i="36"/>
  <c r="D122" i="36"/>
  <c r="D121" i="36"/>
  <c r="D120" i="36"/>
  <c r="D119" i="36"/>
  <c r="D118" i="36"/>
  <c r="D117" i="36"/>
  <c r="D116" i="36"/>
  <c r="D115" i="36"/>
  <c r="D114" i="36"/>
  <c r="D113" i="36"/>
  <c r="D112" i="36"/>
  <c r="D111" i="36"/>
  <c r="D110" i="36"/>
  <c r="D109" i="36"/>
  <c r="D108" i="36"/>
  <c r="D107" i="36"/>
  <c r="D106" i="36"/>
  <c r="D105" i="36"/>
  <c r="D104" i="36"/>
  <c r="D103" i="36"/>
  <c r="D102" i="36"/>
  <c r="D101" i="36"/>
  <c r="D100" i="36"/>
  <c r="D99" i="36"/>
  <c r="D98" i="36"/>
  <c r="D97" i="36"/>
  <c r="D96" i="36"/>
  <c r="D95" i="36"/>
  <c r="D94" i="36"/>
  <c r="D93" i="36"/>
  <c r="D92" i="36"/>
  <c r="D91" i="36"/>
  <c r="D90" i="36"/>
  <c r="D89" i="36"/>
  <c r="D88" i="36"/>
  <c r="D87" i="36"/>
  <c r="D86" i="36"/>
  <c r="D85" i="36"/>
  <c r="D84" i="36"/>
  <c r="D83" i="36"/>
  <c r="D82" i="36"/>
  <c r="D81" i="36"/>
  <c r="D80" i="36"/>
  <c r="D79" i="36"/>
  <c r="D78" i="36"/>
  <c r="D77" i="36"/>
  <c r="D76" i="36"/>
  <c r="D75" i="36"/>
  <c r="D74" i="36"/>
  <c r="D73" i="36"/>
  <c r="D72" i="36"/>
  <c r="D71" i="36"/>
  <c r="D70" i="36"/>
  <c r="D69" i="36"/>
  <c r="D68" i="36"/>
  <c r="D67" i="36"/>
  <c r="D66" i="36"/>
  <c r="D65" i="36"/>
  <c r="D64" i="36"/>
  <c r="D63" i="36"/>
  <c r="D62" i="36"/>
  <c r="D61" i="36"/>
  <c r="D60" i="36"/>
  <c r="D59" i="36"/>
  <c r="D58" i="36"/>
  <c r="D57" i="36"/>
  <c r="D56" i="36"/>
  <c r="D55" i="36"/>
  <c r="D54" i="36"/>
  <c r="D53" i="36"/>
  <c r="D52" i="36"/>
  <c r="D51" i="36"/>
  <c r="D50" i="36"/>
  <c r="D49" i="36"/>
  <c r="D48" i="36"/>
  <c r="D38" i="36"/>
  <c r="D33" i="36"/>
  <c r="D28" i="36"/>
  <c r="C2" i="36"/>
  <c r="D144" i="35"/>
  <c r="D143" i="35"/>
  <c r="D142" i="35"/>
  <c r="D141" i="35"/>
  <c r="D140" i="35"/>
  <c r="D139" i="35"/>
  <c r="D138" i="35"/>
  <c r="D137" i="35"/>
  <c r="D136" i="35"/>
  <c r="D135" i="35"/>
  <c r="D134" i="35"/>
  <c r="D133" i="35"/>
  <c r="D132" i="35"/>
  <c r="D131" i="35"/>
  <c r="D130" i="35"/>
  <c r="D129" i="35"/>
  <c r="D128" i="35"/>
  <c r="D127" i="35"/>
  <c r="D126" i="35"/>
  <c r="D125" i="35"/>
  <c r="D124" i="35"/>
  <c r="D123" i="35"/>
  <c r="D122" i="35"/>
  <c r="D121" i="35"/>
  <c r="D120" i="35"/>
  <c r="D119" i="35"/>
  <c r="D118" i="35"/>
  <c r="D117" i="35"/>
  <c r="D116" i="35"/>
  <c r="D115" i="35"/>
  <c r="D114" i="35"/>
  <c r="D113" i="35"/>
  <c r="D112" i="35"/>
  <c r="D111" i="35"/>
  <c r="D110" i="35"/>
  <c r="D109" i="35"/>
  <c r="D108" i="35"/>
  <c r="D107" i="35"/>
  <c r="D106" i="35"/>
  <c r="D105" i="35"/>
  <c r="D104" i="35"/>
  <c r="D103" i="35"/>
  <c r="D102" i="35"/>
  <c r="D101" i="35"/>
  <c r="D100" i="35"/>
  <c r="D99" i="35"/>
  <c r="D98" i="35"/>
  <c r="D97" i="35"/>
  <c r="D96" i="35"/>
  <c r="D95" i="35"/>
  <c r="D94" i="35"/>
  <c r="D93" i="35"/>
  <c r="D92" i="35"/>
  <c r="D91" i="35"/>
  <c r="D90" i="35"/>
  <c r="D89" i="35"/>
  <c r="D88" i="35"/>
  <c r="D87" i="35"/>
  <c r="D86" i="35"/>
  <c r="D85" i="35"/>
  <c r="D84" i="35"/>
  <c r="D83" i="35"/>
  <c r="D82" i="35"/>
  <c r="D81" i="35"/>
  <c r="D80" i="35"/>
  <c r="D79" i="35"/>
  <c r="D78" i="35"/>
  <c r="D77" i="35"/>
  <c r="D76" i="35"/>
  <c r="D75" i="35"/>
  <c r="D74" i="35"/>
  <c r="D73" i="35"/>
  <c r="D72" i="35"/>
  <c r="D71" i="35"/>
  <c r="D67" i="35"/>
  <c r="D63" i="35"/>
  <c r="D57" i="35"/>
  <c r="D54" i="35"/>
  <c r="D44" i="35"/>
  <c r="D39" i="35"/>
  <c r="D37" i="35"/>
  <c r="D33" i="35"/>
  <c r="D31" i="35"/>
  <c r="D28" i="35"/>
  <c r="D27" i="35"/>
  <c r="D24" i="35"/>
  <c r="D16" i="35"/>
  <c r="D15" i="35"/>
  <c r="D13" i="35"/>
  <c r="D11" i="35"/>
  <c r="D8" i="35"/>
  <c r="D159" i="33"/>
  <c r="D158" i="33"/>
  <c r="D157" i="33"/>
  <c r="D156" i="33"/>
  <c r="D155" i="33"/>
  <c r="D154" i="33"/>
  <c r="D153" i="33"/>
  <c r="D152" i="33"/>
  <c r="D151" i="33"/>
  <c r="D150" i="33"/>
  <c r="D149" i="33"/>
  <c r="D148" i="33"/>
  <c r="D147" i="33"/>
  <c r="D146" i="33"/>
  <c r="D145" i="33"/>
  <c r="D144" i="33"/>
  <c r="D143" i="33"/>
  <c r="D142" i="33"/>
  <c r="D141" i="33"/>
  <c r="D140" i="33"/>
  <c r="D139" i="33"/>
  <c r="D138" i="33"/>
  <c r="D137" i="33"/>
  <c r="D136" i="33"/>
  <c r="D135" i="33"/>
  <c r="D134" i="33"/>
  <c r="D133" i="33"/>
  <c r="D132" i="33"/>
  <c r="D131" i="33"/>
  <c r="D130" i="33"/>
  <c r="D129" i="33"/>
  <c r="D128" i="33"/>
  <c r="D127" i="33"/>
  <c r="D126" i="33"/>
  <c r="D125" i="33"/>
  <c r="D124" i="33"/>
  <c r="D123" i="33"/>
  <c r="D122" i="33"/>
  <c r="D121" i="33"/>
  <c r="D120" i="33"/>
  <c r="D119" i="33"/>
  <c r="D118" i="33"/>
  <c r="D117" i="33"/>
  <c r="D116" i="33"/>
  <c r="D115" i="33"/>
  <c r="D114" i="33"/>
  <c r="D113" i="33"/>
  <c r="D112" i="33"/>
  <c r="D111" i="33"/>
  <c r="D110" i="33"/>
  <c r="D109" i="33"/>
  <c r="D108" i="33"/>
  <c r="D107" i="33"/>
  <c r="D106" i="33"/>
  <c r="D105" i="33"/>
  <c r="D104" i="33"/>
  <c r="D103" i="33"/>
  <c r="D102" i="33"/>
  <c r="D101" i="33"/>
  <c r="D100" i="33"/>
  <c r="D99" i="33"/>
  <c r="D98" i="33"/>
  <c r="D97" i="33"/>
  <c r="D96" i="33"/>
  <c r="D95" i="33"/>
  <c r="D94" i="33"/>
  <c r="D93" i="33"/>
  <c r="D92" i="33"/>
  <c r="D91" i="33"/>
  <c r="D90" i="33"/>
  <c r="D89" i="33"/>
  <c r="D88" i="33"/>
  <c r="D87" i="33"/>
  <c r="D86" i="33"/>
  <c r="D85" i="33"/>
  <c r="D84" i="33"/>
  <c r="D83" i="33"/>
  <c r="D82" i="33"/>
  <c r="D81" i="33"/>
  <c r="D78" i="33"/>
  <c r="D77" i="33"/>
  <c r="D71" i="33"/>
  <c r="D59" i="33"/>
  <c r="D57" i="33"/>
  <c r="D55" i="33"/>
  <c r="D54" i="33"/>
  <c r="D51" i="33"/>
  <c r="D48" i="33"/>
  <c r="D47" i="33"/>
  <c r="D45" i="33"/>
  <c r="D43" i="33"/>
  <c r="D42" i="33"/>
  <c r="D40" i="33"/>
  <c r="D37" i="33"/>
  <c r="D35" i="33"/>
  <c r="D33" i="33"/>
  <c r="D28" i="33"/>
  <c r="D26" i="33"/>
  <c r="D24" i="33"/>
  <c r="D19" i="33"/>
  <c r="D13" i="33"/>
  <c r="D10" i="33"/>
  <c r="D9" i="33"/>
  <c r="C2" i="33"/>
  <c r="D149" i="32"/>
  <c r="D148" i="32"/>
  <c r="D147" i="32"/>
  <c r="D146" i="32"/>
  <c r="D145" i="32"/>
  <c r="D144" i="32"/>
  <c r="D143" i="32"/>
  <c r="D142" i="32"/>
  <c r="D141" i="32"/>
  <c r="D140" i="32"/>
  <c r="D139" i="32"/>
  <c r="D138" i="32"/>
  <c r="D137" i="32"/>
  <c r="D136" i="32"/>
  <c r="D135" i="32"/>
  <c r="D134" i="32"/>
  <c r="D133" i="32"/>
  <c r="D132" i="32"/>
  <c r="D131" i="32"/>
  <c r="D130" i="32"/>
  <c r="D129" i="32"/>
  <c r="D128" i="32"/>
  <c r="D127" i="32"/>
  <c r="D126" i="32"/>
  <c r="D125" i="32"/>
  <c r="D124" i="32"/>
  <c r="D123" i="32"/>
  <c r="D122" i="32"/>
  <c r="D121" i="32"/>
  <c r="D120" i="32"/>
  <c r="D119" i="32"/>
  <c r="D118" i="32"/>
  <c r="D117" i="32"/>
  <c r="D116" i="32"/>
  <c r="D115" i="32"/>
  <c r="D114" i="32"/>
  <c r="D113" i="32"/>
  <c r="D112" i="32"/>
  <c r="D111" i="32"/>
  <c r="D110" i="32"/>
  <c r="D109" i="32"/>
  <c r="D108" i="32"/>
  <c r="D107" i="32"/>
  <c r="D106" i="32"/>
  <c r="D105" i="32"/>
  <c r="D104" i="32"/>
  <c r="D103" i="32"/>
  <c r="D102" i="32"/>
  <c r="D101" i="32"/>
  <c r="D100" i="32"/>
  <c r="D99" i="32"/>
  <c r="D98" i="32"/>
  <c r="D97" i="32"/>
  <c r="D96" i="32"/>
  <c r="D95" i="32"/>
  <c r="D94" i="32"/>
  <c r="D93" i="32"/>
  <c r="D92" i="32"/>
  <c r="D91" i="32"/>
  <c r="D90" i="32"/>
  <c r="D89" i="32"/>
  <c r="D88" i="32"/>
  <c r="D87" i="32"/>
  <c r="D86" i="32"/>
  <c r="D85" i="32"/>
  <c r="D84" i="32"/>
  <c r="D83" i="32"/>
  <c r="D82" i="32"/>
  <c r="D81" i="32"/>
  <c r="D80" i="32"/>
  <c r="D79" i="32"/>
  <c r="D78" i="32"/>
  <c r="D77" i="32"/>
  <c r="D76" i="32"/>
  <c r="D75" i="32"/>
  <c r="D74" i="32"/>
  <c r="D73" i="32"/>
  <c r="D72" i="32"/>
  <c r="D71" i="32"/>
  <c r="D70" i="32"/>
  <c r="D69" i="32"/>
  <c r="D68" i="32"/>
  <c r="D67" i="32"/>
  <c r="D66" i="32"/>
  <c r="D65" i="32"/>
  <c r="D64" i="32"/>
  <c r="D63" i="32"/>
  <c r="D62" i="32"/>
  <c r="D61" i="32"/>
  <c r="D60" i="32"/>
  <c r="D59" i="32"/>
  <c r="D58" i="32"/>
  <c r="D57" i="32"/>
  <c r="D56" i="32"/>
  <c r="D55" i="32"/>
  <c r="D54" i="32"/>
  <c r="D53" i="32"/>
  <c r="D52" i="32"/>
  <c r="D51" i="32"/>
  <c r="D50" i="32"/>
  <c r="D49" i="32"/>
  <c r="D48" i="32"/>
  <c r="D47" i="32"/>
  <c r="D46" i="32"/>
  <c r="D40" i="32"/>
  <c r="D39" i="32"/>
  <c r="D36" i="32"/>
  <c r="D35" i="32"/>
  <c r="D33" i="32"/>
  <c r="D32" i="32"/>
  <c r="D31" i="32"/>
  <c r="D28" i="32"/>
  <c r="D23" i="32"/>
  <c r="D18" i="32"/>
  <c r="D14" i="32"/>
  <c r="C2" i="32"/>
  <c r="D164" i="31"/>
  <c r="D163" i="31"/>
  <c r="D162" i="31"/>
  <c r="D161" i="31"/>
  <c r="D160" i="31"/>
  <c r="D159" i="31"/>
  <c r="D158" i="31"/>
  <c r="D157" i="31"/>
  <c r="D156" i="31"/>
  <c r="D155" i="31"/>
  <c r="D154" i="31"/>
  <c r="D153" i="31"/>
  <c r="D152" i="31"/>
  <c r="D151" i="31"/>
  <c r="D150" i="31"/>
  <c r="D149" i="31"/>
  <c r="D148" i="31"/>
  <c r="D147" i="31"/>
  <c r="D146" i="31"/>
  <c r="D145" i="31"/>
  <c r="D144" i="31"/>
  <c r="D143" i="31"/>
  <c r="D142" i="31"/>
  <c r="D141" i="31"/>
  <c r="D140" i="31"/>
  <c r="D139" i="31"/>
  <c r="D138" i="31"/>
  <c r="D137" i="31"/>
  <c r="D136" i="31"/>
  <c r="D135" i="31"/>
  <c r="D134" i="31"/>
  <c r="D133" i="31"/>
  <c r="D132" i="31"/>
  <c r="D131" i="31"/>
  <c r="D130" i="31"/>
  <c r="D129" i="31"/>
  <c r="D128" i="31"/>
  <c r="D127" i="31"/>
  <c r="D126" i="31"/>
  <c r="D125" i="31"/>
  <c r="D124" i="31"/>
  <c r="D123" i="31"/>
  <c r="D122" i="31"/>
  <c r="D121" i="31"/>
  <c r="D120" i="31"/>
  <c r="D119" i="31"/>
  <c r="D118" i="31"/>
  <c r="D117" i="31"/>
  <c r="D116" i="31"/>
  <c r="D115" i="31"/>
  <c r="D114" i="31"/>
  <c r="D113" i="31"/>
  <c r="D112" i="31"/>
  <c r="D111" i="31"/>
  <c r="D110" i="31"/>
  <c r="D109" i="31"/>
  <c r="D108" i="31"/>
  <c r="D107" i="31"/>
  <c r="D106" i="31"/>
  <c r="D105" i="31"/>
  <c r="D104" i="31"/>
  <c r="D103" i="31"/>
  <c r="D102" i="31"/>
  <c r="D101" i="31"/>
  <c r="D100" i="31"/>
  <c r="D99" i="31"/>
  <c r="D98" i="31"/>
  <c r="D97" i="31"/>
  <c r="D96" i="31"/>
  <c r="D95" i="31"/>
  <c r="D94" i="31"/>
  <c r="D93" i="31"/>
  <c r="D92" i="31"/>
  <c r="D91" i="31"/>
  <c r="D90" i="31"/>
  <c r="D89" i="31"/>
  <c r="D88" i="31"/>
  <c r="D87" i="31"/>
  <c r="D86" i="31"/>
  <c r="D85" i="31"/>
  <c r="D84" i="31"/>
  <c r="D83" i="31"/>
  <c r="D82" i="31"/>
  <c r="D81" i="31"/>
  <c r="D80" i="31"/>
  <c r="D79" i="31"/>
  <c r="D78" i="31"/>
  <c r="D77" i="31"/>
  <c r="D76" i="31"/>
  <c r="D74" i="31"/>
  <c r="D58" i="31"/>
  <c r="D56" i="31"/>
  <c r="D52" i="31"/>
  <c r="D50" i="31"/>
  <c r="D45" i="31"/>
  <c r="D44" i="31"/>
  <c r="D43" i="31"/>
  <c r="D40" i="31"/>
  <c r="D39" i="31"/>
  <c r="D35" i="31"/>
  <c r="D34" i="31"/>
  <c r="D29" i="31"/>
  <c r="D27" i="31"/>
  <c r="D24" i="31"/>
  <c r="D20" i="31"/>
  <c r="D10" i="31"/>
  <c r="D8" i="31"/>
  <c r="C2" i="31"/>
  <c r="D160" i="30"/>
  <c r="D159" i="30"/>
  <c r="D158" i="30"/>
  <c r="D157" i="30"/>
  <c r="D156" i="30"/>
  <c r="D155" i="30"/>
  <c r="D154" i="30"/>
  <c r="D153" i="30"/>
  <c r="D152" i="30"/>
  <c r="D151" i="30"/>
  <c r="D150" i="30"/>
  <c r="D149" i="30"/>
  <c r="D148" i="30"/>
  <c r="D147" i="30"/>
  <c r="D146" i="30"/>
  <c r="D145" i="30"/>
  <c r="D144" i="30"/>
  <c r="D143" i="30"/>
  <c r="D142" i="30"/>
  <c r="D141" i="30"/>
  <c r="D140" i="30"/>
  <c r="D139" i="30"/>
  <c r="D138" i="30"/>
  <c r="D137" i="30"/>
  <c r="D136" i="30"/>
  <c r="D135" i="30"/>
  <c r="D134" i="30"/>
  <c r="D133" i="30"/>
  <c r="D132" i="30"/>
  <c r="D131" i="30"/>
  <c r="D130" i="30"/>
  <c r="D129" i="30"/>
  <c r="D128" i="30"/>
  <c r="D127" i="30"/>
  <c r="D126" i="30"/>
  <c r="D125" i="30"/>
  <c r="D124" i="30"/>
  <c r="D123" i="30"/>
  <c r="D122" i="30"/>
  <c r="D121" i="30"/>
  <c r="D120" i="30"/>
  <c r="D119" i="30"/>
  <c r="D118" i="30"/>
  <c r="D117" i="30"/>
  <c r="D116" i="30"/>
  <c r="D115" i="30"/>
  <c r="D114" i="30"/>
  <c r="D113" i="30"/>
  <c r="D112" i="30"/>
  <c r="D111" i="30"/>
  <c r="D110" i="30"/>
  <c r="D109" i="30"/>
  <c r="D108" i="30"/>
  <c r="D107" i="30"/>
  <c r="D106" i="30"/>
  <c r="D105" i="30"/>
  <c r="D104" i="30"/>
  <c r="D103" i="30"/>
  <c r="D102" i="30"/>
  <c r="D101" i="30"/>
  <c r="D100" i="30"/>
  <c r="D99" i="30"/>
  <c r="D98" i="30"/>
  <c r="D97" i="30"/>
  <c r="D96" i="30"/>
  <c r="D95" i="30"/>
  <c r="D94" i="30"/>
  <c r="D93" i="30"/>
  <c r="D92" i="30"/>
  <c r="D91" i="30"/>
  <c r="D90" i="30"/>
  <c r="D89" i="30"/>
  <c r="D88" i="30"/>
  <c r="D83" i="30"/>
  <c r="D79" i="30"/>
  <c r="D65" i="30"/>
  <c r="D64" i="30"/>
  <c r="D62" i="30"/>
  <c r="D60" i="30"/>
  <c r="D58" i="30"/>
  <c r="D51" i="30"/>
  <c r="D40" i="30"/>
  <c r="D37" i="30"/>
  <c r="D33" i="30"/>
  <c r="D31" i="30"/>
  <c r="D25" i="30"/>
  <c r="D24" i="30"/>
  <c r="D21" i="30"/>
  <c r="D19" i="30"/>
  <c r="D17" i="30"/>
  <c r="D9" i="30"/>
  <c r="D8" i="30"/>
  <c r="D157" i="29"/>
  <c r="D156" i="29"/>
  <c r="D155" i="29"/>
  <c r="D154" i="29"/>
  <c r="D153" i="29"/>
  <c r="D152" i="29"/>
  <c r="D151" i="29"/>
  <c r="D150" i="29"/>
  <c r="D149" i="29"/>
  <c r="D148" i="29"/>
  <c r="D147" i="29"/>
  <c r="D146" i="29"/>
  <c r="D145" i="29"/>
  <c r="D144" i="29"/>
  <c r="D143" i="29"/>
  <c r="D142" i="29"/>
  <c r="D141" i="29"/>
  <c r="D140" i="29"/>
  <c r="D139" i="29"/>
  <c r="D138" i="29"/>
  <c r="D137" i="29"/>
  <c r="D136" i="29"/>
  <c r="D135" i="29"/>
  <c r="D134" i="29"/>
  <c r="D133" i="29"/>
  <c r="D132" i="29"/>
  <c r="D131" i="29"/>
  <c r="D130" i="29"/>
  <c r="D129" i="29"/>
  <c r="D128" i="29"/>
  <c r="D127" i="29"/>
  <c r="D126" i="29"/>
  <c r="D125" i="29"/>
  <c r="D124" i="29"/>
  <c r="D123" i="29"/>
  <c r="D122" i="29"/>
  <c r="D121" i="29"/>
  <c r="D120" i="29"/>
  <c r="D119" i="29"/>
  <c r="D118" i="29"/>
  <c r="D117" i="29"/>
  <c r="D116" i="29"/>
  <c r="D115" i="29"/>
  <c r="D107" i="29"/>
  <c r="D105" i="29"/>
  <c r="D103" i="29"/>
  <c r="D93" i="29"/>
  <c r="D90" i="29"/>
  <c r="D89" i="29"/>
  <c r="D85" i="29"/>
  <c r="D84" i="29"/>
  <c r="D82" i="29"/>
  <c r="D79" i="29"/>
  <c r="D76" i="29"/>
  <c r="D72" i="29"/>
  <c r="D70" i="29"/>
  <c r="D69" i="29"/>
  <c r="D66" i="29"/>
  <c r="D63" i="29"/>
  <c r="D60" i="29"/>
  <c r="D53" i="29"/>
  <c r="D44" i="29"/>
  <c r="D37" i="29"/>
  <c r="D32" i="29"/>
  <c r="D30" i="29"/>
  <c r="D24" i="29"/>
  <c r="D23" i="29"/>
  <c r="D20" i="29"/>
  <c r="D17" i="29"/>
  <c r="D15" i="29"/>
  <c r="D13" i="29"/>
  <c r="D12" i="29"/>
  <c r="D10" i="29"/>
  <c r="D132" i="28"/>
  <c r="D131" i="28"/>
  <c r="D130" i="28"/>
  <c r="D129" i="28"/>
  <c r="D128" i="28"/>
  <c r="D127" i="28"/>
  <c r="D126" i="28"/>
  <c r="D125" i="28"/>
  <c r="D124" i="28"/>
  <c r="D123" i="28"/>
  <c r="D122" i="28"/>
  <c r="D121" i="28"/>
  <c r="D120" i="28"/>
  <c r="D119" i="28"/>
  <c r="D118" i="28"/>
  <c r="D117" i="28"/>
  <c r="D116" i="28"/>
  <c r="D115" i="28"/>
  <c r="D114" i="28"/>
  <c r="D113" i="28"/>
  <c r="D112" i="28"/>
  <c r="D111" i="28"/>
  <c r="D110" i="28"/>
  <c r="D109" i="28"/>
  <c r="D108" i="28"/>
  <c r="D107" i="28"/>
  <c r="D106" i="28"/>
  <c r="D105" i="28"/>
  <c r="D104" i="28"/>
  <c r="D103" i="28"/>
  <c r="D102" i="28"/>
  <c r="D101" i="28"/>
  <c r="D100" i="28"/>
  <c r="D99" i="28"/>
  <c r="D98" i="28"/>
  <c r="D97" i="28"/>
  <c r="D96" i="28"/>
  <c r="D95" i="28"/>
  <c r="D94" i="28"/>
  <c r="D93" i="28"/>
  <c r="D92" i="28"/>
  <c r="D91" i="28"/>
  <c r="D90" i="28"/>
  <c r="D89" i="28"/>
  <c r="D88" i="28"/>
  <c r="D87" i="28"/>
  <c r="D86" i="28"/>
  <c r="D85" i="28"/>
  <c r="D84" i="28"/>
  <c r="D83" i="28"/>
  <c r="D82" i="28"/>
  <c r="D81" i="28"/>
  <c r="D80" i="28"/>
  <c r="D79" i="28"/>
  <c r="D78" i="28"/>
  <c r="D77" i="28"/>
  <c r="D76" i="28"/>
  <c r="D75" i="28"/>
  <c r="D74" i="28"/>
  <c r="D73" i="28"/>
  <c r="D72" i="28"/>
  <c r="D71" i="28"/>
  <c r="D70" i="28"/>
  <c r="D69" i="28"/>
  <c r="D68" i="28"/>
  <c r="D67" i="28"/>
  <c r="D66" i="28"/>
  <c r="D65" i="28"/>
  <c r="D64" i="28"/>
  <c r="D63" i="28"/>
  <c r="D62" i="28"/>
  <c r="D61" i="28"/>
  <c r="D60" i="28"/>
  <c r="D59" i="28"/>
  <c r="D58" i="28"/>
  <c r="D57" i="28"/>
  <c r="D56" i="28"/>
  <c r="D55" i="28"/>
  <c r="D54" i="28"/>
  <c r="D53" i="28"/>
  <c r="D50" i="28"/>
  <c r="D49" i="28"/>
  <c r="D37" i="28"/>
  <c r="D33" i="28"/>
  <c r="D28" i="28"/>
  <c r="D26" i="28"/>
  <c r="D19" i="28"/>
  <c r="D18" i="28"/>
  <c r="D16" i="28"/>
  <c r="D12" i="28"/>
  <c r="D10" i="28"/>
  <c r="D9" i="28"/>
  <c r="D8" i="28"/>
  <c r="D142" i="27"/>
  <c r="D141" i="27"/>
  <c r="D140" i="27"/>
  <c r="D139" i="27"/>
  <c r="D138" i="27"/>
  <c r="D137" i="27"/>
  <c r="D136" i="27"/>
  <c r="D135" i="27"/>
  <c r="D134" i="27"/>
  <c r="D133" i="27"/>
  <c r="D132" i="27"/>
  <c r="D131" i="27"/>
  <c r="D130" i="27"/>
  <c r="D129" i="27"/>
  <c r="D128" i="27"/>
  <c r="D127" i="27"/>
  <c r="D126" i="27"/>
  <c r="D125" i="27"/>
  <c r="D124" i="27"/>
  <c r="D123" i="27"/>
  <c r="D122" i="27"/>
  <c r="D121" i="27"/>
  <c r="D120" i="27"/>
  <c r="D119" i="27"/>
  <c r="D118" i="27"/>
  <c r="D117" i="27"/>
  <c r="D116" i="27"/>
  <c r="D115" i="27"/>
  <c r="D114" i="27"/>
  <c r="D113" i="27"/>
  <c r="D112" i="27"/>
  <c r="D111" i="27"/>
  <c r="D110" i="27"/>
  <c r="D109" i="27"/>
  <c r="D108" i="27"/>
  <c r="D107" i="27"/>
  <c r="D106" i="27"/>
  <c r="D105" i="27"/>
  <c r="D104" i="27"/>
  <c r="D103" i="27"/>
  <c r="D102" i="27"/>
  <c r="D101" i="27"/>
  <c r="D100" i="27"/>
  <c r="D99" i="27"/>
  <c r="D98" i="27"/>
  <c r="D97" i="27"/>
  <c r="D96" i="27"/>
  <c r="D95" i="27"/>
  <c r="D94" i="27"/>
  <c r="D93" i="27"/>
  <c r="D92" i="27"/>
  <c r="D91" i="27"/>
  <c r="D90" i="27"/>
  <c r="D89" i="27"/>
  <c r="D88" i="27"/>
  <c r="D87" i="27"/>
  <c r="D86" i="27"/>
  <c r="D85" i="27"/>
  <c r="D84" i="27"/>
  <c r="D83" i="27"/>
  <c r="D82" i="27"/>
  <c r="D81" i="27"/>
  <c r="D80" i="27"/>
  <c r="D79" i="27"/>
  <c r="D78" i="27"/>
  <c r="D77" i="27"/>
  <c r="D76" i="27"/>
  <c r="D75" i="27"/>
  <c r="D74" i="27"/>
  <c r="D73" i="27"/>
  <c r="D72" i="27"/>
  <c r="D71" i="27"/>
  <c r="D70" i="27"/>
  <c r="D69" i="27"/>
  <c r="D68" i="27"/>
  <c r="D67" i="27"/>
  <c r="D66" i="27"/>
  <c r="D64" i="27"/>
  <c r="D50" i="27"/>
  <c r="D48" i="27"/>
  <c r="D46" i="27"/>
  <c r="D45" i="27"/>
  <c r="D42" i="27"/>
  <c r="D38" i="27"/>
  <c r="D37" i="27"/>
  <c r="D36" i="27"/>
  <c r="D35" i="27"/>
  <c r="D34" i="27"/>
  <c r="D31" i="27"/>
  <c r="D29" i="27"/>
  <c r="D24" i="27"/>
  <c r="D23" i="27"/>
  <c r="D22" i="27"/>
  <c r="D18" i="27"/>
  <c r="D16" i="27"/>
  <c r="D14" i="27"/>
  <c r="D10" i="27"/>
  <c r="D9" i="27"/>
  <c r="C2" i="27"/>
  <c r="D115" i="26"/>
  <c r="D114" i="26"/>
  <c r="D113" i="26"/>
  <c r="D112" i="26"/>
  <c r="D111" i="26"/>
  <c r="D110" i="26"/>
  <c r="D109" i="26"/>
  <c r="D108" i="26"/>
  <c r="D103" i="26"/>
  <c r="D94" i="26"/>
  <c r="D91" i="26"/>
  <c r="D90" i="26"/>
  <c r="D87" i="26"/>
  <c r="D79" i="26"/>
  <c r="D78" i="26"/>
  <c r="D75" i="26"/>
  <c r="D70" i="26"/>
  <c r="D66" i="26"/>
  <c r="D64" i="26"/>
  <c r="D62" i="26"/>
  <c r="D59" i="26"/>
  <c r="D57" i="26"/>
  <c r="D55" i="26"/>
  <c r="D54" i="26"/>
  <c r="D52" i="26"/>
  <c r="D51" i="26"/>
  <c r="D46" i="26"/>
  <c r="D42" i="26"/>
  <c r="D38" i="26"/>
  <c r="D32" i="26"/>
  <c r="D29" i="26"/>
  <c r="D23" i="26"/>
  <c r="D20" i="26"/>
  <c r="D18" i="26"/>
  <c r="D49" i="25"/>
  <c r="D48" i="25"/>
  <c r="D47" i="25"/>
  <c r="D46" i="25"/>
  <c r="D45" i="25"/>
  <c r="D44" i="25"/>
  <c r="D43" i="25"/>
  <c r="D42" i="25"/>
  <c r="D41" i="25"/>
  <c r="D40" i="25"/>
  <c r="D39" i="25"/>
  <c r="D38" i="25"/>
  <c r="D37" i="25"/>
  <c r="D36" i="25"/>
  <c r="D35" i="25"/>
  <c r="D34" i="25"/>
  <c r="D33" i="25"/>
  <c r="D32" i="25"/>
  <c r="D31" i="25"/>
  <c r="D30" i="25"/>
  <c r="D29" i="25"/>
  <c r="D28" i="25"/>
  <c r="D27" i="25"/>
  <c r="D26" i="25"/>
  <c r="D25" i="25"/>
  <c r="D24" i="25"/>
  <c r="D23" i="25"/>
  <c r="D22" i="25"/>
  <c r="D21" i="25"/>
  <c r="D20" i="25"/>
  <c r="D19" i="25"/>
  <c r="D18" i="25"/>
  <c r="D17" i="25"/>
  <c r="D16" i="25"/>
  <c r="D15" i="25"/>
  <c r="D14" i="25"/>
  <c r="D13" i="25"/>
  <c r="D12" i="25"/>
  <c r="D11" i="25"/>
  <c r="D10" i="25"/>
  <c r="D9" i="25"/>
  <c r="D8" i="25"/>
  <c r="D64" i="24"/>
  <c r="D61" i="24"/>
  <c r="D59" i="24"/>
  <c r="D57" i="24"/>
  <c r="D56" i="24"/>
  <c r="D50" i="24"/>
  <c r="D49" i="24"/>
  <c r="D41" i="24"/>
  <c r="D38" i="24"/>
  <c r="D35" i="24"/>
  <c r="D32" i="24"/>
  <c r="D30" i="24"/>
  <c r="D28" i="24"/>
  <c r="D24" i="24"/>
  <c r="D20" i="24"/>
  <c r="D15" i="24"/>
  <c r="C2" i="24"/>
  <c r="D125" i="23"/>
  <c r="D124" i="23"/>
  <c r="D123" i="23"/>
  <c r="D122" i="23"/>
  <c r="D121" i="23"/>
  <c r="D120" i="23"/>
  <c r="D119" i="23"/>
  <c r="D118" i="23"/>
  <c r="D117" i="23"/>
  <c r="D116" i="23"/>
  <c r="D115" i="23"/>
  <c r="D114" i="23"/>
  <c r="D113" i="23"/>
  <c r="D112" i="23"/>
  <c r="D111" i="23"/>
  <c r="D110" i="23"/>
  <c r="D109" i="23"/>
  <c r="D108" i="23"/>
  <c r="D107" i="23"/>
  <c r="D106" i="23"/>
  <c r="D105" i="23"/>
  <c r="D104" i="23"/>
  <c r="D103" i="23"/>
  <c r="D102" i="23"/>
  <c r="D101" i="23"/>
  <c r="D100" i="23"/>
  <c r="D99" i="23"/>
  <c r="D98" i="23"/>
  <c r="D97" i="23"/>
  <c r="D96" i="23"/>
  <c r="D95" i="23"/>
  <c r="D94" i="23"/>
  <c r="D93" i="23"/>
  <c r="D92" i="23"/>
  <c r="D91" i="23"/>
  <c r="D90" i="23"/>
  <c r="D89" i="23"/>
  <c r="D88" i="23"/>
  <c r="D87" i="23"/>
  <c r="D85" i="23"/>
  <c r="D80" i="23"/>
  <c r="D68" i="23"/>
  <c r="D64" i="23"/>
  <c r="D59" i="23"/>
  <c r="D58" i="23"/>
  <c r="D57" i="23"/>
  <c r="D56" i="23"/>
  <c r="D51" i="23"/>
  <c r="D50" i="23"/>
  <c r="D47" i="23"/>
  <c r="D45" i="23"/>
  <c r="D42" i="23"/>
  <c r="D41" i="23"/>
  <c r="D39" i="23"/>
  <c r="D38" i="23"/>
  <c r="D35" i="23"/>
  <c r="D34" i="23"/>
  <c r="D32" i="23"/>
  <c r="D31" i="23"/>
  <c r="D24" i="23"/>
  <c r="D22" i="23"/>
  <c r="D20" i="23"/>
  <c r="D16" i="23"/>
  <c r="D78" i="22"/>
  <c r="D70" i="22"/>
  <c r="D69" i="22"/>
  <c r="D68" i="22"/>
  <c r="D67" i="22"/>
  <c r="D64" i="22"/>
  <c r="D61" i="22"/>
  <c r="D60" i="22"/>
  <c r="D58" i="22"/>
  <c r="D55" i="22"/>
  <c r="D53" i="22"/>
  <c r="D52" i="22"/>
  <c r="D49" i="22"/>
  <c r="D48" i="22"/>
  <c r="D46" i="22"/>
  <c r="D44" i="22"/>
  <c r="D43" i="22"/>
  <c r="D40" i="22"/>
  <c r="D39" i="22"/>
  <c r="D38" i="22"/>
  <c r="D35" i="22"/>
  <c r="D33" i="22"/>
  <c r="D28" i="22"/>
  <c r="D24" i="22"/>
  <c r="D21" i="22"/>
  <c r="D93" i="21"/>
  <c r="D92" i="21"/>
  <c r="D91" i="21"/>
  <c r="D90" i="21"/>
  <c r="D89" i="21"/>
  <c r="D88" i="21"/>
  <c r="D87" i="21"/>
  <c r="D86" i="21"/>
  <c r="D85" i="21"/>
  <c r="D84" i="21"/>
  <c r="D83" i="21"/>
  <c r="D82" i="21"/>
  <c r="D81" i="21"/>
  <c r="D80" i="21"/>
  <c r="D79" i="21"/>
  <c r="D78" i="21"/>
  <c r="D77" i="21"/>
  <c r="D76" i="21"/>
  <c r="D74" i="21"/>
  <c r="D71" i="21"/>
  <c r="D70" i="21"/>
  <c r="D68" i="21"/>
  <c r="D67" i="21"/>
  <c r="D64" i="21"/>
  <c r="D63" i="21"/>
  <c r="D60" i="21"/>
  <c r="D59" i="21"/>
  <c r="D58" i="21"/>
  <c r="D55" i="21"/>
  <c r="D54" i="21"/>
  <c r="D52" i="21"/>
  <c r="D46" i="21"/>
  <c r="D45" i="21"/>
  <c r="D43" i="21"/>
  <c r="D40" i="21"/>
  <c r="D39" i="21"/>
  <c r="D38" i="21"/>
  <c r="D35" i="21"/>
  <c r="D33" i="21"/>
  <c r="D31" i="21"/>
  <c r="D30" i="21"/>
  <c r="D28" i="21"/>
  <c r="D26" i="21"/>
  <c r="D25" i="21"/>
  <c r="D23" i="21"/>
  <c r="D18" i="21"/>
  <c r="D16" i="21"/>
  <c r="D155" i="20"/>
  <c r="D154" i="20"/>
  <c r="D153" i="20"/>
  <c r="D152" i="20"/>
  <c r="D151" i="20"/>
  <c r="D150" i="20"/>
  <c r="D149" i="20"/>
  <c r="D148" i="20"/>
  <c r="D147" i="20"/>
  <c r="D146" i="20"/>
  <c r="D145" i="20"/>
  <c r="D144" i="20"/>
  <c r="D143" i="20"/>
  <c r="D142" i="20"/>
  <c r="D141" i="20"/>
  <c r="D140" i="20"/>
  <c r="D139" i="20"/>
  <c r="D138" i="20"/>
  <c r="D137" i="20"/>
  <c r="D136" i="20"/>
  <c r="D135" i="20"/>
  <c r="D133" i="20"/>
  <c r="D123" i="20"/>
  <c r="D121" i="20"/>
  <c r="D119" i="20"/>
  <c r="D115" i="20"/>
  <c r="D114" i="20"/>
  <c r="D110" i="20"/>
  <c r="D101" i="20"/>
  <c r="D100" i="20"/>
  <c r="D99" i="20"/>
  <c r="D97" i="20"/>
  <c r="D96" i="20"/>
  <c r="D94" i="20"/>
  <c r="D93" i="20"/>
  <c r="D92" i="20"/>
  <c r="D91" i="20"/>
  <c r="D90" i="20"/>
  <c r="D82" i="20"/>
  <c r="D81" i="20"/>
  <c r="D75" i="20"/>
  <c r="D74" i="20"/>
  <c r="D73" i="20"/>
  <c r="D68" i="20"/>
  <c r="D63" i="20"/>
  <c r="D59" i="20"/>
  <c r="D50" i="20"/>
  <c r="D45" i="20"/>
  <c r="D42" i="20"/>
  <c r="D38" i="20"/>
  <c r="D36" i="20"/>
  <c r="D33" i="20"/>
  <c r="D31" i="20"/>
  <c r="D28" i="20"/>
  <c r="D26" i="20"/>
  <c r="D24" i="20"/>
  <c r="D21" i="20"/>
  <c r="D23" i="88"/>
  <c r="D22" i="88"/>
  <c r="D21" i="88"/>
  <c r="D20" i="88"/>
  <c r="D19" i="88"/>
  <c r="D18" i="88"/>
  <c r="D17" i="88"/>
  <c r="D16" i="88"/>
  <c r="D15" i="88"/>
  <c r="D14" i="88"/>
  <c r="D13" i="88"/>
  <c r="D12" i="88"/>
  <c r="D11" i="88"/>
  <c r="D10" i="88"/>
  <c r="D42" i="19"/>
  <c r="D41" i="19"/>
  <c r="D40" i="19"/>
  <c r="D39" i="19"/>
  <c r="D38" i="19"/>
  <c r="D37" i="19"/>
  <c r="D36" i="19"/>
  <c r="D35" i="19"/>
  <c r="D34" i="19"/>
  <c r="D33" i="19"/>
  <c r="D32" i="19"/>
  <c r="D31" i="19"/>
  <c r="D30" i="19"/>
  <c r="D29" i="19"/>
  <c r="D28" i="19"/>
  <c r="D27" i="19"/>
  <c r="D26" i="19"/>
  <c r="D22" i="19"/>
  <c r="D17" i="19"/>
  <c r="D15" i="19"/>
  <c r="C2" i="19"/>
  <c r="D580" i="18"/>
  <c r="D579" i="18"/>
  <c r="D578" i="18"/>
  <c r="D577" i="18"/>
  <c r="D576" i="18"/>
  <c r="D575" i="18"/>
  <c r="D574" i="18"/>
  <c r="D573" i="18"/>
  <c r="D572" i="18"/>
  <c r="D571" i="18"/>
  <c r="D570" i="18"/>
  <c r="D569" i="18"/>
  <c r="D568" i="18"/>
  <c r="D567" i="18"/>
  <c r="D566" i="18"/>
  <c r="D565" i="18"/>
  <c r="D564" i="18"/>
  <c r="D563" i="18"/>
  <c r="D562" i="18"/>
  <c r="D561" i="18"/>
  <c r="D560" i="18"/>
  <c r="D559" i="18"/>
  <c r="D558" i="18"/>
  <c r="D557" i="18"/>
  <c r="D556" i="18"/>
  <c r="D555" i="18"/>
  <c r="D554" i="18"/>
  <c r="D553" i="18"/>
  <c r="D552" i="18"/>
  <c r="D551" i="18"/>
  <c r="D550" i="18"/>
  <c r="D549" i="18"/>
  <c r="D548" i="18"/>
  <c r="D547" i="18"/>
  <c r="D546" i="18"/>
  <c r="D545" i="18"/>
  <c r="D544" i="18"/>
  <c r="D543" i="18"/>
  <c r="D542" i="18"/>
  <c r="D541" i="18"/>
  <c r="D540" i="18"/>
  <c r="D539" i="18"/>
  <c r="D538" i="18"/>
  <c r="D537" i="18"/>
  <c r="D536" i="18"/>
  <c r="D535" i="18"/>
  <c r="D534" i="18"/>
  <c r="D533" i="18"/>
  <c r="D532" i="18"/>
  <c r="D531" i="18"/>
  <c r="D530" i="18"/>
  <c r="D529" i="18"/>
  <c r="D528" i="18"/>
  <c r="D527" i="18"/>
  <c r="D526" i="18"/>
  <c r="D525" i="18"/>
  <c r="D524" i="18"/>
  <c r="D523" i="18"/>
  <c r="D522" i="18"/>
  <c r="D521" i="18"/>
  <c r="D520" i="18"/>
  <c r="D519" i="18"/>
  <c r="D518" i="18"/>
  <c r="D517" i="18"/>
  <c r="D516" i="18"/>
  <c r="D515" i="18"/>
  <c r="D514" i="18"/>
  <c r="D513" i="18"/>
  <c r="D512" i="18"/>
  <c r="D511" i="18"/>
  <c r="D510" i="18"/>
  <c r="D509" i="18"/>
  <c r="D508" i="18"/>
  <c r="D507" i="18"/>
  <c r="D506" i="18"/>
  <c r="D505" i="18"/>
  <c r="D504" i="18"/>
  <c r="D503" i="18"/>
  <c r="D502" i="18"/>
  <c r="D501" i="18"/>
  <c r="D500" i="18"/>
  <c r="D499" i="18"/>
  <c r="D498" i="18"/>
  <c r="D497" i="18"/>
  <c r="D496" i="18"/>
  <c r="D495" i="18"/>
  <c r="D494" i="18"/>
  <c r="D493" i="18"/>
  <c r="D492" i="18"/>
  <c r="D491" i="18"/>
  <c r="D490" i="18"/>
  <c r="D489" i="18"/>
  <c r="D488" i="18"/>
  <c r="D487" i="18"/>
  <c r="D486" i="18"/>
  <c r="D485" i="18"/>
  <c r="D484" i="18"/>
  <c r="D483" i="18"/>
  <c r="D482" i="18"/>
  <c r="D481" i="18"/>
  <c r="D480" i="18"/>
  <c r="D479" i="18"/>
  <c r="D478" i="18"/>
  <c r="D477" i="18"/>
  <c r="D476" i="18"/>
  <c r="D475" i="18"/>
  <c r="D474" i="18"/>
  <c r="D473" i="18"/>
  <c r="D472" i="18"/>
  <c r="D471" i="18"/>
  <c r="D470" i="18"/>
  <c r="D469" i="18"/>
  <c r="D468" i="18"/>
  <c r="D467" i="18"/>
  <c r="D466" i="18"/>
  <c r="D465" i="18"/>
  <c r="D464" i="18"/>
  <c r="D463" i="18"/>
  <c r="D462" i="18"/>
  <c r="D461" i="18"/>
  <c r="D460" i="18"/>
  <c r="D459" i="18"/>
  <c r="D458" i="18"/>
  <c r="D457" i="18"/>
  <c r="D456" i="18"/>
  <c r="D455" i="18"/>
  <c r="D454" i="18"/>
  <c r="D453" i="18"/>
  <c r="D452" i="18"/>
  <c r="D451" i="18"/>
  <c r="D450" i="18"/>
  <c r="D449" i="18"/>
  <c r="D448" i="18"/>
  <c r="D447" i="18"/>
  <c r="D446" i="18"/>
  <c r="D445" i="18"/>
  <c r="D444" i="18"/>
  <c r="D443" i="18"/>
  <c r="D442" i="18"/>
  <c r="D441" i="18"/>
  <c r="D440" i="18"/>
  <c r="D439" i="18"/>
  <c r="D438" i="18"/>
  <c r="D437" i="18"/>
  <c r="D436" i="18"/>
  <c r="D435" i="18"/>
  <c r="D434" i="18"/>
  <c r="D433" i="18"/>
  <c r="D432" i="18"/>
  <c r="D431" i="18"/>
  <c r="D430" i="18"/>
  <c r="D429" i="18"/>
  <c r="D428" i="18"/>
  <c r="D427" i="18"/>
  <c r="D426" i="18"/>
  <c r="D425" i="18"/>
  <c r="D424" i="18"/>
  <c r="D423" i="18"/>
  <c r="D422" i="18"/>
  <c r="D421" i="18"/>
  <c r="D420" i="18"/>
  <c r="D419" i="18"/>
  <c r="D418" i="18"/>
  <c r="D417" i="18"/>
  <c r="D416" i="18"/>
  <c r="D415" i="18"/>
  <c r="D414" i="18"/>
  <c r="D413" i="18"/>
  <c r="D412" i="18"/>
  <c r="D411" i="18"/>
  <c r="D410" i="18"/>
  <c r="D409" i="18"/>
  <c r="D408" i="18"/>
  <c r="D407" i="18"/>
  <c r="D406" i="18"/>
  <c r="D405" i="18"/>
  <c r="D404" i="18"/>
  <c r="D403" i="18"/>
  <c r="D402" i="18"/>
  <c r="D401" i="18"/>
  <c r="D400" i="18"/>
  <c r="D399" i="18"/>
  <c r="D398" i="18"/>
  <c r="D397" i="18"/>
  <c r="D396" i="18"/>
  <c r="D395" i="18"/>
  <c r="D394" i="18"/>
  <c r="D393" i="18"/>
  <c r="D392" i="18"/>
  <c r="D391" i="18"/>
  <c r="D390" i="18"/>
  <c r="D389" i="18"/>
  <c r="D388" i="18"/>
  <c r="D387" i="18"/>
  <c r="D386" i="18"/>
  <c r="D385" i="18"/>
  <c r="D384" i="18"/>
  <c r="D383" i="18"/>
  <c r="D382" i="18"/>
  <c r="D381" i="18"/>
  <c r="D380" i="18"/>
  <c r="D379" i="18"/>
  <c r="D378" i="18"/>
  <c r="D377" i="18"/>
  <c r="D376" i="18"/>
  <c r="D375" i="18"/>
  <c r="D374" i="18"/>
  <c r="D373" i="18"/>
  <c r="D372" i="18"/>
  <c r="D371" i="18"/>
  <c r="D370" i="18"/>
  <c r="D369" i="18"/>
  <c r="D368" i="18"/>
  <c r="D367" i="18"/>
  <c r="D366" i="18"/>
  <c r="D365" i="18"/>
  <c r="D364" i="18"/>
  <c r="D363" i="18"/>
  <c r="D362" i="18"/>
  <c r="D361" i="18"/>
  <c r="D360" i="18"/>
  <c r="D359" i="18"/>
  <c r="D358" i="18"/>
  <c r="D357" i="18"/>
  <c r="D356" i="18"/>
  <c r="D355" i="18"/>
  <c r="D354" i="18"/>
  <c r="D353" i="18"/>
  <c r="D352" i="18"/>
  <c r="D351" i="18"/>
  <c r="D350" i="18"/>
  <c r="D349" i="18"/>
  <c r="D348" i="18"/>
  <c r="D347" i="18"/>
  <c r="D346" i="18"/>
  <c r="D345" i="18"/>
  <c r="D344" i="18"/>
  <c r="D343" i="18"/>
  <c r="D342" i="18"/>
  <c r="D341" i="18"/>
  <c r="D340" i="18"/>
  <c r="D339" i="18"/>
  <c r="D338" i="18"/>
  <c r="D337" i="18"/>
  <c r="D336" i="18"/>
  <c r="D335" i="18"/>
  <c r="D334" i="18"/>
  <c r="D333" i="18"/>
  <c r="D332" i="18"/>
  <c r="D331" i="18"/>
  <c r="D330" i="18"/>
  <c r="D329" i="18"/>
  <c r="D328" i="18"/>
  <c r="D327" i="18"/>
  <c r="D326" i="18"/>
  <c r="D325" i="18"/>
  <c r="D324" i="18"/>
  <c r="D323" i="18"/>
  <c r="D322" i="18"/>
  <c r="D321" i="18"/>
  <c r="D320" i="18"/>
  <c r="D319" i="18"/>
  <c r="D318" i="18"/>
  <c r="D317" i="18"/>
  <c r="D316" i="18"/>
  <c r="D315" i="18"/>
  <c r="D314" i="18"/>
  <c r="D313" i="18"/>
  <c r="D312" i="18"/>
  <c r="D311" i="18"/>
  <c r="D310" i="18"/>
  <c r="D309" i="18"/>
  <c r="D308" i="18"/>
  <c r="D307" i="18"/>
  <c r="D306" i="18"/>
  <c r="D305" i="18"/>
  <c r="D304" i="18"/>
  <c r="D303" i="18"/>
  <c r="D302" i="18"/>
  <c r="D301" i="18"/>
  <c r="D300" i="18"/>
  <c r="D299" i="18"/>
  <c r="D298" i="18"/>
  <c r="D297" i="18"/>
  <c r="D296" i="18"/>
  <c r="D295" i="18"/>
  <c r="D294" i="18"/>
  <c r="D293" i="18"/>
  <c r="D292" i="18"/>
  <c r="D291" i="18"/>
  <c r="D290" i="18"/>
  <c r="D289" i="18"/>
  <c r="D288" i="18"/>
  <c r="D287" i="18"/>
  <c r="D286" i="18"/>
  <c r="D285" i="18"/>
  <c r="D284" i="18"/>
  <c r="D283" i="18"/>
  <c r="D282" i="18"/>
  <c r="D281" i="18"/>
  <c r="D280" i="18"/>
  <c r="D279" i="18"/>
  <c r="D278" i="18"/>
  <c r="D277" i="18"/>
  <c r="D276" i="18"/>
  <c r="D275" i="18"/>
  <c r="D274" i="18"/>
  <c r="D273" i="18"/>
  <c r="D272" i="18"/>
  <c r="D271" i="18"/>
  <c r="D270" i="18"/>
  <c r="D269" i="18"/>
  <c r="D268" i="18"/>
  <c r="D267" i="18"/>
  <c r="D266" i="18"/>
  <c r="D265" i="18"/>
  <c r="D264" i="18"/>
  <c r="D263" i="18"/>
  <c r="D262" i="18"/>
  <c r="D261" i="18"/>
  <c r="D260" i="18"/>
  <c r="D259" i="18"/>
  <c r="D258" i="18"/>
  <c r="D257" i="18"/>
  <c r="D256" i="18"/>
  <c r="D255" i="18"/>
  <c r="D254" i="18"/>
  <c r="D253" i="18"/>
  <c r="D252" i="18"/>
  <c r="D251" i="18"/>
  <c r="D250" i="18"/>
  <c r="D249" i="18"/>
  <c r="D248" i="18"/>
  <c r="D247" i="18"/>
  <c r="D246" i="18"/>
  <c r="D245" i="18"/>
  <c r="D244" i="18"/>
  <c r="D243" i="18"/>
  <c r="D242" i="18"/>
  <c r="D241" i="18"/>
  <c r="D240" i="18"/>
  <c r="D239" i="18"/>
  <c r="D238" i="18"/>
  <c r="D237" i="18"/>
  <c r="D236" i="18"/>
  <c r="D235" i="18"/>
  <c r="D234" i="18"/>
  <c r="D233" i="18"/>
  <c r="D232" i="18"/>
  <c r="D231" i="18"/>
  <c r="D230" i="18"/>
  <c r="D229" i="18"/>
  <c r="D228" i="18"/>
  <c r="D227" i="18"/>
  <c r="D226" i="18"/>
  <c r="D225" i="18"/>
  <c r="D224" i="18"/>
  <c r="D223" i="18"/>
  <c r="D222" i="18"/>
  <c r="D221" i="18"/>
  <c r="D220" i="18"/>
  <c r="D219" i="18"/>
  <c r="D218" i="18"/>
  <c r="D217" i="18"/>
  <c r="D216" i="18"/>
  <c r="D215" i="18"/>
  <c r="D214" i="18"/>
  <c r="D213" i="18"/>
  <c r="D212" i="18"/>
  <c r="D211" i="18"/>
  <c r="D210" i="18"/>
  <c r="D209" i="18"/>
  <c r="D208" i="18"/>
  <c r="D207" i="18"/>
  <c r="D206" i="18"/>
  <c r="D205" i="18"/>
  <c r="D204" i="18"/>
  <c r="D203" i="18"/>
  <c r="D202" i="18"/>
  <c r="D201" i="18"/>
  <c r="D200" i="18"/>
  <c r="D199" i="18"/>
  <c r="D198" i="18"/>
  <c r="D197" i="18"/>
  <c r="D196" i="18"/>
  <c r="D195" i="18"/>
  <c r="D194" i="18"/>
  <c r="D193" i="18"/>
  <c r="D192" i="18"/>
  <c r="D191" i="18"/>
  <c r="D178" i="18"/>
  <c r="D176" i="18"/>
  <c r="D175" i="18"/>
  <c r="D174" i="18"/>
  <c r="D173" i="18"/>
  <c r="D171" i="18"/>
  <c r="D169" i="18"/>
  <c r="D168" i="18"/>
  <c r="D166" i="18"/>
  <c r="D163" i="18"/>
  <c r="D162" i="18"/>
  <c r="D161" i="18"/>
  <c r="D156" i="18"/>
  <c r="D153" i="18"/>
  <c r="D152" i="18"/>
  <c r="D151" i="18"/>
  <c r="D150" i="18"/>
  <c r="D149" i="18"/>
  <c r="D148" i="18"/>
  <c r="D141" i="18"/>
  <c r="D136" i="18"/>
  <c r="D135" i="18"/>
  <c r="D133" i="18"/>
  <c r="D131" i="18"/>
  <c r="D130" i="18"/>
  <c r="D129" i="18"/>
  <c r="D128" i="18"/>
  <c r="D127" i="18"/>
  <c r="D126" i="18"/>
  <c r="D124" i="18"/>
  <c r="D123" i="18"/>
  <c r="D122" i="18"/>
  <c r="D121" i="18"/>
  <c r="D120" i="18"/>
  <c r="D119" i="18"/>
  <c r="D118" i="18"/>
  <c r="D117" i="18"/>
  <c r="D116" i="18"/>
  <c r="D114" i="18"/>
  <c r="D113" i="18"/>
  <c r="D112" i="18"/>
  <c r="D111" i="18"/>
  <c r="D109" i="18"/>
  <c r="D108" i="18"/>
  <c r="D107" i="18"/>
  <c r="D106" i="18"/>
  <c r="D105" i="18"/>
  <c r="D104" i="18"/>
  <c r="D103" i="18"/>
  <c r="D102" i="18"/>
  <c r="D101" i="18"/>
  <c r="D100" i="18"/>
  <c r="D99" i="18"/>
  <c r="D98" i="18"/>
  <c r="D97" i="18"/>
  <c r="D96" i="18"/>
  <c r="D94" i="18"/>
  <c r="D92" i="18"/>
  <c r="D87" i="18"/>
  <c r="D85" i="18"/>
  <c r="D84" i="18"/>
  <c r="D83" i="18"/>
  <c r="D82" i="18"/>
  <c r="D81" i="18"/>
  <c r="D80" i="18"/>
  <c r="D78" i="18"/>
  <c r="D77" i="18"/>
  <c r="D75" i="18"/>
  <c r="D74" i="18"/>
  <c r="D73" i="18"/>
  <c r="D72" i="18"/>
  <c r="D71" i="18"/>
  <c r="D70" i="18"/>
  <c r="D69" i="18"/>
  <c r="D68" i="18"/>
  <c r="D67" i="18"/>
  <c r="D66" i="18"/>
  <c r="D65" i="18"/>
  <c r="D64" i="18"/>
  <c r="D63" i="18"/>
  <c r="D62" i="18"/>
  <c r="D61" i="18"/>
  <c r="D60" i="18"/>
  <c r="D59" i="18"/>
  <c r="D56" i="18"/>
  <c r="D55" i="18"/>
  <c r="D54" i="18"/>
  <c r="D53" i="18"/>
  <c r="D51" i="18"/>
  <c r="D48" i="18"/>
  <c r="D47" i="18"/>
  <c r="D46" i="18"/>
  <c r="D45" i="18"/>
  <c r="D44" i="18"/>
  <c r="D43" i="18"/>
  <c r="D42" i="18"/>
  <c r="D41" i="18"/>
  <c r="D39" i="18"/>
  <c r="D38" i="18"/>
  <c r="D36" i="18"/>
  <c r="D34" i="18"/>
  <c r="D33" i="18"/>
  <c r="D32" i="18"/>
  <c r="D31" i="18"/>
  <c r="D30" i="18"/>
  <c r="D29" i="18"/>
  <c r="D28" i="18"/>
  <c r="D27" i="18"/>
  <c r="D25" i="18"/>
  <c r="D24" i="18"/>
  <c r="D23" i="18"/>
  <c r="D21" i="18"/>
  <c r="D18" i="18"/>
  <c r="D17" i="18"/>
  <c r="D16" i="18"/>
  <c r="D15" i="18"/>
  <c r="D13" i="18"/>
  <c r="D12" i="18"/>
  <c r="D10" i="18"/>
  <c r="D9" i="18"/>
  <c r="D8" i="18"/>
  <c r="D555" i="17"/>
  <c r="D554" i="17"/>
  <c r="D553" i="17"/>
  <c r="D552" i="17"/>
  <c r="D551" i="17"/>
  <c r="D550" i="17"/>
  <c r="D549" i="17"/>
  <c r="D548" i="17"/>
  <c r="D547" i="17"/>
  <c r="D546" i="17"/>
  <c r="D545" i="17"/>
  <c r="D544" i="17"/>
  <c r="D543" i="17"/>
  <c r="D542" i="17"/>
  <c r="D541" i="17"/>
  <c r="D540" i="17"/>
  <c r="D539" i="17"/>
  <c r="D538" i="17"/>
  <c r="D537" i="17"/>
  <c r="D536" i="17"/>
  <c r="D535" i="17"/>
  <c r="D534" i="17"/>
  <c r="D533" i="17"/>
  <c r="D532" i="17"/>
  <c r="D531" i="17"/>
  <c r="D530" i="17"/>
  <c r="D529" i="17"/>
  <c r="D528" i="17"/>
  <c r="D527" i="17"/>
  <c r="D526" i="17"/>
  <c r="D525" i="17"/>
  <c r="D524" i="17"/>
  <c r="D523" i="17"/>
  <c r="D522" i="17"/>
  <c r="D521" i="17"/>
  <c r="D520" i="17"/>
  <c r="D519" i="17"/>
  <c r="D518" i="17"/>
  <c r="D517" i="17"/>
  <c r="D516" i="17"/>
  <c r="D515" i="17"/>
  <c r="D514" i="17"/>
  <c r="D513" i="17"/>
  <c r="D512" i="17"/>
  <c r="D511" i="17"/>
  <c r="D510" i="17"/>
  <c r="D509" i="17"/>
  <c r="D508" i="17"/>
  <c r="D507" i="17"/>
  <c r="D506" i="17"/>
  <c r="D505" i="17"/>
  <c r="D504" i="17"/>
  <c r="D503" i="17"/>
  <c r="D502" i="17"/>
  <c r="D501" i="17"/>
  <c r="D500" i="17"/>
  <c r="D499" i="17"/>
  <c r="D498" i="17"/>
  <c r="D497" i="17"/>
  <c r="D496" i="17"/>
  <c r="D495" i="17"/>
  <c r="D494" i="17"/>
  <c r="D493" i="17"/>
  <c r="D492" i="17"/>
  <c r="D491" i="17"/>
  <c r="D490" i="17"/>
  <c r="D489" i="17"/>
  <c r="D488" i="17"/>
  <c r="D487" i="17"/>
  <c r="D486" i="17"/>
  <c r="D485" i="17"/>
  <c r="D484" i="17"/>
  <c r="D483" i="17"/>
  <c r="D482" i="17"/>
  <c r="D481" i="17"/>
  <c r="D480" i="17"/>
  <c r="D479" i="17"/>
  <c r="D478" i="17"/>
  <c r="D477" i="17"/>
  <c r="D476" i="17"/>
  <c r="D475" i="17"/>
  <c r="D474" i="17"/>
  <c r="D473" i="17"/>
  <c r="D472" i="17"/>
  <c r="D471" i="17"/>
  <c r="D470" i="17"/>
  <c r="D469" i="17"/>
  <c r="D468" i="17"/>
  <c r="D467" i="17"/>
  <c r="D466" i="17"/>
  <c r="D465" i="17"/>
  <c r="D464" i="17"/>
  <c r="D463" i="17"/>
  <c r="D462" i="17"/>
  <c r="D461" i="17"/>
  <c r="D460" i="17"/>
  <c r="D459" i="17"/>
  <c r="D458" i="17"/>
  <c r="D457" i="17"/>
  <c r="D456" i="17"/>
  <c r="D455" i="17"/>
  <c r="D454" i="17"/>
  <c r="D453" i="17"/>
  <c r="D452" i="17"/>
  <c r="D451" i="17"/>
  <c r="D450" i="17"/>
  <c r="D449" i="17"/>
  <c r="D448" i="17"/>
  <c r="D447" i="17"/>
  <c r="D446" i="17"/>
  <c r="D445" i="17"/>
  <c r="D444" i="17"/>
  <c r="D443" i="17"/>
  <c r="D442" i="17"/>
  <c r="D441" i="17"/>
  <c r="D440" i="17"/>
  <c r="D439" i="17"/>
  <c r="D438" i="17"/>
  <c r="D437" i="17"/>
  <c r="D436" i="17"/>
  <c r="D435" i="17"/>
  <c r="D434" i="17"/>
  <c r="D433" i="17"/>
  <c r="D432" i="17"/>
  <c r="D431" i="17"/>
  <c r="D430" i="17"/>
  <c r="D429" i="17"/>
  <c r="D428" i="17"/>
  <c r="D427" i="17"/>
  <c r="D426" i="17"/>
  <c r="D425" i="17"/>
  <c r="D424" i="17"/>
  <c r="D423" i="17"/>
  <c r="D422" i="17"/>
  <c r="D421" i="17"/>
  <c r="D420" i="17"/>
  <c r="D419" i="17"/>
  <c r="D418" i="17"/>
  <c r="D417" i="17"/>
  <c r="D416" i="17"/>
  <c r="D415" i="17"/>
  <c r="D414" i="17"/>
  <c r="D413" i="17"/>
  <c r="D412" i="17"/>
  <c r="D411" i="17"/>
  <c r="D410" i="17"/>
  <c r="D409" i="17"/>
  <c r="D408" i="17"/>
  <c r="D407" i="17"/>
  <c r="D406" i="17"/>
  <c r="D405" i="17"/>
  <c r="D404" i="17"/>
  <c r="D403" i="17"/>
  <c r="D402" i="17"/>
  <c r="D401" i="17"/>
  <c r="D400" i="17"/>
  <c r="D399" i="17"/>
  <c r="D398" i="17"/>
  <c r="D397" i="17"/>
  <c r="D396" i="17"/>
  <c r="D395" i="17"/>
  <c r="D394" i="17"/>
  <c r="D393" i="17"/>
  <c r="D392" i="17"/>
  <c r="D391" i="17"/>
  <c r="D390" i="17"/>
  <c r="D389" i="17"/>
  <c r="D388" i="17"/>
  <c r="D387" i="17"/>
  <c r="D386" i="17"/>
  <c r="D385" i="17"/>
  <c r="D384" i="17"/>
  <c r="D383" i="17"/>
  <c r="D382" i="17"/>
  <c r="D381" i="17"/>
  <c r="D380" i="17"/>
  <c r="D379" i="17"/>
  <c r="D378" i="17"/>
  <c r="D377" i="17"/>
  <c r="D376" i="17"/>
  <c r="D375" i="17"/>
  <c r="D374" i="17"/>
  <c r="D373" i="17"/>
  <c r="D372" i="17"/>
  <c r="D371" i="17"/>
  <c r="D370" i="17"/>
  <c r="D369" i="17"/>
  <c r="D368" i="17"/>
  <c r="D367" i="17"/>
  <c r="D366" i="17"/>
  <c r="D365" i="17"/>
  <c r="D364" i="17"/>
  <c r="D363" i="17"/>
  <c r="D362" i="17"/>
  <c r="D361" i="17"/>
  <c r="D360" i="17"/>
  <c r="D359" i="17"/>
  <c r="D358" i="17"/>
  <c r="D357" i="17"/>
  <c r="D356" i="17"/>
  <c r="D355" i="17"/>
  <c r="D354" i="17"/>
  <c r="D353" i="17"/>
  <c r="D352" i="17"/>
  <c r="D351" i="17"/>
  <c r="D350" i="17"/>
  <c r="D349" i="17"/>
  <c r="D348" i="17"/>
  <c r="D347" i="17"/>
  <c r="D346" i="17"/>
  <c r="D345" i="17"/>
  <c r="D344" i="17"/>
  <c r="D343" i="17"/>
  <c r="D342" i="17"/>
  <c r="D341" i="17"/>
  <c r="D340" i="17"/>
  <c r="D339" i="17"/>
  <c r="D338" i="17"/>
  <c r="D337" i="17"/>
  <c r="D336" i="17"/>
  <c r="D335" i="17"/>
  <c r="D334" i="17"/>
  <c r="D333" i="17"/>
  <c r="D332" i="17"/>
  <c r="D331" i="17"/>
  <c r="D330" i="17"/>
  <c r="D329" i="17"/>
  <c r="D328" i="17"/>
  <c r="D327" i="17"/>
  <c r="D326" i="17"/>
  <c r="D325" i="17"/>
  <c r="D324" i="17"/>
  <c r="D323" i="17"/>
  <c r="D322" i="17"/>
  <c r="D321" i="17"/>
  <c r="D320" i="17"/>
  <c r="D319" i="17"/>
  <c r="D318" i="17"/>
  <c r="D317" i="17"/>
  <c r="D316" i="17"/>
  <c r="D315" i="17"/>
  <c r="D314" i="17"/>
  <c r="D313" i="17"/>
  <c r="D312" i="17"/>
  <c r="D311" i="17"/>
  <c r="D310" i="17"/>
  <c r="D309" i="17"/>
  <c r="D308" i="17"/>
  <c r="D307" i="17"/>
  <c r="D306" i="17"/>
  <c r="D305" i="17"/>
  <c r="D304" i="17"/>
  <c r="D303" i="17"/>
  <c r="D302" i="17"/>
  <c r="D301" i="17"/>
  <c r="D300" i="17"/>
  <c r="D299" i="17"/>
  <c r="D298" i="17"/>
  <c r="D297" i="17"/>
  <c r="D296" i="17"/>
  <c r="D295" i="17"/>
  <c r="D294" i="17"/>
  <c r="D293" i="17"/>
  <c r="D292" i="17"/>
  <c r="D291" i="17"/>
  <c r="D290" i="17"/>
  <c r="D289" i="17"/>
  <c r="D288" i="17"/>
  <c r="D287" i="17"/>
  <c r="D286" i="17"/>
  <c r="D285" i="17"/>
  <c r="D284" i="17"/>
  <c r="D283" i="17"/>
  <c r="D282" i="17"/>
  <c r="D281" i="17"/>
  <c r="D280" i="17"/>
  <c r="D279" i="17"/>
  <c r="D278" i="17"/>
  <c r="D277" i="17"/>
  <c r="D276" i="17"/>
  <c r="D275" i="17"/>
  <c r="D274" i="17"/>
  <c r="D273" i="17"/>
  <c r="D272" i="17"/>
  <c r="D271" i="17"/>
  <c r="D270" i="17"/>
  <c r="D269" i="17"/>
  <c r="D268" i="17"/>
  <c r="D267" i="17"/>
  <c r="D266" i="17"/>
  <c r="D265" i="17"/>
  <c r="D264" i="17"/>
  <c r="D263" i="17"/>
  <c r="D262" i="17"/>
  <c r="D261" i="17"/>
  <c r="D260" i="17"/>
  <c r="D259" i="17"/>
  <c r="D258" i="17"/>
  <c r="D257" i="17"/>
  <c r="D256" i="17"/>
  <c r="D255" i="17"/>
  <c r="D254" i="17"/>
  <c r="D253" i="17"/>
  <c r="D252" i="17"/>
  <c r="D251" i="17"/>
  <c r="D250" i="17"/>
  <c r="D249" i="17"/>
  <c r="D248" i="17"/>
  <c r="D247" i="17"/>
  <c r="D246" i="17"/>
  <c r="D245" i="17"/>
  <c r="D244" i="17"/>
  <c r="D243" i="17"/>
  <c r="D242" i="17"/>
  <c r="D241" i="17"/>
  <c r="D240" i="17"/>
  <c r="D239" i="17"/>
  <c r="D238" i="17"/>
  <c r="D237" i="17"/>
  <c r="D236" i="17"/>
  <c r="D235" i="17"/>
  <c r="D234" i="17"/>
  <c r="D233" i="17"/>
  <c r="D232" i="17"/>
  <c r="D231" i="17"/>
  <c r="D230" i="17"/>
  <c r="D229" i="17"/>
  <c r="D228" i="17"/>
  <c r="D227" i="17"/>
  <c r="D226" i="17"/>
  <c r="D225" i="17"/>
  <c r="D224" i="17"/>
  <c r="D223" i="17"/>
  <c r="D222" i="17"/>
  <c r="D221" i="17"/>
  <c r="D220" i="17"/>
  <c r="D219" i="17"/>
  <c r="D218" i="17"/>
  <c r="D217" i="17"/>
  <c r="D216" i="17"/>
  <c r="D215" i="17"/>
  <c r="D214" i="17"/>
  <c r="D213" i="17"/>
  <c r="D212" i="17"/>
  <c r="D211" i="17"/>
  <c r="D210" i="17"/>
  <c r="D209" i="17"/>
  <c r="D208" i="17"/>
  <c r="D207" i="17"/>
  <c r="D206" i="17"/>
  <c r="D205" i="17"/>
  <c r="D204" i="17"/>
  <c r="D203" i="17"/>
  <c r="D202" i="17"/>
  <c r="D201" i="17"/>
  <c r="D200" i="17"/>
  <c r="D199" i="17"/>
  <c r="D198" i="17"/>
  <c r="D197" i="17"/>
  <c r="D196" i="17"/>
  <c r="D195" i="17"/>
  <c r="D194" i="17"/>
  <c r="D193" i="17"/>
  <c r="D192" i="17"/>
  <c r="D191" i="17"/>
  <c r="D190" i="17"/>
  <c r="D189" i="17"/>
  <c r="D188" i="17"/>
  <c r="D187" i="17"/>
  <c r="D186" i="17"/>
  <c r="D185" i="17"/>
  <c r="D184" i="17"/>
  <c r="D183" i="17"/>
  <c r="D182" i="17"/>
  <c r="D181" i="17"/>
  <c r="D180" i="17"/>
  <c r="D179" i="17"/>
  <c r="D178" i="17"/>
  <c r="D177" i="17"/>
  <c r="D176" i="17"/>
  <c r="D175" i="17"/>
  <c r="D174" i="17"/>
  <c r="D173" i="17"/>
  <c r="D172" i="17"/>
  <c r="D171" i="17"/>
  <c r="D170" i="17"/>
  <c r="D169" i="17"/>
  <c r="D168" i="17"/>
  <c r="D167" i="17"/>
  <c r="D166" i="17"/>
  <c r="D165" i="17"/>
  <c r="D164" i="17"/>
  <c r="D163" i="17"/>
  <c r="D162" i="17"/>
  <c r="D161" i="17"/>
  <c r="D160" i="17"/>
  <c r="D159" i="17"/>
  <c r="D158" i="17"/>
  <c r="D157" i="17"/>
  <c r="D156" i="17"/>
  <c r="D155" i="17"/>
  <c r="D154" i="17"/>
  <c r="D153" i="17"/>
  <c r="D152" i="17"/>
  <c r="D151" i="17"/>
  <c r="D150" i="17"/>
  <c r="D149" i="17"/>
  <c r="D148" i="17"/>
  <c r="D147" i="17"/>
  <c r="D146" i="17"/>
  <c r="D138" i="17"/>
  <c r="D135" i="17"/>
  <c r="D134" i="17"/>
  <c r="D133" i="17"/>
  <c r="D132" i="17"/>
  <c r="D130" i="17"/>
  <c r="D128" i="17"/>
  <c r="D127" i="17"/>
  <c r="D126" i="17"/>
  <c r="D124" i="17"/>
  <c r="D121" i="17"/>
  <c r="D120" i="17"/>
  <c r="D118" i="17"/>
  <c r="D117" i="17"/>
  <c r="D114" i="17"/>
  <c r="D111" i="17"/>
  <c r="D109" i="17"/>
  <c r="D108" i="17"/>
  <c r="D107" i="17"/>
  <c r="D106" i="17"/>
  <c r="D105" i="17"/>
  <c r="D104" i="17"/>
  <c r="D103" i="17"/>
  <c r="D100" i="17"/>
  <c r="D99" i="17"/>
  <c r="D98" i="17"/>
  <c r="D97" i="17"/>
  <c r="D96" i="17"/>
  <c r="D95" i="17"/>
  <c r="D94" i="17"/>
  <c r="D92" i="17"/>
  <c r="D91" i="17"/>
  <c r="D90" i="17"/>
  <c r="D89" i="17"/>
  <c r="D88" i="17"/>
  <c r="D87" i="17"/>
  <c r="D86" i="17"/>
  <c r="D84" i="17"/>
  <c r="D83" i="17"/>
  <c r="D82" i="17"/>
  <c r="D81" i="17"/>
  <c r="D79" i="17"/>
  <c r="D78" i="17"/>
  <c r="D77" i="17"/>
  <c r="D75" i="17"/>
  <c r="D73" i="17"/>
  <c r="D72" i="17"/>
  <c r="D71" i="17"/>
  <c r="D69" i="17"/>
  <c r="F69" i="17" s="1"/>
  <c r="D67" i="17"/>
  <c r="D66" i="17"/>
  <c r="D65" i="17"/>
  <c r="D64" i="17"/>
  <c r="D63" i="17"/>
  <c r="D62" i="17"/>
  <c r="D61" i="17"/>
  <c r="D60" i="17"/>
  <c r="D59" i="17"/>
  <c r="D57" i="17"/>
  <c r="D56" i="17"/>
  <c r="D55" i="17"/>
  <c r="D54" i="17"/>
  <c r="D53" i="17"/>
  <c r="D52" i="17"/>
  <c r="D51" i="17"/>
  <c r="D50" i="17"/>
  <c r="D49" i="17"/>
  <c r="D48" i="17"/>
  <c r="D47" i="17"/>
  <c r="D46" i="17"/>
  <c r="D45" i="17"/>
  <c r="D44" i="17"/>
  <c r="D41" i="17"/>
  <c r="D40" i="17"/>
  <c r="D39" i="17"/>
  <c r="D38" i="17"/>
  <c r="D37" i="17"/>
  <c r="D36" i="17"/>
  <c r="D35" i="17"/>
  <c r="D34" i="17"/>
  <c r="D33" i="17"/>
  <c r="D32" i="17"/>
  <c r="D31" i="17"/>
  <c r="D29" i="17"/>
  <c r="D28" i="17"/>
  <c r="D27" i="17"/>
  <c r="D26" i="17"/>
  <c r="D25" i="17"/>
  <c r="D24" i="17"/>
  <c r="D23" i="17"/>
  <c r="D22" i="17"/>
  <c r="D21" i="17"/>
  <c r="D14" i="17"/>
  <c r="D10" i="17"/>
  <c r="D9" i="17"/>
  <c r="D8" i="17"/>
  <c r="D160" i="16"/>
  <c r="D159" i="16"/>
  <c r="D158" i="16"/>
  <c r="D156" i="16"/>
  <c r="D154" i="16"/>
  <c r="D152" i="16"/>
  <c r="D150" i="16"/>
  <c r="D149" i="16"/>
  <c r="D144" i="16"/>
  <c r="D143" i="16"/>
  <c r="D142" i="16"/>
  <c r="D141" i="16"/>
  <c r="D138" i="16"/>
  <c r="D135" i="16"/>
  <c r="D134" i="16"/>
  <c r="D133" i="16"/>
  <c r="D132" i="16"/>
  <c r="D131" i="16"/>
  <c r="D130" i="16"/>
  <c r="D129" i="16"/>
  <c r="D127" i="16"/>
  <c r="D125" i="16"/>
  <c r="D124" i="16"/>
  <c r="D123"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5" i="16"/>
  <c r="D84" i="16"/>
  <c r="D83" i="16"/>
  <c r="D82" i="16"/>
  <c r="D80" i="16"/>
  <c r="D78" i="16"/>
  <c r="D77" i="16"/>
  <c r="D76" i="16"/>
  <c r="D75" i="16"/>
  <c r="D74" i="16"/>
  <c r="D73" i="16"/>
  <c r="D72" i="16"/>
  <c r="D71" i="16"/>
  <c r="D70" i="16"/>
  <c r="D69" i="16"/>
  <c r="D68" i="16"/>
  <c r="D67" i="16"/>
  <c r="D66" i="16"/>
  <c r="D65" i="16"/>
  <c r="D64" i="16"/>
  <c r="D63" i="16"/>
  <c r="D62" i="16"/>
  <c r="D57" i="16"/>
  <c r="D56" i="16"/>
  <c r="D55" i="16"/>
  <c r="D54" i="16"/>
  <c r="D53" i="16"/>
  <c r="D52" i="16"/>
  <c r="D51" i="16"/>
  <c r="D50" i="16"/>
  <c r="D49" i="16"/>
  <c r="D48" i="16"/>
  <c r="D47" i="16"/>
  <c r="F47" i="16" s="1"/>
  <c r="D44" i="16"/>
  <c r="D43" i="16"/>
  <c r="D42" i="16"/>
  <c r="D40" i="16"/>
  <c r="D39" i="16"/>
  <c r="D38" i="16"/>
  <c r="D36" i="16"/>
  <c r="D31" i="16"/>
  <c r="D30" i="16"/>
  <c r="D26" i="16"/>
  <c r="D24" i="16"/>
  <c r="D21" i="16"/>
  <c r="F21" i="16" s="1"/>
  <c r="D20" i="16"/>
  <c r="D18" i="16"/>
  <c r="D16" i="16"/>
  <c r="D13" i="16"/>
  <c r="D10" i="16"/>
  <c r="D9" i="16"/>
  <c r="D8" i="16"/>
  <c r="D166" i="15"/>
  <c r="D165" i="15"/>
  <c r="D164" i="15"/>
  <c r="D163" i="15"/>
  <c r="D162" i="15"/>
  <c r="D160" i="15"/>
  <c r="D159" i="15"/>
  <c r="D158" i="15"/>
  <c r="D156" i="15"/>
  <c r="D155" i="15"/>
  <c r="D154" i="15"/>
  <c r="D153" i="15"/>
  <c r="D152" i="15"/>
  <c r="D151" i="15"/>
  <c r="D150" i="15"/>
  <c r="D149" i="15"/>
  <c r="D148" i="15"/>
  <c r="D147" i="15"/>
  <c r="D146" i="15"/>
  <c r="D145" i="15"/>
  <c r="D144" i="15"/>
  <c r="D142" i="15"/>
  <c r="D141" i="15"/>
  <c r="D140" i="15"/>
  <c r="D139" i="15"/>
  <c r="D138" i="15"/>
  <c r="D137" i="15"/>
  <c r="D136" i="15"/>
  <c r="D135" i="15"/>
  <c r="D134" i="15"/>
  <c r="D133" i="15"/>
  <c r="D132" i="15"/>
  <c r="D131" i="15"/>
  <c r="D130" i="15"/>
  <c r="D129" i="15"/>
  <c r="D128" i="15"/>
  <c r="D127" i="15"/>
  <c r="D126" i="15"/>
  <c r="D125" i="15"/>
  <c r="D124" i="15"/>
  <c r="D123" i="15"/>
  <c r="D122" i="15"/>
  <c r="D121" i="15"/>
  <c r="D120" i="15"/>
  <c r="D119" i="15"/>
  <c r="D118" i="15"/>
  <c r="D117" i="15"/>
  <c r="D116" i="15"/>
  <c r="D115" i="15"/>
  <c r="D114" i="15"/>
  <c r="D113" i="15"/>
  <c r="D112" i="15"/>
  <c r="D111" i="15"/>
  <c r="D110" i="15"/>
  <c r="D109" i="15"/>
  <c r="D108" i="15"/>
  <c r="F38" i="16"/>
  <c r="F36" i="16"/>
  <c r="D107" i="15"/>
  <c r="D106" i="15"/>
  <c r="D105" i="15"/>
  <c r="D104" i="15"/>
  <c r="D100" i="15"/>
  <c r="D98" i="15"/>
  <c r="D97" i="15"/>
  <c r="D96" i="15"/>
  <c r="D95" i="15"/>
  <c r="D93" i="15"/>
  <c r="D91" i="15"/>
  <c r="D90" i="15"/>
  <c r="D88" i="15"/>
  <c r="D86" i="15"/>
  <c r="D81" i="15"/>
  <c r="D80" i="15"/>
  <c r="D79" i="15"/>
  <c r="D78" i="15"/>
  <c r="D77" i="15"/>
  <c r="D76" i="15"/>
  <c r="D74" i="15"/>
  <c r="D73" i="15"/>
  <c r="D71" i="15"/>
  <c r="D66" i="15"/>
  <c r="D65" i="15"/>
  <c r="D64" i="15"/>
  <c r="D63" i="15"/>
  <c r="D62" i="15"/>
  <c r="D61" i="15"/>
  <c r="D59" i="15"/>
  <c r="D58" i="15"/>
  <c r="D55" i="15"/>
  <c r="D54" i="15"/>
  <c r="D53" i="15"/>
  <c r="D52" i="15"/>
  <c r="D51" i="15"/>
  <c r="D50" i="15"/>
  <c r="D49" i="15"/>
  <c r="D47" i="15"/>
  <c r="D46" i="15"/>
  <c r="D45" i="15"/>
  <c r="D44" i="15"/>
  <c r="D43" i="15"/>
  <c r="D41" i="15"/>
  <c r="D39" i="15"/>
  <c r="D38" i="15"/>
  <c r="D37" i="15"/>
  <c r="D36" i="15"/>
  <c r="D35" i="15"/>
  <c r="D34" i="15"/>
  <c r="D32" i="15"/>
  <c r="D31" i="15"/>
  <c r="D30" i="15"/>
  <c r="D28" i="15"/>
  <c r="F28" i="15" s="1"/>
  <c r="D27" i="15"/>
  <c r="D26" i="15"/>
  <c r="D25" i="15"/>
  <c r="D24" i="15"/>
  <c r="D22" i="15"/>
  <c r="F22" i="15" s="1"/>
  <c r="D20" i="15"/>
  <c r="D19" i="15"/>
  <c r="D18" i="15"/>
  <c r="D17" i="15"/>
  <c r="D16" i="15"/>
  <c r="D14" i="15"/>
  <c r="D11" i="15"/>
  <c r="D10" i="15"/>
  <c r="D9" i="15"/>
  <c r="D8" i="15"/>
  <c r="D251" i="14"/>
  <c r="D250" i="14"/>
  <c r="D249" i="14"/>
  <c r="D248" i="14"/>
  <c r="D247" i="14"/>
  <c r="D246" i="14"/>
  <c r="D245" i="14"/>
  <c r="D244" i="14"/>
  <c r="D243" i="14"/>
  <c r="D242" i="14"/>
  <c r="D241" i="14"/>
  <c r="D240" i="14"/>
  <c r="D239" i="14"/>
  <c r="D238" i="14"/>
  <c r="D237" i="14"/>
  <c r="D236" i="14"/>
  <c r="D235" i="14"/>
  <c r="D234" i="14"/>
  <c r="D233" i="14"/>
  <c r="D232" i="14"/>
  <c r="D231" i="14"/>
  <c r="D230" i="14"/>
  <c r="D229" i="14"/>
  <c r="D228" i="14"/>
  <c r="D227" i="14"/>
  <c r="D226" i="14"/>
  <c r="D225" i="14"/>
  <c r="D224" i="14"/>
  <c r="D223" i="14"/>
  <c r="D222" i="14"/>
  <c r="D221" i="14"/>
  <c r="D220" i="14"/>
  <c r="D219" i="14"/>
  <c r="D218" i="14"/>
  <c r="D217" i="14"/>
  <c r="D216" i="14"/>
  <c r="D215" i="14"/>
  <c r="D214" i="14"/>
  <c r="D213" i="14"/>
  <c r="D212" i="14"/>
  <c r="D211" i="14"/>
  <c r="D210" i="14"/>
  <c r="D209" i="14"/>
  <c r="D208" i="14"/>
  <c r="D207" i="14"/>
  <c r="D206" i="14"/>
  <c r="D205" i="14"/>
  <c r="D204" i="14"/>
  <c r="D203" i="14"/>
  <c r="D202" i="14"/>
  <c r="D201" i="14"/>
  <c r="D200" i="14"/>
  <c r="D199" i="14"/>
  <c r="D198" i="14"/>
  <c r="D197" i="14"/>
  <c r="D196" i="14"/>
  <c r="D195" i="14"/>
  <c r="D194" i="14"/>
  <c r="D193" i="14"/>
  <c r="D192" i="14"/>
  <c r="D191" i="14"/>
  <c r="D190" i="14"/>
  <c r="D189" i="14"/>
  <c r="D186" i="14"/>
  <c r="D184" i="14"/>
  <c r="D183" i="14"/>
  <c r="D174" i="14"/>
  <c r="D171" i="14"/>
  <c r="D169" i="14"/>
  <c r="D168" i="14"/>
  <c r="D166" i="14"/>
  <c r="D161" i="14"/>
  <c r="D160" i="14"/>
  <c r="D159" i="14"/>
  <c r="D158" i="14"/>
  <c r="D157" i="14"/>
  <c r="D156" i="14"/>
  <c r="D155" i="14"/>
  <c r="D154" i="14"/>
  <c r="D153" i="14"/>
  <c r="D152" i="14"/>
  <c r="D151" i="14"/>
  <c r="D150" i="14"/>
  <c r="D149" i="14"/>
  <c r="D148" i="14"/>
  <c r="D147" i="14"/>
  <c r="D146" i="14"/>
  <c r="D144" i="14"/>
  <c r="D143" i="14"/>
  <c r="D142" i="14"/>
  <c r="D141" i="14"/>
  <c r="D140" i="14"/>
  <c r="D139" i="14"/>
  <c r="D138" i="14"/>
  <c r="D137" i="14"/>
  <c r="D132" i="14"/>
  <c r="D131" i="14"/>
  <c r="D130" i="14"/>
  <c r="D129" i="14"/>
  <c r="D128" i="14"/>
  <c r="F20" i="15"/>
  <c r="D126" i="14"/>
  <c r="D125" i="14"/>
  <c r="D124" i="14"/>
  <c r="D123" i="14"/>
  <c r="D122" i="14"/>
  <c r="D118" i="14"/>
  <c r="D117" i="14"/>
  <c r="D116" i="14"/>
  <c r="D115" i="14"/>
  <c r="D114" i="14"/>
  <c r="D113" i="14"/>
  <c r="D112" i="14"/>
  <c r="D111" i="14"/>
  <c r="D110" i="14"/>
  <c r="D109" i="14"/>
  <c r="D108" i="14"/>
  <c r="D107" i="14"/>
  <c r="D106" i="14"/>
  <c r="D105" i="14"/>
  <c r="D104" i="14"/>
  <c r="D103" i="14"/>
  <c r="D102" i="14"/>
  <c r="D101" i="14"/>
  <c r="D100" i="14"/>
  <c r="D99" i="14"/>
  <c r="D98" i="14"/>
  <c r="D97" i="14"/>
  <c r="D96" i="14"/>
  <c r="D95" i="14"/>
  <c r="D94" i="14"/>
  <c r="D93" i="14"/>
  <c r="D92" i="14"/>
  <c r="D91" i="14"/>
  <c r="D90" i="14"/>
  <c r="D89" i="14"/>
  <c r="D88" i="14"/>
  <c r="D87" i="14"/>
  <c r="D86" i="14"/>
  <c r="D85" i="14"/>
  <c r="D84" i="14"/>
  <c r="D83" i="14"/>
  <c r="D82" i="14"/>
  <c r="D81" i="14"/>
  <c r="D80" i="14"/>
  <c r="D79" i="14"/>
  <c r="D78" i="14"/>
  <c r="D77" i="14"/>
  <c r="D76" i="14"/>
  <c r="D75" i="14"/>
  <c r="D74" i="14"/>
  <c r="D73" i="14"/>
  <c r="D72" i="14"/>
  <c r="D71" i="14"/>
  <c r="D70" i="14"/>
  <c r="D69" i="14"/>
  <c r="D68" i="14"/>
  <c r="D67" i="14"/>
  <c r="D66" i="14"/>
  <c r="D65" i="14"/>
  <c r="D64" i="14"/>
  <c r="D63" i="14"/>
  <c r="D62" i="14"/>
  <c r="D61" i="14"/>
  <c r="D60" i="14"/>
  <c r="D59" i="14"/>
  <c r="D58" i="14"/>
  <c r="D57" i="14"/>
  <c r="D56" i="14"/>
  <c r="D52" i="14"/>
  <c r="D51" i="14"/>
  <c r="D50" i="14"/>
  <c r="D47" i="14"/>
  <c r="D46" i="14"/>
  <c r="D45" i="14"/>
  <c r="D44" i="14"/>
  <c r="D43" i="14"/>
  <c r="D42" i="14"/>
  <c r="D41" i="14"/>
  <c r="D40" i="14"/>
  <c r="D39" i="14"/>
  <c r="D38" i="14"/>
  <c r="D37" i="14"/>
  <c r="D36" i="14"/>
  <c r="D35" i="14"/>
  <c r="D34" i="14"/>
  <c r="D33" i="14"/>
  <c r="D32" i="14"/>
  <c r="D31" i="14"/>
  <c r="D29" i="14"/>
  <c r="D26" i="14"/>
  <c r="D24" i="14"/>
  <c r="D23" i="14"/>
  <c r="D22" i="14"/>
  <c r="D19" i="14"/>
  <c r="D15" i="14"/>
  <c r="D14" i="14"/>
  <c r="D13" i="14"/>
  <c r="D11" i="14"/>
  <c r="D10" i="14"/>
  <c r="D8" i="14"/>
  <c r="D199" i="13"/>
  <c r="D198" i="13"/>
  <c r="D197" i="13"/>
  <c r="D196" i="13"/>
  <c r="D195" i="13"/>
  <c r="D194" i="13"/>
  <c r="D193" i="13"/>
  <c r="D192" i="13"/>
  <c r="D191" i="13"/>
  <c r="D190" i="13"/>
  <c r="D189" i="13"/>
  <c r="D188" i="13"/>
  <c r="D187" i="13"/>
  <c r="D186" i="13"/>
  <c r="D185" i="13"/>
  <c r="D184" i="13"/>
  <c r="D180" i="13"/>
  <c r="D179" i="13"/>
  <c r="D178" i="13"/>
  <c r="D177" i="13"/>
  <c r="D176" i="13"/>
  <c r="D175" i="13"/>
  <c r="D174" i="13"/>
  <c r="D171" i="13"/>
  <c r="D170" i="13"/>
  <c r="D168" i="13"/>
  <c r="D167" i="13"/>
  <c r="D166" i="13"/>
  <c r="D165" i="13"/>
  <c r="D164" i="13"/>
  <c r="D163" i="13"/>
  <c r="D162" i="13"/>
  <c r="D161" i="13"/>
  <c r="D160" i="13"/>
  <c r="D159" i="13"/>
  <c r="D158" i="13"/>
  <c r="D155" i="13"/>
  <c r="D154" i="13"/>
  <c r="D153" i="13"/>
  <c r="D152" i="13"/>
  <c r="D148" i="13"/>
  <c r="D142" i="13"/>
  <c r="D139" i="13"/>
  <c r="D138" i="13"/>
  <c r="F138" i="13" s="1"/>
  <c r="D136" i="13"/>
  <c r="D134" i="13"/>
  <c r="D121" i="13"/>
  <c r="D120" i="13"/>
  <c r="D119" i="13"/>
  <c r="D118" i="13"/>
  <c r="D117" i="13"/>
  <c r="D116" i="13"/>
  <c r="D114" i="13"/>
  <c r="D111" i="13"/>
  <c r="D110" i="13"/>
  <c r="F110" i="13" s="1"/>
  <c r="D109" i="13"/>
  <c r="F109" i="13" s="1"/>
  <c r="D108" i="13"/>
  <c r="D107" i="13"/>
  <c r="D106" i="13"/>
  <c r="D104" i="13"/>
  <c r="D103" i="13"/>
  <c r="D100" i="13"/>
  <c r="D99" i="13"/>
  <c r="D98" i="13"/>
  <c r="D97" i="13"/>
  <c r="D96" i="13"/>
  <c r="D95" i="13"/>
  <c r="D94" i="13"/>
  <c r="D93" i="13"/>
  <c r="D92" i="13"/>
  <c r="D91" i="13"/>
  <c r="D90" i="13"/>
  <c r="D89" i="13"/>
  <c r="D86" i="13"/>
  <c r="D85" i="13"/>
  <c r="D84" i="13"/>
  <c r="D83" i="13"/>
  <c r="D82" i="13"/>
  <c r="D81" i="13"/>
  <c r="D80" i="13"/>
  <c r="D78" i="13"/>
  <c r="D76" i="13"/>
  <c r="D75" i="13"/>
  <c r="D74" i="13"/>
  <c r="D73" i="13"/>
  <c r="D72" i="13"/>
  <c r="D71" i="13"/>
  <c r="D70" i="13"/>
  <c r="D69" i="13"/>
  <c r="D68" i="13"/>
  <c r="D67" i="13"/>
  <c r="D66" i="13"/>
  <c r="D65" i="13"/>
  <c r="D64" i="13"/>
  <c r="D63" i="13"/>
  <c r="D62" i="13"/>
  <c r="D61" i="13"/>
  <c r="D60" i="13"/>
  <c r="D59" i="13"/>
  <c r="D58" i="13"/>
  <c r="D57" i="13"/>
  <c r="D56" i="13"/>
  <c r="D55" i="13"/>
  <c r="D54" i="13"/>
  <c r="D53" i="13"/>
  <c r="D52" i="13"/>
  <c r="D51" i="13"/>
  <c r="D50" i="13"/>
  <c r="D49" i="13"/>
  <c r="D48" i="13"/>
  <c r="D47" i="13"/>
  <c r="D45" i="13"/>
  <c r="D44" i="13"/>
  <c r="D43" i="13"/>
  <c r="D42" i="13"/>
  <c r="D40" i="13"/>
  <c r="D39" i="13"/>
  <c r="D38" i="13"/>
  <c r="D36" i="13"/>
  <c r="F36" i="13" s="1"/>
  <c r="D34" i="13"/>
  <c r="D33" i="13"/>
  <c r="F33" i="13" s="1"/>
  <c r="D32" i="13"/>
  <c r="D31" i="13"/>
  <c r="D30" i="13"/>
  <c r="D29" i="13"/>
  <c r="D28" i="13"/>
  <c r="D27" i="13"/>
  <c r="D26" i="13"/>
  <c r="D25" i="13"/>
  <c r="D24" i="13"/>
  <c r="D23" i="13"/>
  <c r="D22" i="13"/>
  <c r="D19" i="13"/>
  <c r="F19" i="13" s="1"/>
  <c r="D18" i="13"/>
  <c r="D17" i="13"/>
  <c r="D16" i="13"/>
  <c r="D14" i="13"/>
  <c r="D13" i="13"/>
  <c r="D10" i="13"/>
  <c r="D9" i="13"/>
  <c r="D8" i="13"/>
  <c r="D167" i="12"/>
  <c r="D166" i="12"/>
  <c r="D165" i="12"/>
  <c r="D164" i="12"/>
  <c r="D163" i="12"/>
  <c r="D162" i="12"/>
  <c r="D153" i="12"/>
  <c r="D150" i="12"/>
  <c r="D148" i="12"/>
  <c r="D147" i="12"/>
  <c r="D146" i="12"/>
  <c r="D145" i="12"/>
  <c r="D144" i="12"/>
  <c r="D143" i="12"/>
  <c r="D142" i="12"/>
  <c r="D141" i="12"/>
  <c r="D140" i="12"/>
  <c r="D139" i="12"/>
  <c r="D137" i="12"/>
  <c r="D136" i="12"/>
  <c r="D135" i="12"/>
  <c r="D134" i="12"/>
  <c r="D133" i="12"/>
  <c r="D132" i="12"/>
  <c r="D131" i="12"/>
  <c r="D129" i="12"/>
  <c r="D128" i="12"/>
  <c r="D127" i="12"/>
  <c r="D126" i="12"/>
  <c r="D125" i="12"/>
  <c r="D124" i="12"/>
  <c r="D123" i="12"/>
  <c r="D122" i="12"/>
  <c r="D121" i="12"/>
  <c r="D120" i="12"/>
  <c r="D119" i="12"/>
  <c r="D118" i="12"/>
  <c r="D117" i="12"/>
  <c r="D116" i="12"/>
  <c r="D115" i="12"/>
  <c r="D114" i="12"/>
  <c r="F27" i="13"/>
  <c r="F22" i="13"/>
  <c r="F26" i="13"/>
  <c r="D113" i="12"/>
  <c r="D110" i="12"/>
  <c r="D109" i="12"/>
  <c r="D108" i="12"/>
  <c r="D107" i="12"/>
  <c r="D106" i="12"/>
  <c r="D105" i="12"/>
  <c r="D103" i="12"/>
  <c r="D102" i="12"/>
  <c r="D100" i="12"/>
  <c r="D99" i="12"/>
  <c r="D98" i="12"/>
  <c r="D97" i="12"/>
  <c r="D96" i="12"/>
  <c r="D95" i="12"/>
  <c r="D94" i="12"/>
  <c r="D93" i="12"/>
  <c r="D92" i="12"/>
  <c r="D91" i="12"/>
  <c r="D87" i="12"/>
  <c r="D86" i="12"/>
  <c r="D85" i="12"/>
  <c r="D84" i="12"/>
  <c r="D83" i="12"/>
  <c r="D82" i="12"/>
  <c r="D80" i="12"/>
  <c r="D79" i="12"/>
  <c r="D77" i="12"/>
  <c r="D76" i="12"/>
  <c r="D72" i="12"/>
  <c r="D66" i="12"/>
  <c r="D65" i="12"/>
  <c r="D63" i="12"/>
  <c r="D61" i="12"/>
  <c r="D60" i="12"/>
  <c r="D59" i="12"/>
  <c r="D58" i="12"/>
  <c r="D57" i="12"/>
  <c r="D56" i="12"/>
  <c r="D54" i="12"/>
  <c r="D53" i="12"/>
  <c r="D52" i="12"/>
  <c r="D50" i="12"/>
  <c r="D49" i="12"/>
  <c r="D48" i="12"/>
  <c r="D47" i="12"/>
  <c r="D46" i="12"/>
  <c r="D44" i="12"/>
  <c r="D43" i="12"/>
  <c r="D42" i="12"/>
  <c r="D41" i="12"/>
  <c r="D40" i="12"/>
  <c r="D39" i="12"/>
  <c r="D38" i="12"/>
  <c r="D37" i="12"/>
  <c r="D35" i="12"/>
  <c r="D29" i="12"/>
  <c r="D28" i="12"/>
  <c r="D25" i="12"/>
  <c r="D24" i="12"/>
  <c r="D23" i="12"/>
  <c r="D21" i="12"/>
  <c r="D20" i="12"/>
  <c r="D13" i="12"/>
  <c r="D12" i="12"/>
  <c r="D10" i="12"/>
  <c r="D8" i="12"/>
  <c r="D77" i="11"/>
  <c r="D76" i="11"/>
  <c r="D75" i="11"/>
  <c r="D74" i="11"/>
  <c r="D73" i="11"/>
  <c r="D72" i="11"/>
  <c r="D71" i="11"/>
  <c r="D70" i="11"/>
  <c r="D69" i="11"/>
  <c r="D68" i="11"/>
  <c r="D67" i="11"/>
  <c r="D66" i="11"/>
  <c r="D65" i="11"/>
  <c r="D64" i="11"/>
  <c r="D63" i="11"/>
  <c r="D62" i="11"/>
  <c r="D61" i="11"/>
  <c r="D60" i="11"/>
  <c r="D59" i="11"/>
  <c r="D58" i="11"/>
  <c r="D57" i="11"/>
  <c r="D54" i="11"/>
  <c r="C54" i="11"/>
  <c r="D53" i="11"/>
  <c r="D51" i="11"/>
  <c r="D50" i="11"/>
  <c r="D46" i="11"/>
  <c r="D43" i="11"/>
  <c r="D42" i="11"/>
  <c r="D40" i="11"/>
  <c r="D36" i="11"/>
  <c r="D34" i="11"/>
  <c r="D33" i="11"/>
  <c r="D29" i="11"/>
  <c r="D28" i="11"/>
  <c r="D23" i="11"/>
  <c r="D21" i="11"/>
  <c r="D20" i="11"/>
  <c r="D18" i="11"/>
  <c r="D13" i="11"/>
  <c r="D11" i="11"/>
  <c r="D8" i="11"/>
  <c r="D83" i="10"/>
  <c r="D82" i="10"/>
  <c r="D81" i="10"/>
  <c r="D80" i="10"/>
  <c r="D79" i="10"/>
  <c r="D78" i="10"/>
  <c r="D77" i="10"/>
  <c r="D76" i="10"/>
  <c r="D75" i="10"/>
  <c r="D74" i="10"/>
  <c r="D73" i="10"/>
  <c r="D72" i="10"/>
  <c r="D71" i="10"/>
  <c r="D70" i="10"/>
  <c r="D69" i="10"/>
  <c r="D68" i="10"/>
  <c r="D67" i="10"/>
  <c r="D66" i="10"/>
  <c r="D65" i="10"/>
  <c r="D64" i="10"/>
  <c r="D63" i="10"/>
  <c r="D62" i="10"/>
  <c r="D61" i="10"/>
  <c r="D60" i="10"/>
  <c r="D59" i="10"/>
  <c r="D58" i="10"/>
  <c r="D57" i="10"/>
  <c r="D56" i="10"/>
  <c r="D55" i="10"/>
  <c r="D54" i="10"/>
  <c r="D53" i="10"/>
  <c r="D52" i="10"/>
  <c r="D51" i="10"/>
  <c r="D50" i="10"/>
  <c r="D49" i="10"/>
  <c r="D48" i="10"/>
  <c r="D47" i="10"/>
  <c r="D46" i="10"/>
  <c r="D45" i="10"/>
  <c r="D44" i="10"/>
  <c r="D43" i="10"/>
  <c r="D42" i="10"/>
  <c r="D41" i="10"/>
  <c r="D40" i="10"/>
  <c r="D39" i="10"/>
  <c r="D38" i="10"/>
  <c r="D37" i="10"/>
  <c r="D36" i="10"/>
  <c r="D35" i="10"/>
  <c r="D34" i="10"/>
  <c r="D33" i="10"/>
  <c r="D32" i="10"/>
  <c r="D31" i="10"/>
  <c r="D30" i="10"/>
  <c r="D29" i="10"/>
  <c r="D28" i="10"/>
  <c r="D27" i="10"/>
  <c r="D20" i="10"/>
  <c r="D19" i="10"/>
  <c r="D13" i="10"/>
  <c r="D11" i="10"/>
  <c r="D8" i="10"/>
  <c r="D90" i="9"/>
  <c r="D86" i="9"/>
  <c r="D85" i="9"/>
  <c r="D84" i="9"/>
  <c r="D83" i="9"/>
  <c r="D81" i="9"/>
  <c r="D80" i="9"/>
  <c r="D79" i="9"/>
  <c r="D78" i="9"/>
  <c r="D77" i="9"/>
  <c r="D76" i="9"/>
  <c r="D75" i="9"/>
  <c r="D73" i="9"/>
  <c r="D72" i="9"/>
  <c r="D71" i="9"/>
  <c r="D70" i="9"/>
  <c r="D68" i="9"/>
  <c r="D67" i="9"/>
  <c r="D66" i="9"/>
  <c r="D65" i="9"/>
  <c r="D62" i="9"/>
  <c r="D61" i="9"/>
  <c r="D60" i="9"/>
  <c r="D57" i="9"/>
  <c r="D56" i="9"/>
  <c r="D55" i="9"/>
  <c r="D54" i="9"/>
  <c r="D53" i="9"/>
  <c r="D52" i="9"/>
  <c r="D51" i="9"/>
  <c r="D50" i="9"/>
  <c r="F54" i="12"/>
  <c r="D49" i="9"/>
  <c r="D48" i="9"/>
  <c r="D47" i="9"/>
  <c r="D46" i="9"/>
  <c r="D45" i="9"/>
  <c r="D44" i="9"/>
  <c r="D43" i="9"/>
  <c r="D42" i="9"/>
  <c r="D41" i="9"/>
  <c r="D37" i="9"/>
  <c r="D36" i="9"/>
  <c r="D35" i="9"/>
  <c r="D34" i="9"/>
  <c r="D33" i="9"/>
  <c r="D32" i="9"/>
  <c r="D31" i="9"/>
  <c r="D30" i="9"/>
  <c r="D29" i="9"/>
  <c r="D28" i="9"/>
  <c r="D27" i="9"/>
  <c r="D26" i="9"/>
  <c r="D22" i="9"/>
  <c r="D21" i="9"/>
  <c r="D19" i="9"/>
  <c r="D13" i="9"/>
  <c r="D10" i="9"/>
  <c r="D7" i="9"/>
  <c r="D6" i="9"/>
  <c r="D257" i="8"/>
  <c r="D256" i="8"/>
  <c r="D255" i="8"/>
  <c r="D254" i="8"/>
  <c r="D253" i="8"/>
  <c r="D252" i="8"/>
  <c r="D251" i="8"/>
  <c r="D249" i="8"/>
  <c r="D247" i="8"/>
  <c r="D245" i="8"/>
  <c r="D243" i="8"/>
  <c r="D241" i="8"/>
  <c r="D240" i="8"/>
  <c r="D238" i="8"/>
  <c r="D235" i="8"/>
  <c r="D234" i="8"/>
  <c r="D233" i="8"/>
  <c r="D232" i="8"/>
  <c r="D231" i="8"/>
  <c r="D230" i="8"/>
  <c r="D229" i="8"/>
  <c r="D228" i="8"/>
  <c r="D227" i="8"/>
  <c r="D225" i="8"/>
  <c r="D224" i="8"/>
  <c r="D223" i="8"/>
  <c r="D222" i="8"/>
  <c r="D221" i="8"/>
  <c r="D219" i="8"/>
  <c r="D217" i="8"/>
  <c r="D215" i="8"/>
  <c r="D214" i="8"/>
  <c r="D213" i="8"/>
  <c r="D212" i="8"/>
  <c r="D211" i="8"/>
  <c r="D210" i="8"/>
  <c r="D209" i="8"/>
  <c r="D208" i="8"/>
  <c r="D201" i="8"/>
  <c r="D199" i="8"/>
  <c r="D195" i="8"/>
  <c r="D194" i="8"/>
  <c r="D193" i="8"/>
  <c r="D192" i="8"/>
  <c r="D189" i="8"/>
  <c r="D188" i="8"/>
  <c r="D187" i="8"/>
  <c r="D186" i="8"/>
  <c r="D185" i="8"/>
  <c r="D184" i="8"/>
  <c r="D183" i="8"/>
  <c r="D182" i="8"/>
  <c r="D181" i="8"/>
  <c r="D180" i="8"/>
  <c r="D177" i="8"/>
  <c r="D176" i="8"/>
  <c r="D175" i="8"/>
  <c r="D174" i="8"/>
  <c r="D173" i="8"/>
  <c r="D172" i="8"/>
  <c r="D169" i="8"/>
  <c r="D168" i="8"/>
  <c r="D167" i="8"/>
  <c r="D165" i="8"/>
  <c r="D164" i="8"/>
  <c r="F164" i="8" s="1"/>
  <c r="D163" i="8"/>
  <c r="D162" i="8"/>
  <c r="F162" i="8" s="1"/>
  <c r="D161" i="8"/>
  <c r="D160" i="8"/>
  <c r="D159" i="8"/>
  <c r="D158" i="8"/>
  <c r="D157" i="8"/>
  <c r="D156" i="8"/>
  <c r="D155" i="8"/>
  <c r="D153" i="8"/>
  <c r="D151" i="8"/>
  <c r="D149" i="8"/>
  <c r="D147" i="8"/>
  <c r="D146" i="8"/>
  <c r="D144" i="8"/>
  <c r="D143" i="8"/>
  <c r="D142" i="8"/>
  <c r="D141" i="8"/>
  <c r="D140" i="8"/>
  <c r="D139" i="8"/>
  <c r="D138" i="8"/>
  <c r="D136" i="8"/>
  <c r="D134" i="8"/>
  <c r="D133" i="8"/>
  <c r="D132" i="8"/>
  <c r="D131" i="8"/>
  <c r="D130" i="8"/>
  <c r="D129" i="8"/>
  <c r="D128" i="8"/>
  <c r="D127" i="8"/>
  <c r="D126" i="8"/>
  <c r="D125" i="8"/>
  <c r="D124" i="8"/>
  <c r="D123" i="8"/>
  <c r="D122" i="8"/>
  <c r="D121" i="8"/>
  <c r="D120" i="8"/>
  <c r="D119" i="8"/>
  <c r="D118" i="8"/>
  <c r="D116" i="8"/>
  <c r="D115" i="8"/>
  <c r="D112" i="8"/>
  <c r="D111" i="8"/>
  <c r="D110" i="8"/>
  <c r="D108" i="8"/>
  <c r="D106" i="8"/>
  <c r="D105" i="8"/>
  <c r="D103" i="8"/>
  <c r="D101" i="8"/>
  <c r="D100" i="8"/>
  <c r="D99" i="8"/>
  <c r="D97" i="8"/>
  <c r="D95" i="8"/>
  <c r="D93" i="8"/>
  <c r="D90" i="8"/>
  <c r="D89" i="8"/>
  <c r="D88" i="8"/>
  <c r="D87" i="8"/>
  <c r="D85" i="8"/>
  <c r="D84" i="8"/>
  <c r="D82" i="8"/>
  <c r="D80" i="8"/>
  <c r="D79" i="8"/>
  <c r="D77" i="8"/>
  <c r="D76" i="8"/>
  <c r="D75" i="8"/>
  <c r="D74" i="8"/>
  <c r="D72" i="8"/>
  <c r="D70" i="8"/>
  <c r="F70" i="8" s="1"/>
  <c r="D69" i="8"/>
  <c r="D66" i="8"/>
  <c r="F66" i="8" s="1"/>
  <c r="D65" i="8"/>
  <c r="F65" i="8" s="1"/>
  <c r="D59" i="8"/>
  <c r="D55" i="8"/>
  <c r="D54" i="8"/>
  <c r="D51" i="8"/>
  <c r="F51" i="8" s="1"/>
  <c r="D50" i="8"/>
  <c r="F50" i="8" s="1"/>
  <c r="D49" i="8"/>
  <c r="D47" i="8"/>
  <c r="D45" i="8"/>
  <c r="D43" i="8"/>
  <c r="D42" i="8"/>
  <c r="D40" i="8"/>
  <c r="D38" i="8"/>
  <c r="D36" i="8"/>
  <c r="D35" i="8"/>
  <c r="D32" i="8"/>
  <c r="D31" i="8"/>
  <c r="D28" i="8"/>
  <c r="D27" i="8"/>
  <c r="D20" i="8"/>
  <c r="D16" i="8"/>
  <c r="D15" i="8"/>
  <c r="D14" i="8"/>
  <c r="D13" i="8"/>
  <c r="D12" i="8"/>
  <c r="D9" i="8"/>
  <c r="D8" i="8"/>
  <c r="D369" i="7"/>
  <c r="D364" i="7"/>
  <c r="D360" i="7"/>
  <c r="D359" i="7"/>
  <c r="D357" i="7"/>
  <c r="D356" i="7"/>
  <c r="D355" i="7"/>
  <c r="D354" i="7"/>
  <c r="F13" i="8"/>
  <c r="F172" i="8"/>
  <c r="F69" i="8"/>
  <c r="D353" i="7"/>
  <c r="D351" i="7"/>
  <c r="D348" i="7"/>
  <c r="D346" i="7"/>
  <c r="D342" i="7"/>
  <c r="D340" i="7"/>
  <c r="D337" i="7"/>
  <c r="D334" i="7"/>
  <c r="D333" i="7"/>
  <c r="D332" i="7"/>
  <c r="D331" i="7"/>
  <c r="D328" i="7"/>
  <c r="D327" i="7"/>
  <c r="D326" i="7"/>
  <c r="D324" i="7"/>
  <c r="D323" i="7"/>
  <c r="D321" i="7"/>
  <c r="D320" i="7"/>
  <c r="D319" i="7"/>
  <c r="D318" i="7"/>
  <c r="D317" i="7"/>
  <c r="D316" i="7"/>
  <c r="F316" i="7" s="1"/>
  <c r="D315" i="7"/>
  <c r="D314" i="7"/>
  <c r="F314" i="7" s="1"/>
  <c r="D310" i="7"/>
  <c r="D309" i="7"/>
  <c r="D308" i="7"/>
  <c r="D307" i="7"/>
  <c r="D306" i="7"/>
  <c r="D305" i="7"/>
  <c r="D303" i="7"/>
  <c r="D301" i="7"/>
  <c r="D300" i="7"/>
  <c r="D299" i="7"/>
  <c r="D298" i="7"/>
  <c r="D297" i="7"/>
  <c r="D295" i="7"/>
  <c r="D293" i="7"/>
  <c r="D292" i="7"/>
  <c r="D291" i="7"/>
  <c r="D290" i="7"/>
  <c r="D289" i="7"/>
  <c r="D288" i="7"/>
  <c r="D287" i="7"/>
  <c r="D286" i="7"/>
  <c r="D284" i="7"/>
  <c r="D283" i="7"/>
  <c r="F307" i="7"/>
  <c r="D282" i="7"/>
  <c r="F282" i="7" s="1"/>
  <c r="D281" i="7"/>
  <c r="D280" i="7"/>
  <c r="D279" i="7"/>
  <c r="D277" i="7"/>
  <c r="D276" i="7"/>
  <c r="D275" i="7"/>
  <c r="D273" i="7"/>
  <c r="D272" i="7"/>
  <c r="D271" i="7"/>
  <c r="D270" i="7"/>
  <c r="D269" i="7"/>
  <c r="D267" i="7"/>
  <c r="D266" i="7"/>
  <c r="D265" i="7"/>
  <c r="D264" i="7"/>
  <c r="D263" i="7"/>
  <c r="D262" i="7"/>
  <c r="D261" i="7"/>
  <c r="D259" i="7"/>
  <c r="D258" i="7"/>
  <c r="D257" i="7"/>
  <c r="D256" i="7"/>
  <c r="D255" i="7"/>
  <c r="D254" i="7"/>
  <c r="D253" i="7"/>
  <c r="D251" i="7"/>
  <c r="D250" i="7"/>
  <c r="D249" i="7"/>
  <c r="D248" i="7"/>
  <c r="D247" i="7"/>
  <c r="D245" i="7"/>
  <c r="D244" i="7"/>
  <c r="D241" i="7"/>
  <c r="D240" i="7"/>
  <c r="D238" i="7"/>
  <c r="D237" i="7"/>
  <c r="D236" i="7"/>
  <c r="D235" i="7"/>
  <c r="D234" i="7"/>
  <c r="D232" i="7"/>
  <c r="D231" i="7"/>
  <c r="D230" i="7"/>
  <c r="D229" i="7"/>
  <c r="D228" i="7"/>
  <c r="D225" i="7"/>
  <c r="D223" i="7"/>
  <c r="D222" i="7"/>
  <c r="D221" i="7"/>
  <c r="D220" i="7"/>
  <c r="D218" i="7"/>
  <c r="D217" i="7"/>
  <c r="D215" i="7"/>
  <c r="D214" i="7"/>
  <c r="D213" i="7"/>
  <c r="F213" i="7" s="1"/>
  <c r="D212" i="7"/>
  <c r="D211" i="7"/>
  <c r="D208" i="7"/>
  <c r="D206" i="7"/>
  <c r="D205" i="7"/>
  <c r="D203" i="7"/>
  <c r="D202" i="7"/>
  <c r="D201" i="7"/>
  <c r="D200" i="7"/>
  <c r="D199" i="7"/>
  <c r="D197" i="7"/>
  <c r="D196" i="7"/>
  <c r="D195" i="7"/>
  <c r="D193" i="7"/>
  <c r="D192" i="7"/>
  <c r="D191" i="7"/>
  <c r="D188" i="7"/>
  <c r="D187" i="7"/>
  <c r="D186" i="7"/>
  <c r="D185" i="7"/>
  <c r="D181" i="7"/>
  <c r="D180" i="7"/>
  <c r="D179" i="7"/>
  <c r="D178" i="7"/>
  <c r="D177" i="7"/>
  <c r="D176" i="7"/>
  <c r="D175" i="7"/>
  <c r="D173" i="7"/>
  <c r="D172" i="7"/>
  <c r="D171" i="7"/>
  <c r="D170" i="7"/>
  <c r="D169" i="7"/>
  <c r="D167" i="7"/>
  <c r="D166" i="7"/>
  <c r="D164" i="7"/>
  <c r="D162" i="7"/>
  <c r="D161" i="7"/>
  <c r="F161" i="7" s="1"/>
  <c r="D159" i="7"/>
  <c r="F159" i="7" s="1"/>
  <c r="D156" i="7"/>
  <c r="D155" i="7"/>
  <c r="D154" i="7"/>
  <c r="D153" i="7"/>
  <c r="F153" i="7" s="1"/>
  <c r="D151" i="7"/>
  <c r="D148" i="7"/>
  <c r="D147" i="7"/>
  <c r="D145" i="7"/>
  <c r="D144" i="7"/>
  <c r="D143" i="7"/>
  <c r="F143" i="7" s="1"/>
  <c r="D141" i="7"/>
  <c r="D138" i="7"/>
  <c r="F138" i="7" s="1"/>
  <c r="D136" i="7"/>
  <c r="D134" i="7"/>
  <c r="D132" i="7"/>
  <c r="D130" i="7"/>
  <c r="D129" i="7"/>
  <c r="D127" i="7"/>
  <c r="D122" i="7"/>
  <c r="D121" i="7"/>
  <c r="F121" i="7" s="1"/>
  <c r="D117" i="7"/>
  <c r="D113" i="7"/>
  <c r="F113" i="7" s="1"/>
  <c r="D112" i="7"/>
  <c r="F112" i="7" s="1"/>
  <c r="D111" i="7"/>
  <c r="D108" i="7"/>
  <c r="D105" i="7"/>
  <c r="D103" i="7"/>
  <c r="D102" i="7"/>
  <c r="D99" i="7"/>
  <c r="D97" i="7"/>
  <c r="D94" i="7"/>
  <c r="D87" i="7"/>
  <c r="D86" i="7"/>
  <c r="D79" i="7"/>
  <c r="D78" i="7"/>
  <c r="D77" i="7"/>
  <c r="D76" i="7"/>
  <c r="D72" i="7"/>
  <c r="D63" i="7"/>
  <c r="D57" i="7"/>
  <c r="D56" i="7"/>
  <c r="D54" i="7"/>
  <c r="D52" i="7"/>
  <c r="D51" i="7"/>
  <c r="D48" i="7"/>
  <c r="D47" i="7"/>
  <c r="D45" i="7"/>
  <c r="D44" i="7"/>
  <c r="D41" i="7"/>
  <c r="D39" i="7"/>
  <c r="D38" i="7"/>
  <c r="D37" i="7"/>
  <c r="D36" i="7"/>
  <c r="D35" i="7"/>
  <c r="D33" i="7"/>
  <c r="D31" i="7"/>
  <c r="D30" i="7"/>
  <c r="D27" i="7"/>
  <c r="D26" i="7"/>
  <c r="D25" i="7"/>
  <c r="D24" i="7"/>
  <c r="D23" i="7"/>
  <c r="D20" i="7"/>
  <c r="D19" i="7"/>
  <c r="D17" i="7"/>
  <c r="D16" i="7"/>
  <c r="D15" i="7"/>
  <c r="D12" i="7"/>
  <c r="D11" i="7"/>
  <c r="D10" i="7"/>
  <c r="D8" i="7"/>
  <c r="D152" i="6"/>
  <c r="D151" i="6"/>
  <c r="D150" i="6"/>
  <c r="D149" i="6"/>
  <c r="D148" i="6"/>
  <c r="D147" i="6"/>
  <c r="D146" i="6"/>
  <c r="D145" i="6"/>
  <c r="D144" i="6"/>
  <c r="D143" i="6"/>
  <c r="D142" i="6"/>
  <c r="D141" i="6"/>
  <c r="D140" i="6"/>
  <c r="D139" i="6"/>
  <c r="D138" i="6"/>
  <c r="D137" i="6"/>
  <c r="D136" i="6"/>
  <c r="D135" i="6"/>
  <c r="D134" i="6"/>
  <c r="D133" i="6"/>
  <c r="D132" i="6"/>
  <c r="D131" i="6"/>
  <c r="D130" i="6"/>
  <c r="D129" i="6"/>
  <c r="D128" i="6"/>
  <c r="D127" i="6"/>
  <c r="D126" i="6"/>
  <c r="D125" i="6"/>
  <c r="D124" i="6"/>
  <c r="D123" i="6"/>
  <c r="D122" i="6"/>
  <c r="D121" i="6"/>
  <c r="D120" i="6"/>
  <c r="D119" i="6"/>
  <c r="D118" i="6"/>
  <c r="D117" i="6"/>
  <c r="D116" i="6"/>
  <c r="D115" i="6"/>
  <c r="D114" i="6"/>
  <c r="D113" i="6"/>
  <c r="D112" i="6"/>
  <c r="D111" i="6"/>
  <c r="D110" i="6"/>
  <c r="D109" i="6"/>
  <c r="D108" i="6"/>
  <c r="D107" i="6"/>
  <c r="D106" i="6"/>
  <c r="D105" i="6"/>
  <c r="D104" i="6"/>
  <c r="D103" i="6"/>
  <c r="D102" i="6"/>
  <c r="D101" i="6"/>
  <c r="D100" i="6"/>
  <c r="D99" i="6"/>
  <c r="D98" i="6"/>
  <c r="D97" i="6"/>
  <c r="D96" i="6"/>
  <c r="D95" i="6"/>
  <c r="D94" i="6"/>
  <c r="D93" i="6"/>
  <c r="D92" i="6"/>
  <c r="D91" i="6"/>
  <c r="D90" i="6"/>
  <c r="D89" i="6"/>
  <c r="D88" i="6"/>
  <c r="D87" i="6"/>
  <c r="D86" i="6"/>
  <c r="D85" i="6"/>
  <c r="D84" i="6"/>
  <c r="D83" i="6"/>
  <c r="D82" i="6"/>
  <c r="D81" i="6"/>
  <c r="D80" i="6"/>
  <c r="D79" i="6"/>
  <c r="D78" i="6"/>
  <c r="D77" i="6"/>
  <c r="D76" i="6"/>
  <c r="D75" i="6"/>
  <c r="D74" i="6"/>
  <c r="D73" i="6"/>
  <c r="D72" i="6"/>
  <c r="D71" i="6"/>
  <c r="D70" i="6"/>
  <c r="D69" i="6"/>
  <c r="D68" i="6"/>
  <c r="D67" i="6"/>
  <c r="D66" i="6"/>
  <c r="D65" i="6"/>
  <c r="D64" i="6"/>
  <c r="D63" i="6"/>
  <c r="D62" i="6"/>
  <c r="D61" i="6"/>
  <c r="D60" i="6"/>
  <c r="D59" i="6"/>
  <c r="D58" i="6"/>
  <c r="D57" i="6"/>
  <c r="D56" i="6"/>
  <c r="D55" i="6"/>
  <c r="D54" i="6"/>
  <c r="D53" i="6"/>
  <c r="D52" i="6"/>
  <c r="D51" i="6"/>
  <c r="D50" i="6"/>
  <c r="D49" i="6"/>
  <c r="D48" i="6"/>
  <c r="D47" i="6"/>
  <c r="D46" i="6"/>
  <c r="D45" i="6"/>
  <c r="D44" i="6"/>
  <c r="D43" i="6"/>
  <c r="D42" i="6"/>
  <c r="D41" i="6"/>
  <c r="D40" i="6"/>
  <c r="D39" i="6"/>
  <c r="D38" i="6"/>
  <c r="D37" i="6"/>
  <c r="D36" i="6"/>
  <c r="D35" i="6"/>
  <c r="D34" i="6"/>
  <c r="D33" i="6"/>
  <c r="D32" i="6"/>
  <c r="D31" i="6"/>
  <c r="D30" i="6"/>
  <c r="D29" i="6"/>
  <c r="D28" i="6"/>
  <c r="D27" i="6"/>
  <c r="D26" i="6"/>
  <c r="D25" i="6"/>
  <c r="D24" i="6"/>
  <c r="D23" i="6"/>
  <c r="D13" i="6"/>
  <c r="D9" i="6"/>
  <c r="C2" i="6"/>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6" i="5"/>
  <c r="D74" i="5"/>
  <c r="D72" i="5"/>
  <c r="F105" i="7"/>
  <c r="F141" i="7"/>
  <c r="D68" i="5"/>
  <c r="D67" i="5"/>
  <c r="D64" i="5"/>
  <c r="D63" i="5"/>
  <c r="D61" i="5"/>
  <c r="D57" i="5"/>
  <c r="D48" i="5"/>
  <c r="D41" i="5"/>
  <c r="D35" i="5"/>
  <c r="D34" i="5"/>
  <c r="D31" i="5"/>
  <c r="D30" i="5"/>
  <c r="D25" i="5"/>
  <c r="D23" i="5"/>
  <c r="D20" i="5"/>
  <c r="D19" i="5"/>
  <c r="D14" i="5"/>
  <c r="D13" i="5"/>
  <c r="D125" i="4"/>
  <c r="D123" i="4"/>
  <c r="D121" i="4"/>
  <c r="D118" i="4"/>
  <c r="D116" i="4"/>
  <c r="D110" i="4"/>
  <c r="D108" i="4"/>
  <c r="D106" i="4"/>
  <c r="D105" i="4"/>
  <c r="D100" i="4"/>
  <c r="D98" i="4"/>
  <c r="D93" i="4"/>
  <c r="D89" i="4"/>
  <c r="D86" i="4"/>
  <c r="D85" i="4"/>
  <c r="D82" i="4"/>
  <c r="D81" i="4"/>
  <c r="D75" i="4"/>
  <c r="D65" i="4"/>
  <c r="D60" i="4"/>
  <c r="D59" i="4"/>
  <c r="D56" i="4"/>
  <c r="D44" i="4"/>
  <c r="D39" i="4"/>
  <c r="D28" i="4"/>
  <c r="D26" i="4"/>
  <c r="D18" i="4"/>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C2" i="3"/>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2" i="2"/>
  <c r="D129" i="2"/>
  <c r="D128" i="2"/>
  <c r="D117" i="2"/>
  <c r="D112" i="2"/>
  <c r="D106" i="2"/>
  <c r="D104" i="2"/>
  <c r="D101" i="2"/>
  <c r="D97" i="2"/>
  <c r="D96" i="2"/>
  <c r="D91" i="2"/>
  <c r="D86" i="2"/>
  <c r="D81" i="2"/>
  <c r="D74" i="2"/>
  <c r="D71" i="2"/>
  <c r="D64" i="2"/>
  <c r="D63" i="2"/>
  <c r="D59" i="2"/>
  <c r="D54" i="2"/>
  <c r="D51" i="2"/>
  <c r="D49" i="2"/>
  <c r="D46" i="2"/>
  <c r="D44" i="2"/>
  <c r="D42" i="2"/>
  <c r="D40" i="2"/>
  <c r="D39" i="2"/>
  <c r="D29" i="2"/>
  <c r="D26" i="2"/>
  <c r="D20" i="2"/>
  <c r="D12" i="2"/>
</calcChain>
</file>

<file path=xl/sharedStrings.xml><?xml version="1.0" encoding="utf-8"?>
<sst xmlns="http://schemas.openxmlformats.org/spreadsheetml/2006/main" count="20423" uniqueCount="6934">
  <si>
    <t>KEY</t>
  </si>
  <si>
    <t>DATE</t>
  </si>
  <si>
    <t>Gross</t>
  </si>
  <si>
    <t>Net</t>
  </si>
  <si>
    <t>W.C</t>
  </si>
  <si>
    <t>GOR</t>
  </si>
  <si>
    <t>Sep.P</t>
  </si>
  <si>
    <t>D.F.L</t>
  </si>
  <si>
    <t>Liq %</t>
  </si>
  <si>
    <t>S.F.L.</t>
  </si>
  <si>
    <t>Remarks</t>
  </si>
  <si>
    <t>OTHER</t>
  </si>
  <si>
    <t>PUMP</t>
  </si>
  <si>
    <t>NO PUMP ACTION , R.TRIP WITH 2.25" DHP , ON STREAM</t>
  </si>
  <si>
    <t>ROD</t>
  </si>
  <si>
    <t>W/L</t>
  </si>
  <si>
    <t>TEST</t>
  </si>
  <si>
    <t xml:space="preserve">SEVERE F. P. , P. FAILLAGE= 40 % </t>
  </si>
  <si>
    <t>BAKER , RES. DECLINE</t>
  </si>
  <si>
    <t xml:space="preserve">BAKER , ANCHOR PUMP </t>
  </si>
  <si>
    <t>BAKER</t>
  </si>
  <si>
    <t>NORMAL CARD , AGIBA</t>
  </si>
  <si>
    <t>PLUNGER STUCK , R.TRIP FAILLED TO SET DHP DUE TO OBSTRACTION , R.TRIP WITH 1.75" ANCHOR PUMP , RETRIVED 2 RODS , ON STREAM</t>
  </si>
  <si>
    <t>POLISHED ROD PARTED , FISHED , REPLACED , ON STREAM</t>
  </si>
  <si>
    <t>LOW PUMP EFF , R.TRIP , ON STREAM</t>
  </si>
  <si>
    <t>NO PUMP ACTION , FAILED TO START WITH ANCHOR PUMP , WAITING FOR W/O</t>
  </si>
  <si>
    <t>NO PUMP ACTION , POOH DHP FOUND ST.VALVE LOST IN THE WELL , RIH WITH 2.25" ANCHOR PUMP TO AVOIDE OBSTRACTION , RETRIVED 1X1" RODS , ON STREAM</t>
  </si>
  <si>
    <t>S/U</t>
  </si>
  <si>
    <t xml:space="preserve">REDUCED SH.S. FROM 14" TO 12" </t>
  </si>
  <si>
    <t xml:space="preserve">BAKER , AFTER ANCHOR PUMP </t>
  </si>
  <si>
    <t>NORMAL CARD</t>
  </si>
  <si>
    <t>STATIC F.L.</t>
  </si>
  <si>
    <t>START</t>
  </si>
  <si>
    <t>ROD NO 4X1" PARTED , FISHED , REPLACED 3X1" RODS , ON STREAM</t>
  </si>
  <si>
    <t>W/O</t>
  </si>
  <si>
    <t>F.POUND , FILLAGE= 70 %</t>
  </si>
  <si>
    <t xml:space="preserve">ESP </t>
  </si>
  <si>
    <t>F.POUND , FILLAGE= 60 %</t>
  </si>
  <si>
    <t>SEVERE F. POUND ., FILLAGE= 20 %</t>
  </si>
  <si>
    <t>SEVERE F.POUND , FILLAGE= 50 %</t>
  </si>
  <si>
    <t>SEVERE F.POUND , FILLAGE= 35 %</t>
  </si>
  <si>
    <t>STOP</t>
  </si>
  <si>
    <t xml:space="preserve">SLIGHT F.POUND , FILLAGE= 92 % , T.V.LEAK </t>
  </si>
  <si>
    <t>SURVEY</t>
  </si>
  <si>
    <t>SLIGHT F.POUND , FILLAGE= 85 % , 
 , TBG MOVMENT</t>
  </si>
  <si>
    <t xml:space="preserve">HIGH CASING PRESS. </t>
  </si>
  <si>
    <t>AL.AHLIA</t>
  </si>
  <si>
    <t xml:space="preserve">S.F.L. FOR B-III , IV  </t>
  </si>
  <si>
    <t>UNSET ANCHOR PUMP BY W/O RIG , R.TRIP WITH ANOTHER  2.25" ANCHOR PUMP , WITH SAME S/R ( 25+119+76 ) , ON STREAM</t>
  </si>
  <si>
    <t xml:space="preserve">BAKER </t>
  </si>
  <si>
    <t>T.V. LEAK</t>
  </si>
  <si>
    <t>LOW PUMP EFF. , R.TRIP , ON STREAM</t>
  </si>
  <si>
    <t xml:space="preserve">CHECKED UPPER SSD AGAINST AEB-III ( D, E ), FOUND OPEN  , AND LOWER SSD AGAINST AEB-III ( G ) ,FOUND CLOSED ,  FAILED TO OPEN . </t>
  </si>
  <si>
    <t xml:space="preserve">RIH WITH 1.75" ANCHOR PUMP, ON STREAM . </t>
  </si>
  <si>
    <t>SEVERE F.POUND , FILLAGE= 49 %</t>
  </si>
  <si>
    <t xml:space="preserve">AL.AHLIA , AFTER R.TRIP </t>
  </si>
  <si>
    <t>SEVERE F.POUND , FILLAGE= 40 %</t>
  </si>
  <si>
    <t xml:space="preserve">NO PUMP ACTION , R.TRIP WITH ANCHOR PUMP , RETRIVED 1X1" ROD , ON STREAM </t>
  </si>
  <si>
    <t xml:space="preserve">NO PUMP ACTION , R.TRIP , ON STREAM </t>
  </si>
  <si>
    <t xml:space="preserve">ROD NO 5X1" PARTED , FISHED , REPLACED , R.TRIP , ON STREAM </t>
  </si>
  <si>
    <t xml:space="preserve">VERY LOW EFF. R.TRIP , STILL LOW EFF. , EXPECTED TBG LEAK , RIH WITH 2.25" ANCHOR PUMP , RETRIVED 20X1" RODS , ON STREAM </t>
  </si>
  <si>
    <t xml:space="preserve">NO PUMP ACTION , R.TRIP WITH 2" ANCHOR PUMP , RETRIVED 6X1" RODS , ON STREAM </t>
  </si>
  <si>
    <t xml:space="preserve">RIH WITH 2.63" G.C. PASS TO 12000 FT, PERFORMED TBG. PUNCHER AGAINST AEB-III G. </t>
  </si>
  <si>
    <t xml:space="preserve">NO PUMP ACTION , R.TRIP WITH ANCHOR PUMP RETRIVED 1X1" RODS,  ON STREAM </t>
  </si>
  <si>
    <t xml:space="preserve">FAILED TO KILL THE WELL, CASING PRESS. WHILE TBG CLOSE = 575 PSI , DIEVERT THE CASING TO PRODUCTION, CASING PRESS.= 170 PSI , ( THE WELL PRODUCE NATHURALLY THROUGH CASING WHILE TBG CLOSE UNTILL R/U X.TREE. ) </t>
  </si>
  <si>
    <t xml:space="preserve">W/L </t>
  </si>
  <si>
    <t xml:space="preserve">RIH WITH 2.84" G.C. TO CHECK SSSV , FOUND IT OPEN OK. </t>
  </si>
  <si>
    <t xml:space="preserve">VALVE ROD SLIPT, FISHED, R.TRIP , ON STREAM </t>
  </si>
  <si>
    <t xml:space="preserve">DOWN DUE TO DOWN HOLE SHORT CIRCUIT, WAITING FOR W/O . </t>
  </si>
  <si>
    <t xml:space="preserve">NO PUMP ACTION , DURING UNSET , FOUND ROD NO 16X7/8" SLIPT OUT, FISHED , R.TRIP , REPLASCED ALL S/R BY NEW N-97 ( 25+135+65 ), ON STREAM </t>
  </si>
  <si>
    <t>N/A</t>
  </si>
  <si>
    <t>FREQ = 50 HZ , AMP =30 A , VOLT = 1310 V , PIP = 222 PSI , PDP = 2645 PSI , BHT = 203 F , M.T = 232 F</t>
  </si>
  <si>
    <t>FLUSH</t>
  </si>
  <si>
    <t>FREQ = 50 HZ , AMP =30 A , PIP = 202 PSI , PDP = 2603 PSI , BHT = 202 F , M.T = 232 F</t>
  </si>
  <si>
    <t>R/U FOR 912 MAX-II S/U FROM G-NW-1 ( SH.S = 10" , S.L = 96 " )</t>
  </si>
  <si>
    <t>FLUMPPING</t>
  </si>
  <si>
    <t>BAKER, SH.S. = 10"</t>
  </si>
  <si>
    <t>BAKER, SH.S. = 12"</t>
  </si>
  <si>
    <t xml:space="preserve"> F. POUND , FILLAGE= 77 %</t>
  </si>
  <si>
    <t>F.POUND , FILLAGE= 68 %</t>
  </si>
  <si>
    <t xml:space="preserve">SLIGHT F.POUND , FILLAGE= 88 % </t>
  </si>
  <si>
    <t xml:space="preserve">INCREASED SH.S. FROM 10" TO 12" </t>
  </si>
  <si>
    <t xml:space="preserve">STARTED THE WELL AGAIN. </t>
  </si>
  <si>
    <t xml:space="preserve">THE CASING NOT PRODUCED AT FLOW LINE PRESS. , BUT PRODUCE AT LOW PRESS, (NOT TESTED ) </t>
  </si>
  <si>
    <t>SLIGHT F. POUND , FILLAGE= 92 %</t>
  </si>
  <si>
    <t>SLIGHT F. POUND , FILLAGE= 90 %</t>
  </si>
  <si>
    <t xml:space="preserve">WORN BARREL </t>
  </si>
  <si>
    <t>PRODUCE FROM CASING</t>
  </si>
  <si>
    <t xml:space="preserve">FREQ = 50 HZ , AMP =31 A , VOLT = 1315 V , PIP = 220 PSI , PDP = 2645 PSI , BHT = 200 F </t>
  </si>
  <si>
    <t xml:space="preserve">FREQ = 50 HZ , AMP =31 A  , PIP = 185 PSI , PDP = 2630 PSI , M.T = 302 F , BHT = 202 F </t>
  </si>
  <si>
    <r>
      <t xml:space="preserve">BAKER , </t>
    </r>
    <r>
      <rPr>
        <b/>
        <sz val="12"/>
        <color indexed="10"/>
        <rFont val="Calibri"/>
        <family val="2"/>
      </rPr>
      <t>AFTER W/O</t>
    </r>
    <r>
      <rPr>
        <b/>
        <sz val="12"/>
        <color indexed="12"/>
        <rFont val="Calibri"/>
        <family val="2"/>
      </rPr>
      <t xml:space="preserve"> . </t>
    </r>
  </si>
  <si>
    <r>
      <t xml:space="preserve">UNDER W/O TO REPIR TBG LEAK  ( </t>
    </r>
    <r>
      <rPr>
        <b/>
        <sz val="12"/>
        <color indexed="10"/>
        <rFont val="Calibri"/>
        <family val="2"/>
      </rPr>
      <t>NO LEAK</t>
    </r>
    <r>
      <rPr>
        <b/>
        <sz val="12"/>
        <color indexed="12"/>
        <rFont val="Calibri"/>
        <family val="2"/>
      </rPr>
      <t xml:space="preserve"> ) ( DURING PULLING OF TBG IN W/O , THE EXPANTION JT TOP SECTION FOUND IT SLIPT , WITHOUT ANY OVERPULL [ THE OUTSIDE OF TBG COLLER HAVE ERROSION FROM JT NO 15 FROM SURVACE ]  ) KEEP THE LOWER COMPLATION IN THE WELL AS IT IS. RIH WITH 2.25" DHP WITH SAME S/R ( 20+103+100 ), ON STREAM </t>
    </r>
  </si>
  <si>
    <r>
      <t xml:space="preserve">ROD NO ( </t>
    </r>
    <r>
      <rPr>
        <b/>
        <sz val="12"/>
        <color indexed="10"/>
        <rFont val="Calibri"/>
        <family val="2"/>
      </rPr>
      <t>1X1"</t>
    </r>
    <r>
      <rPr>
        <b/>
        <sz val="12"/>
        <color indexed="12"/>
        <rFont val="Calibri"/>
        <family val="2"/>
      </rPr>
      <t xml:space="preserve">  )PARTED , FISHED OK , REPLACED , ON STREAM </t>
    </r>
  </si>
  <si>
    <r>
      <t xml:space="preserve">AL.AHLIA , </t>
    </r>
    <r>
      <rPr>
        <b/>
        <sz val="12"/>
        <color indexed="10"/>
        <rFont val="Calibri"/>
        <family val="2"/>
      </rPr>
      <t xml:space="preserve">WRONG TEST </t>
    </r>
  </si>
  <si>
    <r>
      <t>AL.AHLIA .,</t>
    </r>
    <r>
      <rPr>
        <b/>
        <sz val="12"/>
        <color indexed="10"/>
        <rFont val="Calibri"/>
        <family val="2"/>
      </rPr>
      <t xml:space="preserve"> AEB-III D, E </t>
    </r>
  </si>
  <si>
    <r>
      <t xml:space="preserve">BAKER , NATURAL FLOW ( </t>
    </r>
    <r>
      <rPr>
        <b/>
        <sz val="12"/>
        <color indexed="10"/>
        <rFont val="Calibri"/>
        <family val="2"/>
      </rPr>
      <t xml:space="preserve">AEB-III, D.E.G. ) , THUROGH CASING </t>
    </r>
  </si>
  <si>
    <r>
      <t xml:space="preserve">BAKER , NATURAL FLOW ( </t>
    </r>
    <r>
      <rPr>
        <b/>
        <sz val="12"/>
        <color indexed="10"/>
        <rFont val="Calibri"/>
        <family val="2"/>
      </rPr>
      <t xml:space="preserve">AEB-III, D.E.G. ) , THUROGH TBG.  </t>
    </r>
  </si>
  <si>
    <r>
      <t xml:space="preserve">BAKER , NATURAL FLOW ( </t>
    </r>
    <r>
      <rPr>
        <b/>
        <sz val="12"/>
        <color indexed="10"/>
        <rFont val="Calibri"/>
        <family val="2"/>
      </rPr>
      <t xml:space="preserve">AEB-III, D.E.G. ) , THUROGH  TBG. &amp; CASING </t>
    </r>
  </si>
  <si>
    <r>
      <t xml:space="preserve">BAKER , NATURAL FLOW ( </t>
    </r>
    <r>
      <rPr>
        <b/>
        <sz val="12"/>
        <color indexed="10"/>
        <rFont val="Calibri"/>
        <family val="2"/>
      </rPr>
      <t xml:space="preserve">AEB-III, D.E.G. ) , THUROGH  TBG. &amp; CASING , 
  WHP = 170 PSI </t>
    </r>
  </si>
  <si>
    <r>
      <t xml:space="preserve">BAKER , NATURAL FLOW ( </t>
    </r>
    <r>
      <rPr>
        <b/>
        <sz val="12"/>
        <color indexed="10"/>
        <rFont val="Calibri"/>
        <family val="2"/>
      </rPr>
      <t>AEB-III, D.E.G. ) , THUROGH  TBG. &amp; CASING , 
@ LOW PRESSURE , WHP = 50 PSI</t>
    </r>
  </si>
  <si>
    <r>
      <t xml:space="preserve">BAKER , NATURAL FLOW ( </t>
    </r>
    <r>
      <rPr>
        <b/>
        <sz val="12"/>
        <color indexed="10"/>
        <rFont val="Calibri"/>
        <family val="2"/>
      </rPr>
      <t>AEB-III, D.E.G. ) , THUROGH  TBG. &amp; CASING , 
@ LOW PRESSURE</t>
    </r>
  </si>
  <si>
    <r>
      <t xml:space="preserve">NO PUMP ACTION , PERFORMED </t>
    </r>
    <r>
      <rPr>
        <b/>
        <sz val="12"/>
        <color indexed="10"/>
        <rFont val="Calibri"/>
        <family val="2"/>
      </rPr>
      <t>2</t>
    </r>
    <r>
      <rPr>
        <b/>
        <sz val="12"/>
        <color indexed="12"/>
        <rFont val="Calibri"/>
        <family val="2"/>
      </rPr>
      <t xml:space="preserve"> R.TRIP , ON STREAM</t>
    </r>
  </si>
  <si>
    <r>
      <t xml:space="preserve">BAKER , </t>
    </r>
    <r>
      <rPr>
        <b/>
        <sz val="12"/>
        <color indexed="10"/>
        <rFont val="Calibri"/>
        <family val="2"/>
      </rPr>
      <t>AFTER R.TRIP.</t>
    </r>
  </si>
  <si>
    <r>
      <t>AL.AHLIA ,</t>
    </r>
    <r>
      <rPr>
        <b/>
        <sz val="12"/>
        <color indexed="10"/>
        <rFont val="Calibri"/>
        <family val="2"/>
      </rPr>
      <t xml:space="preserve"> AFTER R.TRIP </t>
    </r>
  </si>
  <si>
    <r>
      <t xml:space="preserve">AL.AHLIA , </t>
    </r>
    <r>
      <rPr>
        <b/>
        <sz val="12"/>
        <color indexed="10"/>
        <rFont val="Calibri"/>
        <family val="2"/>
      </rPr>
      <t xml:space="preserve">ANCHOR PUMP </t>
    </r>
  </si>
  <si>
    <r>
      <t xml:space="preserve">AL.AHLIA , </t>
    </r>
    <r>
      <rPr>
        <b/>
        <sz val="12"/>
        <color indexed="10"/>
        <rFont val="Calibri"/>
        <family val="2"/>
      </rPr>
      <t>WRONG TEST</t>
    </r>
    <r>
      <rPr>
        <b/>
        <sz val="12"/>
        <color indexed="12"/>
        <rFont val="Calibri"/>
        <family val="2"/>
      </rPr>
      <t xml:space="preserve"> </t>
    </r>
  </si>
  <si>
    <r>
      <t xml:space="preserve">VALVE ROD PARTED , FAILED TO FISH DHP DUE TO IT IS STUCK , R.TRIP WITH ANCHOR PUMP , NOT PRODUCE , FOUND IT STUCK ALSO , DROPPED    </t>
    </r>
    <r>
      <rPr>
        <b/>
        <sz val="12"/>
        <color indexed="10"/>
        <rFont val="Calibri"/>
        <family val="2"/>
      </rPr>
      <t xml:space="preserve">ASPHALTENE INHIBITOR CHEMICAL INSIDE TUBING </t>
    </r>
    <r>
      <rPr>
        <b/>
        <sz val="12"/>
        <color indexed="12"/>
        <rFont val="Calibri"/>
        <family val="2"/>
      </rPr>
      <t xml:space="preserve">, UNSET 2 DHP , OK. </t>
    </r>
  </si>
  <si>
    <r>
      <t xml:space="preserve">CLOSED UPPER SSD , FAILED TO CLOSE LOWER SSD ( </t>
    </r>
    <r>
      <rPr>
        <b/>
        <sz val="12"/>
        <color indexed="10"/>
        <rFont val="Calibri"/>
        <family val="2"/>
      </rPr>
      <t>IT IS  CLOSED</t>
    </r>
    <r>
      <rPr>
        <b/>
        <sz val="12"/>
        <color indexed="12"/>
        <rFont val="Calibri"/>
        <family val="2"/>
      </rPr>
      <t xml:space="preserve"> )  , THEN OPENED THE UPPER SSD AGAIN . , CHECKED S.F.L. BY W/L @ 3700 ' </t>
    </r>
  </si>
  <si>
    <r>
      <t xml:space="preserve">SWITCHED THE WELL TO S/R AGAIN , RIH WITH 2" ANCHOR PUMP &amp; NEW H S/R ( 15X1.5" +141X7/8"+ 104X1" ) ANCHOR DEPTH @  </t>
    </r>
    <r>
      <rPr>
        <b/>
        <sz val="12"/>
        <color indexed="10"/>
        <rFont val="Calibri"/>
        <family val="2"/>
      </rPr>
      <t>6500</t>
    </r>
    <r>
      <rPr>
        <b/>
        <sz val="12"/>
        <color indexed="12"/>
        <rFont val="Calibri"/>
        <family val="2"/>
      </rPr>
      <t xml:space="preserve"> ' , ON STREAM </t>
    </r>
  </si>
  <si>
    <r>
      <t xml:space="preserve">UNDER W/O TO SWITCH TO W.I.W. ( </t>
    </r>
    <r>
      <rPr>
        <b/>
        <sz val="12"/>
        <color indexed="12"/>
        <rFont val="Calibri"/>
        <family val="2"/>
      </rPr>
      <t>NO CRACK OR HOLE IN TBG</t>
    </r>
    <r>
      <rPr>
        <b/>
        <sz val="12"/>
        <color indexed="10"/>
        <rFont val="Calibri"/>
        <family val="2"/>
      </rPr>
      <t xml:space="preserve"> ) </t>
    </r>
  </si>
  <si>
    <r>
      <t xml:space="preserve">NO PUMP ACTION , R.TRIP , NOT PRODUCE , PERFORMED HYDRO TEST AGAINST 2.78'' FB-2 PLUG , </t>
    </r>
    <r>
      <rPr>
        <b/>
        <sz val="12"/>
        <color indexed="10"/>
        <rFont val="Calibri"/>
        <family val="2"/>
      </rPr>
      <t>FOUND TBG LEAK</t>
    </r>
    <r>
      <rPr>
        <b/>
        <sz val="12"/>
        <color indexed="12"/>
        <rFont val="Calibri"/>
        <family val="2"/>
      </rPr>
      <t xml:space="preserve"> , RIH WITH 2" ANCHOR PUMP , RETRIVED 5X1" RODS , ON STREAM</t>
    </r>
  </si>
  <si>
    <r>
      <t xml:space="preserve">UNDER W/O  DUE TO DOWN HOLE SHORT CIRCUIT( </t>
    </r>
    <r>
      <rPr>
        <b/>
        <sz val="12"/>
        <color indexed="10"/>
        <rFont val="Calibri"/>
        <family val="2"/>
      </rPr>
      <t>FOUND PUMP &amp; SEAL IN GOOD CONDITION , MOTOR IS BURNED OUT</t>
    </r>
    <r>
      <rPr>
        <b/>
        <sz val="12"/>
        <color indexed="12"/>
        <rFont val="Calibri"/>
        <family val="2"/>
      </rPr>
      <t xml:space="preserve"> ) , RIH WITH  FC-450 ESP PUMP, STATIC PIP= 860 PSI , STATIC BHT = 203 F , STARTED THE WELL, ON STREAM , AMP= 33 A , VOLT= 1180 , FREQ.= 50 HZ , PIP= 495 PSI , PDP= 2525 PSI, M.T.= 252 F , BHT= 202 F.</t>
    </r>
  </si>
  <si>
    <t>SIGMA</t>
  </si>
  <si>
    <r>
      <t xml:space="preserve">NO PUMP ACTION , R.TRIP , ON STREAM  </t>
    </r>
    <r>
      <rPr>
        <b/>
        <sz val="12"/>
        <color indexed="10"/>
        <rFont val="Calibri"/>
        <family val="2"/>
      </rPr>
      <t>15/9/11</t>
    </r>
  </si>
  <si>
    <r>
      <t>NO PUMP ACTION , R.TRIP WITH ANCHOR PUMP RETRIVED (</t>
    </r>
    <r>
      <rPr>
        <b/>
        <sz val="12"/>
        <color indexed="10"/>
        <rFont val="Calibri"/>
        <family val="2"/>
      </rPr>
      <t xml:space="preserve"> 2X1"</t>
    </r>
    <r>
      <rPr>
        <b/>
        <sz val="12"/>
        <color indexed="12"/>
        <rFont val="Calibri"/>
        <family val="2"/>
      </rPr>
      <t xml:space="preserve"> ) RODS,  
ON STREAM </t>
    </r>
  </si>
  <si>
    <t>DECREASED SH.S F/14" TO 12"</t>
  </si>
  <si>
    <r>
      <t xml:space="preserve">AL.AHLIA , </t>
    </r>
    <r>
      <rPr>
        <b/>
        <sz val="12"/>
        <color indexed="10"/>
        <rFont val="Calibri"/>
        <family val="2"/>
      </rPr>
      <t xml:space="preserve">ANCHOR PUMP </t>
    </r>
  </si>
  <si>
    <r>
      <t xml:space="preserve">SIGMA , </t>
    </r>
    <r>
      <rPr>
        <b/>
        <sz val="12"/>
        <color indexed="10"/>
        <rFont val="Calibri"/>
        <family val="2"/>
      </rPr>
      <t xml:space="preserve">ANCHOR PUMP </t>
    </r>
  </si>
  <si>
    <r>
      <t xml:space="preserve">NO PUMP ACTION  , R.TRIP WITH 2" DHP , ON STREAM </t>
    </r>
    <r>
      <rPr>
        <b/>
        <sz val="12"/>
        <color indexed="10"/>
        <rFont val="Calibri"/>
        <family val="2"/>
      </rPr>
      <t>ON 13/10/11</t>
    </r>
  </si>
  <si>
    <r>
      <t xml:space="preserve">NO PUMP ACTION  , R.TRIP , NOT PRODUCE , PERFORMED HYDRO TEST , FOUND TBG LEAK , </t>
    </r>
    <r>
      <rPr>
        <b/>
        <sz val="12"/>
        <color indexed="10"/>
        <rFont val="Calibri"/>
        <family val="2"/>
      </rPr>
      <t>( F.L +/- 80 FT ABOVE DHP</t>
    </r>
    <r>
      <rPr>
        <b/>
        <sz val="12"/>
        <color indexed="12"/>
        <rFont val="Calibri"/>
        <family val="2"/>
      </rPr>
      <t xml:space="preserve"> ) ,  WAITING FOR W/O .</t>
    </r>
  </si>
  <si>
    <r>
      <t xml:space="preserve">NO PUMP ACTION , R.TRIP WITH 1.75" DHP , CHANGED THE FIRST( </t>
    </r>
    <r>
      <rPr>
        <b/>
        <sz val="12"/>
        <color indexed="10"/>
        <rFont val="Calibri"/>
        <family val="2"/>
      </rPr>
      <t>10X1"</t>
    </r>
    <r>
      <rPr>
        <b/>
        <sz val="12"/>
        <color indexed="12"/>
        <rFont val="Calibri"/>
        <family val="2"/>
      </rPr>
      <t xml:space="preserve"> ) NEW H , NOT PRODUCE , </t>
    </r>
    <r>
      <rPr>
        <b/>
        <sz val="12"/>
        <color indexed="10"/>
        <rFont val="Calibri"/>
        <family val="2"/>
      </rPr>
      <t xml:space="preserve">R.TRIP WITH 2" ANCHOR PUMP </t>
    </r>
    <r>
      <rPr>
        <b/>
        <sz val="12"/>
        <color indexed="12"/>
        <rFont val="Calibri"/>
        <family val="2"/>
      </rPr>
      <t xml:space="preserve">, RETREIVED ( </t>
    </r>
    <r>
      <rPr>
        <b/>
        <sz val="12"/>
        <color indexed="10"/>
        <rFont val="Calibri"/>
        <family val="2"/>
      </rPr>
      <t>5X1"</t>
    </r>
    <r>
      <rPr>
        <b/>
        <sz val="12"/>
        <color indexed="12"/>
        <rFont val="Calibri"/>
        <family val="2"/>
      </rPr>
      <t xml:space="preserve"> ) RODS , 
</t>
    </r>
    <r>
      <rPr>
        <b/>
        <sz val="12"/>
        <color indexed="10"/>
        <rFont val="Calibri"/>
        <family val="2"/>
      </rPr>
      <t xml:space="preserve">SET ANCHOR PUMP @ 5625 FT </t>
    </r>
    <r>
      <rPr>
        <b/>
        <sz val="12"/>
        <color indexed="12"/>
        <rFont val="Calibri"/>
        <family val="2"/>
      </rPr>
      <t xml:space="preserve">, ON STREAM </t>
    </r>
    <r>
      <rPr>
        <b/>
        <sz val="12"/>
        <color indexed="10"/>
        <rFont val="Calibri"/>
        <family val="2"/>
      </rPr>
      <t>ON 15/9/11</t>
    </r>
  </si>
  <si>
    <r>
      <t xml:space="preserve">NO PUMP ACTION  , R.TRIP WITH 2.25" ANCHOR PUMP , </t>
    </r>
    <r>
      <rPr>
        <b/>
        <sz val="12"/>
        <color indexed="10"/>
        <rFont val="Calibri"/>
        <family val="2"/>
      </rPr>
      <t>REPLACED ( 44X7/8" ) RODS NEW H-CH</t>
    </r>
    <r>
      <rPr>
        <b/>
        <sz val="12"/>
        <color indexed="12"/>
        <rFont val="Calibri"/>
        <family val="2"/>
      </rPr>
      <t xml:space="preserve"> , ON STREAM</t>
    </r>
  </si>
  <si>
    <r>
      <t xml:space="preserve">NO PUMP ACTION, </t>
    </r>
    <r>
      <rPr>
        <b/>
        <sz val="12"/>
        <color indexed="10"/>
        <rFont val="Calibri"/>
        <family val="2"/>
      </rPr>
      <t xml:space="preserve">R.TRIP WITH 2" ANCHOR PUMP </t>
    </r>
    <r>
      <rPr>
        <b/>
        <sz val="12"/>
        <color indexed="12"/>
        <rFont val="Calibri"/>
        <family val="2"/>
      </rPr>
      <t xml:space="preserve">, RETREIVED ( </t>
    </r>
    <r>
      <rPr>
        <b/>
        <sz val="12"/>
        <color indexed="10"/>
        <rFont val="Calibri"/>
        <family val="2"/>
      </rPr>
      <t>5X1"</t>
    </r>
    <r>
      <rPr>
        <b/>
        <sz val="12"/>
        <color indexed="12"/>
        <rFont val="Calibri"/>
        <family val="2"/>
      </rPr>
      <t xml:space="preserve"> ) RODS , 
</t>
    </r>
    <r>
      <rPr>
        <b/>
        <sz val="12"/>
        <color indexed="10"/>
        <rFont val="Calibri"/>
        <family val="2"/>
      </rPr>
      <t xml:space="preserve">SET ANCHOR PUMP @ 5500 FT </t>
    </r>
    <r>
      <rPr>
        <b/>
        <sz val="12"/>
        <color indexed="12"/>
        <rFont val="Calibri"/>
        <family val="2"/>
      </rPr>
      <t xml:space="preserve">, ON STREAM </t>
    </r>
    <r>
      <rPr>
        <b/>
        <sz val="10"/>
        <rFont val="Arial"/>
        <family val="2"/>
      </rPr>
      <t/>
    </r>
  </si>
  <si>
    <r>
      <t xml:space="preserve">NO PUMP ACTION , FAILED TO START THE WELL WITH ANCHOR PUMP , 
</t>
    </r>
    <r>
      <rPr>
        <b/>
        <sz val="12"/>
        <color indexed="10"/>
        <rFont val="Calibri"/>
        <family val="2"/>
      </rPr>
      <t>WAITING FOR W/O</t>
    </r>
  </si>
  <si>
    <r>
      <t xml:space="preserve">UNDER W/O TO INSTALL SINGEL COMPLETION INSTASE OF DUEL COMPLETION , SWITCHED THE WELL TO S/R SYSTEAM , ( </t>
    </r>
    <r>
      <rPr>
        <b/>
        <sz val="12"/>
        <color indexed="10"/>
        <rFont val="Calibri"/>
        <family val="2"/>
      </rPr>
      <t>ISOLATED KHATATBA &amp; AEB-IV FORMATIONS BY 7" B.PLUG +10 FT CMT )</t>
    </r>
    <r>
      <rPr>
        <b/>
        <sz val="12"/>
        <color indexed="12"/>
        <rFont val="Calibri"/>
        <family val="2"/>
      </rPr>
      <t xml:space="preserve"> , INSTALL </t>
    </r>
    <r>
      <rPr>
        <b/>
        <u/>
        <sz val="12"/>
        <color indexed="10"/>
        <rFont val="Calibri"/>
        <family val="2"/>
      </rPr>
      <t>TWO</t>
    </r>
    <r>
      <rPr>
        <b/>
        <sz val="12"/>
        <color indexed="12"/>
        <rFont val="Calibri"/>
        <family val="2"/>
      </rPr>
      <t xml:space="preserve"> </t>
    </r>
    <r>
      <rPr>
        <b/>
        <sz val="12"/>
        <color indexed="10"/>
        <rFont val="Calibri"/>
        <family val="2"/>
      </rPr>
      <t xml:space="preserve">9 5/8" B.PLUG+10 FT CMT </t>
    </r>
    <r>
      <rPr>
        <b/>
        <sz val="12"/>
        <color indexed="12"/>
        <rFont val="Calibri"/>
        <family val="2"/>
      </rPr>
      <t>ABOVE THE TOP OF LINER @ 9610 &amp; 9586  FT</t>
    </r>
    <r>
      <rPr>
        <b/>
        <sz val="12"/>
        <color indexed="10"/>
        <rFont val="Calibri"/>
        <family val="2"/>
      </rPr>
      <t xml:space="preserve"> </t>
    </r>
    <r>
      <rPr>
        <b/>
        <sz val="12"/>
        <color indexed="12"/>
        <rFont val="Calibri"/>
        <family val="2"/>
      </rPr>
      <t xml:space="preserve"> , </t>
    </r>
    <r>
      <rPr>
        <b/>
        <sz val="12"/>
        <color indexed="10"/>
        <rFont val="Calibri"/>
        <family val="2"/>
      </rPr>
      <t>THE WELL SUFFRING FROM CSG LEAK</t>
    </r>
    <r>
      <rPr>
        <b/>
        <sz val="12"/>
        <color indexed="12"/>
        <rFont val="Calibri"/>
        <family val="2"/>
      </rPr>
      <t xml:space="preserve"> @ (</t>
    </r>
    <r>
      <rPr>
        <b/>
        <sz val="12"/>
        <color indexed="10"/>
        <rFont val="Calibri"/>
        <family val="2"/>
      </rPr>
      <t xml:space="preserve"> 250 - 260 FT</t>
    </r>
    <r>
      <rPr>
        <b/>
        <sz val="12"/>
        <color indexed="12"/>
        <rFont val="Calibri"/>
        <family val="2"/>
      </rPr>
      <t xml:space="preserve"> ) , </t>
    </r>
    <r>
      <rPr>
        <b/>
        <sz val="12"/>
        <color indexed="10"/>
        <rFont val="Calibri"/>
        <family val="2"/>
      </rPr>
      <t>RE-PERFORATION FOR AEB-IIIF</t>
    </r>
    <r>
      <rPr>
        <b/>
        <sz val="12"/>
        <color indexed="12"/>
        <rFont val="Calibri"/>
        <family val="2"/>
      </rPr>
      <t xml:space="preserve"> ( 9546-9562 FT ) BY TCP GUN , RIH WITH 2" DHP WITH </t>
    </r>
    <r>
      <rPr>
        <b/>
        <sz val="12"/>
        <color indexed="10"/>
        <rFont val="Calibri"/>
        <family val="2"/>
      </rPr>
      <t>NEW H-CH S/R</t>
    </r>
    <r>
      <rPr>
        <b/>
        <sz val="12"/>
        <color indexed="12"/>
        <rFont val="Calibri"/>
        <family val="2"/>
      </rPr>
      <t xml:space="preserve"> ( 30X1"+130X7/8"+117X1" ) , R/U FOR </t>
    </r>
    <r>
      <rPr>
        <b/>
        <sz val="12"/>
        <color indexed="10"/>
        <rFont val="Calibri"/>
        <family val="2"/>
      </rPr>
      <t>NEW 912 M-II S/U</t>
    </r>
    <r>
      <rPr>
        <b/>
        <sz val="12"/>
        <color indexed="12"/>
        <rFont val="Calibri"/>
        <family val="2"/>
      </rPr>
      <t xml:space="preserve"> ( SH.S = 8" , S.L = 144" ) , ON STREAM .</t>
    </r>
  </si>
  <si>
    <r>
      <t xml:space="preserve">POLISHED ROD PARTED , FISHED OK , REPLACED , THEN FOUND PLUNGER STUCK , </t>
    </r>
    <r>
      <rPr>
        <b/>
        <sz val="12"/>
        <color indexed="10"/>
        <rFont val="Calibri"/>
        <family val="2"/>
      </rPr>
      <t>R.TRIP  WITH ANCHOR PUMP</t>
    </r>
    <r>
      <rPr>
        <b/>
        <sz val="12"/>
        <color indexed="12"/>
        <rFont val="Calibri"/>
        <family val="2"/>
      </rPr>
      <t xml:space="preserve"> , RETRIEVED ( </t>
    </r>
    <r>
      <rPr>
        <b/>
        <sz val="12"/>
        <color indexed="10"/>
        <rFont val="Calibri"/>
        <family val="2"/>
      </rPr>
      <t>1X1"</t>
    </r>
    <r>
      <rPr>
        <b/>
        <sz val="12"/>
        <color indexed="12"/>
        <rFont val="Calibri"/>
        <family val="2"/>
      </rPr>
      <t xml:space="preserve"> ) RODS , S/R
( 24X1"+98X7/8"+98X1" ) ON STREAM</t>
    </r>
  </si>
  <si>
    <t>NO PUMP ACTION , RESET , ON STREAM</t>
  </si>
  <si>
    <t xml:space="preserve">W.C =99 % , SALINITY =  145386 MG/L </t>
  </si>
  <si>
    <t xml:space="preserve">W.C =96 % , SALINITY =  139000 MG/L </t>
  </si>
  <si>
    <r>
      <t xml:space="preserve">UNDER W/O TO FISH LOSTEN ST. VALVE  , ( </t>
    </r>
    <r>
      <rPr>
        <b/>
        <sz val="12"/>
        <color indexed="10"/>
        <rFont val="Calibri"/>
        <family val="2"/>
      </rPr>
      <t>NO HOLE OR CRACK FOUND</t>
    </r>
    <r>
      <rPr>
        <b/>
        <sz val="12"/>
        <color indexed="12"/>
        <rFont val="Calibri"/>
        <family val="2"/>
      </rPr>
      <t xml:space="preserve"> , RETRIEVED THE REMANING ASSEMBLIES  INCLUDING HYD. PKR ) , ( </t>
    </r>
    <r>
      <rPr>
        <b/>
        <sz val="12"/>
        <color indexed="10"/>
        <rFont val="Calibri"/>
        <family val="2"/>
      </rPr>
      <t>ST. VALVE DIDN'T RETRIEVED IN FISH</t>
    </r>
    <r>
      <rPr>
        <b/>
        <sz val="12"/>
        <color indexed="12"/>
        <rFont val="Calibri"/>
        <family val="2"/>
      </rPr>
      <t xml:space="preserve"> ) , (  </t>
    </r>
    <r>
      <rPr>
        <b/>
        <sz val="12"/>
        <color indexed="10"/>
        <rFont val="Calibri"/>
        <family val="2"/>
      </rPr>
      <t>PUSHED PERM. PKR TO DEPTH 6362 FT</t>
    </r>
    <r>
      <rPr>
        <b/>
        <sz val="12"/>
        <color indexed="12"/>
        <rFont val="Calibri"/>
        <family val="2"/>
      </rPr>
      <t xml:space="preserve"> , </t>
    </r>
    <r>
      <rPr>
        <b/>
        <sz val="12"/>
        <color indexed="10"/>
        <rFont val="Calibri"/>
        <family val="2"/>
      </rPr>
      <t>RAT HOLE = 275 FT )</t>
    </r>
    <r>
      <rPr>
        <b/>
        <sz val="12"/>
        <color indexed="12"/>
        <rFont val="Calibri"/>
        <family val="2"/>
      </rPr>
      <t xml:space="preserve"> , </t>
    </r>
    <r>
      <rPr>
        <b/>
        <sz val="12"/>
        <color indexed="10"/>
        <rFont val="Calibri"/>
        <family val="2"/>
      </rPr>
      <t>RIH WITH NEW COMPLETION WITH ANCHOR CATCHER</t>
    </r>
    <r>
      <rPr>
        <b/>
        <sz val="12"/>
        <color indexed="12"/>
        <rFont val="Calibri"/>
        <family val="2"/>
      </rPr>
      <t xml:space="preserve"> , RIH WITH 2.25" DHP WITH THE SAME S/R ( 25X1"+132X7/8"+81X1" ) , ON STREAM  </t>
    </r>
    <r>
      <rPr>
        <b/>
        <u/>
        <sz val="12"/>
        <color indexed="10"/>
        <rFont val="Calibri"/>
        <family val="2"/>
      </rPr>
      <t>17/11/11</t>
    </r>
  </si>
  <si>
    <t>PLUNGER STUCKED, R.TRIP , ON STREAM</t>
  </si>
  <si>
    <t xml:space="preserve">W.C =96 % , SALINITY =  145670 MG/L </t>
  </si>
  <si>
    <t>INCREASED SH.S F/8" TO 12"</t>
  </si>
  <si>
    <t>NO PUMP ACTION , R.TRIP , NOT PRODUCE , PERFORMED HYDRO TEST BY KILLING PUMP , HOLD PK , R.TRIP , NOT PRODUCE  , TAGGED LOST ST. VALVE @ 6022 FT , DETECTED S.F.L @ 3700 FT BY W/L , R.TRIP WITH ANCHOR PUMP , TOTAL RETRIVED
 ( 20X1" ) RODS , NOT PRODUCE , WAITING FOR W/O</t>
  </si>
  <si>
    <t>FLUMPING</t>
  </si>
  <si>
    <r>
      <t xml:space="preserve">POOH W/ DHP &amp; S/R , </t>
    </r>
    <r>
      <rPr>
        <b/>
        <sz val="12"/>
        <color indexed="10"/>
        <rFont val="Calibri"/>
        <family val="2"/>
      </rPr>
      <t>CLOSED KILLING SSD</t>
    </r>
    <r>
      <rPr>
        <b/>
        <sz val="12"/>
        <color indexed="12"/>
        <rFont val="Calibri"/>
        <family val="2"/>
      </rPr>
      <t>, RIH W/ 2" DHP, ON STREAM.</t>
    </r>
  </si>
  <si>
    <t>T.V LEAK</t>
  </si>
  <si>
    <r>
      <t xml:space="preserve">ROD NO ( </t>
    </r>
    <r>
      <rPr>
        <b/>
        <sz val="12"/>
        <color indexed="10"/>
        <rFont val="Calibri"/>
        <family val="2"/>
      </rPr>
      <t xml:space="preserve">70X7/8" </t>
    </r>
    <r>
      <rPr>
        <b/>
        <sz val="12"/>
        <color indexed="12"/>
        <rFont val="Calibri"/>
        <family val="2"/>
      </rPr>
      <t xml:space="preserve">) UNSCREW, FISHED OK, </t>
    </r>
    <r>
      <rPr>
        <b/>
        <sz val="12"/>
        <color indexed="10"/>
        <rFont val="Calibri"/>
        <family val="2"/>
      </rPr>
      <t>R.TRIP</t>
    </r>
    <r>
      <rPr>
        <b/>
        <sz val="12"/>
        <color indexed="12"/>
        <rFont val="Calibri"/>
        <family val="2"/>
      </rPr>
      <t xml:space="preserve"> , ON STREAM</t>
    </r>
  </si>
  <si>
    <t xml:space="preserve">W.C =98 % </t>
  </si>
  <si>
    <r>
      <t xml:space="preserve">UNDER W/O DUE TO TBG LEAK  , ( </t>
    </r>
    <r>
      <rPr>
        <b/>
        <sz val="12"/>
        <color indexed="10"/>
        <rFont val="Calibri"/>
        <family val="2"/>
      </rPr>
      <t>FOUND CRACK IN JT NO ( 179 &amp; 185 )</t>
    </r>
    <r>
      <rPr>
        <b/>
        <sz val="12"/>
        <color indexed="12"/>
        <rFont val="Calibri"/>
        <family val="2"/>
      </rPr>
      <t xml:space="preserve"> ) , PS = 350 PSI @ 6000 FT ,  </t>
    </r>
    <r>
      <rPr>
        <b/>
        <sz val="12"/>
        <color indexed="10"/>
        <rFont val="Calibri"/>
        <family val="2"/>
      </rPr>
      <t>ADD NEW INTERVALS FOR B-I ( 5890-5902 ) , ( 5908-5919 )&amp; (5945-5956 )</t>
    </r>
    <r>
      <rPr>
        <b/>
        <sz val="12"/>
        <color indexed="12"/>
        <rFont val="Calibri"/>
        <family val="2"/>
      </rPr>
      <t xml:space="preserve"> , TAGGED TD @ 6332 FT , ALL PERF'S ON PROD. , RIH WITH 2" DHP &amp; S/R ( 30X1"+126X7/8"+79X1" ) , ( </t>
    </r>
    <r>
      <rPr>
        <b/>
        <sz val="12"/>
        <color indexed="10"/>
        <rFont val="Calibri"/>
        <family val="2"/>
      </rPr>
      <t>1" THE SAME S/R , 7/8" NEW H-CH</t>
    </r>
    <r>
      <rPr>
        <b/>
        <sz val="12"/>
        <color indexed="12"/>
        <rFont val="Calibri"/>
        <family val="2"/>
      </rPr>
      <t xml:space="preserve"> ) , ON STREAM </t>
    </r>
    <r>
      <rPr>
        <b/>
        <u/>
        <sz val="12"/>
        <color indexed="10"/>
        <rFont val="Calibri"/>
        <family val="2"/>
      </rPr>
      <t>1/11/11</t>
    </r>
  </si>
  <si>
    <t xml:space="preserve">W.C =96 % , SALINITY =  143210 MG/L </t>
  </si>
  <si>
    <r>
      <t xml:space="preserve">POLISHED ROD PARTED , FISHED OK  , REPLACED , NOT PRODUCE , </t>
    </r>
    <r>
      <rPr>
        <b/>
        <sz val="12"/>
        <color indexed="10"/>
        <rFont val="Calibri"/>
        <family val="2"/>
      </rPr>
      <t>R.TRIP WITH ANCHOR PUMP , RETREIVED ( 1X1" ) RODS</t>
    </r>
    <r>
      <rPr>
        <b/>
        <sz val="12"/>
        <color indexed="12"/>
        <rFont val="Calibri"/>
        <family val="2"/>
      </rPr>
      <t xml:space="preserve"> , SET ANCHOR PUMP @ 5475 FT , ON STREAM</t>
    </r>
  </si>
  <si>
    <t xml:space="preserve">W.C =95 % </t>
  </si>
  <si>
    <t>F.L</t>
  </si>
  <si>
    <r>
      <t xml:space="preserve">BAKER , </t>
    </r>
    <r>
      <rPr>
        <b/>
        <sz val="12"/>
        <color indexed="10"/>
        <rFont val="Calibri"/>
        <family val="2"/>
      </rPr>
      <t xml:space="preserve">AFTER W/O . </t>
    </r>
  </si>
  <si>
    <r>
      <t xml:space="preserve">NO PUMP ACTION , R.TRIP WITH ANCHOR PUMP @ SAME DEPTH , </t>
    </r>
    <r>
      <rPr>
        <b/>
        <sz val="12"/>
        <color indexed="10"/>
        <rFont val="Calibri"/>
        <family val="2"/>
      </rPr>
      <t xml:space="preserve">ON STREAM  </t>
    </r>
  </si>
  <si>
    <r>
      <t>NO PUMP ACTION,  R.TRIP  W/</t>
    </r>
    <r>
      <rPr>
        <b/>
        <sz val="12"/>
        <color indexed="10"/>
        <rFont val="Calibri"/>
        <family val="2"/>
      </rPr>
      <t>2" ANCHOR PUMP</t>
    </r>
    <r>
      <rPr>
        <b/>
        <sz val="12"/>
        <color indexed="12"/>
        <rFont val="Calibri"/>
        <family val="2"/>
      </rPr>
      <t xml:space="preserve">, RETRIEVED 1X1" ROD, ON STREAM, </t>
    </r>
    <r>
      <rPr>
        <b/>
        <sz val="12"/>
        <color indexed="10"/>
        <rFont val="Calibri"/>
        <family val="2"/>
      </rPr>
      <t>PUMP DEPTH = 5475 Ft.</t>
    </r>
  </si>
  <si>
    <r>
      <t>NO PUMP ACTION, R.TRIP W/</t>
    </r>
    <r>
      <rPr>
        <b/>
        <sz val="12"/>
        <color indexed="10"/>
        <rFont val="Calibri"/>
        <family val="2"/>
      </rPr>
      <t>1.75" ANCHOR</t>
    </r>
    <r>
      <rPr>
        <b/>
        <sz val="12"/>
        <color indexed="12"/>
        <rFont val="Calibri"/>
        <family val="2"/>
      </rPr>
      <t xml:space="preserve"> </t>
    </r>
    <r>
      <rPr>
        <b/>
        <sz val="12"/>
        <color indexed="10"/>
        <rFont val="Calibri"/>
        <family val="2"/>
      </rPr>
      <t>PUMP</t>
    </r>
    <r>
      <rPr>
        <b/>
        <sz val="12"/>
        <color indexed="12"/>
        <rFont val="Calibri"/>
        <family val="2"/>
      </rPr>
      <t xml:space="preserve">, </t>
    </r>
    <r>
      <rPr>
        <b/>
        <sz val="12"/>
        <color indexed="10"/>
        <rFont val="Calibri"/>
        <family val="2"/>
      </rPr>
      <t>RETRIEVED 1X1" ROD</t>
    </r>
    <r>
      <rPr>
        <b/>
        <sz val="12"/>
        <color indexed="12"/>
        <rFont val="Calibri"/>
        <family val="2"/>
      </rPr>
      <t xml:space="preserve"> , ON STREAM. </t>
    </r>
  </si>
  <si>
    <r>
      <t xml:space="preserve">ROD NO ( </t>
    </r>
    <r>
      <rPr>
        <b/>
        <sz val="12"/>
        <color indexed="10"/>
        <rFont val="Calibri"/>
        <family val="2"/>
      </rPr>
      <t xml:space="preserve">11 &amp; 12 X7/8" </t>
    </r>
    <r>
      <rPr>
        <b/>
        <sz val="12"/>
        <color indexed="12"/>
        <rFont val="Calibri"/>
        <family val="2"/>
      </rPr>
      <t xml:space="preserve">) PARTED , FISHED OK  , </t>
    </r>
    <r>
      <rPr>
        <b/>
        <sz val="12"/>
        <color indexed="10"/>
        <rFont val="Calibri"/>
        <family val="2"/>
      </rPr>
      <t>REPLACED PARTED RODS</t>
    </r>
    <r>
      <rPr>
        <b/>
        <sz val="12"/>
        <color indexed="12"/>
        <rFont val="Calibri"/>
        <family val="2"/>
      </rPr>
      <t xml:space="preserve"> , </t>
    </r>
    <r>
      <rPr>
        <b/>
        <sz val="12"/>
        <color indexed="10"/>
        <rFont val="Calibri"/>
        <family val="2"/>
      </rPr>
      <t>R.TRIP</t>
    </r>
    <r>
      <rPr>
        <b/>
        <sz val="12"/>
        <color indexed="12"/>
        <rFont val="Calibri"/>
        <family val="2"/>
      </rPr>
      <t xml:space="preserve"> , ON STREAM</t>
    </r>
  </si>
  <si>
    <r>
      <t xml:space="preserve">BAKER , </t>
    </r>
    <r>
      <rPr>
        <b/>
        <sz val="12"/>
        <color indexed="10"/>
        <rFont val="Calibri"/>
        <family val="2"/>
      </rPr>
      <t xml:space="preserve"> ( FALKA-2 + FALAK-21 )</t>
    </r>
  </si>
  <si>
    <r>
      <t xml:space="preserve">FLUID POUND , </t>
    </r>
    <r>
      <rPr>
        <b/>
        <sz val="12"/>
        <color indexed="10"/>
        <rFont val="Calibri"/>
        <family val="2"/>
      </rPr>
      <t>P.FILLAGE = 51 %</t>
    </r>
  </si>
  <si>
    <r>
      <t>TBG MOVMENT ,</t>
    </r>
    <r>
      <rPr>
        <b/>
        <sz val="12"/>
        <color indexed="10"/>
        <rFont val="Calibri"/>
        <family val="2"/>
      </rPr>
      <t xml:space="preserve"> P.FILLAGE = 91 %</t>
    </r>
  </si>
  <si>
    <t>STOPPED THE WELL DUE TO PRODUCE 100 % WATER</t>
  </si>
  <si>
    <r>
      <t xml:space="preserve">ROD NO ( </t>
    </r>
    <r>
      <rPr>
        <b/>
        <sz val="12"/>
        <color indexed="10"/>
        <rFont val="Calibri"/>
        <family val="2"/>
      </rPr>
      <t>64X7/8"</t>
    </r>
    <r>
      <rPr>
        <b/>
        <sz val="12"/>
        <color indexed="12"/>
        <rFont val="Calibri"/>
        <family val="2"/>
      </rPr>
      <t xml:space="preserve"> ) UNSCREW , FISHED OK , REPLACED ( </t>
    </r>
    <r>
      <rPr>
        <b/>
        <sz val="12"/>
        <color indexed="10"/>
        <rFont val="Calibri"/>
        <family val="2"/>
      </rPr>
      <t>2X7/8"</t>
    </r>
    <r>
      <rPr>
        <b/>
        <sz val="12"/>
        <color indexed="12"/>
        <rFont val="Calibri"/>
        <family val="2"/>
      </rPr>
      <t xml:space="preserve">) , </t>
    </r>
    <r>
      <rPr>
        <b/>
        <sz val="12"/>
        <color indexed="10"/>
        <rFont val="Calibri"/>
        <family val="2"/>
      </rPr>
      <t>R.TRIP</t>
    </r>
    <r>
      <rPr>
        <b/>
        <sz val="12"/>
        <color indexed="12"/>
        <rFont val="Calibri"/>
        <family val="2"/>
      </rPr>
      <t xml:space="preserve"> ,  ON STREAM </t>
    </r>
  </si>
  <si>
    <t>SCADA</t>
  </si>
  <si>
    <t>CONNECTED THE WELL TO TELEMETRY SYSTEM</t>
  </si>
  <si>
    <t>NO PUMP ACTION , R.TRIP , ON STREAM</t>
  </si>
  <si>
    <t xml:space="preserve">ROD </t>
  </si>
  <si>
    <t>D.F.L. SIGNAL IS NOT CLEAR</t>
  </si>
  <si>
    <r>
      <t>SEVERE F.POUND ,</t>
    </r>
    <r>
      <rPr>
        <b/>
        <sz val="12"/>
        <color indexed="10"/>
        <rFont val="Calibri"/>
        <family val="2"/>
      </rPr>
      <t xml:space="preserve"> FILLAGE= 28 %</t>
    </r>
  </si>
  <si>
    <r>
      <t xml:space="preserve">SEVERE F.POUND , </t>
    </r>
    <r>
      <rPr>
        <b/>
        <sz val="12"/>
        <color indexed="10"/>
        <rFont val="Calibri"/>
        <family val="2"/>
      </rPr>
      <t>FILLAGE= 30 %</t>
    </r>
  </si>
  <si>
    <r>
      <t xml:space="preserve">SEVERE F.POUND , </t>
    </r>
    <r>
      <rPr>
        <b/>
        <sz val="12"/>
        <color indexed="10"/>
        <rFont val="Calibri"/>
        <family val="2"/>
      </rPr>
      <t>FILLAGE= 55 %</t>
    </r>
  </si>
  <si>
    <r>
      <t xml:space="preserve">NO PUMP ACTION ,  KILLED THE WELL , R.TRIP W/2" ANCHOR PUMP , </t>
    </r>
    <r>
      <rPr>
        <b/>
        <sz val="12"/>
        <color indexed="10"/>
        <rFont val="Calibri"/>
        <family val="2"/>
      </rPr>
      <t>SET ANCHOR PUMP @ 6475 FT</t>
    </r>
    <r>
      <rPr>
        <b/>
        <sz val="12"/>
        <color indexed="12"/>
        <rFont val="Calibri"/>
        <family val="2"/>
      </rPr>
      <t xml:space="preserve"> , ON STREAM .</t>
    </r>
  </si>
  <si>
    <t>PERFORMED SPACE OUT FOR ANCHOR PUMP, ON STREAM</t>
  </si>
  <si>
    <r>
      <t xml:space="preserve">ROD NO ( </t>
    </r>
    <r>
      <rPr>
        <b/>
        <sz val="12"/>
        <color indexed="10"/>
        <rFont val="Calibri"/>
        <family val="2"/>
      </rPr>
      <t>1X1"</t>
    </r>
    <r>
      <rPr>
        <b/>
        <sz val="12"/>
        <color indexed="12"/>
        <rFont val="Calibri"/>
        <family val="2"/>
      </rPr>
      <t xml:space="preserve"> ) PARTED, FISHED OK, MANY TRIAL TO UNSET ANCHOR PUMP, WITHOUT SUCCESS, </t>
    </r>
    <r>
      <rPr>
        <b/>
        <u/>
        <sz val="12"/>
        <color indexed="10"/>
        <rFont val="Calibri"/>
        <family val="2"/>
      </rPr>
      <t>STARTED THE WELL WITH O-SHOT</t>
    </r>
    <r>
      <rPr>
        <b/>
        <sz val="12"/>
        <color indexed="12"/>
        <rFont val="Calibri"/>
        <family val="2"/>
      </rPr>
      <t>, ON STREAM.</t>
    </r>
  </si>
  <si>
    <t>NO PUMP ACTION , TRAY TO UNSET ANCHOR WITHOUT SUCCESS ( OVER PULL +/- 55,000 LB ) , WAITING FOR W/O</t>
  </si>
  <si>
    <t>POOH WITH DHP + S/R, SENT TO WAREHOUSE</t>
  </si>
  <si>
    <t>NO PUMP ACTION, MANY TRIAL TO KILL THE WELL, THEN POLISHED ROD SLIPT AND ALL S/R STRING &amp; ANCHOR PUMP FALL INSIDE THE WELL, WAITING W/O.</t>
  </si>
  <si>
    <r>
      <t xml:space="preserve">ROD NO ( </t>
    </r>
    <r>
      <rPr>
        <b/>
        <sz val="12"/>
        <color indexed="10"/>
        <rFont val="Calibri"/>
        <family val="2"/>
      </rPr>
      <t>24X1"</t>
    </r>
    <r>
      <rPr>
        <b/>
        <sz val="12"/>
        <color indexed="12"/>
        <rFont val="Calibri"/>
        <family val="2"/>
      </rPr>
      <t xml:space="preserve"> ) SINKER BAR UNSCREW, FISHED OK , </t>
    </r>
    <r>
      <rPr>
        <b/>
        <sz val="12"/>
        <color indexed="10"/>
        <rFont val="Calibri"/>
        <family val="2"/>
      </rPr>
      <t>R.TRIP</t>
    </r>
    <r>
      <rPr>
        <b/>
        <sz val="12"/>
        <color indexed="12"/>
        <rFont val="Calibri"/>
        <family val="2"/>
      </rPr>
      <t>, ON STREAM.</t>
    </r>
  </si>
  <si>
    <t xml:space="preserve">NORMAL CARD </t>
  </si>
  <si>
    <t>ESP WELL</t>
  </si>
  <si>
    <t>SEVERE F.POUND , FILLAGE= 41 %</t>
  </si>
  <si>
    <t>LOW PUMP EFF.</t>
  </si>
  <si>
    <t>ALAHLIA</t>
  </si>
  <si>
    <r>
      <t xml:space="preserve">AL.AHLIA , </t>
    </r>
    <r>
      <rPr>
        <b/>
        <sz val="12"/>
        <color indexed="10"/>
        <rFont val="Calibri"/>
        <family val="2"/>
      </rPr>
      <t>AFTER W/O</t>
    </r>
  </si>
  <si>
    <t>AL.AHLIA , , GAS RATE +/-450 SCF/D</t>
  </si>
  <si>
    <r>
      <t xml:space="preserve">AL.AHLIA , </t>
    </r>
    <r>
      <rPr>
        <b/>
        <sz val="12"/>
        <color indexed="10"/>
        <rFont val="Calibri"/>
        <family val="2"/>
      </rPr>
      <t>GAS RATE +/-3580 SCF/D</t>
    </r>
  </si>
  <si>
    <r>
      <t xml:space="preserve">SEVERE F.POUND  , </t>
    </r>
    <r>
      <rPr>
        <b/>
        <sz val="12"/>
        <color indexed="10"/>
        <rFont val="Calibri"/>
        <family val="2"/>
      </rPr>
      <t>FILLAGE= 20 %</t>
    </r>
  </si>
  <si>
    <r>
      <t xml:space="preserve"> F. POUND ., </t>
    </r>
    <r>
      <rPr>
        <b/>
        <sz val="12"/>
        <color indexed="10"/>
        <rFont val="Calibri"/>
        <family val="2"/>
      </rPr>
      <t>FILLAGE= 75 %</t>
    </r>
  </si>
  <si>
    <r>
      <t xml:space="preserve">BAKER  , </t>
    </r>
    <r>
      <rPr>
        <b/>
        <sz val="12"/>
        <color indexed="10"/>
        <rFont val="Calibri"/>
        <family val="2"/>
      </rPr>
      <t xml:space="preserve">AFTER W/O , ADD NEW INTERVALS FOR B-I </t>
    </r>
  </si>
  <si>
    <r>
      <t xml:space="preserve">AL.AHLIA , </t>
    </r>
    <r>
      <rPr>
        <b/>
        <sz val="12"/>
        <color indexed="10"/>
        <rFont val="Calibri"/>
        <family val="2"/>
      </rPr>
      <t xml:space="preserve">LOW PUMP EFF., </t>
    </r>
  </si>
  <si>
    <r>
      <t xml:space="preserve">AL.AHLIA , </t>
    </r>
    <r>
      <rPr>
        <b/>
        <sz val="12"/>
        <color indexed="10"/>
        <rFont val="Calibri"/>
        <family val="2"/>
      </rPr>
      <t>RES. DECLINE</t>
    </r>
  </si>
  <si>
    <r>
      <t>SEVERE F.POUND ,</t>
    </r>
    <r>
      <rPr>
        <b/>
        <sz val="12"/>
        <color indexed="10"/>
        <rFont val="Calibri"/>
        <family val="2"/>
      </rPr>
      <t xml:space="preserve"> FILLAGE= 48  %</t>
    </r>
  </si>
  <si>
    <r>
      <rPr>
        <b/>
        <sz val="12"/>
        <color indexed="10"/>
        <rFont val="Calibri"/>
        <family val="2"/>
      </rPr>
      <t>T.V LEAK</t>
    </r>
    <r>
      <rPr>
        <b/>
        <sz val="12"/>
        <color indexed="12"/>
        <rFont val="Calibri"/>
        <family val="2"/>
      </rPr>
      <t xml:space="preserve"> , FILLAGE= 83 %</t>
    </r>
  </si>
  <si>
    <t>N.P.A , R.TRIP W/ANCHOR PUMP , NOT PRODUCE , WAITING FOR W/O</t>
  </si>
  <si>
    <t>DECREASED S.L F/128" TO 112"</t>
  </si>
  <si>
    <t>LOW PUMP EFF., R.TRIP , ON STREAM.</t>
  </si>
  <si>
    <r>
      <t xml:space="preserve">ROD NO </t>
    </r>
    <r>
      <rPr>
        <b/>
        <sz val="12"/>
        <color indexed="10"/>
        <rFont val="Calibri"/>
        <family val="2"/>
      </rPr>
      <t>2X1"</t>
    </r>
    <r>
      <rPr>
        <b/>
        <sz val="12"/>
        <color indexed="12"/>
        <rFont val="Calibri"/>
        <family val="2"/>
      </rPr>
      <t xml:space="preserve"> PARTED , FISHED , REPLACED  </t>
    </r>
    <r>
      <rPr>
        <b/>
        <sz val="12"/>
        <color indexed="10"/>
        <rFont val="Calibri"/>
        <family val="2"/>
      </rPr>
      <t>TOP 20X1"</t>
    </r>
    <r>
      <rPr>
        <b/>
        <sz val="12"/>
        <color indexed="12"/>
        <rFont val="Calibri"/>
        <family val="2"/>
      </rPr>
      <t xml:space="preserve"> RODS , WITH NEW N-97 S/R,  ON STREAM</t>
    </r>
  </si>
  <si>
    <r>
      <t xml:space="preserve">ROD NO </t>
    </r>
    <r>
      <rPr>
        <b/>
        <sz val="12"/>
        <color indexed="10"/>
        <rFont val="Calibri"/>
        <family val="2"/>
      </rPr>
      <t>3X1"</t>
    </r>
    <r>
      <rPr>
        <b/>
        <sz val="12"/>
        <color indexed="12"/>
        <rFont val="Calibri"/>
        <family val="2"/>
      </rPr>
      <t xml:space="preserve"> PARTED , FISHED , REPLACED </t>
    </r>
    <r>
      <rPr>
        <b/>
        <sz val="12"/>
        <color indexed="10"/>
        <rFont val="Calibri"/>
        <family val="2"/>
      </rPr>
      <t>3X1"</t>
    </r>
    <r>
      <rPr>
        <b/>
        <sz val="12"/>
        <color indexed="12"/>
        <rFont val="Calibri"/>
        <family val="2"/>
      </rPr>
      <t xml:space="preserve"> RODS , ON STREAM</t>
    </r>
  </si>
  <si>
    <r>
      <t xml:space="preserve">NO PUMP ACTION, </t>
    </r>
    <r>
      <rPr>
        <b/>
        <sz val="16"/>
        <color indexed="10"/>
        <rFont val="Calibri"/>
        <family val="2"/>
      </rPr>
      <t xml:space="preserve">2 </t>
    </r>
    <r>
      <rPr>
        <b/>
        <sz val="12"/>
        <color indexed="12"/>
        <rFont val="Calibri"/>
        <family val="2"/>
      </rPr>
      <t xml:space="preserve">R. TRIP, NOT PRODUCE , RIH W/2" ANCHOR PUMP, RERIEVED (3X1") , NOT PRODUCE ( </t>
    </r>
    <r>
      <rPr>
        <b/>
        <sz val="12"/>
        <color indexed="10"/>
        <rFont val="Calibri"/>
        <family val="2"/>
      </rPr>
      <t>NO SUFFICIENT F.L ABOVE PUMP</t>
    </r>
    <r>
      <rPr>
        <b/>
        <sz val="12"/>
        <color indexed="12"/>
        <rFont val="Calibri"/>
        <family val="2"/>
      </rPr>
      <t xml:space="preserve"> ) , 
WAITING FOR W/O</t>
    </r>
  </si>
  <si>
    <r>
      <t xml:space="preserve">BAKER , </t>
    </r>
    <r>
      <rPr>
        <b/>
        <sz val="12"/>
        <color indexed="10"/>
        <rFont val="Calibri"/>
        <family val="2"/>
      </rPr>
      <t>LOW PUMP EFF</t>
    </r>
  </si>
  <si>
    <r>
      <t xml:space="preserve">BAKER , </t>
    </r>
    <r>
      <rPr>
        <b/>
        <sz val="12"/>
        <color indexed="10"/>
        <rFont val="Calibri"/>
        <family val="2"/>
      </rPr>
      <t>LOW PUMP EFF.</t>
    </r>
  </si>
  <si>
    <r>
      <t xml:space="preserve">UNDER W/O DUE TO TBG LEAK , ( </t>
    </r>
    <r>
      <rPr>
        <b/>
        <sz val="12"/>
        <color indexed="10"/>
        <rFont val="Calibri"/>
        <family val="2"/>
      </rPr>
      <t>FOUND CRACK IN JT NO 183 &amp; SCALE IN TBG</t>
    </r>
    <r>
      <rPr>
        <b/>
        <sz val="12"/>
        <color indexed="12"/>
        <rFont val="Calibri"/>
        <family val="2"/>
      </rPr>
      <t xml:space="preserve"> ) , </t>
    </r>
    <r>
      <rPr>
        <b/>
        <sz val="12"/>
        <color indexed="10"/>
        <rFont val="Calibri"/>
        <family val="2"/>
      </rPr>
      <t>INSTALLED ANCHOR CATCHER INSTADE OFF PHL PKR</t>
    </r>
    <r>
      <rPr>
        <b/>
        <sz val="12"/>
        <color indexed="12"/>
        <rFont val="Calibri"/>
        <family val="2"/>
      </rPr>
      <t xml:space="preserve"> , RIH WITH </t>
    </r>
    <r>
      <rPr>
        <b/>
        <u/>
        <sz val="12"/>
        <color indexed="10"/>
        <rFont val="Calibri"/>
        <family val="2"/>
      </rPr>
      <t>2"DHP</t>
    </r>
    <r>
      <rPr>
        <b/>
        <sz val="12"/>
        <color indexed="12"/>
        <rFont val="Calibri"/>
        <family val="2"/>
      </rPr>
      <t xml:space="preserve"> (</t>
    </r>
    <r>
      <rPr>
        <b/>
        <sz val="12"/>
        <color indexed="10"/>
        <rFont val="Calibri"/>
        <family val="2"/>
      </rPr>
      <t>AVALIBLE DHP</t>
    </r>
    <r>
      <rPr>
        <b/>
        <sz val="12"/>
        <color indexed="12"/>
        <rFont val="Calibri"/>
        <family val="2"/>
      </rPr>
      <t xml:space="preserve"> ) WITH </t>
    </r>
    <r>
      <rPr>
        <b/>
        <sz val="12"/>
        <color indexed="10"/>
        <rFont val="Calibri"/>
        <family val="2"/>
      </rPr>
      <t>SAME S/R</t>
    </r>
    <r>
      <rPr>
        <b/>
        <sz val="12"/>
        <color indexed="12"/>
        <rFont val="Calibri"/>
        <family val="2"/>
      </rPr>
      <t xml:space="preserve"> (18X1"+123X7/8"+93X1" ) , ON STREAM</t>
    </r>
    <r>
      <rPr>
        <b/>
        <u/>
        <sz val="12"/>
        <color indexed="12"/>
        <rFont val="Calibri"/>
        <family val="2"/>
      </rPr>
      <t xml:space="preserve"> </t>
    </r>
    <r>
      <rPr>
        <b/>
        <u/>
        <sz val="12"/>
        <color indexed="10"/>
        <rFont val="Calibri"/>
        <family val="2"/>
      </rPr>
      <t>23/5/12</t>
    </r>
  </si>
  <si>
    <t>VLAVE ROD  UNSCREW , R.TRIP , ON STREAM</t>
  </si>
  <si>
    <t>NO PUMP ACTION , R.TRIP , REPLACED (10X1")RODS , ON STREAM</t>
  </si>
  <si>
    <r>
      <t xml:space="preserve">ROD NO ( </t>
    </r>
    <r>
      <rPr>
        <b/>
        <sz val="12"/>
        <color indexed="10"/>
        <rFont val="Calibri"/>
        <family val="2"/>
      </rPr>
      <t>35X7/8"</t>
    </r>
    <r>
      <rPr>
        <b/>
        <sz val="12"/>
        <color indexed="12"/>
        <rFont val="Calibri"/>
        <family val="2"/>
      </rPr>
      <t xml:space="preserve"> ) PARTED , FISHED OK , </t>
    </r>
    <r>
      <rPr>
        <b/>
        <sz val="12"/>
        <color indexed="10"/>
        <rFont val="Calibri"/>
        <family val="2"/>
      </rPr>
      <t>REPLACED</t>
    </r>
    <r>
      <rPr>
        <b/>
        <sz val="12"/>
        <color indexed="12"/>
        <rFont val="Calibri"/>
        <family val="2"/>
      </rPr>
      <t xml:space="preserve">  , </t>
    </r>
    <r>
      <rPr>
        <b/>
        <sz val="12"/>
        <color indexed="10"/>
        <rFont val="Calibri"/>
        <family val="2"/>
      </rPr>
      <t>R.TRIP</t>
    </r>
    <r>
      <rPr>
        <b/>
        <sz val="12"/>
        <color indexed="12"/>
        <rFont val="Calibri"/>
        <family val="2"/>
      </rPr>
      <t xml:space="preserve"> ,  ON STREAM </t>
    </r>
  </si>
  <si>
    <r>
      <t xml:space="preserve">SEVERE GAS INTERF. , </t>
    </r>
    <r>
      <rPr>
        <b/>
        <sz val="12"/>
        <color indexed="10"/>
        <rFont val="Calibri"/>
        <family val="2"/>
      </rPr>
      <t>P.FILLAGE= 20  %</t>
    </r>
  </si>
  <si>
    <t>ESP</t>
  </si>
  <si>
    <r>
      <t xml:space="preserve">S.F.L AFTER </t>
    </r>
    <r>
      <rPr>
        <b/>
        <sz val="12"/>
        <color indexed="10"/>
        <rFont val="Calibri"/>
        <family val="2"/>
      </rPr>
      <t>2 HRS</t>
    </r>
  </si>
  <si>
    <r>
      <t xml:space="preserve">S.F.L AFTER </t>
    </r>
    <r>
      <rPr>
        <b/>
        <sz val="12"/>
        <color indexed="10"/>
        <rFont val="Calibri"/>
        <family val="2"/>
      </rPr>
      <t>4 HRS</t>
    </r>
  </si>
  <si>
    <r>
      <t xml:space="preserve">S.F.L AFTER </t>
    </r>
    <r>
      <rPr>
        <b/>
        <sz val="12"/>
        <color indexed="10"/>
        <rFont val="Calibri"/>
        <family val="2"/>
      </rPr>
      <t>6 HRS</t>
    </r>
  </si>
  <si>
    <t>POLISHED ROD PARTED , FISHED OK , REPLACED , ON STREAM</t>
  </si>
  <si>
    <r>
      <t xml:space="preserve">ROD NO ( </t>
    </r>
    <r>
      <rPr>
        <b/>
        <sz val="12"/>
        <color indexed="10"/>
        <rFont val="Calibri"/>
        <family val="2"/>
      </rPr>
      <t>2X7/8"</t>
    </r>
    <r>
      <rPr>
        <b/>
        <sz val="12"/>
        <color indexed="12"/>
        <rFont val="Calibri"/>
        <family val="2"/>
      </rPr>
      <t xml:space="preserve"> ) PARTED , FISHED OK , </t>
    </r>
    <r>
      <rPr>
        <b/>
        <sz val="12"/>
        <color indexed="10"/>
        <rFont val="Calibri"/>
        <family val="2"/>
      </rPr>
      <t>REPLACED</t>
    </r>
    <r>
      <rPr>
        <b/>
        <sz val="12"/>
        <color indexed="12"/>
        <rFont val="Calibri"/>
        <family val="2"/>
      </rPr>
      <t xml:space="preserve"> </t>
    </r>
    <r>
      <rPr>
        <b/>
        <sz val="12"/>
        <color indexed="12"/>
        <rFont val="Calibri"/>
        <family val="2"/>
      </rPr>
      <t xml:space="preserve">,  ON STREAM </t>
    </r>
  </si>
  <si>
    <r>
      <t xml:space="preserve">ROD NO ( </t>
    </r>
    <r>
      <rPr>
        <b/>
        <sz val="12"/>
        <color indexed="10"/>
        <rFont val="Calibri"/>
        <family val="2"/>
      </rPr>
      <t>3X7/8"</t>
    </r>
    <r>
      <rPr>
        <b/>
        <sz val="12"/>
        <color indexed="12"/>
        <rFont val="Calibri"/>
        <family val="2"/>
      </rPr>
      <t xml:space="preserve">) PARTED , FISHED , </t>
    </r>
    <r>
      <rPr>
        <b/>
        <sz val="12"/>
        <color indexed="10"/>
        <rFont val="Calibri"/>
        <family val="2"/>
      </rPr>
      <t>REPLACED</t>
    </r>
    <r>
      <rPr>
        <b/>
        <sz val="12"/>
        <color indexed="12"/>
        <rFont val="Calibri"/>
        <family val="2"/>
      </rPr>
      <t xml:space="preserve"> , </t>
    </r>
    <r>
      <rPr>
        <b/>
        <sz val="12"/>
        <color indexed="10"/>
        <rFont val="Calibri"/>
        <family val="2"/>
      </rPr>
      <t>R.TRIP</t>
    </r>
    <r>
      <rPr>
        <b/>
        <sz val="12"/>
        <color indexed="12"/>
        <rFont val="Calibri"/>
        <family val="2"/>
      </rPr>
      <t xml:space="preserve"> , ON STREAM </t>
    </r>
  </si>
  <si>
    <r>
      <t xml:space="preserve">ROD NO ( </t>
    </r>
    <r>
      <rPr>
        <b/>
        <sz val="12"/>
        <color indexed="10"/>
        <rFont val="Calibri"/>
        <family val="2"/>
      </rPr>
      <t>44X7/8"</t>
    </r>
    <r>
      <rPr>
        <b/>
        <sz val="12"/>
        <color indexed="12"/>
        <rFont val="Calibri"/>
        <family val="2"/>
      </rPr>
      <t xml:space="preserve">) PARTED , FISHED , </t>
    </r>
    <r>
      <rPr>
        <b/>
        <sz val="12"/>
        <color indexed="10"/>
        <rFont val="Calibri"/>
        <family val="2"/>
      </rPr>
      <t>REPLACED</t>
    </r>
    <r>
      <rPr>
        <b/>
        <sz val="12"/>
        <color indexed="12"/>
        <rFont val="Calibri"/>
        <family val="2"/>
      </rPr>
      <t xml:space="preserve"> , </t>
    </r>
    <r>
      <rPr>
        <b/>
        <sz val="12"/>
        <color indexed="10"/>
        <rFont val="Calibri"/>
        <family val="2"/>
      </rPr>
      <t>R.TRIP</t>
    </r>
    <r>
      <rPr>
        <b/>
        <sz val="12"/>
        <color indexed="12"/>
        <rFont val="Calibri"/>
        <family val="2"/>
      </rPr>
      <t xml:space="preserve"> , ON STREAM </t>
    </r>
  </si>
  <si>
    <r>
      <t>ROD NO</t>
    </r>
    <r>
      <rPr>
        <b/>
        <sz val="12"/>
        <color indexed="10"/>
        <rFont val="Calibri"/>
        <family val="2"/>
      </rPr>
      <t xml:space="preserve"> ( 4X7/8"</t>
    </r>
    <r>
      <rPr>
        <b/>
        <sz val="12"/>
        <color indexed="12"/>
        <rFont val="Calibri"/>
        <family val="2"/>
      </rPr>
      <t xml:space="preserve"> ) PARTED , FISHED , ( </t>
    </r>
    <r>
      <rPr>
        <b/>
        <sz val="12"/>
        <color indexed="10"/>
        <rFont val="Calibri"/>
        <family val="2"/>
      </rPr>
      <t>REPLACED 20X7/8" BY 20X1" RODS</t>
    </r>
    <r>
      <rPr>
        <b/>
        <sz val="12"/>
        <color indexed="12"/>
        <rFont val="Calibri"/>
        <family val="2"/>
      </rPr>
      <t xml:space="preserve"> ) </t>
    </r>
    <r>
      <rPr>
        <b/>
        <sz val="12"/>
        <color indexed="10"/>
        <rFont val="Calibri"/>
        <family val="2"/>
      </rPr>
      <t>R.TRIP</t>
    </r>
    <r>
      <rPr>
        <b/>
        <sz val="12"/>
        <color indexed="12"/>
        <rFont val="Calibri"/>
        <family val="2"/>
      </rPr>
      <t xml:space="preserve"> , ON STREAM </t>
    </r>
  </si>
  <si>
    <t>VALVE ROD PARTED , FISHED OK , R.TRIP , ON STREAM</t>
  </si>
  <si>
    <t>SLIGHT T.V. LEAK</t>
  </si>
  <si>
    <r>
      <t xml:space="preserve">BAKER ( </t>
    </r>
    <r>
      <rPr>
        <b/>
        <sz val="12"/>
        <color indexed="10"/>
        <rFont val="Calibri"/>
        <family val="2"/>
      </rPr>
      <t>SEVERE F. POUND, P.F.=28 %</t>
    </r>
    <r>
      <rPr>
        <b/>
        <sz val="12"/>
        <color indexed="12"/>
        <rFont val="Calibri"/>
        <family val="2"/>
      </rPr>
      <t xml:space="preserve"> )</t>
    </r>
  </si>
  <si>
    <r>
      <t xml:space="preserve">SEVERE F. POUND , </t>
    </r>
    <r>
      <rPr>
        <b/>
        <sz val="12"/>
        <color indexed="10"/>
        <rFont val="Calibri"/>
        <family val="2"/>
      </rPr>
      <t>P.FILLAGE= 45  %</t>
    </r>
  </si>
  <si>
    <t xml:space="preserve">T.V. LEAK </t>
  </si>
  <si>
    <r>
      <t xml:space="preserve">BAKER , </t>
    </r>
    <r>
      <rPr>
        <b/>
        <sz val="12"/>
        <color indexed="10"/>
        <rFont val="Calibri"/>
        <family val="2"/>
      </rPr>
      <t>WRONG TEST</t>
    </r>
  </si>
  <si>
    <t xml:space="preserve">AL.AHLIA </t>
  </si>
  <si>
    <t>CELLAR FILLED WITH SAND</t>
  </si>
  <si>
    <r>
      <t xml:space="preserve">ROD NO ( </t>
    </r>
    <r>
      <rPr>
        <b/>
        <sz val="12"/>
        <color indexed="10"/>
        <rFont val="Calibri"/>
        <family val="2"/>
      </rPr>
      <t>18X7/8"</t>
    </r>
    <r>
      <rPr>
        <b/>
        <sz val="12"/>
        <color indexed="12"/>
        <rFont val="Calibri"/>
        <family val="2"/>
      </rPr>
      <t xml:space="preserve"> ) UNSCREW , FISHED OK , </t>
    </r>
    <r>
      <rPr>
        <b/>
        <sz val="12"/>
        <color indexed="10"/>
        <rFont val="Calibri"/>
        <family val="2"/>
      </rPr>
      <t>REPLACED</t>
    </r>
    <r>
      <rPr>
        <b/>
        <sz val="12"/>
        <color indexed="12"/>
        <rFont val="Calibri"/>
        <family val="2"/>
      </rPr>
      <t xml:space="preserve">  , </t>
    </r>
    <r>
      <rPr>
        <b/>
        <sz val="12"/>
        <color indexed="10"/>
        <rFont val="Calibri"/>
        <family val="2"/>
      </rPr>
      <t>R.TRIP</t>
    </r>
    <r>
      <rPr>
        <b/>
        <sz val="12"/>
        <color indexed="12"/>
        <rFont val="Calibri"/>
        <family val="2"/>
      </rPr>
      <t xml:space="preserve"> ,  ON STREAM </t>
    </r>
  </si>
  <si>
    <t xml:space="preserve">PUMP DEPTH             </t>
  </si>
  <si>
    <t xml:space="preserve"> SH.S</t>
  </si>
  <si>
    <t xml:space="preserve">S/U TYPE                 </t>
  </si>
  <si>
    <t xml:space="preserve"> S.L. </t>
  </si>
  <si>
    <t xml:space="preserve">S/R TYPE                    </t>
  </si>
  <si>
    <t xml:space="preserve">   PUMP SIZE</t>
  </si>
  <si>
    <t xml:space="preserve">S/R CONFIG             </t>
  </si>
  <si>
    <t xml:space="preserve">PUMP TYPE             </t>
  </si>
  <si>
    <t>CHOKE SIZE</t>
  </si>
  <si>
    <r>
      <t>WELL ( S/R )</t>
    </r>
    <r>
      <rPr>
        <sz val="16"/>
        <rFont val="Calibri"/>
        <family val="2"/>
      </rPr>
      <t xml:space="preserve"> :</t>
    </r>
    <r>
      <rPr>
        <b/>
        <sz val="16"/>
        <rFont val="Calibri"/>
        <family val="2"/>
      </rPr>
      <t xml:space="preserve">    FALAK-4</t>
    </r>
  </si>
  <si>
    <r>
      <t>WELL ( S/R )</t>
    </r>
    <r>
      <rPr>
        <sz val="16"/>
        <rFont val="Calibri"/>
        <family val="2"/>
      </rPr>
      <t xml:space="preserve"> :</t>
    </r>
    <r>
      <rPr>
        <b/>
        <sz val="16"/>
        <rFont val="Calibri"/>
        <family val="2"/>
      </rPr>
      <t xml:space="preserve">   FALAK-5</t>
    </r>
  </si>
  <si>
    <r>
      <t>WELL ( ESP )</t>
    </r>
    <r>
      <rPr>
        <sz val="16"/>
        <rFont val="Calibri"/>
        <family val="2"/>
      </rPr>
      <t xml:space="preserve"> :</t>
    </r>
    <r>
      <rPr>
        <b/>
        <sz val="16"/>
        <rFont val="Calibri"/>
        <family val="2"/>
      </rPr>
      <t xml:space="preserve">    FALAK-6</t>
    </r>
  </si>
  <si>
    <r>
      <t>WELL ( S/R )</t>
    </r>
    <r>
      <rPr>
        <sz val="16"/>
        <rFont val="Calibri"/>
        <family val="2"/>
      </rPr>
      <t xml:space="preserve"> :</t>
    </r>
    <r>
      <rPr>
        <b/>
        <sz val="16"/>
        <rFont val="Calibri"/>
        <family val="2"/>
      </rPr>
      <t xml:space="preserve">    FALAK-7</t>
    </r>
  </si>
  <si>
    <r>
      <t>WELL ( S/R )</t>
    </r>
    <r>
      <rPr>
        <sz val="16"/>
        <rFont val="Calibri"/>
        <family val="2"/>
      </rPr>
      <t xml:space="preserve"> :</t>
    </r>
    <r>
      <rPr>
        <b/>
        <sz val="16"/>
        <rFont val="Calibri"/>
        <family val="2"/>
      </rPr>
      <t xml:space="preserve">    FALAK-8</t>
    </r>
  </si>
  <si>
    <r>
      <t>WELL ( S/R )</t>
    </r>
    <r>
      <rPr>
        <sz val="16"/>
        <rFont val="Calibri"/>
        <family val="2"/>
      </rPr>
      <t xml:space="preserve"> :</t>
    </r>
    <r>
      <rPr>
        <b/>
        <sz val="16"/>
        <rFont val="Calibri"/>
        <family val="2"/>
      </rPr>
      <t xml:space="preserve">    FALAK-9</t>
    </r>
  </si>
  <si>
    <r>
      <t>WELL ( S/R )</t>
    </r>
    <r>
      <rPr>
        <sz val="16"/>
        <rFont val="Calibri"/>
        <family val="2"/>
      </rPr>
      <t xml:space="preserve"> :</t>
    </r>
    <r>
      <rPr>
        <b/>
        <sz val="16"/>
        <rFont val="Calibri"/>
        <family val="2"/>
      </rPr>
      <t xml:space="preserve">    FALAK-10</t>
    </r>
  </si>
  <si>
    <r>
      <t>WELL ( S/R )</t>
    </r>
    <r>
      <rPr>
        <sz val="16"/>
        <rFont val="Calibri"/>
        <family val="2"/>
      </rPr>
      <t xml:space="preserve"> :</t>
    </r>
    <r>
      <rPr>
        <b/>
        <sz val="16"/>
        <rFont val="Calibri"/>
        <family val="2"/>
      </rPr>
      <t xml:space="preserve">    FALAK-11</t>
    </r>
  </si>
  <si>
    <r>
      <t>WELL ( S/R )</t>
    </r>
    <r>
      <rPr>
        <sz val="16"/>
        <rFont val="Calibri"/>
        <family val="2"/>
      </rPr>
      <t xml:space="preserve"> :</t>
    </r>
    <r>
      <rPr>
        <b/>
        <sz val="16"/>
        <rFont val="Calibri"/>
        <family val="2"/>
      </rPr>
      <t xml:space="preserve">    FALAK-12</t>
    </r>
  </si>
  <si>
    <r>
      <t>WELL ( S/R )</t>
    </r>
    <r>
      <rPr>
        <sz val="16"/>
        <rFont val="Calibri"/>
        <family val="2"/>
      </rPr>
      <t xml:space="preserve"> :</t>
    </r>
    <r>
      <rPr>
        <b/>
        <sz val="16"/>
        <rFont val="Calibri"/>
        <family val="2"/>
      </rPr>
      <t xml:space="preserve">    FALAK-13</t>
    </r>
  </si>
  <si>
    <r>
      <t>WELL ( S/R )</t>
    </r>
    <r>
      <rPr>
        <sz val="16"/>
        <rFont val="Calibri"/>
        <family val="2"/>
      </rPr>
      <t xml:space="preserve"> :</t>
    </r>
    <r>
      <rPr>
        <b/>
        <sz val="16"/>
        <rFont val="Calibri"/>
        <family val="2"/>
      </rPr>
      <t xml:space="preserve">    FALAK-17</t>
    </r>
  </si>
  <si>
    <t>TRANSFERED S/U TO A-53</t>
  </si>
  <si>
    <t>912 M-II</t>
  </si>
  <si>
    <t>D-78</t>
  </si>
  <si>
    <t>8 "</t>
  </si>
  <si>
    <t>112 "</t>
  </si>
  <si>
    <t>640 MAX-II</t>
  </si>
  <si>
    <t>S-88</t>
  </si>
  <si>
    <t>96 "</t>
  </si>
  <si>
    <t>N-97</t>
  </si>
  <si>
    <r>
      <t xml:space="preserve"> UNDER W/O DUE TO TBG LEAK ,  ( </t>
    </r>
    <r>
      <rPr>
        <b/>
        <sz val="12"/>
        <color indexed="10"/>
        <rFont val="Calibri"/>
        <family val="2"/>
      </rPr>
      <t>FOUND CRACK  IN JTS NO 177 ,180 ,183</t>
    </r>
    <r>
      <rPr>
        <b/>
        <sz val="12"/>
        <color indexed="12"/>
        <rFont val="Calibri"/>
        <family val="2"/>
      </rPr>
      <t xml:space="preserve"> ) , RIH W/ 1.75 " WITH SAME S/R ( 20+115+90 ) , </t>
    </r>
    <r>
      <rPr>
        <b/>
        <sz val="12"/>
        <color indexed="10"/>
        <rFont val="Calibri"/>
        <family val="2"/>
      </rPr>
      <t>EXCEPT 30X7/8" ON TOP D-78 NEW</t>
    </r>
    <r>
      <rPr>
        <b/>
        <sz val="12"/>
        <color indexed="12"/>
        <rFont val="Calibri"/>
        <family val="2"/>
      </rPr>
      <t xml:space="preserve"> , STARTED THE WELL , ON STREAM </t>
    </r>
    <r>
      <rPr>
        <b/>
        <u/>
        <sz val="12"/>
        <color indexed="10"/>
        <rFont val="Calibri"/>
        <family val="2"/>
      </rPr>
      <t>11/4/12</t>
    </r>
  </si>
  <si>
    <t>128 "</t>
  </si>
  <si>
    <t>H-CH</t>
  </si>
  <si>
    <r>
      <t>UNDER W/O DUE TO TBG LEAK , (</t>
    </r>
    <r>
      <rPr>
        <b/>
        <sz val="12"/>
        <color indexed="10"/>
        <rFont val="Calibri"/>
        <family val="2"/>
      </rPr>
      <t xml:space="preserve"> FOUND LONGITUDINAL CRACK IN JT NO 182</t>
    </r>
    <r>
      <rPr>
        <b/>
        <sz val="12"/>
        <color indexed="12"/>
        <rFont val="Calibri"/>
        <family val="2"/>
      </rPr>
      <t xml:space="preserve"> ) , 
RIH WITH 1.75 " DHP WITH THE SAME S/R ( 20X1"+115X7/8"+96X1" ) , ON STREAM </t>
    </r>
    <r>
      <rPr>
        <b/>
        <sz val="12"/>
        <color indexed="10"/>
        <rFont val="Calibri"/>
        <family val="2"/>
      </rPr>
      <t xml:space="preserve"> </t>
    </r>
    <r>
      <rPr>
        <b/>
        <u/>
        <sz val="12"/>
        <color indexed="10"/>
        <rFont val="Calibri"/>
        <family val="2"/>
      </rPr>
      <t>25/10/11</t>
    </r>
  </si>
  <si>
    <t>112"</t>
  </si>
  <si>
    <t>128"</t>
  </si>
  <si>
    <t>912 MAX-II</t>
  </si>
  <si>
    <t>8"</t>
  </si>
  <si>
    <t>144"</t>
  </si>
  <si>
    <r>
      <t>UNDER W/O DUE TO FREE STUCKED PUMP, (</t>
    </r>
    <r>
      <rPr>
        <b/>
        <sz val="12"/>
        <color indexed="10"/>
        <rFont val="Calibri"/>
        <family val="2"/>
      </rPr>
      <t xml:space="preserve"> KEPT B-I ISOLATED AGAINST SSD ) , THE WELL IS PRODUCING FROM ( B - III, IV</t>
    </r>
    <r>
      <rPr>
        <b/>
        <sz val="12"/>
        <color indexed="12"/>
        <rFont val="Calibri"/>
        <family val="2"/>
      </rPr>
      <t xml:space="preserve">  ),  RIH W/2.25" DHP WITH S/R ( 30X1" + 120X7/8" + 79X1" ), ( </t>
    </r>
    <r>
      <rPr>
        <b/>
        <sz val="12"/>
        <color indexed="10"/>
        <rFont val="Calibri"/>
        <family val="2"/>
      </rPr>
      <t>7/8" N-97 COND. 2  &amp;  1" H-COND.2</t>
    </r>
    <r>
      <rPr>
        <b/>
        <sz val="12"/>
        <color indexed="12"/>
        <rFont val="Calibri"/>
        <family val="2"/>
      </rPr>
      <t xml:space="preserve"> ), ON STREAM </t>
    </r>
    <r>
      <rPr>
        <b/>
        <u/>
        <sz val="12"/>
        <color indexed="10"/>
        <rFont val="Calibri"/>
        <family val="2"/>
      </rPr>
      <t>27/3/12</t>
    </r>
  </si>
  <si>
    <r>
      <t xml:space="preserve">ROD NO ( </t>
    </r>
    <r>
      <rPr>
        <b/>
        <sz val="12"/>
        <color indexed="10"/>
        <rFont val="Calibri"/>
        <family val="2"/>
      </rPr>
      <t>31X1"</t>
    </r>
    <r>
      <rPr>
        <b/>
        <sz val="12"/>
        <color indexed="12"/>
        <rFont val="Calibri"/>
        <family val="2"/>
      </rPr>
      <t xml:space="preserve"> ) PARTED , FISHED OK , </t>
    </r>
    <r>
      <rPr>
        <b/>
        <sz val="12"/>
        <color indexed="10"/>
        <rFont val="Calibri"/>
        <family val="2"/>
      </rPr>
      <t>REPLACED</t>
    </r>
    <r>
      <rPr>
        <b/>
        <sz val="12"/>
        <color indexed="12"/>
        <rFont val="Calibri"/>
        <family val="2"/>
      </rPr>
      <t xml:space="preserve">  , ON STREAM</t>
    </r>
  </si>
  <si>
    <r>
      <t xml:space="preserve">ROD NO ( </t>
    </r>
    <r>
      <rPr>
        <b/>
        <sz val="12"/>
        <color indexed="10"/>
        <rFont val="Calibri"/>
        <family val="2"/>
      </rPr>
      <t>4X1"</t>
    </r>
    <r>
      <rPr>
        <b/>
        <sz val="12"/>
        <color indexed="12"/>
        <rFont val="Calibri"/>
        <family val="2"/>
      </rPr>
      <t xml:space="preserve"> ) PARTED , FISHED OK , </t>
    </r>
    <r>
      <rPr>
        <b/>
        <sz val="12"/>
        <color indexed="10"/>
        <rFont val="Calibri"/>
        <family val="2"/>
      </rPr>
      <t>REPLACED</t>
    </r>
    <r>
      <rPr>
        <b/>
        <sz val="12"/>
        <color indexed="12"/>
        <rFont val="Calibri"/>
        <family val="2"/>
      </rPr>
      <t xml:space="preserve">  , ON STREAM</t>
    </r>
  </si>
  <si>
    <t>NO PUMP ACTION ,  R.TRIP , ON STREAM</t>
  </si>
  <si>
    <r>
      <t xml:space="preserve">ROD NO ( </t>
    </r>
    <r>
      <rPr>
        <b/>
        <sz val="12"/>
        <color indexed="10"/>
        <rFont val="Calibri"/>
        <family val="2"/>
      </rPr>
      <t>117X7/8"</t>
    </r>
    <r>
      <rPr>
        <b/>
        <sz val="12"/>
        <color indexed="12"/>
        <rFont val="Calibri"/>
        <family val="2"/>
      </rPr>
      <t xml:space="preserve"> ) PARTED , FISHED OK , </t>
    </r>
    <r>
      <rPr>
        <b/>
        <sz val="12"/>
        <color indexed="10"/>
        <rFont val="Calibri"/>
        <family val="2"/>
      </rPr>
      <t>REPLACED</t>
    </r>
    <r>
      <rPr>
        <b/>
        <sz val="12"/>
        <color indexed="12"/>
        <rFont val="Calibri"/>
        <family val="2"/>
      </rPr>
      <t xml:space="preserve"> ,   </t>
    </r>
    <r>
      <rPr>
        <b/>
        <sz val="12"/>
        <color indexed="10"/>
        <rFont val="Calibri"/>
        <family val="2"/>
      </rPr>
      <t>R.TRIP</t>
    </r>
    <r>
      <rPr>
        <b/>
        <sz val="12"/>
        <color indexed="12"/>
        <rFont val="Calibri"/>
        <family val="2"/>
      </rPr>
      <t xml:space="preserve"> , ON STREAM </t>
    </r>
  </si>
  <si>
    <r>
      <t xml:space="preserve">NO PUMP ACTION , </t>
    </r>
    <r>
      <rPr>
        <b/>
        <sz val="16"/>
        <color indexed="10"/>
        <rFont val="Calibri"/>
        <family val="2"/>
      </rPr>
      <t xml:space="preserve">2 </t>
    </r>
    <r>
      <rPr>
        <b/>
        <sz val="12"/>
        <color indexed="12"/>
        <rFont val="Calibri"/>
        <family val="2"/>
      </rPr>
      <t>R.TRIP , ON STREAM</t>
    </r>
  </si>
  <si>
    <t>NO PUMP ACTION , R.TRIP,  NOT PRODUCE , PERFORMED TBG TEST, CONFIRMED TBG LEAK, WAITING W/O.</t>
  </si>
  <si>
    <r>
      <t>NO PUMP ACTION , R.TRIP , (</t>
    </r>
    <r>
      <rPr>
        <b/>
        <sz val="12"/>
        <color indexed="10"/>
        <rFont val="Calibri"/>
        <family val="2"/>
      </rPr>
      <t xml:space="preserve"> FOUND  BARREL + S.V LOST IN HOLE </t>
    </r>
    <r>
      <rPr>
        <b/>
        <sz val="12"/>
        <color indexed="10"/>
        <rFont val="Calibri"/>
        <family val="2"/>
      </rPr>
      <t xml:space="preserve">), </t>
    </r>
    <r>
      <rPr>
        <b/>
        <sz val="12"/>
        <color indexed="12"/>
        <rFont val="Calibri"/>
        <family val="2"/>
      </rPr>
      <t xml:space="preserve"> CHANGED 10X1" RODS , ON STREAM</t>
    </r>
  </si>
  <si>
    <r>
      <t xml:space="preserve">F.POUND , </t>
    </r>
    <r>
      <rPr>
        <b/>
        <sz val="12"/>
        <color indexed="10"/>
        <rFont val="Calibri"/>
        <family val="2"/>
      </rPr>
      <t>P.FILLAGE +/- 50 %</t>
    </r>
  </si>
  <si>
    <t>SEVER T.V LEAK</t>
  </si>
  <si>
    <r>
      <t xml:space="preserve"> F.POUND  , </t>
    </r>
    <r>
      <rPr>
        <b/>
        <sz val="12"/>
        <color indexed="10"/>
        <rFont val="Calibri"/>
        <family val="2"/>
      </rPr>
      <t>FILLAGE= 85 %</t>
    </r>
  </si>
  <si>
    <r>
      <t xml:space="preserve">NO PUMP ACTION , R.TRIP ( </t>
    </r>
    <r>
      <rPr>
        <b/>
        <sz val="12"/>
        <color indexed="10"/>
        <rFont val="Calibri"/>
        <family val="2"/>
      </rPr>
      <t>DHP FULL PLGED WITH SAND</t>
    </r>
    <r>
      <rPr>
        <b/>
        <sz val="12"/>
        <color indexed="12"/>
        <rFont val="Calibri"/>
        <family val="2"/>
      </rPr>
      <t xml:space="preserve"> ) , ON STREAM</t>
    </r>
  </si>
  <si>
    <r>
      <t>NO PUMP ACTION , RESET DHP</t>
    </r>
    <r>
      <rPr>
        <b/>
        <sz val="12"/>
        <color indexed="12"/>
        <rFont val="Calibri"/>
        <family val="2"/>
      </rPr>
      <t xml:space="preserve"> , ON STREAM</t>
    </r>
  </si>
  <si>
    <r>
      <t>NO PUMP ACTION , R.TRIP</t>
    </r>
    <r>
      <rPr>
        <b/>
        <u/>
        <sz val="12"/>
        <color indexed="10"/>
        <rFont val="Calibri"/>
        <family val="2"/>
      </rPr>
      <t xml:space="preserve"> W/1.5" DHP</t>
    </r>
    <r>
      <rPr>
        <b/>
        <sz val="12"/>
        <color indexed="12"/>
        <rFont val="Calibri"/>
        <family val="2"/>
      </rPr>
      <t xml:space="preserve">   , ON STREAM</t>
    </r>
  </si>
  <si>
    <t>SLIGHT T.V LEAK</t>
  </si>
  <si>
    <r>
      <t xml:space="preserve">LOW PUMP EFF , R.TRIP </t>
    </r>
    <r>
      <rPr>
        <b/>
        <u/>
        <sz val="12"/>
        <color indexed="10"/>
        <rFont val="Calibri"/>
        <family val="2"/>
      </rPr>
      <t>W/ 1.75" BOLLAND PUMP</t>
    </r>
    <r>
      <rPr>
        <b/>
        <sz val="12"/>
        <color indexed="12"/>
        <rFont val="Calibri"/>
        <family val="2"/>
      </rPr>
      <t>, ON STREAM</t>
    </r>
  </si>
  <si>
    <r>
      <t xml:space="preserve">BAKER , </t>
    </r>
    <r>
      <rPr>
        <b/>
        <sz val="12"/>
        <color indexed="10"/>
        <rFont val="Calibri"/>
        <family val="2"/>
      </rPr>
      <t>B-I&amp;III</t>
    </r>
  </si>
  <si>
    <r>
      <t xml:space="preserve">BAKER , AFTER W/O , </t>
    </r>
    <r>
      <rPr>
        <b/>
        <sz val="12"/>
        <color indexed="10"/>
        <rFont val="Calibri"/>
        <family val="2"/>
      </rPr>
      <t xml:space="preserve">PEODUCING FROM B-III ONLY , SSD CLOSED AGAINST B-I </t>
    </r>
  </si>
  <si>
    <r>
      <t xml:space="preserve">BAKER , </t>
    </r>
    <r>
      <rPr>
        <b/>
        <sz val="12"/>
        <color indexed="10"/>
        <rFont val="Calibri"/>
        <family val="2"/>
      </rPr>
      <t>AFTER INSTALLING ANCHOR PUMP</t>
    </r>
  </si>
  <si>
    <r>
      <t>BAKER ,</t>
    </r>
    <r>
      <rPr>
        <b/>
        <sz val="12"/>
        <color indexed="10"/>
        <rFont val="Calibri"/>
        <family val="2"/>
      </rPr>
      <t xml:space="preserve"> DHP = 2"</t>
    </r>
  </si>
  <si>
    <t>BAKER , DHP = 1.5"</t>
  </si>
  <si>
    <r>
      <t xml:space="preserve">NORMAL CARD , </t>
    </r>
    <r>
      <rPr>
        <b/>
        <sz val="12"/>
        <color indexed="10"/>
        <rFont val="Calibri"/>
        <family val="2"/>
      </rPr>
      <t>PUMP HITTING UP</t>
    </r>
    <r>
      <rPr>
        <b/>
        <sz val="12"/>
        <color indexed="12"/>
        <rFont val="Calibri"/>
        <family val="2"/>
      </rPr>
      <t xml:space="preserve"> , P.FILLAGE+/- 95 % , EXPETED LOW PUMP EFF.</t>
    </r>
  </si>
  <si>
    <r>
      <t xml:space="preserve">BAKER , </t>
    </r>
    <r>
      <rPr>
        <b/>
        <sz val="12"/>
        <color indexed="10"/>
        <rFont val="Calibri"/>
        <family val="2"/>
      </rPr>
      <t>AFTER R.TRIP</t>
    </r>
  </si>
  <si>
    <t>NO PUMP ACTION , R.TRIP, CHANGED 5 ROD X 7/8 " WITH  5 ROD X 1 " , ON STREAM.</t>
  </si>
  <si>
    <r>
      <t xml:space="preserve">ROD NO ( </t>
    </r>
    <r>
      <rPr>
        <b/>
        <sz val="12"/>
        <color indexed="10"/>
        <rFont val="Calibri"/>
        <family val="2"/>
      </rPr>
      <t>9X7/8"</t>
    </r>
    <r>
      <rPr>
        <b/>
        <sz val="12"/>
        <color indexed="12"/>
        <rFont val="Calibri"/>
        <family val="2"/>
      </rPr>
      <t xml:space="preserve"> ) PARTED, FISHED OK, REPLACED , </t>
    </r>
    <r>
      <rPr>
        <b/>
        <u/>
        <sz val="12"/>
        <color indexed="10"/>
        <rFont val="Calibri"/>
        <family val="2"/>
      </rPr>
      <t>R.TRIP</t>
    </r>
    <r>
      <rPr>
        <b/>
        <sz val="12"/>
        <color indexed="12"/>
        <rFont val="Calibri"/>
        <family val="2"/>
      </rPr>
      <t>,  ON STREAM</t>
    </r>
  </si>
  <si>
    <r>
      <t xml:space="preserve">NO PUMP ACTION , R.TRIP  </t>
    </r>
    <r>
      <rPr>
        <b/>
        <sz val="12"/>
        <color indexed="10"/>
        <rFont val="Calibri"/>
        <family val="2"/>
      </rPr>
      <t>W/1.5" DHP</t>
    </r>
    <r>
      <rPr>
        <b/>
        <sz val="12"/>
        <color indexed="12"/>
        <rFont val="Calibri"/>
        <family val="2"/>
      </rPr>
      <t>, ON STREAM</t>
    </r>
  </si>
  <si>
    <r>
      <t xml:space="preserve">NO PUMP ACTION , PERFORMED HYDRO TEST AGINST DHP , PRESS. NOT HOLD ,  R.TRIP WITH </t>
    </r>
    <r>
      <rPr>
        <b/>
        <sz val="12"/>
        <color indexed="10"/>
        <rFont val="Calibri"/>
        <family val="2"/>
      </rPr>
      <t>1.75 "ANCHOR PUMP</t>
    </r>
    <r>
      <rPr>
        <b/>
        <sz val="12"/>
        <color indexed="12"/>
        <rFont val="Calibri"/>
        <family val="2"/>
      </rPr>
      <t xml:space="preserve"> ,</t>
    </r>
    <r>
      <rPr>
        <b/>
        <sz val="12"/>
        <color indexed="10"/>
        <rFont val="Calibri"/>
        <family val="2"/>
      </rPr>
      <t xml:space="preserve"> RETRIEVED ( 5X1" ) RODS</t>
    </r>
    <r>
      <rPr>
        <b/>
        <sz val="12"/>
        <color indexed="12"/>
        <rFont val="Calibri"/>
        <family val="2"/>
      </rPr>
      <t xml:space="preserve"> , SET ANCHOR PUMP @ </t>
    </r>
    <r>
      <rPr>
        <b/>
        <sz val="12"/>
        <color indexed="10"/>
        <rFont val="Calibri"/>
        <family val="2"/>
      </rPr>
      <t xml:space="preserve">5500 </t>
    </r>
    <r>
      <rPr>
        <b/>
        <sz val="12"/>
        <color indexed="12"/>
        <rFont val="Calibri"/>
        <family val="2"/>
      </rPr>
      <t>FT , ON STREAM</t>
    </r>
  </si>
  <si>
    <r>
      <t>NO PUMP ACTION  , R.TRIP W/ NEW 1.75" ANCHOR PUMP &amp; S/R ,  , RETRIEVED RODS</t>
    </r>
    <r>
      <rPr>
        <b/>
        <sz val="12"/>
        <color indexed="10"/>
        <rFont val="Calibri"/>
        <family val="2"/>
      </rPr>
      <t xml:space="preserve"> 2X 1</t>
    </r>
    <r>
      <rPr>
        <b/>
        <sz val="12"/>
        <color indexed="12"/>
        <rFont val="Calibri"/>
        <family val="2"/>
      </rPr>
      <t>" ,</t>
    </r>
    <r>
      <rPr>
        <b/>
        <sz val="12"/>
        <color indexed="10"/>
        <rFont val="Calibri"/>
        <family val="2"/>
      </rPr>
      <t>SET ANCHOR PUMP @ 5450 FT</t>
    </r>
    <r>
      <rPr>
        <b/>
        <sz val="12"/>
        <color indexed="12"/>
        <rFont val="Calibri"/>
        <family val="2"/>
      </rPr>
      <t>,  ON STREAM.</t>
    </r>
  </si>
  <si>
    <r>
      <t>NO PUMP ACTION  , 2 R.TRIP W/ NEW 1.75" ANCHOR PUMP &amp; S/R ,  , RETRIEVED RODS</t>
    </r>
    <r>
      <rPr>
        <b/>
        <sz val="12"/>
        <color indexed="10"/>
        <rFont val="Calibri"/>
        <family val="2"/>
      </rPr>
      <t xml:space="preserve"> 8X 1</t>
    </r>
    <r>
      <rPr>
        <b/>
        <sz val="12"/>
        <color indexed="12"/>
        <rFont val="Calibri"/>
        <family val="2"/>
      </rPr>
      <t>" ,</t>
    </r>
    <r>
      <rPr>
        <b/>
        <sz val="12"/>
        <color indexed="10"/>
        <rFont val="Calibri"/>
        <family val="2"/>
      </rPr>
      <t>SET ANCHOR PUMP @ 5250 FT</t>
    </r>
    <r>
      <rPr>
        <b/>
        <sz val="12"/>
        <color indexed="12"/>
        <rFont val="Calibri"/>
        <family val="2"/>
      </rPr>
      <t>,  ON STREAM.</t>
    </r>
  </si>
  <si>
    <r>
      <t xml:space="preserve">COUPLING NO ( </t>
    </r>
    <r>
      <rPr>
        <b/>
        <sz val="12"/>
        <color indexed="10"/>
        <rFont val="Calibri"/>
        <family val="2"/>
      </rPr>
      <t>38</t>
    </r>
    <r>
      <rPr>
        <b/>
        <sz val="12"/>
        <color indexed="12"/>
        <rFont val="Calibri"/>
        <family val="2"/>
      </rPr>
      <t xml:space="preserve"> </t>
    </r>
    <r>
      <rPr>
        <b/>
        <sz val="12"/>
        <color indexed="10"/>
        <rFont val="Calibri"/>
        <family val="2"/>
      </rPr>
      <t>X7/8"</t>
    </r>
    <r>
      <rPr>
        <b/>
        <sz val="12"/>
        <color indexed="12"/>
        <rFont val="Calibri"/>
        <family val="2"/>
      </rPr>
      <t xml:space="preserve"> ) PARTED, FISHED OK, REPLACED , </t>
    </r>
    <r>
      <rPr>
        <b/>
        <u/>
        <sz val="12"/>
        <color indexed="10"/>
        <rFont val="Calibri"/>
        <family val="2"/>
      </rPr>
      <t>R.TRIP</t>
    </r>
    <r>
      <rPr>
        <b/>
        <sz val="12"/>
        <color indexed="12"/>
        <rFont val="Calibri"/>
        <family val="2"/>
      </rPr>
      <t>,  ON STREAM</t>
    </r>
  </si>
  <si>
    <t>EXPRO</t>
  </si>
  <si>
    <t>SURVAY</t>
  </si>
  <si>
    <t>BAKER , ANCHOR PUMP</t>
  </si>
  <si>
    <r>
      <t xml:space="preserve">ROD NO ( </t>
    </r>
    <r>
      <rPr>
        <b/>
        <sz val="12"/>
        <color indexed="10"/>
        <rFont val="Calibri"/>
        <family val="2"/>
      </rPr>
      <t>3X1"</t>
    </r>
    <r>
      <rPr>
        <b/>
        <sz val="12"/>
        <color indexed="12"/>
        <rFont val="Calibri"/>
        <family val="2"/>
      </rPr>
      <t xml:space="preserve"> ) PARTED , FISHED OK , </t>
    </r>
    <r>
      <rPr>
        <b/>
        <sz val="12"/>
        <color indexed="10"/>
        <rFont val="Calibri"/>
        <family val="2"/>
      </rPr>
      <t>REPLACED</t>
    </r>
    <r>
      <rPr>
        <b/>
        <sz val="12"/>
        <color indexed="12"/>
        <rFont val="Calibri"/>
        <family val="2"/>
      </rPr>
      <t xml:space="preserve"> ,  </t>
    </r>
    <r>
      <rPr>
        <b/>
        <sz val="12"/>
        <color indexed="12"/>
        <rFont val="Calibri"/>
        <family val="2"/>
      </rPr>
      <t xml:space="preserve">ON STREAM </t>
    </r>
  </si>
  <si>
    <t>SEVERE T.V. LEAK</t>
  </si>
  <si>
    <r>
      <t>ROD NO. (</t>
    </r>
    <r>
      <rPr>
        <b/>
        <sz val="12"/>
        <color indexed="10"/>
        <rFont val="Calibri"/>
        <family val="2"/>
      </rPr>
      <t>34X7/8"</t>
    </r>
    <r>
      <rPr>
        <b/>
        <sz val="12"/>
        <color indexed="12"/>
        <rFont val="Calibri"/>
        <family val="2"/>
      </rPr>
      <t xml:space="preserve">) PARTED, FISHED, R/T, </t>
    </r>
    <r>
      <rPr>
        <b/>
        <u/>
        <sz val="12"/>
        <color indexed="10"/>
        <rFont val="Calibri"/>
        <family val="2"/>
      </rPr>
      <t xml:space="preserve">CHANGED FIRST 54X7/8" ROD BY NEW </t>
    </r>
    <r>
      <rPr>
        <b/>
        <sz val="12"/>
        <color indexed="12"/>
        <rFont val="Calibri"/>
        <family val="2"/>
      </rPr>
      <t>, ON STREAM.</t>
    </r>
  </si>
  <si>
    <t>ROD PLUNGER UNSCREW, FISHED OK, R.TRIP, ON STREAM</t>
  </si>
  <si>
    <r>
      <t>LOW PUMP EFF , POOH W/</t>
    </r>
    <r>
      <rPr>
        <b/>
        <sz val="12"/>
        <color indexed="10"/>
        <rFont val="Calibri"/>
        <family val="2"/>
      </rPr>
      <t>2"</t>
    </r>
    <r>
      <rPr>
        <b/>
        <sz val="12"/>
        <color indexed="12"/>
        <rFont val="Calibri"/>
        <family val="2"/>
      </rPr>
      <t xml:space="preserve"> DHP ,  R.TRIP W/ </t>
    </r>
    <r>
      <rPr>
        <b/>
        <sz val="12"/>
        <color indexed="10"/>
        <rFont val="Calibri"/>
        <family val="2"/>
      </rPr>
      <t xml:space="preserve">1.75" </t>
    </r>
    <r>
      <rPr>
        <b/>
        <sz val="12"/>
        <color indexed="12"/>
        <rFont val="Calibri"/>
        <family val="2"/>
      </rPr>
      <t>DHP , ON STREAM</t>
    </r>
  </si>
  <si>
    <r>
      <t xml:space="preserve">NO PUMP ACTION , R.TRIP , TRAY TO SET DHP WITHOUT SUCCESS ( </t>
    </r>
    <r>
      <rPr>
        <b/>
        <sz val="12"/>
        <color indexed="10"/>
        <rFont val="Calibri"/>
        <family val="2"/>
      </rPr>
      <t>PROBLEM IN PUMP SETTING NIPPLE</t>
    </r>
    <r>
      <rPr>
        <b/>
        <sz val="12"/>
        <color indexed="12"/>
        <rFont val="Calibri"/>
        <family val="2"/>
      </rPr>
      <t xml:space="preserve"> ) , PERFORMED HYDRO TEST, FOUND PRESS. NOT HOLD,</t>
    </r>
    <r>
      <rPr>
        <b/>
        <u/>
        <sz val="12"/>
        <color indexed="12"/>
        <rFont val="Calibri"/>
        <family val="2"/>
      </rPr>
      <t xml:space="preserve"> R.TRIP WITH 2" ANCHOR PUMP</t>
    </r>
    <r>
      <rPr>
        <b/>
        <sz val="12"/>
        <color indexed="12"/>
        <rFont val="Calibri"/>
        <family val="2"/>
      </rPr>
      <t xml:space="preserve"> ( RETRIEVED 5 X 1" ROD), </t>
    </r>
    <r>
      <rPr>
        <b/>
        <sz val="12"/>
        <color indexed="10"/>
        <rFont val="Calibri"/>
        <family val="2"/>
      </rPr>
      <t xml:space="preserve">SET ANCHOR PUMP @ 5800' </t>
    </r>
    <r>
      <rPr>
        <b/>
        <sz val="12"/>
        <color indexed="12"/>
        <rFont val="Calibri"/>
        <family val="2"/>
      </rPr>
      <t>, ON STREAM</t>
    </r>
  </si>
  <si>
    <r>
      <t xml:space="preserve">NO PUMP ACTION , R.TRIP WITH ANCHOR PUMP,  ( </t>
    </r>
    <r>
      <rPr>
        <b/>
        <sz val="12"/>
        <color indexed="10"/>
        <rFont val="Calibri"/>
        <family val="2"/>
      </rPr>
      <t>RETRIEVED 2 X 1" ROD</t>
    </r>
    <r>
      <rPr>
        <b/>
        <sz val="12"/>
        <color indexed="12"/>
        <rFont val="Calibri"/>
        <family val="2"/>
      </rPr>
      <t xml:space="preserve">), NOT PROD., R.TRIP, </t>
    </r>
    <r>
      <rPr>
        <b/>
        <sz val="12"/>
        <color indexed="10"/>
        <rFont val="Calibri"/>
        <family val="2"/>
      </rPr>
      <t>SET ANCHOR PUMP @ 5750'</t>
    </r>
    <r>
      <rPr>
        <b/>
        <sz val="12"/>
        <color indexed="12"/>
        <rFont val="Calibri"/>
        <family val="2"/>
      </rPr>
      <t xml:space="preserve"> , ON STREAM</t>
    </r>
  </si>
  <si>
    <r>
      <t xml:space="preserve">LOW PUMP EFF , </t>
    </r>
    <r>
      <rPr>
        <b/>
        <sz val="12"/>
        <color indexed="12"/>
        <rFont val="Calibri"/>
        <family val="2"/>
      </rPr>
      <t xml:space="preserve">R.TRIP </t>
    </r>
    <r>
      <rPr>
        <b/>
        <sz val="12"/>
        <color indexed="12"/>
        <rFont val="Calibri"/>
        <family val="2"/>
      </rPr>
      <t>, ON STREAM</t>
    </r>
  </si>
  <si>
    <r>
      <t xml:space="preserve">EXPRO, (B-I +B-III ), </t>
    </r>
    <r>
      <rPr>
        <b/>
        <sz val="12"/>
        <color indexed="10"/>
        <rFont val="Calibri"/>
        <family val="2"/>
      </rPr>
      <t>AFTER INSTALLING ANCHOR PUMP</t>
    </r>
  </si>
  <si>
    <r>
      <t xml:space="preserve">BAKER , </t>
    </r>
    <r>
      <rPr>
        <b/>
        <sz val="12"/>
        <color indexed="10"/>
        <rFont val="Calibri"/>
        <family val="2"/>
      </rPr>
      <t>AFTER R.TRIP , P.S = 2.25 "</t>
    </r>
  </si>
  <si>
    <r>
      <t xml:space="preserve">EXPRO, </t>
    </r>
    <r>
      <rPr>
        <b/>
        <sz val="12"/>
        <color indexed="10"/>
        <rFont val="Calibri"/>
        <family val="2"/>
      </rPr>
      <t>PIP =115 PSI</t>
    </r>
  </si>
  <si>
    <r>
      <t xml:space="preserve">BAKER , </t>
    </r>
    <r>
      <rPr>
        <b/>
        <sz val="12"/>
        <color indexed="10"/>
        <rFont val="Calibri"/>
        <family val="2"/>
      </rPr>
      <t xml:space="preserve">PIP = 87 PSI </t>
    </r>
  </si>
  <si>
    <r>
      <t>BAKER ,</t>
    </r>
    <r>
      <rPr>
        <b/>
        <sz val="12"/>
        <color indexed="10"/>
        <rFont val="Calibri"/>
        <family val="2"/>
      </rPr>
      <t xml:space="preserve"> PIP = 110 PSI </t>
    </r>
  </si>
  <si>
    <r>
      <t xml:space="preserve">EXPRO , </t>
    </r>
    <r>
      <rPr>
        <b/>
        <sz val="12"/>
        <color indexed="10"/>
        <rFont val="Calibri"/>
        <family val="2"/>
      </rPr>
      <t>AFTER</t>
    </r>
    <r>
      <rPr>
        <b/>
        <sz val="12"/>
        <color indexed="12"/>
        <rFont val="Calibri"/>
        <family val="2"/>
      </rPr>
      <t xml:space="preserve"> </t>
    </r>
    <r>
      <rPr>
        <b/>
        <sz val="12"/>
        <color indexed="10"/>
        <rFont val="Calibri"/>
        <family val="2"/>
      </rPr>
      <t>R.TRIP W/ 2" DHP</t>
    </r>
  </si>
  <si>
    <t>F.POUND , FILLAGE= 75 %</t>
  </si>
  <si>
    <t>CHEMICAL PUMP CONNECTED</t>
  </si>
  <si>
    <t xml:space="preserve">AL.AHLIA  , WRONG TEST </t>
  </si>
  <si>
    <t>10"</t>
  </si>
  <si>
    <r>
      <t xml:space="preserve">UNDER W/O DUE TO TBG LEAK, ( </t>
    </r>
    <r>
      <rPr>
        <b/>
        <sz val="12"/>
        <color indexed="10"/>
        <rFont val="Calibri"/>
        <family val="2"/>
      </rPr>
      <t>FOUND CRACK IN JT. NO 181 , 19</t>
    </r>
    <r>
      <rPr>
        <b/>
        <sz val="12"/>
        <color indexed="10"/>
        <rFont val="Calibri"/>
        <family val="2"/>
      </rPr>
      <t>3 )</t>
    </r>
    <r>
      <rPr>
        <b/>
        <sz val="12"/>
        <color indexed="12"/>
        <rFont val="Calibri"/>
        <family val="2"/>
      </rPr>
      <t xml:space="preserve">, INSTALLED SELECTIVE COMPLETION , ( </t>
    </r>
    <r>
      <rPr>
        <b/>
        <sz val="12"/>
        <color indexed="17"/>
        <rFont val="Calibri"/>
        <family val="2"/>
      </rPr>
      <t>THE WELL IS PRODUCING FROM B-III ONLY</t>
    </r>
    <r>
      <rPr>
        <b/>
        <sz val="12"/>
        <color indexed="12"/>
        <rFont val="Calibri"/>
        <family val="2"/>
      </rPr>
      <t xml:space="preserve">  ) , ( </t>
    </r>
    <r>
      <rPr>
        <b/>
        <sz val="12"/>
        <color indexed="10"/>
        <rFont val="Calibri"/>
        <family val="2"/>
      </rPr>
      <t>KEPT SSD CLOSED AGAINST B-I</t>
    </r>
    <r>
      <rPr>
        <b/>
        <sz val="12"/>
        <color indexed="12"/>
        <rFont val="Calibri"/>
        <family val="2"/>
      </rPr>
      <t xml:space="preserve"> ) , RIH W/2" DHP AND SAME S/R ( 30X1" + 126X7/8"+ 81X1" ),ON STREAM </t>
    </r>
    <r>
      <rPr>
        <b/>
        <sz val="12"/>
        <color indexed="10"/>
        <rFont val="Calibri"/>
        <family val="2"/>
      </rPr>
      <t xml:space="preserve">5/1/13 </t>
    </r>
    <r>
      <rPr>
        <b/>
        <sz val="12"/>
        <color indexed="51"/>
        <rFont val="Calibri"/>
        <family val="2"/>
      </rPr>
      <t/>
    </r>
  </si>
  <si>
    <r>
      <t xml:space="preserve">NO PUMP ACTION, R/T, NOT PRODUCE, R/T W/ 1.75" ANCHOR PUMP, RET. 5X1", PLUNGER STUCK FAILED TO FREE IT, </t>
    </r>
    <r>
      <rPr>
        <b/>
        <sz val="12"/>
        <color indexed="10"/>
        <rFont val="Calibri"/>
        <family val="2"/>
      </rPr>
      <t>WAITING FOR W/O.</t>
    </r>
  </si>
  <si>
    <r>
      <t xml:space="preserve">UNDER W/O , ( </t>
    </r>
    <r>
      <rPr>
        <b/>
        <sz val="12"/>
        <color indexed="10"/>
        <rFont val="Calibri"/>
        <family val="2"/>
      </rPr>
      <t>NO VISUAL CRACK OR HOLES IN TBG.</t>
    </r>
    <r>
      <rPr>
        <b/>
        <sz val="12"/>
        <color indexed="12"/>
        <rFont val="Calibri"/>
        <family val="2"/>
      </rPr>
      <t xml:space="preserve">  ), TAGGED TD @ 6315 FT , RIH WITH 1.75" DHP &amp;</t>
    </r>
    <r>
      <rPr>
        <b/>
        <u/>
        <sz val="12"/>
        <color indexed="12"/>
        <rFont val="Calibri"/>
        <family val="2"/>
      </rPr>
      <t xml:space="preserve"> </t>
    </r>
    <r>
      <rPr>
        <b/>
        <u/>
        <sz val="12"/>
        <color indexed="10"/>
        <rFont val="Calibri"/>
        <family val="2"/>
      </rPr>
      <t>NEW N-97 S/R</t>
    </r>
    <r>
      <rPr>
        <b/>
        <sz val="12"/>
        <color indexed="12"/>
        <rFont val="Calibri"/>
        <family val="2"/>
      </rPr>
      <t xml:space="preserve"> ( 90X1"+120X7/8"+25X1" ) , ON STREAM</t>
    </r>
    <r>
      <rPr>
        <b/>
        <sz val="12"/>
        <color indexed="10"/>
        <rFont val="Calibri"/>
        <family val="2"/>
      </rPr>
      <t xml:space="preserve"> ON 5/10/13</t>
    </r>
  </si>
  <si>
    <r>
      <t xml:space="preserve">ROD NO ( </t>
    </r>
    <r>
      <rPr>
        <b/>
        <sz val="12"/>
        <color indexed="10"/>
        <rFont val="Calibri"/>
        <family val="2"/>
      </rPr>
      <t>51X7/8"</t>
    </r>
    <r>
      <rPr>
        <b/>
        <sz val="12"/>
        <color indexed="12"/>
        <rFont val="Calibri"/>
        <family val="2"/>
      </rPr>
      <t xml:space="preserve"> ) PARTED, FISHED OK, R.TRIP W/ </t>
    </r>
    <r>
      <rPr>
        <b/>
        <u/>
        <sz val="12"/>
        <color indexed="10"/>
        <rFont val="Calibri"/>
        <family val="2"/>
      </rPr>
      <t>2" DHP</t>
    </r>
    <r>
      <rPr>
        <b/>
        <sz val="12"/>
        <color indexed="12"/>
        <rFont val="Calibri"/>
        <family val="2"/>
      </rPr>
      <t xml:space="preserve"> ( INSTEAD OF 2.25" DHP ), </t>
    </r>
    <r>
      <rPr>
        <b/>
        <sz val="12"/>
        <color indexed="10"/>
        <rFont val="Calibri"/>
        <family val="2"/>
      </rPr>
      <t>REPLACED ALL S/R BY  NEW  H -CH</t>
    </r>
    <r>
      <rPr>
        <b/>
        <sz val="12"/>
        <color indexed="12"/>
        <rFont val="Calibri"/>
        <family val="2"/>
      </rPr>
      <t xml:space="preserve">  CONFIG. 20X1"+115X7/8"+95X1" , ON STREAM</t>
    </r>
  </si>
  <si>
    <t>SWITCHED THE WELL TO TIMER MODE  , RUN 1 HR ,  OFF 2 HR</t>
  </si>
  <si>
    <t>TIMER MODE</t>
  </si>
  <si>
    <r>
      <t xml:space="preserve">NO PUMP ACTION , R.TRIP WITH ANCHOR PUMP,  ( </t>
    </r>
    <r>
      <rPr>
        <b/>
        <sz val="12"/>
        <color indexed="10"/>
        <rFont val="Calibri"/>
        <family val="2"/>
      </rPr>
      <t>RETRIEVED 1 X 1" ROD</t>
    </r>
    <r>
      <rPr>
        <b/>
        <sz val="12"/>
        <color indexed="12"/>
        <rFont val="Calibri"/>
        <family val="2"/>
      </rPr>
      <t xml:space="preserve">),  </t>
    </r>
    <r>
      <rPr>
        <b/>
        <sz val="12"/>
        <color indexed="10"/>
        <rFont val="Calibri"/>
        <family val="2"/>
      </rPr>
      <t xml:space="preserve">SET </t>
    </r>
    <r>
      <rPr>
        <b/>
        <i/>
        <sz val="12"/>
        <color indexed="10"/>
        <rFont val="Calibri"/>
        <family val="2"/>
      </rPr>
      <t>ANCH</t>
    </r>
    <r>
      <rPr>
        <b/>
        <sz val="12"/>
        <color indexed="10"/>
        <rFont val="Calibri"/>
        <family val="2"/>
      </rPr>
      <t>OR PUMP @ 5725'</t>
    </r>
    <r>
      <rPr>
        <b/>
        <sz val="12"/>
        <color indexed="12"/>
        <rFont val="Calibri"/>
        <family val="2"/>
      </rPr>
      <t xml:space="preserve"> , ON STREAM</t>
    </r>
  </si>
  <si>
    <r>
      <t xml:space="preserve">ROD NO ( </t>
    </r>
    <r>
      <rPr>
        <b/>
        <sz val="12"/>
        <color indexed="10"/>
        <rFont val="Calibri"/>
        <family val="2"/>
      </rPr>
      <t>49X7/8"</t>
    </r>
    <r>
      <rPr>
        <b/>
        <sz val="12"/>
        <color indexed="12"/>
        <rFont val="Calibri"/>
        <family val="2"/>
      </rPr>
      <t xml:space="preserve"> ) PARTED , FISHED OK , </t>
    </r>
    <r>
      <rPr>
        <b/>
        <sz val="12"/>
        <color indexed="10"/>
        <rFont val="Calibri"/>
        <family val="2"/>
      </rPr>
      <t xml:space="preserve">REPLACED ALL S/R BY NEW N-97 ( 30X1"+120X7/8"+74X1" ) , </t>
    </r>
    <r>
      <rPr>
        <b/>
        <sz val="12"/>
        <color indexed="12"/>
        <rFont val="Calibri"/>
        <family val="2"/>
      </rPr>
      <t>R.TRIP WITH  R.TRIP WITH 2" ANCHOR PUMP,  SET ANCHOR PUMP @ 5600' , ON STREAM</t>
    </r>
  </si>
  <si>
    <r>
      <t>ROD NO</t>
    </r>
    <r>
      <rPr>
        <b/>
        <sz val="12"/>
        <color indexed="10"/>
        <rFont val="Calibri"/>
        <family val="2"/>
      </rPr>
      <t xml:space="preserve"> ( 6X7/8"</t>
    </r>
    <r>
      <rPr>
        <b/>
        <sz val="12"/>
        <color indexed="12"/>
        <rFont val="Calibri"/>
        <family val="2"/>
      </rPr>
      <t xml:space="preserve"> ) PARTED , FISHED , REPLACED ( </t>
    </r>
    <r>
      <rPr>
        <b/>
        <sz val="12"/>
        <color indexed="10"/>
        <rFont val="Calibri"/>
        <family val="2"/>
      </rPr>
      <t xml:space="preserve">5X7/8" </t>
    </r>
    <r>
      <rPr>
        <b/>
        <sz val="12"/>
        <color indexed="12"/>
        <rFont val="Calibri"/>
        <family val="2"/>
      </rPr>
      <t xml:space="preserve">) RODS ,  </t>
    </r>
    <r>
      <rPr>
        <b/>
        <u/>
        <sz val="12"/>
        <color indexed="10"/>
        <rFont val="Calibri"/>
        <family val="2"/>
      </rPr>
      <t>R.TRIP</t>
    </r>
    <r>
      <rPr>
        <b/>
        <sz val="12"/>
        <color indexed="12"/>
        <rFont val="Calibri"/>
        <family val="2"/>
      </rPr>
      <t xml:space="preserve"> , ON STREAM</t>
    </r>
  </si>
  <si>
    <t>DOWN DUE TO SHORT CIRCUIT , WAITING FOR W/O</t>
  </si>
  <si>
    <t xml:space="preserve">RUN THE WELL ON CONTINUOUS MODE </t>
  </si>
  <si>
    <t>NOT CLEAR</t>
  </si>
  <si>
    <r>
      <t xml:space="preserve">F.POUND , </t>
    </r>
    <r>
      <rPr>
        <b/>
        <sz val="12"/>
        <color indexed="10"/>
        <rFont val="Calibri"/>
        <family val="2"/>
      </rPr>
      <t>P.FILLAGE +/- 75 %</t>
    </r>
  </si>
  <si>
    <r>
      <t xml:space="preserve">NO PUMP ACTION ,  R.TRIP , REPLACED ALL S/R </t>
    </r>
    <r>
      <rPr>
        <b/>
        <sz val="12"/>
        <color indexed="10"/>
        <rFont val="Calibri"/>
        <family val="2"/>
      </rPr>
      <t xml:space="preserve">W/ NEW N-97 </t>
    </r>
    <r>
      <rPr>
        <b/>
        <sz val="12"/>
        <color indexed="12"/>
        <rFont val="Calibri"/>
        <family val="2"/>
      </rPr>
      <t>( 30X1" + 110X7/8" + 86X1" ), ON STREAM</t>
    </r>
  </si>
  <si>
    <r>
      <t xml:space="preserve">NO PUMP ACTION , R.TRIP WITH ANCHOR PUMP,  ( </t>
    </r>
    <r>
      <rPr>
        <b/>
        <sz val="12"/>
        <color indexed="8"/>
        <rFont val="Calibri"/>
        <family val="2"/>
      </rPr>
      <t>RETRIEVED 1 X 1" ROD</t>
    </r>
    <r>
      <rPr>
        <b/>
        <sz val="12"/>
        <color indexed="12"/>
        <rFont val="Calibri"/>
        <family val="2"/>
      </rPr>
      <t xml:space="preserve">),  </t>
    </r>
    <r>
      <rPr>
        <b/>
        <sz val="12"/>
        <color indexed="10"/>
        <rFont val="Calibri"/>
        <family val="2"/>
      </rPr>
      <t>SET ANCHOR PUMP @ 5575 FT</t>
    </r>
    <r>
      <rPr>
        <b/>
        <sz val="12"/>
        <color indexed="12"/>
        <rFont val="Calibri"/>
        <family val="2"/>
      </rPr>
      <t xml:space="preserve"> , ON STREAM</t>
    </r>
  </si>
  <si>
    <t>POLISHED ROD PARTED , FISHED OK , REPLACED , R.TRIP , NOT PRODUCE , PERFOMED HYDRO TEST , PRESS. NOT HOLD , R.TRIP WITH 1.5" ANCHOR PUMP , RETRIVED ( 1X1" ) ROD , SET ANCHOR PUMP @ 5700 FT , NOT PRODUCE , 
WAITING FOR W/O</t>
  </si>
  <si>
    <r>
      <t xml:space="preserve">NO PUMP ACTION , R.TRIP WITH ANCHOR PUMP,  ( </t>
    </r>
    <r>
      <rPr>
        <b/>
        <sz val="12"/>
        <color indexed="10"/>
        <rFont val="Calibri"/>
        <family val="2"/>
      </rPr>
      <t xml:space="preserve">RETRIEVED 7 X 1" ROD </t>
    </r>
    <r>
      <rPr>
        <b/>
        <sz val="12"/>
        <color indexed="12"/>
        <rFont val="Calibri"/>
        <family val="2"/>
      </rPr>
      <t xml:space="preserve">),  </t>
    </r>
    <r>
      <rPr>
        <b/>
        <sz val="12"/>
        <color indexed="10"/>
        <rFont val="Calibri"/>
        <family val="2"/>
      </rPr>
      <t xml:space="preserve">SET </t>
    </r>
    <r>
      <rPr>
        <b/>
        <i/>
        <sz val="12"/>
        <color indexed="10"/>
        <rFont val="Calibri"/>
        <family val="2"/>
      </rPr>
      <t>ANCHOR</t>
    </r>
    <r>
      <rPr>
        <b/>
        <sz val="12"/>
        <color indexed="10"/>
        <rFont val="Calibri"/>
        <family val="2"/>
      </rPr>
      <t xml:space="preserve"> PUMP @ 5400 FT</t>
    </r>
    <r>
      <rPr>
        <b/>
        <sz val="12"/>
        <color indexed="12"/>
        <rFont val="Calibri"/>
        <family val="2"/>
      </rPr>
      <t xml:space="preserve"> , ON STREAM</t>
    </r>
  </si>
  <si>
    <r>
      <t xml:space="preserve">NO PUMP ACTION , R.TRIP WITH ANCHOR PUMP,  ( RETRIEVED 2 X 1" ROD ),  </t>
    </r>
    <r>
      <rPr>
        <b/>
        <sz val="12"/>
        <color indexed="10"/>
        <rFont val="Calibri"/>
        <family val="2"/>
      </rPr>
      <t>SET ANCHOR PUMP @ 5350 FT</t>
    </r>
    <r>
      <rPr>
        <b/>
        <sz val="12"/>
        <color indexed="12"/>
        <rFont val="Calibri"/>
        <family val="2"/>
      </rPr>
      <t xml:space="preserve"> , ON STREAM</t>
    </r>
  </si>
  <si>
    <t xml:space="preserve">EXPRO </t>
  </si>
  <si>
    <r>
      <t>EXPRO, FREQ = 50 HZ , AMP =33 A  ,</t>
    </r>
    <r>
      <rPr>
        <b/>
        <u/>
        <sz val="12"/>
        <color indexed="10"/>
        <rFont val="Calibri"/>
        <family val="2"/>
      </rPr>
      <t xml:space="preserve"> PIP = 130 PSI </t>
    </r>
    <r>
      <rPr>
        <b/>
        <sz val="12"/>
        <color indexed="12"/>
        <rFont val="Calibri"/>
        <family val="2"/>
      </rPr>
      <t xml:space="preserve">, PDP = 2495 PSI , BHT = 203 F </t>
    </r>
  </si>
  <si>
    <t xml:space="preserve"> </t>
  </si>
  <si>
    <t>INTERVALS</t>
  </si>
  <si>
    <r>
      <t xml:space="preserve">EXPRO , AFTER W/O , </t>
    </r>
    <r>
      <rPr>
        <b/>
        <sz val="12"/>
        <color indexed="10"/>
        <rFont val="Calibri"/>
        <family val="2"/>
      </rPr>
      <t>AEB-1 , AEB-II-A , AEB-III-D &amp; AEB-III-E</t>
    </r>
  </si>
  <si>
    <t>B - I ,II,III,IV</t>
  </si>
  <si>
    <t>P4 ,SER 400 ,  ( 142 &amp; 204 STAGES  )</t>
  </si>
  <si>
    <r>
      <t xml:space="preserve">WELL DOWN DUE TO SHORT CIRC. ( WAITING W/O ), </t>
    </r>
    <r>
      <rPr>
        <b/>
        <sz val="12"/>
        <color indexed="10"/>
        <rFont val="Calibri"/>
        <family val="2"/>
      </rPr>
      <t xml:space="preserve">STATIC PIP = 500 PSI </t>
    </r>
  </si>
  <si>
    <r>
      <t xml:space="preserve">NO PUMP ACTION , R.TRIP WITH ANCHOR PUMP,  ( RETRIEVED 3 X 1" ROD ),  </t>
    </r>
    <r>
      <rPr>
        <b/>
        <sz val="12"/>
        <color indexed="10"/>
        <rFont val="Calibri"/>
        <family val="2"/>
      </rPr>
      <t>SET ANCHOR PUMP @ 5275 FT</t>
    </r>
    <r>
      <rPr>
        <b/>
        <sz val="12"/>
        <color indexed="12"/>
        <rFont val="Calibri"/>
        <family val="2"/>
      </rPr>
      <t xml:space="preserve"> , ON STREAM</t>
    </r>
  </si>
  <si>
    <r>
      <t xml:space="preserve">UNDER W/O  DUE TO DOWN HOLE SHORT CIRCUIT( </t>
    </r>
    <r>
      <rPr>
        <b/>
        <sz val="12"/>
        <color indexed="10"/>
        <rFont val="Calibri"/>
        <family val="2"/>
      </rPr>
      <t>FOUND MOTOR SHORT CIRCUIT</t>
    </r>
    <r>
      <rPr>
        <b/>
        <sz val="12"/>
        <color indexed="12"/>
        <rFont val="Calibri"/>
        <family val="2"/>
      </rPr>
      <t xml:space="preserve"> ) , ( </t>
    </r>
    <r>
      <rPr>
        <b/>
        <sz val="12"/>
        <color indexed="17"/>
        <rFont val="Calibri"/>
        <family val="2"/>
      </rPr>
      <t>PERF. INTERVAL B-IV (6057'-6062') 5' &amp; B-III (6042'-6057') 15'</t>
    </r>
    <r>
      <rPr>
        <b/>
        <sz val="12"/>
        <color indexed="12"/>
        <rFont val="Calibri"/>
        <family val="2"/>
      </rPr>
      <t xml:space="preserve"> ) , RIH WITH ESP 
 ( </t>
    </r>
    <r>
      <rPr>
        <b/>
        <sz val="12"/>
        <color indexed="10"/>
        <rFont val="Calibri"/>
        <family val="2"/>
      </rPr>
      <t>P4 ,SER 400 ,  142 &amp; 204 STAGES</t>
    </r>
    <r>
      <rPr>
        <b/>
        <sz val="12"/>
        <color indexed="12"/>
        <rFont val="Calibri"/>
        <family val="2"/>
      </rPr>
      <t xml:space="preserve"> ) TO DEPTH 5793 FT   , STARTED THE WELL @ FREQ=48 HZ , CURRENT = 31 A , PIP =368 PSI , PDP =2869 , BHT =200 F , MT=239 F . DSP = 100 PSI , ON STREAM  </t>
    </r>
    <r>
      <rPr>
        <b/>
        <sz val="12"/>
        <color indexed="10"/>
        <rFont val="Calibri"/>
        <family val="2"/>
      </rPr>
      <t>17/2/14</t>
    </r>
  </si>
  <si>
    <t>FREQ=48 HZ , CURRENT = 31/35 A , PIP =260 PSI , PDP =2700 , BHT =200 F , MT=239 F .DSP = 130 PSI , WHT = 180 F</t>
  </si>
  <si>
    <t>EXPRO , WHT = 103 F</t>
  </si>
  <si>
    <t>EXPRO , WHT = 98  F</t>
  </si>
  <si>
    <r>
      <t xml:space="preserve">EXPRO , </t>
    </r>
    <r>
      <rPr>
        <b/>
        <sz val="12"/>
        <color indexed="10"/>
        <rFont val="Calibri"/>
        <family val="2"/>
      </rPr>
      <t>AFTER W/O , WHT = 89</t>
    </r>
  </si>
  <si>
    <t>TRANSFERRED S/U TO DORRA-20</t>
  </si>
  <si>
    <t>STATIC F.L</t>
  </si>
  <si>
    <t>NO PUMP ACTION , WAITING FOR W/O .</t>
  </si>
  <si>
    <r>
      <t xml:space="preserve">UNDER W/O DUE TO TBG LEAK, ( </t>
    </r>
    <r>
      <rPr>
        <b/>
        <sz val="12"/>
        <color indexed="10"/>
        <rFont val="Calibri"/>
        <family val="2"/>
      </rPr>
      <t xml:space="preserve">FOUND LONGITUDINAL CRACKS IN JTS # 174,178 ,184 , 185 &amp; 186 ,  ( </t>
    </r>
    <r>
      <rPr>
        <b/>
        <sz val="12"/>
        <rFont val="Calibri"/>
        <family val="2"/>
      </rPr>
      <t>TOTAL JT ABOVE P.S.N =  190 )</t>
    </r>
    <r>
      <rPr>
        <b/>
        <sz val="12"/>
        <color indexed="12"/>
        <rFont val="Calibri"/>
        <family val="2"/>
      </rPr>
      <t xml:space="preserve"> ),  ( </t>
    </r>
    <r>
      <rPr>
        <b/>
        <sz val="12"/>
        <color indexed="17"/>
        <rFont val="Calibri"/>
        <family val="2"/>
      </rPr>
      <t>THE WELL IS PRODUCING FROM B-III ONLY</t>
    </r>
    <r>
      <rPr>
        <b/>
        <sz val="12"/>
        <color indexed="12"/>
        <rFont val="Calibri"/>
        <family val="2"/>
      </rPr>
      <t xml:space="preserve">  ) , ( </t>
    </r>
    <r>
      <rPr>
        <b/>
        <sz val="12"/>
        <color indexed="10"/>
        <rFont val="Calibri"/>
        <family val="2"/>
      </rPr>
      <t>KEPT SSD CLOSED AGAINST B-I</t>
    </r>
    <r>
      <rPr>
        <b/>
        <sz val="12"/>
        <color indexed="12"/>
        <rFont val="Calibri"/>
        <family val="2"/>
      </rPr>
      <t xml:space="preserve"> ) , RIH W/ 2" DHP ON SAME S/R</t>
    </r>
    <r>
      <rPr>
        <b/>
        <sz val="12"/>
        <color indexed="10"/>
        <rFont val="Calibri"/>
        <family val="2"/>
      </rPr>
      <t xml:space="preserve"> EXCEPT 26X1" NEW N-97 ON TOP SECTION</t>
    </r>
    <r>
      <rPr>
        <b/>
        <sz val="12"/>
        <color indexed="12"/>
        <rFont val="Calibri"/>
        <family val="2"/>
      </rPr>
      <t xml:space="preserve"> ( 90X1"+119X7/8'+25X1" ), ON STREAM </t>
    </r>
    <r>
      <rPr>
        <b/>
        <sz val="12"/>
        <color indexed="10"/>
        <rFont val="Calibri"/>
        <family val="2"/>
      </rPr>
      <t>11-3-2014</t>
    </r>
  </si>
  <si>
    <r>
      <t>EXPRO (</t>
    </r>
    <r>
      <rPr>
        <b/>
        <sz val="12"/>
        <color indexed="10"/>
        <rFont val="Calibri"/>
        <family val="2"/>
      </rPr>
      <t>B-I +B-III</t>
    </r>
    <r>
      <rPr>
        <b/>
        <sz val="12"/>
        <color indexed="12"/>
        <rFont val="Calibri"/>
        <family val="2"/>
      </rPr>
      <t xml:space="preserve"> ),  ANCHOR PUMP</t>
    </r>
  </si>
  <si>
    <r>
      <t xml:space="preserve">FLUID POUND , </t>
    </r>
    <r>
      <rPr>
        <b/>
        <sz val="12"/>
        <color indexed="10"/>
        <rFont val="Calibri"/>
        <family val="2"/>
      </rPr>
      <t>P.FILLAGE = 65 %</t>
    </r>
  </si>
  <si>
    <r>
      <t xml:space="preserve">NORMAL CARD, </t>
    </r>
    <r>
      <rPr>
        <b/>
        <sz val="12"/>
        <color indexed="10"/>
        <rFont val="Calibri"/>
        <family val="2"/>
      </rPr>
      <t>S.F.L FOR (B-I)</t>
    </r>
  </si>
  <si>
    <t>CSG. WING STUCKED</t>
  </si>
  <si>
    <t>SLIGHT S.V LEAK</t>
  </si>
  <si>
    <r>
      <t xml:space="preserve"> F. POUND ., </t>
    </r>
    <r>
      <rPr>
        <b/>
        <sz val="12"/>
        <color indexed="10"/>
        <rFont val="Calibri"/>
        <family val="2"/>
      </rPr>
      <t>P</t>
    </r>
    <r>
      <rPr>
        <b/>
        <sz val="12"/>
        <color indexed="12"/>
        <rFont val="Calibri"/>
        <family val="2"/>
      </rPr>
      <t>.</t>
    </r>
    <r>
      <rPr>
        <b/>
        <sz val="12"/>
        <color indexed="10"/>
        <rFont val="Calibri"/>
        <family val="2"/>
      </rPr>
      <t>FILLAGE= 82 %</t>
    </r>
  </si>
  <si>
    <t>NO PUMP ACTION ,  R.TRIP , REPLACED POLISHED ROD, ON STREAM</t>
  </si>
  <si>
    <t xml:space="preserve">WHT  +/- 120 F </t>
  </si>
  <si>
    <t xml:space="preserve">WHT  DROPPED FROM +/-  120 F TO +/- 96 F  </t>
  </si>
  <si>
    <t xml:space="preserve">WHT INCREASED FROM 96 F TO +/- 115 F </t>
  </si>
  <si>
    <t xml:space="preserve">WHT  DROPPED FROM +/-  120 F TO +/- 100 F  </t>
  </si>
  <si>
    <t>WHT</t>
  </si>
  <si>
    <t>BAKER , LOW PUMP EFF.</t>
  </si>
  <si>
    <r>
      <rPr>
        <b/>
        <sz val="12"/>
        <color indexed="12"/>
        <rFont val="Calibri"/>
        <family val="2"/>
      </rPr>
      <t xml:space="preserve">AFTER INSTALLING ANCHOR PUMP , </t>
    </r>
    <r>
      <rPr>
        <b/>
        <u/>
        <sz val="12"/>
        <color indexed="10"/>
        <rFont val="Calibri"/>
        <family val="2"/>
      </rPr>
      <t xml:space="preserve">W.C = 65 % FOR   B-I +B-III </t>
    </r>
  </si>
  <si>
    <t>W.C = 80 % B-III  ONLY</t>
  </si>
  <si>
    <r>
      <t xml:space="preserve">BAKER , </t>
    </r>
    <r>
      <rPr>
        <b/>
        <sz val="12"/>
        <color indexed="17"/>
        <rFont val="Calibri"/>
        <family val="2"/>
      </rPr>
      <t>B-III ONLY</t>
    </r>
    <r>
      <rPr>
        <b/>
        <sz val="12"/>
        <color indexed="12"/>
        <rFont val="Calibri"/>
        <family val="2"/>
      </rPr>
      <t xml:space="preserve"> , AFTER W/O</t>
    </r>
  </si>
  <si>
    <t xml:space="preserve">W.C = 65 % FOR   B-I +B-III </t>
  </si>
  <si>
    <t xml:space="preserve">W.C = 80 % FOR   B-III </t>
  </si>
  <si>
    <r>
      <rPr>
        <b/>
        <sz val="12"/>
        <color indexed="17"/>
        <rFont val="Calibri"/>
        <family val="2"/>
      </rPr>
      <t>F.L FOR B-III,IV</t>
    </r>
    <r>
      <rPr>
        <b/>
        <sz val="12"/>
        <color indexed="12"/>
        <rFont val="Calibri"/>
        <family val="2"/>
      </rPr>
      <t xml:space="preserve"> , NORMAL CARD</t>
    </r>
  </si>
  <si>
    <r>
      <t xml:space="preserve">EXPRO  , </t>
    </r>
    <r>
      <rPr>
        <b/>
        <sz val="12"/>
        <color indexed="17"/>
        <rFont val="Calibri"/>
        <family val="2"/>
      </rPr>
      <t>B-I &amp; III ON PROD.</t>
    </r>
  </si>
  <si>
    <r>
      <t xml:space="preserve">BAKER , </t>
    </r>
    <r>
      <rPr>
        <b/>
        <sz val="12"/>
        <color indexed="10"/>
        <rFont val="Calibri"/>
        <family val="2"/>
      </rPr>
      <t>AFTER INSTALLING ANCHOR PUMP</t>
    </r>
  </si>
  <si>
    <r>
      <t xml:space="preserve">NO PUMP ACTION , R.TRIP , NOT PRODUCE , PERFORMED HYDRO TEST NOT HOLD , , R.TRIP WITH  </t>
    </r>
    <r>
      <rPr>
        <b/>
        <sz val="12"/>
        <color indexed="10"/>
        <rFont val="Calibri"/>
        <family val="2"/>
      </rPr>
      <t xml:space="preserve">1.75" ANCHOR PUMP </t>
    </r>
    <r>
      <rPr>
        <b/>
        <sz val="12"/>
        <color indexed="12"/>
        <rFont val="Calibri"/>
        <family val="2"/>
      </rPr>
      <t xml:space="preserve">, RETRIVED ( 10X1" ) RODS , SET ANCHOR PUMP </t>
    </r>
    <r>
      <rPr>
        <b/>
        <sz val="12"/>
        <color indexed="10"/>
        <rFont val="Calibri"/>
        <family val="2"/>
      </rPr>
      <t>@ 5675 FT</t>
    </r>
    <r>
      <rPr>
        <b/>
        <sz val="12"/>
        <color indexed="12"/>
        <rFont val="Calibri"/>
        <family val="2"/>
      </rPr>
      <t xml:space="preserve"> ,  ON STREAM</t>
    </r>
  </si>
  <si>
    <r>
      <t xml:space="preserve">EXPRO , </t>
    </r>
    <r>
      <rPr>
        <b/>
        <sz val="12"/>
        <color indexed="10"/>
        <rFont val="Calibri"/>
        <family val="2"/>
      </rPr>
      <t>WRONG TEST</t>
    </r>
  </si>
  <si>
    <t>WHT = 110 F</t>
  </si>
  <si>
    <t>SLIGHT T.V LEAK, EGY OTS</t>
  </si>
  <si>
    <t>SLIGHT T.V LEAK , EGY OTS</t>
  </si>
  <si>
    <t>STATIC F.L. FOR B-I , NORMAL CARD</t>
  </si>
  <si>
    <t>NORMAL CARD , EGY OTS</t>
  </si>
  <si>
    <r>
      <t xml:space="preserve">F.POUND , </t>
    </r>
    <r>
      <rPr>
        <b/>
        <sz val="12"/>
        <color indexed="10"/>
        <rFont val="Calibri"/>
        <family val="2"/>
      </rPr>
      <t>FILLAGE= 79 %</t>
    </r>
  </si>
  <si>
    <r>
      <t xml:space="preserve">BAKER , </t>
    </r>
    <r>
      <rPr>
        <b/>
        <u/>
        <sz val="12"/>
        <color indexed="10"/>
        <rFont val="Calibri"/>
        <family val="2"/>
      </rPr>
      <t>PUMP = P-4</t>
    </r>
    <r>
      <rPr>
        <b/>
        <sz val="12"/>
        <color indexed="12"/>
        <rFont val="Calibri"/>
        <family val="2"/>
      </rPr>
      <t xml:space="preserve"> ,  FREQ = 48 HZ , AMP =33 A  ,</t>
    </r>
    <r>
      <rPr>
        <b/>
        <sz val="12"/>
        <color indexed="10"/>
        <rFont val="Calibri"/>
        <family val="2"/>
      </rPr>
      <t xml:space="preserve"> PIP = 235 PSI</t>
    </r>
    <r>
      <rPr>
        <b/>
        <sz val="12"/>
        <color indexed="12"/>
        <rFont val="Calibri"/>
        <family val="2"/>
      </rPr>
      <t xml:space="preserve"> , PDP = 2995 PSI , BHT = 201 F , M.T =234 F , DSP = 130 PSI , BHT = 167 F.</t>
    </r>
  </si>
  <si>
    <r>
      <t>EGY OTS , AFTER W/O ,</t>
    </r>
    <r>
      <rPr>
        <b/>
        <sz val="12"/>
        <color indexed="10"/>
        <rFont val="Calibri"/>
        <family val="2"/>
      </rPr>
      <t xml:space="preserve"> P-4 PUMP</t>
    </r>
  </si>
  <si>
    <r>
      <t xml:space="preserve">BAKER , </t>
    </r>
    <r>
      <rPr>
        <b/>
        <sz val="12"/>
        <color indexed="10"/>
        <rFont val="Calibri"/>
        <family val="2"/>
      </rPr>
      <t>AFTER W/O  , PUMP = FC-450</t>
    </r>
  </si>
  <si>
    <t>1.5"</t>
  </si>
  <si>
    <t>NO PUMP ACTION  , R.TRIP WITH  1.75" ANCHOR PUMP , RETRIVED ( 5X1" ) RODS , SET ANCHOR PUMP @ 5550 FT ,  ON STREAM</t>
  </si>
  <si>
    <t>DOWN DUE TO LOW PUMP INTAKE, STARTED THE WELL</t>
  </si>
  <si>
    <r>
      <t xml:space="preserve">NO PUMP ACTION, R/T W/2" ANCHOR PUMP, RET.(5X1"), </t>
    </r>
    <r>
      <rPr>
        <b/>
        <sz val="12"/>
        <color indexed="10"/>
        <rFont val="Calibri"/>
        <family val="2"/>
      </rPr>
      <t>SET ANCHOR @ 5425 FT</t>
    </r>
    <r>
      <rPr>
        <b/>
        <sz val="12"/>
        <color indexed="12"/>
        <rFont val="Calibri"/>
        <family val="2"/>
      </rPr>
      <t>, ON STREAM.</t>
    </r>
  </si>
  <si>
    <t>EXPRO.</t>
  </si>
  <si>
    <r>
      <t xml:space="preserve">SCHL. , </t>
    </r>
    <r>
      <rPr>
        <b/>
        <sz val="12"/>
        <color indexed="10"/>
        <rFont val="Calibri"/>
        <family val="2"/>
      </rPr>
      <t>ANCHOR PUMP</t>
    </r>
  </si>
  <si>
    <r>
      <t xml:space="preserve">UNDER W/O DUE TO TBG LEAK , ( </t>
    </r>
    <r>
      <rPr>
        <b/>
        <sz val="12"/>
        <color indexed="8"/>
        <rFont val="Calibri"/>
        <family val="2"/>
      </rPr>
      <t xml:space="preserve">FOUND CRACK IN JT NO  178 , </t>
    </r>
    <r>
      <rPr>
        <b/>
        <sz val="12"/>
        <color indexed="10"/>
        <rFont val="Calibri"/>
        <family val="2"/>
      </rPr>
      <t>TOTAL JT 184</t>
    </r>
    <r>
      <rPr>
        <b/>
        <sz val="12"/>
        <color indexed="12"/>
        <rFont val="Calibri"/>
        <family val="2"/>
      </rPr>
      <t xml:space="preserve"> ) , RIH WITH 1.5" DHP &amp;</t>
    </r>
    <r>
      <rPr>
        <b/>
        <sz val="12"/>
        <color indexed="10"/>
        <rFont val="Calibri"/>
        <family val="2"/>
      </rPr>
      <t xml:space="preserve"> NEW S/R  S-88</t>
    </r>
    <r>
      <rPr>
        <b/>
        <sz val="12"/>
        <color indexed="12"/>
        <rFont val="Calibri"/>
        <family val="2"/>
      </rPr>
      <t xml:space="preserve">  ( 30X1"+103X7/8"+102X1") , R/U FOR 912 M-II S/U FROM ARCDIA -4 , ( S.L = 112" , SH.S =8" ) , ON STREAM </t>
    </r>
    <r>
      <rPr>
        <b/>
        <sz val="12"/>
        <color indexed="10"/>
        <rFont val="Calibri"/>
        <family val="2"/>
      </rPr>
      <t>29-6-2014</t>
    </r>
  </si>
  <si>
    <r>
      <t xml:space="preserve">SCHL. , </t>
    </r>
    <r>
      <rPr>
        <b/>
        <sz val="12"/>
        <color indexed="10"/>
        <rFont val="Calibri"/>
        <family val="2"/>
      </rPr>
      <t>AFTER W/O</t>
    </r>
  </si>
  <si>
    <t>SCHL.</t>
  </si>
  <si>
    <t>SCHL</t>
  </si>
  <si>
    <t>SCHL. , WRONG TEST</t>
  </si>
  <si>
    <r>
      <t xml:space="preserve">F.POUND , </t>
    </r>
    <r>
      <rPr>
        <b/>
        <sz val="12"/>
        <color indexed="10"/>
        <rFont val="Calibri"/>
        <family val="2"/>
      </rPr>
      <t>FILLAGE= 75 %</t>
    </r>
  </si>
  <si>
    <r>
      <t xml:space="preserve">BAKER , </t>
    </r>
    <r>
      <rPr>
        <b/>
        <sz val="12"/>
        <color indexed="10"/>
        <rFont val="Calibri"/>
        <family val="2"/>
      </rPr>
      <t>ANCHOR PUMP</t>
    </r>
  </si>
  <si>
    <t>BAKER , AFTER W/O</t>
  </si>
  <si>
    <r>
      <t xml:space="preserve">SEVERE GAS INTERF. , </t>
    </r>
    <r>
      <rPr>
        <b/>
        <sz val="12"/>
        <color indexed="10"/>
        <rFont val="Calibri"/>
        <family val="2"/>
      </rPr>
      <t>P.FILLAGE= 34  %</t>
    </r>
  </si>
  <si>
    <t>AT PUMP DEPTH</t>
  </si>
  <si>
    <t>INCREASED SH.S. F/8" T/10"</t>
  </si>
  <si>
    <r>
      <t>NO PUMP ACTION, R/T W/</t>
    </r>
    <r>
      <rPr>
        <b/>
        <sz val="12"/>
        <color indexed="10"/>
        <rFont val="Calibri"/>
        <family val="2"/>
      </rPr>
      <t>1.5" DHP</t>
    </r>
    <r>
      <rPr>
        <b/>
        <sz val="12"/>
        <color indexed="12"/>
        <rFont val="Calibri"/>
        <family val="2"/>
      </rPr>
      <t>, NO PROD, R/T W/1.5" ANCHOR PUMP, RET. 1X1", ACTION &amp; SUCTION, R/T W/1.75" ANCHOR PUMP SET @5625 FT, NO PRODUCE , WAITING FOR W/O</t>
    </r>
  </si>
  <si>
    <t xml:space="preserve">PIP BEFORE THE WELL STOPPED = 178 PSI </t>
  </si>
  <si>
    <t>T.O.L INER @ 2330'</t>
  </si>
  <si>
    <t>AVG STATIC RES. PRESSURE = 539 PSI  @ 5830 FT</t>
  </si>
  <si>
    <r>
      <t>UNDER W/O DUE TO TBG LEAK , (</t>
    </r>
    <r>
      <rPr>
        <b/>
        <sz val="12"/>
        <color indexed="8"/>
        <rFont val="Calibri"/>
        <family val="2"/>
      </rPr>
      <t xml:space="preserve"> FOUND LONGITUDINAL CRACK IN JT NO 158 / 185 </t>
    </r>
    <r>
      <rPr>
        <b/>
        <sz val="12"/>
        <color indexed="12"/>
        <rFont val="Calibri"/>
        <family val="2"/>
      </rPr>
      <t>) , TAGGED BTM @6387', RIH W/1.75" DHP &amp; SAME S/R CONFIG (30X1" + 115 X7/8" +91X1"), ON STREAM ON</t>
    </r>
    <r>
      <rPr>
        <b/>
        <sz val="12"/>
        <color indexed="10"/>
        <rFont val="Calibri"/>
        <family val="2"/>
      </rPr>
      <t xml:space="preserve"> </t>
    </r>
    <r>
      <rPr>
        <b/>
        <u/>
        <sz val="12"/>
        <color indexed="10"/>
        <rFont val="Calibri"/>
        <family val="2"/>
      </rPr>
      <t>10-9-2014</t>
    </r>
  </si>
  <si>
    <r>
      <t xml:space="preserve">NO PUMP ACTION ,  R.TRIP </t>
    </r>
    <r>
      <rPr>
        <b/>
        <u/>
        <sz val="12"/>
        <color indexed="10"/>
        <rFont val="Calibri"/>
        <family val="2"/>
      </rPr>
      <t xml:space="preserve">WITH 1.5" DHP </t>
    </r>
    <r>
      <rPr>
        <b/>
        <sz val="12"/>
        <color indexed="12"/>
        <rFont val="Calibri"/>
        <family val="2"/>
      </rPr>
      <t xml:space="preserve">, </t>
    </r>
    <r>
      <rPr>
        <b/>
        <sz val="12"/>
        <color indexed="10"/>
        <rFont val="Calibri"/>
        <family val="2"/>
      </rPr>
      <t xml:space="preserve">REPLACED ALL 7/8" SECTION  + 15X1"  BY N-97 COND.2 S/R </t>
    </r>
    <r>
      <rPr>
        <b/>
        <sz val="12"/>
        <color indexed="12"/>
        <rFont val="Calibri"/>
        <family val="2"/>
      </rPr>
      <t>,  ( 30X1"+109X7/8"+96X1" ) , NOT PRODUCE , SPACE IN , ON STREAM</t>
    </r>
    <r>
      <rPr>
        <b/>
        <sz val="12"/>
        <color indexed="10"/>
        <rFont val="Calibri"/>
        <family val="2"/>
      </rPr>
      <t xml:space="preserve"> 19/9/14</t>
    </r>
  </si>
  <si>
    <r>
      <t xml:space="preserve">NO PUMP ACTION, R.TRIP W/2" ANCHOR PUMP, TOTAL RET.(7X1"), </t>
    </r>
    <r>
      <rPr>
        <b/>
        <sz val="12"/>
        <color indexed="10"/>
        <rFont val="Calibri"/>
        <family val="2"/>
      </rPr>
      <t>SET ANCHOR @ 5250 FT</t>
    </r>
    <r>
      <rPr>
        <b/>
        <sz val="12"/>
        <color indexed="12"/>
        <rFont val="Calibri"/>
        <family val="2"/>
      </rPr>
      <t>, ON STREAM.</t>
    </r>
  </si>
  <si>
    <t>VALVE ROD PARTED , FISHED OK , R.TRIP WITH 2.25" DHP  , ON STREAM</t>
  </si>
  <si>
    <t>DECREASED SH.S F/12" TO 10"</t>
  </si>
  <si>
    <t xml:space="preserve">S.F.L </t>
  </si>
  <si>
    <t>THE WELL NOT PRODUCE , STOPPED FOR 24 HRS , STARTED THE WELL , ON STREAM</t>
  </si>
  <si>
    <r>
      <t xml:space="preserve">ROD NO ( </t>
    </r>
    <r>
      <rPr>
        <b/>
        <sz val="12"/>
        <color indexed="10"/>
        <rFont val="Calibri"/>
        <family val="2"/>
      </rPr>
      <t>11X7/8"</t>
    </r>
    <r>
      <rPr>
        <b/>
        <sz val="12"/>
        <color indexed="12"/>
        <rFont val="Calibri"/>
        <family val="2"/>
      </rPr>
      <t xml:space="preserve"> ) PARTED , FISHED , REPLACED ,  </t>
    </r>
    <r>
      <rPr>
        <b/>
        <u/>
        <sz val="12"/>
        <color indexed="10"/>
        <rFont val="Calibri"/>
        <family val="2"/>
      </rPr>
      <t xml:space="preserve">R.TRIP </t>
    </r>
    <r>
      <rPr>
        <b/>
        <sz val="12"/>
        <color indexed="12"/>
        <rFont val="Calibri"/>
        <family val="2"/>
      </rPr>
      <t>, ON STREAM</t>
    </r>
  </si>
  <si>
    <t>DHP STUCK, RESET, ON STREAM</t>
  </si>
  <si>
    <r>
      <t>ROD NO.(</t>
    </r>
    <r>
      <rPr>
        <b/>
        <sz val="12"/>
        <color indexed="10"/>
        <rFont val="Calibri"/>
        <family val="2"/>
      </rPr>
      <t>11X1"</t>
    </r>
    <r>
      <rPr>
        <b/>
        <sz val="12"/>
        <color indexed="12"/>
        <rFont val="Calibri"/>
        <family val="2"/>
      </rPr>
      <t>) PARTED, FISHED OK, REPLACED, ON STREAM.</t>
    </r>
  </si>
  <si>
    <t xml:space="preserve">DECREASED SH.S F/10" TO 8" </t>
  </si>
  <si>
    <t>P.ROD</t>
  </si>
  <si>
    <r>
      <t xml:space="preserve">SEVERE F.POUND , </t>
    </r>
    <r>
      <rPr>
        <b/>
        <sz val="12"/>
        <color indexed="10"/>
        <rFont val="Calibri"/>
        <family val="2"/>
      </rPr>
      <t>P.FILLAGE= 55  %</t>
    </r>
  </si>
  <si>
    <r>
      <t xml:space="preserve">SLIGHT F.POUND , </t>
    </r>
    <r>
      <rPr>
        <b/>
        <sz val="12"/>
        <color indexed="10"/>
        <rFont val="Calibri"/>
        <family val="2"/>
      </rPr>
      <t>P.FILLAGE +/- 95 %</t>
    </r>
  </si>
  <si>
    <t>NO PUMP ACTION</t>
  </si>
  <si>
    <t>POLISHED ROD PARTED , CHANGED OK , REPLACED , ON STREAM</t>
  </si>
  <si>
    <r>
      <t>ROD NO.(</t>
    </r>
    <r>
      <rPr>
        <b/>
        <sz val="12"/>
        <color indexed="10"/>
        <rFont val="Calibri"/>
        <family val="2"/>
      </rPr>
      <t>13X1"</t>
    </r>
    <r>
      <rPr>
        <b/>
        <sz val="12"/>
        <color indexed="12"/>
        <rFont val="Calibri"/>
        <family val="2"/>
      </rPr>
      <t>) PARTED, FISHED OK, REPLACED,</t>
    </r>
    <r>
      <rPr>
        <b/>
        <u/>
        <sz val="12"/>
        <color indexed="10"/>
        <rFont val="Calibri"/>
        <family val="2"/>
      </rPr>
      <t xml:space="preserve"> R.TRIP </t>
    </r>
    <r>
      <rPr>
        <b/>
        <sz val="12"/>
        <color indexed="12"/>
        <rFont val="Calibri"/>
        <family val="2"/>
      </rPr>
      <t>, ON STREAM.</t>
    </r>
  </si>
  <si>
    <r>
      <t xml:space="preserve">FLUID POUND , </t>
    </r>
    <r>
      <rPr>
        <b/>
        <sz val="12"/>
        <color indexed="10"/>
        <rFont val="Calibri"/>
        <family val="2"/>
      </rPr>
      <t>P.FILLAGE = 61 %</t>
    </r>
  </si>
  <si>
    <r>
      <t>SEVERE F.POUND ,</t>
    </r>
    <r>
      <rPr>
        <b/>
        <sz val="12"/>
        <color indexed="10"/>
        <rFont val="Calibri"/>
        <family val="2"/>
      </rPr>
      <t xml:space="preserve"> P.FILLAGE = 58 %</t>
    </r>
  </si>
  <si>
    <r>
      <t>SEVERE F.POUND ,</t>
    </r>
    <r>
      <rPr>
        <b/>
        <sz val="12"/>
        <color indexed="10"/>
        <rFont val="Calibri"/>
        <family val="2"/>
      </rPr>
      <t xml:space="preserve"> FILLAGE= 59 %</t>
    </r>
  </si>
  <si>
    <r>
      <t xml:space="preserve">NO PUMP ACTION , R/T  W/ 2" ANCHOR PUMP , FOUND ACTION &amp; SUCTION ,  NOT PROD ,  </t>
    </r>
    <r>
      <rPr>
        <b/>
        <sz val="12"/>
        <color indexed="10"/>
        <rFont val="Calibri"/>
        <family val="2"/>
      </rPr>
      <t>WAITNG W/O</t>
    </r>
  </si>
  <si>
    <t>SPACE IN FOR DHP , ON STREAM</t>
  </si>
  <si>
    <r>
      <t>DOWN  DUE TO</t>
    </r>
    <r>
      <rPr>
        <b/>
        <sz val="12"/>
        <color indexed="10"/>
        <rFont val="Calibri"/>
        <family val="2"/>
      </rPr>
      <t xml:space="preserve"> LOW P.I.P. </t>
    </r>
    <r>
      <rPr>
        <b/>
        <sz val="12"/>
        <color indexed="12"/>
        <rFont val="Calibri"/>
        <family val="2"/>
      </rPr>
      <t xml:space="preserve">, WAIT ON BACK SPIN, </t>
    </r>
    <r>
      <rPr>
        <b/>
        <u/>
        <sz val="12"/>
        <color indexed="10"/>
        <rFont val="Calibri"/>
        <family val="2"/>
      </rPr>
      <t>DECREASED FREQ TO 46 HZ</t>
    </r>
    <r>
      <rPr>
        <b/>
        <sz val="12"/>
        <color indexed="12"/>
        <rFont val="Calibri"/>
        <family val="2"/>
      </rPr>
      <t xml:space="preserve"> , ON STREAM.</t>
    </r>
  </si>
  <si>
    <r>
      <t xml:space="preserve">NO PUMP ACTION , FILLLED TBG W/ WATER , </t>
    </r>
    <r>
      <rPr>
        <b/>
        <u/>
        <sz val="12"/>
        <color indexed="12"/>
        <rFont val="Calibri"/>
        <family val="2"/>
      </rPr>
      <t>HOLD OK</t>
    </r>
    <r>
      <rPr>
        <b/>
        <sz val="12"/>
        <color indexed="12"/>
        <rFont val="Calibri"/>
        <family val="2"/>
      </rPr>
      <t xml:space="preserve"> , STARTED , ON STREAM</t>
    </r>
  </si>
  <si>
    <r>
      <t xml:space="preserve">SCHL. , </t>
    </r>
    <r>
      <rPr>
        <b/>
        <sz val="12"/>
        <color indexed="10"/>
        <rFont val="Calibri"/>
        <family val="2"/>
      </rPr>
      <t>FREQ = 45 HZ</t>
    </r>
    <r>
      <rPr>
        <b/>
        <sz val="12"/>
        <color indexed="12"/>
        <rFont val="Calibri"/>
        <family val="2"/>
      </rPr>
      <t xml:space="preserve"> , AMP =30 A  ,</t>
    </r>
    <r>
      <rPr>
        <b/>
        <sz val="12"/>
        <color indexed="10"/>
        <rFont val="Calibri"/>
        <family val="2"/>
      </rPr>
      <t xml:space="preserve"> PIP = 252 PSI</t>
    </r>
    <r>
      <rPr>
        <b/>
        <sz val="12"/>
        <color indexed="12"/>
        <rFont val="Calibri"/>
        <family val="2"/>
      </rPr>
      <t xml:space="preserve"> , PDP = 2703 PSI , BHT = 201 F , M.T =228 F , DSP = 144 PSI , WHT = 176 F.</t>
    </r>
  </si>
  <si>
    <r>
      <t xml:space="preserve">BAKER ,  </t>
    </r>
    <r>
      <rPr>
        <b/>
        <sz val="12"/>
        <color indexed="10"/>
        <rFont val="Calibri"/>
        <family val="2"/>
      </rPr>
      <t>FREQ. = 48 HZ</t>
    </r>
  </si>
  <si>
    <r>
      <t xml:space="preserve">VALVE ROD SLIPT, FISHED, R.TRIP , </t>
    </r>
    <r>
      <rPr>
        <b/>
        <u/>
        <sz val="12"/>
        <color indexed="10"/>
        <rFont val="Calibri"/>
        <family val="2"/>
      </rPr>
      <t xml:space="preserve"> FOUND THE WELL PRODUCE FROM CSG , CLOSED BOTH OF CSG WING VALVE  </t>
    </r>
    <r>
      <rPr>
        <b/>
        <sz val="12"/>
        <color indexed="12"/>
        <rFont val="Calibri"/>
        <family val="2"/>
      </rPr>
      <t xml:space="preserve">, ON STREAM </t>
    </r>
  </si>
  <si>
    <t>NORMAL WHT = 105 F</t>
  </si>
  <si>
    <r>
      <t xml:space="preserve">NO PUMP ACTION , R.TRIP </t>
    </r>
    <r>
      <rPr>
        <b/>
        <u/>
        <sz val="12"/>
        <color indexed="10"/>
        <rFont val="Calibri"/>
        <family val="2"/>
      </rPr>
      <t>WITH 1.5" DHP</t>
    </r>
    <r>
      <rPr>
        <b/>
        <sz val="12"/>
        <color indexed="12"/>
        <rFont val="Calibri"/>
        <family val="2"/>
      </rPr>
      <t xml:space="preserve">  , ON STREAM</t>
    </r>
  </si>
  <si>
    <r>
      <t xml:space="preserve">SEVER F.POUND , </t>
    </r>
    <r>
      <rPr>
        <b/>
        <sz val="12"/>
        <color indexed="10"/>
        <rFont val="Calibri"/>
        <family val="2"/>
      </rPr>
      <t xml:space="preserve">P.FILLAGE +/- 25 % </t>
    </r>
  </si>
  <si>
    <t>PERFORMED REALLIGMENT FOR S/U</t>
  </si>
  <si>
    <r>
      <t xml:space="preserve">UNDER W/O DUE TO TBG LEAK ,  ( </t>
    </r>
    <r>
      <rPr>
        <b/>
        <sz val="12"/>
        <color indexed="10"/>
        <rFont val="Calibri"/>
        <family val="2"/>
      </rPr>
      <t>FOUND CRACK  IN JTS NO 185, 186 , 187 )</t>
    </r>
    <r>
      <rPr>
        <b/>
        <sz val="12"/>
        <color indexed="12"/>
        <rFont val="Calibri"/>
        <family val="2"/>
      </rPr>
      <t xml:space="preserve"> , RIH W/ SELECTIVE COMPLETION (</t>
    </r>
    <r>
      <rPr>
        <b/>
        <sz val="12"/>
        <color indexed="17"/>
        <rFont val="Calibri"/>
        <family val="2"/>
      </rPr>
      <t>BOTH B-I &amp; III ON PROD.</t>
    </r>
    <r>
      <rPr>
        <b/>
        <sz val="12"/>
        <color indexed="12"/>
        <rFont val="Calibri"/>
        <family val="2"/>
      </rPr>
      <t>) , RIHW/ 1.75" DHP WITH</t>
    </r>
    <r>
      <rPr>
        <b/>
        <sz val="12"/>
        <color indexed="10"/>
        <rFont val="Calibri"/>
        <family val="2"/>
      </rPr>
      <t xml:space="preserve"> NEW S/R GRADE-D ( 30+110+97 )</t>
    </r>
    <r>
      <rPr>
        <b/>
        <sz val="12"/>
        <color indexed="12"/>
        <rFont val="Calibri"/>
        <family val="2"/>
      </rPr>
      <t xml:space="preserve">  , STARTED THE WELL , ON STREAM ON </t>
    </r>
    <r>
      <rPr>
        <b/>
        <u/>
        <sz val="12"/>
        <color indexed="10"/>
        <rFont val="Calibri"/>
        <family val="2"/>
      </rPr>
      <t>18/7/2013.</t>
    </r>
  </si>
  <si>
    <t>TIMER</t>
  </si>
  <si>
    <t>RUN THE WELL ON TIMER MODE . ( 3 HRs RUN / 3 HRs OFF )</t>
  </si>
  <si>
    <r>
      <t xml:space="preserve">UNDER W/O DUE TO TBG LEAK ,  </t>
    </r>
    <r>
      <rPr>
        <b/>
        <sz val="12"/>
        <rFont val="Calibri"/>
        <family val="2"/>
      </rPr>
      <t xml:space="preserve">( FOUND CRACKS IN JOINTS NO. ( 176 &amp; 185 ) / TOTAL JT'S 193 </t>
    </r>
    <r>
      <rPr>
        <b/>
        <sz val="12"/>
        <color indexed="12"/>
        <rFont val="Calibri"/>
        <family val="2"/>
      </rPr>
      <t xml:space="preserve"> ) , </t>
    </r>
    <r>
      <rPr>
        <b/>
        <sz val="12"/>
        <color indexed="10"/>
        <rFont val="Calibri"/>
        <family val="2"/>
      </rPr>
      <t>CLEAN SAND FILL F/ 6170  TILL BPTD @ 6405 FT. (310 FT RAT HOLE)</t>
    </r>
    <r>
      <rPr>
        <b/>
        <sz val="12"/>
        <color indexed="12"/>
        <rFont val="Calibri"/>
        <family val="2"/>
      </rPr>
      <t xml:space="preserve"> , </t>
    </r>
    <r>
      <rPr>
        <b/>
        <sz val="12"/>
        <color indexed="12"/>
        <rFont val="Calibri"/>
        <family val="2"/>
      </rPr>
      <t>RIH WITH 2" DHP WIT</t>
    </r>
    <r>
      <rPr>
        <b/>
        <sz val="12"/>
        <color indexed="12"/>
        <rFont val="Calibri"/>
        <family val="2"/>
      </rPr>
      <t xml:space="preserve">H THE SAME S/R  + (22X7/8"+5X1" D-WF COND.2 ) , S/R CONF. ( 28+115+87 ) , ON STREAM </t>
    </r>
    <r>
      <rPr>
        <b/>
        <sz val="12"/>
        <color indexed="10"/>
        <rFont val="Calibri"/>
        <family val="2"/>
      </rPr>
      <t>13/1/2015</t>
    </r>
  </si>
  <si>
    <r>
      <t xml:space="preserve">UNDER W/O , FAILED TO FISH OLD COMPLETION , </t>
    </r>
    <r>
      <rPr>
        <b/>
        <u/>
        <sz val="14"/>
        <color indexed="10"/>
        <rFont val="Calibri"/>
        <family val="2"/>
      </rPr>
      <t>PERFORMED SIDE TRACK</t>
    </r>
    <r>
      <rPr>
        <b/>
        <sz val="12"/>
        <color indexed="12"/>
        <rFont val="Calibri"/>
        <family val="2"/>
      </rPr>
      <t xml:space="preserve"> , PERFORATED INTERVALS  </t>
    </r>
    <r>
      <rPr>
        <b/>
        <sz val="12"/>
        <color indexed="17"/>
        <rFont val="Calibri"/>
        <family val="2"/>
      </rPr>
      <t>AEB - I (8412-8416)  04 FT , AEB- II- A (8612-8618)  06 FT , AEB - III - D (9218-9236) 18 FT &amp; AEB - III- E (9261-9270) 09 FT</t>
    </r>
    <r>
      <rPr>
        <b/>
        <sz val="12"/>
        <color indexed="12"/>
        <rFont val="Calibri"/>
        <family val="2"/>
      </rPr>
      <t xml:space="preserve"> ,  </t>
    </r>
    <r>
      <rPr>
        <b/>
        <sz val="12"/>
        <color indexed="10"/>
        <rFont val="Calibri"/>
        <family val="2"/>
      </rPr>
      <t>Reservoir Pressure = (2600-3600) PSI</t>
    </r>
    <r>
      <rPr>
        <b/>
        <sz val="12"/>
        <color indexed="12"/>
        <rFont val="Calibri"/>
        <family val="2"/>
      </rPr>
      <t xml:space="preserve"> , </t>
    </r>
    <r>
      <rPr>
        <b/>
        <sz val="12"/>
        <color indexed="10"/>
        <rFont val="Calibri"/>
        <family val="2"/>
      </rPr>
      <t>OPENED KILLING SSD</t>
    </r>
    <r>
      <rPr>
        <b/>
        <sz val="12"/>
        <color indexed="12"/>
        <rFont val="Calibri"/>
        <family val="2"/>
      </rPr>
      <t xml:space="preserve"> , RIH WITH  2" DHP &amp; </t>
    </r>
    <r>
      <rPr>
        <b/>
        <sz val="12"/>
        <color indexed="10"/>
        <rFont val="Calibri"/>
        <family val="2"/>
      </rPr>
      <t xml:space="preserve">NEW S/R  ( 1" N-97  , 7/8" S-88 ) </t>
    </r>
    <r>
      <rPr>
        <b/>
        <sz val="12"/>
        <color indexed="12"/>
        <rFont val="Calibri"/>
        <family val="2"/>
      </rPr>
      <t xml:space="preserve">, ( 30X1.5" + 155X7/8"+106X1" ) , R/U FOR NEW 912 M-II S/U , 
( SH.S = 10" , S.L = 128" ) , ON STREAM </t>
    </r>
    <r>
      <rPr>
        <b/>
        <sz val="12"/>
        <color indexed="10"/>
        <rFont val="Calibri"/>
        <family val="2"/>
      </rPr>
      <t>2/2/2014</t>
    </r>
  </si>
  <si>
    <r>
      <t xml:space="preserve">NO PUMP ACTION , R.TRIP , ON STREAM  </t>
    </r>
    <r>
      <rPr>
        <b/>
        <sz val="12"/>
        <color indexed="10"/>
        <rFont val="Calibri"/>
        <family val="2"/>
      </rPr>
      <t xml:space="preserve"> 28/1/2015</t>
    </r>
  </si>
  <si>
    <t>CAN'T RUN L.L DUE TO CELLAR FILLED WITH SAND</t>
  </si>
  <si>
    <t>CELLAR FILLED WITH OIL</t>
  </si>
  <si>
    <r>
      <t>ROD NO.(</t>
    </r>
    <r>
      <rPr>
        <b/>
        <sz val="12"/>
        <color indexed="10"/>
        <rFont val="Calibri"/>
        <family val="2"/>
      </rPr>
      <t>17X1"</t>
    </r>
    <r>
      <rPr>
        <b/>
        <sz val="12"/>
        <color indexed="12"/>
        <rFont val="Calibri"/>
        <family val="2"/>
      </rPr>
      <t xml:space="preserve">) PARTED, FISHED OK, </t>
    </r>
    <r>
      <rPr>
        <b/>
        <sz val="12"/>
        <color indexed="10"/>
        <rFont val="Calibri"/>
        <family val="2"/>
      </rPr>
      <t>REPLACED (35X1" H-CH COND.2 )</t>
    </r>
    <r>
      <rPr>
        <b/>
        <sz val="12"/>
        <color indexed="12"/>
        <rFont val="Calibri"/>
        <family val="2"/>
      </rPr>
      <t xml:space="preserve"> ,</t>
    </r>
    <r>
      <rPr>
        <b/>
        <sz val="18"/>
        <color indexed="12"/>
        <rFont val="Calibri"/>
        <family val="2"/>
      </rPr>
      <t xml:space="preserve"> 2</t>
    </r>
    <r>
      <rPr>
        <b/>
        <sz val="12"/>
        <color indexed="12"/>
        <rFont val="Calibri"/>
        <family val="2"/>
      </rPr>
      <t xml:space="preserve"> </t>
    </r>
    <r>
      <rPr>
        <b/>
        <u/>
        <sz val="12"/>
        <color indexed="10"/>
        <rFont val="Calibri"/>
        <family val="2"/>
      </rPr>
      <t xml:space="preserve"> R.TRIP </t>
    </r>
    <r>
      <rPr>
        <b/>
        <sz val="12"/>
        <color indexed="12"/>
        <rFont val="Calibri"/>
        <family val="2"/>
      </rPr>
      <t xml:space="preserve">, NOT PROD.  , R.TRIP W/ </t>
    </r>
    <r>
      <rPr>
        <b/>
        <sz val="12"/>
        <color indexed="10"/>
        <rFont val="Calibri"/>
        <family val="2"/>
      </rPr>
      <t xml:space="preserve">2.25 " ANCHOR PUMP  </t>
    </r>
    <r>
      <rPr>
        <b/>
        <sz val="12"/>
        <color indexed="12"/>
        <rFont val="Calibri"/>
        <family val="2"/>
      </rPr>
      <t xml:space="preserve">( RETRIEVED 10 RODS X1 "), SET ANCHOR @ </t>
    </r>
    <r>
      <rPr>
        <b/>
        <sz val="12"/>
        <color indexed="10"/>
        <rFont val="Calibri"/>
        <family val="2"/>
      </rPr>
      <t>5500</t>
    </r>
    <r>
      <rPr>
        <b/>
        <sz val="12"/>
        <color indexed="12"/>
        <rFont val="Calibri"/>
        <family val="2"/>
      </rPr>
      <t xml:space="preserve"> FT ,ON STREAM.</t>
    </r>
  </si>
  <si>
    <t>FREQ. = 46 HZ ,AMP =32 A  , PIP = 225 PSI , PDP = 2745 PSI , BHT = 201 F , M.T =228 F , DSP = 170 PSI , WHT = 177 F.</t>
  </si>
  <si>
    <r>
      <t xml:space="preserve">EXPRO </t>
    </r>
    <r>
      <rPr>
        <b/>
        <sz val="12"/>
        <color rgb="FF0000CC"/>
        <rFont val="Calibri"/>
        <family val="2"/>
      </rPr>
      <t xml:space="preserve">, FREQ. = 46 HZ ,AMP =32 A  , </t>
    </r>
    <r>
      <rPr>
        <b/>
        <sz val="12"/>
        <color rgb="FFFF0000"/>
        <rFont val="Calibri"/>
        <family val="2"/>
      </rPr>
      <t>PIP = 155 PSI</t>
    </r>
    <r>
      <rPr>
        <b/>
        <sz val="12"/>
        <color rgb="FF0000CC"/>
        <rFont val="Calibri"/>
        <family val="2"/>
      </rPr>
      <t xml:space="preserve"> , PDP = 2750 PSI ,BHT = 210 F , M.T =230 F</t>
    </r>
  </si>
  <si>
    <t>NORMAL CARD , PPRL = 25,000 LB</t>
  </si>
  <si>
    <r>
      <t xml:space="preserve">PIP RETERN TO NORMAL = 225 PSI DUE TO EFFECT OF WATER INJECTION ( </t>
    </r>
    <r>
      <rPr>
        <b/>
        <sz val="12"/>
        <color rgb="FFFF0000"/>
        <rFont val="Calibri"/>
        <family val="2"/>
      </rPr>
      <t>AFTER RESTARTING INJECTION IN FALAK-15</t>
    </r>
    <r>
      <rPr>
        <b/>
        <sz val="12"/>
        <color indexed="12"/>
        <rFont val="Calibri"/>
        <family val="2"/>
      </rPr>
      <t xml:space="preserve"> )</t>
    </r>
  </si>
  <si>
    <r>
      <t xml:space="preserve"> </t>
    </r>
    <r>
      <rPr>
        <b/>
        <sz val="12"/>
        <color rgb="FFFF0000"/>
        <rFont val="Calibri"/>
        <family val="2"/>
      </rPr>
      <t>AFTER R.TRIP</t>
    </r>
  </si>
  <si>
    <r>
      <t>EXPRO , FREQ. = 46 HZ ,AMP =32 A  ,</t>
    </r>
    <r>
      <rPr>
        <b/>
        <sz val="12"/>
        <color rgb="FFFF0000"/>
        <rFont val="Calibri"/>
        <family val="2"/>
      </rPr>
      <t xml:space="preserve"> PIP =220 PSI</t>
    </r>
    <r>
      <rPr>
        <b/>
        <sz val="12"/>
        <color indexed="12"/>
        <rFont val="Calibri"/>
        <family val="2"/>
      </rPr>
      <t xml:space="preserve"> , PDP = 2730 PSI ,BHT = 210 F , M.T =230 F , WHT =177 F</t>
    </r>
  </si>
  <si>
    <t>EXPRO , ANCHOR PUMP  , TOTAL RET. (10X1" )</t>
  </si>
  <si>
    <t>CAN'T RUN L.L</t>
  </si>
  <si>
    <r>
      <t xml:space="preserve">GAS INTERFERANCE , </t>
    </r>
    <r>
      <rPr>
        <b/>
        <sz val="12"/>
        <color rgb="FFFF0000"/>
        <rFont val="Calibri"/>
        <family val="2"/>
      </rPr>
      <t xml:space="preserve">P.FILLAGE+/- 35 % </t>
    </r>
  </si>
  <si>
    <r>
      <t xml:space="preserve">SLIGHT F.POUND , </t>
    </r>
    <r>
      <rPr>
        <b/>
        <sz val="12"/>
        <color rgb="FFFF0000"/>
        <rFont val="Calibri"/>
        <family val="2"/>
      </rPr>
      <t>P.FILLAGE+/-95%</t>
    </r>
  </si>
  <si>
    <r>
      <t xml:space="preserve">NO PUMP ACTION ,SPACE IN FOR DHP , ON STREAM </t>
    </r>
    <r>
      <rPr>
        <b/>
        <sz val="12"/>
        <color rgb="FFFF0000"/>
        <rFont val="Calibri"/>
        <family val="2"/>
      </rPr>
      <t>14/2/15</t>
    </r>
  </si>
  <si>
    <r>
      <t>NO PUMP ACTION, R/T W/ 2 "  DHP, REPLACED ALL 1" SINKER BAR  , NOT PRODUCE ,</t>
    </r>
    <r>
      <rPr>
        <b/>
        <sz val="14"/>
        <color rgb="FFFF0000"/>
        <rFont val="Calibri"/>
        <family val="2"/>
      </rPr>
      <t xml:space="preserve"> 2</t>
    </r>
    <r>
      <rPr>
        <b/>
        <sz val="12"/>
        <color rgb="FF0000FF"/>
        <rFont val="Calibri"/>
        <family val="2"/>
      </rPr>
      <t xml:space="preserve"> R.TRIP WITH ANCHOR PUMP , TOTAL RETRIEVED ( 30X1" ) , SET ANCHOR PUMP @ 5125 FT , ON STREAM</t>
    </r>
    <r>
      <rPr>
        <b/>
        <sz val="12"/>
        <color rgb="FFFF0000"/>
        <rFont val="Calibri"/>
        <family val="2"/>
      </rPr>
      <t xml:space="preserve"> 17/2/2015 .</t>
    </r>
  </si>
  <si>
    <t>SPACE OUT FOR DHP</t>
  </si>
  <si>
    <t>SPACE IN FOR DHP</t>
  </si>
  <si>
    <t xml:space="preserve"> STATIC PIP = 2875 PSI, STARTED THE WELL @  FREQ.= 50 HZ , CURR.= 38/40 A, PIP= 2367 PSI , PDP= 3253 PSI , Tm=270 F  , USP/DSP= 400/200 PSI  ( STOPPED THE WELL DUE TO HIGH BACK PRESSURE , WHP REACHED 1000 PSI ) . </t>
  </si>
  <si>
    <t>EXPRO , S/R</t>
  </si>
  <si>
    <r>
      <t>UNDER W/O due to Perforate (</t>
    </r>
    <r>
      <rPr>
        <b/>
        <sz val="12"/>
        <color rgb="FFFF0000"/>
        <rFont val="Calibri"/>
        <family val="2"/>
      </rPr>
      <t xml:space="preserve"> AEB &amp; Kharita Fm.</t>
    </r>
    <r>
      <rPr>
        <b/>
        <sz val="12"/>
        <color rgb="FF0000FF"/>
        <rFont val="Calibri"/>
        <family val="2"/>
      </rPr>
      <t>)  &amp; C/S F/</t>
    </r>
    <r>
      <rPr>
        <b/>
        <sz val="12"/>
        <color rgb="FFFF0000"/>
        <rFont val="Calibri"/>
        <family val="2"/>
      </rPr>
      <t xml:space="preserve"> S/R </t>
    </r>
    <r>
      <rPr>
        <b/>
        <sz val="12"/>
        <color rgb="FF0000FF"/>
        <rFont val="Calibri"/>
        <family val="2"/>
      </rPr>
      <t xml:space="preserve">T/ </t>
    </r>
    <r>
      <rPr>
        <b/>
        <sz val="12"/>
        <color rgb="FFFF0000"/>
        <rFont val="Calibri"/>
        <family val="2"/>
      </rPr>
      <t xml:space="preserve">ESP </t>
    </r>
    <r>
      <rPr>
        <b/>
        <sz val="12"/>
        <color rgb="FF0000CC"/>
        <rFont val="Calibri"/>
        <family val="2"/>
      </rPr>
      <t xml:space="preserve">Completion , </t>
    </r>
    <r>
      <rPr>
        <b/>
        <u/>
        <sz val="12"/>
        <color rgb="FFFF0000"/>
        <rFont val="Calibri"/>
        <family val="2"/>
      </rPr>
      <t>NO VISUAL HOLES OR CRACKS ON TBG</t>
    </r>
    <r>
      <rPr>
        <b/>
        <sz val="12"/>
        <color rgb="FF0000CC"/>
        <rFont val="Calibri"/>
        <family val="2"/>
      </rPr>
      <t xml:space="preserve"> , PERFORATED THE FOLLOWING INTERVALS :  </t>
    </r>
    <r>
      <rPr>
        <b/>
        <sz val="12"/>
        <color rgb="FF00B050"/>
        <rFont val="Calibri"/>
        <family val="2"/>
      </rPr>
      <t>A.E.B II B</t>
    </r>
    <r>
      <rPr>
        <b/>
        <sz val="12"/>
        <color rgb="FF0000CC"/>
        <rFont val="Calibri"/>
        <family val="2"/>
      </rPr>
      <t xml:space="preserve"> (8750'-8770') (20 ft)  P= 3500 psi , </t>
    </r>
    <r>
      <rPr>
        <b/>
        <sz val="12"/>
        <color rgb="FF00B050"/>
        <rFont val="Calibri"/>
        <family val="2"/>
      </rPr>
      <t>A.E.B II A</t>
    </r>
    <r>
      <rPr>
        <b/>
        <sz val="12"/>
        <color rgb="FFFF0000"/>
        <rFont val="Calibri"/>
        <family val="2"/>
      </rPr>
      <t xml:space="preserve"> </t>
    </r>
    <r>
      <rPr>
        <b/>
        <sz val="12"/>
        <color rgb="FF0000CC"/>
        <rFont val="Calibri"/>
        <family val="2"/>
      </rPr>
      <t xml:space="preserve"> (8610'-8624') P= (2600 – 3600) psi  , (8398'-8416') , (8366'-8382') &amp;</t>
    </r>
    <r>
      <rPr>
        <b/>
        <sz val="12"/>
        <color rgb="FFFF0000"/>
        <rFont val="Calibri"/>
        <family val="2"/>
      </rPr>
      <t xml:space="preserve"> </t>
    </r>
    <r>
      <rPr>
        <b/>
        <sz val="12"/>
        <color rgb="FF00B050"/>
        <rFont val="Calibri"/>
        <family val="2"/>
      </rPr>
      <t>KHARITA</t>
    </r>
    <r>
      <rPr>
        <b/>
        <sz val="12"/>
        <color rgb="FF0000CC"/>
        <rFont val="Calibri"/>
        <family val="2"/>
      </rPr>
      <t xml:space="preserve">  (7410'-7430') (20 ft) P= 2975 psi ,  RIH WITH ESP ( P17 , 107 STGs ) TO DEPTH  7220 FT , STARTED THE WELL @ FREQ: 50 HZ  , CURRENT:48 , VOLTAGE: 1980 VOLTS , PI: 3014   , PD: 3506 PSI  TI: 109 C  ,TM: 117 C , ON STREAM </t>
    </r>
    <r>
      <rPr>
        <b/>
        <sz val="12"/>
        <color rgb="FFFF0000"/>
        <rFont val="Calibri"/>
        <family val="2"/>
      </rPr>
      <t>1-3-2015</t>
    </r>
  </si>
  <si>
    <r>
      <t xml:space="preserve">ROD NO ( </t>
    </r>
    <r>
      <rPr>
        <b/>
        <sz val="12"/>
        <color indexed="10"/>
        <rFont val="Calibri"/>
        <family val="2"/>
      </rPr>
      <t>26X1"</t>
    </r>
    <r>
      <rPr>
        <b/>
        <sz val="12"/>
        <color indexed="12"/>
        <rFont val="Calibri"/>
        <family val="2"/>
      </rPr>
      <t xml:space="preserve"> ) PARTED , FISHED OK </t>
    </r>
    <r>
      <rPr>
        <b/>
        <sz val="12"/>
        <color rgb="FF0000CC"/>
        <rFont val="Calibri"/>
        <family val="2"/>
      </rPr>
      <t>, REPLACED ,</t>
    </r>
    <r>
      <rPr>
        <b/>
        <sz val="12"/>
        <color indexed="12"/>
        <rFont val="Calibri"/>
        <family val="2"/>
      </rPr>
      <t xml:space="preserve">  ON STREAM </t>
    </r>
  </si>
  <si>
    <t xml:space="preserve"> STARTED THE WELL @ FREQ. = 40 HZ , (   FREQ.= 40 HZ , CURR.= 29A, PIP=2504 PSI , PDP= 3157 PSI , Tm=251 F  , USP/DSP=400/185 PSI , WHT=160 F  ). THEN STOPPED @ 05:00 AM  , DUE TO BACK PRESSURE @ FALAK FIELD .</t>
  </si>
  <si>
    <t xml:space="preserve">FREQ.= 40 HZ , CURR.= 31A, PIP=2640 PSI , PDP= 3355 PSI , Tm=256 F  , USP/DSP=400/140 PSI , WHT=180 F </t>
  </si>
  <si>
    <t xml:space="preserve">INCREASED FREQ. F/40 T/45 HZ &amp; DECREASED WHP F/400 T/250 PSI </t>
  </si>
  <si>
    <r>
      <t>EXPRO. ,</t>
    </r>
    <r>
      <rPr>
        <b/>
        <sz val="12"/>
        <color rgb="FFFF0000"/>
        <rFont val="Calibri"/>
        <family val="2"/>
      </rPr>
      <t xml:space="preserve"> FREQ.= 40 HZ</t>
    </r>
    <r>
      <rPr>
        <b/>
        <sz val="12"/>
        <color indexed="12"/>
        <rFont val="Calibri"/>
        <family val="2"/>
      </rPr>
      <t xml:space="preserve"> , CURR.= 32 A, PIP=2480 PSI , PDP= 3495 PSI , Tm=256 F  , </t>
    </r>
    <r>
      <rPr>
        <b/>
        <sz val="12"/>
        <color rgb="FFFF0000"/>
        <rFont val="Calibri"/>
        <family val="2"/>
      </rPr>
      <t>USP=165 PSI</t>
    </r>
    <r>
      <rPr>
        <b/>
        <sz val="12"/>
        <color indexed="12"/>
        <rFont val="Calibri"/>
        <family val="2"/>
      </rPr>
      <t xml:space="preserve"> , WHT=185 F </t>
    </r>
  </si>
  <si>
    <r>
      <t>EXPRO. ,</t>
    </r>
    <r>
      <rPr>
        <b/>
        <sz val="12"/>
        <color rgb="FFFF0000"/>
        <rFont val="Calibri"/>
        <family val="2"/>
      </rPr>
      <t xml:space="preserve"> FREQ.= 45 HZ</t>
    </r>
    <r>
      <rPr>
        <b/>
        <sz val="12"/>
        <color indexed="12"/>
        <rFont val="Calibri"/>
        <family val="2"/>
      </rPr>
      <t xml:space="preserve"> , CURR.= 39 A, PIP=2355 PSI , PDP= 3450 PSI , Tm=264 F  , </t>
    </r>
    <r>
      <rPr>
        <b/>
        <sz val="12"/>
        <color rgb="FFFF0000"/>
        <rFont val="Calibri"/>
        <family val="2"/>
      </rPr>
      <t>USP=250 PSI</t>
    </r>
    <r>
      <rPr>
        <b/>
        <sz val="12"/>
        <color indexed="12"/>
        <rFont val="Calibri"/>
        <family val="2"/>
      </rPr>
      <t xml:space="preserve"> , WHT=164 F</t>
    </r>
  </si>
  <si>
    <t xml:space="preserve"> PERFORM ALIGNMENT FOR S/U</t>
  </si>
  <si>
    <r>
      <t>INCREASED FREQ F/</t>
    </r>
    <r>
      <rPr>
        <b/>
        <sz val="12"/>
        <color rgb="FFFF0000"/>
        <rFont val="Calibri"/>
        <family val="2"/>
      </rPr>
      <t xml:space="preserve"> 45</t>
    </r>
    <r>
      <rPr>
        <b/>
        <sz val="12"/>
        <color rgb="FF0000FF"/>
        <rFont val="Calibri"/>
        <family val="2"/>
      </rPr>
      <t xml:space="preserve"> TO </t>
    </r>
    <r>
      <rPr>
        <b/>
        <sz val="12"/>
        <color rgb="FFFF0000"/>
        <rFont val="Calibri"/>
        <family val="2"/>
      </rPr>
      <t>50</t>
    </r>
    <r>
      <rPr>
        <b/>
        <sz val="12"/>
        <color rgb="FF0000FF"/>
        <rFont val="Calibri"/>
        <family val="2"/>
      </rPr>
      <t xml:space="preserve"> HZ, WELL PARAMETERS: CURR. = 44 AMP, PIP = 2300, PDP = 3560 PSI, USP/DSP= 350/170 PSI, WHT= 200 F </t>
    </r>
  </si>
  <si>
    <t>S.F.L</t>
  </si>
  <si>
    <r>
      <t xml:space="preserve">EXPRO , </t>
    </r>
    <r>
      <rPr>
        <b/>
        <sz val="12"/>
        <color rgb="FFFF0000"/>
        <rFont val="Calibri"/>
        <family val="2"/>
      </rPr>
      <t>ANCHOR PUMP</t>
    </r>
  </si>
  <si>
    <t>STOPPED TO REDUCE LOAD ON O.H.L-5</t>
  </si>
  <si>
    <r>
      <t>ROD NO.(</t>
    </r>
    <r>
      <rPr>
        <b/>
        <sz val="12"/>
        <color indexed="10"/>
        <rFont val="Calibri"/>
        <family val="2"/>
      </rPr>
      <t>13X7/8"</t>
    </r>
    <r>
      <rPr>
        <b/>
        <sz val="12"/>
        <color indexed="12"/>
        <rFont val="Calibri"/>
        <family val="2"/>
      </rPr>
      <t>) PARTED, FISHED OK, REPLACED</t>
    </r>
    <r>
      <rPr>
        <b/>
        <sz val="12"/>
        <color rgb="FF0000CC"/>
        <rFont val="Calibri"/>
        <family val="2"/>
      </rPr>
      <t>,</t>
    </r>
    <r>
      <rPr>
        <b/>
        <u/>
        <sz val="12"/>
        <color rgb="FF0000CC"/>
        <rFont val="Calibri"/>
        <family val="2"/>
      </rPr>
      <t xml:space="preserve"> R.TRIP WITH ANCHOR PUMP </t>
    </r>
    <r>
      <rPr>
        <b/>
        <u/>
        <sz val="12"/>
        <color indexed="10"/>
        <rFont val="Calibri"/>
        <family val="2"/>
      </rPr>
      <t xml:space="preserve">, FOUND (39X7/8"+20X1" S.BAR) DAMAGED, REPLACED  W/ (39X7/8"+20X1" H-CH TYPE),    RETRIEVED(  1 X1" ROD) </t>
    </r>
    <r>
      <rPr>
        <b/>
        <sz val="12"/>
        <color indexed="12"/>
        <rFont val="Calibri"/>
        <family val="2"/>
      </rPr>
      <t>, ON STREAM.</t>
    </r>
  </si>
  <si>
    <t>STARTED THE WELL WITH GEN.</t>
  </si>
  <si>
    <r>
      <t>EXPRO. ,</t>
    </r>
    <r>
      <rPr>
        <b/>
        <sz val="12"/>
        <color rgb="FFFF0000"/>
        <rFont val="Calibri"/>
        <family val="2"/>
      </rPr>
      <t xml:space="preserve"> FREQ.= 48 HZ</t>
    </r>
    <r>
      <rPr>
        <b/>
        <sz val="12"/>
        <color indexed="12"/>
        <rFont val="Calibri"/>
        <family val="2"/>
      </rPr>
      <t xml:space="preserve"> , CURR.= 39 A, PIP=2355 PSI , PDP= 3450 PSI , Tm=264 F  , </t>
    </r>
    <r>
      <rPr>
        <b/>
        <sz val="12"/>
        <color rgb="FFFF0000"/>
        <rFont val="Calibri"/>
        <family val="2"/>
      </rPr>
      <t>USP=250 PSI</t>
    </r>
    <r>
      <rPr>
        <b/>
        <sz val="12"/>
        <color indexed="12"/>
        <rFont val="Calibri"/>
        <family val="2"/>
      </rPr>
      <t xml:space="preserve"> , WHT=164 F</t>
    </r>
  </si>
  <si>
    <t xml:space="preserve">PERFORMED SPACE OUT FOR DHP </t>
  </si>
  <si>
    <r>
      <t xml:space="preserve"> ROD NO. ( </t>
    </r>
    <r>
      <rPr>
        <b/>
        <sz val="12"/>
        <color rgb="FFFF0000"/>
        <rFont val="Calibri"/>
        <family val="2"/>
      </rPr>
      <t>73 X 7/8" )</t>
    </r>
    <r>
      <rPr>
        <b/>
        <sz val="12"/>
        <color rgb="FF0000FF"/>
        <rFont val="Calibri"/>
        <family val="2"/>
      </rPr>
      <t xml:space="preserve"> UNSCREW,  FISHED OK,  R.TRIP W/ NEW</t>
    </r>
    <r>
      <rPr>
        <b/>
        <sz val="12"/>
        <color rgb="FFFF0000"/>
        <rFont val="Calibri"/>
        <family val="2"/>
      </rPr>
      <t xml:space="preserve"> 2.25" ANCHOR PUMP </t>
    </r>
    <r>
      <rPr>
        <b/>
        <sz val="12"/>
        <color rgb="FF0000FF"/>
        <rFont val="Calibri"/>
        <family val="2"/>
      </rPr>
      <t xml:space="preserve">&amp; NEW </t>
    </r>
    <r>
      <rPr>
        <b/>
        <sz val="12"/>
        <color rgb="FFFF0000"/>
        <rFont val="Calibri"/>
        <family val="2"/>
      </rPr>
      <t>S-88</t>
    </r>
    <r>
      <rPr>
        <b/>
        <sz val="12"/>
        <color rgb="FF0000FF"/>
        <rFont val="Calibri"/>
        <family val="2"/>
      </rPr>
      <t xml:space="preserve"> S/R STRING ( 25X 1" + 110X 7/8 " + 85X 1" ) , SET ANCHOR PUMP @   </t>
    </r>
    <r>
      <rPr>
        <b/>
        <sz val="12"/>
        <color rgb="FFFF0000"/>
        <rFont val="Calibri"/>
        <family val="2"/>
      </rPr>
      <t>5500</t>
    </r>
    <r>
      <rPr>
        <b/>
        <sz val="12"/>
        <color rgb="FF0000FF"/>
        <rFont val="Calibri"/>
        <family val="2"/>
      </rPr>
      <t xml:space="preserve"> FT , ON STREAM</t>
    </r>
  </si>
  <si>
    <t>NO PUMP ACTION ,  R.TRIP W/ NEW 2.25" ANCHOR PUMP RETRIEVED ( 2X1" ) RODS , SET ANCHOR PUMP @   5450 FT , ON STREAM</t>
  </si>
  <si>
    <r>
      <t xml:space="preserve">NO PUMP ACTION , R.TRIP, ON STREAM </t>
    </r>
    <r>
      <rPr>
        <b/>
        <sz val="12"/>
        <color rgb="FFFF0000"/>
        <rFont val="Calibri"/>
        <family val="2"/>
      </rPr>
      <t>12-4-2015</t>
    </r>
  </si>
  <si>
    <r>
      <t>NO PUMP ACTION , R.TRIP W/</t>
    </r>
    <r>
      <rPr>
        <b/>
        <sz val="12"/>
        <color rgb="FFFF0000"/>
        <rFont val="Calibri"/>
        <family val="2"/>
      </rPr>
      <t xml:space="preserve"> 2.25 " ANCHOR PUMP</t>
    </r>
    <r>
      <rPr>
        <b/>
        <sz val="12"/>
        <color rgb="FF0000FF"/>
        <rFont val="Calibri"/>
        <family val="2"/>
      </rPr>
      <t xml:space="preserve"> , SET ANCHOR PUMP @ 5450 FT ,ON STREAM.</t>
    </r>
  </si>
  <si>
    <t xml:space="preserve">NO PUMP ACTION , RESET , ON STREAM </t>
  </si>
  <si>
    <r>
      <t>NO PUMP ACTION , R.TRIP W/</t>
    </r>
    <r>
      <rPr>
        <b/>
        <sz val="12"/>
        <color rgb="FFFF0000"/>
        <rFont val="Calibri"/>
        <family val="2"/>
      </rPr>
      <t xml:space="preserve"> 2.25 " ANCHOR PUMP</t>
    </r>
    <r>
      <rPr>
        <b/>
        <sz val="12"/>
        <color rgb="FF0000FF"/>
        <rFont val="Calibri"/>
        <family val="2"/>
      </rPr>
      <t xml:space="preserve"> , SET ANCHOR PUMP @ 5450 FT ,WAITING W/O</t>
    </r>
  </si>
  <si>
    <t xml:space="preserve">NO PUMP ACTION , FAILED TO UNSET ANCHOR PUMP   </t>
  </si>
  <si>
    <t xml:space="preserve">POOH WITH S/R &amp; DHP - NO S/U </t>
  </si>
  <si>
    <t>TAGGED TD @ 5945 FT</t>
  </si>
  <si>
    <r>
      <t xml:space="preserve">PERFORMED STATIC PRESSURE SURVAY , </t>
    </r>
    <r>
      <rPr>
        <b/>
        <sz val="12"/>
        <color rgb="FFFF0000"/>
        <rFont val="Calibri"/>
        <family val="2"/>
      </rPr>
      <t xml:space="preserve">P.S= 685 PSI , BHT = 198 F  @ 5900 FT </t>
    </r>
    <r>
      <rPr>
        <b/>
        <sz val="12"/>
        <color rgb="FF0000FF"/>
        <rFont val="Calibri"/>
        <family val="2"/>
      </rPr>
      <t>AFTER STOPPING 55 HRS , PERFORMED STATIC GRAIDUNT 0.46 PSI/FT FROM BOTTOM TO 4900 FT , GRAIDUNT = 0.35 PSI/FT F /4900 FT TO 4400 FT , GRAIDUNT = ZERO PSI/FT F /4400 FT TO SURFACE</t>
    </r>
  </si>
  <si>
    <t>POOH WITH S/R &amp; DHP , PERFORMED  STATIC PRESSURE SURVAY , RIH WITH DHP &amp; S/R , ON STREAM</t>
  </si>
  <si>
    <t>STOPPED THE WELL DUE TO HIGH LEVEL IN PROCESS SEP.-3</t>
  </si>
  <si>
    <r>
      <t xml:space="preserve">INCREASED S.L F/112" TO 128" </t>
    </r>
    <r>
      <rPr>
        <b/>
        <u/>
        <sz val="12"/>
        <color rgb="FFFF0000"/>
        <rFont val="Calibri"/>
        <family val="2"/>
      </rPr>
      <t>DUE TO HOLE OF 112" DAMAGED</t>
    </r>
  </si>
  <si>
    <r>
      <t xml:space="preserve"> , PERFORMED STATIC PRESSURE SURVAY  , PRESSURE = </t>
    </r>
    <r>
      <rPr>
        <b/>
        <sz val="12"/>
        <color rgb="FFFF0000"/>
        <rFont val="Calibri"/>
        <family val="2"/>
      </rPr>
      <t>3940</t>
    </r>
    <r>
      <rPr>
        <b/>
        <sz val="12"/>
        <color rgb="FF0000FF"/>
        <rFont val="Calibri"/>
        <family val="2"/>
      </rPr>
      <t xml:space="preserve"> PSI @ 9600 FT FOR TWO HRS , PRESSURE GRADIENT = </t>
    </r>
    <r>
      <rPr>
        <b/>
        <sz val="12"/>
        <color rgb="FFFF0000"/>
        <rFont val="Calibri"/>
        <family val="2"/>
      </rPr>
      <t>0.29</t>
    </r>
    <r>
      <rPr>
        <b/>
        <sz val="12"/>
        <color rgb="FF0000FF"/>
        <rFont val="Calibri"/>
        <family val="2"/>
      </rPr>
      <t xml:space="preserve"> PSI/FT , SHUT-IN WHP =</t>
    </r>
    <r>
      <rPr>
        <b/>
        <sz val="12"/>
        <color rgb="FFFF0000"/>
        <rFont val="Calibri"/>
        <family val="2"/>
      </rPr>
      <t xml:space="preserve"> 1100 </t>
    </r>
    <r>
      <rPr>
        <b/>
        <sz val="12"/>
        <color rgb="FF0000FF"/>
        <rFont val="Calibri"/>
        <family val="2"/>
      </rPr>
      <t>PSI</t>
    </r>
  </si>
  <si>
    <r>
      <t xml:space="preserve">EXPRO , </t>
    </r>
    <r>
      <rPr>
        <b/>
        <u/>
        <sz val="12"/>
        <color rgb="FFFF0000"/>
        <rFont val="Calibri"/>
        <family val="2"/>
      </rPr>
      <t>USP/DSP=160/140 PSI</t>
    </r>
    <r>
      <rPr>
        <b/>
        <sz val="12"/>
        <color indexed="12"/>
        <rFont val="Calibri"/>
        <family val="2"/>
      </rPr>
      <t xml:space="preserve"> , H2S=5PPM , CO2=8 % ,  GAS RATE = 0.02 MMSCF/D , 
</t>
    </r>
    <r>
      <rPr>
        <b/>
        <sz val="12"/>
        <color rgb="FFFF0000"/>
        <rFont val="Calibri"/>
        <family val="2"/>
      </rPr>
      <t>THE DATA @ 6:00 AM ON 1/5/15</t>
    </r>
  </si>
  <si>
    <r>
      <t xml:space="preserve">EXPRO , </t>
    </r>
    <r>
      <rPr>
        <b/>
        <u/>
        <sz val="12"/>
        <color rgb="FFFF0000"/>
        <rFont val="Calibri"/>
        <family val="2"/>
      </rPr>
      <t>USP/DSP=750/200 PSI</t>
    </r>
    <r>
      <rPr>
        <b/>
        <sz val="12"/>
        <color indexed="12"/>
        <rFont val="Calibri"/>
        <family val="2"/>
      </rPr>
      <t xml:space="preserve"> , H2S=5PPM , CO2=8 % ,  GAS RATE = 0.3 MMSCF/D , 
</t>
    </r>
    <r>
      <rPr>
        <b/>
        <sz val="12"/>
        <color rgb="FFFF0000"/>
        <rFont val="Calibri"/>
        <family val="2"/>
      </rPr>
      <t>THE DATA AFTER STARTING UP</t>
    </r>
  </si>
  <si>
    <t>EXPRO. , FREQ.= 48 HZ , CURR.= 45 A, PIP=2372 PSI , PDP= 3715 PSI , Tm=273 F  , WHT=204 F</t>
  </si>
  <si>
    <t xml:space="preserve"> CEASED FLOW , SHUT IN PRESSURE = ZERO AFTER 24 HRS</t>
  </si>
  <si>
    <r>
      <t xml:space="preserve"> ROD NO. (</t>
    </r>
    <r>
      <rPr>
        <b/>
        <sz val="12"/>
        <color rgb="FFFF0000"/>
        <rFont val="Calibri"/>
        <family val="2"/>
      </rPr>
      <t xml:space="preserve">32 X 1") </t>
    </r>
    <r>
      <rPr>
        <b/>
        <sz val="12"/>
        <color rgb="FF0000FF"/>
        <rFont val="Calibri"/>
        <family val="2"/>
      </rPr>
      <t xml:space="preserve"> PARTED, FISHED OK , CHANGED </t>
    </r>
    <r>
      <rPr>
        <b/>
        <sz val="12"/>
        <color rgb="FFFF0000"/>
        <rFont val="Calibri"/>
        <family val="2"/>
      </rPr>
      <t>5 RODS X 1"</t>
    </r>
    <r>
      <rPr>
        <b/>
        <sz val="12"/>
        <color rgb="FF0000FF"/>
        <rFont val="Calibri"/>
        <family val="2"/>
      </rPr>
      <t xml:space="preserve"> , ON STREAM</t>
    </r>
  </si>
  <si>
    <t xml:space="preserve">SHUT IN WHP = 1100 PSI  , OPEN THE WELL THROUGH EXPRO TEST SEP. </t>
  </si>
  <si>
    <r>
      <t xml:space="preserve">EXPRO , </t>
    </r>
    <r>
      <rPr>
        <b/>
        <u/>
        <sz val="12"/>
        <color rgb="FFFF0000"/>
        <rFont val="Calibri"/>
        <family val="2"/>
      </rPr>
      <t>USP/DSP=125/110 PSI</t>
    </r>
    <r>
      <rPr>
        <b/>
        <sz val="12"/>
        <color indexed="12"/>
        <rFont val="Calibri"/>
        <family val="2"/>
      </rPr>
      <t xml:space="preserve"> , H2S=3PPM , CO2=5 % , THE DATA FROM 6:00 AM TO 6:00 PM ( USP DROPPED FROM 155 TO 85 PSI )</t>
    </r>
  </si>
  <si>
    <r>
      <t xml:space="preserve">EXPRO , </t>
    </r>
    <r>
      <rPr>
        <b/>
        <u/>
        <sz val="12"/>
        <color rgb="FFFF0000"/>
        <rFont val="Calibri"/>
        <family val="2"/>
      </rPr>
      <t>USP/DSP=52/32 PSI</t>
    </r>
    <r>
      <rPr>
        <b/>
        <sz val="12"/>
        <color indexed="12"/>
        <rFont val="Calibri"/>
        <family val="2"/>
      </rPr>
      <t xml:space="preserve"> , H2S=3PPM , CO2=5 % , THE DATA FROM 6:00 PM </t>
    </r>
    <r>
      <rPr>
        <b/>
        <sz val="12"/>
        <color rgb="FFFF0000"/>
        <rFont val="Calibri"/>
        <family val="2"/>
      </rPr>
      <t>TO 6:00 AM 2-5-2015</t>
    </r>
    <r>
      <rPr>
        <b/>
        <sz val="12"/>
        <color indexed="12"/>
        <rFont val="Calibri"/>
        <family val="2"/>
      </rPr>
      <t xml:space="preserve"> ( DECREASED SEP PRESS TO 20 PSI )</t>
    </r>
  </si>
  <si>
    <r>
      <t xml:space="preserve">EXPRO , AFTER W/O ,  ADD NEW INTERVALS B-I ( 5934'-5938') ,   B-II ( 6006'-6014')  &amp; B-III ( 6035'-6042') ,  PERFORATED B-IV ( 6146'-6154')  &amp; B-III  ( 6061'-6068') ( </t>
    </r>
    <r>
      <rPr>
        <b/>
        <sz val="12"/>
        <color rgb="FF00B050"/>
        <rFont val="Calibri"/>
        <family val="2"/>
      </rPr>
      <t>B-I,II,III,IV ON PROD</t>
    </r>
    <r>
      <rPr>
        <b/>
        <sz val="12"/>
        <color indexed="12"/>
        <rFont val="Calibri"/>
        <family val="2"/>
      </rPr>
      <t>.)</t>
    </r>
  </si>
  <si>
    <t>Componant</t>
  </si>
  <si>
    <t>Organic Components</t>
  </si>
  <si>
    <t>Carbonates Comounds</t>
  </si>
  <si>
    <t>Iron Compounds</t>
  </si>
  <si>
    <t>Acid Insoluble Compounds</t>
  </si>
  <si>
    <t xml:space="preserve"> Percentage </t>
  </si>
  <si>
    <t xml:space="preserve"> Description</t>
  </si>
  <si>
    <t>Mainly Paraffins</t>
  </si>
  <si>
    <t>Calcium Carbonate (  CaCo3 )</t>
  </si>
  <si>
    <t>Iron Sulfide  (FeS)</t>
  </si>
  <si>
    <t>Sand ,Clay…etc</t>
  </si>
  <si>
    <t>CELLAR FILLLED WITH SAND</t>
  </si>
  <si>
    <t>NORMAL CARD ,AFTER W/O ( ADD NEW INTERVALS B-I,II,III)</t>
  </si>
  <si>
    <t xml:space="preserve">MOVED 912 M-II S/U TO M-77 </t>
  </si>
  <si>
    <r>
      <t>WELL ( S/R )</t>
    </r>
    <r>
      <rPr>
        <sz val="16"/>
        <rFont val="Calibri"/>
        <family val="2"/>
      </rPr>
      <t xml:space="preserve"> :</t>
    </r>
    <r>
      <rPr>
        <b/>
        <sz val="16"/>
        <rFont val="Calibri"/>
        <family val="2"/>
      </rPr>
      <t xml:space="preserve">    NADA-2</t>
    </r>
  </si>
  <si>
    <t xml:space="preserve">EXPRO , FREQ=50 HZ, CUR=52 A, WHP=320 PSI, PIP=2178 PSI, PDP=3958 PSI, Tm=305 F, WHT=225 F. </t>
  </si>
  <si>
    <r>
      <t>EXPRO , AFTER W/O , (</t>
    </r>
    <r>
      <rPr>
        <b/>
        <sz val="12"/>
        <color rgb="FF00B050"/>
        <rFont val="Calibri"/>
        <family val="2"/>
      </rPr>
      <t>AEB-I, II, III-B, III-D</t>
    </r>
    <r>
      <rPr>
        <b/>
        <sz val="12"/>
        <color indexed="12"/>
        <rFont val="Calibri"/>
        <family val="2"/>
      </rPr>
      <t xml:space="preserve">), 
FREQ=50 HZ, CUR=51 A, WHP=305 PSI, PIP=2315 PSI, PDP=3298 PSI, Tm=291 F, WHT=200 F. </t>
    </r>
  </si>
  <si>
    <r>
      <t xml:space="preserve">UNDER W/O DUE TO DH SHORT CIRCUIT , ( </t>
    </r>
    <r>
      <rPr>
        <b/>
        <sz val="12"/>
        <rFont val="Calibri"/>
        <family val="2"/>
      </rPr>
      <t>FOUND 2 SHORT CIRCUIT POINT IN ROUND CABLE ( AGAINST SSD &amp; AGAINST JT NUM. 276  ,  NO LEAKS OR CRACKS DETECTED ON TBG</t>
    </r>
    <r>
      <rPr>
        <b/>
        <sz val="12"/>
        <color rgb="FF0000FF"/>
        <rFont val="Calibri"/>
        <family val="2"/>
      </rPr>
      <t xml:space="preserve">  ) </t>
    </r>
    <r>
      <rPr>
        <b/>
        <sz val="12"/>
        <color rgb="FFFF0000"/>
        <rFont val="Calibri"/>
        <family val="2"/>
      </rPr>
      <t>PERFORATE</t>
    </r>
    <r>
      <rPr>
        <b/>
        <sz val="12"/>
        <color rgb="FF00B050"/>
        <rFont val="Calibri"/>
        <family val="2"/>
      </rPr>
      <t xml:space="preserve"> AEB-I</t>
    </r>
    <r>
      <rPr>
        <b/>
        <sz val="12"/>
        <color rgb="FF0000FF"/>
        <rFont val="Calibri"/>
        <family val="2"/>
      </rPr>
      <t xml:space="preserve"> : (8276-8286)’ , (8432-8440)’ PRESS=3300 PSI , </t>
    </r>
    <r>
      <rPr>
        <b/>
        <sz val="12"/>
        <color rgb="FF00B050"/>
        <rFont val="Calibri"/>
        <family val="2"/>
      </rPr>
      <t xml:space="preserve">AEB-II </t>
    </r>
    <r>
      <rPr>
        <b/>
        <sz val="12"/>
        <color rgb="FF0000FF"/>
        <rFont val="Calibri"/>
        <family val="2"/>
      </rPr>
      <t xml:space="preserve">: (8576-8589)’ PRESS=3500 PSI , </t>
    </r>
    <r>
      <rPr>
        <b/>
        <sz val="12"/>
        <color rgb="FF00B050"/>
        <rFont val="Calibri"/>
        <family val="2"/>
      </rPr>
      <t>AEB-III B :</t>
    </r>
    <r>
      <rPr>
        <b/>
        <sz val="12"/>
        <color rgb="FF0000FF"/>
        <rFont val="Calibri"/>
        <family val="2"/>
      </rPr>
      <t xml:space="preserve"> (8790-8800)’ PRESS.=3500 PSI   &amp; </t>
    </r>
    <r>
      <rPr>
        <b/>
        <sz val="12"/>
        <color rgb="FFFF0000"/>
        <rFont val="Calibri"/>
        <family val="2"/>
      </rPr>
      <t>REPERFORATE</t>
    </r>
    <r>
      <rPr>
        <b/>
        <sz val="12"/>
        <color rgb="FF0000FF"/>
        <rFont val="Calibri"/>
        <family val="2"/>
      </rPr>
      <t xml:space="preserve">  </t>
    </r>
    <r>
      <rPr>
        <b/>
        <sz val="12"/>
        <color rgb="FF00B050"/>
        <rFont val="Calibri"/>
        <family val="2"/>
      </rPr>
      <t>AEB -III D</t>
    </r>
    <r>
      <rPr>
        <b/>
        <sz val="12"/>
        <color rgb="FF0000FF"/>
        <rFont val="Calibri"/>
        <family val="2"/>
      </rPr>
      <t xml:space="preserve"> (8912-8921)’ , (8950-8963)’,  (8976-8981)’ , </t>
    </r>
    <r>
      <rPr>
        <b/>
        <sz val="12"/>
        <color rgb="FFFF0000"/>
        <rFont val="Calibri"/>
        <family val="2"/>
      </rPr>
      <t>PERFORMED  UP GRADE FOR ESP &amp; REPLACED NOVMET BY TAMOIL</t>
    </r>
    <r>
      <rPr>
        <b/>
        <sz val="12"/>
        <color rgb="FF0000FF"/>
        <rFont val="Calibri"/>
        <family val="2"/>
      </rPr>
      <t xml:space="preserve"> ,  RIH WITH</t>
    </r>
    <r>
      <rPr>
        <b/>
        <sz val="12"/>
        <color rgb="FFFF0000"/>
        <rFont val="Calibri"/>
        <family val="2"/>
      </rPr>
      <t xml:space="preserve"> P17 , 179 STAGES , SERIES 513</t>
    </r>
    <r>
      <rPr>
        <b/>
        <sz val="12"/>
        <color rgb="FF0000FF"/>
        <rFont val="Calibri"/>
        <family val="2"/>
      </rPr>
      <t xml:space="preserve"> TO DEPTH 7505 FT  ,</t>
    </r>
    <r>
      <rPr>
        <b/>
        <sz val="12"/>
        <color rgb="FFFF0000"/>
        <rFont val="Calibri"/>
        <family val="2"/>
      </rPr>
      <t xml:space="preserve"> STATIC PIP = 2900 PSI</t>
    </r>
    <r>
      <rPr>
        <b/>
        <sz val="12"/>
        <color rgb="FF0000FF"/>
        <rFont val="Calibri"/>
        <family val="2"/>
      </rPr>
      <t xml:space="preserve"> ,  STARTED THE WELL @ FREQ.= 50 HZ , CURRENT = , Pi =2345 psi  , Pd =3740 psi  , Mi =239 F, Mt=289 F  , USP =520 PSI , ON STREAM </t>
    </r>
    <r>
      <rPr>
        <b/>
        <sz val="12"/>
        <color rgb="FFFF0000"/>
        <rFont val="Calibri"/>
        <family val="2"/>
      </rPr>
      <t>18/3/2015</t>
    </r>
  </si>
  <si>
    <t xml:space="preserve">DOWN DUE TO SHORT CIRCUIT , WAITING FOR W/O      </t>
  </si>
  <si>
    <t>DOWN DUE TO LOW PUMP INTAKE , BY PASSED DOWN HOLE SENSOR DUE TO WRONG ALARM</t>
  </si>
  <si>
    <t xml:space="preserve">EXPRO , USP=300 PSI </t>
  </si>
  <si>
    <t>ADJUSTED USP=330 PSI</t>
  </si>
  <si>
    <t>DOWN DUE TO LOW PUMP INTAKE, BY PASSED PIP PROTECTION, STARTED, ON STREAM.</t>
  </si>
  <si>
    <t>DOWN DUE TO LOW PUMP INTAKE THEN RESTART AUTOMATICALLY</t>
  </si>
  <si>
    <t>27-7-2014</t>
  </si>
  <si>
    <t>DOWN DUE TO LOW PUMP INTAKE PRESS., WAITING FOR BACK SPIN, RESTARTED AGAIN W/ AUTO.MODE, ON STREAM</t>
  </si>
  <si>
    <t>EXPRO , PIP = 1135 PSI , PDP = 4230 PSI</t>
  </si>
  <si>
    <t>DOWN DUE TO LOW PUMP INTAKE</t>
  </si>
  <si>
    <t>FOUND PROBLEM IN PIP SENSOR READINGS, BY-PASSED IT ACCORDING TO  NOVOMET RECOMMENDATION</t>
  </si>
  <si>
    <t>FREQ=50 HZ, CURR.= 21 AMP. ,  PIP=638 PSI, PDP=3725 PSI, MT= 249 F, BHT= 238 F</t>
  </si>
  <si>
    <t>FREQ=50 HZ, CURR.= 21 AMP. ,  PIP=648 PSI, PDP=3773 PSI, MT= 250 F, BHT= 238 F, WHP= 140 PSI, WHT= 180 F, VOLT= 1480 V</t>
  </si>
  <si>
    <r>
      <t xml:space="preserve">BAKER ,AFTER W/O , FREQ=50 HZ, CURR.= 22 AMP. ,  </t>
    </r>
    <r>
      <rPr>
        <b/>
        <sz val="12"/>
        <color rgb="FFFF0000"/>
        <rFont val="Calibri"/>
        <family val="2"/>
      </rPr>
      <t>PIP=1135 PSI</t>
    </r>
    <r>
      <rPr>
        <b/>
        <sz val="12"/>
        <color indexed="12"/>
        <rFont val="Calibri"/>
        <family val="2"/>
      </rPr>
      <t>, PDP=4230 PSI, MT= 255 F, BHT= 238 F, WHP= 230 PSI, WHT= 162 F</t>
    </r>
  </si>
  <si>
    <r>
      <t xml:space="preserve">UNDER W/O DUE TO ESP PROBLEM , ( SPIP = 2715 PSI ), </t>
    </r>
    <r>
      <rPr>
        <b/>
        <u/>
        <sz val="12"/>
        <color rgb="FFFF0000"/>
        <rFont val="Calibri"/>
        <family val="2"/>
      </rPr>
      <t>FOUND PUMP#3 LOST IN HOLE</t>
    </r>
    <r>
      <rPr>
        <b/>
        <sz val="12"/>
        <color rgb="FF0000FF"/>
        <rFont val="Calibri"/>
        <family val="2"/>
      </rPr>
      <t xml:space="preserve">, FISHED OK, </t>
    </r>
    <r>
      <rPr>
        <b/>
        <sz val="12"/>
        <color rgb="FF00B050"/>
        <rFont val="Calibri"/>
        <family val="2"/>
      </rPr>
      <t xml:space="preserve">RE-PERFORATED A/B-III-D (8976'-8981')5 FT &amp;  (8912'-8921' )9 FT INTERVALS </t>
    </r>
    <r>
      <rPr>
        <b/>
        <sz val="12"/>
        <color rgb="FF0000FF"/>
        <rFont val="Calibri"/>
        <family val="2"/>
      </rPr>
      <t xml:space="preserve">, RIH WITH </t>
    </r>
    <r>
      <rPr>
        <b/>
        <u/>
        <sz val="12"/>
        <color rgb="FF0000FF"/>
        <rFont val="Calibri"/>
        <family val="2"/>
      </rPr>
      <t>NEW NHV-380 ESP ( NOVOMET )</t>
    </r>
    <r>
      <rPr>
        <b/>
        <sz val="12"/>
        <color rgb="FF0000FF"/>
        <rFont val="Calibri"/>
        <family val="2"/>
      </rPr>
      <t xml:space="preserve"> TO 8900 FT , STARTED THE WELL, </t>
    </r>
    <r>
      <rPr>
        <b/>
        <u/>
        <sz val="12"/>
        <color rgb="FFFF0000"/>
        <rFont val="Calibri"/>
        <family val="2"/>
      </rPr>
      <t>FREQ=50 HZ</t>
    </r>
    <r>
      <rPr>
        <b/>
        <sz val="12"/>
        <color rgb="FF0000FF"/>
        <rFont val="Calibri"/>
        <family val="2"/>
      </rPr>
      <t xml:space="preserve">, CURR.= 22 AMP. ,  PIP=1250 PSI, PDP=4270 PSI, MT= 256 F, BHT= 240 F, WHP= 170 PSI, WHT= 160 F, ON STREAM </t>
    </r>
    <r>
      <rPr>
        <b/>
        <sz val="12"/>
        <color rgb="FFFF0000"/>
        <rFont val="Calibri"/>
        <family val="2"/>
      </rPr>
      <t>2/12/2013</t>
    </r>
  </si>
  <si>
    <t>PERFORMED BACK WASH BY PUMPING 14000 LITRE DIESEL W/ WHP 200 PSI, STOPPED PUMPING , WHP DECREASED INSTANTLY TO ZERO , MANY TRAILS TO START THE WELL IN BOTH DIRECTIONS WITHOUT SUCCESS , MEGGAR THE CABLE , FOUND PH-PH BALANCED &amp; PH-GR  ZERO , WAITING FOR W/O</t>
  </si>
  <si>
    <r>
      <t xml:space="preserve">PERFORMED BACK FLUSHING +/- 100 BBLS  , PUMPING PRESS = ZERO PSI , STARTED THE WELL,  </t>
    </r>
    <r>
      <rPr>
        <b/>
        <u/>
        <sz val="12"/>
        <color rgb="FFFF0000"/>
        <rFont val="Calibri"/>
        <family val="2"/>
      </rPr>
      <t>CURRENT = 7A</t>
    </r>
    <r>
      <rPr>
        <b/>
        <sz val="12"/>
        <color rgb="FF0000FF"/>
        <rFont val="Calibri"/>
        <family val="2"/>
      </rPr>
      <t xml:space="preserve"> , NOT PRODUCE, WAITING W/O</t>
    </r>
  </si>
  <si>
    <t>27-7-2013</t>
  </si>
  <si>
    <t>STOPPED DUE TO NO PROD.</t>
  </si>
  <si>
    <t>26-7-2013</t>
  </si>
  <si>
    <t>BAKER , FREQ.= 55Hz</t>
  </si>
  <si>
    <t xml:space="preserve"> WHT DROPPED F/ 170 F° T/ 150 F°.</t>
  </si>
  <si>
    <r>
      <t xml:space="preserve">DOWN DUE TO LOW PUMP INTAKE PRESS. =  </t>
    </r>
    <r>
      <rPr>
        <b/>
        <u/>
        <sz val="12"/>
        <color rgb="FFFF0000"/>
        <rFont val="Calibri"/>
        <family val="2"/>
      </rPr>
      <t>- 145</t>
    </r>
    <r>
      <rPr>
        <b/>
        <sz val="12"/>
        <color rgb="FF0000FF"/>
        <rFont val="Calibri"/>
        <family val="2"/>
      </rPr>
      <t xml:space="preserve"> PSI , FOUND ARMOR OF SURFACE CABLE IN VERY BAD COND , BY BASS THE DOWN HOLE SENSOR , STARTED THE WELL .</t>
    </r>
  </si>
  <si>
    <t xml:space="preserve">PIP = 730 PSI , PDP = 3875 PSI , M.T = 246 F , BHT = 237 F , CURRENT = 15.5 A , FREQ= 55 HZ  </t>
  </si>
  <si>
    <r>
      <t xml:space="preserve">BAKER , </t>
    </r>
    <r>
      <rPr>
        <b/>
        <sz val="12"/>
        <color rgb="FFFF0000"/>
        <rFont val="Calibri"/>
        <family val="2"/>
      </rPr>
      <t>AFTER FLUSHING</t>
    </r>
  </si>
  <si>
    <t>PERFORMED INTERNAL FLUSHING  , SHUT IN PRESS = 1500 PSI WITHEN 1 MIN.</t>
  </si>
  <si>
    <r>
      <t xml:space="preserve">BAKER , </t>
    </r>
    <r>
      <rPr>
        <b/>
        <sz val="12"/>
        <color rgb="FFFF0000"/>
        <rFont val="Calibri"/>
        <family val="2"/>
      </rPr>
      <t xml:space="preserve">PIP = 720 PSI </t>
    </r>
  </si>
  <si>
    <t>PIP = 465 PSI , PDP = 3917 PSI , CURRENT = 15 A , FREQ= 55 HZ , M.T = 253 F</t>
  </si>
  <si>
    <t>PIP = 450 PSI , PDP = 4120 PSI , CURRENT = 14 A , FREQ= 55 HZ , M.T = 253 F</t>
  </si>
  <si>
    <r>
      <t xml:space="preserve">BAKER , 
</t>
    </r>
    <r>
      <rPr>
        <b/>
        <sz val="12"/>
        <color indexed="10"/>
        <rFont val="Calibri"/>
        <family val="2"/>
      </rPr>
      <t>INCREASED FREQ. F/50 HZ TO 55 HZ</t>
    </r>
  </si>
  <si>
    <r>
      <t xml:space="preserve">POWER BOARD OF  INTERFERENCE CONTROLLER FAILURE , REPLACED BY ANOTHER ONE BY NOVMET REPRESENTATIVE, </t>
    </r>
    <r>
      <rPr>
        <b/>
        <u/>
        <sz val="12"/>
        <color indexed="10"/>
        <rFont val="Calibri"/>
        <family val="2"/>
      </rPr>
      <t>INCREASED FREQ. F/50 HZ TO 55 HZ</t>
    </r>
  </si>
  <si>
    <r>
      <t xml:space="preserve">BAKER , AFTER W/O , </t>
    </r>
    <r>
      <rPr>
        <b/>
        <sz val="12"/>
        <color indexed="8"/>
        <rFont val="Calibri"/>
        <family val="2"/>
      </rPr>
      <t>FREQ = 50 HZ, PIP = 920 , AMP = 12.8 A</t>
    </r>
    <r>
      <rPr>
        <b/>
        <sz val="12"/>
        <color indexed="10"/>
        <rFont val="Calibri"/>
        <family val="2"/>
      </rPr>
      <t xml:space="preserve"> (</t>
    </r>
    <r>
      <rPr>
        <b/>
        <sz val="12"/>
        <color indexed="12"/>
        <rFont val="Calibri"/>
        <family val="2"/>
      </rPr>
      <t xml:space="preserve"> </t>
    </r>
    <r>
      <rPr>
        <b/>
        <sz val="12"/>
        <color indexed="10"/>
        <rFont val="Calibri"/>
        <family val="2"/>
      </rPr>
      <t xml:space="preserve">NHV-380 ESP ( NOVOMET </t>
    </r>
    <r>
      <rPr>
        <b/>
        <sz val="12"/>
        <color indexed="12"/>
        <rFont val="Calibri"/>
        <family val="2"/>
      </rPr>
      <t>)</t>
    </r>
  </si>
  <si>
    <t>DOWN DUE TO DOWN HOLE SHORT CIRCUIT  , WAITING W/O</t>
  </si>
  <si>
    <t xml:space="preserve">BAKER , AFTER W/O </t>
  </si>
  <si>
    <r>
      <t>UNDER W/O DUE TO TBG LEAK</t>
    </r>
    <r>
      <rPr>
        <b/>
        <sz val="12"/>
        <color indexed="12"/>
        <rFont val="Calibri"/>
        <family val="2"/>
      </rPr>
      <t xml:space="preserve"> , ( </t>
    </r>
    <r>
      <rPr>
        <b/>
        <sz val="12"/>
        <color indexed="10"/>
        <rFont val="Calibri"/>
        <family val="2"/>
      </rPr>
      <t>FOUND LEAKAGE OF COUPLING IN JT'S 79,82,90,96,98,265 &amp;  FOUND 1 ST PUMP PLUGGED</t>
    </r>
    <r>
      <rPr>
        <b/>
        <sz val="12"/>
        <color indexed="12"/>
        <rFont val="Calibri"/>
        <family val="2"/>
      </rPr>
      <t xml:space="preserve"> ) , RIH WITH CENTERION </t>
    </r>
    <r>
      <rPr>
        <b/>
        <sz val="12"/>
        <color indexed="10"/>
        <rFont val="Calibri"/>
        <family val="2"/>
      </rPr>
      <t>P4</t>
    </r>
    <r>
      <rPr>
        <b/>
        <sz val="12"/>
        <color indexed="12"/>
        <rFont val="Calibri"/>
        <family val="2"/>
      </rPr>
      <t xml:space="preserve"> ESP  @ DEPTH 8790 FT, AMP=23, VOLT= 1910,  ,( </t>
    </r>
    <r>
      <rPr>
        <b/>
        <sz val="12"/>
        <color indexed="10"/>
        <rFont val="Calibri"/>
        <family val="2"/>
      </rPr>
      <t>DURING W/O 2.75" FB-2 PLUG STUCKED IN F-NIPPLE, MANY TRIALS TO RETRIEVE IT WITHOUT SUCCESS</t>
    </r>
    <r>
      <rPr>
        <b/>
        <sz val="12"/>
        <color indexed="12"/>
        <rFont val="Calibri"/>
        <family val="2"/>
      </rPr>
      <t xml:space="preserve">). , ON STREAM </t>
    </r>
    <r>
      <rPr>
        <b/>
        <u/>
        <sz val="12"/>
        <color indexed="10"/>
        <rFont val="Calibri"/>
        <family val="2"/>
      </rPr>
      <t>ON 3/1/2012</t>
    </r>
    <r>
      <rPr>
        <b/>
        <sz val="12"/>
        <color indexed="12"/>
        <rFont val="Calibri"/>
        <family val="2"/>
      </rPr>
      <t xml:space="preserve">. 
</t>
    </r>
  </si>
  <si>
    <r>
      <t xml:space="preserve">OBSERVED THE WELL NO PRODUCTION, CHECK WORKING PARAMETERS ( </t>
    </r>
    <r>
      <rPr>
        <b/>
        <sz val="12"/>
        <color indexed="10"/>
        <rFont val="Calibri"/>
        <family val="2"/>
      </rPr>
      <t>NORMAL</t>
    </r>
    <r>
      <rPr>
        <b/>
        <sz val="12"/>
        <color indexed="12"/>
        <rFont val="Calibri"/>
        <family val="2"/>
      </rPr>
      <t xml:space="preserve"> ), CLOSED WING VALVE , PRESS. DID NOT INCREASE, PERFORMED HYDRO TEST AGAINST 2.75" FB-2 PLUG, CONFIRMED TBG LEAK, WAITING W/O.</t>
    </r>
  </si>
  <si>
    <r>
      <t>UNDER W/O DUE TO TBG LEAK</t>
    </r>
    <r>
      <rPr>
        <b/>
        <sz val="12"/>
        <color indexed="12"/>
        <rFont val="Calibri"/>
        <family val="2"/>
      </rPr>
      <t xml:space="preserve"> , ( </t>
    </r>
    <r>
      <rPr>
        <b/>
        <sz val="12"/>
        <color indexed="10"/>
        <rFont val="Calibri"/>
        <family val="2"/>
      </rPr>
      <t>FOUND TBG &amp; ESP IN GOOD CONDITION</t>
    </r>
    <r>
      <rPr>
        <b/>
        <sz val="12"/>
        <color indexed="12"/>
        <rFont val="Calibri"/>
        <family val="2"/>
      </rPr>
      <t xml:space="preserve"> ) , </t>
    </r>
    <r>
      <rPr>
        <b/>
        <sz val="12"/>
        <color indexed="10"/>
        <rFont val="Calibri"/>
        <family val="2"/>
      </rPr>
      <t xml:space="preserve">PERFORMED HYDRO TEST FOR OLD COMPLETION AGAINST FB-2 MANY TIMES </t>
    </r>
    <r>
      <rPr>
        <b/>
        <sz val="12"/>
        <color indexed="12"/>
        <rFont val="Calibri"/>
        <family val="2"/>
      </rPr>
      <t xml:space="preserve"> , </t>
    </r>
    <r>
      <rPr>
        <b/>
        <sz val="12"/>
        <color indexed="10"/>
        <rFont val="Calibri"/>
        <family val="2"/>
      </rPr>
      <t xml:space="preserve">PRESSURE NOT HOLD </t>
    </r>
    <r>
      <rPr>
        <b/>
        <sz val="12"/>
        <color indexed="12"/>
        <rFont val="Calibri"/>
        <family val="2"/>
      </rPr>
      <t>, (</t>
    </r>
    <r>
      <rPr>
        <b/>
        <sz val="12"/>
        <color indexed="10"/>
        <rFont val="Calibri"/>
        <family val="2"/>
      </rPr>
      <t xml:space="preserve"> EXPECTED WASH OUT IN TBG</t>
    </r>
    <r>
      <rPr>
        <b/>
        <sz val="12"/>
        <color indexed="12"/>
        <rFont val="Calibri"/>
        <family val="2"/>
      </rPr>
      <t xml:space="preserve"> )  , RIH WITH</t>
    </r>
    <r>
      <rPr>
        <b/>
        <sz val="12"/>
        <color indexed="10"/>
        <rFont val="Calibri"/>
        <family val="2"/>
      </rPr>
      <t xml:space="preserve"> P-4</t>
    </r>
    <r>
      <rPr>
        <b/>
        <sz val="12"/>
        <color indexed="12"/>
        <rFont val="Calibri"/>
        <family val="2"/>
      </rPr>
      <t xml:space="preserve"> CENTIRUON ESP PUMP , STARTED THE WELL  @ AMP = 24A , VOLT = 1960 V , FREQ = 50 HZ , PERFORMED SHUT IN PRESS. = 500 PSI IN 25 SEC. , ON STREAM</t>
    </r>
    <r>
      <rPr>
        <b/>
        <sz val="12"/>
        <color indexed="10"/>
        <rFont val="Calibri"/>
        <family val="2"/>
      </rPr>
      <t xml:space="preserve"> </t>
    </r>
    <r>
      <rPr>
        <b/>
        <u/>
        <sz val="12"/>
        <color indexed="10"/>
        <rFont val="Calibri"/>
        <family val="2"/>
      </rPr>
      <t>ON 22/10/11</t>
    </r>
  </si>
  <si>
    <t>TESTED THE WELL BY BAKER SEP. , FOUND THE WELL NOT PRODUCE , CHECKED OPERATING PARAMETER , FOUND SAME NORMAL ( 24AMP , 1920 V ,  FREQ = 50 HZ ) , REVERSE ROTATION , AMP = 22 A , NOT PRODUCE , PERFORMED HYDRO TEST AGAINST FB-2 PLUG , PRESSURE DID'T INCREASE  , WAITING FOR W/O</t>
  </si>
  <si>
    <t xml:space="preserve">W.C = 40 % </t>
  </si>
  <si>
    <r>
      <t xml:space="preserve">UNDER W/O DUE TO DOWN HOLE PROBLEM ( </t>
    </r>
    <r>
      <rPr>
        <b/>
        <sz val="12"/>
        <color indexed="10"/>
        <rFont val="Calibri"/>
        <family val="2"/>
      </rPr>
      <t>FOUND MOTOR SHORTED</t>
    </r>
    <r>
      <rPr>
        <b/>
        <sz val="12"/>
        <color indexed="12"/>
        <rFont val="Calibri"/>
        <family val="2"/>
      </rPr>
      <t xml:space="preserve"> ) , TAGGED T.D. @ 9025 ' , RIH WITH NEW P-4  ESP, , AMP= 23 , VOLT= 1780 V , 
FRQ= 50 HZ , </t>
    </r>
    <r>
      <rPr>
        <b/>
        <sz val="12"/>
        <color indexed="10"/>
        <rFont val="Calibri"/>
        <family val="2"/>
      </rPr>
      <t>PERFORMED SHUT IN PRESSURE = 600 PSI IN ONE MIN</t>
    </r>
    <r>
      <rPr>
        <b/>
        <sz val="12"/>
        <color indexed="12"/>
        <rFont val="Calibri"/>
        <family val="2"/>
      </rPr>
      <t xml:space="preserve"> . ON STREAM 
</t>
    </r>
    <r>
      <rPr>
        <b/>
        <sz val="12"/>
        <color indexed="10"/>
        <rFont val="Calibri"/>
        <family val="2"/>
      </rPr>
      <t>ON 7/9/11</t>
    </r>
  </si>
  <si>
    <t>DOWN DUE TO DOWN HOLE  , WAITING W/O</t>
  </si>
  <si>
    <t>FREQ= 50HZ , AMP= 21/21/21 , VOLT= 1880V , WHP= 160 PSI , WHT= 138F</t>
  </si>
  <si>
    <t xml:space="preserve">UNDER W/O DUE TO SHORT CIRCUIT (FOUND IT  IN ESP MOTOR ), [ HIGH CORROSION IN THE HOUSING OF THE MOTOR &amp; SEAL SECTION , ] , TAGGED T.D. @ 9025 ' , , RIH WITH NEW FC-450 ESP( CASING SHROUD ), S.F.L.BY W.L. @ 4500' ] , ON STREAM , AMP= 24 , VOLT= 1824 , FRQ= 50 HZ , WHP= 150 PSI. </t>
  </si>
  <si>
    <r>
      <t>WELL ( ESP )</t>
    </r>
    <r>
      <rPr>
        <sz val="16"/>
        <rFont val="Calibri"/>
        <family val="2"/>
      </rPr>
      <t xml:space="preserve"> :</t>
    </r>
    <r>
      <rPr>
        <b/>
        <sz val="16"/>
        <rFont val="Calibri"/>
        <family val="2"/>
      </rPr>
      <t xml:space="preserve">    N-NADA-1X</t>
    </r>
  </si>
  <si>
    <r>
      <t xml:space="preserve">THE WELL DOWN DUE TO  DOWN HOLE SHORT CIRCUIT, </t>
    </r>
    <r>
      <rPr>
        <b/>
        <sz val="12"/>
        <color rgb="FFFF0000"/>
        <rFont val="Calibri"/>
        <family val="2"/>
      </rPr>
      <t>WAITING FOR W/O</t>
    </r>
  </si>
  <si>
    <t>TRANSFERRED SWITCH BOARD , STARTED THE WELL</t>
  </si>
  <si>
    <t>DOWN  DUE TO VOLTAGE UN BALANCE ( MAIN BREAKER 500 AMP @ DISTRIBUTION PANEL PROBLEM), TRANSFERED TELEMETRY SYSTEM &amp; ESP SWITCH BOARD TO DOR-1X</t>
  </si>
  <si>
    <r>
      <t xml:space="preserve">BAKER ( </t>
    </r>
    <r>
      <rPr>
        <b/>
        <sz val="12"/>
        <color rgb="FFFF0000"/>
        <rFont val="Calibri"/>
        <family val="2"/>
      </rPr>
      <t>AFTER W/O )</t>
    </r>
  </si>
  <si>
    <r>
      <t xml:space="preserve">UNDER W/O DUE TO TBG LEAK , </t>
    </r>
    <r>
      <rPr>
        <b/>
        <sz val="12"/>
        <color rgb="FFFF0000"/>
        <rFont val="Calibri"/>
        <family val="2"/>
      </rPr>
      <t>FOUND HOLE IN JT NO 152</t>
    </r>
    <r>
      <rPr>
        <b/>
        <sz val="12"/>
        <color rgb="FF0000FF"/>
        <rFont val="Calibri"/>
        <family val="2"/>
      </rPr>
      <t xml:space="preserve"> , RIH W/</t>
    </r>
    <r>
      <rPr>
        <b/>
        <sz val="12"/>
        <color rgb="FFFF0000"/>
        <rFont val="Calibri"/>
        <family val="2"/>
      </rPr>
      <t xml:space="preserve"> DN 725 ESP</t>
    </r>
    <r>
      <rPr>
        <b/>
        <sz val="12"/>
        <color rgb="FF0000FF"/>
        <rFont val="Calibri"/>
        <family val="2"/>
      </rPr>
      <t xml:space="preserve"> , STARTED THE WELL FOLLOWING PARAMETERS (</t>
    </r>
    <r>
      <rPr>
        <b/>
        <sz val="12"/>
        <color rgb="FFFF0000"/>
        <rFont val="Calibri"/>
        <family val="2"/>
      </rPr>
      <t>FREQ</t>
    </r>
    <r>
      <rPr>
        <b/>
        <sz val="12"/>
        <color rgb="FF0000FF"/>
        <rFont val="Calibri"/>
        <family val="2"/>
      </rPr>
      <t xml:space="preserve">= 50 HZ , </t>
    </r>
    <r>
      <rPr>
        <b/>
        <sz val="12"/>
        <color rgb="FFFF0000"/>
        <rFont val="Calibri"/>
        <family val="2"/>
      </rPr>
      <t>CURRENT</t>
    </r>
    <r>
      <rPr>
        <b/>
        <sz val="12"/>
        <color rgb="FF0000FF"/>
        <rFont val="Calibri"/>
        <family val="2"/>
      </rPr>
      <t xml:space="preserve"> =18 A , </t>
    </r>
    <r>
      <rPr>
        <b/>
        <sz val="12"/>
        <color rgb="FFFF0000"/>
        <rFont val="Calibri"/>
        <family val="2"/>
      </rPr>
      <t xml:space="preserve">VOLT </t>
    </r>
    <r>
      <rPr>
        <b/>
        <sz val="12"/>
        <color rgb="FF0000FF"/>
        <rFont val="Calibri"/>
        <family val="2"/>
      </rPr>
      <t xml:space="preserve">= 1950 V ), PERFORMED </t>
    </r>
    <r>
      <rPr>
        <b/>
        <sz val="12"/>
        <color rgb="FFFF0000"/>
        <rFont val="Calibri"/>
        <family val="2"/>
      </rPr>
      <t>SHUT IN PRESSURE</t>
    </r>
    <r>
      <rPr>
        <b/>
        <sz val="12"/>
        <color rgb="FF0000FF"/>
        <rFont val="Calibri"/>
        <family val="2"/>
      </rPr>
      <t>=</t>
    </r>
    <r>
      <rPr>
        <b/>
        <sz val="12"/>
        <color rgb="FFFF0000"/>
        <rFont val="Calibri"/>
        <family val="2"/>
      </rPr>
      <t xml:space="preserve"> 1000 PSI</t>
    </r>
    <r>
      <rPr>
        <b/>
        <sz val="12"/>
        <color rgb="FF0000FF"/>
        <rFont val="Calibri"/>
        <family val="2"/>
      </rPr>
      <t xml:space="preserve"> IN</t>
    </r>
    <r>
      <rPr>
        <b/>
        <sz val="12"/>
        <color rgb="FFFF0000"/>
        <rFont val="Calibri"/>
        <family val="2"/>
      </rPr>
      <t xml:space="preserve"> 15 SEC</t>
    </r>
    <r>
      <rPr>
        <b/>
        <sz val="12"/>
        <color rgb="FF0000FF"/>
        <rFont val="Calibri"/>
        <family val="2"/>
      </rPr>
      <t xml:space="preserve"> ) , ON STREAM</t>
    </r>
    <r>
      <rPr>
        <b/>
        <sz val="12"/>
        <color rgb="FFFF0000"/>
        <rFont val="Calibri"/>
        <family val="2"/>
      </rPr>
      <t xml:space="preserve"> 5/11/12</t>
    </r>
  </si>
  <si>
    <t>FOUND THE WELL NOT PRODUCE , CHECKED MEGGER FOR MOTOR &amp; CABEL , FOUND IT OK , STARTED THE WELL FOR 3 HRS , NOT PRODUCE , PERFORMED TBG TEST AGAINST RB-2 PLUG , FOUND TBG LEAK , WAITING FOR W/O</t>
  </si>
  <si>
    <r>
      <t xml:space="preserve">BAKER ( </t>
    </r>
    <r>
      <rPr>
        <b/>
        <sz val="12"/>
        <color indexed="10"/>
        <rFont val="Calibri"/>
        <family val="2"/>
      </rPr>
      <t>AFTER W/O</t>
    </r>
    <r>
      <rPr>
        <b/>
        <sz val="12"/>
        <color indexed="12"/>
        <rFont val="Calibri"/>
        <family val="2"/>
      </rPr>
      <t xml:space="preserve"> )</t>
    </r>
  </si>
  <si>
    <r>
      <t xml:space="preserve">UNDER W/O DUE TO ESP PROBLEM , ( </t>
    </r>
    <r>
      <rPr>
        <b/>
        <sz val="12"/>
        <color indexed="10"/>
        <rFont val="Calibri"/>
        <family val="2"/>
      </rPr>
      <t>FOUND FIRST PUMP PLUGGED  , HAD SCALE , FIRS JT ABOVE ESP HAD SCALE</t>
    </r>
    <r>
      <rPr>
        <b/>
        <sz val="12"/>
        <color indexed="12"/>
        <rFont val="Calibri"/>
        <family val="2"/>
      </rPr>
      <t xml:space="preserve"> ) , TAGGED TD @ 6560 FT , RIH WITH </t>
    </r>
    <r>
      <rPr>
        <b/>
        <sz val="12"/>
        <color indexed="10"/>
        <rFont val="Calibri"/>
        <family val="2"/>
      </rPr>
      <t>DN 725 ESP</t>
    </r>
    <r>
      <rPr>
        <b/>
        <sz val="12"/>
        <color indexed="12"/>
        <rFont val="Calibri"/>
        <family val="2"/>
      </rPr>
      <t xml:space="preserve"> , STARTED THE WELL @ FREQ = 50 HZ , AMP = 15 A , VOLT = 2000 V , ON STREAM </t>
    </r>
    <r>
      <rPr>
        <b/>
        <sz val="12"/>
        <color indexed="10"/>
        <rFont val="Calibri"/>
        <family val="2"/>
      </rPr>
      <t>6/11/11</t>
    </r>
  </si>
  <si>
    <t>THE WELL DOWN DUE TO OVER LOAD ,  PERFOMED BACK FLUSHING , 
 PUMPED +/- 50 BBLS WATER , PRESSURE DIDN'T INCREASE  , INSTALLED VSD , MANY TRAILES TO START WITOUT SUCCESS , WAITING FOR W/O.</t>
  </si>
  <si>
    <t>SWITCH BORD PROBLEM , CHANGED OK , STARTED THE WELL.</t>
  </si>
  <si>
    <t>FREQ=50 HZ , AMP=18A , VOLT=2040 V</t>
  </si>
  <si>
    <r>
      <t xml:space="preserve">AL.AHLIA , </t>
    </r>
    <r>
      <rPr>
        <b/>
        <sz val="12"/>
        <color indexed="10"/>
        <rFont val="Calibri"/>
        <family val="2"/>
      </rPr>
      <t xml:space="preserve">AFTER W/O </t>
    </r>
  </si>
  <si>
    <r>
      <t xml:space="preserve">UNDER W/O DUE TO DOWN HOLE CROUND CABLE SHORT CIRCUIT , ( FOUND  PROTECTOR HAS DIRTY OIL , MOTOR HAS DARK OIL ) TAGGED T.D @ 6560' , RIH WITH </t>
    </r>
    <r>
      <rPr>
        <b/>
        <sz val="12"/>
        <color indexed="10"/>
        <rFont val="Calibri"/>
        <family val="2"/>
      </rPr>
      <t>NEW ESP DN 725</t>
    </r>
    <r>
      <rPr>
        <b/>
        <sz val="12"/>
        <color indexed="12"/>
        <rFont val="Calibri"/>
        <family val="2"/>
      </rPr>
      <t xml:space="preserve"> , ON STREAM ( PARAMETERS 18 AMP , 2030 VOLT @ 50 HZ , W.HP= 100 PSI ) , </t>
    </r>
    <r>
      <rPr>
        <b/>
        <sz val="12"/>
        <color indexed="10"/>
        <rFont val="Calibri"/>
        <family val="2"/>
      </rPr>
      <t xml:space="preserve">PERFORMED SHUT IN PRESS. FOUND IT 1500 PSI IN 35 SEC. </t>
    </r>
  </si>
  <si>
    <t xml:space="preserve">DOWN HOLE CABLE SHORT CIRCUIT  PROBLEM </t>
  </si>
  <si>
    <t>DN 800- 250 STAGE , Series =400</t>
  </si>
  <si>
    <r>
      <t>WELL ( ESP )</t>
    </r>
    <r>
      <rPr>
        <sz val="16"/>
        <rFont val="Calibri"/>
        <family val="2"/>
      </rPr>
      <t xml:space="preserve"> :</t>
    </r>
    <r>
      <rPr>
        <b/>
        <sz val="16"/>
        <rFont val="Calibri"/>
        <family val="2"/>
      </rPr>
      <t xml:space="preserve">    N-NADA-3</t>
    </r>
  </si>
  <si>
    <r>
      <t>TRIED TO RETRIEVE</t>
    </r>
    <r>
      <rPr>
        <b/>
        <sz val="12"/>
        <color rgb="FFFF0000"/>
        <rFont val="Calibri"/>
        <family val="2"/>
      </rPr>
      <t xml:space="preserve"> 2.56" FWG PLUG AGAINST B-I FORMATION W/O SUCCESS,</t>
    </r>
    <r>
      <rPr>
        <b/>
        <sz val="12"/>
        <color rgb="FF0000FF"/>
        <rFont val="Calibri"/>
        <family val="2"/>
      </rPr>
      <t xml:space="preserve"> FOUND SAME COVERED WITH SCALE.</t>
    </r>
  </si>
  <si>
    <t>NO PUMP ACTION , R.TRIP, ON STREAM.</t>
  </si>
  <si>
    <r>
      <t xml:space="preserve">SEVERE FLUID POUND, </t>
    </r>
    <r>
      <rPr>
        <b/>
        <sz val="12"/>
        <color rgb="FFFF0000"/>
        <rFont val="Calibri"/>
        <family val="2"/>
      </rPr>
      <t>P.FILLAGE= 36 %</t>
    </r>
  </si>
  <si>
    <t>EXPRO , RES. DECLINE</t>
  </si>
  <si>
    <r>
      <t xml:space="preserve">SEVERE FLUID POUND, </t>
    </r>
    <r>
      <rPr>
        <b/>
        <sz val="12"/>
        <color rgb="FFFF0000"/>
        <rFont val="Calibri"/>
        <family val="2"/>
      </rPr>
      <t>P.FILLAGE=40 %</t>
    </r>
  </si>
  <si>
    <t>DECREASED S.L. F/ 144" T/ 112"</t>
  </si>
  <si>
    <t>SEVER F.POUND , P.FILLAGE +/- 27%</t>
  </si>
  <si>
    <t>SEVER F.POUND , P.FILLAGE +/- 23%</t>
  </si>
  <si>
    <r>
      <t xml:space="preserve">SEVER F.POUND , </t>
    </r>
    <r>
      <rPr>
        <b/>
        <sz val="12"/>
        <color rgb="FFFF0000"/>
        <rFont val="Calibri"/>
        <family val="2"/>
      </rPr>
      <t>P.FILLAGE +/- 25%</t>
    </r>
  </si>
  <si>
    <r>
      <t>ROD NO (</t>
    </r>
    <r>
      <rPr>
        <b/>
        <sz val="12"/>
        <color indexed="10"/>
        <rFont val="Calibri"/>
        <family val="2"/>
      </rPr>
      <t>11X1.5  S.BR</t>
    </r>
    <r>
      <rPr>
        <b/>
        <sz val="12"/>
        <color indexed="12"/>
        <rFont val="Calibri"/>
        <family val="2"/>
      </rPr>
      <t xml:space="preserve"> ) UNSCREW , FISHED OK , </t>
    </r>
    <r>
      <rPr>
        <b/>
        <sz val="12"/>
        <color indexed="10"/>
        <rFont val="Calibri"/>
        <family val="2"/>
      </rPr>
      <t>REPLACED</t>
    </r>
    <r>
      <rPr>
        <b/>
        <sz val="12"/>
        <color indexed="12"/>
        <rFont val="Calibri"/>
        <family val="2"/>
      </rPr>
      <t xml:space="preserve"> , </t>
    </r>
    <r>
      <rPr>
        <b/>
        <sz val="12"/>
        <color indexed="10"/>
        <rFont val="Calibri"/>
        <family val="2"/>
      </rPr>
      <t>R.TRIP</t>
    </r>
    <r>
      <rPr>
        <b/>
        <sz val="12"/>
        <color indexed="12"/>
        <rFont val="Calibri"/>
        <family val="2"/>
      </rPr>
      <t xml:space="preserve"> , ON STREAM</t>
    </r>
  </si>
  <si>
    <r>
      <t xml:space="preserve">SEVERE F. POUND, ( </t>
    </r>
    <r>
      <rPr>
        <b/>
        <sz val="12"/>
        <color indexed="10"/>
        <rFont val="Calibri"/>
        <family val="2"/>
      </rPr>
      <t>FILLAGE +/- 27</t>
    </r>
    <r>
      <rPr>
        <b/>
        <sz val="12"/>
        <color indexed="12"/>
        <rFont val="Calibri"/>
        <family val="2"/>
      </rPr>
      <t xml:space="preserve"> )</t>
    </r>
  </si>
  <si>
    <r>
      <t xml:space="preserve">SEVERE F. POUND, ( </t>
    </r>
    <r>
      <rPr>
        <b/>
        <sz val="12"/>
        <color indexed="10"/>
        <rFont val="Calibri"/>
        <family val="2"/>
      </rPr>
      <t>FILLAGE +/- 40</t>
    </r>
    <r>
      <rPr>
        <b/>
        <sz val="12"/>
        <color indexed="12"/>
        <rFont val="Calibri"/>
        <family val="2"/>
      </rPr>
      <t xml:space="preserve"> )</t>
    </r>
  </si>
  <si>
    <r>
      <t>BAKER , (</t>
    </r>
    <r>
      <rPr>
        <b/>
        <sz val="12"/>
        <color indexed="10"/>
        <rFont val="Calibri"/>
        <family val="2"/>
      </rPr>
      <t xml:space="preserve"> </t>
    </r>
    <r>
      <rPr>
        <b/>
        <sz val="12"/>
        <color rgb="FF00B050"/>
        <rFont val="Calibri"/>
        <family val="2"/>
      </rPr>
      <t>A/R - G  ONLY</t>
    </r>
    <r>
      <rPr>
        <b/>
        <sz val="12"/>
        <color indexed="10"/>
        <rFont val="Calibri"/>
        <family val="2"/>
      </rPr>
      <t xml:space="preserve"> </t>
    </r>
    <r>
      <rPr>
        <b/>
        <sz val="12"/>
        <color indexed="12"/>
        <rFont val="Calibri"/>
        <family val="2"/>
      </rPr>
      <t>)</t>
    </r>
  </si>
  <si>
    <t>DECREASED SH.S F/12" TO/8"</t>
  </si>
  <si>
    <r>
      <t xml:space="preserve">UNDER W/O TO PERFORM W.S.O ( </t>
    </r>
    <r>
      <rPr>
        <b/>
        <sz val="12"/>
        <color indexed="10"/>
        <rFont val="Calibri"/>
        <family val="2"/>
      </rPr>
      <t>ISOLATED B-III BY B.PLUG +10 FT CMT</t>
    </r>
    <r>
      <rPr>
        <b/>
        <sz val="12"/>
        <color indexed="12"/>
        <rFont val="Calibri"/>
        <family val="2"/>
      </rPr>
      <t xml:space="preserve"> ) , 
( </t>
    </r>
    <r>
      <rPr>
        <b/>
        <sz val="12"/>
        <color rgb="FF00B050"/>
        <rFont val="Calibri"/>
        <family val="2"/>
      </rPr>
      <t>KEPT SSD OPEN AGINST A/R-G</t>
    </r>
    <r>
      <rPr>
        <b/>
        <sz val="12"/>
        <color indexed="10"/>
        <rFont val="Calibri"/>
        <family val="2"/>
      </rPr>
      <t xml:space="preserve"> ) &amp; ( B-I  ISOLATED BY FWG PLUG</t>
    </r>
    <r>
      <rPr>
        <b/>
        <sz val="12"/>
        <color indexed="12"/>
        <rFont val="Calibri"/>
        <family val="2"/>
      </rPr>
      <t xml:space="preserve"> ) , ( </t>
    </r>
    <r>
      <rPr>
        <b/>
        <sz val="12"/>
        <color indexed="10"/>
        <rFont val="Calibri"/>
        <family val="2"/>
      </rPr>
      <t xml:space="preserve">FOUND ALL TBG IN GOOD CONDITION </t>
    </r>
    <r>
      <rPr>
        <b/>
        <sz val="12"/>
        <color indexed="12"/>
        <rFont val="Calibri"/>
        <family val="2"/>
      </rPr>
      <t xml:space="preserve">) , RIH WITH 1.75" DHP WITH THE SAME S/R
 ( 14X1.5"+104X7/8"+111X1" ) , ON STREAM </t>
    </r>
    <r>
      <rPr>
        <b/>
        <sz val="12"/>
        <color indexed="10"/>
        <rFont val="Calibri"/>
        <family val="2"/>
      </rPr>
      <t>28/10/11</t>
    </r>
  </si>
  <si>
    <r>
      <t xml:space="preserve">NORMAL CARD  , </t>
    </r>
    <r>
      <rPr>
        <b/>
        <sz val="12"/>
        <color indexed="10"/>
        <rFont val="Calibri"/>
        <family val="2"/>
      </rPr>
      <t>AFTER INCREASING SH.S TO 12"</t>
    </r>
  </si>
  <si>
    <t>INCREASED SH.S F/10" TO/12"</t>
  </si>
  <si>
    <r>
      <t xml:space="preserve">BAKER , </t>
    </r>
    <r>
      <rPr>
        <b/>
        <sz val="12"/>
        <color indexed="10"/>
        <rFont val="Calibri"/>
        <family val="2"/>
      </rPr>
      <t>REDREASED FWG PLUG</t>
    </r>
  </si>
  <si>
    <t xml:space="preserve">REDREASED FWG PLUG ,  R.TRIP , ON STREAM </t>
  </si>
  <si>
    <r>
      <t xml:space="preserve">BAKER , </t>
    </r>
    <r>
      <rPr>
        <b/>
        <sz val="12"/>
        <color indexed="10"/>
        <rFont val="Calibri"/>
        <family val="2"/>
      </rPr>
      <t xml:space="preserve">B-I , A/R </t>
    </r>
  </si>
  <si>
    <t xml:space="preserve">R.TRIP WITH 1.75" RHAC PUMP , ON STREAM </t>
  </si>
  <si>
    <r>
      <rPr>
        <b/>
        <sz val="12"/>
        <color indexed="10"/>
        <rFont val="Calibri"/>
        <family val="2"/>
      </rPr>
      <t>ISOLATED B-III BY FWG PLUG</t>
    </r>
    <r>
      <rPr>
        <b/>
        <sz val="12"/>
        <color indexed="12"/>
        <rFont val="Calibri"/>
        <family val="2"/>
      </rPr>
      <t xml:space="preserve"> ( S.F.L. BEFORE CLOSED @ 3400' )  , </t>
    </r>
    <r>
      <rPr>
        <b/>
        <sz val="12"/>
        <color indexed="10"/>
        <rFont val="Calibri"/>
        <family val="2"/>
      </rPr>
      <t xml:space="preserve">OPENED SSD AGAINST A/R &amp; B-I </t>
    </r>
  </si>
  <si>
    <r>
      <t xml:space="preserve">AL.AHLIA , </t>
    </r>
    <r>
      <rPr>
        <b/>
        <sz val="12"/>
        <color indexed="10"/>
        <rFont val="Calibri"/>
        <family val="2"/>
      </rPr>
      <t xml:space="preserve">B-III ONLY </t>
    </r>
  </si>
  <si>
    <t xml:space="preserve">STATIC F.L.  FOR A/R G , B-I </t>
  </si>
  <si>
    <t xml:space="preserve">LOW PUMP EFF. , 2 R.TRIPS , ON STRAM </t>
  </si>
  <si>
    <r>
      <t xml:space="preserve">UNDER W/O DUE TO SHORT CIRCUIT ( </t>
    </r>
    <r>
      <rPr>
        <b/>
        <sz val="12"/>
        <color indexed="10"/>
        <rFont val="Calibri"/>
        <family val="2"/>
      </rPr>
      <t>FOUND IT  IN MOTOR</t>
    </r>
    <r>
      <rPr>
        <b/>
        <sz val="12"/>
        <color indexed="12"/>
        <rFont val="Calibri"/>
        <family val="2"/>
      </rPr>
      <t xml:space="preserve"> ) , AND SWITCH TO S/R SYSTEM, CLOSED SSD AGAINST A/R G , B-I , PRODUCE FROM B-III ONLY , RIH WITH 2.25" DHP WITH NEW N-97 S/R ( 15X1.5"+105X7/8"+113X1" ), R/U FOR 912 M-II S/U ( S.L. 144" , SH.S. 10") , I</t>
    </r>
    <r>
      <rPr>
        <b/>
        <sz val="12"/>
        <color indexed="10"/>
        <rFont val="Calibri"/>
        <family val="2"/>
      </rPr>
      <t>NSTALL KTH WITH PKR , STRING UNDER TESTION BY 20 KIB</t>
    </r>
    <r>
      <rPr>
        <b/>
        <sz val="12"/>
        <color indexed="12"/>
        <rFont val="Calibri"/>
        <family val="2"/>
      </rPr>
      <t xml:space="preserve"> , ON STREAM</t>
    </r>
  </si>
  <si>
    <t xml:space="preserve">STATIC F.L. FOR ALL PERF. </t>
  </si>
  <si>
    <t>ESP SHORT CIRCUIT , WAITING FOR W/O</t>
  </si>
  <si>
    <t>112''</t>
  </si>
  <si>
    <t>8''</t>
  </si>
  <si>
    <r>
      <t>WELL ( S/R )</t>
    </r>
    <r>
      <rPr>
        <sz val="16"/>
        <rFont val="Calibri"/>
        <family val="2"/>
      </rPr>
      <t xml:space="preserve"> :</t>
    </r>
    <r>
      <rPr>
        <b/>
        <sz val="16"/>
        <rFont val="Calibri"/>
        <family val="2"/>
      </rPr>
      <t xml:space="preserve">    N-NADA-4</t>
    </r>
  </si>
  <si>
    <r>
      <t xml:space="preserve">SEVERE F. POUND, P.FILL=22% ( </t>
    </r>
    <r>
      <rPr>
        <b/>
        <sz val="12"/>
        <color rgb="FFFF0000"/>
        <rFont val="Calibri"/>
        <family val="2"/>
      </rPr>
      <t xml:space="preserve">TIMER MODE </t>
    </r>
    <r>
      <rPr>
        <b/>
        <sz val="12"/>
        <color indexed="12"/>
        <rFont val="Calibri"/>
        <family val="2"/>
      </rPr>
      <t>)</t>
    </r>
  </si>
  <si>
    <t>SEVERE FLUID POUND, P.FILLAGE=25 %</t>
  </si>
  <si>
    <r>
      <t xml:space="preserve">EXPRO , </t>
    </r>
    <r>
      <rPr>
        <b/>
        <sz val="12"/>
        <color rgb="FFFF0000"/>
        <rFont val="Calibri"/>
        <family val="2"/>
      </rPr>
      <t>P.S = 1.5" , S.L = 112 "</t>
    </r>
  </si>
  <si>
    <r>
      <t>SEVERE F. POUND ,</t>
    </r>
    <r>
      <rPr>
        <b/>
        <sz val="12"/>
        <color rgb="FFFF0000"/>
        <rFont val="Calibri"/>
        <family val="2"/>
      </rPr>
      <t xml:space="preserve"> P.FILLAGE= 25 %</t>
    </r>
  </si>
  <si>
    <r>
      <t xml:space="preserve">ROD NO ( </t>
    </r>
    <r>
      <rPr>
        <b/>
        <sz val="12"/>
        <color indexed="10"/>
        <rFont val="Calibri"/>
        <family val="2"/>
      </rPr>
      <t>1X7/8"</t>
    </r>
    <r>
      <rPr>
        <b/>
        <sz val="12"/>
        <color indexed="12"/>
        <rFont val="Calibri"/>
        <family val="2"/>
      </rPr>
      <t xml:space="preserve"> )PARTED, FISHED OK,  </t>
    </r>
    <r>
      <rPr>
        <b/>
        <sz val="12"/>
        <color rgb="FFFF0000"/>
        <rFont val="Calibri"/>
        <family val="2"/>
      </rPr>
      <t>REPLACED ALL S/R BY NEW N-97</t>
    </r>
    <r>
      <rPr>
        <b/>
        <sz val="12"/>
        <color indexed="12"/>
        <rFont val="Calibri"/>
        <family val="2"/>
      </rPr>
      <t xml:space="preserve"> ( 1" FROM FALAK 21 USED ONLY FOR FISHING , 7/8" NEW ) , </t>
    </r>
    <r>
      <rPr>
        <b/>
        <sz val="12"/>
        <color indexed="10"/>
        <rFont val="Calibri"/>
        <family val="2"/>
      </rPr>
      <t>R.TRIP WITH 1.5" DHP</t>
    </r>
    <r>
      <rPr>
        <b/>
        <sz val="12"/>
        <color indexed="12"/>
        <rFont val="Calibri"/>
        <family val="2"/>
      </rPr>
      <t xml:space="preserve"> , ON STREAM ON </t>
    </r>
    <r>
      <rPr>
        <b/>
        <u/>
        <sz val="12"/>
        <color rgb="FFFF0000"/>
        <rFont val="Calibri"/>
        <family val="2"/>
      </rPr>
      <t>25-12-2014</t>
    </r>
    <r>
      <rPr>
        <sz val="11"/>
        <color theme="1"/>
        <rFont val="Calibri"/>
        <family val="2"/>
        <charset val="178"/>
        <scheme val="minor"/>
      </rPr>
      <t/>
    </r>
  </si>
  <si>
    <r>
      <t xml:space="preserve">ROD NO ( </t>
    </r>
    <r>
      <rPr>
        <b/>
        <sz val="12"/>
        <color indexed="10"/>
        <rFont val="Calibri"/>
        <family val="2"/>
      </rPr>
      <t>20X7/8"</t>
    </r>
    <r>
      <rPr>
        <b/>
        <sz val="12"/>
        <color indexed="12"/>
        <rFont val="Calibri"/>
        <family val="2"/>
      </rPr>
      <t xml:space="preserve"> )PARTED, FISHED OK,  REPLACED , </t>
    </r>
    <r>
      <rPr>
        <b/>
        <sz val="12"/>
        <color indexed="10"/>
        <rFont val="Calibri"/>
        <family val="2"/>
      </rPr>
      <t>R.TRIP WITH 1.5" DHP</t>
    </r>
    <r>
      <rPr>
        <b/>
        <sz val="12"/>
        <color indexed="12"/>
        <rFont val="Calibri"/>
        <family val="2"/>
      </rPr>
      <t xml:space="preserve"> , ON STREAM ON </t>
    </r>
    <r>
      <rPr>
        <b/>
        <u/>
        <sz val="12"/>
        <color rgb="FFFF0000"/>
        <rFont val="Calibri"/>
        <family val="2"/>
      </rPr>
      <t>15-12-2013</t>
    </r>
  </si>
  <si>
    <r>
      <t>SEVERE F. POUND ,</t>
    </r>
    <r>
      <rPr>
        <b/>
        <sz val="12"/>
        <color rgb="FFFF0000"/>
        <rFont val="Calibri"/>
        <family val="2"/>
      </rPr>
      <t xml:space="preserve"> P.FILLAGE= 43 %</t>
    </r>
  </si>
  <si>
    <r>
      <t xml:space="preserve">EXPRO , </t>
    </r>
    <r>
      <rPr>
        <b/>
        <sz val="12"/>
        <color rgb="FFFF0000"/>
        <rFont val="Calibri"/>
        <family val="2"/>
      </rPr>
      <t>P.S = 1.75" , S.L = 128 "</t>
    </r>
  </si>
  <si>
    <r>
      <t xml:space="preserve">SEVERE F. POUND , </t>
    </r>
    <r>
      <rPr>
        <b/>
        <sz val="12"/>
        <color indexed="10"/>
        <rFont val="Calibri"/>
        <family val="2"/>
      </rPr>
      <t>P.FILLAGE= 20 %</t>
    </r>
  </si>
  <si>
    <r>
      <t xml:space="preserve">ROD NO ( </t>
    </r>
    <r>
      <rPr>
        <b/>
        <sz val="12"/>
        <color indexed="10"/>
        <rFont val="Calibri"/>
        <family val="2"/>
      </rPr>
      <t>8X7/8"</t>
    </r>
    <r>
      <rPr>
        <b/>
        <sz val="12"/>
        <color indexed="12"/>
        <rFont val="Calibri"/>
        <family val="2"/>
      </rPr>
      <t xml:space="preserve"> ) PARTED, FISHED OK, REPLACE  </t>
    </r>
    <r>
      <rPr>
        <b/>
        <sz val="12"/>
        <color indexed="10"/>
        <rFont val="Calibri"/>
        <family val="2"/>
      </rPr>
      <t>(10X7/8" NEW D-78</t>
    </r>
    <r>
      <rPr>
        <b/>
        <sz val="12"/>
        <color indexed="12"/>
        <rFont val="Calibri"/>
        <family val="2"/>
      </rPr>
      <t xml:space="preserve"> ), </t>
    </r>
    <r>
      <rPr>
        <b/>
        <u/>
        <sz val="12"/>
        <color indexed="10"/>
        <rFont val="Calibri"/>
        <family val="2"/>
      </rPr>
      <t>R.TRIP</t>
    </r>
    <r>
      <rPr>
        <b/>
        <sz val="12"/>
        <color indexed="12"/>
        <rFont val="Calibri"/>
        <family val="2"/>
      </rPr>
      <t xml:space="preserve"> , 
ON STREAM</t>
    </r>
  </si>
  <si>
    <t>CONNECTED THE WELL TO TELEMETERY SYSTEM.</t>
  </si>
  <si>
    <r>
      <t xml:space="preserve">SEVERE F. POUND , </t>
    </r>
    <r>
      <rPr>
        <b/>
        <sz val="12"/>
        <color indexed="10"/>
        <rFont val="Calibri"/>
        <family val="2"/>
      </rPr>
      <t>P.FILLAGE= 17 %</t>
    </r>
  </si>
  <si>
    <r>
      <t xml:space="preserve">ROD NO ( </t>
    </r>
    <r>
      <rPr>
        <b/>
        <sz val="12"/>
        <color indexed="10"/>
        <rFont val="Calibri"/>
        <family val="2"/>
      </rPr>
      <t>24X7/8"</t>
    </r>
    <r>
      <rPr>
        <b/>
        <sz val="12"/>
        <color indexed="12"/>
        <rFont val="Calibri"/>
        <family val="2"/>
      </rPr>
      <t xml:space="preserve"> )PARTED, FISHED OK, </t>
    </r>
    <r>
      <rPr>
        <b/>
        <sz val="12"/>
        <color indexed="10"/>
        <rFont val="Calibri"/>
        <family val="2"/>
      </rPr>
      <t>R.TRIP</t>
    </r>
    <r>
      <rPr>
        <b/>
        <sz val="12"/>
        <color indexed="12"/>
        <rFont val="Calibri"/>
        <family val="2"/>
      </rPr>
      <t xml:space="preserve"> , ON STREAM</t>
    </r>
  </si>
  <si>
    <t>SEVERE F. POUND , FILLAGE= 18 %</t>
  </si>
  <si>
    <t>ROD NO 5X7/8" PARTED , FISHED , REPLACED ,   ON STREAM</t>
  </si>
  <si>
    <t>ROD NO 2X7/8" PARTED , FISHED , R.TRIP WITH 1.75" DHP , ON STREAM</t>
  </si>
  <si>
    <t>1.5''</t>
  </si>
  <si>
    <r>
      <t>WELL ( S/R )</t>
    </r>
    <r>
      <rPr>
        <sz val="16"/>
        <rFont val="Calibri"/>
        <family val="2"/>
      </rPr>
      <t xml:space="preserve"> :</t>
    </r>
    <r>
      <rPr>
        <b/>
        <sz val="16"/>
        <rFont val="Calibri"/>
        <family val="2"/>
      </rPr>
      <t xml:space="preserve">    N-NADA-5</t>
    </r>
  </si>
  <si>
    <t>PERFORM ALIGNMENT FOR S/U.</t>
  </si>
  <si>
    <t>CAN'T RUN DYNA DUE TO VERY WEAK BREAK</t>
  </si>
  <si>
    <t>RUN THE WELL ON TIMER MODE . ( 3 HRs RUN / 1.5 HRs OFF )</t>
  </si>
  <si>
    <t>BRAKE PROBLEM</t>
  </si>
  <si>
    <r>
      <t xml:space="preserve">BAKER , AFTER W/O , </t>
    </r>
    <r>
      <rPr>
        <b/>
        <sz val="12"/>
        <color rgb="FFFF0000"/>
        <rFont val="Calibri"/>
        <family val="2"/>
      </rPr>
      <t>B-I ONLY</t>
    </r>
  </si>
  <si>
    <r>
      <t xml:space="preserve">UNDER W/O DUE TO TBG LEAK , ( </t>
    </r>
    <r>
      <rPr>
        <b/>
        <sz val="12"/>
        <color rgb="FFFF0000"/>
        <rFont val="Calibri"/>
        <family val="2"/>
      </rPr>
      <t>NO CRACKS OR HOLES OBSERVED ON TBG</t>
    </r>
    <r>
      <rPr>
        <b/>
        <sz val="12"/>
        <color rgb="FF0000FF"/>
        <rFont val="Calibri"/>
        <family val="2"/>
      </rPr>
      <t xml:space="preserve"> ) ,(  </t>
    </r>
    <r>
      <rPr>
        <b/>
        <sz val="12"/>
        <rFont val="Calibri"/>
        <family val="2"/>
      </rPr>
      <t>ISOLATED  B-II&amp; III BY B.PLUG AT  5960 FT</t>
    </r>
    <r>
      <rPr>
        <b/>
        <sz val="12"/>
        <color rgb="FF0000FF"/>
        <rFont val="Calibri"/>
        <family val="2"/>
      </rPr>
      <t xml:space="preserve"> </t>
    </r>
    <r>
      <rPr>
        <b/>
        <sz val="12"/>
        <rFont val="Calibri"/>
        <family val="2"/>
      </rPr>
      <t xml:space="preserve">+10 FT CMT INSTEAD OF FWG PLUG </t>
    </r>
    <r>
      <rPr>
        <b/>
        <sz val="12"/>
        <color rgb="FF0000FF"/>
        <rFont val="Calibri"/>
        <family val="2"/>
      </rPr>
      <t xml:space="preserve">) , ( </t>
    </r>
    <r>
      <rPr>
        <b/>
        <sz val="12"/>
        <color rgb="FF00B050"/>
        <rFont val="Calibri"/>
        <family val="2"/>
      </rPr>
      <t>B-I ONLY ON PRODUCTION</t>
    </r>
    <r>
      <rPr>
        <b/>
        <sz val="12"/>
        <color rgb="FF0000FF"/>
        <rFont val="Calibri"/>
        <family val="2"/>
      </rPr>
      <t xml:space="preserve">) , INSTALLED ANHCOR CATCHER  , RIH WITH 1.5" DHP &amp; SAME S/R EXCPT ( </t>
    </r>
    <r>
      <rPr>
        <b/>
        <sz val="12"/>
        <color rgb="FFFF0000"/>
        <rFont val="Calibri"/>
        <family val="2"/>
      </rPr>
      <t xml:space="preserve">14X1"+53X7/8"  NEW S-88 </t>
    </r>
    <r>
      <rPr>
        <b/>
        <sz val="12"/>
        <color rgb="FF0000FF"/>
        <rFont val="Calibri"/>
        <family val="2"/>
      </rPr>
      <t xml:space="preserve">),  (25+129+76) , ON STREAM </t>
    </r>
    <r>
      <rPr>
        <b/>
        <sz val="12"/>
        <color rgb="FFFF0000"/>
        <rFont val="Calibri"/>
        <family val="2"/>
      </rPr>
      <t>25-6-14</t>
    </r>
  </si>
  <si>
    <r>
      <t xml:space="preserve">NO PUMP ACTION , </t>
    </r>
    <r>
      <rPr>
        <b/>
        <sz val="20"/>
        <color rgb="FFFF0000"/>
        <rFont val="Calibri"/>
        <family val="2"/>
      </rPr>
      <t>2</t>
    </r>
    <r>
      <rPr>
        <b/>
        <sz val="12"/>
        <color rgb="FF0000FF"/>
        <rFont val="Calibri"/>
        <family val="2"/>
      </rPr>
      <t xml:space="preserve"> R.TRIP , NOT PRODUCE ,   NO F.L SUFFICIENT ABOVE DHP , 
WAITING FOR W/O</t>
    </r>
  </si>
  <si>
    <t>SWITCHED THE WELL TO TIMER MODE  , RUN  1   HR ,  OFF  1 HR</t>
  </si>
  <si>
    <r>
      <t xml:space="preserve">BAKER , </t>
    </r>
    <r>
      <rPr>
        <b/>
        <sz val="12"/>
        <color rgb="FFFF0000"/>
        <rFont val="Calibri"/>
        <family val="2"/>
      </rPr>
      <t>AFTER R.TRIP WITH 1.5 DHP</t>
    </r>
  </si>
  <si>
    <r>
      <t xml:space="preserve">SEVERE F. POUND , </t>
    </r>
    <r>
      <rPr>
        <b/>
        <sz val="12"/>
        <color indexed="10"/>
        <rFont val="Calibri"/>
        <family val="2"/>
      </rPr>
      <t>P.FILLAGE= 63 %</t>
    </r>
  </si>
  <si>
    <r>
      <t xml:space="preserve">LOW PUMP EFF. R.TRIP W/ </t>
    </r>
    <r>
      <rPr>
        <b/>
        <sz val="12"/>
        <color rgb="FFFF0000"/>
        <rFont val="Calibri"/>
        <family val="2"/>
      </rPr>
      <t>1.5"</t>
    </r>
    <r>
      <rPr>
        <b/>
        <sz val="12"/>
        <color rgb="FF0000FF"/>
        <rFont val="Calibri"/>
        <family val="2"/>
      </rPr>
      <t xml:space="preserve"> DHP, ON STREAM.</t>
    </r>
  </si>
  <si>
    <r>
      <t xml:space="preserve"> F. POUND , </t>
    </r>
    <r>
      <rPr>
        <b/>
        <sz val="12"/>
        <color indexed="10"/>
        <rFont val="Calibri"/>
        <family val="2"/>
      </rPr>
      <t>P.FILLAGE= 70 %</t>
    </r>
  </si>
  <si>
    <r>
      <t xml:space="preserve">ROD NO ( </t>
    </r>
    <r>
      <rPr>
        <b/>
        <sz val="12"/>
        <color indexed="10"/>
        <rFont val="Calibri"/>
        <family val="2"/>
      </rPr>
      <t>7X7/8"</t>
    </r>
    <r>
      <rPr>
        <b/>
        <sz val="12"/>
        <color indexed="12"/>
        <rFont val="Calibri"/>
        <family val="2"/>
      </rPr>
      <t xml:space="preserve"> ) PARTED , FISHED OK , </t>
    </r>
    <r>
      <rPr>
        <b/>
        <sz val="12"/>
        <color indexed="10"/>
        <rFont val="Calibri"/>
        <family val="2"/>
      </rPr>
      <t>REPLACED</t>
    </r>
    <r>
      <rPr>
        <b/>
        <sz val="12"/>
        <color indexed="12"/>
        <rFont val="Calibri"/>
        <family val="2"/>
      </rPr>
      <t xml:space="preserve">  ,</t>
    </r>
    <r>
      <rPr>
        <b/>
        <sz val="12"/>
        <color indexed="10"/>
        <rFont val="Calibri"/>
        <family val="2"/>
      </rPr>
      <t xml:space="preserve"> R.TRIP</t>
    </r>
    <r>
      <rPr>
        <b/>
        <sz val="12"/>
        <color indexed="12"/>
        <rFont val="Calibri"/>
        <family val="2"/>
      </rPr>
      <t xml:space="preserve"> , ON STREAM</t>
    </r>
  </si>
  <si>
    <r>
      <t xml:space="preserve">SEVERE F. POUND , </t>
    </r>
    <r>
      <rPr>
        <b/>
        <sz val="12"/>
        <color indexed="10"/>
        <rFont val="Calibri"/>
        <family val="2"/>
      </rPr>
      <t>P.FILLAGE= 40 %</t>
    </r>
  </si>
  <si>
    <t xml:space="preserve">AL.AHLIA ,WRONG TEST </t>
  </si>
  <si>
    <r>
      <t xml:space="preserve">ROD NO ( </t>
    </r>
    <r>
      <rPr>
        <b/>
        <sz val="12"/>
        <color indexed="10"/>
        <rFont val="Calibri"/>
        <family val="2"/>
      </rPr>
      <t xml:space="preserve">3X7/8" </t>
    </r>
    <r>
      <rPr>
        <b/>
        <sz val="12"/>
        <color indexed="12"/>
        <rFont val="Calibri"/>
        <family val="2"/>
      </rPr>
      <t xml:space="preserve">) PARTED , FISHED OK , </t>
    </r>
    <r>
      <rPr>
        <b/>
        <sz val="12"/>
        <color indexed="10"/>
        <rFont val="Calibri"/>
        <family val="2"/>
      </rPr>
      <t>REPLACED PARTED ROD</t>
    </r>
    <r>
      <rPr>
        <b/>
        <sz val="12"/>
        <color indexed="12"/>
        <rFont val="Calibri"/>
        <family val="2"/>
      </rPr>
      <t xml:space="preserve"> , </t>
    </r>
    <r>
      <rPr>
        <b/>
        <sz val="12"/>
        <color indexed="10"/>
        <rFont val="Calibri"/>
        <family val="2"/>
      </rPr>
      <t>R.TRIP</t>
    </r>
    <r>
      <rPr>
        <b/>
        <sz val="12"/>
        <color indexed="12"/>
        <rFont val="Calibri"/>
        <family val="2"/>
      </rPr>
      <t xml:space="preserve"> , ON STREAM</t>
    </r>
  </si>
  <si>
    <r>
      <t xml:space="preserve">NO PUMP ACTION, R.TRIP, CHANGED ( </t>
    </r>
    <r>
      <rPr>
        <b/>
        <sz val="12"/>
        <color indexed="10"/>
        <rFont val="Calibri"/>
        <family val="2"/>
      </rPr>
      <t>30X7/8" + 15X1" COUPLING</t>
    </r>
    <r>
      <rPr>
        <b/>
        <sz val="12"/>
        <color indexed="12"/>
        <rFont val="Calibri"/>
        <family val="2"/>
      </rPr>
      <t xml:space="preserve"> ) , NOT PRODUCE , RESET DHP, ON STREAM </t>
    </r>
    <r>
      <rPr>
        <b/>
        <u/>
        <sz val="12"/>
        <color indexed="10"/>
        <rFont val="Calibri"/>
        <family val="2"/>
      </rPr>
      <t>ON 6/1/2012</t>
    </r>
  </si>
  <si>
    <r>
      <t xml:space="preserve">SEVERE F. POUND , </t>
    </r>
    <r>
      <rPr>
        <b/>
        <sz val="12"/>
        <color indexed="10"/>
        <rFont val="Calibri"/>
        <family val="2"/>
      </rPr>
      <t>FILLAGE= 59 %</t>
    </r>
  </si>
  <si>
    <t>NO PUMP ACTION , R.TRIP  , ON STREAM</t>
  </si>
  <si>
    <r>
      <t xml:space="preserve">SEVERE F. POUND , </t>
    </r>
    <r>
      <rPr>
        <b/>
        <sz val="12"/>
        <color indexed="10"/>
        <rFont val="Calibri"/>
        <family val="2"/>
      </rPr>
      <t>FILLAGE= 42 %</t>
    </r>
  </si>
  <si>
    <t>B-I (5856-5886 )</t>
  </si>
  <si>
    <t>76 X1''+  129 X 7/8''+  25 X1' S.BAR</t>
  </si>
  <si>
    <t>S-88 (COND-II )</t>
  </si>
  <si>
    <t>102''</t>
  </si>
  <si>
    <t>L.S</t>
  </si>
  <si>
    <r>
      <t>WELL ( S/R )</t>
    </r>
    <r>
      <rPr>
        <sz val="16"/>
        <rFont val="Calibri"/>
        <family val="2"/>
      </rPr>
      <t xml:space="preserve"> :</t>
    </r>
    <r>
      <rPr>
        <b/>
        <sz val="16"/>
        <rFont val="Calibri"/>
        <family val="2"/>
      </rPr>
      <t xml:space="preserve">    N-NADA-6</t>
    </r>
  </si>
  <si>
    <t>POOH WITH S/R &amp; DHP , ( 15X1.5" +120X7/8"+94X1" ) , L/D THE SAME</t>
  </si>
  <si>
    <r>
      <t>WELL ( S/R )</t>
    </r>
    <r>
      <rPr>
        <sz val="16"/>
        <rFont val="Calibri"/>
        <family val="2"/>
      </rPr>
      <t xml:space="preserve"> :</t>
    </r>
    <r>
      <rPr>
        <b/>
        <sz val="16"/>
        <rFont val="Calibri"/>
        <family val="2"/>
      </rPr>
      <t xml:space="preserve">    N-NADA-7</t>
    </r>
  </si>
  <si>
    <t>PKR</t>
  </si>
  <si>
    <r>
      <rPr>
        <b/>
        <sz val="12"/>
        <color rgb="FFFF0000"/>
        <rFont val="Calibri"/>
        <family val="2"/>
      </rPr>
      <t>S.F.L FOR A/R-G &amp; B-I</t>
    </r>
    <r>
      <rPr>
        <b/>
        <sz val="12"/>
        <color indexed="12"/>
        <rFont val="Calibri"/>
        <family val="2"/>
      </rPr>
      <t xml:space="preserve"> , NORMAL CARD</t>
    </r>
  </si>
  <si>
    <r>
      <t>BAKER ,AFTER W/O ,  (</t>
    </r>
    <r>
      <rPr>
        <b/>
        <sz val="12"/>
        <color rgb="FF00B050"/>
        <rFont val="Calibri"/>
        <family val="2"/>
      </rPr>
      <t xml:space="preserve">B-III  ONLY ON PRODUCTION </t>
    </r>
    <r>
      <rPr>
        <b/>
        <sz val="12"/>
        <color indexed="12"/>
        <rFont val="Calibri"/>
        <family val="2"/>
      </rPr>
      <t xml:space="preserve">) ( </t>
    </r>
    <r>
      <rPr>
        <b/>
        <sz val="12"/>
        <color rgb="FFFF0000"/>
        <rFont val="Calibri"/>
        <family val="2"/>
      </rPr>
      <t xml:space="preserve"> SSD CLOSED AGAINST A/R-G , B-I )</t>
    </r>
  </si>
  <si>
    <r>
      <t>UNDER W/O DUE TO DUE TBG LEAK , (</t>
    </r>
    <r>
      <rPr>
        <b/>
        <sz val="12"/>
        <rFont val="Calibri"/>
        <family val="2"/>
      </rPr>
      <t>FOUND CRACKS  IN JT NO 181,182,183,184,185,186 (DIRECTLY ABOVE PSN</t>
    </r>
    <r>
      <rPr>
        <b/>
        <sz val="12"/>
        <color rgb="FF0000FF"/>
        <rFont val="Calibri"/>
        <family val="2"/>
      </rPr>
      <t>)) , INSTALLED SELECTIVE COMPLETION , (</t>
    </r>
    <r>
      <rPr>
        <b/>
        <sz val="12"/>
        <color rgb="FF00B050"/>
        <rFont val="Calibri"/>
        <family val="2"/>
      </rPr>
      <t>B-III  ONLY ON PRODUCTION</t>
    </r>
    <r>
      <rPr>
        <b/>
        <sz val="12"/>
        <color rgb="FF0000FF"/>
        <rFont val="Calibri"/>
        <family val="2"/>
      </rPr>
      <t xml:space="preserve"> ) (</t>
    </r>
    <r>
      <rPr>
        <b/>
        <sz val="12"/>
        <color rgb="FFFF0000"/>
        <rFont val="Calibri"/>
        <family val="2"/>
      </rPr>
      <t xml:space="preserve"> KEPT SSD CLOSED AGAINST A/R-G , B-I</t>
    </r>
    <r>
      <rPr>
        <b/>
        <sz val="12"/>
        <color rgb="FF0000FF"/>
        <rFont val="Calibri"/>
        <family val="2"/>
      </rPr>
      <t xml:space="preserve"> ) ,  RIH WITH 2" DHP WITH THE SAME S/R </t>
    </r>
    <r>
      <rPr>
        <b/>
        <sz val="12"/>
        <color rgb="FFFF0000"/>
        <rFont val="Calibri"/>
        <family val="2"/>
      </rPr>
      <t xml:space="preserve">EXCPET 17X1" NEW S-88  </t>
    </r>
    <r>
      <rPr>
        <b/>
        <sz val="12"/>
        <color rgb="FF0000FF"/>
        <rFont val="Calibri"/>
        <family val="2"/>
      </rPr>
      <t xml:space="preserve"> ,( 30X1"+110X7/8"+94 X1" ) , ON STREAM 20-6-2014</t>
    </r>
  </si>
  <si>
    <r>
      <t xml:space="preserve">ROD NO ( </t>
    </r>
    <r>
      <rPr>
        <b/>
        <sz val="12"/>
        <color rgb="FFFF0000"/>
        <rFont val="Calibri"/>
        <family val="2"/>
      </rPr>
      <t>49X1"</t>
    </r>
    <r>
      <rPr>
        <b/>
        <sz val="12"/>
        <color rgb="FF0000FF"/>
        <rFont val="Calibri"/>
        <family val="2"/>
      </rPr>
      <t xml:space="preserve"> ) PARTED , FISHED OK , REPLACED ,</t>
    </r>
    <r>
      <rPr>
        <b/>
        <sz val="12"/>
        <color rgb="FFFF0000"/>
        <rFont val="Calibri"/>
        <family val="2"/>
      </rPr>
      <t xml:space="preserve"> R.TRIP WITH ANCHOR PUMP</t>
    </r>
    <r>
      <rPr>
        <b/>
        <sz val="12"/>
        <color rgb="FF0000FF"/>
        <rFont val="Calibri"/>
        <family val="2"/>
      </rPr>
      <t xml:space="preserve"> , RETRIEVED (10X1") RODS , SET ANCHOR PUMP @ 5525 FT , NOT PRODUCE , WIATING FOR W/O</t>
    </r>
  </si>
  <si>
    <t>LOW PUMP EFF, R.TRIP,  ON STREAM.</t>
  </si>
  <si>
    <r>
      <t>SEVER F.POUND ,</t>
    </r>
    <r>
      <rPr>
        <b/>
        <sz val="12"/>
        <color rgb="FFFF0000"/>
        <rFont val="Calibri"/>
        <family val="2"/>
      </rPr>
      <t xml:space="preserve"> P.FILLAGE +/- 13 % </t>
    </r>
  </si>
  <si>
    <t>CHANGED 912 M-II S/U GEAR BOX ( FROM FARAS S/U )</t>
  </si>
  <si>
    <r>
      <t xml:space="preserve">ROD NO ( </t>
    </r>
    <r>
      <rPr>
        <b/>
        <sz val="12"/>
        <color rgb="FFFF0000"/>
        <rFont val="Calibri"/>
        <family val="2"/>
      </rPr>
      <t>4X1"</t>
    </r>
    <r>
      <rPr>
        <b/>
        <sz val="12"/>
        <color rgb="FF0000FF"/>
        <rFont val="Calibri"/>
        <family val="2"/>
      </rPr>
      <t xml:space="preserve"> ) PARTED , FISHED OK , REPLACED , STARTED THE WELL, FOUND ROD NO ( </t>
    </r>
    <r>
      <rPr>
        <b/>
        <sz val="12"/>
        <color rgb="FFFF0000"/>
        <rFont val="Calibri"/>
        <family val="2"/>
      </rPr>
      <t>28X1"</t>
    </r>
    <r>
      <rPr>
        <b/>
        <sz val="12"/>
        <color rgb="FF0000FF"/>
        <rFont val="Calibri"/>
        <family val="2"/>
      </rPr>
      <t xml:space="preserve"> )PARTED, FISHED OK,  , R.TRIP , ( </t>
    </r>
    <r>
      <rPr>
        <b/>
        <u/>
        <sz val="12"/>
        <color rgb="FFFF0000"/>
        <rFont val="Calibri"/>
        <family val="2"/>
      </rPr>
      <t xml:space="preserve">REPLACED ALL S/R W/ NEW N-97 S/R </t>
    </r>
    <r>
      <rPr>
        <b/>
        <sz val="12"/>
        <color rgb="FF0000FF"/>
        <rFont val="Calibri"/>
        <family val="2"/>
      </rPr>
      <t>) , ON STREAM</t>
    </r>
  </si>
  <si>
    <r>
      <t xml:space="preserve">BAKER , </t>
    </r>
    <r>
      <rPr>
        <b/>
        <sz val="12"/>
        <color rgb="FFFF0000"/>
        <rFont val="Calibri"/>
        <family val="2"/>
      </rPr>
      <t>LOW PUMP EFF.</t>
    </r>
  </si>
  <si>
    <t xml:space="preserve">W.H.T = 118 F ( AFTER R.TRIP ) STILL LOW PUMP EFF. </t>
  </si>
  <si>
    <t>LOW PUMP EFF. (WHT DECREASED F/135 F TO 105 F ) , R.TRIP , ON STREAM</t>
  </si>
  <si>
    <r>
      <t xml:space="preserve">ROD NO ( </t>
    </r>
    <r>
      <rPr>
        <b/>
        <sz val="12"/>
        <color rgb="FFFF0000"/>
        <rFont val="Calibri"/>
        <family val="2"/>
      </rPr>
      <t>4X1"</t>
    </r>
    <r>
      <rPr>
        <b/>
        <sz val="12"/>
        <color rgb="FF0000FF"/>
        <rFont val="Calibri"/>
        <family val="2"/>
      </rPr>
      <t xml:space="preserve"> ) PARTED , FISHED OK , REPLACED , ON STREAM</t>
    </r>
  </si>
  <si>
    <t>W.H.T= 135 F ( NORMAL )</t>
  </si>
  <si>
    <r>
      <t xml:space="preserve">ROD NO ( </t>
    </r>
    <r>
      <rPr>
        <b/>
        <sz val="12"/>
        <color indexed="10"/>
        <rFont val="Calibri"/>
        <family val="2"/>
      </rPr>
      <t>9X1"</t>
    </r>
    <r>
      <rPr>
        <b/>
        <sz val="12"/>
        <color indexed="12"/>
        <rFont val="Calibri"/>
        <family val="2"/>
      </rPr>
      <t xml:space="preserve"> ) PARTED , FISHED OK , REPLACED</t>
    </r>
    <r>
      <rPr>
        <b/>
        <sz val="12"/>
        <color indexed="12"/>
        <rFont val="Calibri"/>
        <family val="2"/>
      </rPr>
      <t xml:space="preserve"> , ON STREAM</t>
    </r>
  </si>
  <si>
    <r>
      <rPr>
        <b/>
        <sz val="12"/>
        <color rgb="FFFF0000"/>
        <rFont val="Calibri"/>
        <family val="2"/>
      </rPr>
      <t xml:space="preserve">STATIC F.L FOR B-I &amp;A/R-G </t>
    </r>
    <r>
      <rPr>
        <b/>
        <sz val="12"/>
        <color indexed="12"/>
        <rFont val="Calibri"/>
        <family val="2"/>
      </rPr>
      <t>, NORMAL CARD</t>
    </r>
  </si>
  <si>
    <r>
      <t xml:space="preserve">EXPRO </t>
    </r>
    <r>
      <rPr>
        <b/>
        <sz val="12"/>
        <color rgb="FFFF0000"/>
        <rFont val="Calibri"/>
        <family val="2"/>
      </rPr>
      <t>, B-III ONLY</t>
    </r>
  </si>
  <si>
    <r>
      <t xml:space="preserve">BAKER , </t>
    </r>
    <r>
      <rPr>
        <b/>
        <sz val="12"/>
        <color rgb="FFFF0000"/>
        <rFont val="Calibri"/>
        <family val="2"/>
      </rPr>
      <t xml:space="preserve">ANCHOR PUMP. </t>
    </r>
    <r>
      <rPr>
        <b/>
        <sz val="12"/>
        <color indexed="12"/>
        <rFont val="Calibri"/>
        <family val="2"/>
      </rPr>
      <t xml:space="preserve">
</t>
    </r>
  </si>
  <si>
    <r>
      <t xml:space="preserve">NO PUMP ACTION , 2 R.TRIP , NOT PRODUCE , PERFORMED HYDRO TEST AGAINST DHP , FOUND TBG LEAK , R.TRIP WITH </t>
    </r>
    <r>
      <rPr>
        <b/>
        <u/>
        <sz val="12"/>
        <color rgb="FFFF0000"/>
        <rFont val="Calibri"/>
        <family val="2"/>
      </rPr>
      <t>1.75" ANCHOR PUMP</t>
    </r>
    <r>
      <rPr>
        <b/>
        <sz val="12"/>
        <color rgb="FF0000FF"/>
        <rFont val="Calibri"/>
        <family val="2"/>
      </rPr>
      <t xml:space="preserve"> , TOTAL RETRIEVED 
( </t>
    </r>
    <r>
      <rPr>
        <b/>
        <sz val="12"/>
        <color rgb="FFFF0000"/>
        <rFont val="Calibri"/>
        <family val="2"/>
      </rPr>
      <t>20X1"</t>
    </r>
    <r>
      <rPr>
        <b/>
        <sz val="12"/>
        <color rgb="FF0000FF"/>
        <rFont val="Calibri"/>
        <family val="2"/>
      </rPr>
      <t xml:space="preserve"> ) RODS , </t>
    </r>
    <r>
      <rPr>
        <b/>
        <sz val="12"/>
        <color rgb="FFFF0000"/>
        <rFont val="Calibri"/>
        <family val="2"/>
      </rPr>
      <t>SET ANCHOR PUMP @ 5450 FT</t>
    </r>
    <r>
      <rPr>
        <b/>
        <sz val="12"/>
        <color rgb="FF0000FF"/>
        <rFont val="Calibri"/>
        <family val="2"/>
      </rPr>
      <t xml:space="preserve"> , ON STREAM</t>
    </r>
  </si>
  <si>
    <t>NO S/U BRAKE</t>
  </si>
  <si>
    <r>
      <t xml:space="preserve">ROD NO ( </t>
    </r>
    <r>
      <rPr>
        <b/>
        <sz val="12"/>
        <color indexed="10"/>
        <rFont val="Calibri"/>
        <family val="2"/>
      </rPr>
      <t>4X1"</t>
    </r>
    <r>
      <rPr>
        <b/>
        <sz val="12"/>
        <color indexed="12"/>
        <rFont val="Calibri"/>
        <family val="2"/>
      </rPr>
      <t xml:space="preserve"> ) PARTED , FISHED OK , REPLACED ( </t>
    </r>
    <r>
      <rPr>
        <b/>
        <sz val="12"/>
        <color indexed="10"/>
        <rFont val="Calibri"/>
        <family val="2"/>
      </rPr>
      <t>3X1"</t>
    </r>
    <r>
      <rPr>
        <b/>
        <sz val="12"/>
        <color indexed="12"/>
        <rFont val="Calibri"/>
        <family val="2"/>
      </rPr>
      <t xml:space="preserve"> ) , ON STREAM</t>
    </r>
  </si>
  <si>
    <r>
      <t xml:space="preserve">GEAR BOX PROBLEM , REPLACED BY OLD  ONE FROM W/H , ON STREAM </t>
    </r>
    <r>
      <rPr>
        <b/>
        <sz val="12"/>
        <color indexed="10"/>
        <rFont val="Calibri"/>
        <family val="2"/>
      </rPr>
      <t>28/6/12</t>
    </r>
  </si>
  <si>
    <r>
      <t xml:space="preserve">NORMAL CARD , </t>
    </r>
    <r>
      <rPr>
        <b/>
        <sz val="12"/>
        <color indexed="10"/>
        <rFont val="Calibri"/>
        <family val="2"/>
      </rPr>
      <t>A/R-G , B-I,III</t>
    </r>
  </si>
  <si>
    <r>
      <t xml:space="preserve">AL.AHLIA , </t>
    </r>
    <r>
      <rPr>
        <b/>
        <sz val="12"/>
        <color indexed="10"/>
        <rFont val="Calibri"/>
        <family val="2"/>
      </rPr>
      <t>WRONG TEST</t>
    </r>
  </si>
  <si>
    <r>
      <t xml:space="preserve">BAKER ,( </t>
    </r>
    <r>
      <rPr>
        <b/>
        <sz val="12"/>
        <color indexed="10"/>
        <rFont val="Calibri"/>
        <family val="2"/>
      </rPr>
      <t>B-I, III, A/R G</t>
    </r>
    <r>
      <rPr>
        <b/>
        <sz val="12"/>
        <color indexed="12"/>
        <rFont val="Calibri"/>
        <family val="2"/>
      </rPr>
      <t xml:space="preserve"> )  </t>
    </r>
  </si>
  <si>
    <r>
      <t xml:space="preserve">SLIGHT FLUID POUND , </t>
    </r>
    <r>
      <rPr>
        <b/>
        <sz val="12"/>
        <color indexed="10"/>
        <rFont val="Calibri"/>
        <family val="2"/>
      </rPr>
      <t>T.V LEAK</t>
    </r>
  </si>
  <si>
    <r>
      <t xml:space="preserve">UNDER W/O DUE TO TBG LEAK  , ( </t>
    </r>
    <r>
      <rPr>
        <b/>
        <sz val="12"/>
        <color indexed="10"/>
        <rFont val="Calibri"/>
        <family val="2"/>
      </rPr>
      <t>FOUND CRACK IN JT NO 187 ABOVE P.S.N</t>
    </r>
    <r>
      <rPr>
        <b/>
        <sz val="12"/>
        <color indexed="12"/>
        <rFont val="Calibri"/>
        <family val="2"/>
      </rPr>
      <t xml:space="preserve"> ) , </t>
    </r>
    <r>
      <rPr>
        <b/>
        <sz val="12"/>
        <color indexed="12"/>
        <rFont val="Calibri"/>
        <family val="2"/>
      </rPr>
      <t>INSTALL ANCHOR CATCHER , (</t>
    </r>
    <r>
      <rPr>
        <b/>
        <sz val="12"/>
        <color indexed="10"/>
        <rFont val="Calibri"/>
        <family val="2"/>
      </rPr>
      <t xml:space="preserve"> A/R-G , B-I,III ON PRODUCTION</t>
    </r>
    <r>
      <rPr>
        <b/>
        <sz val="12"/>
        <color indexed="12"/>
        <rFont val="Calibri"/>
        <family val="2"/>
      </rPr>
      <t xml:space="preserve"> )</t>
    </r>
    <r>
      <rPr>
        <b/>
        <sz val="12"/>
        <color indexed="12"/>
        <rFont val="Calibri"/>
        <family val="2"/>
      </rPr>
      <t xml:space="preserve"> , RIH WITH 2" DHP WITH THE SAME S/R + ( </t>
    </r>
    <r>
      <rPr>
        <b/>
        <sz val="12"/>
        <color indexed="10"/>
        <rFont val="Calibri"/>
        <family val="2"/>
      </rPr>
      <t>35X1"</t>
    </r>
    <r>
      <rPr>
        <b/>
        <sz val="12"/>
        <color indexed="12"/>
        <rFont val="Calibri"/>
        <family val="2"/>
      </rPr>
      <t xml:space="preserve"> ) </t>
    </r>
    <r>
      <rPr>
        <b/>
        <sz val="12"/>
        <color indexed="10"/>
        <rFont val="Calibri"/>
        <family val="2"/>
      </rPr>
      <t>NEW H-CH ON TOP</t>
    </r>
    <r>
      <rPr>
        <b/>
        <sz val="12"/>
        <color indexed="12"/>
        <rFont val="Calibri"/>
        <family val="2"/>
      </rPr>
      <t xml:space="preserve"> , ( 30X1"+110X7/8"+98X1" ) , 
ON STREAM </t>
    </r>
    <r>
      <rPr>
        <b/>
        <u/>
        <sz val="12"/>
        <color indexed="10"/>
        <rFont val="Calibri"/>
        <family val="2"/>
      </rPr>
      <t>30/11/11</t>
    </r>
  </si>
  <si>
    <r>
      <t xml:space="preserve">NO PUMP ACTION, R.TRIP WITH 1.75 "ANCHOR PUMP , TOTAL RETRIEVED
 ( </t>
    </r>
    <r>
      <rPr>
        <b/>
        <sz val="12"/>
        <color indexed="10"/>
        <rFont val="Calibri"/>
        <family val="2"/>
      </rPr>
      <t>10X1"</t>
    </r>
    <r>
      <rPr>
        <b/>
        <sz val="12"/>
        <color indexed="12"/>
        <rFont val="Calibri"/>
        <family val="2"/>
      </rPr>
      <t xml:space="preserve"> )RODS, PERFORMED HYDRO TEST AGAINST ANCHOR PUMP, PRESS. NOT HOLD, </t>
    </r>
    <r>
      <rPr>
        <b/>
        <sz val="12"/>
        <color indexed="10"/>
        <rFont val="Calibri"/>
        <family val="2"/>
      </rPr>
      <t>WAITING W/O.</t>
    </r>
  </si>
  <si>
    <r>
      <t xml:space="preserve">D.F.L. FOR ( B-I, III, A/R G )  
NORMAL CAED , </t>
    </r>
    <r>
      <rPr>
        <b/>
        <sz val="12"/>
        <color indexed="10"/>
        <rFont val="Calibri"/>
        <family val="2"/>
      </rPr>
      <t>T.V. LEAK</t>
    </r>
    <r>
      <rPr>
        <b/>
        <sz val="12"/>
        <color indexed="12"/>
        <rFont val="Calibri"/>
        <family val="2"/>
      </rPr>
      <t xml:space="preserve"> </t>
    </r>
  </si>
  <si>
    <t xml:space="preserve">NO PUMP ACTION ,R.TRIP WITH 2" ANCHOR PUMP , RETRIVED 5X1" RODS , ON STREAM </t>
  </si>
  <si>
    <r>
      <t xml:space="preserve">NO PUMP ACTION , RESET , NOT PRODUCE , PERFORMED HYDRO TEST AGAINST FB-2 PLUG , </t>
    </r>
    <r>
      <rPr>
        <b/>
        <sz val="12"/>
        <color indexed="10"/>
        <rFont val="Calibri"/>
        <family val="2"/>
      </rPr>
      <t>CONFIRMED TBG LEAK</t>
    </r>
    <r>
      <rPr>
        <b/>
        <sz val="12"/>
        <color indexed="12"/>
        <rFont val="Calibri"/>
        <family val="2"/>
      </rPr>
      <t xml:space="preserve"> , RIH WITH 2' ANCHOR PUMP , RETRIVED 10X1" RODS , ON STREAM ( </t>
    </r>
    <r>
      <rPr>
        <b/>
        <sz val="12"/>
        <color indexed="10"/>
        <rFont val="Calibri"/>
        <family val="2"/>
      </rPr>
      <t xml:space="preserve">NOW AFTER ANCHOR A/R G IN PRODUCTION </t>
    </r>
    <r>
      <rPr>
        <b/>
        <sz val="12"/>
        <color indexed="12"/>
        <rFont val="Calibri"/>
        <family val="2"/>
      </rPr>
      <t xml:space="preserve">) </t>
    </r>
  </si>
  <si>
    <t xml:space="preserve">STATIC  F.L. FOR  Abo-Rawash G </t>
  </si>
  <si>
    <r>
      <t>WELL ( S/R )</t>
    </r>
    <r>
      <rPr>
        <sz val="16"/>
        <rFont val="Calibri"/>
        <family val="2"/>
      </rPr>
      <t xml:space="preserve"> :</t>
    </r>
    <r>
      <rPr>
        <b/>
        <sz val="16"/>
        <rFont val="Calibri"/>
        <family val="2"/>
      </rPr>
      <t xml:space="preserve">    N-NADA-8</t>
    </r>
  </si>
  <si>
    <r>
      <t xml:space="preserve"> F. POUND ,</t>
    </r>
    <r>
      <rPr>
        <b/>
        <sz val="12"/>
        <color indexed="10"/>
        <rFont val="Calibri"/>
        <family val="2"/>
      </rPr>
      <t xml:space="preserve"> FILLAGE= 75 %</t>
    </r>
  </si>
  <si>
    <t xml:space="preserve">SPACE OUT FOR DHP </t>
  </si>
  <si>
    <r>
      <t>EXPRO.</t>
    </r>
    <r>
      <rPr>
        <b/>
        <sz val="12"/>
        <color rgb="FFFF0000"/>
        <rFont val="Calibri"/>
        <family val="2"/>
      </rPr>
      <t xml:space="preserve"> , P.S=2" </t>
    </r>
  </si>
  <si>
    <r>
      <t>STOPPED THE WELL  , R.TRIP W/</t>
    </r>
    <r>
      <rPr>
        <b/>
        <sz val="12"/>
        <color rgb="FFFF0000"/>
        <rFont val="Calibri"/>
        <family val="2"/>
      </rPr>
      <t xml:space="preserve"> 2 " DHP </t>
    </r>
    <r>
      <rPr>
        <b/>
        <sz val="12"/>
        <color rgb="FF0000FF"/>
        <rFont val="Calibri"/>
        <family val="2"/>
      </rPr>
      <t>, ON STREAM.</t>
    </r>
  </si>
  <si>
    <t>EXPRO. , EXPECTED RES. DECLINE</t>
  </si>
  <si>
    <r>
      <t xml:space="preserve">EXPRO , </t>
    </r>
    <r>
      <rPr>
        <b/>
        <sz val="12"/>
        <color rgb="FFFF0000"/>
        <rFont val="Calibri"/>
        <family val="2"/>
      </rPr>
      <t>P.S=1.5" , SH.S=10"</t>
    </r>
  </si>
  <si>
    <r>
      <t xml:space="preserve">NORMAL CARD , </t>
    </r>
    <r>
      <rPr>
        <b/>
        <sz val="12"/>
        <color rgb="FFFF0000"/>
        <rFont val="Calibri"/>
        <family val="2"/>
      </rPr>
      <t>SH.S =10" , P.S=1.5"</t>
    </r>
  </si>
  <si>
    <r>
      <t xml:space="preserve">INCREASED SH.S </t>
    </r>
    <r>
      <rPr>
        <b/>
        <sz val="12"/>
        <color rgb="FFFF0000"/>
        <rFont val="Calibri"/>
        <family val="2"/>
      </rPr>
      <t xml:space="preserve">F/8" TO 10" </t>
    </r>
  </si>
  <si>
    <r>
      <t xml:space="preserve">NO PUMP ACTION ,R.TRIP </t>
    </r>
    <r>
      <rPr>
        <b/>
        <u/>
        <sz val="12"/>
        <color rgb="FFFF0000"/>
        <rFont val="Calibri"/>
        <family val="2"/>
      </rPr>
      <t>W/ 1.5" DHP</t>
    </r>
    <r>
      <rPr>
        <b/>
        <sz val="12"/>
        <color rgb="FF0000FF"/>
        <rFont val="Calibri"/>
        <family val="2"/>
      </rPr>
      <t xml:space="preserve">, ON STREAM </t>
    </r>
  </si>
  <si>
    <r>
      <t>BAKER ,</t>
    </r>
    <r>
      <rPr>
        <b/>
        <sz val="12"/>
        <color rgb="FFFF0000"/>
        <rFont val="Calibri"/>
        <family val="2"/>
      </rPr>
      <t xml:space="preserve"> </t>
    </r>
    <r>
      <rPr>
        <b/>
        <sz val="12"/>
        <color rgb="FF00B050"/>
        <rFont val="Calibri"/>
        <family val="2"/>
      </rPr>
      <t xml:space="preserve">B-I,III </t>
    </r>
    <r>
      <rPr>
        <b/>
        <sz val="12"/>
        <color rgb="FFFF0000"/>
        <rFont val="Calibri"/>
        <family val="2"/>
      </rPr>
      <t>, P.S =1.75" , SH.S =8" , S.L =112"</t>
    </r>
  </si>
  <si>
    <t>25 X 1" + 120 X 7/8" + 82 X 1"</t>
  </si>
  <si>
    <t>NEW D-WF</t>
  </si>
  <si>
    <t>640 M-II</t>
  </si>
  <si>
    <r>
      <t>WELL ( S/R )</t>
    </r>
    <r>
      <rPr>
        <sz val="16"/>
        <rFont val="Calibri"/>
        <family val="2"/>
      </rPr>
      <t xml:space="preserve"> :</t>
    </r>
    <r>
      <rPr>
        <b/>
        <sz val="16"/>
        <rFont val="Calibri"/>
        <family val="2"/>
      </rPr>
      <t xml:space="preserve">   N-NADA-9</t>
    </r>
  </si>
  <si>
    <r>
      <rPr>
        <b/>
        <sz val="12"/>
        <color rgb="FFFF0000"/>
        <rFont val="Calibri"/>
        <family val="2"/>
      </rPr>
      <t xml:space="preserve">BY PASSED PDP READING </t>
    </r>
    <r>
      <rPr>
        <b/>
        <sz val="12"/>
        <color rgb="FF0000FF"/>
        <rFont val="Calibri"/>
        <family val="2"/>
      </rPr>
      <t>, SPIP = 3176 PSI AFTER 2.5 HRS</t>
    </r>
  </si>
  <si>
    <t>EXPRO, FREQ=45 HZ, CURR=43 A, PIP=2680 PSI, PDP=3730 PSI, Tm=271 F, USP/DSP =330/300 PSI , Pcsg=300  PSI</t>
  </si>
  <si>
    <t>S.P.I.P =  3188 PSI  AFTER 3 HRS</t>
  </si>
  <si>
    <r>
      <t>EXPRO, FREQ=45 HZ, CURR=43 A,</t>
    </r>
    <r>
      <rPr>
        <b/>
        <u/>
        <sz val="12"/>
        <color rgb="FFFF0000"/>
        <rFont val="Calibri"/>
        <family val="2"/>
      </rPr>
      <t xml:space="preserve"> PIP=2675 PSI</t>
    </r>
    <r>
      <rPr>
        <b/>
        <sz val="12"/>
        <color rgb="FF0000FF"/>
        <rFont val="Calibri"/>
        <family val="2"/>
      </rPr>
      <t>, PDP=3652 PSI, Tm=272 F,</t>
    </r>
    <r>
      <rPr>
        <b/>
        <sz val="12"/>
        <color rgb="FFFF0000"/>
        <rFont val="Calibri"/>
        <family val="2"/>
      </rPr>
      <t xml:space="preserve"> USP/DSP =400/310 PSI </t>
    </r>
    <r>
      <rPr>
        <b/>
        <sz val="12"/>
        <color rgb="FF0000FF"/>
        <rFont val="Calibri"/>
        <family val="2"/>
      </rPr>
      <t>, Pcsg=350 PSI, Ti=228 F</t>
    </r>
  </si>
  <si>
    <r>
      <t>EXPRO,</t>
    </r>
    <r>
      <rPr>
        <b/>
        <sz val="12"/>
        <color rgb="FFFF0000"/>
        <rFont val="Calibri"/>
        <family val="2"/>
      </rPr>
      <t xml:space="preserve"> </t>
    </r>
    <r>
      <rPr>
        <b/>
        <sz val="12"/>
        <color rgb="FF0000FF"/>
        <rFont val="Calibri"/>
        <family val="2"/>
      </rPr>
      <t xml:space="preserve">FREQ=45 HZ, CURR=39 A, </t>
    </r>
    <r>
      <rPr>
        <b/>
        <sz val="12"/>
        <color rgb="FFFF0000"/>
        <rFont val="Calibri"/>
        <family val="2"/>
      </rPr>
      <t>PIP=1930 PSI</t>
    </r>
    <r>
      <rPr>
        <b/>
        <sz val="12"/>
        <color rgb="FF0000FF"/>
        <rFont val="Calibri"/>
        <family val="2"/>
      </rPr>
      <t xml:space="preserve">, PDP=2920 PSI, M.T.=265 F, </t>
    </r>
    <r>
      <rPr>
        <b/>
        <sz val="12"/>
        <color rgb="FFFF0000"/>
        <rFont val="Calibri"/>
        <family val="2"/>
      </rPr>
      <t>USP =500 PSI</t>
    </r>
    <r>
      <rPr>
        <b/>
        <sz val="12"/>
        <color rgb="FF0000FF"/>
        <rFont val="Calibri"/>
        <family val="2"/>
      </rPr>
      <t xml:space="preserve"> , GAS RATE =0.334 MMSCF/D</t>
    </r>
  </si>
  <si>
    <r>
      <t xml:space="preserve">EXPRO, </t>
    </r>
    <r>
      <rPr>
        <b/>
        <sz val="12"/>
        <color rgb="FFFF0000"/>
        <rFont val="Calibri"/>
        <family val="2"/>
      </rPr>
      <t>FREQ=45 HZ</t>
    </r>
    <r>
      <rPr>
        <b/>
        <sz val="12"/>
        <color rgb="FF0000FF"/>
        <rFont val="Calibri"/>
        <family val="2"/>
      </rPr>
      <t xml:space="preserve">, CURR=40 A, PIP=2000 PSI, PDP=3655 PSI, M.T.=265 F, </t>
    </r>
    <r>
      <rPr>
        <b/>
        <sz val="12"/>
        <color rgb="FFFF0000"/>
        <rFont val="Calibri"/>
        <family val="2"/>
      </rPr>
      <t>USP =770 PSI</t>
    </r>
    <r>
      <rPr>
        <b/>
        <sz val="12"/>
        <color rgb="FF0000FF"/>
        <rFont val="Calibri"/>
        <family val="2"/>
      </rPr>
      <t xml:space="preserve"> </t>
    </r>
  </si>
  <si>
    <r>
      <t>FINISHED DRILLING ,  COMPLETED THE WELL AS OIL PRODUCER FROM</t>
    </r>
    <r>
      <rPr>
        <b/>
        <sz val="12"/>
        <color rgb="FF00B050"/>
        <rFont val="Calibri"/>
        <family val="2"/>
      </rPr>
      <t xml:space="preserve"> AEB I</t>
    </r>
    <r>
      <rPr>
        <b/>
        <sz val="12"/>
        <color rgb="FF0000FF"/>
        <rFont val="Calibri"/>
        <family val="2"/>
      </rPr>
      <t xml:space="preserve"> (8268'-8284') , (8306'-8314')  P = 3390 PSI   &amp;</t>
    </r>
    <r>
      <rPr>
        <b/>
        <sz val="12"/>
        <color rgb="FF00B050"/>
        <rFont val="Calibri"/>
        <family val="2"/>
      </rPr>
      <t xml:space="preserve"> AEB IIB </t>
    </r>
    <r>
      <rPr>
        <b/>
        <sz val="12"/>
        <color rgb="FF0000FF"/>
        <rFont val="Calibri"/>
        <family val="2"/>
      </rPr>
      <t xml:space="preserve">(8564'-8576') P= 3500 PSI &amp;  </t>
    </r>
    <r>
      <rPr>
        <b/>
        <sz val="12"/>
        <color rgb="FF00B050"/>
        <rFont val="Calibri"/>
        <family val="2"/>
      </rPr>
      <t>AEB IIID</t>
    </r>
    <r>
      <rPr>
        <b/>
        <sz val="12"/>
        <color rgb="FF0000FF"/>
        <rFont val="Calibri"/>
        <family val="2"/>
      </rPr>
      <t xml:space="preserve"> (8908'-8926') (8944'-8950') P = 2470-3100 PSI &amp; </t>
    </r>
    <r>
      <rPr>
        <b/>
        <sz val="12"/>
        <color rgb="FF00B050"/>
        <rFont val="Calibri"/>
        <family val="2"/>
      </rPr>
      <t>AEB V</t>
    </r>
    <r>
      <rPr>
        <b/>
        <sz val="12"/>
        <color rgb="FF0000FF"/>
        <rFont val="Calibri"/>
        <family val="2"/>
      </rPr>
      <t xml:space="preserve"> (10436'-10457') ,  RIH WITH </t>
    </r>
    <r>
      <rPr>
        <b/>
        <sz val="16"/>
        <color rgb="FF0000FF"/>
        <rFont val="Calibri"/>
        <family val="2"/>
      </rPr>
      <t>2</t>
    </r>
    <r>
      <rPr>
        <b/>
        <sz val="12"/>
        <color rgb="FF0000FF"/>
        <rFont val="Calibri"/>
        <family val="2"/>
      </rPr>
      <t xml:space="preserve"> PUMPS </t>
    </r>
    <r>
      <rPr>
        <b/>
        <sz val="12"/>
        <color rgb="FF00B050"/>
        <rFont val="Calibri"/>
        <family val="2"/>
      </rPr>
      <t xml:space="preserve"> SN-2600</t>
    </r>
    <r>
      <rPr>
        <b/>
        <sz val="12"/>
        <color rgb="FF0000FF"/>
        <rFont val="Calibri"/>
        <family val="2"/>
      </rPr>
      <t xml:space="preserve"> -  176 STAGES   - 538 SERIES TO 7960 FT , STARTED THE WELL W/ RIG SECTIONS :  </t>
    </r>
    <r>
      <rPr>
        <b/>
        <sz val="12"/>
        <color rgb="FFFF0000"/>
        <rFont val="Calibri"/>
        <family val="2"/>
      </rPr>
      <t>HZ: 45, VOLTS: 300, AMP: 39 , TM (F): 263 , TI (F): 229 , PI:1893 PSI, PDP: 2965 PSI , WHP: 500 PSI</t>
    </r>
  </si>
  <si>
    <r>
      <t>WELL ( ESP )</t>
    </r>
    <r>
      <rPr>
        <sz val="16"/>
        <rFont val="Calibri"/>
        <family val="2"/>
      </rPr>
      <t xml:space="preserve"> :</t>
    </r>
    <r>
      <rPr>
        <b/>
        <sz val="16"/>
        <rFont val="Calibri"/>
        <family val="2"/>
      </rPr>
      <t xml:space="preserve">   N-NADA-10</t>
    </r>
  </si>
  <si>
    <r>
      <t xml:space="preserve">SLIGHT F. POUND , </t>
    </r>
    <r>
      <rPr>
        <b/>
        <sz val="12"/>
        <color rgb="FFFF0000"/>
        <rFont val="Calibri"/>
        <family val="2"/>
      </rPr>
      <t xml:space="preserve">P.FILLAGE= 85% </t>
    </r>
  </si>
  <si>
    <r>
      <t xml:space="preserve">NO PUMP ACTION , R.TRIP W/2" ANCHOR PUMP , RET.(10X1"), </t>
    </r>
    <r>
      <rPr>
        <b/>
        <sz val="12"/>
        <color rgb="FFFF0000"/>
        <rFont val="Calibri"/>
        <family val="2"/>
      </rPr>
      <t xml:space="preserve"> SET PUMP @ 5225 FT</t>
    </r>
    <r>
      <rPr>
        <b/>
        <sz val="12"/>
        <color rgb="FF0000FF"/>
        <rFont val="Calibri"/>
        <family val="2"/>
      </rPr>
      <t>, ON STREAM.</t>
    </r>
  </si>
  <si>
    <r>
      <t xml:space="preserve">NO PUMP ACTION , RESET DHP, NO PROD, R/T, ACTION &amp; SUCTION, R/T W/2" ANCHOR PUMP RET.(10X1"),  </t>
    </r>
    <r>
      <rPr>
        <b/>
        <sz val="12"/>
        <color rgb="FFFF0000"/>
        <rFont val="Calibri"/>
        <family val="2"/>
      </rPr>
      <t>SET PUMP @ 5475 FT</t>
    </r>
    <r>
      <rPr>
        <b/>
        <sz val="12"/>
        <color rgb="FF0000FF"/>
        <rFont val="Calibri"/>
        <family val="2"/>
      </rPr>
      <t>, HYDRO TEST, HOLD OK, ON STREAM.</t>
    </r>
  </si>
  <si>
    <r>
      <t>NO PUMP ACTION , R.TRIP</t>
    </r>
    <r>
      <rPr>
        <b/>
        <sz val="12"/>
        <color rgb="FF0000FF"/>
        <rFont val="Calibri"/>
        <family val="2"/>
      </rPr>
      <t>, ON STREAM</t>
    </r>
  </si>
  <si>
    <t>EXPRO, H2S=2 PPM, CO2=3%</t>
  </si>
  <si>
    <t>BAKER , P.S = 2" , S.L = 144"</t>
  </si>
  <si>
    <t xml:space="preserve"> POLISHED ROD PARTED , REPLACED , ON STREAM</t>
  </si>
  <si>
    <t>INCREASED S.L F/128" TO 144"</t>
  </si>
  <si>
    <r>
      <t xml:space="preserve">NO PUMP ACTION , R.TRIP </t>
    </r>
    <r>
      <rPr>
        <b/>
        <u/>
        <sz val="12"/>
        <color rgb="FFFF0000"/>
        <rFont val="Calibri"/>
        <family val="2"/>
      </rPr>
      <t>W/ 2" DHP</t>
    </r>
    <r>
      <rPr>
        <b/>
        <sz val="12"/>
        <color rgb="FF0000FF"/>
        <rFont val="Calibri"/>
        <family val="2"/>
      </rPr>
      <t>, ON STREAM</t>
    </r>
  </si>
  <si>
    <r>
      <t xml:space="preserve">ROD NO ( </t>
    </r>
    <r>
      <rPr>
        <b/>
        <sz val="12"/>
        <color rgb="FFFF0000"/>
        <rFont val="Calibri"/>
        <family val="2"/>
      </rPr>
      <t>36 X1"</t>
    </r>
    <r>
      <rPr>
        <b/>
        <sz val="12"/>
        <color rgb="FF0000FF"/>
        <rFont val="Calibri"/>
        <family val="2"/>
      </rPr>
      <t xml:space="preserve"> ) PARTED , FISHED OK , REPLACED  1" SECTION BY NEW N-97 ( </t>
    </r>
    <r>
      <rPr>
        <b/>
        <sz val="12"/>
        <color rgb="FFFF0000"/>
        <rFont val="Calibri"/>
        <family val="2"/>
      </rPr>
      <t xml:space="preserve">FROM ROD NO # 19 TO ROD NO # 89  </t>
    </r>
    <r>
      <rPr>
        <b/>
        <sz val="12"/>
        <color rgb="FF0000FF"/>
        <rFont val="Calibri"/>
        <family val="2"/>
      </rPr>
      <t>), ON STREAM</t>
    </r>
  </si>
  <si>
    <r>
      <t xml:space="preserve">ROD NO ( </t>
    </r>
    <r>
      <rPr>
        <b/>
        <sz val="12"/>
        <color rgb="FFFF0000"/>
        <rFont val="Calibri"/>
        <family val="2"/>
      </rPr>
      <t>14 X1"</t>
    </r>
    <r>
      <rPr>
        <b/>
        <sz val="12"/>
        <color rgb="FF0000FF"/>
        <rFont val="Calibri"/>
        <family val="2"/>
      </rPr>
      <t xml:space="preserve"> ) PARTED , FISHED OK , ( CHANGED 20 ROD X 1" BY NEW N-97 ), R.TRIP , 
ON STREAM</t>
    </r>
  </si>
  <si>
    <t>BAKER , P.S = 2.25" , S.L = 128"</t>
  </si>
  <si>
    <r>
      <t xml:space="preserve">ROD NO ( </t>
    </r>
    <r>
      <rPr>
        <b/>
        <sz val="12"/>
        <color rgb="FFFF0000"/>
        <rFont val="Calibri"/>
        <family val="2"/>
      </rPr>
      <t>42 X7/8"</t>
    </r>
    <r>
      <rPr>
        <b/>
        <sz val="12"/>
        <color rgb="FF0000FF"/>
        <rFont val="Calibri"/>
        <family val="2"/>
      </rPr>
      <t xml:space="preserve"> ) PARTED , FISHED OK , ( </t>
    </r>
    <r>
      <rPr>
        <b/>
        <sz val="12"/>
        <color rgb="FFFF0000"/>
        <rFont val="Calibri"/>
        <family val="2"/>
      </rPr>
      <t xml:space="preserve">CHANGED 80 ROD X 7/8"  BY NEW N-97 </t>
    </r>
    <r>
      <rPr>
        <b/>
        <sz val="12"/>
        <color rgb="FF0000FF"/>
        <rFont val="Calibri"/>
        <family val="2"/>
      </rPr>
      <t>),</t>
    </r>
    <r>
      <rPr>
        <b/>
        <sz val="12"/>
        <color rgb="FFFF0000"/>
        <rFont val="Calibri"/>
        <family val="2"/>
      </rPr>
      <t>R.TRIP</t>
    </r>
    <r>
      <rPr>
        <b/>
        <sz val="12"/>
        <color rgb="FF0000FF"/>
        <rFont val="Calibri"/>
        <family val="2"/>
      </rPr>
      <t xml:space="preserve"> , 
ON STREAM</t>
    </r>
  </si>
  <si>
    <t xml:space="preserve"> POLISHED ROD PARTED , FISHED , REPLACED, ON STREAM.</t>
  </si>
  <si>
    <r>
      <t xml:space="preserve">ROD NO ( </t>
    </r>
    <r>
      <rPr>
        <b/>
        <sz val="12"/>
        <color rgb="FFFF0000"/>
        <rFont val="Calibri"/>
        <family val="2"/>
      </rPr>
      <t xml:space="preserve">8 X7/8" </t>
    </r>
    <r>
      <rPr>
        <b/>
        <sz val="12"/>
        <color rgb="FF0000FF"/>
        <rFont val="Calibri"/>
        <family val="2"/>
      </rPr>
      <t>) PARTED , FISHED OK ,</t>
    </r>
    <r>
      <rPr>
        <b/>
        <sz val="12"/>
        <color rgb="FFFF0000"/>
        <rFont val="Calibri"/>
        <family val="2"/>
      </rPr>
      <t xml:space="preserve"> REPLACED( 35X1" BY NEW N-97 35X7/8" )</t>
    </r>
    <r>
      <rPr>
        <b/>
        <sz val="12"/>
        <color rgb="FF0000FF"/>
        <rFont val="Calibri"/>
        <family val="2"/>
      </rPr>
      <t xml:space="preserve">  ,  </t>
    </r>
    <r>
      <rPr>
        <b/>
        <u/>
        <sz val="12"/>
        <color rgb="FFFF0000"/>
        <rFont val="Calibri"/>
        <family val="2"/>
      </rPr>
      <t>R.TRIP WITH 2.25" DHP , ( 25X1" +115X7/8"+89X1" )</t>
    </r>
    <r>
      <rPr>
        <b/>
        <sz val="12"/>
        <color rgb="FF0000FF"/>
        <rFont val="Calibri"/>
        <family val="2"/>
      </rPr>
      <t xml:space="preserve"> , ON STREAM</t>
    </r>
  </si>
  <si>
    <r>
      <t xml:space="preserve">NORMAL CARD
</t>
    </r>
    <r>
      <rPr>
        <b/>
        <sz val="12"/>
        <color rgb="FFFF0000"/>
        <rFont val="Calibri"/>
        <family val="2"/>
      </rPr>
      <t>PEAK POLISHED ROD LOAD 26500 IB</t>
    </r>
  </si>
  <si>
    <r>
      <t xml:space="preserve">DECREASED SH.S F/ </t>
    </r>
    <r>
      <rPr>
        <b/>
        <u/>
        <sz val="12"/>
        <color rgb="FFFF0000"/>
        <rFont val="Calibri"/>
        <family val="2"/>
      </rPr>
      <t>10"</t>
    </r>
    <r>
      <rPr>
        <b/>
        <u/>
        <sz val="12"/>
        <color rgb="FF0000FF"/>
        <rFont val="Calibri"/>
        <family val="2"/>
      </rPr>
      <t xml:space="preserve"> T/ </t>
    </r>
    <r>
      <rPr>
        <b/>
        <u/>
        <sz val="12"/>
        <color rgb="FFFF0000"/>
        <rFont val="Calibri"/>
        <family val="2"/>
      </rPr>
      <t>8"</t>
    </r>
  </si>
  <si>
    <r>
      <t>POLISHED ROD PARTED , FISHED OK , REPLACED , R.TRIP,  (</t>
    </r>
    <r>
      <rPr>
        <b/>
        <sz val="12"/>
        <color rgb="FFFF0000"/>
        <rFont val="Calibri"/>
        <family val="2"/>
      </rPr>
      <t xml:space="preserve"> FOUND MANDREL SEATING CUPS DAMAGE</t>
    </r>
    <r>
      <rPr>
        <b/>
        <sz val="12"/>
        <color rgb="FF0000FF"/>
        <rFont val="Calibri"/>
        <family val="2"/>
      </rPr>
      <t xml:space="preserve"> ), ON STREAM</t>
    </r>
  </si>
  <si>
    <r>
      <t xml:space="preserve">SLIGHT F. POUND , P.FILLAGE +/-90%, </t>
    </r>
    <r>
      <rPr>
        <b/>
        <sz val="12"/>
        <color rgb="FFFF0000"/>
        <rFont val="Calibri"/>
        <family val="2"/>
      </rPr>
      <t>PEAK POLISHED ROD LOAD 26500 IB</t>
    </r>
  </si>
  <si>
    <t>EXPRO , RES. DECLINE , ( F.POUND )</t>
  </si>
  <si>
    <r>
      <t>ROD NO (</t>
    </r>
    <r>
      <rPr>
        <b/>
        <sz val="12"/>
        <color rgb="FFFF0000"/>
        <rFont val="Calibri"/>
        <family val="2"/>
      </rPr>
      <t xml:space="preserve"> 8 X1" </t>
    </r>
    <r>
      <rPr>
        <b/>
        <sz val="12"/>
        <color rgb="FF0000FF"/>
        <rFont val="Calibri"/>
        <family val="2"/>
      </rPr>
      <t xml:space="preserve">) PARTED , FISHED , </t>
    </r>
    <r>
      <rPr>
        <b/>
        <sz val="12"/>
        <color rgb="FFFF0000"/>
        <rFont val="Calibri"/>
        <family val="2"/>
      </rPr>
      <t xml:space="preserve">REPLACED </t>
    </r>
    <r>
      <rPr>
        <b/>
        <sz val="12"/>
        <color rgb="FF0000FF"/>
        <rFont val="Calibri"/>
        <family val="2"/>
      </rPr>
      <t>, ON STREAM</t>
    </r>
  </si>
  <si>
    <r>
      <t xml:space="preserve">ROD NO ( </t>
    </r>
    <r>
      <rPr>
        <b/>
        <sz val="12"/>
        <color rgb="FFFF0000"/>
        <rFont val="Calibri"/>
        <family val="2"/>
      </rPr>
      <t xml:space="preserve">25 X7/8" </t>
    </r>
    <r>
      <rPr>
        <b/>
        <sz val="12"/>
        <color rgb="FF0000FF"/>
        <rFont val="Calibri"/>
        <family val="2"/>
      </rPr>
      <t xml:space="preserve">) PARTED , FISHED OK , REPLACED ,  </t>
    </r>
    <r>
      <rPr>
        <b/>
        <u/>
        <sz val="12"/>
        <color rgb="FFFF0000"/>
        <rFont val="Calibri"/>
        <family val="2"/>
      </rPr>
      <t>R.TRIP</t>
    </r>
    <r>
      <rPr>
        <b/>
        <sz val="12"/>
        <color rgb="FF0000FF"/>
        <rFont val="Calibri"/>
        <family val="2"/>
      </rPr>
      <t xml:space="preserve"> , ON STREAM</t>
    </r>
  </si>
  <si>
    <r>
      <t>ROD NO (</t>
    </r>
    <r>
      <rPr>
        <b/>
        <sz val="12"/>
        <color rgb="FFFF0000"/>
        <rFont val="Calibri"/>
        <family val="2"/>
      </rPr>
      <t xml:space="preserve"> 76 X1" </t>
    </r>
    <r>
      <rPr>
        <b/>
        <sz val="12"/>
        <color rgb="FF0000FF"/>
        <rFont val="Calibri"/>
        <family val="2"/>
      </rPr>
      <t xml:space="preserve">) PARTED , FISHED , </t>
    </r>
    <r>
      <rPr>
        <b/>
        <sz val="12"/>
        <color rgb="FFFF0000"/>
        <rFont val="Calibri"/>
        <family val="2"/>
      </rPr>
      <t xml:space="preserve">REPLACED </t>
    </r>
    <r>
      <rPr>
        <b/>
        <sz val="12"/>
        <color rgb="FF0000FF"/>
        <rFont val="Calibri"/>
        <family val="2"/>
      </rPr>
      <t>, ON STREAM</t>
    </r>
  </si>
  <si>
    <r>
      <t xml:space="preserve">POLISHED ROD PARTED , FISHED OK , REPLACED , ON STREAM ( </t>
    </r>
    <r>
      <rPr>
        <b/>
        <sz val="12"/>
        <color rgb="FFFF0000"/>
        <rFont val="Calibri"/>
        <family val="2"/>
      </rPr>
      <t>PERFORMED ALIGNMENT FOR S/U</t>
    </r>
    <r>
      <rPr>
        <b/>
        <sz val="12"/>
        <color rgb="FF0000FF"/>
        <rFont val="Calibri"/>
        <family val="2"/>
      </rPr>
      <t xml:space="preserve"> )</t>
    </r>
  </si>
  <si>
    <t>SLIGHT GAS INTERFERANCE , P.FILLAGE+/-93%</t>
  </si>
  <si>
    <r>
      <t>ROD NO (</t>
    </r>
    <r>
      <rPr>
        <b/>
        <sz val="12"/>
        <color rgb="FFFF0000"/>
        <rFont val="Calibri"/>
        <family val="2"/>
      </rPr>
      <t>55 X1"</t>
    </r>
    <r>
      <rPr>
        <b/>
        <sz val="12"/>
        <color rgb="FF0000FF"/>
        <rFont val="Calibri"/>
        <family val="2"/>
      </rPr>
      <t xml:space="preserve">) PARTED , FISHED OK , REPLACED ,  </t>
    </r>
    <r>
      <rPr>
        <b/>
        <u/>
        <sz val="12"/>
        <color rgb="FFFF0000"/>
        <rFont val="Calibri"/>
        <family val="2"/>
      </rPr>
      <t xml:space="preserve">R.TRIP </t>
    </r>
    <r>
      <rPr>
        <b/>
        <sz val="12"/>
        <color rgb="FF0000FF"/>
        <rFont val="Calibri"/>
        <family val="2"/>
      </rPr>
      <t>, ON STREAM</t>
    </r>
  </si>
  <si>
    <t>FIRST PONY ROD PARTED, FISHED,REPLACED, ON STREAM.</t>
  </si>
  <si>
    <r>
      <t xml:space="preserve">BAKER  , </t>
    </r>
    <r>
      <rPr>
        <b/>
        <sz val="12"/>
        <color indexed="10"/>
        <rFont val="Calibri"/>
        <family val="2"/>
      </rPr>
      <t>SH.S=10"</t>
    </r>
  </si>
  <si>
    <r>
      <t xml:space="preserve">BAKER  , </t>
    </r>
    <r>
      <rPr>
        <b/>
        <sz val="12"/>
        <color indexed="10"/>
        <rFont val="Calibri"/>
        <family val="2"/>
      </rPr>
      <t>SH.S=12"</t>
    </r>
  </si>
  <si>
    <t xml:space="preserve">FLUMPING </t>
  </si>
  <si>
    <r>
      <t xml:space="preserve">AL.AHLIA , </t>
    </r>
    <r>
      <rPr>
        <b/>
        <sz val="12"/>
        <color indexed="10"/>
        <rFont val="Calibri"/>
        <family val="2"/>
      </rPr>
      <t>SH.S=12"</t>
    </r>
  </si>
  <si>
    <t>INCREASED SH.S F/10" TO 12"</t>
  </si>
  <si>
    <r>
      <t xml:space="preserve">AL.AHLIA , </t>
    </r>
    <r>
      <rPr>
        <b/>
        <sz val="12"/>
        <color indexed="10"/>
        <rFont val="Calibri"/>
        <family val="2"/>
      </rPr>
      <t>SH.S=10"</t>
    </r>
  </si>
  <si>
    <t>CONNECTERD THE WELL TO TELEMTRY SYSTEM .</t>
  </si>
  <si>
    <t>W.C  =  1 %.</t>
  </si>
  <si>
    <t>144''</t>
  </si>
  <si>
    <r>
      <t>WELL ( S/R )</t>
    </r>
    <r>
      <rPr>
        <sz val="16"/>
        <rFont val="Calibri"/>
        <family val="2"/>
      </rPr>
      <t xml:space="preserve"> :</t>
    </r>
    <r>
      <rPr>
        <b/>
        <sz val="16"/>
        <rFont val="Calibri"/>
        <family val="2"/>
      </rPr>
      <t xml:space="preserve">    NADA-W-1X</t>
    </r>
  </si>
  <si>
    <r>
      <t xml:space="preserve">NORMAL CARD , </t>
    </r>
    <r>
      <rPr>
        <b/>
        <sz val="12"/>
        <color rgb="FFFF0000"/>
        <rFont val="Calibri"/>
        <family val="2"/>
      </rPr>
      <t>AFTER W/O</t>
    </r>
  </si>
  <si>
    <t>WHT AFTER W/O = 124 F</t>
  </si>
  <si>
    <r>
      <t xml:space="preserve">UNDER W/O DUE TO </t>
    </r>
    <r>
      <rPr>
        <b/>
        <sz val="12"/>
        <color rgb="FFFF0000"/>
        <rFont val="Calibri"/>
        <family val="2"/>
      </rPr>
      <t>TBG LEAK</t>
    </r>
    <r>
      <rPr>
        <b/>
        <sz val="12"/>
        <color rgb="FF0000FF"/>
        <rFont val="Calibri"/>
        <family val="2"/>
      </rPr>
      <t xml:space="preserve"> ,  (</t>
    </r>
    <r>
      <rPr>
        <b/>
        <sz val="12"/>
        <color theme="1"/>
        <rFont val="Calibri"/>
        <family val="2"/>
      </rPr>
      <t xml:space="preserve"> FOUND CRACK JOINT NUM 178</t>
    </r>
    <r>
      <rPr>
        <b/>
        <sz val="12"/>
        <color rgb="FF0000FF"/>
        <rFont val="Calibri"/>
        <family val="2"/>
      </rPr>
      <t xml:space="preserve">  ( </t>
    </r>
    <r>
      <rPr>
        <b/>
        <sz val="12"/>
        <color rgb="FFFF0000"/>
        <rFont val="Calibri"/>
        <family val="2"/>
      </rPr>
      <t>JT</t>
    </r>
    <r>
      <rPr>
        <b/>
        <sz val="12"/>
        <color rgb="FF0000FF"/>
        <rFont val="Calibri"/>
        <family val="2"/>
      </rPr>
      <t xml:space="preserve"> </t>
    </r>
    <r>
      <rPr>
        <b/>
        <sz val="12"/>
        <color rgb="FFFF0000"/>
        <rFont val="Calibri"/>
        <family val="2"/>
      </rPr>
      <t>NO.8 ABOVE P.S.N</t>
    </r>
    <r>
      <rPr>
        <b/>
        <sz val="12"/>
        <color rgb="FF0000FF"/>
        <rFont val="Calibri"/>
        <family val="2"/>
      </rPr>
      <t xml:space="preserve"> )  ) , TAGGED T.D. @ 7313 FT, RIH WITH </t>
    </r>
    <r>
      <rPr>
        <b/>
        <sz val="12"/>
        <color rgb="FFFF0000"/>
        <rFont val="Calibri"/>
        <family val="2"/>
      </rPr>
      <t>1.5"</t>
    </r>
    <r>
      <rPr>
        <b/>
        <sz val="12"/>
        <color rgb="FF0000FF"/>
        <rFont val="Calibri"/>
        <family val="2"/>
      </rPr>
      <t xml:space="preserve"> </t>
    </r>
    <r>
      <rPr>
        <b/>
        <sz val="12"/>
        <color rgb="FFFF0000"/>
        <rFont val="Calibri"/>
        <family val="2"/>
      </rPr>
      <t>DHP</t>
    </r>
    <r>
      <rPr>
        <b/>
        <sz val="12"/>
        <color rgb="FF0000FF"/>
        <rFont val="Calibri"/>
        <family val="2"/>
      </rPr>
      <t xml:space="preserve"> WITH S/R </t>
    </r>
    <r>
      <rPr>
        <b/>
        <sz val="12"/>
        <color rgb="FFFF0000"/>
        <rFont val="Calibri"/>
        <family val="2"/>
      </rPr>
      <t>H-CH COND.2</t>
    </r>
    <r>
      <rPr>
        <b/>
        <sz val="12"/>
        <color rgb="FF0000FF"/>
        <rFont val="Calibri"/>
        <family val="2"/>
      </rPr>
      <t xml:space="preserve"> (20X1"+120X7/8"+99X1" ) , ON STREAM ON </t>
    </r>
    <r>
      <rPr>
        <b/>
        <sz val="12"/>
        <color rgb="FFFF0000"/>
        <rFont val="Calibri"/>
        <family val="2"/>
      </rPr>
      <t>20/4/2015</t>
    </r>
  </si>
  <si>
    <r>
      <t xml:space="preserve">NO PUMP ACTION , </t>
    </r>
    <r>
      <rPr>
        <b/>
        <u/>
        <sz val="12"/>
        <color rgb="FFFF0000"/>
        <rFont val="Calibri"/>
        <family val="2"/>
      </rPr>
      <t>R.TRIP WITH 1.5" DHP</t>
    </r>
    <r>
      <rPr>
        <b/>
        <sz val="12"/>
        <color rgb="FF0000FF"/>
        <rFont val="Calibri"/>
        <family val="2"/>
      </rPr>
      <t xml:space="preserve"> , NOT PRODUCE , R.TRIP WITH ANCHOR PUMP , RETRIEVED ( 5X1" ) ANCHOR PUMP , SET ANCHOR PUMP </t>
    </r>
    <r>
      <rPr>
        <b/>
        <sz val="12"/>
        <color rgb="FFFF0000"/>
        <rFont val="Calibri"/>
        <family val="2"/>
      </rPr>
      <t>@ 5700 FT</t>
    </r>
    <r>
      <rPr>
        <b/>
        <sz val="12"/>
        <color rgb="FF0000FF"/>
        <rFont val="Calibri"/>
        <family val="2"/>
      </rPr>
      <t xml:space="preserve"> , NOT PRODUCE , </t>
    </r>
    <r>
      <rPr>
        <b/>
        <sz val="12"/>
        <color rgb="FFFF0000"/>
        <rFont val="Calibri"/>
        <family val="2"/>
      </rPr>
      <t>WAITING FOR W/O</t>
    </r>
  </si>
  <si>
    <t>EXPRO, H2S=3 PPM, CO2=2 %</t>
  </si>
  <si>
    <r>
      <t xml:space="preserve">SEVERE GAS INTERFERENCE, </t>
    </r>
    <r>
      <rPr>
        <b/>
        <sz val="12"/>
        <color rgb="FFFF0000"/>
        <rFont val="Calibri"/>
        <family val="2"/>
      </rPr>
      <t>P.FILLAGE=30 %</t>
    </r>
  </si>
  <si>
    <t>NORMAL WHT = 89 F</t>
  </si>
  <si>
    <t>BAKER (RES. DECLINE)</t>
  </si>
  <si>
    <r>
      <t xml:space="preserve">SEVER F.POUND , </t>
    </r>
    <r>
      <rPr>
        <b/>
        <sz val="12"/>
        <color rgb="FFFF0000"/>
        <rFont val="Calibri"/>
        <family val="2"/>
      </rPr>
      <t>P.FILLAGE +/- 30 %</t>
    </r>
  </si>
  <si>
    <r>
      <t xml:space="preserve">ROD NO. ( </t>
    </r>
    <r>
      <rPr>
        <b/>
        <sz val="12"/>
        <color rgb="FFFF0000"/>
        <rFont val="Calibri"/>
        <family val="2"/>
      </rPr>
      <t>11X7/8"</t>
    </r>
    <r>
      <rPr>
        <b/>
        <sz val="12"/>
        <color rgb="FF0000FF"/>
        <rFont val="Calibri"/>
        <family val="2"/>
      </rPr>
      <t xml:space="preserve"> ) PARTED, FISHED OK , R.TRIP , S/R CONFG. ( 25X1"+105X7/8"+103X1" ), ON STREAM</t>
    </r>
  </si>
  <si>
    <r>
      <t xml:space="preserve">ROD NO. ( </t>
    </r>
    <r>
      <rPr>
        <b/>
        <sz val="12"/>
        <color rgb="FFFF0000"/>
        <rFont val="Calibri"/>
        <family val="2"/>
      </rPr>
      <t>6X7/8"</t>
    </r>
    <r>
      <rPr>
        <b/>
        <sz val="12"/>
        <color rgb="FF0000FF"/>
        <rFont val="Calibri"/>
        <family val="2"/>
      </rPr>
      <t xml:space="preserve"> ) PARTED, FISHED OK &amp; </t>
    </r>
    <r>
      <rPr>
        <b/>
        <sz val="12"/>
        <color rgb="FFFF0000"/>
        <rFont val="Calibri"/>
        <family val="2"/>
      </rPr>
      <t>REPLACED (3X7/8" &amp; 4X1" )</t>
    </r>
    <r>
      <rPr>
        <b/>
        <sz val="12"/>
        <color rgb="FF0000FF"/>
        <rFont val="Calibri"/>
        <family val="2"/>
      </rPr>
      <t xml:space="preserve">, </t>
    </r>
    <r>
      <rPr>
        <b/>
        <u/>
        <sz val="12"/>
        <color rgb="FFFF0000"/>
        <rFont val="Calibri"/>
        <family val="2"/>
      </rPr>
      <t>R.TRIP</t>
    </r>
    <r>
      <rPr>
        <b/>
        <sz val="12"/>
        <color rgb="FF0000FF"/>
        <rFont val="Calibri"/>
        <family val="2"/>
      </rPr>
      <t>, ON STREAM</t>
    </r>
  </si>
  <si>
    <r>
      <t xml:space="preserve">SLIGHT F.POUND , </t>
    </r>
    <r>
      <rPr>
        <b/>
        <sz val="12"/>
        <color rgb="FFFF0000"/>
        <rFont val="Calibri"/>
        <family val="2"/>
      </rPr>
      <t>P.FILLAGE 93%</t>
    </r>
  </si>
  <si>
    <r>
      <t xml:space="preserve">BAKER , </t>
    </r>
    <r>
      <rPr>
        <b/>
        <u/>
        <sz val="12"/>
        <color rgb="FF0000FF"/>
        <rFont val="Calibri"/>
        <family val="2"/>
      </rPr>
      <t>NADA-W-2+ 3</t>
    </r>
  </si>
  <si>
    <r>
      <t xml:space="preserve">ROD NO. ( </t>
    </r>
    <r>
      <rPr>
        <b/>
        <sz val="12"/>
        <color rgb="FFFF0000"/>
        <rFont val="Calibri"/>
        <family val="2"/>
      </rPr>
      <t>2X7/8"</t>
    </r>
    <r>
      <rPr>
        <b/>
        <sz val="12"/>
        <color rgb="FF0000FF"/>
        <rFont val="Calibri"/>
        <family val="2"/>
      </rPr>
      <t xml:space="preserve"> ) PARTED, FISHED OK &amp; </t>
    </r>
    <r>
      <rPr>
        <b/>
        <sz val="12"/>
        <color rgb="FFFF0000"/>
        <rFont val="Calibri"/>
        <family val="2"/>
      </rPr>
      <t>REPLACED</t>
    </r>
    <r>
      <rPr>
        <b/>
        <sz val="12"/>
        <color rgb="FF0000FF"/>
        <rFont val="Calibri"/>
        <family val="2"/>
      </rPr>
      <t xml:space="preserve">, </t>
    </r>
    <r>
      <rPr>
        <b/>
        <u/>
        <sz val="12"/>
        <color rgb="FFFF0000"/>
        <rFont val="Calibri"/>
        <family val="2"/>
      </rPr>
      <t>R.TRIP</t>
    </r>
    <r>
      <rPr>
        <b/>
        <sz val="12"/>
        <color rgb="FF0000FF"/>
        <rFont val="Calibri"/>
        <family val="2"/>
      </rPr>
      <t>, ON STREAM</t>
    </r>
  </si>
  <si>
    <r>
      <t xml:space="preserve">SLIGHT F.POUND , </t>
    </r>
    <r>
      <rPr>
        <b/>
        <sz val="12"/>
        <color rgb="FFFF0000"/>
        <rFont val="Calibri"/>
        <family val="2"/>
      </rPr>
      <t>P.FILLAGE 95%</t>
    </r>
  </si>
  <si>
    <r>
      <t xml:space="preserve">FINISHED DRILLING , COMPLETED THE WELL AS OIL PRODUCER FROM </t>
    </r>
    <r>
      <rPr>
        <b/>
        <sz val="12"/>
        <color indexed="10"/>
        <rFont val="Calibri"/>
        <family val="2"/>
      </rPr>
      <t xml:space="preserve">(B-I </t>
    </r>
    <r>
      <rPr>
        <b/>
        <u/>
        <sz val="12"/>
        <color indexed="10"/>
        <rFont val="Calibri"/>
        <family val="2"/>
      </rPr>
      <t xml:space="preserve">(5904-5944) P= 1850 - 2350 PSI. Footage = 40 ft. ,  </t>
    </r>
    <r>
      <rPr>
        <b/>
        <sz val="12"/>
        <color rgb="FF0C03BD"/>
        <rFont val="Calibri"/>
        <family val="2"/>
      </rPr>
      <t xml:space="preserve">USING S/R SYSTEM, </t>
    </r>
    <r>
      <rPr>
        <b/>
        <u/>
        <sz val="12"/>
        <color rgb="FF0C03BD"/>
        <rFont val="Calibri"/>
        <family val="2"/>
      </rPr>
      <t xml:space="preserve">( </t>
    </r>
    <r>
      <rPr>
        <b/>
        <u/>
        <sz val="12"/>
        <color rgb="FFFF0000"/>
        <rFont val="Calibri"/>
        <family val="2"/>
      </rPr>
      <t xml:space="preserve">PERFORMED FRAC FOR B-I </t>
    </r>
    <r>
      <rPr>
        <b/>
        <u/>
        <sz val="12"/>
        <color rgb="FF0C03BD"/>
        <rFont val="Calibri"/>
        <family val="2"/>
      </rPr>
      <t xml:space="preserve"> </t>
    </r>
    <r>
      <rPr>
        <u/>
        <sz val="12"/>
        <color rgb="FF0C03BD"/>
        <rFont val="Calibri"/>
        <family val="2"/>
      </rPr>
      <t>)</t>
    </r>
    <r>
      <rPr>
        <sz val="12"/>
        <color rgb="FF0C03BD"/>
        <rFont val="Calibri"/>
        <family val="2"/>
      </rPr>
      <t xml:space="preserve"> </t>
    </r>
    <r>
      <rPr>
        <b/>
        <u/>
        <sz val="12"/>
        <color indexed="10"/>
        <rFont val="Calibri"/>
        <family val="2"/>
      </rPr>
      <t xml:space="preserve">( INSTALLED Bridge Plug @ +/- 7500 ft + 20 ft Cement TO ISOLATE LOWER INTERVAL  </t>
    </r>
    <r>
      <rPr>
        <b/>
        <sz val="12"/>
        <color indexed="10"/>
        <rFont val="Calibri"/>
        <family val="2"/>
      </rPr>
      <t xml:space="preserve">) </t>
    </r>
    <r>
      <rPr>
        <b/>
        <sz val="12"/>
        <color indexed="48"/>
        <rFont val="Calibri"/>
        <family val="2"/>
      </rPr>
      <t xml:space="preserve">, </t>
    </r>
    <r>
      <rPr>
        <b/>
        <sz val="12"/>
        <color rgb="FF0000FF"/>
        <rFont val="Calibri"/>
        <family val="2"/>
      </rPr>
      <t>RIH WITH</t>
    </r>
    <r>
      <rPr>
        <b/>
        <sz val="12"/>
        <color indexed="48"/>
        <rFont val="Calibri"/>
        <family val="2"/>
      </rPr>
      <t xml:space="preserve"> </t>
    </r>
    <r>
      <rPr>
        <b/>
        <sz val="12"/>
        <color rgb="FFFF0000"/>
        <rFont val="Calibri"/>
        <family val="2"/>
      </rPr>
      <t xml:space="preserve">2" </t>
    </r>
    <r>
      <rPr>
        <b/>
        <sz val="12"/>
        <color indexed="48"/>
        <rFont val="Calibri"/>
        <family val="2"/>
      </rPr>
      <t xml:space="preserve"> </t>
    </r>
    <r>
      <rPr>
        <b/>
        <sz val="12"/>
        <color rgb="FF0000FF"/>
        <rFont val="Calibri"/>
        <family val="2"/>
      </rPr>
      <t>DHP WITH</t>
    </r>
    <r>
      <rPr>
        <b/>
        <sz val="12"/>
        <color indexed="48"/>
        <rFont val="Calibri"/>
        <family val="2"/>
      </rPr>
      <t xml:space="preserve"> </t>
    </r>
    <r>
      <rPr>
        <b/>
        <sz val="12"/>
        <color rgb="FFFF0000"/>
        <rFont val="Calibri"/>
        <family val="2"/>
      </rPr>
      <t>NEW H-L ( FOR EVALUATION )</t>
    </r>
    <r>
      <rPr>
        <b/>
        <sz val="12"/>
        <color indexed="48"/>
        <rFont val="Calibri"/>
        <family val="2"/>
      </rPr>
      <t xml:space="preserve"> </t>
    </r>
    <r>
      <rPr>
        <b/>
        <sz val="12"/>
        <color rgb="FF0000FF"/>
        <rFont val="Calibri"/>
        <family val="2"/>
      </rPr>
      <t>S/R (25 X 1" + 125 X  7/8" + 82 X 1" ) , R/U FOR</t>
    </r>
    <r>
      <rPr>
        <b/>
        <sz val="12"/>
        <color indexed="10"/>
        <rFont val="Calibri"/>
        <family val="2"/>
      </rPr>
      <t xml:space="preserve">  NEW M-II 640  S/U </t>
    </r>
    <r>
      <rPr>
        <b/>
        <sz val="12"/>
        <color rgb="FF0000FF"/>
        <rFont val="Calibri"/>
        <family val="2"/>
      </rPr>
      <t>( SH.S= 8", S.L=  128") , ON STREAM</t>
    </r>
  </si>
  <si>
    <r>
      <rPr>
        <b/>
        <sz val="12"/>
        <color rgb="FFFF0000"/>
        <rFont val="Calibri"/>
        <family val="2"/>
      </rPr>
      <t xml:space="preserve">B-I </t>
    </r>
    <r>
      <rPr>
        <b/>
        <sz val="12"/>
        <color indexed="12"/>
        <rFont val="Calibri"/>
        <family val="2"/>
      </rPr>
      <t xml:space="preserve">(5904-5944) </t>
    </r>
  </si>
  <si>
    <r>
      <t>WELL ( S/R )</t>
    </r>
    <r>
      <rPr>
        <sz val="16"/>
        <rFont val="Calibri"/>
        <family val="2"/>
      </rPr>
      <t xml:space="preserve"> :</t>
    </r>
    <r>
      <rPr>
        <b/>
        <sz val="16"/>
        <rFont val="Calibri"/>
        <family val="2"/>
      </rPr>
      <t xml:space="preserve">    NADA-W-2</t>
    </r>
  </si>
  <si>
    <r>
      <t xml:space="preserve">SEVER F.POUND , </t>
    </r>
    <r>
      <rPr>
        <b/>
        <sz val="12"/>
        <color rgb="FFFF0000"/>
        <rFont val="Calibri"/>
        <family val="2"/>
      </rPr>
      <t>P.FILLAGE+/- 66 %</t>
    </r>
  </si>
  <si>
    <t>EXPRO , TIMER MODE</t>
  </si>
  <si>
    <t xml:space="preserve">EXPRO ( Tested 12 hrs ) </t>
  </si>
  <si>
    <r>
      <t xml:space="preserve">SEVER F.POUND , </t>
    </r>
    <r>
      <rPr>
        <b/>
        <sz val="12"/>
        <color rgb="FFFF0000"/>
        <rFont val="Calibri"/>
        <family val="2"/>
      </rPr>
      <t>P.FILLAGE+/- 57 %</t>
    </r>
  </si>
  <si>
    <t>NO PUMP ACTION, R.TRIP, ON STREAM</t>
  </si>
  <si>
    <t>SEVERE GAS INTERFERENCE, P.FILLAGE=15 %</t>
  </si>
  <si>
    <r>
      <t xml:space="preserve">SEVER F.POUND , </t>
    </r>
    <r>
      <rPr>
        <b/>
        <sz val="12"/>
        <color rgb="FFFF0000"/>
        <rFont val="Calibri"/>
        <family val="2"/>
      </rPr>
      <t>P.FILLAGE+/- 17 %</t>
    </r>
  </si>
  <si>
    <r>
      <t xml:space="preserve">SEVER F.POUND , </t>
    </r>
    <r>
      <rPr>
        <b/>
        <sz val="12"/>
        <color rgb="FFFF0000"/>
        <rFont val="Calibri"/>
        <family val="2"/>
      </rPr>
      <t>P.FILLAGE+/- 19 %</t>
    </r>
  </si>
  <si>
    <r>
      <t>BAKER ,</t>
    </r>
    <r>
      <rPr>
        <b/>
        <sz val="12"/>
        <color rgb="FFFF0000"/>
        <rFont val="Calibri"/>
        <family val="2"/>
      </rPr>
      <t xml:space="preserve"> RES. DECLINE</t>
    </r>
  </si>
  <si>
    <t>WHT = 95 F , WHP = 190 PSI.</t>
  </si>
  <si>
    <t>NO PUMP ACTION , R. TRIP , ON STREAM</t>
  </si>
  <si>
    <r>
      <t xml:space="preserve">GAS INTERFERANCE , </t>
    </r>
    <r>
      <rPr>
        <b/>
        <sz val="12"/>
        <color rgb="FFFF0000"/>
        <rFont val="Calibri"/>
        <family val="2"/>
      </rPr>
      <t>P.FILLAGE 28%</t>
    </r>
  </si>
  <si>
    <t>GAS INTERFERANCE , P.FILLAGE 18%</t>
  </si>
  <si>
    <r>
      <t xml:space="preserve">F.POUND , </t>
    </r>
    <r>
      <rPr>
        <b/>
        <sz val="12"/>
        <color rgb="FFFF0000"/>
        <rFont val="Calibri"/>
        <family val="2"/>
      </rPr>
      <t>P.FILLAGE+/- 83 %</t>
    </r>
  </si>
  <si>
    <r>
      <t xml:space="preserve">FINISHED DRILLING , COMPLEATED THE WELL AS OIL PRODUCER FROM </t>
    </r>
    <r>
      <rPr>
        <b/>
        <sz val="12"/>
        <color indexed="10"/>
        <rFont val="Calibri"/>
        <family val="2"/>
      </rPr>
      <t xml:space="preserve">( </t>
    </r>
    <r>
      <rPr>
        <b/>
        <u/>
        <sz val="12"/>
        <color indexed="10"/>
        <rFont val="Calibri"/>
        <family val="2"/>
      </rPr>
      <t xml:space="preserve">B-III , 8 FT , PRESS. = 2088 PSI  </t>
    </r>
    <r>
      <rPr>
        <b/>
        <sz val="12"/>
        <color indexed="10"/>
        <rFont val="Calibri"/>
        <family val="2"/>
      </rPr>
      <t xml:space="preserve">) </t>
    </r>
    <r>
      <rPr>
        <b/>
        <sz val="12"/>
        <color indexed="48"/>
        <rFont val="Calibri"/>
        <family val="2"/>
      </rPr>
      <t xml:space="preserve">, USING </t>
    </r>
    <r>
      <rPr>
        <b/>
        <sz val="12"/>
        <color rgb="FFFF0000"/>
        <rFont val="Calibri"/>
        <family val="2"/>
      </rPr>
      <t>S/R</t>
    </r>
    <r>
      <rPr>
        <b/>
        <sz val="12"/>
        <color indexed="48"/>
        <rFont val="Calibri"/>
        <family val="2"/>
      </rPr>
      <t xml:space="preserve"> SYSTEM ,  RIH WITH </t>
    </r>
    <r>
      <rPr>
        <b/>
        <sz val="12"/>
        <color rgb="FFFF0000"/>
        <rFont val="Calibri"/>
        <family val="2"/>
      </rPr>
      <t>1.75"</t>
    </r>
    <r>
      <rPr>
        <b/>
        <sz val="12"/>
        <color indexed="48"/>
        <rFont val="Calibri"/>
        <family val="2"/>
      </rPr>
      <t xml:space="preserve"> DHP WITH </t>
    </r>
    <r>
      <rPr>
        <b/>
        <sz val="12"/>
        <color rgb="FFFF0000"/>
        <rFont val="Calibri"/>
        <family val="2"/>
      </rPr>
      <t>NEW H-CH</t>
    </r>
    <r>
      <rPr>
        <b/>
        <sz val="12"/>
        <color indexed="48"/>
        <rFont val="Calibri"/>
        <family val="2"/>
      </rPr>
      <t xml:space="preserve">  </t>
    </r>
    <r>
      <rPr>
        <b/>
        <sz val="12"/>
        <color rgb="FF3366FF"/>
        <rFont val="Calibri"/>
        <family val="2"/>
      </rPr>
      <t>S/R</t>
    </r>
    <r>
      <rPr>
        <b/>
        <sz val="12"/>
        <color indexed="10"/>
        <rFont val="Calibri"/>
        <family val="2"/>
      </rPr>
      <t xml:space="preserve"> </t>
    </r>
    <r>
      <rPr>
        <b/>
        <sz val="12"/>
        <color indexed="48"/>
        <rFont val="Calibri"/>
        <family val="2"/>
      </rPr>
      <t>( 25X1"+125X7/8"+80X1" ) , R/U FOR</t>
    </r>
    <r>
      <rPr>
        <b/>
        <sz val="12"/>
        <color indexed="10"/>
        <rFont val="Calibri"/>
        <family val="2"/>
      </rPr>
      <t xml:space="preserve">  NEW M-II 640  S/U </t>
    </r>
    <r>
      <rPr>
        <b/>
        <sz val="12"/>
        <color indexed="48"/>
        <rFont val="Calibri"/>
        <family val="2"/>
      </rPr>
      <t>( SH.S= 8", S.L=  128") , ON STREAM</t>
    </r>
  </si>
  <si>
    <r>
      <rPr>
        <b/>
        <sz val="12"/>
        <color rgb="FF00B050"/>
        <rFont val="Calibri"/>
        <family val="2"/>
      </rPr>
      <t>B-I</t>
    </r>
    <r>
      <rPr>
        <b/>
        <sz val="12"/>
        <color indexed="12"/>
        <rFont val="Calibri"/>
        <family val="2"/>
      </rPr>
      <t xml:space="preserve"> (5900-5923) 
 </t>
    </r>
    <r>
      <rPr>
        <b/>
        <sz val="12"/>
        <color rgb="FF00B050"/>
        <rFont val="Calibri"/>
        <family val="2"/>
      </rPr>
      <t>B-II</t>
    </r>
    <r>
      <rPr>
        <b/>
        <sz val="12"/>
        <color indexed="12"/>
        <rFont val="Calibri"/>
        <family val="2"/>
      </rPr>
      <t xml:space="preserve"> (6018- 6024)
</t>
    </r>
    <r>
      <rPr>
        <b/>
        <sz val="12"/>
        <color rgb="FF00B050"/>
        <rFont val="Calibri"/>
        <family val="2"/>
      </rPr>
      <t>B-III</t>
    </r>
    <r>
      <rPr>
        <b/>
        <sz val="12"/>
        <color indexed="12"/>
        <rFont val="Calibri"/>
        <family val="2"/>
      </rPr>
      <t xml:space="preserve"> (6044-6052)</t>
    </r>
  </si>
  <si>
    <t>76X1" + 125X7/8" +25X1" S.BR</t>
  </si>
  <si>
    <t>NEW H-CH</t>
  </si>
  <si>
    <t>M-II 640</t>
  </si>
  <si>
    <r>
      <t>WELL ( S/R )</t>
    </r>
    <r>
      <rPr>
        <sz val="16"/>
        <rFont val="Calibri"/>
        <family val="2"/>
      </rPr>
      <t xml:space="preserve"> :</t>
    </r>
    <r>
      <rPr>
        <b/>
        <sz val="16"/>
        <rFont val="Calibri"/>
        <family val="2"/>
      </rPr>
      <t xml:space="preserve">    NADA-W-3</t>
    </r>
  </si>
  <si>
    <r>
      <t xml:space="preserve"> F. POUND , </t>
    </r>
    <r>
      <rPr>
        <b/>
        <sz val="12"/>
        <color rgb="FFFF0000"/>
        <rFont val="Calibri"/>
        <family val="2"/>
      </rPr>
      <t>P.FILLAGE= 73 %</t>
    </r>
  </si>
  <si>
    <t>REPLACED S/U BY NEW ONE 640 M-II , (S.L=112" , SH.S =8" )</t>
  </si>
  <si>
    <r>
      <t xml:space="preserve">POLISHED ROD PARTED, FISHED OK ,  REPALCED, ON STREAM </t>
    </r>
    <r>
      <rPr>
        <b/>
        <sz val="12"/>
        <color rgb="FFFF0000"/>
        <rFont val="Calibri"/>
        <family val="2"/>
      </rPr>
      <t>18/1/15</t>
    </r>
  </si>
  <si>
    <t>POLISHED ROD PARTED, FISHED OK ,  REPALCED, ON STREAM</t>
  </si>
  <si>
    <r>
      <t xml:space="preserve">SEVER GAS INTERFERENCE, </t>
    </r>
    <r>
      <rPr>
        <b/>
        <sz val="12"/>
        <color rgb="FFFF0000"/>
        <rFont val="Calibri"/>
        <family val="2"/>
      </rPr>
      <t>P.FILLAGE+/- 30 %</t>
    </r>
  </si>
  <si>
    <t>SEVERE GAS INTERFERENCE, P.FILLAGE=30 %</t>
  </si>
  <si>
    <t>SEVER GAS INTERFERENCE , P.FILLAGE +/- 28 %</t>
  </si>
  <si>
    <t>WHT = 94 F</t>
  </si>
  <si>
    <t>WHT = 98 F , WHP = 195 PSI.</t>
  </si>
  <si>
    <r>
      <t xml:space="preserve">F.POUND , </t>
    </r>
    <r>
      <rPr>
        <b/>
        <sz val="12"/>
        <color rgb="FFFF0000"/>
        <rFont val="Calibri"/>
        <family val="2"/>
      </rPr>
      <t>P.FILLAGE+/- 85 %</t>
    </r>
  </si>
  <si>
    <r>
      <t xml:space="preserve">F.POUND , </t>
    </r>
    <r>
      <rPr>
        <b/>
        <sz val="12"/>
        <color rgb="FFFF0000"/>
        <rFont val="Calibri"/>
        <family val="2"/>
      </rPr>
      <t>P.FILLAGE+/- 87 %</t>
    </r>
  </si>
  <si>
    <r>
      <t xml:space="preserve">FINISHED DRILLING , COMPLEATED THE WELL AS OIL PRODUCER FROM </t>
    </r>
    <r>
      <rPr>
        <b/>
        <sz val="12"/>
        <color indexed="10"/>
        <rFont val="Calibri"/>
        <family val="2"/>
      </rPr>
      <t xml:space="preserve">( </t>
    </r>
    <r>
      <rPr>
        <b/>
        <u/>
        <sz val="12"/>
        <color indexed="10"/>
        <rFont val="Calibri"/>
        <family val="2"/>
      </rPr>
      <t xml:space="preserve">B-I (5887'-5919') , 23 FT , PRESS. = 766 PSI   , PERFORMED FRAC JOB </t>
    </r>
    <r>
      <rPr>
        <b/>
        <sz val="12"/>
        <color indexed="10"/>
        <rFont val="Calibri"/>
        <family val="2"/>
      </rPr>
      <t xml:space="preserve">) </t>
    </r>
    <r>
      <rPr>
        <b/>
        <sz val="12"/>
        <color rgb="FF0000FF"/>
        <rFont val="Calibri"/>
        <family val="2"/>
      </rPr>
      <t>,</t>
    </r>
    <r>
      <rPr>
        <b/>
        <sz val="12"/>
        <color indexed="48"/>
        <rFont val="Calibri"/>
        <family val="2"/>
      </rPr>
      <t xml:space="preserve"> </t>
    </r>
    <r>
      <rPr>
        <b/>
        <sz val="12"/>
        <color rgb="FF0000CC"/>
        <rFont val="Calibri"/>
        <family val="2"/>
      </rPr>
      <t>USING</t>
    </r>
    <r>
      <rPr>
        <b/>
        <sz val="12"/>
        <color indexed="48"/>
        <rFont val="Calibri"/>
        <family val="2"/>
      </rPr>
      <t xml:space="preserve"> </t>
    </r>
    <r>
      <rPr>
        <b/>
        <sz val="12"/>
        <color rgb="FFFF0000"/>
        <rFont val="Calibri"/>
        <family val="2"/>
      </rPr>
      <t>S/R</t>
    </r>
    <r>
      <rPr>
        <b/>
        <sz val="12"/>
        <color indexed="48"/>
        <rFont val="Calibri"/>
        <family val="2"/>
      </rPr>
      <t xml:space="preserve"> </t>
    </r>
    <r>
      <rPr>
        <b/>
        <sz val="12"/>
        <color rgb="FF0000CC"/>
        <rFont val="Calibri"/>
        <family val="2"/>
      </rPr>
      <t>SYSTEM ,  RIH WITH</t>
    </r>
    <r>
      <rPr>
        <b/>
        <sz val="12"/>
        <color indexed="48"/>
        <rFont val="Calibri"/>
        <family val="2"/>
      </rPr>
      <t xml:space="preserve"> </t>
    </r>
    <r>
      <rPr>
        <b/>
        <sz val="12"/>
        <color rgb="FFFF0000"/>
        <rFont val="Calibri"/>
        <family val="2"/>
      </rPr>
      <t>2"</t>
    </r>
    <r>
      <rPr>
        <b/>
        <sz val="12"/>
        <color indexed="48"/>
        <rFont val="Calibri"/>
        <family val="2"/>
      </rPr>
      <t xml:space="preserve"> </t>
    </r>
    <r>
      <rPr>
        <b/>
        <sz val="12"/>
        <color rgb="FF0000CC"/>
        <rFont val="Calibri"/>
        <family val="2"/>
      </rPr>
      <t>DHP WITH</t>
    </r>
    <r>
      <rPr>
        <b/>
        <sz val="12"/>
        <color indexed="48"/>
        <rFont val="Calibri"/>
        <family val="2"/>
      </rPr>
      <t xml:space="preserve"> </t>
    </r>
    <r>
      <rPr>
        <b/>
        <sz val="12"/>
        <color rgb="FF0000CC"/>
        <rFont val="Calibri"/>
        <family val="2"/>
      </rPr>
      <t xml:space="preserve">NEW   S/R </t>
    </r>
    <r>
      <rPr>
        <b/>
        <sz val="12"/>
        <color rgb="FFFF0000"/>
        <rFont val="Calibri"/>
        <family val="2"/>
      </rPr>
      <t>GRAD-D</t>
    </r>
    <r>
      <rPr>
        <b/>
        <sz val="12"/>
        <color rgb="FF0000CC"/>
        <rFont val="Calibri"/>
        <family val="2"/>
      </rPr>
      <t xml:space="preserve"> ( 82X1"+115X7/8"+30X1" ) , R/U FOR</t>
    </r>
    <r>
      <rPr>
        <b/>
        <sz val="12"/>
        <color indexed="10"/>
        <rFont val="Calibri"/>
        <family val="2"/>
      </rPr>
      <t xml:space="preserve">  640 M-II S/U FROM FARAS,  </t>
    </r>
    <r>
      <rPr>
        <b/>
        <sz val="12"/>
        <color rgb="FF0000CC"/>
        <rFont val="Calibri"/>
        <family val="2"/>
      </rPr>
      <t>( SH.S= 8", S.L=  128") , ON STREAM</t>
    </r>
  </si>
  <si>
    <t>B-I (5887'-5919')</t>
  </si>
  <si>
    <t>82X1" +115 X7/8" +30X1" S.BR</t>
  </si>
  <si>
    <t>GRAD - D</t>
  </si>
  <si>
    <r>
      <t>WELL ( S/R )</t>
    </r>
    <r>
      <rPr>
        <sz val="16"/>
        <rFont val="Calibri"/>
        <family val="2"/>
      </rPr>
      <t xml:space="preserve"> :</t>
    </r>
    <r>
      <rPr>
        <b/>
        <sz val="16"/>
        <rFont val="Calibri"/>
        <family val="2"/>
      </rPr>
      <t xml:space="preserve">    NADA-W-4</t>
    </r>
  </si>
  <si>
    <r>
      <rPr>
        <b/>
        <sz val="12"/>
        <color rgb="FF0000FF"/>
        <rFont val="Calibri"/>
        <family val="2"/>
        <scheme val="minor"/>
      </rPr>
      <t>ROD NO</t>
    </r>
    <r>
      <rPr>
        <b/>
        <sz val="12"/>
        <rFont val="Calibri"/>
        <family val="2"/>
        <scheme val="minor"/>
      </rPr>
      <t>. (</t>
    </r>
    <r>
      <rPr>
        <b/>
        <sz val="12"/>
        <color indexed="10"/>
        <rFont val="Calibri"/>
        <family val="2"/>
      </rPr>
      <t>76X1"</t>
    </r>
    <r>
      <rPr>
        <b/>
        <sz val="12"/>
        <color indexed="12"/>
        <rFont val="Calibri"/>
        <family val="2"/>
      </rPr>
      <t xml:space="preserve"> ) PARTED, FISHED OK, REPLACED ,</t>
    </r>
    <r>
      <rPr>
        <b/>
        <u/>
        <sz val="12"/>
        <color rgb="FFFF0000"/>
        <rFont val="Calibri"/>
        <family val="2"/>
      </rPr>
      <t xml:space="preserve"> R.TRIP WITH 1.5" DHP</t>
    </r>
    <r>
      <rPr>
        <b/>
        <sz val="12"/>
        <color indexed="12"/>
        <rFont val="Calibri"/>
        <family val="2"/>
      </rPr>
      <t xml:space="preserve"> ,ON STREAM</t>
    </r>
  </si>
  <si>
    <t xml:space="preserve"> SCALE IN RETRIEVED DHP ARE  *Organic Compounds= 25%  *Carbonates Compounds(as Calcium Carbonate) = 65%  *Iron Compounds (as FeS)=8%  * Sand , Clay... etc= 2%.</t>
  </si>
  <si>
    <r>
      <t xml:space="preserve">SEVER GAS INTERFERENCE, </t>
    </r>
    <r>
      <rPr>
        <b/>
        <sz val="12"/>
        <color rgb="FFFF0000"/>
        <rFont val="Calibri"/>
        <family val="2"/>
      </rPr>
      <t>P.FILLAGE+/- 20 %</t>
    </r>
  </si>
  <si>
    <t>DECREASED SH.S. F/10" T/8"</t>
  </si>
  <si>
    <t>SEVERE GAS INTERFERENCE, P.FILLAGE=25 %</t>
  </si>
  <si>
    <t>SEVER GAS INTERFERENCE , P.FILLAGE +/- 21 %</t>
  </si>
  <si>
    <t>WHT = 104 F</t>
  </si>
  <si>
    <t>WHT = 100 F , AFTER R.TRIP</t>
  </si>
  <si>
    <t>LOW PUMP EFF. , R.TRIP, ON STREAM</t>
  </si>
  <si>
    <t>WHT = 105 F</t>
  </si>
  <si>
    <r>
      <t xml:space="preserve">SLIGHT F.POUND , </t>
    </r>
    <r>
      <rPr>
        <b/>
        <sz val="12"/>
        <color rgb="FFFF0000"/>
        <rFont val="Calibri"/>
        <family val="2"/>
      </rPr>
      <t xml:space="preserve">P.FILLAGE +/- 92 % </t>
    </r>
  </si>
  <si>
    <t>CONNECTED THE WELL TO TELEMETRY SYSTEAM</t>
  </si>
  <si>
    <r>
      <t xml:space="preserve">FINISHED DRILLING , COMPLEATED THE WELL AS OIL PRODUCER FROM </t>
    </r>
    <r>
      <rPr>
        <b/>
        <sz val="12"/>
        <color indexed="10"/>
        <rFont val="Calibri"/>
        <family val="2"/>
      </rPr>
      <t xml:space="preserve">( </t>
    </r>
    <r>
      <rPr>
        <b/>
        <u/>
        <sz val="12"/>
        <color indexed="10"/>
        <rFont val="Calibri"/>
        <family val="2"/>
      </rPr>
      <t xml:space="preserve">B-I (5875'-5905') , 30 FT , PRESS. = ( 1300-2009 PSI   , PERFORMED FRAC JOB </t>
    </r>
    <r>
      <rPr>
        <b/>
        <sz val="12"/>
        <color indexed="10"/>
        <rFont val="Calibri"/>
        <family val="2"/>
      </rPr>
      <t xml:space="preserve">) </t>
    </r>
    <r>
      <rPr>
        <b/>
        <sz val="12"/>
        <color rgb="FF0000FF"/>
        <rFont val="Calibri"/>
        <family val="2"/>
      </rPr>
      <t>,</t>
    </r>
    <r>
      <rPr>
        <b/>
        <sz val="12"/>
        <color indexed="48"/>
        <rFont val="Calibri"/>
        <family val="2"/>
      </rPr>
      <t xml:space="preserve"> </t>
    </r>
    <r>
      <rPr>
        <b/>
        <sz val="12"/>
        <color rgb="FF0000CC"/>
        <rFont val="Calibri"/>
        <family val="2"/>
      </rPr>
      <t>USING</t>
    </r>
    <r>
      <rPr>
        <b/>
        <sz val="12"/>
        <color indexed="48"/>
        <rFont val="Calibri"/>
        <family val="2"/>
      </rPr>
      <t xml:space="preserve"> </t>
    </r>
    <r>
      <rPr>
        <b/>
        <sz val="12"/>
        <color rgb="FFFF0000"/>
        <rFont val="Calibri"/>
        <family val="2"/>
      </rPr>
      <t>S/R</t>
    </r>
    <r>
      <rPr>
        <b/>
        <sz val="12"/>
        <color indexed="48"/>
        <rFont val="Calibri"/>
        <family val="2"/>
      </rPr>
      <t xml:space="preserve"> </t>
    </r>
    <r>
      <rPr>
        <b/>
        <sz val="12"/>
        <color rgb="FF0000CC"/>
        <rFont val="Calibri"/>
        <family val="2"/>
      </rPr>
      <t>SYSTEM ,  RIH WITH</t>
    </r>
    <r>
      <rPr>
        <b/>
        <sz val="12"/>
        <color indexed="48"/>
        <rFont val="Calibri"/>
        <family val="2"/>
      </rPr>
      <t xml:space="preserve"> </t>
    </r>
    <r>
      <rPr>
        <b/>
        <sz val="12"/>
        <color rgb="FFFF0000"/>
        <rFont val="Calibri"/>
        <family val="2"/>
      </rPr>
      <t>2"</t>
    </r>
    <r>
      <rPr>
        <b/>
        <sz val="12"/>
        <color indexed="48"/>
        <rFont val="Calibri"/>
        <family val="2"/>
      </rPr>
      <t xml:space="preserve"> </t>
    </r>
    <r>
      <rPr>
        <b/>
        <sz val="12"/>
        <color rgb="FF0000CC"/>
        <rFont val="Calibri"/>
        <family val="2"/>
      </rPr>
      <t>DHP WITH</t>
    </r>
    <r>
      <rPr>
        <b/>
        <sz val="12"/>
        <color indexed="48"/>
        <rFont val="Calibri"/>
        <family val="2"/>
      </rPr>
      <t xml:space="preserve"> </t>
    </r>
    <r>
      <rPr>
        <b/>
        <sz val="12"/>
        <color rgb="FF0000CC"/>
        <rFont val="Calibri"/>
        <family val="2"/>
      </rPr>
      <t>NEW  S/R GRAD-D ( 85X1"+114X7/8"+30X1" ) , R/U FOR</t>
    </r>
    <r>
      <rPr>
        <b/>
        <sz val="12"/>
        <color indexed="10"/>
        <rFont val="Calibri"/>
        <family val="2"/>
      </rPr>
      <t xml:space="preserve">  912 M-II S/U FROM RAML-9,  </t>
    </r>
    <r>
      <rPr>
        <b/>
        <sz val="12"/>
        <color rgb="FF0000CC"/>
        <rFont val="Calibri"/>
        <family val="2"/>
      </rPr>
      <t>( SH.S= 10", S.L=  128") , ON STREAM</t>
    </r>
  </si>
  <si>
    <t>INTREVALS</t>
  </si>
  <si>
    <t>85X1" +114 X7/8" +30X1" S.BR</t>
  </si>
  <si>
    <r>
      <t>WELL ( S/R )</t>
    </r>
    <r>
      <rPr>
        <sz val="16"/>
        <rFont val="Calibri"/>
        <family val="2"/>
      </rPr>
      <t xml:space="preserve"> :</t>
    </r>
    <r>
      <rPr>
        <b/>
        <sz val="16"/>
        <rFont val="Calibri"/>
        <family val="2"/>
      </rPr>
      <t xml:space="preserve">    NADA-W-5</t>
    </r>
  </si>
  <si>
    <t>EXPRO , SH.S =10"</t>
  </si>
  <si>
    <t>INCREASED SH.S F/8" TO 10"</t>
  </si>
  <si>
    <r>
      <t xml:space="preserve">LOW PUMP EFF, R.TRIP </t>
    </r>
    <r>
      <rPr>
        <b/>
        <u/>
        <sz val="12"/>
        <color rgb="FFFF0000"/>
        <rFont val="Calibri"/>
        <family val="2"/>
      </rPr>
      <t>W/1.5"</t>
    </r>
    <r>
      <rPr>
        <b/>
        <sz val="12"/>
        <color rgb="FF0000FF"/>
        <rFont val="Calibri"/>
        <family val="2"/>
      </rPr>
      <t xml:space="preserve"> DHP, ON STREAM</t>
    </r>
  </si>
  <si>
    <r>
      <t>WELL ( S/R )</t>
    </r>
    <r>
      <rPr>
        <sz val="16"/>
        <rFont val="Calibri"/>
        <family val="2"/>
      </rPr>
      <t xml:space="preserve"> :</t>
    </r>
    <r>
      <rPr>
        <b/>
        <sz val="16"/>
        <rFont val="Calibri"/>
        <family val="2"/>
      </rPr>
      <t xml:space="preserve">    NADA-W-6</t>
    </r>
  </si>
  <si>
    <t>FOUND SCALE IN RETRIEVED DHP ( *Organic Compounds= 20%  *Carbonates Compounds(as Calcium Carbonate) = 70%  *Iron Compounds (as FeS)=7%  * Sand , Clay... etc= 3%. )</t>
  </si>
  <si>
    <r>
      <t xml:space="preserve">PERFORMED PERFORATION JOB , ADD NEW INTERVAL </t>
    </r>
    <r>
      <rPr>
        <b/>
        <sz val="12"/>
        <color rgb="FFFF0000"/>
        <rFont val="Calibri"/>
        <family val="2"/>
      </rPr>
      <t>B-III ( 6047-6056 )</t>
    </r>
    <r>
      <rPr>
        <b/>
        <sz val="12"/>
        <color rgb="FF0000FF"/>
        <rFont val="Calibri"/>
        <family val="2"/>
      </rPr>
      <t xml:space="preserve"> FT</t>
    </r>
  </si>
  <si>
    <t>PERF.</t>
  </si>
  <si>
    <t>TAGGED TD @ 6213 FT</t>
  </si>
  <si>
    <t>POOH WITH S/R &amp; DHP , PERFORMED PERFORATION JOB , R.TRIP , ON STREAM</t>
  </si>
  <si>
    <r>
      <t>DECREASED S.L F/</t>
    </r>
    <r>
      <rPr>
        <b/>
        <sz val="12"/>
        <color rgb="FFFF0000"/>
        <rFont val="Calibri"/>
        <family val="2"/>
      </rPr>
      <t xml:space="preserve"> 128</t>
    </r>
    <r>
      <rPr>
        <b/>
        <sz val="12"/>
        <color rgb="FF0000FF"/>
        <rFont val="Calibri"/>
        <family val="2"/>
      </rPr>
      <t>" T/</t>
    </r>
    <r>
      <rPr>
        <b/>
        <sz val="12"/>
        <color rgb="FFFF0000"/>
        <rFont val="Calibri"/>
        <family val="2"/>
      </rPr>
      <t>112</t>
    </r>
    <r>
      <rPr>
        <b/>
        <sz val="12"/>
        <color rgb="FF0000FF"/>
        <rFont val="Calibri"/>
        <family val="2"/>
      </rPr>
      <t>"</t>
    </r>
  </si>
  <si>
    <t>EXPRO ,  RES. DECLINE</t>
  </si>
  <si>
    <t>EXPRO , EXPECTED RES. DECLINE</t>
  </si>
  <si>
    <r>
      <t xml:space="preserve"> FLUID POUND, </t>
    </r>
    <r>
      <rPr>
        <b/>
        <sz val="12"/>
        <color rgb="FFFF0000"/>
        <rFont val="Calibri"/>
        <family val="2"/>
      </rPr>
      <t>P.FILLAGE=80 %</t>
    </r>
  </si>
  <si>
    <r>
      <t xml:space="preserve">BAKER , </t>
    </r>
    <r>
      <rPr>
        <b/>
        <sz val="12"/>
        <color rgb="FFFF0000"/>
        <rFont val="Calibri"/>
        <family val="2"/>
      </rPr>
      <t>AFTER R.TRIP , RES. DECLINE</t>
    </r>
  </si>
  <si>
    <r>
      <t xml:space="preserve">SLIGHT FLUID POUND, </t>
    </r>
    <r>
      <rPr>
        <b/>
        <sz val="12"/>
        <color rgb="FFFF0000"/>
        <rFont val="Calibri"/>
        <family val="2"/>
      </rPr>
      <t>P.FILLAGE=87 %</t>
    </r>
  </si>
  <si>
    <r>
      <t>FINISHED DRILLING , COMPLEATED THE WELL AS OIL PRODUCER FROM (</t>
    </r>
    <r>
      <rPr>
        <b/>
        <sz val="12"/>
        <color rgb="FF00B050"/>
        <rFont val="Calibri"/>
        <family val="2"/>
      </rPr>
      <t xml:space="preserve"> B-I (5910 – 5920) &amp; (5926-5940) ft , P= 2200 PSI</t>
    </r>
    <r>
      <rPr>
        <b/>
        <sz val="12"/>
        <color indexed="10"/>
        <rFont val="Calibri"/>
        <family val="2"/>
      </rPr>
      <t xml:space="preserve"> ,  PERFORMED FRAC JOB ).</t>
    </r>
    <r>
      <rPr>
        <b/>
        <sz val="12"/>
        <color indexed="48"/>
        <rFont val="Calibri"/>
        <family val="2"/>
      </rPr>
      <t xml:space="preserve">, </t>
    </r>
    <r>
      <rPr>
        <b/>
        <sz val="12"/>
        <color rgb="FF0000CC"/>
        <rFont val="Calibri"/>
        <family val="2"/>
      </rPr>
      <t>USING</t>
    </r>
    <r>
      <rPr>
        <b/>
        <sz val="12"/>
        <color indexed="48"/>
        <rFont val="Calibri"/>
        <family val="2"/>
      </rPr>
      <t xml:space="preserve"> </t>
    </r>
    <r>
      <rPr>
        <b/>
        <sz val="12"/>
        <color rgb="FFFF0000"/>
        <rFont val="Calibri"/>
        <family val="2"/>
      </rPr>
      <t>S/R</t>
    </r>
    <r>
      <rPr>
        <b/>
        <sz val="12"/>
        <color indexed="48"/>
        <rFont val="Calibri"/>
        <family val="2"/>
      </rPr>
      <t xml:space="preserve"> </t>
    </r>
    <r>
      <rPr>
        <b/>
        <sz val="12"/>
        <color rgb="FF0000CC"/>
        <rFont val="Calibri"/>
        <family val="2"/>
      </rPr>
      <t>SYSTEM ,  RIH WITH 2</t>
    </r>
    <r>
      <rPr>
        <b/>
        <sz val="12"/>
        <color rgb="FFFF0000"/>
        <rFont val="Calibri"/>
        <family val="2"/>
      </rPr>
      <t>"</t>
    </r>
    <r>
      <rPr>
        <b/>
        <sz val="12"/>
        <color indexed="48"/>
        <rFont val="Calibri"/>
        <family val="2"/>
      </rPr>
      <t xml:space="preserve"> </t>
    </r>
    <r>
      <rPr>
        <b/>
        <sz val="12"/>
        <color rgb="FF0000CC"/>
        <rFont val="Calibri"/>
        <family val="2"/>
      </rPr>
      <t>DHP WITH</t>
    </r>
    <r>
      <rPr>
        <b/>
        <sz val="12"/>
        <color indexed="48"/>
        <rFont val="Calibri"/>
        <family val="2"/>
      </rPr>
      <t xml:space="preserve"> </t>
    </r>
    <r>
      <rPr>
        <b/>
        <sz val="12"/>
        <color rgb="FF0000CC"/>
        <rFont val="Calibri"/>
        <family val="2"/>
      </rPr>
      <t xml:space="preserve">NEW  S-88 ( 86X1"+114X7/8"+30X1" ) , R/U FOR 640 M-II </t>
    </r>
    <r>
      <rPr>
        <b/>
        <sz val="12"/>
        <color indexed="10"/>
        <rFont val="Calibri"/>
        <family val="2"/>
      </rPr>
      <t xml:space="preserve">S/U FROM DORRA-10,  </t>
    </r>
    <r>
      <rPr>
        <b/>
        <sz val="12"/>
        <color rgb="FF0000CC"/>
        <rFont val="Calibri"/>
        <family val="2"/>
      </rPr>
      <t>( SH.S= 8", S.L= 128") , ON STREAM</t>
    </r>
  </si>
  <si>
    <r>
      <rPr>
        <b/>
        <sz val="12"/>
        <color rgb="FF00B050"/>
        <rFont val="Calibri"/>
        <family val="2"/>
      </rPr>
      <t xml:space="preserve">B-I </t>
    </r>
    <r>
      <rPr>
        <b/>
        <sz val="12"/>
        <color indexed="12"/>
        <rFont val="Calibri"/>
        <family val="2"/>
      </rPr>
      <t xml:space="preserve">(5910-5920),(5926-5940)
</t>
    </r>
    <r>
      <rPr>
        <b/>
        <sz val="12"/>
        <color rgb="FF00B050"/>
        <rFont val="Calibri"/>
        <family val="2"/>
      </rPr>
      <t>B-III</t>
    </r>
    <r>
      <rPr>
        <b/>
        <sz val="12"/>
        <color indexed="12"/>
        <rFont val="Calibri"/>
        <family val="2"/>
      </rPr>
      <t xml:space="preserve"> ( 6047-6056 )</t>
    </r>
  </si>
  <si>
    <t>SHORT CSG JT @ 5900 FT ( LENTH 15 FT)</t>
  </si>
  <si>
    <r>
      <t>WELL ( S/R )</t>
    </r>
    <r>
      <rPr>
        <sz val="16"/>
        <rFont val="Calibri"/>
        <family val="2"/>
      </rPr>
      <t xml:space="preserve"> :</t>
    </r>
    <r>
      <rPr>
        <b/>
        <sz val="16"/>
        <rFont val="Calibri"/>
        <family val="2"/>
      </rPr>
      <t xml:space="preserve">    NADA-W-7</t>
    </r>
  </si>
  <si>
    <t>CAN'T RUN DYNA. DUE TO MULFUNCTION CONTROL PANEL</t>
  </si>
  <si>
    <r>
      <rPr>
        <b/>
        <sz val="12"/>
        <color rgb="FFFF0000"/>
        <rFont val="Calibri"/>
        <family val="2"/>
      </rPr>
      <t>POLISHED ROD PARTED</t>
    </r>
    <r>
      <rPr>
        <b/>
        <sz val="12"/>
        <color rgb="FF0000FF"/>
        <rFont val="Calibri"/>
        <family val="2"/>
      </rPr>
      <t xml:space="preserve">,  FISHED  , REPLACED , THEN FOUND ROD NO. ( </t>
    </r>
    <r>
      <rPr>
        <b/>
        <sz val="12"/>
        <color rgb="FFFF0000"/>
        <rFont val="Calibri"/>
        <family val="2"/>
      </rPr>
      <t>7 X 1"</t>
    </r>
    <r>
      <rPr>
        <b/>
        <sz val="12"/>
        <color rgb="FF0000FF"/>
        <rFont val="Calibri"/>
        <family val="2"/>
      </rPr>
      <t xml:space="preserve"> ) UNSCREWED, FISHED , CHANGED 16 X 1" RODS , </t>
    </r>
    <r>
      <rPr>
        <b/>
        <sz val="12"/>
        <color rgb="FFFF0000"/>
        <rFont val="Calibri"/>
        <family val="2"/>
      </rPr>
      <t xml:space="preserve">R.TRIP </t>
    </r>
    <r>
      <rPr>
        <b/>
        <sz val="12"/>
        <color rgb="FF0000FF"/>
        <rFont val="Calibri"/>
        <family val="2"/>
      </rPr>
      <t>,  , ON STREAM</t>
    </r>
  </si>
  <si>
    <r>
      <t xml:space="preserve">SEVERE F. POUND , </t>
    </r>
    <r>
      <rPr>
        <b/>
        <sz val="12"/>
        <color rgb="FFFF0000"/>
        <rFont val="Calibri"/>
        <family val="2"/>
      </rPr>
      <t>P.FILLAGE= 77 %</t>
    </r>
  </si>
  <si>
    <r>
      <t xml:space="preserve">SEVERE F. POUND , </t>
    </r>
    <r>
      <rPr>
        <b/>
        <sz val="12"/>
        <color rgb="FFFF0000"/>
        <rFont val="Calibri"/>
        <family val="2"/>
      </rPr>
      <t>P.FILLAGE= 23 %</t>
    </r>
  </si>
  <si>
    <r>
      <t xml:space="preserve">SEVERE F. POUND , </t>
    </r>
    <r>
      <rPr>
        <b/>
        <sz val="12"/>
        <color rgb="FFFF0000"/>
        <rFont val="Calibri"/>
        <family val="2"/>
      </rPr>
      <t>P.FILLAGE= 40 %</t>
    </r>
  </si>
  <si>
    <t>SIGNAL NOT CLEAR</t>
  </si>
  <si>
    <r>
      <t xml:space="preserve">NO PUMP ACTION , R.TRIP , ON STREAM </t>
    </r>
    <r>
      <rPr>
        <b/>
        <sz val="12"/>
        <color rgb="FFFF0000"/>
        <rFont val="Calibri"/>
        <family val="2"/>
      </rPr>
      <t>24/2/14</t>
    </r>
  </si>
  <si>
    <t>REPLACED PLOISHED ROD BY ANOTHER ONE</t>
  </si>
  <si>
    <r>
      <t xml:space="preserve">ROD NO ( </t>
    </r>
    <r>
      <rPr>
        <b/>
        <sz val="12"/>
        <color rgb="FFFF0000"/>
        <rFont val="Calibri"/>
        <family val="2"/>
      </rPr>
      <t>14X1"</t>
    </r>
    <r>
      <rPr>
        <b/>
        <sz val="12"/>
        <color rgb="FF0000FF"/>
        <rFont val="Calibri"/>
        <family val="2"/>
      </rPr>
      <t xml:space="preserve">)   PARTED, FISHED OK, </t>
    </r>
    <r>
      <rPr>
        <b/>
        <sz val="12"/>
        <color rgb="FFFF0000"/>
        <rFont val="Calibri"/>
        <family val="2"/>
      </rPr>
      <t>REPLACED</t>
    </r>
    <r>
      <rPr>
        <b/>
        <sz val="12"/>
        <color rgb="FF0000FF"/>
        <rFont val="Calibri"/>
        <family val="2"/>
      </rPr>
      <t xml:space="preserve">  , ON STREAM ON </t>
    </r>
    <r>
      <rPr>
        <b/>
        <u/>
        <sz val="12"/>
        <color rgb="FFFF0000"/>
        <rFont val="Calibri"/>
        <family val="2"/>
      </rPr>
      <t>20/1/2013</t>
    </r>
  </si>
  <si>
    <r>
      <t>ROD PLUNGER UNSCREW , R.TRIP WITH</t>
    </r>
    <r>
      <rPr>
        <b/>
        <u/>
        <sz val="12"/>
        <color rgb="FFFF0000"/>
        <rFont val="Calibri"/>
        <family val="2"/>
      </rPr>
      <t xml:space="preserve"> 1.5 " DHP</t>
    </r>
    <r>
      <rPr>
        <b/>
        <sz val="12"/>
        <color rgb="FF0000FF"/>
        <rFont val="Calibri"/>
        <family val="2"/>
      </rPr>
      <t xml:space="preserve"> , ON STREAM</t>
    </r>
  </si>
  <si>
    <r>
      <t xml:space="preserve">NO PUMP ACTION , R.TRIP , </t>
    </r>
    <r>
      <rPr>
        <b/>
        <sz val="12"/>
        <color indexed="12"/>
        <rFont val="Calibri"/>
        <family val="2"/>
      </rPr>
      <t xml:space="preserve"> ON STREAM.</t>
    </r>
  </si>
  <si>
    <r>
      <t xml:space="preserve">NO PUMP ACTION , R.TRIP </t>
    </r>
    <r>
      <rPr>
        <b/>
        <u/>
        <sz val="12"/>
        <color indexed="10"/>
        <rFont val="Calibri"/>
        <family val="2"/>
      </rPr>
      <t>W/ 1.75"</t>
    </r>
    <r>
      <rPr>
        <b/>
        <sz val="12"/>
        <color indexed="12"/>
        <rFont val="Calibri"/>
        <family val="2"/>
      </rPr>
      <t xml:space="preserve"> DHP, ON STREAM.</t>
    </r>
  </si>
  <si>
    <r>
      <t>SEVERE F. POUND ,</t>
    </r>
    <r>
      <rPr>
        <b/>
        <sz val="12"/>
        <color indexed="10"/>
        <rFont val="Calibri"/>
        <family val="2"/>
      </rPr>
      <t xml:space="preserve"> P.FILLAGE= 36 %</t>
    </r>
  </si>
  <si>
    <r>
      <t xml:space="preserve">UNDER W/O DUE TO TBG  LEAK , ( </t>
    </r>
    <r>
      <rPr>
        <b/>
        <sz val="12"/>
        <color indexed="10"/>
        <rFont val="Calibri"/>
        <family val="2"/>
      </rPr>
      <t>FOUND CRACK IN JT NO 181</t>
    </r>
    <r>
      <rPr>
        <b/>
        <sz val="12"/>
        <color indexed="12"/>
        <rFont val="Calibri"/>
        <family val="2"/>
      </rPr>
      <t xml:space="preserve"> ) , ( </t>
    </r>
    <r>
      <rPr>
        <b/>
        <sz val="12"/>
        <color indexed="10"/>
        <rFont val="Calibri"/>
        <family val="2"/>
      </rPr>
      <t>RETRIEVED STUCK PUMP</t>
    </r>
    <r>
      <rPr>
        <b/>
        <sz val="12"/>
        <color indexed="12"/>
        <rFont val="Calibri"/>
        <family val="2"/>
      </rPr>
      <t xml:space="preserve"> ) , RIH WITH </t>
    </r>
    <r>
      <rPr>
        <b/>
        <u/>
        <sz val="12"/>
        <color indexed="10"/>
        <rFont val="Calibri"/>
        <family val="2"/>
      </rPr>
      <t>2" DHP</t>
    </r>
    <r>
      <rPr>
        <b/>
        <sz val="12"/>
        <color indexed="12"/>
        <rFont val="Calibri"/>
        <family val="2"/>
      </rPr>
      <t xml:space="preserve"> &amp;</t>
    </r>
    <r>
      <rPr>
        <b/>
        <sz val="12"/>
        <color indexed="10"/>
        <rFont val="Calibri"/>
        <family val="2"/>
      </rPr>
      <t xml:space="preserve"> </t>
    </r>
    <r>
      <rPr>
        <b/>
        <u/>
        <sz val="12"/>
        <color indexed="10"/>
        <rFont val="Calibri"/>
        <family val="2"/>
      </rPr>
      <t>NEW H-CH S/R</t>
    </r>
    <r>
      <rPr>
        <b/>
        <sz val="12"/>
        <color indexed="12"/>
        <rFont val="Calibri"/>
        <family val="2"/>
      </rPr>
      <t xml:space="preserve"> ( 18X1.5"+130X7/8"+83X1" ) , NOT PRODUCE , RESET FOR DHP , ON STREAM </t>
    </r>
    <r>
      <rPr>
        <b/>
        <u/>
        <sz val="12"/>
        <color indexed="10"/>
        <rFont val="Calibri"/>
        <family val="2"/>
      </rPr>
      <t>14/12/11</t>
    </r>
  </si>
  <si>
    <r>
      <t xml:space="preserve">NO PUMP ACTION , </t>
    </r>
    <r>
      <rPr>
        <b/>
        <sz val="12"/>
        <color indexed="12"/>
        <rFont val="Calibri"/>
        <family val="2"/>
      </rPr>
      <t>2 R.TRIP WITH</t>
    </r>
    <r>
      <rPr>
        <b/>
        <u/>
        <sz val="12"/>
        <color indexed="10"/>
        <rFont val="Calibri"/>
        <family val="2"/>
      </rPr>
      <t xml:space="preserve">  1.75 " ANCHOR PUMP</t>
    </r>
    <r>
      <rPr>
        <b/>
        <sz val="12"/>
        <color indexed="12"/>
        <rFont val="Calibri"/>
        <family val="2"/>
      </rPr>
      <t xml:space="preserve"> , RETRIEVED 
( 1X1" ) RODS , ON STREAM </t>
    </r>
    <r>
      <rPr>
        <b/>
        <u/>
        <sz val="12"/>
        <color indexed="10"/>
        <rFont val="Calibri"/>
        <family val="2"/>
      </rPr>
      <t xml:space="preserve"> 12/8/11</t>
    </r>
  </si>
  <si>
    <t>SEVERE F. POUND , FILLAGE= 25 %</t>
  </si>
  <si>
    <t xml:space="preserve">NO PUMP ACTION , R.TRIP WITH ANCHOR PUMP , ON STREAM </t>
  </si>
  <si>
    <r>
      <t xml:space="preserve">ROD NO 20X1" SINKER BAR  PARTED, FISHED, </t>
    </r>
    <r>
      <rPr>
        <b/>
        <sz val="12"/>
        <color indexed="10"/>
        <rFont val="Calibri"/>
        <family val="2"/>
      </rPr>
      <t>R.TRIP</t>
    </r>
    <r>
      <rPr>
        <b/>
        <sz val="12"/>
        <color indexed="12"/>
        <rFont val="Calibri"/>
        <family val="2"/>
      </rPr>
      <t xml:space="preserve"> , RETRIEVED 1X1" ROD, ON STREAM </t>
    </r>
    <r>
      <rPr>
        <b/>
        <sz val="12"/>
        <color indexed="10"/>
        <rFont val="Calibri"/>
        <family val="2"/>
      </rPr>
      <t>ON 23/7/11</t>
    </r>
  </si>
  <si>
    <r>
      <t>SEVERE F. POUND ,</t>
    </r>
    <r>
      <rPr>
        <b/>
        <sz val="12"/>
        <color indexed="10"/>
        <rFont val="Calibri"/>
        <family val="2"/>
      </rPr>
      <t xml:space="preserve"> FILLAGE= 36 %</t>
    </r>
  </si>
  <si>
    <t>NO PUMP ACTION , R.TRIP WITH ANCHOR PUMP , RETRIVED 1X1" RODS , ON STREAM</t>
  </si>
  <si>
    <t>NO PUMP ACTION , R.TRIP WITH 1.75" ANCHOR PUMP , RETRIVED 3X1" RODS , ON STREAM</t>
  </si>
  <si>
    <t>VALVE ROD PARTED , FAILED TO FISH , RIH WITH 1.75" ANCHOR PUMP , RETRIVED 2X1" RODS , ON STREAM</t>
  </si>
  <si>
    <t>5775  FT</t>
  </si>
  <si>
    <r>
      <t>WELL ( S/R )</t>
    </r>
    <r>
      <rPr>
        <sz val="16"/>
        <rFont val="Calibri"/>
        <family val="2"/>
      </rPr>
      <t xml:space="preserve"> :</t>
    </r>
    <r>
      <rPr>
        <b/>
        <sz val="16"/>
        <rFont val="Calibri"/>
        <family val="2"/>
      </rPr>
      <t xml:space="preserve">    NADA-NE-1X</t>
    </r>
  </si>
  <si>
    <r>
      <t>UNDER W/O DUE TO TBG LEAK , (</t>
    </r>
    <r>
      <rPr>
        <b/>
        <sz val="12"/>
        <color rgb="FFFF0000"/>
        <rFont val="Calibri"/>
        <family val="2"/>
      </rPr>
      <t xml:space="preserve">PUNCHER MARKS FOUND ON THE JT ABOVE VAM-TOP SCREEN @5910 FT. </t>
    </r>
    <r>
      <rPr>
        <b/>
        <sz val="12"/>
        <color rgb="FF0000CC"/>
        <rFont val="Calibri"/>
        <family val="2"/>
      </rPr>
      <t xml:space="preserve">) , TAG BTM @ 6204 FT , RIH WITH 1.5" DHP &amp; </t>
    </r>
    <r>
      <rPr>
        <b/>
        <sz val="12"/>
        <color rgb="FFFF0000"/>
        <rFont val="Calibri"/>
        <family val="2"/>
      </rPr>
      <t xml:space="preserve">NEW H-CH 
</t>
    </r>
    <r>
      <rPr>
        <b/>
        <sz val="12"/>
        <color rgb="FF0000CC"/>
        <rFont val="Calibri"/>
        <family val="2"/>
      </rPr>
      <t xml:space="preserve">( 15X1.5"+130X7/8"+94X1" ) , ON STREAM ON </t>
    </r>
    <r>
      <rPr>
        <b/>
        <sz val="12"/>
        <color rgb="FFFF0000"/>
        <rFont val="Calibri"/>
        <family val="2"/>
      </rPr>
      <t>3/5/2015</t>
    </r>
  </si>
  <si>
    <t>Iron Sulfide</t>
  </si>
  <si>
    <t>Calcium Carbonate</t>
  </si>
  <si>
    <t xml:space="preserve"> description</t>
  </si>
  <si>
    <t>Organic Compounds</t>
  </si>
  <si>
    <r>
      <t xml:space="preserve">FOUND SCALE IN RETRIEVED </t>
    </r>
    <r>
      <rPr>
        <b/>
        <sz val="12"/>
        <color rgb="FFFF0000"/>
        <rFont val="Calibri"/>
        <family val="2"/>
      </rPr>
      <t>1.5" DHP</t>
    </r>
    <r>
      <rPr>
        <b/>
        <sz val="12"/>
        <color rgb="FF0000CC"/>
        <rFont val="Calibri"/>
        <family val="2"/>
      </rPr>
      <t xml:space="preserve">  , FOUND PLUNGER COMPLETELY PLUGED   , analysis AS the following:-</t>
    </r>
  </si>
  <si>
    <t>STATIC F. LEVEL</t>
  </si>
  <si>
    <r>
      <t xml:space="preserve">NO PUMP ACTION, </t>
    </r>
    <r>
      <rPr>
        <b/>
        <sz val="16"/>
        <color rgb="FFFF0000"/>
        <rFont val="Calibri"/>
        <family val="2"/>
      </rPr>
      <t>2</t>
    </r>
    <r>
      <rPr>
        <b/>
        <sz val="12"/>
        <color indexed="12"/>
        <rFont val="Calibri"/>
        <family val="2"/>
      </rPr>
      <t xml:space="preserve"> R.TRIP, NOT PRODUCE , TRY TO FILL TBG WITH WATER WITHOUT SUCCESS , </t>
    </r>
    <r>
      <rPr>
        <b/>
        <sz val="14"/>
        <color rgb="FFFF0000"/>
        <rFont val="Calibri"/>
        <family val="2"/>
      </rPr>
      <t>WAITING FOR W/O</t>
    </r>
    <r>
      <rPr>
        <b/>
        <sz val="12"/>
        <color indexed="12"/>
        <rFont val="Calibri"/>
        <family val="2"/>
      </rPr>
      <t xml:space="preserve"> DUE TO NO F/L ABOVE THE PUMP</t>
    </r>
  </si>
  <si>
    <r>
      <t xml:space="preserve">SEVERE F. POUND , </t>
    </r>
    <r>
      <rPr>
        <b/>
        <sz val="12"/>
        <color rgb="FFFF0000"/>
        <rFont val="Calibri"/>
        <family val="2"/>
      </rPr>
      <t>P.FILLAGE= 26 %</t>
    </r>
  </si>
  <si>
    <r>
      <t>ROD NO (</t>
    </r>
    <r>
      <rPr>
        <b/>
        <sz val="12"/>
        <color rgb="FFFF0000"/>
        <rFont val="Calibri"/>
        <family val="2"/>
      </rPr>
      <t xml:space="preserve"> 9X 7/8"</t>
    </r>
    <r>
      <rPr>
        <b/>
        <sz val="12"/>
        <color rgb="FF0000FF"/>
        <rFont val="Calibri"/>
        <family val="2"/>
      </rPr>
      <t>) PARTED , FISHED OK, REPLACED ,</t>
    </r>
    <r>
      <rPr>
        <b/>
        <u/>
        <sz val="12"/>
        <color rgb="FFFF0000"/>
        <rFont val="Calibri"/>
        <family val="2"/>
      </rPr>
      <t xml:space="preserve"> R.TRIP</t>
    </r>
    <r>
      <rPr>
        <b/>
        <sz val="12"/>
        <color rgb="FF0000FF"/>
        <rFont val="Calibri"/>
        <family val="2"/>
      </rPr>
      <t xml:space="preserve"> , ON STREAM</t>
    </r>
  </si>
  <si>
    <r>
      <t xml:space="preserve">SEVERE F. POUND , </t>
    </r>
    <r>
      <rPr>
        <b/>
        <sz val="12"/>
        <color rgb="FFFF0000"/>
        <rFont val="Calibri"/>
        <family val="2"/>
      </rPr>
      <t>P.FILLAGE= 46 %</t>
    </r>
  </si>
  <si>
    <r>
      <t xml:space="preserve">SEVERE F. POUND , </t>
    </r>
    <r>
      <rPr>
        <b/>
        <sz val="12"/>
        <color rgb="FFFF0000"/>
        <rFont val="Calibri"/>
        <family val="2"/>
      </rPr>
      <t>P.FILLAGE= 31 %</t>
    </r>
  </si>
  <si>
    <t>CELLAR FILLED W/ SAND</t>
  </si>
  <si>
    <t xml:space="preserve">SEVERE F. POUND </t>
  </si>
  <si>
    <r>
      <t xml:space="preserve">ROD NO ( </t>
    </r>
    <r>
      <rPr>
        <b/>
        <sz val="12"/>
        <color rgb="FFFF0000"/>
        <rFont val="Calibri"/>
        <family val="2"/>
      </rPr>
      <t>9X 7/8"</t>
    </r>
    <r>
      <rPr>
        <b/>
        <sz val="12"/>
        <color rgb="FF0000FF"/>
        <rFont val="Calibri"/>
        <family val="2"/>
      </rPr>
      <t xml:space="preserve">) PARTED , FISHED OK , REPLACED , </t>
    </r>
    <r>
      <rPr>
        <b/>
        <u/>
        <sz val="12"/>
        <color rgb="FFFF0000"/>
        <rFont val="Calibri"/>
        <family val="2"/>
      </rPr>
      <t>R.TRIP W/NEW 1.5" DHP</t>
    </r>
    <r>
      <rPr>
        <b/>
        <sz val="12"/>
        <color rgb="FF0000FF"/>
        <rFont val="Calibri"/>
        <family val="2"/>
      </rPr>
      <t xml:space="preserve"> </t>
    </r>
    <r>
      <rPr>
        <b/>
        <sz val="12"/>
        <color rgb="FFFF0000"/>
        <rFont val="Calibri"/>
        <family val="2"/>
      </rPr>
      <t>CHANGED 15 RODS X7/8"</t>
    </r>
    <r>
      <rPr>
        <b/>
        <sz val="12"/>
        <color rgb="FF0000FF"/>
        <rFont val="Calibri"/>
        <family val="2"/>
      </rPr>
      <t xml:space="preserve"> , ON  STREAM</t>
    </r>
  </si>
  <si>
    <r>
      <t xml:space="preserve">SEVERE F. POUND , </t>
    </r>
    <r>
      <rPr>
        <b/>
        <sz val="12"/>
        <color rgb="FFFF0000"/>
        <rFont val="Calibri"/>
        <family val="2"/>
      </rPr>
      <t>FILLAGE= 30 %</t>
    </r>
  </si>
  <si>
    <r>
      <t>ROD NO (</t>
    </r>
    <r>
      <rPr>
        <b/>
        <sz val="12"/>
        <color indexed="10"/>
        <rFont val="Calibri"/>
        <family val="2"/>
      </rPr>
      <t xml:space="preserve"> 12 X7/8"</t>
    </r>
    <r>
      <rPr>
        <b/>
        <sz val="12"/>
        <color indexed="12"/>
        <rFont val="Calibri"/>
        <family val="2"/>
      </rPr>
      <t xml:space="preserve"> ) PARTED , FISHED, </t>
    </r>
    <r>
      <rPr>
        <b/>
        <sz val="12"/>
        <color indexed="10"/>
        <rFont val="Calibri"/>
        <family val="2"/>
      </rPr>
      <t xml:space="preserve">REPLACED  , </t>
    </r>
    <r>
      <rPr>
        <b/>
        <u/>
        <sz val="12"/>
        <color indexed="10"/>
        <rFont val="Calibri"/>
        <family val="2"/>
      </rPr>
      <t>R.TRIP W/ 1.75" DHP</t>
    </r>
    <r>
      <rPr>
        <b/>
        <sz val="12"/>
        <color indexed="10"/>
        <rFont val="Calibri"/>
        <family val="2"/>
      </rPr>
      <t xml:space="preserve"> ,
 </t>
    </r>
    <r>
      <rPr>
        <b/>
        <sz val="12"/>
        <color indexed="12"/>
        <rFont val="Calibri"/>
        <family val="2"/>
      </rPr>
      <t>ON STREAM.</t>
    </r>
  </si>
  <si>
    <t>NO PUMP ACTION , RESET , ON STREAM 21/11/2012</t>
  </si>
  <si>
    <t>SEVERE F. POUND , FILLAGE= 47 %</t>
  </si>
  <si>
    <t>SEVERE F. POUND , FILLAGE= 30 %</t>
  </si>
  <si>
    <r>
      <t>WELL ( S/R )</t>
    </r>
    <r>
      <rPr>
        <sz val="16"/>
        <rFont val="Calibri"/>
        <family val="2"/>
      </rPr>
      <t xml:space="preserve"> :</t>
    </r>
    <r>
      <rPr>
        <b/>
        <sz val="16"/>
        <rFont val="Calibri"/>
        <family val="2"/>
      </rPr>
      <t xml:space="preserve">    NADA-NE-2</t>
    </r>
  </si>
  <si>
    <t>W.C = 100 % ,SALINITY = ( 38280 mg/l ).</t>
  </si>
  <si>
    <t xml:space="preserve">W.C </t>
  </si>
  <si>
    <r>
      <t xml:space="preserve">SEVERE F. POUND , </t>
    </r>
    <r>
      <rPr>
        <b/>
        <sz val="12"/>
        <color rgb="FFFF0000"/>
        <rFont val="Calibri"/>
        <family val="2"/>
      </rPr>
      <t xml:space="preserve">P.FILLAGE= 35% </t>
    </r>
  </si>
  <si>
    <r>
      <t>FINISHED DRILLING (</t>
    </r>
    <r>
      <rPr>
        <b/>
        <sz val="12"/>
        <rFont val="Calibri"/>
        <family val="2"/>
      </rPr>
      <t xml:space="preserve"> FOUND  MASAJID FM @ 12097 FT. DRY , P &amp; A  , ISOLATED BY CMT PLUG  at 12300 ft &amp;  A.E.B- III-E FM @ 9597 FT DRY , P &amp; A  ISOLATED BY CMT PLUG AT 8425 FT</t>
    </r>
    <r>
      <rPr>
        <b/>
        <sz val="12"/>
        <color rgb="FF0000FF"/>
        <rFont val="Calibri"/>
        <family val="2"/>
      </rPr>
      <t xml:space="preserve">   ) ,COMPLETED THE WELL AS OIL PRODUCER FROM (</t>
    </r>
    <r>
      <rPr>
        <b/>
        <sz val="12"/>
        <color rgb="FF00B050"/>
        <rFont val="Calibri"/>
        <family val="2"/>
      </rPr>
      <t xml:space="preserve"> B-I ( 6186’– 6194’) ,( 6200’ – 6207’) , ( 6212’ – 6218’) ( 6279’ – 6285’) Pressure = 2200 psi, Temp.= 180 Deg. F</t>
    </r>
    <r>
      <rPr>
        <b/>
        <sz val="12"/>
        <color indexed="10"/>
        <rFont val="Calibri"/>
        <family val="2"/>
      </rPr>
      <t>).</t>
    </r>
    <r>
      <rPr>
        <b/>
        <sz val="12"/>
        <color indexed="48"/>
        <rFont val="Calibri"/>
        <family val="2"/>
      </rPr>
      <t xml:space="preserve">, </t>
    </r>
    <r>
      <rPr>
        <b/>
        <sz val="12"/>
        <color rgb="FF0000CC"/>
        <rFont val="Calibri"/>
        <family val="2"/>
      </rPr>
      <t>USING</t>
    </r>
    <r>
      <rPr>
        <b/>
        <sz val="12"/>
        <color indexed="48"/>
        <rFont val="Calibri"/>
        <family val="2"/>
      </rPr>
      <t xml:space="preserve"> </t>
    </r>
    <r>
      <rPr>
        <b/>
        <sz val="12"/>
        <color rgb="FFFF0000"/>
        <rFont val="Calibri"/>
        <family val="2"/>
      </rPr>
      <t>S/R</t>
    </r>
    <r>
      <rPr>
        <b/>
        <sz val="12"/>
        <color indexed="48"/>
        <rFont val="Calibri"/>
        <family val="2"/>
      </rPr>
      <t xml:space="preserve"> </t>
    </r>
    <r>
      <rPr>
        <b/>
        <sz val="12"/>
        <color rgb="FF0000CC"/>
        <rFont val="Calibri"/>
        <family val="2"/>
      </rPr>
      <t>SYSTEM ,  RIH WITH</t>
    </r>
    <r>
      <rPr>
        <b/>
        <sz val="12"/>
        <color rgb="FFFF0000"/>
        <rFont val="Calibri"/>
        <family val="2"/>
      </rPr>
      <t xml:space="preserve"> 1.5"</t>
    </r>
    <r>
      <rPr>
        <b/>
        <sz val="12"/>
        <color indexed="48"/>
        <rFont val="Calibri"/>
        <family val="2"/>
      </rPr>
      <t xml:space="preserve"> </t>
    </r>
    <r>
      <rPr>
        <b/>
        <sz val="12"/>
        <color rgb="FF0000CC"/>
        <rFont val="Calibri"/>
        <family val="2"/>
      </rPr>
      <t>DHP WITH</t>
    </r>
    <r>
      <rPr>
        <b/>
        <sz val="12"/>
        <color indexed="48"/>
        <rFont val="Calibri"/>
        <family val="2"/>
      </rPr>
      <t xml:space="preserve"> </t>
    </r>
    <r>
      <rPr>
        <b/>
        <sz val="12"/>
        <color rgb="FFFF0000"/>
        <rFont val="Calibri"/>
        <family val="2"/>
      </rPr>
      <t>NEW  S-88</t>
    </r>
    <r>
      <rPr>
        <b/>
        <sz val="12"/>
        <color rgb="FF0000CC"/>
        <rFont val="Calibri"/>
        <family val="2"/>
      </rPr>
      <t xml:space="preserve"> ( 30X1"+125X7/8"+86X1" ) , R/U FOR</t>
    </r>
    <r>
      <rPr>
        <b/>
        <sz val="12"/>
        <color rgb="FFFF0000"/>
        <rFont val="Calibri"/>
        <family val="2"/>
      </rPr>
      <t xml:space="preserve"> NEW 640 M-II </t>
    </r>
    <r>
      <rPr>
        <b/>
        <sz val="12"/>
        <color indexed="10"/>
        <rFont val="Calibri"/>
        <family val="2"/>
      </rPr>
      <t xml:space="preserve">S/U , 
 </t>
    </r>
    <r>
      <rPr>
        <b/>
        <sz val="12"/>
        <color rgb="FF0000CC"/>
        <rFont val="Calibri"/>
        <family val="2"/>
      </rPr>
      <t>( SH.S= 8", S.L= 112") , ON STREAM</t>
    </r>
  </si>
  <si>
    <r>
      <rPr>
        <b/>
        <sz val="12"/>
        <color rgb="FF00B050"/>
        <rFont val="Calibri"/>
        <family val="2"/>
      </rPr>
      <t xml:space="preserve"> B-I</t>
    </r>
    <r>
      <rPr>
        <b/>
        <sz val="12"/>
        <color indexed="12"/>
        <rFont val="Calibri"/>
        <family val="2"/>
      </rPr>
      <t xml:space="preserve"> ( 6186’– 6194’) ,
 ( 6200’ – 6207’) , ( 6212’ – 6218’) ( 6279’ – 6285’)</t>
    </r>
  </si>
  <si>
    <r>
      <t>WELL ( S/R )</t>
    </r>
    <r>
      <rPr>
        <sz val="16"/>
        <rFont val="Calibri"/>
        <family val="2"/>
      </rPr>
      <t xml:space="preserve"> :</t>
    </r>
    <r>
      <rPr>
        <b/>
        <sz val="16"/>
        <rFont val="Calibri"/>
        <family val="2"/>
      </rPr>
      <t xml:space="preserve">    NADA-E-1X</t>
    </r>
  </si>
  <si>
    <t>DECREASED SH.S F/10" TO 8"</t>
  </si>
  <si>
    <t>96''</t>
  </si>
  <si>
    <t xml:space="preserve">NO PUMP ACTION , RESET ,R.TRIP , ON STREAM </t>
  </si>
  <si>
    <r>
      <t xml:space="preserve">SEVER GAS INTERFERENCE, </t>
    </r>
    <r>
      <rPr>
        <b/>
        <sz val="12"/>
        <color rgb="FFFF0000"/>
        <rFont val="Calibri"/>
        <family val="2"/>
      </rPr>
      <t xml:space="preserve">P.FILLAGE+/- 29 % , 
ADD NEW INTERVAL </t>
    </r>
    <r>
      <rPr>
        <b/>
        <u/>
        <sz val="12"/>
        <color rgb="FFFF0000"/>
        <rFont val="Calibri"/>
        <family val="2"/>
      </rPr>
      <t>B-III</t>
    </r>
    <r>
      <rPr>
        <b/>
        <sz val="12"/>
        <color rgb="FFFF0000"/>
        <rFont val="Calibri"/>
        <family val="2"/>
      </rPr>
      <t xml:space="preserve"> ( 6047-6056 )</t>
    </r>
  </si>
  <si>
    <r>
      <t xml:space="preserve">F. POUND , </t>
    </r>
    <r>
      <rPr>
        <b/>
        <sz val="12"/>
        <color rgb="FFFF0000"/>
        <rFont val="Calibri"/>
        <family val="2"/>
      </rPr>
      <t>P.FILLAGE= 77%</t>
    </r>
  </si>
  <si>
    <r>
      <t xml:space="preserve">F.POUND , </t>
    </r>
    <r>
      <rPr>
        <b/>
        <sz val="12"/>
        <color rgb="FFFF0000"/>
        <rFont val="Calibri"/>
        <family val="2"/>
      </rPr>
      <t>P.FILLAGE+/-75 %</t>
    </r>
  </si>
  <si>
    <r>
      <t>ROD NO. (</t>
    </r>
    <r>
      <rPr>
        <b/>
        <sz val="12"/>
        <color rgb="FFFF0000"/>
        <rFont val="Calibri"/>
        <family val="2"/>
      </rPr>
      <t xml:space="preserve">6X 1 </t>
    </r>
    <r>
      <rPr>
        <b/>
        <sz val="12"/>
        <color rgb="FF0000FF"/>
        <rFont val="Calibri"/>
        <family val="2"/>
      </rPr>
      <t xml:space="preserve">) PARTED , FISHED , CHANGED ,ON STREAM  </t>
    </r>
  </si>
  <si>
    <r>
      <t>UNDER W/O TO PERFORM</t>
    </r>
    <r>
      <rPr>
        <b/>
        <sz val="12"/>
        <color rgb="FFFF0000"/>
        <rFont val="Calibri"/>
        <family val="2"/>
      </rPr>
      <t xml:space="preserve"> FRAC JOB </t>
    </r>
    <r>
      <rPr>
        <b/>
        <sz val="12"/>
        <color rgb="FF0000FF"/>
        <rFont val="Calibri"/>
        <family val="2"/>
      </rPr>
      <t xml:space="preserve">, ADD NEW PERFORATION </t>
    </r>
    <r>
      <rPr>
        <b/>
        <sz val="12"/>
        <color rgb="FF00B050"/>
        <rFont val="Calibri"/>
        <family val="2"/>
      </rPr>
      <t xml:space="preserve"> B-I (5900-5923) FT P=1400 PSI,B-II (6018- 6024) FT</t>
    </r>
    <r>
      <rPr>
        <b/>
        <sz val="12"/>
        <color rgb="FF0000FF"/>
        <rFont val="Calibri"/>
        <family val="2"/>
      </rPr>
      <t xml:space="preserve">  (  PERFORMED</t>
    </r>
    <r>
      <rPr>
        <b/>
        <sz val="12"/>
        <color rgb="FFFF0000"/>
        <rFont val="Calibri"/>
        <family val="2"/>
      </rPr>
      <t xml:space="preserve"> FRAC </t>
    </r>
    <r>
      <rPr>
        <b/>
        <sz val="12"/>
        <color rgb="FF0000FF"/>
        <rFont val="Calibri"/>
        <family val="2"/>
      </rPr>
      <t xml:space="preserve">FOR </t>
    </r>
    <r>
      <rPr>
        <b/>
        <sz val="12"/>
        <color rgb="FFFF0000"/>
        <rFont val="Calibri"/>
        <family val="2"/>
      </rPr>
      <t xml:space="preserve">B-I </t>
    </r>
    <r>
      <rPr>
        <b/>
        <sz val="12"/>
        <color rgb="FF0000FF"/>
        <rFont val="Calibri"/>
        <family val="2"/>
      </rPr>
      <t xml:space="preserve">, </t>
    </r>
    <r>
      <rPr>
        <b/>
        <sz val="12"/>
        <color theme="1"/>
        <rFont val="Calibri"/>
        <family val="2"/>
      </rPr>
      <t>FRACTURE HALF LENTH = 270.7 FT , FRAC HIGHT  =  207.2 FT  ,  NET PRESSURE =902  PSI , FLUID EFFICIENCY =0.416 , HIGH WAY CONDUCTIVITY =235013 MD.FT ,HIGH WAY FCD =173.6  , Max Treating Pressure =3999 PSI )</t>
    </r>
    <r>
      <rPr>
        <b/>
        <sz val="12"/>
        <color rgb="FFFF0000"/>
        <rFont val="Calibri"/>
        <family val="2"/>
      </rPr>
      <t xml:space="preserve"> </t>
    </r>
    <r>
      <rPr>
        <b/>
        <sz val="12"/>
        <color rgb="FF0000FF"/>
        <rFont val="Calibri"/>
        <family val="2"/>
      </rPr>
      <t xml:space="preserve">&amp; RE-PERFORATE </t>
    </r>
    <r>
      <rPr>
        <b/>
        <sz val="12"/>
        <color rgb="FFFF0000"/>
        <rFont val="Calibri"/>
        <family val="2"/>
      </rPr>
      <t>B-III (6044-6052) FT</t>
    </r>
    <r>
      <rPr>
        <b/>
        <sz val="12"/>
        <color rgb="FF0000FF"/>
        <rFont val="Calibri"/>
        <family val="2"/>
      </rPr>
      <t xml:space="preserve">,  TAGGED TD @  6237 FT, RIH WITH </t>
    </r>
    <r>
      <rPr>
        <b/>
        <sz val="12"/>
        <color rgb="FFFF0000"/>
        <rFont val="Calibri"/>
        <family val="2"/>
      </rPr>
      <t>2" DHP</t>
    </r>
    <r>
      <rPr>
        <b/>
        <sz val="12"/>
        <color rgb="FF0000FF"/>
        <rFont val="Calibri"/>
        <family val="2"/>
      </rPr>
      <t xml:space="preserve"> WITH  SAME S/R (25X1"+125X7/8"+76X1" ) , ON STREAM ON </t>
    </r>
    <r>
      <rPr>
        <b/>
        <sz val="12"/>
        <color rgb="FFFF0000"/>
        <rFont val="Calibri"/>
        <family val="2"/>
      </rPr>
      <t>16-4-2015</t>
    </r>
  </si>
  <si>
    <r>
      <t xml:space="preserve">F.POUND , </t>
    </r>
    <r>
      <rPr>
        <b/>
        <sz val="12"/>
        <color rgb="FFFF0000"/>
        <rFont val="Calibri"/>
        <family val="2"/>
      </rPr>
      <t xml:space="preserve">P.FILLAGE+/- 65 %
</t>
    </r>
    <r>
      <rPr>
        <b/>
        <sz val="12"/>
        <color rgb="FF00B050"/>
        <rFont val="Calibri"/>
        <family val="2"/>
      </rPr>
      <t xml:space="preserve">ADD NEW PERF. B-I,II , </t>
    </r>
    <r>
      <rPr>
        <b/>
        <sz val="12"/>
        <color rgb="FFFF0000"/>
        <rFont val="Calibri"/>
        <family val="2"/>
      </rPr>
      <t>FRAC FOR B-I</t>
    </r>
  </si>
  <si>
    <t>PLUNGER UNSCREW , R.TRIP , ON STREAM</t>
  </si>
  <si>
    <r>
      <rPr>
        <b/>
        <sz val="12"/>
        <color rgb="FFFF0000"/>
        <rFont val="Calibri"/>
        <family val="2"/>
      </rPr>
      <t>POOH WITH  2 " HOLLOW PUMP</t>
    </r>
    <r>
      <rPr>
        <b/>
        <sz val="12"/>
        <color rgb="FF0000FF"/>
        <rFont val="Calibri"/>
        <family val="2"/>
      </rPr>
      <t xml:space="preserve"> ,  R.TRIP W/</t>
    </r>
    <r>
      <rPr>
        <b/>
        <sz val="12"/>
        <color rgb="FFFF0000"/>
        <rFont val="Calibri"/>
        <family val="2"/>
      </rPr>
      <t xml:space="preserve">  2 " DHP ( TO EVALUATE ROTATING TBG HANGER ONLY )</t>
    </r>
  </si>
  <si>
    <r>
      <t>UNDER W/O DUE TO TBG LEAK,</t>
    </r>
    <r>
      <rPr>
        <b/>
        <sz val="12"/>
        <color rgb="FFFF0000"/>
        <rFont val="Calibri"/>
        <family val="2"/>
      </rPr>
      <t xml:space="preserve"> ( </t>
    </r>
    <r>
      <rPr>
        <b/>
        <sz val="12"/>
        <rFont val="Calibri"/>
        <family val="2"/>
      </rPr>
      <t>FOUND LONGITUDINAL CRACK IN JT No. 180.</t>
    </r>
    <r>
      <rPr>
        <b/>
        <sz val="12"/>
        <color rgb="FFFF0000"/>
        <rFont val="Calibri"/>
        <family val="2"/>
      </rPr>
      <t xml:space="preserve"> )</t>
    </r>
    <r>
      <rPr>
        <b/>
        <sz val="12"/>
        <color rgb="FF0000FF"/>
        <rFont val="Calibri"/>
        <family val="2"/>
      </rPr>
      <t xml:space="preserve"> ,</t>
    </r>
    <r>
      <rPr>
        <b/>
        <sz val="12"/>
        <color rgb="FFFF0000"/>
        <rFont val="Calibri"/>
        <family val="2"/>
      </rPr>
      <t xml:space="preserve"> </t>
    </r>
    <r>
      <rPr>
        <b/>
        <sz val="12"/>
        <color rgb="FF0000FF"/>
        <rFont val="Calibri"/>
        <family val="2"/>
      </rPr>
      <t xml:space="preserve">TAGGED SAME @ </t>
    </r>
    <r>
      <rPr>
        <b/>
        <sz val="12"/>
        <color rgb="FFFF0000"/>
        <rFont val="Calibri"/>
        <family val="2"/>
      </rPr>
      <t xml:space="preserve">6010 </t>
    </r>
    <r>
      <rPr>
        <b/>
        <sz val="12"/>
        <color rgb="FF0000FF"/>
        <rFont val="Calibri"/>
        <family val="2"/>
      </rPr>
      <t xml:space="preserve">FT ,  </t>
    </r>
    <r>
      <rPr>
        <b/>
        <sz val="12"/>
        <color rgb="FFFF0000"/>
        <rFont val="Calibri"/>
        <family val="2"/>
      </rPr>
      <t>INSTALLED ROTATING TBG HANGER</t>
    </r>
    <r>
      <rPr>
        <b/>
        <sz val="12"/>
        <color rgb="FF0000FF"/>
        <rFont val="Calibri"/>
        <family val="2"/>
      </rPr>
      <t xml:space="preserve"> , RIH WITH</t>
    </r>
    <r>
      <rPr>
        <b/>
        <sz val="12"/>
        <color rgb="FFFF0000"/>
        <rFont val="Calibri"/>
        <family val="2"/>
      </rPr>
      <t xml:space="preserve"> 2" HOLLOW DHP</t>
    </r>
    <r>
      <rPr>
        <b/>
        <sz val="12"/>
        <color rgb="FF0000FF"/>
        <rFont val="Calibri"/>
        <family val="2"/>
      </rPr>
      <t xml:space="preserve"> WITH </t>
    </r>
    <r>
      <rPr>
        <b/>
        <sz val="12"/>
        <color rgb="FFFF0000"/>
        <rFont val="Calibri"/>
        <family val="2"/>
      </rPr>
      <t>NEW S-88</t>
    </r>
    <r>
      <rPr>
        <b/>
        <sz val="12"/>
        <color rgb="FF0000FF"/>
        <rFont val="Calibri"/>
        <family val="2"/>
      </rPr>
      <t xml:space="preserve"> S/R  (25X1"+120X7/8"+89X1") , ON STREAM ON</t>
    </r>
    <r>
      <rPr>
        <b/>
        <sz val="12"/>
        <color rgb="FFFF0000"/>
        <rFont val="Calibri"/>
        <family val="2"/>
      </rPr>
      <t xml:space="preserve"> 10/3/2015 </t>
    </r>
  </si>
  <si>
    <r>
      <t>NO PUMP ACTION , R.TRIP W/ 2" ANCHOR PUMP,  SET ANCHOR PUMP @ 5675 FT ,TRIED TO FILL TBG W /+/- 100 BBLS WITHOUT SUCCESS ,</t>
    </r>
    <r>
      <rPr>
        <b/>
        <sz val="12"/>
        <color rgb="FFFF0000"/>
        <rFont val="Calibri"/>
        <family val="2"/>
      </rPr>
      <t xml:space="preserve"> WAITING W/O </t>
    </r>
  </si>
  <si>
    <r>
      <t>NO PUMP ACTION , R.TRIP W/ 2" DHP ,TRIED TO FILL TBG W /+/- 100 BBLS OF TREATED WATER WITHOUT SUCCESS ,  R.TRIP W/</t>
    </r>
    <r>
      <rPr>
        <b/>
        <sz val="12"/>
        <color rgb="FFFF0000"/>
        <rFont val="Calibri"/>
        <family val="2"/>
      </rPr>
      <t xml:space="preserve"> 2" ANCHOR PUMP</t>
    </r>
    <r>
      <rPr>
        <b/>
        <sz val="12"/>
        <color rgb="FF0000FF"/>
        <rFont val="Calibri"/>
        <family val="2"/>
      </rPr>
      <t xml:space="preserve"> (  RET. 5 X 1" ROD ),  SET ANCHOR PUMP @ </t>
    </r>
    <r>
      <rPr>
        <b/>
        <sz val="12"/>
        <color rgb="FFFF0000"/>
        <rFont val="Calibri"/>
        <family val="2"/>
      </rPr>
      <t>5675</t>
    </r>
    <r>
      <rPr>
        <b/>
        <sz val="12"/>
        <color rgb="FF0000FF"/>
        <rFont val="Calibri"/>
        <family val="2"/>
      </rPr>
      <t xml:space="preserve"> FT , ON STREAM</t>
    </r>
  </si>
  <si>
    <t>VALVE ROD SLIPT OUT , FISHED OK , R.TRIP , ON STREAM</t>
  </si>
  <si>
    <r>
      <t>SLIGHT F.POUND ,</t>
    </r>
    <r>
      <rPr>
        <b/>
        <sz val="12"/>
        <color rgb="FFFF0000"/>
        <rFont val="Calibri"/>
        <family val="2"/>
      </rPr>
      <t xml:space="preserve"> P.FILLAGE +/-94% 
</t>
    </r>
  </si>
  <si>
    <r>
      <t xml:space="preserve">EXPRO  , </t>
    </r>
    <r>
      <rPr>
        <b/>
        <sz val="12"/>
        <color rgb="FFFF0000"/>
        <rFont val="Calibri"/>
        <family val="2"/>
      </rPr>
      <t>AFTER W/O</t>
    </r>
  </si>
  <si>
    <r>
      <t xml:space="preserve">UNDER W/O DUE TO TBG LEAK ( </t>
    </r>
    <r>
      <rPr>
        <b/>
        <sz val="12"/>
        <color rgb="FFFF0000"/>
        <rFont val="Calibri"/>
        <family val="2"/>
      </rPr>
      <t>FOUND CRACK IN JT NO 180 DIRICTLY ABOVE BLAST JOINTS</t>
    </r>
    <r>
      <rPr>
        <b/>
        <sz val="12"/>
        <color rgb="FF0000FF"/>
        <rFont val="Calibri"/>
        <family val="2"/>
      </rPr>
      <t xml:space="preserve"> ) , RIH WITH 2" DHP WITH </t>
    </r>
    <r>
      <rPr>
        <b/>
        <sz val="12"/>
        <color rgb="FFFF0000"/>
        <rFont val="Calibri"/>
        <family val="2"/>
      </rPr>
      <t xml:space="preserve">NEW S-88 S/R </t>
    </r>
    <r>
      <rPr>
        <b/>
        <sz val="12"/>
        <color rgb="FF0000FF"/>
        <rFont val="Calibri"/>
        <family val="2"/>
      </rPr>
      <t xml:space="preserve"> (25X1"+120X7/8"+87X1") , ON STREAM </t>
    </r>
    <r>
      <rPr>
        <b/>
        <sz val="12"/>
        <color rgb="FFFF0000"/>
        <rFont val="Calibri"/>
        <family val="2"/>
      </rPr>
      <t>29/3/14</t>
    </r>
  </si>
  <si>
    <r>
      <t xml:space="preserve">NO PUMP ACTION ,  R.TRIP W/ ANCHOR PUMP   (  RET. </t>
    </r>
    <r>
      <rPr>
        <b/>
        <sz val="12"/>
        <color rgb="FFFF0000"/>
        <rFont val="Calibri"/>
        <family val="2"/>
      </rPr>
      <t>5 X 1"</t>
    </r>
    <r>
      <rPr>
        <b/>
        <sz val="12"/>
        <color rgb="FF0000FF"/>
        <rFont val="Calibri"/>
        <family val="2"/>
      </rPr>
      <t xml:space="preserve"> RODS ), PUMP DEPTH @ </t>
    </r>
    <r>
      <rPr>
        <b/>
        <u/>
        <sz val="12"/>
        <color rgb="FF0000FF"/>
        <rFont val="Calibri"/>
        <family val="2"/>
      </rPr>
      <t>5325'</t>
    </r>
    <r>
      <rPr>
        <b/>
        <sz val="12"/>
        <color rgb="FF0000FF"/>
        <rFont val="Calibri"/>
        <family val="2"/>
      </rPr>
      <t xml:space="preserve"> , NOT PRODUCE ,  </t>
    </r>
    <r>
      <rPr>
        <b/>
        <u/>
        <sz val="12"/>
        <color rgb="FFFF0000"/>
        <rFont val="Calibri"/>
        <family val="2"/>
      </rPr>
      <t>WAITING W/O</t>
    </r>
  </si>
  <si>
    <r>
      <t xml:space="preserve">NO PUMP ACTION ,  R.TRIP W/ </t>
    </r>
    <r>
      <rPr>
        <b/>
        <u/>
        <sz val="12"/>
        <color rgb="FFFF0000"/>
        <rFont val="Calibri"/>
        <family val="2"/>
      </rPr>
      <t>1.5" ANCHOR PUMP</t>
    </r>
    <r>
      <rPr>
        <b/>
        <sz val="12"/>
        <color rgb="FF0000FF"/>
        <rFont val="Calibri"/>
        <family val="2"/>
      </rPr>
      <t xml:space="preserve"> (  RET. </t>
    </r>
    <r>
      <rPr>
        <b/>
        <sz val="12"/>
        <color rgb="FFFF0000"/>
        <rFont val="Calibri"/>
        <family val="2"/>
      </rPr>
      <t>1 X 1"</t>
    </r>
    <r>
      <rPr>
        <b/>
        <sz val="12"/>
        <color rgb="FF0000FF"/>
        <rFont val="Calibri"/>
        <family val="2"/>
      </rPr>
      <t xml:space="preserve"> ROD ), PUMP DEPTH @ </t>
    </r>
    <r>
      <rPr>
        <b/>
        <u/>
        <sz val="12"/>
        <color rgb="FF0000FF"/>
        <rFont val="Calibri"/>
        <family val="2"/>
      </rPr>
      <t>5450'</t>
    </r>
    <r>
      <rPr>
        <b/>
        <sz val="12"/>
        <color rgb="FF0000FF"/>
        <rFont val="Calibri"/>
        <family val="2"/>
      </rPr>
      <t xml:space="preserve"> , ON STREAM</t>
    </r>
  </si>
  <si>
    <r>
      <t xml:space="preserve">NO PUMP ACTION ,  R.TRIP W/ </t>
    </r>
    <r>
      <rPr>
        <b/>
        <u/>
        <sz val="12"/>
        <color rgb="FFFF0000"/>
        <rFont val="Calibri"/>
        <family val="2"/>
      </rPr>
      <t>1.75" ANCHOR PUMP</t>
    </r>
    <r>
      <rPr>
        <b/>
        <sz val="12"/>
        <color rgb="FF0000FF"/>
        <rFont val="Calibri"/>
        <family val="2"/>
      </rPr>
      <t xml:space="preserve"> ( TOTAL RET. </t>
    </r>
    <r>
      <rPr>
        <b/>
        <sz val="12"/>
        <color rgb="FFFF0000"/>
        <rFont val="Calibri"/>
        <family val="2"/>
      </rPr>
      <t>5 X 1"</t>
    </r>
    <r>
      <rPr>
        <b/>
        <sz val="12"/>
        <color rgb="FF0000FF"/>
        <rFont val="Calibri"/>
        <family val="2"/>
      </rPr>
      <t xml:space="preserve"> ROD ), PUMP DEPTH @ </t>
    </r>
    <r>
      <rPr>
        <b/>
        <u/>
        <sz val="12"/>
        <color rgb="FF0000FF"/>
        <rFont val="Calibri"/>
        <family val="2"/>
      </rPr>
      <t>5475'</t>
    </r>
    <r>
      <rPr>
        <b/>
        <sz val="12"/>
        <color rgb="FF0000FF"/>
        <rFont val="Calibri"/>
        <family val="2"/>
      </rPr>
      <t xml:space="preserve"> , ON STREAM</t>
    </r>
  </si>
  <si>
    <r>
      <t xml:space="preserve">ROD NO. ( </t>
    </r>
    <r>
      <rPr>
        <b/>
        <sz val="12"/>
        <color rgb="FFFF0000"/>
        <rFont val="Calibri"/>
        <family val="2"/>
      </rPr>
      <t>6X1</t>
    </r>
    <r>
      <rPr>
        <b/>
        <sz val="12"/>
        <color rgb="FF0000FF"/>
        <rFont val="Calibri"/>
        <family val="2"/>
      </rPr>
      <t xml:space="preserve">"  )PARTED, FISHED, REPLACED ( </t>
    </r>
    <r>
      <rPr>
        <b/>
        <sz val="12"/>
        <color rgb="FFFF0000"/>
        <rFont val="Calibri"/>
        <family val="2"/>
      </rPr>
      <t>20X1"</t>
    </r>
    <r>
      <rPr>
        <b/>
        <sz val="12"/>
        <color rgb="FF0000FF"/>
        <rFont val="Calibri"/>
        <family val="2"/>
      </rPr>
      <t xml:space="preserve">) NEW N-97 , R.TRIP WITH 1.75" DHP  , NOT PRODUCE , PERFORMED HYDRO TEST AGAINST DHP, FOUND TBG LEAK, RIH W/2" </t>
    </r>
    <r>
      <rPr>
        <b/>
        <u/>
        <sz val="12"/>
        <color rgb="FF0000FF"/>
        <rFont val="Calibri"/>
        <family val="2"/>
      </rPr>
      <t>ANCHOR PUMP</t>
    </r>
    <r>
      <rPr>
        <b/>
        <sz val="12"/>
        <color rgb="FF0000FF"/>
        <rFont val="Calibri"/>
        <family val="2"/>
      </rPr>
      <t xml:space="preserve"> (</t>
    </r>
    <r>
      <rPr>
        <b/>
        <sz val="12"/>
        <color rgb="FFFF0000"/>
        <rFont val="Calibri"/>
        <family val="2"/>
      </rPr>
      <t>RETRIEVED 10 X 1" RODS</t>
    </r>
    <r>
      <rPr>
        <b/>
        <sz val="12"/>
        <color rgb="FF0000FF"/>
        <rFont val="Calibri"/>
        <family val="2"/>
      </rPr>
      <t xml:space="preserve">), </t>
    </r>
    <r>
      <rPr>
        <b/>
        <sz val="12"/>
        <color rgb="FFFF0000"/>
        <rFont val="Calibri"/>
        <family val="2"/>
      </rPr>
      <t>SET ANCHOR PUMP @ 5600 FT</t>
    </r>
    <r>
      <rPr>
        <b/>
        <sz val="12"/>
        <color rgb="FF0000FF"/>
        <rFont val="Calibri"/>
        <family val="2"/>
      </rPr>
      <t xml:space="preserve">, ON STREAM </t>
    </r>
    <r>
      <rPr>
        <b/>
        <u/>
        <sz val="12"/>
        <color rgb="FFFF0000"/>
        <rFont val="Calibri"/>
        <family val="2"/>
      </rPr>
      <t>4-11-13</t>
    </r>
  </si>
  <si>
    <t>WHT = 142 F ( NORMAL )</t>
  </si>
  <si>
    <r>
      <t xml:space="preserve">ROD NO. ( </t>
    </r>
    <r>
      <rPr>
        <b/>
        <sz val="12"/>
        <color rgb="FFFF0000"/>
        <rFont val="Calibri"/>
        <family val="2"/>
      </rPr>
      <t>4X1</t>
    </r>
    <r>
      <rPr>
        <b/>
        <sz val="12"/>
        <color rgb="FF0000FF"/>
        <rFont val="Calibri"/>
        <family val="2"/>
      </rPr>
      <t xml:space="preserve">"  )PARTED, FISHED, REPLACED ( </t>
    </r>
    <r>
      <rPr>
        <b/>
        <sz val="12"/>
        <color rgb="FFFF0000"/>
        <rFont val="Calibri"/>
        <family val="2"/>
      </rPr>
      <t>3X1"</t>
    </r>
    <r>
      <rPr>
        <b/>
        <sz val="12"/>
        <color rgb="FF0000FF"/>
        <rFont val="Calibri"/>
        <family val="2"/>
      </rPr>
      <t>) , ON STREAM.</t>
    </r>
  </si>
  <si>
    <r>
      <t xml:space="preserve">ROD NO. ( </t>
    </r>
    <r>
      <rPr>
        <b/>
        <sz val="12"/>
        <color rgb="FFFF0000"/>
        <rFont val="Calibri"/>
        <family val="2"/>
      </rPr>
      <t>3X1</t>
    </r>
    <r>
      <rPr>
        <b/>
        <sz val="12"/>
        <color rgb="FF0000FF"/>
        <rFont val="Calibri"/>
        <family val="2"/>
      </rPr>
      <t xml:space="preserve">" ) PARTED, FISHED, </t>
    </r>
    <r>
      <rPr>
        <b/>
        <u/>
        <sz val="12"/>
        <color rgb="FFFF0000"/>
        <rFont val="Calibri"/>
        <family val="2"/>
      </rPr>
      <t>R.TRIP</t>
    </r>
    <r>
      <rPr>
        <b/>
        <sz val="12"/>
        <color rgb="FF0000FF"/>
        <rFont val="Calibri"/>
        <family val="2"/>
      </rPr>
      <t>, ON STREAM.</t>
    </r>
  </si>
  <si>
    <t>NORMAL CARD , AFTER ADD PERF.</t>
  </si>
  <si>
    <r>
      <t xml:space="preserve">UNDER W/O DUE TO TBG LEAK ( </t>
    </r>
    <r>
      <rPr>
        <b/>
        <sz val="12"/>
        <color rgb="FFFF0000"/>
        <rFont val="Calibri"/>
        <family val="2"/>
      </rPr>
      <t>FOUND CRACK IN JT NO 173</t>
    </r>
    <r>
      <rPr>
        <b/>
        <sz val="12"/>
        <color rgb="FF0000FF"/>
        <rFont val="Calibri"/>
        <family val="2"/>
      </rPr>
      <t xml:space="preserve"> ), REPERFORATED  FOR 
</t>
    </r>
    <r>
      <rPr>
        <b/>
        <sz val="12"/>
        <color rgb="FFFF0000"/>
        <rFont val="Calibri"/>
        <family val="2"/>
      </rPr>
      <t>B-I, III &amp; IV</t>
    </r>
    <r>
      <rPr>
        <b/>
        <sz val="12"/>
        <color rgb="FF0000FF"/>
        <rFont val="Calibri"/>
        <family val="2"/>
      </rPr>
      <t>, RIH W/</t>
    </r>
    <r>
      <rPr>
        <b/>
        <sz val="12"/>
        <color rgb="FFFF0000"/>
        <rFont val="Calibri"/>
        <family val="2"/>
      </rPr>
      <t>2''</t>
    </r>
    <r>
      <rPr>
        <b/>
        <sz val="12"/>
        <color rgb="FF0000FF"/>
        <rFont val="Calibri"/>
        <family val="2"/>
      </rPr>
      <t xml:space="preserve"> DHP &amp; SAME S/R EXCEPT </t>
    </r>
    <r>
      <rPr>
        <b/>
        <sz val="12"/>
        <color rgb="FFFF0000"/>
        <rFont val="Calibri"/>
        <family val="2"/>
      </rPr>
      <t xml:space="preserve">(20X1'') H-CH ON TOP SECTION,            </t>
    </r>
    <r>
      <rPr>
        <b/>
        <sz val="12"/>
        <color rgb="FF0000FF"/>
        <rFont val="Calibri"/>
        <family val="2"/>
      </rPr>
      <t xml:space="preserve">(106X1''+118X7/8''+20X1''),R/U FOR </t>
    </r>
    <r>
      <rPr>
        <b/>
        <sz val="12"/>
        <color rgb="FFFF0000"/>
        <rFont val="Calibri"/>
        <family val="2"/>
      </rPr>
      <t>NEW 912 M-II S/U</t>
    </r>
    <r>
      <rPr>
        <b/>
        <sz val="12"/>
        <color rgb="FF0000FF"/>
        <rFont val="Calibri"/>
        <family val="2"/>
      </rPr>
      <t xml:space="preserve"> , (S.L = 128" , SH.S = 8") , </t>
    </r>
    <r>
      <rPr>
        <b/>
        <sz val="12"/>
        <color rgb="FFFF0000"/>
        <rFont val="Calibri"/>
        <family val="2"/>
      </rPr>
      <t>ON STREAM</t>
    </r>
    <r>
      <rPr>
        <b/>
        <u/>
        <sz val="12"/>
        <color rgb="FFFF0000"/>
        <rFont val="Calibri"/>
        <family val="2"/>
      </rPr>
      <t xml:space="preserve">  3/2/13</t>
    </r>
  </si>
  <si>
    <t>NO PUMP ACTION , R.TRIP , NOT PROD. , PERFORMED HYDRO TEST , FOUND TBG LEAK , MANY TRAILS TO START THE WELL WITH ANCHOR PUMP WITHOUT SUCCESS , WAITING FOR W/O</t>
  </si>
  <si>
    <r>
      <t xml:space="preserve">FLUID POUND , </t>
    </r>
    <r>
      <rPr>
        <b/>
        <sz val="12"/>
        <color indexed="10"/>
        <rFont val="Calibri"/>
        <family val="2"/>
      </rPr>
      <t>P.FILLAGE +/- 88 %</t>
    </r>
  </si>
  <si>
    <r>
      <t>FLUID POUND ,</t>
    </r>
    <r>
      <rPr>
        <b/>
        <sz val="12"/>
        <color indexed="10"/>
        <rFont val="Calibri"/>
        <family val="2"/>
      </rPr>
      <t xml:space="preserve"> P.FILLAGE +/- 86 %</t>
    </r>
  </si>
  <si>
    <r>
      <t xml:space="preserve">BAKER , </t>
    </r>
    <r>
      <rPr>
        <b/>
        <sz val="12"/>
        <color indexed="10"/>
        <rFont val="Calibri"/>
        <family val="2"/>
      </rPr>
      <t>AFTER W/O , ADD NEW INTERVAL B-I</t>
    </r>
  </si>
  <si>
    <r>
      <t xml:space="preserve">UNDER W/O DUE TO TBG LEAK ( </t>
    </r>
    <r>
      <rPr>
        <b/>
        <sz val="12"/>
        <color indexed="10"/>
        <rFont val="Calibri"/>
        <family val="2"/>
      </rPr>
      <t>FOUND CRACK IN JT NO 170</t>
    </r>
    <r>
      <rPr>
        <b/>
        <sz val="12"/>
        <color indexed="12"/>
        <rFont val="Calibri"/>
        <family val="2"/>
      </rPr>
      <t xml:space="preserve"> ) , &amp; </t>
    </r>
    <r>
      <rPr>
        <b/>
        <u/>
        <sz val="12"/>
        <color indexed="10"/>
        <rFont val="Calibri"/>
        <family val="2"/>
      </rPr>
      <t>ADD NEW INTERVAL B-I</t>
    </r>
    <r>
      <rPr>
        <b/>
        <sz val="12"/>
        <color indexed="12"/>
        <rFont val="Calibri"/>
        <family val="2"/>
      </rPr>
      <t xml:space="preserve"> , (</t>
    </r>
    <r>
      <rPr>
        <b/>
        <sz val="12"/>
        <color indexed="10"/>
        <rFont val="Calibri"/>
        <family val="2"/>
      </rPr>
      <t>B-I,III,IV ON PRODUCTION</t>
    </r>
    <r>
      <rPr>
        <b/>
        <sz val="12"/>
        <color indexed="12"/>
        <rFont val="Calibri"/>
        <family val="2"/>
      </rPr>
      <t xml:space="preserve"> ), RIH WITH 2" DHP WITH THE SAME S/R EXCEPT ( </t>
    </r>
    <r>
      <rPr>
        <b/>
        <u/>
        <sz val="12"/>
        <color indexed="10"/>
        <rFont val="Calibri"/>
        <family val="2"/>
      </rPr>
      <t>20X1" S.BR NEW MOLDED TYPE</t>
    </r>
    <r>
      <rPr>
        <b/>
        <sz val="12"/>
        <color indexed="12"/>
        <rFont val="Calibri"/>
        <family val="2"/>
      </rPr>
      <t xml:space="preserve"> ) , (</t>
    </r>
    <r>
      <rPr>
        <b/>
        <u/>
        <sz val="12"/>
        <color indexed="10"/>
        <rFont val="Calibri"/>
        <family val="2"/>
      </rPr>
      <t>20X1"</t>
    </r>
    <r>
      <rPr>
        <b/>
        <sz val="12"/>
        <color indexed="12"/>
        <rFont val="Calibri"/>
        <family val="2"/>
      </rPr>
      <t xml:space="preserve">+118X7/8"+97X1") , ON STREAM </t>
    </r>
    <r>
      <rPr>
        <b/>
        <sz val="12"/>
        <color indexed="10"/>
        <rFont val="Calibri"/>
        <family val="2"/>
      </rPr>
      <t>3/5/12</t>
    </r>
  </si>
  <si>
    <r>
      <t>NO PUMP ACTION , RESET THE ANCHOR PUMP</t>
    </r>
    <r>
      <rPr>
        <b/>
        <sz val="12"/>
        <color indexed="12"/>
        <rFont val="Calibri"/>
        <family val="2"/>
      </rPr>
      <t xml:space="preserve"> , NO PRODUCTION, WAITING W/O.</t>
    </r>
  </si>
  <si>
    <r>
      <t>NO PUMP ACTION , RESET THE ANCHOR PUMP</t>
    </r>
    <r>
      <rPr>
        <b/>
        <sz val="12"/>
        <color indexed="12"/>
        <rFont val="Calibri"/>
        <family val="2"/>
      </rPr>
      <t xml:space="preserve"> , ON STREAM</t>
    </r>
  </si>
  <si>
    <r>
      <t xml:space="preserve">NO PUMP ACTION , R.TRIP  WITH/ </t>
    </r>
    <r>
      <rPr>
        <b/>
        <sz val="12"/>
        <color indexed="10"/>
        <rFont val="Calibri"/>
        <family val="2"/>
      </rPr>
      <t>2 "</t>
    </r>
    <r>
      <rPr>
        <b/>
        <sz val="12"/>
        <color indexed="12"/>
        <rFont val="Calibri"/>
        <family val="2"/>
      </rPr>
      <t xml:space="preserve"> ANCHOR PUMP, </t>
    </r>
    <r>
      <rPr>
        <b/>
        <sz val="12"/>
        <color indexed="12"/>
        <rFont val="Calibri"/>
        <family val="2"/>
      </rPr>
      <t xml:space="preserve">SET ANCHOR PUMP @ </t>
    </r>
    <r>
      <rPr>
        <b/>
        <sz val="12"/>
        <color indexed="10"/>
        <rFont val="Calibri"/>
        <family val="2"/>
      </rPr>
      <t>5675</t>
    </r>
    <r>
      <rPr>
        <b/>
        <sz val="12"/>
        <color indexed="12"/>
        <rFont val="Calibri"/>
        <family val="2"/>
      </rPr>
      <t xml:space="preserve"> FT , ON STREAM.</t>
    </r>
  </si>
  <si>
    <r>
      <t xml:space="preserve">NO PUMP ACTION , R.TRIP  WITH/ </t>
    </r>
    <r>
      <rPr>
        <b/>
        <sz val="12"/>
        <color indexed="10"/>
        <rFont val="Calibri"/>
        <family val="2"/>
      </rPr>
      <t>2 "</t>
    </r>
    <r>
      <rPr>
        <b/>
        <sz val="12"/>
        <color indexed="12"/>
        <rFont val="Calibri"/>
        <family val="2"/>
      </rPr>
      <t xml:space="preserve"> ANCHOR PUMP , RETRIEVED ( </t>
    </r>
    <r>
      <rPr>
        <b/>
        <sz val="12"/>
        <color indexed="10"/>
        <rFont val="Calibri"/>
        <family val="2"/>
      </rPr>
      <t>1 X1"</t>
    </r>
    <r>
      <rPr>
        <b/>
        <sz val="12"/>
        <color indexed="12"/>
        <rFont val="Calibri"/>
        <family val="2"/>
      </rPr>
      <t xml:space="preserve"> )</t>
    </r>
    <r>
      <rPr>
        <b/>
        <sz val="12"/>
        <color indexed="12"/>
        <rFont val="Calibri"/>
        <family val="2"/>
      </rPr>
      <t xml:space="preserve">SET ANCHOR PUMP @ </t>
    </r>
    <r>
      <rPr>
        <b/>
        <sz val="12"/>
        <color indexed="10"/>
        <rFont val="Calibri"/>
        <family val="2"/>
      </rPr>
      <t>5675</t>
    </r>
    <r>
      <rPr>
        <b/>
        <sz val="12"/>
        <color indexed="12"/>
        <rFont val="Calibri"/>
        <family val="2"/>
      </rPr>
      <t xml:space="preserve"> FT , ON STREAM.</t>
    </r>
  </si>
  <si>
    <r>
      <t xml:space="preserve">NO PUMP ACTION , R.TRIP  WITH/ </t>
    </r>
    <r>
      <rPr>
        <b/>
        <sz val="12"/>
        <color indexed="10"/>
        <rFont val="Calibri"/>
        <family val="2"/>
      </rPr>
      <t>1.75"</t>
    </r>
    <r>
      <rPr>
        <b/>
        <sz val="12"/>
        <color indexed="12"/>
        <rFont val="Calibri"/>
        <family val="2"/>
      </rPr>
      <t xml:space="preserve"> ANCHOR PUMP , </t>
    </r>
    <r>
      <rPr>
        <b/>
        <sz val="12"/>
        <color indexed="12"/>
        <rFont val="Calibri"/>
        <family val="2"/>
      </rPr>
      <t xml:space="preserve">SET ANCHOR PUMP @ </t>
    </r>
    <r>
      <rPr>
        <b/>
        <sz val="12"/>
        <color indexed="10"/>
        <rFont val="Calibri"/>
        <family val="2"/>
      </rPr>
      <t>5700</t>
    </r>
    <r>
      <rPr>
        <b/>
        <sz val="12"/>
        <color indexed="12"/>
        <rFont val="Calibri"/>
        <family val="2"/>
      </rPr>
      <t xml:space="preserve"> FT , ON STREAM.</t>
    </r>
  </si>
  <si>
    <r>
      <t xml:space="preserve">NO PUMP ACTION , R.TRIP , FOUND ACTION &amp; SUCTION , R.TRIP WITH/ </t>
    </r>
    <r>
      <rPr>
        <b/>
        <sz val="12"/>
        <color indexed="10"/>
        <rFont val="Calibri"/>
        <family val="2"/>
      </rPr>
      <t>1.75"</t>
    </r>
    <r>
      <rPr>
        <b/>
        <sz val="12"/>
        <color indexed="12"/>
        <rFont val="Calibri"/>
        <family val="2"/>
      </rPr>
      <t xml:space="preserve"> ANCHOR PUMP , RETRIEVED ( </t>
    </r>
    <r>
      <rPr>
        <b/>
        <sz val="12"/>
        <color indexed="10"/>
        <rFont val="Calibri"/>
        <family val="2"/>
      </rPr>
      <t>5 X1"</t>
    </r>
    <r>
      <rPr>
        <b/>
        <sz val="12"/>
        <color indexed="12"/>
        <rFont val="Calibri"/>
        <family val="2"/>
      </rPr>
      <t xml:space="preserve"> ),SET ANCHOR PUMP @ </t>
    </r>
    <r>
      <rPr>
        <b/>
        <sz val="12"/>
        <color indexed="10"/>
        <rFont val="Calibri"/>
        <family val="2"/>
      </rPr>
      <t>5700</t>
    </r>
    <r>
      <rPr>
        <b/>
        <sz val="12"/>
        <color indexed="12"/>
        <rFont val="Calibri"/>
        <family val="2"/>
      </rPr>
      <t xml:space="preserve"> FT , ON STREAM.</t>
    </r>
  </si>
  <si>
    <r>
      <t>VALVE ROD PARTED , FISHED OK ,</t>
    </r>
    <r>
      <rPr>
        <b/>
        <sz val="12"/>
        <color indexed="10"/>
        <rFont val="Calibri"/>
        <family val="2"/>
      </rPr>
      <t xml:space="preserve"> R.TRIP</t>
    </r>
    <r>
      <rPr>
        <b/>
        <sz val="12"/>
        <color indexed="12"/>
        <rFont val="Calibri"/>
        <family val="2"/>
      </rPr>
      <t xml:space="preserve"> , ON STREAM</t>
    </r>
  </si>
  <si>
    <t xml:space="preserve">SLIGHT F. POUND , FILLAGE= 89 %, T.V. LEAK </t>
  </si>
  <si>
    <t>T.V. LEAK , F.POUND , FILLAGE= 85 %</t>
  </si>
  <si>
    <t>128''</t>
  </si>
  <si>
    <r>
      <t>WELL ( S/R )</t>
    </r>
    <r>
      <rPr>
        <sz val="16"/>
        <rFont val="Calibri"/>
        <family val="2"/>
      </rPr>
      <t xml:space="preserve"> :</t>
    </r>
    <r>
      <rPr>
        <b/>
        <sz val="16"/>
        <rFont val="Calibri"/>
        <family val="2"/>
      </rPr>
      <t xml:space="preserve">   E-1X</t>
    </r>
  </si>
  <si>
    <t>TRANSFERRED S/U TO DORRA-19</t>
  </si>
  <si>
    <t>STOPPED THE WELL DUE TO PRDUCE 100 % WATER</t>
  </si>
  <si>
    <t>N.P.A</t>
  </si>
  <si>
    <t>START THE WELL TO PERFORM DYNA.</t>
  </si>
  <si>
    <t>STOPPED THE WELL DUE TO PRDUCE 100 % WATER &amp; LOW PRODUCTION RATE</t>
  </si>
  <si>
    <t>W.C = 100 % WATER , SALINITY = 58200 MG/L</t>
  </si>
  <si>
    <r>
      <t xml:space="preserve">UNDER W/O TO RESTART THE WELL  ( </t>
    </r>
    <r>
      <rPr>
        <b/>
        <sz val="12"/>
        <color rgb="FFFF0000"/>
        <rFont val="Calibri"/>
        <family val="2"/>
      </rPr>
      <t>ISOLATED B-VI BY B.PLUG +10 FT CMT</t>
    </r>
    <r>
      <rPr>
        <b/>
        <sz val="12"/>
        <color rgb="FF0000FF"/>
        <rFont val="Calibri"/>
        <family val="2"/>
      </rPr>
      <t xml:space="preserve"> ) , </t>
    </r>
    <r>
      <rPr>
        <b/>
        <sz val="12"/>
        <color rgb="FF00B050"/>
        <rFont val="Calibri"/>
        <family val="2"/>
      </rPr>
      <t>RE-PERFORATED B-I (5910-5948) 38 FT FROMATION PRESS= 2240 PSI</t>
    </r>
    <r>
      <rPr>
        <b/>
        <sz val="12"/>
        <color rgb="FF0000FF"/>
        <rFont val="Calibri"/>
        <family val="2"/>
      </rPr>
      <t xml:space="preserve"> , PERFORMED  FRAC JOB FOR B-I , (</t>
    </r>
    <r>
      <rPr>
        <b/>
        <u/>
        <sz val="12"/>
        <color theme="1"/>
        <rFont val="Calibri"/>
        <family val="2"/>
      </rPr>
      <t xml:space="preserve"> AFTER PERFORMING FRACE JOB , TRAY TO TAGGE B.PLUG , NOT FOUND AT SETTING DEPTH</t>
    </r>
    <r>
      <rPr>
        <b/>
        <sz val="12"/>
        <color rgb="FF0000FF"/>
        <rFont val="Calibri"/>
        <family val="2"/>
      </rPr>
      <t xml:space="preserve"> ) , RIH WITH </t>
    </r>
    <r>
      <rPr>
        <b/>
        <u/>
        <sz val="12"/>
        <color rgb="FF0000FF"/>
        <rFont val="Calibri"/>
        <family val="2"/>
      </rPr>
      <t>1.75" DHP</t>
    </r>
    <r>
      <rPr>
        <b/>
        <sz val="12"/>
        <color rgb="FF0000FF"/>
        <rFont val="Calibri"/>
        <family val="2"/>
      </rPr>
      <t xml:space="preserve"> AND NEW H-CH S/R (30X1"+117X7/8"+82X1") , R/U FOR S/U </t>
    </r>
    <r>
      <rPr>
        <b/>
        <u/>
        <sz val="12"/>
        <color rgb="FF0000FF"/>
        <rFont val="Calibri"/>
        <family val="2"/>
      </rPr>
      <t xml:space="preserve">912 M-II </t>
    </r>
    <r>
      <rPr>
        <b/>
        <sz val="12"/>
        <color rgb="FF0000FF"/>
        <rFont val="Calibri"/>
        <family val="2"/>
      </rPr>
      <t xml:space="preserve"> FROM M-38  ( SH.S= 8" , S.L = 112" ), ON STREAM</t>
    </r>
    <r>
      <rPr>
        <b/>
        <sz val="12"/>
        <color rgb="FFFF0000"/>
        <rFont val="Calibri"/>
        <family val="2"/>
      </rPr>
      <t xml:space="preserve"> 13/8/2013</t>
    </r>
  </si>
  <si>
    <r>
      <t xml:space="preserve">UNDER W/O , REPLACED X-MASS TREE BY NEW ONE ,  RECORD MIT, FOUND CASING IN GOOD CONDITION , RIH WITH 10 JTS * 3.5" EUE TBG  AS KILL STRG , RIG RELEASED @ 4/7/2013 , </t>
    </r>
    <r>
      <rPr>
        <b/>
        <sz val="12"/>
        <color rgb="FFFF0000"/>
        <rFont val="Calibri"/>
        <family val="2"/>
      </rPr>
      <t>POSTPONED W/O TO FUTURE.</t>
    </r>
  </si>
  <si>
    <t>30X1"+117X7/8"+82X1"</t>
  </si>
  <si>
    <t>2.25"</t>
  </si>
  <si>
    <r>
      <t xml:space="preserve">WELL ( S/R ) </t>
    </r>
    <r>
      <rPr>
        <sz val="16"/>
        <rFont val="Calibri"/>
        <family val="2"/>
      </rPr>
      <t xml:space="preserve"> :</t>
    </r>
    <r>
      <rPr>
        <b/>
        <sz val="16"/>
        <rFont val="Calibri"/>
        <family val="2"/>
      </rPr>
      <t xml:space="preserve">   E-2</t>
    </r>
  </si>
  <si>
    <r>
      <t xml:space="preserve">EXPRO , ANCHOR PUMP ,
 </t>
    </r>
    <r>
      <rPr>
        <b/>
        <sz val="12"/>
        <color rgb="FFFF0000"/>
        <rFont val="Calibri"/>
        <family val="2"/>
      </rPr>
      <t>TOTAL RETREIVED ( 15X1" ) RODS</t>
    </r>
  </si>
  <si>
    <r>
      <t>NO PUMP ACTION  , R.TRIP W</t>
    </r>
    <r>
      <rPr>
        <b/>
        <u/>
        <sz val="12"/>
        <color rgb="FF0000FF"/>
        <rFont val="Calibri"/>
        <family val="2"/>
      </rPr>
      <t xml:space="preserve">/ </t>
    </r>
    <r>
      <rPr>
        <b/>
        <u/>
        <sz val="12"/>
        <color rgb="FFFF0000"/>
        <rFont val="Calibri"/>
        <family val="2"/>
      </rPr>
      <t>NEW 1.5 " ANCHOR PUMP</t>
    </r>
    <r>
      <rPr>
        <b/>
        <sz val="12"/>
        <color rgb="FF0000FF"/>
        <rFont val="Calibri"/>
        <family val="2"/>
      </rPr>
      <t xml:space="preserve"> , RETIRIEVED (10X1" ) RODS , SET ANCHOR PUMP</t>
    </r>
    <r>
      <rPr>
        <b/>
        <sz val="12"/>
        <color rgb="FFFF0000"/>
        <rFont val="Calibri"/>
        <family val="2"/>
      </rPr>
      <t xml:space="preserve"> @  5500 FT</t>
    </r>
    <r>
      <rPr>
        <b/>
        <sz val="12"/>
        <color rgb="FF0000FF"/>
        <rFont val="Calibri"/>
        <family val="2"/>
      </rPr>
      <t xml:space="preserve"> , ON STREAM</t>
    </r>
  </si>
  <si>
    <r>
      <t xml:space="preserve">NO PUMP ACTION , </t>
    </r>
    <r>
      <rPr>
        <b/>
        <sz val="18"/>
        <color rgb="FFFF0000"/>
        <rFont val="Calibri"/>
        <family val="2"/>
      </rPr>
      <t>2</t>
    </r>
    <r>
      <rPr>
        <b/>
        <sz val="12"/>
        <color rgb="FF0000FF"/>
        <rFont val="Calibri"/>
        <family val="2"/>
      </rPr>
      <t xml:space="preserve"> R.TRIP , FOUND ACTION &amp; SUCTION , PERFORMED HYDRO-TEST , NOT HOLD ,  R.TRIP WITH</t>
    </r>
    <r>
      <rPr>
        <b/>
        <sz val="12"/>
        <color rgb="FFFF0000"/>
        <rFont val="Calibri"/>
        <family val="2"/>
      </rPr>
      <t xml:space="preserve"> 2"ANCHOR PUMP </t>
    </r>
    <r>
      <rPr>
        <b/>
        <sz val="12"/>
        <color rgb="FF0000FF"/>
        <rFont val="Calibri"/>
        <family val="2"/>
      </rPr>
      <t xml:space="preserve">, RETIRIEVED ( </t>
    </r>
    <r>
      <rPr>
        <b/>
        <sz val="12"/>
        <color rgb="FFFF0000"/>
        <rFont val="Calibri"/>
        <family val="2"/>
      </rPr>
      <t>5X1"</t>
    </r>
    <r>
      <rPr>
        <b/>
        <sz val="12"/>
        <color rgb="FF0000FF"/>
        <rFont val="Calibri"/>
        <family val="2"/>
      </rPr>
      <t xml:space="preserve"> ) RODS , SET ANCHOR PUMP @  </t>
    </r>
    <r>
      <rPr>
        <b/>
        <sz val="12"/>
        <color rgb="FFFF0000"/>
        <rFont val="Calibri"/>
        <family val="2"/>
      </rPr>
      <t xml:space="preserve">5750 </t>
    </r>
    <r>
      <rPr>
        <b/>
        <sz val="12"/>
        <color rgb="FF0000FF"/>
        <rFont val="Calibri"/>
        <family val="2"/>
      </rPr>
      <t>FT , ON STREAM</t>
    </r>
  </si>
  <si>
    <t>EXPRO , H2S =1 PPM , CO2=1%</t>
  </si>
  <si>
    <r>
      <t xml:space="preserve">ROD NO ( </t>
    </r>
    <r>
      <rPr>
        <b/>
        <sz val="12"/>
        <color rgb="FFFF0000"/>
        <rFont val="Calibri"/>
        <family val="2"/>
      </rPr>
      <t>38X7/8"</t>
    </r>
    <r>
      <rPr>
        <b/>
        <sz val="12"/>
        <color rgb="FF0000FF"/>
        <rFont val="Calibri"/>
        <family val="2"/>
      </rPr>
      <t xml:space="preserve"> ) PARTED, FISHED OK, </t>
    </r>
    <r>
      <rPr>
        <b/>
        <u/>
        <sz val="12"/>
        <color rgb="FFFF0000"/>
        <rFont val="Calibri"/>
        <family val="2"/>
      </rPr>
      <t xml:space="preserve">REPLACED ALL S/R BY NEW S-88 </t>
    </r>
    <r>
      <rPr>
        <b/>
        <sz val="12"/>
        <color rgb="FF0000FF"/>
        <rFont val="Calibri"/>
        <family val="2"/>
      </rPr>
      <t>(25X1"+120X7/8"+90X1" ) ,</t>
    </r>
    <r>
      <rPr>
        <b/>
        <sz val="12"/>
        <color rgb="FFFF0000"/>
        <rFont val="Calibri"/>
        <family val="2"/>
      </rPr>
      <t xml:space="preserve"> R.TRIP</t>
    </r>
    <r>
      <rPr>
        <b/>
        <sz val="12"/>
        <color rgb="FF0000FF"/>
        <rFont val="Calibri"/>
        <family val="2"/>
      </rPr>
      <t xml:space="preserve"> , ON STREAM</t>
    </r>
  </si>
  <si>
    <t>FLUID POUND, P. FILLAGE +/- 67 %.</t>
  </si>
  <si>
    <r>
      <t xml:space="preserve">ROD NO ( </t>
    </r>
    <r>
      <rPr>
        <b/>
        <sz val="12"/>
        <color rgb="FFFF0000"/>
        <rFont val="Calibri"/>
        <family val="2"/>
      </rPr>
      <t>20X7/8"</t>
    </r>
    <r>
      <rPr>
        <b/>
        <sz val="12"/>
        <color rgb="FF0000FF"/>
        <rFont val="Calibri"/>
        <family val="2"/>
      </rPr>
      <t xml:space="preserve"> ) PARTED, FISHED OK, REPLACED , ON STREAM</t>
    </r>
  </si>
  <si>
    <r>
      <t xml:space="preserve">UNDER W/O DUE TO TBG LEAK, ( </t>
    </r>
    <r>
      <rPr>
        <b/>
        <sz val="12"/>
        <rFont val="Calibri"/>
        <family val="2"/>
      </rPr>
      <t xml:space="preserve">FOUND CRACK IN JT No. 193 directly above PSN . </t>
    </r>
    <r>
      <rPr>
        <b/>
        <sz val="12"/>
        <color indexed="10"/>
        <rFont val="Calibri"/>
        <family val="2"/>
      </rPr>
      <t xml:space="preserve">  ) </t>
    </r>
    <r>
      <rPr>
        <b/>
        <sz val="12"/>
        <color indexed="12"/>
        <rFont val="Calibri"/>
        <family val="2"/>
      </rPr>
      <t xml:space="preserve">, TAGGED TD @ 6210 FT  , RIH W/ 1.75" DHP &amp; SAME S/R  ( 18X1"+ 122 X 7/8"+ 96X1" )  , ON STREAM </t>
    </r>
    <r>
      <rPr>
        <b/>
        <u/>
        <sz val="12"/>
        <color indexed="10"/>
        <rFont val="Calibri"/>
        <family val="2"/>
      </rPr>
      <t>17-5-2014.</t>
    </r>
  </si>
  <si>
    <t>NO PUMP ACTION ,  WAITING W/O</t>
  </si>
  <si>
    <r>
      <t xml:space="preserve">ROD NO ( </t>
    </r>
    <r>
      <rPr>
        <b/>
        <sz val="12"/>
        <color rgb="FFFF0000"/>
        <rFont val="Calibri"/>
        <family val="2"/>
      </rPr>
      <t>86X7/8"</t>
    </r>
    <r>
      <rPr>
        <b/>
        <sz val="12"/>
        <color rgb="FF0000FF"/>
        <rFont val="Calibri"/>
        <family val="2"/>
      </rPr>
      <t xml:space="preserve"> ) PARTED, FISHED OK, REPLACED , R.TRIP WITH 1.75"ANCHOR PUMP , RETIRIEVED ( 1X1" ) RODS , SET ANCHOR PUMP @  5800FT , ( </t>
    </r>
    <r>
      <rPr>
        <b/>
        <sz val="12"/>
        <rFont val="Calibri"/>
        <family val="2"/>
      </rPr>
      <t>DURING RIH HAD MANY OBSTRUCTION , PUMPED 75 LIT HCL 30 %</t>
    </r>
    <r>
      <rPr>
        <b/>
        <sz val="12"/>
        <color rgb="FF0000FF"/>
        <rFont val="Calibri"/>
        <family val="2"/>
      </rPr>
      <t xml:space="preserve"> )  , ON STREAM </t>
    </r>
    <r>
      <rPr>
        <b/>
        <sz val="12"/>
        <color rgb="FFFF0000"/>
        <rFont val="Calibri"/>
        <family val="2"/>
      </rPr>
      <t>30/4/2014</t>
    </r>
  </si>
  <si>
    <r>
      <t xml:space="preserve">NO PUMP ACTION , R.TRIP , FOUND ACTION &amp; SUCTION , R.TRIP WITH </t>
    </r>
    <r>
      <rPr>
        <b/>
        <sz val="12"/>
        <color rgb="FFFF0000"/>
        <rFont val="Calibri"/>
        <family val="2"/>
      </rPr>
      <t>1.75"ANCHOR PUMP</t>
    </r>
    <r>
      <rPr>
        <b/>
        <sz val="12"/>
        <color rgb="FF0000FF"/>
        <rFont val="Calibri"/>
        <family val="2"/>
      </rPr>
      <t xml:space="preserve"> , RETIRIEVED ( 5X1" ) RODS , SET ANCHOR PUMP </t>
    </r>
    <r>
      <rPr>
        <b/>
        <sz val="12"/>
        <color rgb="FFFF0000"/>
        <rFont val="Calibri"/>
        <family val="2"/>
      </rPr>
      <t xml:space="preserve">@  5825 FT </t>
    </r>
    <r>
      <rPr>
        <b/>
        <sz val="12"/>
        <color rgb="FF0000FF"/>
        <rFont val="Calibri"/>
        <family val="2"/>
      </rPr>
      <t>, ON STREAM</t>
    </r>
  </si>
  <si>
    <r>
      <t xml:space="preserve">LOW PUMP EFF. , R.TRIP W/ </t>
    </r>
    <r>
      <rPr>
        <b/>
        <u/>
        <sz val="12"/>
        <color rgb="FFFF0000"/>
        <rFont val="Calibri"/>
        <family val="2"/>
      </rPr>
      <t>1.75" DHP</t>
    </r>
    <r>
      <rPr>
        <b/>
        <sz val="12"/>
        <color rgb="FF0000FF"/>
        <rFont val="Calibri"/>
        <family val="2"/>
      </rPr>
      <t>, ON STREAM</t>
    </r>
  </si>
  <si>
    <r>
      <t xml:space="preserve">ROD NO ( </t>
    </r>
    <r>
      <rPr>
        <b/>
        <sz val="12"/>
        <color rgb="FFFF0000"/>
        <rFont val="Calibri"/>
        <family val="2"/>
      </rPr>
      <t>12X1"</t>
    </r>
    <r>
      <rPr>
        <b/>
        <sz val="12"/>
        <color rgb="FF0000FF"/>
        <rFont val="Calibri"/>
        <family val="2"/>
      </rPr>
      <t xml:space="preserve"> ) PARTED, FISHED OK, REPLACED , ON STREAM</t>
    </r>
  </si>
  <si>
    <r>
      <t xml:space="preserve">UNDER W/O DUE TO </t>
    </r>
    <r>
      <rPr>
        <b/>
        <sz val="12"/>
        <color rgb="FFFF0000"/>
        <rFont val="Calibri"/>
        <family val="2"/>
      </rPr>
      <t>ROD PARTED &amp; PUMP STUCK</t>
    </r>
    <r>
      <rPr>
        <b/>
        <sz val="12"/>
        <color rgb="FF0000FF"/>
        <rFont val="Calibri"/>
        <family val="2"/>
      </rPr>
      <t xml:space="preserve"> , RETRIEVED OK , RIH WITH NEW COMPLETION ,  RIH W/ </t>
    </r>
    <r>
      <rPr>
        <b/>
        <u/>
        <sz val="12"/>
        <color rgb="FF0000FF"/>
        <rFont val="Calibri"/>
        <family val="2"/>
      </rPr>
      <t xml:space="preserve">2" D.H.P </t>
    </r>
    <r>
      <rPr>
        <b/>
        <sz val="12"/>
        <color rgb="FF0000FF"/>
        <rFont val="Calibri"/>
        <family val="2"/>
      </rPr>
      <t xml:space="preserve">WITH  SAME S/R (20X1.5"+ 117 * 7/8" + 101 * 1" ) , ON STREAM </t>
    </r>
    <r>
      <rPr>
        <b/>
        <sz val="12"/>
        <color rgb="FFFF0000"/>
        <rFont val="Calibri"/>
        <family val="2"/>
      </rPr>
      <t>2/4/13</t>
    </r>
  </si>
  <si>
    <r>
      <t xml:space="preserve">ROD NO ( </t>
    </r>
    <r>
      <rPr>
        <b/>
        <sz val="12"/>
        <color rgb="FFFF0000"/>
        <rFont val="Calibri"/>
        <family val="2"/>
      </rPr>
      <t>36X7/8"</t>
    </r>
    <r>
      <rPr>
        <b/>
        <sz val="12"/>
        <color rgb="FF0000FF"/>
        <rFont val="Calibri"/>
        <family val="2"/>
      </rPr>
      <t xml:space="preserve"> ) SLIPT OUT &amp; SLIPCES LOST IN THE WELL , FISHED OK , MANY TRAILS TO RETRIEVE O-SHOT WITHOUT SUCCESS DUE TO ROD PLUNGER STUCK , WAITING FOR W/O</t>
    </r>
  </si>
  <si>
    <r>
      <t xml:space="preserve">ROD NO ( </t>
    </r>
    <r>
      <rPr>
        <b/>
        <sz val="12"/>
        <color rgb="FFFF0000"/>
        <rFont val="Calibri"/>
        <family val="2"/>
      </rPr>
      <t>36X1"</t>
    </r>
    <r>
      <rPr>
        <b/>
        <sz val="12"/>
        <color rgb="FF0000FF"/>
        <rFont val="Calibri"/>
        <family val="2"/>
      </rPr>
      <t xml:space="preserve"> ) PARTED, FISHED OK, REPLACED , ON STREAM</t>
    </r>
  </si>
  <si>
    <r>
      <t xml:space="preserve">FLUID POUND, </t>
    </r>
    <r>
      <rPr>
        <b/>
        <sz val="12"/>
        <color indexed="10"/>
        <rFont val="Calibri"/>
        <family val="2"/>
      </rPr>
      <t>P. FILLAGE +/- 90 %.</t>
    </r>
  </si>
  <si>
    <r>
      <t xml:space="preserve">FLUID POUND, </t>
    </r>
    <r>
      <rPr>
        <b/>
        <sz val="12"/>
        <color indexed="10"/>
        <rFont val="Calibri"/>
        <family val="2"/>
      </rPr>
      <t>P. FILLAGE +/- 77 %.</t>
    </r>
  </si>
  <si>
    <r>
      <t>ROD NO (</t>
    </r>
    <r>
      <rPr>
        <b/>
        <sz val="12"/>
        <color indexed="10"/>
        <rFont val="Calibri"/>
        <family val="2"/>
      </rPr>
      <t xml:space="preserve"> 13 X1"</t>
    </r>
    <r>
      <rPr>
        <b/>
        <sz val="12"/>
        <color indexed="12"/>
        <rFont val="Calibri"/>
        <family val="2"/>
      </rPr>
      <t xml:space="preserve"> ) PARTED , FISHED, </t>
    </r>
    <r>
      <rPr>
        <b/>
        <sz val="12"/>
        <color indexed="10"/>
        <rFont val="Calibri"/>
        <family val="2"/>
      </rPr>
      <t xml:space="preserve">REPLACED 20 X1" RODS NEW D , </t>
    </r>
    <r>
      <rPr>
        <b/>
        <u/>
        <sz val="12"/>
        <color rgb="FFFF0000"/>
        <rFont val="Calibri"/>
        <family val="2"/>
      </rPr>
      <t>R.TRIP</t>
    </r>
    <r>
      <rPr>
        <b/>
        <sz val="12"/>
        <color indexed="10"/>
        <rFont val="Calibri"/>
        <family val="2"/>
      </rPr>
      <t xml:space="preserve"> , </t>
    </r>
    <r>
      <rPr>
        <b/>
        <sz val="12"/>
        <color indexed="12"/>
        <rFont val="Calibri"/>
        <family val="2"/>
      </rPr>
      <t>ON STREAM.</t>
    </r>
  </si>
  <si>
    <r>
      <t>ROD NO (</t>
    </r>
    <r>
      <rPr>
        <b/>
        <sz val="12"/>
        <color indexed="10"/>
        <rFont val="Calibri"/>
        <family val="2"/>
      </rPr>
      <t xml:space="preserve"> 8 X1"</t>
    </r>
    <r>
      <rPr>
        <b/>
        <sz val="12"/>
        <color indexed="12"/>
        <rFont val="Calibri"/>
        <family val="2"/>
      </rPr>
      <t xml:space="preserve"> ) PARTED , FISHED, </t>
    </r>
    <r>
      <rPr>
        <b/>
        <sz val="12"/>
        <color indexed="10"/>
        <rFont val="Calibri"/>
        <family val="2"/>
      </rPr>
      <t>REPLACED</t>
    </r>
    <r>
      <rPr>
        <b/>
        <sz val="12"/>
        <color indexed="10"/>
        <rFont val="Calibri"/>
        <family val="2"/>
      </rPr>
      <t xml:space="preserve">, </t>
    </r>
    <r>
      <rPr>
        <b/>
        <sz val="12"/>
        <color indexed="12"/>
        <rFont val="Calibri"/>
        <family val="2"/>
      </rPr>
      <t>ON STREAM.</t>
    </r>
  </si>
  <si>
    <t>VALAVE ROD PARTED , FISHED OK , R.TRIP , ON STREAM</t>
  </si>
  <si>
    <r>
      <t xml:space="preserve">FLUID POUND, </t>
    </r>
    <r>
      <rPr>
        <b/>
        <sz val="12"/>
        <color indexed="10"/>
        <rFont val="Calibri"/>
        <family val="2"/>
      </rPr>
      <t>P. FILLAGE +/- 80 %.</t>
    </r>
  </si>
  <si>
    <r>
      <t>ROD NO (</t>
    </r>
    <r>
      <rPr>
        <b/>
        <sz val="12"/>
        <color indexed="10"/>
        <rFont val="Calibri"/>
        <family val="2"/>
      </rPr>
      <t xml:space="preserve"> 4 X1"</t>
    </r>
    <r>
      <rPr>
        <b/>
        <sz val="12"/>
        <color indexed="12"/>
        <rFont val="Calibri"/>
        <family val="2"/>
      </rPr>
      <t xml:space="preserve"> ) PARTED , FISHED, </t>
    </r>
    <r>
      <rPr>
        <b/>
        <sz val="12"/>
        <color indexed="10"/>
        <rFont val="Calibri"/>
        <family val="2"/>
      </rPr>
      <t xml:space="preserve">REPLACED (10X1" ) , </t>
    </r>
    <r>
      <rPr>
        <b/>
        <u/>
        <sz val="12"/>
        <color indexed="10"/>
        <rFont val="Calibri"/>
        <family val="2"/>
      </rPr>
      <t>R.TRIP</t>
    </r>
    <r>
      <rPr>
        <b/>
        <sz val="12"/>
        <color indexed="10"/>
        <rFont val="Calibri"/>
        <family val="2"/>
      </rPr>
      <t xml:space="preserve"> , </t>
    </r>
    <r>
      <rPr>
        <b/>
        <sz val="12"/>
        <color indexed="12"/>
        <rFont val="Calibri"/>
        <family val="2"/>
      </rPr>
      <t>ON STREAM.</t>
    </r>
  </si>
  <si>
    <t>BONY ROD PARTED , FISHED OK , REPLACED , ON STREAM</t>
  </si>
  <si>
    <r>
      <t>ROD NO (</t>
    </r>
    <r>
      <rPr>
        <b/>
        <sz val="12"/>
        <color indexed="10"/>
        <rFont val="Calibri"/>
        <family val="2"/>
      </rPr>
      <t xml:space="preserve"> 4 X1"</t>
    </r>
    <r>
      <rPr>
        <b/>
        <sz val="12"/>
        <color indexed="12"/>
        <rFont val="Calibri"/>
        <family val="2"/>
      </rPr>
      <t xml:space="preserve"> ) PARTED , FISHED, </t>
    </r>
    <r>
      <rPr>
        <b/>
        <sz val="12"/>
        <color indexed="10"/>
        <rFont val="Calibri"/>
        <family val="2"/>
      </rPr>
      <t xml:space="preserve">REPLACED , </t>
    </r>
    <r>
      <rPr>
        <b/>
        <sz val="12"/>
        <color indexed="12"/>
        <rFont val="Calibri"/>
        <family val="2"/>
      </rPr>
      <t>ON STREAM.</t>
    </r>
  </si>
  <si>
    <t xml:space="preserve">BAKER  </t>
  </si>
  <si>
    <r>
      <t>AL.AHLIA ,</t>
    </r>
    <r>
      <rPr>
        <b/>
        <sz val="12"/>
        <color indexed="10"/>
        <rFont val="Calibri"/>
        <family val="2"/>
      </rPr>
      <t xml:space="preserve"> AFTER W/O , P.S = 2"</t>
    </r>
  </si>
  <si>
    <r>
      <t xml:space="preserve">UNDER W/O DUE TO TBG LEAK, (FOUND CRACK </t>
    </r>
    <r>
      <rPr>
        <b/>
        <sz val="12"/>
        <color indexed="10"/>
        <rFont val="Calibri"/>
        <family val="2"/>
      </rPr>
      <t>IN JT'S  182</t>
    </r>
    <r>
      <rPr>
        <b/>
        <sz val="12"/>
        <color indexed="12"/>
        <rFont val="Calibri"/>
        <family val="2"/>
      </rPr>
      <t xml:space="preserve"> , </t>
    </r>
    <r>
      <rPr>
        <b/>
        <sz val="12"/>
        <color indexed="10"/>
        <rFont val="Calibri"/>
        <family val="2"/>
      </rPr>
      <t xml:space="preserve">187  ) </t>
    </r>
    <r>
      <rPr>
        <b/>
        <sz val="12"/>
        <color indexed="12"/>
        <rFont val="Calibri"/>
        <family val="2"/>
      </rPr>
      <t xml:space="preserve">, PERFORMED TBG BUNSHER, RETRIEVD STUCKED </t>
    </r>
    <r>
      <rPr>
        <b/>
        <sz val="12"/>
        <color indexed="10"/>
        <rFont val="Calibri"/>
        <family val="2"/>
      </rPr>
      <t>ANCHOR PUMP IN JT 179</t>
    </r>
    <r>
      <rPr>
        <b/>
        <sz val="12"/>
        <color indexed="12"/>
        <rFont val="Calibri"/>
        <family val="2"/>
      </rPr>
      <t xml:space="preserve"> , THEN RETRIEVED NORMAL DHP IN SSD , </t>
    </r>
    <r>
      <rPr>
        <b/>
        <sz val="12"/>
        <color indexed="10"/>
        <rFont val="Calibri"/>
        <family val="2"/>
      </rPr>
      <t>INSTALL ANCHOR CATCHER INSTEAD OF PHL PKR</t>
    </r>
    <r>
      <rPr>
        <b/>
        <sz val="12"/>
        <color indexed="12"/>
        <rFont val="Calibri"/>
        <family val="2"/>
      </rPr>
      <t xml:space="preserve"> , RIH W/ 2" DHP &amp; SAME S/R + </t>
    </r>
    <r>
      <rPr>
        <b/>
        <sz val="12"/>
        <color indexed="10"/>
        <rFont val="Calibri"/>
        <family val="2"/>
      </rPr>
      <t>15X1" NEW H-CH</t>
    </r>
    <r>
      <rPr>
        <b/>
        <sz val="12"/>
        <color indexed="12"/>
        <rFont val="Calibri"/>
        <family val="2"/>
      </rPr>
      <t xml:space="preserve">  ( 20X1.5"+117X7/8"+ 100X1" )  , ON STREAM </t>
    </r>
    <r>
      <rPr>
        <b/>
        <u/>
        <sz val="12"/>
        <color indexed="10"/>
        <rFont val="Calibri"/>
        <family val="2"/>
      </rPr>
      <t>17/2/12</t>
    </r>
  </si>
  <si>
    <r>
      <t xml:space="preserve">SEVER FLUID POUND, </t>
    </r>
    <r>
      <rPr>
        <b/>
        <sz val="12"/>
        <color indexed="10"/>
        <rFont val="Calibri"/>
        <family val="2"/>
      </rPr>
      <t>P. FILLAGE +/- 75 %.</t>
    </r>
  </si>
  <si>
    <r>
      <t xml:space="preserve">FLUID POUND, </t>
    </r>
    <r>
      <rPr>
        <b/>
        <sz val="12"/>
        <color indexed="10"/>
        <rFont val="Calibri"/>
        <family val="2"/>
      </rPr>
      <t>P. FILLAGE +/- 87 %.</t>
    </r>
  </si>
  <si>
    <r>
      <t xml:space="preserve"> VALVE ROD PARTED , FAILED TO FISH VALVE ROD , ( </t>
    </r>
    <r>
      <rPr>
        <b/>
        <sz val="12"/>
        <color indexed="10"/>
        <rFont val="Calibri"/>
        <family val="2"/>
      </rPr>
      <t>OLD ANCHOR PUMP STILL IN WELL</t>
    </r>
    <r>
      <rPr>
        <b/>
        <sz val="12"/>
        <color indexed="12"/>
        <rFont val="Calibri"/>
        <family val="2"/>
      </rPr>
      <t xml:space="preserve"> ) , RIH  W/1.75 " ANCHOR PUMP , ( </t>
    </r>
    <r>
      <rPr>
        <b/>
        <sz val="12"/>
        <color indexed="10"/>
        <rFont val="Calibri"/>
        <family val="2"/>
      </rPr>
      <t>RETEIVED 2X1 " RODS</t>
    </r>
    <r>
      <rPr>
        <b/>
        <sz val="12"/>
        <color indexed="12"/>
        <rFont val="Calibri"/>
        <family val="2"/>
      </rPr>
      <t xml:space="preserve"> ) , </t>
    </r>
    <r>
      <rPr>
        <b/>
        <sz val="12"/>
        <color indexed="10"/>
        <rFont val="Calibri"/>
        <family val="2"/>
      </rPr>
      <t>SET ANCHOR @ 5550  FT</t>
    </r>
    <r>
      <rPr>
        <b/>
        <sz val="12"/>
        <color indexed="12"/>
        <rFont val="Calibri"/>
        <family val="2"/>
      </rPr>
      <t xml:space="preserve"> , ON STREAM .</t>
    </r>
  </si>
  <si>
    <r>
      <t>BAKER ,</t>
    </r>
    <r>
      <rPr>
        <b/>
        <sz val="12"/>
        <color indexed="10"/>
        <rFont val="Calibri"/>
        <family val="2"/>
      </rPr>
      <t xml:space="preserve"> 1.75"</t>
    </r>
    <r>
      <rPr>
        <b/>
        <sz val="12"/>
        <color indexed="10"/>
        <rFont val="Calibri"/>
        <family val="2"/>
      </rPr>
      <t>ANCHOR PUMP</t>
    </r>
  </si>
  <si>
    <r>
      <t xml:space="preserve">NO PUMP ACTION ,  R.TRIP WITH 1.75" ANCHOR PUMP  , </t>
    </r>
    <r>
      <rPr>
        <b/>
        <sz val="12"/>
        <color indexed="10"/>
        <rFont val="Calibri"/>
        <family val="2"/>
      </rPr>
      <t>RETRIEVED ( 6X1" ) RODS</t>
    </r>
    <r>
      <rPr>
        <b/>
        <sz val="12"/>
        <color indexed="12"/>
        <rFont val="Calibri"/>
        <family val="2"/>
      </rPr>
      <t xml:space="preserve"> , </t>
    </r>
    <r>
      <rPr>
        <b/>
        <sz val="12"/>
        <color indexed="10"/>
        <rFont val="Calibri"/>
        <family val="2"/>
      </rPr>
      <t>SET ANCHOR @ 5600  FT</t>
    </r>
    <r>
      <rPr>
        <b/>
        <sz val="12"/>
        <color indexed="12"/>
        <rFont val="Calibri"/>
        <family val="2"/>
      </rPr>
      <t>, ON STREAM</t>
    </r>
  </si>
  <si>
    <r>
      <t xml:space="preserve">NO PUMP ACTION ,  R.TRIP WITH 1.75" ANCHOR PUMP  ,  
( </t>
    </r>
    <r>
      <rPr>
        <b/>
        <sz val="12"/>
        <color indexed="10"/>
        <rFont val="Calibri"/>
        <family val="2"/>
      </rPr>
      <t>BARLEL LOST IN WELL</t>
    </r>
    <r>
      <rPr>
        <b/>
        <sz val="12"/>
        <color indexed="12"/>
        <rFont val="Calibri"/>
        <family val="2"/>
      </rPr>
      <t xml:space="preserve"> ) , ON STREAM</t>
    </r>
  </si>
  <si>
    <t>NO PUMP ACTION ,  R.TRIP WITH 1.75" ANCHOR PUMP  , ON STREAM</t>
  </si>
  <si>
    <r>
      <t>NO PUMP ACTION ,  R.TRIP WITH 1.75" ANCHOR PUMP  ,</t>
    </r>
    <r>
      <rPr>
        <b/>
        <sz val="12"/>
        <color indexed="10"/>
        <rFont val="Calibri"/>
        <family val="2"/>
      </rPr>
      <t>SET ANCHOR @ 5750 FT,</t>
    </r>
    <r>
      <rPr>
        <b/>
        <sz val="12"/>
        <color indexed="12"/>
        <rFont val="Calibri"/>
        <family val="2"/>
      </rPr>
      <t xml:space="preserve">
 ON STREAM</t>
    </r>
  </si>
  <si>
    <t>SLIGHT F. POUND , FILLAGE= 89 %</t>
  </si>
  <si>
    <r>
      <t xml:space="preserve">NO PUMP ACTION , 2 R.TRIP  ( REPLACED 25X7/8" RODS BY NEW H RODS ),NOT PRODUCED, TESTED TBG </t>
    </r>
    <r>
      <rPr>
        <b/>
        <sz val="12"/>
        <color indexed="10"/>
        <rFont val="Calibri"/>
        <family val="2"/>
      </rPr>
      <t>FOUND TBG LEAK</t>
    </r>
    <r>
      <rPr>
        <b/>
        <sz val="12"/>
        <color indexed="12"/>
        <rFont val="Calibri"/>
        <family val="2"/>
      </rPr>
      <t xml:space="preserve"> , RIH WITH 1.75" ANCHOR PUMP , RETRIVED 5X1" RODS,  ON STREAM ON </t>
    </r>
    <r>
      <rPr>
        <b/>
        <sz val="12"/>
        <color indexed="10"/>
        <rFont val="Calibri"/>
        <family val="2"/>
      </rPr>
      <t>20/7/11</t>
    </r>
    <r>
      <rPr>
        <b/>
        <sz val="12"/>
        <color indexed="12"/>
        <rFont val="Calibri"/>
        <family val="2"/>
      </rPr>
      <t xml:space="preserve"> .</t>
    </r>
  </si>
  <si>
    <t xml:space="preserve">ROD NO 6X1" PARTED , FISHED , REPLACED 3X1" RODS, ON STREAM </t>
  </si>
  <si>
    <t>AL.AHLIA , P.S = 1.75"</t>
  </si>
  <si>
    <r>
      <t>WELL ( S/R )</t>
    </r>
    <r>
      <rPr>
        <sz val="16"/>
        <rFont val="Calibri"/>
        <family val="2"/>
      </rPr>
      <t xml:space="preserve"> :</t>
    </r>
    <r>
      <rPr>
        <b/>
        <sz val="16"/>
        <rFont val="Calibri"/>
        <family val="2"/>
      </rPr>
      <t xml:space="preserve">    E-3</t>
    </r>
  </si>
  <si>
    <t xml:space="preserve">NORMAL CARD , AFTER 12 HRS FROM  R.TRIP </t>
  </si>
  <si>
    <r>
      <t xml:space="preserve">SEVERE F. POUND, </t>
    </r>
    <r>
      <rPr>
        <b/>
        <sz val="12"/>
        <color indexed="10"/>
        <rFont val="Calibri"/>
        <family val="2"/>
      </rPr>
      <t>FILLAGE=35 %</t>
    </r>
  </si>
  <si>
    <r>
      <t xml:space="preserve">EXPRO , </t>
    </r>
    <r>
      <rPr>
        <b/>
        <sz val="12"/>
        <color rgb="FFFF0000"/>
        <rFont val="Calibri"/>
        <family val="2"/>
      </rPr>
      <t>TIMER MODE</t>
    </r>
  </si>
  <si>
    <t>NO PUMP ACTION , SPACE IN   , ON STREAM</t>
  </si>
  <si>
    <t>NO PUMP ACTION, R.TRIP, ON STREAM.</t>
  </si>
  <si>
    <t>SWITCHED THE WELL TO TIMER MODE  , RUN   3  HR ,  OFF  3  HR</t>
  </si>
  <si>
    <t>SEVERE F.POUND , P.FILLAGE +/- 64 %</t>
  </si>
  <si>
    <t>PLUNGER STUCK , FREE IT , ON STREAM</t>
  </si>
  <si>
    <r>
      <t xml:space="preserve">SEVERE F. POUND, </t>
    </r>
    <r>
      <rPr>
        <b/>
        <sz val="12"/>
        <color indexed="10"/>
        <rFont val="Calibri"/>
        <family val="2"/>
      </rPr>
      <t>FILLAGE=25 %</t>
    </r>
  </si>
  <si>
    <r>
      <t xml:space="preserve">SEVERE F. POUND, </t>
    </r>
    <r>
      <rPr>
        <b/>
        <sz val="12"/>
        <color indexed="10"/>
        <rFont val="Calibri"/>
        <family val="2"/>
      </rPr>
      <t>FILLAGE= 33 %</t>
    </r>
  </si>
  <si>
    <t>CONNECTED THE WELL TO TELEMETRY SYSTEM .</t>
  </si>
  <si>
    <r>
      <t xml:space="preserve">SEVERE F. POUND, </t>
    </r>
    <r>
      <rPr>
        <b/>
        <sz val="12"/>
        <color indexed="10"/>
        <rFont val="Calibri"/>
        <family val="2"/>
      </rPr>
      <t>FILLAGE= 31 %</t>
    </r>
  </si>
  <si>
    <t>NO PUMP ACTION , RESET  , ON STREAM</t>
  </si>
  <si>
    <r>
      <t>NO PUMP ACTION , R.TRIP  ,  (</t>
    </r>
    <r>
      <rPr>
        <b/>
        <sz val="12"/>
        <color indexed="10"/>
        <rFont val="Calibri"/>
        <family val="2"/>
      </rPr>
      <t xml:space="preserve"> REPLACED 10X1" NEW H-CH</t>
    </r>
    <r>
      <rPr>
        <b/>
        <sz val="12"/>
        <color indexed="12"/>
        <rFont val="Calibri"/>
        <family val="2"/>
      </rPr>
      <t xml:space="preserve"> ) , ON STREAM</t>
    </r>
  </si>
  <si>
    <t>SEVERE F. POUND, FILLAGE= 29 %</t>
  </si>
  <si>
    <t>NO PUMP ACTION , R.TRIP WITH 1.75" DHP , ON STREAM</t>
  </si>
  <si>
    <r>
      <t xml:space="preserve">UNDER W/O TO REPIER TBG LEAK ( </t>
    </r>
    <r>
      <rPr>
        <b/>
        <sz val="12"/>
        <color indexed="10"/>
        <rFont val="Calibri"/>
        <family val="2"/>
      </rPr>
      <t xml:space="preserve">NO CRACK OR HOLE IN TBG  </t>
    </r>
    <r>
      <rPr>
        <b/>
        <sz val="12"/>
        <color indexed="12"/>
        <rFont val="Calibri"/>
        <family val="2"/>
      </rPr>
      <t>) , TAGGED T.D @ 5910 '  , RIH WITH 1.75" DHP , WITH SAME S/R ( 18+101+110) , ON STREAM</t>
    </r>
  </si>
  <si>
    <t xml:space="preserve">W/O </t>
  </si>
  <si>
    <t xml:space="preserve">NO PUMP ACTION , R.TRIP , NO PRODUCE ,  PERFORMED HYDRO TEST AGAINST FB-2 PLUG , CONFIRMED LEAK , FAILED TO START WITH ANCHOR ,  WAITING FOR W/O </t>
  </si>
  <si>
    <r>
      <t>WELL ( S/R )</t>
    </r>
    <r>
      <rPr>
        <sz val="16"/>
        <rFont val="Calibri"/>
        <family val="2"/>
      </rPr>
      <t xml:space="preserve"> :</t>
    </r>
    <r>
      <rPr>
        <b/>
        <sz val="16"/>
        <rFont val="Calibri"/>
        <family val="2"/>
      </rPr>
      <t xml:space="preserve">    E-4</t>
    </r>
  </si>
  <si>
    <r>
      <t xml:space="preserve">SEVERE FLUID POUND, </t>
    </r>
    <r>
      <rPr>
        <b/>
        <sz val="12"/>
        <color rgb="FFFF0000"/>
        <rFont val="Calibri"/>
        <family val="2"/>
      </rPr>
      <t>P. FILLAGE=30 %</t>
    </r>
  </si>
  <si>
    <t>W.C = 75%</t>
  </si>
  <si>
    <t>W.C = 80%</t>
  </si>
  <si>
    <t>W.C = 90%</t>
  </si>
  <si>
    <r>
      <t xml:space="preserve">EXPRO , </t>
    </r>
    <r>
      <rPr>
        <b/>
        <sz val="12"/>
        <color rgb="FFFF0000"/>
        <rFont val="Calibri"/>
        <family val="2"/>
      </rPr>
      <t>RES. DECLINE</t>
    </r>
  </si>
  <si>
    <r>
      <t xml:space="preserve">SEVERE FLUID POUND, </t>
    </r>
    <r>
      <rPr>
        <b/>
        <sz val="12"/>
        <color rgb="FFFF0000"/>
        <rFont val="Calibri"/>
        <family val="2"/>
      </rPr>
      <t>P. FILLAGE=15 %</t>
    </r>
  </si>
  <si>
    <t xml:space="preserve">EXPRO, LOW PUMP EFF. </t>
  </si>
  <si>
    <t>W.C = 40%</t>
  </si>
  <si>
    <r>
      <t xml:space="preserve">FINISHED DRILLING, COMPLETED THE WELL AS OIL PRODUCER </t>
    </r>
    <r>
      <rPr>
        <b/>
        <sz val="12"/>
        <color rgb="FF00B050"/>
        <rFont val="Calibri"/>
        <family val="2"/>
      </rPr>
      <t xml:space="preserve">B-I </t>
    </r>
    <r>
      <rPr>
        <b/>
        <sz val="12"/>
        <color rgb="FF0000FF"/>
        <rFont val="Calibri"/>
        <family val="2"/>
      </rPr>
      <t xml:space="preserve">(5852 – 5868) ,P = 1360 psi ,  STARTED THE WELL AS S/R SYSTEAM , RIH W/1.75" DHP &amp; </t>
    </r>
    <r>
      <rPr>
        <b/>
        <sz val="12"/>
        <color rgb="FFFF0000"/>
        <rFont val="Calibri"/>
        <family val="2"/>
      </rPr>
      <t>NEW D-WF S/R</t>
    </r>
    <r>
      <rPr>
        <b/>
        <sz val="12"/>
        <color rgb="FF0000FF"/>
        <rFont val="Calibri"/>
        <family val="2"/>
      </rPr>
      <t xml:space="preserve"> (25X1"+120X7/8"+87X1") R/U FOR  NEW 640 M-II S/U  ( S.L = 128" , SH.S=8" )  , ON STREAM </t>
    </r>
  </si>
  <si>
    <t xml:space="preserve"> B-I (5852 – 5868)</t>
  </si>
  <si>
    <t>25X1"+120X7/8"+87X1"</t>
  </si>
  <si>
    <t>1.75"</t>
  </si>
  <si>
    <t>D-WF</t>
  </si>
  <si>
    <r>
      <t>WELL ( S/R )</t>
    </r>
    <r>
      <rPr>
        <sz val="16"/>
        <rFont val="Calibri"/>
        <family val="2"/>
      </rPr>
      <t xml:space="preserve"> :</t>
    </r>
    <r>
      <rPr>
        <b/>
        <sz val="16"/>
        <rFont val="Calibri"/>
        <family val="2"/>
      </rPr>
      <t xml:space="preserve">    E-5</t>
    </r>
  </si>
  <si>
    <t xml:space="preserve">EXPRO. , FREQ= 51 Hz , CURR.=62 A , USP/DSP=395/285  PSI , WHT=220 F ,  GAS RATE = N/A  MMSCF/D </t>
  </si>
  <si>
    <t xml:space="preserve">EXPRO. , FREQ= 51 Hz , CURR.=62 A , USP/DSP=400/285  PSI ,  ,  GAS RATE = 0.731  MMSCF/D </t>
  </si>
  <si>
    <t xml:space="preserve">EXPRO. , FREQ= 51 Hz , CURR.=62 A , USP/DSP=415/310 PSI , WHT =224 F ,  GAS RATE = 0.591  MMSCF/D </t>
  </si>
  <si>
    <t xml:space="preserve">EXPRO. , FREQ= 51 Hz , CURR.=62 A , USP/DSP=410/300 PSI , WHT =224 F ,  GAS RATE = 0.777  MMSCF/D </t>
  </si>
  <si>
    <t xml:space="preserve">DOWN DUE TO OVER LOAD , STARTED THE WELL WELL @ FREQ.41 HZ , INCREASED GRADUALLY TO 51 HZ </t>
  </si>
  <si>
    <t xml:space="preserve">DOWN HOLE SENSOR FAILURE. </t>
  </si>
  <si>
    <r>
      <t xml:space="preserve">EXPRO. </t>
    </r>
    <r>
      <rPr>
        <b/>
        <sz val="12"/>
        <color rgb="FF0000FF"/>
        <rFont val="Calibri"/>
        <family val="2"/>
      </rPr>
      <t>,</t>
    </r>
    <r>
      <rPr>
        <b/>
        <sz val="14"/>
        <color rgb="FF0000FF"/>
        <rFont val="Calibri"/>
        <family val="2"/>
      </rPr>
      <t xml:space="preserve"> FREQ= 51 Hz</t>
    </r>
    <r>
      <rPr>
        <b/>
        <sz val="12"/>
        <color indexed="12"/>
        <rFont val="Calibri"/>
        <family val="2"/>
      </rPr>
      <t xml:space="preserve"> , CURR.=63 A , USP/DSP=</t>
    </r>
    <r>
      <rPr>
        <b/>
        <sz val="16"/>
        <color rgb="FFFF0000"/>
        <rFont val="Calibri"/>
        <family val="2"/>
      </rPr>
      <t>400</t>
    </r>
    <r>
      <rPr>
        <b/>
        <sz val="12"/>
        <color indexed="12"/>
        <rFont val="Calibri"/>
        <family val="2"/>
      </rPr>
      <t xml:space="preserve">/275 PSI , WHT =223 F , PIP =1648 PSI ,BHT=243 F,  Tm =297 F , GAS RATE = 0.888  MMSCF/D </t>
    </r>
  </si>
  <si>
    <t>DECREASED USP F/ 455 PSI T/ 350 PSI</t>
  </si>
  <si>
    <r>
      <t>EXPRO. ,</t>
    </r>
    <r>
      <rPr>
        <b/>
        <sz val="14"/>
        <color rgb="FF0000FF"/>
        <rFont val="Calibri"/>
        <family val="2"/>
      </rPr>
      <t xml:space="preserve"> FREQ= 51 Hz</t>
    </r>
    <r>
      <rPr>
        <b/>
        <sz val="12"/>
        <color rgb="FF0000FF"/>
        <rFont val="Calibri"/>
        <family val="2"/>
      </rPr>
      <t xml:space="preserve"> , CURR.=63 A , USP/DSP=485/265 PSI , WHT =223 F ,</t>
    </r>
    <r>
      <rPr>
        <b/>
        <sz val="12"/>
        <color rgb="FFFF0000"/>
        <rFont val="Calibri"/>
        <family val="2"/>
      </rPr>
      <t xml:space="preserve"> PIP =1645 PSI </t>
    </r>
    <r>
      <rPr>
        <b/>
        <sz val="12"/>
        <color rgb="FF0000FF"/>
        <rFont val="Calibri"/>
        <family val="2"/>
      </rPr>
      <t xml:space="preserve">,BHT=243 F,  Tm =297 F , GAS RATE = 0.747  MMSCF/D </t>
    </r>
  </si>
  <si>
    <r>
      <t xml:space="preserve">EXPRO. , </t>
    </r>
    <r>
      <rPr>
        <b/>
        <sz val="14"/>
        <color rgb="FF0000FF"/>
        <rFont val="Calibri"/>
        <family val="2"/>
      </rPr>
      <t>FREQ= 51 Hz</t>
    </r>
    <r>
      <rPr>
        <b/>
        <sz val="12"/>
        <color rgb="FF0000FF"/>
        <rFont val="Calibri"/>
        <family val="2"/>
      </rPr>
      <t xml:space="preserve"> , CURR.=63 A , USP/DSP=465/265 PSI , WHT =223 F , PIP =1600 PSI ,BHT=243 F,  Tm =297 F ,  G.RATE= 0.786 MMSCF/D</t>
    </r>
  </si>
  <si>
    <r>
      <t xml:space="preserve">EXPRO. , </t>
    </r>
    <r>
      <rPr>
        <b/>
        <sz val="14"/>
        <color rgb="FF0000FF"/>
        <rFont val="Calibri"/>
        <family val="2"/>
      </rPr>
      <t>FREQ= 51 Hz</t>
    </r>
    <r>
      <rPr>
        <b/>
        <sz val="12"/>
        <color rgb="FF0000FF"/>
        <rFont val="Calibri"/>
        <family val="2"/>
      </rPr>
      <t xml:space="preserve"> , CURR.=63 A , USP/DSP=465/264 PSI , WHT =222 F , PIP =1557 PSI ,BHT=243 F,  Tm =296 F ,  G.RATE= 0.778 MMSCF/D</t>
    </r>
  </si>
  <si>
    <r>
      <t xml:space="preserve">EXPRO, </t>
    </r>
    <r>
      <rPr>
        <b/>
        <sz val="16"/>
        <color rgb="FFFF0000"/>
        <rFont val="Calibri"/>
        <family val="2"/>
      </rPr>
      <t>FREQ= 51 Hz</t>
    </r>
    <r>
      <rPr>
        <b/>
        <sz val="12"/>
        <color indexed="12"/>
        <rFont val="Calibri"/>
        <family val="2"/>
      </rPr>
      <t xml:space="preserve"> , CURR.=63 A , </t>
    </r>
    <r>
      <rPr>
        <b/>
        <sz val="12"/>
        <color rgb="FFFF0000"/>
        <rFont val="Calibri"/>
        <family val="2"/>
      </rPr>
      <t xml:space="preserve">USP/DSP=400/262 </t>
    </r>
    <r>
      <rPr>
        <b/>
        <sz val="12"/>
        <color indexed="12"/>
        <rFont val="Calibri"/>
        <family val="2"/>
      </rPr>
      <t>PSI , WHT =223 F , PIP =1503 PSI ,BHT=243 F,  Tm =296 F ,  G.RATE= MMSCF/D</t>
    </r>
  </si>
  <si>
    <r>
      <t>INCREASED FREQ. F/</t>
    </r>
    <r>
      <rPr>
        <b/>
        <sz val="12"/>
        <color rgb="FFFF0000"/>
        <rFont val="Calibri"/>
        <family val="2"/>
      </rPr>
      <t>50</t>
    </r>
    <r>
      <rPr>
        <b/>
        <sz val="12"/>
        <color rgb="FF0000FF"/>
        <rFont val="Calibri"/>
        <family val="2"/>
      </rPr>
      <t xml:space="preserve"> T/</t>
    </r>
    <r>
      <rPr>
        <b/>
        <sz val="12"/>
        <color rgb="FFFF0000"/>
        <rFont val="Calibri"/>
        <family val="2"/>
      </rPr>
      <t>51</t>
    </r>
    <r>
      <rPr>
        <b/>
        <sz val="12"/>
        <color rgb="FF0000FF"/>
        <rFont val="Calibri"/>
        <family val="2"/>
      </rPr>
      <t xml:space="preserve"> HZ AT THE SAME WHP = 430 PSI .</t>
    </r>
  </si>
  <si>
    <r>
      <t xml:space="preserve">EXPRO, </t>
    </r>
    <r>
      <rPr>
        <b/>
        <sz val="16"/>
        <color rgb="FFFF0000"/>
        <rFont val="Calibri"/>
        <family val="2"/>
      </rPr>
      <t>FREQ= 50 Hz</t>
    </r>
    <r>
      <rPr>
        <b/>
        <sz val="12"/>
        <color rgb="FF0000FF"/>
        <rFont val="Calibri"/>
        <family val="2"/>
      </rPr>
      <t xml:space="preserve"> ,</t>
    </r>
    <r>
      <rPr>
        <b/>
        <sz val="12"/>
        <color indexed="12"/>
        <rFont val="Calibri"/>
        <family val="2"/>
      </rPr>
      <t xml:space="preserve"> CURR.=61 A , USP/DSP=445/273 PSI , WHT =220 F , PIP =1505 PSI ,BHT=243 F,  M.T =296 F ,  GAS RATE=     0.689  MMSCF/D</t>
    </r>
  </si>
  <si>
    <r>
      <t xml:space="preserve">EXPRO, </t>
    </r>
    <r>
      <rPr>
        <b/>
        <sz val="16"/>
        <color rgb="FFFF0000"/>
        <rFont val="Calibri"/>
        <family val="2"/>
      </rPr>
      <t>FREQ= 50 Hz</t>
    </r>
    <r>
      <rPr>
        <b/>
        <sz val="12"/>
        <color rgb="FFFF0000"/>
        <rFont val="Calibri"/>
        <family val="2"/>
      </rPr>
      <t xml:space="preserve"> </t>
    </r>
    <r>
      <rPr>
        <b/>
        <sz val="12"/>
        <color indexed="12"/>
        <rFont val="Calibri"/>
        <family val="2"/>
      </rPr>
      <t>, CURR.=61 A , USP/DSP=435/273 PSI , WHT =220 F , PIP =1505 PSI ,BHT=243 F,  M.T =293 F ,  GAS RATE=     0.701  MMSCF/D</t>
    </r>
  </si>
  <si>
    <r>
      <t>INCREASED FREQ. F/</t>
    </r>
    <r>
      <rPr>
        <b/>
        <sz val="12"/>
        <color rgb="FFFF0000"/>
        <rFont val="Calibri"/>
        <family val="2"/>
      </rPr>
      <t>48</t>
    </r>
    <r>
      <rPr>
        <b/>
        <sz val="12"/>
        <color rgb="FF0000FF"/>
        <rFont val="Calibri"/>
        <family val="2"/>
      </rPr>
      <t xml:space="preserve"> T/</t>
    </r>
    <r>
      <rPr>
        <b/>
        <sz val="12"/>
        <color rgb="FFFF0000"/>
        <rFont val="Calibri"/>
        <family val="2"/>
      </rPr>
      <t>50</t>
    </r>
    <r>
      <rPr>
        <b/>
        <sz val="12"/>
        <color rgb="FF0000FF"/>
        <rFont val="Calibri"/>
        <family val="2"/>
      </rPr>
      <t xml:space="preserve"> HZ, CURR.=60.5 A, PIP=1502 PSI, MT= 293 F, USP/DSP=408/203 PSI, WHT=218 F.</t>
    </r>
  </si>
  <si>
    <t>EXPRO, FREQ= 48 Hz , CURR.=56.7 A , USP/DSP=445/278 PSI , WHT =220 F , PIP =1515 PSI ,BHT=243 F,  M.T =288 F ,  GAS RATE=0.575 MMSCF/D</t>
  </si>
  <si>
    <t>EXPRO, FREQ= 48 Hz , CURR.=56 A , USP/DSP=428/261 PSI , WHT =220 , PIP =1480 PSI ,BHT=243 F,  M.T =289 F ,  GAS RATE=0.567 MMSCF/D</t>
  </si>
  <si>
    <t>EXPRO, FREQ= 48 Hz , CURR.=56 A , USP/DSP=425/259 PSI , WHT =220 , PIP =1485 PSI ,BHT=243 F,  M.T =290 F ,  GAS RATE=0.594 MMSCF/D</t>
  </si>
  <si>
    <r>
      <rPr>
        <b/>
        <u/>
        <sz val="12"/>
        <color rgb="FF0000FF"/>
        <rFont val="Calibri"/>
        <family val="2"/>
      </rPr>
      <t>EXPRO</t>
    </r>
    <r>
      <rPr>
        <b/>
        <sz val="12"/>
        <color rgb="FF0000FF"/>
        <rFont val="Calibri"/>
        <family val="2"/>
      </rPr>
      <t xml:space="preserve">, </t>
    </r>
    <r>
      <rPr>
        <b/>
        <u/>
        <sz val="12"/>
        <color rgb="FF0000FF"/>
        <rFont val="Calibri"/>
        <family val="2"/>
      </rPr>
      <t>FREQ= 48 Hz</t>
    </r>
    <r>
      <rPr>
        <b/>
        <sz val="12"/>
        <color rgb="FF0000FF"/>
        <rFont val="Calibri"/>
        <family val="2"/>
      </rPr>
      <t xml:space="preserve"> </t>
    </r>
    <r>
      <rPr>
        <b/>
        <sz val="12"/>
        <color indexed="12"/>
        <rFont val="Calibri"/>
        <family val="2"/>
      </rPr>
      <t>, CURR.=56 A , USP/DSP= 425/250PSI , WHT =220 , PIP =1480 PSI ,BHT=250 F,  M.T =290 F ,  GAS RATE= 0.6 MMSCF/D</t>
    </r>
  </si>
  <si>
    <r>
      <rPr>
        <b/>
        <u/>
        <sz val="12"/>
        <color rgb="FF0000FF"/>
        <rFont val="Calibri"/>
        <family val="2"/>
      </rPr>
      <t>EXPRO</t>
    </r>
    <r>
      <rPr>
        <b/>
        <sz val="12"/>
        <color indexed="12"/>
        <rFont val="Calibri"/>
        <family val="2"/>
      </rPr>
      <t>,</t>
    </r>
    <r>
      <rPr>
        <b/>
        <sz val="16"/>
        <color indexed="12"/>
        <rFont val="Calibri"/>
        <family val="2"/>
      </rPr>
      <t xml:space="preserve"> </t>
    </r>
    <r>
      <rPr>
        <b/>
        <u/>
        <sz val="16"/>
        <color rgb="FFFF0000"/>
        <rFont val="Calibri"/>
        <family val="2"/>
      </rPr>
      <t>FREQ= 48 Hz</t>
    </r>
    <r>
      <rPr>
        <b/>
        <sz val="12"/>
        <color indexed="12"/>
        <rFont val="Calibri"/>
        <family val="2"/>
      </rPr>
      <t xml:space="preserve"> , CURR.=56 A , USP/DSP= 425/285PSI , WHT =220 , PIP =1483 PSI ,BHT=243 F,  M.T =288F ,  GAS RATE= 0.783 MMSCF/D , CO2=4% , H2S =4PPM</t>
    </r>
  </si>
  <si>
    <r>
      <t xml:space="preserve">     ** </t>
    </r>
    <r>
      <rPr>
        <b/>
        <sz val="12"/>
        <color rgb="FFFF0000"/>
        <rFont val="Calibri"/>
        <family val="2"/>
      </rPr>
      <t>FREQ.= 46 HZ</t>
    </r>
    <r>
      <rPr>
        <b/>
        <sz val="12"/>
        <color rgb="FF0000FF"/>
        <rFont val="Calibri"/>
        <family val="2"/>
      </rPr>
      <t xml:space="preserve">, CURR.=52.7A , PIP= 1497 PSI , M.T.= 283.5F , BHT= 243 F, USP/DSP= 380/170 PSI , WHT= 212 F.
** INCREASED FREQ. </t>
    </r>
    <r>
      <rPr>
        <b/>
        <sz val="12"/>
        <color rgb="FFFF0000"/>
        <rFont val="Calibri"/>
        <family val="2"/>
      </rPr>
      <t>TO 47 HZ</t>
    </r>
    <r>
      <rPr>
        <b/>
        <sz val="12"/>
        <color rgb="FF0000FF"/>
        <rFont val="Calibri"/>
        <family val="2"/>
      </rPr>
      <t xml:space="preserve"> ,(  CURR.=54.4A , PIP= 1485 PSI , M.T.= 285.5F , BHT= 243 F, USP/DSP= 380/173 PSI ,WHT=213 F).
** INCREASED FREQ.</t>
    </r>
    <r>
      <rPr>
        <b/>
        <sz val="12"/>
        <color rgb="FFFF0000"/>
        <rFont val="Calibri"/>
        <family val="2"/>
      </rPr>
      <t xml:space="preserve"> TO 48 HZ</t>
    </r>
    <r>
      <rPr>
        <b/>
        <sz val="12"/>
        <color rgb="FF0000FF"/>
        <rFont val="Calibri"/>
        <family val="2"/>
      </rPr>
      <t>,( CURR.=56 A , PIP= 1475 PSI , M.T.= 287.5F , BHT= 243 F, USP/DSP= 380/173 PSI , WHT= 214 F).</t>
    </r>
  </si>
  <si>
    <t>M.T = 283 F</t>
  </si>
  <si>
    <r>
      <rPr>
        <b/>
        <u/>
        <sz val="12"/>
        <color rgb="FF0000FF"/>
        <rFont val="Calibri"/>
        <family val="2"/>
      </rPr>
      <t>EXPRO</t>
    </r>
    <r>
      <rPr>
        <b/>
        <sz val="12"/>
        <color rgb="FF0000FF"/>
        <rFont val="Calibri"/>
        <family val="2"/>
      </rPr>
      <t>, FREQ= 46 Hz , CURR.=53 A , USP/DSP= 411/258PSI , WHT =215 , PIP =1496 PSI ,BHT=243 F,  M.T =285 F ,  GAS RATE= 0.972 MMSCF/D , CO2=3% , H2S =4PPM</t>
    </r>
  </si>
  <si>
    <t xml:space="preserve">M.T. = 289 F </t>
  </si>
  <si>
    <r>
      <rPr>
        <b/>
        <u/>
        <sz val="12"/>
        <color rgb="FF0000FF"/>
        <rFont val="Calibri"/>
        <family val="2"/>
      </rPr>
      <t>EXPRO</t>
    </r>
    <r>
      <rPr>
        <b/>
        <sz val="12"/>
        <color rgb="FF0000FF"/>
        <rFont val="Calibri"/>
        <family val="2"/>
      </rPr>
      <t>, FREQ= 46 Hz , CURR.=53 A , USP/DSP= 396/228PSI , WHT =215 , PIP =1507 PSI ,BHT=243 F,  M.T =296 F ,  GAS RATE= 0.722 MMSCF/D , CO2=3% , H2S =4PPM</t>
    </r>
  </si>
  <si>
    <r>
      <rPr>
        <b/>
        <u/>
        <sz val="12"/>
        <color rgb="FF0000FF"/>
        <rFont val="Calibri"/>
        <family val="2"/>
      </rPr>
      <t>EXPRO</t>
    </r>
    <r>
      <rPr>
        <b/>
        <sz val="12"/>
        <color rgb="FF0000FF"/>
        <rFont val="Calibri"/>
        <family val="2"/>
      </rPr>
      <t>,</t>
    </r>
    <r>
      <rPr>
        <b/>
        <sz val="12"/>
        <color indexed="12"/>
        <rFont val="Calibri"/>
        <family val="2"/>
      </rPr>
      <t xml:space="preserve"> FREQ= 46 Hz , CURR.=53 A , USP/DSP= 400/225PSI , WHT =215 ,</t>
    </r>
    <r>
      <rPr>
        <b/>
        <sz val="12"/>
        <color rgb="FFFF0000"/>
        <rFont val="Calibri"/>
        <family val="2"/>
      </rPr>
      <t xml:space="preserve"> PIP =1520</t>
    </r>
    <r>
      <rPr>
        <b/>
        <sz val="12"/>
        <color indexed="12"/>
        <rFont val="Calibri"/>
        <family val="2"/>
      </rPr>
      <t xml:space="preserve"> PSI </t>
    </r>
    <r>
      <rPr>
        <b/>
        <sz val="12"/>
        <color rgb="FFFF0000"/>
        <rFont val="Calibri"/>
        <family val="2"/>
      </rPr>
      <t>( W.I. EFFECT)</t>
    </r>
    <r>
      <rPr>
        <b/>
        <sz val="12"/>
        <color indexed="12"/>
        <rFont val="Calibri"/>
        <family val="2"/>
      </rPr>
      <t xml:space="preserve">  ,BHT=243 F,  M.T =298 F ,  GAS RATE= 0.705MMSCF/D , CO2=3% , H2S =4PPM</t>
    </r>
  </si>
  <si>
    <t>M.T = 302 F</t>
  </si>
  <si>
    <r>
      <rPr>
        <b/>
        <u/>
        <sz val="12"/>
        <color rgb="FF0000FF"/>
        <rFont val="Calibri"/>
        <family val="2"/>
      </rPr>
      <t>EXPRO</t>
    </r>
    <r>
      <rPr>
        <b/>
        <sz val="12"/>
        <color rgb="FF0000FF"/>
        <rFont val="Calibri"/>
        <family val="2"/>
      </rPr>
      <t>, FREQ= 46 Hz , CURR.=53 A , USP/DSP= 395/223PSI , WHT =216 , PIP =1483 PSI , M.T =298 F ,  GAS RATE= 0.780MMSCF/D</t>
    </r>
  </si>
  <si>
    <r>
      <rPr>
        <b/>
        <u/>
        <sz val="12"/>
        <color rgb="FF0000FF"/>
        <rFont val="Calibri"/>
        <family val="2"/>
      </rPr>
      <t>EXPRO</t>
    </r>
    <r>
      <rPr>
        <b/>
        <sz val="12"/>
        <color rgb="FF0000FF"/>
        <rFont val="Calibri"/>
        <family val="2"/>
      </rPr>
      <t>, FREQ= 46 Hz , CURR.=53 A , USP/DSP= 383/172PSI , WHT =213 , PIP =1486 PSI , M.T =297 F ,  GAS RATE= 0.72MMSCF/D</t>
    </r>
  </si>
  <si>
    <r>
      <rPr>
        <b/>
        <u/>
        <sz val="12"/>
        <color rgb="FF0000FF"/>
        <rFont val="Calibri"/>
        <family val="2"/>
      </rPr>
      <t>EXPRO</t>
    </r>
    <r>
      <rPr>
        <b/>
        <sz val="12"/>
        <color rgb="FF0000FF"/>
        <rFont val="Calibri"/>
        <family val="2"/>
      </rPr>
      <t>, FREQ= 46 Hz , CURR.=53 A , USP/DSP= 398/220PSI , WHT =215 , PIP =1486 PSI , M.T =300 F ,  GAS RATE= 0.73MMSCF/D</t>
    </r>
  </si>
  <si>
    <r>
      <rPr>
        <b/>
        <u/>
        <sz val="12"/>
        <color rgb="FFFF0000"/>
        <rFont val="Calibri"/>
        <family val="2"/>
      </rPr>
      <t>EXPRO</t>
    </r>
    <r>
      <rPr>
        <b/>
        <sz val="12"/>
        <color indexed="12"/>
        <rFont val="Calibri"/>
        <family val="2"/>
      </rPr>
      <t>, FREQ= 46 Hz , CURR.=53 A , USP/DSP= 400/232 PSI , WHT =216 , PIP =1484 PSI , M.T =300 F ,  GAS RATE= 0.746MMSCF/D</t>
    </r>
  </si>
  <si>
    <r>
      <rPr>
        <b/>
        <u/>
        <sz val="12"/>
        <color rgb="FFFF0000"/>
        <rFont val="Calibri"/>
        <family val="2"/>
      </rPr>
      <t>HALLIBURTON</t>
    </r>
    <r>
      <rPr>
        <b/>
        <sz val="12"/>
        <color indexed="12"/>
        <rFont val="Calibri"/>
        <family val="2"/>
      </rPr>
      <t>, FREQ= 46 Hz , CURR.=53 A , USP/DSP= 400/240 PSI , WHT =214 , PIP =1485 PSI , M.T =301 F ,  GAS RATE= 0.865 MMSCF/D</t>
    </r>
  </si>
  <si>
    <t>M.T = 301 F</t>
  </si>
  <si>
    <r>
      <t xml:space="preserve">EXPRO, </t>
    </r>
    <r>
      <rPr>
        <b/>
        <u/>
        <sz val="12"/>
        <color rgb="FF0000FF"/>
        <rFont val="Calibri"/>
        <family val="2"/>
      </rPr>
      <t>FREQ= 46 Hz</t>
    </r>
    <r>
      <rPr>
        <b/>
        <sz val="12"/>
        <color rgb="FF0000FF"/>
        <rFont val="Calibri"/>
        <family val="2"/>
      </rPr>
      <t xml:space="preserve"> , CURR.=53 A , </t>
    </r>
    <r>
      <rPr>
        <b/>
        <u/>
        <sz val="12"/>
        <color rgb="FF0000FF"/>
        <rFont val="Calibri"/>
        <family val="2"/>
      </rPr>
      <t>USP/DSP= 398/220</t>
    </r>
    <r>
      <rPr>
        <b/>
        <sz val="12"/>
        <color rgb="FF0000FF"/>
        <rFont val="Calibri"/>
        <family val="2"/>
      </rPr>
      <t xml:space="preserve"> PSI , WHT =216 , PIP =1480 PSI , </t>
    </r>
    <r>
      <rPr>
        <b/>
        <u/>
        <sz val="12"/>
        <color rgb="FF0000FF"/>
        <rFont val="Calibri"/>
        <family val="2"/>
      </rPr>
      <t>M.T =300 F</t>
    </r>
    <r>
      <rPr>
        <b/>
        <sz val="12"/>
        <color rgb="FF0000FF"/>
        <rFont val="Calibri"/>
        <family val="2"/>
      </rPr>
      <t xml:space="preserve"> ,  GAS RATE= 0.446 MMSCF/D</t>
    </r>
  </si>
  <si>
    <r>
      <t xml:space="preserve">EXPRO, </t>
    </r>
    <r>
      <rPr>
        <b/>
        <u/>
        <sz val="12"/>
        <color rgb="FF0000FF"/>
        <rFont val="Calibri"/>
        <family val="2"/>
      </rPr>
      <t>FREQ= 46 Hz</t>
    </r>
    <r>
      <rPr>
        <b/>
        <sz val="12"/>
        <color rgb="FF0000FF"/>
        <rFont val="Calibri"/>
        <family val="2"/>
      </rPr>
      <t xml:space="preserve"> , CURR.=53 A , </t>
    </r>
    <r>
      <rPr>
        <b/>
        <u/>
        <sz val="12"/>
        <color rgb="FF0000FF"/>
        <rFont val="Calibri"/>
        <family val="2"/>
      </rPr>
      <t>USP/DSP= 405/173</t>
    </r>
    <r>
      <rPr>
        <b/>
        <sz val="12"/>
        <color rgb="FF0000FF"/>
        <rFont val="Calibri"/>
        <family val="2"/>
      </rPr>
      <t xml:space="preserve"> PSI , WHT =218 , PIP =1486 PSI , </t>
    </r>
    <r>
      <rPr>
        <b/>
        <u/>
        <sz val="12"/>
        <color rgb="FF0000FF"/>
        <rFont val="Calibri"/>
        <family val="2"/>
      </rPr>
      <t>M.T =299 F</t>
    </r>
    <r>
      <rPr>
        <b/>
        <sz val="12"/>
        <color rgb="FF0000FF"/>
        <rFont val="Calibri"/>
        <family val="2"/>
      </rPr>
      <t xml:space="preserve"> ,  GAS RATE= 0.519 MMSCF/D</t>
    </r>
  </si>
  <si>
    <r>
      <t xml:space="preserve">EXPRO, </t>
    </r>
    <r>
      <rPr>
        <b/>
        <u/>
        <sz val="16"/>
        <color rgb="FFFF0000"/>
        <rFont val="Calibri"/>
        <family val="2"/>
      </rPr>
      <t>FREQ= 46 Hz</t>
    </r>
    <r>
      <rPr>
        <b/>
        <sz val="12"/>
        <color rgb="FF0000FF"/>
        <rFont val="Calibri"/>
        <family val="2"/>
      </rPr>
      <t xml:space="preserve"> , CURR.= 53 A , </t>
    </r>
    <r>
      <rPr>
        <b/>
        <u/>
        <sz val="12"/>
        <color rgb="FFFF0000"/>
        <rFont val="Calibri"/>
        <family val="2"/>
      </rPr>
      <t>USP/DSP= 419/173</t>
    </r>
    <r>
      <rPr>
        <b/>
        <sz val="12"/>
        <color rgb="FF0000FF"/>
        <rFont val="Calibri"/>
        <family val="2"/>
      </rPr>
      <t xml:space="preserve"> PSI , WHT =218 , PIP =1486 PSI , </t>
    </r>
    <r>
      <rPr>
        <b/>
        <u/>
        <sz val="12"/>
        <color theme="1"/>
        <rFont val="Calibri"/>
        <family val="2"/>
      </rPr>
      <t>M.T =297 F</t>
    </r>
    <r>
      <rPr>
        <b/>
        <sz val="12"/>
        <color rgb="FF0000FF"/>
        <rFont val="Calibri"/>
        <family val="2"/>
      </rPr>
      <t xml:space="preserve"> ,  GAS RATE= 0.48 MMSCF/D ,BHT=243 F</t>
    </r>
  </si>
  <si>
    <t>DECREASED  FREQ. F/47 HZ T/46 HZ , DUE TO M.T REACHED 296.6 F</t>
  </si>
  <si>
    <r>
      <t xml:space="preserve">EXPRO, </t>
    </r>
    <r>
      <rPr>
        <b/>
        <u/>
        <sz val="12"/>
        <color rgb="FF0000FF"/>
        <rFont val="Calibri"/>
        <family val="2"/>
      </rPr>
      <t>FREQ= 47 Hz</t>
    </r>
    <r>
      <rPr>
        <b/>
        <sz val="12"/>
        <color rgb="FF0000FF"/>
        <rFont val="Calibri"/>
        <family val="2"/>
      </rPr>
      <t xml:space="preserve"> , CURR.= 54.6 A , </t>
    </r>
    <r>
      <rPr>
        <b/>
        <u/>
        <sz val="12"/>
        <color rgb="FF0000FF"/>
        <rFont val="Calibri"/>
        <family val="2"/>
      </rPr>
      <t>USP/DSP= 425/260</t>
    </r>
    <r>
      <rPr>
        <b/>
        <sz val="12"/>
        <color rgb="FF0000FF"/>
        <rFont val="Calibri"/>
        <family val="2"/>
      </rPr>
      <t xml:space="preserve"> PSI , WHT =218 , PIP =1529 PSI , </t>
    </r>
    <r>
      <rPr>
        <b/>
        <u/>
        <sz val="12"/>
        <color rgb="FF0000FF"/>
        <rFont val="Calibri"/>
        <family val="2"/>
      </rPr>
      <t>M.T =298 F</t>
    </r>
    <r>
      <rPr>
        <b/>
        <sz val="12"/>
        <color rgb="FF0000FF"/>
        <rFont val="Calibri"/>
        <family val="2"/>
      </rPr>
      <t xml:space="preserve"> ,  GAS RATE= 0.564 MMSCF/D , CO₂=6% , H₂S=5PPM, BHT=243 F, M.T=297 F</t>
    </r>
  </si>
  <si>
    <r>
      <t xml:space="preserve">EXPRO, </t>
    </r>
    <r>
      <rPr>
        <b/>
        <u/>
        <sz val="12"/>
        <color rgb="FF0000FF"/>
        <rFont val="Calibri"/>
        <family val="2"/>
      </rPr>
      <t>FREQ= 47 Hz</t>
    </r>
    <r>
      <rPr>
        <b/>
        <sz val="12"/>
        <color rgb="FF0000FF"/>
        <rFont val="Calibri"/>
        <family val="2"/>
      </rPr>
      <t xml:space="preserve"> , CURR.= 54.7 A , </t>
    </r>
    <r>
      <rPr>
        <b/>
        <u/>
        <sz val="12"/>
        <color rgb="FF0000FF"/>
        <rFont val="Calibri"/>
        <family val="2"/>
      </rPr>
      <t>USP/DSP= 415/260</t>
    </r>
    <r>
      <rPr>
        <b/>
        <sz val="12"/>
        <color rgb="FF0000FF"/>
        <rFont val="Calibri"/>
        <family val="2"/>
      </rPr>
      <t xml:space="preserve"> PSI , WHT =215 , PIP =1573 PSI , </t>
    </r>
    <r>
      <rPr>
        <b/>
        <u/>
        <sz val="12"/>
        <color rgb="FF0000FF"/>
        <rFont val="Calibri"/>
        <family val="2"/>
      </rPr>
      <t>M.T =298 F</t>
    </r>
    <r>
      <rPr>
        <b/>
        <sz val="12"/>
        <color rgb="FF0000FF"/>
        <rFont val="Calibri"/>
        <family val="2"/>
      </rPr>
      <t xml:space="preserve"> ,  GAS RATE= 0.59 MMSCF/D , CO₂=6% , H₂S=5PPM</t>
    </r>
  </si>
  <si>
    <r>
      <t xml:space="preserve">EXPRO, </t>
    </r>
    <r>
      <rPr>
        <b/>
        <u/>
        <sz val="12"/>
        <color rgb="FF0000FF"/>
        <rFont val="Calibri"/>
        <family val="2"/>
      </rPr>
      <t>FREQ= 47 Hz</t>
    </r>
    <r>
      <rPr>
        <b/>
        <sz val="12"/>
        <color rgb="FF0000FF"/>
        <rFont val="Calibri"/>
        <family val="2"/>
      </rPr>
      <t xml:space="preserve"> , CURR.= 54.7 A , </t>
    </r>
    <r>
      <rPr>
        <b/>
        <u/>
        <sz val="12"/>
        <color rgb="FF0000FF"/>
        <rFont val="Calibri"/>
        <family val="2"/>
      </rPr>
      <t>USP/DSP= 435/260</t>
    </r>
    <r>
      <rPr>
        <b/>
        <sz val="12"/>
        <color rgb="FF0000FF"/>
        <rFont val="Calibri"/>
        <family val="2"/>
      </rPr>
      <t xml:space="preserve"> PSI , WHT =218 , PIP =1584 PSI , </t>
    </r>
    <r>
      <rPr>
        <b/>
        <u/>
        <sz val="12"/>
        <color rgb="FF0000FF"/>
        <rFont val="Calibri"/>
        <family val="2"/>
      </rPr>
      <t>M.T =298 F</t>
    </r>
    <r>
      <rPr>
        <b/>
        <sz val="12"/>
        <color rgb="FF0000FF"/>
        <rFont val="Calibri"/>
        <family val="2"/>
      </rPr>
      <t xml:space="preserve"> ,  GAS RATE= 0.604 MMSCF/D , CO₂=6% , H₂S=5PPM</t>
    </r>
  </si>
  <si>
    <t xml:space="preserve">M.T. INCREASED FROM 297 F TO 298 F </t>
  </si>
  <si>
    <t xml:space="preserve">M.T. INCREASED FROM 296 F TO 297 F </t>
  </si>
  <si>
    <r>
      <rPr>
        <b/>
        <sz val="12"/>
        <color rgb="FFFF0000"/>
        <rFont val="Calibri"/>
        <family val="2"/>
      </rPr>
      <t xml:space="preserve">SLB  </t>
    </r>
    <r>
      <rPr>
        <b/>
        <sz val="12"/>
        <color rgb="FF0000FF"/>
        <rFont val="Calibri"/>
        <family val="2"/>
      </rPr>
      <t xml:space="preserve">, </t>
    </r>
    <r>
      <rPr>
        <b/>
        <u/>
        <sz val="12"/>
        <color rgb="FFFF0000"/>
        <rFont val="Calibri"/>
        <family val="2"/>
      </rPr>
      <t>FREQ= 47 Hz</t>
    </r>
    <r>
      <rPr>
        <b/>
        <sz val="12"/>
        <color rgb="FF0000FF"/>
        <rFont val="Calibri"/>
        <family val="2"/>
      </rPr>
      <t xml:space="preserve"> , CURR.= 53.3 A , </t>
    </r>
    <r>
      <rPr>
        <b/>
        <u/>
        <sz val="12"/>
        <color rgb="FFFF0000"/>
        <rFont val="Calibri"/>
        <family val="2"/>
      </rPr>
      <t>USP/DSP= 415/186</t>
    </r>
    <r>
      <rPr>
        <b/>
        <sz val="12"/>
        <color rgb="FF0000FF"/>
        <rFont val="Calibri"/>
        <family val="2"/>
      </rPr>
      <t xml:space="preserve"> PSI , WHT =215 , PIP =1558 PSI , M.T =296 F ,  GAS RATE= 1.5MMSCF/D </t>
    </r>
  </si>
  <si>
    <r>
      <rPr>
        <b/>
        <sz val="12"/>
        <color rgb="FFFF0000"/>
        <rFont val="Calibri"/>
        <family val="2"/>
      </rPr>
      <t xml:space="preserve">SLB ( MPFM) </t>
    </r>
    <r>
      <rPr>
        <b/>
        <sz val="12"/>
        <color rgb="FF0000FF"/>
        <rFont val="Calibri"/>
        <family val="2"/>
      </rPr>
      <t xml:space="preserve">, </t>
    </r>
    <r>
      <rPr>
        <b/>
        <u/>
        <sz val="12"/>
        <color rgb="FFFF0000"/>
        <rFont val="Calibri"/>
        <family val="2"/>
      </rPr>
      <t>FREQ= 47 Hz</t>
    </r>
    <r>
      <rPr>
        <b/>
        <sz val="12"/>
        <color rgb="FF0000FF"/>
        <rFont val="Calibri"/>
        <family val="2"/>
      </rPr>
      <t xml:space="preserve"> , CURR.= 55 A , </t>
    </r>
    <r>
      <rPr>
        <b/>
        <u/>
        <sz val="12"/>
        <color rgb="FFFF0000"/>
        <rFont val="Calibri"/>
        <family val="2"/>
      </rPr>
      <t>USP/DSP= 415/186</t>
    </r>
    <r>
      <rPr>
        <b/>
        <sz val="12"/>
        <color rgb="FF0000FF"/>
        <rFont val="Calibri"/>
        <family val="2"/>
      </rPr>
      <t xml:space="preserve"> PSI , WHT =215 , PIP =1558 PSI , M.T =296 F ,  GAS RATE= 1.5MMSCF/D </t>
    </r>
  </si>
  <si>
    <r>
      <rPr>
        <b/>
        <sz val="12"/>
        <color rgb="FFFF0000"/>
        <rFont val="Calibri"/>
        <family val="2"/>
      </rPr>
      <t>EXPRO</t>
    </r>
    <r>
      <rPr>
        <b/>
        <sz val="12"/>
        <color rgb="FF0000FF"/>
        <rFont val="Calibri"/>
        <family val="2"/>
      </rPr>
      <t xml:space="preserve">, </t>
    </r>
    <r>
      <rPr>
        <b/>
        <u/>
        <sz val="12"/>
        <color rgb="FFFF0000"/>
        <rFont val="Calibri"/>
        <family val="2"/>
      </rPr>
      <t>FREQ= 47 Hz</t>
    </r>
    <r>
      <rPr>
        <b/>
        <sz val="12"/>
        <color rgb="FF0000FF"/>
        <rFont val="Calibri"/>
        <family val="2"/>
      </rPr>
      <t xml:space="preserve"> , CURR.= 55 A , </t>
    </r>
    <r>
      <rPr>
        <b/>
        <u/>
        <sz val="12"/>
        <color rgb="FFFF0000"/>
        <rFont val="Calibri"/>
        <family val="2"/>
      </rPr>
      <t>USP/DSP= 415/220</t>
    </r>
    <r>
      <rPr>
        <b/>
        <sz val="12"/>
        <color rgb="FF0000FF"/>
        <rFont val="Calibri"/>
        <family val="2"/>
      </rPr>
      <t xml:space="preserve"> PSI , WHT =213 , PIP =1580 PSI , M.T =290 F ,  GAS RATE= 0.533 MMSCF/D </t>
    </r>
  </si>
  <si>
    <r>
      <rPr>
        <b/>
        <sz val="12"/>
        <color rgb="FFFF0000"/>
        <rFont val="Calibri"/>
        <family val="2"/>
      </rPr>
      <t>SLB ( MULTI PHASE METER )</t>
    </r>
    <r>
      <rPr>
        <b/>
        <sz val="12"/>
        <color rgb="FF0000FF"/>
        <rFont val="Calibri"/>
        <family val="2"/>
      </rPr>
      <t xml:space="preserve"> , </t>
    </r>
    <r>
      <rPr>
        <b/>
        <u/>
        <sz val="12"/>
        <color rgb="FFFF0000"/>
        <rFont val="Calibri"/>
        <family val="2"/>
      </rPr>
      <t>FREQ= 47 Hz</t>
    </r>
    <r>
      <rPr>
        <b/>
        <sz val="12"/>
        <color rgb="FF0000FF"/>
        <rFont val="Calibri"/>
        <family val="2"/>
      </rPr>
      <t xml:space="preserve"> , CURR.= 52 A , </t>
    </r>
    <r>
      <rPr>
        <b/>
        <u/>
        <sz val="12"/>
        <color rgb="FFFF0000"/>
        <rFont val="Calibri"/>
        <family val="2"/>
      </rPr>
      <t>USP/DSP= 415</t>
    </r>
    <r>
      <rPr>
        <b/>
        <sz val="12"/>
        <color rgb="FF0000FF"/>
        <rFont val="Calibri"/>
        <family val="2"/>
      </rPr>
      <t xml:space="preserve">/220 PSI , WHT =213 , PIP =1580 PSI ,BHT =243 F , M.T =290 F , </t>
    </r>
    <r>
      <rPr>
        <b/>
        <sz val="12"/>
        <color rgb="FFFF0000"/>
        <rFont val="Calibri"/>
        <family val="2"/>
      </rPr>
      <t xml:space="preserve"> GAS RATE= 1.47 MMSCF/D </t>
    </r>
  </si>
  <si>
    <t>DEC. FREQ. F/48 HZ T/47 HZ , DUE TO M.T REACHED 296.5 F</t>
  </si>
  <si>
    <t>INCRESED FREQ. F/47 HZ TO 48 HZ , USP/DSP =427/152 PSI , ( FREQ. =48 HZ , CURRENT=58 A , PIP =1587 PSI , M.T =295.3 F, WHT=213 F )</t>
  </si>
  <si>
    <r>
      <rPr>
        <b/>
        <u/>
        <sz val="12"/>
        <color rgb="FFFF0000"/>
        <rFont val="Calibri"/>
        <family val="2"/>
      </rPr>
      <t xml:space="preserve">INCRESED FREQ. F/45 HZ TO 47 HZ , &amp; OPEN CHOCK TO KEEP USP =405 PSI , </t>
    </r>
    <r>
      <rPr>
        <b/>
        <sz val="12"/>
        <color rgb="FF0000FF"/>
        <rFont val="Calibri"/>
        <family val="2"/>
      </rPr>
      <t>( FREQ. =47 HZ , CURRENT=56 A , PIP =1559 PSI , M.T =292 F )</t>
    </r>
  </si>
  <si>
    <t>SLB, FREQ= 45 Hz , CURR.= 52 A , USP/DSP= 427/194 PSI , WHT =213 , PIP =1587 PSI ,BHT =243 F , M.T =287F ,  
GAS RATE= 0.601 MMSCF/D , H2S=3PPM , CO2=4%</t>
  </si>
  <si>
    <t>SLB, FREQ= 45 Hz , CURR.= 52 A , USP/DSP= 430/135 PSI , PIP =1585 PSI ,BHT =243 F , M.T =287F ,  
GAS RATE= 0.645 MMSCF/D</t>
  </si>
  <si>
    <t>SLB, FREQ= 45 Hz , CURR.= 52 A , USP/DSP= 455/165 PSI , PIP =1615 PSI , GAS RATE= 0.75 MMSCF/D</t>
  </si>
  <si>
    <t>SLB, FREQ= 45 Hz , CURR.= 52 A , USP/DSP= 441/137 PSI , WHT=209 F , PIP =1619 PSI , BHT= 243 F , MT= 285 F , GAS RATE= 0.686 MMSCF/D, CO2=5 %, H2S=10 PPM</t>
  </si>
  <si>
    <t>SLB, FREQ= 45 Hz , CURR.= 52 A , USP/DSP= 455/195 PSI , WHT=214 F , PIP =1630 PSI , BHT= 243 F , MT= 284 F , GAS RATE= 0.811 MMSCF/D, CO2=5 %, H2S=10 PPM</t>
  </si>
  <si>
    <r>
      <t>SLB,</t>
    </r>
    <r>
      <rPr>
        <b/>
        <sz val="12"/>
        <color rgb="FF0000FF"/>
        <rFont val="Calibri"/>
        <family val="2"/>
      </rPr>
      <t xml:space="preserve"> FREQ= 45 Hz</t>
    </r>
    <r>
      <rPr>
        <b/>
        <sz val="12"/>
        <color indexed="12"/>
        <rFont val="Calibri"/>
        <family val="2"/>
      </rPr>
      <t xml:space="preserve"> , CURR.= 52 A , USP/DSP= 435/200 PSI , WHT=214 F , PIP =1638 PSI , BHT= 243 F , MT= 282 F , GAS RATE= 0.798 MMSCF/D</t>
    </r>
  </si>
  <si>
    <r>
      <t xml:space="preserve">SCHLUM., </t>
    </r>
    <r>
      <rPr>
        <b/>
        <sz val="12"/>
        <color rgb="FFFF0000"/>
        <rFont val="Calibri"/>
        <family val="2"/>
      </rPr>
      <t>FREQ= 45 Hz</t>
    </r>
    <r>
      <rPr>
        <b/>
        <sz val="12"/>
        <color indexed="12"/>
        <rFont val="Calibri"/>
        <family val="2"/>
      </rPr>
      <t xml:space="preserve"> , CURR.= 52 A , </t>
    </r>
    <r>
      <rPr>
        <b/>
        <sz val="12"/>
        <color rgb="FFFF0000"/>
        <rFont val="Calibri"/>
        <family val="2"/>
      </rPr>
      <t xml:space="preserve">USP/DSP=410/188 </t>
    </r>
    <r>
      <rPr>
        <b/>
        <sz val="12"/>
        <color indexed="12"/>
        <rFont val="Calibri"/>
        <family val="2"/>
      </rPr>
      <t>PSI , WHT=213F ,   PIP =1655 PSI , BHT= 243 F , MT= 280 F , GAS RATE= 0.762 MMSCF/D</t>
    </r>
  </si>
  <si>
    <t>DECREASED FREQ. F/ 50 HZ T/ 45 HZ , USP = 410 PSI</t>
  </si>
  <si>
    <r>
      <t xml:space="preserve">SCHLUM., </t>
    </r>
    <r>
      <rPr>
        <b/>
        <sz val="12"/>
        <color rgb="FFFF0000"/>
        <rFont val="Calibri"/>
        <family val="2"/>
      </rPr>
      <t>FREQ= 47 Hz</t>
    </r>
    <r>
      <rPr>
        <b/>
        <sz val="12"/>
        <color indexed="12"/>
        <rFont val="Calibri"/>
        <family val="2"/>
      </rPr>
      <t xml:space="preserve"> , CURR.= 55 A ,</t>
    </r>
    <r>
      <rPr>
        <b/>
        <sz val="12"/>
        <color rgb="FFFF0000"/>
        <rFont val="Calibri"/>
        <family val="2"/>
      </rPr>
      <t xml:space="preserve"> USP/DSP=603/199 </t>
    </r>
    <r>
      <rPr>
        <b/>
        <sz val="12"/>
        <color indexed="12"/>
        <rFont val="Calibri"/>
        <family val="2"/>
      </rPr>
      <t>PSI , WHT=216F ,   PIP =1665 PSI , BHT= 243 F , MT= 284 F</t>
    </r>
  </si>
  <si>
    <r>
      <t xml:space="preserve">SCHLUM., </t>
    </r>
    <r>
      <rPr>
        <b/>
        <sz val="12"/>
        <color rgb="FFFF0000"/>
        <rFont val="Calibri"/>
        <family val="2"/>
      </rPr>
      <t>FREQ= 48 Hz</t>
    </r>
    <r>
      <rPr>
        <b/>
        <sz val="12"/>
        <color indexed="12"/>
        <rFont val="Calibri"/>
        <family val="2"/>
      </rPr>
      <t xml:space="preserve"> , CURR.= 57 A , USP/DSP=695/199 PSI , WHT=217F ,   PIP =1666 PSI , BHT= 243 F , MT= 287 F</t>
    </r>
  </si>
  <si>
    <r>
      <t>SCHLUM.,</t>
    </r>
    <r>
      <rPr>
        <b/>
        <sz val="12"/>
        <color rgb="FFFF0000"/>
        <rFont val="Calibri"/>
        <family val="2"/>
      </rPr>
      <t xml:space="preserve"> FREQ= 49 Hz</t>
    </r>
    <r>
      <rPr>
        <b/>
        <sz val="12"/>
        <color indexed="12"/>
        <rFont val="Calibri"/>
        <family val="2"/>
      </rPr>
      <t xml:space="preserve"> , CURR.= 59 A , USP/DSP=803/197 PSI , WHT=217F ,   PIP =1666 PSI , BHT= 243 F , MT= 290 F</t>
    </r>
  </si>
  <si>
    <r>
      <t xml:space="preserve">SCHLUM., </t>
    </r>
    <r>
      <rPr>
        <b/>
        <sz val="12"/>
        <color rgb="FFFF0000"/>
        <rFont val="Calibri"/>
        <family val="2"/>
      </rPr>
      <t>FREQ= 50 Hz</t>
    </r>
    <r>
      <rPr>
        <b/>
        <sz val="12"/>
        <color indexed="12"/>
        <rFont val="Calibri"/>
        <family val="2"/>
      </rPr>
      <t xml:space="preserve"> , CURR.= 56 A , USP/DSP=870/169 PSI , WHT=217F ,   PIP =1661 PSI , BHT= 243 F , MT= 291 F , GAS RATE= 0.94 MMSCF/D</t>
    </r>
  </si>
  <si>
    <r>
      <t xml:space="preserve">SCHLUM., </t>
    </r>
    <r>
      <rPr>
        <b/>
        <sz val="12"/>
        <color rgb="FFFF0000"/>
        <rFont val="Calibri"/>
        <family val="2"/>
      </rPr>
      <t>FREQ= 50 Hz</t>
    </r>
    <r>
      <rPr>
        <b/>
        <sz val="12"/>
        <color indexed="12"/>
        <rFont val="Calibri"/>
        <family val="2"/>
      </rPr>
      <t xml:space="preserve"> , CURR.= 60.5 A , </t>
    </r>
    <r>
      <rPr>
        <b/>
        <sz val="12"/>
        <color rgb="FFFF0000"/>
        <rFont val="Calibri"/>
        <family val="2"/>
      </rPr>
      <t>USP/DSP=910/190</t>
    </r>
    <r>
      <rPr>
        <b/>
        <sz val="12"/>
        <color indexed="12"/>
        <rFont val="Calibri"/>
        <family val="2"/>
      </rPr>
      <t xml:space="preserve"> PSI , WHT=217F ,   PIP =1705 PSI , PDP =N/A  , BHT= 243 F , M.T =291 F  , GAS RATE= 0.94 MMSCF/D , H₂S= 10 PPM , CO₂=5 %</t>
    </r>
  </si>
  <si>
    <t>PDP  SENSOR NOT READING , PH-GR DECREASED F/90 MΩ  TO 19 MΩ</t>
  </si>
  <si>
    <r>
      <t xml:space="preserve">SCHLUM., FREQ= 50 Hz , CURR.= 64 A , </t>
    </r>
    <r>
      <rPr>
        <b/>
        <sz val="12"/>
        <color rgb="FFFF0000"/>
        <rFont val="Calibri"/>
        <family val="2"/>
      </rPr>
      <t>USP/DSP=910/200</t>
    </r>
    <r>
      <rPr>
        <b/>
        <sz val="12"/>
        <color indexed="12"/>
        <rFont val="Calibri"/>
        <family val="2"/>
      </rPr>
      <t xml:space="preserve"> PSI , WHT=217F ,   PIP =1725 PSI , PDP =3390 PSI  , BHT= 242 F , GAS RATE= 0.80 MMSCF/D</t>
    </r>
  </si>
  <si>
    <r>
      <t xml:space="preserve">SCHLUM., FREQ= 50 Hz , CURR.= 64 A , </t>
    </r>
    <r>
      <rPr>
        <b/>
        <sz val="12"/>
        <color rgb="FFFF0000"/>
        <rFont val="Calibri"/>
        <family val="2"/>
      </rPr>
      <t>USP/DSP=950/200</t>
    </r>
    <r>
      <rPr>
        <b/>
        <sz val="12"/>
        <color indexed="12"/>
        <rFont val="Calibri"/>
        <family val="2"/>
      </rPr>
      <t xml:space="preserve"> PSI , WHT=217F ,   PIP =1718 PSI , PDP =3425 PSI  , BHT= 242 F , GAS RATE= 0.860 MMSCF/D</t>
    </r>
  </si>
  <si>
    <t>FREQ= 50 Hz , CURR.= 59 A , USP=910 PSI ,   PIP =1742 PSI , PDP = 3359 PSI  ,  MT= 288 F, BHT =242F</t>
  </si>
  <si>
    <r>
      <t xml:space="preserve">EXPRO, FREQ= 50 Hz , CURR.= 64 A , </t>
    </r>
    <r>
      <rPr>
        <b/>
        <sz val="12"/>
        <color rgb="FFFF0000"/>
        <rFont val="Calibri"/>
        <family val="2"/>
      </rPr>
      <t xml:space="preserve">USP/DSP=930/195 </t>
    </r>
    <r>
      <rPr>
        <b/>
        <sz val="12"/>
        <color indexed="12"/>
        <rFont val="Calibri"/>
        <family val="2"/>
      </rPr>
      <t>PSI ,  WHT= 214 F , GAS RATE= 1.033 MMSCF/D</t>
    </r>
  </si>
  <si>
    <t>DECREASED USP F/ 1000 PSI T/ 900 PSI</t>
  </si>
  <si>
    <r>
      <t xml:space="preserve">EXPRO, FREQ= 50 Hz , CURR.= 64 A , </t>
    </r>
    <r>
      <rPr>
        <b/>
        <sz val="12"/>
        <color rgb="FFFF0000"/>
        <rFont val="Calibri"/>
        <family val="2"/>
      </rPr>
      <t>USP/DSP=1000/220</t>
    </r>
    <r>
      <rPr>
        <b/>
        <sz val="12"/>
        <color indexed="12"/>
        <rFont val="Calibri"/>
        <family val="2"/>
      </rPr>
      <t xml:space="preserve"> PSI ,   PIP =1747 PSI , PDP = 3530 PSI  ,  MT= 290 F , GAS RATE= 1.16 MMSCF/D</t>
    </r>
  </si>
  <si>
    <r>
      <t xml:space="preserve">EXPRO, FREQ= 50 Hz , CURR.= 64 A , </t>
    </r>
    <r>
      <rPr>
        <b/>
        <sz val="12"/>
        <color rgb="FFFF0000"/>
        <rFont val="Calibri"/>
        <family val="2"/>
      </rPr>
      <t xml:space="preserve">USP/DSP=1008/205 </t>
    </r>
    <r>
      <rPr>
        <b/>
        <sz val="12"/>
        <color indexed="12"/>
        <rFont val="Calibri"/>
        <family val="2"/>
      </rPr>
      <t>PSI ,   PIP =1740 PSI , PDP = 3514 PSI  ,BHT =241 F,  MT= 290 F , GAS RATE= 1.379 MMSCF/D</t>
    </r>
  </si>
  <si>
    <t>DECREASED WHP F/ 1200 PSI T/ 1000 PSI</t>
  </si>
  <si>
    <r>
      <rPr>
        <b/>
        <sz val="12"/>
        <color rgb="FF00B050"/>
        <rFont val="Calibri"/>
        <family val="2"/>
      </rPr>
      <t xml:space="preserve">AFTER W/O , SN-8000 ESP </t>
    </r>
    <r>
      <rPr>
        <b/>
        <sz val="12"/>
        <color indexed="12"/>
        <rFont val="Calibri"/>
        <family val="2"/>
      </rPr>
      <t xml:space="preserve">
EXPRO, FREQ= 50 Hz , CURR.= 64 A ,</t>
    </r>
    <r>
      <rPr>
        <b/>
        <sz val="12"/>
        <color rgb="FFFF0000"/>
        <rFont val="Calibri"/>
        <family val="2"/>
      </rPr>
      <t xml:space="preserve"> USP/DSP=1200/200 </t>
    </r>
    <r>
      <rPr>
        <b/>
        <sz val="12"/>
        <color indexed="12"/>
        <rFont val="Calibri"/>
        <family val="2"/>
      </rPr>
      <t>PSI ,   PIP =1740 PSI , PDP = 3738 PSI  ,BHT =240 F,  GAS RATE= 1.157 MMSCF/D</t>
    </r>
  </si>
  <si>
    <r>
      <t>WELL UNDER W/O DUE TO SHORT CIRCUIT ,  (</t>
    </r>
    <r>
      <rPr>
        <b/>
        <sz val="12"/>
        <rFont val="Calibri"/>
        <family val="2"/>
      </rPr>
      <t xml:space="preserve"> FOUND ELEC. CABLE SHORT POINT AT 6500' DUE TO OLD WELDING ARMOR POINT</t>
    </r>
    <r>
      <rPr>
        <b/>
        <sz val="12"/>
        <color rgb="FF0000FF"/>
        <rFont val="Calibri"/>
        <family val="2"/>
      </rPr>
      <t xml:space="preserve"> ), RIH WITH SN-8000 ESP TO DEPTH 7916 FT , STARTED THE WELL WITH FREQ. =50HZ &amp; ADJUSTED USP = 1200 PSI , CURRENT  = 64 A , PIP = 1740 PSI , PDP = 3738 PSI , BHT = 240 F  , ON STRAM  </t>
    </r>
    <r>
      <rPr>
        <b/>
        <sz val="12"/>
        <color rgb="FFFF0000"/>
        <rFont val="Calibri"/>
        <family val="2"/>
      </rPr>
      <t>17/6/2014</t>
    </r>
  </si>
  <si>
    <t>DOWN DUE TO RIDE THROUGH LOW SPEED TRIP, MEGURED ELEC. CABLE, FOUND SHORT CIRC.</t>
  </si>
  <si>
    <t>EXPRO, FREQ= 48 Hz , CURR.= 66/68 A , WHP=775/204 PSI ,  WHT =217 F , PIP =1926 PSI , PDP = 3270 PSI , M.T = 280 F ,BHT =250 F , H₂S =5 PPM , CO₂=5% ,  GAS RATE= 0.991 MMSCF/D</t>
  </si>
  <si>
    <t>EXPRO, FREQ= 48 Hz , CURR.= 67 A , WHP=787/200 PSI ,  WHT =212 F , PIP =1901 PSI , PDP = 3292 PSI , M.T = 280 F , GAS RATE= 1.048 MMSCF/D</t>
  </si>
  <si>
    <r>
      <t xml:space="preserve">EXPRO, </t>
    </r>
    <r>
      <rPr>
        <b/>
        <sz val="12"/>
        <color rgb="FFFF0000"/>
        <rFont val="Calibri"/>
        <family val="2"/>
      </rPr>
      <t>FREQ= 48 Hz</t>
    </r>
    <r>
      <rPr>
        <b/>
        <sz val="12"/>
        <color indexed="12"/>
        <rFont val="Calibri"/>
        <family val="2"/>
      </rPr>
      <t xml:space="preserve"> , CURR.= 68 A , </t>
    </r>
    <r>
      <rPr>
        <b/>
        <sz val="12"/>
        <color rgb="FFFF0000"/>
        <rFont val="Calibri"/>
        <family val="2"/>
      </rPr>
      <t>USP</t>
    </r>
    <r>
      <rPr>
        <b/>
        <sz val="12"/>
        <color indexed="12"/>
        <rFont val="Calibri"/>
        <family val="2"/>
      </rPr>
      <t xml:space="preserve">/DSP= </t>
    </r>
    <r>
      <rPr>
        <b/>
        <sz val="12"/>
        <color rgb="FFFF0000"/>
        <rFont val="Calibri"/>
        <family val="2"/>
      </rPr>
      <t>795</t>
    </r>
    <r>
      <rPr>
        <b/>
        <sz val="12"/>
        <color indexed="12"/>
        <rFont val="Calibri"/>
        <family val="2"/>
      </rPr>
      <t>/200 PSI, WHT =215 F , PIP =1895 PSI , PDP = 3300 PSI , M.T = 280 F,BHT =250 F , GAS RATE= 1.123 MMSCF/D</t>
    </r>
  </si>
  <si>
    <r>
      <t xml:space="preserve">EXPRO, </t>
    </r>
    <r>
      <rPr>
        <b/>
        <u/>
        <sz val="12"/>
        <color rgb="FFFF0000"/>
        <rFont val="Calibri"/>
        <family val="2"/>
      </rPr>
      <t>FREQ= 48 Hz</t>
    </r>
    <r>
      <rPr>
        <b/>
        <sz val="12"/>
        <color indexed="12"/>
        <rFont val="Calibri"/>
        <family val="2"/>
      </rPr>
      <t xml:space="preserve"> , CURR.= 68 A , </t>
    </r>
    <r>
      <rPr>
        <b/>
        <sz val="12"/>
        <color rgb="FFFF0000"/>
        <rFont val="Calibri"/>
        <family val="2"/>
      </rPr>
      <t>USP= 785 PSI</t>
    </r>
    <r>
      <rPr>
        <b/>
        <sz val="12"/>
        <color indexed="12"/>
        <rFont val="Calibri"/>
        <family val="2"/>
      </rPr>
      <t xml:space="preserve">, PIP =1886 PSI , PDP = 3297 PSI , M.T = 280 F, GAS RATE=1.07 MMSCF/D </t>
    </r>
  </si>
  <si>
    <t>DECREASED FREQ. F/ 50 H T/ 48 Hz , ADJUSTED WHP= 785 PSI</t>
  </si>
  <si>
    <r>
      <rPr>
        <b/>
        <sz val="12"/>
        <color rgb="FF00B050"/>
        <rFont val="Calibri"/>
        <family val="2"/>
      </rPr>
      <t xml:space="preserve">AFTER W/O , GC 8200 , </t>
    </r>
    <r>
      <rPr>
        <b/>
        <sz val="12"/>
        <color indexed="12"/>
        <rFont val="Calibri"/>
        <family val="2"/>
      </rPr>
      <t xml:space="preserve">
EXPRO</t>
    </r>
    <r>
      <rPr>
        <b/>
        <sz val="12"/>
        <color rgb="FFFF0000"/>
        <rFont val="Calibri"/>
        <family val="2"/>
      </rPr>
      <t>,  FREQ= 50 Hz</t>
    </r>
    <r>
      <rPr>
        <b/>
        <sz val="12"/>
        <color indexed="12"/>
        <rFont val="Calibri"/>
        <family val="2"/>
      </rPr>
      <t xml:space="preserve"> , CURR.= 70 A , </t>
    </r>
    <r>
      <rPr>
        <b/>
        <sz val="12"/>
        <color rgb="FFFF0000"/>
        <rFont val="Calibri"/>
        <family val="2"/>
      </rPr>
      <t>WHP= 600 PSI</t>
    </r>
    <r>
      <rPr>
        <b/>
        <sz val="12"/>
        <color indexed="12"/>
        <rFont val="Calibri"/>
        <family val="2"/>
      </rPr>
      <t xml:space="preserve">, PIP =1850 PSI , PDP = 3020 PSI , M.T = 280 F, GAS RATE=1.2 MMSCF/D </t>
    </r>
  </si>
  <si>
    <r>
      <t>UNDER W/O , (</t>
    </r>
    <r>
      <rPr>
        <b/>
        <sz val="12"/>
        <rFont val="Calibri"/>
        <family val="2"/>
      </rPr>
      <t xml:space="preserve"> FOUND 3 PUMPS COMPLETELY STUCK </t>
    </r>
    <r>
      <rPr>
        <b/>
        <sz val="12"/>
        <color rgb="FF0000FF"/>
        <rFont val="Calibri"/>
        <family val="2"/>
      </rPr>
      <t>&amp;</t>
    </r>
    <r>
      <rPr>
        <b/>
        <sz val="12"/>
        <rFont val="Calibri"/>
        <family val="2"/>
      </rPr>
      <t xml:space="preserve"> THE SHAFT OF LOWER PUMP IS BROKEN</t>
    </r>
    <r>
      <rPr>
        <b/>
        <sz val="12"/>
        <color rgb="FF0000FF"/>
        <rFont val="Calibri"/>
        <family val="2"/>
      </rPr>
      <t xml:space="preserve"> ),  RIH WITH  ESP  ( GC 8200 , 513 SERIES , {74,79,89 STAGES } TO DEPTH 7945 FT ,  ( , STARTED THE WELL WITH FREQ. =50 HZ &amp; ADJUSTED USP = 600 PSI , CURRENT  = 70 A , PIP = 1770 PSI , PDP = 2940 PSI , BHT = 248F , M.T  = 280 F , W.C = NIL  , ON STRAM ON </t>
    </r>
    <r>
      <rPr>
        <b/>
        <sz val="12"/>
        <color rgb="FFFF0000"/>
        <rFont val="Calibri"/>
        <family val="2"/>
      </rPr>
      <t>8/5/2014</t>
    </r>
  </si>
  <si>
    <t>DOWN DUE TO UNDER LOAD, MOTOR SHAFT BROKEN</t>
  </si>
  <si>
    <r>
      <t xml:space="preserve">EXPRO, </t>
    </r>
    <r>
      <rPr>
        <b/>
        <sz val="12"/>
        <color rgb="FFFF0000"/>
        <rFont val="Calibri"/>
        <family val="2"/>
      </rPr>
      <t>FREQ= 50 Hz</t>
    </r>
    <r>
      <rPr>
        <b/>
        <sz val="12"/>
        <color indexed="12"/>
        <rFont val="Calibri"/>
        <family val="2"/>
      </rPr>
      <t xml:space="preserve"> , CURR.= 75 A , </t>
    </r>
    <r>
      <rPr>
        <b/>
        <sz val="12"/>
        <color rgb="FFFF0000"/>
        <rFont val="Calibri"/>
        <family val="2"/>
      </rPr>
      <t>USP</t>
    </r>
    <r>
      <rPr>
        <b/>
        <sz val="12"/>
        <color indexed="12"/>
        <rFont val="Calibri"/>
        <family val="2"/>
      </rPr>
      <t xml:space="preserve">/DSP= </t>
    </r>
    <r>
      <rPr>
        <b/>
        <sz val="12"/>
        <color rgb="FFFF0000"/>
        <rFont val="Calibri"/>
        <family val="2"/>
      </rPr>
      <t>930</t>
    </r>
    <r>
      <rPr>
        <b/>
        <sz val="12"/>
        <color indexed="12"/>
        <rFont val="Calibri"/>
        <family val="2"/>
      </rPr>
      <t xml:space="preserve">/163 PSI, PIP =1955 PSI , PDP = 3417 PSI , M.T = 284 F,BHT =250 F , GAS RATE= 0.835 MMSCF/D , WHT = = 214 F </t>
    </r>
  </si>
  <si>
    <r>
      <t xml:space="preserve">EXPRO, </t>
    </r>
    <r>
      <rPr>
        <b/>
        <sz val="12"/>
        <color rgb="FFFF0000"/>
        <rFont val="Calibri"/>
        <family val="2"/>
      </rPr>
      <t>FREQ= 50 Hz</t>
    </r>
    <r>
      <rPr>
        <b/>
        <sz val="12"/>
        <color indexed="12"/>
        <rFont val="Calibri"/>
        <family val="2"/>
      </rPr>
      <t xml:space="preserve"> , CURR.= 75 A , </t>
    </r>
    <r>
      <rPr>
        <b/>
        <sz val="12"/>
        <color rgb="FFFF0000"/>
        <rFont val="Calibri"/>
        <family val="2"/>
      </rPr>
      <t>USP</t>
    </r>
    <r>
      <rPr>
        <b/>
        <sz val="12"/>
        <color indexed="12"/>
        <rFont val="Calibri"/>
        <family val="2"/>
      </rPr>
      <t xml:space="preserve">/DSP= </t>
    </r>
    <r>
      <rPr>
        <b/>
        <sz val="12"/>
        <color rgb="FFFF0000"/>
        <rFont val="Calibri"/>
        <family val="2"/>
      </rPr>
      <t>962</t>
    </r>
    <r>
      <rPr>
        <b/>
        <sz val="12"/>
        <color indexed="12"/>
        <rFont val="Calibri"/>
        <family val="2"/>
      </rPr>
      <t>/191 PSI, PIP =1992 PSI , PDP = 3455 PSI , M.T = 284 F, GAS RATE= 0.798 MMSCF/D , H₂S = 5 PPM , CO₂=5%</t>
    </r>
  </si>
  <si>
    <t xml:space="preserve">PIP = 1995 PSI , PDP = 3437 PSI , USP = 945 PSI </t>
  </si>
  <si>
    <r>
      <t xml:space="preserve">EXPRO, </t>
    </r>
    <r>
      <rPr>
        <b/>
        <sz val="12"/>
        <color rgb="FFFF0000"/>
        <rFont val="Calibri"/>
        <family val="2"/>
      </rPr>
      <t>FREQ= 50 Hz</t>
    </r>
    <r>
      <rPr>
        <b/>
        <sz val="12"/>
        <color indexed="12"/>
        <rFont val="Calibri"/>
        <family val="2"/>
      </rPr>
      <t xml:space="preserve"> , CURR.= 75 A , </t>
    </r>
    <r>
      <rPr>
        <b/>
        <sz val="12"/>
        <color rgb="FFFF0000"/>
        <rFont val="Calibri"/>
        <family val="2"/>
      </rPr>
      <t>USP</t>
    </r>
    <r>
      <rPr>
        <b/>
        <sz val="12"/>
        <color indexed="12"/>
        <rFont val="Calibri"/>
        <family val="2"/>
      </rPr>
      <t xml:space="preserve">/DSP= </t>
    </r>
    <r>
      <rPr>
        <b/>
        <sz val="12"/>
        <color rgb="FFFF0000"/>
        <rFont val="Calibri"/>
        <family val="2"/>
      </rPr>
      <t>960</t>
    </r>
    <r>
      <rPr>
        <b/>
        <sz val="12"/>
        <color indexed="12"/>
        <rFont val="Calibri"/>
        <family val="2"/>
      </rPr>
      <t>/200 PSI, PIP =2025 PSI , PDP = 3455 PSI , M.T = 286 F, GAS RATE= 0.8 MMSCF/D</t>
    </r>
  </si>
  <si>
    <r>
      <t xml:space="preserve">EXPRO, </t>
    </r>
    <r>
      <rPr>
        <b/>
        <sz val="12"/>
        <color rgb="FFFF0000"/>
        <rFont val="Calibri"/>
        <family val="2"/>
      </rPr>
      <t>FREQ= 50 Hz</t>
    </r>
    <r>
      <rPr>
        <b/>
        <sz val="12"/>
        <color indexed="12"/>
        <rFont val="Calibri"/>
        <family val="2"/>
      </rPr>
      <t xml:space="preserve"> , AMP= 75 , </t>
    </r>
    <r>
      <rPr>
        <b/>
        <sz val="12"/>
        <color rgb="FFFF0000"/>
        <rFont val="Calibri"/>
        <family val="2"/>
      </rPr>
      <t>USP</t>
    </r>
    <r>
      <rPr>
        <b/>
        <sz val="12"/>
        <color indexed="12"/>
        <rFont val="Calibri"/>
        <family val="2"/>
      </rPr>
      <t xml:space="preserve">/DSP= </t>
    </r>
    <r>
      <rPr>
        <b/>
        <sz val="12"/>
        <color rgb="FFFF0000"/>
        <rFont val="Calibri"/>
        <family val="2"/>
      </rPr>
      <t>980</t>
    </r>
    <r>
      <rPr>
        <b/>
        <sz val="12"/>
        <color indexed="12"/>
        <rFont val="Calibri"/>
        <family val="2"/>
      </rPr>
      <t>/207 PSI,  PIP =2096 PSI , PDP = 3475 PSI , BHT = 250 F , M.T = 286 F, GAS RATE= 0.829 MMSCF/D</t>
    </r>
  </si>
  <si>
    <r>
      <t xml:space="preserve">EXPRO, </t>
    </r>
    <r>
      <rPr>
        <b/>
        <sz val="12"/>
        <color rgb="FFFF0000"/>
        <rFont val="Calibri"/>
        <family val="2"/>
      </rPr>
      <t xml:space="preserve">FREQ= 50 Hz </t>
    </r>
    <r>
      <rPr>
        <b/>
        <sz val="12"/>
        <color indexed="12"/>
        <rFont val="Calibri"/>
        <family val="2"/>
      </rPr>
      <t>, AMP= 75 ,</t>
    </r>
    <r>
      <rPr>
        <b/>
        <sz val="12"/>
        <color rgb="FFFF0000"/>
        <rFont val="Calibri"/>
        <family val="2"/>
      </rPr>
      <t xml:space="preserve"> USP/DSP= 1006/207 PSI,  PIP =2115 PSI</t>
    </r>
    <r>
      <rPr>
        <b/>
        <sz val="12"/>
        <color indexed="12"/>
        <rFont val="Calibri"/>
        <family val="2"/>
      </rPr>
      <t xml:space="preserve"> , PDP = 3500 PSI , BHT = 250 F , M.T = 284 F, GAS RATE= 0.778 MMSCF/D</t>
    </r>
  </si>
  <si>
    <t xml:space="preserve">PIP = 2136 PSI , PDP = 3510 PSI , USP = 1012 PSI </t>
  </si>
  <si>
    <r>
      <t xml:space="preserve">EXPRO, </t>
    </r>
    <r>
      <rPr>
        <b/>
        <sz val="12"/>
        <color rgb="FFFF0000"/>
        <rFont val="Calibri"/>
        <family val="2"/>
      </rPr>
      <t>FREQ= 50 Hz</t>
    </r>
    <r>
      <rPr>
        <b/>
        <sz val="12"/>
        <color indexed="12"/>
        <rFont val="Calibri"/>
        <family val="2"/>
      </rPr>
      <t xml:space="preserve"> , AMP= 69 , </t>
    </r>
    <r>
      <rPr>
        <b/>
        <sz val="12"/>
        <color rgb="FFFF0000"/>
        <rFont val="Calibri"/>
        <family val="2"/>
      </rPr>
      <t>USP</t>
    </r>
    <r>
      <rPr>
        <b/>
        <sz val="12"/>
        <color indexed="12"/>
        <rFont val="Calibri"/>
        <family val="2"/>
      </rPr>
      <t xml:space="preserve">/DSP= </t>
    </r>
    <r>
      <rPr>
        <b/>
        <sz val="12"/>
        <color rgb="FFFF0000"/>
        <rFont val="Calibri"/>
        <family val="2"/>
      </rPr>
      <t>1070</t>
    </r>
    <r>
      <rPr>
        <b/>
        <sz val="12"/>
        <color indexed="12"/>
        <rFont val="Calibri"/>
        <family val="2"/>
      </rPr>
      <t>/275 PSI,  GAS RATE= 1.027 MMSCF/D</t>
    </r>
  </si>
  <si>
    <r>
      <t xml:space="preserve">PERFORMED BACK FLUSHING BY ST-21 RIG PUMP (PUMPPED 120 BBL DIESEL), PRESS. INCREASED T/ 1000 PSI, STOPPED PUMPING, PRESS. DROPPED T/ 250 PSI WITHIN FEW SECONDS ( PRESS. HOLD AT 250 PSI FOR 5 HRs MEAN WHILE CHANGED VSD PANEL W/ OTHER ONE FROM FALAK-14 ), BLEED PRESS. TO ZERO TO START THE WELL ( WELL STOPPED 3 TIMES WHILE STARTING DUE TO OVER LOAD ), </t>
    </r>
    <r>
      <rPr>
        <b/>
        <u/>
        <sz val="14"/>
        <color rgb="FFFF0000"/>
        <rFont val="Calibri"/>
        <family val="2"/>
      </rPr>
      <t>SUCCEEDED TO START THE WELL @ 50 Hz</t>
    </r>
    <r>
      <rPr>
        <b/>
        <sz val="12"/>
        <color rgb="FF0000FF"/>
        <rFont val="Calibri"/>
        <family val="2"/>
      </rPr>
      <t>, CURR = 68/69 A , USP/DSP= 1070/275 PSI</t>
    </r>
  </si>
  <si>
    <t>FLUSHING</t>
  </si>
  <si>
    <t>WELL DOWN DUE TO OHL PROBLEM, FAILED TO START AGAIN, PERFORMED BACK FLUSHING BY EXPRO PUMP (PUMPPED 150 BBL DIESEL ) @ WHP= 400 PSI, STOPPED PUMPING PRESS. DROPPED TO ZERO, WAITING FOR 2 HRs, TRIED TO START THE WELL AGAIN W/O SUCCESS</t>
  </si>
  <si>
    <r>
      <t xml:space="preserve">EXPRO, </t>
    </r>
    <r>
      <rPr>
        <b/>
        <u/>
        <sz val="13"/>
        <color rgb="FFFF0000"/>
        <rFont val="Calibri"/>
        <family val="2"/>
      </rPr>
      <t>FREQ= 52 Hz</t>
    </r>
    <r>
      <rPr>
        <b/>
        <sz val="12"/>
        <color rgb="FFFF0000"/>
        <rFont val="Calibri"/>
        <family val="2"/>
      </rPr>
      <t xml:space="preserve"> </t>
    </r>
    <r>
      <rPr>
        <b/>
        <sz val="12"/>
        <color indexed="12"/>
        <rFont val="Calibri"/>
        <family val="2"/>
      </rPr>
      <t xml:space="preserve">, AMP= 71/73 , PIP= 2053 PSI, PDP= 3730 PSI, BHT= 249 F, M.T= 284 F, </t>
    </r>
    <r>
      <rPr>
        <b/>
        <u/>
        <sz val="16"/>
        <color rgb="FFFF0000"/>
        <rFont val="Calibri"/>
        <family val="2"/>
      </rPr>
      <t>USP</t>
    </r>
    <r>
      <rPr>
        <b/>
        <sz val="12"/>
        <color indexed="12"/>
        <rFont val="Calibri"/>
        <family val="2"/>
      </rPr>
      <t xml:space="preserve">/DSP= </t>
    </r>
    <r>
      <rPr>
        <b/>
        <u/>
        <sz val="16"/>
        <color rgb="FFFF0000"/>
        <rFont val="Calibri"/>
        <family val="2"/>
      </rPr>
      <t>1215</t>
    </r>
    <r>
      <rPr>
        <b/>
        <sz val="12"/>
        <color indexed="12"/>
        <rFont val="Calibri"/>
        <family val="2"/>
      </rPr>
      <t>/240 PSI,  GAS RATE= 0.579 MMSCF/D</t>
    </r>
  </si>
  <si>
    <t>INCREASED USP F/1100 PSI  TO 1200 PSI ( CHOKE DOWN )</t>
  </si>
  <si>
    <r>
      <t xml:space="preserve">EXPRO, </t>
    </r>
    <r>
      <rPr>
        <b/>
        <u/>
        <sz val="14"/>
        <color rgb="FFFF0000"/>
        <rFont val="Calibri"/>
        <family val="2"/>
      </rPr>
      <t>FREQ= 52 Hz</t>
    </r>
    <r>
      <rPr>
        <b/>
        <sz val="14"/>
        <color rgb="FFFF0000"/>
        <rFont val="Calibri"/>
        <family val="2"/>
      </rPr>
      <t xml:space="preserve"> </t>
    </r>
    <r>
      <rPr>
        <b/>
        <sz val="12"/>
        <color indexed="12"/>
        <rFont val="Calibri"/>
        <family val="2"/>
      </rPr>
      <t>, AMP= 71/73 , PIP= 2053 PSI, PDP= 3675 PSI, BHT= 250 F, M.T= 285 F,</t>
    </r>
    <r>
      <rPr>
        <b/>
        <sz val="12"/>
        <color rgb="FF0000FF"/>
        <rFont val="Calibri"/>
        <family val="2"/>
      </rPr>
      <t xml:space="preserve"> </t>
    </r>
    <r>
      <rPr>
        <b/>
        <u/>
        <sz val="14"/>
        <color rgb="FF0000FF"/>
        <rFont val="Calibri"/>
        <family val="2"/>
      </rPr>
      <t>USP</t>
    </r>
    <r>
      <rPr>
        <b/>
        <sz val="12"/>
        <color rgb="FF0000FF"/>
        <rFont val="Calibri"/>
        <family val="2"/>
      </rPr>
      <t>/DSP</t>
    </r>
    <r>
      <rPr>
        <b/>
        <sz val="14"/>
        <color rgb="FF0000FF"/>
        <rFont val="Calibri"/>
        <family val="2"/>
      </rPr>
      <t xml:space="preserve">= </t>
    </r>
    <r>
      <rPr>
        <b/>
        <u/>
        <sz val="14"/>
        <color rgb="FF0000FF"/>
        <rFont val="Calibri"/>
        <family val="2"/>
      </rPr>
      <t>1150</t>
    </r>
    <r>
      <rPr>
        <b/>
        <sz val="12"/>
        <color rgb="FF0000FF"/>
        <rFont val="Calibri"/>
        <family val="2"/>
      </rPr>
      <t>/244 PSI</t>
    </r>
    <r>
      <rPr>
        <b/>
        <sz val="12"/>
        <color indexed="12"/>
        <rFont val="Calibri"/>
        <family val="2"/>
      </rPr>
      <t>,  GAS RATE= 0.574 MMSCF/D</t>
    </r>
  </si>
  <si>
    <t>INCREASED FREQ. F/51 TO 52 HZ</t>
  </si>
  <si>
    <r>
      <t>EXPRO,</t>
    </r>
    <r>
      <rPr>
        <b/>
        <sz val="16"/>
        <color indexed="12"/>
        <rFont val="Calibri"/>
        <family val="2"/>
      </rPr>
      <t xml:space="preserve"> </t>
    </r>
    <r>
      <rPr>
        <b/>
        <sz val="12"/>
        <color rgb="FF0000FF"/>
        <rFont val="Calibri"/>
        <family val="2"/>
      </rPr>
      <t>FREQ= 51 HZ</t>
    </r>
    <r>
      <rPr>
        <b/>
        <sz val="12"/>
        <color indexed="12"/>
        <rFont val="Calibri"/>
        <family val="2"/>
      </rPr>
      <t xml:space="preserve">, AMP= 69 , </t>
    </r>
    <r>
      <rPr>
        <b/>
        <sz val="12"/>
        <color rgb="FF0000FF"/>
        <rFont val="Calibri"/>
        <family val="2"/>
      </rPr>
      <t>PIP= 2052 PSI,</t>
    </r>
    <r>
      <rPr>
        <b/>
        <sz val="12"/>
        <color indexed="12"/>
        <rFont val="Calibri"/>
        <family val="2"/>
      </rPr>
      <t xml:space="preserve"> PDP= 3630 PSI, BHT= 249 F, M.T= 284 F, </t>
    </r>
    <r>
      <rPr>
        <b/>
        <u/>
        <sz val="18"/>
        <color rgb="FFFF0000"/>
        <rFont val="Calibri"/>
        <family val="2"/>
      </rPr>
      <t>USP</t>
    </r>
    <r>
      <rPr>
        <b/>
        <sz val="12"/>
        <color rgb="FFFF0000"/>
        <rFont val="Calibri"/>
        <family val="2"/>
      </rPr>
      <t>/</t>
    </r>
    <r>
      <rPr>
        <b/>
        <sz val="12"/>
        <color rgb="FF0000FF"/>
        <rFont val="Calibri"/>
        <family val="2"/>
      </rPr>
      <t>DSP</t>
    </r>
    <r>
      <rPr>
        <b/>
        <sz val="12"/>
        <color rgb="FFFF0000"/>
        <rFont val="Calibri"/>
        <family val="2"/>
      </rPr>
      <t xml:space="preserve">= </t>
    </r>
    <r>
      <rPr>
        <b/>
        <u/>
        <sz val="16"/>
        <color rgb="FFFF0000"/>
        <rFont val="Calibri"/>
        <family val="2"/>
      </rPr>
      <t>1110</t>
    </r>
    <r>
      <rPr>
        <b/>
        <sz val="12"/>
        <color rgb="FFFF0000"/>
        <rFont val="Calibri"/>
        <family val="2"/>
      </rPr>
      <t>/</t>
    </r>
    <r>
      <rPr>
        <b/>
        <sz val="12"/>
        <color rgb="FF0000FF"/>
        <rFont val="Calibri"/>
        <family val="2"/>
      </rPr>
      <t>240 PSI</t>
    </r>
    <r>
      <rPr>
        <b/>
        <sz val="12"/>
        <color indexed="12"/>
        <rFont val="Calibri"/>
        <family val="2"/>
      </rPr>
      <t xml:space="preserve">, , GAS </t>
    </r>
    <r>
      <rPr>
        <b/>
        <u/>
        <sz val="12"/>
        <color indexed="12"/>
        <rFont val="Calibri"/>
        <family val="2"/>
      </rPr>
      <t>RATE= 0.383 MMSCF/D</t>
    </r>
  </si>
  <si>
    <t>INCREASED USP F/980 PSI  TO 1100 PSI ( CHOKE DOWN )</t>
  </si>
  <si>
    <r>
      <t>EXPRO,</t>
    </r>
    <r>
      <rPr>
        <b/>
        <sz val="16"/>
        <color indexed="12"/>
        <rFont val="Calibri"/>
        <family val="2"/>
      </rPr>
      <t xml:space="preserve"> </t>
    </r>
    <r>
      <rPr>
        <b/>
        <u/>
        <sz val="16"/>
        <color rgb="FFFF0000"/>
        <rFont val="Calibri"/>
        <family val="2"/>
      </rPr>
      <t>FREQ= 51 HZ</t>
    </r>
    <r>
      <rPr>
        <b/>
        <sz val="12"/>
        <color indexed="12"/>
        <rFont val="Calibri"/>
        <family val="2"/>
      </rPr>
      <t>, AMP= 69 ,</t>
    </r>
    <r>
      <rPr>
        <b/>
        <sz val="12"/>
        <color rgb="FF0000FF"/>
        <rFont val="Calibri"/>
        <family val="2"/>
      </rPr>
      <t xml:space="preserve"> PIP= 2050 PSI</t>
    </r>
    <r>
      <rPr>
        <b/>
        <sz val="12"/>
        <color rgb="FFFF0000"/>
        <rFont val="Calibri"/>
        <family val="2"/>
      </rPr>
      <t>,</t>
    </r>
    <r>
      <rPr>
        <b/>
        <sz val="12"/>
        <color indexed="12"/>
        <rFont val="Calibri"/>
        <family val="2"/>
      </rPr>
      <t xml:space="preserve"> PDP= 3501 PSI, BHT= 250 F, M.T= 282 F,</t>
    </r>
    <r>
      <rPr>
        <b/>
        <sz val="12"/>
        <color rgb="FF0000FF"/>
        <rFont val="Calibri"/>
        <family val="2"/>
      </rPr>
      <t xml:space="preserve"> USP/DSP= 980/244 PSI</t>
    </r>
    <r>
      <rPr>
        <b/>
        <sz val="12"/>
        <color indexed="12"/>
        <rFont val="Calibri"/>
        <family val="2"/>
      </rPr>
      <t>, , GAS RATE= 0.54 MMSCF/D</t>
    </r>
  </si>
  <si>
    <t>INCREASED FREQ. F/50 TO 51 HZ</t>
  </si>
  <si>
    <r>
      <t xml:space="preserve">EXPRO, </t>
    </r>
    <r>
      <rPr>
        <b/>
        <sz val="12"/>
        <color rgb="FFFF0000"/>
        <rFont val="Calibri"/>
        <family val="2"/>
      </rPr>
      <t>FREQ= 50 HZ</t>
    </r>
    <r>
      <rPr>
        <b/>
        <sz val="12"/>
        <color indexed="12"/>
        <rFont val="Calibri"/>
        <family val="2"/>
      </rPr>
      <t xml:space="preserve">, AMP= 69 , </t>
    </r>
    <r>
      <rPr>
        <b/>
        <sz val="12"/>
        <color rgb="FF0000FF"/>
        <rFont val="Calibri"/>
        <family val="2"/>
      </rPr>
      <t>PIP= 2051 PSI</t>
    </r>
    <r>
      <rPr>
        <b/>
        <sz val="12"/>
        <color rgb="FFFF0000"/>
        <rFont val="Calibri"/>
        <family val="2"/>
      </rPr>
      <t>,</t>
    </r>
    <r>
      <rPr>
        <b/>
        <sz val="12"/>
        <color indexed="12"/>
        <rFont val="Calibri"/>
        <family val="2"/>
      </rPr>
      <t xml:space="preserve"> PDP= 3429 PSI, BHT= 250 F, M.T= 280 F, </t>
    </r>
    <r>
      <rPr>
        <b/>
        <sz val="12"/>
        <color rgb="FFFF0000"/>
        <rFont val="Calibri"/>
        <family val="2"/>
      </rPr>
      <t>USP/</t>
    </r>
    <r>
      <rPr>
        <b/>
        <sz val="12"/>
        <color rgb="FF0000FF"/>
        <rFont val="Calibri"/>
        <family val="2"/>
      </rPr>
      <t>DSP</t>
    </r>
    <r>
      <rPr>
        <b/>
        <sz val="12"/>
        <color rgb="FFFF0000"/>
        <rFont val="Calibri"/>
        <family val="2"/>
      </rPr>
      <t>= 942/</t>
    </r>
    <r>
      <rPr>
        <b/>
        <sz val="12"/>
        <color rgb="FF0000FF"/>
        <rFont val="Calibri"/>
        <family val="2"/>
      </rPr>
      <t>242</t>
    </r>
    <r>
      <rPr>
        <b/>
        <sz val="12"/>
        <color rgb="FFFF0000"/>
        <rFont val="Calibri"/>
        <family val="2"/>
      </rPr>
      <t xml:space="preserve"> PSI</t>
    </r>
    <r>
      <rPr>
        <b/>
        <sz val="12"/>
        <color indexed="12"/>
        <rFont val="Calibri"/>
        <family val="2"/>
      </rPr>
      <t>,  GAS RATE= 0.555 MMSCF/D</t>
    </r>
  </si>
  <si>
    <r>
      <t xml:space="preserve">EXPRO, </t>
    </r>
    <r>
      <rPr>
        <b/>
        <sz val="12"/>
        <color rgb="FFFF0000"/>
        <rFont val="Calibri"/>
        <family val="2"/>
      </rPr>
      <t>FREQ= 50 HZ</t>
    </r>
    <r>
      <rPr>
        <b/>
        <sz val="12"/>
        <color indexed="12"/>
        <rFont val="Calibri"/>
        <family val="2"/>
      </rPr>
      <t xml:space="preserve">, AMP= 68 , </t>
    </r>
    <r>
      <rPr>
        <b/>
        <sz val="12"/>
        <color rgb="FFFF0000"/>
        <rFont val="Calibri"/>
        <family val="2"/>
      </rPr>
      <t>PIP= 2066 PSI,</t>
    </r>
    <r>
      <rPr>
        <b/>
        <sz val="12"/>
        <color indexed="12"/>
        <rFont val="Calibri"/>
        <family val="2"/>
      </rPr>
      <t xml:space="preserve"> PDP= 3470 PSI, BHT= 250 F, M.T= 280 F, </t>
    </r>
    <r>
      <rPr>
        <b/>
        <sz val="12"/>
        <color rgb="FFFF0000"/>
        <rFont val="Calibri"/>
        <family val="2"/>
      </rPr>
      <t>USP/DSP= 960/250 PSI</t>
    </r>
    <r>
      <rPr>
        <b/>
        <sz val="12"/>
        <color indexed="12"/>
        <rFont val="Calibri"/>
        <family val="2"/>
      </rPr>
      <t>, WHT= 214 F, GAS RATE= 1.09 MMSCF/D</t>
    </r>
  </si>
  <si>
    <t xml:space="preserve">PDP =3435 PSI , USP/DSP =910/181 PSI , WHT=210 F </t>
  </si>
  <si>
    <r>
      <t>AFTER W/O , EXPRO,</t>
    </r>
    <r>
      <rPr>
        <b/>
        <u/>
        <sz val="12"/>
        <color rgb="FFFF0000"/>
        <rFont val="Calibri"/>
        <family val="2"/>
      </rPr>
      <t xml:space="preserve"> PUMP= P-62</t>
    </r>
    <r>
      <rPr>
        <b/>
        <sz val="12"/>
        <color indexed="12"/>
        <rFont val="Calibri"/>
        <family val="2"/>
      </rPr>
      <t>,</t>
    </r>
    <r>
      <rPr>
        <b/>
        <u/>
        <sz val="12"/>
        <color rgb="FFFF0000"/>
        <rFont val="Calibri"/>
        <family val="2"/>
      </rPr>
      <t xml:space="preserve"> FREQ= 50 HZ</t>
    </r>
    <r>
      <rPr>
        <b/>
        <sz val="12"/>
        <color indexed="12"/>
        <rFont val="Calibri"/>
        <family val="2"/>
      </rPr>
      <t xml:space="preserve">, AMP= 67/69, </t>
    </r>
    <r>
      <rPr>
        <b/>
        <sz val="12"/>
        <color rgb="FFFF0000"/>
        <rFont val="Calibri"/>
        <family val="2"/>
      </rPr>
      <t>PIP= 2090 PSI</t>
    </r>
    <r>
      <rPr>
        <b/>
        <sz val="12"/>
        <color indexed="12"/>
        <rFont val="Calibri"/>
        <family val="2"/>
      </rPr>
      <t xml:space="preserve">, PDP= 3470 PSI, BHT= 250 F, M.T= 277 F, </t>
    </r>
    <r>
      <rPr>
        <b/>
        <u/>
        <sz val="12"/>
        <color rgb="FFFF0000"/>
        <rFont val="Calibri"/>
        <family val="2"/>
      </rPr>
      <t>USP/DSP= 940/250 PSI</t>
    </r>
    <r>
      <rPr>
        <b/>
        <sz val="12"/>
        <color indexed="12"/>
        <rFont val="Calibri"/>
        <family val="2"/>
      </rPr>
      <t>, WHT= 214 F, GAS RATE= 0.811 MMSCF/D , CO₂=8% , H₂S =4 PPM</t>
    </r>
  </si>
  <si>
    <t>PIP = 2090 PSI ,PDP = 3430 PSI ,BHT =250 F,  M.T =275 F , USP/DSP =950/178 PSI , WHT=214 F , FREQ=50 HZ , CURRENT = 69 A</t>
  </si>
  <si>
    <t>PERFORMED BACK FLUSHING BY +/- 200 BBLS DIESEL , WHP = 250 PSI , MANY TRAILS TO START THE WLL WITHOUT SUCCESS</t>
  </si>
  <si>
    <t>FOUND ESP PLUGED , PERFORMED BACK FLUSHING BY DIVERTING E-DEEP-2 , MANY TRILES TO START THE WELL WITOUT SUCCESS .</t>
  </si>
  <si>
    <t>EXPRO , FREQ. = 53 HZ , AMP =100, PIP = 2161PSI, PDP = 3370 PSI , USP/DSP =610/178 PSI , WHT=219 F ,  GAS RATE= 0.60 MMSCFPD.</t>
  </si>
  <si>
    <r>
      <t xml:space="preserve">EXPRO , </t>
    </r>
    <r>
      <rPr>
        <b/>
        <u/>
        <sz val="12"/>
        <color rgb="FFFF0000"/>
        <rFont val="Calibri"/>
        <family val="2"/>
      </rPr>
      <t>FREQ. = 53 HZ ,</t>
    </r>
    <r>
      <rPr>
        <b/>
        <sz val="12"/>
        <color indexed="12"/>
        <rFont val="Calibri"/>
        <family val="2"/>
      </rPr>
      <t xml:space="preserve"> AMP =98.8, PIP = 2163PSI, PDP = 3401 PSI , BHT =246 F , M.T =260 F,   , USP/DSP =633/136 PSI , WHT=216 F ,  </t>
    </r>
    <r>
      <rPr>
        <b/>
        <sz val="12"/>
        <rFont val="Calibri"/>
        <family val="2"/>
      </rPr>
      <t>GAS RATE= 0.592 MMSCFPD.</t>
    </r>
  </si>
  <si>
    <t>PIP = 2140 PSI ,PDP = 3412 PSI , BHT =246 F , USP/DSP =642/117 PSI , WHT=214 F , FREQ=53 HZ , CURRENT = 100 A</t>
  </si>
  <si>
    <t>PIP = 2150 PSI ,PDP = 3425 PSI , BHT =246 F , USP/DSP =652/118 PSI , WHT=214 F , FREQ=53 HZ , CURRENT = 99.9 A</t>
  </si>
  <si>
    <r>
      <t xml:space="preserve">CHOKE UP UNTIL DECREASE USP F/725 PSI </t>
    </r>
    <r>
      <rPr>
        <b/>
        <u/>
        <sz val="12"/>
        <color rgb="FFFF0000"/>
        <rFont val="Calibri"/>
        <family val="2"/>
      </rPr>
      <t xml:space="preserve">TO 650 PSI </t>
    </r>
  </si>
  <si>
    <r>
      <t xml:space="preserve">EXPRO , </t>
    </r>
    <r>
      <rPr>
        <b/>
        <u/>
        <sz val="12"/>
        <color rgb="FFFF0000"/>
        <rFont val="Calibri"/>
        <family val="2"/>
      </rPr>
      <t>FREQ. = 53 HZ ,</t>
    </r>
    <r>
      <rPr>
        <b/>
        <sz val="12"/>
        <color indexed="12"/>
        <rFont val="Calibri"/>
        <family val="2"/>
      </rPr>
      <t xml:space="preserve"> AMP =99.3, PIP = 2155 PSI, PDP = 3510 PSI , BHT =245 F , M.T =259 F,   , USP/DSP =730/120 PSI , WHT=215 F ,  </t>
    </r>
    <r>
      <rPr>
        <b/>
        <sz val="12"/>
        <color rgb="FFFF0000"/>
        <rFont val="Calibri"/>
        <family val="2"/>
      </rPr>
      <t>GAS RATE= 1.3169 MMSCFPD.</t>
    </r>
  </si>
  <si>
    <t>CURR.= 99.3 A,  PIP= 2156 PSI, PDP= 3515 PSI, USP= 723 PSI , 
VSD LOADING = 84.5%</t>
  </si>
  <si>
    <t>INCREASED FREQ. F/ 52 Hz T/ 53 Hz</t>
  </si>
  <si>
    <t>CURR.= 96 A,  PIP= 2165 PSI, PDP= 3490 PSI, USP/DSP= 690/113 PSI, BHT= 246 F , MT= 257 F , WHT= 197 F</t>
  </si>
  <si>
    <t>INCREASED FREQ. F/ 50 Hz T/ 52 Hz</t>
  </si>
  <si>
    <t>DOWN AFTER PCR PROBLEM, TRY TO START THE WELL W/O SUCCESS, PERFORMED BACK WASH BY PUMPING 15000 LITRE DIESEL W/ WHP 300 PSI, STOPPED PUMPING , WHP DECREASED INSTANTLY TO ZERO , STARTED OK , ON STREAM</t>
  </si>
  <si>
    <r>
      <t xml:space="preserve">EXPRO, </t>
    </r>
    <r>
      <rPr>
        <b/>
        <sz val="12"/>
        <color rgb="FFFF0000"/>
        <rFont val="Calibri"/>
        <family val="2"/>
      </rPr>
      <t xml:space="preserve"> </t>
    </r>
    <r>
      <rPr>
        <b/>
        <sz val="12"/>
        <color rgb="FF0000FF"/>
        <rFont val="Calibri"/>
        <family val="2"/>
      </rPr>
      <t xml:space="preserve">FREQ.= 50 HZ , AMP= 98.5 ,  </t>
    </r>
    <r>
      <rPr>
        <b/>
        <sz val="12"/>
        <color rgb="FFC00000"/>
        <rFont val="Calibri"/>
        <family val="2"/>
      </rPr>
      <t>PIP= 2150 PSI</t>
    </r>
    <r>
      <rPr>
        <b/>
        <sz val="12"/>
        <color rgb="FF0000FF"/>
        <rFont val="Calibri"/>
        <family val="2"/>
      </rPr>
      <t xml:space="preserve"> , PDP= 3440 PSI , USP/DSP= 665/225 PSI , BHT= 246.4 F , WHT= 220 F , </t>
    </r>
    <r>
      <rPr>
        <b/>
        <sz val="12"/>
        <color rgb="FFC00000"/>
        <rFont val="Calibri"/>
        <family val="2"/>
      </rPr>
      <t>GAS RATE= 1.8 MMSCFPD.</t>
    </r>
  </si>
  <si>
    <r>
      <t xml:space="preserve">EXPRO,  PIP = 2143 PSI, </t>
    </r>
    <r>
      <rPr>
        <b/>
        <sz val="12"/>
        <color rgb="FFFF0000"/>
        <rFont val="Calibri"/>
        <family val="2"/>
      </rPr>
      <t>GAS RATE= 1.3 MMSCFPD.</t>
    </r>
  </si>
  <si>
    <r>
      <t xml:space="preserve">EXPRO, FREQ.= 50 HZ, AMP= 102,  </t>
    </r>
    <r>
      <rPr>
        <b/>
        <sz val="12"/>
        <color rgb="FFFF0000"/>
        <rFont val="Calibri"/>
        <family val="2"/>
      </rPr>
      <t>PIP= 2120 PSI</t>
    </r>
    <r>
      <rPr>
        <b/>
        <sz val="12"/>
        <color indexed="12"/>
        <rFont val="Calibri"/>
        <family val="2"/>
      </rPr>
      <t xml:space="preserve">, PDP= 3450 PSI, USP/DSP= 670/200 PSI, BHT= 246 F, </t>
    </r>
    <r>
      <rPr>
        <b/>
        <sz val="12"/>
        <color rgb="FFFF0000"/>
        <rFont val="Calibri"/>
        <family val="2"/>
      </rPr>
      <t>GAS RATE= 1.73 MMSCFPD.</t>
    </r>
  </si>
  <si>
    <t xml:space="preserve">PIP = 2100 PSI </t>
  </si>
  <si>
    <t xml:space="preserve">PIP = 2045 PSI </t>
  </si>
  <si>
    <r>
      <t>EXPRO,</t>
    </r>
    <r>
      <rPr>
        <b/>
        <u/>
        <sz val="12"/>
        <color rgb="FFFF0000"/>
        <rFont val="Calibri"/>
        <family val="2"/>
      </rPr>
      <t xml:space="preserve"> FREQ.= 50 HZ</t>
    </r>
    <r>
      <rPr>
        <b/>
        <sz val="12"/>
        <color indexed="12"/>
        <rFont val="Calibri"/>
        <family val="2"/>
      </rPr>
      <t xml:space="preserve">, AMP= 102,  </t>
    </r>
    <r>
      <rPr>
        <b/>
        <sz val="12"/>
        <color rgb="FFFF0000"/>
        <rFont val="Calibri"/>
        <family val="2"/>
      </rPr>
      <t>PIP= 2050 PSI,</t>
    </r>
    <r>
      <rPr>
        <b/>
        <sz val="12"/>
        <color indexed="12"/>
        <rFont val="Calibri"/>
        <family val="2"/>
      </rPr>
      <t xml:space="preserve"> PDP= 3445 PSI, USP/DSP= 670/220 PSI, BHT= 246 F, </t>
    </r>
    <r>
      <rPr>
        <b/>
        <sz val="12"/>
        <color rgb="FFFF0000"/>
        <rFont val="Calibri"/>
        <family val="2"/>
      </rPr>
      <t>GAS RATE= 1.0 MMSCFPD.</t>
    </r>
  </si>
  <si>
    <t xml:space="preserve">DECREASED FREQ. F/51 HZ TO 50 HZ DUE TO HIGH VSD DRIVE LOADING </t>
  </si>
  <si>
    <t>PIP = 2130 PSI</t>
  </si>
  <si>
    <r>
      <t>SCHLUM. ,</t>
    </r>
    <r>
      <rPr>
        <b/>
        <u/>
        <sz val="12"/>
        <color rgb="FFFF0000"/>
        <rFont val="Calibri"/>
        <family val="2"/>
      </rPr>
      <t xml:space="preserve"> FREQ. = 51 HZ </t>
    </r>
    <r>
      <rPr>
        <b/>
        <sz val="12"/>
        <color indexed="12"/>
        <rFont val="Calibri"/>
        <family val="2"/>
      </rPr>
      <t xml:space="preserve">, AMP =100, </t>
    </r>
    <r>
      <rPr>
        <b/>
        <sz val="12"/>
        <color rgb="FFFF0000"/>
        <rFont val="Calibri"/>
        <family val="2"/>
      </rPr>
      <t>PIP = 2288 PSI,</t>
    </r>
    <r>
      <rPr>
        <b/>
        <sz val="12"/>
        <color indexed="12"/>
        <rFont val="Calibri"/>
        <family val="2"/>
      </rPr>
      <t xml:space="preserve"> PDP = 3561 PSI  ,M.T-256 F , BHT =246 F , USP/DSP =755/194 PSI , WHT=220 F , </t>
    </r>
    <r>
      <rPr>
        <b/>
        <sz val="12"/>
        <color rgb="FFFF0000"/>
        <rFont val="Calibri"/>
        <family val="2"/>
      </rPr>
      <t>GAS RATE = 0.96 MMSCF/D</t>
    </r>
  </si>
  <si>
    <t>DECREASED FREQ. F/52 HZ TO 51 HZ DUE TO HIGH VSD DRIVE LOADING ,( FREQ. = 51 HZ , CURR. =100.6 A , PIP = 2335 PSI, PDP = 3540 PSI  , USP/DSP =750/145 PSI ,M.T =256 F , BHT = 247 F,   ) , VSD LOAD = 91.77 %</t>
  </si>
  <si>
    <t>SCHLUM. , FREQ. = 52 HZ , AMP =101, PIP = 2363 PSI, PDP = 3620 PSI  , USP/DSP =798/300 PSI , WHT=225 F</t>
  </si>
  <si>
    <t xml:space="preserve">EXPRO , FREQ. = 52 HZ , AMP =99, PIP = 2355 PSI, PDP = 3637 PSI  , USP/DSP =813/333 PSI </t>
  </si>
  <si>
    <t>DECREASED FREQ. F/53 HZ TO 52 HZ DUE TO HIGH VSD DRIVE LOADING</t>
  </si>
  <si>
    <t>DECREASED FREQ. F/54 HZ TO 53 HZ &amp; CHOCK DOWN FOR USP UNTILL HAD  800 PSI</t>
  </si>
  <si>
    <t xml:space="preserve">EXPRO ,  FREQ. = 54 HZ , 
</t>
  </si>
  <si>
    <t>DECREASED FREQ. F/55 HZ TO 54 HZ</t>
  </si>
  <si>
    <t>EXPRO , AFTER W/O , FREQ. = 55 HZ , 
AMP =101, USP/DSP = 750/255 PSI, PIP = 2412 PSI , PDP = 3620 PSI , M.T =255 F , BHT = 244 F</t>
  </si>
  <si>
    <r>
      <t xml:space="preserve">UNDER W/O DUE TO SHORT CIRCUIT , ( Found damage in cable @ joint No. 8 below the </t>
    </r>
    <r>
      <rPr>
        <b/>
        <sz val="12"/>
        <color rgb="FFFF0000"/>
        <rFont val="Calibri"/>
        <family val="2"/>
      </rPr>
      <t xml:space="preserve"> ESP PKR</t>
    </r>
    <r>
      <rPr>
        <b/>
        <sz val="12"/>
        <color rgb="FF0000FF"/>
        <rFont val="Calibri"/>
        <family val="2"/>
      </rPr>
      <t xml:space="preserve"> ) , RIH WITH SN-8000 ESP , STARTED THE WELL WITH FREQ. =55HZ &amp; ADJUSTED USP = 750 PSI , CURRENT  = 102 A , PIP = 2401 PSI , PDP = 3576 PSI , BHT = 245 F , M.T  = 260 F , W.C = NIL  , ON STRAM @ </t>
    </r>
    <r>
      <rPr>
        <b/>
        <sz val="12"/>
        <color rgb="FFFF0000"/>
        <rFont val="Calibri"/>
        <family val="2"/>
      </rPr>
      <t>29/3/2013</t>
    </r>
  </si>
  <si>
    <t>DOWN DUE TO SHORT CIRCUIT, WAITING W/O.</t>
  </si>
  <si>
    <r>
      <t xml:space="preserve">EXPRO , GAS RATE = +/-0.445 MMSCF/D , </t>
    </r>
    <r>
      <rPr>
        <b/>
        <u/>
        <sz val="12"/>
        <color rgb="FFFF0000"/>
        <rFont val="Calibri"/>
        <family val="2"/>
      </rPr>
      <t xml:space="preserve">FREQ. = 54 HZ  </t>
    </r>
    <r>
      <rPr>
        <b/>
        <sz val="12"/>
        <color indexed="12"/>
        <rFont val="Calibri"/>
        <family val="2"/>
      </rPr>
      <t xml:space="preserve">
AMP =86.5, USP/DSP = 740/290 PSI, WHT=218 F </t>
    </r>
  </si>
  <si>
    <t>INCREASED FREQ. = 54 HZ TO 56 HZ , AMP = 93.8 , NAME PLATE = 94 A , USP/DSP = 753/227 PSI , WHT=219 F , FOUND THE WELL DOWN DUE TO OVER LOAD , DECREASED FREQ. TO 54 HZ , CURRENT = 85.6 A .</t>
  </si>
  <si>
    <t>INCREASED FREQ. = 52 HZ TO 54 HZ , AMP = 86.3 , USP/DSP = 735/225 PSI , WHT=217 F</t>
  </si>
  <si>
    <t>INCREASED FREQ. = 50 HZ TO 52 HZ , AMP = 80.6 , USP/DSP = 712/225 PSI , WHT=215 F</t>
  </si>
  <si>
    <t>INCREASED FREQ. = 48 HZ TO 50 HZ , AMP = 77 , USP/DSP = 686/216 PSI , WHT=213 F</t>
  </si>
  <si>
    <r>
      <t xml:space="preserve">REPLACED TWO 400 KVA TRANSFORMER BY ONE 750 KVA , </t>
    </r>
    <r>
      <rPr>
        <b/>
        <sz val="12"/>
        <color rgb="FFFF0000"/>
        <rFont val="Calibri"/>
        <family val="2"/>
      </rPr>
      <t>INCREASED FREQ F/46HZ TO 48 HZ</t>
    </r>
    <r>
      <rPr>
        <b/>
        <sz val="12"/>
        <color rgb="FF0000FF"/>
        <rFont val="Calibri"/>
        <family val="2"/>
      </rPr>
      <t xml:space="preserve"> , CURRENT = 73.8 AMP , USP /DSP = 655/215 PSI , WHT = 208 F.</t>
    </r>
  </si>
  <si>
    <t>OPENED CHOKE SIZE  TILL HAD WHP DECREASED F/685 TO 635 PSI , DSP = 215 PSI , 
WHT = 210 F</t>
  </si>
  <si>
    <t xml:space="preserve">EXPRO , GAS RATE = +/-0.48 MMSCF/D , FREQ. = 46 HZ , 
AMP =66 , USP/DSP = 715/236 PSI, WHT=210 F </t>
  </si>
  <si>
    <t xml:space="preserve">EXPRO , GAS RATE = +/-0.60 MMSCF/D , FREQ. = 46 HZ , 
AMP =66.2 , USP/DSP = 750/302 PSI, WHT=212 F </t>
  </si>
  <si>
    <t>FREQ. = 46 HZ , CURRENT = 63.4 A , , USP/DSP = 750/155 PSI , WHT = 207 F</t>
  </si>
  <si>
    <t>CLOSED CSG WING &amp; PKR GAS VENT</t>
  </si>
  <si>
    <t>FREQ. = 46 HZ , CURRENT = 66 A , VOLT = 357 V , USP/DSP = 800/193 PSI , WHT = 210 F</t>
  </si>
  <si>
    <t xml:space="preserve">CHECKED DOWN HOLE ( MOTOR &amp; CABLE ) , BY OHM METER , FOUND PH-PH = 3.9 OHM , PH-GR = 550 K , MEGGER MOTOR &amp; CABLE , FOUND PH-GR = ZERO  , DOWN HOLE SYTEAM DOWN , STARTED THE WELL @ FREQ = 46 HZ &amp; CURRENT = 66 A , VOLT = 300V , OPENED GAS VENT , DIVERTED CSG TO PROD. LINE .
</t>
  </si>
  <si>
    <t xml:space="preserve">INCREASED FREQ. F/ 53 HZ T/ 55 HZ , A= 79, PIP= 2631 , PDP= 3469 PSI </t>
  </si>
  <si>
    <t xml:space="preserve">CHECKED TWO TRANSFORMER UNDERBALANCED IN CURRENT READING , FIXED IT , DECREASED FREQ. TO 53 HZ ,  CURRENT 76.6 , PIP = 2625 , PDP = 3471 , M.T = 292 F , BHT = 248 , USP /DSP = 1000/164 </t>
  </si>
  <si>
    <t>EXPRO . FREQ. = 55 HZ , CURRENT=84.3A</t>
  </si>
  <si>
    <t>EXPRO . FREQ. = 55 HZ , CURRENT=82 AMP, PIP=2621 , PDP=3503 , M.T=297 F, USP/DSP = 1050/245 PSI ,  
GAS RATE =1.3 MMSCF/D</t>
  </si>
  <si>
    <t>EXPRO . FREQ. = 55 HZ , CURRENT=81.9 AMP, PIP=2618 , PDP=3504 , BHT = 248 , M.T=296 F, WHP = 1000 PSI ,  
GAS RATE =1.2 MMSCF/D</t>
  </si>
  <si>
    <t>EXPRO . FREQ. = 60 HZ , CURRENT=89 AMP, PIP=2609 , PDP=3739 , BHT = 248 ,  GAS RATE =1.3 MMSCF/D</t>
  </si>
  <si>
    <t xml:space="preserve">FREQ= 60 HZ, CURRENT= 83 A, PIP= 2605 PSI , PDP= 3800 PSI , BHT=248 F , M.T = 290 F , USP/DSP = 1300 /195 PSI , WHT = 220 F.
</t>
  </si>
  <si>
    <t xml:space="preserve">FREQ= 60 HZ, CURRENT= 81 A, PIP= 2658 PSI , PDP= 4105 PSI , BHT=248 F , M.T = 285 F , USP/DSP = 1500 /315PSI , WHT = 222 F.
</t>
  </si>
  <si>
    <t xml:space="preserve">FREQ= 60 HZ, CURRENT= 81 A, PIP= 2728 PSI , PDP= 4175 PSI , BHT=248 F , M.T = 285 F , USP/DSP = 1500 /382PSI , WHT = 220 F.
</t>
  </si>
  <si>
    <r>
      <t xml:space="preserve">PROCESS TK . AFTER W/O , </t>
    </r>
    <r>
      <rPr>
        <b/>
        <sz val="12"/>
        <color rgb="FFFF0000"/>
        <rFont val="Calibri"/>
        <family val="2"/>
      </rPr>
      <t xml:space="preserve">ADD NEW INTERVAL 
AEB-IIIG ( 10256-10296 ) ,(  </t>
    </r>
    <r>
      <rPr>
        <b/>
        <sz val="12"/>
        <color rgb="FF00B050"/>
        <rFont val="Calibri"/>
        <family val="2"/>
      </rPr>
      <t>AEB-III-G (10190-10216) , (10224-10240) &amp; (10256-10296)  ON PRODUCTION )</t>
    </r>
    <r>
      <rPr>
        <b/>
        <sz val="12"/>
        <color rgb="FFFF0000"/>
        <rFont val="Calibri"/>
        <family val="2"/>
      </rPr>
      <t xml:space="preserve"> &amp; 
INSTALLING  SN-8000 ESP </t>
    </r>
  </si>
  <si>
    <t>SHUT IN WHP = 400 PSI &amp; S.PI.P = 2845 PSI AFTER 6 HRS</t>
  </si>
  <si>
    <t>FOUND VOLTAG OUT FOR VSD HAD VOLTAGE DROP +/- 25 VOLT  , TRAY TO SOLVE THIS PROBLEM WITHOUT SUCCESS , REPLACED UNICON BY ANOTHER ONE , INCREASED TABBING OF TRANSFORMER , NEED TO REPLEC VSD BY ANOTHER ONE.</t>
  </si>
  <si>
    <t>FREQ= 60 HZ, CURRENT= 82 A, PIP= 2680 PSI , PDP= 4028 PSI , USP = 1500 PSI , 
BHT=245 F , M.T = 285 F</t>
  </si>
  <si>
    <t>DOWN HOLE SHORT CIRCUIT , WAITING FOR W/O</t>
  </si>
  <si>
    <t>PROCESS  TANK , AFTER INCREASING FREQ. F/50 HZ TO 53 HZ</t>
  </si>
  <si>
    <t>FREQ= 53 HZ, CURRENT= 40 A, PIP= 2503 PSI , PDP= 4064 PSI , USP/DSP = 1400/231 PSI , WHT = 215 F</t>
  </si>
  <si>
    <t>INCREASED FREQ. F/ 50 HZ T/ 53 HZ , A= 40, PIP= 2500 , PDP= 4065 PSI , WHT= 215 F</t>
  </si>
  <si>
    <t>BY SUBTRACTION FROM ( E-DEEP-1,2 TOTAL PROD. RATE ), HZ= 50 , A= 35.3, PIP= 2555 PSI , PDP= 3969 PSI .</t>
  </si>
  <si>
    <t>FREQ= 50 HZ, CURRENT= 35.5 A, PIP= 2570 PSI , PDP= 3970 PSI , WHT = 213 F</t>
  </si>
  <si>
    <t xml:space="preserve">  FREQ. = 50 HZ , CURRENT = 35 A , USP / DSP = 1500/239 PSI , WHT = 215 F ,  PIP= 2750 PSI , PDP = 4046 PSI. </t>
  </si>
  <si>
    <t>DECREASED  FREQ. FROM 52 HZ TO 50 HZ , PIP= 2772 PSI , PDP = 4062PSI , CURRENT = 35.4 A , USP / DSP = 1500/247 PSI , WHT = 215 F.</t>
  </si>
  <si>
    <t>DECREASED  FREQ. FROM 53 HZ TO 52 HZ , PIP= 2765 PSI , PDP = 4151 PSI , CURRENT = 38.5 A</t>
  </si>
  <si>
    <t>WHP INCREASED F/220 TO 277 AFTER STOPPING DRAG REDUCER CHIMICAL</t>
  </si>
  <si>
    <r>
      <t>PROCESS TK ,</t>
    </r>
    <r>
      <rPr>
        <b/>
        <sz val="12"/>
        <color indexed="10"/>
        <rFont val="Calibri"/>
        <family val="2"/>
      </rPr>
      <t xml:space="preserve"> ( FREQ. = 53 HZ , CURRENT=40.6 A . ,USP/DSP =1500/277 PSI  , PIP=2800 PSI , PDP=4215 PSI  , GAS RATE +/- 1 MMSCF/D</t>
    </r>
  </si>
  <si>
    <r>
      <t xml:space="preserve">PROCESS TK , </t>
    </r>
    <r>
      <rPr>
        <b/>
        <sz val="12"/>
        <color indexed="10"/>
        <rFont val="Calibri"/>
        <family val="2"/>
      </rPr>
      <t xml:space="preserve">AFTER INCREASING FREQ. F/52 TO 53 , ( FREQ. = 53 HZ , CURRENT=40.4 A . ,DSP =223 PSI  , PIP=2800 PSI , PDP=4197 PSI </t>
    </r>
  </si>
  <si>
    <t>INCREASED FREQ. FROM 52 HZ TO 53 HZ</t>
  </si>
  <si>
    <r>
      <t>AGIBA TANK ,</t>
    </r>
    <r>
      <rPr>
        <b/>
        <sz val="12"/>
        <color indexed="10"/>
        <rFont val="Calibri"/>
        <family val="2"/>
      </rPr>
      <t xml:space="preserve"> FREQ. = 52 HZ , CURRENT=38.5 A ,USP/DSP =1500/221 PSI  , PIP=2810 PSI , PDP=4160 PSI , GAS RATE =1MMSCF/D</t>
    </r>
  </si>
  <si>
    <t>PIP = 2820 PSI , PDP = 4166 PSI ,   USP / DSP = 1500 / 215PSI , 
FREQ= 52 HZ , CURRENT = 38.5 A</t>
  </si>
  <si>
    <r>
      <t xml:space="preserve"> AGIBA TANK , </t>
    </r>
    <r>
      <rPr>
        <b/>
        <sz val="12"/>
        <color indexed="10"/>
        <rFont val="Calibri"/>
        <family val="2"/>
      </rPr>
      <t xml:space="preserve">FREQ. = 52 HZ , CURRENT=38.5 A . ,USP/DSP =1500/234PSI  , PIP=2837 PSI , PDP=4177PSI </t>
    </r>
  </si>
  <si>
    <r>
      <t>AFTER INCREASING FREQ. F/50 HZ TO 52 , AGIBA TANK ,</t>
    </r>
    <r>
      <rPr>
        <b/>
        <sz val="12"/>
        <color indexed="10"/>
        <rFont val="Calibri"/>
        <family val="2"/>
      </rPr>
      <t xml:space="preserve"> </t>
    </r>
    <r>
      <rPr>
        <b/>
        <u/>
        <sz val="12"/>
        <color indexed="10"/>
        <rFont val="Calibri"/>
        <family val="2"/>
      </rPr>
      <t>FREQ. = 52 HZ</t>
    </r>
    <r>
      <rPr>
        <b/>
        <sz val="12"/>
        <color indexed="10"/>
        <rFont val="Calibri"/>
        <family val="2"/>
      </rPr>
      <t xml:space="preserve"> , CURRENT=38 A . ,USP/DSP =1500/234PSI  , PIP=2844 PSI , PDP=4173 PSI </t>
    </r>
  </si>
  <si>
    <t>INCREASED FREQ. FROM 50 HZ TO 52 HZ</t>
  </si>
  <si>
    <t>PIP = 2890 PSI , PDP = 4243 PSI , BHT = 247 F ,  USP / DSP = 1600 / 216 PSI , 
FREQ= 50 HZ , CURRENT = 35.8 A</t>
  </si>
  <si>
    <r>
      <t>AGIBA TANK ,</t>
    </r>
    <r>
      <rPr>
        <b/>
        <sz val="12"/>
        <color indexed="10"/>
        <rFont val="Calibri"/>
        <family val="2"/>
      </rPr>
      <t xml:space="preserve"> FREQ. = 50 HZ , CURRENT=35 A . VOLT =361 V ,USP/DSP =1620/220 PSI  , PIP=2895 PSI , PDP=4265 PSI , GAS RATE =1MMSCF/D</t>
    </r>
  </si>
  <si>
    <t>AGIBA TANK , AFTER INSATALLING ADJUSTABLE CHOKE</t>
  </si>
  <si>
    <t>DIVERTED THE WELL TO PRODUCTION LINE , INSTALLED ADJUSTABLE CHOKE , ADJUST THE WELL AT THE SAME PARMATER OF FIXED CHOKE 28/64"  AS FOLLOW ( USP /DSP = 1650/240 PSI , FREQ= 50 HZ , AMP = 35.7 , PIP = 2910 PSI , PDP = 4179 PSI , BHT = 247 F.</t>
  </si>
  <si>
    <t>AGIBA TANK</t>
  </si>
  <si>
    <t>FREQ= 50 HZ , CURRENT =35.4 A , VOLT = 357 V , PIP = 2915 PSI , PDP = 4265 PSI , 
U.S.P.= 1645 PSI, D.S.P.= 320 PSI, BHT= 247 F</t>
  </si>
  <si>
    <t>FREQ= 50 HZ , CURRENT =35 A , VOLT = 357 V , PIP = 2862 PSI , PDP = 4280 PSI , 
BHT= 247 F</t>
  </si>
  <si>
    <r>
      <t xml:space="preserve">AGIBA PROCESS TANK , </t>
    </r>
    <r>
      <rPr>
        <b/>
        <u/>
        <sz val="12"/>
        <color indexed="8"/>
        <rFont val="Calibri"/>
        <family val="2"/>
      </rPr>
      <t xml:space="preserve"> FREQ. = 50 HZ CURRENT = 35 A ,USP/DSP = 1683/328 PSI   , FIXED CHOKE = 28/64"</t>
    </r>
  </si>
  <si>
    <r>
      <t xml:space="preserve">DIVERTED THE WELL TO AGIBA SEP. @ PROCESS PLANT , ( FREQ= 50 HZ , CURRENT = 35A , PIP = 2880 PSI , PDP = 4307 PSI , </t>
    </r>
    <r>
      <rPr>
        <b/>
        <sz val="12"/>
        <color indexed="10"/>
        <rFont val="Calibri"/>
        <family val="2"/>
      </rPr>
      <t>USP/DSP = 1705/ 320 PSI</t>
    </r>
    <r>
      <rPr>
        <b/>
        <sz val="12"/>
        <color indexed="12"/>
        <rFont val="Calibri"/>
        <family val="2"/>
      </rPr>
      <t xml:space="preserve"> , FIXED CHOKE =28/64"</t>
    </r>
  </si>
  <si>
    <r>
      <t>EXPRO.</t>
    </r>
    <r>
      <rPr>
        <b/>
        <u/>
        <sz val="12"/>
        <color indexed="8"/>
        <rFont val="Calibri"/>
        <family val="2"/>
      </rPr>
      <t xml:space="preserve"> FREQ. = 50 HZ ,WHP = 1720 PSI   , </t>
    </r>
    <r>
      <rPr>
        <b/>
        <u/>
        <sz val="12"/>
        <color indexed="10"/>
        <rFont val="Calibri"/>
        <family val="2"/>
      </rPr>
      <t>FIXED CHOKE = 28/64" , GAS RATE =1.76 MMSCF/D</t>
    </r>
  </si>
  <si>
    <r>
      <t>EXPRO.</t>
    </r>
    <r>
      <rPr>
        <b/>
        <u/>
        <sz val="12"/>
        <color indexed="8"/>
        <rFont val="Calibri"/>
        <family val="2"/>
      </rPr>
      <t xml:space="preserve"> FREQ. = 50 HZ ,WHP = 1584 PSI</t>
    </r>
    <r>
      <rPr>
        <b/>
        <sz val="12"/>
        <color indexed="10"/>
        <rFont val="Calibri"/>
        <family val="2"/>
      </rPr>
      <t xml:space="preserve">  , PIP=2892 , PDP=4224 , M.T = 266 , A =33.6  ,  GAS RATE =1.77 MMSCF/D</t>
    </r>
  </si>
  <si>
    <r>
      <t>EXPRO.</t>
    </r>
    <r>
      <rPr>
        <b/>
        <u/>
        <sz val="12"/>
        <color indexed="8"/>
        <rFont val="Calibri"/>
        <family val="2"/>
      </rPr>
      <t xml:space="preserve"> FREQ. = 50 HZ ,WHP = 1423 PSI</t>
    </r>
    <r>
      <rPr>
        <b/>
        <sz val="12"/>
        <color indexed="10"/>
        <rFont val="Calibri"/>
        <family val="2"/>
      </rPr>
      <t xml:space="preserve">  , PIP=2877 , PDP=4088 , BHT = 247 , M.T = 264 , A =34 ,VOLT =362 V ,  GAS RATE =1.80 MMSCF/D</t>
    </r>
  </si>
  <si>
    <t>INCREASED FREQ.  TO 50 HZ , WHP = 1423 PSI</t>
  </si>
  <si>
    <r>
      <t>EXPRO.</t>
    </r>
    <r>
      <rPr>
        <b/>
        <sz val="12"/>
        <color indexed="8"/>
        <rFont val="Calibri"/>
        <family val="2"/>
      </rPr>
      <t xml:space="preserve"> </t>
    </r>
    <r>
      <rPr>
        <b/>
        <u/>
        <sz val="12"/>
        <color indexed="8"/>
        <rFont val="Calibri"/>
        <family val="2"/>
      </rPr>
      <t xml:space="preserve">FREQ. = 48 HZ ,WHP = 1015 PSI </t>
    </r>
    <r>
      <rPr>
        <b/>
        <sz val="12"/>
        <color indexed="10"/>
        <rFont val="Calibri"/>
        <family val="2"/>
      </rPr>
      <t xml:space="preserve"> , PIP=2852 , PDP=3672 , BHT = 247 , M.T = 260 , A=31.5 ,VOLT =350 V ,  GAS RATE =1.83 MMSCF/D</t>
    </r>
  </si>
  <si>
    <t>INCREASED FREQ.  TO 48 HZ , WHP = 1015 PSI</t>
  </si>
  <si>
    <r>
      <t>EXPRO.</t>
    </r>
    <r>
      <rPr>
        <b/>
        <sz val="12"/>
        <color indexed="8"/>
        <rFont val="Calibri"/>
        <family val="2"/>
      </rPr>
      <t xml:space="preserve"> </t>
    </r>
    <r>
      <rPr>
        <b/>
        <u/>
        <sz val="12"/>
        <color indexed="8"/>
        <rFont val="Calibri"/>
        <family val="2"/>
      </rPr>
      <t>FREQ. = 40 HZ</t>
    </r>
    <r>
      <rPr>
        <b/>
        <sz val="12"/>
        <color indexed="10"/>
        <rFont val="Calibri"/>
        <family val="2"/>
      </rPr>
      <t xml:space="preserve"> ,WHP = 1056 PSI  , PIP=2985 , PDP=3665 , BHT = 246 , M.T = 251 , A=25.5 , GAS RATE =1.13 MMSCF/D</t>
    </r>
  </si>
  <si>
    <r>
      <t>EXPRO.</t>
    </r>
    <r>
      <rPr>
        <b/>
        <sz val="12"/>
        <color indexed="8"/>
        <rFont val="Calibri"/>
        <family val="2"/>
      </rPr>
      <t xml:space="preserve"> </t>
    </r>
    <r>
      <rPr>
        <b/>
        <u/>
        <sz val="12"/>
        <color indexed="8"/>
        <rFont val="Calibri"/>
        <family val="2"/>
      </rPr>
      <t>FREQ. = 40 HZ</t>
    </r>
    <r>
      <rPr>
        <b/>
        <sz val="12"/>
        <color indexed="10"/>
        <rFont val="Calibri"/>
        <family val="2"/>
      </rPr>
      <t xml:space="preserve"> ,WHP = 1000 PSI  , PIP=2982 , PDP=3623 , BHT = 246 , M.T = 248 , A=25.5 , GAS RATE =1.16 MMSCF/D</t>
    </r>
  </si>
  <si>
    <r>
      <t xml:space="preserve">MANY TRAILS TO PUT THE WELL ON FIXED CHOCK , WHILE KEPPING THE ESP RUN WITH MAX OPTIMUM RATE @ FREQ. =50 HZ  WITHOUT  SUCCESS , </t>
    </r>
    <r>
      <rPr>
        <b/>
        <sz val="12"/>
        <color indexed="10"/>
        <rFont val="Calibri"/>
        <family val="2"/>
      </rPr>
      <t>A</t>
    </r>
    <r>
      <rPr>
        <b/>
        <sz val="12"/>
        <color indexed="10"/>
        <rFont val="Calibri"/>
        <family val="2"/>
      </rPr>
      <t>DJUSTED FREQ @ 40 HZ , WHILE KEPPING W.H.P = 1000 PSI .</t>
    </r>
  </si>
  <si>
    <t xml:space="preserve"> SHUT IN PRESS. = 935 PSI &amp; STATIC PIP = 3412 PSI   AFTER +/- 4.5 HRS </t>
  </si>
  <si>
    <r>
      <t xml:space="preserve">EXPRO. </t>
    </r>
    <r>
      <rPr>
        <b/>
        <u/>
        <sz val="12"/>
        <color indexed="8"/>
        <rFont val="Calibri"/>
        <family val="2"/>
      </rPr>
      <t>FREQ. = 50 HZ</t>
    </r>
    <r>
      <rPr>
        <b/>
        <sz val="12"/>
        <color indexed="10"/>
        <rFont val="Calibri"/>
        <family val="2"/>
      </rPr>
      <t xml:space="preserve"> ,WHP = 1000 PSI  PIP=2841 , PDP=3689 , BHT = 247 , M.T = 263 , A=33.3 , GAS RATE =1.405 MMSCF/D</t>
    </r>
  </si>
  <si>
    <r>
      <t>EXPRO.</t>
    </r>
    <r>
      <rPr>
        <b/>
        <sz val="12"/>
        <color indexed="8"/>
        <rFont val="Calibri"/>
        <family val="2"/>
      </rPr>
      <t xml:space="preserve"> </t>
    </r>
    <r>
      <rPr>
        <b/>
        <u/>
        <sz val="12"/>
        <color indexed="8"/>
        <rFont val="Calibri"/>
        <family val="2"/>
      </rPr>
      <t>FREQ. = 47 HZ</t>
    </r>
    <r>
      <rPr>
        <b/>
        <sz val="12"/>
        <color indexed="10"/>
        <rFont val="Calibri"/>
        <family val="2"/>
      </rPr>
      <t xml:space="preserve"> ,WHP = 1000 PSI , PIP=2870 , PDP=3690 , BHT = 246 , M.T = 258, A=30.7 , GAS RATE =1.43 MMSCF/D</t>
    </r>
  </si>
  <si>
    <r>
      <t xml:space="preserve">EXPRO. </t>
    </r>
    <r>
      <rPr>
        <b/>
        <u/>
        <sz val="12"/>
        <color indexed="8"/>
        <rFont val="Calibri"/>
        <family val="2"/>
      </rPr>
      <t>FREQ. = 43 HZ</t>
    </r>
    <r>
      <rPr>
        <b/>
        <sz val="12"/>
        <color indexed="10"/>
        <rFont val="Calibri"/>
        <family val="2"/>
      </rPr>
      <t xml:space="preserve"> ,WHP = 1000 PSI , PIP=2900 , PDP=3620 , BHT = 246 , M.T = 250 , A=27.9 , GAS RATE =1.38 MMSCF/D</t>
    </r>
  </si>
  <si>
    <r>
      <t>EXPRO.</t>
    </r>
    <r>
      <rPr>
        <b/>
        <sz val="12"/>
        <color indexed="8"/>
        <rFont val="Calibri"/>
        <family val="2"/>
      </rPr>
      <t xml:space="preserve"> </t>
    </r>
    <r>
      <rPr>
        <b/>
        <u/>
        <sz val="12"/>
        <color indexed="8"/>
        <rFont val="Calibri"/>
        <family val="2"/>
      </rPr>
      <t>FREQ. = 40 HZ</t>
    </r>
    <r>
      <rPr>
        <b/>
        <sz val="12"/>
        <color indexed="10"/>
        <rFont val="Calibri"/>
        <family val="2"/>
      </rPr>
      <t xml:space="preserve"> ,WHP = 1000 PSI  , PIP=2945 , PDP=3635 , BHT = 244 , M.T = 248 , A=25.3 , GAS RATE =1.36 MMSCF/D</t>
    </r>
  </si>
  <si>
    <r>
      <t xml:space="preserve">EXPRO. </t>
    </r>
    <r>
      <rPr>
        <b/>
        <sz val="12"/>
        <color indexed="10"/>
        <rFont val="Calibri"/>
        <family val="2"/>
      </rPr>
      <t xml:space="preserve">FREQ. = 40 HZ , </t>
    </r>
    <r>
      <rPr>
        <b/>
        <u/>
        <sz val="12"/>
        <color indexed="10"/>
        <rFont val="Calibri"/>
        <family val="2"/>
      </rPr>
      <t>CHOKE =42/64"</t>
    </r>
    <r>
      <rPr>
        <b/>
        <sz val="12"/>
        <color indexed="10"/>
        <rFont val="Calibri"/>
        <family val="2"/>
      </rPr>
      <t xml:space="preserve"> , USP/DSP = 668/96 PSI , GAS RATE = 1.5 MMSCF/D</t>
    </r>
  </si>
  <si>
    <r>
      <rPr>
        <b/>
        <u/>
        <sz val="12"/>
        <color indexed="10"/>
        <rFont val="Calibri"/>
        <family val="2"/>
      </rPr>
      <t>INCREASED CHOKE SIZE TO 42/64"</t>
    </r>
    <r>
      <rPr>
        <b/>
        <sz val="12"/>
        <color indexed="12"/>
        <rFont val="Calibri"/>
        <family val="2"/>
      </rPr>
      <t xml:space="preserve"> , FREQ=40 HZ , CURRENT = 25 A , VOLT = 290 V , PIP = 2885 PSI , PDP = 3298 PSI , BHT = 246 F , M.T = 249 F , WHT = 175 F , 
USP /DSP = 668/96 PSI , GAS RATE = 1.5 MMSCF/D </t>
    </r>
  </si>
  <si>
    <t xml:space="preserve">DIVERTED THE WELL TO SIGMA TANK @ LOW PRESS. = +/- 45 PSI , FREQ= 40 HZ , CURRENT = 26A , PIP = 2915 PSI , PDP = 3635 PSI , USP = 1010 PSI , BHT=243 F , M.T = 249 F , WHT= 162 F </t>
  </si>
  <si>
    <r>
      <t xml:space="preserve">EXPRO. </t>
    </r>
    <r>
      <rPr>
        <b/>
        <sz val="12"/>
        <color indexed="10"/>
        <rFont val="Calibri"/>
        <family val="2"/>
      </rPr>
      <t>FREQ. = 40 HZ , CHOKE =32/64" , USP = 1010 PSI , GAS RATE = 1.38 MMSCF/D</t>
    </r>
  </si>
  <si>
    <r>
      <t xml:space="preserve">EXPRO ,  </t>
    </r>
    <r>
      <rPr>
        <b/>
        <sz val="12"/>
        <color rgb="FF00B050"/>
        <rFont val="Calibri"/>
        <family val="2"/>
      </rPr>
      <t xml:space="preserve">AEB-III-G (10190-10216) , (10224-10240) </t>
    </r>
    <r>
      <rPr>
        <b/>
        <sz val="12"/>
        <color indexed="12"/>
        <rFont val="Calibri"/>
        <family val="2"/>
      </rPr>
      <t xml:space="preserve">
 </t>
    </r>
    <r>
      <rPr>
        <b/>
        <u/>
        <sz val="12"/>
        <color indexed="12"/>
        <rFont val="Calibri"/>
        <family val="2"/>
      </rPr>
      <t xml:space="preserve">AFTER INSTALLING  ESP SYSTEM </t>
    </r>
    <r>
      <rPr>
        <b/>
        <sz val="12"/>
        <color indexed="12"/>
        <rFont val="Calibri"/>
        <family val="2"/>
      </rPr>
      <t xml:space="preserve">,
</t>
    </r>
    <r>
      <rPr>
        <b/>
        <sz val="12"/>
        <color indexed="10"/>
        <rFont val="Calibri"/>
        <family val="2"/>
      </rPr>
      <t>FREQ. = 40 HZ</t>
    </r>
    <r>
      <rPr>
        <b/>
        <sz val="12"/>
        <color indexed="12"/>
        <rFont val="Calibri"/>
        <family val="2"/>
      </rPr>
      <t xml:space="preserve"> ,</t>
    </r>
    <r>
      <rPr>
        <b/>
        <sz val="12"/>
        <color indexed="10"/>
        <rFont val="Calibri"/>
        <family val="2"/>
      </rPr>
      <t>CHOKE 32/64" , USP/DSP = 963 /263 PSI</t>
    </r>
    <r>
      <rPr>
        <b/>
        <sz val="12"/>
        <color indexed="12"/>
        <rFont val="Calibri"/>
        <family val="2"/>
      </rPr>
      <t xml:space="preserve"> , </t>
    </r>
    <r>
      <rPr>
        <b/>
        <sz val="12"/>
        <rFont val="Calibri"/>
        <family val="2"/>
      </rPr>
      <t>GAS RATE = .375 MMSCF/D</t>
    </r>
  </si>
  <si>
    <r>
      <t xml:space="preserve">UNDER W/O TO </t>
    </r>
    <r>
      <rPr>
        <b/>
        <u/>
        <sz val="12"/>
        <color indexed="10"/>
        <rFont val="Calibri"/>
        <family val="2"/>
      </rPr>
      <t>INSTALL ESP &amp; "Y" TOOL</t>
    </r>
    <r>
      <rPr>
        <b/>
        <sz val="12"/>
        <color indexed="12"/>
        <rFont val="Calibri"/>
        <family val="2"/>
      </rPr>
      <t xml:space="preserve"> , RIH WITH</t>
    </r>
    <r>
      <rPr>
        <b/>
        <u/>
        <sz val="12"/>
        <color indexed="10"/>
        <rFont val="Calibri"/>
        <family val="2"/>
      </rPr>
      <t xml:space="preserve"> S6000N  ESP TO 7930 FT </t>
    </r>
    <r>
      <rPr>
        <b/>
        <sz val="12"/>
        <color indexed="12"/>
        <rFont val="Calibri"/>
        <family val="2"/>
      </rPr>
      <t xml:space="preserve">, STARTED THE WELL  WITH FREQ= 40 HZ , CURRENT =26A , VOLT = 290 V , PIP = 2861 PSI , PDP = 3617 PSI , BHT = 244 F , M.T = 247 F , USP /DSP = 963/263 PSI, 
</t>
    </r>
    <r>
      <rPr>
        <b/>
        <sz val="12"/>
        <color indexed="10"/>
        <rFont val="Calibri"/>
        <family val="2"/>
      </rPr>
      <t>CHOKE SIZE = 32/64"</t>
    </r>
    <r>
      <rPr>
        <b/>
        <sz val="12"/>
        <color indexed="12"/>
        <rFont val="Calibri"/>
        <family val="2"/>
      </rPr>
      <t xml:space="preserve"> , ON STREAM </t>
    </r>
    <r>
      <rPr>
        <b/>
        <u/>
        <sz val="12"/>
        <color indexed="10"/>
        <rFont val="Calibri"/>
        <family val="2"/>
      </rPr>
      <t>11/6/12</t>
    </r>
  </si>
  <si>
    <r>
      <t xml:space="preserve">EXPRO , </t>
    </r>
    <r>
      <rPr>
        <b/>
        <sz val="12"/>
        <color indexed="10"/>
        <rFont val="Calibri"/>
        <family val="2"/>
      </rPr>
      <t>CHOKE 32/64" , USP/DSP = 870 /65 PSI</t>
    </r>
    <r>
      <rPr>
        <b/>
        <sz val="12"/>
        <color indexed="12"/>
        <rFont val="Calibri"/>
        <family val="2"/>
      </rPr>
      <t xml:space="preserve"> ,
</t>
    </r>
    <r>
      <rPr>
        <b/>
        <sz val="12"/>
        <rFont val="Calibri"/>
        <family val="2"/>
      </rPr>
      <t xml:space="preserve"> GAS RATE = 1.024 MMSCF/D</t>
    </r>
  </si>
  <si>
    <r>
      <t xml:space="preserve">EXPRO , </t>
    </r>
    <r>
      <rPr>
        <b/>
        <sz val="12"/>
        <color indexed="10"/>
        <rFont val="Calibri"/>
        <family val="2"/>
      </rPr>
      <t>CHOKE 32/64" , USP/DSP = 870 /65 PSI</t>
    </r>
    <r>
      <rPr>
        <b/>
        <sz val="12"/>
        <color indexed="12"/>
        <rFont val="Calibri"/>
        <family val="2"/>
      </rPr>
      <t xml:space="preserve"> ,
</t>
    </r>
    <r>
      <rPr>
        <b/>
        <sz val="12"/>
        <rFont val="Calibri"/>
        <family val="2"/>
      </rPr>
      <t xml:space="preserve"> GAS RATE = 1.069 MMSCF/D</t>
    </r>
  </si>
  <si>
    <r>
      <t xml:space="preserve">EXPRO , </t>
    </r>
    <r>
      <rPr>
        <b/>
        <sz val="12"/>
        <color indexed="10"/>
        <rFont val="Calibri"/>
        <family val="2"/>
      </rPr>
      <t>CHOKE 32/64" , USP/DSP = 850 /55 PSI</t>
    </r>
    <r>
      <rPr>
        <b/>
        <sz val="12"/>
        <color indexed="12"/>
        <rFont val="Calibri"/>
        <family val="2"/>
      </rPr>
      <t xml:space="preserve"> ,
 </t>
    </r>
    <r>
      <rPr>
        <b/>
        <sz val="12"/>
        <rFont val="Calibri"/>
        <family val="2"/>
      </rPr>
      <t>GAS RATE = 1 MMSCF/D</t>
    </r>
  </si>
  <si>
    <t>OPEN AGAIN @ 32/64" 
( PWF @42/64" = 3910 PSI , PWF @48/64" = 3880 PSI , PWF @56/64" = 3870 PSI )</t>
  </si>
  <si>
    <t xml:space="preserve">START </t>
  </si>
  <si>
    <t xml:space="preserve">SHUT IN PERIOD , PS = 3970 PSI </t>
  </si>
  <si>
    <r>
      <t xml:space="preserve">EXPRO , </t>
    </r>
    <r>
      <rPr>
        <b/>
        <sz val="12"/>
        <color indexed="10"/>
        <rFont val="Calibri"/>
        <family val="2"/>
      </rPr>
      <t>CHOKE 56/64" , USP/DSP = 810 /120 PSI</t>
    </r>
    <r>
      <rPr>
        <b/>
        <sz val="12"/>
        <color indexed="12"/>
        <rFont val="Calibri"/>
        <family val="2"/>
      </rPr>
      <t xml:space="preserve"> ,
</t>
    </r>
    <r>
      <rPr>
        <b/>
        <sz val="12"/>
        <rFont val="Calibri"/>
        <family val="2"/>
      </rPr>
      <t xml:space="preserve"> GAS RATE = 1.26 MMSCF/D</t>
    </r>
  </si>
  <si>
    <r>
      <t xml:space="preserve">EXPRO , </t>
    </r>
    <r>
      <rPr>
        <b/>
        <sz val="12"/>
        <color indexed="10"/>
        <rFont val="Calibri"/>
        <family val="2"/>
      </rPr>
      <t>CHOKE 48/64" , USP/DSP = 820 /110 PSI</t>
    </r>
    <r>
      <rPr>
        <b/>
        <sz val="12"/>
        <color indexed="12"/>
        <rFont val="Calibri"/>
        <family val="2"/>
      </rPr>
      <t xml:space="preserve"> ,
 </t>
    </r>
    <r>
      <rPr>
        <b/>
        <sz val="12"/>
        <rFont val="Calibri"/>
        <family val="2"/>
      </rPr>
      <t>GAS RATE = 1.28 MMSCF/D</t>
    </r>
  </si>
  <si>
    <r>
      <t xml:space="preserve">EXPRO , </t>
    </r>
    <r>
      <rPr>
        <b/>
        <sz val="12"/>
        <color indexed="10"/>
        <rFont val="Calibri"/>
        <family val="2"/>
      </rPr>
      <t xml:space="preserve">CHOKE 42/64" , USP/DSP = 830 /100 PSI </t>
    </r>
    <r>
      <rPr>
        <b/>
        <sz val="12"/>
        <color indexed="12"/>
        <rFont val="Calibri"/>
        <family val="2"/>
      </rPr>
      <t xml:space="preserve">,  
</t>
    </r>
    <r>
      <rPr>
        <b/>
        <sz val="12"/>
        <rFont val="Calibri"/>
        <family val="2"/>
      </rPr>
      <t>GAS RATE = 1.2 MMSCF/D</t>
    </r>
  </si>
  <si>
    <t xml:space="preserve"> SHUT IN WHP = 950 PSI  AFTER +/- 13 HRS. ( PS= 3990 PSI )</t>
  </si>
  <si>
    <r>
      <t>EXPRO ,</t>
    </r>
    <r>
      <rPr>
        <b/>
        <sz val="12"/>
        <color indexed="10"/>
        <rFont val="Calibri"/>
        <family val="2"/>
      </rPr>
      <t xml:space="preserve"> CHOKE 32/64" , USP = 840 PSI , WHT =102 F</t>
    </r>
    <r>
      <rPr>
        <b/>
        <sz val="12"/>
        <color indexed="12"/>
        <rFont val="Calibri"/>
        <family val="2"/>
      </rPr>
      <t xml:space="preserve"> , </t>
    </r>
    <r>
      <rPr>
        <b/>
        <sz val="12"/>
        <rFont val="Calibri"/>
        <family val="2"/>
      </rPr>
      <t>GAS RATE = 1 MMSCF/D</t>
    </r>
  </si>
  <si>
    <t xml:space="preserve">NOTE:- </t>
  </si>
  <si>
    <r>
      <t>WELL ( ESP )</t>
    </r>
    <r>
      <rPr>
        <sz val="16"/>
        <rFont val="Calibri"/>
        <family val="2"/>
      </rPr>
      <t xml:space="preserve"> :</t>
    </r>
    <r>
      <rPr>
        <b/>
        <sz val="16"/>
        <rFont val="Calibri"/>
        <family val="2"/>
      </rPr>
      <t xml:space="preserve">   E-DEEP-1X- ST</t>
    </r>
  </si>
  <si>
    <r>
      <t>EXPRO,</t>
    </r>
    <r>
      <rPr>
        <b/>
        <sz val="16"/>
        <color rgb="FFFF0000"/>
        <rFont val="Calibri"/>
        <family val="2"/>
      </rPr>
      <t xml:space="preserve"> FREQ=49 Hz</t>
    </r>
    <r>
      <rPr>
        <b/>
        <sz val="12"/>
        <color rgb="FF0000CC"/>
        <rFont val="Calibri"/>
        <family val="2"/>
      </rPr>
      <t xml:space="preserve"> , CURR.=86 A , USP/DSP= 230/213 PSI, WHT =234 F ,  PIP=1513 PSI , PDP = 2675 PSI , BHT=251 F , M.T =296 F , GAS RATE=  0.096  MMSCFPD. , </t>
    </r>
    <r>
      <rPr>
        <b/>
        <sz val="12"/>
        <color rgb="FFFF0000"/>
        <rFont val="Calibri"/>
        <family val="2"/>
      </rPr>
      <t>EXPECTED TBG LEAK</t>
    </r>
  </si>
  <si>
    <r>
      <t>EXPRO,</t>
    </r>
    <r>
      <rPr>
        <b/>
        <sz val="16"/>
        <color rgb="FFFF0000"/>
        <rFont val="Calibri"/>
        <family val="2"/>
      </rPr>
      <t xml:space="preserve"> FREQ= 51 Hz</t>
    </r>
    <r>
      <rPr>
        <b/>
        <sz val="12"/>
        <color rgb="FF0000CC"/>
        <rFont val="Calibri"/>
        <family val="2"/>
      </rPr>
      <t xml:space="preserve"> , CURR.=92 A , USP/DSP= 270/213 PSI, WHT =237 F ,  PIP=1500 PSI , PDP = 3550 PSI , BHT=251 F , M.T =303F , GAS RATE=  0.07  MMSCFPD. , </t>
    </r>
    <r>
      <rPr>
        <b/>
        <sz val="12"/>
        <color rgb="FFFF0000"/>
        <rFont val="Calibri"/>
        <family val="2"/>
      </rPr>
      <t>EXPECTED TBG LEAK</t>
    </r>
  </si>
  <si>
    <t>PERFORMED SSHUT IN PRESSURE , FOUND WHP INCREASED F/260 PSI TO 827 PSI IN TWO MINS , THE N DECREASED TO 770 WITH 1 MIN , INCREASED FREQ. TO 51 HZ , M.T INCREASED TO 303 F , DECREASED TO 49 HZ AGAIN</t>
  </si>
  <si>
    <r>
      <t xml:space="preserve">EXPRO, FREQ= 49 Hz , CURR.=86 A , USP/DSP= 230/213 PSI, WHT =234 F ,  PIP=1513 PSI , PDP = 2675 PSI , BHT=251 F , M.T =296 F , GAS RATE=  0.096  MMSCFPD. , </t>
    </r>
    <r>
      <rPr>
        <b/>
        <sz val="12"/>
        <color rgb="FFFF0000"/>
        <rFont val="Calibri"/>
        <family val="2"/>
      </rPr>
      <t>EXPECTED TBG LEAK</t>
    </r>
  </si>
  <si>
    <r>
      <t xml:space="preserve">EXPRO, FREQ= 49 Hz , CURR.=88 A , USP/DSP= 300/265 PSI, WHT =237 F ,  </t>
    </r>
    <r>
      <rPr>
        <b/>
        <sz val="12"/>
        <color rgb="FFFF0000"/>
        <rFont val="Calibri"/>
        <family val="2"/>
      </rPr>
      <t>PIP=1496 PSI</t>
    </r>
    <r>
      <rPr>
        <b/>
        <sz val="12"/>
        <color rgb="FF0000FF"/>
        <rFont val="Calibri"/>
        <family val="2"/>
      </rPr>
      <t xml:space="preserve"> , PDP = 2775 PSI , BHT=251 F , M.T =295 F  GAS RATE=  0.071  MMSCFPD. </t>
    </r>
  </si>
  <si>
    <r>
      <t xml:space="preserve">EXPRO, FREQ= 49 Hz , CURR.=85 A , USP/DSP= 330/285 PSI, WHT =235 F ,  </t>
    </r>
    <r>
      <rPr>
        <b/>
        <sz val="12"/>
        <color rgb="FFFF0000"/>
        <rFont val="Calibri"/>
        <family val="2"/>
      </rPr>
      <t>PIP=1615 PSI</t>
    </r>
    <r>
      <rPr>
        <b/>
        <sz val="12"/>
        <color rgb="FF0000FF"/>
        <rFont val="Calibri"/>
        <family val="2"/>
      </rPr>
      <t xml:space="preserve"> , PDP = 2460 PSI , BHT=251 F , M.T =295 F  GAS RATE=  0.290  MMSCFPD. </t>
    </r>
  </si>
  <si>
    <r>
      <t xml:space="preserve">EXPRO, FREQ= 49 Hz , CURR.=85 A , USP/DSP= 300/255 PSI, WHT =234 F ,  </t>
    </r>
    <r>
      <rPr>
        <b/>
        <sz val="12"/>
        <color rgb="FFFF0000"/>
        <rFont val="Calibri"/>
        <family val="2"/>
      </rPr>
      <t>PIP=1620 PSI</t>
    </r>
    <r>
      <rPr>
        <b/>
        <sz val="12"/>
        <color rgb="FF0000FF"/>
        <rFont val="Calibri"/>
        <family val="2"/>
      </rPr>
      <t xml:space="preserve"> , PDP = 2225 PSI , BHT=252 F , M.T =295 F  GAS RATE=  0.276  MMSCFPD. </t>
    </r>
  </si>
  <si>
    <r>
      <t xml:space="preserve">EXPRO, FREQ= 49 Hz , CURR.=85 A , USP/DSP= 315/270 PSI, WHT =235 F ,  </t>
    </r>
    <r>
      <rPr>
        <b/>
        <sz val="12"/>
        <color rgb="FFFF0000"/>
        <rFont val="Calibri"/>
        <family val="2"/>
      </rPr>
      <t xml:space="preserve">PIP=1580 PSI </t>
    </r>
    <r>
      <rPr>
        <b/>
        <sz val="12"/>
        <color rgb="FF0000FF"/>
        <rFont val="Calibri"/>
        <family val="2"/>
      </rPr>
      <t xml:space="preserve">, PDP = 2257 PSI , BHT=252 F , M.T =295 F  GAS RATE=  0.362 MMSCFPD. </t>
    </r>
  </si>
  <si>
    <r>
      <t xml:space="preserve">EXPRO, FREQ= 49 Hz , CURR.=85 A , USP/DSP= 310/260 PSI, WHT =251 F ,  </t>
    </r>
    <r>
      <rPr>
        <b/>
        <sz val="12"/>
        <color rgb="FFFF0000"/>
        <rFont val="Calibri"/>
        <family val="2"/>
      </rPr>
      <t>PIP=1505 PSI</t>
    </r>
    <r>
      <rPr>
        <b/>
        <sz val="12"/>
        <color rgb="FF0000FF"/>
        <rFont val="Calibri"/>
        <family val="2"/>
      </rPr>
      <t xml:space="preserve"> , PDP = 2380 PSI , BHT=251 F , M.T =296 F  GAS RATE=  0.219 MMSCFPD. </t>
    </r>
  </si>
  <si>
    <r>
      <t xml:space="preserve">EXPRO, </t>
    </r>
    <r>
      <rPr>
        <b/>
        <sz val="16"/>
        <color rgb="FFFF0000"/>
        <rFont val="Calibri"/>
        <family val="2"/>
      </rPr>
      <t>FREQ= 49 Hz</t>
    </r>
    <r>
      <rPr>
        <b/>
        <sz val="12"/>
        <color indexed="12"/>
        <rFont val="Calibri"/>
        <family val="2"/>
      </rPr>
      <t xml:space="preserve"> , CURR.=86 A , USP/DSP= 310/260 PSI, WHT =235 F ,  PIP=1470 PSI , PDP = 2970 PSI , BHT=251 F , M.T =296 F , GAS RATE= 0.174 MMSCFPD </t>
    </r>
  </si>
  <si>
    <t>INCREASED FREQ. F/47 T/49 HZ, CURR.=89  A, PIP=1465 PSI, MT= 300 F, USP/DSP=260/202 PSI, WHT=236 F.</t>
  </si>
  <si>
    <r>
      <t xml:space="preserve">EXPRO, </t>
    </r>
    <r>
      <rPr>
        <b/>
        <sz val="16"/>
        <color rgb="FFFF0000"/>
        <rFont val="Calibri"/>
        <family val="2"/>
      </rPr>
      <t>FREQ= 47 Hz</t>
    </r>
    <r>
      <rPr>
        <b/>
        <sz val="16"/>
        <color indexed="12"/>
        <rFont val="Calibri"/>
        <family val="2"/>
      </rPr>
      <t xml:space="preserve"> </t>
    </r>
    <r>
      <rPr>
        <b/>
        <sz val="12"/>
        <color indexed="12"/>
        <rFont val="Calibri"/>
        <family val="2"/>
      </rPr>
      <t xml:space="preserve">, CURR.=87 A , USP/DSP= 290/255 PSI, WHT =235 F ,  PIP=1485 PSI ,  BHT=251 F , M.T =298 F , GAS RATE= 0.022 MMSCFPD </t>
    </r>
  </si>
  <si>
    <r>
      <t xml:space="preserve">DOWN </t>
    </r>
    <r>
      <rPr>
        <b/>
        <sz val="12"/>
        <color rgb="FFFF0000"/>
        <rFont val="Calibri"/>
        <family val="2"/>
      </rPr>
      <t xml:space="preserve">5 TIMES </t>
    </r>
    <r>
      <rPr>
        <b/>
        <sz val="12"/>
        <color rgb="FF0000CC"/>
        <rFont val="Calibri"/>
        <family val="2"/>
      </rPr>
      <t xml:space="preserve"> DUE TO</t>
    </r>
    <r>
      <rPr>
        <b/>
        <sz val="12"/>
        <color rgb="FFFF0000"/>
        <rFont val="Calibri"/>
        <family val="2"/>
      </rPr>
      <t xml:space="preserve"> HIGH DISCHARGE PRESSURE ALARM</t>
    </r>
    <r>
      <rPr>
        <b/>
        <sz val="12"/>
        <color rgb="FF0000CC"/>
        <rFont val="Calibri"/>
        <family val="2"/>
      </rPr>
      <t>, STARTED THE WELL @ FREQ. 35 HZ, WAITING PROD. (TRY TO INCREASE FREQ. TO 40 HZ DISCHARGE PRESSURE INCREASED TO 4800 PSI) , THEN DOWN DUE TO</t>
    </r>
    <r>
      <rPr>
        <b/>
        <u/>
        <sz val="12"/>
        <color rgb="FFFF0000"/>
        <rFont val="Calibri"/>
        <family val="2"/>
      </rPr>
      <t xml:space="preserve"> HIGH DISCHARGE PRESSURE ALARM ,  BYPASSED PDP TRIP , STARTED THE WELL W/ FREQ. F/47</t>
    </r>
  </si>
  <si>
    <r>
      <t>EXPRO</t>
    </r>
    <r>
      <rPr>
        <b/>
        <u/>
        <sz val="14"/>
        <color rgb="FFFF0000"/>
        <rFont val="Calibri"/>
        <family val="2"/>
      </rPr>
      <t xml:space="preserve">, </t>
    </r>
    <r>
      <rPr>
        <b/>
        <u/>
        <sz val="16"/>
        <color rgb="FFFF0000"/>
        <rFont val="Calibri"/>
        <family val="2"/>
      </rPr>
      <t>FREQ= 51Hz</t>
    </r>
    <r>
      <rPr>
        <b/>
        <u/>
        <sz val="14"/>
        <color rgb="FFFF0000"/>
        <rFont val="Calibri"/>
        <family val="2"/>
      </rPr>
      <t xml:space="preserve"> </t>
    </r>
    <r>
      <rPr>
        <b/>
        <sz val="12"/>
        <color rgb="FF0000CC"/>
        <rFont val="Calibri"/>
        <family val="2"/>
      </rPr>
      <t>,</t>
    </r>
    <r>
      <rPr>
        <b/>
        <sz val="12"/>
        <color indexed="12"/>
        <rFont val="Calibri"/>
        <family val="2"/>
      </rPr>
      <t xml:space="preserve"> CURR.= 88 A , </t>
    </r>
    <r>
      <rPr>
        <b/>
        <sz val="12"/>
        <color rgb="FF0000CC"/>
        <rFont val="Calibri"/>
        <family val="2"/>
      </rPr>
      <t>USP/DSP= 408/262 PSI</t>
    </r>
    <r>
      <rPr>
        <b/>
        <sz val="12"/>
        <color indexed="12"/>
        <rFont val="Calibri"/>
        <family val="2"/>
      </rPr>
      <t xml:space="preserve">, WHT =230 F , </t>
    </r>
    <r>
      <rPr>
        <b/>
        <u/>
        <sz val="12"/>
        <color rgb="FFFF0000"/>
        <rFont val="Calibri"/>
        <family val="2"/>
      </rPr>
      <t xml:space="preserve"> PIP=1450 PSI ,PDP=2435 PSI, </t>
    </r>
    <r>
      <rPr>
        <b/>
        <sz val="12"/>
        <color indexed="12"/>
        <rFont val="Calibri"/>
        <family val="2"/>
      </rPr>
      <t xml:space="preserve"> BHT=250 F , M.T =300 F , GAS RATE= 0.414 MMSCFPD </t>
    </r>
  </si>
  <si>
    <r>
      <t>EXPRO</t>
    </r>
    <r>
      <rPr>
        <b/>
        <u/>
        <sz val="12"/>
        <color rgb="FFFF0000"/>
        <rFont val="Calibri"/>
        <family val="2"/>
      </rPr>
      <t>,</t>
    </r>
    <r>
      <rPr>
        <b/>
        <u/>
        <sz val="12"/>
        <color rgb="FF0000CC"/>
        <rFont val="Calibri"/>
        <family val="2"/>
      </rPr>
      <t xml:space="preserve"> FREQ= 51Hz </t>
    </r>
    <r>
      <rPr>
        <b/>
        <sz val="12"/>
        <color rgb="FF0000CC"/>
        <rFont val="Calibri"/>
        <family val="2"/>
      </rPr>
      <t>,</t>
    </r>
    <r>
      <rPr>
        <b/>
        <sz val="12"/>
        <color indexed="12"/>
        <rFont val="Calibri"/>
        <family val="2"/>
      </rPr>
      <t xml:space="preserve"> CURR.= 88 A , </t>
    </r>
    <r>
      <rPr>
        <b/>
        <sz val="12"/>
        <color rgb="FF0000CC"/>
        <rFont val="Calibri"/>
        <family val="2"/>
      </rPr>
      <t>USP/DSP= 405/265 PSI</t>
    </r>
    <r>
      <rPr>
        <b/>
        <sz val="12"/>
        <color indexed="12"/>
        <rFont val="Calibri"/>
        <family val="2"/>
      </rPr>
      <t xml:space="preserve">, WHT =228 F , </t>
    </r>
    <r>
      <rPr>
        <b/>
        <u/>
        <sz val="12"/>
        <color rgb="FFFF0000"/>
        <rFont val="Calibri"/>
        <family val="2"/>
      </rPr>
      <t xml:space="preserve"> PIP=1450 PSI,PDP=2235 PSI, </t>
    </r>
    <r>
      <rPr>
        <b/>
        <sz val="12"/>
        <color indexed="12"/>
        <rFont val="Calibri"/>
        <family val="2"/>
      </rPr>
      <t xml:space="preserve"> BHT=250 F , M.T =300 F , GAS RATE= 0.497 MMSCFPD </t>
    </r>
  </si>
  <si>
    <r>
      <t>EXPRO</t>
    </r>
    <r>
      <rPr>
        <b/>
        <u/>
        <sz val="12"/>
        <color rgb="FFFF0000"/>
        <rFont val="Calibri"/>
        <family val="2"/>
      </rPr>
      <t>,</t>
    </r>
    <r>
      <rPr>
        <b/>
        <u/>
        <sz val="12"/>
        <color rgb="FF0000CC"/>
        <rFont val="Calibri"/>
        <family val="2"/>
      </rPr>
      <t xml:space="preserve"> FREQ= 51Hz </t>
    </r>
    <r>
      <rPr>
        <b/>
        <sz val="12"/>
        <color rgb="FF0000CC"/>
        <rFont val="Calibri"/>
        <family val="2"/>
      </rPr>
      <t>,</t>
    </r>
    <r>
      <rPr>
        <b/>
        <sz val="12"/>
        <color indexed="12"/>
        <rFont val="Calibri"/>
        <family val="2"/>
      </rPr>
      <t xml:space="preserve"> CURR.= 87 A , </t>
    </r>
    <r>
      <rPr>
        <b/>
        <sz val="12"/>
        <color rgb="FF0000CC"/>
        <rFont val="Calibri"/>
        <family val="2"/>
      </rPr>
      <t>USP/DSP= 404/260 PSI</t>
    </r>
    <r>
      <rPr>
        <b/>
        <sz val="12"/>
        <color indexed="12"/>
        <rFont val="Calibri"/>
        <family val="2"/>
      </rPr>
      <t xml:space="preserve">, WHT =228 F , </t>
    </r>
    <r>
      <rPr>
        <b/>
        <u/>
        <sz val="12"/>
        <color rgb="FFFF0000"/>
        <rFont val="Calibri"/>
        <family val="2"/>
      </rPr>
      <t xml:space="preserve"> PIP=1460 PSI,PDP=2290 PSI, </t>
    </r>
    <r>
      <rPr>
        <b/>
        <sz val="12"/>
        <color indexed="12"/>
        <rFont val="Calibri"/>
        <family val="2"/>
      </rPr>
      <t xml:space="preserve"> BHT=250 F , M.T =300 F , GAS RATE= 0.476 MMSCFPD </t>
    </r>
  </si>
  <si>
    <r>
      <t>EXPRO</t>
    </r>
    <r>
      <rPr>
        <b/>
        <u/>
        <sz val="12"/>
        <color rgb="FFFF0000"/>
        <rFont val="Calibri"/>
        <family val="2"/>
      </rPr>
      <t>,</t>
    </r>
    <r>
      <rPr>
        <b/>
        <u/>
        <sz val="12"/>
        <color rgb="FF0000CC"/>
        <rFont val="Calibri"/>
        <family val="2"/>
      </rPr>
      <t xml:space="preserve"> FREQ= 51Hz </t>
    </r>
    <r>
      <rPr>
        <b/>
        <sz val="12"/>
        <color rgb="FF0000CC"/>
        <rFont val="Calibri"/>
        <family val="2"/>
      </rPr>
      <t>,</t>
    </r>
    <r>
      <rPr>
        <b/>
        <sz val="12"/>
        <color indexed="12"/>
        <rFont val="Calibri"/>
        <family val="2"/>
      </rPr>
      <t xml:space="preserve"> CURR.= 85 A , </t>
    </r>
    <r>
      <rPr>
        <b/>
        <sz val="12"/>
        <color rgb="FF0000CC"/>
        <rFont val="Calibri"/>
        <family val="2"/>
      </rPr>
      <t>USP/DSP= 400/243 PSI</t>
    </r>
    <r>
      <rPr>
        <b/>
        <sz val="12"/>
        <color indexed="12"/>
        <rFont val="Calibri"/>
        <family val="2"/>
      </rPr>
      <t xml:space="preserve">, WHT =229 F , </t>
    </r>
    <r>
      <rPr>
        <b/>
        <u/>
        <sz val="12"/>
        <color rgb="FFFF0000"/>
        <rFont val="Calibri"/>
        <family val="2"/>
      </rPr>
      <t xml:space="preserve"> PIP=1457 PSI,PDP=2181 PSI, </t>
    </r>
    <r>
      <rPr>
        <b/>
        <sz val="12"/>
        <color indexed="12"/>
        <rFont val="Calibri"/>
        <family val="2"/>
      </rPr>
      <t xml:space="preserve"> BHT=242 F , M.T =299 F , GAS RATE= 0.831 MMSCFPD , H2S=6 PMM , CO2=4%</t>
    </r>
  </si>
  <si>
    <r>
      <t>EXPRO</t>
    </r>
    <r>
      <rPr>
        <b/>
        <u/>
        <sz val="12"/>
        <color rgb="FFFF0000"/>
        <rFont val="Calibri"/>
        <family val="2"/>
      </rPr>
      <t>,</t>
    </r>
    <r>
      <rPr>
        <b/>
        <u/>
        <sz val="12"/>
        <color rgb="FF0000CC"/>
        <rFont val="Calibri"/>
        <family val="2"/>
      </rPr>
      <t xml:space="preserve"> FREQ= 51Hz </t>
    </r>
    <r>
      <rPr>
        <b/>
        <sz val="12"/>
        <color rgb="FF0000CC"/>
        <rFont val="Calibri"/>
        <family val="2"/>
      </rPr>
      <t>,</t>
    </r>
    <r>
      <rPr>
        <b/>
        <sz val="12"/>
        <color indexed="12"/>
        <rFont val="Calibri"/>
        <family val="2"/>
      </rPr>
      <t xml:space="preserve"> CURR.= 85 A , </t>
    </r>
    <r>
      <rPr>
        <b/>
        <sz val="12"/>
        <color rgb="FF0000CC"/>
        <rFont val="Calibri"/>
        <family val="2"/>
      </rPr>
      <t>USP/DSP= 380/240 PSI</t>
    </r>
    <r>
      <rPr>
        <b/>
        <sz val="12"/>
        <color indexed="12"/>
        <rFont val="Calibri"/>
        <family val="2"/>
      </rPr>
      <t xml:space="preserve">, WHT =227 F , </t>
    </r>
    <r>
      <rPr>
        <b/>
        <u/>
        <sz val="12"/>
        <color rgb="FFFF0000"/>
        <rFont val="Calibri"/>
        <family val="2"/>
      </rPr>
      <t xml:space="preserve"> PIP=1470 PSI,PDP=2270 PSI, </t>
    </r>
    <r>
      <rPr>
        <b/>
        <sz val="12"/>
        <color indexed="12"/>
        <rFont val="Calibri"/>
        <family val="2"/>
      </rPr>
      <t xml:space="preserve"> BHT=242 F , M.T =299 F , GAS RATE= 0.59 MMSCFPD , H2S=6 PMM , CO2=4%</t>
    </r>
  </si>
  <si>
    <r>
      <t>EXPRO</t>
    </r>
    <r>
      <rPr>
        <b/>
        <u/>
        <sz val="12"/>
        <color rgb="FFFF0000"/>
        <rFont val="Calibri"/>
        <family val="2"/>
      </rPr>
      <t>,</t>
    </r>
    <r>
      <rPr>
        <b/>
        <u/>
        <sz val="12"/>
        <color rgb="FF0000CC"/>
        <rFont val="Calibri"/>
        <family val="2"/>
      </rPr>
      <t xml:space="preserve"> FREQ= 51Hz </t>
    </r>
    <r>
      <rPr>
        <b/>
        <sz val="12"/>
        <color rgb="FF0000CC"/>
        <rFont val="Calibri"/>
        <family val="2"/>
      </rPr>
      <t>,</t>
    </r>
    <r>
      <rPr>
        <b/>
        <sz val="12"/>
        <color indexed="12"/>
        <rFont val="Calibri"/>
        <family val="2"/>
      </rPr>
      <t xml:space="preserve"> CURR.= 87 A , </t>
    </r>
    <r>
      <rPr>
        <b/>
        <sz val="12"/>
        <color rgb="FF0000CC"/>
        <rFont val="Calibri"/>
        <family val="2"/>
      </rPr>
      <t>USP/DSP= 400/240 PSI</t>
    </r>
    <r>
      <rPr>
        <b/>
        <sz val="12"/>
        <color indexed="12"/>
        <rFont val="Calibri"/>
        <family val="2"/>
      </rPr>
      <t xml:space="preserve">, WHT =227 F , </t>
    </r>
    <r>
      <rPr>
        <b/>
        <u/>
        <sz val="12"/>
        <color rgb="FFFF0000"/>
        <rFont val="Calibri"/>
        <family val="2"/>
      </rPr>
      <t xml:space="preserve"> PIP=1490 PSI,PDP=2215 PSI, </t>
    </r>
    <r>
      <rPr>
        <b/>
        <sz val="12"/>
        <color indexed="12"/>
        <rFont val="Calibri"/>
        <family val="2"/>
      </rPr>
      <t xml:space="preserve"> BHT=242 F , M.T =299 F , GAS RATE= 0.528 MMSCFPD , H2S=6 PMM , CO2=4%</t>
    </r>
  </si>
  <si>
    <r>
      <t>EXPRO</t>
    </r>
    <r>
      <rPr>
        <b/>
        <u/>
        <sz val="12"/>
        <color rgb="FFFF0000"/>
        <rFont val="Calibri"/>
        <family val="2"/>
      </rPr>
      <t>,</t>
    </r>
    <r>
      <rPr>
        <b/>
        <u/>
        <sz val="12"/>
        <color rgb="FF0000CC"/>
        <rFont val="Calibri"/>
        <family val="2"/>
      </rPr>
      <t xml:space="preserve"> FREQ= 51Hz </t>
    </r>
    <r>
      <rPr>
        <b/>
        <sz val="12"/>
        <color rgb="FF0000CC"/>
        <rFont val="Calibri"/>
        <family val="2"/>
      </rPr>
      <t>,</t>
    </r>
    <r>
      <rPr>
        <b/>
        <sz val="12"/>
        <color indexed="12"/>
        <rFont val="Calibri"/>
        <family val="2"/>
      </rPr>
      <t xml:space="preserve"> CURR.= 85 A , </t>
    </r>
    <r>
      <rPr>
        <b/>
        <sz val="12"/>
        <color rgb="FF0000CC"/>
        <rFont val="Calibri"/>
        <family val="2"/>
      </rPr>
      <t>USP/DSP= 410/254 PSI</t>
    </r>
    <r>
      <rPr>
        <b/>
        <sz val="12"/>
        <color indexed="12"/>
        <rFont val="Calibri"/>
        <family val="2"/>
      </rPr>
      <t xml:space="preserve">, WHT =227 F , </t>
    </r>
    <r>
      <rPr>
        <b/>
        <u/>
        <sz val="12"/>
        <color rgb="FFFF0000"/>
        <rFont val="Calibri"/>
        <family val="2"/>
      </rPr>
      <t xml:space="preserve"> PIP=1462 PSI,PDP=2137 PSI, </t>
    </r>
    <r>
      <rPr>
        <b/>
        <sz val="12"/>
        <color indexed="12"/>
        <rFont val="Calibri"/>
        <family val="2"/>
      </rPr>
      <t xml:space="preserve"> GAS RATE= 0.522 MMSCFPD </t>
    </r>
  </si>
  <si>
    <r>
      <t>EXPRO</t>
    </r>
    <r>
      <rPr>
        <b/>
        <u/>
        <sz val="12"/>
        <color rgb="FFFF0000"/>
        <rFont val="Calibri"/>
        <family val="2"/>
      </rPr>
      <t>,</t>
    </r>
    <r>
      <rPr>
        <b/>
        <u/>
        <sz val="12"/>
        <color rgb="FF0000CC"/>
        <rFont val="Calibri"/>
        <family val="2"/>
      </rPr>
      <t xml:space="preserve"> FREQ= 51Hz </t>
    </r>
    <r>
      <rPr>
        <b/>
        <sz val="12"/>
        <color rgb="FF0000CC"/>
        <rFont val="Calibri"/>
        <family val="2"/>
      </rPr>
      <t>,</t>
    </r>
    <r>
      <rPr>
        <b/>
        <sz val="12"/>
        <color indexed="12"/>
        <rFont val="Calibri"/>
        <family val="2"/>
      </rPr>
      <t xml:space="preserve"> CURR.= 84 A , </t>
    </r>
    <r>
      <rPr>
        <b/>
        <sz val="12"/>
        <color rgb="FF0000CC"/>
        <rFont val="Calibri"/>
        <family val="2"/>
      </rPr>
      <t>USP/DSP= 410/237 PSI</t>
    </r>
    <r>
      <rPr>
        <b/>
        <sz val="12"/>
        <color indexed="12"/>
        <rFont val="Calibri"/>
        <family val="2"/>
      </rPr>
      <t xml:space="preserve">, WHT =226 F , </t>
    </r>
    <r>
      <rPr>
        <b/>
        <u/>
        <sz val="12"/>
        <color rgb="FFFF0000"/>
        <rFont val="Calibri"/>
        <family val="2"/>
      </rPr>
      <t xml:space="preserve"> PIP=1468 PSI,PDP=2142 PSI, </t>
    </r>
    <r>
      <rPr>
        <b/>
        <sz val="12"/>
        <color indexed="12"/>
        <rFont val="Calibri"/>
        <family val="2"/>
      </rPr>
      <t xml:space="preserve"> GAS RATE= 0.587 MMSCFPD </t>
    </r>
  </si>
  <si>
    <r>
      <t>EXPRO</t>
    </r>
    <r>
      <rPr>
        <b/>
        <u/>
        <sz val="12"/>
        <color rgb="FFFF0000"/>
        <rFont val="Calibri"/>
        <family val="2"/>
      </rPr>
      <t>,</t>
    </r>
    <r>
      <rPr>
        <b/>
        <u/>
        <sz val="12"/>
        <color rgb="FF0000CC"/>
        <rFont val="Calibri"/>
        <family val="2"/>
      </rPr>
      <t xml:space="preserve"> FREQ= 51Hz </t>
    </r>
    <r>
      <rPr>
        <b/>
        <sz val="12"/>
        <color rgb="FF0000CC"/>
        <rFont val="Calibri"/>
        <family val="2"/>
      </rPr>
      <t>,</t>
    </r>
    <r>
      <rPr>
        <b/>
        <sz val="12"/>
        <color indexed="12"/>
        <rFont val="Calibri"/>
        <family val="2"/>
      </rPr>
      <t xml:space="preserve"> CURR.= 83 A , </t>
    </r>
    <r>
      <rPr>
        <b/>
        <sz val="12"/>
        <color rgb="FF0000CC"/>
        <rFont val="Calibri"/>
        <family val="2"/>
      </rPr>
      <t>USP/DSP= 408/233 PSI</t>
    </r>
    <r>
      <rPr>
        <b/>
        <sz val="12"/>
        <color indexed="12"/>
        <rFont val="Calibri"/>
        <family val="2"/>
      </rPr>
      <t xml:space="preserve">, WHT =225 F , </t>
    </r>
    <r>
      <rPr>
        <b/>
        <u/>
        <sz val="12"/>
        <color rgb="FFFF0000"/>
        <rFont val="Calibri"/>
        <family val="2"/>
      </rPr>
      <t xml:space="preserve"> PIP=1467 PSI,PDP=2122 PSI, </t>
    </r>
    <r>
      <rPr>
        <b/>
        <sz val="12"/>
        <color indexed="12"/>
        <rFont val="Calibri"/>
        <family val="2"/>
      </rPr>
      <t xml:space="preserve"> GAS RATE= 0.585 MMSCFPD , H2S=5 PPM , CO2=5%</t>
    </r>
  </si>
  <si>
    <r>
      <t>EXPRO</t>
    </r>
    <r>
      <rPr>
        <b/>
        <u/>
        <sz val="12"/>
        <color rgb="FFFF0000"/>
        <rFont val="Calibri"/>
        <family val="2"/>
      </rPr>
      <t>,</t>
    </r>
    <r>
      <rPr>
        <b/>
        <u/>
        <sz val="12"/>
        <color rgb="FF0000CC"/>
        <rFont val="Calibri"/>
        <family val="2"/>
      </rPr>
      <t xml:space="preserve"> FREQ= 51Hz </t>
    </r>
    <r>
      <rPr>
        <b/>
        <sz val="12"/>
        <color rgb="FF0000CC"/>
        <rFont val="Calibri"/>
        <family val="2"/>
      </rPr>
      <t>,</t>
    </r>
    <r>
      <rPr>
        <b/>
        <sz val="12"/>
        <color indexed="12"/>
        <rFont val="Calibri"/>
        <family val="2"/>
      </rPr>
      <t xml:space="preserve"> CURR.= 82 A , </t>
    </r>
    <r>
      <rPr>
        <b/>
        <sz val="12"/>
        <color rgb="FF0000CC"/>
        <rFont val="Calibri"/>
        <family val="2"/>
      </rPr>
      <t>USP/DSP= 415/240 PSI</t>
    </r>
    <r>
      <rPr>
        <b/>
        <sz val="12"/>
        <color indexed="12"/>
        <rFont val="Calibri"/>
        <family val="2"/>
      </rPr>
      <t xml:space="preserve">, WHT =225 F , </t>
    </r>
    <r>
      <rPr>
        <b/>
        <u/>
        <sz val="12"/>
        <color rgb="FFFF0000"/>
        <rFont val="Calibri"/>
        <family val="2"/>
      </rPr>
      <t xml:space="preserve"> PIP=1464 PSI,PDP=2640 PSI, </t>
    </r>
    <r>
      <rPr>
        <b/>
        <sz val="12"/>
        <color indexed="12"/>
        <rFont val="Calibri"/>
        <family val="2"/>
      </rPr>
      <t xml:space="preserve"> GAS RATE= 0.604 MMSCFPD</t>
    </r>
  </si>
  <si>
    <r>
      <rPr>
        <b/>
        <u/>
        <sz val="12"/>
        <color rgb="FFFF0000"/>
        <rFont val="Calibri"/>
        <family val="2"/>
      </rPr>
      <t xml:space="preserve">HALLIBURTON </t>
    </r>
    <r>
      <rPr>
        <b/>
        <sz val="12"/>
        <color indexed="12"/>
        <rFont val="Calibri"/>
        <family val="2"/>
      </rPr>
      <t xml:space="preserve"> FREQ= 51Hz , CURR.= 83/80 A , USP/DSP= 420/245 PSI, WHT =225 F ,  PIP=1475 PSI,PDP=2805 PSI,M.T.= 296F,  GAS RATE=.916 MMSCFPD</t>
    </r>
  </si>
  <si>
    <r>
      <t>EXPRO</t>
    </r>
    <r>
      <rPr>
        <b/>
        <u/>
        <sz val="12"/>
        <color rgb="FFFF0000"/>
        <rFont val="Calibri"/>
        <family val="2"/>
      </rPr>
      <t xml:space="preserve">, FREQ= 51Hz </t>
    </r>
    <r>
      <rPr>
        <b/>
        <sz val="12"/>
        <color indexed="12"/>
        <rFont val="Calibri"/>
        <family val="2"/>
      </rPr>
      <t xml:space="preserve">, CURR.= 80 A , </t>
    </r>
    <r>
      <rPr>
        <b/>
        <sz val="12"/>
        <color rgb="FFFF0000"/>
        <rFont val="Calibri"/>
        <family val="2"/>
      </rPr>
      <t>USP/DSP= 425/260 PSI</t>
    </r>
    <r>
      <rPr>
        <b/>
        <sz val="12"/>
        <color indexed="12"/>
        <rFont val="Calibri"/>
        <family val="2"/>
      </rPr>
      <t xml:space="preserve">, WHT =224 F , </t>
    </r>
    <r>
      <rPr>
        <b/>
        <u/>
        <sz val="12"/>
        <color rgb="FFFF0000"/>
        <rFont val="Calibri"/>
        <family val="2"/>
      </rPr>
      <t xml:space="preserve"> PIP=1489 PSI,PDP=3005 PSI, </t>
    </r>
    <r>
      <rPr>
        <b/>
        <sz val="12"/>
        <color indexed="12"/>
        <rFont val="Calibri"/>
        <family val="2"/>
      </rPr>
      <t xml:space="preserve"> GAS RATE= 0.455 MMSCFPD</t>
    </r>
  </si>
  <si>
    <r>
      <t>EXPRO</t>
    </r>
    <r>
      <rPr>
        <b/>
        <u/>
        <sz val="12"/>
        <color rgb="FFFF0000"/>
        <rFont val="Calibri"/>
        <family val="2"/>
      </rPr>
      <t xml:space="preserve">, FREQ= 51Hz </t>
    </r>
    <r>
      <rPr>
        <b/>
        <sz val="12"/>
        <color indexed="12"/>
        <rFont val="Calibri"/>
        <family val="2"/>
      </rPr>
      <t xml:space="preserve">, CURR.= 80 A , </t>
    </r>
    <r>
      <rPr>
        <b/>
        <sz val="12"/>
        <color rgb="FFFF0000"/>
        <rFont val="Calibri"/>
        <family val="2"/>
      </rPr>
      <t>USP/DSP= 417/261 PSI</t>
    </r>
    <r>
      <rPr>
        <b/>
        <sz val="12"/>
        <color indexed="12"/>
        <rFont val="Calibri"/>
        <family val="2"/>
      </rPr>
      <t xml:space="preserve">, WHT =222 F , </t>
    </r>
    <r>
      <rPr>
        <b/>
        <u/>
        <sz val="12"/>
        <color rgb="FFFF0000"/>
        <rFont val="Calibri"/>
        <family val="2"/>
      </rPr>
      <t xml:space="preserve"> PIP=1489 PSI,PDP=3005 PSI, </t>
    </r>
    <r>
      <rPr>
        <b/>
        <sz val="12"/>
        <color indexed="12"/>
        <rFont val="Calibri"/>
        <family val="2"/>
      </rPr>
      <t xml:space="preserve"> GAS RATE= 0.455 MMSCFPD</t>
    </r>
  </si>
  <si>
    <r>
      <t>EXPRO</t>
    </r>
    <r>
      <rPr>
        <b/>
        <u/>
        <sz val="12"/>
        <color rgb="FFFF0000"/>
        <rFont val="Calibri"/>
        <family val="2"/>
      </rPr>
      <t xml:space="preserve">, FREQ= 51Hz </t>
    </r>
    <r>
      <rPr>
        <b/>
        <sz val="12"/>
        <color indexed="12"/>
        <rFont val="Calibri"/>
        <family val="2"/>
      </rPr>
      <t xml:space="preserve">, CURR.= 80/78 A , </t>
    </r>
    <r>
      <rPr>
        <b/>
        <sz val="12"/>
        <color rgb="FFFF0000"/>
        <rFont val="Calibri"/>
        <family val="2"/>
      </rPr>
      <t>USP/DSP= 437/280 PSI</t>
    </r>
    <r>
      <rPr>
        <b/>
        <sz val="12"/>
        <color indexed="12"/>
        <rFont val="Calibri"/>
        <family val="2"/>
      </rPr>
      <t xml:space="preserve">, WHT =218 F , </t>
    </r>
    <r>
      <rPr>
        <b/>
        <u/>
        <sz val="12"/>
        <color rgb="FFFF0000"/>
        <rFont val="Calibri"/>
        <family val="2"/>
      </rPr>
      <t xml:space="preserve"> PIP=1488 PSI,</t>
    </r>
    <r>
      <rPr>
        <b/>
        <sz val="12"/>
        <color indexed="12"/>
        <rFont val="Calibri"/>
        <family val="2"/>
      </rPr>
      <t xml:space="preserve"> GAS RATE= 0.507 MMSCFPD</t>
    </r>
  </si>
  <si>
    <r>
      <t>EXPRO</t>
    </r>
    <r>
      <rPr>
        <b/>
        <u/>
        <sz val="12"/>
        <color rgb="FFFF0000"/>
        <rFont val="Calibri"/>
        <family val="2"/>
      </rPr>
      <t xml:space="preserve">, FREQ= 51Hz </t>
    </r>
    <r>
      <rPr>
        <b/>
        <sz val="12"/>
        <color indexed="12"/>
        <rFont val="Calibri"/>
        <family val="2"/>
      </rPr>
      <t xml:space="preserve">, CURR.= 78 A , </t>
    </r>
    <r>
      <rPr>
        <b/>
        <sz val="12"/>
        <color rgb="FFFF0000"/>
        <rFont val="Calibri"/>
        <family val="2"/>
      </rPr>
      <t>USP/DSP= 419/289 PSI</t>
    </r>
    <r>
      <rPr>
        <b/>
        <sz val="12"/>
        <color indexed="12"/>
        <rFont val="Calibri"/>
        <family val="2"/>
      </rPr>
      <t xml:space="preserve">, WHT =225 F , </t>
    </r>
    <r>
      <rPr>
        <b/>
        <u/>
        <sz val="12"/>
        <color rgb="FFFF0000"/>
        <rFont val="Calibri"/>
        <family val="2"/>
      </rPr>
      <t xml:space="preserve"> PIP=1522 PSI,</t>
    </r>
    <r>
      <rPr>
        <b/>
        <sz val="12"/>
        <color indexed="12"/>
        <rFont val="Calibri"/>
        <family val="2"/>
      </rPr>
      <t xml:space="preserve"> PDP=2930 PSI, GAS RATE= 0.532 MMSCFPD</t>
    </r>
  </si>
  <si>
    <r>
      <t>EXPRO</t>
    </r>
    <r>
      <rPr>
        <b/>
        <u/>
        <sz val="12"/>
        <color rgb="FFFF0000"/>
        <rFont val="Calibri"/>
        <family val="2"/>
      </rPr>
      <t xml:space="preserve">, FREQ= 51Hz </t>
    </r>
    <r>
      <rPr>
        <b/>
        <sz val="12"/>
        <color indexed="12"/>
        <rFont val="Calibri"/>
        <family val="2"/>
      </rPr>
      <t xml:space="preserve">, CURR.= 79 A , </t>
    </r>
    <r>
      <rPr>
        <b/>
        <sz val="12"/>
        <color rgb="FFFF0000"/>
        <rFont val="Calibri"/>
        <family val="2"/>
      </rPr>
      <t>USP/DSP= 450/280 PSI</t>
    </r>
    <r>
      <rPr>
        <b/>
        <sz val="12"/>
        <color indexed="12"/>
        <rFont val="Calibri"/>
        <family val="2"/>
      </rPr>
      <t xml:space="preserve">, WHT =226 F , </t>
    </r>
    <r>
      <rPr>
        <b/>
        <u/>
        <sz val="12"/>
        <color rgb="FFFF0000"/>
        <rFont val="Calibri"/>
        <family val="2"/>
      </rPr>
      <t xml:space="preserve"> PIP=1595 PSI,</t>
    </r>
    <r>
      <rPr>
        <b/>
        <sz val="12"/>
        <color indexed="12"/>
        <rFont val="Calibri"/>
        <family val="2"/>
      </rPr>
      <t xml:space="preserve"> PDP=2961 PSI, GAS RATE= 0.580 MMSCFPD</t>
    </r>
  </si>
  <si>
    <t>W.C INCREASED  TO 12 %</t>
  </si>
  <si>
    <r>
      <t>EXPRO</t>
    </r>
    <r>
      <rPr>
        <b/>
        <u/>
        <sz val="12"/>
        <color rgb="FFFF0000"/>
        <rFont val="Calibri"/>
        <family val="2"/>
      </rPr>
      <t xml:space="preserve">, FREQ= 51Hz </t>
    </r>
    <r>
      <rPr>
        <b/>
        <sz val="12"/>
        <color indexed="12"/>
        <rFont val="Calibri"/>
        <family val="2"/>
      </rPr>
      <t xml:space="preserve">, CURR.= 78 A , </t>
    </r>
    <r>
      <rPr>
        <b/>
        <sz val="12"/>
        <color rgb="FFFF0000"/>
        <rFont val="Calibri"/>
        <family val="2"/>
      </rPr>
      <t>USP/DSP= 455/289 PSI</t>
    </r>
    <r>
      <rPr>
        <b/>
        <sz val="12"/>
        <color indexed="12"/>
        <rFont val="Calibri"/>
        <family val="2"/>
      </rPr>
      <t xml:space="preserve">,WHT =225 F , </t>
    </r>
    <r>
      <rPr>
        <b/>
        <u/>
        <sz val="12"/>
        <color rgb="FFFF0000"/>
        <rFont val="Calibri"/>
        <family val="2"/>
      </rPr>
      <t xml:space="preserve"> PIP=1602 PSI,</t>
    </r>
    <r>
      <rPr>
        <b/>
        <sz val="12"/>
        <color indexed="12"/>
        <rFont val="Calibri"/>
        <family val="2"/>
      </rPr>
      <t xml:space="preserve"> PDP=2943 PSI, GAS RATE= 0.607 MMSCFPD</t>
    </r>
  </si>
  <si>
    <r>
      <t>EXPRO</t>
    </r>
    <r>
      <rPr>
        <b/>
        <u/>
        <sz val="12"/>
        <color rgb="FFFF0000"/>
        <rFont val="Calibri"/>
        <family val="2"/>
      </rPr>
      <t xml:space="preserve">, FREQ= 51Hz </t>
    </r>
    <r>
      <rPr>
        <b/>
        <sz val="12"/>
        <color indexed="12"/>
        <rFont val="Calibri"/>
        <family val="2"/>
      </rPr>
      <t xml:space="preserve">, CURR.= 78 A , </t>
    </r>
    <r>
      <rPr>
        <b/>
        <sz val="12"/>
        <color rgb="FFFF0000"/>
        <rFont val="Calibri"/>
        <family val="2"/>
      </rPr>
      <t>USP/DSP= 455/285 PSI</t>
    </r>
    <r>
      <rPr>
        <b/>
        <sz val="12"/>
        <color indexed="12"/>
        <rFont val="Calibri"/>
        <family val="2"/>
      </rPr>
      <t>,</t>
    </r>
    <r>
      <rPr>
        <b/>
        <u/>
        <sz val="12"/>
        <color rgb="FFFF0000"/>
        <rFont val="Calibri"/>
        <family val="2"/>
      </rPr>
      <t xml:space="preserve"> PIP=1600 PSI,</t>
    </r>
    <r>
      <rPr>
        <b/>
        <sz val="12"/>
        <color indexed="12"/>
        <rFont val="Calibri"/>
        <family val="2"/>
      </rPr>
      <t xml:space="preserve"> PDP=2930 PSI, GAS RATE= 0.607 MMSCFPD</t>
    </r>
  </si>
  <si>
    <r>
      <rPr>
        <b/>
        <u/>
        <sz val="12"/>
        <color rgb="FFFF0000"/>
        <rFont val="Calibri"/>
        <family val="2"/>
      </rPr>
      <t xml:space="preserve">INCREASED FREQ. F/50 HZ TO 51 HZ </t>
    </r>
    <r>
      <rPr>
        <b/>
        <sz val="12"/>
        <color rgb="FF0000FF"/>
        <rFont val="Calibri"/>
        <family val="2"/>
      </rPr>
      <t>, ( WHP = 440 PSI )</t>
    </r>
  </si>
  <si>
    <t>W.C INCREASED F/ ZERO TO 8 %</t>
  </si>
  <si>
    <r>
      <t xml:space="preserve">SLB </t>
    </r>
    <r>
      <rPr>
        <b/>
        <u/>
        <sz val="12"/>
        <color rgb="FFFF0000"/>
        <rFont val="Calibri"/>
        <family val="2"/>
      </rPr>
      <t xml:space="preserve">, FREQ= 50Hz </t>
    </r>
    <r>
      <rPr>
        <b/>
        <sz val="12"/>
        <color indexed="12"/>
        <rFont val="Calibri"/>
        <family val="2"/>
      </rPr>
      <t xml:space="preserve">, CURR.= 75 A , </t>
    </r>
    <r>
      <rPr>
        <b/>
        <sz val="12"/>
        <color rgb="FFFF0000"/>
        <rFont val="Calibri"/>
        <family val="2"/>
      </rPr>
      <t>USP/DSP= 420/222 PSI</t>
    </r>
    <r>
      <rPr>
        <b/>
        <sz val="12"/>
        <color indexed="12"/>
        <rFont val="Calibri"/>
        <family val="2"/>
      </rPr>
      <t>, PIP=1659 PSI, PDP=2800 PSI,  WHT=221F , GAS RATE= 1.5 MMSCFPD</t>
    </r>
  </si>
  <si>
    <r>
      <t>EXPRO</t>
    </r>
    <r>
      <rPr>
        <b/>
        <u/>
        <sz val="12"/>
        <color rgb="FFFF0000"/>
        <rFont val="Calibri"/>
        <family val="2"/>
      </rPr>
      <t xml:space="preserve">, FREQ= 50Hz </t>
    </r>
    <r>
      <rPr>
        <b/>
        <sz val="12"/>
        <color indexed="12"/>
        <rFont val="Calibri"/>
        <family val="2"/>
      </rPr>
      <t xml:space="preserve">, CURR.= 76 A , </t>
    </r>
    <r>
      <rPr>
        <b/>
        <sz val="12"/>
        <color rgb="FFFF0000"/>
        <rFont val="Calibri"/>
        <family val="2"/>
      </rPr>
      <t>USP/DSP= 400/260 PSI</t>
    </r>
    <r>
      <rPr>
        <b/>
        <sz val="12"/>
        <color indexed="12"/>
        <rFont val="Calibri"/>
        <family val="2"/>
      </rPr>
      <t>, PIP=1700 PSI, PDP=2730 PSI, M.T=293.5 F, WHT=218F , GAS RATE= 0.173 MMSCFPD</t>
    </r>
  </si>
  <si>
    <r>
      <t xml:space="preserve">SLB(MPFM), FREQ= 50Hz , CURR.= 74/77 A , </t>
    </r>
    <r>
      <rPr>
        <b/>
        <sz val="12"/>
        <color rgb="FFFF0000"/>
        <rFont val="Calibri"/>
        <family val="2"/>
      </rPr>
      <t>USP/DSP= 415/215 PSI</t>
    </r>
    <r>
      <rPr>
        <b/>
        <sz val="12"/>
        <color indexed="12"/>
        <rFont val="Calibri"/>
        <family val="2"/>
      </rPr>
      <t>, PIP=1715 PSI, PDP=2793 PSI, M.T=293 F, WHT=221F , GAS RATE= 1.446 MMSCFPD</t>
    </r>
  </si>
  <si>
    <r>
      <rPr>
        <b/>
        <u/>
        <sz val="12"/>
        <color rgb="FFFF0000"/>
        <rFont val="Calibri"/>
        <family val="2"/>
      </rPr>
      <t>DEC. FREQ. F/51 HZ TO 50 HZ</t>
    </r>
    <r>
      <rPr>
        <b/>
        <sz val="12"/>
        <color rgb="FF0000FF"/>
        <rFont val="Calibri"/>
        <family val="2"/>
      </rPr>
      <t xml:space="preserve"> , DUE TO M.T INCR. T/295</t>
    </r>
  </si>
  <si>
    <r>
      <t xml:space="preserve">SLB, FREQ= 51Hz , CURR.= 79 A , </t>
    </r>
    <r>
      <rPr>
        <b/>
        <sz val="12"/>
        <color rgb="FFFF0000"/>
        <rFont val="Calibri"/>
        <family val="2"/>
      </rPr>
      <t>USP/DSP= 433/232 PSI</t>
    </r>
    <r>
      <rPr>
        <b/>
        <sz val="12"/>
        <color indexed="12"/>
        <rFont val="Calibri"/>
        <family val="2"/>
      </rPr>
      <t>, PIP=1722 PSI, PDP=2793 PSI, M.T=295.3 F, WHT=223F , GAS RATE= 1.03 MMSCFPD</t>
    </r>
  </si>
  <si>
    <r>
      <rPr>
        <b/>
        <u/>
        <sz val="12"/>
        <color rgb="FFFF0000"/>
        <rFont val="Calibri"/>
        <family val="2"/>
      </rPr>
      <t>INCRESED FREQ. F/50 HZ TO 51 HZ</t>
    </r>
    <r>
      <rPr>
        <b/>
        <sz val="12"/>
        <color rgb="FF0000FF"/>
        <rFont val="Calibri"/>
        <family val="2"/>
      </rPr>
      <t xml:space="preserve"> , USP =400 PSI , ( FREQ. =51 HZ , CURRENT=79 A , PIP =1659 PSI , M.T =295 F )</t>
    </r>
  </si>
  <si>
    <r>
      <t xml:space="preserve">SLB, FREQ= 50Hz , CURR.= 76 A , </t>
    </r>
    <r>
      <rPr>
        <b/>
        <sz val="12"/>
        <color rgb="FFFF0000"/>
        <rFont val="Calibri"/>
        <family val="2"/>
      </rPr>
      <t>USP/DSP= 420/200 PSI</t>
    </r>
    <r>
      <rPr>
        <b/>
        <sz val="12"/>
        <color indexed="12"/>
        <rFont val="Calibri"/>
        <family val="2"/>
      </rPr>
      <t>, PIP =1705 PSI , PDP=2780PSI , M.T=291 F , WHT=220 F , GAS RATE= 1.25MMSCFPD , CO2=4 % , H2S= 9 PPM</t>
    </r>
  </si>
  <si>
    <r>
      <t xml:space="preserve">SLB, FREQ= 50Hz , CURR.= 76 A , </t>
    </r>
    <r>
      <rPr>
        <b/>
        <sz val="12"/>
        <color rgb="FFFF0000"/>
        <rFont val="Calibri"/>
        <family val="2"/>
      </rPr>
      <t>USP/DSP= 432/202 PSI</t>
    </r>
    <r>
      <rPr>
        <b/>
        <sz val="12"/>
        <color indexed="12"/>
        <rFont val="Calibri"/>
        <family val="2"/>
      </rPr>
      <t>, PIP =1706 PSI , PDP=2780 PSI , M.T=292 F , WHT=220 F , GAS RATE= 1.25 MMSCFPD ,</t>
    </r>
    <r>
      <rPr>
        <b/>
        <sz val="12"/>
        <color rgb="FFFF0000"/>
        <rFont val="Calibri"/>
        <family val="2"/>
      </rPr>
      <t xml:space="preserve"> WRONG TEST</t>
    </r>
  </si>
  <si>
    <t>REDUCED USP F/600 T/400 PSI , PIP=1705 PSI, PDP=2761 PSI, DSP=147 PSI, WHT=216 F, FREQ=50 HZ, CURR=76 A</t>
  </si>
  <si>
    <r>
      <t xml:space="preserve">SLB, FREQ= 50Hz , CURR.= 76 A , </t>
    </r>
    <r>
      <rPr>
        <b/>
        <sz val="12"/>
        <color rgb="FFFF0000"/>
        <rFont val="Calibri"/>
        <family val="2"/>
      </rPr>
      <t>USP/DSP= 606/200 PSI</t>
    </r>
    <r>
      <rPr>
        <b/>
        <sz val="12"/>
        <color indexed="12"/>
        <rFont val="Calibri"/>
        <family val="2"/>
      </rPr>
      <t>, PIP =1777 PSI , PDP=3036 PSI , M.T=292 F , WHT=218 F , GAS RATE= 1.32 MMSCFPD , CO2=4 % , H2S= 9 PPM</t>
    </r>
  </si>
  <si>
    <t>REDUCED USP F/696 T/606 PSI</t>
  </si>
  <si>
    <t xml:space="preserve">SLB, FREQ= 50Hz , CURR.= 75 A , USP/DSP= 696/189 PSI, PIP =1796 PSI , PDP=3136 PSI , M.T=291 F , WHT=218 F , GAS RATE= 1.20 MMSCFPD </t>
  </si>
  <si>
    <t xml:space="preserve">SCHL., FREQ= 50Hz , CURR.= 75 A , USP/DSP= 705/194 PSI, PIP =1810 PSI , PDP=3144 PSI , M.T=291 F , WHT=218 F , GAS RATE= 1.215 MMSCFPD </t>
  </si>
  <si>
    <t xml:space="preserve">SCHL., FREQ= 50Hz , CURR.= 76 A , USP= 700 PSI, PIP =1831 PSI , GAS RATE= 1.245 MMSCFPD </t>
  </si>
  <si>
    <t>DECREASED USP FROM 713 TO 700 PSI , FREQ. = 50 HZ , CURRENT = 77 AMP.</t>
  </si>
  <si>
    <t xml:space="preserve">TEST TIME = 3 HRS , GAS RATE = 1.25  MMSCF/D , CO2 = 4% , H2S = 9PPM </t>
  </si>
  <si>
    <t>INCREASED USP FROM 687 TO 713 PSI , PIP = 1861 PSI , PDP = 3162 PSI , WHT = 218 F , FREQ. = 50 HZ , CURRENT = 77 AMP.</t>
  </si>
  <si>
    <t xml:space="preserve">TEST TIME = 3 HRS, GAS RATE = 1.22  MMSCF/D , CO2 = 4% , H2S = 9PPM </t>
  </si>
  <si>
    <t>INCREASED USP FROM 620 TO 687 PSI , PIP = 1858 PSI , PDP = 3140 PSI , WHT = 217 F , FREQ. = 50 HZ , CURRENT = 77 AMP.</t>
  </si>
  <si>
    <t xml:space="preserve">TEST TIME = 5 HRS , GAS RATE = 1.26  MMSCF/D , CO2 = 4% , H2S = 9PPM </t>
  </si>
  <si>
    <t>DECREASED USP FROM 720 TO 620 PSI , PIP = 1848 PSI , PDP = 3070 PSI , WHT = 218 F , FREQ. = 50 HZ , CURRENT = 77 AMP.</t>
  </si>
  <si>
    <t xml:space="preserve">USP/DSP = 720/123 PSI , PIP = 1863 PSI , PDP = 3170 PSI , WHT = 214 F , FREQ. = 50 HZ , CURRENT = 77 AMP. </t>
  </si>
  <si>
    <r>
      <t>SCHL.,</t>
    </r>
    <r>
      <rPr>
        <b/>
        <sz val="12"/>
        <color rgb="FFFF0000"/>
        <rFont val="Calibri"/>
        <family val="2"/>
      </rPr>
      <t xml:space="preserve"> FREQ= 50Hz </t>
    </r>
    <r>
      <rPr>
        <b/>
        <sz val="12"/>
        <color indexed="12"/>
        <rFont val="Calibri"/>
        <family val="2"/>
      </rPr>
      <t xml:space="preserve">, CURR.= 76 A , </t>
    </r>
    <r>
      <rPr>
        <b/>
        <sz val="12"/>
        <color rgb="FFFF0000"/>
        <rFont val="Calibri"/>
        <family val="2"/>
      </rPr>
      <t>USP/DSP= 730/190 PSI</t>
    </r>
    <r>
      <rPr>
        <b/>
        <sz val="12"/>
        <color indexed="12"/>
        <rFont val="Calibri"/>
        <family val="2"/>
      </rPr>
      <t>, WHT =217 F , PIP =1870 PSI , PDP=3185 PSI ,  , GAS RATE= 1.25 MMSCFPD , H₂S=9 PPM , CO₂= 4%</t>
    </r>
  </si>
  <si>
    <r>
      <t>SCHL.,</t>
    </r>
    <r>
      <rPr>
        <b/>
        <sz val="12"/>
        <color rgb="FFFF0000"/>
        <rFont val="Calibri"/>
        <family val="2"/>
      </rPr>
      <t xml:space="preserve"> FREQ= 50Hz </t>
    </r>
    <r>
      <rPr>
        <b/>
        <sz val="12"/>
        <color indexed="12"/>
        <rFont val="Calibri"/>
        <family val="2"/>
      </rPr>
      <t xml:space="preserve">, CURR.= 76 A , </t>
    </r>
    <r>
      <rPr>
        <b/>
        <sz val="12"/>
        <color rgb="FFFF0000"/>
        <rFont val="Calibri"/>
        <family val="2"/>
      </rPr>
      <t>USP/DSP= 730/170 PSI</t>
    </r>
    <r>
      <rPr>
        <b/>
        <sz val="12"/>
        <color indexed="12"/>
        <rFont val="Calibri"/>
        <family val="2"/>
      </rPr>
      <t xml:space="preserve">, WHT =214 F , PIP =1875 PSI , PDP=3181 PSI ,  , GAS RATE= 1.35 MMSCFPD </t>
    </r>
  </si>
  <si>
    <r>
      <t>SCHL.,</t>
    </r>
    <r>
      <rPr>
        <b/>
        <sz val="12"/>
        <color rgb="FFFF0000"/>
        <rFont val="Calibri"/>
        <family val="2"/>
      </rPr>
      <t xml:space="preserve"> FREQ= 49Hz </t>
    </r>
    <r>
      <rPr>
        <b/>
        <sz val="12"/>
        <color indexed="12"/>
        <rFont val="Calibri"/>
        <family val="2"/>
      </rPr>
      <t xml:space="preserve">, CURR.= 73 A , </t>
    </r>
    <r>
      <rPr>
        <b/>
        <sz val="12"/>
        <color rgb="FFFF0000"/>
        <rFont val="Calibri"/>
        <family val="2"/>
      </rPr>
      <t>USP/DSP= 727/170 PSI</t>
    </r>
    <r>
      <rPr>
        <b/>
        <sz val="12"/>
        <color indexed="12"/>
        <rFont val="Calibri"/>
        <family val="2"/>
      </rPr>
      <t xml:space="preserve">, WHT =214 F , PIP =1887 PSI , PDP=3182 PSI ,  , GAS RATE= 1.22 MMSCFPD </t>
    </r>
  </si>
  <si>
    <r>
      <t>SCHL.,</t>
    </r>
    <r>
      <rPr>
        <b/>
        <sz val="12"/>
        <color rgb="FFFF0000"/>
        <rFont val="Calibri"/>
        <family val="2"/>
      </rPr>
      <t xml:space="preserve"> FREQ= 48Hz </t>
    </r>
    <r>
      <rPr>
        <b/>
        <sz val="12"/>
        <color indexed="12"/>
        <rFont val="Calibri"/>
        <family val="2"/>
      </rPr>
      <t xml:space="preserve">, CURR.= 71 A , </t>
    </r>
    <r>
      <rPr>
        <b/>
        <sz val="12"/>
        <color rgb="FFFF0000"/>
        <rFont val="Calibri"/>
        <family val="2"/>
      </rPr>
      <t>USP/DSP= 728/182 PSI</t>
    </r>
    <r>
      <rPr>
        <b/>
        <sz val="12"/>
        <color indexed="12"/>
        <rFont val="Calibri"/>
        <family val="2"/>
      </rPr>
      <t xml:space="preserve">, WHT =214 F , PIP =1880 PSI  , GAS RATE= 1.16 MMSCFPD </t>
    </r>
  </si>
  <si>
    <t>INCREASED FREQ. TO 50 Hz  , CURR.= 67/73 A , USP/DSP= 735/197 PSI, WHT =218 F , PIP =1877 PSI , PDP = 3189 PSI .</t>
  </si>
  <si>
    <r>
      <t>SCHL.,</t>
    </r>
    <r>
      <rPr>
        <b/>
        <sz val="12"/>
        <color rgb="FFFF0000"/>
        <rFont val="Calibri"/>
        <family val="2"/>
      </rPr>
      <t xml:space="preserve"> FREQ= 47Hz </t>
    </r>
    <r>
      <rPr>
        <b/>
        <sz val="12"/>
        <color indexed="12"/>
        <rFont val="Calibri"/>
        <family val="2"/>
      </rPr>
      <t xml:space="preserve">, CURR.= 69 A , </t>
    </r>
    <r>
      <rPr>
        <b/>
        <sz val="12"/>
        <color rgb="FFFF0000"/>
        <rFont val="Calibri"/>
        <family val="2"/>
      </rPr>
      <t>USP/DSP= 690/172 PSI</t>
    </r>
    <r>
      <rPr>
        <b/>
        <sz val="12"/>
        <color indexed="12"/>
        <rFont val="Calibri"/>
        <family val="2"/>
      </rPr>
      <t xml:space="preserve">, WHT =213 F , PIP =1905 PSI , PDP = 3138 PSI , GAS RATE= 1.16 MMSCFPD </t>
    </r>
  </si>
  <si>
    <r>
      <t>EXPRO,</t>
    </r>
    <r>
      <rPr>
        <b/>
        <sz val="12"/>
        <color rgb="FFFF0000"/>
        <rFont val="Calibri"/>
        <family val="2"/>
      </rPr>
      <t xml:space="preserve"> FREQ= 47Hz</t>
    </r>
    <r>
      <rPr>
        <b/>
        <sz val="12"/>
        <color indexed="12"/>
        <rFont val="Calibri"/>
        <family val="2"/>
      </rPr>
      <t xml:space="preserve"> , CURR.= 68 A , </t>
    </r>
    <r>
      <rPr>
        <b/>
        <sz val="12"/>
        <color rgb="FFFF0000"/>
        <rFont val="Calibri"/>
        <family val="2"/>
      </rPr>
      <t xml:space="preserve">USP/DSP= 710/180 </t>
    </r>
    <r>
      <rPr>
        <b/>
        <sz val="12"/>
        <color indexed="12"/>
        <rFont val="Calibri"/>
        <family val="2"/>
      </rPr>
      <t xml:space="preserve">PSI, WHT =215 F , PIP =1944 PSI , PDP = 3168 PSI , GAS RATE= 0.9 MMSCFPD </t>
    </r>
  </si>
  <si>
    <t>DECREASED FREQ.F/ 49 HZ T/ 47 HZ</t>
  </si>
  <si>
    <r>
      <t>EXPRO,</t>
    </r>
    <r>
      <rPr>
        <b/>
        <sz val="12"/>
        <color rgb="FFFF0000"/>
        <rFont val="Calibri"/>
        <family val="2"/>
      </rPr>
      <t xml:space="preserve"> FREQ= 49 Hz</t>
    </r>
    <r>
      <rPr>
        <b/>
        <sz val="12"/>
        <color indexed="12"/>
        <rFont val="Calibri"/>
        <family val="2"/>
      </rPr>
      <t xml:space="preserve"> , CURR.= 73 A , </t>
    </r>
    <r>
      <rPr>
        <b/>
        <sz val="12"/>
        <color rgb="FFFF0000"/>
        <rFont val="Calibri"/>
        <family val="2"/>
      </rPr>
      <t xml:space="preserve">USP/DSP= 751/192 </t>
    </r>
    <r>
      <rPr>
        <b/>
        <sz val="12"/>
        <color indexed="12"/>
        <rFont val="Calibri"/>
        <family val="2"/>
      </rPr>
      <t xml:space="preserve">PSI, WHT =217 F , PIP =1935 PSI , PDP = 3214 PSI </t>
    </r>
  </si>
  <si>
    <t>DECREASED FREQ.F/ 50 HZ T/ 49 HZ</t>
  </si>
  <si>
    <r>
      <t>EXPRO,</t>
    </r>
    <r>
      <rPr>
        <b/>
        <sz val="12"/>
        <color rgb="FFFF0000"/>
        <rFont val="Calibri"/>
        <family val="2"/>
      </rPr>
      <t xml:space="preserve"> FREQ= 50 Hz</t>
    </r>
    <r>
      <rPr>
        <b/>
        <sz val="12"/>
        <color indexed="12"/>
        <rFont val="Calibri"/>
        <family val="2"/>
      </rPr>
      <t xml:space="preserve"> , CURR.= 75 A , </t>
    </r>
    <r>
      <rPr>
        <b/>
        <sz val="12"/>
        <color rgb="FFFF0000"/>
        <rFont val="Calibri"/>
        <family val="2"/>
      </rPr>
      <t xml:space="preserve">USP/DSP= 754/165 </t>
    </r>
    <r>
      <rPr>
        <b/>
        <sz val="12"/>
        <color indexed="12"/>
        <rFont val="Calibri"/>
        <family val="2"/>
      </rPr>
      <t xml:space="preserve">PSI, WHT =215 F , PIP =1806 PSI , PDP = 3220 PSI </t>
    </r>
  </si>
  <si>
    <r>
      <t>EXPRO,</t>
    </r>
    <r>
      <rPr>
        <b/>
        <sz val="12"/>
        <color rgb="FFFF0000"/>
        <rFont val="Calibri"/>
        <family val="2"/>
      </rPr>
      <t xml:space="preserve"> FREQ= 50 Hz</t>
    </r>
    <r>
      <rPr>
        <b/>
        <sz val="12"/>
        <color indexed="12"/>
        <rFont val="Calibri"/>
        <family val="2"/>
      </rPr>
      <t xml:space="preserve"> , CURR.= 75 A , </t>
    </r>
    <r>
      <rPr>
        <b/>
        <sz val="12"/>
        <color rgb="FFFF0000"/>
        <rFont val="Calibri"/>
        <family val="2"/>
      </rPr>
      <t xml:space="preserve">USP/DSP= 750/160 </t>
    </r>
    <r>
      <rPr>
        <b/>
        <sz val="12"/>
        <color indexed="12"/>
        <rFont val="Calibri"/>
        <family val="2"/>
      </rPr>
      <t xml:space="preserve">PSI, WHT =215 F , PIP =1796 PSI , PDP = 3220 PSI </t>
    </r>
  </si>
  <si>
    <r>
      <rPr>
        <b/>
        <u/>
        <sz val="14"/>
        <color rgb="FF0000CC"/>
        <rFont val="Calibri"/>
        <family val="2"/>
      </rPr>
      <t>INCREASED FREQ.F/ 47 HZ T/ 50 HZ</t>
    </r>
    <r>
      <rPr>
        <b/>
        <sz val="12"/>
        <color rgb="FF0000CC"/>
        <rFont val="Calibri"/>
        <family val="2"/>
      </rPr>
      <t xml:space="preserve"> ( CURR.= 75 A , USP/DSP= 740/115 PSI, 
WHT =206 F , PIP =1780 PSI , PDP = 3210 PSI )</t>
    </r>
  </si>
  <si>
    <r>
      <t xml:space="preserve">EXPRO, </t>
    </r>
    <r>
      <rPr>
        <b/>
        <sz val="12"/>
        <color rgb="FFFF0000"/>
        <rFont val="Calibri"/>
        <family val="2"/>
      </rPr>
      <t>FREQ= 47 Hz</t>
    </r>
    <r>
      <rPr>
        <b/>
        <sz val="12"/>
        <color indexed="12"/>
        <rFont val="Calibri"/>
        <family val="2"/>
      </rPr>
      <t xml:space="preserve"> , CURR.= 67/69 A , </t>
    </r>
    <r>
      <rPr>
        <b/>
        <sz val="12"/>
        <color rgb="FFFF0000"/>
        <rFont val="Calibri"/>
        <family val="2"/>
      </rPr>
      <t>USP</t>
    </r>
    <r>
      <rPr>
        <b/>
        <sz val="12"/>
        <color indexed="12"/>
        <rFont val="Calibri"/>
        <family val="2"/>
      </rPr>
      <t xml:space="preserve">/DSP= </t>
    </r>
    <r>
      <rPr>
        <b/>
        <sz val="12"/>
        <color rgb="FFFF0000"/>
        <rFont val="Calibri"/>
        <family val="2"/>
      </rPr>
      <t>728</t>
    </r>
    <r>
      <rPr>
        <b/>
        <sz val="12"/>
        <color indexed="12"/>
        <rFont val="Calibri"/>
        <family val="2"/>
      </rPr>
      <t>/165 PSI, WHT =212 F , PIP =1803 PSI , PDP = 3187 PSI , M.T = 287 F,BHT =250 F , H₂S =6 PPM , CO₂=4% , GAS RATE= 0.847 MMSCF/D</t>
    </r>
  </si>
  <si>
    <r>
      <t xml:space="preserve">EXPRO, </t>
    </r>
    <r>
      <rPr>
        <b/>
        <sz val="12"/>
        <color rgb="FFFF0000"/>
        <rFont val="Calibri"/>
        <family val="2"/>
      </rPr>
      <t>FREQ= 47 Hz</t>
    </r>
    <r>
      <rPr>
        <b/>
        <sz val="12"/>
        <color indexed="12"/>
        <rFont val="Calibri"/>
        <family val="2"/>
      </rPr>
      <t xml:space="preserve"> , CURR.= 67/69 A , </t>
    </r>
    <r>
      <rPr>
        <b/>
        <sz val="12"/>
        <color rgb="FFFF0000"/>
        <rFont val="Calibri"/>
        <family val="2"/>
      </rPr>
      <t>USP</t>
    </r>
    <r>
      <rPr>
        <b/>
        <sz val="12"/>
        <color indexed="12"/>
        <rFont val="Calibri"/>
        <family val="2"/>
      </rPr>
      <t xml:space="preserve">/DSP= </t>
    </r>
    <r>
      <rPr>
        <b/>
        <sz val="12"/>
        <color rgb="FFFF0000"/>
        <rFont val="Calibri"/>
        <family val="2"/>
      </rPr>
      <t>735</t>
    </r>
    <r>
      <rPr>
        <b/>
        <sz val="12"/>
        <color indexed="12"/>
        <rFont val="Calibri"/>
        <family val="2"/>
      </rPr>
      <t>/166 PSI, WHT =212 F , PIP =1787 PSI , PDP = 3205 PSI , M.T = 286 F,BHT =250 F , GAS RATE= 0.757 MMSCF/D</t>
    </r>
  </si>
  <si>
    <r>
      <t xml:space="preserve">EXPRO , GAS RATE= 0.799 MMSCF/D , </t>
    </r>
    <r>
      <rPr>
        <b/>
        <sz val="12"/>
        <color rgb="FFFF0000"/>
        <rFont val="Calibri"/>
        <family val="2"/>
      </rPr>
      <t>USP</t>
    </r>
    <r>
      <rPr>
        <b/>
        <sz val="12"/>
        <color indexed="12"/>
        <rFont val="Calibri"/>
        <family val="2"/>
      </rPr>
      <t xml:space="preserve">/DSP= </t>
    </r>
    <r>
      <rPr>
        <b/>
        <sz val="12"/>
        <color rgb="FFFF0000"/>
        <rFont val="Calibri"/>
        <family val="2"/>
      </rPr>
      <t>758</t>
    </r>
    <r>
      <rPr>
        <b/>
        <sz val="12"/>
        <color indexed="12"/>
        <rFont val="Calibri"/>
        <family val="2"/>
      </rPr>
      <t xml:space="preserve">/175 PSI, WHT = 209 F ,  </t>
    </r>
    <r>
      <rPr>
        <b/>
        <sz val="12"/>
        <color rgb="FF0000FF"/>
        <rFont val="Calibri"/>
        <family val="2"/>
      </rPr>
      <t>FREQ.= 47 HZ ,</t>
    </r>
    <r>
      <rPr>
        <b/>
        <sz val="12"/>
        <color indexed="12"/>
        <rFont val="Calibri"/>
        <family val="2"/>
      </rPr>
      <t xml:space="preserve"> CURRENT= 66/69 A,</t>
    </r>
    <r>
      <rPr>
        <b/>
        <sz val="12"/>
        <color rgb="FFFF0000"/>
        <rFont val="Calibri"/>
        <family val="2"/>
      </rPr>
      <t xml:space="preserve"> PIP =1760 PS I </t>
    </r>
    <r>
      <rPr>
        <b/>
        <sz val="12"/>
        <color indexed="12"/>
        <rFont val="Calibri"/>
        <family val="2"/>
      </rPr>
      <t xml:space="preserve">, PDP =3225 PSI , BHT = 250 F ,M.T = 284 </t>
    </r>
  </si>
  <si>
    <r>
      <t xml:space="preserve">EXPRO , GAS RATE= 0.692 MMSCF/D , </t>
    </r>
    <r>
      <rPr>
        <b/>
        <sz val="12"/>
        <color rgb="FFFF0000"/>
        <rFont val="Calibri"/>
        <family val="2"/>
      </rPr>
      <t>USP</t>
    </r>
    <r>
      <rPr>
        <b/>
        <sz val="12"/>
        <color indexed="12"/>
        <rFont val="Calibri"/>
        <family val="2"/>
      </rPr>
      <t xml:space="preserve">/DSP= </t>
    </r>
    <r>
      <rPr>
        <b/>
        <sz val="12"/>
        <color rgb="FFFF0000"/>
        <rFont val="Calibri"/>
        <family val="2"/>
      </rPr>
      <t>780</t>
    </r>
    <r>
      <rPr>
        <b/>
        <sz val="12"/>
        <color indexed="12"/>
        <rFont val="Calibri"/>
        <family val="2"/>
      </rPr>
      <t xml:space="preserve">/195 PSI ,  </t>
    </r>
    <r>
      <rPr>
        <b/>
        <sz val="12"/>
        <color rgb="FF0000FF"/>
        <rFont val="Calibri"/>
        <family val="2"/>
      </rPr>
      <t>FREQ.= 47 HZ ,</t>
    </r>
    <r>
      <rPr>
        <b/>
        <sz val="12"/>
        <color indexed="12"/>
        <rFont val="Calibri"/>
        <family val="2"/>
      </rPr>
      <t xml:space="preserve"> CURRENT= 66/69 A,</t>
    </r>
    <r>
      <rPr>
        <b/>
        <sz val="12"/>
        <color rgb="FFFF0000"/>
        <rFont val="Calibri"/>
        <family val="2"/>
      </rPr>
      <t xml:space="preserve"> PIP =1780 PS I </t>
    </r>
    <r>
      <rPr>
        <b/>
        <sz val="12"/>
        <color indexed="12"/>
        <rFont val="Calibri"/>
        <family val="2"/>
      </rPr>
      <t>, PDP =3255 PSI , H₂S = 6 PPM , CO₂=4%</t>
    </r>
  </si>
  <si>
    <t xml:space="preserve">PIP = 1780 PSI , PDP = 3255 PSI , USP = 780 PSI </t>
  </si>
  <si>
    <r>
      <t xml:space="preserve">EXPRO , GAS RATE= 0.828 MMSCF/D , </t>
    </r>
    <r>
      <rPr>
        <b/>
        <sz val="12"/>
        <color rgb="FFFF0000"/>
        <rFont val="Calibri"/>
        <family val="2"/>
      </rPr>
      <t>USP</t>
    </r>
    <r>
      <rPr>
        <b/>
        <sz val="12"/>
        <color indexed="12"/>
        <rFont val="Calibri"/>
        <family val="2"/>
      </rPr>
      <t xml:space="preserve">/DSP= </t>
    </r>
    <r>
      <rPr>
        <b/>
        <sz val="12"/>
        <color rgb="FFFF0000"/>
        <rFont val="Calibri"/>
        <family val="2"/>
      </rPr>
      <t>800</t>
    </r>
    <r>
      <rPr>
        <b/>
        <sz val="12"/>
        <color indexed="12"/>
        <rFont val="Calibri"/>
        <family val="2"/>
      </rPr>
      <t xml:space="preserve">/180 PSI ,  </t>
    </r>
    <r>
      <rPr>
        <b/>
        <sz val="12"/>
        <color rgb="FF0000FF"/>
        <rFont val="Calibri"/>
        <family val="2"/>
      </rPr>
      <t xml:space="preserve">FREQ.= 47 HZ </t>
    </r>
    <r>
      <rPr>
        <b/>
        <sz val="12"/>
        <color indexed="12"/>
        <rFont val="Calibri"/>
        <family val="2"/>
      </rPr>
      <t>, CURRENT= 67 A,</t>
    </r>
    <r>
      <rPr>
        <b/>
        <sz val="12"/>
        <color rgb="FFFF0000"/>
        <rFont val="Calibri"/>
        <family val="2"/>
      </rPr>
      <t xml:space="preserve"> PIP =1790 PS I </t>
    </r>
    <r>
      <rPr>
        <b/>
        <sz val="12"/>
        <color indexed="12"/>
        <rFont val="Calibri"/>
        <family val="2"/>
      </rPr>
      <t xml:space="preserve">, PDP =3277 PSI </t>
    </r>
  </si>
  <si>
    <t xml:space="preserve">PIP = 1820 PSI , PDP = 3315PSI , USP = 832 PSI </t>
  </si>
  <si>
    <r>
      <t xml:space="preserve">EXPRO , GAS RATE= 0.56 MMSCF/D , </t>
    </r>
    <r>
      <rPr>
        <b/>
        <sz val="12"/>
        <color rgb="FFFF0000"/>
        <rFont val="Calibri"/>
        <family val="2"/>
      </rPr>
      <t xml:space="preserve">USP/DSP=850/213 PSI ,  </t>
    </r>
    <r>
      <rPr>
        <b/>
        <sz val="12"/>
        <color rgb="FF0000FF"/>
        <rFont val="Calibri"/>
        <family val="2"/>
      </rPr>
      <t>FREQ.= 47 HZ</t>
    </r>
    <r>
      <rPr>
        <b/>
        <sz val="12"/>
        <color indexed="12"/>
        <rFont val="Calibri"/>
        <family val="2"/>
      </rPr>
      <t xml:space="preserve"> , CURRENT= 67/69 A, PIP =1835 PS I , PDP =3339 PSI </t>
    </r>
  </si>
  <si>
    <r>
      <t>EXPRO , GAS RATE= 0.569 MMSCF/D ,</t>
    </r>
    <r>
      <rPr>
        <b/>
        <sz val="12"/>
        <color rgb="FFFF0000"/>
        <rFont val="Calibri"/>
        <family val="2"/>
      </rPr>
      <t xml:space="preserve"> USP=850 PSI,  FREQ.= 47 HZ</t>
    </r>
    <r>
      <rPr>
        <b/>
        <sz val="12"/>
        <color indexed="12"/>
        <rFont val="Calibri"/>
        <family val="2"/>
      </rPr>
      <t xml:space="preserve"> , CURRENT= 67/69 A , PIP =1810 PSI , PDP =3332 PSI , BHT =250 F , M.T =282 F</t>
    </r>
  </si>
  <si>
    <r>
      <t xml:space="preserve">UNDER W/O DUE TO SHORT CIRCUIT , ( </t>
    </r>
    <r>
      <rPr>
        <b/>
        <sz val="12"/>
        <color theme="1"/>
        <rFont val="Calibri"/>
        <family val="2"/>
      </rPr>
      <t>FOUND SHORTAGE IN ESP CABLE @ 4720 FT ( jt 111</t>
    </r>
    <r>
      <rPr>
        <b/>
        <sz val="12"/>
        <color rgb="FF0000FF"/>
        <rFont val="Calibri"/>
        <family val="2"/>
      </rPr>
      <t>)</t>
    </r>
    <r>
      <rPr>
        <b/>
        <sz val="12"/>
        <rFont val="Calibri"/>
        <family val="2"/>
      </rPr>
      <t xml:space="preserve"> &amp; @ 5983 FT (</t>
    </r>
    <r>
      <rPr>
        <b/>
        <u/>
        <sz val="12"/>
        <rFont val="Calibri"/>
        <family val="2"/>
      </rPr>
      <t xml:space="preserve"> jt 193 )</t>
    </r>
    <r>
      <rPr>
        <b/>
        <sz val="12"/>
        <color rgb="FF0000FF"/>
        <rFont val="Calibri"/>
        <family val="2"/>
      </rPr>
      <t xml:space="preserve"> &amp; </t>
    </r>
    <r>
      <rPr>
        <b/>
        <sz val="12"/>
        <color rgb="FFFF0000"/>
        <rFont val="Calibri"/>
        <family val="2"/>
      </rPr>
      <t>FOUND THREE PUMPS  STUCKED</t>
    </r>
    <r>
      <rPr>
        <b/>
        <sz val="12"/>
        <color rgb="FF0000FF"/>
        <rFont val="Calibri"/>
        <family val="2"/>
      </rPr>
      <t xml:space="preserve">  ) , RIH WITH ESP </t>
    </r>
    <r>
      <rPr>
        <b/>
        <sz val="12"/>
        <color rgb="FFFF0000"/>
        <rFont val="Calibri"/>
        <family val="2"/>
      </rPr>
      <t xml:space="preserve">UPGRADE TO </t>
    </r>
    <r>
      <rPr>
        <b/>
        <sz val="12"/>
        <color rgb="FF0000FF"/>
        <rFont val="Calibri"/>
        <family val="2"/>
      </rPr>
      <t xml:space="preserve">( GC-8200 , 513 SERIES , 242 STAGES  ) TO 7763 FT , BEFOR STARTING , PH-PH (Ω) =3.2  , PH-GND (MΩ)= 45 , STARTED THE WELL  WITH FREQ=  47 HZ , CURRENT = 68 A ,  PIP =  1837 PSI , PDP =  3339 PSI , BHT =  121 C , M.T = 139 C , USP /DSP = 850/213 PSI,  ON STREAM </t>
    </r>
    <r>
      <rPr>
        <b/>
        <sz val="12"/>
        <color rgb="FFFF0000"/>
        <rFont val="Calibri"/>
        <family val="2"/>
      </rPr>
      <t>24/3/2014</t>
    </r>
  </si>
  <si>
    <t>THE WELL DOWN , TRY TO START , FOUND MOTOR STALL PROBLEM, MEASURED  PHASE TO GROUND, FOUND ZERO (SHORT CIRC.)</t>
  </si>
  <si>
    <r>
      <t xml:space="preserve">EXPRO , GAS RATE= 0.504 MMSCF/D , FREQ.= 53 HZ , CURRENT= 74/78 A , </t>
    </r>
    <r>
      <rPr>
        <b/>
        <u/>
        <sz val="12"/>
        <color rgb="FFFF0000"/>
        <rFont val="Calibri"/>
        <family val="2"/>
      </rPr>
      <t>USP</t>
    </r>
    <r>
      <rPr>
        <b/>
        <sz val="12"/>
        <color indexed="12"/>
        <rFont val="Calibri"/>
        <family val="2"/>
      </rPr>
      <t>/DSP=</t>
    </r>
    <r>
      <rPr>
        <b/>
        <u/>
        <sz val="12"/>
        <color rgb="FFFF0000"/>
        <rFont val="Calibri"/>
        <family val="2"/>
      </rPr>
      <t>1050</t>
    </r>
    <r>
      <rPr>
        <b/>
        <sz val="12"/>
        <color indexed="12"/>
        <rFont val="Calibri"/>
        <family val="2"/>
      </rPr>
      <t>/150 PSI , WHT= 216 F</t>
    </r>
  </si>
  <si>
    <r>
      <t xml:space="preserve">EXPRO , GAS RATE= 0.504 MMSCF/D , </t>
    </r>
    <r>
      <rPr>
        <b/>
        <u/>
        <sz val="12"/>
        <color rgb="FFFF0000"/>
        <rFont val="Calibri"/>
        <family val="2"/>
      </rPr>
      <t>FREQ.= 53 HZ</t>
    </r>
    <r>
      <rPr>
        <b/>
        <sz val="12"/>
        <color indexed="12"/>
        <rFont val="Calibri"/>
        <family val="2"/>
      </rPr>
      <t xml:space="preserve"> , CURRENT= 75 A , </t>
    </r>
    <r>
      <rPr>
        <b/>
        <u/>
        <sz val="13"/>
        <color rgb="FFFF0000"/>
        <rFont val="Calibri"/>
        <family val="2"/>
      </rPr>
      <t>USP</t>
    </r>
    <r>
      <rPr>
        <b/>
        <sz val="12"/>
        <color indexed="12"/>
        <rFont val="Calibri"/>
        <family val="2"/>
      </rPr>
      <t>/DSP=</t>
    </r>
    <r>
      <rPr>
        <b/>
        <u/>
        <sz val="13"/>
        <color rgb="FFFF0000"/>
        <rFont val="Calibri"/>
        <family val="2"/>
      </rPr>
      <t>1100</t>
    </r>
    <r>
      <rPr>
        <b/>
        <sz val="12"/>
        <color indexed="12"/>
        <rFont val="Calibri"/>
        <family val="2"/>
      </rPr>
      <t xml:space="preserve">/177 PSI , WHT= 217 F </t>
    </r>
  </si>
  <si>
    <t xml:space="preserve">USP = 1120 PSI </t>
  </si>
  <si>
    <t>CHECKED DOWN HOLE SENSOR , FOUND IT DAMAGED</t>
  </si>
  <si>
    <t xml:space="preserve">USP = 1200 PSI. </t>
  </si>
  <si>
    <t xml:space="preserve">DOWN HOLE SENSOR PROBLEM ( NO DOWN HOLE READINGS AVAILABLE  ) </t>
  </si>
  <si>
    <r>
      <t>PIP= 1865 PSI, PDP= 3860 PSI,</t>
    </r>
    <r>
      <rPr>
        <sz val="12"/>
        <color rgb="FF0000FF"/>
        <rFont val="Calibri"/>
        <family val="2"/>
      </rPr>
      <t xml:space="preserve"> </t>
    </r>
    <r>
      <rPr>
        <b/>
        <sz val="12"/>
        <color rgb="FF0000FF"/>
        <rFont val="Calibri"/>
        <family val="2"/>
      </rPr>
      <t>USP/DSP= 1260/181 PSI, WHT=211 F, CURRENT=69/73 AMP</t>
    </r>
  </si>
  <si>
    <r>
      <t>AFTER W/O , EXPRO ,</t>
    </r>
    <r>
      <rPr>
        <b/>
        <u/>
        <sz val="12"/>
        <color rgb="FFFF0000"/>
        <rFont val="Calibri"/>
        <family val="2"/>
      </rPr>
      <t xml:space="preserve"> PUMP= P-62</t>
    </r>
    <r>
      <rPr>
        <b/>
        <sz val="12"/>
        <color indexed="12"/>
        <rFont val="Calibri"/>
        <family val="2"/>
      </rPr>
      <t xml:space="preserve">, GAS RATE= </t>
    </r>
    <r>
      <rPr>
        <b/>
        <sz val="12"/>
        <color rgb="FFFF0000"/>
        <rFont val="Calibri"/>
        <family val="2"/>
      </rPr>
      <t>0.769</t>
    </r>
    <r>
      <rPr>
        <b/>
        <sz val="12"/>
        <color indexed="12"/>
        <rFont val="Calibri"/>
        <family val="2"/>
      </rPr>
      <t xml:space="preserve"> MMSCF/D , </t>
    </r>
    <r>
      <rPr>
        <b/>
        <u/>
        <sz val="12"/>
        <color rgb="FFFF0000"/>
        <rFont val="Calibri"/>
        <family val="2"/>
      </rPr>
      <t>FREQ.= 53 HZ</t>
    </r>
    <r>
      <rPr>
        <b/>
        <sz val="12"/>
        <color indexed="12"/>
        <rFont val="Calibri"/>
        <family val="2"/>
      </rPr>
      <t xml:space="preserve"> , CURRENT=69/73 A , </t>
    </r>
    <r>
      <rPr>
        <b/>
        <u/>
        <sz val="12"/>
        <color rgb="FFFF0000"/>
        <rFont val="Calibri"/>
        <family val="2"/>
      </rPr>
      <t xml:space="preserve">USP/DSP= 1285/238 </t>
    </r>
    <r>
      <rPr>
        <b/>
        <sz val="12"/>
        <color indexed="12"/>
        <rFont val="Calibri"/>
        <family val="2"/>
      </rPr>
      <t xml:space="preserve">PSI ,  , WHT = 222 F , PIP= 1870 PSI, PDP= 3885 PSI, M.T= 280.5 F, DHT= 248 F, </t>
    </r>
    <r>
      <rPr>
        <b/>
        <sz val="12"/>
        <color rgb="FFFF0000"/>
        <rFont val="Calibri"/>
        <family val="2"/>
      </rPr>
      <t>CO₂=7% , H₂S=3 PPM</t>
    </r>
  </si>
  <si>
    <t>PIP = 1868 PSI ,PDP = 3860 PSI , USP =1250 PSI ,  , FREQ=53HZ , CURRENT = 74 A</t>
  </si>
  <si>
    <r>
      <t xml:space="preserve">UNDER W/O DUE TO DOWN HOLE PROBLEM , ( </t>
    </r>
    <r>
      <rPr>
        <b/>
        <sz val="12"/>
        <color rgb="FFFF0000"/>
        <rFont val="Calibri"/>
        <family val="2"/>
      </rPr>
      <t>FOUND SHORT IN DOWN HOLE MOTOR</t>
    </r>
    <r>
      <rPr>
        <b/>
        <sz val="12"/>
        <color rgb="FF0000FF"/>
        <rFont val="Calibri"/>
        <family val="2"/>
      </rPr>
      <t xml:space="preserve"> ) , RE-PERFORATE FOR INTERVALS  AEB-III-G  , RIH WITH ESP   ( P-62 , 538 SERIES , {236 STAGES }  , STARTED THE WELL WITH </t>
    </r>
    <r>
      <rPr>
        <b/>
        <sz val="12"/>
        <color rgb="FFFF0000"/>
        <rFont val="Calibri"/>
        <family val="2"/>
      </rPr>
      <t>FREQ=  53 HZ , USP /DSP = 1250/120 PSI</t>
    </r>
    <r>
      <rPr>
        <b/>
        <sz val="12"/>
        <color rgb="FF0000FF"/>
        <rFont val="Calibri"/>
        <family val="2"/>
      </rPr>
      <t xml:space="preserve"> ,  CURRENT = 68 A ,  PIP =  1745 PSI , PDP =  2967 PSI , BHT =  248 F , M.T = 279 F , ,  ON STREAM </t>
    </r>
    <r>
      <rPr>
        <b/>
        <sz val="12"/>
        <color rgb="FFFF0000"/>
        <rFont val="Calibri"/>
        <family val="2"/>
      </rPr>
      <t xml:space="preserve">1/2/14 </t>
    </r>
  </si>
  <si>
    <t>THE WELL DOWN DUE TO OVER LOAD , MEASURED  CABLE , FOUND DOWN HOLE MOTER PROBLEM</t>
  </si>
  <si>
    <t xml:space="preserve">EXPRO , GAS RATE= 0.649 MMSCF/D , FREQ.= 57 HZ , CURRENT= 78 A , DSP= 313 PSI ,  , WHT = 222 F </t>
  </si>
  <si>
    <r>
      <t xml:space="preserve">EXPRO,  </t>
    </r>
    <r>
      <rPr>
        <b/>
        <sz val="12"/>
        <color theme="1"/>
        <rFont val="Calibri"/>
        <family val="2"/>
      </rPr>
      <t>GAS RATE= 0.458 MMSCFPD</t>
    </r>
    <r>
      <rPr>
        <b/>
        <sz val="12"/>
        <color rgb="FFFF0000"/>
        <rFont val="Calibri"/>
        <family val="2"/>
      </rPr>
      <t xml:space="preserve">., USP/DSP= 528/138 PSI, </t>
    </r>
    <r>
      <rPr>
        <b/>
        <sz val="12"/>
        <rFont val="Calibri"/>
        <family val="2"/>
      </rPr>
      <t>WHT =213 F</t>
    </r>
  </si>
  <si>
    <t xml:space="preserve"> FREQ. = 57 HZ , CURRENT = 78A , USP/DSP = 537/131 PSI , WHT = 213 F</t>
  </si>
  <si>
    <t xml:space="preserve"> FREQ. = 57 HZ , CURRENT = 78/79A , USP/DSP = 548/132 PSI , WHT = 213 F</t>
  </si>
  <si>
    <r>
      <t xml:space="preserve">EXPRO,  </t>
    </r>
    <r>
      <rPr>
        <b/>
        <sz val="12"/>
        <color rgb="FFFF0000"/>
        <rFont val="Calibri"/>
        <family val="2"/>
      </rPr>
      <t xml:space="preserve">GAS RATE= 0.973 MMSCFPD., USP= 535 PSI, </t>
    </r>
    <r>
      <rPr>
        <b/>
        <sz val="12"/>
        <rFont val="Calibri"/>
        <family val="2"/>
      </rPr>
      <t>WHT =214 F</t>
    </r>
  </si>
  <si>
    <r>
      <t xml:space="preserve">EXPRO,  </t>
    </r>
    <r>
      <rPr>
        <b/>
        <sz val="12"/>
        <color rgb="FFFF0000"/>
        <rFont val="Calibri"/>
        <family val="2"/>
      </rPr>
      <t>GAS RATE= 1.409 MMSCFPD.</t>
    </r>
    <r>
      <rPr>
        <b/>
        <sz val="12"/>
        <rFont val="Calibri"/>
        <family val="2"/>
      </rPr>
      <t xml:space="preserve"> USP= 537 PSI , WHT= 214 F</t>
    </r>
  </si>
  <si>
    <r>
      <t xml:space="preserve">EXPRO, FREQ.= 57 HZ, AMP= 78, USP/DSP= 535/200 PSI, WHT= 217 F, </t>
    </r>
    <r>
      <rPr>
        <b/>
        <sz val="12"/>
        <color rgb="FFFF0000"/>
        <rFont val="Calibri"/>
        <family val="2"/>
      </rPr>
      <t>GAS RATE= 0.935 MMSCFPD.</t>
    </r>
  </si>
  <si>
    <t>USP = 525 PSI</t>
  </si>
  <si>
    <r>
      <t xml:space="preserve">EXPRO, FREQ.= 57 HZ, AMP= 78, USP/DSP= 517/135 PSI, WHT= 213 F, </t>
    </r>
    <r>
      <rPr>
        <b/>
        <sz val="12"/>
        <color rgb="FFFF0000"/>
        <rFont val="Calibri"/>
        <family val="2"/>
      </rPr>
      <t>GAS RATE= 1.15 MMSCFPD.</t>
    </r>
  </si>
  <si>
    <t>USP = 535 PSI</t>
  </si>
  <si>
    <t>SCHL. ,  FREQ. = 57 HZ , USP =570 PSI  , GAS RATE= 0.9100 MMSCFPD.</t>
  </si>
  <si>
    <t>USP = 607 PSI</t>
  </si>
  <si>
    <t>SCHL. ,  FREQ. = 57 HZ , CURRENT = 78A , USP/DSP = 628/300 PSI , WHT = 223 F</t>
  </si>
  <si>
    <t>EXPRO ,  FREQ. = 57 HZ , CURRENT = 78A , USP/DSP = 615/286 PSI , WHT = 222 F</t>
  </si>
  <si>
    <t>OPENED CHOKE SIZE  TILL HAD USP DECREASED F/700 TO 600 PSI</t>
  </si>
  <si>
    <t xml:space="preserve">EXPRO , GAS RATE +/- 0.132 MMSCF/D , FREQ. = 57 HZ , USP = 705 PSI </t>
  </si>
  <si>
    <t>OPENED CHOKE SIZE  TILL HAD USP DECREASED F/935 TO 700 PSI</t>
  </si>
  <si>
    <t>EXPRO , GAS RATE +/- 0.376 MMSCF/D , FREQ. = 57 HZ , CURRENT = 78A , USP/DSP = 970/280 PSI , WHT = 218 F</t>
  </si>
  <si>
    <t>OPENED CHOKE SIZE  TILL HAD WHP DECREASED F/1055 TO 1005 PSI , DSP = 222 PSI , 
WHT = 218 F</t>
  </si>
  <si>
    <t>EXPRO , GAS RATE +/- 0.49 MMSCF/D , FREQ. = 57 HZ , CURRENT = 78A , USP/DSP = 1170/224 PSI , WHT = 216 F</t>
  </si>
  <si>
    <t>EXPRO , GAS RATE +/- 0.49 MMSCF/D , FREQ. = 57 HZ , CURRENT = 77A , USP/DSP = 1320/240 PSI , WHT = 216 F</t>
  </si>
  <si>
    <t>FREQ. = 57 HZ , CURRENT = 80 A , , USP/DSP = 1258/165 PSI , WHT = 215 F</t>
  </si>
  <si>
    <t>FREQ. = 57 HZ , CURRENT = 80 A , VOLT = 404 V , USP/DSP = 1300/193 PSI , WHT = 216 F</t>
  </si>
  <si>
    <t xml:space="preserve">EXPRO , GAS RATE +/- 1.1 </t>
  </si>
  <si>
    <t>FREQ= 57 HZ, CURRENT= 80 A  , USP/DSP = 1300/163 PSI</t>
  </si>
  <si>
    <t>REPLACED THE SENSOR DISPLAY PANEL BY ANOTHER ONE , GIVE THE SAME RESULT ,
 ( EXPECTED DOWN HOLE SENSOR PROBLEM ) , BY PASSED D.H. SENSOR</t>
  </si>
  <si>
    <t>PROCESS TK.</t>
  </si>
  <si>
    <t>DOWN HOLE SENSOR PROBLEM ( PDP +/-   5800 &amp; ALL PARAMETERS ARE NORMAL  ) ( P.D.P , INTAKE P,T ALARM) , BY PASSED D.H. SENSOR</t>
  </si>
  <si>
    <r>
      <t xml:space="preserve">PROCEES TANK  , </t>
    </r>
    <r>
      <rPr>
        <b/>
        <sz val="12"/>
        <color rgb="FFFF0000"/>
        <rFont val="Calibri"/>
        <family val="2"/>
      </rPr>
      <t>AFTER INCREASING FREQ. F/55 HZ TO 57 HZ  &amp; ADJUST USP = 1300 PSI</t>
    </r>
  </si>
  <si>
    <t>INCREASED FREQ.F/ 55 HZ T/ 57 HZ &amp; ADJUST USP = 1300 PSI
( USP/DSP= 1300/156 PSI, A= 81, PIP= 2863 , M.T.= 296 F, W.H.T.= 214 F )</t>
  </si>
  <si>
    <t xml:space="preserve">PROCESS  TANK ,  AFTER OPENING CHOCK SIZE TILL HAD  USP = 1150 PSI </t>
  </si>
  <si>
    <t>FREQ= 55 HZ, CURRENT= 77 A, PIP= 2881 PSI , PDP= 3720 PSI , USP/DSP = 1150/164 PSI , WHT = 214 F</t>
  </si>
  <si>
    <t xml:space="preserve">OPENED ADJ CHOKE GRADUALLY TILL HAD USP DECREASED F/ 1400 PSI, T/ 1150 PSI . HZ=55 , A= 77 , PIP=2881, PDP= 3720, M.T.= 290F , USP/DSP= 1150/169 , WHT= 214 F </t>
  </si>
  <si>
    <t xml:space="preserve">PROCESS TANK , HZ= 55 , AMP= 77 , PIP= 2913 , 
PDP= 3933 </t>
  </si>
  <si>
    <t xml:space="preserve">  FREQ. = 55 HZ , CURRENT = 77 A , USP / DSP = 1400/173 PSI  ,  PIP= 2962 PSI , PDP = 4006 PSI , BHT =247 F , M.T = 290 F  </t>
  </si>
  <si>
    <t xml:space="preserve">  FREQ. = 55 HZ , CURRENT = 77 A , USP / DSP = 1520/225 PSI  ,  PIP= 3046 PSI , PDP = 4141 PSI. </t>
  </si>
  <si>
    <r>
      <t xml:space="preserve">ESP SYSTEAM , </t>
    </r>
    <r>
      <rPr>
        <b/>
        <sz val="12"/>
        <color indexed="10"/>
        <rFont val="Calibri"/>
        <family val="2"/>
      </rPr>
      <t>EXPRO. FREQ. = 55 HZ , AMP = 77 A ,  ADJ. CHOCK =34/64"</t>
    </r>
    <r>
      <rPr>
        <b/>
        <sz val="12"/>
        <color indexed="12"/>
        <rFont val="Calibri"/>
        <family val="2"/>
      </rPr>
      <t xml:space="preserve"> , USP/DSP = 1505/173 PSI  , GAS RATE = 1.710 MMSCF/D , PIP=3054 PSI , PDP = 4135 PSI , BHT =246 F , M.T = 290 F .</t>
    </r>
  </si>
  <si>
    <r>
      <t>EXPRO.</t>
    </r>
    <r>
      <rPr>
        <b/>
        <sz val="12"/>
        <color indexed="10"/>
        <rFont val="Calibri"/>
        <family val="2"/>
      </rPr>
      <t xml:space="preserve"> FREQ. = 45 HZ , CHOCK =32/64"</t>
    </r>
    <r>
      <rPr>
        <b/>
        <sz val="12"/>
        <color indexed="12"/>
        <rFont val="Calibri"/>
        <family val="2"/>
      </rPr>
      <t xml:space="preserve"> , USP/DSP = 1420/99 PSI  , GAS RATE = 1.676 MMSCF/D</t>
    </r>
  </si>
  <si>
    <r>
      <t>EXPRO.</t>
    </r>
    <r>
      <rPr>
        <b/>
        <sz val="12"/>
        <color indexed="10"/>
        <rFont val="Calibri"/>
        <family val="2"/>
      </rPr>
      <t xml:space="preserve"> FREQ. = 53 HZ , CHOCK =36/64"</t>
    </r>
    <r>
      <rPr>
        <b/>
        <sz val="12"/>
        <color indexed="12"/>
        <rFont val="Calibri"/>
        <family val="2"/>
      </rPr>
      <t xml:space="preserve"> , USP/DSP = 1420/99 PSI  , GAS RATE = 1.909 MMSCF/D</t>
    </r>
  </si>
  <si>
    <r>
      <t>EXPRO.</t>
    </r>
    <r>
      <rPr>
        <b/>
        <sz val="12"/>
        <color indexed="10"/>
        <rFont val="Calibri"/>
        <family val="2"/>
      </rPr>
      <t xml:space="preserve"> FREQ. = 50 HZ , CHOCK =34/64"</t>
    </r>
    <r>
      <rPr>
        <b/>
        <sz val="12"/>
        <color indexed="12"/>
        <rFont val="Calibri"/>
        <family val="2"/>
      </rPr>
      <t xml:space="preserve"> , USP/DSP = 1473/115 PSI  , GAS RATE = 1.78 MMSCF/D</t>
    </r>
  </si>
  <si>
    <r>
      <t xml:space="preserve">ESP SYSTEAM , 
EXPRO. </t>
    </r>
    <r>
      <rPr>
        <b/>
        <sz val="12"/>
        <color indexed="10"/>
        <rFont val="Calibri"/>
        <family val="2"/>
      </rPr>
      <t>FREQ. = 52 HZ , CHOCK =34/64"</t>
    </r>
    <r>
      <rPr>
        <b/>
        <sz val="12"/>
        <color indexed="12"/>
        <rFont val="Calibri"/>
        <family val="2"/>
      </rPr>
      <t xml:space="preserve"> , USP/DSP = 1270/96 PSI  , GAS RATE = 1.613 MMSCF/D</t>
    </r>
  </si>
  <si>
    <r>
      <t xml:space="preserve">UNDER W/O TO </t>
    </r>
    <r>
      <rPr>
        <b/>
        <u/>
        <sz val="12"/>
        <color indexed="10"/>
        <rFont val="Calibri"/>
        <family val="2"/>
      </rPr>
      <t>INSTALL ESP &amp; "Y" TOOL</t>
    </r>
    <r>
      <rPr>
        <b/>
        <sz val="12"/>
        <color indexed="12"/>
        <rFont val="Calibri"/>
        <family val="2"/>
      </rPr>
      <t xml:space="preserve"> , RIH WITH</t>
    </r>
    <r>
      <rPr>
        <b/>
        <u/>
        <sz val="12"/>
        <color indexed="10"/>
        <rFont val="Calibri"/>
        <family val="2"/>
      </rPr>
      <t xml:space="preserve">  GC-8200 ESP TO 7936 FT </t>
    </r>
    <r>
      <rPr>
        <b/>
        <sz val="12"/>
        <color indexed="12"/>
        <rFont val="Calibri"/>
        <family val="2"/>
      </rPr>
      <t xml:space="preserve">, STARTED THE WELL  WITH FREQ=  50 HZ , CURRENT = 70 A ,  PIP =  3065 PSI , PDP =  3890 PSI , BHT =  245 F , M.T = 274 F , USP /DSP = 1235/120 PSI,  ON STREAM </t>
    </r>
    <r>
      <rPr>
        <b/>
        <u/>
        <sz val="12"/>
        <color indexed="10"/>
        <rFont val="Calibri"/>
        <family val="2"/>
      </rPr>
      <t>1/9/12</t>
    </r>
  </si>
  <si>
    <t xml:space="preserve"> SHUT IN PRESS. =  700 PSI  AFTER +/-  24 HRS.</t>
  </si>
  <si>
    <r>
      <t xml:space="preserve">EXPRO , </t>
    </r>
    <r>
      <rPr>
        <b/>
        <sz val="12"/>
        <color indexed="10"/>
        <rFont val="Calibri"/>
        <family val="2"/>
      </rPr>
      <t>CHOKE 44/64" , USP/DSP = 645 / 87 PSI</t>
    </r>
    <r>
      <rPr>
        <b/>
        <sz val="12"/>
        <color indexed="12"/>
        <rFont val="Calibri"/>
        <family val="2"/>
      </rPr>
      <t xml:space="preserve"> ,
</t>
    </r>
    <r>
      <rPr>
        <b/>
        <sz val="12"/>
        <rFont val="Calibri"/>
        <family val="2"/>
      </rPr>
      <t xml:space="preserve"> GAS RATE =  1.3 MMSCF/D</t>
    </r>
  </si>
  <si>
    <r>
      <t xml:space="preserve">EXPRO , </t>
    </r>
    <r>
      <rPr>
        <b/>
        <sz val="12"/>
        <color indexed="10"/>
        <rFont val="Calibri"/>
        <family val="2"/>
      </rPr>
      <t>CHOKE /44/64" , USP/DSP =640  / 87 PSI</t>
    </r>
    <r>
      <rPr>
        <b/>
        <sz val="12"/>
        <color indexed="12"/>
        <rFont val="Calibri"/>
        <family val="2"/>
      </rPr>
      <t xml:space="preserve">
</t>
    </r>
    <r>
      <rPr>
        <b/>
        <sz val="12"/>
        <rFont val="Calibri"/>
        <family val="2"/>
      </rPr>
      <t xml:space="preserve"> GAS RATE = 1.27 MMSCF/D</t>
    </r>
  </si>
  <si>
    <r>
      <t xml:space="preserve">FINISHED DRILLING , COMPLEATED THE WELL AS OIL PRODUCER FROM ( AEB-III-G , TOTAL PERFORATION 70 FT </t>
    </r>
    <r>
      <rPr>
        <b/>
        <sz val="12"/>
        <color indexed="10"/>
        <rFont val="Calibri"/>
        <family val="2"/>
      </rPr>
      <t xml:space="preserve">  ,   PRESS.  3830 +/-   PS</t>
    </r>
    <r>
      <rPr>
        <b/>
        <sz val="12"/>
        <color indexed="48"/>
        <rFont val="Calibri"/>
        <family val="2"/>
      </rPr>
      <t xml:space="preserve">I ) , </t>
    </r>
    <r>
      <rPr>
        <b/>
        <u/>
        <sz val="12"/>
        <color indexed="10"/>
        <rFont val="Calibri"/>
        <family val="2"/>
      </rPr>
      <t xml:space="preserve">AS NATURAL  FLOW </t>
    </r>
    <r>
      <rPr>
        <b/>
        <sz val="12"/>
        <color indexed="48"/>
        <rFont val="Calibri"/>
        <family val="2"/>
      </rPr>
      <t xml:space="preserve">,  PERFORMED PRODUCTION TEST AS FOLLOW  </t>
    </r>
  </si>
  <si>
    <r>
      <t>WELL ( ESP )</t>
    </r>
    <r>
      <rPr>
        <sz val="16"/>
        <rFont val="Calibri"/>
        <family val="2"/>
      </rPr>
      <t xml:space="preserve"> :</t>
    </r>
    <r>
      <rPr>
        <b/>
        <sz val="16"/>
        <rFont val="Calibri"/>
        <family val="2"/>
      </rPr>
      <t xml:space="preserve">    E-DEEP-2</t>
    </r>
  </si>
  <si>
    <r>
      <t xml:space="preserve">UNDER W/O TO </t>
    </r>
    <r>
      <rPr>
        <b/>
        <sz val="12"/>
        <color rgb="FFFF0000"/>
        <rFont val="Calibri"/>
        <family val="2"/>
      </rPr>
      <t>POOH with the ESP completion string &amp; RIH W/kill string and secure the well.</t>
    </r>
    <r>
      <rPr>
        <b/>
        <sz val="12"/>
        <color rgb="FF0000FF"/>
        <rFont val="Calibri"/>
        <family val="2"/>
      </rPr>
      <t xml:space="preserve"> </t>
    </r>
  </si>
  <si>
    <t>expro</t>
  </si>
  <si>
    <t>EXPRO , USP/DSP = 800/340 PSI , AMP =27 ,FREQ.=50HZ , GAS RATE +/- .582 MMSCF/D</t>
  </si>
  <si>
    <t>FREQ=50 HZ , USP = 750/190 PSI , CURRENT = 26 A , VOLT = 2040 V</t>
  </si>
  <si>
    <t>EXPRO , USP/DSP = 750/190 PSI , AMP =26
FREQ.=50HZ , GAS RATE +/- .206 MMSCF/D</t>
  </si>
  <si>
    <r>
      <t xml:space="preserve">UNDER W/O TO INSTALL ESP COMPLETION , RIH WITH WF-ESP  400-1250 TO 8023 FT , STARTED THE WELL  AT FREQ = 50 HZ (SWITCH BORD ) (  </t>
    </r>
    <r>
      <rPr>
        <b/>
        <sz val="12"/>
        <color rgb="FF00B050"/>
        <rFont val="Calibri"/>
        <family val="2"/>
      </rPr>
      <t xml:space="preserve"> SHUT IN PRESS. = 1000 PSI IN 10 SEC , EST. PROD  = +/- 1200 BBLS/D , AMP=33 , 3040 VOLT ) , CHOCK USP TO 1000 PSI ) , </t>
    </r>
    <r>
      <rPr>
        <b/>
        <sz val="12"/>
        <color rgb="FF0000FF"/>
        <rFont val="Calibri"/>
        <family val="2"/>
      </rPr>
      <t>ON STREAM 19/2/13</t>
    </r>
  </si>
  <si>
    <r>
      <t xml:space="preserve">UNDER W/O TO ( </t>
    </r>
    <r>
      <rPr>
        <b/>
        <sz val="12"/>
        <color rgb="FFFF0000"/>
        <rFont val="Calibri"/>
        <family val="2"/>
      </rPr>
      <t>ISOLATE U-SAFA BY P.B @  11,350 ft + 20 ft CMT &amp; TO PERFORM ACID FRAC FOR MASSAGED</t>
    </r>
    <r>
      <rPr>
        <b/>
        <sz val="12"/>
        <color rgb="FF0000FF"/>
        <rFont val="Calibri"/>
        <family val="2"/>
      </rPr>
      <t xml:space="preserve"> )  , 
( ATTEMPTED TO PERFORME DATA FRAC WITHOUT SUCCESS  , PUMPED 287 BBL LINER GEL  , PUMPED RATE 3.2 BBL/MIN W/ 9300 PSI ) , </t>
    </r>
    <r>
      <rPr>
        <b/>
        <sz val="12"/>
        <color rgb="FFFF0000"/>
        <rFont val="Calibri"/>
        <family val="2"/>
      </rPr>
      <t>RE-PERFORATED MASSAGED INTERVAL BY TCP GUNS</t>
    </r>
    <r>
      <rPr>
        <b/>
        <sz val="12"/>
        <color rgb="FF0000FF"/>
        <rFont val="Calibri"/>
        <family val="2"/>
      </rPr>
      <t xml:space="preserve"> , ( ATTEMPTED TO PERFORME DATA FRAC WITHOUT SUCCESS , PUMPED 207 BBL LINEAR GEL  , PUMPED RATE 3.1 BBL/MIN W/ 9300 PSI )  , PERFORMED INJ. TEST W/ RATE 0.5 BBL/MIN ( TOTAL PUMPED 20 BBLS &amp; MAX PRESSURE INSIDE C.T 1900 PSI ) , PUMPED 58 BBLS ACID SOLUTION FOLLOWED BY 50 BBLS BRINE WTR  9.2 PPG , WHP STARTED W/ 250 PSI &amp; 2800 PSI INSIDE C.T &amp; DROPPED TO 1400 PSI IN C.T &amp; ZERO ON WELLHEAD , </t>
    </r>
    <r>
      <rPr>
        <b/>
        <sz val="12"/>
        <color rgb="FFFF0000"/>
        <rFont val="Calibri"/>
        <family val="2"/>
      </rPr>
      <t>PERFORMED ACID JOB MAX TREATING PRESSURE 9097 PSI, AVERAGE INJ. RATE 11.7 BPM, MAX INJ. RATE 20 BPM, TOTAL PUMPED LINEAR GEL 246 BBL</t>
    </r>
    <r>
      <rPr>
        <b/>
        <sz val="12"/>
        <color rgb="FF0000FF"/>
        <rFont val="Calibri"/>
        <family val="2"/>
      </rPr>
      <t xml:space="preserve"> , RECORDED SHUT-IN WHP FOUND 150 PSI , LIFTED THE WELL WITH N2 &amp; SWITCH THE  WELL TO TEST PACKAGE , GROSS =1045 , NET = 252 , W.C = 75% , GOR = 2132 , WHP =700 , WHT = 118 , STOPPED LIFTING N2 ,  MEASURED FLUID LEVEL FOUND @ 950 FT , RIH WITH KILLING STRING INCLUDE FWG PLUG.</t>
    </r>
  </si>
  <si>
    <r>
      <t xml:space="preserve">OPENED THE WELL @ CHOKE SIZE 16/64" , TAKEN TWO BOTTOM HOLE SAMPLE @ 10900 FT ,FOUND ONE SAMPLER CONTAIN FLUID , THE OTHER ONE WAS EMPTY , RETRIEVED TWO M.G. </t>
    </r>
    <r>
      <rPr>
        <b/>
        <sz val="12"/>
        <color rgb="FFFF0000"/>
        <rFont val="Calibri"/>
        <family val="2"/>
      </rPr>
      <t>DOWN HOLE</t>
    </r>
    <r>
      <rPr>
        <b/>
        <sz val="12"/>
        <color rgb="FF0000FF"/>
        <rFont val="Calibri"/>
        <family val="2"/>
      </rPr>
      <t xml:space="preserve"> </t>
    </r>
    <r>
      <rPr>
        <b/>
        <sz val="12"/>
        <color rgb="FFFF0000"/>
        <rFont val="Calibri"/>
        <family val="2"/>
      </rPr>
      <t>SHUT IN</t>
    </r>
    <r>
      <rPr>
        <b/>
        <sz val="12"/>
        <color rgb="FF0000FF"/>
        <rFont val="Calibri"/>
        <family val="2"/>
      </rPr>
      <t xml:space="preserve"> </t>
    </r>
    <r>
      <rPr>
        <b/>
        <sz val="12"/>
        <color indexed="10"/>
        <rFont val="Calibri"/>
        <family val="2"/>
      </rPr>
      <t xml:space="preserve">PRESS. +/- 4750 PSI  FOR MASAGED, </t>
    </r>
    <r>
      <rPr>
        <b/>
        <sz val="12"/>
        <color indexed="12"/>
        <rFont val="Calibri"/>
        <family val="2"/>
      </rPr>
      <t>CLOSED THE WELL .</t>
    </r>
  </si>
  <si>
    <t>CLOSED THE WELL FOR BUILD UP @ 4:30 PM</t>
  </si>
  <si>
    <t xml:space="preserve">BOTTOM HOLE FLOWING PRESSURE @ 20 /64" = 2000 PSI </t>
  </si>
  <si>
    <r>
      <t xml:space="preserve">EXPRO , ADJ. CHOCK = </t>
    </r>
    <r>
      <rPr>
        <b/>
        <sz val="12"/>
        <color indexed="10"/>
        <rFont val="Calibri"/>
        <family val="2"/>
      </rPr>
      <t>20/64</t>
    </r>
    <r>
      <rPr>
        <b/>
        <sz val="12"/>
        <color indexed="12"/>
        <rFont val="Calibri"/>
        <family val="2"/>
      </rPr>
      <t>" , USP =450/25 PSI , GAS RATE = 0.259 SCF/D</t>
    </r>
  </si>
  <si>
    <t xml:space="preserve">DECREASED  CHOCK SIZE F/32/64" TO 20/64" , </t>
  </si>
  <si>
    <t xml:space="preserve">BOTTOM HOLE FLOWING PRESSURE @ 32 /64" = 970 PSI </t>
  </si>
  <si>
    <r>
      <t xml:space="preserve">EXPRO , ADJ. CHOCK = </t>
    </r>
    <r>
      <rPr>
        <b/>
        <sz val="12"/>
        <color indexed="10"/>
        <rFont val="Calibri"/>
        <family val="2"/>
      </rPr>
      <t>32/64"</t>
    </r>
    <r>
      <rPr>
        <b/>
        <sz val="12"/>
        <color indexed="12"/>
        <rFont val="Calibri"/>
        <family val="2"/>
      </rPr>
      <t xml:space="preserve"> , USP = 88/31 PSI , GAS RATE = 0.341 SCF/D</t>
    </r>
  </si>
  <si>
    <t>INCRESED CHOCK SIZE F/20/64" TO 32/64"</t>
  </si>
  <si>
    <t xml:space="preserve">BOTTOM HOLE FLOWING PRESSURE @ 20 /64" = 2200 PSI </t>
  </si>
  <si>
    <r>
      <t xml:space="preserve">EXPRO , ADJ. CHOCK = </t>
    </r>
    <r>
      <rPr>
        <b/>
        <sz val="12"/>
        <color indexed="10"/>
        <rFont val="Calibri"/>
        <family val="2"/>
      </rPr>
      <t>20/64"</t>
    </r>
    <r>
      <rPr>
        <b/>
        <sz val="12"/>
        <color indexed="12"/>
        <rFont val="Calibri"/>
        <family val="2"/>
      </rPr>
      <t xml:space="preserve"> , USP = 545/26 PSI , GAS RATE = 0.247 SCF/D</t>
    </r>
  </si>
  <si>
    <r>
      <t>EXPRO , ADJ. CHOCK =</t>
    </r>
    <r>
      <rPr>
        <b/>
        <sz val="12"/>
        <color indexed="10"/>
        <rFont val="Calibri"/>
        <family val="2"/>
      </rPr>
      <t xml:space="preserve"> 20/64" </t>
    </r>
    <r>
      <rPr>
        <b/>
        <sz val="12"/>
        <color indexed="12"/>
        <rFont val="Calibri"/>
        <family val="2"/>
      </rPr>
      <t>, USP = 614/24 PSI , GAS RATE = 0.241 SCF/D</t>
    </r>
  </si>
  <si>
    <r>
      <t>FINISHED DRILLING , COMPLETED THE WELL AS OIL PRODUCER FROM (</t>
    </r>
    <r>
      <rPr>
        <b/>
        <sz val="12"/>
        <color indexed="10"/>
        <rFont val="Calibri"/>
        <family val="2"/>
      </rPr>
      <t xml:space="preserve"> MASAGED 34 FT</t>
    </r>
    <r>
      <rPr>
        <b/>
        <sz val="12"/>
        <color indexed="48"/>
        <rFont val="Calibri"/>
        <family val="2"/>
      </rPr>
      <t xml:space="preserve">  </t>
    </r>
    <r>
      <rPr>
        <b/>
        <sz val="12"/>
        <color indexed="10"/>
        <rFont val="Calibri"/>
        <family val="2"/>
      </rPr>
      <t xml:space="preserve"> &amp; UPPER SAFA 62 FT   </t>
    </r>
    <r>
      <rPr>
        <b/>
        <sz val="12"/>
        <color indexed="48"/>
        <rFont val="Calibri"/>
        <family val="2"/>
      </rPr>
      <t xml:space="preserve"> ) , </t>
    </r>
    <r>
      <rPr>
        <b/>
        <u/>
        <sz val="12"/>
        <color indexed="10"/>
        <rFont val="Calibri"/>
        <family val="2"/>
      </rPr>
      <t xml:space="preserve">AS NATURAL  FLOW </t>
    </r>
    <r>
      <rPr>
        <b/>
        <sz val="12"/>
        <color indexed="48"/>
        <rFont val="Calibri"/>
        <family val="2"/>
      </rPr>
      <t xml:space="preserve">, INSTALLED SELECTIVE COMPLETION , </t>
    </r>
    <r>
      <rPr>
        <b/>
        <sz val="12"/>
        <color indexed="10"/>
        <rFont val="Calibri"/>
        <family val="2"/>
      </rPr>
      <t>KEPT SSD CLOSED AGAINST MASAGED INTERVAL</t>
    </r>
    <r>
      <rPr>
        <b/>
        <sz val="12"/>
        <color indexed="48"/>
        <rFont val="Calibri"/>
        <family val="2"/>
      </rPr>
      <t xml:space="preserve"> , SET 2 M.G IN XN-NIPPEL FOR U-SAFFA INTERVAL @ 11335 FT , UNLODING THE WELL WITH N2 , THE WELL NOT PRODUCE FROM U-SAFFA , WHP = ZERO ,  RETRIEVED 2 M.G , </t>
    </r>
    <r>
      <rPr>
        <b/>
        <u/>
        <sz val="12"/>
        <color indexed="10"/>
        <rFont val="Calibri"/>
        <family val="2"/>
      </rPr>
      <t>PRESS+/- XXX PSI FOR U-SAFFA</t>
    </r>
    <r>
      <rPr>
        <b/>
        <sz val="12"/>
        <color indexed="48"/>
        <rFont val="Calibri"/>
        <family val="2"/>
      </rPr>
      <t xml:space="preserve"> , PERFORMED INJECTIVITY TEST , INJECTED +/- 6 BBLS WITH RATE =.5 BPM , WHP INCREASED TO 3200 PSI  , STOPPED INJECTION , WHP DECREASED TO 3000 PSI WITHEN 15 MINS , SQUEEZE 2 BBLS  HCL AGAINST PERF. , WHP INCREASED TO 3500 PSI , STOPPED SQUEEZZING HCL , WHP DROPPED TO 2400 PSI WITHEN 12 MINS , 
</t>
    </r>
    <r>
      <rPr>
        <b/>
        <sz val="12"/>
        <color indexed="17"/>
        <rFont val="Calibri"/>
        <family val="2"/>
      </rPr>
      <t>OPENED SSD AGAINST MASJED INTERVAL</t>
    </r>
    <r>
      <rPr>
        <b/>
        <sz val="12"/>
        <color indexed="48"/>
        <rFont val="Calibri"/>
        <family val="2"/>
      </rPr>
      <t xml:space="preserve"> , LIFTING THE WELL WITH N2 , HAD MAINLY N2 &amp; TRACES OF OIL ,</t>
    </r>
    <r>
      <rPr>
        <b/>
        <sz val="12"/>
        <color indexed="10"/>
        <rFont val="Calibri"/>
        <family val="2"/>
      </rPr>
      <t xml:space="preserve"> ISOLATED U-SAFA BY PX-PLUG @ 11324 FT</t>
    </r>
    <r>
      <rPr>
        <b/>
        <sz val="12"/>
        <color indexed="48"/>
        <rFont val="Calibri"/>
        <family val="2"/>
      </rPr>
      <t xml:space="preserve"> , SET 2-M.G IN X-NIPPEL @ 11014 FT , CLOSED THE WELL TO MONITRING SHUT IN PRESS. , WELL HEAD SHUT IN PRESS. = 2000 PSI AFTER 12 HRS , DIVERTED THE WELL TO EXPRO. TEST SEP. @ CHOCK SIZE 16/64" WITH THE FOLLWING PARAMETERS .
USP/DSP = 1100/30 PSI , RATE= 3 BBL/HR , GAS RATE = 10845 SCF/HR , W.C = NIL
AFTER 6 HRS , USP = 1000 PSI , RATE = 3 BBLS /HR , GAS RATE = 11335 SCF/HR
AFTER 10 HRS , USP = 700 PSI , RATE = 1 BBLS /HR , GAS RATE = 3583 SCF/HR
FOUND USP INCREASED TO 1000 PSI AGAIN , </t>
    </r>
    <r>
      <rPr>
        <b/>
        <sz val="12"/>
        <color rgb="FFFF0000"/>
        <rFont val="Calibri"/>
        <family val="2"/>
      </rPr>
      <t xml:space="preserve">INCREASED CHOCK TO 20/64" </t>
    </r>
  </si>
  <si>
    <t>UNDER W/O , SWITCHED TO W.I.W</t>
  </si>
  <si>
    <t xml:space="preserve">DOWN DUE TO HIGH MOTOR TEMP , STARTED THE WELL @ 48 HZ </t>
  </si>
  <si>
    <t>W.C INCREASED TO 82%</t>
  </si>
  <si>
    <t>DECREASED FREQ F/53 HZ TO 51 HZ DUE TO W.C INCREASED  F/48 % TO 75%</t>
  </si>
  <si>
    <t>EXPRO , FREQ. = 53 HZ</t>
  </si>
  <si>
    <r>
      <t xml:space="preserve">EXPRO , </t>
    </r>
    <r>
      <rPr>
        <b/>
        <sz val="12"/>
        <color rgb="FFFF0000"/>
        <rFont val="Calibri"/>
        <family val="2"/>
      </rPr>
      <t>F</t>
    </r>
    <r>
      <rPr>
        <b/>
        <u/>
        <sz val="12"/>
        <color rgb="FFFF0000"/>
        <rFont val="Calibri"/>
        <family val="2"/>
      </rPr>
      <t>REQ. = 53 HZ</t>
    </r>
    <r>
      <rPr>
        <b/>
        <sz val="12"/>
        <color indexed="12"/>
        <rFont val="Calibri"/>
        <family val="2"/>
      </rPr>
      <t xml:space="preserve"> ,CURRENT = 82 AMP , USP/DSP = 850/340 PSI , WHT = 220F  , </t>
    </r>
    <r>
      <rPr>
        <b/>
        <u/>
        <sz val="12"/>
        <color rgb="FFFF0000"/>
        <rFont val="Calibri"/>
        <family val="2"/>
      </rPr>
      <t>PIP=1437 PSI</t>
    </r>
    <r>
      <rPr>
        <b/>
        <sz val="12"/>
        <color indexed="12"/>
        <rFont val="Calibri"/>
        <family val="2"/>
      </rPr>
      <t xml:space="preserve"> , PDP =3133 PSI ,  , BHT = 245 F ,M.T = 300 F , GAS RATE =  0.491 MMSCF/D</t>
    </r>
  </si>
  <si>
    <t>W.C INCREASED FROM ZERO TO +/- 26 %</t>
  </si>
  <si>
    <t>W.C INCREASED FROM ZERO TO +/- 20 %</t>
  </si>
  <si>
    <r>
      <rPr>
        <b/>
        <sz val="12"/>
        <color rgb="FFFF0000"/>
        <rFont val="Calibri"/>
        <family val="2"/>
      </rPr>
      <t>DECREASED FREQ F/54 HZ TO 53 HZ ,</t>
    </r>
    <r>
      <rPr>
        <b/>
        <sz val="12"/>
        <color rgb="FF0000FF"/>
        <rFont val="Calibri"/>
        <family val="2"/>
      </rPr>
      <t xml:space="preserve"> WHP/DSP  =1000/235 PSI , WHT = 216 F , PIP = 1595 , 
PDP = 3045 , BHT= 245 F , M.T =297 F</t>
    </r>
  </si>
  <si>
    <t>DECREASED FREQ F/55 HZ TO 54 HZ</t>
  </si>
  <si>
    <t>W.C INCREASED FROM ZERO TO +/- 15 %</t>
  </si>
  <si>
    <r>
      <t xml:space="preserve">EXPRO </t>
    </r>
    <r>
      <rPr>
        <b/>
        <u/>
        <sz val="12"/>
        <color rgb="FFFF0000"/>
        <rFont val="Calibri"/>
        <family val="2"/>
      </rPr>
      <t>REQ. = 55 HZ</t>
    </r>
    <r>
      <rPr>
        <b/>
        <sz val="12"/>
        <color indexed="12"/>
        <rFont val="Calibri"/>
        <family val="2"/>
      </rPr>
      <t xml:space="preserve"> ,CURRENT = 80 AMP ,   USP/DSP = 1177/277 PSI  ,</t>
    </r>
    <r>
      <rPr>
        <b/>
        <u/>
        <sz val="12"/>
        <color rgb="FFFF0000"/>
        <rFont val="Calibri"/>
        <family val="2"/>
      </rPr>
      <t xml:space="preserve"> PIP=1782 PSI </t>
    </r>
    <r>
      <rPr>
        <b/>
        <sz val="12"/>
        <color indexed="12"/>
        <rFont val="Calibri"/>
        <family val="2"/>
      </rPr>
      <t>, PDP =3145 PSI , GAS RATE =  0.47 MMSCF/D</t>
    </r>
  </si>
  <si>
    <t>EXPRO. FREQ. = 55 HZ ,CURRENT = 81 AMP ,   USP/DSP = 1200/300 PSI  , PIP=1845 PSI , PDP =3125 PSI , GAS RATE = 0.64 MMSCF/D</t>
  </si>
  <si>
    <t>FREQ= 55 HZ , CURRENT = 82 AMP , PIP = 1867 PSI , PDP = 3125 PSI ,  USP/DSP = 1200/300 PSI</t>
  </si>
  <si>
    <t>SHUT IN WHP =400 PSI &amp; S.PI.P = 2105 PSI AFTER 8 HRS , STARTED THE WELL @ FREQ= 55 HZ , CURRENT = 82 AMP , PIP = 1867 PSI , PDP = 3125 PSI , BHT = 220 F , M.T = 295 F , USP = 1200 PSI</t>
  </si>
  <si>
    <r>
      <t>EXPRO.</t>
    </r>
    <r>
      <rPr>
        <b/>
        <sz val="12"/>
        <color indexed="10"/>
        <rFont val="Calibri"/>
        <family val="2"/>
      </rPr>
      <t xml:space="preserve"> FREQ. = 55 HZ , </t>
    </r>
    <r>
      <rPr>
        <b/>
        <sz val="12"/>
        <color indexed="12"/>
        <rFont val="Calibri"/>
        <family val="2"/>
      </rPr>
      <t xml:space="preserve"> USP/DSP = 1150/420 PSI  , GAS RATE = 0.644 MMSCF/D</t>
    </r>
  </si>
  <si>
    <r>
      <t xml:space="preserve">FINISHED DRILLING , COMPLEATED THE WELL AS OIL PRODUCER FROM ( AEB-III-G  (10761-10785), (10794-10828),(10837-10881) , TOTAL PERFORATION 102 FT </t>
    </r>
    <r>
      <rPr>
        <b/>
        <sz val="12"/>
        <color indexed="10"/>
        <rFont val="Calibri"/>
        <family val="2"/>
      </rPr>
      <t xml:space="preserve">  ,   PRESS.  3000 +/-   PS</t>
    </r>
    <r>
      <rPr>
        <b/>
        <sz val="12"/>
        <color indexed="48"/>
        <rFont val="Calibri"/>
        <family val="2"/>
      </rPr>
      <t xml:space="preserve">I ) , </t>
    </r>
    <r>
      <rPr>
        <b/>
        <u/>
        <sz val="12"/>
        <color indexed="10"/>
        <rFont val="Calibri"/>
        <family val="2"/>
      </rPr>
      <t>AS ESP SYSTEM</t>
    </r>
    <r>
      <rPr>
        <b/>
        <sz val="12"/>
        <color indexed="48"/>
        <rFont val="Calibri"/>
        <family val="2"/>
      </rPr>
      <t xml:space="preserve">,  RIH WITH  GC-8200 ESP TO 6390 FT , STARTED THE WELL  WITH FREQ=  55 HZ , CURRENT = 81 A ,  PIP =  1888 PSI , PDP =  3250 PSI  USP/DSP  = 1150/420 PSI,  ON STREAM </t>
    </r>
  </si>
  <si>
    <r>
      <t>DEVIATED WELL W/ MAX. ANGLE DEVIATION 55</t>
    </r>
    <r>
      <rPr>
        <b/>
        <sz val="11"/>
        <rFont val="Cambria"/>
        <family val="1"/>
      </rPr>
      <t>°</t>
    </r>
    <r>
      <rPr>
        <b/>
        <sz val="11"/>
        <rFont val="Calibri"/>
        <family val="2"/>
      </rPr>
      <t xml:space="preserve"> @ 9750 FT.</t>
    </r>
  </si>
  <si>
    <t>USP =1200 PSI</t>
  </si>
  <si>
    <t>T.O.L INER @ 6495'</t>
  </si>
  <si>
    <t>GC-8200</t>
  </si>
  <si>
    <r>
      <t>WELL ( ESP )</t>
    </r>
    <r>
      <rPr>
        <sz val="16"/>
        <rFont val="Calibri"/>
        <family val="2"/>
      </rPr>
      <t xml:space="preserve"> :</t>
    </r>
    <r>
      <rPr>
        <b/>
        <sz val="16"/>
        <rFont val="Calibri"/>
        <family val="2"/>
      </rPr>
      <t xml:space="preserve">    E-DEEP-6-ST-2</t>
    </r>
  </si>
  <si>
    <t xml:space="preserve">SWITCHED to W.I.W </t>
  </si>
  <si>
    <t>THE WELL DOWN DUE TO SHORT CIRCUIT , WAITING FOR W/O</t>
  </si>
  <si>
    <t xml:space="preserve">DIFF. </t>
  </si>
  <si>
    <t>E-D-7+11</t>
  </si>
  <si>
    <t xml:space="preserve">W.C= ( 87 %) </t>
  </si>
  <si>
    <t>RESTARTED THEWELL</t>
  </si>
  <si>
    <r>
      <rPr>
        <b/>
        <u/>
        <sz val="14"/>
        <color rgb="FF0000FF"/>
        <rFont val="Calibri"/>
        <family val="2"/>
      </rPr>
      <t>STOPPED THE WELL</t>
    </r>
    <r>
      <rPr>
        <b/>
        <sz val="12"/>
        <color rgb="FF0000FF"/>
        <rFont val="Calibri"/>
        <family val="2"/>
      </rPr>
      <t xml:space="preserve">  DUE TO HIGH WATER CUT +/- 85  %</t>
    </r>
  </si>
  <si>
    <t>S/I</t>
  </si>
  <si>
    <t>PIP = 621 PSI ,PDP= 3884 PSI , BHT= 255 F, M.T.= 298 F  ,DSP=229 PSI, WHT= 219 PSI ,HZ= 49 , CURRENT= 74/75 A</t>
  </si>
  <si>
    <t>PIP = 633 PSI ,PDP= 3934 PSI , BHT= 256 F, M.T.= 298 F  ,DSP=298 PSI, WHT= 220 PSI ,HZ= 49 , CURRENT= 73 A</t>
  </si>
  <si>
    <t>PIP = 660 PSI ,PDP= 3946 PSI , BHT= 256 F, M.T.= 298F . USP/DSP=310/287 PSI, WHT= 220 PSI ,HZ= 49 , CURRENT= 73 A</t>
  </si>
  <si>
    <t>EXPRO, HZ= 49 , A= 72/73 , PIP= 670 PSI, PDP= 3950 PSI , BHT= 255F, M.T.= 298F . WHP=280PSI, WHT= 217 PSI</t>
  </si>
  <si>
    <t xml:space="preserve">W.H.T. = 217 F </t>
  </si>
  <si>
    <t xml:space="preserve">PIP = 665 PSI </t>
  </si>
  <si>
    <t xml:space="preserve">W.H.T. = 208 F </t>
  </si>
  <si>
    <r>
      <t xml:space="preserve">THE WELL DOWN DUE LOW INTAKE PRESSURE ( </t>
    </r>
    <r>
      <rPr>
        <b/>
        <sz val="12"/>
        <color rgb="FFFF0000"/>
        <rFont val="Calibri"/>
        <family val="2"/>
      </rPr>
      <t>EXPECTED DOWN HOLE SENSOR PROBLEM</t>
    </r>
    <r>
      <rPr>
        <b/>
        <sz val="12"/>
        <color rgb="FF0000FF"/>
        <rFont val="Calibri"/>
        <family val="2"/>
      </rPr>
      <t xml:space="preserve"> ), CHANGED SCREEN &amp; BYPASS P.I.P. TRIP., ON STREAM</t>
    </r>
  </si>
  <si>
    <r>
      <t xml:space="preserve">THE WELL DOWN DUE LOW INTAKE PRESSURE ( </t>
    </r>
    <r>
      <rPr>
        <b/>
        <sz val="12"/>
        <color rgb="FFFF0000"/>
        <rFont val="Calibri"/>
        <family val="2"/>
      </rPr>
      <t>EXPECTED DOWN HOLE SENSOR PROBLEM</t>
    </r>
    <r>
      <rPr>
        <b/>
        <sz val="12"/>
        <color rgb="FF0000FF"/>
        <rFont val="Calibri"/>
        <family val="2"/>
      </rPr>
      <t xml:space="preserve"> )</t>
    </r>
  </si>
  <si>
    <r>
      <t xml:space="preserve">THE WELL DOWN DUE OVER LOAD , </t>
    </r>
    <r>
      <rPr>
        <b/>
        <sz val="14"/>
        <color rgb="FFFF0000"/>
        <rFont val="Calibri"/>
        <family val="2"/>
      </rPr>
      <t>DECREASED FREQ. F/50 HZ TO 49 HZ.</t>
    </r>
  </si>
  <si>
    <t>EXPRO,HZ= 50 , A= 72 , PIP= 750 PSI, PDP= 3735, BHT= 254F, M.T.= 299F . WHP=205PSI, WHT= 205 PSI</t>
  </si>
  <si>
    <t>FREQ = 50 HZ , CURRENT = 73 AMP , PIP = 750 PSI , PDP = 3805 PSI , BHT= 254 F , M.T = 299 F , WHP= 205 PSI , WHT=205 F</t>
  </si>
  <si>
    <t xml:space="preserve">EXPRO , AFTER W/O , FREQ = 50 HZ , CURRENT = 71/72 AMP , PIP = 777 PSI , PDP = 3798 PSI , BHT =223 F , M.T = 298 F , WHP=217 PSI , WHT=210 F </t>
  </si>
  <si>
    <r>
      <t xml:space="preserve">AL.AHLIA , </t>
    </r>
    <r>
      <rPr>
        <b/>
        <sz val="12"/>
        <color rgb="FFFF0000"/>
        <rFont val="Calibri"/>
        <family val="2"/>
      </rPr>
      <t xml:space="preserve">AFTER W/O , FREQ = 50 HZ , CURRENT = 71/73 AMP , PIP = 890 PSI , PDP = 3720 PSI , BHT =255 F , M.T = 298 F , WHP=183 PSI , WHT=210 F </t>
    </r>
  </si>
  <si>
    <r>
      <t xml:space="preserve">FREQ = 50 HZ , CURRENT = 76 AMP , PIP = 1045 PSI , PDP = 3730 PSI , BHT= 254 F , M.T = 299 F , WHP= 205 PSI , WHT=205 F , ( </t>
    </r>
    <r>
      <rPr>
        <b/>
        <sz val="12"/>
        <color rgb="FFFF0000"/>
        <rFont val="Calibri"/>
        <family val="2"/>
      </rPr>
      <t xml:space="preserve">ADJUSTED TRIP SETTING @ MIN PIP =600 PSI </t>
    </r>
    <r>
      <rPr>
        <b/>
        <sz val="12"/>
        <color rgb="FF0000FF"/>
        <rFont val="Calibri"/>
        <family val="2"/>
      </rPr>
      <t>, MAX PDP =4500 PSI , M.T =310 F = 160 C )</t>
    </r>
  </si>
  <si>
    <r>
      <t xml:space="preserve">UNDER W/O DUE TO SHORT CIRCUIT  , ( </t>
    </r>
    <r>
      <rPr>
        <b/>
        <sz val="12"/>
        <color rgb="FFFF0000"/>
        <rFont val="Calibri"/>
        <family val="2"/>
      </rPr>
      <t>FOUND The QCI Splice Short Upper Backer</t>
    </r>
    <r>
      <rPr>
        <b/>
        <sz val="12"/>
        <color rgb="FF0000FF"/>
        <rFont val="Calibri"/>
        <family val="2"/>
      </rPr>
      <t xml:space="preserve"> &amp; </t>
    </r>
    <r>
      <rPr>
        <b/>
        <sz val="12"/>
        <color rgb="FFFF0000"/>
        <rFont val="Calibri"/>
        <family val="2"/>
      </rPr>
      <t>The lower Motor  found PH-PH= 0,2-0,2-0,2, PH-G= Zero</t>
    </r>
    <r>
      <rPr>
        <b/>
        <sz val="12"/>
        <color rgb="FF0000FF"/>
        <rFont val="Calibri"/>
        <family val="2"/>
      </rPr>
      <t xml:space="preserve"> ) , RIH WITH  P17 ( TAMOIL )  ESP TO 8220 FT ,  STARTED THE WELL WITH FREQ = 50 HZ , CURRENT = 72 AMP , PIP = 1112PSI , PDP = 3692 PSI , BHT =251 F , </t>
    </r>
    <r>
      <rPr>
        <b/>
        <u/>
        <sz val="12"/>
        <color rgb="FFFF0000"/>
        <rFont val="Calibri"/>
        <family val="2"/>
      </rPr>
      <t>M.T = 294 F</t>
    </r>
    <r>
      <rPr>
        <b/>
        <sz val="12"/>
        <color rgb="FF0000FF"/>
        <rFont val="Calibri"/>
        <family val="2"/>
      </rPr>
      <t xml:space="preserve"> , ON STREAM </t>
    </r>
    <r>
      <rPr>
        <b/>
        <sz val="12"/>
        <color rgb="FFFF0000"/>
        <rFont val="Calibri"/>
        <family val="2"/>
      </rPr>
      <t xml:space="preserve"> 21/8/13</t>
    </r>
  </si>
  <si>
    <t>EXPRO, FREQ= 50 HZ, CURRENT= 77A, WHP= 275 PSI.</t>
  </si>
  <si>
    <r>
      <t xml:space="preserve">EXPRO, FREQ.= 50 Hz , </t>
    </r>
    <r>
      <rPr>
        <b/>
        <sz val="12"/>
        <color rgb="FFFF0000"/>
        <rFont val="Calibri"/>
        <family val="2"/>
      </rPr>
      <t>AFTER W/O</t>
    </r>
  </si>
  <si>
    <t>STOPPED THE WELL TO RIG MOVE , STARTED THE WELL @ FREQ=50 HZ , FOUND D.H. SENSOR PROBLEM , MANY TRAILES TO SOLVE IT WITHOUT SUCCESS , MEASURED PH-GR , FOUND IT UNBALNCED ( 1200,1200,700) V , STOPPED THE WELL , FOUND MEGGER READING IS ZERO , ( DOWN HOLE SENSOR IS DOWN ) , STARTED THE WELL @ FREQ=50 HZ , VOLT =1920 V , CURRENT = 73 A</t>
  </si>
  <si>
    <r>
      <t xml:space="preserve">UNDER W/O DUE TO ESP PROBLEM , ( </t>
    </r>
    <r>
      <rPr>
        <b/>
        <u/>
        <sz val="12"/>
        <color rgb="FFFF0000"/>
        <rFont val="Calibri"/>
        <family val="2"/>
      </rPr>
      <t>FOUND The upper pump  plugged and stuck. Foreign material can be seen from pump head ,The lower pump found plugged and with hard rotation , The gas separator found plugged at screen</t>
    </r>
    <r>
      <rPr>
        <b/>
        <sz val="12"/>
        <color rgb="FF0000FF"/>
        <rFont val="Calibri"/>
        <family val="2"/>
      </rPr>
      <t xml:space="preserve"> ), RIH WITH  B-WF 538-2600 ESP TO 8199 FT ,  STARTED THE WELL WITH FREQ = 50 HZ , CURRENT = 78 AMP , PIP = 1665 PSI , PDP = 4565 PSI , BHT =247 F , M.T = 255 F , USP /DSP = 1000 / 250 PSI  , ON STREAM </t>
    </r>
    <r>
      <rPr>
        <b/>
        <u/>
        <sz val="12"/>
        <color rgb="FFFF0000"/>
        <rFont val="Calibri"/>
        <family val="2"/>
      </rPr>
      <t>23-6-2013</t>
    </r>
  </si>
  <si>
    <t>PERFORMED PRESS. SURVEY, ( PS= 2864 PSI @ 8503 FT )</t>
  </si>
  <si>
    <t>FOUND NO PROD., RUN THE WELL W/ VERY LOW PROD., THEN WELL NOT PROD. AGAIN, 
STOPPED THE WELL , WAITING FOR W/O</t>
  </si>
  <si>
    <t>EXPRO,  AFTER BACK FLUSHING , (WHP = 250 PSI , CURR. = 67.3 AMP)</t>
  </si>
  <si>
    <t>PERFORMED BACK FLUSHING FOR ESP, PUMPED 35 BBL WATER W/ RATE 3 BPM @ WHP= 900 PSI, THEN PUMPED 35 BBL WATER W/ RATE 2 BPM @ WHP= 700 PSI</t>
  </si>
  <si>
    <t>EXPRO. (WHP = 280 PSI , CURR. = 66.5 AMP)</t>
  </si>
  <si>
    <t>BAKER ,   AFTER FLUSHING , USP/DSP= 480/165 PSI ,  CURRENT= 66  AMP</t>
  </si>
  <si>
    <t>PERFORMED SHUT IN PRESS. , PRESS. INCREASED F/380 PSI TO 1050 PSI , IN 7 MIN , PERFORMED INTERNAL FLUSHING , STARTED THE WELL W.H.P SETTLED AT 580 PSI, PERFORMED S.I.P, PRESSURE INCREASED F/ 580 PSI T/ 1500 PSI IN 1 MIN. , PERFORMED ANOTHER INTERNAL FLUSHING, STARTED THE WELL, W.H.P SETTLED AT 720 PSI. ,   CURRENT= 66 AMP.</t>
  </si>
  <si>
    <t>BAKER ,   USP/DSP= 380/165 PSI , FREQ.= 50 HZ , CURRENT= 65.7  AMP</t>
  </si>
  <si>
    <r>
      <t xml:space="preserve"> USP/DSP=</t>
    </r>
    <r>
      <rPr>
        <b/>
        <u/>
        <sz val="12"/>
        <color rgb="FFFF0000"/>
        <rFont val="Calibri"/>
        <family val="2"/>
      </rPr>
      <t xml:space="preserve"> 380</t>
    </r>
    <r>
      <rPr>
        <b/>
        <sz val="12"/>
        <color rgb="FF0000FF"/>
        <rFont val="Calibri"/>
        <family val="2"/>
      </rPr>
      <t>/165 PSI , FREQ.= 50 HZ , CURRENT= 65.7  AMPS</t>
    </r>
  </si>
  <si>
    <r>
      <t xml:space="preserve"> USP/DSP=</t>
    </r>
    <r>
      <rPr>
        <b/>
        <u/>
        <sz val="12"/>
        <color rgb="FFFF0000"/>
        <rFont val="Calibri"/>
        <family val="2"/>
      </rPr>
      <t xml:space="preserve"> 500</t>
    </r>
    <r>
      <rPr>
        <b/>
        <sz val="12"/>
        <color rgb="FF0000FF"/>
        <rFont val="Calibri"/>
        <family val="2"/>
      </rPr>
      <t>/200 PSI , FREQ.= 50 HZ , CURRENT= 65.5  AMPS</t>
    </r>
  </si>
  <si>
    <t>CONNECTED TO TELEMETRY SYSTEM</t>
  </si>
  <si>
    <t>EXPRO , GAS RATE= +/-151050 SCFPD.</t>
  </si>
  <si>
    <t>EXPRO , GAS RATE= +/-153000 SCFPD.</t>
  </si>
  <si>
    <t xml:space="preserve"> PIP= 2225 PSI, PDP= 3710 PSI , M.T.= 254 F, BHT= 246 F , USP/DSP= 1000/245 PSI , WHT = 145 F</t>
  </si>
  <si>
    <t>EXPRO , PIP= 2230 PSI, PDP= 3669 PSI , M.T.= 254 F, BHT= 245 F , USP/DSP= 1000/200 PSI,GAS RATE= 138000 SCFPD.</t>
  </si>
  <si>
    <t xml:space="preserve"> PIP= 2230 PSI, PDP= 3669 PSI , M.T.= 254 F, BHT= 246 F , USP/DSP= 1000/220 PSI</t>
  </si>
  <si>
    <r>
      <t xml:space="preserve">BAKER ,  </t>
    </r>
    <r>
      <rPr>
        <b/>
        <sz val="12"/>
        <color rgb="FFFF0000"/>
        <rFont val="Calibri"/>
        <family val="2"/>
      </rPr>
      <t>FREQ.= 50 HZ , CURRENT= 60  AMPS , PIP= 2345 PSI, PDP= 3796 PSI , M.T.= 251 F, BHT= 244 F , USP/DSP= 1100/200 PSI, WHT= 147 F, GAS RATE= 0.875 MMSCFPD.</t>
    </r>
  </si>
  <si>
    <r>
      <t xml:space="preserve">FINISHED DRILLING , COMPLETED THE WELL AS OIL PRODUCER FROM ( </t>
    </r>
    <r>
      <rPr>
        <b/>
        <sz val="12"/>
        <color rgb="FFFF0000"/>
        <rFont val="Calibri"/>
        <family val="2"/>
      </rPr>
      <t xml:space="preserve">AEB-III-G </t>
    </r>
    <r>
      <rPr>
        <b/>
        <sz val="12"/>
        <color rgb="FF3333FF"/>
        <rFont val="Calibri"/>
        <family val="2"/>
      </rPr>
      <t xml:space="preserve"> (9917-9930) </t>
    </r>
    <r>
      <rPr>
        <b/>
        <sz val="12"/>
        <color rgb="FFFF0000"/>
        <rFont val="Calibri"/>
        <family val="2"/>
      </rPr>
      <t>13 FT , P</t>
    </r>
    <r>
      <rPr>
        <b/>
        <sz val="12"/>
        <color indexed="10"/>
        <rFont val="Calibri"/>
        <family val="2"/>
      </rPr>
      <t>RESS.  3800 +/-  PS</t>
    </r>
    <r>
      <rPr>
        <b/>
        <sz val="12"/>
        <color rgb="FFFF0000"/>
        <rFont val="Calibri"/>
        <family val="2"/>
      </rPr>
      <t>I</t>
    </r>
    <r>
      <rPr>
        <b/>
        <sz val="12"/>
        <color indexed="48"/>
        <rFont val="Calibri"/>
        <family val="2"/>
      </rPr>
      <t xml:space="preserve"> </t>
    </r>
    <r>
      <rPr>
        <b/>
        <sz val="12"/>
        <color rgb="FF0000FF"/>
        <rFont val="Calibri"/>
        <family val="2"/>
      </rPr>
      <t>)</t>
    </r>
    <r>
      <rPr>
        <b/>
        <sz val="12"/>
        <color indexed="48"/>
        <rFont val="Calibri"/>
        <family val="2"/>
      </rPr>
      <t xml:space="preserve"> </t>
    </r>
    <r>
      <rPr>
        <b/>
        <sz val="12"/>
        <color rgb="FF0000FF"/>
        <rFont val="Calibri"/>
        <family val="2"/>
      </rPr>
      <t>,</t>
    </r>
    <r>
      <rPr>
        <b/>
        <sz val="12"/>
        <color indexed="48"/>
        <rFont val="Calibri"/>
        <family val="2"/>
      </rPr>
      <t xml:space="preserve"> </t>
    </r>
    <r>
      <rPr>
        <b/>
        <u/>
        <sz val="12"/>
        <color indexed="10"/>
        <rFont val="Calibri"/>
        <family val="2"/>
      </rPr>
      <t>AS ESP SYSTEM</t>
    </r>
    <r>
      <rPr>
        <b/>
        <u/>
        <sz val="12"/>
        <color rgb="FF0000FF"/>
        <rFont val="Calibri"/>
        <family val="2"/>
      </rPr>
      <t xml:space="preserve"> </t>
    </r>
    <r>
      <rPr>
        <b/>
        <sz val="12"/>
        <color rgb="FF0000FF"/>
        <rFont val="Calibri"/>
        <family val="2"/>
      </rPr>
      <t>,  RIH WITH  B-WF 538-2600 ESP TO 8349 FT , STARTED THE WELL  WITH FREQ=  50  HZ , CURRENT = 60 A ,  PIP = 2345 PSI , PDP =  3796 PSI  , USP/DSP  = 1100/200  PSI,  ON STREAM</t>
    </r>
    <r>
      <rPr>
        <b/>
        <sz val="12"/>
        <color indexed="48"/>
        <rFont val="Calibri"/>
        <family val="2"/>
      </rPr>
      <t xml:space="preserve"> </t>
    </r>
  </si>
  <si>
    <t>USP = 310 PSI</t>
  </si>
  <si>
    <t>T.O.L INER @ 7997'</t>
  </si>
  <si>
    <t>P17 ESP</t>
  </si>
  <si>
    <t>8220 FT</t>
  </si>
  <si>
    <r>
      <t>WELL ( ESP )</t>
    </r>
    <r>
      <rPr>
        <sz val="16"/>
        <rFont val="Calibri"/>
        <family val="2"/>
      </rPr>
      <t xml:space="preserve"> :</t>
    </r>
    <r>
      <rPr>
        <b/>
        <sz val="16"/>
        <rFont val="Calibri"/>
        <family val="2"/>
      </rPr>
      <t xml:space="preserve">    E-DEEP-7</t>
    </r>
  </si>
  <si>
    <r>
      <t xml:space="preserve">EXPRO, </t>
    </r>
    <r>
      <rPr>
        <b/>
        <sz val="18"/>
        <color rgb="FFFF0000"/>
        <rFont val="Calibri"/>
        <family val="2"/>
      </rPr>
      <t>FREQ.=56 HZ</t>
    </r>
    <r>
      <rPr>
        <b/>
        <sz val="12"/>
        <color indexed="12"/>
        <rFont val="Calibri"/>
        <family val="2"/>
      </rPr>
      <t xml:space="preserve"> , A= 65 A , WHT=230 F, USP/DSP=405/260 PSI , </t>
    </r>
    <r>
      <rPr>
        <b/>
        <sz val="12"/>
        <color rgb="FFFF0000"/>
        <rFont val="Calibri"/>
        <family val="2"/>
      </rPr>
      <t>PIP=1820 PSI</t>
    </r>
    <r>
      <rPr>
        <b/>
        <sz val="12"/>
        <color indexed="12"/>
        <rFont val="Calibri"/>
        <family val="2"/>
      </rPr>
      <t xml:space="preserve">, PDP=3975 PSI,  
M.T = 300 F , BHT = 285 F ,  GAS RATE =0.155 MMSCF/D 
</t>
    </r>
  </si>
  <si>
    <r>
      <t>INCREASED FREQ. F/</t>
    </r>
    <r>
      <rPr>
        <b/>
        <sz val="12"/>
        <color rgb="FFFF0000"/>
        <rFont val="Calibri"/>
        <family val="2"/>
      </rPr>
      <t>55</t>
    </r>
    <r>
      <rPr>
        <b/>
        <sz val="12"/>
        <color rgb="FF0000FF"/>
        <rFont val="Calibri"/>
        <family val="2"/>
      </rPr>
      <t xml:space="preserve"> T/</t>
    </r>
    <r>
      <rPr>
        <b/>
        <sz val="12"/>
        <color rgb="FFFF0000"/>
        <rFont val="Calibri"/>
        <family val="2"/>
      </rPr>
      <t>56</t>
    </r>
    <r>
      <rPr>
        <b/>
        <sz val="12"/>
        <color rgb="FF0000FF"/>
        <rFont val="Calibri"/>
        <family val="2"/>
      </rPr>
      <t xml:space="preserve"> HZ </t>
    </r>
  </si>
  <si>
    <r>
      <t>INCREASED FREQ. F/</t>
    </r>
    <r>
      <rPr>
        <b/>
        <sz val="12"/>
        <color rgb="FFFF0000"/>
        <rFont val="Calibri"/>
        <family val="2"/>
      </rPr>
      <t>54</t>
    </r>
    <r>
      <rPr>
        <b/>
        <sz val="12"/>
        <color rgb="FF0000FF"/>
        <rFont val="Calibri"/>
        <family val="2"/>
      </rPr>
      <t xml:space="preserve"> T/</t>
    </r>
    <r>
      <rPr>
        <b/>
        <sz val="12"/>
        <color rgb="FFFF0000"/>
        <rFont val="Calibri"/>
        <family val="2"/>
      </rPr>
      <t>55</t>
    </r>
    <r>
      <rPr>
        <b/>
        <sz val="12"/>
        <color rgb="FF0000FF"/>
        <rFont val="Calibri"/>
        <family val="2"/>
      </rPr>
      <t xml:space="preserve"> HZ </t>
    </r>
  </si>
  <si>
    <r>
      <t>DOWN DUE TO OVERLOAD DECREASED FREQ. F/</t>
    </r>
    <r>
      <rPr>
        <b/>
        <sz val="12"/>
        <color rgb="FFFF0000"/>
        <rFont val="Calibri"/>
        <family val="2"/>
      </rPr>
      <t>57</t>
    </r>
    <r>
      <rPr>
        <b/>
        <sz val="12"/>
        <color rgb="FF0000FF"/>
        <rFont val="Calibri"/>
        <family val="2"/>
      </rPr>
      <t xml:space="preserve"> T/</t>
    </r>
    <r>
      <rPr>
        <b/>
        <sz val="12"/>
        <color rgb="FFFF0000"/>
        <rFont val="Calibri"/>
        <family val="2"/>
      </rPr>
      <t>54</t>
    </r>
    <r>
      <rPr>
        <b/>
        <sz val="12"/>
        <color rgb="FF0000FF"/>
        <rFont val="Calibri"/>
        <family val="2"/>
      </rPr>
      <t xml:space="preserve"> HZ </t>
    </r>
  </si>
  <si>
    <r>
      <t xml:space="preserve">EXPRO, FREQ.=57 HZ , A= 61 A , WHT=224 F, USP/DSP=500/285 PSI , </t>
    </r>
    <r>
      <rPr>
        <b/>
        <sz val="12"/>
        <color rgb="FFFF0000"/>
        <rFont val="Calibri"/>
        <family val="2"/>
      </rPr>
      <t>PIP=1720 PSI</t>
    </r>
    <r>
      <rPr>
        <b/>
        <sz val="12"/>
        <color indexed="12"/>
        <rFont val="Calibri"/>
        <family val="2"/>
      </rPr>
      <t>, PDP=3695 PSI,  
M.T = 296 F , GAS RATE =0.648 MMSCF/D 
(</t>
    </r>
    <r>
      <rPr>
        <b/>
        <sz val="12"/>
        <color rgb="FFFF0000"/>
        <rFont val="Calibri"/>
        <family val="2"/>
      </rPr>
      <t>E-DEEP-16 W.I.W IS DOWN</t>
    </r>
    <r>
      <rPr>
        <b/>
        <sz val="12"/>
        <color indexed="12"/>
        <rFont val="Calibri"/>
        <family val="2"/>
      </rPr>
      <t>)</t>
    </r>
  </si>
  <si>
    <r>
      <t xml:space="preserve">EXPRO, </t>
    </r>
    <r>
      <rPr>
        <b/>
        <sz val="12"/>
        <color rgb="FF0000FF"/>
        <rFont val="Calibri"/>
        <family val="2"/>
      </rPr>
      <t>FREQ.=57 HZ , A=</t>
    </r>
    <r>
      <rPr>
        <b/>
        <sz val="12"/>
        <color indexed="12"/>
        <rFont val="Calibri"/>
        <family val="2"/>
      </rPr>
      <t xml:space="preserve"> 59 A , WHT=220 F, USP/DSP=490/235 PSI </t>
    </r>
    <r>
      <rPr>
        <b/>
        <sz val="12"/>
        <color rgb="FFFF0000"/>
        <rFont val="Calibri"/>
        <family val="2"/>
      </rPr>
      <t>,PIP=1765 PSI</t>
    </r>
    <r>
      <rPr>
        <b/>
        <sz val="12"/>
        <color indexed="12"/>
        <rFont val="Calibri"/>
        <family val="2"/>
      </rPr>
      <t>, PDP=3670 PSI,  
M.T = 294 F , GAS RATE =0.46 MMSCF/D 
(</t>
    </r>
    <r>
      <rPr>
        <b/>
        <sz val="12"/>
        <color rgb="FFFF0000"/>
        <rFont val="Calibri"/>
        <family val="2"/>
      </rPr>
      <t>E-DEEP-16 W.I.W IS DOWN</t>
    </r>
    <r>
      <rPr>
        <b/>
        <sz val="12"/>
        <color indexed="12"/>
        <rFont val="Calibri"/>
        <family val="2"/>
      </rPr>
      <t xml:space="preserve"> )</t>
    </r>
  </si>
  <si>
    <r>
      <t>EXPRO</t>
    </r>
    <r>
      <rPr>
        <b/>
        <sz val="12"/>
        <color rgb="FF0000FF"/>
        <rFont val="Calibri"/>
        <family val="2"/>
      </rPr>
      <t xml:space="preserve">, FREQ.=57 HZ </t>
    </r>
    <r>
      <rPr>
        <b/>
        <sz val="12"/>
        <color indexed="12"/>
        <rFont val="Calibri"/>
        <family val="2"/>
      </rPr>
      <t xml:space="preserve">, A= 58 A , WHT=220 F, USP/DSP=400/250 PSI </t>
    </r>
    <r>
      <rPr>
        <b/>
        <sz val="12"/>
        <color rgb="FFFF0000"/>
        <rFont val="Calibri"/>
        <family val="2"/>
      </rPr>
      <t>,PIP=1930 PSI</t>
    </r>
    <r>
      <rPr>
        <b/>
        <sz val="12"/>
        <color indexed="12"/>
        <rFont val="Calibri"/>
        <family val="2"/>
      </rPr>
      <t>, PDP=3699 PSI,  , M.T = 294 F , GAS RATE =0.525 MMSCF/D</t>
    </r>
  </si>
  <si>
    <t>EXPRO, FREQ.=57 HZ , A= 58 A , WHT=220 F, USP/DSP=500/250 PSI ,PIP=2000 PSI, PDP=3715 PSI, BHT = 251 F , M.T = 294 F , GAS RATE =0.605 MMSCF/D</t>
  </si>
  <si>
    <r>
      <t>EXPRO,</t>
    </r>
    <r>
      <rPr>
        <b/>
        <sz val="12"/>
        <color rgb="FF0000FF"/>
        <rFont val="Calibri"/>
        <family val="2"/>
      </rPr>
      <t xml:space="preserve"> FREQ.=57 HZ</t>
    </r>
    <r>
      <rPr>
        <b/>
        <sz val="12"/>
        <color indexed="12"/>
        <rFont val="Calibri"/>
        <family val="2"/>
      </rPr>
      <t xml:space="preserve"> , A= 58 A , WHT=218 F, USP/DSP=485/245 PSI ,</t>
    </r>
    <r>
      <rPr>
        <b/>
        <sz val="12"/>
        <color rgb="FFFF0000"/>
        <rFont val="Calibri"/>
        <family val="2"/>
      </rPr>
      <t>PIP=2100 PSI</t>
    </r>
    <r>
      <rPr>
        <b/>
        <sz val="12"/>
        <color indexed="12"/>
        <rFont val="Calibri"/>
        <family val="2"/>
      </rPr>
      <t>, PDP=3700 PSI, BHT = 248 F , M.T = 293 F , GAS RATE =0.532 MMSCF/D</t>
    </r>
  </si>
  <si>
    <r>
      <t xml:space="preserve">EXPRO, </t>
    </r>
    <r>
      <rPr>
        <b/>
        <sz val="12"/>
        <color rgb="FFFF0000"/>
        <rFont val="Calibri"/>
        <family val="2"/>
      </rPr>
      <t>FREQ.=57 HZ</t>
    </r>
    <r>
      <rPr>
        <b/>
        <sz val="12"/>
        <color indexed="12"/>
        <rFont val="Calibri"/>
        <family val="2"/>
      </rPr>
      <t xml:space="preserve"> , A= 58 A , WHT=217 F, USP/DSP=430/235 PSI ,PIP=1852 PSI, PDP=3620 PSI, BHT = 248 F , M.T = 293 F , GAS RATE =0.515 MMSCF/D</t>
    </r>
  </si>
  <si>
    <r>
      <t>INCREASED FREQ. F/</t>
    </r>
    <r>
      <rPr>
        <b/>
        <sz val="12"/>
        <color rgb="FFFF0000"/>
        <rFont val="Calibri"/>
        <family val="2"/>
      </rPr>
      <t>55</t>
    </r>
    <r>
      <rPr>
        <b/>
        <sz val="12"/>
        <color rgb="FF0000FF"/>
        <rFont val="Calibri"/>
        <family val="2"/>
      </rPr>
      <t xml:space="preserve"> T/</t>
    </r>
    <r>
      <rPr>
        <b/>
        <sz val="12"/>
        <color rgb="FFFF0000"/>
        <rFont val="Calibri"/>
        <family val="2"/>
      </rPr>
      <t>57</t>
    </r>
    <r>
      <rPr>
        <b/>
        <sz val="12"/>
        <color rgb="FF0000FF"/>
        <rFont val="Calibri"/>
        <family val="2"/>
      </rPr>
      <t xml:space="preserve"> HZ AT THE SAME WHP = 430 PSI .</t>
    </r>
  </si>
  <si>
    <r>
      <t xml:space="preserve">EXPRO, </t>
    </r>
    <r>
      <rPr>
        <b/>
        <sz val="12"/>
        <color rgb="FF0000CC"/>
        <rFont val="Calibri"/>
        <family val="2"/>
      </rPr>
      <t>FREQ.=55 HZ ,</t>
    </r>
    <r>
      <rPr>
        <b/>
        <sz val="12"/>
        <color indexed="12"/>
        <rFont val="Calibri"/>
        <family val="2"/>
      </rPr>
      <t xml:space="preserve"> A= 55 A , WHT=215 F, USP/DSP=450/240 PSI ,PIP=1818 PSI, PDP=3646 PSI, BHT = 248 F , M.T = 288 F , GAS RATE =0.4 MMSCF/D</t>
    </r>
  </si>
  <si>
    <r>
      <t xml:space="preserve">EXPRO, </t>
    </r>
    <r>
      <rPr>
        <b/>
        <sz val="12"/>
        <color rgb="FFFF0000"/>
        <rFont val="Calibri"/>
        <family val="2"/>
      </rPr>
      <t>FREQ.=55 HZ</t>
    </r>
    <r>
      <rPr>
        <b/>
        <sz val="12"/>
        <color indexed="12"/>
        <rFont val="Calibri"/>
        <family val="2"/>
      </rPr>
      <t xml:space="preserve"> , A= 55 A ,PIP=1890 PSI, PDP=3673 PSI, WHT=214 F, USP/DSP=450/253 PSI ,GAS RATE =0.437 MMSCF/D</t>
    </r>
  </si>
  <si>
    <t>INCREASED FREQ. F/54 T/55 HZ, CURR.=56 A, PIP=1917 PSI, PDP =3684 PSI ,  MT=286 F.</t>
  </si>
  <si>
    <r>
      <t>EXPRO,</t>
    </r>
    <r>
      <rPr>
        <b/>
        <sz val="12"/>
        <color rgb="FFFF0000"/>
        <rFont val="Calibri"/>
        <family val="2"/>
      </rPr>
      <t xml:space="preserve"> FREQ.=54 HZ</t>
    </r>
    <r>
      <rPr>
        <b/>
        <sz val="12"/>
        <color indexed="12"/>
        <rFont val="Calibri"/>
        <family val="2"/>
      </rPr>
      <t xml:space="preserve"> , A= 55 A ,PIP=1963 PSI, PDP=3703 PSI, BHT=248 F, M.T= 283 F ,GAS RATE =0.403 MMSCF/D</t>
    </r>
  </si>
  <si>
    <r>
      <t xml:space="preserve">EXPRO, </t>
    </r>
    <r>
      <rPr>
        <b/>
        <sz val="12"/>
        <color rgb="FFFF0000"/>
        <rFont val="Calibri"/>
        <family val="2"/>
      </rPr>
      <t>FREQ.=50 HZ</t>
    </r>
    <r>
      <rPr>
        <b/>
        <sz val="12"/>
        <color indexed="12"/>
        <rFont val="Calibri"/>
        <family val="2"/>
      </rPr>
      <t xml:space="preserve"> , A= 54 A ,PIP=2035 PSI, PDP=3885 PSI, BHT=247 F, M.T= 280 F ,GAS RATE =0.024 MMSCF/D</t>
    </r>
  </si>
  <si>
    <r>
      <t xml:space="preserve">UNDER W/O DUE TO SHORT CIRCUIT  , ( </t>
    </r>
    <r>
      <rPr>
        <b/>
        <sz val="12"/>
        <rFont val="Calibri"/>
        <family val="2"/>
      </rPr>
      <t xml:space="preserve">FOUND SHORT CIRCUIT IN ESP MOTOR (PH:PH = 1.4 OHM,  PH:G = 2000 MOHM </t>
    </r>
    <r>
      <rPr>
        <b/>
        <sz val="12"/>
        <color rgb="FF0000FF"/>
        <rFont val="Calibri"/>
        <family val="2"/>
      </rPr>
      <t xml:space="preserve">) , </t>
    </r>
    <r>
      <rPr>
        <b/>
        <sz val="12"/>
        <color rgb="FFFF0000"/>
        <rFont val="Calibri"/>
        <family val="2"/>
      </rPr>
      <t>PERFORMED ACID JOB</t>
    </r>
    <r>
      <rPr>
        <b/>
        <sz val="12"/>
        <color rgb="FF0000FF"/>
        <rFont val="Calibri"/>
        <family val="2"/>
      </rPr>
      <t xml:space="preserve"> , RIH WITH </t>
    </r>
    <r>
      <rPr>
        <b/>
        <sz val="18"/>
        <color rgb="FFFF0000"/>
        <rFont val="Calibri"/>
        <family val="2"/>
      </rPr>
      <t>2</t>
    </r>
    <r>
      <rPr>
        <b/>
        <sz val="18"/>
        <color rgb="FF0000FF"/>
        <rFont val="Calibri"/>
        <family val="2"/>
      </rPr>
      <t xml:space="preserve"> </t>
    </r>
    <r>
      <rPr>
        <b/>
        <sz val="12"/>
        <color rgb="FF0000FF"/>
        <rFont val="Calibri"/>
        <family val="2"/>
      </rPr>
      <t xml:space="preserve">PUMPS 154 STAGES </t>
    </r>
    <r>
      <rPr>
        <b/>
        <sz val="14"/>
        <color rgb="FFFF0000"/>
        <rFont val="Calibri"/>
        <family val="2"/>
      </rPr>
      <t xml:space="preserve"> SN-6000</t>
    </r>
    <r>
      <rPr>
        <b/>
        <sz val="12"/>
        <color rgb="FF0000FF"/>
        <rFont val="Calibri"/>
        <family val="2"/>
      </rPr>
      <t xml:space="preserve"> - 538 SERIES ,  STARTED THE WELL  @ FREQ.=50 HZ  ,CURRENT =54 A , PIP=2035 PSI , PDP=3885 PSI , WHP = 450 PSI, M.T =280 F , BHT =247 F ., ON STREAM </t>
    </r>
    <r>
      <rPr>
        <b/>
        <sz val="12"/>
        <color rgb="FFFF0000"/>
        <rFont val="Calibri"/>
        <family val="2"/>
      </rPr>
      <t>8/3/2015</t>
    </r>
  </si>
  <si>
    <r>
      <t>FOUND WELL DOWN , MEGGRED CABLE, CONFIRMED</t>
    </r>
    <r>
      <rPr>
        <b/>
        <sz val="12"/>
        <color rgb="FFFF0000"/>
        <rFont val="Calibri"/>
        <family val="2"/>
      </rPr>
      <t xml:space="preserve"> DOWN HOLE  SHORT CIRCUIT</t>
    </r>
    <r>
      <rPr>
        <b/>
        <sz val="12"/>
        <color rgb="FF0000FF"/>
        <rFont val="Calibri"/>
        <family val="2"/>
      </rPr>
      <t>.</t>
    </r>
  </si>
  <si>
    <t xml:space="preserve"> STATIC PIP= 1957 PSI @ 12 PM, STARTED THE WELL @ (FREQ=45 HZ, CUR=35 A, PIP=645 PSI, USP/DSP=180/170 PSI),   AFTER 30 MIN'S PIP INCR. TO 730 PSI, CUR=31 A. , INCR. FREQ. TO 50 HZ TRY TO ADJUST USP @ 500 PSI WITHOUT SUCCESS, PERFORMED SIP FOR PUMP FOUND MAX. WHP=380 PSI, OPENED WING UNTIL ADJUSTED USP @ 370 PSI, THE WELL PRODUCE OK, @ 3:45 PM ( USP=370 PSI, DSP=185,  PIP=540 PSI, PDP=2597 PSI, M.T=255 F, CUR=39 A) , @ 5:10 PM (USP=310 PSI, DSP=185, PIP=474 PSI, PDP=2583 PSI, M.T=262 F, CUR=38 A)  , @6:00 AM( USP= 200 PSI DSP= 140 PSI , PIP= 886 PSI , PDP= 3472 PSI)  .                      </t>
  </si>
  <si>
    <t xml:space="preserve">EXPRO, FREQ.=50 HZ , A= 50 A ,PIP=885 PSI, PDP=3470 PSI,  ,USP/DSP=200/140 PSI </t>
  </si>
  <si>
    <r>
      <rPr>
        <b/>
        <sz val="12"/>
        <color rgb="FFFF0000"/>
        <rFont val="Calibri"/>
        <family val="2"/>
      </rPr>
      <t>STATIC P.I.P = 1680 PSI</t>
    </r>
    <r>
      <rPr>
        <b/>
        <sz val="12"/>
        <color rgb="FF0000FF"/>
        <rFont val="Calibri"/>
        <family val="2"/>
      </rPr>
      <t xml:space="preserve"> , STARTED THE WELL @  (FREQ.= 45 HZ, CURR.= 32 AMP, PIP= 690 PSI, PDP= 2450PSI, M.T= 258 F, USP/DSP= 200  PSI, WHT= 135 F)  , THEN FOUND THE WELL NO PROD. DUE TO GAS LOCK , ( (FREQ.= 45 HZ, CURR.= 32 AMP, PIP= 770 PSI, PDP= 2200PSI, M.T= 258 F, USP/DSP=130  PSI, WHT= 85 F ) , STOPPED THE WELL</t>
    </r>
  </si>
  <si>
    <r>
      <rPr>
        <b/>
        <sz val="12"/>
        <color rgb="FFFF0000"/>
        <rFont val="Calibri"/>
        <family val="2"/>
      </rPr>
      <t>STATIC P.I.P = 1640 PSI</t>
    </r>
    <r>
      <rPr>
        <b/>
        <sz val="12"/>
        <color rgb="FF0000FF"/>
        <rFont val="Calibri"/>
        <family val="2"/>
      </rPr>
      <t xml:space="preserve"> , STARTED THE WELL @ 06:00 PM FOR 12 HRS. , (FREQ.= 45 HZ, CURR.= 34 AMP, PIP= 700 PSI, PDP= 2400 PSI, M.T= 258 F, USP/DSP= 160  PSI, WHT= 97 F) .</t>
    </r>
  </si>
  <si>
    <t>STATIC PIP = 1725 PSI</t>
  </si>
  <si>
    <t xml:space="preserve"> ( STARTED THE WELL @ 10:00 PM , PIP =1550 PSI , WHT =150 F )
( STOPPED @ 5:30 AM ON 13/1/15 , PIP=340 PSI , WHT =64 F  )                              </t>
  </si>
  <si>
    <t>STOPPED THE WELL DUE TO NO PRODUCTION</t>
  </si>
  <si>
    <r>
      <t xml:space="preserve">EXPRO, </t>
    </r>
    <r>
      <rPr>
        <b/>
        <sz val="12"/>
        <color rgb="FFFF0000"/>
        <rFont val="Calibri"/>
        <family val="2"/>
      </rPr>
      <t xml:space="preserve">FREQ.=56 HZ </t>
    </r>
    <r>
      <rPr>
        <b/>
        <sz val="12"/>
        <color indexed="12"/>
        <rFont val="Calibri"/>
        <family val="2"/>
      </rPr>
      <t xml:space="preserve">, A= 42.8 A ,PIP=580 PSI, PDP=2408 PSI,  BHT=222 F, M.T= 275 F ,USP/DSP=190/169 PSI , WHT=115 F </t>
    </r>
  </si>
  <si>
    <r>
      <t xml:space="preserve">EXPRO, </t>
    </r>
    <r>
      <rPr>
        <b/>
        <sz val="12"/>
        <color rgb="FFFF0000"/>
        <rFont val="Calibri"/>
        <family val="2"/>
      </rPr>
      <t xml:space="preserve">FREQ.=50 HZ </t>
    </r>
    <r>
      <rPr>
        <b/>
        <sz val="12"/>
        <color indexed="12"/>
        <rFont val="Calibri"/>
        <family val="2"/>
      </rPr>
      <t xml:space="preserve">, A= 39 A ,PIP=600 PSI, PDP=2400 PSI,  BHT=224 F, M.T= 268 F ,USP/DSP=190/165 PSI , WHT=120 F </t>
    </r>
  </si>
  <si>
    <t xml:space="preserve">FOUND THE WELL NOT PROD.  INCREASED FREQ. F/ 47 HZ T/ 50 HZ, THEN INCREASED TO 56  HZ
( SHLUMBERGAR RECOMMENDATION  ) </t>
  </si>
  <si>
    <r>
      <t xml:space="preserve">EXPRO, </t>
    </r>
    <r>
      <rPr>
        <b/>
        <sz val="12"/>
        <color rgb="FFFF0000"/>
        <rFont val="Calibri"/>
        <family val="2"/>
      </rPr>
      <t xml:space="preserve">FREQ.=47 HZ </t>
    </r>
    <r>
      <rPr>
        <b/>
        <sz val="12"/>
        <color indexed="12"/>
        <rFont val="Calibri"/>
        <family val="2"/>
      </rPr>
      <t xml:space="preserve">, A= 33 A ,PIP=660 PSI, PDP=2330 PSI,  BHT=230 F, M.T= 273 F ,USP/DSP=200/197 PSI , WHT=159 F </t>
    </r>
  </si>
  <si>
    <r>
      <t xml:space="preserve">DOWN DUE TO </t>
    </r>
    <r>
      <rPr>
        <b/>
        <u/>
        <sz val="12"/>
        <color rgb="FFFF0000"/>
        <rFont val="Calibri"/>
        <family val="2"/>
      </rPr>
      <t>UNDERLOAD ALARM</t>
    </r>
    <r>
      <rPr>
        <b/>
        <sz val="12"/>
        <color rgb="FF0000FF"/>
        <rFont val="Calibri"/>
        <family val="2"/>
      </rPr>
      <t xml:space="preserve"> , STARTED THE WELL  @ FREQ. = 47 HZ , ON STREAM</t>
    </r>
  </si>
  <si>
    <r>
      <t>EXPRO</t>
    </r>
    <r>
      <rPr>
        <b/>
        <sz val="12"/>
        <color rgb="FF0000FF"/>
        <rFont val="Calibri"/>
        <family val="2"/>
      </rPr>
      <t>,</t>
    </r>
    <r>
      <rPr>
        <b/>
        <sz val="12"/>
        <color rgb="FF0000CC"/>
        <rFont val="Calibri"/>
        <family val="2"/>
      </rPr>
      <t xml:space="preserve"> FREQ.=46 HZ</t>
    </r>
    <r>
      <rPr>
        <b/>
        <sz val="12"/>
        <color rgb="FF0000FF"/>
        <rFont val="Calibri"/>
        <family val="2"/>
      </rPr>
      <t xml:space="preserve"> ,</t>
    </r>
    <r>
      <rPr>
        <b/>
        <sz val="12"/>
        <color indexed="12"/>
        <rFont val="Calibri"/>
        <family val="2"/>
      </rPr>
      <t xml:space="preserve"> A= 33 A </t>
    </r>
    <r>
      <rPr>
        <b/>
        <sz val="12"/>
        <color rgb="FFFF0000"/>
        <rFont val="Calibri"/>
        <family val="2"/>
      </rPr>
      <t>,PIP=660 PSI,</t>
    </r>
    <r>
      <rPr>
        <b/>
        <sz val="12"/>
        <color indexed="12"/>
        <rFont val="Calibri"/>
        <family val="2"/>
      </rPr>
      <t xml:space="preserve"> PDP=2330 PSI,  BHT=230 F, M.T= 273 F ,USP/DSP=200/197 PSI , WHT=159 F </t>
    </r>
  </si>
  <si>
    <r>
      <t>EXPRO</t>
    </r>
    <r>
      <rPr>
        <b/>
        <sz val="12"/>
        <color rgb="FF0000FF"/>
        <rFont val="Calibri"/>
        <family val="2"/>
      </rPr>
      <t>,</t>
    </r>
    <r>
      <rPr>
        <b/>
        <sz val="12"/>
        <color rgb="FF0000CC"/>
        <rFont val="Calibri"/>
        <family val="2"/>
      </rPr>
      <t xml:space="preserve"> FREQ.=46 HZ</t>
    </r>
    <r>
      <rPr>
        <b/>
        <sz val="12"/>
        <color rgb="FF0000FF"/>
        <rFont val="Calibri"/>
        <family val="2"/>
      </rPr>
      <t xml:space="preserve"> ,</t>
    </r>
    <r>
      <rPr>
        <b/>
        <sz val="12"/>
        <color indexed="12"/>
        <rFont val="Calibri"/>
        <family val="2"/>
      </rPr>
      <t xml:space="preserve"> A= 36 A </t>
    </r>
    <r>
      <rPr>
        <b/>
        <sz val="12"/>
        <color rgb="FFFF0000"/>
        <rFont val="Calibri"/>
        <family val="2"/>
      </rPr>
      <t>,PIP=696 PSI,</t>
    </r>
    <r>
      <rPr>
        <b/>
        <sz val="12"/>
        <color indexed="12"/>
        <rFont val="Calibri"/>
        <family val="2"/>
      </rPr>
      <t xml:space="preserve"> PDP=2382 PSI,  BHT=235 F, M.T= 273 F ,USP/DSP=200/182 PSI , WHT=184 F </t>
    </r>
  </si>
  <si>
    <r>
      <t>EXPRO</t>
    </r>
    <r>
      <rPr>
        <b/>
        <sz val="12"/>
        <color rgb="FF0000FF"/>
        <rFont val="Calibri"/>
        <family val="2"/>
      </rPr>
      <t>,</t>
    </r>
    <r>
      <rPr>
        <b/>
        <sz val="12"/>
        <color rgb="FF0000CC"/>
        <rFont val="Calibri"/>
        <family val="2"/>
      </rPr>
      <t xml:space="preserve"> FREQ.=46 HZ</t>
    </r>
    <r>
      <rPr>
        <b/>
        <sz val="12"/>
        <color rgb="FF0000FF"/>
        <rFont val="Calibri"/>
        <family val="2"/>
      </rPr>
      <t xml:space="preserve"> ,</t>
    </r>
    <r>
      <rPr>
        <b/>
        <sz val="12"/>
        <color indexed="12"/>
        <rFont val="Calibri"/>
        <family val="2"/>
      </rPr>
      <t xml:space="preserve"> A= 36 A </t>
    </r>
    <r>
      <rPr>
        <b/>
        <sz val="12"/>
        <color rgb="FFFF0000"/>
        <rFont val="Calibri"/>
        <family val="2"/>
      </rPr>
      <t>,PIP=660 PSI,</t>
    </r>
    <r>
      <rPr>
        <b/>
        <sz val="12"/>
        <color indexed="12"/>
        <rFont val="Calibri"/>
        <family val="2"/>
      </rPr>
      <t xml:space="preserve"> PDP=2305 PSI,  BHT=235 F, M.T= 273 F ,USP/DSP=200/182 PSI , WHT = 185 F ,  GAS RATE=0.078 MMSCFD.</t>
    </r>
  </si>
  <si>
    <r>
      <t>EXPRO</t>
    </r>
    <r>
      <rPr>
        <b/>
        <u/>
        <sz val="12"/>
        <color rgb="FF0000FF"/>
        <rFont val="Calibri"/>
        <family val="2"/>
      </rPr>
      <t xml:space="preserve">, </t>
    </r>
    <r>
      <rPr>
        <b/>
        <u/>
        <sz val="12"/>
        <color rgb="FFFF0000"/>
        <rFont val="Calibri"/>
        <family val="2"/>
      </rPr>
      <t>FREQ.=46 HZ</t>
    </r>
    <r>
      <rPr>
        <b/>
        <sz val="12"/>
        <color rgb="FF0000FF"/>
        <rFont val="Calibri"/>
        <family val="2"/>
      </rPr>
      <t xml:space="preserve"> ,</t>
    </r>
    <r>
      <rPr>
        <b/>
        <sz val="12"/>
        <color indexed="12"/>
        <rFont val="Calibri"/>
        <family val="2"/>
      </rPr>
      <t xml:space="preserve"> A= 37.5 A </t>
    </r>
    <r>
      <rPr>
        <b/>
        <sz val="12"/>
        <color rgb="FFFF0000"/>
        <rFont val="Calibri"/>
        <family val="2"/>
      </rPr>
      <t>,PIP=705 PSI,</t>
    </r>
    <r>
      <rPr>
        <b/>
        <sz val="12"/>
        <color indexed="12"/>
        <rFont val="Calibri"/>
        <family val="2"/>
      </rPr>
      <t xml:space="preserve"> PDP=2320 PSI,  BHT=237 F, M.T= 277 F ,WHP=188 PSI , WHT = 188 F ,  GAS RATE=0.085 MMSCFD.</t>
    </r>
  </si>
  <si>
    <r>
      <t>EXPRO</t>
    </r>
    <r>
      <rPr>
        <b/>
        <u/>
        <sz val="12"/>
        <color rgb="FF0000FF"/>
        <rFont val="Calibri"/>
        <family val="2"/>
      </rPr>
      <t xml:space="preserve">, </t>
    </r>
    <r>
      <rPr>
        <b/>
        <u/>
        <sz val="12"/>
        <color rgb="FFFF0000"/>
        <rFont val="Calibri"/>
        <family val="2"/>
      </rPr>
      <t>FREQ.=46 HZ</t>
    </r>
    <r>
      <rPr>
        <b/>
        <sz val="12"/>
        <color rgb="FF0000FF"/>
        <rFont val="Calibri"/>
        <family val="2"/>
      </rPr>
      <t xml:space="preserve"> ,</t>
    </r>
    <r>
      <rPr>
        <b/>
        <sz val="12"/>
        <color indexed="12"/>
        <rFont val="Calibri"/>
        <family val="2"/>
      </rPr>
      <t xml:space="preserve"> A= 38 A </t>
    </r>
    <r>
      <rPr>
        <b/>
        <sz val="12"/>
        <color rgb="FFFF0000"/>
        <rFont val="Calibri"/>
        <family val="2"/>
      </rPr>
      <t>,PIP=714 PSI,</t>
    </r>
    <r>
      <rPr>
        <b/>
        <sz val="12"/>
        <color indexed="12"/>
        <rFont val="Calibri"/>
        <family val="2"/>
      </rPr>
      <t xml:space="preserve"> PDP=2331 PSI,  BHT=240 F, M.T= 279 F , GAS RATE=0.092 MMSCFD.</t>
    </r>
  </si>
  <si>
    <r>
      <t xml:space="preserve">HALLIBURTON </t>
    </r>
    <r>
      <rPr>
        <b/>
        <u/>
        <sz val="12"/>
        <color rgb="FF0000FF"/>
        <rFont val="Calibri"/>
        <family val="2"/>
      </rPr>
      <t>,</t>
    </r>
    <r>
      <rPr>
        <b/>
        <u/>
        <sz val="12"/>
        <color rgb="FFFF0000"/>
        <rFont val="Calibri"/>
        <family val="2"/>
      </rPr>
      <t xml:space="preserve"> FREQ.=46 HZ</t>
    </r>
    <r>
      <rPr>
        <b/>
        <sz val="12"/>
        <color rgb="FFFF0000"/>
        <rFont val="Calibri"/>
        <family val="2"/>
      </rPr>
      <t xml:space="preserve"> </t>
    </r>
    <r>
      <rPr>
        <b/>
        <sz val="12"/>
        <color rgb="FF0000FF"/>
        <rFont val="Calibri"/>
        <family val="2"/>
      </rPr>
      <t>,</t>
    </r>
    <r>
      <rPr>
        <b/>
        <sz val="12"/>
        <color indexed="12"/>
        <rFont val="Calibri"/>
        <family val="2"/>
      </rPr>
      <t xml:space="preserve"> A= 36.5 A </t>
    </r>
    <r>
      <rPr>
        <b/>
        <sz val="12"/>
        <color rgb="FFFF0000"/>
        <rFont val="Calibri"/>
        <family val="2"/>
      </rPr>
      <t>,USP/DSP = 225/225, WHT=188 F , PIP=710 PSI,</t>
    </r>
    <r>
      <rPr>
        <b/>
        <sz val="12"/>
        <color indexed="12"/>
        <rFont val="Calibri"/>
        <family val="2"/>
      </rPr>
      <t xml:space="preserve"> PDP=2230 PSI,  BHT=237 F, M.T= 278 F , GAS RATE=0.148 MMSCFD.</t>
    </r>
  </si>
  <si>
    <t>DECREASED FREQ. F/ 47 HZ TO/ 46 HZ , USP =190 PSI</t>
  </si>
  <si>
    <r>
      <rPr>
        <b/>
        <u/>
        <sz val="12"/>
        <color rgb="FFFF0000"/>
        <rFont val="Calibri"/>
        <family val="2"/>
      </rPr>
      <t>HALL.</t>
    </r>
    <r>
      <rPr>
        <b/>
        <sz val="12"/>
        <color indexed="12"/>
        <rFont val="Calibri"/>
        <family val="2"/>
      </rPr>
      <t xml:space="preserve"> , FREQ.=47 HZ , A= 40 A ,PIP=725 PSI, PDP=2400 PSI,  BHT=238 F, M.T= 283 F , GAS RATE=0.191MMSCFD.</t>
    </r>
  </si>
  <si>
    <r>
      <t>EXPRO</t>
    </r>
    <r>
      <rPr>
        <b/>
        <u/>
        <sz val="12"/>
        <color rgb="FF0000FF"/>
        <rFont val="Calibri"/>
        <family val="2"/>
      </rPr>
      <t>,FREQ.=47 HZ</t>
    </r>
    <r>
      <rPr>
        <b/>
        <sz val="12"/>
        <color rgb="FF0000FF"/>
        <rFont val="Calibri"/>
        <family val="2"/>
      </rPr>
      <t xml:space="preserve"> ,</t>
    </r>
    <r>
      <rPr>
        <b/>
        <sz val="12"/>
        <color indexed="12"/>
        <rFont val="Calibri"/>
        <family val="2"/>
      </rPr>
      <t xml:space="preserve"> A= 42 A </t>
    </r>
    <r>
      <rPr>
        <b/>
        <sz val="12"/>
        <color rgb="FFFF0000"/>
        <rFont val="Calibri"/>
        <family val="2"/>
      </rPr>
      <t>,PIP=770 PSI,</t>
    </r>
    <r>
      <rPr>
        <b/>
        <sz val="12"/>
        <color indexed="12"/>
        <rFont val="Calibri"/>
        <family val="2"/>
      </rPr>
      <t xml:space="preserve"> PDP=2418 PSI,  BHT=240 F, M.T= 292 F , GAS RATE=0.315 MMSCFD.</t>
    </r>
  </si>
  <si>
    <r>
      <t>EXPRO</t>
    </r>
    <r>
      <rPr>
        <b/>
        <u/>
        <sz val="12"/>
        <color rgb="FFFF0000"/>
        <rFont val="Calibri"/>
        <family val="2"/>
      </rPr>
      <t>,FREQ.=47 HZ</t>
    </r>
    <r>
      <rPr>
        <b/>
        <sz val="12"/>
        <color indexed="12"/>
        <rFont val="Calibri"/>
        <family val="2"/>
      </rPr>
      <t xml:space="preserve"> , A= 42.4A ,PIP=855 PSI, PDP=2480 PSI,  BHT=240 F, M.T= 292 F , GAS RATE=0.315 MMSCFD.</t>
    </r>
  </si>
  <si>
    <t>DECREASED FREQ. F/ 48 HZ TO/ 47 HZ, DUE TO SHARP DECLINE IN PUMP INTAKE PRESSURE.</t>
  </si>
  <si>
    <t>EXPRO, HZ= 48 , A= 46 A ,PIP=1015 PSI, PDP=2590 PSI,  BHT=240 F, M.T= 293 F , GAS RATE=0.30 MMSCFD.</t>
  </si>
  <si>
    <t>EXPRO, HZ= 48 , A= 46 A ,PIP=1000 PSI, PDP=2549 PSI,  BHT=240 F, M.T= 294 F , GAS RATE=0.303 MMSCFD.</t>
  </si>
  <si>
    <t>EXPRO, HZ= 48 , A= 46 A ,PIP=915 PSI, PDP=2530 PSI,  BHT=240 F, M.T= 292 F , GAS RATE=0.326 MMSCFD, H2S=4 PPM, CO2=5 %</t>
  </si>
  <si>
    <t>EXPRO, HZ= 48 , A= 46 A ,PIP=975 PSI, PDP=2550 PSI, USP/DSP=400/240 PSI, BHT=240 F, M.T= 289 F , GAS RATE=0.362 MMSCFD, H2S=2 PPM, CO2=2 %</t>
  </si>
  <si>
    <r>
      <t>EXPRO,</t>
    </r>
    <r>
      <rPr>
        <b/>
        <u/>
        <sz val="12"/>
        <color indexed="12"/>
        <rFont val="Calibri"/>
        <family val="2"/>
      </rPr>
      <t xml:space="preserve"> </t>
    </r>
    <r>
      <rPr>
        <b/>
        <u/>
        <sz val="12"/>
        <color rgb="FFFF0000"/>
        <rFont val="Calibri"/>
        <family val="2"/>
      </rPr>
      <t>HZ= 48</t>
    </r>
    <r>
      <rPr>
        <b/>
        <sz val="12"/>
        <color indexed="12"/>
        <rFont val="Calibri"/>
        <family val="2"/>
      </rPr>
      <t xml:space="preserve"> , A= 46 A ,PIP=975 PSI, PDP=2550 PSI, USP/DSP=400/240 PSI, BHT=240 F, M.T= 288 F , GAS RATE=0.387 MMSCFD, H2S=2 PPM, CO2=2 %</t>
    </r>
  </si>
  <si>
    <t>DECREASED FREQ. F/50 T/48 HZ</t>
  </si>
  <si>
    <r>
      <t xml:space="preserve">EXPRO, </t>
    </r>
    <r>
      <rPr>
        <b/>
        <u/>
        <sz val="12"/>
        <color rgb="FFFF0000"/>
        <rFont val="Calibri"/>
        <family val="2"/>
      </rPr>
      <t>HZ= 50</t>
    </r>
    <r>
      <rPr>
        <b/>
        <sz val="12"/>
        <color indexed="12"/>
        <rFont val="Calibri"/>
        <family val="2"/>
      </rPr>
      <t xml:space="preserve"> , A= 49 A ,PIP=953 PSI, PDP=2601 PSI, USP/DSP=452/255PSI, BHT=240 F, M.T= 291 F , GAS RATE=0.30 MMSCFD, H2S=2 PPM, CO2=2 %</t>
    </r>
  </si>
  <si>
    <t>EXPRO, HZ= 50 , A= 49 A ,PIP=981 PSI, PDP=2607 PSI, USP/DSP=450/253PSI, BHT=240 F, M.T= 291 F , GAS RATE=0.38 MMSCFD, H2S=2 PPM, CO2=2 %</t>
  </si>
  <si>
    <r>
      <t xml:space="preserve">EXPRO, HZ= 50 , A= 49 A </t>
    </r>
    <r>
      <rPr>
        <b/>
        <sz val="12"/>
        <color rgb="FFFF0000"/>
        <rFont val="Calibri"/>
        <family val="2"/>
      </rPr>
      <t>,PIP=990 PSI,</t>
    </r>
    <r>
      <rPr>
        <b/>
        <sz val="12"/>
        <color indexed="12"/>
        <rFont val="Calibri"/>
        <family val="2"/>
      </rPr>
      <t xml:space="preserve"> PDP=2612 PSI, USP/DSP=450/250PSI, BHT=240 F, M.T= 290 F , GAS RATE=0.488 MMSCFD, H2S=2 PPM, CO2=2 %</t>
    </r>
  </si>
  <si>
    <t>EXPRO, HZ= 50 , A= 49 A ,PIP=1050 PSI, PDP=2615 PSI, USP/DSP=450/228 PSI, BHT=239 F, M.T= 286 F , GAS RATE=0.548 MMSCFD, H2S=2 PPM, CO2=2 %</t>
  </si>
  <si>
    <t>EXPRO, HZ= 50 , A= 49.6 ,PIP=1089 PSI, PDP=2661 PSI, USP/DSP=450/290 PSI, BHT=237 F, M.T= 275 F , GAS RATE=0.551 MMSCFD, H2S=2 PPM, CO2=2 %</t>
  </si>
  <si>
    <t>EXPRO, HZ= 50 , A= 49.4 ,PIP=1114 PSI, PDP=2686 PSI, USP/DSP=450/285 PSI, BHT=237 F, M.T= 275 F , GAS RATE=0.589 MMSCFD, H2S=1 PPM, CO2=2 %</t>
  </si>
  <si>
    <t>EXPRO, HZ= 50 , A= 49.5 ,PIP=1114 PSI, PDP=2686 PSI, USP/DSP=500/270 PSI, BHT=237 F, M.T= 275 F , GAS RATE=0.529 MMSCFD, H2S=1 PPM, CO2=2 %</t>
  </si>
  <si>
    <t>EXPRO, HZ= 50 , A= 52 ,PIP=1108, PDP=2590, USP/DSP=450/250 PSI, BHT=237 F, M.T= 275 F , GAS RATE=0.21 MMSCFD, H2S=1 PPM, CO2=2 %</t>
  </si>
  <si>
    <t>INCREASED FREQ. F/47 T/50 HZ</t>
  </si>
  <si>
    <r>
      <t xml:space="preserve">EXPRO , AFTER W/O , </t>
    </r>
    <r>
      <rPr>
        <b/>
        <sz val="12"/>
        <rFont val="Calibri"/>
        <family val="2"/>
      </rPr>
      <t>ISOLATED AEB-I (8300-8310)</t>
    </r>
    <r>
      <rPr>
        <b/>
        <sz val="12"/>
        <color indexed="12"/>
        <rFont val="Calibri"/>
        <family val="2"/>
      </rPr>
      <t xml:space="preserve">  , PERFORMED SIDE TRACK , </t>
    </r>
    <r>
      <rPr>
        <b/>
        <sz val="12"/>
        <color rgb="FF00B050"/>
        <rFont val="Calibri"/>
        <family val="2"/>
      </rPr>
      <t xml:space="preserve">PRODUCING FROM AEB-IIIG , </t>
    </r>
    <r>
      <rPr>
        <b/>
        <sz val="12"/>
        <color rgb="FF0000FF"/>
        <rFont val="Calibri"/>
        <family val="2"/>
      </rPr>
      <t xml:space="preserve">FREQ=47HZ , CURRENT =48A , PIP=1178 PSI , PDP=2595 PSI , USP/DSP =400/190 PSI , M.T =269 F , BHT =235F , GAS RATE = 0.112 MSCF/D </t>
    </r>
  </si>
  <si>
    <t>TRY TO START THE WELL , FOUND DOWN HOLE PROBLEM , WAITING FOR W/O</t>
  </si>
  <si>
    <t xml:space="preserve">STOPPED THE WELL DUE TO HIGH WATER CUT +/- 85 % </t>
  </si>
  <si>
    <t>W.C +/- 85 %</t>
  </si>
  <si>
    <t>FREQ= 50 Hz,  CURRENT = 18 A , PIP= 1850 PSI, PDP= 4263 PSI,  BHT= 228 F, M.T= 252 F , USP/DSP=390/200 PSI.</t>
  </si>
  <si>
    <t>EXPRO, HZ= 50 , A= 19 ,PIP=1705, PDP=4100, BHT=228F, M.T.= 252 F , WHP= 350 PSI</t>
  </si>
  <si>
    <r>
      <t>UNDER W/O DUE TO SHORT CIRCUIT , (</t>
    </r>
    <r>
      <rPr>
        <b/>
        <sz val="12"/>
        <color rgb="FFFF0000"/>
        <rFont val="Calibri"/>
        <family val="2"/>
      </rPr>
      <t xml:space="preserve"> FOUND ROUND CABLE WAS DAMAGED  AT JTs NO. 246,247,248</t>
    </r>
    <r>
      <rPr>
        <b/>
        <sz val="12"/>
        <color rgb="FF0000FF"/>
        <rFont val="Calibri"/>
        <family val="2"/>
      </rPr>
      <t xml:space="preserve"> ), RIH WITH  B-WF 400-950 ESP TO  8086 FT ,STARTED THE WELL WITH FREQ= 50 HZ , CURRENT = 20 A , </t>
    </r>
    <r>
      <rPr>
        <b/>
        <sz val="12"/>
        <color rgb="FFFF0000"/>
        <rFont val="Calibri"/>
        <family val="2"/>
      </rPr>
      <t>PIP=2550 PSI (ALMOST STATIC PRESSURE)</t>
    </r>
    <r>
      <rPr>
        <b/>
        <sz val="12"/>
        <color rgb="FF0000FF"/>
        <rFont val="Calibri"/>
        <family val="2"/>
      </rPr>
      <t xml:space="preserve">, PDP =  4380 PSI ,  USP/DSP  = 420/120  PSI, M.T= 252 F &amp; BHT = 228 F , ON STREAM </t>
    </r>
    <r>
      <rPr>
        <b/>
        <sz val="12"/>
        <color rgb="FFFF0000"/>
        <rFont val="Calibri"/>
        <family val="2"/>
      </rPr>
      <t>14/9/2013</t>
    </r>
  </si>
  <si>
    <t xml:space="preserve"> DOWN DUE TO SHORT CIRCUIT , WAITING FOR W/O</t>
  </si>
  <si>
    <t xml:space="preserve">AL-AHLIA , FREQ=50 HZ , CURRENT =20 AMP, WHP =220 PSI </t>
  </si>
  <si>
    <t>EXPRO, FREQ.= 50 Hz, WHP= 290 PSI.</t>
  </si>
  <si>
    <t>EXPRO, FREQ.= 50 Hz</t>
  </si>
  <si>
    <t>FREQ= 50 Hz, PIP= 1682 PSI, PDP= 4007 PSI, USP=290 PSI, DSP= 210 PSI, BHT= 229 F, M.T= 246 F</t>
  </si>
  <si>
    <r>
      <t xml:space="preserve">BAKER ,  </t>
    </r>
    <r>
      <rPr>
        <b/>
        <sz val="12"/>
        <color rgb="FFFF0000"/>
        <rFont val="Calibri"/>
        <family val="2"/>
      </rPr>
      <t>AFTER W/O</t>
    </r>
  </si>
  <si>
    <t xml:space="preserve"> PIP= 1805 PSI, PDP= 3840 PSI , BHT = 228 F , M.T = 247 F   </t>
  </si>
  <si>
    <t xml:space="preserve"> PIP= 2000 PSI, PDP= 4085 PSI , BHT = 228 F , M.T = 247 F   USP/DSP= 300/200 PSI , FREQ = 50 HZ, CURRENT = 15 A </t>
  </si>
  <si>
    <r>
      <t xml:space="preserve">UNDER W/O TO Repair cement - 7” liner , PERFORMED REMEDIAL SQUEEZ CMT , RE-PERFORAT AEB-I ,  </t>
    </r>
    <r>
      <rPr>
        <b/>
        <sz val="12"/>
        <color rgb="FFFF0000"/>
        <rFont val="Calibri"/>
        <family val="2"/>
      </rPr>
      <t>RIH WITH   B-WF 400-950 ESP TO  8065 FT</t>
    </r>
    <r>
      <rPr>
        <b/>
        <sz val="12"/>
        <color rgb="FF0000FF"/>
        <rFont val="Calibri"/>
        <family val="2"/>
      </rPr>
      <t xml:space="preserve">  ,  STARTED THE WELL WITH FREQ= 50 HZ , CURRENT = 19 A ,</t>
    </r>
    <r>
      <rPr>
        <b/>
        <sz val="12"/>
        <color rgb="FFFF0000"/>
        <rFont val="Calibri"/>
        <family val="2"/>
      </rPr>
      <t>PIP=3373 PSI (ALMOST STATIC PRESSURE)</t>
    </r>
    <r>
      <rPr>
        <b/>
        <sz val="12"/>
        <color rgb="FF0000FF"/>
        <rFont val="Calibri"/>
        <family val="2"/>
      </rPr>
      <t xml:space="preserve"> , PDP =  3777 PSI ,  USP/DSP  = 1500/640  PSI, M.T= 2642 F &amp; BHT = 223 F , ON STREAM </t>
    </r>
    <r>
      <rPr>
        <b/>
        <sz val="12"/>
        <color rgb="FFFF0000"/>
        <rFont val="Calibri"/>
        <family val="2"/>
      </rPr>
      <t>6/5/13</t>
    </r>
  </si>
  <si>
    <t xml:space="preserve"> PIP= 2288 PSI, PDP= 3988 PSI , BHT = 227 F , M.T = 235 F   USP/DSP= 450/230 PSI , FREQ = 50 HZ, CURRENT = 16 A ,VOLT = 1997 V </t>
  </si>
  <si>
    <t>EXPRO ,  USP/DSP  = 300/110 PSI</t>
  </si>
  <si>
    <t>EXPRO , FREQ= 50 HZ , CURRENT = 18 A ,  PIP =  2224 PSI , PDP =  3911 PSI , USP/DSP  = 400/250 PSI, M.T= 233 F &amp; BHT = 224 F</t>
  </si>
  <si>
    <t xml:space="preserve"> PIP= 2290 PSI, PDP= 3828 PSI ,  USP/DSP= 450/230 PSI , CURRENT = 17 A , VOLT = 1997 V </t>
  </si>
  <si>
    <t xml:space="preserve"> PIP= 2320 PSI, PDP= 3750 PSI ,  USP/DSP= 400/200 PSI</t>
  </si>
  <si>
    <t>BAKER ,  FREQ= 50 HZ , CURRENT = 18 A ,  PIP =  2515 PSI , PDP =  3815 PSI , USP/DSP  = 400/150 PSI, M.T= 233 F &amp; BHT = 224 F</t>
  </si>
  <si>
    <r>
      <t>FINISHED DRILLING , REPAIR CMT OF 7" LINER , COMPLETED THE WELL AS OIL PRODUCER FROM (</t>
    </r>
    <r>
      <rPr>
        <b/>
        <sz val="12"/>
        <color rgb="FFFF0000"/>
        <rFont val="Calibri"/>
        <family val="2"/>
      </rPr>
      <t xml:space="preserve"> </t>
    </r>
    <r>
      <rPr>
        <b/>
        <sz val="12"/>
        <color rgb="FF00B050"/>
        <rFont val="Calibri"/>
        <family val="2"/>
      </rPr>
      <t xml:space="preserve">AEB-I (8300-8310) 10 FT,  </t>
    </r>
    <r>
      <rPr>
        <b/>
        <sz val="12"/>
        <color rgb="FFFF0000"/>
        <rFont val="Calibri"/>
        <family val="2"/>
      </rPr>
      <t>PRESS. +/- 3385 PSI</t>
    </r>
    <r>
      <rPr>
        <b/>
        <sz val="12"/>
        <color rgb="FF3333FF"/>
        <rFont val="Calibri"/>
        <family val="2"/>
      </rPr>
      <t xml:space="preserve">  AS ESP SYSTEM , </t>
    </r>
    <r>
      <rPr>
        <b/>
        <u/>
        <sz val="12"/>
        <rFont val="Calibri"/>
        <family val="2"/>
      </rPr>
      <t xml:space="preserve"> (  ISOLATED MASAJID INTERVALS  BY B.P ( 11140-11200) 60 FT , (11225-11250) 25 FT , (11310-11370) 60 FT PRESS. +/- 4775 PSI</t>
    </r>
    <r>
      <rPr>
        <b/>
        <sz val="12"/>
        <color rgb="FF3333FF"/>
        <rFont val="Calibri"/>
        <family val="2"/>
      </rPr>
      <t xml:space="preserve"> )</t>
    </r>
    <r>
      <rPr>
        <b/>
        <sz val="12"/>
        <color indexed="10"/>
        <rFont val="Calibri"/>
        <family val="2"/>
      </rPr>
      <t xml:space="preserve"> </t>
    </r>
    <r>
      <rPr>
        <b/>
        <sz val="12"/>
        <color rgb="FF0000FF"/>
        <rFont val="Calibri"/>
        <family val="2"/>
      </rPr>
      <t xml:space="preserve">,  RIH WITH  </t>
    </r>
    <r>
      <rPr>
        <b/>
        <sz val="12"/>
        <color rgb="FFFF0000"/>
        <rFont val="Calibri"/>
        <family val="2"/>
      </rPr>
      <t xml:space="preserve"> B-WF 400-950 ESP TO  8000 FT </t>
    </r>
    <r>
      <rPr>
        <b/>
        <sz val="12"/>
        <color rgb="FF0000FF"/>
        <rFont val="Calibri"/>
        <family val="2"/>
      </rPr>
      <t xml:space="preserve"> ( PUMP-1 130 STAGES, PUMP-2  96 STAGES  )  STARTED THE WELL WITH FREQ= 50 HZ , CURRENT = 19 A ,  PIP =  2705 PSI , PDP =  3770 PSI  USP/DSP  = 500/150 PSI, M.T= 232 F &amp; BHT = 223 F , ON STREAM.</t>
    </r>
  </si>
  <si>
    <t xml:space="preserve">EXPRO , FREQ=51 Hz , CURRENT=81 , USP/DSP=585/290 PSI ,  WHT= 230 F,  GAS RATE=  N/A </t>
  </si>
  <si>
    <t>EXPRO , FREQ=51 Hz , CURRENT=80 , USP/DSP=585/310 PSI ,  WHT= 230 F,  GAS RATE= 0.283 MMSCF/D</t>
  </si>
  <si>
    <t>EXPRO , FREQ=51 Hz , CURRENT=80 , USP/DSP=585/290 PSI ,  WHT= 229 F,  GAS RATE= 0.354 MMSCF/D</t>
  </si>
  <si>
    <t>EXPRO , FREQ=51 Hz , CURRENT=75 , USP/DSP=585/269 PSI ,  WHT= 223 F,  GAS RATE= 0.48 MMSCF/D</t>
  </si>
  <si>
    <t>EXPRO , FREQ=51 Hz , CURRENT=75/74 , USP/DSP=600/272 PSI ,  WHT= 223 F,  GAS RATE= 0.827 MMSCF/D</t>
  </si>
  <si>
    <t>EXPRO , FREQ=51 Hz , CURRENT=73 , USP/DSP=600/278 PSI ,  WHT= 220 F,  GAS RATE= 0.866 MMSCF/D</t>
  </si>
  <si>
    <t>EXPRO , FREQ=51 Hz , CURRENT=75 , USP/DSP=605/285 PSI ,  WHT= 220 F,  GAS RATE= 0.647 MMSCF/D</t>
  </si>
  <si>
    <t>INCREASED USP F/880 PSI TO 915 PSI.</t>
  </si>
  <si>
    <t xml:space="preserve">DECREASED USP F/1025 PSI TO 880 PSI </t>
  </si>
  <si>
    <t xml:space="preserve"> EXPRO , FREQ=51 Hz , CURRENT=67/69 , USP/DSP=1025/275 /PSI ,  WHT= 202 F,  GAS RATE= 0.465MMSCF/D, H₂S = 4 PPM , CO₂= 3 % </t>
  </si>
  <si>
    <t xml:space="preserve"> EXPRO , FREQ=51 Hz , USP/DSP=1060/280 /PSI ,  WHT= 210 F GAS RATE= 0.654 MMSCF/D, H₂S = 1 PPM , CO₂= 2 % </t>
  </si>
  <si>
    <t xml:space="preserve">EXPRO , FREQ.= 51 HZ, CURRENT= 67/69 A ,USP=995 PSI , WHT=210 F , GAS RATE= 0.955 MMSCF/D, H₂S = 5 PPM , CO₂=5 % </t>
  </si>
  <si>
    <t xml:space="preserve">EXPRO ,  FREQ.= 51 HZ , CURRENT= 67/69 A , USP=975 PSI , WHT=210 F , GAS RATE= 0.821 MMSCF/D  </t>
  </si>
  <si>
    <t xml:space="preserve">EXPRO ,  FREQ.= 51 HZ , CURRENT= 67A , GAS RATE= 0.842 MMSCF/D  </t>
  </si>
  <si>
    <t xml:space="preserve">EXPRO ,  FREQ.= 51 HZ , CURRENT= 67/68 A , GAS RATE= 0.743 MMSCF/D   , DSP = 225 PSI , WHT = 215 F , H₂S = 5 PPM , CO₂=4 % </t>
  </si>
  <si>
    <t xml:space="preserve">EXPRO ,  FREQ.= 51 HZ , CURRENT= 67 A ,USP= 1000 PSI , GAS RATE= 0.828 MMSCF/D  </t>
  </si>
  <si>
    <t>EXPRO , , FREQ.= 51 HZ , CURRENT= 67 A ,USP= 1000 PSI , GAS RATE= 0.676 MMSCF/D  , WHT =215 F</t>
  </si>
  <si>
    <t>EXPRO , , FREQ.= 51 HZ , CURRENT= 66 A , PIP= 2005 PSI , PDP= 3990 PSI, MT=266 F, BHT= 250 F, WHT= 216 F , DSP= 192 PSI  , GAS RATE= 0.545 MMSCF/D</t>
  </si>
  <si>
    <t xml:space="preserve">EXPRO , GAS RATE= 0.595 MMSCF/D , FREQ.= 51 HZ , CURRENT= 67 A , USP/DSP= 1000/312 PSI </t>
  </si>
  <si>
    <t>EXPRO  , FREQ.= 51 HZ , CURRENT= 67 A , DSP= 230 PSI ,  , WHT = 216 F  ,  GAS RATE= 0.54 MMSCF/D</t>
  </si>
  <si>
    <t xml:space="preserve">EXPRO , GAS RATE= 0.624 MMSCF/D , WHT = 216 F </t>
  </si>
  <si>
    <t xml:space="preserve">EXPRO , GAS RATE= 0.715 MMSCF/D , WHT = 217F </t>
  </si>
  <si>
    <t>EXPRO , GAS RATE= 0.504 MMSCF/D , WHT = 215 F</t>
  </si>
  <si>
    <t>EXPRO, FREQ.= 51 HZ , GAS RATE= 0.66 MMMSCFPD.</t>
  </si>
  <si>
    <t>AL.AHLIA , FREQ.= 51 HZ, CURRENT= 67 A, WHP= 270 PSI ,  WHT= 213 F,  GAS RATE= 0.72 MMMSCFPD.</t>
  </si>
  <si>
    <t>D.H SENSOR DOWN.</t>
  </si>
  <si>
    <t xml:space="preserve">PIP = 1450 PSI , </t>
  </si>
  <si>
    <t>EXPRO , GAS RATE= 0.67 MMSCF/D , FREQ.= 50HZ , CURR.=65 A , PIP =1490 PSI , PDP =3025 PSI, USP=750, DSP=263 PSI, BHT= 246 F, M.T= 285 F , WHT 207 F</t>
  </si>
  <si>
    <t>SCHLUM. , GAS RATE= 0.57 MMSCFPD , FREQ.= 50Hz , CURR.=65 A , PIP =1556 PSI , PDP =3031 PSI  USP/DSP= 750/283 PSI , WHT= 202 F</t>
  </si>
  <si>
    <t>EXPRO , GAS RATE= 0.68 MMSCF/D , FREQ.= 50HZ , CURR.=66 A , PIP =1564 PSI , PDP =3058 PSI  USP/DSP= 750/283 PSI</t>
  </si>
  <si>
    <t>FINISHED DRILLING , COMPLETED THE WELL AS OIL PRODUCER  FROM  AEB-IIIG (9925'-9965') , PRESS.= 2695 PSI &amp; (9980'-9990') , PRESS.= 2735 PSI USING ESP SYSTEM ,RIH WITH  CENTRILIFT ESP GC6100 TO  6850 FT , STARTED THE WELL WITH  FREQ.= 50 HZ , CURRENT= 66 A, PIP= 1564 PSI, PDP= 3058 PSI, BHT= 245 F , M.T.= 285 F , WHP= 750 PSI.</t>
  </si>
  <si>
    <t>DEVIATED WELL W/ MAX. ANGLE DEVIATION 30° @ 9445 FT.( KOP @ 7739' )</t>
  </si>
  <si>
    <t xml:space="preserve"> T.O.L. @ 6987 ft.</t>
  </si>
  <si>
    <t xml:space="preserve">EXPRO, FREQ=50 HZ, CURR=58 A, PIP=1047 PSI, PDP=3341 PSI,BHT=249 F, M.T.=258 F, USP/DSP =N/A  /287 PSI , WHT=243 F , GAS RATE = N/A </t>
  </si>
  <si>
    <t xml:space="preserve">EXPRO, FREQ=50 HZ, CURR=58 A, PIP=1010 PSI, PDP=3325 PSI,BHT=249 F, M.T.=258 F, USP/DSP =520/260 PSI , WHT=240 F , GAS RATE = 0.015MMSCF/D </t>
  </si>
  <si>
    <t xml:space="preserve">EXPRO, FREQ=50 HZ, CURR=58 A, PIP=1045 PSI, PDP=3325 PSI,BHT=249 F, M.T.=258 F, USP/DSP =516/262 PSI , WHT=240 F , GAS RATE = 0.075MMSCF/D </t>
  </si>
  <si>
    <t xml:space="preserve">EXPRO, FREQ=50 HZ, CURR=59 A, PIP=1097 PSI, PDP=3338 PSI,BHT=247 F, M.T.=258 F, USP/DSP =495/290 PSI , WHT=242 F , GAS RATE =0.018 MMSCF/D </t>
  </si>
  <si>
    <r>
      <t xml:space="preserve">EXPRO, FREQ=50 HZ, CURR=59 A, </t>
    </r>
    <r>
      <rPr>
        <b/>
        <sz val="12"/>
        <color rgb="FFFF0000"/>
        <rFont val="Calibri"/>
        <family val="2"/>
      </rPr>
      <t>PIP=1085 PSI</t>
    </r>
    <r>
      <rPr>
        <b/>
        <sz val="12"/>
        <color indexed="12"/>
        <rFont val="Calibri"/>
        <family val="2"/>
      </rPr>
      <t xml:space="preserve">, PDP=3340 PSI,BHT=247 F, M.T.=258 F, USP/DSP =415/270 PSI , WHT=242 F , GAS RATE =0.017  MMSCF/D </t>
    </r>
  </si>
  <si>
    <r>
      <t xml:space="preserve">EXPRO, FREQ=50 HZ, CURR=59 A, </t>
    </r>
    <r>
      <rPr>
        <b/>
        <sz val="12"/>
        <color rgb="FFFF0000"/>
        <rFont val="Calibri"/>
        <family val="2"/>
      </rPr>
      <t>PIP=1040 PSI,</t>
    </r>
    <r>
      <rPr>
        <b/>
        <sz val="12"/>
        <color indexed="12"/>
        <rFont val="Calibri"/>
        <family val="2"/>
      </rPr>
      <t xml:space="preserve"> PDP=3335 PSI,BHT=247 F, M.T.=258 F, USP/DSP =515/280 PSI , WHT=242 F , GAS RATE =0.024  MMSCF/D </t>
    </r>
  </si>
  <si>
    <t xml:space="preserve">EXPRO, FREQ=50 HZ, CURR=59 A, PIP=985 PSI, PDP=3315 PSI,BHT=249 F, M.T.=258 F, USP/DSP =240 PSI , WHT=240 F , GAS RATE =0.34  MMSCF/D </t>
  </si>
  <si>
    <t xml:space="preserve">EXPRO, FREQ=50 HZ, CURR=59 A, PIP=975 PSI, PDP=3330 PSI,BHT=249 F, M.T.=258 F, USP/DSP =257 PSI , WHT=240 F , GAS RATE =0.022  MMSCF/D </t>
  </si>
  <si>
    <t xml:space="preserve">EXPRO, FREQ=50 HZ, CURR=59 A, PIP=960 PSI, PDP=3320 PSI,BHT=249 F, M.T.=257 F, USP/DSP =270 PSI , WHT=206 F , GAS RATE =0.017  MMSCF/D </t>
  </si>
  <si>
    <t xml:space="preserve">EXPRO, FREQ=50 HZ, CURR=59 A, PIP=935 PSI, PDP=3310 PSI,BHT=248 F, M.T.=257 F, USP/DSP =270 PSI , WHT=206 F , GAS RATE =0.017  MMSCF/D </t>
  </si>
  <si>
    <t xml:space="preserve">EXPRO, FREQ=50 HZ, CURR=58 A, PIP=995 PSI, PDP=3330 PSI,BHT=248 F, M.T.=257 F, USP/DSP =270 PSI , WHT=240 F , GAS RATE =0.09  MMSCF/D </t>
  </si>
  <si>
    <t xml:space="preserve">EXPRO, FREQ=50 HZ, CURR=58 A, PIP=1013 PSI, PDP=3311 PSI,BHT=249 F, M.T.=257 F, DSP =253 PSI , WHT=239 F , GAS RATE =0.099  MMSCF/D </t>
  </si>
  <si>
    <t>EXPRO, FREQ=50 HZ, CURR=58 A, PIP=1020 PSI, PDP=3312 PSI,BHT=249 F, M.T.=257 F, DSP =261 PSI , WHT=261 F , GAS RATE =0.115 MMSCF/D , H2S=3PPM , CO2=2%</t>
  </si>
  <si>
    <t>EXPRO, FREQ=50 HZ, CURR=58 A, PIP=1020 PSI, PDP=3308 PSI,BHT=248 F, M.T.=257 F, DSP =290 PSI , WHT=239 F</t>
  </si>
  <si>
    <t>EXPRO, FREQ=50 HZ, CURR=58 A, PIP=1067 PSI, PDP=3320 PSI,BHT=248 F, M.T.=257 F, DSP =290 PSI , WHT=240 F</t>
  </si>
  <si>
    <t>EXPRO, FREQ=50 HZ, CURR=58 A, PIP=1085 PSI, PDP=3310 PSI,BHT=248 F, M.T.=256 F, DSP =275 PSI , WHT=238 F</t>
  </si>
  <si>
    <t>EXPRO, FREQ=50 HZ, CURR=58 A, PIP=1084 PSI, PDP=3295 PSI,BHT=248 F, M.T.=256 F, DSP =248 PSI , WHT=237 F</t>
  </si>
  <si>
    <t>EXPRO, FREQ=50 HZ, CURR=58 A, PIP=1070 PSI, PDP=3260 PSI,BHT=248 F, M.T.=256 F, DSP =240 PSI , WHT=238 F</t>
  </si>
  <si>
    <t>EXPRO, FREQ=50 HZ, CURR=58 A, PIP=1070 PSI, PDP=3310 PSI,BHT=248 F, M.T.=257 F, USP/DSP =550/247 PSI, WHT=237 F</t>
  </si>
  <si>
    <t>EXPRO, FREQ=50 HZ, CURR=57 A, PIP=1073 PSI, PDP=3311 PSI,BHT=248 F, M.T.=256 F, WHT=235 F</t>
  </si>
  <si>
    <t>EXPRO, FREQ=50 HZ, CURR=57 A, PIP=1073 PSI, PDP=3310 PSI, USP/DSP=500/214 PSI, BHT=248 F, M.T.=256 F, WHT=234 F</t>
  </si>
  <si>
    <t>EXPRO, FREQ=50 HZ, CURR=57 A, PIP=1144 PSI, PDP=3305 PSI, USP/DSP=500/226 PSI, BHT=247.7 F, M.T.=255.8 F, WHT=229 F</t>
  </si>
  <si>
    <r>
      <t>EXPRO,</t>
    </r>
    <r>
      <rPr>
        <b/>
        <sz val="12"/>
        <color rgb="FFFF0000"/>
        <rFont val="Calibri"/>
        <family val="2"/>
      </rPr>
      <t xml:space="preserve"> </t>
    </r>
    <r>
      <rPr>
        <b/>
        <sz val="12"/>
        <color indexed="12"/>
        <rFont val="Calibri"/>
        <family val="2"/>
      </rPr>
      <t xml:space="preserve"> FREQ=50 HZ, CURR=59 A, PIP=1172 PSI, PDP=3403 PSI, USP=500 PSI, BHT=247.7 F, M.T.=255.8 F</t>
    </r>
  </si>
  <si>
    <r>
      <t xml:space="preserve">EXPRO, AFTER W/O , </t>
    </r>
    <r>
      <rPr>
        <b/>
        <sz val="12"/>
        <color rgb="FFFF0000"/>
        <rFont val="Calibri"/>
        <family val="2"/>
      </rPr>
      <t>"PUMP 2600"</t>
    </r>
    <r>
      <rPr>
        <b/>
        <sz val="12"/>
        <color indexed="12"/>
        <rFont val="Calibri"/>
        <family val="2"/>
      </rPr>
      <t xml:space="preserve"> FREQ=50 HZ, CURR=61.3 A, PIP=1203 PSI, PDP=3467 PSI, USP=300 PSI, BHT=247.7 F, M.T.=255.8 F</t>
    </r>
  </si>
  <si>
    <t>STATIC PIP = 1850 PSI .</t>
  </si>
  <si>
    <t xml:space="preserve"> FOUND THE NOT PRODUCE , PERFORMED BACK WASH BY DIESEL +/- 60 BBLS @ ZERO WHP , PERFORMED HYDRO TEST AGAINST FB-2 PLUG , PRESSURE NOT HOLD , TBG LEAK , WAITING FOR W/O.</t>
  </si>
  <si>
    <r>
      <rPr>
        <b/>
        <sz val="12"/>
        <color rgb="FFFF0000"/>
        <rFont val="Calibri"/>
        <family val="2"/>
      </rPr>
      <t>SLB</t>
    </r>
    <r>
      <rPr>
        <b/>
        <sz val="12"/>
        <color indexed="12"/>
        <rFont val="Calibri"/>
        <family val="2"/>
      </rPr>
      <t>, FREQ.= 50 HZ , CURR. =38 A , PIP =1414 PSI , PDP =3260 PSI , USP=DSP =180 PSI , WHT= 206 F</t>
    </r>
  </si>
  <si>
    <r>
      <rPr>
        <b/>
        <sz val="12"/>
        <color rgb="FFFF0000"/>
        <rFont val="Calibri"/>
        <family val="2"/>
      </rPr>
      <t>EXPRO</t>
    </r>
    <r>
      <rPr>
        <b/>
        <sz val="12"/>
        <color rgb="FF0000FF"/>
        <rFont val="Calibri"/>
        <family val="2"/>
      </rPr>
      <t xml:space="preserve"> ,  </t>
    </r>
    <r>
      <rPr>
        <b/>
        <u/>
        <sz val="12"/>
        <color rgb="FFFF0000"/>
        <rFont val="Calibri"/>
        <family val="2"/>
      </rPr>
      <t>FREQ= 50 Hz</t>
    </r>
    <r>
      <rPr>
        <b/>
        <sz val="12"/>
        <color rgb="FF0000FF"/>
        <rFont val="Calibri"/>
        <family val="2"/>
      </rPr>
      <t xml:space="preserve"> , CURR.= 38 A , </t>
    </r>
    <r>
      <rPr>
        <b/>
        <u/>
        <sz val="12"/>
        <color rgb="FFFF0000"/>
        <rFont val="Calibri"/>
        <family val="2"/>
      </rPr>
      <t>USP/DSP=180</t>
    </r>
    <r>
      <rPr>
        <b/>
        <sz val="12"/>
        <color rgb="FF0000FF"/>
        <rFont val="Calibri"/>
        <family val="2"/>
      </rPr>
      <t xml:space="preserve"> PSI ,  PIP =1402 PSI, PDP=3311 PSI, M.T=254 F, WHT=206 F.</t>
    </r>
  </si>
  <si>
    <r>
      <rPr>
        <b/>
        <sz val="12"/>
        <color rgb="FFFF0000"/>
        <rFont val="Calibri"/>
        <family val="2"/>
      </rPr>
      <t>SLB ( MULTI PHASE METER )</t>
    </r>
    <r>
      <rPr>
        <b/>
        <sz val="12"/>
        <color rgb="FF0000FF"/>
        <rFont val="Calibri"/>
        <family val="2"/>
      </rPr>
      <t xml:space="preserve"> ,AFTER W/O, </t>
    </r>
    <r>
      <rPr>
        <b/>
        <u/>
        <sz val="12"/>
        <color rgb="FFFF0000"/>
        <rFont val="Calibri"/>
        <family val="2"/>
      </rPr>
      <t>FREQ= 50 Hz</t>
    </r>
    <r>
      <rPr>
        <b/>
        <sz val="12"/>
        <color rgb="FF0000FF"/>
        <rFont val="Calibri"/>
        <family val="2"/>
      </rPr>
      <t xml:space="preserve"> , CURR.= 38/41 A , </t>
    </r>
    <r>
      <rPr>
        <b/>
        <u/>
        <sz val="12"/>
        <color rgb="FFFF0000"/>
        <rFont val="Calibri"/>
        <family val="2"/>
      </rPr>
      <t>USP/DSP= 500</t>
    </r>
    <r>
      <rPr>
        <b/>
        <sz val="12"/>
        <color rgb="FF0000FF"/>
        <rFont val="Calibri"/>
        <family val="2"/>
      </rPr>
      <t xml:space="preserve">/195 PSI ,  PIP =1398 PSI  GAS RATE= 0.112 MMSCF/D </t>
    </r>
  </si>
  <si>
    <r>
      <t xml:space="preserve">UNDER W/O DUE TO SHORT , ( </t>
    </r>
    <r>
      <rPr>
        <b/>
        <sz val="12"/>
        <rFont val="Calibri"/>
        <family val="2"/>
      </rPr>
      <t xml:space="preserve"> </t>
    </r>
    <r>
      <rPr>
        <b/>
        <sz val="11"/>
        <rFont val="Calibri"/>
        <family val="2"/>
      </rPr>
      <t xml:space="preserve"> </t>
    </r>
    <r>
      <rPr>
        <b/>
        <sz val="12"/>
        <rFont val="Calibri"/>
        <family val="2"/>
      </rPr>
      <t>FOUND SHORT CIRCUIT IN ROUND CABLE AT THE FIRST JT ABOVE DISCHARGE HEAD  &amp; DAMAGE POINT  +/- 10 FT   FLAT CABLE .</t>
    </r>
    <r>
      <rPr>
        <b/>
        <sz val="11"/>
        <rFont val="Calibri"/>
        <family val="2"/>
      </rPr>
      <t xml:space="preserve"> </t>
    </r>
    <r>
      <rPr>
        <b/>
        <sz val="12"/>
        <color rgb="FF0000FF"/>
        <rFont val="Calibri"/>
        <family val="2"/>
      </rPr>
      <t xml:space="preserve"> ) ,  RIH WITH  ESP B-WF SER 400-1250 , 468 STAGES TO  8105FT , STARTED THE WELL WITH  FREQ.= 50 HZ, CURRENT=42.5 A, PIP= 1400 PSI, PDP= 3975 PSI, BHT=245 F, M.T.=253  F, USP/DSP= 500/170 PSI. , WHT=210 F ,  ON STREAM</t>
    </r>
    <r>
      <rPr>
        <b/>
        <sz val="12"/>
        <color rgb="FFFF0000"/>
        <rFont val="Calibri"/>
        <family val="2"/>
      </rPr>
      <t xml:space="preserve"> 3/9/2014</t>
    </r>
  </si>
  <si>
    <t>THE WELL DOWN DUE TO SHORT CIRCUIT</t>
  </si>
  <si>
    <t>EXPRO, FREQ.= 50 HZ , CURR. =34 A ,  USP/DSP = 595/193 PSI , WHT= 176 F</t>
  </si>
  <si>
    <r>
      <rPr>
        <b/>
        <sz val="12"/>
        <color rgb="FFFF0000"/>
        <rFont val="Calibri"/>
        <family val="2"/>
      </rPr>
      <t>SLB</t>
    </r>
    <r>
      <rPr>
        <b/>
        <sz val="12"/>
        <color indexed="12"/>
        <rFont val="Calibri"/>
        <family val="2"/>
      </rPr>
      <t>, FREQ.= 50 HZ , CURR. =34 A ,  USP/DSP = 592/202 PSI , WHT= 176 F, GAS RATE=0.056 MMSCFD</t>
    </r>
  </si>
  <si>
    <r>
      <rPr>
        <b/>
        <sz val="12"/>
        <color rgb="FFFF0000"/>
        <rFont val="Calibri"/>
        <family val="2"/>
      </rPr>
      <t>SLB</t>
    </r>
    <r>
      <rPr>
        <b/>
        <sz val="12"/>
        <color indexed="12"/>
        <rFont val="Calibri"/>
        <family val="2"/>
      </rPr>
      <t>, FREQ.= 50 HZ , CURR. =34 A ,  USP/DSP = 596/204 PSI , WHT= 174 F, GAS RATE=0.055 MMSCFD</t>
    </r>
  </si>
  <si>
    <t>SLB</t>
  </si>
  <si>
    <t>18-7-2014</t>
  </si>
  <si>
    <r>
      <rPr>
        <b/>
        <sz val="12"/>
        <color rgb="FFFF0000"/>
        <rFont val="Calibri"/>
        <family val="2"/>
      </rPr>
      <t>SCHLUM</t>
    </r>
    <r>
      <rPr>
        <b/>
        <sz val="12"/>
        <color indexed="12"/>
        <rFont val="Calibri"/>
        <family val="2"/>
      </rPr>
      <t>, FREQ.= 50 HZ , CURR. =34 A ,  USP/DSP = 588/173 PSI , WHT= 169 F.</t>
    </r>
  </si>
  <si>
    <t>EXPRO, FREQ.= 50 HZ , CURR. =34 A ,  USP/DSP = 588/173 PSI , WHT= 169 F.</t>
  </si>
  <si>
    <t>EXPRO, FREQ.= 50 HZ , CURR. =34 A ,  USP/DSP = 583/170 PSI , WHT= 170F.</t>
  </si>
  <si>
    <t>EXPRO, FREQ.= 50 HZ , CURR. =34 A ,  USP/DSP = 595/195 PSI , WHT= 172 F.</t>
  </si>
  <si>
    <t>EXPRO, FREQ.= 50 HZ , CURR. =34 A ,  USP/DSP = 570/173 PSI , WHT= 170 F.</t>
  </si>
  <si>
    <t>EXPRO, FREQ.= 50 HZ , CURR. =34 A ,  WHP = 150 PSI , WHT= 170 F.</t>
  </si>
  <si>
    <t>EXPRO, FREQ.= 50 HZ , CURR. =34 A ,  WHP = 187 PSI , WHT= 160 F.</t>
  </si>
  <si>
    <t>EXPRO, FREQ.= 50 HZ , CURR. =34 A ,  WHT= 160 F.</t>
  </si>
  <si>
    <t>EXPRO, FREQ.= 50 HZ,CURR. =34 A , DSP=180  WHT= 160 F.</t>
  </si>
  <si>
    <t>EXPRO ,  FREQ.= 50 HZ, WHP =200 PSI ,  WHT= 160 F.</t>
  </si>
  <si>
    <t>FREQ= 50 Hz,CURRENT = 34 A , DSP=  220 PSI, WHT= 160 F</t>
  </si>
  <si>
    <t>FREQ= 50 Hz,CURRENT = 34 A , USP/DSP= 670/ 266 PSI, WHT= 161 F</t>
  </si>
  <si>
    <t>FREQ= 50 Hz,  USP/DSP= 640/ 294PSI, WHT= 161 F</t>
  </si>
  <si>
    <t>EXPRO, FREQ.= 50 HZ,  WHT= 160 F.</t>
  </si>
  <si>
    <t xml:space="preserve">WHT = 160 F </t>
  </si>
  <si>
    <t>EXPRO, FREQ.= 50 HZ,  WHT= 154.5 F.</t>
  </si>
  <si>
    <t>EXPRO, FREQ.= 50 HZ,  WHT= 154 F.</t>
  </si>
  <si>
    <t>EXPRO, FREQ.= 50 HZ,  WHT= 153 F.</t>
  </si>
  <si>
    <t>FREQ= 50 Hz, CURR= 33 A, USP= 620 PSI, DSP= 148 PSI , WHT= 148 F</t>
  </si>
  <si>
    <t>FREQ= 50 Hz, CURR= 33 A, USP= 620 PSI, DSP= 150 PSI , WHT= 147 F</t>
  </si>
  <si>
    <r>
      <t xml:space="preserve">EXPRO. BORETS WF SWB, </t>
    </r>
    <r>
      <rPr>
        <b/>
        <u/>
        <sz val="12"/>
        <color rgb="FFFF0000"/>
        <rFont val="Calibri"/>
        <family val="2"/>
      </rPr>
      <t>FREQ= 50 Hz, CURR= 33 A , WHT = 142 F</t>
    </r>
  </si>
  <si>
    <r>
      <t xml:space="preserve">CONNECTED </t>
    </r>
    <r>
      <rPr>
        <b/>
        <u/>
        <sz val="12"/>
        <color rgb="FFFF0000"/>
        <rFont val="Calibri"/>
        <family val="2"/>
      </rPr>
      <t>SWITCH BOARD</t>
    </r>
    <r>
      <rPr>
        <b/>
        <sz val="12"/>
        <color rgb="FF0000FF"/>
        <rFont val="Calibri"/>
        <family val="2"/>
      </rPr>
      <t xml:space="preserve"> OF E-DEEP-4  TO THE WELL INSTEAD OF VSD OPERATED WITH (USP/DSP= 580/140 PSI, CURR= 33 A)</t>
    </r>
  </si>
  <si>
    <t>RIH W/2.3 G.C. TO DEPTH 600 FT, PASSED SCSSSV @ 125 FT, PASS FREE CONFIRMED OPEN SCSSSV</t>
  </si>
  <si>
    <t>FOUND THE WELL DOWN DUE TO OVERLOAD , MEGEER THE CABLE , FOUND MOTOR CABLE P-G IS 8MΩ , TRAY TO START THE WELL @ FREQ = 45 HZ WITHOUT SUCCESS , TRAY TO START THE WELL IN FOREWARD AND REVERSE DIRECTIONS @ 20 HZ , FOUND VSD TRIPPED ON OVERLOAD IN BOTH DIRECTION.</t>
  </si>
  <si>
    <r>
      <t xml:space="preserve">SCHLUM. , </t>
    </r>
    <r>
      <rPr>
        <b/>
        <u/>
        <sz val="12"/>
        <color rgb="FFFF0000"/>
        <rFont val="Calibri"/>
        <family val="2"/>
      </rPr>
      <t>FREQ. = 54 HZ , AMP =41</t>
    </r>
    <r>
      <rPr>
        <b/>
        <sz val="12"/>
        <color indexed="12"/>
        <rFont val="Calibri"/>
        <family val="2"/>
      </rPr>
      <t>, DSP =158 PSI , WHT=157 F</t>
    </r>
  </si>
  <si>
    <t>SCHLUM. , FREQ. = 54 HZ , AMP =41, PIP = 2065 PSI, PDP = 3144 PSI  , DSP =250 PSI , WHT=252 F</t>
  </si>
  <si>
    <t xml:space="preserve">EXPRO , FREQ= 54 HZ , CURRENT = 41 A ,USP/DSP=520/275 PSI,  PIP =  2045 PSI , PDP =  3151 PSI , W.H.T= 161 F </t>
  </si>
  <si>
    <t xml:space="preserve"> PIP= 2070 PSI, PDP= 3187 PSI ,  USP/DSP= 520/278 PSI , FREQ = 54 HZ, CURRENT = 40 A </t>
  </si>
  <si>
    <r>
      <t xml:space="preserve">EXPRO , </t>
    </r>
    <r>
      <rPr>
        <b/>
        <u/>
        <sz val="12"/>
        <color rgb="FFFF0000"/>
        <rFont val="Calibri"/>
        <family val="2"/>
      </rPr>
      <t>AFTER INCREASING FREQ F/50 HZ TO 54 HZ</t>
    </r>
    <r>
      <rPr>
        <b/>
        <sz val="12"/>
        <color indexed="12"/>
        <rFont val="Calibri"/>
        <family val="2"/>
      </rPr>
      <t xml:space="preserve"> , FREQ= 54 HZ , CURRENT = 40 A ,USP/DSP  = 600/148 PSI, WHT = 149 F,  PIP =  2250 PSI , PDP =  3215 PSI ,  M.T= 250 F </t>
    </r>
  </si>
  <si>
    <t>EXPRO , FREQ= 54 HZ , CURRENT = 39 A ,USP/DSP  = 600/185 PSI,  PIP =  2259 PSI , PDP =  3317 PSI ,  M.T= 250 F &amp; BHT = 244 F</t>
  </si>
  <si>
    <r>
      <t xml:space="preserve">CONNECTED TO TELEMETRY SYSTEM,  </t>
    </r>
    <r>
      <rPr>
        <b/>
        <sz val="12"/>
        <color rgb="FFFF0000"/>
        <rFont val="Calibri"/>
        <family val="2"/>
      </rPr>
      <t>REPLACED SWITCH BOARD BY VSD</t>
    </r>
    <r>
      <rPr>
        <b/>
        <sz val="12"/>
        <color rgb="FF0000FF"/>
        <rFont val="Calibri"/>
        <family val="2"/>
      </rPr>
      <t>,</t>
    </r>
    <r>
      <rPr>
        <b/>
        <u/>
        <sz val="12"/>
        <color rgb="FFFF0000"/>
        <rFont val="Calibri"/>
        <family val="2"/>
      </rPr>
      <t xml:space="preserve"> INCREASED FREQ. F/ 50 HZ TO/54 HZ</t>
    </r>
    <r>
      <rPr>
        <b/>
        <sz val="12"/>
        <color rgb="FF0000FF"/>
        <rFont val="Calibri"/>
        <family val="2"/>
      </rPr>
      <t>. , USP/DSP = 600/170 PSI , CURRENT = 39 , VOLT = 2200 V , PIP=2184 PSI , PDP = 3645 PSI M.T =249 F , BHT = 243 F , WHT = 145 F</t>
    </r>
  </si>
  <si>
    <t>EXPRO , FREQ= 50 HZ , CURRENT = 33 A ,USP/DSP  = 600/200 PSI,  PIP =  2220 PSI , PDP =  3202 PSI ,  M.T= 249 F &amp; BHT = 242 F , GAS RATE = .277 MMSCF/D</t>
  </si>
  <si>
    <r>
      <t xml:space="preserve">FINISHED DRILLING , PUT THE WELL TO PRODUCE </t>
    </r>
    <r>
      <rPr>
        <b/>
        <sz val="12"/>
        <color rgb="FFFF0000"/>
        <rFont val="Calibri"/>
        <family val="2"/>
      </rPr>
      <t>NATURALLY</t>
    </r>
    <r>
      <rPr>
        <b/>
        <sz val="12"/>
        <color rgb="FF3333FF"/>
        <rFont val="Calibri"/>
        <family val="2"/>
      </rPr>
      <t xml:space="preserve"> FROM  AEB-IIIG   (9840 – 9857) ft , PRESS. = 3335 PSI &amp;   (9867 – 9902) ft , PRESS. = 3798 PSI  , ( </t>
    </r>
    <r>
      <rPr>
        <b/>
        <sz val="12"/>
        <color rgb="FFFF0000"/>
        <rFont val="Calibri"/>
        <family val="2"/>
      </rPr>
      <t>GROSS = 115 , NET = 115 W.C = .4% , FIXED CHOCK 32/64" ,  USP /DSP =268/253 PSI</t>
    </r>
    <r>
      <rPr>
        <b/>
        <sz val="12"/>
        <color rgb="FF3333FF"/>
        <rFont val="Calibri"/>
        <family val="2"/>
      </rPr>
      <t xml:space="preserve"> )   , ADD Perf . AEB-IIIG (9778 – 9818) ft , PRESS. = 2979-3800 PSI  , RIH WITH  </t>
    </r>
    <r>
      <rPr>
        <b/>
        <u/>
        <sz val="12"/>
        <color rgb="FFFF0000"/>
        <rFont val="Calibri"/>
        <family val="2"/>
      </rPr>
      <t>B-WF 400-1250 ESP</t>
    </r>
    <r>
      <rPr>
        <b/>
        <sz val="12"/>
        <color rgb="FF3333FF"/>
        <rFont val="Calibri"/>
        <family val="2"/>
      </rPr>
      <t xml:space="preserve"> TO  8182 FT , STARTED THE WELL WITH  FREQ.= 50 HZ, VOLT= 2160 V, CURRENT= 35 A, PIP= 2260 PSI, PDP= 3490 PSI, BHT= 225 F, M.T.= 235 F, USP/DSP= 500/200 PSI.</t>
    </r>
  </si>
  <si>
    <r>
      <t xml:space="preserve"> </t>
    </r>
    <r>
      <rPr>
        <b/>
        <sz val="12"/>
        <color rgb="FF00B050"/>
        <rFont val="Calibri"/>
        <family val="2"/>
      </rPr>
      <t>AEB-IIIG</t>
    </r>
    <r>
      <rPr>
        <b/>
        <sz val="12"/>
        <color rgb="FF0000FF"/>
        <rFont val="Calibri"/>
        <family val="2"/>
      </rPr>
      <t xml:space="preserve">  (9778'-9818'),(9840 – 9857),(9867 – 9902) </t>
    </r>
  </si>
  <si>
    <t>T.O.L INER @ 7942'</t>
  </si>
  <si>
    <r>
      <t>WELL ( ESP )</t>
    </r>
    <r>
      <rPr>
        <sz val="16"/>
        <rFont val="Calibri"/>
        <family val="2"/>
      </rPr>
      <t xml:space="preserve"> :</t>
    </r>
    <r>
      <rPr>
        <b/>
        <sz val="16"/>
        <rFont val="Calibri"/>
        <family val="2"/>
      </rPr>
      <t xml:space="preserve">    E-DEEP-11</t>
    </r>
  </si>
  <si>
    <r>
      <t xml:space="preserve">EXPRO , FREQ=52 HZ, CUR=65.2 A, </t>
    </r>
    <r>
      <rPr>
        <b/>
        <sz val="12"/>
        <color rgb="FFFF0000"/>
        <rFont val="Calibri"/>
        <family val="2"/>
      </rPr>
      <t>PIP= 1240 PSI</t>
    </r>
    <r>
      <rPr>
        <b/>
        <sz val="12"/>
        <color rgb="FF0000CC"/>
        <rFont val="Calibri"/>
        <family val="2"/>
      </rPr>
      <t>, PDP= 4008 PSI, Tm=302 F,Ti= 250 F,  USP/DSP=357/241 PSI , WHT=236 F , GAS RATE=0.196 MMSCF/D</t>
    </r>
  </si>
  <si>
    <t>FOUND ACTUATOR PARTIALLY OPEN DUE TO CONTROL LINE LEAK , STOPPED THE WELL, CLOSED THE ACTUATOR THEN FULLY OPENED THE SAME,  STARTED THE WELL GRADUALLY TO FREQ= 52 HZ.</t>
  </si>
  <si>
    <r>
      <t xml:space="preserve">EXPRO , FREQ=52 HZ, CUR=62 A, </t>
    </r>
    <r>
      <rPr>
        <b/>
        <sz val="16"/>
        <color rgb="FFFF0000"/>
        <rFont val="Calibri"/>
        <family val="2"/>
      </rPr>
      <t>PIP= 1270 PSI</t>
    </r>
    <r>
      <rPr>
        <b/>
        <sz val="12"/>
        <color indexed="12"/>
        <rFont val="Calibri"/>
        <family val="2"/>
      </rPr>
      <t>, PDP= 3935 PSI, Tm=297 F,Ti= 250 F,  USP/DSP=377/253 PSI , WHT=235 F , GAS RATE=0.081 MMSCF/D</t>
    </r>
  </si>
  <si>
    <r>
      <t>EXPRO ,</t>
    </r>
    <r>
      <rPr>
        <b/>
        <sz val="14"/>
        <color rgb="FF0000CC"/>
        <rFont val="Calibri"/>
        <family val="2"/>
      </rPr>
      <t xml:space="preserve"> </t>
    </r>
    <r>
      <rPr>
        <b/>
        <sz val="12"/>
        <color rgb="FF0000FF"/>
        <rFont val="Calibri"/>
        <family val="2"/>
      </rPr>
      <t>FREQ=52 HZ</t>
    </r>
    <r>
      <rPr>
        <b/>
        <sz val="12"/>
        <color rgb="FF0000CC"/>
        <rFont val="Calibri"/>
        <family val="2"/>
      </rPr>
      <t xml:space="preserve">, CUR=62 A, </t>
    </r>
    <r>
      <rPr>
        <b/>
        <sz val="16"/>
        <color rgb="FFFF0000"/>
        <rFont val="Calibri"/>
        <family val="2"/>
      </rPr>
      <t>PIP= 1175 PSI</t>
    </r>
    <r>
      <rPr>
        <b/>
        <sz val="12"/>
        <color rgb="FF0000CC"/>
        <rFont val="Calibri"/>
        <family val="2"/>
      </rPr>
      <t>, PDP= 3815 PSI, Tm=297 F,Ti= 250 F,  USP/DSP=370/256 PSI , WHT=234 F , GAS RATE=0.178 MMSCF/D</t>
    </r>
  </si>
  <si>
    <r>
      <t xml:space="preserve">EXPRO </t>
    </r>
    <r>
      <rPr>
        <b/>
        <sz val="12"/>
        <color rgb="FF0000FF"/>
        <rFont val="Calibri"/>
        <family val="2"/>
      </rPr>
      <t>, FREQ=52 HZ</t>
    </r>
    <r>
      <rPr>
        <b/>
        <sz val="12"/>
        <color rgb="FF0000CC"/>
        <rFont val="Calibri"/>
        <family val="2"/>
      </rPr>
      <t xml:space="preserve">, CUR=60 A, </t>
    </r>
    <r>
      <rPr>
        <b/>
        <sz val="16"/>
        <color rgb="FFFF0000"/>
        <rFont val="Calibri"/>
        <family val="2"/>
      </rPr>
      <t>PIP= 1195 PSI</t>
    </r>
    <r>
      <rPr>
        <b/>
        <sz val="12"/>
        <color rgb="FF0000CC"/>
        <rFont val="Calibri"/>
        <family val="2"/>
      </rPr>
      <t>, PDP= 3663 PSI, Tm=295 F,Ti= 250 F,  USP/DSP=380/226 PSI , WHT=230 F , GAS RATE=0.222 MMSCF/D</t>
    </r>
  </si>
  <si>
    <r>
      <t>EXPRO ,</t>
    </r>
    <r>
      <rPr>
        <b/>
        <sz val="14"/>
        <color rgb="FF0000CC"/>
        <rFont val="Calibri"/>
        <family val="2"/>
      </rPr>
      <t xml:space="preserve"> </t>
    </r>
    <r>
      <rPr>
        <b/>
        <sz val="14"/>
        <color rgb="FFFF0000"/>
        <rFont val="Calibri"/>
        <family val="2"/>
      </rPr>
      <t>FREQ=52 HZ</t>
    </r>
    <r>
      <rPr>
        <b/>
        <sz val="12"/>
        <color rgb="FF0000CC"/>
        <rFont val="Calibri"/>
        <family val="2"/>
      </rPr>
      <t xml:space="preserve">, CUR=60 A, </t>
    </r>
    <r>
      <rPr>
        <b/>
        <sz val="16"/>
        <color rgb="FFFF0000"/>
        <rFont val="Calibri"/>
        <family val="2"/>
      </rPr>
      <t>PIP= 1195 PSI</t>
    </r>
    <r>
      <rPr>
        <b/>
        <sz val="12"/>
        <color rgb="FF0000CC"/>
        <rFont val="Calibri"/>
        <family val="2"/>
      </rPr>
      <t>, PDP= 3665 PSI, Tm=295 F,Ti= 250 F,  USP/DSP=355/210 PSI , WHT=230 F , GAS RATE=0.221 MMSCF/D</t>
    </r>
  </si>
  <si>
    <t>INCREASED FREQ. F/51 HZ TO 52 HZ</t>
  </si>
  <si>
    <r>
      <t>EXPRO ,</t>
    </r>
    <r>
      <rPr>
        <b/>
        <sz val="14"/>
        <color rgb="FF0000CC"/>
        <rFont val="Calibri"/>
        <family val="2"/>
      </rPr>
      <t xml:space="preserve"> </t>
    </r>
    <r>
      <rPr>
        <b/>
        <sz val="14"/>
        <color rgb="FFFF0000"/>
        <rFont val="Calibri"/>
        <family val="2"/>
      </rPr>
      <t>FREQ=51 HZ</t>
    </r>
    <r>
      <rPr>
        <b/>
        <sz val="12"/>
        <color rgb="FF0000CC"/>
        <rFont val="Calibri"/>
        <family val="2"/>
      </rPr>
      <t xml:space="preserve">, CUR=58 A, </t>
    </r>
    <r>
      <rPr>
        <b/>
        <sz val="16"/>
        <color rgb="FFFF0000"/>
        <rFont val="Calibri"/>
        <family val="2"/>
      </rPr>
      <t>PIP= 1225 PSI</t>
    </r>
    <r>
      <rPr>
        <b/>
        <sz val="12"/>
        <color rgb="FF0000CC"/>
        <rFont val="Calibri"/>
        <family val="2"/>
      </rPr>
      <t>, PDP= 3645 PSI, Tm=292 F,Ti= 250 F,  USP/DSP=350/225 PSI , WHT=230 F , GAS RATE=0.212 MMSCF/D</t>
    </r>
  </si>
  <si>
    <t>DOWN DUE TO OVERLOAD PROBLEM , DECREASED FREQ. TO 51 HZ , CURRENT =58 A</t>
  </si>
  <si>
    <r>
      <t>EXPRO ,</t>
    </r>
    <r>
      <rPr>
        <b/>
        <sz val="14"/>
        <color rgb="FF0000CC"/>
        <rFont val="Calibri"/>
        <family val="2"/>
      </rPr>
      <t xml:space="preserve"> </t>
    </r>
    <r>
      <rPr>
        <b/>
        <sz val="12"/>
        <color rgb="FF0000CC"/>
        <rFont val="Calibri"/>
        <family val="2"/>
      </rPr>
      <t xml:space="preserve">FREQ=53 HZ, CUR=60 A, </t>
    </r>
    <r>
      <rPr>
        <b/>
        <sz val="16"/>
        <color rgb="FFFF0000"/>
        <rFont val="Calibri"/>
        <family val="2"/>
      </rPr>
      <t>PIP= 1230 PSI</t>
    </r>
    <r>
      <rPr>
        <b/>
        <sz val="12"/>
        <color rgb="FF0000CC"/>
        <rFont val="Calibri"/>
        <family val="2"/>
      </rPr>
      <t>, PDP= 3607 PSI, Tm=295 F,Ti= 250 F,  USP/DSP=380/212 PSI , WHT=228 F , GAS RATE=0.22 MMSCF/D</t>
    </r>
  </si>
  <si>
    <r>
      <t>EXPRO ,</t>
    </r>
    <r>
      <rPr>
        <b/>
        <sz val="14"/>
        <color rgb="FF0000CC"/>
        <rFont val="Calibri"/>
        <family val="2"/>
      </rPr>
      <t xml:space="preserve"> </t>
    </r>
    <r>
      <rPr>
        <b/>
        <sz val="12"/>
        <color rgb="FF0000CC"/>
        <rFont val="Calibri"/>
        <family val="2"/>
      </rPr>
      <t>FREQ=53 HZ, CUR=56 A, PIP= 1575 PSI, PDP= 3435 PSI, Tm=287 F,Ti= 248 F,  USP/DSP=427/246 PSI , WHT=220 F , GAS RATE=0.461 MMSCF/D</t>
    </r>
  </si>
  <si>
    <t xml:space="preserve">STATIC PIP AFTER ( 3 HRS ) = 2156  PSI. </t>
  </si>
  <si>
    <r>
      <t>EXPRO ,</t>
    </r>
    <r>
      <rPr>
        <b/>
        <sz val="16"/>
        <color rgb="FFFF0000"/>
        <rFont val="Calibri"/>
        <family val="2"/>
      </rPr>
      <t xml:space="preserve"> FREQ=53 HZ</t>
    </r>
    <r>
      <rPr>
        <b/>
        <sz val="12"/>
        <color rgb="FF0000FF"/>
        <rFont val="Calibri"/>
        <family val="2"/>
      </rPr>
      <t>, CUR=57 A, PIP= 1595 PSI, PDP= 3375 PSI, Tm=288 F,Ti= 247.5 F,  USP=380 PSI , GAS RATE=0.432 MMSCF/D , H2S = 5 PPM , CO2 = 3 %</t>
    </r>
  </si>
  <si>
    <t xml:space="preserve">INCREASED FREQ. F/50 HZ TO 53 HZ </t>
  </si>
  <si>
    <r>
      <t xml:space="preserve">EXPRO , </t>
    </r>
    <r>
      <rPr>
        <b/>
        <sz val="16"/>
        <color rgb="FFFF0000"/>
        <rFont val="Calibri"/>
        <family val="2"/>
      </rPr>
      <t>FREQ=50 HZ</t>
    </r>
    <r>
      <rPr>
        <b/>
        <sz val="12"/>
        <color rgb="FF0000FF"/>
        <rFont val="Calibri"/>
        <family val="2"/>
      </rPr>
      <t xml:space="preserve">, CUR=55 A, </t>
    </r>
    <r>
      <rPr>
        <b/>
        <sz val="16"/>
        <color rgb="FFFF0000"/>
        <rFont val="Calibri"/>
        <family val="2"/>
      </rPr>
      <t>PIP= 1638 PSI</t>
    </r>
    <r>
      <rPr>
        <b/>
        <sz val="12"/>
        <color rgb="FF0000FF"/>
        <rFont val="Calibri"/>
        <family val="2"/>
      </rPr>
      <t>, PDP= 3365 PSI, Tm=283 F,Ti= 247.5 F,  USP=350 PSI , GAS RATE=0.379 MMSCF/D , H2S = 5 PPM , CO2 = 3 %</t>
    </r>
  </si>
  <si>
    <r>
      <t>UNDER W/O DUE TO DOWN HOLE PROBLEM , (</t>
    </r>
    <r>
      <rPr>
        <b/>
        <sz val="12"/>
        <rFont val="Calibri"/>
        <family val="2"/>
      </rPr>
      <t xml:space="preserve"> FOUND  UPPER PUMP SECTION</t>
    </r>
    <r>
      <rPr>
        <b/>
        <sz val="12"/>
        <color rgb="FF0000FF"/>
        <rFont val="Calibri"/>
        <family val="2"/>
      </rPr>
      <t xml:space="preserve"> </t>
    </r>
    <r>
      <rPr>
        <b/>
        <u/>
        <sz val="12"/>
        <rFont val="Calibri"/>
        <family val="2"/>
      </rPr>
      <t>STUCKED</t>
    </r>
    <r>
      <rPr>
        <b/>
        <sz val="12"/>
        <rFont val="Calibri"/>
        <family val="2"/>
      </rPr>
      <t xml:space="preserve">  , SEVER EROSSION DUE TO SEVER DOWN THRUST &amp;  LOWER PUMP SECTION  </t>
    </r>
    <r>
      <rPr>
        <b/>
        <u/>
        <sz val="12"/>
        <rFont val="Calibri"/>
        <family val="2"/>
      </rPr>
      <t>HARDLY ROTATING</t>
    </r>
    <r>
      <rPr>
        <b/>
        <sz val="12"/>
        <rFont val="Calibri"/>
        <family val="2"/>
      </rPr>
      <t xml:space="preserve"> </t>
    </r>
    <r>
      <rPr>
        <b/>
        <sz val="12"/>
        <color rgb="FF0000FF"/>
        <rFont val="Calibri"/>
        <family val="2"/>
      </rPr>
      <t xml:space="preserve"> ) ,  RIH WITH  </t>
    </r>
    <r>
      <rPr>
        <b/>
        <u/>
        <sz val="12"/>
        <color rgb="FFFF0000"/>
        <rFont val="Calibri"/>
        <family val="2"/>
      </rPr>
      <t>REDA ESP SN-6000 SERIES 538, 178 STAGES</t>
    </r>
    <r>
      <rPr>
        <b/>
        <sz val="12"/>
        <color rgb="FF0000FF"/>
        <rFont val="Calibri"/>
        <family val="2"/>
      </rPr>
      <t xml:space="preserve"> TO </t>
    </r>
    <r>
      <rPr>
        <b/>
        <u/>
        <sz val="12"/>
        <color rgb="FFFF0000"/>
        <rFont val="Calibri"/>
        <family val="2"/>
      </rPr>
      <t>9000</t>
    </r>
    <r>
      <rPr>
        <b/>
        <sz val="12"/>
        <color rgb="FF0000FF"/>
        <rFont val="Calibri"/>
        <family val="2"/>
      </rPr>
      <t xml:space="preserve"> FT , STARTED THE WELL WITH  FREQ=50 HZ, CUR=55 A, PIP= 1638 PSI, PDP= 3365 PSI, Tm=283 F,Ti= 247.5 F,  USP=350 PSI , ON STREAM 
</t>
    </r>
    <r>
      <rPr>
        <b/>
        <sz val="12"/>
        <color rgb="FFFF0000"/>
        <rFont val="Calibri"/>
        <family val="2"/>
      </rPr>
      <t>1-4-2015</t>
    </r>
  </si>
  <si>
    <t>PERFORMED BACK FLUDHING BY DIESEL  ,  ( PUMPING RATE = 2.7 B/M ,  WHP= 0 )  ,  INCREASED PUMPING RATE TO 5.5 B/M , WHP= 200 PSI , DROPPED TO ZERO AFTER STOPPING PUMPING INSTANTANEOUSLY ) , TOTAL PUMPED = 150 BBL , MANY TRAILS TO START WITHOUT SUCCESS.</t>
  </si>
  <si>
    <t xml:space="preserve">STATIC PIP AFTER ( 20 HRS ) = 1838 PSI. </t>
  </si>
  <si>
    <t xml:space="preserve"> DOWN  DUE TO OVER LOAD PROBLEM, TRY TO START THE WELL MANY TIMES  W/OUT SUCCESS.</t>
  </si>
  <si>
    <r>
      <rPr>
        <b/>
        <sz val="18"/>
        <color rgb="FFFF0000"/>
        <rFont val="Calibri"/>
        <family val="2"/>
      </rPr>
      <t>FREQ=55 HZ</t>
    </r>
    <r>
      <rPr>
        <b/>
        <sz val="12"/>
        <color rgb="FF0000FF"/>
        <rFont val="Calibri"/>
        <family val="2"/>
      </rPr>
      <t>, CUR=70 A, PIP= 1470 PSI, PDP= 3505 PSI, Tm=303 F,Ti= 248 F,  WHT=230 F, GAS RATE= 0.433 MMSCF/D</t>
    </r>
  </si>
  <si>
    <r>
      <t xml:space="preserve">EXPRO,   </t>
    </r>
    <r>
      <rPr>
        <b/>
        <sz val="12"/>
        <color rgb="FFFF0000"/>
        <rFont val="Calibri"/>
        <family val="2"/>
      </rPr>
      <t>FREQ= 55 HZ</t>
    </r>
    <r>
      <rPr>
        <b/>
        <sz val="12"/>
        <color rgb="FF0000FF"/>
        <rFont val="Calibri"/>
        <family val="2"/>
      </rPr>
      <t xml:space="preserve"> , CURRENT= 70 A  ,</t>
    </r>
    <r>
      <rPr>
        <b/>
        <u/>
        <sz val="12"/>
        <color rgb="FFFF0000"/>
        <rFont val="Calibri"/>
        <family val="2"/>
      </rPr>
      <t xml:space="preserve">PIP=1500 PSI </t>
    </r>
    <r>
      <rPr>
        <b/>
        <sz val="12"/>
        <color rgb="FF0000FF"/>
        <rFont val="Calibri"/>
        <family val="2"/>
      </rPr>
      <t>, PDP=3580 PSI , M.T = 302 F ,USP/DSP=445/235 PSI ,WHT=230 F , GAS RATE 0.435 MMSCFPD , CO2=4% , H2S =5 PPM</t>
    </r>
  </si>
  <si>
    <r>
      <t xml:space="preserve">EXPRO,   </t>
    </r>
    <r>
      <rPr>
        <b/>
        <sz val="12"/>
        <color rgb="FFFF0000"/>
        <rFont val="Calibri"/>
        <family val="2"/>
      </rPr>
      <t>FREQ= 55 HZ</t>
    </r>
    <r>
      <rPr>
        <b/>
        <sz val="12"/>
        <color rgb="FF0000FF"/>
        <rFont val="Calibri"/>
        <family val="2"/>
      </rPr>
      <t xml:space="preserve"> , CURRENT= 70 A  ,</t>
    </r>
    <r>
      <rPr>
        <b/>
        <u/>
        <sz val="12"/>
        <color rgb="FFFF0000"/>
        <rFont val="Calibri"/>
        <family val="2"/>
      </rPr>
      <t xml:space="preserve">PIP=1234 PSI </t>
    </r>
    <r>
      <rPr>
        <b/>
        <sz val="12"/>
        <color rgb="FF0000FF"/>
        <rFont val="Calibri"/>
        <family val="2"/>
      </rPr>
      <t>, PDP=3474 PSI , M.T = 302 F ,USP/DSP=445/235 PSI ,WHT=230 F , GAS RATE 0.435 MMSCFPD , CO2=4% , H2S =5 PPM</t>
    </r>
  </si>
  <si>
    <r>
      <t xml:space="preserve">EXPRO,   </t>
    </r>
    <r>
      <rPr>
        <b/>
        <sz val="12"/>
        <color rgb="FFFF0000"/>
        <rFont val="Calibri"/>
        <family val="2"/>
      </rPr>
      <t>FREQ= 55 HZ</t>
    </r>
    <r>
      <rPr>
        <b/>
        <sz val="12"/>
        <color rgb="FF0000FF"/>
        <rFont val="Calibri"/>
        <family val="2"/>
      </rPr>
      <t xml:space="preserve"> , CURRENT= 69 A  ,PIP=1126 PSI , PDP=3440 PSI , M.T = 302 F ,USP/DSP=420/235 PSI ,WHT=230 F , GAS RATE 0.435 MMSCFPD , CO2=4% , H2S =5 PPM</t>
    </r>
  </si>
  <si>
    <r>
      <t xml:space="preserve">EXPRO, </t>
    </r>
    <r>
      <rPr>
        <b/>
        <sz val="12"/>
        <color rgb="FFFF0000"/>
        <rFont val="Calibri"/>
        <family val="2"/>
      </rPr>
      <t xml:space="preserve">  FREQ= 55 HZ </t>
    </r>
    <r>
      <rPr>
        <b/>
        <sz val="12"/>
        <color indexed="12"/>
        <rFont val="Calibri"/>
        <family val="2"/>
      </rPr>
      <t xml:space="preserve">, CURRENT= 69 A  </t>
    </r>
    <r>
      <rPr>
        <b/>
        <sz val="12"/>
        <color rgb="FFFF0000"/>
        <rFont val="Calibri"/>
        <family val="2"/>
      </rPr>
      <t xml:space="preserve">,PIP=1120 PSI , </t>
    </r>
    <r>
      <rPr>
        <b/>
        <sz val="12"/>
        <color indexed="12"/>
        <rFont val="Calibri"/>
        <family val="2"/>
      </rPr>
      <t>PDP=3450 PSI , M.T = 302 F ,USP/DSP=433/228 PSI ,WHT=230 F , GAS RATE =0.391 MMSCFPD , CO2=4% , H2S =5 PPM</t>
    </r>
  </si>
  <si>
    <r>
      <t xml:space="preserve">EXPRO, </t>
    </r>
    <r>
      <rPr>
        <b/>
        <sz val="12"/>
        <color rgb="FFFF0000"/>
        <rFont val="Calibri"/>
        <family val="2"/>
      </rPr>
      <t xml:space="preserve">  FREQ= 55 HZ </t>
    </r>
    <r>
      <rPr>
        <b/>
        <sz val="12"/>
        <color indexed="12"/>
        <rFont val="Calibri"/>
        <family val="2"/>
      </rPr>
      <t xml:space="preserve">, CURRENT= 69 A  </t>
    </r>
    <r>
      <rPr>
        <b/>
        <sz val="12"/>
        <color rgb="FFFF0000"/>
        <rFont val="Calibri"/>
        <family val="2"/>
      </rPr>
      <t xml:space="preserve">,PIP=1103 PSI , </t>
    </r>
    <r>
      <rPr>
        <b/>
        <sz val="12"/>
        <color indexed="12"/>
        <rFont val="Calibri"/>
        <family val="2"/>
      </rPr>
      <t>PDP=3472 PSI , M.T = 301.8 F ,USP/DSP=429/230 PSI ,WHT=230 F , GAS RATE =0.27 MMSCFPD , CO2=3% , H2S =4 PPM</t>
    </r>
  </si>
  <si>
    <r>
      <t>DOWN DUE TO</t>
    </r>
    <r>
      <rPr>
        <b/>
        <sz val="12"/>
        <color rgb="FFFF0000"/>
        <rFont val="Calibri"/>
        <family val="2"/>
      </rPr>
      <t xml:space="preserve"> OVERLOAD PROBLEM</t>
    </r>
    <r>
      <rPr>
        <b/>
        <sz val="12"/>
        <color rgb="FF0000FF"/>
        <rFont val="Calibri"/>
        <family val="2"/>
      </rPr>
      <t xml:space="preserve"> , INCREASED </t>
    </r>
    <r>
      <rPr>
        <b/>
        <u/>
        <sz val="12"/>
        <color rgb="FFFF0000"/>
        <rFont val="Calibri"/>
        <family val="2"/>
      </rPr>
      <t>OVERLOAD SET POINT TO 84 AMP</t>
    </r>
    <r>
      <rPr>
        <b/>
        <sz val="12"/>
        <color rgb="FF0000FF"/>
        <rFont val="Calibri"/>
        <family val="2"/>
      </rPr>
      <t xml:space="preserve"> , CHANGED TAP SETTING (CURRENT AMP= 68.5 AMP) , INCREASED</t>
    </r>
    <r>
      <rPr>
        <b/>
        <u/>
        <sz val="12"/>
        <color rgb="FFFF0000"/>
        <rFont val="Calibri"/>
        <family val="2"/>
      </rPr>
      <t xml:space="preserve"> M.TEMP SET POINT TO 315 F</t>
    </r>
    <r>
      <rPr>
        <b/>
        <sz val="12"/>
        <color rgb="FF0000FF"/>
        <rFont val="Calibri"/>
        <family val="2"/>
      </rPr>
      <t xml:space="preserve"> ( CURRENT M.TEMP=301.5 F)</t>
    </r>
  </si>
  <si>
    <r>
      <t xml:space="preserve">EXPRO, </t>
    </r>
    <r>
      <rPr>
        <b/>
        <sz val="12"/>
        <color rgb="FFFF0000"/>
        <rFont val="Calibri"/>
        <family val="2"/>
      </rPr>
      <t xml:space="preserve">  FREQ= 55 HZ </t>
    </r>
    <r>
      <rPr>
        <b/>
        <sz val="12"/>
        <color indexed="12"/>
        <rFont val="Calibri"/>
        <family val="2"/>
      </rPr>
      <t xml:space="preserve">, CURRENT= 70 A  </t>
    </r>
    <r>
      <rPr>
        <b/>
        <sz val="12"/>
        <color rgb="FFFF0000"/>
        <rFont val="Calibri"/>
        <family val="2"/>
      </rPr>
      <t xml:space="preserve">,PIP=1146 PSI , </t>
    </r>
    <r>
      <rPr>
        <b/>
        <sz val="12"/>
        <color indexed="12"/>
        <rFont val="Calibri"/>
        <family val="2"/>
      </rPr>
      <t>PDP=3457 PSI , M.T = 301.8 F ,USP/DSP=445/205 PSI ,WHT=226 F , GAS RATE =0.38 MMSCFPD , CO2=3% , H2S =4 PPM</t>
    </r>
  </si>
  <si>
    <r>
      <t xml:space="preserve">EXPRO, </t>
    </r>
    <r>
      <rPr>
        <b/>
        <sz val="12"/>
        <color rgb="FFFF0000"/>
        <rFont val="Calibri"/>
        <family val="2"/>
      </rPr>
      <t xml:space="preserve">  FREQ= 55 HZ </t>
    </r>
    <r>
      <rPr>
        <b/>
        <sz val="12"/>
        <color indexed="12"/>
        <rFont val="Calibri"/>
        <family val="2"/>
      </rPr>
      <t xml:space="preserve">, CURRENT= 67.6 A  </t>
    </r>
    <r>
      <rPr>
        <b/>
        <sz val="12"/>
        <color rgb="FFFF0000"/>
        <rFont val="Calibri"/>
        <family val="2"/>
      </rPr>
      <t xml:space="preserve">,PIP=1184 PSI , </t>
    </r>
    <r>
      <rPr>
        <b/>
        <sz val="12"/>
        <color indexed="12"/>
        <rFont val="Calibri"/>
        <family val="2"/>
      </rPr>
      <t>PDP=3488 PSI , M.T = 299 F ,USP/DSP=475/170 PSI ,WHT=223 F , GAS RATE =0.274 MMSCFPD , CO2=3% , H2S =4 PPM</t>
    </r>
  </si>
  <si>
    <r>
      <t xml:space="preserve">INCREASED FREQ. </t>
    </r>
    <r>
      <rPr>
        <b/>
        <sz val="12"/>
        <color rgb="FFFF0000"/>
        <rFont val="Calibri"/>
        <family val="2"/>
      </rPr>
      <t>F/54</t>
    </r>
    <r>
      <rPr>
        <b/>
        <sz val="12"/>
        <color rgb="FF0000FF"/>
        <rFont val="Calibri"/>
        <family val="2"/>
      </rPr>
      <t xml:space="preserve"> HZ TO </t>
    </r>
    <r>
      <rPr>
        <b/>
        <sz val="12"/>
        <color rgb="FFFF0000"/>
        <rFont val="Calibri"/>
        <family val="2"/>
      </rPr>
      <t xml:space="preserve">55 </t>
    </r>
    <r>
      <rPr>
        <b/>
        <sz val="12"/>
        <color rgb="FF0000FF"/>
        <rFont val="Calibri"/>
        <family val="2"/>
      </rPr>
      <t>HZ</t>
    </r>
  </si>
  <si>
    <r>
      <t xml:space="preserve">EXPRO, </t>
    </r>
    <r>
      <rPr>
        <b/>
        <sz val="12"/>
        <color rgb="FFFF0000"/>
        <rFont val="Calibri"/>
        <family val="2"/>
      </rPr>
      <t xml:space="preserve"> </t>
    </r>
    <r>
      <rPr>
        <b/>
        <sz val="12"/>
        <color rgb="FF0000CC"/>
        <rFont val="Calibri"/>
        <family val="2"/>
      </rPr>
      <t xml:space="preserve"> </t>
    </r>
    <r>
      <rPr>
        <b/>
        <sz val="12"/>
        <color rgb="FFFF0000"/>
        <rFont val="Calibri"/>
        <family val="2"/>
      </rPr>
      <t>FREQ= 54HZ</t>
    </r>
    <r>
      <rPr>
        <b/>
        <sz val="12"/>
        <color rgb="FF0000CC"/>
        <rFont val="Calibri"/>
        <family val="2"/>
      </rPr>
      <t xml:space="preserve"> </t>
    </r>
    <r>
      <rPr>
        <b/>
        <sz val="12"/>
        <color indexed="12"/>
        <rFont val="Calibri"/>
        <family val="2"/>
      </rPr>
      <t xml:space="preserve">, CURRENT= 65 A  </t>
    </r>
    <r>
      <rPr>
        <b/>
        <sz val="12"/>
        <color rgb="FFFF0000"/>
        <rFont val="Calibri"/>
        <family val="2"/>
      </rPr>
      <t xml:space="preserve">,PIP=1196 PSI , </t>
    </r>
    <r>
      <rPr>
        <b/>
        <sz val="12"/>
        <color indexed="12"/>
        <rFont val="Calibri"/>
        <family val="2"/>
      </rPr>
      <t>PDP=3440 PSI , M.T =290 F , GAS RATE =0.288 MMSCFPD</t>
    </r>
  </si>
  <si>
    <r>
      <t>INCREASED FREQ.</t>
    </r>
    <r>
      <rPr>
        <b/>
        <sz val="12"/>
        <color rgb="FFFF0000"/>
        <rFont val="Calibri"/>
        <family val="2"/>
      </rPr>
      <t xml:space="preserve"> F/49</t>
    </r>
    <r>
      <rPr>
        <b/>
        <sz val="12"/>
        <color rgb="FF0000FF"/>
        <rFont val="Calibri"/>
        <family val="2"/>
      </rPr>
      <t xml:space="preserve"> HZ TO </t>
    </r>
    <r>
      <rPr>
        <b/>
        <sz val="12"/>
        <color rgb="FFFF0000"/>
        <rFont val="Calibri"/>
        <family val="2"/>
      </rPr>
      <t>52</t>
    </r>
    <r>
      <rPr>
        <b/>
        <sz val="12"/>
        <color rgb="FF0000FF"/>
        <rFont val="Calibri"/>
        <family val="2"/>
      </rPr>
      <t xml:space="preserve"> HZ , THEN INCREASED TO </t>
    </r>
    <r>
      <rPr>
        <b/>
        <sz val="12"/>
        <color rgb="FFFF0000"/>
        <rFont val="Calibri"/>
        <family val="2"/>
      </rPr>
      <t xml:space="preserve">54 HZ  </t>
    </r>
    <r>
      <rPr>
        <b/>
        <sz val="12"/>
        <color rgb="FF0000FF"/>
        <rFont val="Calibri"/>
        <family val="2"/>
      </rPr>
      <t xml:space="preserve">
  @ FREQ. = 49 HZ , ( PIP =1265 PSI , PDP = 3245 PSI , CURRENT = 53 A ) 
 @ FREQ. = 52 HZ , ( PIP =1222 PSI , PDP = 3380 PSI , CURRENT = 59 A )
@ FREQ. = 54 HZ  , ( PIP =1196 PSI , PDP = 3442 PSI , CURRENT = 65 A)
</t>
    </r>
  </si>
  <si>
    <t>PIP = 1248 PSI , PDP= 3227 PSI</t>
  </si>
  <si>
    <t>PIP = 1225 PSI , PDP= 3206 PSI</t>
  </si>
  <si>
    <t>PIP = 1217 PSI , PDP= 3197 PSI</t>
  </si>
  <si>
    <r>
      <t xml:space="preserve">EXPRO, </t>
    </r>
    <r>
      <rPr>
        <b/>
        <sz val="12"/>
        <color rgb="FFFF0000"/>
        <rFont val="Calibri"/>
        <family val="2"/>
      </rPr>
      <t xml:space="preserve">  FREQ= 49 HZ</t>
    </r>
    <r>
      <rPr>
        <b/>
        <sz val="12"/>
        <color rgb="FF0000CC"/>
        <rFont val="Calibri"/>
        <family val="2"/>
      </rPr>
      <t xml:space="preserve"> </t>
    </r>
    <r>
      <rPr>
        <b/>
        <sz val="12"/>
        <color indexed="12"/>
        <rFont val="Calibri"/>
        <family val="2"/>
      </rPr>
      <t xml:space="preserve">, CURRENT= 53 A  </t>
    </r>
    <r>
      <rPr>
        <b/>
        <sz val="12"/>
        <color rgb="FFFF0000"/>
        <rFont val="Calibri"/>
        <family val="2"/>
      </rPr>
      <t xml:space="preserve">,PIP=1224 PSI , </t>
    </r>
    <r>
      <rPr>
        <b/>
        <sz val="12"/>
        <color indexed="12"/>
        <rFont val="Calibri"/>
        <family val="2"/>
      </rPr>
      <t>PDP=3205 PSI , M.T =280 F ,USP/DSP=333/177 PSI ,WHT=213 F , GAS RATE =0.282 MMSCFPD</t>
    </r>
  </si>
  <si>
    <r>
      <t xml:space="preserve">EXPRO, </t>
    </r>
    <r>
      <rPr>
        <b/>
        <sz val="12"/>
        <color rgb="FFFF0000"/>
        <rFont val="Calibri"/>
        <family val="2"/>
      </rPr>
      <t xml:space="preserve"> </t>
    </r>
    <r>
      <rPr>
        <b/>
        <sz val="12"/>
        <color rgb="FF0000CC"/>
        <rFont val="Calibri"/>
        <family val="2"/>
      </rPr>
      <t xml:space="preserve"> FREQ= 49 HZ </t>
    </r>
    <r>
      <rPr>
        <b/>
        <sz val="12"/>
        <color indexed="12"/>
        <rFont val="Calibri"/>
        <family val="2"/>
      </rPr>
      <t xml:space="preserve">, CURRENT= 53 A  </t>
    </r>
    <r>
      <rPr>
        <b/>
        <sz val="12"/>
        <color rgb="FFFF0000"/>
        <rFont val="Calibri"/>
        <family val="2"/>
      </rPr>
      <t xml:space="preserve">,PIP=1221 PSI , </t>
    </r>
    <r>
      <rPr>
        <b/>
        <sz val="12"/>
        <color indexed="12"/>
        <rFont val="Calibri"/>
        <family val="2"/>
      </rPr>
      <t>PDP=3185 PSI , M.T =280 F ,USP/DSP=370/200 PSI ,WHT=213 F , GAS RATE =0.315 MMSCFPD</t>
    </r>
  </si>
  <si>
    <r>
      <t xml:space="preserve">EXPRO, </t>
    </r>
    <r>
      <rPr>
        <b/>
        <sz val="12"/>
        <color rgb="FFFF0000"/>
        <rFont val="Calibri"/>
        <family val="2"/>
      </rPr>
      <t xml:space="preserve"> </t>
    </r>
    <r>
      <rPr>
        <b/>
        <sz val="12"/>
        <color rgb="FF0000CC"/>
        <rFont val="Calibri"/>
        <family val="2"/>
      </rPr>
      <t xml:space="preserve"> FREQ= 49 HZ </t>
    </r>
    <r>
      <rPr>
        <b/>
        <sz val="12"/>
        <color indexed="12"/>
        <rFont val="Calibri"/>
        <family val="2"/>
      </rPr>
      <t xml:space="preserve">, CURRENT= 53 A  </t>
    </r>
    <r>
      <rPr>
        <b/>
        <sz val="12"/>
        <color rgb="FFFF0000"/>
        <rFont val="Calibri"/>
        <family val="2"/>
      </rPr>
      <t xml:space="preserve">,PIP=1256 PSI , </t>
    </r>
    <r>
      <rPr>
        <b/>
        <sz val="12"/>
        <color indexed="12"/>
        <rFont val="Calibri"/>
        <family val="2"/>
      </rPr>
      <t>PDP=3197 PSI , M.T =280 F ,USP/DSP=370/200 PSI ,WHT=215 F , GAS RATE =0.37 MMSCFPD</t>
    </r>
  </si>
  <si>
    <r>
      <rPr>
        <b/>
        <sz val="12"/>
        <color rgb="FFFF0000"/>
        <rFont val="Calibri"/>
        <family val="2"/>
      </rPr>
      <t>HALLIBURTON</t>
    </r>
    <r>
      <rPr>
        <b/>
        <sz val="12"/>
        <color indexed="12"/>
        <rFont val="Calibri"/>
        <family val="2"/>
      </rPr>
      <t xml:space="preserve"> , </t>
    </r>
    <r>
      <rPr>
        <b/>
        <sz val="12"/>
        <color rgb="FFFF0000"/>
        <rFont val="Calibri"/>
        <family val="2"/>
      </rPr>
      <t xml:space="preserve"> </t>
    </r>
    <r>
      <rPr>
        <b/>
        <sz val="12"/>
        <color rgb="FF0000CC"/>
        <rFont val="Calibri"/>
        <family val="2"/>
      </rPr>
      <t xml:space="preserve"> FREQ= 49 HZ </t>
    </r>
    <r>
      <rPr>
        <b/>
        <sz val="12"/>
        <color indexed="12"/>
        <rFont val="Calibri"/>
        <family val="2"/>
      </rPr>
      <t>, CURRENT= 52 A , USP/DSP=360/230 PSI ,PIP=1282PSI , PDP=3223 PSI , M.T =279 F ,BHT =247 F , WHT=217F , GAS RATE =0.468 MMSCFPD</t>
    </r>
  </si>
  <si>
    <r>
      <t xml:space="preserve">EXPRO, </t>
    </r>
    <r>
      <rPr>
        <b/>
        <sz val="12"/>
        <color rgb="FFFF0000"/>
        <rFont val="Calibri"/>
        <family val="2"/>
      </rPr>
      <t xml:space="preserve"> </t>
    </r>
    <r>
      <rPr>
        <b/>
        <sz val="12"/>
        <color rgb="FF0000CC"/>
        <rFont val="Calibri"/>
        <family val="2"/>
      </rPr>
      <t xml:space="preserve"> FREQ= 49 HZ </t>
    </r>
    <r>
      <rPr>
        <b/>
        <sz val="12"/>
        <color indexed="12"/>
        <rFont val="Calibri"/>
        <family val="2"/>
      </rPr>
      <t>, CURRENT= 53 A  ,PIP=1347 PSI , PDP=3240 PSI , M.T =279 F ,WHT=216 F , GAS RATE =0.37 MMSCFPD</t>
    </r>
  </si>
  <si>
    <r>
      <t xml:space="preserve">EXPRO, </t>
    </r>
    <r>
      <rPr>
        <b/>
        <sz val="12"/>
        <color rgb="FFFF0000"/>
        <rFont val="Calibri"/>
        <family val="2"/>
      </rPr>
      <t xml:space="preserve"> </t>
    </r>
    <r>
      <rPr>
        <b/>
        <u/>
        <sz val="12"/>
        <color indexed="12"/>
        <rFont val="Calibri"/>
        <family val="2"/>
      </rPr>
      <t xml:space="preserve"> </t>
    </r>
    <r>
      <rPr>
        <b/>
        <u/>
        <sz val="12"/>
        <color rgb="FFFF0000"/>
        <rFont val="Calibri"/>
        <family val="2"/>
      </rPr>
      <t>FREQ= 49 HZ</t>
    </r>
    <r>
      <rPr>
        <b/>
        <u/>
        <sz val="12"/>
        <color indexed="12"/>
        <rFont val="Calibri"/>
        <family val="2"/>
      </rPr>
      <t xml:space="preserve"> ,</t>
    </r>
    <r>
      <rPr>
        <b/>
        <sz val="12"/>
        <color indexed="12"/>
        <rFont val="Calibri"/>
        <family val="2"/>
      </rPr>
      <t xml:space="preserve"> CURRENT= 53 A  ,PIP=1347 PSI , PDP=3240 PSI , M.T =279 F ,WHT=216 F , GAS RATE =0.365 MMSCFPD</t>
    </r>
  </si>
  <si>
    <t>DECREASED FREQ. F/50 T/49 Hz</t>
  </si>
  <si>
    <r>
      <t xml:space="preserve">EXPRO, </t>
    </r>
    <r>
      <rPr>
        <b/>
        <sz val="12"/>
        <color rgb="FFFF0000"/>
        <rFont val="Calibri"/>
        <family val="2"/>
      </rPr>
      <t>FREQ= 50 HZ</t>
    </r>
    <r>
      <rPr>
        <b/>
        <sz val="12"/>
        <color indexed="12"/>
        <rFont val="Calibri"/>
        <family val="2"/>
      </rPr>
      <t xml:space="preserve"> , CURRENT= 55 A </t>
    </r>
    <r>
      <rPr>
        <b/>
        <sz val="12"/>
        <color rgb="FFFF0000"/>
        <rFont val="Calibri"/>
        <family val="2"/>
      </rPr>
      <t>,USP=400 PSI</t>
    </r>
    <r>
      <rPr>
        <b/>
        <sz val="12"/>
        <color indexed="12"/>
        <rFont val="Calibri"/>
        <family val="2"/>
      </rPr>
      <t xml:space="preserve"> ,PIP=1395 PSI , PDP=3318 PSI , M.T =286 F ,WHT=219 F , GAS RATE =0.374 MMSCFPD</t>
    </r>
  </si>
  <si>
    <r>
      <t xml:space="preserve">EXPRO,AFTER W/O </t>
    </r>
    <r>
      <rPr>
        <b/>
        <sz val="12"/>
        <color rgb="FFFF0000"/>
        <rFont val="Calibri"/>
        <family val="2"/>
      </rPr>
      <t xml:space="preserve"> </t>
    </r>
    <r>
      <rPr>
        <b/>
        <u/>
        <sz val="12"/>
        <color rgb="FFFF0000"/>
        <rFont val="Calibri"/>
        <family val="2"/>
      </rPr>
      <t>PUMP SN-8000</t>
    </r>
    <r>
      <rPr>
        <b/>
        <u/>
        <sz val="12"/>
        <color indexed="12"/>
        <rFont val="Calibri"/>
        <family val="2"/>
      </rPr>
      <t xml:space="preserve"> , </t>
    </r>
    <r>
      <rPr>
        <b/>
        <sz val="12"/>
        <color rgb="FFFF0000"/>
        <rFont val="Calibri"/>
        <family val="2"/>
      </rPr>
      <t>FREQ= 50 HZ</t>
    </r>
    <r>
      <rPr>
        <b/>
        <sz val="12"/>
        <color indexed="12"/>
        <rFont val="Calibri"/>
        <family val="2"/>
      </rPr>
      <t xml:space="preserve"> , CURRENT= 57 A </t>
    </r>
    <r>
      <rPr>
        <b/>
        <sz val="12"/>
        <color rgb="FFFF0000"/>
        <rFont val="Calibri"/>
        <family val="2"/>
      </rPr>
      <t>,USP=400 PSI</t>
    </r>
    <r>
      <rPr>
        <b/>
        <sz val="12"/>
        <color indexed="12"/>
        <rFont val="Calibri"/>
        <family val="2"/>
      </rPr>
      <t xml:space="preserve"> ,PIP=1595 PSI , PDP=3700 PSI , M.T =286 F , GAS RATE =0.36 MMSCFPD</t>
    </r>
  </si>
  <si>
    <r>
      <t xml:space="preserve">EXPRO, </t>
    </r>
    <r>
      <rPr>
        <b/>
        <sz val="12"/>
        <color rgb="FFFF0000"/>
        <rFont val="Calibri"/>
        <family val="2"/>
      </rPr>
      <t>FREQ= 47 HZ</t>
    </r>
    <r>
      <rPr>
        <b/>
        <sz val="12"/>
        <color indexed="12"/>
        <rFont val="Calibri"/>
        <family val="2"/>
      </rPr>
      <t xml:space="preserve"> , CURRENT= 64 A </t>
    </r>
    <r>
      <rPr>
        <b/>
        <sz val="12"/>
        <color rgb="FFFF0000"/>
        <rFont val="Calibri"/>
        <family val="2"/>
      </rPr>
      <t>,USP/DSP=610/190 PSI</t>
    </r>
    <r>
      <rPr>
        <b/>
        <sz val="12"/>
        <color indexed="12"/>
        <rFont val="Calibri"/>
        <family val="2"/>
      </rPr>
      <t xml:space="preserve"> , WHT= 212 F , GAS RATE= 0.252 MMSCFPD , H₂S=8PPM , CO₂=6%</t>
    </r>
  </si>
  <si>
    <r>
      <t xml:space="preserve">SLB, </t>
    </r>
    <r>
      <rPr>
        <b/>
        <sz val="12"/>
        <color rgb="FFFF0000"/>
        <rFont val="Calibri"/>
        <family val="2"/>
      </rPr>
      <t>FREQ= 47 HZ</t>
    </r>
    <r>
      <rPr>
        <b/>
        <sz val="12"/>
        <color indexed="12"/>
        <rFont val="Calibri"/>
        <family val="2"/>
      </rPr>
      <t xml:space="preserve"> , CURRENT= 62 A </t>
    </r>
    <r>
      <rPr>
        <b/>
        <sz val="12"/>
        <color rgb="FFFF0000"/>
        <rFont val="Calibri"/>
        <family val="2"/>
      </rPr>
      <t>,USP/DSP=705/195 PSI</t>
    </r>
    <r>
      <rPr>
        <b/>
        <sz val="12"/>
        <color indexed="12"/>
        <rFont val="Calibri"/>
        <family val="2"/>
      </rPr>
      <t xml:space="preserve"> , WHT= 211 F , GAS RATE= 0.65 MMSCFPD</t>
    </r>
  </si>
  <si>
    <r>
      <t xml:space="preserve">EXPRO, </t>
    </r>
    <r>
      <rPr>
        <b/>
        <sz val="12"/>
        <color rgb="FFFF0000"/>
        <rFont val="Calibri"/>
        <family val="2"/>
      </rPr>
      <t>FREQ= 47 HZ</t>
    </r>
    <r>
      <rPr>
        <b/>
        <sz val="12"/>
        <color indexed="12"/>
        <rFont val="Calibri"/>
        <family val="2"/>
      </rPr>
      <t xml:space="preserve"> , CURRENT= 62 A </t>
    </r>
    <r>
      <rPr>
        <b/>
        <sz val="12"/>
        <color rgb="FFFF0000"/>
        <rFont val="Calibri"/>
        <family val="2"/>
      </rPr>
      <t>,USP/DSP=735/225 PSI</t>
    </r>
    <r>
      <rPr>
        <b/>
        <sz val="12"/>
        <color indexed="12"/>
        <rFont val="Calibri"/>
        <family val="2"/>
      </rPr>
      <t xml:space="preserve"> , WHT= 210 F , GAS RATE= 0.235 MMSCFPD</t>
    </r>
  </si>
  <si>
    <r>
      <t xml:space="preserve">SLB ( MULTI PHASE METER ), </t>
    </r>
    <r>
      <rPr>
        <b/>
        <sz val="12"/>
        <color rgb="FFFF0000"/>
        <rFont val="Calibri"/>
        <family val="2"/>
      </rPr>
      <t>FREQ= 47 HZ</t>
    </r>
    <r>
      <rPr>
        <b/>
        <sz val="12"/>
        <color indexed="12"/>
        <rFont val="Calibri"/>
        <family val="2"/>
      </rPr>
      <t xml:space="preserve"> , CURRENT= 62 A </t>
    </r>
    <r>
      <rPr>
        <b/>
        <sz val="12"/>
        <color rgb="FFFF0000"/>
        <rFont val="Calibri"/>
        <family val="2"/>
      </rPr>
      <t>,USP/DSP=716/154 PSI</t>
    </r>
    <r>
      <rPr>
        <b/>
        <sz val="12"/>
        <color indexed="12"/>
        <rFont val="Calibri"/>
        <family val="2"/>
      </rPr>
      <t xml:space="preserve"> , WHT= 209 F , GAS RATE= 0.86 MMSCFPD, CO2=3 % , H2S=9.5 PPM</t>
    </r>
  </si>
  <si>
    <r>
      <t xml:space="preserve">SLB, </t>
    </r>
    <r>
      <rPr>
        <b/>
        <sz val="12"/>
        <color rgb="FFFF0000"/>
        <rFont val="Calibri"/>
        <family val="2"/>
      </rPr>
      <t>FREQ= 47.5 HZ</t>
    </r>
    <r>
      <rPr>
        <b/>
        <sz val="12"/>
        <color indexed="12"/>
        <rFont val="Calibri"/>
        <family val="2"/>
      </rPr>
      <t xml:space="preserve"> , CURRENT= 62 A </t>
    </r>
    <r>
      <rPr>
        <b/>
        <sz val="12"/>
        <color rgb="FFFF0000"/>
        <rFont val="Calibri"/>
        <family val="2"/>
      </rPr>
      <t>,USP/DSP=716/154 PSI</t>
    </r>
    <r>
      <rPr>
        <b/>
        <sz val="12"/>
        <color indexed="12"/>
        <rFont val="Calibri"/>
        <family val="2"/>
      </rPr>
      <t xml:space="preserve"> , WHT= 209 F , GAS RATE= 0.637 MMSCFPD, CO2=3 % , H2S=9.5 PPM</t>
    </r>
  </si>
  <si>
    <r>
      <t xml:space="preserve">SLB, </t>
    </r>
    <r>
      <rPr>
        <b/>
        <sz val="12"/>
        <color rgb="FFFF0000"/>
        <rFont val="Calibri"/>
        <family val="2"/>
      </rPr>
      <t>FREQ= 47.5 HZ</t>
    </r>
    <r>
      <rPr>
        <b/>
        <sz val="12"/>
        <color indexed="12"/>
        <rFont val="Calibri"/>
        <family val="2"/>
      </rPr>
      <t xml:space="preserve"> , CURRENT= 62 A </t>
    </r>
    <r>
      <rPr>
        <b/>
        <sz val="12"/>
        <color rgb="FFFF0000"/>
        <rFont val="Calibri"/>
        <family val="2"/>
      </rPr>
      <t>,USP/DSP=712/139 PSI</t>
    </r>
    <r>
      <rPr>
        <b/>
        <sz val="12"/>
        <color indexed="12"/>
        <rFont val="Calibri"/>
        <family val="2"/>
      </rPr>
      <t xml:space="preserve"> , WHT= 209 F , GAS RATE= 0.296 MMSCFPD, CO2=3 % , H2S=9.5 PPM</t>
    </r>
  </si>
  <si>
    <r>
      <t xml:space="preserve">SLB, </t>
    </r>
    <r>
      <rPr>
        <b/>
        <sz val="12"/>
        <color rgb="FFFF0000"/>
        <rFont val="Calibri"/>
        <family val="2"/>
      </rPr>
      <t>FREQ= 47.5 HZ</t>
    </r>
    <r>
      <rPr>
        <b/>
        <sz val="12"/>
        <color indexed="12"/>
        <rFont val="Calibri"/>
        <family val="2"/>
      </rPr>
      <t xml:space="preserve"> , CURRENT= 62 A </t>
    </r>
    <r>
      <rPr>
        <b/>
        <sz val="12"/>
        <color rgb="FFFF0000"/>
        <rFont val="Calibri"/>
        <family val="2"/>
      </rPr>
      <t>,USP/DSP=720/177 PSI</t>
    </r>
    <r>
      <rPr>
        <b/>
        <sz val="12"/>
        <color indexed="12"/>
        <rFont val="Calibri"/>
        <family val="2"/>
      </rPr>
      <t xml:space="preserve"> , WHT= 216 F , GAS RATE= 0.37 MMSCFPD, CO2=3.5 % , H2S=9.5 PPM</t>
    </r>
  </si>
  <si>
    <r>
      <t>DECREASED FREQ. F/51 T/47.5 Hz , WHP F/825 TO 720 PSI  ,</t>
    </r>
    <r>
      <rPr>
        <b/>
        <sz val="12"/>
        <color rgb="FFFF0000"/>
        <rFont val="Calibri"/>
        <family val="2"/>
      </rPr>
      <t xml:space="preserve"> W.C = 2%</t>
    </r>
  </si>
  <si>
    <r>
      <t xml:space="preserve">SLB, FREQ= 51 HZ , CURRENT= 67 A </t>
    </r>
    <r>
      <rPr>
        <b/>
        <sz val="12"/>
        <color rgb="FFFF0000"/>
        <rFont val="Calibri"/>
        <family val="2"/>
      </rPr>
      <t>,USP/DSP=825/175 PSI</t>
    </r>
    <r>
      <rPr>
        <b/>
        <sz val="12"/>
        <color indexed="12"/>
        <rFont val="Calibri"/>
        <family val="2"/>
      </rPr>
      <t xml:space="preserve"> , WHT= 216 F , GAS RATE= 0.384 MMSCFPD, CO2=3 % , H2S=9.5 PPM</t>
    </r>
  </si>
  <si>
    <r>
      <t xml:space="preserve">SCHLUM. , FREQ= 51 HZ , CURRENT= 67 A </t>
    </r>
    <r>
      <rPr>
        <b/>
        <sz val="12"/>
        <color rgb="FFFF0000"/>
        <rFont val="Calibri"/>
        <family val="2"/>
      </rPr>
      <t>,USP/DSP=825/175 PSI</t>
    </r>
    <r>
      <rPr>
        <b/>
        <sz val="12"/>
        <color indexed="12"/>
        <rFont val="Calibri"/>
        <family val="2"/>
      </rPr>
      <t xml:space="preserve"> , WHT= 216 F , GAS RATE= 0.384 MMSCFPD </t>
    </r>
  </si>
  <si>
    <t>21-7-2014</t>
  </si>
  <si>
    <r>
      <t xml:space="preserve">SCHLUM. , FREQ= 51 HZ , CURRENT= 67 A </t>
    </r>
    <r>
      <rPr>
        <b/>
        <sz val="12"/>
        <color rgb="FFFF0000"/>
        <rFont val="Calibri"/>
        <family val="2"/>
      </rPr>
      <t>,USP/DSP=830/155 PSI</t>
    </r>
    <r>
      <rPr>
        <b/>
        <sz val="12"/>
        <color indexed="12"/>
        <rFont val="Calibri"/>
        <family val="2"/>
      </rPr>
      <t xml:space="preserve"> , WHT= 216 F , GAS RATE= 0.375 MMSCFPD </t>
    </r>
  </si>
  <si>
    <r>
      <t>SCHLUM. , FREQ= 51 HZ , CURRENT= 66/69 A ,</t>
    </r>
    <r>
      <rPr>
        <b/>
        <sz val="12"/>
        <color rgb="FFFF0000"/>
        <rFont val="Calibri"/>
        <family val="2"/>
      </rPr>
      <t>USP/DSP=830/155 PSI</t>
    </r>
    <r>
      <rPr>
        <b/>
        <sz val="12"/>
        <color indexed="12"/>
        <rFont val="Calibri"/>
        <family val="2"/>
      </rPr>
      <t xml:space="preserve"> , WHT= 213 F , GAS RATE= 0.359 MMSCFPD </t>
    </r>
  </si>
  <si>
    <r>
      <t>SCHLUM. , FREQ= 51 HZ , CURRENT= 66/69 A ,</t>
    </r>
    <r>
      <rPr>
        <b/>
        <sz val="12"/>
        <color rgb="FFFF0000"/>
        <rFont val="Calibri"/>
        <family val="2"/>
      </rPr>
      <t>USP/DSP=850/174 PSI</t>
    </r>
    <r>
      <rPr>
        <b/>
        <sz val="12"/>
        <color indexed="12"/>
        <rFont val="Calibri"/>
        <family val="2"/>
      </rPr>
      <t xml:space="preserve"> , WHT= 215 F , GAS RATE= 0.377 MMSCFPD </t>
    </r>
  </si>
  <si>
    <t xml:space="preserve">DECREASED USP F/950 PSI TO 850 PSI </t>
  </si>
  <si>
    <r>
      <t>SCHLUM. , FREQ= 51 HZ , CURRENT= 67/69 A ,</t>
    </r>
    <r>
      <rPr>
        <b/>
        <sz val="12"/>
        <color rgb="FFFF0000"/>
        <rFont val="Calibri"/>
        <family val="2"/>
      </rPr>
      <t>USP/DSP=950/165 PSI</t>
    </r>
    <r>
      <rPr>
        <b/>
        <sz val="12"/>
        <color indexed="12"/>
        <rFont val="Calibri"/>
        <family val="2"/>
      </rPr>
      <t xml:space="preserve"> , WHT= 215 F , GAS RATE= 0.332 MMSCFPD </t>
    </r>
  </si>
  <si>
    <t xml:space="preserve">DECREASED USP F/1073 PSI TO 950 PSI </t>
  </si>
  <si>
    <r>
      <t>SCHLUM. , FREQ= 51 HZ , CURRENT= 68 A ,</t>
    </r>
    <r>
      <rPr>
        <b/>
        <sz val="12"/>
        <color rgb="FFFF0000"/>
        <rFont val="Calibri"/>
        <family val="2"/>
      </rPr>
      <t>USP/DSP=1073/160</t>
    </r>
    <r>
      <rPr>
        <b/>
        <sz val="12"/>
        <color indexed="12"/>
        <rFont val="Calibri"/>
        <family val="2"/>
      </rPr>
      <t xml:space="preserve"> PSI , WHT= 216 F , GAS RATE= 0.367 MMSCFPD </t>
    </r>
  </si>
  <si>
    <t xml:space="preserve">SCHLUM. , FREQ= 51 HZ , CURRENT= 70 A ,USP/DSP=1258 /130 PSI , WHT= 211 F , GAS RATE= 0.179 MMSCFPD </t>
  </si>
  <si>
    <t xml:space="preserve">EXPRO, FREQ= 51 HZ , CURRENT= 70 A ,USP/DSP=1245 /127 PSI , WHT= 211 F , H₂S =6 PPM , CO₂=4% , GAS RATE= 0.521 MMSCFPD </t>
  </si>
  <si>
    <t xml:space="preserve">EXPRO, FREQ= 51 HZ , CURRENT=67/70 A ,USP/DSP=1250 /160 PSI , WHT= 216 F , H₂S =6 PPM , CO₂=4% , GAS RATE= 0.559 MMSCFPD </t>
  </si>
  <si>
    <t xml:space="preserve">EXPRO, FREQ= 51 HZ , CURRENT=66/69 A ,USP=1255 PSI , WHT= 216 F , GAS RATE= 0.87 MMSCFPD </t>
  </si>
  <si>
    <t xml:space="preserve">EXPRO, FREQ= 51 HZ , CURRENT=66/69 A ,USP=1250 PSI , WHT= 212 F , GAS RATE= 0.524 MMSCFPD </t>
  </si>
  <si>
    <t>CHECKED DOWN HOLE SENSOR BY CENTERLIFT REPRESENTATIVE , FOUND DOWN HOLE SENSOR PROBLEM , NEED TO CHANGE REMOTE DATA COMMUNICATION MODULE ( RDCM )</t>
  </si>
  <si>
    <t xml:space="preserve">EXPRO, FREQ= 51 HZ , CURRENT=67 A , WHT= 215 F , GAS RATE= 0.515 MMSCFPD , H₂S = 6 PPM , CO₂=4 % </t>
  </si>
  <si>
    <t>EXPRO, FREQ= 51 HZ , CURRENT=67 A , WHT= 214 F , GAS RATE= 0.548 MMSCFPD , PIP= 1993 PSI , PDP= 3973 PSI</t>
  </si>
  <si>
    <t>EXPRO, FREQ= 51 HZ , CURRENT=66 A , WHT= 215 F , GAS RATE= 0.404 MMSCFPD, USP/DSP= 1300/166 PSI , PIP= 1993 PSI , PDP= 3972 PSI, BHT= 250 F , MT= 265 F</t>
  </si>
  <si>
    <t>DOWN HOLE SENSOR READING NOT CHANGE , EXPECTED DOWN HOLE SENSOR PROBLEM</t>
  </si>
  <si>
    <t>EXPRO, FREQ= 51 HZ , CURRENT=66/68 A , WHT= 217 F , GAS RATE= 0.3 MMSCFPD, USP/DSP= 1320/200 PSI , PIP= 2000 PSI , PDP= 3989 PSI, BHT= 251 F , MT= 265 F</t>
  </si>
  <si>
    <t>EXPRO, FREQ= 51 HZ , CURRENT=67 A ,  PIP= 2005 PSI , PDP= 4002 PSI , BHT =250 F , M.T= 266 F , WHT= 218 F , GAS RATE= 0.258 MMSCFPD, USP/DSP= 1320/229 PSI</t>
  </si>
  <si>
    <r>
      <t xml:space="preserve">EXPRO, FREQ= 51 HZ , CURRENT=67 A ,  PIP= 1978 PSI , PDP= 3955 PSI , BHT =250 F , M.T= 267 F , WHT= 215 F , GAS RATE= 0.338 MMSCFPD </t>
    </r>
    <r>
      <rPr>
        <b/>
        <u/>
        <sz val="12"/>
        <color rgb="FFFF0000"/>
        <rFont val="Calibri"/>
        <family val="2"/>
      </rPr>
      <t>(DURING E-D-1,2 W/O)</t>
    </r>
  </si>
  <si>
    <t>EXPRO, FREQ= 51 HZ , CURRENT=66 A ,  PIP= 1975 PSI , PDP= 3975 PSI , BHT =251 F , M.T= 268 F , WHT= 215 F , USP/DSP= 1400/174 , GAS RATE= 0.325 MMSCFPD</t>
  </si>
  <si>
    <r>
      <t xml:space="preserve">EXPRO, FREQ= 51 HZ , CURRENT=68 A ,  PIP= 1975 PSI , PDP= 3960 PSI , BHT =250 F , M.T= 270 F , WHT= 217 F , USP/DSP= 1290/220 , </t>
    </r>
    <r>
      <rPr>
        <b/>
        <sz val="12"/>
        <color rgb="FFFF0000"/>
        <rFont val="Calibri"/>
        <family val="2"/>
      </rPr>
      <t xml:space="preserve">GAS RATE= </t>
    </r>
    <r>
      <rPr>
        <b/>
        <sz val="14"/>
        <color rgb="FFFF0000"/>
        <rFont val="Calibri"/>
        <family val="2"/>
      </rPr>
      <t>N/A</t>
    </r>
    <r>
      <rPr>
        <b/>
        <sz val="12"/>
        <color rgb="FFFF0000"/>
        <rFont val="Calibri"/>
        <family val="2"/>
      </rPr>
      <t xml:space="preserve"> MMSCFPD</t>
    </r>
  </si>
  <si>
    <t xml:space="preserve">PIP= 1975 PSI , PDP= 3956 PSI , USP/DSP=1290/117 PSI , WHT= 210 F ,FREQ.= 51 HZ , CURRENT= 66/69 A </t>
  </si>
  <si>
    <r>
      <t xml:space="preserve">EXPRO </t>
    </r>
    <r>
      <rPr>
        <b/>
        <sz val="12"/>
        <color rgb="FF0000FF"/>
        <rFont val="Calibri"/>
        <family val="2"/>
      </rPr>
      <t>,</t>
    </r>
    <r>
      <rPr>
        <b/>
        <sz val="12"/>
        <color rgb="FFC00000"/>
        <rFont val="Calibri"/>
        <family val="2"/>
      </rPr>
      <t xml:space="preserve"> </t>
    </r>
    <r>
      <rPr>
        <b/>
        <sz val="12"/>
        <color rgb="FF0000FF"/>
        <rFont val="Calibri"/>
        <family val="2"/>
      </rPr>
      <t>FREQ.= 51 HZ , CURRENT= 66 A , PIP= 1987 PSI , PDP= 3945 PSI , BHT =250 F , WHT= 209 F ,</t>
    </r>
    <r>
      <rPr>
        <b/>
        <sz val="12"/>
        <color rgb="FFC00000"/>
        <rFont val="Calibri"/>
        <family val="2"/>
      </rPr>
      <t xml:space="preserve"> GAS RATE= 0.865 MMSCFPD</t>
    </r>
  </si>
  <si>
    <t xml:space="preserve">PIP= 1995 PSI , PDP= 3950 PSI , M.T =270 F , USP/DSP=1250/118 PSI , WHT= 210 F ,FREQ.= 51 HZ , CURRENT= 66/69 A </t>
  </si>
  <si>
    <r>
      <t xml:space="preserve">EXPRO, PIP= 2013 PSI,  </t>
    </r>
    <r>
      <rPr>
        <b/>
        <sz val="12"/>
        <color rgb="FFFF0000"/>
        <rFont val="Calibri"/>
        <family val="2"/>
      </rPr>
      <t>GAS RATE= 0.75 MMSCFPD.</t>
    </r>
  </si>
  <si>
    <r>
      <t xml:space="preserve">EXPRO, FREQ.= 51 HZ, CURRENT= 66/69 A, PIP= 2021 PSI, PDP= 4010 PSI, MT= 270 F,BHT =250 F , </t>
    </r>
    <r>
      <rPr>
        <b/>
        <sz val="12"/>
        <color rgb="FFFF0000"/>
        <rFont val="Calibri"/>
        <family val="2"/>
      </rPr>
      <t>GAS RATE= 0.576 MMSCFPD.</t>
    </r>
  </si>
  <si>
    <r>
      <t xml:space="preserve">EXPRO, FREQ.= 51 HZ, CURRENT= 67 A, PIP= 2050 PSI, PDP= 3995 PSI, MT= 270 F, WHT= 209 F, </t>
    </r>
    <r>
      <rPr>
        <b/>
        <sz val="12"/>
        <color rgb="FFFF0000"/>
        <rFont val="Calibri"/>
        <family val="2"/>
      </rPr>
      <t>GAS RATE= 0.65 MMSCFPD.</t>
    </r>
  </si>
  <si>
    <t>EXPRO , PIP = 2117 PSI</t>
  </si>
  <si>
    <t>SCHLUM. , FREQ. = 51 HZ , AMP =67, PIP = 2202 PSI, PDP = 4087 PSI  , M.T=272 F , BHT =250 F , DSP =155 PSI , WHT=212 F</t>
  </si>
  <si>
    <t xml:space="preserve"> PIP= 2257 PSI</t>
  </si>
  <si>
    <t>SCHLUM. , FREQ. = 51 HZ , AMP =66, PIP = 2310 PSI, PDP = 4175 PSI  , DSP =270 PSI , WHT=212 F</t>
  </si>
  <si>
    <t>INCREASED FREQ. F/50 HZ TO 51 HZ , PIP= 2590 PSI, PDP= 4265 PSI</t>
  </si>
  <si>
    <t xml:space="preserve"> PIP= 2590 PSI, PDP= 4115 PSI , BHT = 121 C , M.T = 132 C   USP/DSP= 1330/370 PSI , FREQ = 50 HZ, CURRENT = 64 A </t>
  </si>
  <si>
    <t>EXPRO , FREQ= 50 HZ ,USP/DSP  =1510/645 PSI</t>
  </si>
  <si>
    <t>EXPRO , FREQ= 50 HZ ,USP/DSP  = 1520/660 PSI</t>
  </si>
  <si>
    <t>EXPRO , FREQ= 50 HZ ,USP/DSP  = 1500/640 PSI</t>
  </si>
  <si>
    <t>EXPRO , FREQ= 50 HZ , CURRENT =65 A ,USP/DSP  = 1500/640 PSI,  PIP =  2800 PSI , PDP =  4270 PSI ,  M.T= 270 F &amp; BHT =248 F , WHT = 175 F</t>
  </si>
  <si>
    <r>
      <t>WELL ( ESP )</t>
    </r>
    <r>
      <rPr>
        <sz val="16"/>
        <rFont val="Calibri"/>
        <family val="2"/>
      </rPr>
      <t xml:space="preserve"> :</t>
    </r>
    <r>
      <rPr>
        <b/>
        <sz val="16"/>
        <rFont val="Calibri"/>
        <family val="2"/>
      </rPr>
      <t xml:space="preserve">    E-DEEP-12</t>
    </r>
  </si>
  <si>
    <t>EXPRO, FREQ=50 HZ, CURR=73 A, USP/DSP=347/207, WHT=227 F , CO2=2 % ,H2S=3 PPM, GAS RATE = .014 MMSCF/D</t>
  </si>
  <si>
    <t>EXPRO, FREQ=50 HZ, CURR=73 A, USP/DSP=405/285, WHT=227 F , GAS RATE = .014 MMSCF/D</t>
  </si>
  <si>
    <t>EXPRO, FREQ=50 HZ, CURR=73 A, USP/DSP=490/285, WHT=225 F</t>
  </si>
  <si>
    <t>DOWNHOLE SENSOR FAILURE</t>
  </si>
  <si>
    <t xml:space="preserve">EXPRO, FREQ=50 HZ, CURR=73 A, USP/DSP=410/217, PIP=2136, PDP=N/A, WHT=225 F, M.T=288 F, BHT=247 F , GAS RAT=0.21 MMSCF/D </t>
  </si>
  <si>
    <t xml:space="preserve">BYPASS D.H. SONSOR , LAST PIP BEFORE BYPASS WAS = 2135 PSI. </t>
  </si>
  <si>
    <r>
      <t xml:space="preserve">EXPRO, FREQ=50 HZ, CURR=73 A, USP/DSP=380/195, </t>
    </r>
    <r>
      <rPr>
        <b/>
        <sz val="12"/>
        <color rgb="FFFF0000"/>
        <rFont val="Calibri"/>
        <family val="2"/>
      </rPr>
      <t>PIP=2095PSI</t>
    </r>
    <r>
      <rPr>
        <b/>
        <sz val="12"/>
        <color indexed="12"/>
        <rFont val="Calibri"/>
        <family val="2"/>
      </rPr>
      <t xml:space="preserve">, PDP=N/A, WHT=225 F, M.T=288 F, BHT=247 F , GAS RAT= 0.22 MMSCF/D </t>
    </r>
  </si>
  <si>
    <t xml:space="preserve">EXPRO, FREQ=50 HZ, CURR=72 A, USP/DSP=468/197, PIP=2040 PSI, PDP=N/A, WHT=225 F, M.T=288 F, BHT=247 F , GAS RAT= 0.2 MMSCF/D </t>
  </si>
  <si>
    <t>EXPRO, FREQ=50 HZ, CURR=72 A, USP/DSP=480/220, PIP=2030 PSI, PDP=N/A, WHT=225 F, M.T=288 F, BHT=247 F , GAS RAT=0.013 MMSCF/D</t>
  </si>
  <si>
    <t>EXPRO, FREQ=50 HZ, CURR=69/72 A, USP/DSP=503/247, PIP=2040 PSI, PDP=4135 PSI, WHT=225 F, M.T=288 F, BHT=247 F , GAS RAT=0.014 MMSCF/D</t>
  </si>
  <si>
    <t>EXPRO, FREQ=50 HZ, CURR=70 A, USP/DSP=498/227, PIP=2025 PSI, PDP=4100 PSI, WHT=225 F, M.T=287 F, BHT=247 F , GAS RAT=0.016 MMSCF/D</t>
  </si>
  <si>
    <t>EXPRO, FREQ=50 HZ, CURR=70 A, USP/DSP=515/265, PIP=2020 PSI, PDP=4100 PSI, WHT=224 F, M.T=289 F, BHT=247 F , GAS RAT=0.15 MMSCF/D</t>
  </si>
  <si>
    <t>EXPRO, FREQ=50 HZ, CURR=70 A, USP/DSP=535/260, PIP=2028 PSI, PDP=4045 PSI, WHT=224 F, M.T=289 F, BHT=247 F , GAS RAT=0.087 MMSCF/D</t>
  </si>
  <si>
    <t>EXPRO, FREQ=50 HZ, CURR=68 A, USP/DSP=520/230, PIP=2025 PSI, PDP=4000 PSI, WHT=222 F, M.T=287 F, BHT=247 F</t>
  </si>
  <si>
    <t>EXPRO, FREQ=50 HZ, CURR=68 A, USP/DSP=540/255, PIP=2063 PSI, PDP=3975PSI, WHT=222 F, M.T=286 F, BHT=247 F</t>
  </si>
  <si>
    <t>EXPRO, FREQ=50 HZ, CURR=68 A, USP/DSP=520/218, PIP=2047 PSI, PDP=3900 PSI, WHT=220 F, M.T=287 F, BHT=247 F</t>
  </si>
  <si>
    <t>EXPRO, FREQ=50 HZ, CURR=66/68 A, USP/DSP=520/190, PIP=2050 PSI, PDP=3870 PSI, WHT=220 F, M.T=286 F, BHT=247 F</t>
  </si>
  <si>
    <t>EXPRO, FREQ=50 HZ, CURR=66/68 A, USP/DSP=520/214, PIP=2052 PSI, PDP=3865 PSI, WHT=220 F, M.T=286 F, BHT=247 F</t>
  </si>
  <si>
    <t>EXPRO, FREQ=50 HZ, CURR=66 A, USP/DSP=527/214, PIP=2046 PSI, PDP=3824 PSI, WHT=219 F, M.T=284 F, BHT=246 F</t>
  </si>
  <si>
    <t>EXPRO, FREQ=50 HZ, CURR=64/66 A, USP/DSP=525/189, PIP=2045 PSI, PDP=3772 PSI, WHT=216 F, M.T=284 F, BHT=246 F</t>
  </si>
  <si>
    <t>EXPRO, FREQ=50 HZ, CURR=63/66 A, USP/DSP=535/211, PIP=2105 PSI, PDP=3795 PSI, WHT=213 F, M.T=286 F, BHT=246 F</t>
  </si>
  <si>
    <t>EXPRO, FREQ=50 HZ, CURR=70 A, USP/DSP=517/195, PIP=2110 PSI, PDP=3878 PSI</t>
  </si>
  <si>
    <r>
      <t xml:space="preserve">EXPRO, </t>
    </r>
    <r>
      <rPr>
        <b/>
        <u/>
        <sz val="12"/>
        <color rgb="FFFF0000"/>
        <rFont val="Calibri"/>
        <family val="2"/>
      </rPr>
      <t>AFTER W.S.O</t>
    </r>
    <r>
      <rPr>
        <b/>
        <sz val="12"/>
        <color indexed="12"/>
        <rFont val="Calibri"/>
        <family val="2"/>
      </rPr>
      <t xml:space="preserve">, </t>
    </r>
    <r>
      <rPr>
        <b/>
        <u/>
        <sz val="12"/>
        <color rgb="FFFF0000"/>
        <rFont val="Calibri"/>
        <family val="2"/>
      </rPr>
      <t>PUMP SIZE =P31,</t>
    </r>
    <r>
      <rPr>
        <b/>
        <sz val="12"/>
        <color indexed="12"/>
        <rFont val="Calibri"/>
        <family val="2"/>
      </rPr>
      <t xml:space="preserve"> FREQ=48 HZ, CURR=70 A, USP/DSP=450/195, PIP=2140 PSI, PDP=4200 PSI</t>
    </r>
  </si>
  <si>
    <r>
      <t xml:space="preserve">UNDER W/O DUE TO TBG LEAK, ( </t>
    </r>
    <r>
      <rPr>
        <b/>
        <sz val="12"/>
        <rFont val="Calibri"/>
        <family val="2"/>
      </rPr>
      <t>FOUND  DAMAGED IN THE THREAD  CONTACT  BETWEEN JT NO.96 &amp; 97</t>
    </r>
    <r>
      <rPr>
        <b/>
        <sz val="12"/>
        <color rgb="FF0000FF"/>
        <rFont val="Calibri"/>
        <family val="2"/>
      </rPr>
      <t xml:space="preserve"> ) </t>
    </r>
    <r>
      <rPr>
        <b/>
        <sz val="12"/>
        <color theme="1"/>
        <rFont val="Calibri"/>
        <family val="2"/>
      </rPr>
      <t>,ISOLATED lower interval (9834-9848) using 7" B.Plug</t>
    </r>
    <r>
      <rPr>
        <b/>
        <sz val="12"/>
        <color rgb="FF0000FF"/>
        <rFont val="Calibri"/>
        <family val="2"/>
      </rPr>
      <t xml:space="preserve"> , and </t>
    </r>
    <r>
      <rPr>
        <b/>
        <sz val="12"/>
        <color rgb="FF00B050"/>
        <rFont val="Calibri"/>
        <family val="2"/>
      </rPr>
      <t>PERFORATED INTERVAL (9787'- 9818')</t>
    </r>
    <r>
      <rPr>
        <b/>
        <sz val="12"/>
        <color rgb="FF0000FF"/>
        <rFont val="Calibri"/>
        <family val="2"/>
      </rPr>
      <t xml:space="preserve">, </t>
    </r>
    <r>
      <rPr>
        <b/>
        <sz val="12"/>
        <color rgb="FFFF0000"/>
        <rFont val="Calibri"/>
        <family val="2"/>
      </rPr>
      <t>PERFORMED Down grade FOR ESP TO P31</t>
    </r>
    <r>
      <rPr>
        <b/>
        <sz val="12"/>
        <color rgb="FF0000FF"/>
        <rFont val="Calibri"/>
        <family val="2"/>
      </rPr>
      <t xml:space="preserve"> ,  RIH W/ ESP SERIES 538 P-31- 183 STAGES ON DEPTH 8945 FT, STARTED THE WELL W/PARAMETERS FREQ=48 HZ, CURR=70 A, USP/DSP=450/195, PIP=2140 PSI, PDP=4200 PSI, </t>
    </r>
    <r>
      <rPr>
        <b/>
        <sz val="12"/>
        <color rgb="FFFF0000"/>
        <rFont val="Calibri"/>
        <family val="2"/>
      </rPr>
      <t>ON STREAM 24-10-2014.</t>
    </r>
  </si>
  <si>
    <t xml:space="preserve"> STARTED THE WELL @ 50 HZ , CURRENT = 87 AMP , PDP = 3575 PSI , M.T = 272 F , WHT = 122F ,PIP=1720 PSI, INCREASED FREQ. TO 52 HZ , CURRENT     = 94 AMP , PDP = 3720 PSI , M.T = 282 F, WHT = 169 F , PIP =1735 PSI, THEN THE CURRENT DROPPED TO 80 AMP.  
     INCREASED FREQ. TO 53 HZ , CURRENT= 98 AMP ( VERY CLOSE TO OVER LOAD SET POINT) ,PDP =3700 PSI , M.T= 285 F ,WHT= 185 F ,PIP =1700 PSI.  ,  DECREASED FREQ. TO 52 HZ , CURRENT = 96 AMP , PDP = 3760 PSI , M.T. = 284 F , WHT = 186 F , PIP = 1700PSI. 
 THEN THE CURRENT DROPPED TO 80 AMP , PDP = 3290 PSI , M.T. = 281 F , WHT = 191 F , PIP = 1720 PSI. 
    STOPPED THE WELL AFTER CONFORMATION WITH CENTERLIFT MAN  ( TOTAL RUN TIME 2 HR 35 MIN ), WAITING FOR W/O </t>
  </si>
  <si>
    <t>STARIC PIP = 1755 PSI  @ 7820 FT</t>
  </si>
  <si>
    <t xml:space="preserve">DOWN DUE HIGH M.T , MANY TRAILS TO START THE WELL WITHOUT SUCCESS , PERFORMED HYDRO TEST AGAINST FB-2 PLUG , PERSSURE INCREASED TO 400 PSI WHILE PUMPING , PRESUURE DOROPPED TO ZERO DIRECTILY , POOH WITH FB-2 PLUG ,  REDRESSED IT , PERFORMED HYDRO TEST , PRESSURE INCREASED TO 500 PSI  &amp; DROPPED TO ZERO 
                                AFTER STOPPING THE PUMP ,  STARTED THE WELL OK , THEN STOPPED DUE TO UNDER LOAD . </t>
  </si>
  <si>
    <r>
      <rPr>
        <b/>
        <sz val="12"/>
        <color rgb="FFFF0000"/>
        <rFont val="Calibri"/>
        <family val="2"/>
      </rPr>
      <t>SLB</t>
    </r>
    <r>
      <rPr>
        <b/>
        <sz val="12"/>
        <color indexed="12"/>
        <rFont val="Calibri"/>
        <family val="2"/>
      </rPr>
      <t>, FREQ.= 50 HZ, CURR.= 85 AM , USP/DSP= 231/195 ,WHT=228 F , PIP = 1703 PSI , PDP =3648 PSI , GAS RATE= 0.12 MMSCFPD</t>
    </r>
  </si>
  <si>
    <r>
      <rPr>
        <b/>
        <sz val="12"/>
        <color rgb="FFFF0000"/>
        <rFont val="Calibri"/>
        <family val="2"/>
      </rPr>
      <t>SLB (MPFM)</t>
    </r>
    <r>
      <rPr>
        <b/>
        <sz val="12"/>
        <color indexed="12"/>
        <rFont val="Calibri"/>
        <family val="2"/>
      </rPr>
      <t>, FREQ.= 50 HZ, CURR.= 78/80 AM , USP/DSP= 360/268 ,WHT=232 F , GAS RATE= 0.134 MMSCFPD</t>
    </r>
  </si>
  <si>
    <r>
      <rPr>
        <b/>
        <sz val="12"/>
        <color rgb="FFFF0000"/>
        <rFont val="Calibri"/>
        <family val="2"/>
      </rPr>
      <t>EXPRO</t>
    </r>
    <r>
      <rPr>
        <b/>
        <sz val="12"/>
        <color indexed="12"/>
        <rFont val="Calibri"/>
        <family val="2"/>
      </rPr>
      <t>, FREQ.= 50 HZ, CURR.= 87/89 AM , USP/DSP= 345/216 ,WHT=229 F ,PIP=1715 PSI , PDP = 3770 , M.T =282 , CO₂=2% , H₂S=4 PPM</t>
    </r>
  </si>
  <si>
    <r>
      <rPr>
        <b/>
        <sz val="12"/>
        <color rgb="FFFF0000"/>
        <rFont val="Calibri"/>
        <family val="2"/>
      </rPr>
      <t>SLB</t>
    </r>
    <r>
      <rPr>
        <b/>
        <sz val="12"/>
        <color indexed="12"/>
        <rFont val="Calibri"/>
        <family val="2"/>
      </rPr>
      <t>, FREQ.= 50 HZ, CURR.= 84 AM , USP/DSP= 394/216 ,WHT=229 F , GAS RATE= 0.13 MMSCFPD</t>
    </r>
  </si>
  <si>
    <t>SLB, FREQ.= 50 HZ, CURR.= 81 AM , USP/DSP= 495/243 ,WHT=231 F , PIP= 1748 PSI , M.T=280 F , GAS RATE= 0.076 MMSCFPD</t>
  </si>
  <si>
    <t>SLB, FREQ.= 50 HZ, CURR.= 81 AM , USP/DSP= 525/265 ,WHT=231 F , PIP= 1768 PSI , M.T=280 F , GAS RATE= 0.082 MMSCFPD</t>
  </si>
  <si>
    <t>SCLUM. , FREQ.= 50 HZ, CURR.= 81 AM , USP/DSP= 540/265 ,WHT=231 F , PIP= 1785 PSI , M.T=280 F , GAS RATE= 0.078 MMSCFPD</t>
  </si>
  <si>
    <t>SCLUM. , FREQ.= 50 HZ, CURR.= 81/83 AM , USP/DSP= 550/235 ,WHT=230 F , PIP= 1825 PSI , PDP= 3710 PSI ,M.T=278 F , BHT= 249 F , GAS RATE= 0.107 MMSCFPD , H₂S=ZERO , CO₂=0.3%</t>
  </si>
  <si>
    <t>EXPRO , FREQ.= 50 HZ, CURR.= 82 AM , USP/DSP= 566/216 , PIP= 1840 PSI , PDP= 3729 PSI , BHT= 250 F , GAS RATE= 0.235 MMSCFPD</t>
  </si>
  <si>
    <t>EXPRO , FREQ.= 50 HZ, CURR.= 82 AM , USP/DSP= 565/207 , PIP= 1843 PSI , PDP= 3752 PSI , BHT= 249 F , GAS RATE= 0.169 MMSCFPD</t>
  </si>
  <si>
    <t>AFTER W/O , EXPRO , FREQ.= 50 HZ, CURR.= 84 AM , PIP= 1780 PSI , PDP= 3880 PSI , BHT= 246 F , GAS RATE= 0.405 MMSCFPD</t>
  </si>
  <si>
    <r>
      <t xml:space="preserve">UNDER W/O DUE TO SHORT CIRCUIT , (  L/D TOP PART OF EXISTING STRING (2.813" TR-SCSSSV &amp; 9 5/8" ESP PACKER ASSY AND </t>
    </r>
    <r>
      <rPr>
        <b/>
        <sz val="12"/>
        <color rgb="FFFF0000"/>
        <rFont val="Calibri"/>
        <family val="2"/>
      </rPr>
      <t>FOUR JOIN</t>
    </r>
    <r>
      <rPr>
        <b/>
        <sz val="12"/>
        <color rgb="FF0000FF"/>
        <rFont val="Calibri"/>
        <family val="2"/>
      </rPr>
      <t>T'S BELOW PACKER)</t>
    </r>
    <r>
      <rPr>
        <b/>
        <sz val="12"/>
        <color theme="1"/>
        <rFont val="Calibri"/>
        <family val="2"/>
      </rPr>
      <t xml:space="preserve"> HAD SHORT CIRCUIT IN THE LOWER QCI CONNECTION BELOW PACKER </t>
    </r>
    <r>
      <rPr>
        <b/>
        <sz val="12"/>
        <color rgb="FF0000FF"/>
        <rFont val="Calibri"/>
        <family val="2"/>
      </rPr>
      <t>) , STARTED THE WELL WITH THE SAME EXISTING ASSY, FREQ.= 50 HZ, CURR.= 84 AM , PIP= 1780 PSI , PDP= 3880 PSI , BHT= 246 F,   ON STREAM 14-06-2014.</t>
    </r>
  </si>
  <si>
    <t>EXPRO , FREQ.= 50 HZ, CURR.= 81/84 AMP, USP/DSP= 845/235 PSI,  GAS RATE= 0.355 MMSCFPD , H₂S = 9 PPM , CO₂=2%</t>
  </si>
  <si>
    <r>
      <t xml:space="preserve">EXPRO , </t>
    </r>
    <r>
      <rPr>
        <b/>
        <sz val="12"/>
        <color rgb="FFFF0000"/>
        <rFont val="Calibri"/>
        <family val="2"/>
      </rPr>
      <t>FREQ.= 50 HZ, CURR.= 82 AMP, USP/DSP= 855/250 PSI</t>
    </r>
    <r>
      <rPr>
        <b/>
        <sz val="12"/>
        <color indexed="12"/>
        <rFont val="Calibri"/>
        <family val="2"/>
      </rPr>
      <t xml:space="preserve">,  </t>
    </r>
    <r>
      <rPr>
        <b/>
        <sz val="12"/>
        <color rgb="FFFF0000"/>
        <rFont val="Calibri"/>
        <family val="2"/>
      </rPr>
      <t>PIP= 1907 PSI</t>
    </r>
    <r>
      <rPr>
        <b/>
        <sz val="12"/>
        <color indexed="12"/>
        <rFont val="Calibri"/>
        <family val="2"/>
      </rPr>
      <t xml:space="preserve">, PDP= 4118 PSI, M.T = 275 F, GAS RATE= 0.342 MMSCFPD  </t>
    </r>
  </si>
  <si>
    <r>
      <t xml:space="preserve">EXPRO , </t>
    </r>
    <r>
      <rPr>
        <b/>
        <sz val="12"/>
        <color rgb="FFFF0000"/>
        <rFont val="Calibri"/>
        <family val="2"/>
      </rPr>
      <t>FREQ.= 50 HZ, CURR.= 80 AMP, USP/DSP= 855/220 PSI</t>
    </r>
    <r>
      <rPr>
        <b/>
        <sz val="12"/>
        <color indexed="12"/>
        <rFont val="Calibri"/>
        <family val="2"/>
      </rPr>
      <t xml:space="preserve">,  </t>
    </r>
    <r>
      <rPr>
        <b/>
        <sz val="12"/>
        <color rgb="FFFF0000"/>
        <rFont val="Calibri"/>
        <family val="2"/>
      </rPr>
      <t>PIP= 1937 PSI</t>
    </r>
    <r>
      <rPr>
        <b/>
        <sz val="12"/>
        <color indexed="12"/>
        <rFont val="Calibri"/>
        <family val="2"/>
      </rPr>
      <t xml:space="preserve">, PDP= 4023 PSI,BHT = 249 F , M.T = 274 F, GAS RATE= 0.411 MMSCFPD  </t>
    </r>
  </si>
  <si>
    <t xml:space="preserve">W.C DECREASED F/35 TO 30% AFTER STOPPING INJECTION IN E-D-6 DUE TO E-D-5 DOWN </t>
  </si>
  <si>
    <r>
      <t xml:space="preserve">EXPRO , </t>
    </r>
    <r>
      <rPr>
        <b/>
        <sz val="12"/>
        <color rgb="FFFF0000"/>
        <rFont val="Calibri"/>
        <family val="2"/>
      </rPr>
      <t>FREQ.= 50 HZ, CURR.= 80 AMP, USP/DSP= 1050/260 PSI</t>
    </r>
    <r>
      <rPr>
        <b/>
        <sz val="12"/>
        <color indexed="12"/>
        <rFont val="Calibri"/>
        <family val="2"/>
      </rPr>
      <t xml:space="preserve">,  </t>
    </r>
    <r>
      <rPr>
        <b/>
        <sz val="12"/>
        <color rgb="FFFF0000"/>
        <rFont val="Calibri"/>
        <family val="2"/>
      </rPr>
      <t>PIP= 1975 PSI</t>
    </r>
    <r>
      <rPr>
        <b/>
        <sz val="12"/>
        <color indexed="12"/>
        <rFont val="Calibri"/>
        <family val="2"/>
      </rPr>
      <t>, PDP= 4047 PSI, GAS RATE= 0.34 MMSCFPD  , H₂S = 9 PPM , CO₂=2%</t>
    </r>
  </si>
  <si>
    <t xml:space="preserve">EXPRO , FREQ.= 50 HZ, CURR.= 80 AMP, PIP= 2000 PSI, PDP= 4038 PSI, MT= 273 F,  WHT= 225 F, GAS RATE= 0.35 MMSCFPD </t>
  </si>
  <si>
    <r>
      <t xml:space="preserve">EXPRO , </t>
    </r>
    <r>
      <rPr>
        <b/>
        <sz val="12"/>
        <color rgb="FFFF0000"/>
        <rFont val="Calibri"/>
        <family val="2"/>
      </rPr>
      <t>FREQ.= 50 HZ, USP/DSP= 1050/260 PSI</t>
    </r>
    <r>
      <rPr>
        <b/>
        <sz val="12"/>
        <color indexed="12"/>
        <rFont val="Calibri"/>
        <family val="2"/>
      </rPr>
      <t xml:space="preserve">,  CURR.= 80 AMP, </t>
    </r>
    <r>
      <rPr>
        <b/>
        <sz val="12"/>
        <color rgb="FFFF0000"/>
        <rFont val="Calibri"/>
        <family val="2"/>
      </rPr>
      <t>PIP= 2079 PSI</t>
    </r>
    <r>
      <rPr>
        <b/>
        <sz val="12"/>
        <color indexed="12"/>
        <rFont val="Calibri"/>
        <family val="2"/>
      </rPr>
      <t xml:space="preserve">, PDP= 4077 PSI, MT= 273 F, BHT= 250 F,  WHT= 227 F, GAS RATE= 0.267 MMSCFPD </t>
    </r>
  </si>
  <si>
    <t>W.C INCREASED F/20 TO 30%</t>
  </si>
  <si>
    <r>
      <t xml:space="preserve">EXPRO , </t>
    </r>
    <r>
      <rPr>
        <b/>
        <sz val="12"/>
        <color rgb="FFFF0000"/>
        <rFont val="Calibri"/>
        <family val="2"/>
      </rPr>
      <t>FREQ.= 50 HZ</t>
    </r>
    <r>
      <rPr>
        <b/>
        <sz val="12"/>
        <color indexed="12"/>
        <rFont val="Calibri"/>
        <family val="2"/>
      </rPr>
      <t>,</t>
    </r>
    <r>
      <rPr>
        <b/>
        <sz val="12"/>
        <color rgb="FFFF0000"/>
        <rFont val="Calibri"/>
        <family val="2"/>
      </rPr>
      <t xml:space="preserve"> USP</t>
    </r>
    <r>
      <rPr>
        <b/>
        <sz val="12"/>
        <color indexed="12"/>
        <rFont val="Calibri"/>
        <family val="2"/>
      </rPr>
      <t xml:space="preserve">/DSP= </t>
    </r>
    <r>
      <rPr>
        <b/>
        <sz val="12"/>
        <color rgb="FFFF0000"/>
        <rFont val="Calibri"/>
        <family val="2"/>
      </rPr>
      <t>1050</t>
    </r>
    <r>
      <rPr>
        <b/>
        <sz val="12"/>
        <color indexed="12"/>
        <rFont val="Calibri"/>
        <family val="2"/>
      </rPr>
      <t xml:space="preserve">/300 PSI,  CURR.= 80/82 AMP, </t>
    </r>
    <r>
      <rPr>
        <b/>
        <sz val="12"/>
        <color rgb="FFFF0000"/>
        <rFont val="Calibri"/>
        <family val="2"/>
      </rPr>
      <t>PIP= 2063 PSI</t>
    </r>
    <r>
      <rPr>
        <b/>
        <sz val="12"/>
        <color indexed="12"/>
        <rFont val="Calibri"/>
        <family val="2"/>
      </rPr>
      <t>, PDP= 4178 PSI, MT= 274 F, BHT= 250 F,  WHT= 228 F, GAS RATE= 0.144 MMSCFPD ( CO2= 4% , H2S= 5 PPM )</t>
    </r>
  </si>
  <si>
    <r>
      <t xml:space="preserve">INCREASED FREQ. F/ 45 Hz T/ </t>
    </r>
    <r>
      <rPr>
        <b/>
        <u/>
        <sz val="14"/>
        <color rgb="FFFF0000"/>
        <rFont val="Calibri"/>
        <family val="2"/>
      </rPr>
      <t>50 Hz</t>
    </r>
    <r>
      <rPr>
        <b/>
        <sz val="12"/>
        <color rgb="FF0000FF"/>
        <rFont val="Calibri"/>
        <family val="2"/>
      </rPr>
      <t xml:space="preserve"> &amp; DECREASED USP F/ 1200 PSI T/</t>
    </r>
    <r>
      <rPr>
        <b/>
        <sz val="13"/>
        <color rgb="FF0000FF"/>
        <rFont val="Calibri"/>
        <family val="2"/>
      </rPr>
      <t xml:space="preserve"> </t>
    </r>
    <r>
      <rPr>
        <b/>
        <u/>
        <sz val="13"/>
        <color rgb="FFFF0000"/>
        <rFont val="Calibri"/>
        <family val="2"/>
      </rPr>
      <t>1050 PSI</t>
    </r>
    <r>
      <rPr>
        <b/>
        <sz val="12"/>
        <color rgb="FF0000FF"/>
        <rFont val="Calibri"/>
        <family val="2"/>
      </rPr>
      <t xml:space="preserve"> , CURR.= 80/82 AMP, PIP= 2063 PSI, PDP= 4178 PSI, MT= 274 F, BHT= 250 F, DSP= 266PSI, WHT= 228 F</t>
    </r>
  </si>
  <si>
    <r>
      <t>FOUND THE WELL DOWN DUE TO OVER LOAD , MANY TRAILS TO START THE WELL @ FREQ =48 &amp; 50 HZ WITHOUT SUCCESS , STARTED THE WELL</t>
    </r>
    <r>
      <rPr>
        <b/>
        <sz val="12"/>
        <color rgb="FFFF0000"/>
        <rFont val="Calibri"/>
        <family val="2"/>
      </rPr>
      <t xml:space="preserve"> @ FREQ= 45 HZ</t>
    </r>
    <r>
      <rPr>
        <b/>
        <sz val="12"/>
        <color rgb="FF0000FF"/>
        <rFont val="Calibri"/>
        <family val="2"/>
      </rPr>
      <t xml:space="preserve"> , CURRENT= 74/77 A   PIP= 2070 PSI , PDP= 4200 PSI , M.T =270 F , BHT = 249 , USP/DSP=1200/246 PSI , WHT= 223 F  </t>
    </r>
  </si>
  <si>
    <t xml:space="preserve">PIP= 2120 PSI , PDP= 4477 PSI , CURRENT = 80 A </t>
  </si>
  <si>
    <t>PIP= 2120 PSI , PDP= 4455 PSI</t>
  </si>
  <si>
    <r>
      <t>EXPRO ,</t>
    </r>
    <r>
      <rPr>
        <b/>
        <sz val="12"/>
        <color rgb="FFFF0000"/>
        <rFont val="Calibri"/>
        <family val="2"/>
      </rPr>
      <t xml:space="preserve"> FREQ.= 52 HZ</t>
    </r>
    <r>
      <rPr>
        <b/>
        <sz val="12"/>
        <color indexed="12"/>
        <rFont val="Calibri"/>
        <family val="2"/>
      </rPr>
      <t xml:space="preserve">, CURRENT= 79A, </t>
    </r>
    <r>
      <rPr>
        <b/>
        <sz val="12"/>
        <color rgb="FFFF0000"/>
        <rFont val="Calibri"/>
        <family val="2"/>
      </rPr>
      <t>PIP= 2170 PSI</t>
    </r>
    <r>
      <rPr>
        <b/>
        <sz val="12"/>
        <color indexed="12"/>
        <rFont val="Calibri"/>
        <family val="2"/>
      </rPr>
      <t xml:space="preserve">, PDP= 4437 PSI, BHT= 249 F, M.T.= 274 F, BHT= 249 F,  
</t>
    </r>
    <r>
      <rPr>
        <b/>
        <sz val="12"/>
        <color rgb="FFFF0000"/>
        <rFont val="Calibri"/>
        <family val="2"/>
      </rPr>
      <t>USP</t>
    </r>
    <r>
      <rPr>
        <b/>
        <sz val="12"/>
        <color indexed="12"/>
        <rFont val="Calibri"/>
        <family val="2"/>
      </rPr>
      <t xml:space="preserve"> /DSP =</t>
    </r>
    <r>
      <rPr>
        <b/>
        <sz val="12"/>
        <color rgb="FFFF0000"/>
        <rFont val="Calibri"/>
        <family val="2"/>
      </rPr>
      <t>1500</t>
    </r>
    <r>
      <rPr>
        <b/>
        <sz val="12"/>
        <color indexed="12"/>
        <rFont val="Calibri"/>
        <family val="2"/>
      </rPr>
      <t>/ 300 PSI , WHT = 228 F  GAS RATE= 0.1 MMSCFPD.</t>
    </r>
  </si>
  <si>
    <t>EXPRO , FREQ.= 52 HZ, CURRENT= 78A, PIP= 2120 PSI, PDP= 4415 PSI, BHT= 249 F, M.T.= 274 F, WHT= 227 F,  
USP /DSP =1500/ 310 PSI , WHT = 222 F  GAS RATE= 0.274 MMSCFPD.</t>
  </si>
  <si>
    <t>PIP= 2095 PSI , PDP= 4360 PSI</t>
  </si>
  <si>
    <r>
      <rPr>
        <b/>
        <sz val="12"/>
        <color rgb="FFFF0000"/>
        <rFont val="Calibri"/>
        <family val="2"/>
      </rPr>
      <t>PIP= 2064 PSI , PDP= 4316 PSI ,</t>
    </r>
    <r>
      <rPr>
        <b/>
        <sz val="12"/>
        <color rgb="FF0000FF"/>
        <rFont val="Calibri"/>
        <family val="2"/>
      </rPr>
      <t xml:space="preserve"> M.T =274 F , BHT = 249 , USP/DSP=1400/242 PSI , WHT= 224 F ,FREQ.= 52 HZ , CURRENT= 74/76 A </t>
    </r>
  </si>
  <si>
    <t xml:space="preserve">W.C INCREASED F/8 TO 20% , </t>
  </si>
  <si>
    <t xml:space="preserve">EXPRO , FREQ.= 52 HZ, CURRENT= 74/76A, PIP= 2020 PSI, PDP= 4197 PSI, BHT= 248 F, M.T.= 272 F, WHT= 222 F,  
USP /DSP =1400/ 284 PSI , WHT = 222 F </t>
  </si>
  <si>
    <t>W.C INCREASED F/0 TO 8%</t>
  </si>
  <si>
    <t>EXPRO, FREQ.= 52 HZ, CURRENT= 74/76A, PIP= 2053 PSI, PDP= 4124 PSI, BHT= 243 F, M.T.= 272 F, WHT= 221 F,  GAS RATE= 0.338 MMMSCFPD.</t>
  </si>
  <si>
    <t xml:space="preserve">PIP= 2031 PSI , PDP= 4129 PSI , M.T =271 F , USP/DSP=1480/311 PSI , WHT= 222 F ,FREQ.= 52 HZ , CURRENT= 74/76 A </t>
  </si>
  <si>
    <t xml:space="preserve">PIP= 2045 PSI , PDP= 4133 PSI , M.T =271 F , USP/DSP=1450/326 PSI , WHT= 221 F ,FREQ.= 52 HZ , CURRENT= 73/76 A </t>
  </si>
  <si>
    <r>
      <t xml:space="preserve">EXPRO, PIP = 2039 PSI, </t>
    </r>
    <r>
      <rPr>
        <b/>
        <sz val="12"/>
        <color rgb="FFFF0000"/>
        <rFont val="Calibri"/>
        <family val="2"/>
      </rPr>
      <t>GAS RATE= 0.456 MMSCF/D</t>
    </r>
  </si>
  <si>
    <r>
      <t xml:space="preserve">EXPRO,PIP = 2031 PSI,  </t>
    </r>
    <r>
      <rPr>
        <b/>
        <sz val="12"/>
        <color rgb="FFFF0000"/>
        <rFont val="Calibri"/>
        <family val="2"/>
      </rPr>
      <t>GAS RATE= 0.368 MMSCF/D</t>
    </r>
  </si>
  <si>
    <t>FREQ = 52 HZ , CURRENT = 74 AMP , PIP = 2025 PSI , PDP = 4126 PSI , USP/DSP = 1450/300 PSI</t>
  </si>
  <si>
    <r>
      <t xml:space="preserve">EXPRO, FREQ.= 52 HZ, CURRENT= 73 A, PIP= 2013 PSI, PDP= 4148 PSI, BHT= 249 F, M.T.= 271 F, WHT= 219 F,  </t>
    </r>
    <r>
      <rPr>
        <b/>
        <sz val="12"/>
        <color rgb="FFFF0000"/>
        <rFont val="Calibri"/>
        <family val="2"/>
      </rPr>
      <t>GAS RATE= 0.48 MMMSCFPD.</t>
    </r>
  </si>
  <si>
    <t xml:space="preserve"> INCREASED FREQ. FROM 50 HZ TO 52 HZ .</t>
  </si>
  <si>
    <t>EXPRO, FREQ.= 50 HZ, PIP = 2013 PSI, GAS RATE= 0.54 MMMSCFPD.</t>
  </si>
  <si>
    <t xml:space="preserve">PIP = 1975 PSI </t>
  </si>
  <si>
    <t xml:space="preserve">PIP = 1933 PSI </t>
  </si>
  <si>
    <r>
      <t xml:space="preserve">EXPRO, FREQ.= 50 HZ, CURRENT= 70 A, PIP= 1945 PSI, PDP= 3945 PSI, BHT= 248 F, M.T.= 268 F, WHT= 215 F,  </t>
    </r>
    <r>
      <rPr>
        <b/>
        <sz val="12"/>
        <color rgb="FFFF0000"/>
        <rFont val="Calibri"/>
        <family val="2"/>
      </rPr>
      <t>GAS RATE= 0.27 MMMSCFPD.</t>
    </r>
  </si>
  <si>
    <t xml:space="preserve">PIP = 1935 PSI </t>
  </si>
  <si>
    <t xml:space="preserve">PIP = 1980 PSI </t>
  </si>
  <si>
    <t>EXPRO , GAS RATE= 0.344 MMSCF/D , FREQ.= 50Hz , CURR.=70 A , PIP =2075 PSI , PDP =4030 PSI  USP/DSP= 1300/310 PSI , WHT= 205 F , BHT= 248 F , M.T= 269 F</t>
  </si>
  <si>
    <t>SCHL. , GAS RATE= 0.45 MMSCFPD , FREQ.= 50Hz , CURR.=70 A , PIP =2187 PSI , PDP =4075 PSI  USP/DSP= 1230/300 PSI , WHT= 202 F</t>
  </si>
  <si>
    <t>EXPRO , GAS RATE= 0.326 MMSCF/D , FREQ.= 50Hz , CURR.=73 A , PIP =2221 PSI , PDP =4098 PSI  USP= 1230</t>
  </si>
  <si>
    <t>FINISHED DRILLING ,COMPLETED THE WELL AS OIL PRODUCER  FROM  AEB-IIIG (9787'-9818') , PRESS.= 2725 PSI &amp; (9834'-9848') , PRESS.= 2735 PSI USING ESP SYSTEM ,RIH WITH  CENTRILIFT ESP P-47 TO  8363 FT , STARTED THE WELL WITH  FREQ.= 50 HZ , CURRENT= 73 A, PIP= 2221 PSI, PDP= 4098 PSI, BHT= 247 F, M.T.= 267 F, WHP= 1230 PSI.</t>
  </si>
  <si>
    <r>
      <t>WELL ( ESP )</t>
    </r>
    <r>
      <rPr>
        <sz val="16"/>
        <rFont val="Calibri"/>
        <family val="2"/>
      </rPr>
      <t xml:space="preserve"> :</t>
    </r>
    <r>
      <rPr>
        <b/>
        <sz val="16"/>
        <rFont val="Calibri"/>
        <family val="2"/>
      </rPr>
      <t xml:space="preserve">    E-DEEP-13</t>
    </r>
  </si>
  <si>
    <r>
      <t xml:space="preserve">EXPRO , </t>
    </r>
    <r>
      <rPr>
        <b/>
        <sz val="12"/>
        <color rgb="FFFF0000"/>
        <rFont val="Calibri"/>
        <family val="2"/>
      </rPr>
      <t>FREQ= 48 Hz</t>
    </r>
    <r>
      <rPr>
        <b/>
        <sz val="12"/>
        <color indexed="12"/>
        <rFont val="Calibri"/>
        <family val="2"/>
      </rPr>
      <t xml:space="preserve"> , CUR=79 A , </t>
    </r>
    <r>
      <rPr>
        <b/>
        <sz val="12"/>
        <color rgb="FFFF0000"/>
        <rFont val="Calibri"/>
        <family val="2"/>
      </rPr>
      <t>PIP =1358 PSI</t>
    </r>
    <r>
      <rPr>
        <b/>
        <sz val="12"/>
        <color indexed="12"/>
        <rFont val="Calibri"/>
        <family val="2"/>
      </rPr>
      <t xml:space="preserve"> , PDP= 3720 PSI, Tm =282 F, Ti=257 F, USP/DSP = 395/295 PSI , WHT=230 F, </t>
    </r>
  </si>
  <si>
    <r>
      <t xml:space="preserve">EXPRO , </t>
    </r>
    <r>
      <rPr>
        <b/>
        <u/>
        <sz val="12"/>
        <color indexed="12"/>
        <rFont val="Calibri"/>
        <family val="2"/>
      </rPr>
      <t>FREQ.= 48 Hz</t>
    </r>
    <r>
      <rPr>
        <b/>
        <sz val="12"/>
        <color indexed="12"/>
        <rFont val="Calibri"/>
        <family val="2"/>
      </rPr>
      <t xml:space="preserve"> , CURR.=79 A , </t>
    </r>
    <r>
      <rPr>
        <b/>
        <sz val="12"/>
        <color rgb="FFFF0000"/>
        <rFont val="Calibri"/>
        <family val="2"/>
      </rPr>
      <t>PIP =1355 PSI</t>
    </r>
    <r>
      <rPr>
        <b/>
        <sz val="12"/>
        <color indexed="12"/>
        <rFont val="Calibri"/>
        <family val="2"/>
      </rPr>
      <t xml:space="preserve"> , PDP= 3720 PSI,  M.T =280 F, Ti=257 F, USP/DSP = 395/290 PSI , WHT=230 F, GAS RATE=0.013 MMSCFPD.    </t>
    </r>
  </si>
  <si>
    <r>
      <t xml:space="preserve">EXPRO , </t>
    </r>
    <r>
      <rPr>
        <b/>
        <u/>
        <sz val="12"/>
        <color indexed="12"/>
        <rFont val="Calibri"/>
        <family val="2"/>
      </rPr>
      <t>FREQ.= 48 Hz</t>
    </r>
    <r>
      <rPr>
        <b/>
        <sz val="12"/>
        <color indexed="12"/>
        <rFont val="Calibri"/>
        <family val="2"/>
      </rPr>
      <t xml:space="preserve"> , CURR.=79 A , </t>
    </r>
    <r>
      <rPr>
        <b/>
        <sz val="12"/>
        <color rgb="FFFF0000"/>
        <rFont val="Calibri"/>
        <family val="2"/>
      </rPr>
      <t>PIP =1366 PSI</t>
    </r>
    <r>
      <rPr>
        <b/>
        <sz val="12"/>
        <color indexed="12"/>
        <rFont val="Calibri"/>
        <family val="2"/>
      </rPr>
      <t xml:space="preserve"> , PDP= 3720 PSI,  M.T =280 F, Ti=257 F, USP/DSP = 390/283 PSI , WHT=230 F, GAS RATE=0.053 MMSCFPD.    </t>
    </r>
  </si>
  <si>
    <r>
      <t xml:space="preserve">EXPRO , </t>
    </r>
    <r>
      <rPr>
        <b/>
        <u/>
        <sz val="12"/>
        <color rgb="FF0000FF"/>
        <rFont val="Calibri"/>
        <family val="2"/>
      </rPr>
      <t>FREQ.= 48 Hz</t>
    </r>
    <r>
      <rPr>
        <b/>
        <sz val="12"/>
        <color indexed="12"/>
        <rFont val="Calibri"/>
        <family val="2"/>
      </rPr>
      <t xml:space="preserve"> , CURR.=79 A ,</t>
    </r>
    <r>
      <rPr>
        <b/>
        <sz val="12"/>
        <color rgb="FFFF0000"/>
        <rFont val="Calibri"/>
        <family val="2"/>
      </rPr>
      <t xml:space="preserve"> PIP =1338 PSI </t>
    </r>
    <r>
      <rPr>
        <b/>
        <sz val="12"/>
        <color indexed="12"/>
        <rFont val="Calibri"/>
        <family val="2"/>
      </rPr>
      <t xml:space="preserve">, PDP= 3890 PSI,  M.T =282 F, Ti=257 F, USP/DSP = 390/275 PSI , WHT=230 F, GAS RATE= 0.019 MMSCFPD.     </t>
    </r>
  </si>
  <si>
    <r>
      <t xml:space="preserve">EXPRO , </t>
    </r>
    <r>
      <rPr>
        <b/>
        <u/>
        <sz val="12"/>
        <color rgb="FF0000FF"/>
        <rFont val="Calibri"/>
        <family val="2"/>
      </rPr>
      <t>FREQ.= 48 Hz</t>
    </r>
    <r>
      <rPr>
        <b/>
        <sz val="12"/>
        <color indexed="12"/>
        <rFont val="Calibri"/>
        <family val="2"/>
      </rPr>
      <t xml:space="preserve"> , CURR.=79 A ,</t>
    </r>
    <r>
      <rPr>
        <b/>
        <sz val="12"/>
        <color rgb="FFFF0000"/>
        <rFont val="Calibri"/>
        <family val="2"/>
      </rPr>
      <t xml:space="preserve"> PIP =1395 PSI </t>
    </r>
    <r>
      <rPr>
        <b/>
        <sz val="12"/>
        <color indexed="12"/>
        <rFont val="Calibri"/>
        <family val="2"/>
      </rPr>
      <t xml:space="preserve">, PDP= 3785 PSI,  M.T =279 F,  USP/DSP = 420/300 PSI , WHT=229 F, GAS RATE= 0.015 MMSCFPD.     </t>
    </r>
  </si>
  <si>
    <r>
      <t xml:space="preserve">EXPRO , </t>
    </r>
    <r>
      <rPr>
        <b/>
        <u/>
        <sz val="12"/>
        <color rgb="FF0000FF"/>
        <rFont val="Calibri"/>
        <family val="2"/>
      </rPr>
      <t>FREQ.= 48 Hz</t>
    </r>
    <r>
      <rPr>
        <b/>
        <sz val="12"/>
        <color indexed="12"/>
        <rFont val="Calibri"/>
        <family val="2"/>
      </rPr>
      <t xml:space="preserve"> , CURR.=78 A , </t>
    </r>
    <r>
      <rPr>
        <b/>
        <sz val="12"/>
        <color rgb="FFFF0000"/>
        <rFont val="Calibri"/>
        <family val="2"/>
      </rPr>
      <t>PIP =1490 PSI</t>
    </r>
    <r>
      <rPr>
        <b/>
        <sz val="12"/>
        <color indexed="12"/>
        <rFont val="Calibri"/>
        <family val="2"/>
      </rPr>
      <t xml:space="preserve"> , PDP= 3760 PSI,  M.T =279 F,  USP/DSP = 450/320 PSI , WHT=230 F, GAS RATE= 0.08 MMSCFPD.     (</t>
    </r>
    <r>
      <rPr>
        <b/>
        <sz val="12"/>
        <color rgb="FFFF0000"/>
        <rFont val="Calibri"/>
        <family val="2"/>
      </rPr>
      <t>E-DEEP- 15 UNDER W/O</t>
    </r>
    <r>
      <rPr>
        <b/>
        <sz val="12"/>
        <color indexed="12"/>
        <rFont val="Calibri"/>
        <family val="2"/>
      </rPr>
      <t>)</t>
    </r>
  </si>
  <si>
    <r>
      <t>EXPRO ,</t>
    </r>
    <r>
      <rPr>
        <b/>
        <sz val="12"/>
        <color rgb="FF0000FF"/>
        <rFont val="Calibri"/>
        <family val="2"/>
      </rPr>
      <t xml:space="preserve"> </t>
    </r>
    <r>
      <rPr>
        <b/>
        <u/>
        <sz val="12"/>
        <color rgb="FF0000FF"/>
        <rFont val="Calibri"/>
        <family val="2"/>
      </rPr>
      <t>FREQ.= 48 Hz</t>
    </r>
    <r>
      <rPr>
        <b/>
        <sz val="12"/>
        <color rgb="FF0000FF"/>
        <rFont val="Calibri"/>
        <family val="2"/>
      </rPr>
      <t xml:space="preserve"> , </t>
    </r>
    <r>
      <rPr>
        <b/>
        <sz val="12"/>
        <color indexed="12"/>
        <rFont val="Calibri"/>
        <family val="2"/>
      </rPr>
      <t xml:space="preserve">CURR.=76 A , </t>
    </r>
    <r>
      <rPr>
        <b/>
        <sz val="12"/>
        <color rgb="FFFF0000"/>
        <rFont val="Calibri"/>
        <family val="2"/>
      </rPr>
      <t>PIP =1630 PSI</t>
    </r>
    <r>
      <rPr>
        <b/>
        <sz val="12"/>
        <color indexed="12"/>
        <rFont val="Calibri"/>
        <family val="2"/>
      </rPr>
      <t xml:space="preserve"> , PDP= 3720 PSI,  M.T =279 F,  USP/DSP = 420/320 PSI , WHT=227 F, GAS RATE= 0.087 MMSCFPD.</t>
    </r>
    <r>
      <rPr>
        <b/>
        <sz val="12"/>
        <color rgb="FFFF0000"/>
        <rFont val="Calibri"/>
        <family val="2"/>
      </rPr>
      <t xml:space="preserve">                                                          </t>
    </r>
    <r>
      <rPr>
        <b/>
        <sz val="16"/>
        <color rgb="FFFF0000"/>
        <rFont val="Calibri"/>
        <family val="2"/>
      </rPr>
      <t>(E-DEEP-12 &amp; 15 UNDER W/O)</t>
    </r>
  </si>
  <si>
    <r>
      <t>EXPRO ,</t>
    </r>
    <r>
      <rPr>
        <b/>
        <sz val="12"/>
        <color rgb="FF0000FF"/>
        <rFont val="Calibri"/>
        <family val="2"/>
      </rPr>
      <t xml:space="preserve"> </t>
    </r>
    <r>
      <rPr>
        <b/>
        <u/>
        <sz val="12"/>
        <color rgb="FF0000FF"/>
        <rFont val="Calibri"/>
        <family val="2"/>
      </rPr>
      <t>FREQ.= 48 Hz</t>
    </r>
    <r>
      <rPr>
        <b/>
        <sz val="12"/>
        <color rgb="FF0000FF"/>
        <rFont val="Calibri"/>
        <family val="2"/>
      </rPr>
      <t xml:space="preserve"> ,</t>
    </r>
    <r>
      <rPr>
        <b/>
        <sz val="12"/>
        <color indexed="12"/>
        <rFont val="Calibri"/>
        <family val="2"/>
      </rPr>
      <t xml:space="preserve"> CURR.=75 A , </t>
    </r>
    <r>
      <rPr>
        <b/>
        <sz val="12"/>
        <color rgb="FFFF0000"/>
        <rFont val="Calibri"/>
        <family val="2"/>
      </rPr>
      <t>PIP =1530 PSI</t>
    </r>
    <r>
      <rPr>
        <b/>
        <sz val="12"/>
        <color indexed="12"/>
        <rFont val="Calibri"/>
        <family val="2"/>
      </rPr>
      <t xml:space="preserve"> , PDP= 3790 PSI,  M.T =284 F,  DSP = 270 PSI , WHT=227 F, GAS RATE= 0.081 MMSCFPD.</t>
    </r>
    <r>
      <rPr>
        <b/>
        <sz val="12"/>
        <color rgb="FFFF0000"/>
        <rFont val="Calibri"/>
        <family val="2"/>
      </rPr>
      <t xml:space="preserve">                                                          </t>
    </r>
    <r>
      <rPr>
        <b/>
        <sz val="16"/>
        <color rgb="FFFF0000"/>
        <rFont val="Calibri"/>
        <family val="2"/>
      </rPr>
      <t>(E-DEEP-12 &amp; 15 UNDER W/O)</t>
    </r>
  </si>
  <si>
    <r>
      <t xml:space="preserve">EXPRO , </t>
    </r>
    <r>
      <rPr>
        <b/>
        <u/>
        <sz val="12"/>
        <color rgb="FF0000FF"/>
        <rFont val="Calibri"/>
        <family val="2"/>
      </rPr>
      <t>FREQ.= 48 Hz</t>
    </r>
    <r>
      <rPr>
        <b/>
        <sz val="12"/>
        <color indexed="12"/>
        <rFont val="Calibri"/>
        <family val="2"/>
      </rPr>
      <t xml:space="preserve"> , CURR.=79 A , </t>
    </r>
    <r>
      <rPr>
        <b/>
        <sz val="12"/>
        <color rgb="FFFF0000"/>
        <rFont val="Calibri"/>
        <family val="2"/>
      </rPr>
      <t xml:space="preserve">PIP =1445 PSI </t>
    </r>
    <r>
      <rPr>
        <b/>
        <sz val="12"/>
        <color indexed="12"/>
        <rFont val="Calibri"/>
        <family val="2"/>
      </rPr>
      <t>, PDP= 3790 PSI,  M.T =284 F,  DSP = 270 PSI , WHT=227 F, GAS RATE= 0.021 MMSCFPD.</t>
    </r>
  </si>
  <si>
    <r>
      <t>EXPRO ,</t>
    </r>
    <r>
      <rPr>
        <b/>
        <u/>
        <sz val="12"/>
        <color rgb="FF0000FF"/>
        <rFont val="Calibri"/>
        <family val="2"/>
      </rPr>
      <t xml:space="preserve"> FREQ.= 48 Hz</t>
    </r>
    <r>
      <rPr>
        <b/>
        <sz val="12"/>
        <color indexed="12"/>
        <rFont val="Calibri"/>
        <family val="2"/>
      </rPr>
      <t xml:space="preserve"> , CURR.=76 A , </t>
    </r>
    <r>
      <rPr>
        <b/>
        <sz val="12"/>
        <color rgb="FFFF0000"/>
        <rFont val="Calibri"/>
        <family val="2"/>
      </rPr>
      <t>PIP =1560 PSI</t>
    </r>
    <r>
      <rPr>
        <b/>
        <sz val="12"/>
        <color indexed="12"/>
        <rFont val="Calibri"/>
        <family val="2"/>
      </rPr>
      <t xml:space="preserve"> , PDP= 3710 PSI,  M.T =283 F,  DSP = 290 PSI , WHT=227 F</t>
    </r>
  </si>
  <si>
    <r>
      <t>EXPRO ,</t>
    </r>
    <r>
      <rPr>
        <b/>
        <u/>
        <sz val="12"/>
        <color rgb="FFFF0000"/>
        <rFont val="Calibri"/>
        <family val="2"/>
      </rPr>
      <t xml:space="preserve"> </t>
    </r>
    <r>
      <rPr>
        <b/>
        <u/>
        <sz val="16"/>
        <color rgb="FFFF0000"/>
        <rFont val="Calibri"/>
        <family val="2"/>
      </rPr>
      <t>FREQ.= 48 Hz</t>
    </r>
    <r>
      <rPr>
        <b/>
        <sz val="12"/>
        <color indexed="12"/>
        <rFont val="Calibri"/>
        <family val="2"/>
      </rPr>
      <t xml:space="preserve"> , CURR.=77 A , </t>
    </r>
    <r>
      <rPr>
        <b/>
        <sz val="12"/>
        <color rgb="FFFF0000"/>
        <rFont val="Calibri"/>
        <family val="2"/>
      </rPr>
      <t>PIP =1400 PSI</t>
    </r>
    <r>
      <rPr>
        <b/>
        <sz val="12"/>
        <color indexed="12"/>
        <rFont val="Calibri"/>
        <family val="2"/>
      </rPr>
      <t xml:space="preserve"> , PDP= 3745PSI,  M.T =283 F,  USP/DSP = 380/294 PSI</t>
    </r>
  </si>
  <si>
    <t>DECREASED FREQ. F/50 HZ T/48 HZ  (FREQ.= 48 Hz , CURR.=76 A , PIP =1374 PSI , PDP= 3706 PSI,  M.T =283 F, DSP =234 PSI , WHT =225 F)</t>
  </si>
  <si>
    <r>
      <t xml:space="preserve">EXPRO , </t>
    </r>
    <r>
      <rPr>
        <b/>
        <u/>
        <sz val="12"/>
        <color indexed="12"/>
        <rFont val="Calibri"/>
        <family val="2"/>
      </rPr>
      <t>FREQ.= 50 Hz</t>
    </r>
    <r>
      <rPr>
        <b/>
        <sz val="12"/>
        <color indexed="12"/>
        <rFont val="Calibri"/>
        <family val="2"/>
      </rPr>
      <t xml:space="preserve"> , </t>
    </r>
    <r>
      <rPr>
        <b/>
        <u/>
        <sz val="12"/>
        <color indexed="12"/>
        <rFont val="Calibri"/>
        <family val="2"/>
      </rPr>
      <t>CURR.=80/81 A</t>
    </r>
    <r>
      <rPr>
        <b/>
        <sz val="12"/>
        <color indexed="12"/>
        <rFont val="Calibri"/>
        <family val="2"/>
      </rPr>
      <t xml:space="preserve"> , </t>
    </r>
    <r>
      <rPr>
        <b/>
        <sz val="12"/>
        <color rgb="FFFF0000"/>
        <rFont val="Calibri"/>
        <family val="2"/>
      </rPr>
      <t>PIP =1265 PSI , PDP= 3750 PSI</t>
    </r>
    <r>
      <rPr>
        <b/>
        <sz val="12"/>
        <color indexed="12"/>
        <rFont val="Calibri"/>
        <family val="2"/>
      </rPr>
      <t>,  M.T =285 F,  USP/DSP =400/290 PSI ,  , GAS RATE =0.124 MMSCF/D</t>
    </r>
  </si>
  <si>
    <r>
      <t xml:space="preserve">EXPRO , </t>
    </r>
    <r>
      <rPr>
        <b/>
        <u/>
        <sz val="12"/>
        <color indexed="12"/>
        <rFont val="Calibri"/>
        <family val="2"/>
      </rPr>
      <t>FREQ.= 50 Hz</t>
    </r>
    <r>
      <rPr>
        <b/>
        <sz val="12"/>
        <color indexed="12"/>
        <rFont val="Calibri"/>
        <family val="2"/>
      </rPr>
      <t xml:space="preserve"> , </t>
    </r>
    <r>
      <rPr>
        <b/>
        <u/>
        <sz val="12"/>
        <color indexed="12"/>
        <rFont val="Calibri"/>
        <family val="2"/>
      </rPr>
      <t>CURR.=80/82 A</t>
    </r>
    <r>
      <rPr>
        <b/>
        <sz val="12"/>
        <color indexed="12"/>
        <rFont val="Calibri"/>
        <family val="2"/>
      </rPr>
      <t xml:space="preserve"> , </t>
    </r>
    <r>
      <rPr>
        <b/>
        <sz val="12"/>
        <color rgb="FFFF0000"/>
        <rFont val="Calibri"/>
        <family val="2"/>
      </rPr>
      <t>PIP =1197 PSI , PDP= 3771 PSI</t>
    </r>
    <r>
      <rPr>
        <b/>
        <sz val="12"/>
        <color indexed="12"/>
        <rFont val="Calibri"/>
        <family val="2"/>
      </rPr>
      <t>,  M.T =288 F,  USP =315 PSI , DSP=290 PSI  , GAS RATE =0.117 MMSCF/D</t>
    </r>
  </si>
  <si>
    <r>
      <rPr>
        <b/>
        <sz val="12"/>
        <color rgb="FF0000FF"/>
        <rFont val="Calibri"/>
        <family val="2"/>
      </rPr>
      <t>EXPRO</t>
    </r>
    <r>
      <rPr>
        <b/>
        <sz val="12"/>
        <color indexed="12"/>
        <rFont val="Calibri"/>
        <family val="2"/>
      </rPr>
      <t xml:space="preserve"> , </t>
    </r>
    <r>
      <rPr>
        <b/>
        <u/>
        <sz val="12"/>
        <color rgb="FF0000FF"/>
        <rFont val="Calibri"/>
        <family val="2"/>
      </rPr>
      <t>FREQ.= 50 Hz</t>
    </r>
    <r>
      <rPr>
        <b/>
        <sz val="12"/>
        <color indexed="12"/>
        <rFont val="Calibri"/>
        <family val="2"/>
      </rPr>
      <t xml:space="preserve"> , </t>
    </r>
    <r>
      <rPr>
        <b/>
        <u/>
        <sz val="12"/>
        <color rgb="FF0000FF"/>
        <rFont val="Calibri"/>
        <family val="2"/>
      </rPr>
      <t>CURR.=82 A</t>
    </r>
    <r>
      <rPr>
        <b/>
        <sz val="12"/>
        <color indexed="12"/>
        <rFont val="Calibri"/>
        <family val="2"/>
      </rPr>
      <t xml:space="preserve"> , </t>
    </r>
    <r>
      <rPr>
        <b/>
        <sz val="12"/>
        <color rgb="FFFF0000"/>
        <rFont val="Calibri"/>
        <family val="2"/>
      </rPr>
      <t xml:space="preserve">PIP =1190 PSI , PDP= 3795 PSI, </t>
    </r>
    <r>
      <rPr>
        <b/>
        <sz val="12"/>
        <color indexed="12"/>
        <rFont val="Calibri"/>
        <family val="2"/>
      </rPr>
      <t xml:space="preserve"> M.T =288 F,  WHP =315 PSI , WHT=229 F  , GAS RATE =0.116 MMSCF/D</t>
    </r>
  </si>
  <si>
    <r>
      <rPr>
        <b/>
        <sz val="12"/>
        <color rgb="FF0000FF"/>
        <rFont val="Calibri"/>
        <family val="2"/>
      </rPr>
      <t>EXPRO</t>
    </r>
    <r>
      <rPr>
        <b/>
        <sz val="12"/>
        <color indexed="12"/>
        <rFont val="Calibri"/>
        <family val="2"/>
      </rPr>
      <t xml:space="preserve"> , </t>
    </r>
    <r>
      <rPr>
        <b/>
        <u/>
        <sz val="12"/>
        <color rgb="FF0000FF"/>
        <rFont val="Calibri"/>
        <family val="2"/>
      </rPr>
      <t>FREQ.= 50 Hz</t>
    </r>
    <r>
      <rPr>
        <b/>
        <sz val="12"/>
        <color indexed="12"/>
        <rFont val="Calibri"/>
        <family val="2"/>
      </rPr>
      <t xml:space="preserve"> , </t>
    </r>
    <r>
      <rPr>
        <b/>
        <u/>
        <sz val="12"/>
        <color rgb="FF0000FF"/>
        <rFont val="Calibri"/>
        <family val="2"/>
      </rPr>
      <t>CURR.=82 A</t>
    </r>
    <r>
      <rPr>
        <b/>
        <sz val="12"/>
        <color indexed="12"/>
        <rFont val="Calibri"/>
        <family val="2"/>
      </rPr>
      <t xml:space="preserve"> , </t>
    </r>
    <r>
      <rPr>
        <b/>
        <sz val="12"/>
        <color rgb="FFFF0000"/>
        <rFont val="Calibri"/>
        <family val="2"/>
      </rPr>
      <t xml:space="preserve">PIP =1200 PSI , PDP= 3751 PSI, </t>
    </r>
    <r>
      <rPr>
        <b/>
        <sz val="12"/>
        <color indexed="12"/>
        <rFont val="Calibri"/>
        <family val="2"/>
      </rPr>
      <t xml:space="preserve"> M.T =289 F,  USP / </t>
    </r>
    <r>
      <rPr>
        <b/>
        <u/>
        <sz val="12"/>
        <color rgb="FFFF0000"/>
        <rFont val="Calibri"/>
        <family val="2"/>
      </rPr>
      <t>DSP= 450/250</t>
    </r>
    <r>
      <rPr>
        <b/>
        <sz val="12"/>
        <color indexed="12"/>
        <rFont val="Calibri"/>
        <family val="2"/>
      </rPr>
      <t xml:space="preserve"> PSI , WHT=228 F </t>
    </r>
  </si>
  <si>
    <r>
      <rPr>
        <b/>
        <sz val="12"/>
        <color rgb="FFFF0000"/>
        <rFont val="Calibri"/>
        <family val="2"/>
      </rPr>
      <t>EXPRO</t>
    </r>
    <r>
      <rPr>
        <b/>
        <sz val="12"/>
        <color indexed="12"/>
        <rFont val="Calibri"/>
        <family val="2"/>
      </rPr>
      <t xml:space="preserve"> , </t>
    </r>
    <r>
      <rPr>
        <b/>
        <u/>
        <sz val="12"/>
        <color rgb="FF0000FF"/>
        <rFont val="Calibri"/>
        <family val="2"/>
      </rPr>
      <t>FREQ.= 50 Hz</t>
    </r>
    <r>
      <rPr>
        <b/>
        <sz val="12"/>
        <color indexed="12"/>
        <rFont val="Calibri"/>
        <family val="2"/>
      </rPr>
      <t xml:space="preserve"> , </t>
    </r>
    <r>
      <rPr>
        <b/>
        <u/>
        <sz val="12"/>
        <color rgb="FFFF0000"/>
        <rFont val="Calibri"/>
        <family val="2"/>
      </rPr>
      <t>CURR.=80 A</t>
    </r>
    <r>
      <rPr>
        <b/>
        <sz val="12"/>
        <color indexed="12"/>
        <rFont val="Calibri"/>
        <family val="2"/>
      </rPr>
      <t xml:space="preserve"> , </t>
    </r>
    <r>
      <rPr>
        <b/>
        <sz val="12"/>
        <color rgb="FFFF0000"/>
        <rFont val="Calibri"/>
        <family val="2"/>
      </rPr>
      <t xml:space="preserve">PIP =1200 PSI , PDP= 3751 PSI, </t>
    </r>
    <r>
      <rPr>
        <b/>
        <sz val="12"/>
        <color indexed="12"/>
        <rFont val="Calibri"/>
        <family val="2"/>
      </rPr>
      <t xml:space="preserve"> M.T =289 F,  USP / </t>
    </r>
    <r>
      <rPr>
        <b/>
        <u/>
        <sz val="12"/>
        <color rgb="FFFF0000"/>
        <rFont val="Calibri"/>
        <family val="2"/>
      </rPr>
      <t>DSP= 450/290</t>
    </r>
    <r>
      <rPr>
        <b/>
        <sz val="12"/>
        <color indexed="12"/>
        <rFont val="Calibri"/>
        <family val="2"/>
      </rPr>
      <t xml:space="preserve"> PSI , WHT=228 F </t>
    </r>
  </si>
  <si>
    <r>
      <rPr>
        <b/>
        <sz val="12"/>
        <color rgb="FFFF0000"/>
        <rFont val="Calibri"/>
        <family val="2"/>
      </rPr>
      <t>EXPRO</t>
    </r>
    <r>
      <rPr>
        <b/>
        <sz val="12"/>
        <color indexed="12"/>
        <rFont val="Calibri"/>
        <family val="2"/>
      </rPr>
      <t xml:space="preserve"> , </t>
    </r>
    <r>
      <rPr>
        <b/>
        <u/>
        <sz val="12"/>
        <color rgb="FF0000FF"/>
        <rFont val="Calibri"/>
        <family val="2"/>
      </rPr>
      <t>FREQ.= 50 Hz</t>
    </r>
    <r>
      <rPr>
        <b/>
        <sz val="12"/>
        <color indexed="12"/>
        <rFont val="Calibri"/>
        <family val="2"/>
      </rPr>
      <t xml:space="preserve"> , </t>
    </r>
    <r>
      <rPr>
        <b/>
        <u/>
        <sz val="12"/>
        <color rgb="FFFF0000"/>
        <rFont val="Calibri"/>
        <family val="2"/>
      </rPr>
      <t>CURR.=79 A</t>
    </r>
    <r>
      <rPr>
        <b/>
        <sz val="12"/>
        <color indexed="12"/>
        <rFont val="Calibri"/>
        <family val="2"/>
      </rPr>
      <t xml:space="preserve"> , </t>
    </r>
    <r>
      <rPr>
        <b/>
        <sz val="12"/>
        <color rgb="FFFF0000"/>
        <rFont val="Calibri"/>
        <family val="2"/>
      </rPr>
      <t xml:space="preserve">PIP =1197 PSI , </t>
    </r>
    <r>
      <rPr>
        <b/>
        <sz val="12"/>
        <color indexed="12"/>
        <rFont val="Calibri"/>
        <family val="2"/>
      </rPr>
      <t xml:space="preserve"> M.T =292 F,  </t>
    </r>
    <r>
      <rPr>
        <b/>
        <u/>
        <sz val="12"/>
        <color rgb="FFFF0000"/>
        <rFont val="Calibri"/>
        <family val="2"/>
      </rPr>
      <t>DSP= 300</t>
    </r>
    <r>
      <rPr>
        <b/>
        <sz val="12"/>
        <color indexed="12"/>
        <rFont val="Calibri"/>
        <family val="2"/>
      </rPr>
      <t xml:space="preserve"> PSI , WHT=227 F </t>
    </r>
  </si>
  <si>
    <r>
      <rPr>
        <b/>
        <sz val="12"/>
        <color rgb="FFFF0000"/>
        <rFont val="Calibri"/>
        <family val="2"/>
      </rPr>
      <t>EXPRO</t>
    </r>
    <r>
      <rPr>
        <b/>
        <sz val="12"/>
        <color indexed="12"/>
        <rFont val="Calibri"/>
        <family val="2"/>
      </rPr>
      <t xml:space="preserve"> , </t>
    </r>
    <r>
      <rPr>
        <b/>
        <u/>
        <sz val="12"/>
        <color rgb="FF0000FF"/>
        <rFont val="Calibri"/>
        <family val="2"/>
      </rPr>
      <t>FREQ.= 50 Hz</t>
    </r>
    <r>
      <rPr>
        <b/>
        <sz val="12"/>
        <color indexed="12"/>
        <rFont val="Calibri"/>
        <family val="2"/>
      </rPr>
      <t xml:space="preserve"> , </t>
    </r>
    <r>
      <rPr>
        <b/>
        <u/>
        <sz val="12"/>
        <color rgb="FFFF0000"/>
        <rFont val="Calibri"/>
        <family val="2"/>
      </rPr>
      <t>CURR.=80 A</t>
    </r>
    <r>
      <rPr>
        <b/>
        <sz val="12"/>
        <color indexed="12"/>
        <rFont val="Calibri"/>
        <family val="2"/>
      </rPr>
      <t xml:space="preserve"> , </t>
    </r>
    <r>
      <rPr>
        <b/>
        <sz val="12"/>
        <color rgb="FFFF0000"/>
        <rFont val="Calibri"/>
        <family val="2"/>
      </rPr>
      <t xml:space="preserve">PIP =1163 PSI , </t>
    </r>
    <r>
      <rPr>
        <b/>
        <sz val="12"/>
        <color indexed="12"/>
        <rFont val="Calibri"/>
        <family val="2"/>
      </rPr>
      <t xml:space="preserve"> M.T =294 F,  </t>
    </r>
    <r>
      <rPr>
        <b/>
        <u/>
        <sz val="12"/>
        <color rgb="FFFF0000"/>
        <rFont val="Calibri"/>
        <family val="2"/>
      </rPr>
      <t>DSP= 265</t>
    </r>
    <r>
      <rPr>
        <b/>
        <sz val="12"/>
        <color indexed="12"/>
        <rFont val="Calibri"/>
        <family val="2"/>
      </rPr>
      <t xml:space="preserve"> PSI , WHT=224 F , GAS RATE= 0.2172 MMSCF/D</t>
    </r>
  </si>
  <si>
    <r>
      <rPr>
        <b/>
        <sz val="12"/>
        <color rgb="FFFF0000"/>
        <rFont val="Calibri"/>
        <family val="2"/>
      </rPr>
      <t>EXPRO</t>
    </r>
    <r>
      <rPr>
        <b/>
        <sz val="12"/>
        <color indexed="12"/>
        <rFont val="Calibri"/>
        <family val="2"/>
      </rPr>
      <t xml:space="preserve"> , </t>
    </r>
    <r>
      <rPr>
        <b/>
        <u/>
        <sz val="12"/>
        <color rgb="FF0000FF"/>
        <rFont val="Calibri"/>
        <family val="2"/>
      </rPr>
      <t>FREQ.= 50 Hz</t>
    </r>
    <r>
      <rPr>
        <b/>
        <sz val="12"/>
        <color indexed="12"/>
        <rFont val="Calibri"/>
        <family val="2"/>
      </rPr>
      <t xml:space="preserve"> , </t>
    </r>
    <r>
      <rPr>
        <b/>
        <u/>
        <sz val="12"/>
        <color rgb="FFFF0000"/>
        <rFont val="Calibri"/>
        <family val="2"/>
      </rPr>
      <t>CURR.=79 A</t>
    </r>
    <r>
      <rPr>
        <b/>
        <sz val="12"/>
        <color indexed="12"/>
        <rFont val="Calibri"/>
        <family val="2"/>
      </rPr>
      <t xml:space="preserve"> , </t>
    </r>
    <r>
      <rPr>
        <b/>
        <sz val="12"/>
        <color rgb="FFFF0000"/>
        <rFont val="Calibri"/>
        <family val="2"/>
      </rPr>
      <t xml:space="preserve">PIP =1176 PSI , </t>
    </r>
    <r>
      <rPr>
        <b/>
        <sz val="12"/>
        <color indexed="12"/>
        <rFont val="Calibri"/>
        <family val="2"/>
      </rPr>
      <t xml:space="preserve"> M.T =292 F,  </t>
    </r>
    <r>
      <rPr>
        <b/>
        <u/>
        <sz val="12"/>
        <color rgb="FFFF0000"/>
        <rFont val="Calibri"/>
        <family val="2"/>
      </rPr>
      <t>DSP= 278</t>
    </r>
    <r>
      <rPr>
        <b/>
        <sz val="12"/>
        <color indexed="12"/>
        <rFont val="Calibri"/>
        <family val="2"/>
      </rPr>
      <t xml:space="preserve"> PSI , GAS RATE= 0.262 MMSCF/D</t>
    </r>
  </si>
  <si>
    <r>
      <rPr>
        <b/>
        <sz val="12"/>
        <color rgb="FFFF0000"/>
        <rFont val="Calibri"/>
        <family val="2"/>
      </rPr>
      <t>EXPRO</t>
    </r>
    <r>
      <rPr>
        <b/>
        <sz val="12"/>
        <color indexed="12"/>
        <rFont val="Calibri"/>
        <family val="2"/>
      </rPr>
      <t xml:space="preserve"> , </t>
    </r>
    <r>
      <rPr>
        <b/>
        <u/>
        <sz val="12"/>
        <color rgb="FF0000FF"/>
        <rFont val="Calibri"/>
        <family val="2"/>
      </rPr>
      <t>FREQ.= 50 Hz</t>
    </r>
    <r>
      <rPr>
        <b/>
        <sz val="12"/>
        <color indexed="12"/>
        <rFont val="Calibri"/>
        <family val="2"/>
      </rPr>
      <t xml:space="preserve"> , </t>
    </r>
    <r>
      <rPr>
        <b/>
        <u/>
        <sz val="12"/>
        <color rgb="FFFF0000"/>
        <rFont val="Calibri"/>
        <family val="2"/>
      </rPr>
      <t>CURR.=79 A</t>
    </r>
    <r>
      <rPr>
        <b/>
        <sz val="12"/>
        <color indexed="12"/>
        <rFont val="Calibri"/>
        <family val="2"/>
      </rPr>
      <t xml:space="preserve"> , </t>
    </r>
    <r>
      <rPr>
        <b/>
        <sz val="12"/>
        <color rgb="FFFF0000"/>
        <rFont val="Calibri"/>
        <family val="2"/>
      </rPr>
      <t xml:space="preserve">PIP =1193 PSI , </t>
    </r>
    <r>
      <rPr>
        <b/>
        <sz val="12"/>
        <color indexed="12"/>
        <rFont val="Calibri"/>
        <family val="2"/>
      </rPr>
      <t xml:space="preserve">PDP=3521 PSI,BHT=255 F , M.T =292 F,  </t>
    </r>
    <r>
      <rPr>
        <b/>
        <u/>
        <sz val="12"/>
        <color rgb="FFFF0000"/>
        <rFont val="Calibri"/>
        <family val="2"/>
      </rPr>
      <t>USP/DSP= 350/270</t>
    </r>
    <r>
      <rPr>
        <b/>
        <sz val="12"/>
        <color indexed="12"/>
        <rFont val="Calibri"/>
        <family val="2"/>
      </rPr>
      <t xml:space="preserve"> PSI , GAS RATE= 0.325 MMSCF/D</t>
    </r>
  </si>
  <si>
    <r>
      <t>CHANGED VSD  BY ANOTHER VSD</t>
    </r>
    <r>
      <rPr>
        <b/>
        <sz val="14"/>
        <color rgb="FFFF0000"/>
        <rFont val="Calibri"/>
        <family val="2"/>
      </rPr>
      <t xml:space="preserve"> ( BESIDE </t>
    </r>
    <r>
      <rPr>
        <b/>
        <u/>
        <sz val="14"/>
        <color rgb="FFFF0000"/>
        <rFont val="Calibri"/>
        <family val="2"/>
      </rPr>
      <t>E-DEEP-12</t>
    </r>
    <r>
      <rPr>
        <b/>
        <sz val="14"/>
        <color rgb="FFFF0000"/>
        <rFont val="Calibri"/>
        <family val="2"/>
      </rPr>
      <t>)</t>
    </r>
  </si>
  <si>
    <r>
      <t xml:space="preserve">DOWN DUE TO </t>
    </r>
    <r>
      <rPr>
        <b/>
        <sz val="12"/>
        <color rgb="FFFF0000"/>
        <rFont val="Calibri"/>
        <family val="2"/>
      </rPr>
      <t>VSD PROBLEM</t>
    </r>
    <r>
      <rPr>
        <b/>
        <sz val="12"/>
        <color rgb="FF0000FF"/>
        <rFont val="Calibri"/>
        <family val="2"/>
      </rPr>
      <t xml:space="preserve"> , STARTED , THEN DOWN AGAIN DUE TO </t>
    </r>
    <r>
      <rPr>
        <b/>
        <sz val="12"/>
        <color rgb="FFFF0000"/>
        <rFont val="Calibri"/>
        <family val="2"/>
      </rPr>
      <t>OVERLOAD ALARM</t>
    </r>
    <r>
      <rPr>
        <b/>
        <sz val="12"/>
        <color rgb="FF0000FF"/>
        <rFont val="Calibri"/>
        <family val="2"/>
      </rPr>
      <t xml:space="preserve"> , STARTED , ON STREAM</t>
    </r>
  </si>
  <si>
    <t xml:space="preserve">PIP=1206 PSI , PDP=3463 PSI </t>
  </si>
  <si>
    <t xml:space="preserve">PIP=1214 PSI , PDP=3452 PSI </t>
  </si>
  <si>
    <t xml:space="preserve">PIP=1230 PSI , PDP=3453 PSI </t>
  </si>
  <si>
    <t xml:space="preserve">PIP=1249 PSI , PDP=3437 PSI </t>
  </si>
  <si>
    <r>
      <rPr>
        <b/>
        <sz val="12"/>
        <color rgb="FFFF0000"/>
        <rFont val="Calibri"/>
        <family val="2"/>
      </rPr>
      <t>EXPRO</t>
    </r>
    <r>
      <rPr>
        <b/>
        <sz val="12"/>
        <color indexed="12"/>
        <rFont val="Calibri"/>
        <family val="2"/>
      </rPr>
      <t xml:space="preserve"> , </t>
    </r>
    <r>
      <rPr>
        <b/>
        <u/>
        <sz val="12"/>
        <color rgb="FF0000FF"/>
        <rFont val="Calibri"/>
        <family val="2"/>
      </rPr>
      <t>FREQ.= 50 Hz</t>
    </r>
    <r>
      <rPr>
        <b/>
        <sz val="12"/>
        <color indexed="12"/>
        <rFont val="Calibri"/>
        <family val="2"/>
      </rPr>
      <t xml:space="preserve"> , </t>
    </r>
    <r>
      <rPr>
        <b/>
        <u/>
        <sz val="12"/>
        <color rgb="FFFF0000"/>
        <rFont val="Calibri"/>
        <family val="2"/>
      </rPr>
      <t>CURR.=73 A</t>
    </r>
    <r>
      <rPr>
        <b/>
        <sz val="12"/>
        <color indexed="12"/>
        <rFont val="Calibri"/>
        <family val="2"/>
      </rPr>
      <t xml:space="preserve"> , </t>
    </r>
    <r>
      <rPr>
        <b/>
        <sz val="12"/>
        <color rgb="FFFF0000"/>
        <rFont val="Calibri"/>
        <family val="2"/>
      </rPr>
      <t xml:space="preserve">PIP =1280 PSI , </t>
    </r>
    <r>
      <rPr>
        <b/>
        <sz val="12"/>
        <color indexed="12"/>
        <rFont val="Calibri"/>
        <family val="2"/>
      </rPr>
      <t xml:space="preserve">PDP=3475 PSI,BHT=255 F , M.T =292 F,  </t>
    </r>
    <r>
      <rPr>
        <b/>
        <u/>
        <sz val="12"/>
        <color rgb="FFFF0000"/>
        <rFont val="Calibri"/>
        <family val="2"/>
      </rPr>
      <t>USP/DSP= 390/235</t>
    </r>
    <r>
      <rPr>
        <b/>
        <sz val="12"/>
        <color indexed="12"/>
        <rFont val="Calibri"/>
        <family val="2"/>
      </rPr>
      <t xml:space="preserve"> PSI , GAS RATE= 0.348 MMSCF/D</t>
    </r>
  </si>
  <si>
    <t xml:space="preserve">CURR.=70 A </t>
  </si>
  <si>
    <t xml:space="preserve">CURR.=67 A </t>
  </si>
  <si>
    <t xml:space="preserve">CURR.=65 A </t>
  </si>
  <si>
    <r>
      <t xml:space="preserve">HALLIBURTON, </t>
    </r>
    <r>
      <rPr>
        <b/>
        <u/>
        <sz val="12"/>
        <color rgb="FF0000FF"/>
        <rFont val="Calibri"/>
        <family val="2"/>
      </rPr>
      <t>FREQ.= 50 Hz</t>
    </r>
    <r>
      <rPr>
        <b/>
        <sz val="12"/>
        <color indexed="12"/>
        <rFont val="Calibri"/>
        <family val="2"/>
      </rPr>
      <t xml:space="preserve"> , CURR.=62/64 A , PIP =1680 PSI , PDP=3216 PSI,BHT=252 F , M.T =282 F,  </t>
    </r>
    <r>
      <rPr>
        <b/>
        <u/>
        <sz val="12"/>
        <color rgb="FFFF0000"/>
        <rFont val="Calibri"/>
        <family val="2"/>
      </rPr>
      <t>USP/DSP= 390/25</t>
    </r>
    <r>
      <rPr>
        <b/>
        <sz val="12"/>
        <color indexed="12"/>
        <rFont val="Calibri"/>
        <family val="2"/>
      </rPr>
      <t>0 PSI , GAS RATE= 0.705 MMSCF/D</t>
    </r>
  </si>
  <si>
    <r>
      <t xml:space="preserve">HALLIBURTON, </t>
    </r>
    <r>
      <rPr>
        <b/>
        <u/>
        <sz val="12"/>
        <color rgb="FF0000FF"/>
        <rFont val="Calibri"/>
        <family val="2"/>
      </rPr>
      <t>FREQ.= 50 Hz</t>
    </r>
    <r>
      <rPr>
        <b/>
        <sz val="12"/>
        <color indexed="12"/>
        <rFont val="Calibri"/>
        <family val="2"/>
      </rPr>
      <t xml:space="preserve"> , CURR.=62/64 A , PIP =1715 PSI , PDP=3217 PSI,BHT=252 F , M.T =282 F,  USP/DSP= 450/251 PSI , GAS RATE= 0.699 MMSCF/D</t>
    </r>
  </si>
  <si>
    <r>
      <t xml:space="preserve">HALLIBURTON, </t>
    </r>
    <r>
      <rPr>
        <b/>
        <u/>
        <sz val="12"/>
        <color rgb="FFFF0000"/>
        <rFont val="Calibri"/>
        <family val="2"/>
      </rPr>
      <t>FREQ.= 50 Hz</t>
    </r>
    <r>
      <rPr>
        <b/>
        <sz val="12"/>
        <color indexed="12"/>
        <rFont val="Calibri"/>
        <family val="2"/>
      </rPr>
      <t xml:space="preserve"> , CURR.=66 A , </t>
    </r>
    <r>
      <rPr>
        <b/>
        <sz val="12"/>
        <color rgb="FFFF0000"/>
        <rFont val="Calibri"/>
        <family val="2"/>
      </rPr>
      <t>PIP =1950 PSI</t>
    </r>
    <r>
      <rPr>
        <b/>
        <sz val="12"/>
        <color indexed="12"/>
        <rFont val="Calibri"/>
        <family val="2"/>
      </rPr>
      <t xml:space="preserve"> , PDP=3300 PSI,BHT=252 F , M.T =282 F,  </t>
    </r>
    <r>
      <rPr>
        <b/>
        <sz val="12"/>
        <color rgb="FFFF0000"/>
        <rFont val="Calibri"/>
        <family val="2"/>
      </rPr>
      <t>USP/DSP= 440/252</t>
    </r>
    <r>
      <rPr>
        <b/>
        <sz val="12"/>
        <color indexed="12"/>
        <rFont val="Calibri"/>
        <family val="2"/>
      </rPr>
      <t xml:space="preserve"> PSI , GAS RATE= 0.631 MMSCF/D</t>
    </r>
  </si>
  <si>
    <r>
      <t xml:space="preserve">FINISHED DRILLING ,COMPLETED THE WELL AS OIL PRODUCER  FROM </t>
    </r>
    <r>
      <rPr>
        <b/>
        <sz val="12"/>
        <color rgb="FF00B050"/>
        <rFont val="Calibri"/>
        <family val="2"/>
      </rPr>
      <t xml:space="preserve">AEB-IIIG (9868’–9895 ') P = 2351 PSI 27 FT, (9907’ – 9926’) P = 2096 PSI 19 FT, (9942’ – 9966’) P = 2100 PSI 24 FT
, (9986’ – 10010’) P = 2190 PSI 24 FT) , </t>
    </r>
    <r>
      <rPr>
        <b/>
        <sz val="12"/>
        <color rgb="FFFF0000"/>
        <rFont val="Calibri"/>
        <family val="2"/>
      </rPr>
      <t>PERFORMED ACID WASH WITH RATE 1BBL/MIN , WHP =ZERO</t>
    </r>
    <r>
      <rPr>
        <b/>
        <sz val="12"/>
        <color rgb="FF0000FF"/>
        <rFont val="Calibri"/>
        <family val="2"/>
      </rPr>
      <t xml:space="preserve">  ) , USING ESP SYSTEM ,  INSTALLED Y TOOL , RIH WITH (  </t>
    </r>
    <r>
      <rPr>
        <b/>
        <sz val="12"/>
        <color rgb="FFFF0000"/>
        <rFont val="Calibri"/>
        <family val="2"/>
      </rPr>
      <t xml:space="preserve">SER 538, P-62 (56 , 71 , 85 STAGES)) </t>
    </r>
    <r>
      <rPr>
        <b/>
        <sz val="12"/>
        <color rgb="FF0000FF"/>
        <rFont val="Calibri"/>
        <family val="2"/>
      </rPr>
      <t xml:space="preserve">ESP TO </t>
    </r>
    <r>
      <rPr>
        <b/>
        <sz val="12"/>
        <color rgb="FFFF0000"/>
        <rFont val="Calibri"/>
        <family val="2"/>
      </rPr>
      <t>8838</t>
    </r>
    <r>
      <rPr>
        <b/>
        <sz val="12"/>
        <color rgb="FF0000FF"/>
        <rFont val="Calibri"/>
        <family val="2"/>
      </rPr>
      <t xml:space="preserve"> FT , STARTED THE WELL WITH  , FREQ.= 50 Hz , CURR.=66 A , PIP =1950 PSI , PDP =3300 PSI   , MT= 282 F ,BHT=252 F , USP/DSP= 440/252 PSI</t>
    </r>
  </si>
  <si>
    <t>DEVIATED WELL W/ MAX. ANGLE DEVIATION 20 ° @ 7372</t>
  </si>
  <si>
    <r>
      <t>WELL ( ESP )</t>
    </r>
    <r>
      <rPr>
        <sz val="16"/>
        <rFont val="Calibri"/>
        <family val="2"/>
      </rPr>
      <t xml:space="preserve"> :</t>
    </r>
    <r>
      <rPr>
        <b/>
        <sz val="16"/>
        <rFont val="Calibri"/>
        <family val="2"/>
      </rPr>
      <t xml:space="preserve">    E-DEEP-14</t>
    </r>
  </si>
  <si>
    <t xml:space="preserve">EXPRO , FREQ=50 Hz, CUR=53 A, PIP=2077 PSI, PDP=3356 PSI,  Tm=282 F,  DSP=270 PSI, WHT=217 F , GAS RATE=0.573  MMSCFPD, CO2= 4 %, H2S= 3 PPM. </t>
  </si>
  <si>
    <t xml:space="preserve">EXPRO , FREQ=50 Hz, CUR=53 A, PIP=2077 PSI, PDP=3356 PSI,  Tm=282 F,  DSP=270 PSI, WHT=217 F , GAS RATE=0.552  MMSCFPD, CO2= 4 %, H2S= 3 PPM.  </t>
  </si>
  <si>
    <t xml:space="preserve">EXPRO , FREQ=50 Hz, CUR=53 A, PIP=2120 PSI, PDP=3390 PSI,  Tm=282 F,  USP/DSP=400/310 PSI, WHT=218 F , GAS RATE=0.544 MMSCFPD.    CO2= 4 %, H2S= 3 PPM.  </t>
  </si>
  <si>
    <t xml:space="preserve">EXPRO , FREQ=50 Hz, CUR=53 A, PIP=2165 PSI, PDP=3435 PSI,  Tm=280 F,  USP/DSP=400/280 PSI, GAS RATE=0.519 MMSCFPD.    CO2= 4 %, H2S= 3 PPM.  </t>
  </si>
  <si>
    <r>
      <rPr>
        <b/>
        <sz val="12"/>
        <color rgb="FFFF0000"/>
        <rFont val="Calibri"/>
        <family val="2"/>
      </rPr>
      <t xml:space="preserve">W.C +/- 2 % </t>
    </r>
    <r>
      <rPr>
        <b/>
        <sz val="12"/>
        <color rgb="FF0000FF"/>
        <rFont val="Calibri"/>
        <family val="2"/>
      </rPr>
      <t>AFTER PERFOMING  CMT  SQUEEZE FOR THE OLD PERFORMATION ,  PERFORATE AEB-G-III (9640'-9690')</t>
    </r>
  </si>
  <si>
    <r>
      <t xml:space="preserve">EXPRO , AFTER W/O , </t>
    </r>
    <r>
      <rPr>
        <b/>
        <sz val="12"/>
        <color rgb="FFFF0000"/>
        <rFont val="Calibri"/>
        <family val="2"/>
      </rPr>
      <t xml:space="preserve">AEB-IIIG: (9640-9670),(9670-9690) </t>
    </r>
    <r>
      <rPr>
        <b/>
        <sz val="12"/>
        <color indexed="12"/>
        <rFont val="Calibri"/>
        <family val="2"/>
      </rPr>
      <t xml:space="preserve">FREQ=50 Hz, CUR=53 A, PIP=2182 PSI, PDP=3415 PSI,  Tm=285 F,  USP/DSP=400/260 PSI, GAS RATE=0.513 MMSCFPD.    CO2= 4 %, H2S= 3 PPM.  </t>
    </r>
  </si>
  <si>
    <r>
      <t xml:space="preserve">UNDER W/O DUE TO ESPSHORT CIRCUIT , ( </t>
    </r>
    <r>
      <rPr>
        <b/>
        <sz val="12"/>
        <color theme="1"/>
        <rFont val="Calibri"/>
        <family val="2"/>
      </rPr>
      <t xml:space="preserve"> FOUND hole in the cross over (3 ½ to 4 ½) &amp; SHORT IN round cable @ SAME DEPTH </t>
    </r>
    <r>
      <rPr>
        <b/>
        <sz val="12"/>
        <color rgb="FF0000FF"/>
        <rFont val="Calibri"/>
        <family val="2"/>
      </rPr>
      <t xml:space="preserve"> ) , </t>
    </r>
    <r>
      <rPr>
        <b/>
        <sz val="12"/>
        <color rgb="FFFF0000"/>
        <rFont val="Calibri"/>
        <family val="2"/>
      </rPr>
      <t>RIH 7" BP TO DEPTH 10000', SET SAME OK , PERFOMED  CMT  SQUEEZE FOR THE OLD PERFORMATION</t>
    </r>
    <r>
      <rPr>
        <b/>
        <sz val="12"/>
        <color rgb="FF0000FF"/>
        <rFont val="Calibri"/>
        <family val="2"/>
      </rPr>
      <t xml:space="preserve"> ,  PERFORATE </t>
    </r>
    <r>
      <rPr>
        <b/>
        <sz val="12"/>
        <color rgb="FF00B050"/>
        <rFont val="Calibri"/>
        <family val="2"/>
      </rPr>
      <t>AEB-G-III</t>
    </r>
    <r>
      <rPr>
        <b/>
        <sz val="12"/>
        <color rgb="FF0000FF"/>
        <rFont val="Calibri"/>
        <family val="2"/>
      </rPr>
      <t xml:space="preserve"> (9640'-9690') , RIH WITH  SN-8000 ESP TO  8940 FT , STARTED THE WELL WITH  ,FREQ=50 Hz, CUR=53 A, PIP=2182 PSI, PDP=3415 PSI,  Tm=285 F , USP/DSP=400/260 PSI , ON STREAM </t>
    </r>
    <r>
      <rPr>
        <b/>
        <sz val="12"/>
        <color rgb="FFFF0000"/>
        <rFont val="Calibri"/>
        <family val="2"/>
      </rPr>
      <t>15-4-2015</t>
    </r>
  </si>
  <si>
    <r>
      <t xml:space="preserve">DOWN  DUE TO </t>
    </r>
    <r>
      <rPr>
        <b/>
        <sz val="12"/>
        <color rgb="FFFF0000"/>
        <rFont val="Calibri"/>
        <family val="2"/>
      </rPr>
      <t>OVER LOAD TRIP</t>
    </r>
    <r>
      <rPr>
        <b/>
        <sz val="12"/>
        <color rgb="FF0000FF"/>
        <rFont val="Calibri"/>
        <family val="2"/>
      </rPr>
      <t xml:space="preserve"> ,  MEGGERED DH SYSTEM ,</t>
    </r>
    <r>
      <rPr>
        <b/>
        <sz val="12"/>
        <color rgb="FFFF0000"/>
        <rFont val="Calibri"/>
        <family val="2"/>
      </rPr>
      <t xml:space="preserve"> </t>
    </r>
    <r>
      <rPr>
        <b/>
        <u/>
        <sz val="12"/>
        <color rgb="FFFF0000"/>
        <rFont val="Calibri"/>
        <family val="2"/>
      </rPr>
      <t>CONFIRMED SHORT CIRCUIT</t>
    </r>
    <r>
      <rPr>
        <b/>
        <sz val="12"/>
        <color rgb="FF0000FF"/>
        <rFont val="Calibri"/>
        <family val="2"/>
      </rPr>
      <t xml:space="preserve"> , WAITING W/O</t>
    </r>
  </si>
  <si>
    <r>
      <t xml:space="preserve">EXPRO, </t>
    </r>
    <r>
      <rPr>
        <b/>
        <sz val="12"/>
        <color rgb="FFFF0000"/>
        <rFont val="Calibri"/>
        <family val="2"/>
      </rPr>
      <t>FREQ=50 HZ</t>
    </r>
    <r>
      <rPr>
        <b/>
        <sz val="12"/>
        <color indexed="12"/>
        <rFont val="Calibri"/>
        <family val="2"/>
      </rPr>
      <t>, CURR=65 A,</t>
    </r>
    <r>
      <rPr>
        <b/>
        <sz val="12"/>
        <color rgb="FFFF0000"/>
        <rFont val="Calibri"/>
        <family val="2"/>
      </rPr>
      <t xml:space="preserve"> PIP=1325 PSI</t>
    </r>
    <r>
      <rPr>
        <b/>
        <sz val="12"/>
        <color indexed="12"/>
        <rFont val="Calibri"/>
        <family val="2"/>
      </rPr>
      <t xml:space="preserve">, PDP=3295 PSI, M.T.=301 F, BHT =244 F , </t>
    </r>
    <r>
      <rPr>
        <b/>
        <sz val="12"/>
        <color rgb="FFFF0000"/>
        <rFont val="Calibri"/>
        <family val="2"/>
      </rPr>
      <t>USP/DSP =270/255 PSI</t>
    </r>
    <r>
      <rPr>
        <b/>
        <sz val="12"/>
        <color indexed="12"/>
        <rFont val="Calibri"/>
        <family val="2"/>
      </rPr>
      <t xml:space="preserve"> , WHT=225 F , GAS RATE = 0.401 MMSCF/D</t>
    </r>
  </si>
  <si>
    <r>
      <t xml:space="preserve">EXPRO, </t>
    </r>
    <r>
      <rPr>
        <b/>
        <sz val="12"/>
        <color rgb="FFFF0000"/>
        <rFont val="Calibri"/>
        <family val="2"/>
      </rPr>
      <t>FREQ=50 HZ</t>
    </r>
    <r>
      <rPr>
        <b/>
        <sz val="12"/>
        <color indexed="12"/>
        <rFont val="Calibri"/>
        <family val="2"/>
      </rPr>
      <t>, CURR=65 A,</t>
    </r>
    <r>
      <rPr>
        <b/>
        <sz val="12"/>
        <color rgb="FFFF0000"/>
        <rFont val="Calibri"/>
        <family val="2"/>
      </rPr>
      <t xml:space="preserve"> PIP=1305 PSI</t>
    </r>
    <r>
      <rPr>
        <b/>
        <sz val="12"/>
        <color indexed="12"/>
        <rFont val="Calibri"/>
        <family val="2"/>
      </rPr>
      <t xml:space="preserve">, PDP=3220 PSI, M.T.=301 F, BHT =244 F , </t>
    </r>
    <r>
      <rPr>
        <b/>
        <sz val="12"/>
        <color rgb="FFFF0000"/>
        <rFont val="Calibri"/>
        <family val="2"/>
      </rPr>
      <t>USP/DSP =235/218 PSI</t>
    </r>
    <r>
      <rPr>
        <b/>
        <sz val="12"/>
        <color indexed="12"/>
        <rFont val="Calibri"/>
        <family val="2"/>
      </rPr>
      <t xml:space="preserve"> , WHT=229 F , GAS RATE = 0.012 MMSCF/D</t>
    </r>
  </si>
  <si>
    <r>
      <t xml:space="preserve">EXPRO, </t>
    </r>
    <r>
      <rPr>
        <b/>
        <sz val="12"/>
        <color rgb="FFFF0000"/>
        <rFont val="Calibri"/>
        <family val="2"/>
      </rPr>
      <t>FREQ=50 HZ</t>
    </r>
    <r>
      <rPr>
        <b/>
        <sz val="12"/>
        <color indexed="12"/>
        <rFont val="Calibri"/>
        <family val="2"/>
      </rPr>
      <t xml:space="preserve">, CURR=65 A, PIP=1282 PSI, PDP=3225 PSI, M.T.=301 F, BHT =244 F , </t>
    </r>
    <r>
      <rPr>
        <b/>
        <sz val="12"/>
        <color rgb="FFFF0000"/>
        <rFont val="Calibri"/>
        <family val="2"/>
      </rPr>
      <t>USP/DSP =255/241 PSI</t>
    </r>
    <r>
      <rPr>
        <b/>
        <sz val="12"/>
        <color indexed="12"/>
        <rFont val="Calibri"/>
        <family val="2"/>
      </rPr>
      <t xml:space="preserve"> , WHT=229 F , GAS RATE = 0.19 MMSCF/D</t>
    </r>
  </si>
  <si>
    <r>
      <t xml:space="preserve">EXPRO, </t>
    </r>
    <r>
      <rPr>
        <b/>
        <sz val="12"/>
        <color rgb="FFFF0000"/>
        <rFont val="Calibri"/>
        <family val="2"/>
      </rPr>
      <t>FREQ=50 HZ</t>
    </r>
    <r>
      <rPr>
        <b/>
        <sz val="12"/>
        <color indexed="12"/>
        <rFont val="Calibri"/>
        <family val="2"/>
      </rPr>
      <t xml:space="preserve">, CURR=65 A, PIP=1278 PSI, PDP=3230 PSI, M.T.=301 F, BHT =245 F , </t>
    </r>
    <r>
      <rPr>
        <b/>
        <sz val="12"/>
        <color rgb="FFFF0000"/>
        <rFont val="Calibri"/>
        <family val="2"/>
      </rPr>
      <t>USP/DSP =272/255 PSI</t>
    </r>
    <r>
      <rPr>
        <b/>
        <sz val="12"/>
        <color indexed="12"/>
        <rFont val="Calibri"/>
        <family val="2"/>
      </rPr>
      <t xml:space="preserve"> , WHT=229 F , GAS RATE = 0.33 MMSCF/D , CO= 2% , H2S =3 PPM</t>
    </r>
  </si>
  <si>
    <r>
      <t>EXPRO,</t>
    </r>
    <r>
      <rPr>
        <b/>
        <sz val="12"/>
        <color rgb="FF0000FF"/>
        <rFont val="Calibri"/>
        <family val="2"/>
      </rPr>
      <t xml:space="preserve"> </t>
    </r>
    <r>
      <rPr>
        <b/>
        <u/>
        <sz val="12"/>
        <color rgb="FFFF0000"/>
        <rFont val="Calibri"/>
        <family val="2"/>
      </rPr>
      <t>FREQ=50 HZ</t>
    </r>
    <r>
      <rPr>
        <b/>
        <sz val="12"/>
        <color indexed="12"/>
        <rFont val="Calibri"/>
        <family val="2"/>
      </rPr>
      <t xml:space="preserve">, CURR=65 A, PIP=1265 PSI, PDP=3190 PSI, M.T.=301 F, BHT =245 F , </t>
    </r>
    <r>
      <rPr>
        <b/>
        <sz val="12"/>
        <color rgb="FFFF0000"/>
        <rFont val="Calibri"/>
        <family val="2"/>
      </rPr>
      <t>USP/DSP =250/240PSI</t>
    </r>
    <r>
      <rPr>
        <b/>
        <sz val="12"/>
        <color indexed="12"/>
        <rFont val="Calibri"/>
        <family val="2"/>
      </rPr>
      <t xml:space="preserve"> , WHT=229 F , GAS RATE = 0.272 MMSCF/D , CO= 2% , H2S =3 PPM</t>
    </r>
  </si>
  <si>
    <r>
      <t>EXPRO,</t>
    </r>
    <r>
      <rPr>
        <b/>
        <sz val="12"/>
        <color rgb="FF0000FF"/>
        <rFont val="Calibri"/>
        <family val="2"/>
      </rPr>
      <t xml:space="preserve"> </t>
    </r>
    <r>
      <rPr>
        <b/>
        <u/>
        <sz val="12"/>
        <color rgb="FFFF0000"/>
        <rFont val="Calibri"/>
        <family val="2"/>
      </rPr>
      <t>FREQ=50 HZ</t>
    </r>
    <r>
      <rPr>
        <b/>
        <sz val="12"/>
        <color indexed="12"/>
        <rFont val="Calibri"/>
        <family val="2"/>
      </rPr>
      <t xml:space="preserve">, CURR=65 A, PIP=1270 PSI, PDP=3247 PSI, M.T.=302 F, </t>
    </r>
    <r>
      <rPr>
        <b/>
        <sz val="12"/>
        <color rgb="FFFF0000"/>
        <rFont val="Calibri"/>
        <family val="2"/>
      </rPr>
      <t>USP/DSP =240/224PSI</t>
    </r>
    <r>
      <rPr>
        <b/>
        <sz val="12"/>
        <color indexed="12"/>
        <rFont val="Calibri"/>
        <family val="2"/>
      </rPr>
      <t xml:space="preserve"> , WHT=228 F , GAS RATE = 0.339 MMSCF/D , CO= 3% , H2S =2 PPM</t>
    </r>
  </si>
  <si>
    <r>
      <t>EXPRO,</t>
    </r>
    <r>
      <rPr>
        <b/>
        <sz val="12"/>
        <color rgb="FF0000FF"/>
        <rFont val="Calibri"/>
        <family val="2"/>
      </rPr>
      <t xml:space="preserve"> </t>
    </r>
    <r>
      <rPr>
        <b/>
        <u/>
        <sz val="12"/>
        <color rgb="FFFF0000"/>
        <rFont val="Calibri"/>
        <family val="2"/>
      </rPr>
      <t>FREQ=50 HZ</t>
    </r>
    <r>
      <rPr>
        <b/>
        <sz val="12"/>
        <color indexed="12"/>
        <rFont val="Calibri"/>
        <family val="2"/>
      </rPr>
      <t xml:space="preserve">, CURR=65 A, PIP=1260 PSI, PDP=3160 PSI, M.T.=302 F, </t>
    </r>
    <r>
      <rPr>
        <b/>
        <sz val="12"/>
        <color rgb="FFFF0000"/>
        <rFont val="Calibri"/>
        <family val="2"/>
      </rPr>
      <t>USP/DSP =240/224PSI</t>
    </r>
    <r>
      <rPr>
        <b/>
        <sz val="12"/>
        <color indexed="12"/>
        <rFont val="Calibri"/>
        <family val="2"/>
      </rPr>
      <t xml:space="preserve"> , WHT=228 F , GAS RATE = 0.244 MMSCF/D , CO= 3% , H2S =2 PPM</t>
    </r>
  </si>
  <si>
    <r>
      <t>EXPRO,</t>
    </r>
    <r>
      <rPr>
        <b/>
        <sz val="12"/>
        <color rgb="FF0000FF"/>
        <rFont val="Calibri"/>
        <family val="2"/>
      </rPr>
      <t xml:space="preserve"> </t>
    </r>
    <r>
      <rPr>
        <b/>
        <u/>
        <sz val="12"/>
        <color rgb="FF0000FF"/>
        <rFont val="Calibri"/>
        <family val="2"/>
      </rPr>
      <t xml:space="preserve">ONLY  </t>
    </r>
    <r>
      <rPr>
        <b/>
        <u/>
        <sz val="12"/>
        <color rgb="FF00B050"/>
        <rFont val="Calibri"/>
        <family val="2"/>
      </rPr>
      <t>AEB-IIIG:</t>
    </r>
    <r>
      <rPr>
        <b/>
        <u/>
        <sz val="12"/>
        <color indexed="12"/>
        <rFont val="Calibri"/>
        <family val="2"/>
      </rPr>
      <t xml:space="preserve"> (9641-9670) </t>
    </r>
    <r>
      <rPr>
        <b/>
        <sz val="12"/>
        <color indexed="12"/>
        <rFont val="Calibri"/>
        <family val="2"/>
      </rPr>
      <t xml:space="preserve">,
</t>
    </r>
    <r>
      <rPr>
        <b/>
        <u/>
        <sz val="12"/>
        <color rgb="FFFF0000"/>
        <rFont val="Calibri"/>
        <family val="2"/>
      </rPr>
      <t>FREQ=50 HZ</t>
    </r>
    <r>
      <rPr>
        <b/>
        <sz val="12"/>
        <color indexed="12"/>
        <rFont val="Calibri"/>
        <family val="2"/>
      </rPr>
      <t xml:space="preserve">, CURR=65 A, PIP=1260 PSI, PDP=3195 PSI, M.T.=301 F, </t>
    </r>
    <r>
      <rPr>
        <b/>
        <sz val="12"/>
        <color rgb="FFFF0000"/>
        <rFont val="Calibri"/>
        <family val="2"/>
      </rPr>
      <t>USP/DSP =250/245PSI</t>
    </r>
    <r>
      <rPr>
        <b/>
        <sz val="12"/>
        <color indexed="12"/>
        <rFont val="Calibri"/>
        <family val="2"/>
      </rPr>
      <t xml:space="preserve"> , WHT=228 F , GAS RATE = 0.283 MMSCF/D , CO= 3% , H2S =2 PPM</t>
    </r>
  </si>
  <si>
    <t xml:space="preserve">INCREASED FREQ. F/45 HZ TO 50 HZ </t>
  </si>
  <si>
    <t>EXPRO, FREQ=45 HZ, CURR=55 A, PIP=1250 PSI, PDP=3220 PSI, M.T.=285 F, USP/DSP =180/175 PSI , WHT=212 F</t>
  </si>
  <si>
    <r>
      <t>EXPRO,</t>
    </r>
    <r>
      <rPr>
        <b/>
        <sz val="12"/>
        <color rgb="FF0000FF"/>
        <rFont val="Calibri"/>
        <family val="2"/>
      </rPr>
      <t xml:space="preserve"> </t>
    </r>
    <r>
      <rPr>
        <b/>
        <u/>
        <sz val="12"/>
        <color rgb="FF0000FF"/>
        <rFont val="Calibri"/>
        <family val="2"/>
      </rPr>
      <t xml:space="preserve">ONLY  </t>
    </r>
    <r>
      <rPr>
        <b/>
        <u/>
        <sz val="12"/>
        <color rgb="FF00B050"/>
        <rFont val="Calibri"/>
        <family val="2"/>
      </rPr>
      <t>AEB-IIIG:</t>
    </r>
    <r>
      <rPr>
        <b/>
        <u/>
        <sz val="12"/>
        <color indexed="12"/>
        <rFont val="Calibri"/>
        <family val="2"/>
      </rPr>
      <t xml:space="preserve"> (9641-9670) </t>
    </r>
    <r>
      <rPr>
        <b/>
        <sz val="12"/>
        <color indexed="12"/>
        <rFont val="Calibri"/>
        <family val="2"/>
      </rPr>
      <t xml:space="preserve">,
</t>
    </r>
    <r>
      <rPr>
        <b/>
        <sz val="12"/>
        <color rgb="FFFF0000"/>
        <rFont val="Calibri"/>
        <family val="2"/>
      </rPr>
      <t>ISOLATED</t>
    </r>
    <r>
      <rPr>
        <b/>
        <sz val="12"/>
        <rFont val="Calibri"/>
        <family val="2"/>
      </rPr>
      <t xml:space="preserve">  AEB-IIIG: (9686-9720) , (9738-9766), (9804-9810) , (9880-9890)) </t>
    </r>
    <r>
      <rPr>
        <b/>
        <sz val="12"/>
        <color rgb="FFFF0000"/>
        <rFont val="Calibri"/>
        <family val="2"/>
      </rPr>
      <t xml:space="preserve">BY B.PLUG </t>
    </r>
    <r>
      <rPr>
        <b/>
        <sz val="12"/>
        <color indexed="12"/>
        <rFont val="Calibri"/>
        <family val="2"/>
      </rPr>
      <t xml:space="preserve">
</t>
    </r>
    <r>
      <rPr>
        <b/>
        <u/>
        <sz val="12"/>
        <color rgb="FFFF0000"/>
        <rFont val="Calibri"/>
        <family val="2"/>
      </rPr>
      <t>FREQ=45 HZ</t>
    </r>
    <r>
      <rPr>
        <b/>
        <sz val="12"/>
        <color indexed="12"/>
        <rFont val="Calibri"/>
        <family val="2"/>
      </rPr>
      <t>, CURR=55 A, PIP=1263 PSI, PDP=3295 PSI, M.T.=285 F, USP/DSP =160 PSI , WHT=212 F</t>
    </r>
  </si>
  <si>
    <r>
      <t xml:space="preserve">* THE PLT JOB IS CANCLED DUE TO THE SIZE OF SCHL. FLOW TUBE OF LOGGING TOOL IS NOT     MATCHED WITH HALL. E/L SIZE.                                                                                                          
* RIH WITH G.R. &amp; CCL TO DEPTH 10,000 FT.                 
* RIH W/ 7" B. PLUG ,  SET SAME @ DEPTH 9680 FT </t>
    </r>
    <r>
      <rPr>
        <b/>
        <sz val="12"/>
        <color rgb="FFFF0000"/>
        <rFont val="Calibri"/>
        <family val="2"/>
      </rPr>
      <t xml:space="preserve"> </t>
    </r>
    <r>
      <rPr>
        <b/>
        <u/>
        <sz val="12"/>
        <color rgb="FFFF0000"/>
        <rFont val="Calibri"/>
        <family val="2"/>
      </rPr>
      <t>(TO ISOLATE AEB-IIIG: (9686-9720) ,
 (9738-9766), (9804-9810) , (9880-9890))</t>
    </r>
    <r>
      <rPr>
        <b/>
        <sz val="12"/>
        <color rgb="FF0000FF"/>
        <rFont val="Calibri"/>
        <family val="2"/>
      </rPr>
      <t xml:space="preserve"> , RIH WITH CEMENT BAILER , SPOT +/- 10  FT CEMENT ON  B. PLUG, RIH W/BLANKING PLUG AFTER REDRESSING IT AT SURFACE , SET SAME ,  ( </t>
    </r>
    <r>
      <rPr>
        <b/>
        <sz val="12"/>
        <color rgb="FFFF0000"/>
        <rFont val="Calibri"/>
        <family val="2"/>
      </rPr>
      <t>STATIC PRESSURE = 1665 PSI</t>
    </r>
    <r>
      <rPr>
        <b/>
        <sz val="12"/>
        <color rgb="FF0000FF"/>
        <rFont val="Calibri"/>
        <family val="2"/>
      </rPr>
      <t xml:space="preserve"> ) STARTED THE WELL UNDER THE FOLLOWING PARAMETERS: </t>
    </r>
    <r>
      <rPr>
        <b/>
        <u/>
        <sz val="12"/>
        <color rgb="FF0000FF"/>
        <rFont val="Calibri"/>
        <family val="2"/>
      </rPr>
      <t xml:space="preserve">CURRENT = 55 AMP, FREQ= 45 HZ, Pi= 1300 PSI, Pd= 3545 PSI,  USP/DSP=147 PSI, WHT= 182 F. , </t>
    </r>
    <r>
      <rPr>
        <b/>
        <u/>
        <sz val="12"/>
        <color rgb="FFFF0000"/>
        <rFont val="Calibri"/>
        <family val="2"/>
      </rPr>
      <t>ON STREAM 1-1-2015</t>
    </r>
  </si>
  <si>
    <t>EXPRO. FREQ.= 49 Hz , CURR.=63 A , PIP =1354 PSI , PDP=3273 PSI, M.T =296 F USP/DSP= 411/208PSI ,WHT=225F , GAS RATE= 0.403 MMSCF/D</t>
  </si>
  <si>
    <t>W.C = 67 %</t>
  </si>
  <si>
    <t>EXPRO. FREQ.= 49 Hz , CURR.=63 A , PIP =1345 PSI , PDP=3310 PSI, M.T =296 F USP/DSP= 405/210PSI , GAS RATE= 0.482 MMSCF/D, WHT=225F</t>
  </si>
  <si>
    <t xml:space="preserve">EXPRO. FREQ.= 49 Hz , CURR.=59 A , PIP =1445 PSI , PDP=3150 PSI,  USP/DSP= 465/224 PSI , GAS RATE= 0.56 MMSCF/D, WHT=222 F , H2S= 8 PPM, CO2= 10 %. </t>
  </si>
  <si>
    <r>
      <rPr>
        <b/>
        <sz val="12"/>
        <color rgb="FFFF0000"/>
        <rFont val="Calibri"/>
        <family val="2"/>
      </rPr>
      <t>HALB.</t>
    </r>
    <r>
      <rPr>
        <b/>
        <sz val="12"/>
        <color indexed="12"/>
        <rFont val="Calibri"/>
        <family val="2"/>
      </rPr>
      <t xml:space="preserve"> FREQ.= 49 Hz , CURR.=59 A , PIP =1445 PSI , PDP=3153 PSI,  USP/DSP= 467/235 PSI , GAS RATE= 0.218 MMSCF/D, WHT=222 F , H2S= 8 PPM, CO2= 10 %. </t>
    </r>
  </si>
  <si>
    <r>
      <t xml:space="preserve">EXPRO, </t>
    </r>
    <r>
      <rPr>
        <b/>
        <u/>
        <sz val="12"/>
        <color rgb="FFFF0000"/>
        <rFont val="Calibri"/>
        <family val="2"/>
      </rPr>
      <t>FREQ.= 49 Hz</t>
    </r>
    <r>
      <rPr>
        <b/>
        <sz val="12"/>
        <color indexed="12"/>
        <rFont val="Calibri"/>
        <family val="2"/>
      </rPr>
      <t xml:space="preserve"> , CURR.=57 A , PIP =1450 PSI , PDP=3107 PSI,  USP/DSP= 477/236 PSI , GAS RATE= 0.233 MMSCF/D, WHT=220 F</t>
    </r>
  </si>
  <si>
    <r>
      <t xml:space="preserve">EXPRO, </t>
    </r>
    <r>
      <rPr>
        <b/>
        <u/>
        <sz val="12"/>
        <color rgb="FFFF0000"/>
        <rFont val="Calibri"/>
        <family val="2"/>
      </rPr>
      <t>FREQ.= 49 Hz</t>
    </r>
    <r>
      <rPr>
        <b/>
        <sz val="12"/>
        <color indexed="12"/>
        <rFont val="Calibri"/>
        <family val="2"/>
      </rPr>
      <t xml:space="preserve"> , CURR.=57 A , PIP =1450 PSI , PDP=3087 PSI,  USP/DSP= 490/270 PSI , GAS RATE= 0.396 MMSCF/D, WHT=220 F</t>
    </r>
  </si>
  <si>
    <r>
      <t xml:space="preserve">EXPRO, </t>
    </r>
    <r>
      <rPr>
        <b/>
        <u/>
        <sz val="12"/>
        <color rgb="FFFF0000"/>
        <rFont val="Calibri"/>
        <family val="2"/>
      </rPr>
      <t>FREQ.= 49 Hz</t>
    </r>
    <r>
      <rPr>
        <b/>
        <sz val="12"/>
        <color indexed="12"/>
        <rFont val="Calibri"/>
        <family val="2"/>
      </rPr>
      <t xml:space="preserve"> , CURR.=57 A , PIP =1550 PSI , PDP=3100 PSI,  USP/DSP= 517/273 PSI , GAS RATE= 0.45 MMSCF/D, WHT=221 F, H2S=6 PPM, CO2=6 %.</t>
    </r>
  </si>
  <si>
    <r>
      <t xml:space="preserve">EXPRO, </t>
    </r>
    <r>
      <rPr>
        <b/>
        <u/>
        <sz val="12"/>
        <color rgb="FFFF0000"/>
        <rFont val="Calibri"/>
        <family val="2"/>
      </rPr>
      <t>FREQ.= 49 Hz</t>
    </r>
    <r>
      <rPr>
        <b/>
        <sz val="12"/>
        <color indexed="12"/>
        <rFont val="Calibri"/>
        <family val="2"/>
      </rPr>
      <t xml:space="preserve"> , CURR.=57A , PIP =1575 PSI , PDP=3090 PSI,  USP/DSP= 515/265 PSI , WHT=220 F , GAS RATE= 0.433 MMSCF/D , H₂S=6PPM  , CO₂=6%</t>
    </r>
  </si>
  <si>
    <r>
      <t xml:space="preserve">EXPRO, </t>
    </r>
    <r>
      <rPr>
        <b/>
        <u/>
        <sz val="12"/>
        <color rgb="FFFF0000"/>
        <rFont val="Calibri"/>
        <family val="2"/>
      </rPr>
      <t>FREQ.= 49 Hz</t>
    </r>
    <r>
      <rPr>
        <b/>
        <sz val="12"/>
        <color indexed="12"/>
        <rFont val="Calibri"/>
        <family val="2"/>
      </rPr>
      <t xml:space="preserve"> , CURR.=56.6A , </t>
    </r>
    <r>
      <rPr>
        <b/>
        <u/>
        <sz val="12"/>
        <color rgb="FFFF0000"/>
        <rFont val="Calibri"/>
        <family val="2"/>
      </rPr>
      <t>PIP =1560 PSI</t>
    </r>
    <r>
      <rPr>
        <b/>
        <sz val="12"/>
        <color indexed="12"/>
        <rFont val="Calibri"/>
        <family val="2"/>
      </rPr>
      <t xml:space="preserve"> , PDP=3069 PSI,  USP/DSP= 510/257 PSI , GAS RATE= 0.472 MMSCF/D.</t>
    </r>
  </si>
  <si>
    <t>INCREASED FREQ. F/48 HZ TO 49 HZ , ( WHP = 480 PSI )</t>
  </si>
  <si>
    <r>
      <t xml:space="preserve">SLB, </t>
    </r>
    <r>
      <rPr>
        <b/>
        <u/>
        <sz val="12"/>
        <color rgb="FFFF0000"/>
        <rFont val="Calibri"/>
        <family val="2"/>
      </rPr>
      <t>FREQ.= 48 Hz</t>
    </r>
    <r>
      <rPr>
        <b/>
        <sz val="12"/>
        <color indexed="12"/>
        <rFont val="Calibri"/>
        <family val="2"/>
      </rPr>
      <t xml:space="preserve"> , CURR.=53.3 A ,</t>
    </r>
    <r>
      <rPr>
        <b/>
        <sz val="12"/>
        <color rgb="FFFF0000"/>
        <rFont val="Calibri"/>
        <family val="2"/>
      </rPr>
      <t xml:space="preserve"> </t>
    </r>
    <r>
      <rPr>
        <b/>
        <u/>
        <sz val="12"/>
        <color rgb="FFFF0000"/>
        <rFont val="Calibri"/>
        <family val="2"/>
      </rPr>
      <t>PIP =1632 PSI</t>
    </r>
    <r>
      <rPr>
        <b/>
        <u/>
        <sz val="12"/>
        <color indexed="12"/>
        <rFont val="Calibri"/>
        <family val="2"/>
      </rPr>
      <t xml:space="preserve"> ,</t>
    </r>
    <r>
      <rPr>
        <b/>
        <sz val="12"/>
        <color indexed="12"/>
        <rFont val="Calibri"/>
        <family val="2"/>
      </rPr>
      <t xml:space="preserve"> PDP=3000 PSI,  USP/DSP= 512/167 PSI , GAS RATE= 1.40MMSCF/D.</t>
    </r>
  </si>
  <si>
    <r>
      <t xml:space="preserve">EXPRO, </t>
    </r>
    <r>
      <rPr>
        <b/>
        <u/>
        <sz val="12"/>
        <color rgb="FFFF0000"/>
        <rFont val="Calibri"/>
        <family val="2"/>
      </rPr>
      <t>FREQ.= 48 Hz</t>
    </r>
    <r>
      <rPr>
        <b/>
        <sz val="12"/>
        <color indexed="12"/>
        <rFont val="Calibri"/>
        <family val="2"/>
      </rPr>
      <t xml:space="preserve"> , CURR.=51.4 A , PIP =1758 PSI , PDP=2977 PSI,  USP/DSP= 540/240 PSI , GAS RATE= 0.44 MMSCF/D.</t>
    </r>
  </si>
  <si>
    <r>
      <t xml:space="preserve">SLB(MPFM), </t>
    </r>
    <r>
      <rPr>
        <b/>
        <u/>
        <sz val="12"/>
        <color rgb="FFFF0000"/>
        <rFont val="Calibri"/>
        <family val="2"/>
      </rPr>
      <t>FREQ.= 48 Hz</t>
    </r>
    <r>
      <rPr>
        <b/>
        <sz val="12"/>
        <color indexed="12"/>
        <rFont val="Calibri"/>
        <family val="2"/>
      </rPr>
      <t xml:space="preserve"> , CURR.=51.4 A , PIP =1758 PSI , PDP=2977 PSI,  USP/DSP= 542/215 PSI , M.T.=282.2 F, WHT=212 F, GAS RATE= 1.155 MMSCF/D.</t>
    </r>
  </si>
  <si>
    <r>
      <rPr>
        <b/>
        <sz val="12"/>
        <color rgb="FFFF0000"/>
        <rFont val="Calibri"/>
        <family val="2"/>
      </rPr>
      <t>INCRESED FREQ. F/46 HZ TO 48 HZ</t>
    </r>
    <r>
      <rPr>
        <b/>
        <sz val="12"/>
        <color rgb="FF0000FF"/>
        <rFont val="Calibri"/>
        <family val="2"/>
      </rPr>
      <t xml:space="preserve"> , USP/DSP =530/158 PSI , ( FREQ. =48 HZ , CURRENT=51.4 A , PIP =1782 PSI , PDP=2950 PSI , M.T =281.5 F, WHT=206 F )</t>
    </r>
  </si>
  <si>
    <t xml:space="preserve">OTHER </t>
  </si>
  <si>
    <r>
      <t xml:space="preserve">SLB , GAS RATE= 0.836 MMSCF/D , </t>
    </r>
    <r>
      <rPr>
        <b/>
        <u/>
        <sz val="12"/>
        <color rgb="FFFF0000"/>
        <rFont val="Calibri"/>
        <family val="2"/>
      </rPr>
      <t>FREQ.= 46 Hz</t>
    </r>
    <r>
      <rPr>
        <b/>
        <sz val="12"/>
        <color indexed="12"/>
        <rFont val="Calibri"/>
        <family val="2"/>
      </rPr>
      <t xml:space="preserve"> , CURR.=49 A , PIP =1780 PSI , PDP=2731 PSI,  USP/DSP= 522/197 PSI , MT=280 F</t>
    </r>
  </si>
  <si>
    <r>
      <rPr>
        <b/>
        <sz val="12"/>
        <color rgb="FFFF0000"/>
        <rFont val="Calibri"/>
        <family val="2"/>
      </rPr>
      <t>INCR. FREQ. F/43 T/46 Hz</t>
    </r>
    <r>
      <rPr>
        <b/>
        <sz val="12"/>
        <color rgb="FF0000FF"/>
        <rFont val="Calibri"/>
        <family val="2"/>
      </rPr>
      <t xml:space="preserve">, </t>
    </r>
    <r>
      <rPr>
        <b/>
        <u/>
        <sz val="12"/>
        <color rgb="FF0000FF"/>
        <rFont val="Calibri"/>
        <family val="2"/>
      </rPr>
      <t>CURR.</t>
    </r>
    <r>
      <rPr>
        <b/>
        <sz val="12"/>
        <color rgb="FF0000FF"/>
        <rFont val="Calibri"/>
        <family val="2"/>
      </rPr>
      <t xml:space="preserve"> INCR. F/46 T/49 A, </t>
    </r>
    <r>
      <rPr>
        <b/>
        <u/>
        <sz val="12"/>
        <color rgb="FF0000FF"/>
        <rFont val="Calibri"/>
        <family val="2"/>
      </rPr>
      <t>PIP</t>
    </r>
    <r>
      <rPr>
        <b/>
        <sz val="12"/>
        <color rgb="FF0000FF"/>
        <rFont val="Calibri"/>
        <family val="2"/>
      </rPr>
      <t xml:space="preserve"> DEC. F/1783 T/1774, </t>
    </r>
    <r>
      <rPr>
        <b/>
        <u/>
        <sz val="12"/>
        <color rgb="FF0000FF"/>
        <rFont val="Calibri"/>
        <family val="2"/>
      </rPr>
      <t>M.T</t>
    </r>
    <r>
      <rPr>
        <b/>
        <sz val="12"/>
        <color rgb="FF0000FF"/>
        <rFont val="Calibri"/>
        <family val="2"/>
      </rPr>
      <t xml:space="preserve"> INCR. F/273 T/279 F, </t>
    </r>
    <r>
      <rPr>
        <b/>
        <u/>
        <sz val="12"/>
        <color rgb="FF0000FF"/>
        <rFont val="Calibri"/>
        <family val="2"/>
      </rPr>
      <t>WHT</t>
    </r>
    <r>
      <rPr>
        <b/>
        <sz val="12"/>
        <color rgb="FF0000FF"/>
        <rFont val="Calibri"/>
        <family val="2"/>
      </rPr>
      <t xml:space="preserve"> INCR. F/200 T/204 F</t>
    </r>
  </si>
  <si>
    <t>W.C = 4 %</t>
  </si>
  <si>
    <r>
      <t xml:space="preserve">SLB , GAS RATE= 0.475 MMSCF/D , </t>
    </r>
    <r>
      <rPr>
        <b/>
        <u/>
        <sz val="12"/>
        <color rgb="FFFF0000"/>
        <rFont val="Calibri"/>
        <family val="2"/>
      </rPr>
      <t>FREQ.= 43 Hz</t>
    </r>
    <r>
      <rPr>
        <b/>
        <sz val="12"/>
        <color indexed="12"/>
        <rFont val="Calibri"/>
        <family val="2"/>
      </rPr>
      <t xml:space="preserve"> , CURR.=45 A , PIP =1780 PSI USP/DSP= 490/140 PSI </t>
    </r>
  </si>
  <si>
    <t xml:space="preserve">SLB , GAS RATE= 0.568 MMSCF/D , FREQ.= 43 Hz , CURR.=45 A , PIP =1820 PSI USP/DSP= 470/135 PSI </t>
  </si>
  <si>
    <t>SLB , GAS RATE= 0.514 MMSCF/D , FREQ.= 43Hz , CURR.=45 A , PIP =1832 PSI , PDP =2818 PSI  USP/DSP= 470/176 PSI , MT= 273 F , BHT= 242 F , WHT=198 F , CO2=5 %, H2S=6 PPM</t>
  </si>
  <si>
    <r>
      <t xml:space="preserve">SLB , GAS RATE= 0.587 MMSCF/D , FREQ.= 43Hz , CURR.=45 A , PIP =1840 PSI , PDP =2818 PSI  </t>
    </r>
    <r>
      <rPr>
        <b/>
        <sz val="12"/>
        <color rgb="FFFF0000"/>
        <rFont val="Calibri"/>
        <family val="2"/>
      </rPr>
      <t xml:space="preserve">USP/DSP= 470/185 PSI </t>
    </r>
    <r>
      <rPr>
        <b/>
        <sz val="12"/>
        <color indexed="12"/>
        <rFont val="Calibri"/>
        <family val="2"/>
      </rPr>
      <t>, MT= 273 F , BHT= 242 F , WHT=199 F , CO2=5 %, H2S=4 PPM</t>
    </r>
  </si>
  <si>
    <t>REDUCED USP F/555 T/470 PSI</t>
  </si>
  <si>
    <t>SLB , GAS RATE= 0.335 MMSCF/D , FREQ.= 43Hz , CURR.=45 A , PIP =1847 PSI , PDP =2925 PSI  USP/DSP= 555/185 PSI , MT= 273 F , BHT= 242 F , WHT=197 F , CO2=5 %, H2S=4 PPM</t>
  </si>
  <si>
    <t xml:space="preserve">SLB , GAS RATE= 0.328 MMSCF/D , FREQ.= 43Hz , CURR.=45 A , PIP =1852 PSI , PDP =2922 PSI  USP/DSP= 550/170 PSI , MT= 273 F , BHT= 240 F , WHT=198 F </t>
  </si>
  <si>
    <t>25-7-2014</t>
  </si>
  <si>
    <t>USP = 537 PSI.</t>
  </si>
  <si>
    <t>SHL. , GAS RATE= 0.358 MMSCF/D , FREQ.= 43Hz , CURR.=45 A , PIP =1868 PSI , PDP =2934 PSI  USP/DSP= 500/222 PSI , MT= 273 F , BHT= 240 F , WHT=198 F</t>
  </si>
  <si>
    <t>SHL. , GAS RATE= 0.32 MMSCF/D , FREQ.= 43Hz , CURR.=45 A , PIP =1890 PSI , PDP =2923 PSI  USP/DSP= 500/175 PSI , MT= 273 F , BHT= 240 F , H2S= 4PPM , CO2= 5%</t>
  </si>
  <si>
    <t>SHL. , GAS RATE= 0.3 MMSCF/D , FREQ.= 43Hz , CURR.=46 A , PIP =1905 PSI , PDP =2953 PSI  USP/DSP= 500/250 PSI , MT= 272 F , WHT= 180 F</t>
  </si>
  <si>
    <r>
      <t xml:space="preserve">FINISHED DRILLING ,COMPLETED THE WELL AS OIL PRODUCER  FROM </t>
    </r>
    <r>
      <rPr>
        <b/>
        <sz val="12"/>
        <color rgb="FF00B050"/>
        <rFont val="Calibri"/>
        <family val="2"/>
      </rPr>
      <t xml:space="preserve">AEB-IIIG: (9641-9670) , (6986-9720) &amp; (9738-9766) P= 2670 PSI , (9804-9810) &amp; (9880-9890) P= 3516 PSI  </t>
    </r>
    <r>
      <rPr>
        <b/>
        <sz val="12"/>
        <color rgb="FF0000FF"/>
        <rFont val="Calibri"/>
        <family val="2"/>
      </rPr>
      <t xml:space="preserve"> USING ESP SYSTEM ,RIH WITH  SN-8000 ESP TO  7507 FT , STARTED THE WELL WITH  , FREQ.= 43Hz , CURR.=46 A , PIP =1905 PSI , PDP =2953 PSI  USP/DSP= 500/250 PSI , MT= 272 F , WHT= 180 F</t>
    </r>
  </si>
  <si>
    <r>
      <t>WELL ( ESP )</t>
    </r>
    <r>
      <rPr>
        <sz val="16"/>
        <rFont val="Calibri"/>
        <family val="2"/>
      </rPr>
      <t xml:space="preserve"> :</t>
    </r>
    <r>
      <rPr>
        <b/>
        <sz val="16"/>
        <rFont val="Calibri"/>
        <family val="2"/>
      </rPr>
      <t xml:space="preserve">    E-DEEP-15</t>
    </r>
  </si>
  <si>
    <t>NORMAL CARD , AFTER 12 HRS FROM R.T</t>
  </si>
  <si>
    <t xml:space="preserve">EXPRO, FREQ=50 HZ, CURR=72 A, USP/DSP=347/200, WHT=227 F </t>
  </si>
  <si>
    <t xml:space="preserve">WING STUCKED </t>
  </si>
  <si>
    <r>
      <t xml:space="preserve">SEVERE F.POUND , </t>
    </r>
    <r>
      <rPr>
        <b/>
        <sz val="12"/>
        <color indexed="10"/>
        <rFont val="Calibri"/>
        <family val="2"/>
      </rPr>
      <t>P.FILLAGE= 20  %</t>
    </r>
  </si>
  <si>
    <t xml:space="preserve">EXPRO. , FREQ= 51 Hz , CURR.=62 A , USP/DSP=426/320  PSI , WHT=225 F ,  GAS RATE = 0.733  MMSCF/D </t>
  </si>
  <si>
    <t>CELLAR FILLED W/ OIL</t>
  </si>
  <si>
    <r>
      <t xml:space="preserve"> F. POUND , </t>
    </r>
    <r>
      <rPr>
        <b/>
        <sz val="12"/>
        <color rgb="FFFF0000"/>
        <rFont val="Calibri"/>
        <family val="2"/>
      </rPr>
      <t>P.FILLAGE= 57 %</t>
    </r>
  </si>
  <si>
    <t>ESP , AFTER W/O , DN-800</t>
  </si>
  <si>
    <t xml:space="preserve">EXPRO, FREQ.=56 HZ , A= 65 A , WHT=230 F, USP/DSP=410/268 PSI , PIP=1800 PSI, PDP=3925 PSI,  
M.T = 300 F ,  GAS RATE = N/A </t>
  </si>
  <si>
    <r>
      <t xml:space="preserve">EXPRO, </t>
    </r>
    <r>
      <rPr>
        <b/>
        <sz val="14"/>
        <color rgb="FF0000FF"/>
        <rFont val="Calibri"/>
        <family val="2"/>
      </rPr>
      <t>FREQ.=56 HZ</t>
    </r>
    <r>
      <rPr>
        <b/>
        <sz val="12"/>
        <color rgb="FF0000FF"/>
        <rFont val="Calibri"/>
        <family val="2"/>
      </rPr>
      <t xml:space="preserve"> , A= 65 A , WHT=230 F, USP/DSP=405/265 PSI , PIP=1820 PSI, PDP=3975 PSI,  
M.T = 300 F , BHT = 285 F ,  GAS RATE =0.288 MMSCF/D</t>
    </r>
  </si>
  <si>
    <r>
      <t>EXPRO, FREQ.=56 HZ , A= 66 A , WHT=232 F, USP/DSP=410/284 PSI ,</t>
    </r>
    <r>
      <rPr>
        <b/>
        <sz val="12"/>
        <color rgb="FFFF0000"/>
        <rFont val="Calibri"/>
        <family val="2"/>
      </rPr>
      <t xml:space="preserve"> PIP=1780 PSI</t>
    </r>
    <r>
      <rPr>
        <b/>
        <sz val="12"/>
        <color rgb="FF0000FF"/>
        <rFont val="Calibri"/>
        <family val="2"/>
      </rPr>
      <t xml:space="preserve">, PDP=4015 PSI,  
M.T = 302 F ,  GAS RATE = N/A </t>
    </r>
  </si>
  <si>
    <t>EXPRO , FREQ=51 Hz , CURRENT=83/81 , USP/DSP=597/315 PSI ,  WHT= 230 F,  GAS RATE=  0.293 MMSCF/D</t>
  </si>
  <si>
    <t xml:space="preserve">EXPRO, FREQ=50 HZ, CURR=58 A, PIP=1070 PSI, PDP=3350 PSI,BHT=249 F, M.T.=258 F, USP/DSP =N/A  /287 PSI , WHT=242 F , GAS RATE = N/A </t>
  </si>
  <si>
    <t xml:space="preserve">T.O.L @ 8030'     </t>
  </si>
  <si>
    <t xml:space="preserve"> T.O.L @ 8126 FT</t>
  </si>
  <si>
    <r>
      <rPr>
        <b/>
        <sz val="12"/>
        <color rgb="FF00B050"/>
        <rFont val="Calibri"/>
        <family val="2"/>
      </rPr>
      <t xml:space="preserve">B-I </t>
    </r>
    <r>
      <rPr>
        <b/>
        <sz val="12"/>
        <color rgb="FF0000FF"/>
        <rFont val="Calibri"/>
        <family val="2"/>
      </rPr>
      <t xml:space="preserve">(5878-5904), (5909-5913)', (5958-5964)', 
</t>
    </r>
    <r>
      <rPr>
        <b/>
        <sz val="12"/>
        <color rgb="FF00B050"/>
        <rFont val="Calibri"/>
        <family val="2"/>
      </rPr>
      <t>B-II</t>
    </r>
    <r>
      <rPr>
        <b/>
        <sz val="12"/>
        <color rgb="FF0000FF"/>
        <rFont val="Calibri"/>
        <family val="2"/>
      </rPr>
      <t xml:space="preserve"> (5992-5997)' 
 </t>
    </r>
    <r>
      <rPr>
        <b/>
        <sz val="12"/>
        <color rgb="FF00B050"/>
        <rFont val="Calibri"/>
        <family val="2"/>
      </rPr>
      <t>B-III</t>
    </r>
    <r>
      <rPr>
        <b/>
        <sz val="12"/>
        <color rgb="FF0000FF"/>
        <rFont val="Calibri"/>
        <family val="2"/>
      </rPr>
      <t xml:space="preserve"> (6094-6084)'</t>
    </r>
  </si>
  <si>
    <t>WHP = 290 PSI</t>
  </si>
  <si>
    <r>
      <t xml:space="preserve">UNDER W/O DUE TO </t>
    </r>
    <r>
      <rPr>
        <b/>
        <sz val="12"/>
        <color rgb="FFFF0000"/>
        <rFont val="Calibri"/>
        <family val="2"/>
      </rPr>
      <t>TBG LEAK</t>
    </r>
    <r>
      <rPr>
        <b/>
        <sz val="12"/>
        <color rgb="FF0000FF"/>
        <rFont val="Calibri"/>
        <family val="2"/>
      </rPr>
      <t xml:space="preserve"> , ( </t>
    </r>
    <r>
      <rPr>
        <b/>
        <sz val="12"/>
        <color rgb="FFFF0000"/>
        <rFont val="Calibri"/>
        <family val="2"/>
      </rPr>
      <t>FOUND WASH IN PIN OF JT ABOVE DISCHARGE HEAD</t>
    </r>
    <r>
      <rPr>
        <b/>
        <sz val="12"/>
        <color rgb="FF0000FF"/>
        <rFont val="Calibri"/>
        <family val="2"/>
      </rPr>
      <t xml:space="preserve"> C),   PERFORMED</t>
    </r>
    <r>
      <rPr>
        <b/>
        <sz val="12"/>
        <color rgb="FFFF0000"/>
        <rFont val="Calibri"/>
        <family val="2"/>
      </rPr>
      <t xml:space="preserve">  </t>
    </r>
    <r>
      <rPr>
        <b/>
        <sz val="12"/>
        <rFont val="Calibri"/>
        <family val="2"/>
      </rPr>
      <t xml:space="preserve">CMT PLUG (9900' - 9400') </t>
    </r>
    <r>
      <rPr>
        <b/>
        <sz val="12"/>
        <color rgb="FFFF0000"/>
        <rFont val="Calibri"/>
        <family val="2"/>
      </rPr>
      <t xml:space="preserve">, ( </t>
    </r>
    <r>
      <rPr>
        <b/>
        <u/>
        <sz val="12"/>
        <rFont val="Calibri"/>
        <family val="2"/>
      </rPr>
      <t xml:space="preserve">W.S.O FOR AEB-III-G (9730-9760 FT </t>
    </r>
    <r>
      <rPr>
        <b/>
        <sz val="12"/>
        <color rgb="FFFF0000"/>
        <rFont val="Calibri"/>
        <family val="2"/>
      </rPr>
      <t xml:space="preserve">) ,  </t>
    </r>
    <r>
      <rPr>
        <b/>
        <sz val="12"/>
        <color rgb="FF0000FF"/>
        <rFont val="Calibri"/>
        <family val="2"/>
      </rPr>
      <t xml:space="preserve"> , D/O CMT PLUG  T/ </t>
    </r>
    <r>
      <rPr>
        <b/>
        <sz val="12"/>
        <color rgb="FFFF0000"/>
        <rFont val="Calibri"/>
        <family val="2"/>
      </rPr>
      <t>9725'</t>
    </r>
    <r>
      <rPr>
        <b/>
        <sz val="12"/>
        <color rgb="FF0000FF"/>
        <rFont val="Calibri"/>
        <family val="2"/>
      </rPr>
      <t xml:space="preserve"> , </t>
    </r>
    <r>
      <rPr>
        <b/>
        <sz val="12"/>
        <rFont val="Calibri"/>
        <family val="2"/>
      </rPr>
      <t>SET B.PLUG @ 9718 FT</t>
    </r>
    <r>
      <rPr>
        <b/>
        <sz val="12"/>
        <color rgb="FF0000FF"/>
        <rFont val="Calibri"/>
        <family val="2"/>
      </rPr>
      <t xml:space="preserve">,  </t>
    </r>
    <r>
      <rPr>
        <b/>
        <sz val="12"/>
        <color rgb="FFFF0000"/>
        <rFont val="Calibri"/>
        <family val="2"/>
      </rPr>
      <t>REPERFORATED</t>
    </r>
    <r>
      <rPr>
        <b/>
        <sz val="12"/>
        <color rgb="FF0000FF"/>
        <rFont val="Calibri"/>
        <family val="2"/>
      </rPr>
      <t xml:space="preserve">  </t>
    </r>
    <r>
      <rPr>
        <b/>
        <sz val="12"/>
        <color rgb="FF00B050"/>
        <rFont val="Calibri"/>
        <family val="2"/>
      </rPr>
      <t>AEB-III-G</t>
    </r>
    <r>
      <rPr>
        <b/>
        <sz val="12"/>
        <color rgb="FF0000FF"/>
        <rFont val="Calibri"/>
        <family val="2"/>
      </rPr>
      <t xml:space="preserve"> (9660 – 9700)  , </t>
    </r>
    <r>
      <rPr>
        <b/>
        <sz val="12"/>
        <color rgb="FFFF0000"/>
        <rFont val="Calibri"/>
        <family val="2"/>
      </rPr>
      <t>ADD PERF</t>
    </r>
    <r>
      <rPr>
        <b/>
        <sz val="12"/>
        <color rgb="FF0000FF"/>
        <rFont val="Calibri"/>
        <family val="2"/>
      </rPr>
      <t xml:space="preserve"> IN  </t>
    </r>
    <r>
      <rPr>
        <b/>
        <sz val="12"/>
        <color rgb="FF00B050"/>
        <rFont val="Calibri"/>
        <family val="2"/>
      </rPr>
      <t>AEB-III-G</t>
    </r>
    <r>
      <rPr>
        <b/>
        <sz val="12"/>
        <color rgb="FF0000FF"/>
        <rFont val="Calibri"/>
        <family val="2"/>
      </rPr>
      <t xml:space="preserve"> (9640 – 9660) , RIH WITH  </t>
    </r>
    <r>
      <rPr>
        <b/>
        <sz val="12"/>
        <color rgb="FFFF0000"/>
        <rFont val="Calibri"/>
        <family val="2"/>
      </rPr>
      <t xml:space="preserve"> SN-8000</t>
    </r>
    <r>
      <rPr>
        <b/>
        <sz val="12"/>
        <color rgb="FF0000FF"/>
        <rFont val="Calibri"/>
        <family val="2"/>
      </rPr>
      <t xml:space="preserve">    ESP , 538 SER , 181 Stg  TO 9230 FT , STARTED THE WELL  WITH ( FREQ=50 HZ, CUR=63.8 A , WHP=430 PSI, PIP=1780PSI,  PDP=3520 PSI, Tm=306 F ) , ON STREAM</t>
    </r>
    <r>
      <rPr>
        <b/>
        <sz val="12"/>
        <color rgb="FFFF0000"/>
        <rFont val="Calibri"/>
        <family val="2"/>
      </rPr>
      <t xml:space="preserve"> 22/5/2015</t>
    </r>
  </si>
  <si>
    <r>
      <t xml:space="preserve">ROD NO ( </t>
    </r>
    <r>
      <rPr>
        <b/>
        <sz val="12"/>
        <color rgb="FFFF0000"/>
        <rFont val="Calibri"/>
        <family val="2"/>
      </rPr>
      <t>1X7/8"</t>
    </r>
    <r>
      <rPr>
        <b/>
        <sz val="12"/>
        <color rgb="FF0000FF"/>
        <rFont val="Calibri"/>
        <family val="2"/>
      </rPr>
      <t xml:space="preserve"> ) PARTED , FISHED OK , REPLACED , R.TRIP WITH </t>
    </r>
    <r>
      <rPr>
        <b/>
        <u/>
        <sz val="12"/>
        <color rgb="FFFF0000"/>
        <rFont val="Calibri"/>
        <family val="2"/>
      </rPr>
      <t>1.5" DHP</t>
    </r>
    <r>
      <rPr>
        <b/>
        <sz val="12"/>
        <color rgb="FF0000FF"/>
        <rFont val="Calibri"/>
        <family val="2"/>
      </rPr>
      <t xml:space="preserve"> , ( FOUND ROD PLUNGER STUCKED ) , ON STREAM </t>
    </r>
    <r>
      <rPr>
        <b/>
        <sz val="12"/>
        <color rgb="FFFF0000"/>
        <rFont val="Calibri"/>
        <family val="2"/>
      </rPr>
      <t>26/5/15</t>
    </r>
  </si>
  <si>
    <t xml:space="preserve">DECREASING USP F/800 PSI TO 400 PSI </t>
  </si>
  <si>
    <r>
      <t xml:space="preserve">EXPRO, FREQ= 50 Hz , CURR.=64 A , </t>
    </r>
    <r>
      <rPr>
        <b/>
        <sz val="12"/>
        <color rgb="FFFF0000"/>
        <rFont val="Calibri"/>
        <family val="2"/>
      </rPr>
      <t xml:space="preserve">USP/DSP= 415/244 </t>
    </r>
    <r>
      <rPr>
        <b/>
        <sz val="12"/>
        <color rgb="FF0000FF"/>
        <rFont val="Calibri"/>
        <family val="2"/>
      </rPr>
      <t xml:space="preserve">PSI,WHT=222 F,  </t>
    </r>
    <r>
      <rPr>
        <b/>
        <sz val="12"/>
        <color rgb="FFFF0000"/>
        <rFont val="Calibri"/>
        <family val="2"/>
      </rPr>
      <t>PIP=1910 PSI</t>
    </r>
    <r>
      <rPr>
        <b/>
        <sz val="12"/>
        <color rgb="FF0000FF"/>
        <rFont val="Calibri"/>
        <family val="2"/>
      </rPr>
      <t xml:space="preserve"> , PDP = 3425 PSI , BHT=246 F , M.T =308 F  GAS RATE=  0.357 MMSCFPD. </t>
    </r>
  </si>
  <si>
    <t>OPENED CHOKE FULLY OPENED , WHP DECREASED F/375 TO 310 PSI , DSP = 245 PSI , 
WHT = 222 F</t>
  </si>
  <si>
    <r>
      <t>PRO ,</t>
    </r>
    <r>
      <rPr>
        <b/>
        <sz val="16"/>
        <color rgb="FFFF0000"/>
        <rFont val="Calibri"/>
        <family val="2"/>
      </rPr>
      <t xml:space="preserve"> FREQ=54 Hz,</t>
    </r>
    <r>
      <rPr>
        <b/>
        <sz val="12"/>
        <color indexed="12"/>
        <rFont val="Calibri"/>
        <family val="2"/>
      </rPr>
      <t xml:space="preserve"> CUR=58.5 A, PIP=2145 PSI, PDP=3460 PSI,  Tm=289 F,  </t>
    </r>
    <r>
      <rPr>
        <b/>
        <sz val="12"/>
        <color rgb="FFFF0000"/>
        <rFont val="Calibri"/>
        <family val="2"/>
      </rPr>
      <t xml:space="preserve">USP= 500 PSI </t>
    </r>
    <r>
      <rPr>
        <b/>
        <sz val="12"/>
        <color indexed="12"/>
        <rFont val="Calibri"/>
        <family val="2"/>
      </rPr>
      <t xml:space="preserve">, DSP=325 PSI, WHT=220 F , GAS RATE=0.60  MMSCFPD, CO2= 4 %, H2S= 3 PPM. </t>
    </r>
  </si>
  <si>
    <r>
      <t xml:space="preserve">EXPRO , FREQ=54 Hz, CUR=58.5 A, PIP=2140 PSI, PDP=3425PSI,  Tm=289 F, </t>
    </r>
    <r>
      <rPr>
        <b/>
        <u/>
        <sz val="12"/>
        <color rgb="FFFF0000"/>
        <rFont val="Calibri"/>
        <family val="2"/>
      </rPr>
      <t xml:space="preserve"> USP= 425 PSI </t>
    </r>
    <r>
      <rPr>
        <b/>
        <sz val="12"/>
        <color indexed="12"/>
        <rFont val="Calibri"/>
        <family val="2"/>
      </rPr>
      <t xml:space="preserve">, DSP=340 PSI, WHT=222 F , GAS RATE=0.602  MMSCFPD, CO2= 4 %, H2S= 3 PPM. </t>
    </r>
  </si>
  <si>
    <r>
      <t xml:space="preserve">INCREASED FREQ. </t>
    </r>
    <r>
      <rPr>
        <b/>
        <u/>
        <sz val="12"/>
        <color rgb="FFFF0000"/>
        <rFont val="Calibri"/>
        <family val="2"/>
      </rPr>
      <t xml:space="preserve">F/50 HZ TO 54 HZ </t>
    </r>
    <r>
      <rPr>
        <b/>
        <sz val="12"/>
        <color rgb="FF0000FF"/>
        <rFont val="Calibri"/>
        <family val="2"/>
      </rPr>
      <t>, ( CURR.=59 A, DSP= 250 PSI , PIP=2140 PSI , PDP= 3410 PSI , TM= 289 F.)</t>
    </r>
  </si>
  <si>
    <r>
      <t xml:space="preserve">EXPRO,AFTER W/O , W.S.O FOR AEB-III-G (9730-9760 FT BY CMT PLUG ,  </t>
    </r>
    <r>
      <rPr>
        <b/>
        <u/>
        <sz val="12"/>
        <color rgb="FFFF0000"/>
        <rFont val="Calibri"/>
        <family val="2"/>
      </rPr>
      <t xml:space="preserve">REPERFORATED  AEB-III-G (9660 – 9700)  , ADD PERF IN  AEB-III-G (9640 – 9660) </t>
    </r>
    <r>
      <rPr>
        <b/>
        <sz val="12"/>
        <color rgb="FF0000FF"/>
        <rFont val="Calibri"/>
        <family val="2"/>
      </rPr>
      <t xml:space="preserve">, </t>
    </r>
    <r>
      <rPr>
        <b/>
        <u/>
        <sz val="12"/>
        <color rgb="FFFF0000"/>
        <rFont val="Calibri"/>
        <family val="2"/>
      </rPr>
      <t>SN8000</t>
    </r>
    <r>
      <rPr>
        <b/>
        <sz val="12"/>
        <color rgb="FF0000FF"/>
        <rFont val="Calibri"/>
        <family val="2"/>
      </rPr>
      <t xml:space="preserve">,  FREQ= 50 Hz , CURR.=63 A , USP/DSP= 800/315 PSI,  </t>
    </r>
    <r>
      <rPr>
        <b/>
        <sz val="12"/>
        <color rgb="FFFF0000"/>
        <rFont val="Calibri"/>
        <family val="2"/>
      </rPr>
      <t>PIP=1987 PSI</t>
    </r>
    <r>
      <rPr>
        <b/>
        <sz val="12"/>
        <color rgb="FF0000FF"/>
        <rFont val="Calibri"/>
        <family val="2"/>
      </rPr>
      <t xml:space="preserve"> , PDP = 3785 PSI , BHT=246 F , M.T =305 F  GAS RATE=  0.295 MMSCFPD. </t>
    </r>
  </si>
  <si>
    <t xml:space="preserve">EXPRO. </t>
  </si>
  <si>
    <t>PIP = 2375 PSI</t>
  </si>
  <si>
    <r>
      <t xml:space="preserve">STARTED THE WELL AGAIN , </t>
    </r>
    <r>
      <rPr>
        <b/>
        <sz val="12"/>
        <color rgb="FFFF0000"/>
        <rFont val="Calibri"/>
        <family val="2"/>
      </rPr>
      <t>SPIP = 2864 PSI  AFTER 48 HRS .</t>
    </r>
  </si>
  <si>
    <t xml:space="preserve">EXPRO. , FREQ= 51 Hz , CURR.=62 A , USP/DSP=369/329  PSI , WHT=225 F ,  GAS RATE = 0.713  MMSCF/D </t>
  </si>
  <si>
    <t>W.C INCREASED F/ 1%  TO 25 %</t>
  </si>
  <si>
    <r>
      <t xml:space="preserve">EXPRO, FREQ= 50 Hz , CURR.=64 A , </t>
    </r>
    <r>
      <rPr>
        <b/>
        <sz val="12"/>
        <color rgb="FFFF0000"/>
        <rFont val="Calibri"/>
        <family val="2"/>
      </rPr>
      <t xml:space="preserve">USP/DSP= 457/334 </t>
    </r>
    <r>
      <rPr>
        <b/>
        <sz val="12"/>
        <color rgb="FF0000FF"/>
        <rFont val="Calibri"/>
        <family val="2"/>
      </rPr>
      <t xml:space="preserve">PSI,WHT=228 F,  </t>
    </r>
    <r>
      <rPr>
        <b/>
        <sz val="12"/>
        <color rgb="FFFF0000"/>
        <rFont val="Calibri"/>
        <family val="2"/>
      </rPr>
      <t>PIP=1938 PSI</t>
    </r>
    <r>
      <rPr>
        <b/>
        <sz val="12"/>
        <color rgb="FF0000FF"/>
        <rFont val="Calibri"/>
        <family val="2"/>
      </rPr>
      <t xml:space="preserve"> , PDP = 3556 PSI , BHT=246 F , M.T =312 F  GAS RATE=  </t>
    </r>
    <r>
      <rPr>
        <b/>
        <sz val="12"/>
        <color rgb="FFFF0000"/>
        <rFont val="Calibri"/>
        <family val="2"/>
      </rPr>
      <t>0.524</t>
    </r>
    <r>
      <rPr>
        <b/>
        <sz val="12"/>
        <color rgb="FF0000FF"/>
        <rFont val="Calibri"/>
        <family val="2"/>
      </rPr>
      <t xml:space="preserve"> MMSCFPD. </t>
    </r>
  </si>
  <si>
    <t>DECREASED FREQ. F/ 50 HZ TO/ 47 HZ</t>
  </si>
  <si>
    <r>
      <t>EXPRO,</t>
    </r>
    <r>
      <rPr>
        <b/>
        <sz val="18"/>
        <color rgb="FFFF0000"/>
        <rFont val="Calibri"/>
        <family val="2"/>
      </rPr>
      <t xml:space="preserve"> FREQ=47 Hz</t>
    </r>
    <r>
      <rPr>
        <b/>
        <sz val="12"/>
        <color rgb="FF0000FF"/>
        <rFont val="Calibri"/>
        <family val="2"/>
      </rPr>
      <t xml:space="preserve"> , CURR.=64 A , </t>
    </r>
    <r>
      <rPr>
        <b/>
        <sz val="12"/>
        <color rgb="FFFF0000"/>
        <rFont val="Calibri"/>
        <family val="2"/>
      </rPr>
      <t xml:space="preserve">USP/DSP= 457/334 </t>
    </r>
    <r>
      <rPr>
        <b/>
        <sz val="12"/>
        <color rgb="FF0000FF"/>
        <rFont val="Calibri"/>
        <family val="2"/>
      </rPr>
      <t xml:space="preserve">PSI,WHT=228 F,  </t>
    </r>
    <r>
      <rPr>
        <b/>
        <sz val="12"/>
        <color rgb="FFFF0000"/>
        <rFont val="Calibri"/>
        <family val="2"/>
      </rPr>
      <t>PIP=1947 PSI</t>
    </r>
    <r>
      <rPr>
        <b/>
        <sz val="12"/>
        <color rgb="FF0000FF"/>
        <rFont val="Calibri"/>
        <family val="2"/>
      </rPr>
      <t xml:space="preserve"> , PDP = 3505 PSI , BHT=246 F , M.T =304 F  GAS RATE=  </t>
    </r>
    <r>
      <rPr>
        <b/>
        <sz val="12"/>
        <color rgb="FFFF0000"/>
        <rFont val="Calibri"/>
        <family val="2"/>
      </rPr>
      <t>0.449</t>
    </r>
    <r>
      <rPr>
        <b/>
        <sz val="12"/>
        <color rgb="FF0000FF"/>
        <rFont val="Calibri"/>
        <family val="2"/>
      </rPr>
      <t xml:space="preserve"> MMSCFPD. </t>
    </r>
  </si>
  <si>
    <r>
      <t>EXPRO, FREQ.=56 HZ , A= 67 A , WHT=233 F, USP/DSP=410/301 PSI ,</t>
    </r>
    <r>
      <rPr>
        <b/>
        <sz val="12"/>
        <color rgb="FFFF0000"/>
        <rFont val="Calibri"/>
        <family val="2"/>
      </rPr>
      <t xml:space="preserve"> PIP=1918 PSI</t>
    </r>
    <r>
      <rPr>
        <b/>
        <sz val="12"/>
        <color rgb="FF0000FF"/>
        <rFont val="Calibri"/>
        <family val="2"/>
      </rPr>
      <t>, PDP=4158 PSI,  
M.T = 302 F ,  GAS RATE = 0.285 MMSCF/D</t>
    </r>
  </si>
  <si>
    <t>EXPRO , FREQ=51 Hz , CURRENT=84 , USP/DSP=592/314 PSI ,  WHT= 232 F,  GAS RATE=  0.356 MMSCF/D</t>
  </si>
  <si>
    <t xml:space="preserve">EXPRO, FREQ=50 HZ, CURR=58 A, PIP=1050 PSI, PDP=3360 PSI,BHT=249 F, M.T.=258 F, DSP =300 PSI , WHT=243 F , </t>
  </si>
  <si>
    <t xml:space="preserve">EXPRO, FREQ=50 HZ, CURR=73 A, USP/DSP=430/265, WHT=229 F </t>
  </si>
  <si>
    <t xml:space="preserve">Expro TMU # 3. , FREQ= 51 Hz , CURR.=61.5 A , USP/DSP=355/315  PSI , WHT=222 F ,  GAS RATE = 0.810  MMSCF/D </t>
  </si>
  <si>
    <t>DECREASED FREQ. F/52 HZ TO 44 HZ &amp; INCREASED USP UP TO = 400 PSI.</t>
  </si>
  <si>
    <t>Expro TMU # 3
 FREQ.=46 HZ , CUR=77 A , PIP =975 PSI , PDP= 3257 PSI, Tm =279 F, Ti=248 F, USP = 300 PSI , GAS RATE=0.284 MMSCF/D</t>
  </si>
  <si>
    <r>
      <t xml:space="preserve">W.C INCREASED TO </t>
    </r>
    <r>
      <rPr>
        <b/>
        <sz val="12"/>
        <color rgb="FFFF0000"/>
        <rFont val="Calibri"/>
        <family val="2"/>
      </rPr>
      <t xml:space="preserve">85 % </t>
    </r>
  </si>
  <si>
    <r>
      <t xml:space="preserve">NO PUMP ACTION , R.TRIP WITH </t>
    </r>
    <r>
      <rPr>
        <b/>
        <u/>
        <sz val="12"/>
        <color rgb="FFFF0000"/>
        <rFont val="Calibri"/>
        <family val="2"/>
        <scheme val="minor"/>
      </rPr>
      <t>1.5 " DHP</t>
    </r>
    <r>
      <rPr>
        <b/>
        <sz val="12"/>
        <color rgb="FF0000FF"/>
        <rFont val="Calibri"/>
        <family val="2"/>
        <scheme val="minor"/>
      </rPr>
      <t xml:space="preserve"> , ON STREAM </t>
    </r>
    <r>
      <rPr>
        <b/>
        <u/>
        <sz val="12"/>
        <color rgb="FFFF0000"/>
        <rFont val="Calibri"/>
        <family val="2"/>
        <scheme val="minor"/>
      </rPr>
      <t>2-6-2015</t>
    </r>
  </si>
  <si>
    <r>
      <t xml:space="preserve">PONY ROD UNSCREWED,FISHED OK , REPLACED, </t>
    </r>
    <r>
      <rPr>
        <b/>
        <u/>
        <sz val="12"/>
        <color rgb="FFFF0000"/>
        <rFont val="Calibri"/>
        <family val="2"/>
      </rPr>
      <t>R.TRIP</t>
    </r>
    <r>
      <rPr>
        <b/>
        <sz val="12"/>
        <color rgb="FF0000FF"/>
        <rFont val="Calibri"/>
        <family val="2"/>
      </rPr>
      <t xml:space="preserve">, ON STREAM </t>
    </r>
    <r>
      <rPr>
        <b/>
        <u/>
        <sz val="12"/>
        <color rgb="FFFF0000"/>
        <rFont val="Calibri"/>
        <family val="2"/>
      </rPr>
      <t>5-6-2015</t>
    </r>
  </si>
  <si>
    <t>W.C = 52 % BEFOR W.S.O</t>
  </si>
  <si>
    <r>
      <t xml:space="preserve">UNDER W/O DUE TO PERFORM W.S.O ,( </t>
    </r>
    <r>
      <rPr>
        <b/>
        <sz val="12"/>
        <color rgb="FFFF0000"/>
        <rFont val="Calibri"/>
        <family val="2"/>
      </rPr>
      <t xml:space="preserve"> Performed CMT plug for WSO</t>
    </r>
    <r>
      <rPr>
        <b/>
        <sz val="12"/>
        <color rgb="FF0000FF"/>
        <rFont val="Calibri"/>
        <family val="2"/>
      </rPr>
      <t xml:space="preserve">,  </t>
    </r>
    <r>
      <rPr>
        <b/>
        <sz val="12"/>
        <color theme="1"/>
        <rFont val="Calibri"/>
        <family val="2"/>
      </rPr>
      <t xml:space="preserve">ISOLATED AEB.III-G (9986'-10010') BY B.PLUG @  9971 FT. </t>
    </r>
    <r>
      <rPr>
        <b/>
        <sz val="12"/>
        <color rgb="FF0000FF"/>
        <rFont val="Calibri"/>
        <family val="2"/>
      </rPr>
      <t xml:space="preserve">, </t>
    </r>
    <r>
      <rPr>
        <b/>
        <sz val="12"/>
        <color rgb="FF00B050"/>
        <rFont val="Calibri"/>
        <family val="2"/>
      </rPr>
      <t>reperforated A.E.B III-G (9868'-9895'), ( 9907'-9926')  &amp;    (9942'-9966 )</t>
    </r>
    <r>
      <rPr>
        <b/>
        <sz val="12"/>
        <color rgb="FF0000FF"/>
        <rFont val="Calibri"/>
        <family val="2"/>
      </rPr>
      <t xml:space="preserve"> , RIH WITH (  PMXSSD-H6, SER 538 (34 , 80 , 85 STAGES)) ESP TO 9100 FT , STARTED THE WELL WITH  , FREQ.=46 HZ ,  CUR=77 A , PIP =1020 PSI , PDP= 3257 PSI, Tm =279 F, Ti=248 F, USP = 300 PSI , ON STREAM </t>
    </r>
    <r>
      <rPr>
        <b/>
        <u/>
        <sz val="12"/>
        <color rgb="FFFF0000"/>
        <rFont val="Calibri"/>
        <family val="2"/>
      </rPr>
      <t>8/6/2015</t>
    </r>
  </si>
  <si>
    <r>
      <t xml:space="preserve">Expro TMU # 3 , 
( </t>
    </r>
    <r>
      <rPr>
        <b/>
        <sz val="12"/>
        <color rgb="FFFF0000"/>
        <rFont val="Calibri"/>
        <family val="2"/>
      </rPr>
      <t xml:space="preserve">Performed CMT plug for WSO,  </t>
    </r>
    <r>
      <rPr>
        <b/>
        <sz val="12"/>
        <color theme="1"/>
        <rFont val="Calibri"/>
        <family val="2"/>
      </rPr>
      <t>ISOLATED AEB.III-G (9986'-10010') BY B.PLUG</t>
    </r>
    <r>
      <rPr>
        <b/>
        <sz val="12"/>
        <color rgb="FFFF0000"/>
        <rFont val="Calibri"/>
        <family val="2"/>
      </rPr>
      <t xml:space="preserve"> , </t>
    </r>
    <r>
      <rPr>
        <b/>
        <sz val="12"/>
        <color rgb="FF00B050"/>
        <rFont val="Calibri"/>
        <family val="2"/>
      </rPr>
      <t>reperforated A.E.B III-G (9868'-9895'), ( 9907'-9926')  &amp;    (9942'-9966')</t>
    </r>
    <r>
      <rPr>
        <b/>
        <sz val="12"/>
        <color indexed="12"/>
        <rFont val="Calibri"/>
        <family val="2"/>
      </rPr>
      <t xml:space="preserve">
FREQ.=46 HZ ,  CUR=77 A , PIP =1020 PSI , PDP= 3257 PSI, Tm =279 F, Ti=248 F, USP = 300 PSI </t>
    </r>
  </si>
  <si>
    <t>STARTED THE WELL AGAIN</t>
  </si>
  <si>
    <t>Expro TMU # 3
 FREQ=47 Hz , CURR.=62 A , USP/DSP= 410/296 PSI,WHT=226 F,  PIP=1965 PSI , PDP = 3540 PSI , M.T =307 F  GAS RATE=  0.499MMSCFPD</t>
  </si>
  <si>
    <t>Expro TMU # 3
 FREQ.=46 HZ , CUR=72 A , PIP =970 PSI , PDP= 3135 PSI, Tm =280 F, Ti=249 F, USP = 275 PSI , GAS RATE=0.294 MMSCF/D</t>
  </si>
  <si>
    <t xml:space="preserve">Expro TMU # 3
FREQ=50 HZ, CURR=58.5 A, PIP=1045 PSI, PDP=3350 PSI,BHT=249 F, M.T.=258 F, USP/DSP=550/ 285 PSI , WHT=242 F
</t>
  </si>
  <si>
    <r>
      <rPr>
        <b/>
        <sz val="12"/>
        <color rgb="FF00B050"/>
        <rFont val="Calibri"/>
        <family val="2"/>
      </rPr>
      <t>B-I</t>
    </r>
    <r>
      <rPr>
        <b/>
        <sz val="12"/>
        <color rgb="FFFF0000"/>
        <rFont val="Calibri"/>
        <family val="2"/>
      </rPr>
      <t xml:space="preserve"> </t>
    </r>
    <r>
      <rPr>
        <b/>
        <sz val="12"/>
        <color indexed="12"/>
        <rFont val="Calibri"/>
        <family val="2"/>
      </rPr>
      <t xml:space="preserve">(5900'-5924'),(5930-5944) , 
</t>
    </r>
    <r>
      <rPr>
        <b/>
        <sz val="12"/>
        <color rgb="FF00B050"/>
        <rFont val="Calibri"/>
        <family val="2"/>
      </rPr>
      <t xml:space="preserve">B-III </t>
    </r>
    <r>
      <rPr>
        <b/>
        <sz val="12"/>
        <color indexed="12"/>
        <rFont val="Calibri"/>
        <family val="2"/>
      </rPr>
      <t xml:space="preserve">(6076-6096) &amp; 
</t>
    </r>
    <r>
      <rPr>
        <b/>
        <sz val="12"/>
        <color rgb="FF00B050"/>
        <rFont val="Calibri"/>
        <family val="2"/>
      </rPr>
      <t xml:space="preserve">B-IV </t>
    </r>
    <r>
      <rPr>
        <b/>
        <sz val="12"/>
        <color indexed="12"/>
        <rFont val="Calibri"/>
        <family val="2"/>
      </rPr>
      <t>(6096-6110)</t>
    </r>
  </si>
  <si>
    <t>EXPRO , ANCHOR PUMP ,  RET. (10X1")</t>
  </si>
  <si>
    <r>
      <t xml:space="preserve">EXPRO , AFTER W/O , DN 800 , FREQ.=50 HZ  , </t>
    </r>
    <r>
      <rPr>
        <b/>
        <u/>
        <sz val="12"/>
        <color rgb="FFFF0000"/>
        <rFont val="Calibri"/>
        <family val="2"/>
      </rPr>
      <t>WHP = 290 PSI</t>
    </r>
  </si>
  <si>
    <t>EXPRO , FREQ=51 Hz , CURRENT=85 , USP/DSP=580/300 PSI ,  WHT= 233 F,  GAS RATE=  0.371 MMSCF/D</t>
  </si>
  <si>
    <t xml:space="preserve">Expro TMU # 3. , FREQ= 51 Hz , CURR.=62.5 A , USP/DSP=360/315  PSI , WHT=225 F ,  GAS RATE = 0.819  MMSCF/D </t>
  </si>
  <si>
    <r>
      <t xml:space="preserve">Expro TMU # 3
</t>
    </r>
    <r>
      <rPr>
        <b/>
        <sz val="12"/>
        <color rgb="FFFF0000"/>
        <rFont val="Calibri"/>
        <family val="2"/>
      </rPr>
      <t xml:space="preserve"> FREQ=44 HZ</t>
    </r>
    <r>
      <rPr>
        <b/>
        <sz val="12"/>
        <color indexed="12"/>
        <rFont val="Calibri"/>
        <family val="2"/>
      </rPr>
      <t xml:space="preserve">, CUR=44 A, PIP= 1759 PSI, PDP= 4161 PSI, Tm=275 F,Ti= 248 F,  </t>
    </r>
    <r>
      <rPr>
        <b/>
        <sz val="12"/>
        <color rgb="FFFF0000"/>
        <rFont val="Calibri"/>
        <family val="2"/>
      </rPr>
      <t>USP</t>
    </r>
    <r>
      <rPr>
        <b/>
        <sz val="12"/>
        <color indexed="12"/>
        <rFont val="Calibri"/>
        <family val="2"/>
      </rPr>
      <t>/DSP=</t>
    </r>
    <r>
      <rPr>
        <b/>
        <u/>
        <sz val="12"/>
        <color rgb="FFFF0000"/>
        <rFont val="Calibri"/>
        <family val="2"/>
      </rPr>
      <t xml:space="preserve">415/240 </t>
    </r>
    <r>
      <rPr>
        <b/>
        <sz val="12"/>
        <color indexed="12"/>
        <rFont val="Calibri"/>
        <family val="2"/>
      </rPr>
      <t xml:space="preserve">PSI , WHT=220 F , GAS RATE=N/AMMSCF/D
</t>
    </r>
  </si>
  <si>
    <t>Expro TMU # 3
 FREQ=44 HZ, CUR=43 A, PIP= 1780 PSI, PDP= 4265 PSI, Tm=275 F,Ti= 248 F,  USP/DSP=400/230 PSI , WHT=216 F , GAS RATE=N/A MMSCF/D</t>
  </si>
  <si>
    <r>
      <t xml:space="preserve">EXPRO , FREQ=54 Hz, CUR=58.5 A, PIP=2115 PSI, PDP=3430PSI,  Tm=288F, </t>
    </r>
    <r>
      <rPr>
        <b/>
        <u/>
        <sz val="12"/>
        <color rgb="FFFF0000"/>
        <rFont val="Calibri"/>
        <family val="2"/>
      </rPr>
      <t xml:space="preserve"> </t>
    </r>
    <r>
      <rPr>
        <b/>
        <u/>
        <sz val="12"/>
        <color rgb="FF0000FF"/>
        <rFont val="Calibri"/>
        <family val="2"/>
      </rPr>
      <t>USP= 410 PSI</t>
    </r>
    <r>
      <rPr>
        <b/>
        <u/>
        <sz val="12"/>
        <color rgb="FFFF0000"/>
        <rFont val="Calibri"/>
        <family val="2"/>
      </rPr>
      <t xml:space="preserve"> </t>
    </r>
    <r>
      <rPr>
        <b/>
        <sz val="12"/>
        <color indexed="12"/>
        <rFont val="Calibri"/>
        <family val="2"/>
      </rPr>
      <t>, DSP=315 PSI, WHT=223 F , GAS RATE=0.633 MMSCFPD</t>
    </r>
  </si>
  <si>
    <t>EXPRO , FREQ=54 Hz, CUR=58.5 A, PIP=2088 PSI, PDP=3405PSI,  Tm=288F,  USP= 400 PSI , DSP=237 PSI, WHT=220 F , GAS RATE=0.772 MMSCFPD</t>
  </si>
  <si>
    <r>
      <t>EXPRO , FREQ. = 46 HZ ,AMP =29 A  ,</t>
    </r>
    <r>
      <rPr>
        <b/>
        <sz val="12"/>
        <color rgb="FFFF0000"/>
        <rFont val="Calibri"/>
        <family val="2"/>
      </rPr>
      <t xml:space="preserve"> PIP =225 PSI</t>
    </r>
    <r>
      <rPr>
        <b/>
        <sz val="12"/>
        <color indexed="12"/>
        <rFont val="Calibri"/>
        <family val="2"/>
      </rPr>
      <t xml:space="preserve"> , PDP = 2750 PSI ,BHT = 201 F , M.T =231 F , WHT =178 F</t>
    </r>
  </si>
  <si>
    <t xml:space="preserve">EXPRO , FREQ=50 HZ, CUR=53 A, WHP=210 PSI, PIP=2403 PSI, PDP=3928 PSI, Tm=307 F, WHT=239 F. </t>
  </si>
  <si>
    <t>Expro TMU # 3
 FREQ=47 Hz , CURR.=63.4 A , USP/DSP= 413/304 PSI,WHT=228 F,  PIP=1944 PSI , PDP = 3597 PSI , M.T =309.4 F  GAS RATE=  0.376 MMSCFPD</t>
  </si>
  <si>
    <t xml:space="preserve">Expro TMU # 3
 FREQ=50 HZ, CURR=73 A, USP/DSP=405/242, WHT=228 F </t>
  </si>
  <si>
    <t xml:space="preserve">Expro TMU#3, 
FREQ.=56 HZ , A= 70 A , WHT=235 F, USP/DSP=410/285 PSI , PIP=1885 PSI, PDP=4300 PSI,  M.T = 307 F ,  GAS RATE = 0.244 MMSCF/D
</t>
  </si>
  <si>
    <r>
      <t xml:space="preserve">EXPRO ,  </t>
    </r>
    <r>
      <rPr>
        <b/>
        <sz val="12"/>
        <color rgb="FFFF0000"/>
        <rFont val="Calibri"/>
        <family val="2"/>
      </rPr>
      <t>1.5" DHP</t>
    </r>
  </si>
  <si>
    <r>
      <t xml:space="preserve"> DOWN DUE TO</t>
    </r>
    <r>
      <rPr>
        <b/>
        <sz val="12"/>
        <color rgb="FFFF0000"/>
        <rFont val="Calibri"/>
        <family val="2"/>
      </rPr>
      <t xml:space="preserve"> HIGH MOTOR TEMP</t>
    </r>
    <r>
      <rPr>
        <b/>
        <sz val="12"/>
        <color rgb="FF0000FF"/>
        <rFont val="Calibri"/>
        <family val="2"/>
      </rPr>
      <t>, FOUND CSG PRES.=500 PSI, BLEED OFF CSG. * STARTED THE WELL, DOWN AGAIN DUE TO HIGH MOTOR TEMP= 287 F., MEGRED SYSTEM, FOUND PH-PH 5.2 OHM, PH-G 51 M.OHM IN 2 MINS.   * STARTED THE WELL @ 45 HZ, FOUND PIP INCREASED +/- 30 PSI IN 15 MINS.  * DECREASED FREQ. T/40 HZ, FOUND PIP INCREASED +/- 35 PSI IN 10 MINS. * PERFORMED SHUT IN TEST FOR 10 MINS , FOUND WHP (+/- 100 PSI) .  RIH WITH 2.25" FB-2 PLUG, SET SAME IN F-NIPPLE. , PERFORMED TBG PRESSURE TEST USING KILLING PUMP , DURING PUMPING FOUND WHP STILL ZERO PSI &amp; CSG PRESS.  INCREASED FROM ZERO TO 450 PSI WITHIN 15 MINS. WHEN STOPPED PUMPING , TBG HAD SUCTION , CONFIRMED TBG LEAK., WAITING FOR W/O.</t>
    </r>
  </si>
  <si>
    <t>Expro TMU # 3
 FREQ.=46 HZ , CUR=73 A , PIP =1005 PSI , PDP= 3125 PSI, Tm =290 F, Ti=249 F, USP = 260 PSI , WHT = 215 F,  GAS RATE=0.353 MMSCF/D</t>
  </si>
  <si>
    <t>Expro TMU # 3
 FREQ=47 Hz , CURR.=63.4 A , USP/DSP= 405/290 PSI,WHT=228 F,  PIP=1945 PSI , PDP = 3600 PSI , M.T =309 F  GAS RATE=  0.423 MMSCFPD</t>
  </si>
  <si>
    <t>NO PUMP ACTION , STOPPED THE WELL</t>
  </si>
  <si>
    <t xml:space="preserve">Expro TMU # 3
FREQ=50 HZ, CURR=58.5 A, PIP=1030 PSI, PDP=3320 PSI,BHT=249 F, M.T.=258 F, USP/DSP=510/ 285 PSI , WHT=243 F
</t>
  </si>
  <si>
    <t>EXPRO. TMU #3 
 FREQ=47 Hz, CUR=64 A, PIP =1935 PSI, PDP=3610PSI ,Tm=310 F , USP/DSP= 400/280PSI  , WHT=228 F , GAS RATE= 0.419 MMSCF/D .</t>
  </si>
  <si>
    <t xml:space="preserve">DOWN DUE TO HIGH MOTOR TEMP. , CHECKED THE WELL , FOUND CASING VALVE CLOSED AND HIGH CASING PRESSURE +/- 500 PSI. , BLEED OFF CASING AND TBG. , STARTED THE WELL OK. 
                         </t>
  </si>
  <si>
    <t>TOP OF SCAB LINER @ 7773 FT</t>
  </si>
  <si>
    <t xml:space="preserve">          </t>
  </si>
  <si>
    <r>
      <t xml:space="preserve">UNDER W/O DUE TO TBG LEAK,( </t>
    </r>
    <r>
      <rPr>
        <b/>
        <sz val="12"/>
        <color rgb="FFFF0000"/>
        <rFont val="Calibri"/>
        <family val="2"/>
      </rPr>
      <t>NO VISUAL HOLE OR CRACKS FOUND</t>
    </r>
    <r>
      <rPr>
        <b/>
        <sz val="12"/>
        <color rgb="FF0000FF"/>
        <rFont val="Calibri"/>
        <family val="2"/>
      </rPr>
      <t xml:space="preserve">  ,</t>
    </r>
    <r>
      <rPr>
        <b/>
        <sz val="12"/>
        <color theme="1"/>
        <rFont val="Calibri"/>
        <family val="2"/>
      </rPr>
      <t xml:space="preserve"> EXPECTED TBG WASH OUT</t>
    </r>
    <r>
      <rPr>
        <b/>
        <sz val="12"/>
        <color rgb="FF0000FF"/>
        <rFont val="Calibri"/>
        <family val="2"/>
      </rPr>
      <t xml:space="preserve">), </t>
    </r>
    <r>
      <rPr>
        <b/>
        <sz val="12"/>
        <color rgb="FF00B050"/>
        <rFont val="Calibri"/>
        <family val="2"/>
      </rPr>
      <t>REPERFORATED AEB-III G (9880-9900 )</t>
    </r>
    <r>
      <rPr>
        <b/>
        <sz val="12"/>
        <color rgb="FF0000FF"/>
        <rFont val="Calibri"/>
        <family val="2"/>
      </rPr>
      <t xml:space="preserve">, </t>
    </r>
    <r>
      <rPr>
        <b/>
        <sz val="12"/>
        <color rgb="FF00B050"/>
        <rFont val="Calibri"/>
        <family val="2"/>
      </rPr>
      <t xml:space="preserve">PERFORMED UP grade FOR ESP </t>
    </r>
    <r>
      <rPr>
        <b/>
        <sz val="12"/>
        <color rgb="FF0000FF"/>
        <rFont val="Calibri"/>
        <family val="2"/>
      </rPr>
      <t xml:space="preserve">, </t>
    </r>
    <r>
      <rPr>
        <b/>
        <sz val="12"/>
        <color rgb="FFFF0000"/>
        <rFont val="Calibri"/>
        <family val="2"/>
      </rPr>
      <t>RIH W/ ESP B-WF 538/</t>
    </r>
    <r>
      <rPr>
        <b/>
        <u/>
        <sz val="12"/>
        <color rgb="FFFF0000"/>
        <rFont val="Calibri"/>
        <family val="2"/>
      </rPr>
      <t>2600</t>
    </r>
    <r>
      <rPr>
        <b/>
        <sz val="12"/>
        <color rgb="FFFF0000"/>
        <rFont val="Calibri"/>
        <family val="2"/>
      </rPr>
      <t xml:space="preserve"> - 263 STAGES </t>
    </r>
    <r>
      <rPr>
        <b/>
        <sz val="12"/>
        <color rgb="FF0000FF"/>
        <rFont val="Calibri"/>
        <family val="2"/>
      </rPr>
      <t xml:space="preserve">TO DEPTH 8180 FT,   ( </t>
    </r>
    <r>
      <rPr>
        <b/>
        <sz val="12"/>
        <color rgb="FF00B050"/>
        <rFont val="Calibri"/>
        <family val="2"/>
      </rPr>
      <t>CABEL READING AFTER AND BEFORE QCI CONNECTION &amp; BEFORE START WAS 4.2 PH-PH , 100 PH-GR )</t>
    </r>
    <r>
      <rPr>
        <b/>
        <sz val="12"/>
        <color rgb="FF0000FF"/>
        <rFont val="Calibri"/>
        <family val="2"/>
      </rPr>
      <t xml:space="preserve"> , STARTED THE WELL WITH  FREQ.= 50 HZ, CURRENT=61.3 A, PIP= 1203 PSI, PDP= 3467 PSI, BHT=247 F, M.T.=255  F, USP= 300 PSI ,  </t>
    </r>
    <r>
      <rPr>
        <b/>
        <sz val="12"/>
        <color rgb="FFFF0000"/>
        <rFont val="Calibri"/>
        <family val="2"/>
      </rPr>
      <t>ON STREAM 19/10/2014</t>
    </r>
  </si>
  <si>
    <r>
      <t xml:space="preserve">UNDER W/O DUE TO SHORT CIRCUIT ( The round cable found shorted ) , </t>
    </r>
    <r>
      <rPr>
        <b/>
        <sz val="12"/>
        <color rgb="FF00B050"/>
        <rFont val="Calibri"/>
        <family val="2"/>
      </rPr>
      <t>REPERFORATE INTERVAL 9820-9840 FT</t>
    </r>
    <r>
      <rPr>
        <b/>
        <sz val="12"/>
        <color rgb="FF0000FF"/>
        <rFont val="Calibri"/>
        <family val="2"/>
      </rPr>
      <t xml:space="preserve">, </t>
    </r>
    <r>
      <rPr>
        <b/>
        <sz val="12"/>
        <color rgb="FFFF0000"/>
        <rFont val="Calibri"/>
        <family val="2"/>
      </rPr>
      <t xml:space="preserve">PERFORMED UP grade FOR ESP </t>
    </r>
    <r>
      <rPr>
        <b/>
        <sz val="12"/>
        <color rgb="FF0000FF"/>
        <rFont val="Calibri"/>
        <family val="2"/>
      </rPr>
      <t xml:space="preserve">, </t>
    </r>
    <r>
      <rPr>
        <b/>
        <u/>
        <sz val="12"/>
        <color rgb="FFFF0000"/>
        <rFont val="Calibri"/>
        <family val="2"/>
      </rPr>
      <t>RIH W/ESP SN-8000 SERIES 538, 150 STAGE</t>
    </r>
    <r>
      <rPr>
        <b/>
        <sz val="12"/>
        <color rgb="FFFF0000"/>
        <rFont val="Calibri"/>
        <family val="2"/>
      </rPr>
      <t xml:space="preserve">S TO 9015 FT </t>
    </r>
    <r>
      <rPr>
        <b/>
        <sz val="12"/>
        <color rgb="FF0000FF"/>
        <rFont val="Calibri"/>
        <family val="2"/>
      </rPr>
      <t xml:space="preserve">, STRATED W/PARAMETERS: FREQ=50 HZ, CURR=57 A, PIP=1595 PSI, PDP=3700 PSI, USP=500 PSI, </t>
    </r>
    <r>
      <rPr>
        <b/>
        <u/>
        <sz val="12"/>
        <color rgb="FFFF0000"/>
        <rFont val="Calibri"/>
        <family val="2"/>
      </rPr>
      <t>ON STREAM ON 30-10-2014</t>
    </r>
  </si>
  <si>
    <r>
      <t>UNDER W/O DUE TO SHORT CIRCUIT (</t>
    </r>
    <r>
      <rPr>
        <b/>
        <sz val="12"/>
        <color rgb="FFFF0000"/>
        <rFont val="Calibri"/>
        <family val="2"/>
      </rPr>
      <t xml:space="preserve"> ROUND CABLE SHORTED</t>
    </r>
    <r>
      <rPr>
        <b/>
        <sz val="12"/>
        <color rgb="FF0000FF"/>
        <rFont val="Calibri"/>
        <family val="2"/>
      </rPr>
      <t xml:space="preserve"> ),   RIH WITH NEW </t>
    </r>
    <r>
      <rPr>
        <b/>
        <u/>
        <sz val="12"/>
        <color indexed="10"/>
        <rFont val="Calibri"/>
        <family val="2"/>
      </rPr>
      <t xml:space="preserve">NHV-380 ESP ( NOVOMET ) TO 8900 FT </t>
    </r>
    <r>
      <rPr>
        <b/>
        <sz val="12"/>
        <color indexed="12"/>
        <rFont val="Calibri"/>
        <family val="2"/>
      </rPr>
      <t>, STARTED THE WELL ,  AMP= 13.1 , VOLT= 1764 , FREQ=50 HZ,</t>
    </r>
    <r>
      <rPr>
        <b/>
        <sz val="12"/>
        <color indexed="10"/>
        <rFont val="Calibri"/>
        <family val="2"/>
      </rPr>
      <t xml:space="preserve"> PIP=905 PSI</t>
    </r>
    <r>
      <rPr>
        <b/>
        <sz val="12"/>
        <color indexed="12"/>
        <rFont val="Calibri"/>
        <family val="2"/>
      </rPr>
      <t xml:space="preserve">, PDP=4372 PSI, ON STREAM </t>
    </r>
    <r>
      <rPr>
        <b/>
        <u/>
        <sz val="12"/>
        <color indexed="10"/>
        <rFont val="Calibri"/>
        <family val="2"/>
      </rPr>
      <t>18/6/12</t>
    </r>
  </si>
  <si>
    <r>
      <t>UNDER W/O DUE TO SHORT CIRCUIT , (</t>
    </r>
    <r>
      <rPr>
        <b/>
        <sz val="12"/>
        <color rgb="FFFF0000"/>
        <rFont val="Calibri"/>
        <family val="2"/>
      </rPr>
      <t xml:space="preserve"> FOUND SHORT IN  FLATE CABLE , FOUND COLLAPSE IN CABEL 2 JNT # 140 </t>
    </r>
    <r>
      <rPr>
        <b/>
        <sz val="12"/>
        <color rgb="FF0000FF"/>
        <rFont val="Calibri"/>
        <family val="2"/>
      </rPr>
      <t xml:space="preserve">) ,RIH W ESP(  </t>
    </r>
    <r>
      <rPr>
        <b/>
        <u/>
        <sz val="12"/>
        <color rgb="FF0000FF"/>
        <rFont val="Calibri"/>
        <family val="2"/>
      </rPr>
      <t>DN 800</t>
    </r>
    <r>
      <rPr>
        <b/>
        <sz val="12"/>
        <color rgb="FF0000FF"/>
        <rFont val="Calibri"/>
        <family val="2"/>
      </rPr>
      <t xml:space="preserve">- 250 STAGE , Series =400 ) TO DEPTH 5810 FT , ( </t>
    </r>
    <r>
      <rPr>
        <b/>
        <u/>
        <sz val="12"/>
        <color rgb="FFFF0000"/>
        <rFont val="Calibri"/>
        <family val="2"/>
      </rPr>
      <t>NO DOWN HOLE SENSOR</t>
    </r>
    <r>
      <rPr>
        <b/>
        <sz val="12"/>
        <color rgb="FF0000FF"/>
        <rFont val="Calibri"/>
        <family val="2"/>
      </rPr>
      <t xml:space="preserve"> ) , STARTED THE WELL FOLLOWING PARAMETERS : (HZ = 50  , AMPER = 18    , VOLT = 1985 ),  ON STREAM </t>
    </r>
    <r>
      <rPr>
        <b/>
        <sz val="12"/>
        <color rgb="FFFF0000"/>
        <rFont val="Calibri"/>
        <family val="2"/>
      </rPr>
      <t>15/5/2015</t>
    </r>
  </si>
  <si>
    <t>EXPRO TMU #4, 
FREQ.= 48 HZ , CURR.= 46 A, PIP=2387 PSI , PDP= 3741 PSI , Tm=270 F  , WHT=207 F, WHP= 160 PSI</t>
  </si>
  <si>
    <t xml:space="preserve">Expro TMU # 3
 FREQ=50 HZ, CURR=73/75 A, USP/DSP=395/240, WHT=228 F </t>
  </si>
  <si>
    <t>EXPRO TMU #4</t>
  </si>
  <si>
    <t>Expro TMU # 3
FREQ.=56 HZ , A= 70.5 A , WHT=236 F, USP/DSP=470/280 PSI , PIP=1875 PSI, PDP=4425 PSI,  M.T = 308 F ,  GAS RATE = 0.200 MMSCF/D</t>
  </si>
  <si>
    <t>Expro TMU # 3
FREQ=44 HZ, CUR=43 A, PIP= 1755 PSI, PDP= 4135 PSI, Tm=276 F,Ti= 248 F,  USP/DSP=425/245 PSI , WHT=216 F , GAS RATE=N/A MMSCF/D</t>
  </si>
  <si>
    <t xml:space="preserve">EXPRO , FREQ. = 46 HZ ,AMP =29 A </t>
  </si>
  <si>
    <t>EXPRO ,
FREQ.= 50 HZ , CURR.=67.3 A, PIP=1295 PSI , PDP=4508 PSI , Tm=292 F  ,USP/DSP=500/195 PSI</t>
  </si>
  <si>
    <t>EXPRO , FREQ=51 Hz , CURRENT=85 , USP/DSP=556/300 PSI ,  WHT= 233 F,  GAS RATE=  0.262 MMSCF/D</t>
  </si>
  <si>
    <t>Expro TMU # 3. , FREQ= 51 Hz , CURR.=62.5 A , USP/DSP=360/315  PSI , WHT=225 F ,  GAS RATE = 7.797 MMSCF/D</t>
  </si>
  <si>
    <t>Expro TMU # 3
 FREQ.=46 HZ , CUR=73 A , PIP =1005 PSI , PDP= 3125 PSI, Tm =290 F, Ti=249 F, USP = 380 PSI , WHT = 215 F,  GAS RATE=0.317 MMSCF/D</t>
  </si>
  <si>
    <t>Expro TMU # 3
FREQ=50 HZ, CURR=58.5 A, PIP=1025 PSI, PDP=3325 PSI,BHT=249 F, M.T.=258 F, USP/DSP=515/ 285 PSI , WHT=243 F</t>
  </si>
  <si>
    <t xml:space="preserve">Expro TMU # 3
 FREQ=50 HZ, CURR=73A, USP/DSP=395/240, WHT=228 F </t>
  </si>
  <si>
    <t>EXPRO , FREQ=54 Hz, CUR=60 A, PIP=2072 PSI, PDP=3493PSI,  Tm=290 F,  USP= 420 PSI , DSP=320 PSI, WHT=225 F , GAS RATE=0.775 MMSCFPD</t>
  </si>
  <si>
    <t xml:space="preserve">EXPRO ,
FREQ.= 50 HZ , CURR.=67.3 A, PIP=1545 PSI , PDP=4730 PSI , Tm=292 F  ,USP/DSP=500/195 PSI , </t>
  </si>
  <si>
    <t>Expro TMU # 3
FREQ.=56 HZ , A= 71 A , WHT=237 F, USP/DSP=470/270 PSI , PIP=1883 PSI, PDP=4498 PSI,  M.T = 308 F ,  GAS RATE =0.323 MMSCF/D</t>
  </si>
  <si>
    <t>Expro TMU # 3
FREQ=44 HZ, CUR=43 A, PIP= 1760 PSI, PDP= 4135 PSI, Tm=276.6 F, Ti= 248 F,  USP/DSP=425/232 PSI , WHT=215 F</t>
  </si>
  <si>
    <t>Expro TMU # 3
FREQ=51 Hz , CURRENT=86 , USP/DSP=550/270 PSI ,  WHT= 232 F,  GAS RATE=  0.346 MMSCF/D</t>
  </si>
  <si>
    <r>
      <t xml:space="preserve">RECEIVED 7 SAMPLES,  </t>
    </r>
    <r>
      <rPr>
        <b/>
        <sz val="12"/>
        <color rgb="FFFF0000"/>
        <rFont val="Calibri"/>
        <family val="2"/>
      </rPr>
      <t>W.C= 99 , 98 , 97 , 98 , 98 , 99 &amp; 99 %</t>
    </r>
    <r>
      <rPr>
        <b/>
        <sz val="12"/>
        <color rgb="FF0000FF"/>
        <rFont val="Calibri"/>
        <family val="2"/>
      </rPr>
      <t xml:space="preserve"> &amp; SALINITY= 133682 MG/L &amp;132996 MG/L </t>
    </r>
  </si>
  <si>
    <t>Expro TMU # 3
 FREQ.=46 HZ , CUR=73 A , PIP =1020 PSI , PDP= 3115 PSI, Tm =305 F, Ti=250 F, USP = 550 PSI , WHT = 215 F,  GAS RATE=0.393 MMSCF/D</t>
  </si>
  <si>
    <t xml:space="preserve">Expro TMU # 3
 FREQ= 51 Hz , CURR.=62.7 A , USP/DSP=350/305  PSI , WHT=225 F ,  GAS RATE = 0.862  MMSCF/D </t>
  </si>
  <si>
    <r>
      <t xml:space="preserve">NO PUMP ACTION , </t>
    </r>
    <r>
      <rPr>
        <b/>
        <sz val="14"/>
        <color rgb="FFFF0000"/>
        <rFont val="Calibri"/>
        <family val="2"/>
      </rPr>
      <t>2</t>
    </r>
    <r>
      <rPr>
        <b/>
        <sz val="12"/>
        <color rgb="FF0000FF"/>
        <rFont val="Calibri"/>
        <family val="2"/>
      </rPr>
      <t xml:space="preserve"> R.TRIP W/1.75" DHP , NOT PRODUCE, PERFORMED TBG. TEST AGAINST DHP , FOUND  TBG. LEAK, </t>
    </r>
    <r>
      <rPr>
        <b/>
        <sz val="14"/>
        <color rgb="FFFF0000"/>
        <rFont val="Calibri"/>
        <family val="2"/>
      </rPr>
      <t>2</t>
    </r>
    <r>
      <rPr>
        <b/>
        <sz val="12"/>
        <color rgb="FF0000FF"/>
        <rFont val="Calibri"/>
        <family val="2"/>
      </rPr>
      <t xml:space="preserve">  R.TRIP WITH 1.75"  ANCHOR PUMP , TOTAL RETRIEVED RODS ( 30X1" ) RODS , SET ANCHOR PUMP @ 5000 FT ,  NOT PRODUCE , WAITING FOR W/O.</t>
    </r>
  </si>
  <si>
    <r>
      <t xml:space="preserve">UNDER W/O DUE TO TBG LEAK , ( </t>
    </r>
    <r>
      <rPr>
        <b/>
        <sz val="12"/>
        <rFont val="Calibri"/>
        <family val="2"/>
      </rPr>
      <t>FOUND HOLE IN JOINT NO. 228 /  TOTAL JTs: 248</t>
    </r>
    <r>
      <rPr>
        <b/>
        <sz val="12"/>
        <color rgb="FF0000FF"/>
        <rFont val="Calibri"/>
        <family val="2"/>
      </rPr>
      <t xml:space="preserve"> ) , TAGGED TD @ 10988 FT , ADD NEW INTERVAL</t>
    </r>
    <r>
      <rPr>
        <b/>
        <sz val="12"/>
        <color rgb="FF00B050"/>
        <rFont val="Calibri"/>
        <family val="2"/>
      </rPr>
      <t xml:space="preserve"> AEB-I (8420’-8430’) (8442’-8454’) </t>
    </r>
    <r>
      <rPr>
        <b/>
        <sz val="12"/>
        <color rgb="FF0000FF"/>
        <rFont val="Calibri"/>
        <family val="2"/>
      </rPr>
      <t xml:space="preserve">, P= 3450 PSI, T=222 Deg F , RIH WITH 2 PUMPS  SN-2600 -  176 STAGES   - 538 SERIES TO DEPTH </t>
    </r>
    <r>
      <rPr>
        <b/>
        <sz val="12"/>
        <color rgb="FFFF0000"/>
        <rFont val="Calibri"/>
        <family val="2"/>
      </rPr>
      <t>7970 FT</t>
    </r>
    <r>
      <rPr>
        <b/>
        <sz val="12"/>
        <color rgb="FF0000FF"/>
        <rFont val="Calibri"/>
        <family val="2"/>
      </rPr>
      <t xml:space="preserve"> , STARTED THE WELL WITH THE FOLLOWING PARAMETRES  FREQ.= 50 HZ,  CURRENT= 50 AMP , TM=273 F  , TI =228F  , PI=2800 PSI, </t>
    </r>
    <r>
      <rPr>
        <b/>
        <u/>
        <sz val="12"/>
        <color rgb="FFFF0000"/>
        <rFont val="Calibri"/>
        <family val="2"/>
      </rPr>
      <t>PDP=N/A</t>
    </r>
    <r>
      <rPr>
        <b/>
        <sz val="12"/>
        <color rgb="FF0000FF"/>
        <rFont val="Calibri"/>
        <family val="2"/>
      </rPr>
      <t xml:space="preserve"> , USP/DSP = 1500/220 PSI , ON STREAM ON </t>
    </r>
    <r>
      <rPr>
        <b/>
        <u/>
        <sz val="12"/>
        <color rgb="FFFF0000"/>
        <rFont val="Calibri"/>
        <family val="2"/>
      </rPr>
      <t>10/7/2015</t>
    </r>
  </si>
  <si>
    <r>
      <t xml:space="preserve">NO PUMP ACTION , </t>
    </r>
    <r>
      <rPr>
        <b/>
        <sz val="18"/>
        <color rgb="FFFF0000"/>
        <rFont val="Calibri"/>
        <family val="2"/>
      </rPr>
      <t>2</t>
    </r>
    <r>
      <rPr>
        <b/>
        <sz val="12"/>
        <color rgb="FF0000FF"/>
        <rFont val="Calibri"/>
        <family val="2"/>
      </rPr>
      <t xml:space="preserve"> R.TRIP , ON STREAM</t>
    </r>
  </si>
  <si>
    <t>EXPRO#3
 FREQ=47 Hz, CUR=66 A, PIP =1940 PSI, PDP=3717 PSI ,Tm=314 F , USP/DSP= 400/290 PSI  , WHT=230 F , GAS RATE= 0.391  MMSCF/D .</t>
  </si>
  <si>
    <t xml:space="preserve">                                Expro TMU # 3                                                         FREQ=47 Hz, CUR=67 A, PIP =1946 PSI, PDP=3760 PSI ,Tm=315 F , USP/DSP= 385/281 PSI  , WHT=230 F , GAS RATE= 0.373  MMSCF/D .</t>
  </si>
  <si>
    <t xml:space="preserve">   Expro TMU # 3
FREQ.=56 HZ , A= 71 A , WHT=237 F, USP/DSP=390/226 PSI ,  WHT=237F,PIP=1890 PSI, PDP=4515 PSI, BHT = 249F  M.T = 308 F ,  GAS RATE =0.161 MMSCF/D                               </t>
  </si>
  <si>
    <r>
      <t>SLIGHT F.POUND ,</t>
    </r>
    <r>
      <rPr>
        <b/>
        <sz val="12"/>
        <color indexed="10"/>
        <rFont val="Calibri"/>
        <family val="2"/>
      </rPr>
      <t xml:space="preserve"> P.FILLAGE +/- 86 %</t>
    </r>
  </si>
  <si>
    <t xml:space="preserve">   Expro TMU # 3
FREQ=54 Hz, CUR=61 A, PIP=2074 PSI, PDP=3513 PSI,  Tm=292 F,  USP= 420 PSI , DSP=315 PSI, WHT=226 F , GAS RATE= 0.812  MMSCFPD</t>
  </si>
  <si>
    <t>STARTED THE WELL</t>
  </si>
  <si>
    <t xml:space="preserve">   Expro TMU#1      
   FREQ=50 HZ, CURR= 28 A, PIP= 1430  PSI, PDP= 2255 PSI Tm= 225 F, Ti= 201  F, USP =200 PSI.</t>
  </si>
  <si>
    <r>
      <t xml:space="preserve">DECREASED </t>
    </r>
    <r>
      <rPr>
        <b/>
        <sz val="12"/>
        <color rgb="FFFF0000"/>
        <rFont val="Calibri"/>
        <family val="2"/>
      </rPr>
      <t>USP</t>
    </r>
    <r>
      <rPr>
        <b/>
        <sz val="12"/>
        <color rgb="FF0000FF"/>
        <rFont val="Calibri"/>
        <family val="2"/>
      </rPr>
      <t xml:space="preserve"> F/1500 PSI T/530 PSI</t>
    </r>
  </si>
  <si>
    <t>Expro TMU # 3
FREQ=50 HZ, CURR=58.5 A, PIP=1025 PSI, PDP=3325 PSI,BHT=249 F, M.T.=259 F, USP/DSP=515/ 275 PSI , WHT=243 F</t>
  </si>
  <si>
    <t>Expro TMU # 3
FREQ=51 Hz , CURRENT=86 , USP/DSP=540/260 PSI ,  WHT= 232 F,  GAS RATE=  0.364 MMSCF/D</t>
  </si>
  <si>
    <t xml:space="preserve">Expro TMU # 3
 FREQ=50 HZ, CURR=72 A, USP/DSP=460/305, WHT=230 F </t>
  </si>
  <si>
    <t>Expro TMU # 3
 FREQ.=46 HZ , CUR=73 A , PIP =1020 PSI , PDP= 3110 PSI, Tm =311 F, Ti=250 F, USP = 550 PSI , WHT = 214 F,  GAS RATE=0.344 MMSCF/D</t>
  </si>
  <si>
    <r>
      <t xml:space="preserve"> NO PUMP ACTION , R.TRIP W/  NEW 2" DHP, FOUND ACTION &amp; SUCTION, RESET DHP, PERFORMED TBG. TEST AGAINST DHP , CONFIRMED TBG. LEAK , </t>
    </r>
    <r>
      <rPr>
        <b/>
        <sz val="18"/>
        <color rgb="FFFF0000"/>
        <rFont val="Calibri"/>
        <family val="2"/>
      </rPr>
      <t>3</t>
    </r>
    <r>
      <rPr>
        <b/>
        <sz val="12"/>
        <color rgb="FF0000FF"/>
        <rFont val="Calibri"/>
        <family val="2"/>
      </rPr>
      <t xml:space="preserve"> R.TRIP  W/ NEW </t>
    </r>
    <r>
      <rPr>
        <b/>
        <sz val="12"/>
        <color rgb="FFFF0000"/>
        <rFont val="Calibri"/>
        <family val="2"/>
      </rPr>
      <t>2 " ANCHOR PUMP</t>
    </r>
    <r>
      <rPr>
        <b/>
        <sz val="12"/>
        <color rgb="FF0000FF"/>
        <rFont val="Calibri"/>
        <family val="2"/>
      </rPr>
      <t xml:space="preserve"> ,TOTAL RETRIEVED (</t>
    </r>
    <r>
      <rPr>
        <b/>
        <sz val="12"/>
        <color rgb="FFFF0000"/>
        <rFont val="Calibri"/>
        <family val="2"/>
      </rPr>
      <t xml:space="preserve"> 35X1"</t>
    </r>
    <r>
      <rPr>
        <b/>
        <sz val="12"/>
        <color rgb="FF0000FF"/>
        <rFont val="Calibri"/>
        <family val="2"/>
      </rPr>
      <t xml:space="preserve"> ) RODS , </t>
    </r>
    <r>
      <rPr>
        <b/>
        <sz val="12"/>
        <color rgb="FFFF0000"/>
        <rFont val="Calibri"/>
        <family val="2"/>
      </rPr>
      <t>SET ANCHOR PUMP @ 4975 FT</t>
    </r>
    <r>
      <rPr>
        <b/>
        <sz val="12"/>
        <color rgb="FF0000FF"/>
        <rFont val="Calibri"/>
        <family val="2"/>
      </rPr>
      <t xml:space="preserve"> , NOT PRODUCE , </t>
    </r>
    <r>
      <rPr>
        <b/>
        <sz val="12"/>
        <color rgb="FFFF0000"/>
        <rFont val="Calibri"/>
        <family val="2"/>
      </rPr>
      <t>WAITING FOR W/O</t>
    </r>
  </si>
  <si>
    <t xml:space="preserve">DOWNHOLE SENSOR FAILURE , BY PASSED OK </t>
  </si>
  <si>
    <t>MALFUNCTION BRAKE</t>
  </si>
  <si>
    <r>
      <t xml:space="preserve">  Expro TMU #4                                         
 </t>
    </r>
    <r>
      <rPr>
        <b/>
        <sz val="12"/>
        <color rgb="FFFF0000"/>
        <rFont val="Calibri"/>
        <family val="2"/>
      </rPr>
      <t>FREQ=50 HZ</t>
    </r>
    <r>
      <rPr>
        <b/>
        <sz val="12"/>
        <color rgb="FF0000FF"/>
        <rFont val="Calibri"/>
        <family val="2"/>
      </rPr>
      <t xml:space="preserve">, CURR=50 A, PIP=2840 PSI, PDP=N/A, Tm=272 F, Ti= 228F, </t>
    </r>
    <r>
      <rPr>
        <b/>
        <sz val="12"/>
        <color rgb="FFFF0000"/>
        <rFont val="Calibri"/>
        <family val="2"/>
      </rPr>
      <t>USP/DSP =1500/240 PSI</t>
    </r>
    <r>
      <rPr>
        <b/>
        <sz val="12"/>
        <color rgb="FF0000FF"/>
        <rFont val="Calibri"/>
        <family val="2"/>
      </rPr>
      <t xml:space="preserve"> ,   (AFTER W/O  ADD NEW INTERVAL AEB-I (8420’-8430’) (8442’-8454’))</t>
    </r>
  </si>
  <si>
    <r>
      <t xml:space="preserve">Expro TMU # 3
</t>
    </r>
    <r>
      <rPr>
        <b/>
        <sz val="16"/>
        <color rgb="FFFF0000"/>
        <rFont val="Calibri"/>
        <family val="2"/>
      </rPr>
      <t xml:space="preserve"> FREQ= 52 Hz </t>
    </r>
    <r>
      <rPr>
        <b/>
        <sz val="12"/>
        <color indexed="12"/>
        <rFont val="Calibri"/>
        <family val="2"/>
      </rPr>
      <t xml:space="preserve">, CURR.=65.6 A , USP/DSP=360/315  PSI , WHT=225 F ,  GAS RATE =0.867MMSCF/D </t>
    </r>
  </si>
  <si>
    <t xml:space="preserve">DOWN DUE TO HIGH MOTOR TEMP. (312 F) , DECREASED FREQ. F/50 T/ 45 HZ, STARTED THE WELL OK </t>
  </si>
  <si>
    <t xml:space="preserve">                     Expro TMU # 3                   
  FREQ=47 Hz, CUR=68 A, PIP =1927 PSI, PDP=3841PSI ,Tm=317 F , USP/DSP= 379/289 PSI  , WHT=230 F , GAS RATE= 0.335  MMSCF/D .</t>
  </si>
  <si>
    <t xml:space="preserve"> DOWN  DUE TO MOTOR TEMP. PROBLEM, STARTED THE WELL @ FREQ=43 HZ WITH CENTRILIFT REP. &amp; ADJUST MOTOR   TEMP. SET POINT @ 165 C. &amp; THEN DOWN AGAIN  DUE TO INTAKE TEMP PROBLEM , STARTED AGAIN</t>
  </si>
  <si>
    <t xml:space="preserve">   Expro TMU # 3
FREQ=54 Hz, CUR=61 A, PIP=2054 PSI, PDP=3513 PSI,  Tm=292 F,  USP= 425 PSI , DSP=323 PSI, WHT=227 F , GAS RATE=0.7  MMSCFPD</t>
  </si>
  <si>
    <t xml:space="preserve">   Expro TMU # 2</t>
  </si>
  <si>
    <t xml:space="preserve"> Expro TMU # 2
 FREQ=50 HZ, CURR=52 A, PIP=2980 PSI,  Tm=275 F, Ti= 229 F, USP/DSP =600/250 PSI 
</t>
  </si>
  <si>
    <t xml:space="preserve">                                      Expro TMU #4                                         
 FREQ=50 HZ, CURR=50 A, PIP=2840 PSI, PDP=N/A, Tm=275 F, Ti= 228 F, USP/DSP =530/250 PSI </t>
  </si>
  <si>
    <t xml:space="preserve"> INCREASED FREQ. GRADUALLY F/48 HZ TO 50 HZ.</t>
  </si>
  <si>
    <t>Expro TMU #3 
FREQ=50 Hz , CURRENT=88/90, USP/DSP=500/290 PSI ,  WHT= 235 F,  GAS RATE=  0.248 MMSCF/D</t>
  </si>
  <si>
    <t>NO PUMP ACTION , R.TRIP ,ON STREAM</t>
  </si>
  <si>
    <r>
      <t xml:space="preserve">NO PUMP ACTION , </t>
    </r>
    <r>
      <rPr>
        <b/>
        <sz val="20"/>
        <color rgb="FF0000FF"/>
        <rFont val="Calibri"/>
        <family val="2"/>
      </rPr>
      <t>2</t>
    </r>
    <r>
      <rPr>
        <b/>
        <sz val="12"/>
        <color rgb="FF0000FF"/>
        <rFont val="Calibri"/>
        <family val="2"/>
      </rPr>
      <t xml:space="preserve">  </t>
    </r>
    <r>
      <rPr>
        <b/>
        <sz val="12"/>
        <color rgb="FFFF0000"/>
        <rFont val="Calibri"/>
        <family val="2"/>
      </rPr>
      <t>R.TRIP W/1.75 " DHP</t>
    </r>
    <r>
      <rPr>
        <b/>
        <sz val="12"/>
        <color rgb="FF0000FF"/>
        <rFont val="Calibri"/>
        <family val="2"/>
      </rPr>
      <t xml:space="preserve"> , ON STREAM</t>
    </r>
  </si>
  <si>
    <r>
      <t xml:space="preserve">FINISHED DRILLING ,COMPLETED THE WELL AS OIL PRODUCER  FROM </t>
    </r>
    <r>
      <rPr>
        <b/>
        <sz val="12"/>
        <color rgb="FF00B050"/>
        <rFont val="Calibri"/>
        <family val="2"/>
      </rPr>
      <t xml:space="preserve">Kharita Fm (6,820’-6,837’) 17 ft, formation P=2258 psi, T=195 Deg. F &amp;  Baharia Fm (6,042’-6,052’) 10 ft, formation P= 2690 PSI, T=205 Deg. F,  </t>
    </r>
    <r>
      <rPr>
        <b/>
        <sz val="12"/>
        <color rgb="FF0000FF"/>
        <rFont val="Calibri"/>
        <family val="2"/>
      </rPr>
      <t xml:space="preserve"> USING ESP SYSTEM ,RIH WITH</t>
    </r>
    <r>
      <rPr>
        <b/>
        <sz val="12"/>
        <color rgb="FFFF0000"/>
        <rFont val="Calibri"/>
        <family val="2"/>
      </rPr>
      <t xml:space="preserve"> P-12</t>
    </r>
    <r>
      <rPr>
        <b/>
        <sz val="12"/>
        <color rgb="FF0000FF"/>
        <rFont val="Calibri"/>
        <family val="2"/>
      </rPr>
      <t xml:space="preserve"> TO  5395 FT , STARTED THE WELL WITH  , FREQ.= 50 Hz , CURR.=28 A , PIP =1478 PSI , PDP =2470PSI  USP=200 PSI , MT=228 F , BHT =205 F , ON STREAM</t>
    </r>
  </si>
  <si>
    <t xml:space="preserve">2" </t>
  </si>
  <si>
    <t xml:space="preserve">W.C = 88 % FOR   B-III </t>
  </si>
  <si>
    <r>
      <t>UNDER W/O DUE TO TBG LEAK ,  (</t>
    </r>
    <r>
      <rPr>
        <b/>
        <sz val="12"/>
        <rFont val="Calibri"/>
        <family val="2"/>
      </rPr>
      <t xml:space="preserve"> FOUND CRACK IN JT NO. ( 10 ), TOTAL JT'S=186 </t>
    </r>
    <r>
      <rPr>
        <b/>
        <sz val="12"/>
        <color rgb="FFFF0000"/>
        <rFont val="Calibri"/>
        <family val="2"/>
      </rPr>
      <t xml:space="preserve">)   </t>
    </r>
    <r>
      <rPr>
        <b/>
        <sz val="12"/>
        <color rgb="FF0000FF"/>
        <rFont val="Calibri"/>
        <family val="2"/>
      </rPr>
      <t xml:space="preserve">,  TAGGED TD  @ 6351 FT ,RIH WITH  </t>
    </r>
    <r>
      <rPr>
        <b/>
        <sz val="12"/>
        <color rgb="FFFF0000"/>
        <rFont val="Calibri"/>
        <family val="2"/>
      </rPr>
      <t>1.75 " DHP</t>
    </r>
    <r>
      <rPr>
        <b/>
        <sz val="12"/>
        <color rgb="FF0000FF"/>
        <rFont val="Calibri"/>
        <family val="2"/>
      </rPr>
      <t xml:space="preserve"> WITH THE SAME S/R (</t>
    </r>
    <r>
      <rPr>
        <b/>
        <sz val="12"/>
        <color rgb="FFFF0000"/>
        <rFont val="Calibri"/>
        <family val="2"/>
      </rPr>
      <t>28X1"+120X7/8"+92X1"</t>
    </r>
    <r>
      <rPr>
        <b/>
        <sz val="12"/>
        <color rgb="FF0000FF"/>
        <rFont val="Calibri"/>
        <family val="2"/>
      </rPr>
      <t>) EXCEPT (31X1"+7X7/8") NEW D-78,  ON STREAM</t>
    </r>
    <r>
      <rPr>
        <b/>
        <sz val="12"/>
        <color rgb="FF00B050"/>
        <rFont val="Calibri"/>
        <family val="2"/>
      </rPr>
      <t xml:space="preserve"> 19/7/15</t>
    </r>
  </si>
  <si>
    <r>
      <t xml:space="preserve">DOWN  DUE TO INTAKE TEMP. PROBLEM, BLEED OFF CSG GASSES, STARTED THE WELL @ FREQ=45 HZ, ADJUST INTAKE TEMP. SET POINT @ 145 C, DOWN DUE TO INTAKE TEMP. PROBLEM AGAIN, BLEED CSG GASSES, STARTED @ FREQ=45 HZ WITH CENTRILIFT REP. ,DOWN AGAIN ,  PERFROMED HYDRO-TEST AGAINST 2.25" FB-2 PLUG , WHP  NOT EXCEED  = 700 PSI  ,( TOTAL PUMPED +/- 35 BBLS ),  STOPPED PUMPING ,  PRESSURE DROPPED TO ZERO DIRECTLY , CONFIRMED  TBG LEAK  , </t>
    </r>
    <r>
      <rPr>
        <b/>
        <sz val="12"/>
        <color rgb="FFFF0000"/>
        <rFont val="Calibri"/>
        <family val="2"/>
      </rPr>
      <t xml:space="preserve">WAITING FOR W/O. </t>
    </r>
  </si>
  <si>
    <r>
      <t>UNDER W/O DUE TO TBG LEAK , (</t>
    </r>
    <r>
      <rPr>
        <b/>
        <sz val="12"/>
        <rFont val="Calibri"/>
        <family val="2"/>
      </rPr>
      <t xml:space="preserve"> FOUND HUGE CRACKS IN JT'S NO 32,34,176,178,180,182,184,186</t>
    </r>
    <r>
      <rPr>
        <b/>
        <sz val="12"/>
        <color rgb="FF0000FF"/>
        <rFont val="Calibri"/>
        <family val="2"/>
      </rPr>
      <t xml:space="preserve"> , </t>
    </r>
    <r>
      <rPr>
        <b/>
        <sz val="12"/>
        <color rgb="FFFF0000"/>
        <rFont val="Calibri"/>
        <family val="2"/>
      </rPr>
      <t>TOTAL JT'S 187</t>
    </r>
    <r>
      <rPr>
        <b/>
        <sz val="12"/>
        <color rgb="FF0000FF"/>
        <rFont val="Calibri"/>
        <family val="2"/>
      </rPr>
      <t xml:space="preserve">  ) , TAGGED TD @ 6282 FT , ( </t>
    </r>
    <r>
      <rPr>
        <b/>
        <sz val="12"/>
        <color rgb="FF00B050"/>
        <rFont val="Calibri"/>
        <family val="2"/>
      </rPr>
      <t xml:space="preserve">THE WELL IS PRODUCING FROM B-III ONLY </t>
    </r>
    <r>
      <rPr>
        <b/>
        <sz val="12"/>
        <color rgb="FF0000FF"/>
        <rFont val="Calibri"/>
        <family val="2"/>
      </rPr>
      <t xml:space="preserve"> ) , ( </t>
    </r>
    <r>
      <rPr>
        <b/>
        <sz val="12"/>
        <color rgb="FFFF0000"/>
        <rFont val="Calibri"/>
        <family val="2"/>
      </rPr>
      <t>KEPT SSD CLOSED AGAINST B-I</t>
    </r>
    <r>
      <rPr>
        <b/>
        <sz val="12"/>
        <color rgb="FF0000FF"/>
        <rFont val="Calibri"/>
        <family val="2"/>
      </rPr>
      <t xml:space="preserve"> ) , RIH WITH 2" DHP &amp; </t>
    </r>
    <r>
      <rPr>
        <b/>
        <u/>
        <sz val="12"/>
        <color rgb="FFFF0000"/>
        <rFont val="Calibri"/>
        <family val="2"/>
      </rPr>
      <t>SAME S/R EXCEPT 50X1" N-97 COND.2</t>
    </r>
    <r>
      <rPr>
        <b/>
        <sz val="12"/>
        <color rgb="FF0000FF"/>
        <rFont val="Calibri"/>
        <family val="2"/>
      </rPr>
      <t xml:space="preserve"> ( 30X1"+115X 7/8"+92X1" ) , ON STREAM</t>
    </r>
    <r>
      <rPr>
        <b/>
        <sz val="12"/>
        <color rgb="FFFF0000"/>
        <rFont val="Calibri"/>
        <family val="2"/>
      </rPr>
      <t xml:space="preserve"> 25/7/2015</t>
    </r>
  </si>
  <si>
    <t xml:space="preserve">                     Expro TMU # 3                   
  FREQ=47 Hz, CUR=70 A, PIP =1915 PSI, PDP=3865 PSI ,Tm=317 F , USP/DSP= 375/285 PSI, WHT=232 F , GAS RATE= 0.235  MMSCF/D .</t>
  </si>
  <si>
    <t xml:space="preserve">   Expro TMU # 3
FREQ.=56 HZ , A= 74.6 A , WHT=230 F, USP/DSP=390/215 PSI ,  WHT=230 F, PIP=1925 PSI, PDP=4610 PSI, BHT = 249 F, Tm = 313 F ,  GAS RATE =0.1 MMSCF/D                               </t>
  </si>
  <si>
    <r>
      <t xml:space="preserve">Expro TMU # 3
</t>
    </r>
    <r>
      <rPr>
        <b/>
        <sz val="16"/>
        <color rgb="FFFF0000"/>
        <rFont val="Calibri"/>
        <family val="2"/>
      </rPr>
      <t xml:space="preserve"> </t>
    </r>
    <r>
      <rPr>
        <b/>
        <sz val="12"/>
        <color rgb="FF0000FF"/>
        <rFont val="Calibri"/>
        <family val="2"/>
      </rPr>
      <t>FREQ= 52 Hz</t>
    </r>
    <r>
      <rPr>
        <b/>
        <sz val="12"/>
        <color rgb="FFFF0000"/>
        <rFont val="Calibri"/>
        <family val="2"/>
      </rPr>
      <t xml:space="preserve"> </t>
    </r>
    <r>
      <rPr>
        <b/>
        <sz val="12"/>
        <color indexed="12"/>
        <rFont val="Calibri"/>
        <family val="2"/>
      </rPr>
      <t xml:space="preserve">, CURR.=65 A , USP/DSP=360/315  PSI , WHT=225 F ,  GAS RATE =0.859 MMSCF/D </t>
    </r>
  </si>
  <si>
    <t xml:space="preserve">   Expro TMU # 3
FREQ=54 Hz, CUR=62 A, PIP=2050 PSI, PDP=3540 PSI, Tm=293 F,  USP= 422 PSI , DSP=315 PSI, WHT=227 F , GAS RATE=0.775  MMSCFPD</t>
  </si>
  <si>
    <t>Expro TMU # 3
FREQ=50 HZ, CURR=58.5 A, PIP=997 PSI, PDP=3320 PSI,BHT=249 F, Tm=259 F, USP/DSP=515/ 255 PSI , WHT=243 F</t>
  </si>
  <si>
    <t>Expro TMU # 3
FREQ=44 HZ, CUR=45 A, PIP= 1875 PSI, PDP= 4240 PSI, Tm=276.6 F, Ti= 248 F,  USP/DSP=470/205 PSI , WHT=218 F</t>
  </si>
  <si>
    <r>
      <t xml:space="preserve">THE WELL NOT PRODUCE , STOPPED  THE WELL , </t>
    </r>
    <r>
      <rPr>
        <b/>
        <sz val="16"/>
        <color rgb="FFFF0000"/>
        <rFont val="Calibri"/>
        <family val="2"/>
      </rPr>
      <t xml:space="preserve">EXPECTED FORMATION DAMAGE </t>
    </r>
    <r>
      <rPr>
        <b/>
        <sz val="12"/>
        <color rgb="FF0000FF"/>
        <rFont val="Calibri"/>
        <family val="2"/>
      </rPr>
      <t>AFTER</t>
    </r>
    <r>
      <rPr>
        <b/>
        <sz val="12"/>
        <color indexed="10"/>
        <rFont val="Calibri"/>
        <family val="2"/>
      </rPr>
      <t xml:space="preserve"> </t>
    </r>
    <r>
      <rPr>
        <b/>
        <u/>
        <sz val="12"/>
        <color indexed="10"/>
        <rFont val="Calibri"/>
        <family val="2"/>
      </rPr>
      <t>W/O</t>
    </r>
    <r>
      <rPr>
        <b/>
        <sz val="12"/>
        <color indexed="12"/>
        <rFont val="Calibri"/>
        <family val="2"/>
      </rPr>
      <t xml:space="preserve"> , NEED F.L SURVAY</t>
    </r>
  </si>
  <si>
    <t>Expro TMU # 3
  FREQ=50 HZ, CURR=72/74 A, USP/DSP=375/193 PSI , WHT=228 F</t>
  </si>
  <si>
    <t>BAKER, FREQ=46 HZ, CUR=32 A, Pi=230 PSI, Pd=2735 PSI.</t>
  </si>
  <si>
    <r>
      <t xml:space="preserve">NO PUMP ACTION , </t>
    </r>
    <r>
      <rPr>
        <b/>
        <sz val="12"/>
        <color rgb="FFFF0000"/>
        <rFont val="Calibri"/>
        <family val="2"/>
      </rPr>
      <t>RESET DHP</t>
    </r>
    <r>
      <rPr>
        <b/>
        <sz val="12"/>
        <color rgb="FF0000FF"/>
        <rFont val="Calibri"/>
        <family val="2"/>
      </rPr>
      <t xml:space="preserve"> , NO PROD , </t>
    </r>
    <r>
      <rPr>
        <b/>
        <sz val="12"/>
        <color rgb="FFFF0000"/>
        <rFont val="Calibri"/>
        <family val="2"/>
      </rPr>
      <t xml:space="preserve">SPACE IN </t>
    </r>
    <r>
      <rPr>
        <b/>
        <sz val="12"/>
        <color rgb="FF0000FF"/>
        <rFont val="Calibri"/>
        <family val="2"/>
      </rPr>
      <t>, NO PROD ,</t>
    </r>
    <r>
      <rPr>
        <b/>
        <sz val="12"/>
        <color rgb="FFFF0000"/>
        <rFont val="Calibri"/>
        <family val="2"/>
      </rPr>
      <t xml:space="preserve"> R.TRIP</t>
    </r>
    <r>
      <rPr>
        <b/>
        <sz val="12"/>
        <color rgb="FF0000FF"/>
        <rFont val="Calibri"/>
        <family val="2"/>
      </rPr>
      <t xml:space="preserve"> , NO PROD. PERFORMED </t>
    </r>
    <r>
      <rPr>
        <b/>
        <sz val="12"/>
        <color rgb="FFFF0000"/>
        <rFont val="Calibri"/>
        <family val="2"/>
      </rPr>
      <t>TBG. TEST AGINST DHP</t>
    </r>
    <r>
      <rPr>
        <b/>
        <sz val="12"/>
        <color rgb="FF0000FF"/>
        <rFont val="Calibri"/>
        <family val="2"/>
      </rPr>
      <t xml:space="preserve"> , PRESSURE NOT HOLD, </t>
    </r>
    <r>
      <rPr>
        <b/>
        <u/>
        <sz val="12"/>
        <color rgb="FF0000FF"/>
        <rFont val="Calibri"/>
        <family val="2"/>
      </rPr>
      <t>EXPECTED TBG LEAK</t>
    </r>
    <r>
      <rPr>
        <b/>
        <sz val="12"/>
        <color rgb="FF0000FF"/>
        <rFont val="Calibri"/>
        <family val="2"/>
      </rPr>
      <t xml:space="preserve">,  R.TRIP W/ </t>
    </r>
    <r>
      <rPr>
        <b/>
        <sz val="12"/>
        <color rgb="FFFF0000"/>
        <rFont val="Calibri"/>
        <family val="2"/>
      </rPr>
      <t>1.5 " ANCHOR PUMP</t>
    </r>
    <r>
      <rPr>
        <b/>
        <sz val="12"/>
        <color rgb="FF0000FF"/>
        <rFont val="Calibri"/>
        <family val="2"/>
      </rPr>
      <t xml:space="preserve"> , RETRIEVE</t>
    </r>
    <r>
      <rPr>
        <b/>
        <sz val="12"/>
        <color rgb="FFFF0000"/>
        <rFont val="Calibri"/>
        <family val="2"/>
      </rPr>
      <t xml:space="preserve"> 5 X 1" RODS</t>
    </r>
    <r>
      <rPr>
        <b/>
        <sz val="12"/>
        <color rgb="FF0000FF"/>
        <rFont val="Calibri"/>
        <family val="2"/>
      </rPr>
      <t xml:space="preserve"> , SET </t>
    </r>
    <r>
      <rPr>
        <b/>
        <sz val="12"/>
        <color rgb="FFFF0000"/>
        <rFont val="Calibri"/>
        <family val="2"/>
      </rPr>
      <t>ANCHOR @ 5850</t>
    </r>
    <r>
      <rPr>
        <b/>
        <sz val="12"/>
        <color rgb="FF0000FF"/>
        <rFont val="Calibri"/>
        <family val="2"/>
      </rPr>
      <t xml:space="preserve"> FT , ON STREAM </t>
    </r>
    <r>
      <rPr>
        <b/>
        <sz val="12"/>
        <color rgb="FFFF0000"/>
        <rFont val="Calibri"/>
        <family val="2"/>
      </rPr>
      <t>1/8/2015</t>
    </r>
  </si>
  <si>
    <t>EXPRO TMU#2</t>
  </si>
  <si>
    <t>Expro TMU # 3                   
  FREQ=47 Hz, CUR=70 A, PIP =1950 PSI, PDP=3850 PSI ,Tm=317 F , USP/DSP= 335/225 PSI, WHT=232 F , GAS RATE= 0.561  MMSCF/D .</t>
  </si>
  <si>
    <t>DOWN DUE TO OVERLOAD PROBLEM , MEGGERED SURFACE CABLE , FOUND SHORT CIRCUIT,  MEGGERED DOWNHOLE SYSTEM @ QCI CONNECTION , FOUND PH-PH (4.9 OHM) BALANCED &amp;
 PH-GR (ZERO) , WWO</t>
  </si>
  <si>
    <r>
      <t xml:space="preserve">BAKER , (  </t>
    </r>
    <r>
      <rPr>
        <b/>
        <sz val="12"/>
        <color rgb="FF00B050"/>
        <rFont val="Calibri"/>
        <family val="2"/>
      </rPr>
      <t>B-III ONLY</t>
    </r>
    <r>
      <rPr>
        <b/>
        <sz val="12"/>
        <color indexed="12"/>
        <rFont val="Calibri"/>
        <family val="2"/>
      </rPr>
      <t xml:space="preserve">  ) , (  </t>
    </r>
    <r>
      <rPr>
        <b/>
        <sz val="12"/>
        <color rgb="FFFF0000"/>
        <rFont val="Calibri"/>
        <family val="2"/>
      </rPr>
      <t>SSD CLOSED AGAINST B-I</t>
    </r>
    <r>
      <rPr>
        <b/>
        <sz val="12"/>
        <color indexed="12"/>
        <rFont val="Calibri"/>
        <family val="2"/>
      </rPr>
      <t xml:space="preserve"> )</t>
    </r>
  </si>
  <si>
    <t xml:space="preserve">TESTED THE WELL THROUGH BAKER TEST SEP. , FOUND THE WELL IS NOT PRODUCING.  (PLAN TO PERFORM D.F.L &amp; DYNA) </t>
  </si>
  <si>
    <r>
      <t>Expro TMU # 3
 FREQ.=46 HZ , CUR=73 A ,</t>
    </r>
    <r>
      <rPr>
        <b/>
        <sz val="12"/>
        <color rgb="FFFF0000"/>
        <rFont val="Calibri"/>
        <family val="2"/>
      </rPr>
      <t xml:space="preserve"> PIP =1245 PSI</t>
    </r>
    <r>
      <rPr>
        <b/>
        <sz val="12"/>
        <color indexed="12"/>
        <rFont val="Calibri"/>
        <family val="2"/>
      </rPr>
      <t xml:space="preserve"> , PDP= 3110 PSI, Tm =311 F, Ti=250 F, USP = 400 PSI , WHT = 215 F,  GAS RATE=0.542 MMSCF/D ,</t>
    </r>
    <r>
      <rPr>
        <b/>
        <u/>
        <sz val="12"/>
        <color rgb="FFFF0000"/>
        <rFont val="Calibri"/>
        <family val="2"/>
      </rPr>
      <t xml:space="preserve"> E-DEEP-1 &amp;9 DOWN</t>
    </r>
  </si>
  <si>
    <t>Expro TMU #3 
FREQ=50 Hz , CURRENT=88/91, USP/DSP=505/250 PSI ,  WHT= 235 F,  GAS RATE= 0.477 MMSCF/D</t>
  </si>
  <si>
    <t xml:space="preserve">  Expro TMU #3             
FREQ=50 HZ, CURR=58.5 A, PIP=1050 PSI, PDP=3315 PSI,BHT=249 F, Tm=259 F,DSP= 232 PSI , WHT=243 F</t>
  </si>
  <si>
    <t>Expro TMU # 3
 FREQ=50 HZ, CURR=72/74 A, USP/DSP=360/165 PSI, WHT=228 F</t>
  </si>
  <si>
    <r>
      <t>NO PUMP ACTION , RESET DHP , SPACE IN , NO PROD.  ,  R.TRIP  W/</t>
    </r>
    <r>
      <rPr>
        <b/>
        <sz val="12"/>
        <color rgb="FFFF0000"/>
        <rFont val="Calibri"/>
        <family val="2"/>
      </rPr>
      <t>NEW 1.5 DHP</t>
    </r>
    <r>
      <rPr>
        <b/>
        <sz val="12"/>
        <color rgb="FF0000FF"/>
        <rFont val="Calibri"/>
        <family val="2"/>
      </rPr>
      <t xml:space="preserve"> , NO PROD. , PERFORMED HYDRO TEST ( TWICE ) AGAINST DHP, PRESSURE INCREASED TO 250 PSI , THEN DECREASED TO 40 PSI , R.TRIP WITH 1.5" ANCHOR PUMP , RETRIEVED ( 5X1" ) RODS , SET ANCHOR PUMP @ 5725 FT , ON STREAM </t>
    </r>
    <r>
      <rPr>
        <b/>
        <sz val="12"/>
        <color rgb="FF00B050"/>
        <rFont val="Calibri"/>
        <family val="2"/>
      </rPr>
      <t>1/8/2015</t>
    </r>
  </si>
  <si>
    <r>
      <t xml:space="preserve">NO PUMP ACTION , R.TRIP WITH 1.75" ANCHOR PUMP , RET ( 1+5X1" ) , </t>
    </r>
    <r>
      <rPr>
        <b/>
        <sz val="12"/>
        <color rgb="FFFF0000"/>
        <rFont val="Calibri"/>
        <family val="2"/>
      </rPr>
      <t xml:space="preserve">SET ANCHOR PUMP @ 4975 FT </t>
    </r>
    <r>
      <rPr>
        <b/>
        <sz val="12"/>
        <color rgb="FF0000FF"/>
        <rFont val="Calibri"/>
        <family val="2"/>
      </rPr>
      <t xml:space="preserve"> , NO PROD. , </t>
    </r>
    <r>
      <rPr>
        <b/>
        <sz val="12"/>
        <color rgb="FFFF0000"/>
        <rFont val="Calibri"/>
        <family val="2"/>
      </rPr>
      <t>WAITING W/O</t>
    </r>
  </si>
  <si>
    <r>
      <t>UNDER W/O ,DUE TO SHORT CIRCUIT ,</t>
    </r>
    <r>
      <rPr>
        <b/>
        <sz val="12"/>
        <color theme="1"/>
        <rFont val="Calibri"/>
        <family val="2"/>
      </rPr>
      <t xml:space="preserve"> ISOLATED AEB-I BY B.P&amp; CEMENT PLUG</t>
    </r>
    <r>
      <rPr>
        <b/>
        <sz val="12"/>
        <color rgb="FF0000FF"/>
        <rFont val="Calibri"/>
        <family val="2"/>
      </rPr>
      <t xml:space="preserve"> ,    PERFORMED SIDE TRACK TO PRODUCE FROM</t>
    </r>
    <r>
      <rPr>
        <b/>
        <sz val="12"/>
        <color rgb="FF00B050"/>
        <rFont val="Calibri"/>
        <family val="2"/>
      </rPr>
      <t xml:space="preserve"> AEB-IIIG   ( 10256- 10300 ) &amp; ( 10318-10346 ) &amp; ( 10362-10382) ( 10416-10442 ),</t>
    </r>
    <r>
      <rPr>
        <b/>
        <sz val="12"/>
        <color rgb="FF0000FF"/>
        <rFont val="Calibri"/>
        <family val="2"/>
      </rPr>
      <t xml:space="preserve">  </t>
    </r>
    <r>
      <rPr>
        <b/>
        <sz val="12"/>
        <color rgb="FFFF0000"/>
        <rFont val="Calibri"/>
        <family val="2"/>
      </rPr>
      <t>PRESS. = 2600 PSI  &amp; BHT 238</t>
    </r>
    <r>
      <rPr>
        <b/>
        <sz val="12"/>
        <color rgb="FF0000FF"/>
        <rFont val="Calibri"/>
        <family val="2"/>
      </rPr>
      <t xml:space="preserve"> , RIH WITH </t>
    </r>
    <r>
      <rPr>
        <b/>
        <sz val="14"/>
        <color rgb="FF0000FF"/>
        <rFont val="Calibri"/>
        <family val="2"/>
      </rPr>
      <t>2</t>
    </r>
    <r>
      <rPr>
        <b/>
        <sz val="12"/>
        <color rgb="FF0000FF"/>
        <rFont val="Calibri"/>
        <family val="2"/>
      </rPr>
      <t xml:space="preserve"> PUMPS 150 STAGES  SN-8000 - 538 SERIES , STARTED THE WELL @ FREQ.=47 HZ  ,CURRENT =47A , PIP=1178 PSI , PDP=2595 PSI , USP/DSP =400/190 PSI , M.T =269 F , BHT =235F .</t>
    </r>
  </si>
  <si>
    <r>
      <t xml:space="preserve">VALVE ROD PARTED , MANY TRIALS TO FISH W/O SUCCESS ,  </t>
    </r>
    <r>
      <rPr>
        <b/>
        <sz val="20"/>
        <color rgb="FFFF0000"/>
        <rFont val="Calibri"/>
        <family val="2"/>
      </rPr>
      <t>2</t>
    </r>
    <r>
      <rPr>
        <b/>
        <sz val="12"/>
        <color rgb="FF0000FF"/>
        <rFont val="Calibri"/>
        <family val="2"/>
      </rPr>
      <t xml:space="preserve"> RIH W/</t>
    </r>
    <r>
      <rPr>
        <b/>
        <sz val="12"/>
        <color rgb="FFFF0000"/>
        <rFont val="Calibri"/>
        <family val="2"/>
      </rPr>
      <t xml:space="preserve">2" ANCHOR </t>
    </r>
    <r>
      <rPr>
        <b/>
        <sz val="12"/>
        <color rgb="FF0000FF"/>
        <rFont val="Calibri"/>
        <family val="2"/>
      </rPr>
      <t>, TOTAL RET. (</t>
    </r>
    <r>
      <rPr>
        <b/>
        <sz val="12"/>
        <color rgb="FFFF0000"/>
        <rFont val="Calibri"/>
        <family val="2"/>
      </rPr>
      <t>15X1"</t>
    </r>
    <r>
      <rPr>
        <b/>
        <sz val="12"/>
        <color rgb="FF0000FF"/>
        <rFont val="Calibri"/>
        <family val="2"/>
      </rPr>
      <t xml:space="preserve">) ROD , </t>
    </r>
    <r>
      <rPr>
        <b/>
        <sz val="12"/>
        <color rgb="FFFF0000"/>
        <rFont val="Calibri"/>
        <family val="2"/>
      </rPr>
      <t>SET ANCHOR @ 5475 FT</t>
    </r>
    <r>
      <rPr>
        <b/>
        <sz val="12"/>
        <color rgb="FF0000FF"/>
        <rFont val="Calibri"/>
        <family val="2"/>
      </rPr>
      <t xml:space="preserve"> ,  PERFORMED HYDRO TEST, NOT HOLD, NO PROD , </t>
    </r>
    <r>
      <rPr>
        <b/>
        <sz val="12"/>
        <color rgb="FFFF0000"/>
        <rFont val="Calibri"/>
        <family val="2"/>
      </rPr>
      <t>WAITING W/O</t>
    </r>
  </si>
  <si>
    <t>ROD PLUNGER STUCK , R.TRIP , ON STREAM</t>
  </si>
  <si>
    <r>
      <t xml:space="preserve">             Expro TMU #3                                                     HFREQ=54 Hz, CUR=61.5 A,</t>
    </r>
    <r>
      <rPr>
        <b/>
        <sz val="12"/>
        <color rgb="FFFF0000"/>
        <rFont val="Calibri"/>
        <family val="2"/>
      </rPr>
      <t xml:space="preserve"> PIP=2130 PSI</t>
    </r>
    <r>
      <rPr>
        <b/>
        <sz val="12"/>
        <color indexed="12"/>
        <rFont val="Calibri"/>
        <family val="2"/>
      </rPr>
      <t xml:space="preserve">, PDP=3540 PSI, Tm=292 F,  USP= 400 PSI , DSP=285PSI, WHT=225 F , GAS RATE=0.928  MMSCFPD , </t>
    </r>
    <r>
      <rPr>
        <b/>
        <sz val="12"/>
        <color rgb="FFFF0000"/>
        <rFont val="Calibri"/>
        <family val="2"/>
      </rPr>
      <t>E-DEEP-1&amp;9 DOWN</t>
    </r>
  </si>
  <si>
    <r>
      <t>Expro TMU # 3
FREQ=54 Hz, CUR=61 A,</t>
    </r>
    <r>
      <rPr>
        <b/>
        <sz val="12"/>
        <color rgb="FFFF0000"/>
        <rFont val="Calibri"/>
        <family val="2"/>
      </rPr>
      <t xml:space="preserve"> PIP=2165 PSI</t>
    </r>
    <r>
      <rPr>
        <b/>
        <sz val="12"/>
        <color indexed="12"/>
        <rFont val="Calibri"/>
        <family val="2"/>
      </rPr>
      <t>, PDP=3490 PSI, Tm=292 F,  USP= 400 PSI , DSP=285PSI, WHT=225 F , GAS RATE=0.935  MMSCFPD ,</t>
    </r>
    <r>
      <rPr>
        <b/>
        <sz val="12"/>
        <color rgb="FFFF0000"/>
        <rFont val="Calibri"/>
        <family val="2"/>
      </rPr>
      <t xml:space="preserve"> E-DEEP-1&amp;9 DOWN</t>
    </r>
  </si>
  <si>
    <t>Expro TMU # 3                   
  FREQ=47 Hz, CUR=70 A, PIP =2035 PSI, PDP=3925 PSI ,Ti=246 F ,Tm=317.7 F ,  , USP/DSP= 345/238 PSI, WHT=232 F , Qg= 0.49  MMSCF/D</t>
  </si>
  <si>
    <r>
      <t>SLIGHT F.POUND ,</t>
    </r>
    <r>
      <rPr>
        <b/>
        <sz val="12"/>
        <color rgb="FFFF0000"/>
        <rFont val="Calibri"/>
        <family val="2"/>
      </rPr>
      <t xml:space="preserve"> P.FILLAGE +/- 90 %</t>
    </r>
    <r>
      <rPr>
        <b/>
        <sz val="12"/>
        <color indexed="12"/>
        <rFont val="Calibri"/>
        <family val="2"/>
      </rPr>
      <t xml:space="preserve"> , HITTING DOWN</t>
    </r>
  </si>
  <si>
    <r>
      <t>SLIGHT F.POUND ,</t>
    </r>
    <r>
      <rPr>
        <b/>
        <sz val="12"/>
        <color rgb="FFFF0000"/>
        <rFont val="Calibri"/>
        <family val="2"/>
      </rPr>
      <t xml:space="preserve"> P.FILLAGE +/- 95 %</t>
    </r>
    <r>
      <rPr>
        <b/>
        <sz val="12"/>
        <color indexed="12"/>
        <rFont val="Calibri"/>
        <family val="2"/>
      </rPr>
      <t xml:space="preserve"> , HITTING DOWN</t>
    </r>
  </si>
  <si>
    <r>
      <t xml:space="preserve">Expro TMU # 3
</t>
    </r>
    <r>
      <rPr>
        <b/>
        <sz val="16"/>
        <color rgb="FFFF0000"/>
        <rFont val="Calibri"/>
        <family val="2"/>
      </rPr>
      <t xml:space="preserve"> </t>
    </r>
    <r>
      <rPr>
        <b/>
        <sz val="12"/>
        <color rgb="FF0000FF"/>
        <rFont val="Calibri"/>
        <family val="2"/>
      </rPr>
      <t>FREQ= 50 Hz</t>
    </r>
    <r>
      <rPr>
        <b/>
        <sz val="12"/>
        <color rgb="FFFF0000"/>
        <rFont val="Calibri"/>
        <family val="2"/>
      </rPr>
      <t xml:space="preserve"> </t>
    </r>
    <r>
      <rPr>
        <b/>
        <sz val="12"/>
        <color indexed="12"/>
        <rFont val="Calibri"/>
        <family val="2"/>
      </rPr>
      <t xml:space="preserve">, CURR.=63 A , PIP= 1800 PSI, PDP=3400 PSI, Ti=241 F, Tm=283 F, USP/DSP=750/310  PSI,  GAS RATE =0.779 MMSCF/D </t>
    </r>
  </si>
  <si>
    <t>Expro TMU # 3                   
   FREQ= 50 HZ, CUR=58.5 A, PIP= 1110 PSI, PDP=3325 PSI, Ti=270 F, Tm=260 F , USP/DSP =500/240 PSI, WHT= 242 F</t>
  </si>
  <si>
    <t xml:space="preserve">Expro TMU # 3                   
FREQ= 50 HZ, CUR=62 A, PIP= 1835 PSI, PDP=3345 PSI, Ti=243 F, Tm=283 F , USP/DSP  =750/300 PSI, Qg= 0.734 MMSCF/D  </t>
  </si>
  <si>
    <t>Expro TMU # 3                   
FREQ=50 Hz , CURRENT=87/92, USP/DSP=525/280 PSI ,  WHT= 236 F,  GAS RATE= 0.505 MMSCF/D</t>
  </si>
  <si>
    <t>INCREASED FREQ. F/50 TO 52 HZ</t>
  </si>
  <si>
    <t xml:space="preserve">                    Expro TMU # 3
FREQ=44 HZ, CUR=45 A, PIP= 2005 PSI, PDP= 4390 PSI, Tm=280 F, Ti= 248 F,  USP/DSP=450/252 PSI , WHT=224 F</t>
  </si>
  <si>
    <r>
      <t>DOWN DUE TO HIGH MOTOR TEMP. PROBLEM , DECREASED FREQ. F/</t>
    </r>
    <r>
      <rPr>
        <b/>
        <sz val="12"/>
        <color rgb="FFFF0000"/>
        <rFont val="Calibri"/>
        <family val="2"/>
      </rPr>
      <t>47</t>
    </r>
    <r>
      <rPr>
        <b/>
        <sz val="12"/>
        <color rgb="FF0000FF"/>
        <rFont val="Calibri"/>
        <family val="2"/>
      </rPr>
      <t xml:space="preserve"> HZ T/</t>
    </r>
    <r>
      <rPr>
        <b/>
        <sz val="12"/>
        <color rgb="FFFF0000"/>
        <rFont val="Calibri"/>
        <family val="2"/>
      </rPr>
      <t>45</t>
    </r>
    <r>
      <rPr>
        <b/>
        <sz val="12"/>
        <color rgb="FF0000FF"/>
        <rFont val="Calibri"/>
        <family val="2"/>
      </rPr>
      <t xml:space="preserve"> HZ &amp; INCREASED  MOTOR TEMP. SETTING F/</t>
    </r>
    <r>
      <rPr>
        <b/>
        <sz val="12"/>
        <color rgb="FFFF0000"/>
        <rFont val="Calibri"/>
        <family val="2"/>
      </rPr>
      <t xml:space="preserve">320 </t>
    </r>
    <r>
      <rPr>
        <b/>
        <sz val="12"/>
        <color rgb="FF0000FF"/>
        <rFont val="Calibri"/>
        <family val="2"/>
      </rPr>
      <t>F/ T/</t>
    </r>
    <r>
      <rPr>
        <b/>
        <sz val="12"/>
        <color rgb="FFFF0000"/>
        <rFont val="Calibri"/>
        <family val="2"/>
      </rPr>
      <t>325</t>
    </r>
    <r>
      <rPr>
        <b/>
        <sz val="12"/>
        <color rgb="FF0000FF"/>
        <rFont val="Calibri"/>
        <family val="2"/>
      </rPr>
      <t xml:space="preserve"> F</t>
    </r>
  </si>
  <si>
    <t>Expro TMU # 3                   
FREQ= 52 HZ, CUR=62 A, PIP= 1875 PSI, PDP=3343 PSI, Ti=245 F, Tm=291F , USP/DSP  =800/300 PSI, Qg= 0.976 MMSCF/D</t>
  </si>
  <si>
    <r>
      <t xml:space="preserve">                                                    Expro TMU # 3                                                          FREQ.=46 HZ , </t>
    </r>
    <r>
      <rPr>
        <b/>
        <u/>
        <sz val="12"/>
        <color indexed="12"/>
        <rFont val="Calibri"/>
        <family val="2"/>
      </rPr>
      <t xml:space="preserve">CUR=72/75 A , PIP =1350 PSI </t>
    </r>
    <r>
      <rPr>
        <b/>
        <sz val="12"/>
        <color indexed="12"/>
        <rFont val="Calibri"/>
        <family val="2"/>
      </rPr>
      <t>, PDP= 3285 PSI, Tm =315 F, Ti=250 F, USP/DSP = 500/288 PSI , WHT = 219 F,  GAS RATE=0.5 MMSCF/D</t>
    </r>
    <r>
      <rPr>
        <b/>
        <sz val="18"/>
        <color rgb="FFFF0000"/>
        <rFont val="Calibri"/>
        <family val="2"/>
      </rPr>
      <t xml:space="preserve">  </t>
    </r>
    <r>
      <rPr>
        <b/>
        <u/>
        <sz val="18"/>
        <color rgb="FFFF0000"/>
        <rFont val="Calibri"/>
        <family val="2"/>
      </rPr>
      <t>(WRONG TEST)</t>
    </r>
  </si>
  <si>
    <r>
      <t xml:space="preserve">Expro TMU # 3
 FREQ.=46 HZ , </t>
    </r>
    <r>
      <rPr>
        <b/>
        <u/>
        <sz val="12"/>
        <color indexed="12"/>
        <rFont val="Calibri"/>
        <family val="2"/>
      </rPr>
      <t xml:space="preserve">CUR=71/74 A , </t>
    </r>
    <r>
      <rPr>
        <b/>
        <u/>
        <sz val="12"/>
        <color rgb="FFFF0000"/>
        <rFont val="Calibri"/>
        <family val="2"/>
      </rPr>
      <t>PIP =1335 PSI</t>
    </r>
    <r>
      <rPr>
        <b/>
        <sz val="12"/>
        <color rgb="FFFF0000"/>
        <rFont val="Calibri"/>
        <family val="2"/>
      </rPr>
      <t xml:space="preserve"> </t>
    </r>
    <r>
      <rPr>
        <b/>
        <sz val="12"/>
        <color indexed="12"/>
        <rFont val="Calibri"/>
        <family val="2"/>
      </rPr>
      <t xml:space="preserve">, PDP= 3277 PSI, Tm =313 F, Ti=250 F, </t>
    </r>
    <r>
      <rPr>
        <b/>
        <u/>
        <sz val="12"/>
        <color indexed="12"/>
        <rFont val="Calibri"/>
        <family val="2"/>
      </rPr>
      <t>USP</t>
    </r>
    <r>
      <rPr>
        <b/>
        <sz val="12"/>
        <color indexed="12"/>
        <rFont val="Calibri"/>
        <family val="2"/>
      </rPr>
      <t xml:space="preserve">/DSP = 500/278 PSI , WHT = 218 F,  GAS RATE=0.557 MMSCF/D  , </t>
    </r>
    <r>
      <rPr>
        <b/>
        <sz val="12"/>
        <color rgb="FFFF0000"/>
        <rFont val="Calibri"/>
        <family val="2"/>
      </rPr>
      <t>E-DEEP-1 &amp;9 DOWN</t>
    </r>
  </si>
  <si>
    <r>
      <t xml:space="preserve">Expro TMU # 3                   
</t>
    </r>
    <r>
      <rPr>
        <b/>
        <sz val="14"/>
        <color rgb="FFFF0000"/>
        <rFont val="Calibri"/>
        <family val="2"/>
      </rPr>
      <t>FREQ= 52 HZ</t>
    </r>
    <r>
      <rPr>
        <b/>
        <sz val="12"/>
        <color indexed="12"/>
        <rFont val="Calibri"/>
        <family val="2"/>
      </rPr>
      <t xml:space="preserve">, CUR=62 A, PIP= 1865 PSI, PDP=3345 PSI, Ti=245 F, Tm=290 F , USP/DSP  =800/300 PSI, Qg= 0.892 MMSCF/D  </t>
    </r>
  </si>
  <si>
    <t>Expro TMU # 3
FREQ=50 HZ, CURR=72/74 A, USP/DSP=430/284 PSI, WHT=229 F</t>
  </si>
  <si>
    <r>
      <t xml:space="preserve"> Expro TMU # 3   
FREQ=54 Hz, CUR=62 A, </t>
    </r>
    <r>
      <rPr>
        <b/>
        <sz val="12"/>
        <color rgb="FFFF0000"/>
        <rFont val="Calibri"/>
        <family val="2"/>
      </rPr>
      <t>PIP=2150 PSI</t>
    </r>
    <r>
      <rPr>
        <b/>
        <sz val="12"/>
        <color indexed="12"/>
        <rFont val="Calibri"/>
        <family val="2"/>
      </rPr>
      <t xml:space="preserve">, PDP=3575 PSI, Tm=293 F,  USP= 410 PSI , DSP=295  PSI, WHT=227 F , GAS RATE=0.842 MMSCFPD , </t>
    </r>
    <r>
      <rPr>
        <b/>
        <sz val="12"/>
        <color rgb="FFFF0000"/>
        <rFont val="Calibri"/>
        <family val="2"/>
      </rPr>
      <t xml:space="preserve"> E-DEEP-9 DOWN</t>
    </r>
  </si>
  <si>
    <t xml:space="preserve">Expro TMU # 3
 FREQ.=46 HZ , CUR=71/75 A , PIP =1346 PSI , PDP= 3280 PSI, Tm =315 F, Ti=250 F, USP/DSP = 530/227 PSI , WHT = 219 F,  GAS RATE=0.381 MMSCF/D </t>
  </si>
  <si>
    <r>
      <t xml:space="preserve">                                    BAKER , </t>
    </r>
    <r>
      <rPr>
        <b/>
        <sz val="12"/>
        <color rgb="FFFF0000"/>
        <rFont val="Calibri"/>
        <family val="2"/>
      </rPr>
      <t xml:space="preserve">AFTER W/O </t>
    </r>
    <r>
      <rPr>
        <b/>
        <sz val="12"/>
        <color rgb="FF0000FF"/>
        <rFont val="Calibri"/>
        <family val="2"/>
      </rPr>
      <t xml:space="preserve">                        FREQ=50 HZ, CUR=53 A, WHP= 270 PSI, PIP=2200 PSI, PDP=3470 PSI, Tm=305.6 F</t>
    </r>
  </si>
  <si>
    <t xml:space="preserve">                                          Expro TMU # 3                                  
FREQ= 50 HZ, CUR=58.5 A, PIP= 1110 PSI, PDP=3325 PSI, Ti=270 F,                  Tm=260 F , USP/DSP =500/265 PSI, WHT= 242 F</t>
  </si>
  <si>
    <t xml:space="preserve">              Expro TMU # 3                   
             FREQ=50 Hz , CURRENT=89/93, USP/DSP=520/275 PSI ,  WHT= 236 F,  GAS RATE= 0.417 MMSCF/D</t>
  </si>
  <si>
    <r>
      <t xml:space="preserve">Expro TMU # 3                   
         FREQ=44 HZ, CUR=48 A, </t>
    </r>
    <r>
      <rPr>
        <b/>
        <sz val="12"/>
        <color rgb="FFFF0000"/>
        <rFont val="Calibri"/>
        <family val="2"/>
      </rPr>
      <t>PIP= 2020 PSI,</t>
    </r>
    <r>
      <rPr>
        <b/>
        <sz val="12"/>
        <color indexed="12"/>
        <rFont val="Calibri"/>
        <family val="2"/>
      </rPr>
      <t xml:space="preserve"> PDP= 4415 PSI, Tm=281 F, Ti= 248 F,  USP/DSP=450/240 PSI , WHT=225 F</t>
    </r>
  </si>
  <si>
    <r>
      <t xml:space="preserve">Expro TMU # 3
FREQ=44 HZ, CUR=45 A, </t>
    </r>
    <r>
      <rPr>
        <b/>
        <sz val="12"/>
        <color rgb="FFFF0000"/>
        <rFont val="Calibri"/>
        <family val="2"/>
      </rPr>
      <t>PIP= 1900 PSI</t>
    </r>
    <r>
      <rPr>
        <b/>
        <sz val="12"/>
        <color indexed="12"/>
        <rFont val="Calibri"/>
        <family val="2"/>
      </rPr>
      <t>, PDP= 4250 PSI, Tm=279 F, Ti= 248 F,  USP/DSP=440/190 PSI , WHT=218 F</t>
    </r>
  </si>
  <si>
    <r>
      <t xml:space="preserve">Expro TMU # 3
FREQ=44 HZ, CUR=43 A, </t>
    </r>
    <r>
      <rPr>
        <b/>
        <sz val="12"/>
        <color rgb="FFFF0000"/>
        <rFont val="Calibri"/>
        <family val="2"/>
      </rPr>
      <t>PIP= 1760 PSI</t>
    </r>
    <r>
      <rPr>
        <b/>
        <sz val="12"/>
        <color indexed="12"/>
        <rFont val="Calibri"/>
        <family val="2"/>
      </rPr>
      <t>, PDP= 4135 PSI, Tm=276.6 F, Ti= 248 F,  USP/DSP=430/235 PSI , WHT=215 F</t>
    </r>
  </si>
  <si>
    <r>
      <t xml:space="preserve"> Expro TMU # 3
</t>
    </r>
    <r>
      <rPr>
        <b/>
        <sz val="14"/>
        <color rgb="FFFF0000"/>
        <rFont val="Calibri"/>
        <family val="2"/>
      </rPr>
      <t>FREQ=45 Hz</t>
    </r>
    <r>
      <rPr>
        <b/>
        <sz val="12"/>
        <color rgb="FF0000CC"/>
        <rFont val="Calibri"/>
        <family val="2"/>
      </rPr>
      <t xml:space="preserve">, CUR=69.2 A, PIP =2015 PSI, PDP=3980 PSI ,Tm=315 F , USP/DSP= 325/250 PSI, WHT=232 F , GAS RATE= 0.235  MMSCF/D </t>
    </r>
  </si>
  <si>
    <t xml:space="preserve"> Expro TMU # 3                   
         FREQ= 52 HZ, CUR=67 A, PIP= 1880 PSI, PDP=3315 PSI, Ti=245 F, Tm=292F , USP/DSP  =790/280 PSI, Qg= 0.82 MMSCF/D</t>
  </si>
  <si>
    <t>Expro TMU # 3                   
FREQ=50 Hz , CURRENT=88/93, USP/DSP=515/268 PSI ,  WHT= 236 F, GAS RATE= 0.357 MMSCF/D</t>
  </si>
  <si>
    <t xml:space="preserve">                                          Expro TMU # 3                                  
FREQ= 50 HZ, CUR=58.5 A, USP/DSP =500/265 PSI, WHT= 243 F</t>
  </si>
  <si>
    <t xml:space="preserve"> Expro TMU # 3                   
      FREQ=45 Hz, CUR=69.8 A, PIP =1985 PSI, PDP=3960 PSI , Tm=316 F , USP/DSP= 315/240 PSI, WHT=233 F , GAS RATE= 0.377  MMSCF/D </t>
  </si>
  <si>
    <r>
      <t xml:space="preserve">Expro TMU # 3                   
         FREQ=44 HZ, CUR=48 A, </t>
    </r>
    <r>
      <rPr>
        <b/>
        <sz val="12"/>
        <color rgb="FFFF0000"/>
        <rFont val="Calibri"/>
        <family val="2"/>
      </rPr>
      <t>PIP= 2035 PSI,</t>
    </r>
    <r>
      <rPr>
        <b/>
        <sz val="12"/>
        <color indexed="12"/>
        <rFont val="Calibri"/>
        <family val="2"/>
      </rPr>
      <t xml:space="preserve"> PDP= 4440 PSI, Tm=282 F, Ti= 248 F,  USP/DSP=450/230 PSI , WHT=225 F</t>
    </r>
  </si>
  <si>
    <r>
      <t xml:space="preserve"> Expro TMU # 3   
FREQ=54 Hz, CUR=62 A, </t>
    </r>
    <r>
      <rPr>
        <b/>
        <sz val="12"/>
        <color rgb="FFFF0000"/>
        <rFont val="Calibri"/>
        <family val="2"/>
      </rPr>
      <t>PIP=2134 PSI</t>
    </r>
    <r>
      <rPr>
        <b/>
        <sz val="12"/>
        <color indexed="12"/>
        <rFont val="Calibri"/>
        <family val="2"/>
      </rPr>
      <t xml:space="preserve">, PDP=3585 PSI, Tm=293 F,  USP=411 PSI, DSP=295 PSI, WHT=227 F , GAS RATE=0.787 MMSCFPD , </t>
    </r>
    <r>
      <rPr>
        <b/>
        <sz val="12"/>
        <color rgb="FFFF0000"/>
        <rFont val="Calibri"/>
        <family val="2"/>
      </rPr>
      <t xml:space="preserve"> E-DEEP-9 DOWN</t>
    </r>
  </si>
  <si>
    <t xml:space="preserve"> Expro TMU # 3                   
         FREQ= 52 HZ, CUR=67 A, PIP= 1907 PSI, PDP=3182 PSI, Ti=245 F, Tm=289F , USP/DSP  =685/187 PSI, Qg= 0.735 MMSCF/D</t>
  </si>
  <si>
    <t xml:space="preserve"> Expro TMU # 3(12 HRS)                   
         FREQ= 52 HZ, CUR=67 A, PIP= 1907 PSI, PDP=3197 PSI, Ti=245 F, Tm=289 F , USP/DSP  =695/275 PSI, Qg= 0.695 MMSCF/D</t>
  </si>
  <si>
    <t>DECREASED WHP F/ 700 PSI T/ 500 PSI</t>
  </si>
  <si>
    <t>Expro TMU # 3
FREQ=50 HZ, CURR=72/74 A, USP/DSP=380/220 PSI, WHT=228 F</t>
  </si>
  <si>
    <t xml:space="preserve"> Expro TMU # 3(12 HRS)                   
         FREQ= 52 HZ, CUR=62 A, PIP= 1912 PSI, PDP=2916 PSI, Ti=245 F, Tm=281 F , USP/DSP = 470/265 PSI, Qg= 0.808 MMSCF/D</t>
  </si>
  <si>
    <t xml:space="preserve"> Expro TMU # 3                   
      FREQ=45 Hz, CUR=73 A, PIP =2020 PSI, PDP=4155 PSI , Tm=320 F , USP/DSP= 290/225 PSI, WHT=233 F , GAS RATE= 0.465  MMSCF/D </t>
  </si>
  <si>
    <t xml:space="preserve"> Expro TMU # 3(12 HRS)                   
         FREQ= 52 HZ, CUR=64 A, PIP= 1920 PSI, PDP=2895 PSI, Ti=244 F, Tm=291 F , USP/DSP = 460/260 PSI, Qg= 0.818 MMSCF/D</t>
  </si>
  <si>
    <t xml:space="preserve"> Expro TMU # 3(12 HRS)                   
         FREQ= 52 HZ, CUR=67 A, PIP= 1902 PSI, PDP=2965 PSI, Ti=245 F, Tm=289 F , USP/DSP = 500/275 PSI, Qg= 0.771 MMSCF/D</t>
  </si>
  <si>
    <t xml:space="preserve"> Expro TMU # 3(12 HRS)                   
         FREQ= 52 HZ, CUR=62 A, PIP= 1907 PSI, PDP=2935 PSI, Ti=245 F, Tm=289 F , USP/DSP = 485/272 PSI, Qg= 0.862 MMSCF/D</t>
  </si>
  <si>
    <t xml:space="preserve">INCREASED FREQ. FROM 50 HZ TO 52 HZ. </t>
  </si>
  <si>
    <t>Expro SKID# 6                 
FREQ=50 Hz , CURRENT=88/93, USP/DSP=500/240 PSI ,  WHT= 236 F, GAS RATE= 0.324 MMSCF/D</t>
  </si>
  <si>
    <t xml:space="preserve"> Expro SKID # 6                
         FREQ= 52 HZ, CUR=60 A, PIP= 1948 PSI, PDP=2965 PSI, Ti=245 F, Tm=292 F , USP/DSP = 495/275 PSI, Qg= 0.894 MMSCF/D</t>
  </si>
  <si>
    <t xml:space="preserve">FREQ. 52 HZ , CURR. = 60 AMP , PIP = 1951 PSI </t>
  </si>
  <si>
    <t xml:space="preserve"> Expro TMU # 6               
         FREQ= 52 HZ, CUR=62.8 A, PIP= 1922 PSI, PDP=2935 PSI, Ti=245 F, Tm=292 F , USP/DSP = 480/290 PSI, Qg= 0.824 MMSCF/D</t>
  </si>
  <si>
    <t xml:space="preserve"> Expro SKID # 6                
         FREQ= 52 HZ, CUR=62.5 A, PIP= 1925 PSI, PDP=2932 PSI, Ti=245 F, Tm=291 F , USP/DSP = 480/290 PSI, Qg= 0.955 MMSCF/D</t>
  </si>
  <si>
    <t>FREQ. 52 HZ , CURR. = 61.5 AMP , PIP = 1910 PSI</t>
  </si>
  <si>
    <r>
      <t xml:space="preserve">UNDER W/O DUE TO PERFORM  W.S.O. , </t>
    </r>
    <r>
      <rPr>
        <b/>
        <sz val="14"/>
        <color rgb="FFFF0000"/>
        <rFont val="Calibri"/>
        <family val="2"/>
      </rPr>
      <t>ISOLATED</t>
    </r>
    <r>
      <rPr>
        <b/>
        <sz val="12"/>
        <color rgb="FF0000FF"/>
        <rFont val="Calibri"/>
        <family val="2"/>
      </rPr>
      <t xml:space="preserve"> </t>
    </r>
    <r>
      <rPr>
        <b/>
        <u/>
        <sz val="12"/>
        <rFont val="Calibri"/>
        <family val="2"/>
      </rPr>
      <t>AEB-III G (10318-10346) , (10362 -10382) &amp; (10416 - 10442)</t>
    </r>
    <r>
      <rPr>
        <b/>
        <sz val="12"/>
        <color rgb="FF0000FF"/>
        <rFont val="Calibri"/>
        <family val="2"/>
      </rPr>
      <t xml:space="preserve">   , TAGGED  T.O.C. @ </t>
    </r>
    <r>
      <rPr>
        <b/>
        <sz val="12"/>
        <color rgb="FFFF0000"/>
        <rFont val="Calibri"/>
        <family val="2"/>
      </rPr>
      <t>10308 FT</t>
    </r>
    <r>
      <rPr>
        <b/>
        <sz val="12"/>
        <color rgb="FF0000FF"/>
        <rFont val="Calibri"/>
        <family val="2"/>
      </rPr>
      <t xml:space="preserve"> ,  </t>
    </r>
    <r>
      <rPr>
        <b/>
        <sz val="14"/>
        <color rgb="FFFF0000"/>
        <rFont val="Calibri"/>
        <family val="2"/>
      </rPr>
      <t>REPERFORATED</t>
    </r>
    <r>
      <rPr>
        <b/>
        <sz val="12"/>
        <color rgb="FF0000FF"/>
        <rFont val="Calibri"/>
        <family val="2"/>
      </rPr>
      <t xml:space="preserve">  </t>
    </r>
    <r>
      <rPr>
        <b/>
        <u/>
        <sz val="12"/>
        <rFont val="Calibri"/>
        <family val="2"/>
      </rPr>
      <t>AEB-III G (10256 – 10300)</t>
    </r>
    <r>
      <rPr>
        <b/>
        <sz val="12"/>
        <color rgb="FF0000FF"/>
        <rFont val="Calibri"/>
        <family val="2"/>
      </rPr>
      <t xml:space="preserve">  44 FT USING 4-1/2'' CSG GUN  , RIH WITH </t>
    </r>
    <r>
      <rPr>
        <b/>
        <sz val="18"/>
        <color rgb="FF0000FF"/>
        <rFont val="Calibri"/>
        <family val="2"/>
      </rPr>
      <t xml:space="preserve">2 </t>
    </r>
    <r>
      <rPr>
        <b/>
        <sz val="14"/>
        <color rgb="FF0000FF"/>
        <rFont val="Calibri"/>
        <family val="2"/>
      </rPr>
      <t xml:space="preserve">PUMP </t>
    </r>
    <r>
      <rPr>
        <b/>
        <sz val="12"/>
        <color rgb="FF0000FF"/>
        <rFont val="Calibri"/>
        <family val="2"/>
      </rPr>
      <t xml:space="preserve">( </t>
    </r>
    <r>
      <rPr>
        <b/>
        <sz val="16"/>
        <rFont val="Calibri"/>
        <family val="2"/>
      </rPr>
      <t>SN-6000</t>
    </r>
    <r>
      <rPr>
        <b/>
        <sz val="12"/>
        <color rgb="FF0000FF"/>
        <rFont val="Calibri"/>
        <family val="2"/>
      </rPr>
      <t xml:space="preserve"> - 538 SER- 154 STG) TO DEPTH  …………………... , ON STREAM </t>
    </r>
  </si>
  <si>
    <t>Expro # 6  (SM)           
FREQ= 50 HZ, CUR=62.5 A,PIP= 1945 PSI, PDP=4340 PSI, Tm=300 F , USP  =300 PSI , Qg = N/AMMSCF/D</t>
  </si>
  <si>
    <r>
      <t xml:space="preserve">Expro # 6  (SM)  , AFTER W/O  </t>
    </r>
    <r>
      <rPr>
        <b/>
        <sz val="12"/>
        <color rgb="FFFF0000"/>
        <rFont val="Calibri"/>
        <family val="2"/>
      </rPr>
      <t>ISOLATED AEB-III G (10318-10346) , (10362 -10382) &amp; (10416 - 10442)   , TAGGED  T.O.C. @ 10308 FT ,  REPERFORATED  AEB-III G (10256 – 10300)</t>
    </r>
    <r>
      <rPr>
        <b/>
        <sz val="12"/>
        <color rgb="FF0000FF"/>
        <rFont val="Calibri"/>
        <family val="2"/>
      </rPr>
      <t xml:space="preserve">               
FREQ= 50 HZ, CUR=61.5 A,PIP= 1990PSI, PDP=4420 PSI, Tm=300 F , USP  =315 PSI , Qg = 0.088 MMSCF/D</t>
    </r>
  </si>
  <si>
    <t xml:space="preserve">THE WELL DOWN DUE TO O.H.L PROBLEM , STARTED THE WELL , DOWN AGAIN DUE TO OVER LOAD , PERFORMED BACK FLUSH BY DIESEL D ( WHP=0 , INJECTION RATE 0.5-1 B/M  ))+ 25 BBLS DIESEL, XYLENE (WHP=0 , INJECTION RATE= 0.5 BBL/M) + 25 BBLS SQUEEZED DISPLACEMENT FLUID(WHP=0 , INJECTION RATE= 0.5-1   B/M  )  WHP DURING JOB = ZERO , TRY TO START DOWN AGAIN DUE TO OVER LOAD AND MOTOR TEMP. , WAITING FOR W/O. </t>
  </si>
  <si>
    <t>Expro SKID # 6                 
FREQ=50 Hz , CURRENT=88/93, USP/DSP=520/275 PSI ,  WHT= 237 F, GAS RATE= 0.33 MMSCF/D</t>
  </si>
  <si>
    <t>Expro SKID # 6                 
FREQ= 50 HZ, CUR=59 A, USP/DSP =500/280 PSI, WHT= 244 F</t>
  </si>
  <si>
    <r>
      <rPr>
        <b/>
        <sz val="12"/>
        <color rgb="FFFF0000"/>
        <rFont val="Calibri"/>
        <family val="2"/>
      </rPr>
      <t xml:space="preserve">Expro SKID # 6   </t>
    </r>
    <r>
      <rPr>
        <b/>
        <sz val="12"/>
        <color indexed="12"/>
        <rFont val="Calibri"/>
        <family val="2"/>
      </rPr>
      <t xml:space="preserve">              
FREQ=54 Hz, CUR=62.5A, PIP=2136 PSI, PDP=3639 PSI, Ti=246 F , Tm=293 F,  USP/DSP=412/285PSI, WHT=228 F , GAS RATE=0.790 MMSCFPD</t>
    </r>
  </si>
  <si>
    <t xml:space="preserve"> Expro TMU # 3                   
     FREQ=50 HZ, CURR=73 A, USP/DSP=420/241 PSI, WHT=229 F</t>
  </si>
  <si>
    <r>
      <t xml:space="preserve">   Expro#6 (SKID)                   
FREQ.=46 HZ , CUR=69/73 A , </t>
    </r>
    <r>
      <rPr>
        <b/>
        <u/>
        <sz val="12"/>
        <color rgb="FFFF0000"/>
        <rFont val="Calibri"/>
        <family val="2"/>
      </rPr>
      <t xml:space="preserve">PIP =1154 PSI </t>
    </r>
    <r>
      <rPr>
        <b/>
        <sz val="12"/>
        <color indexed="12"/>
        <rFont val="Calibri"/>
        <family val="2"/>
      </rPr>
      <t xml:space="preserve">, PDP= 3228 PSI, Tm =308 F, Ti=250 F, USP/DSP = 530/284 PSI , WHT = 217 F,  GAS RATE=0.490 MMSCF/D     </t>
    </r>
  </si>
  <si>
    <r>
      <t xml:space="preserve">Expro TMU # 3
 FREQ.=46 HZ , CUR=71/75 A , </t>
    </r>
    <r>
      <rPr>
        <b/>
        <sz val="12"/>
        <color rgb="FFFF0000"/>
        <rFont val="Calibri"/>
        <family val="2"/>
      </rPr>
      <t xml:space="preserve">PIP =1370 PSI </t>
    </r>
    <r>
      <rPr>
        <b/>
        <sz val="12"/>
        <color indexed="12"/>
        <rFont val="Calibri"/>
        <family val="2"/>
      </rPr>
      <t xml:space="preserve">, PDP= 3285 PSI, Tm =315 F, Ti=250 F, USP/DSP = 530/230 PSI , WHT = 218 F,  GAS RATE=0.484 MMSCF/D </t>
    </r>
  </si>
  <si>
    <t xml:space="preserve">Expro#6 (SKID)                   
FREQ=54 Hz, CUR=62 A, PIP=2285 PSI, PDP=3658 PSI, Tm=293 F,  USP=415 PSI, DSP=289 PSI, WHT=228 F , GAS RATE=0.762 MMSCFPD </t>
  </si>
  <si>
    <r>
      <t xml:space="preserve">UNDER W/O DUE TO ESP Problem ( </t>
    </r>
    <r>
      <rPr>
        <b/>
        <sz val="12"/>
        <color rgb="FFFF0000"/>
        <rFont val="Calibri"/>
        <family val="2"/>
      </rPr>
      <t>FOUND Shaft hard rotation IN THREE PUMPS</t>
    </r>
    <r>
      <rPr>
        <b/>
        <sz val="12"/>
        <color rgb="FF0000FF"/>
        <rFont val="Calibri"/>
        <family val="2"/>
      </rPr>
      <t xml:space="preserve"> )    , RIH WITH  </t>
    </r>
    <r>
      <rPr>
        <b/>
        <sz val="12"/>
        <color rgb="FFFF0000"/>
        <rFont val="Calibri"/>
        <family val="2"/>
      </rPr>
      <t xml:space="preserve"> SN-8000</t>
    </r>
    <r>
      <rPr>
        <b/>
        <sz val="12"/>
        <color rgb="FF0000FF"/>
        <rFont val="Calibri"/>
        <family val="2"/>
      </rPr>
      <t xml:space="preserve">    ESP , 538 SER , 181 Stg  TO 9222 FT , STARTED THE WELL  WITH (   FREQ=48 Hz, CUR=74.3 A, PIP =2132 PSI, PDP=4440 PSI , Tm=296 F , WHP =400  ) , ON STREAM</t>
    </r>
    <r>
      <rPr>
        <b/>
        <sz val="12"/>
        <color rgb="FFFF0000"/>
        <rFont val="Calibri"/>
        <family val="2"/>
      </rPr>
      <t xml:space="preserve"> 9/9/2015</t>
    </r>
  </si>
  <si>
    <r>
      <t xml:space="preserve">ROD NO. ( </t>
    </r>
    <r>
      <rPr>
        <b/>
        <sz val="12"/>
        <color rgb="FFFF0000"/>
        <rFont val="Calibri"/>
        <family val="2"/>
      </rPr>
      <t>31*1"</t>
    </r>
    <r>
      <rPr>
        <b/>
        <sz val="12"/>
        <color rgb="FF0000FF"/>
        <rFont val="Calibri"/>
        <family val="2"/>
      </rPr>
      <t xml:space="preserve"> ) PARTED, FISHED OK, REPLACED, ON STREAM.</t>
    </r>
  </si>
  <si>
    <t>DOWN DUE TO SHORT CIRCUIT</t>
  </si>
  <si>
    <r>
      <t xml:space="preserve"> Expro SKID # 6 , </t>
    </r>
    <r>
      <rPr>
        <b/>
        <sz val="12"/>
        <color rgb="FFFF0000"/>
        <rFont val="Calibri"/>
        <family val="2"/>
      </rPr>
      <t>AFTER W/O</t>
    </r>
    <r>
      <rPr>
        <b/>
        <sz val="12"/>
        <color rgb="FF0000CC"/>
        <rFont val="Calibri"/>
        <family val="2"/>
      </rPr>
      <t xml:space="preserve">                  
      FREQ=48 Hz, CUR=74.3 A, PIP =2132 PSI, PDP=4440 PSI , Tm=296 F , WHP =400 PSI , GAS RATE= 0.360  MMSCF/D </t>
    </r>
  </si>
  <si>
    <t>Expro SKID # 6                
         FREQ= 52 HZ, CUR=61 A, PIP=2015 PSI, PDP=3004 PSI, Ti=246 F, Tm=287 F , USP/DSP = 504/273 PSI, Qg= 0.831 MMSCF/D</t>
  </si>
  <si>
    <t>PERFORMED ALIGNMENT FOR S/U</t>
  </si>
  <si>
    <r>
      <rPr>
        <b/>
        <sz val="12"/>
        <color rgb="FFFF0000"/>
        <rFont val="Calibri"/>
        <family val="2"/>
      </rPr>
      <t xml:space="preserve">Expro#6 (SKID)  </t>
    </r>
    <r>
      <rPr>
        <b/>
        <sz val="12"/>
        <color indexed="12"/>
        <rFont val="Calibri"/>
        <family val="2"/>
      </rPr>
      <t xml:space="preserve">                 
FREQ=54 Hz, CUR=62.6 A, PIP=2281 PSI, PDP=3670 PSI, Tm=293 F,  USP=415 PSI, DSP=292 PSI, WHT=228 F , GAS RATE= 0.9MMSCFPD</t>
    </r>
  </si>
  <si>
    <r>
      <t xml:space="preserve">Expro SKID # 6                 
 FREQ=44 HZ, CUR=46.1 A, </t>
    </r>
    <r>
      <rPr>
        <b/>
        <sz val="12"/>
        <color rgb="FFFF0000"/>
        <rFont val="Calibri"/>
        <family val="2"/>
      </rPr>
      <t>PIP= 1876 PSI</t>
    </r>
    <r>
      <rPr>
        <b/>
        <sz val="12"/>
        <color indexed="12"/>
        <rFont val="Calibri"/>
        <family val="2"/>
      </rPr>
      <t>, PDP= 4311PSI, Tm=279 F, Ti= 248 F,  USP/DSP=410/237 PSI , WHT=221 F</t>
    </r>
  </si>
  <si>
    <r>
      <t xml:space="preserve">   Expro SKID # 6                 
FREQ=44 HZ, CUR=44.5 A,</t>
    </r>
    <r>
      <rPr>
        <b/>
        <sz val="12"/>
        <color rgb="FFFF0000"/>
        <rFont val="Calibri"/>
        <family val="2"/>
      </rPr>
      <t xml:space="preserve"> PIP= 1830 PSI</t>
    </r>
    <r>
      <rPr>
        <b/>
        <sz val="12"/>
        <color indexed="12"/>
        <rFont val="Calibri"/>
        <family val="2"/>
      </rPr>
      <t>, PDP= 4290 PSI, Tm=278 F, Ti= 248 F,  USP/DSP=400/250PSI , WHT=219F</t>
    </r>
  </si>
  <si>
    <t xml:space="preserve">EXPRO#3 (TMU) </t>
  </si>
  <si>
    <t xml:space="preserve">   Expro SKID # 6                 
     FREQ=50 HZ, CUR.=73/74 A, USP/DSP=425/250 PSI, WHT=229 F</t>
  </si>
  <si>
    <r>
      <t xml:space="preserve">NO PUMP ACTION ,R.TRIP , NOT PRODUCE , PERFORMED HYDRO TEST , NOT HOLD , </t>
    </r>
    <r>
      <rPr>
        <b/>
        <sz val="12"/>
        <color rgb="FFFF0000"/>
        <rFont val="Calibri"/>
        <family val="2"/>
      </rPr>
      <t>WAITING FOR W/O</t>
    </r>
  </si>
  <si>
    <r>
      <t xml:space="preserve">Expro # 6  (SM)                     
</t>
    </r>
    <r>
      <rPr>
        <b/>
        <sz val="16"/>
        <color rgb="FFFF0000"/>
        <rFont val="Calibri"/>
        <family val="2"/>
      </rPr>
      <t>FREQ= 52 HZ</t>
    </r>
    <r>
      <rPr>
        <b/>
        <sz val="12"/>
        <color rgb="FF0000FF"/>
        <rFont val="Calibri"/>
        <family val="2"/>
      </rPr>
      <t>, CUR=65.5 A,PIP= 1880PSI, PDP=4320 PSI, Tm=305 F , USP  =315 PSI</t>
    </r>
  </si>
  <si>
    <t xml:space="preserve"> Expro SKID # 6                 
 FREQ= 52 HZ, CUR=61.6 A, PIP=2012 PSI, PDP=3025 PSI, Ti=246 F, Tm=287 F , USP/DSP = 504/273 PSI, Qg= 0.904 MMSCF/D   </t>
  </si>
  <si>
    <t xml:space="preserve"> Expro#6 (SKID)
FREQ=54 Hz, CUR= 63 A, PIP=2245 PSI, PDP= 3670 PSI, Tm=294 F,  USP=410 PSI, DSP=290 PSI, WHT=228 F , GAS RATE= 0.73 MMSCFPD</t>
  </si>
  <si>
    <t>INCREASED FREQ. F/46 HZ TO 48 HZ</t>
  </si>
  <si>
    <r>
      <t xml:space="preserve">EXPRO#6 (SKID)                                                                            
</t>
    </r>
    <r>
      <rPr>
        <b/>
        <sz val="16"/>
        <color rgb="FFFF0000"/>
        <rFont val="Calibri"/>
        <family val="2"/>
      </rPr>
      <t xml:space="preserve">FREQ.=48 HZ </t>
    </r>
    <r>
      <rPr>
        <b/>
        <sz val="12"/>
        <color indexed="12"/>
        <rFont val="Calibri"/>
        <family val="2"/>
      </rPr>
      <t xml:space="preserve">, CUR=73 A , </t>
    </r>
    <r>
      <rPr>
        <b/>
        <sz val="12"/>
        <color rgb="FFFF0000"/>
        <rFont val="Calibri"/>
        <family val="2"/>
      </rPr>
      <t xml:space="preserve">PIP =975 PSI </t>
    </r>
    <r>
      <rPr>
        <b/>
        <sz val="12"/>
        <color indexed="12"/>
        <rFont val="Calibri"/>
        <family val="2"/>
      </rPr>
      <t>, PDP= 3270 PSI, Tm =300 F, Ti=250 F, USP/DSP = 530/285 PSI , WHT = 221 F, GAS RATE=0.455 MMSCF/D</t>
    </r>
  </si>
  <si>
    <t xml:space="preserve">   Expro#6 (SKID)                   
 FREQ= 52 HZ, CUR=67.5 A,PIP= 1757 PSI, PDP=4630 PSI, Tm=307 F , USP  =300 PSI , Qg = N/A MMSCF/D</t>
  </si>
  <si>
    <t xml:space="preserve">                                     EXPRO#6 (SKID)                                                
 FREQ= 52 HZ, CUR=68 A,PIP=1758 PSI, PDP=4662 PSI, Tm=307 F , USP=257 PSI   </t>
  </si>
  <si>
    <t xml:space="preserve">EXPRO#2 (TMU) 
</t>
  </si>
  <si>
    <t xml:space="preserve">EXPRO#2 (TMU) , FREQ=46 HZ, CUR=29/32 A, Pi=225 PSI, Pd=2744 PSI , WHP=140, WHT=179
</t>
  </si>
  <si>
    <r>
      <t xml:space="preserve">Expro SKID # 6                 
FREQ= 50 HZ, CUR=59 A, WHP=285 PSI, WHT= 246 F </t>
    </r>
    <r>
      <rPr>
        <b/>
        <sz val="12"/>
        <color rgb="FFFF0000"/>
        <rFont val="Calibri"/>
        <family val="2"/>
      </rPr>
      <t/>
    </r>
  </si>
  <si>
    <t xml:space="preserve">EXPRO#6 (SKID) 
FREQ= 50 HZ, CUR=59 A, USP/DSP =500/302 PSI, WHT= 246 F                                                                             </t>
  </si>
  <si>
    <t>W.H.T</t>
  </si>
  <si>
    <t>AVG WHT = 140 F</t>
  </si>
  <si>
    <t>EXPRO TMU #2</t>
  </si>
  <si>
    <t>FREQ.= 50 Hz , CURR.=31 A , PIP =1448 PSI , PDP =2520 PSI  USP=200 PSI , MT=244.5 F , BHT =210 F , WHP = 135 PSI</t>
  </si>
  <si>
    <r>
      <t xml:space="preserve">UNDER W/O DUE TO TBG LEAK ( </t>
    </r>
    <r>
      <rPr>
        <b/>
        <sz val="12"/>
        <rFont val="Calibri"/>
        <family val="2"/>
      </rPr>
      <t xml:space="preserve"> FOUND HOLE IN JT NO 49 &amp; CRACKS IN JT'S 184 &amp; 186/ TOTAL JT'S 188</t>
    </r>
    <r>
      <rPr>
        <b/>
        <sz val="12"/>
        <color rgb="FF0000FF"/>
        <rFont val="Calibri"/>
        <family val="2"/>
      </rPr>
      <t xml:space="preserve"> ) ,TAGGED TD @ 6378  Ft , INSTALLED ANCHOR CATCHER , ALL INTERVALS ON PRODUCTION ( A/R-G , B-I &amp; B-III ) , RIH WITH </t>
    </r>
    <r>
      <rPr>
        <b/>
        <sz val="12"/>
        <color rgb="FFFF0000"/>
        <rFont val="Calibri"/>
        <family val="2"/>
      </rPr>
      <t>2" DHP</t>
    </r>
    <r>
      <rPr>
        <b/>
        <sz val="12"/>
        <color rgb="FF0000FF"/>
        <rFont val="Calibri"/>
        <family val="2"/>
      </rPr>
      <t xml:space="preserve"> &amp; </t>
    </r>
    <r>
      <rPr>
        <b/>
        <sz val="12"/>
        <color rgb="FFFF0000"/>
        <rFont val="Calibri"/>
        <family val="2"/>
      </rPr>
      <t>NEW H-CH S/R</t>
    </r>
    <r>
      <rPr>
        <b/>
        <sz val="12"/>
        <color rgb="FF0000FF"/>
        <rFont val="Calibri"/>
        <family val="2"/>
      </rPr>
      <t xml:space="preserve"> ( 30X1"+115X7/8"+92X1") , ON STREAM ON 27/9/2015</t>
    </r>
  </si>
  <si>
    <t>WELL (FLOWING) : E-DEEP-4X</t>
  </si>
  <si>
    <t>EXPRO#2</t>
  </si>
  <si>
    <t xml:space="preserve">EXPRO#6 (SKID) 
FREQ=44 HZ, CUR=45 A, PIP= 1823 PSI, PDP=4258 PSI, Tm=278 F, Ti= 248 F,  USP/DSP=410/237 PSI , WHT=221 F                                                                            </t>
  </si>
  <si>
    <t>EXPRO#2 , FREQ=50 HZ, CUR=31 A, USP=135 PSI.</t>
  </si>
  <si>
    <t>EXPRO#6 (SKID) 
FREQ=50 HZ, CUR.=73/74 A, USP/DSP=442/284 PSI, WHT=229 F</t>
  </si>
  <si>
    <t>EXPRO#6 (SKID) 
 FREQ= 52 HZ, CUR=61.6 A, PIP=1905 PSI, PDP=3035 PSI, Ti=246 F, Tm=288 F , USP/DSP = 500/275 PSI, Qg= 0.842 MMSCF/D</t>
  </si>
  <si>
    <t xml:space="preserve">EXPRO#6 (SKID) 
 FREQ=48 Hz, CUR=71.6 A, PIP =1975 PSI, PDP=4177 PSI , Ti=245.8,  Tm=295 F , USP/DSP =303/270 PSI , WHT=235 F, GAS RATE=0.498 MMSCF/D </t>
  </si>
  <si>
    <t xml:space="preserve"> Expro#6 (SKID)
  FREQ=50 Hz , CURRENT=82/79, USP/DST=457/312 PSI ,  PIP=970 PSI, PDP=3130 PSI, Ti=246 F, M.T =277 F , GAS RATE= 0.544 MMSCF/D   </t>
  </si>
  <si>
    <t xml:space="preserve">                                    EXPRO#6 (SKID)                                                
 FREQ= 52 HZ, CUR=68 A,PIP=1764 PSI, PDP=4677 PSI, Tm=308 F , USP=257 PSI   </t>
  </si>
  <si>
    <t>BAKER , FREQ=50 HZ, CURR= 31 A, PIP= 1445  PSI, PDP= 2255 PSI Tm= 244 F USP =150 PSI.</t>
  </si>
  <si>
    <t xml:space="preserve">                                             EXPRO#6 (SKID)                              FREQ= 50 HZ, CUR=59 A, USP/DSP =500/283 PSI, WHT= 245 F       </t>
  </si>
  <si>
    <t xml:space="preserve">                                        EXPRO#6 (SKID)                              FREQ=44 Hz, CURR= 44 A, PIP=1828 PSI, PDP=4265 PSI,  M.T =278 F, USP/DSP =405/270 PSI, WHT= 220 F    </t>
  </si>
  <si>
    <t xml:space="preserve">                                                 EXPRO#6 (SKID)                                                
 FREQ.=48 HZ , CUR=74/79 A , PIP =900 PSI , PDP= 3230 PSI, Tm =297 F, Ti=250 F, USP/DSP = 530/270 PSI , WHT = 222 F, GAS RATE= 0.455 MMSCF/D</t>
  </si>
  <si>
    <t>BAKER,
                        FREQ=50 HZ, CUR=53 A, WHP= 270 PSI, PIP=2200 PSI, PDP=3470 PSI, Tm=305.6 F</t>
  </si>
  <si>
    <t xml:space="preserve">          Expro SKID # 6                 
 FREQ= 52 HZ, CUR=61.6 A, PIP=1858 PSI, PDP=3050 PSI, Ti=246 F, Tm=288 F , USP/DSP = 504/279 PSI, Qg= 0.812 MMSCF/D   </t>
  </si>
  <si>
    <t xml:space="preserve">Expro SKID # 6                 
FREQ=48 Hz, CUR=72 A, PIP =1930 PSI, PDP=4190 PSI , Ti=245.8,  Tm=296 F , USP/DSP =297/265 PSI , WHT=236 F, GAS RATE= 0.421 MMSCF/D </t>
  </si>
  <si>
    <r>
      <t xml:space="preserve">Expro SKID # 6 ,
      FREQ=48 Hz, CUR=69.8 A, </t>
    </r>
    <r>
      <rPr>
        <b/>
        <sz val="12"/>
        <color rgb="FFFF0000"/>
        <rFont val="Calibri"/>
        <family val="2"/>
      </rPr>
      <t>PIP =2075 PSI,</t>
    </r>
    <r>
      <rPr>
        <b/>
        <sz val="12"/>
        <color rgb="FF0000CC"/>
        <rFont val="Calibri"/>
        <family val="2"/>
      </rPr>
      <t xml:space="preserve"> PDP=4143 PSI , Ti=245.8,  Tm=292.5 F , USP/DSP =303/267 PSI , WHT=235 F, GAS RATE=0.498 MMSCF/D </t>
    </r>
  </si>
  <si>
    <t xml:space="preserve">Expro SKID # 6 ,
      FREQ=48 Hz, CUR=68.5 A, PIP =2102 PSI, PDP=4145 PSI , Tm=296 F , WHP =300 PSI , GAS RATE= 0.45 MMSCF/D </t>
  </si>
  <si>
    <t>Expro SKID # 6                 
 FREQ=50 HZ, CUR.=73/75 A, USP/DSP=405/230 PSI, WHT=235 F</t>
  </si>
  <si>
    <t xml:space="preserve"> Expro#6 (SKID)
  FREQ=50 Hz , CURRENT=83, USP/DST=438/300 PSI ,  PIP=938 PSI, PDP=3172 PSI, Ti=246 F, M.T =279 F , GAS RATE= 0.522 MMSCF/D   </t>
  </si>
  <si>
    <r>
      <t>DOWN  DUE TO OVER LOAD TRIP ,</t>
    </r>
    <r>
      <rPr>
        <b/>
        <sz val="12"/>
        <color rgb="FF0000FF"/>
        <rFont val="Calibri"/>
        <family val="2"/>
      </rPr>
      <t xml:space="preserve"> INCREASED OVERLOAD SET POINT TO </t>
    </r>
    <r>
      <rPr>
        <b/>
        <sz val="12"/>
        <color rgb="FFFF0000"/>
        <rFont val="Calibri"/>
        <family val="2"/>
      </rPr>
      <t>70 AMP</t>
    </r>
    <r>
      <rPr>
        <b/>
        <sz val="12"/>
        <color rgb="FF0000FF"/>
        <rFont val="Calibri"/>
        <family val="2"/>
      </rPr>
      <t xml:space="preserve"> ( </t>
    </r>
    <r>
      <rPr>
        <b/>
        <u/>
        <sz val="12"/>
        <color rgb="FFFF0000"/>
        <rFont val="Calibri"/>
        <family val="2"/>
      </rPr>
      <t>CURRENT AMP=64.5 AMP</t>
    </r>
    <r>
      <rPr>
        <b/>
        <sz val="12"/>
        <color rgb="FF0000FF"/>
        <rFont val="Calibri"/>
        <family val="2"/>
      </rPr>
      <t xml:space="preserve"> )</t>
    </r>
  </si>
  <si>
    <t xml:space="preserve">Expro#6 (SKID)
FREQ= 52 HZ, CUR=67.4 A, PIP=1775 PSI, PDP=4695 PSI, Tm=307 F , USP=258 PSI   </t>
  </si>
  <si>
    <t xml:space="preserve">Expro#6 (SKID)
FREQ= 50 HZ, CUR=60 A, USP/DSP =500/291 PSI, WHT= 247 F </t>
  </si>
  <si>
    <t xml:space="preserve">  Expro#6 (SKID)                                                 
  FREQ=44 Hz, CURR= 44.6 A, PIP=1838 PSI, PDP=4265 PSI,  M.T =278 F, USP/DSP =405/270 PSI, WHT= 220 F</t>
  </si>
  <si>
    <t xml:space="preserve">Expro#6 (SKID)      
FREQ.=48 HZ , CUR=76/80 A , PIP =860 PSI , PDP= 3388 PSI, Tm =288 F, Ti=254 F, DSP = 294 PSI , WHT = 224 F, GAS RATE= 0.439 MMSCF/D                                                                                         </t>
  </si>
  <si>
    <t xml:space="preserve">  Expro SKID # 6                 
 FREQ= 52 HZ, CUR=62.6 A, PIP=1828 PSI, PDP=3070 PSI, Ti=246 F, Tm=289 F , USP/DSP = 500/280 PSI, Qg= 0.735 MMSCF/D   </t>
  </si>
  <si>
    <r>
      <t>ROD NO (</t>
    </r>
    <r>
      <rPr>
        <b/>
        <sz val="12"/>
        <color rgb="FFFF0000"/>
        <rFont val="Calibri"/>
        <family val="2"/>
      </rPr>
      <t xml:space="preserve"> 1X 7/8"</t>
    </r>
    <r>
      <rPr>
        <b/>
        <sz val="12"/>
        <color rgb="FF0000FF"/>
        <rFont val="Calibri"/>
        <family val="2"/>
      </rPr>
      <t>) PARTED , FISHED OK, REPLACED ,</t>
    </r>
    <r>
      <rPr>
        <b/>
        <u/>
        <sz val="12"/>
        <color rgb="FFFF0000"/>
        <rFont val="Calibri"/>
        <family val="2"/>
      </rPr>
      <t xml:space="preserve"> R.TRIP</t>
    </r>
    <r>
      <rPr>
        <b/>
        <sz val="12"/>
        <color rgb="FF0000FF"/>
        <rFont val="Calibri"/>
        <family val="2"/>
      </rPr>
      <t xml:space="preserve"> , ON STREAM </t>
    </r>
    <r>
      <rPr>
        <b/>
        <sz val="12"/>
        <color rgb="FFFF0000"/>
        <rFont val="Calibri"/>
        <family val="2"/>
      </rPr>
      <t>26/9/2015</t>
    </r>
  </si>
  <si>
    <r>
      <t xml:space="preserve"> </t>
    </r>
    <r>
      <rPr>
        <b/>
        <sz val="12"/>
        <color rgb="FF00B050"/>
        <rFont val="Calibri"/>
        <family val="2"/>
      </rPr>
      <t>A/R-G</t>
    </r>
    <r>
      <rPr>
        <b/>
        <sz val="12"/>
        <color indexed="12"/>
        <rFont val="Calibri"/>
        <family val="2"/>
      </rPr>
      <t xml:space="preserve">  (5668'-5688') 20 FT
</t>
    </r>
    <r>
      <rPr>
        <b/>
        <sz val="12"/>
        <color rgb="FF00B050"/>
        <rFont val="Calibri"/>
        <family val="2"/>
      </rPr>
      <t>B-I</t>
    </r>
    <r>
      <rPr>
        <b/>
        <sz val="12"/>
        <color indexed="12"/>
        <rFont val="Calibri"/>
        <family val="2"/>
      </rPr>
      <t xml:space="preserve"> (5838'-5884')46 FT
</t>
    </r>
    <r>
      <rPr>
        <b/>
        <sz val="12"/>
        <color rgb="FF00B050"/>
        <rFont val="Calibri"/>
        <family val="2"/>
      </rPr>
      <t>B-III</t>
    </r>
    <r>
      <rPr>
        <b/>
        <sz val="12"/>
        <color indexed="12"/>
        <rFont val="Calibri"/>
        <family val="2"/>
      </rPr>
      <t xml:space="preserve"> (5990'-6000') 10 FT &amp; (  6006'-6022') 16 FT</t>
    </r>
  </si>
  <si>
    <r>
      <t xml:space="preserve">BAKER , </t>
    </r>
    <r>
      <rPr>
        <b/>
        <sz val="12"/>
        <color rgb="FFFF0000"/>
        <rFont val="Calibri"/>
        <family val="2"/>
      </rPr>
      <t>AFTER W/O</t>
    </r>
  </si>
  <si>
    <r>
      <t xml:space="preserve">UNDER W/O DUE TO TBG LEAK  ,  ( </t>
    </r>
    <r>
      <rPr>
        <b/>
        <sz val="12"/>
        <color rgb="FFFF0000"/>
        <rFont val="Calibri"/>
        <family val="2"/>
      </rPr>
      <t xml:space="preserve">FOUND LONGITUDINAL CRACKS IN JT'S  NO 149 &amp; 176 / TOTAL JT'S  ) </t>
    </r>
    <r>
      <rPr>
        <b/>
        <sz val="12"/>
        <color rgb="FF0000FF"/>
        <rFont val="Calibri"/>
        <family val="2"/>
      </rPr>
      <t>, TAGGED BTM  @ 6000 FT, RIH W/</t>
    </r>
    <r>
      <rPr>
        <b/>
        <sz val="12"/>
        <color rgb="FFFF0000"/>
        <rFont val="Calibri"/>
        <family val="2"/>
      </rPr>
      <t xml:space="preserve"> 1.75 '' DHP</t>
    </r>
    <r>
      <rPr>
        <b/>
        <sz val="12"/>
        <color rgb="FF0000FF"/>
        <rFont val="Calibri"/>
        <family val="2"/>
      </rPr>
      <t xml:space="preserve"> ON </t>
    </r>
    <r>
      <rPr>
        <b/>
        <sz val="12"/>
        <color rgb="FFFF0000"/>
        <rFont val="Calibri"/>
        <family val="2"/>
      </rPr>
      <t>NEW H-CH</t>
    </r>
    <r>
      <rPr>
        <b/>
        <sz val="12"/>
        <color rgb="FF0000FF"/>
        <rFont val="Calibri"/>
        <family val="2"/>
      </rPr>
      <t xml:space="preserve"> 
 ( 15 X 1.5''  + 125 X 7/8''+ + 98 X 1'' ) , ON STREAM ON </t>
    </r>
    <r>
      <rPr>
        <b/>
        <u/>
        <sz val="12"/>
        <color rgb="FF0000FF"/>
        <rFont val="Calibri"/>
        <family val="2"/>
      </rPr>
      <t xml:space="preserve"> </t>
    </r>
    <r>
      <rPr>
        <b/>
        <u/>
        <sz val="12"/>
        <color rgb="FFFF0000"/>
        <rFont val="Calibri"/>
        <family val="2"/>
      </rPr>
      <t>1/10/2015</t>
    </r>
  </si>
  <si>
    <t xml:space="preserve">TRANSFERRED S/U TO NAYA-1X </t>
  </si>
  <si>
    <r>
      <t xml:space="preserve">    Expro SKID # 6                 
FREQ=54 Hz, CUR= 64.5 A, </t>
    </r>
    <r>
      <rPr>
        <b/>
        <sz val="12"/>
        <color rgb="FFFF0000"/>
        <rFont val="Calibri"/>
        <family val="2"/>
      </rPr>
      <t>PIP=2097 PSI</t>
    </r>
    <r>
      <rPr>
        <b/>
        <sz val="12"/>
        <color indexed="12"/>
        <rFont val="Calibri"/>
        <family val="2"/>
      </rPr>
      <t>, PDP= 3685 PSI, Ti=246.5 f , Tm=296 F,  USP/DSP=400 /290 PSI, WHT=230 F , GAS RATE= 0.671 MMSCFPD</t>
    </r>
  </si>
  <si>
    <r>
      <t>Expro#6 (SKID)
FREQ=54 Hz, CUR= 63.7 A,</t>
    </r>
    <r>
      <rPr>
        <b/>
        <sz val="12"/>
        <color rgb="FFFF0000"/>
        <rFont val="Calibri"/>
        <family val="2"/>
      </rPr>
      <t xml:space="preserve"> PIP=2142 PSI,</t>
    </r>
    <r>
      <rPr>
        <b/>
        <sz val="12"/>
        <color indexed="12"/>
        <rFont val="Calibri"/>
        <family val="2"/>
      </rPr>
      <t xml:space="preserve"> PDP= 3657 PSI, Tm=295 F,  USP=400 PSI, DSP=280 PSI, WHT=229 F , GAS RATE= 0.84 MMSCFPD</t>
    </r>
  </si>
  <si>
    <t xml:space="preserve">                           HALL# 4 ( TMU )                          
   FIXED CHOKE SIZE= 24/64" , USP/DSP= 3200/300 PSI, Qg= 6.559 MMSCF/D , H2S= 10 PPM, CO2= 10 %.</t>
  </si>
  <si>
    <t xml:space="preserve">                                          HALL# 4 ( TMU )                             FIXED CHOKE SIZE= 24/64" , USP/DSP= 3160/295 PSI, Qg= 6.53 MMSCF/D , H2S= 10 PPM, CO2= 10 %.</t>
  </si>
  <si>
    <t xml:space="preserve"> HALL# 4 ( TMU )                                                                            FIXED CHOKE SIZE= 24/64" , USP/DSP= 3055/300 PSI, Qg=6.297 MMSCF/D , H2S= 10 PPM, CO2= 10 %.</t>
  </si>
  <si>
    <t xml:space="preserve">                                                HALL# 4 ( TMU )                       FIXED CHOKE SIZE= 24/64" , USP/DSP= 2980/300 PSI, Qg=6.132 MMSCF/D , H2S= 10 PPM, CO2= 10 %.</t>
  </si>
  <si>
    <t xml:space="preserve">    HALL# 4 ( TMU )                                                    
  FIXED CHOKE SIZE= 24/64" , USP/DSP= 2900/300 PSI, Qg=5.916 MMSCF/D , H2S= 10 PPM, CO2= 10 %.</t>
  </si>
  <si>
    <t>HALL# 4 ( TMU )                                               
       FIXED CHOKE SIZE= 24/64" , USP/DSP= 2760/300 PSI, Qg=5.637 MMSCF/D , H2S= 10 PPM, CO2= 10 %.</t>
  </si>
  <si>
    <t xml:space="preserve">  HALL# 4 ( TMU )                                             
         FIXED CHOKE SIZE= 24/64" , USP/DSP= 2600/290 PSI, Qg= 5.354 MMSCF/D , H2S= 10 PPM, CO2= 10 %.</t>
  </si>
  <si>
    <t>HALL# 4 ( TMU )                                             
         FIXED CHOKE SIZE= 24/64" , USP/DSP= 2515/280 PSI, Qg= 5.271 MMSCF/D , H2S= 10 PPM, CO2= 10 %.</t>
  </si>
  <si>
    <t xml:space="preserve">  HALL# 4 ( TMU )                                             
         FIXED CHOKE SIZE= 24/64" , USP/DSP= 2475/273 PSI, Qg= 5.193 MMSCF/D , H2S= 10 PPM, CO2= 10 %.</t>
  </si>
  <si>
    <t>HALL# 4 ( TMU )                                             
         FIXED CHOKE SIZE= 24/64" , USP/DSP= 2410/277 PSI, Qg= 5.087MMSCF/D , H2S= 10 PPM, CO2= 10 %.</t>
  </si>
  <si>
    <t>HALL# 4 ( TMU )                                             
         FIXED CHOKE SIZE= 24/64" , USP/DSP= 2400/280 PSI, Qg= 4.966 MMSCF/D , CSG PRES.=200 PSI</t>
  </si>
  <si>
    <t>SHUT IN THE WELL</t>
  </si>
  <si>
    <t xml:space="preserve">  HALL # 3 (SKID)                
 FREQ= 52 HZ, CUR=62.6 A, PIP=1808 PSI, PDP=3068 PSI, Ti=246 F, Tm=289 F , USP/DSP = 490/265 PSI, Qg= 0.711 MMSCF/D   </t>
  </si>
  <si>
    <t xml:space="preserve">HALL#3 (SKID)
FREQ= 52 HZ, CUR=67.4 A, PIP=2170 PSI, PDP=4574 PSI, Tm=307 F , USP=258 PSI   </t>
  </si>
  <si>
    <t xml:space="preserve">HALL #3 (SKID)        
  FREQ=50 Hz , CURRENT=83, USP/DST=395/240 PSI ,  PIP=900 PSI, PDP=3197 PSI, Ti=246 F, M.T =281 F , GAS RATE= 0.172 MMSCF/D   </t>
  </si>
  <si>
    <t xml:space="preserve">HALL #3 (SKID)                  
FREQ=48 Hz, CUR=71.5 A, PIP =1925 PSI, PDP=4161 PSI , Ti=245.8,  Tm=299 F , USP/DSP =252/230 PSI , GAS RATE= 0.261 MMSCF/D </t>
  </si>
  <si>
    <t xml:space="preserve">HALL #3 (SKID)
FREQ= 50 HZ, CUR=60 A, USP/DSP =490/245 PSI, WHT= 243 F </t>
  </si>
  <si>
    <t>HALL #3 (SKID)        
   FREQ=44 Hz, CURR= 47 A, PIP=1985 PSI, PDP=4385 PSI,  M.T =280 F, USP/DSP =455/210 PSI, WHT= 224 F</t>
  </si>
  <si>
    <t xml:space="preserve"> HALL# 4 ( TMU )                                             
         FIXED CHOKE SIZE= 24/64" , USP/DSP= 2360/280 PSI, Qg= 4.942 MMSCF/D.</t>
  </si>
  <si>
    <t>HALL #3 (SKID)        
    FREQ=50 HZ, CUR.=74/76 A, USP/DSP=405/190 PSI, WHT=230 F</t>
  </si>
  <si>
    <r>
      <rPr>
        <b/>
        <sz val="12"/>
        <color rgb="FFFF0000"/>
        <rFont val="Calibri"/>
        <family val="2"/>
      </rPr>
      <t xml:space="preserve">HALL #3 (SKID)        </t>
    </r>
    <r>
      <rPr>
        <b/>
        <sz val="12"/>
        <color indexed="12"/>
        <rFont val="Calibri"/>
        <family val="2"/>
      </rPr>
      <t xml:space="preserve">
FREQ.=48 HZ , CUR=78/82 A , PIP =971 PSI , PDP= 3494 PSI, Tm =288 F, Ti=254 F, DSP = 254 PSI , WHT = 225 F, GAS RATE= 0.337 MMSCF/D    </t>
    </r>
  </si>
  <si>
    <t xml:space="preserve">INCREASED FREQ. FROM 54 HZ TO 55 HZ. </t>
  </si>
  <si>
    <t>HALL #3 (SKID)      
FREQ=54 Hz, CUR= 65 A, PIP=2105 PSI, PDP= 3690 PSI, Ti=246.5 f , Tm=296 F,  USP/DSP=380 /260 PSI, WHT=230 F , GAS RATE= 0.758 MMSCFPD</t>
  </si>
  <si>
    <r>
      <t xml:space="preserve">HALL #3 (SKID)      
</t>
    </r>
    <r>
      <rPr>
        <b/>
        <sz val="16"/>
        <color rgb="FFFF0000"/>
        <rFont val="Calibri"/>
        <family val="2"/>
      </rPr>
      <t>FREQ=55 Hz</t>
    </r>
    <r>
      <rPr>
        <b/>
        <sz val="12"/>
        <color indexed="12"/>
        <rFont val="Calibri"/>
        <family val="2"/>
      </rPr>
      <t>, CUR= 67 A, PIP=2105 PSI, PDP= 3705 PSI, Ti=246.5 f , Tm=300 F,  USP/DSP=380 /265 PSI, WHT=230 F , GAS RATE=0.778 MMSCFPD</t>
    </r>
  </si>
  <si>
    <t xml:space="preserve"> INCREASED FREQ. FROM 52 HZ TO 53 HZ. </t>
  </si>
  <si>
    <r>
      <t xml:space="preserve">HALL #3 (SKID)      
</t>
    </r>
    <r>
      <rPr>
        <b/>
        <sz val="18"/>
        <color rgb="FFFF0000"/>
        <rFont val="Calibri"/>
        <family val="2"/>
      </rPr>
      <t>FREQ= 53 HZ</t>
    </r>
    <r>
      <rPr>
        <b/>
        <sz val="12"/>
        <color indexed="12"/>
        <rFont val="Calibri"/>
        <family val="2"/>
      </rPr>
      <t xml:space="preserve">, CUR=65.5 A, PIP=1840PSI, PDP=3115 PSI, Ti=246 F, Tm=295 F , USP/DSP = 505/270 PSI, WHT = 226 F ,  Qg= 0.901 MMSCF/D   
  </t>
    </r>
  </si>
  <si>
    <t xml:space="preserve">HALL #3 (SKID)      
   FREQ=44 Hz, CURR= 48 A, PIP=2050 PSI, PDP=4450 PSI , Ti= 248 F , Tm =282 F, USP/DSP =500/190 PSI, WHT= 226 F
 </t>
  </si>
  <si>
    <t>AVE. W.C FOR B-III = 80 %</t>
  </si>
  <si>
    <r>
      <t xml:space="preserve">NO PUMP ACTION , R.TRIP W/2" ANCHOR PUMP , RET.(10X1"), </t>
    </r>
    <r>
      <rPr>
        <b/>
        <sz val="12"/>
        <color rgb="FFFF0000"/>
        <rFont val="Calibri"/>
        <family val="2"/>
      </rPr>
      <t xml:space="preserve"> SET PUMP @ 4975 FT</t>
    </r>
    <r>
      <rPr>
        <b/>
        <sz val="12"/>
        <color rgb="FF0000FF"/>
        <rFont val="Calibri"/>
        <family val="2"/>
      </rPr>
      <t>, ON STREAM.</t>
    </r>
  </si>
  <si>
    <r>
      <t xml:space="preserve">ROD NO. ( </t>
    </r>
    <r>
      <rPr>
        <b/>
        <sz val="12"/>
        <color rgb="FFFF0000"/>
        <rFont val="Calibri"/>
        <family val="2"/>
      </rPr>
      <t>4X1"</t>
    </r>
    <r>
      <rPr>
        <b/>
        <sz val="12"/>
        <color rgb="FF0000FF"/>
        <rFont val="Calibri"/>
        <family val="2"/>
      </rPr>
      <t xml:space="preserve"> ) PARTED, FISHED OK, REPLACED, ON STREAM 25-10-2015</t>
    </r>
  </si>
  <si>
    <r>
      <t>FOUND GROSS DECREASED F/3310 TO 1225 ) , PERFORMED TBG TEST AGAINST FB-2 , PRES. NOT HOLD, TBG LEAK (</t>
    </r>
    <r>
      <rPr>
        <b/>
        <u/>
        <sz val="12"/>
        <color rgb="FFFF0000"/>
        <rFont val="Calibri"/>
        <family val="2"/>
      </rPr>
      <t xml:space="preserve"> FB-2 PLUG STILL IN F-NIPPLE (AGIBA </t>
    </r>
    <r>
      <rPr>
        <b/>
        <sz val="12"/>
        <color rgb="FF0000FF"/>
        <rFont val="Calibri"/>
        <family val="2"/>
      </rPr>
      <t xml:space="preserve">)), </t>
    </r>
    <r>
      <rPr>
        <b/>
        <u/>
        <sz val="12"/>
        <color rgb="FFFF0000"/>
        <rFont val="Calibri"/>
        <family val="2"/>
      </rPr>
      <t>WAITING W/O</t>
    </r>
  </si>
  <si>
    <r>
      <t xml:space="preserve">PLUNGER STUCKED , </t>
    </r>
    <r>
      <rPr>
        <b/>
        <sz val="12"/>
        <color rgb="FFFF0000"/>
        <rFont val="Calibri"/>
        <family val="2"/>
      </rPr>
      <t>ON 26-10-2015</t>
    </r>
    <r>
      <rPr>
        <b/>
        <sz val="12"/>
        <color rgb="FF0000FF"/>
        <rFont val="Calibri"/>
        <family val="2"/>
      </rPr>
      <t xml:space="preserve"> R.TRIP , ON STREAM</t>
    </r>
  </si>
  <si>
    <t>FOUND THE WELL NOT PRODUCE , PERFORMED TBG TEST AGAINST 2.75" FB-2 PLUG IN F-NIPPLE, PUMPED 175 BBLS, WHP=ZERO, THEN CONFIRM TBG TEST AGAINST 2.81" PX PLUG IN XD  SSD, PUMPED 100 BBLS, WHP=ZERO, ( CONFIRMED TBG LEAK ) , WAITING FOR W/O</t>
  </si>
  <si>
    <r>
      <t>NO PUMP ACTION  , R.TRIP W</t>
    </r>
    <r>
      <rPr>
        <b/>
        <u/>
        <sz val="12"/>
        <color rgb="FF0000FF"/>
        <rFont val="Calibri"/>
        <family val="2"/>
      </rPr>
      <t xml:space="preserve">/ </t>
    </r>
    <r>
      <rPr>
        <b/>
        <u/>
        <sz val="12"/>
        <color rgb="FFFF0000"/>
        <rFont val="Calibri"/>
        <family val="2"/>
      </rPr>
      <t>NEW 1.5 " ANCHOR PUMP</t>
    </r>
    <r>
      <rPr>
        <b/>
        <sz val="12"/>
        <color rgb="FF0000FF"/>
        <rFont val="Calibri"/>
        <family val="2"/>
      </rPr>
      <t xml:space="preserve"> , RETIRIEVED (5X1" ) RODS , SET ANCHOR PUMP</t>
    </r>
    <r>
      <rPr>
        <b/>
        <sz val="12"/>
        <color rgb="FFFF0000"/>
        <rFont val="Calibri"/>
        <family val="2"/>
      </rPr>
      <t xml:space="preserve"> @  5600 FT</t>
    </r>
    <r>
      <rPr>
        <b/>
        <sz val="12"/>
        <color rgb="FF0000FF"/>
        <rFont val="Calibri"/>
        <family val="2"/>
      </rPr>
      <t xml:space="preserve"> , ON STREAM</t>
    </r>
  </si>
  <si>
    <t xml:space="preserve">HALL #3 (SKID)      
FREQ=50 Hz , CURRENT= 82/85, USP/DST=420/275 PSI ,  PIP=960 PSI, PDP=3250 PSI, Ti=246 F, M.T =281 F , GAS RATE= 0.456 MMSCF/D      </t>
  </si>
  <si>
    <r>
      <t xml:space="preserve">FLUID POUND , </t>
    </r>
    <r>
      <rPr>
        <b/>
        <sz val="12"/>
        <color indexed="10"/>
        <rFont val="Calibri"/>
        <family val="2"/>
      </rPr>
      <t>P.FILLAGE = 55 %</t>
    </r>
  </si>
  <si>
    <t xml:space="preserve">HALL #3 (SKID)
FREQ= 50 HZ, CUR=60 A, USP/DSP =490/235 PSI, WHT= 244 F , Qg= 0.151 MMSCF/D </t>
  </si>
  <si>
    <t>CELLER FILL BY OIL &amp; SAND</t>
  </si>
  <si>
    <t>F.POUND, P.FILLAGE FROM 45% TO 70 % , ANCHOR PUMP</t>
  </si>
  <si>
    <t>SLIGHT F.POUND , P.FILLAGE=83 %</t>
  </si>
  <si>
    <t>HALL #3 (SKID)        
    FREQ=50 HZ, CUR.=74 A, USP/DSP=350/180 PSI, WHT=230 F</t>
  </si>
  <si>
    <r>
      <rPr>
        <b/>
        <sz val="12"/>
        <color rgb="FFFF0000"/>
        <rFont val="Calibri"/>
        <family val="2"/>
      </rPr>
      <t xml:space="preserve">HALL #3 (SKID)        </t>
    </r>
    <r>
      <rPr>
        <b/>
        <sz val="12"/>
        <color indexed="12"/>
        <rFont val="Calibri"/>
        <family val="2"/>
      </rPr>
      <t xml:space="preserve">
FREQ.=48 HZ , CUR=79 A , PIP =1035 PSI , PDP= 3575 PSI, Tm =288 F, Ti=253 F, DSP = 260 PSI , WHT = 227 F, GAS RATE= 0.382 MMSCF/D    </t>
    </r>
  </si>
  <si>
    <t>HALL #3 (SKID)                  
FREQ=47 Hz, CUR=74 A, PIP =1910 PSI, PDP=4750 PSI , Ti=245.8,  Tm=299 F , USP/DSP =380/230 PSI</t>
  </si>
  <si>
    <t>HALL #3 (SKID)                  
FREQ=45 Hz, CUR=66 A, PIP =1925 PSI, PDP=4570 PSI , Ti=246 F,  Tm=312 F , USP/DSP =380/230 PSI</t>
  </si>
  <si>
    <t xml:space="preserve">HALL #3 (SKID)
FREQ= 53 HZ, CUR=67 A, PIP=1852 PSI, PDP=3150 PSI, Ti=246 F, Tm=298 F , USP/DSP = 508/270 PSI, WHT = 229 F ,  Qg= 0.913 MMSCF/D  
  </t>
  </si>
  <si>
    <t xml:space="preserve">HALL #3 (SKID )
FREQ=50 HZ, CUR.=76 A, USP/DSP=390/240 PSI, WHT=227 F  </t>
  </si>
  <si>
    <r>
      <t xml:space="preserve">                                              </t>
    </r>
    <r>
      <rPr>
        <b/>
        <sz val="12"/>
        <color rgb="FFFF0000"/>
        <rFont val="Calibri"/>
        <family val="2"/>
      </rPr>
      <t xml:space="preserve">HALL #3 (SKID)           </t>
    </r>
    <r>
      <rPr>
        <b/>
        <sz val="12"/>
        <color indexed="12"/>
        <rFont val="Calibri"/>
        <family val="2"/>
      </rPr>
      <t xml:space="preserve">                                                           FREQ.=48 HZ , CUR=80 A , PIP =1042 PSI , PDP= 3600 PSI, Tm =288.5 F, Ti=254 F, DSP = 260 PSI , WHT = 228 F, GAS RATE= 0.383 MMSCF/D</t>
    </r>
  </si>
  <si>
    <t xml:space="preserve">HALL #3 (SKID )
FREQ=50 Hz , CURRENT= 82/86, USP/DST=425/290 PSI ,  PIP=970 PSI, PDP=3275 PSI, Ti=246 F, M.T =281 F , GAS RATE= 0.416 MMSCF/D </t>
  </si>
  <si>
    <r>
      <t>NO PUMP ACTION , R.TRIP WITH</t>
    </r>
    <r>
      <rPr>
        <b/>
        <u/>
        <sz val="12"/>
        <color rgb="FFFF0000"/>
        <rFont val="Calibri"/>
        <family val="2"/>
      </rPr>
      <t xml:space="preserve"> 1.5" DHP</t>
    </r>
    <r>
      <rPr>
        <b/>
        <sz val="12"/>
        <color rgb="FF0000FF"/>
        <rFont val="Calibri"/>
        <family val="2"/>
      </rPr>
      <t xml:space="preserve"> , ON STREAM.</t>
    </r>
  </si>
  <si>
    <r>
      <t xml:space="preserve">UNDER W/O DUE TO TBG LEAK , ( </t>
    </r>
    <r>
      <rPr>
        <b/>
        <sz val="12"/>
        <color rgb="FFFF0000"/>
        <rFont val="Calibri"/>
        <family val="2"/>
      </rPr>
      <t>FOUND 3 HOLES IN JT NO 47</t>
    </r>
    <r>
      <rPr>
        <b/>
        <sz val="12"/>
        <color rgb="FF0000FF"/>
        <rFont val="Calibri"/>
        <family val="2"/>
      </rPr>
      <t xml:space="preserve"> ),     TAGGED TD @ 9702 FT ,  RIH WITH   SN-8000    ESP , 538 SER , 187 Stg  TO 9200  FT , STARTED THE WELL  WITH (   FREQ=47 Hz, CUR=74 A, PIP =1910 PSI, PDP=4750 PSI , Tm=330 F , WHP =380 PSI  ) , ON STREAM 1-11-2015</t>
    </r>
  </si>
  <si>
    <t xml:space="preserve">HALL #3 (SKID)      
   FREQ=44 Hz, CURR= 48 A, PIP=2122 PSI, PDP=4525 PSI , Ti= 248 F , Tm =283 F, USP/DSP =535/220 PSI, WHT= 227 F
 </t>
  </si>
  <si>
    <t xml:space="preserve">HALL #3 (SKID)
FREQ= 50 HZ, CUR=60 A, USP/DSP =490/245 PSI, WHT= 243 F , Qg= 0.105 MMSCF/D </t>
  </si>
  <si>
    <t>DOWN DUE TO OVERLOAD TRIP, STARTED OK</t>
  </si>
  <si>
    <r>
      <t xml:space="preserve">  THE WELL IS DOWN DUE TO OVER LOAD , MANY TRAILS TO START THE WELL WITHOUT SUCCESS, DISMANTLE QCI CONNECTION, TESTED THE DOWN HOLE AS FOLLOWING , PH-PH = 3.9 ,4.8,4.8 OHM          ( UNBALANCED  &amp; PH-GR= ZERO ( SHORT CIRCUIT ) , CHECKED THE WELL AGAIN BY SHLUMBERGER REP. , FOUND THE SAME RESULTS ,</t>
    </r>
    <r>
      <rPr>
        <b/>
        <sz val="12"/>
        <color rgb="FFFF0000"/>
        <rFont val="Calibri"/>
        <family val="2"/>
      </rPr>
      <t xml:space="preserve"> </t>
    </r>
    <r>
      <rPr>
        <b/>
        <u/>
        <sz val="12"/>
        <color rgb="FFFF0000"/>
        <rFont val="Calibri"/>
        <family val="2"/>
      </rPr>
      <t>WAITING W/O</t>
    </r>
  </si>
  <si>
    <t xml:space="preserve">STOPPED THE WELL DUE TO LOW PRODUCTIVITY </t>
  </si>
  <si>
    <t xml:space="preserve"> Expro TMU#1      </t>
  </si>
  <si>
    <t>HALL #3 (SKID)  
FREQ=46 Hz, CUR=68 A, PIP =1877 PSI, PDP=4510 PSI , Ti=246 F,  Tm=314 F , USP/DSP =430/221 PSI.</t>
  </si>
  <si>
    <t>BAKER ,  RES. DECLINE</t>
  </si>
  <si>
    <t>EXPRO#1 (TMU)</t>
  </si>
  <si>
    <t>HALL #3 (SKID)  
FREQ= 53 HZ, CUR=69 A, PIP=1825 PSI, PDP=3210 PSI, Ti=246 F, Tm=300.4 F , USP/DSP = 545/280 PSI, WHT = 229 F, Qg= 0.956 MMSCF/D</t>
  </si>
  <si>
    <t>SLIGHT FLUID POUND, P.FILLAGE 84 %</t>
  </si>
  <si>
    <t>SEVERE GAS INTERFERENCE, P.FILLAGE 24 %</t>
  </si>
  <si>
    <t>FLUID POUND, P.FILLAGE 74 %</t>
  </si>
  <si>
    <t>SEVERE GAS INTERFERENCE, P.FILLAGE 29 %</t>
  </si>
  <si>
    <t>SEVERE GAS INTERFERENCE, P.FILLAGE 31 %</t>
  </si>
  <si>
    <r>
      <t xml:space="preserve">SEVERE FLUID POUND, </t>
    </r>
    <r>
      <rPr>
        <b/>
        <sz val="12"/>
        <color rgb="FFFF0000"/>
        <rFont val="Calibri"/>
        <family val="2"/>
      </rPr>
      <t>P.FILLAGE=28 %</t>
    </r>
  </si>
  <si>
    <r>
      <t xml:space="preserve">SEVERE FLUID POUND, </t>
    </r>
    <r>
      <rPr>
        <b/>
        <sz val="12"/>
        <color rgb="FFFF0000"/>
        <rFont val="Calibri"/>
        <family val="2"/>
      </rPr>
      <t>P.FILLAGE=20 %</t>
    </r>
  </si>
  <si>
    <r>
      <t xml:space="preserve">SEVERE FLUID POUND, </t>
    </r>
    <r>
      <rPr>
        <b/>
        <sz val="12"/>
        <color rgb="FFFF0000"/>
        <rFont val="Calibri"/>
        <family val="2"/>
      </rPr>
      <t>P.FILLAGE=21 %</t>
    </r>
  </si>
  <si>
    <t>CAN'T RUN DYNA. TEST DUE TO MALFUNCTION BRAKE</t>
  </si>
  <si>
    <t>S.V LEAK</t>
  </si>
  <si>
    <t>CELLER FILLED W/ SAND</t>
  </si>
  <si>
    <t>SLIGHT TV LEAK</t>
  </si>
  <si>
    <t xml:space="preserve">Hall#3 (SKID)
FREQ=50 HZ, CUR.=76 A, USP/DSP=390/240 PSI, WHT=227 F  </t>
  </si>
  <si>
    <t xml:space="preserve">Hall#3 (SKID)
FREQ= 50 HZ,  CUR=27 A, PIP=1700 PSI, PDP=3240 PSI, Ti = 229 f , Tm=269.5 F , USP=700 PSI </t>
  </si>
  <si>
    <t>DECREASED  SH.S F/12" TO 8"</t>
  </si>
  <si>
    <t>SCALE IN RETRIEVED DHP ARE  
*Organic Compounds= 46%  *Carbonates Compounds(as Calcium Carbonate) = 50%  *Iron Compounds (as FeS)=3%  * Acid insoluble compounds (Sand , Clay... Etc)= 1%.</t>
  </si>
  <si>
    <t>SCALE IN RETRIEVED DHP ARE  
*Organic Compounds= 1%  *Carbonates Compounds(as Calcium Carbonate) = 70%  *Iron Compounds (as FeS)=28%  * Acid insoluble compounds (Sand , Clay... Etc)= 1%.</t>
  </si>
  <si>
    <t xml:space="preserve">BAKER , FREQ=46 HZ, CUR=29/32 A, Pi=215 PSI, Pd=2720 PSI , Tm=230 F , WHP=120, WHT=179
</t>
  </si>
  <si>
    <t>Hall#3 (SKID)
FREQ.=48 HZ , CUR=82/86 A , PIP =1070 PSI , PDP= 3680 PSI, Tm =289 F, Ti=254 F, DSP = 265 PSI , WHT = 230 F, GAS RATE= 0.403 MMSCF/D</t>
  </si>
  <si>
    <t xml:space="preserve">HALL #3 (SKID)      
   FREQ=44 Hz, CURR= 49.5 A, PIP=2180 PSI, PDP=4598 PSI , Ti= 248 F , Tm =283 F, USP/DSP =545/220 PSI, WHT= 228 F
 </t>
  </si>
  <si>
    <t xml:space="preserve">                                                          Hall#3 (SKID)                                                           FREQ.=48 HZ , CUR=84/88 A , PIP =1070 PSI , PDP= 3699 PSI, Tm =291 F, Ti=254 F, DSP = 278 PSI , WHT = 231 F, GAS RATE= 0.248 MMSCF/D</t>
  </si>
  <si>
    <r>
      <t xml:space="preserve">HALL SKID#3 , </t>
    </r>
    <r>
      <rPr>
        <b/>
        <sz val="12"/>
        <color rgb="FFFF0000"/>
        <rFont val="Calibri"/>
        <family val="2"/>
      </rPr>
      <t>AFTER R.TRIP</t>
    </r>
  </si>
  <si>
    <r>
      <t>HALL SKID #3 ,</t>
    </r>
    <r>
      <rPr>
        <b/>
        <sz val="12"/>
        <color rgb="FFFF0000"/>
        <rFont val="Calibri"/>
        <family val="2"/>
      </rPr>
      <t xml:space="preserve"> ANCHOR PUMP</t>
    </r>
  </si>
  <si>
    <r>
      <t>F.POUND , FILLAGE = 80 %.  ,</t>
    </r>
    <r>
      <rPr>
        <b/>
        <sz val="12"/>
        <color rgb="FFFF0000"/>
        <rFont val="Calibri"/>
        <family val="2"/>
      </rPr>
      <t xml:space="preserve"> SH.S. 8"</t>
    </r>
  </si>
  <si>
    <r>
      <t xml:space="preserve">BAKER , </t>
    </r>
    <r>
      <rPr>
        <b/>
        <sz val="12"/>
        <color rgb="FFFF0000"/>
        <rFont val="Calibri"/>
        <family val="2"/>
      </rPr>
      <t>SH.S. 12"</t>
    </r>
  </si>
  <si>
    <r>
      <t>HALL SKID # 3  ,</t>
    </r>
    <r>
      <rPr>
        <b/>
        <sz val="12"/>
        <color rgb="FFFF0000"/>
        <rFont val="Calibri"/>
        <family val="2"/>
      </rPr>
      <t xml:space="preserve"> TIMER MODE</t>
    </r>
  </si>
  <si>
    <t>Hall#3 (SKID)                                                
  FREQ=44 Hz, CURR= 49.5 A, PIP=2180 PSI, PDP=4598 PSI , Ti= 248 F , Tm =283 F, USP/DSP =545/220 PSI, WHT= 228 F</t>
  </si>
  <si>
    <r>
      <t xml:space="preserve">SEVERE F. POUND , </t>
    </r>
    <r>
      <rPr>
        <b/>
        <sz val="12"/>
        <color rgb="FFFF0000"/>
        <rFont val="Calibri"/>
        <family val="2"/>
      </rPr>
      <t>P.FILLAGE 42 %</t>
    </r>
  </si>
  <si>
    <r>
      <t xml:space="preserve">SEVERE F. POUND , </t>
    </r>
    <r>
      <rPr>
        <b/>
        <sz val="12"/>
        <color rgb="FFFF0000"/>
        <rFont val="Calibri"/>
        <family val="2"/>
      </rPr>
      <t>P.FILLAGE 25 %</t>
    </r>
  </si>
  <si>
    <t xml:space="preserve"> NORMAL CARD</t>
  </si>
  <si>
    <r>
      <t xml:space="preserve">F.POUND , </t>
    </r>
    <r>
      <rPr>
        <b/>
        <sz val="12"/>
        <color rgb="FFFF0000"/>
        <rFont val="Calibri"/>
        <family val="2"/>
      </rPr>
      <t xml:space="preserve">P.FILLAGE =75 %. </t>
    </r>
  </si>
  <si>
    <t xml:space="preserve"> Hall#3 (SKID)                                                 
 FREQ= 53 HZ, CUR=72 A, PIP=1772 PSI, PDP=3242 PSI, Ti=246 F, Tm=304 F , USP/DSP = 540/275 PSI, WHT = 230 F, Qg= 0.864 MMSCF/D</t>
  </si>
  <si>
    <t>Hall#3 (SKID)                                            
FREQ= 50 HZ,  CUR=26 A, PIP=1554 PSI, PDP=3162 PSI, Ti = 228 f , Tm=264.4 F , USP/DS=700/230 PSI ,WHT=161 F</t>
  </si>
  <si>
    <r>
      <t xml:space="preserve">F.POUND , </t>
    </r>
    <r>
      <rPr>
        <b/>
        <sz val="12"/>
        <color rgb="FFFF0000"/>
        <rFont val="Calibri"/>
        <family val="2"/>
      </rPr>
      <t xml:space="preserve">P.FILLAGE =71 %. </t>
    </r>
  </si>
  <si>
    <r>
      <t>BAKER ,</t>
    </r>
    <r>
      <rPr>
        <b/>
        <sz val="12"/>
        <color rgb="FFFF0000"/>
        <rFont val="Calibri"/>
        <family val="2"/>
      </rPr>
      <t xml:space="preserve"> AFTER R.TRIP</t>
    </r>
  </si>
  <si>
    <r>
      <t xml:space="preserve">NO PUMP ACTION, R/T </t>
    </r>
    <r>
      <rPr>
        <b/>
        <u/>
        <sz val="12"/>
        <color rgb="FFFF0000"/>
        <rFont val="Calibri"/>
        <family val="2"/>
      </rPr>
      <t>W/1.5" DHP,</t>
    </r>
    <r>
      <rPr>
        <b/>
        <sz val="12"/>
        <color rgb="FF0000FF"/>
        <rFont val="Calibri"/>
        <family val="2"/>
      </rPr>
      <t xml:space="preserve"> ON STREAM.</t>
    </r>
  </si>
  <si>
    <r>
      <t xml:space="preserve">UNDER W/O DUE TO TBG LEAK , </t>
    </r>
    <r>
      <rPr>
        <b/>
        <sz val="12"/>
        <color rgb="FFFF0000"/>
        <rFont val="Calibri"/>
        <family val="2"/>
      </rPr>
      <t>FOUND HOLE ON THREAD OF JOINT NO-1 ABOVE PRESSURE TRANSFER SUB “INTERNAL EROSION”</t>
    </r>
    <r>
      <rPr>
        <b/>
        <sz val="12"/>
        <color rgb="FF0000FF"/>
        <rFont val="Calibri"/>
        <family val="2"/>
      </rPr>
      <t xml:space="preserve"> , PERFORMED </t>
    </r>
    <r>
      <rPr>
        <b/>
        <sz val="12"/>
        <rFont val="Calibri"/>
        <family val="2"/>
      </rPr>
      <t>B.CMT PLUG 400 FT</t>
    </r>
    <r>
      <rPr>
        <b/>
        <sz val="12"/>
        <color rgb="FF0000FF"/>
        <rFont val="Calibri"/>
        <family val="2"/>
      </rPr>
      <t xml:space="preserve"> FROM BTM @ 10308 FT &amp; TOP @ 9908 FT  </t>
    </r>
    <r>
      <rPr>
        <b/>
        <sz val="12"/>
        <color theme="1"/>
        <rFont val="Calibri"/>
        <family val="2"/>
      </rPr>
      <t xml:space="preserve">(ISOLATED </t>
    </r>
    <r>
      <rPr>
        <b/>
        <u/>
        <sz val="12"/>
        <color theme="1"/>
        <rFont val="Calibri"/>
        <family val="2"/>
      </rPr>
      <t>AEB-IIIG</t>
    </r>
    <r>
      <rPr>
        <b/>
        <sz val="12"/>
        <color theme="1"/>
        <rFont val="Calibri"/>
        <family val="2"/>
      </rPr>
      <t xml:space="preserve"> ( 10256- 10300 ) &amp; ( 10318-10346 ) &amp; ( 10362-10382) ( 10416-10442 ) )</t>
    </r>
    <r>
      <rPr>
        <b/>
        <sz val="12"/>
        <color rgb="FF0000FF"/>
        <rFont val="Calibri"/>
        <family val="2"/>
      </rPr>
      <t xml:space="preserve"> , MANY TRIALS TO POOH W/ OPEN END STRG WITH MAX- PULL WITHOUT SUCCESS , CUT STRG W/  RCT  ,</t>
    </r>
    <r>
      <rPr>
        <b/>
        <u/>
        <sz val="12"/>
        <rFont val="Calibri"/>
        <family val="2"/>
      </rPr>
      <t>TOP OF FISH</t>
    </r>
    <r>
      <rPr>
        <b/>
        <sz val="12"/>
        <color rgb="FF0000FF"/>
        <rFont val="Calibri"/>
        <family val="2"/>
      </rPr>
      <t xml:space="preserve"> 3-1/2" IF D/P BODY 20' @</t>
    </r>
    <r>
      <rPr>
        <b/>
        <sz val="12"/>
        <color rgb="FFFF0000"/>
        <rFont val="Calibri"/>
        <family val="2"/>
      </rPr>
      <t xml:space="preserve"> 8985</t>
    </r>
    <r>
      <rPr>
        <b/>
        <sz val="12"/>
        <color rgb="FF0000FF"/>
        <rFont val="Calibri"/>
        <family val="2"/>
      </rPr>
      <t xml:space="preserve"> FT (</t>
    </r>
    <r>
      <rPr>
        <b/>
        <u/>
        <sz val="12"/>
        <rFont val="Calibri"/>
        <family val="2"/>
      </rPr>
      <t>FISH LEFT IN THE HOLE</t>
    </r>
    <r>
      <rPr>
        <b/>
        <sz val="12"/>
        <rFont val="Calibri"/>
        <family val="2"/>
      </rPr>
      <t xml:space="preserve">  +/- 1300 FT</t>
    </r>
    <r>
      <rPr>
        <b/>
        <sz val="12"/>
        <color rgb="FF0000FF"/>
        <rFont val="Calibri"/>
        <family val="2"/>
      </rPr>
      <t xml:space="preserve"> : (21' X 3-1/2" CUT OF JT D/P + 11 JTS X 3-1/2" IF D/P + 2 X-OVER+ 30 JTS X2-7/8" EUE TBG) , RIH W/ SCRAPER ASSY TO</t>
    </r>
    <r>
      <rPr>
        <b/>
        <sz val="12"/>
        <color rgb="FFFF0000"/>
        <rFont val="Calibri"/>
        <family val="2"/>
      </rPr>
      <t xml:space="preserve"> 8900</t>
    </r>
    <r>
      <rPr>
        <b/>
        <sz val="12"/>
        <color rgb="FF0000FF"/>
        <rFont val="Calibri"/>
        <family val="2"/>
      </rPr>
      <t xml:space="preserve"> FT , </t>
    </r>
    <r>
      <rPr>
        <b/>
        <sz val="12"/>
        <rFont val="Calibri"/>
        <family val="2"/>
      </rPr>
      <t xml:space="preserve">PERFORATED </t>
    </r>
    <r>
      <rPr>
        <b/>
        <sz val="12"/>
        <color rgb="FF00B050"/>
        <rFont val="Calibri"/>
        <family val="2"/>
      </rPr>
      <t xml:space="preserve">AEB-I (8205’– 8211’) 6 FT, (8246‘– 8262’)  16 FT &amp;  </t>
    </r>
    <r>
      <rPr>
        <b/>
        <u/>
        <sz val="12"/>
        <color rgb="FF00B050"/>
        <rFont val="Calibri"/>
        <family val="2"/>
      </rPr>
      <t xml:space="preserve"> AEB-II B</t>
    </r>
    <r>
      <rPr>
        <b/>
        <sz val="12"/>
        <color rgb="FFFF0000"/>
        <rFont val="Calibri"/>
        <family val="2"/>
      </rPr>
      <t xml:space="preserve"> </t>
    </r>
    <r>
      <rPr>
        <b/>
        <sz val="12"/>
        <color rgb="FF00B050"/>
        <rFont val="Calibri"/>
        <family val="2"/>
      </rPr>
      <t xml:space="preserve">(8566’– 8610’) 44 ft, </t>
    </r>
    <r>
      <rPr>
        <b/>
        <sz val="12"/>
        <color rgb="FF0000FF"/>
        <rFont val="Calibri"/>
        <family val="2"/>
      </rPr>
      <t xml:space="preserve"> RIH WITH </t>
    </r>
    <r>
      <rPr>
        <b/>
        <sz val="16"/>
        <color rgb="FF0000FF"/>
        <rFont val="Calibri"/>
        <family val="2"/>
      </rPr>
      <t xml:space="preserve">2 </t>
    </r>
    <r>
      <rPr>
        <b/>
        <sz val="12"/>
        <color rgb="FF0000FF"/>
        <rFont val="Calibri"/>
        <family val="2"/>
      </rPr>
      <t>PUMP ( DN-1150 - 400 SER- 294 STG) TO DEPTH  7500 , ON STREAM ON</t>
    </r>
    <r>
      <rPr>
        <b/>
        <sz val="12"/>
        <color rgb="FFFF0000"/>
        <rFont val="Calibri"/>
        <family val="2"/>
      </rPr>
      <t xml:space="preserve"> 11/11/2015</t>
    </r>
  </si>
  <si>
    <r>
      <t xml:space="preserve">Hall#3 (SKID) , </t>
    </r>
    <r>
      <rPr>
        <b/>
        <sz val="12"/>
        <color rgb="FFFF0000"/>
        <rFont val="Calibri"/>
        <family val="2"/>
      </rPr>
      <t xml:space="preserve">AFTER W/O </t>
    </r>
    <r>
      <rPr>
        <b/>
        <sz val="12"/>
        <rFont val="Calibri"/>
        <family val="2"/>
      </rPr>
      <t>( ISOLATED AEB-IIIG ( 10256- 10300 ) &amp; ( 10318-10346 ) &amp; ( 10362-10382) ( 10416-10442 ) BY CMT PLUG &amp;</t>
    </r>
    <r>
      <rPr>
        <b/>
        <sz val="12"/>
        <color rgb="FFFF0000"/>
        <rFont val="Calibri"/>
        <family val="2"/>
      </rPr>
      <t xml:space="preserve">  
                      PERFORATED NEW INTERVALS </t>
    </r>
    <r>
      <rPr>
        <b/>
        <sz val="12"/>
        <color rgb="FF00B050"/>
        <rFont val="Calibri"/>
        <family val="2"/>
      </rPr>
      <t>AEB-II B (8566’– 8610’) 44 ft,   , AEB-I (8246‘– 8262’)  16 FT &amp; (8205’– 8211’) 6 FT.</t>
    </r>
    <r>
      <rPr>
        <b/>
        <sz val="12"/>
        <color rgb="FF0000FF"/>
        <rFont val="Calibri"/>
        <family val="2"/>
      </rPr>
      <t xml:space="preserve">
FREQ= 50 HZ,  CUR=26 A, PIP=1660 PSI, PDP=3200 PSI, Ti = 229 f , Tm=267 F , USP=700 PSI </t>
    </r>
  </si>
  <si>
    <r>
      <t>ROD NO. (</t>
    </r>
    <r>
      <rPr>
        <b/>
        <sz val="12"/>
        <color rgb="FFFF0000"/>
        <rFont val="Calibri"/>
        <family val="2"/>
      </rPr>
      <t xml:space="preserve"> 5X1"</t>
    </r>
    <r>
      <rPr>
        <b/>
        <sz val="12"/>
        <color rgb="FF0000FF"/>
        <rFont val="Calibri"/>
        <family val="2"/>
      </rPr>
      <t xml:space="preserve"> ) PARTED, FISHED OK, REPLACED, ON STREAM </t>
    </r>
  </si>
  <si>
    <r>
      <t>UNDER W/O DUE TO TBG LEAK ,</t>
    </r>
    <r>
      <rPr>
        <b/>
        <sz val="12"/>
        <color rgb="FFFF0000"/>
        <rFont val="Calibri"/>
        <family val="2"/>
      </rPr>
      <t xml:space="preserve"> FOUND  LONGITUDINAL CRACK IN JT NO. 18 ABOVE P.S.N</t>
    </r>
    <r>
      <rPr>
        <b/>
        <sz val="12"/>
        <color rgb="FF0000FF"/>
        <rFont val="Calibri"/>
        <family val="2"/>
      </rPr>
      <t xml:space="preserve">. ,   TAGGED BTM @ 6085 FT , AD NEW INTERVAL  </t>
    </r>
    <r>
      <rPr>
        <b/>
        <sz val="12"/>
        <color rgb="FFFF0000"/>
        <rFont val="Calibri"/>
        <family val="2"/>
      </rPr>
      <t xml:space="preserve"> B-II (6004’-6011’)  7 ft</t>
    </r>
    <r>
      <rPr>
        <b/>
        <sz val="12"/>
        <color rgb="FF0000FF"/>
        <rFont val="Calibri"/>
        <family val="2"/>
      </rPr>
      <t xml:space="preserve">, ( </t>
    </r>
    <r>
      <rPr>
        <b/>
        <sz val="12"/>
        <color rgb="FF00B050"/>
        <rFont val="Calibri"/>
        <family val="2"/>
      </rPr>
      <t>B-I,II,III ON PRODUCTION</t>
    </r>
    <r>
      <rPr>
        <b/>
        <sz val="12"/>
        <color rgb="FF0000FF"/>
        <rFont val="Calibri"/>
        <family val="2"/>
      </rPr>
      <t xml:space="preserve"> )  , RIH WITH 1.75 "  D.H.P ON SAME S/R TOT. ( 24X1" + 101 X 7/8" + 108X 1") , ON STREAM</t>
    </r>
    <r>
      <rPr>
        <b/>
        <u/>
        <sz val="12"/>
        <color rgb="FFFF0000"/>
        <rFont val="Calibri"/>
        <family val="2"/>
      </rPr>
      <t xml:space="preserve"> 20/11/2015</t>
    </r>
  </si>
  <si>
    <r>
      <t xml:space="preserve">    Hall#3 (SKID)                                            
FREQ=55 Hz, CUR= 71 A, </t>
    </r>
    <r>
      <rPr>
        <b/>
        <sz val="12"/>
        <color rgb="FFFF0000"/>
        <rFont val="Calibri"/>
        <family val="2"/>
      </rPr>
      <t>PIP=2035 PSI</t>
    </r>
    <r>
      <rPr>
        <b/>
        <sz val="12"/>
        <color indexed="12"/>
        <rFont val="Calibri"/>
        <family val="2"/>
      </rPr>
      <t>, PDP=3810 PSI, Ti=247 f , Tm=304 F, USP/DSP=390/290 PSI, WHT=233 F , GAS RATE= 0.685  MMSCFPD</t>
    </r>
  </si>
  <si>
    <r>
      <t xml:space="preserve">HALL #3 (SKID)  
FREQ=55 Hz, CUR= 68.2 A, </t>
    </r>
    <r>
      <rPr>
        <b/>
        <sz val="12"/>
        <color rgb="FFFF0000"/>
        <rFont val="Calibri"/>
        <family val="2"/>
      </rPr>
      <t>PIP=2088 PSI</t>
    </r>
    <r>
      <rPr>
        <b/>
        <sz val="12"/>
        <color indexed="12"/>
        <rFont val="Calibri"/>
        <family val="2"/>
      </rPr>
      <t>, PDP=3750 PSI, Ti=246.6 f , Tm=301.5 F, USP/DSP=395/290 PSI, WHT=232 F , GAS RATE= 0.741  MMSCFPD</t>
    </r>
  </si>
  <si>
    <r>
      <t xml:space="preserve">HALL #3 (SKID)      
</t>
    </r>
    <r>
      <rPr>
        <b/>
        <sz val="16"/>
        <color rgb="FFFF0000"/>
        <rFont val="Calibri"/>
        <family val="2"/>
      </rPr>
      <t>FREQ=55 Hz</t>
    </r>
    <r>
      <rPr>
        <b/>
        <sz val="12"/>
        <color indexed="12"/>
        <rFont val="Calibri"/>
        <family val="2"/>
      </rPr>
      <t xml:space="preserve">, CUR= 68 A, </t>
    </r>
    <r>
      <rPr>
        <b/>
        <sz val="12"/>
        <color rgb="FFFF0000"/>
        <rFont val="Calibri"/>
        <family val="2"/>
      </rPr>
      <t>PIP=2125 PSI</t>
    </r>
    <r>
      <rPr>
        <b/>
        <sz val="12"/>
        <color indexed="12"/>
        <rFont val="Calibri"/>
        <family val="2"/>
      </rPr>
      <t>, PDP= 3740 PSI, Ti=247 f , Tm=300 F, DSP=285 PSI, WHT=231 F , GAS RATE=0.814 MMSCFPD</t>
    </r>
  </si>
  <si>
    <t xml:space="preserve">      Hall#3 (SKID)                                            
 FREQ=44 Hz, CURR= 50 A, PIP=2170 PSI, PDP=4610 PSI , Ti= 248 F , Tm =283 F, USP/DSP =540/230 PSI, WHT= 229 F</t>
  </si>
  <si>
    <r>
      <t xml:space="preserve"> NO PUMP ACTION , </t>
    </r>
    <r>
      <rPr>
        <b/>
        <sz val="12"/>
        <color rgb="FFFF0000"/>
        <rFont val="Calibri"/>
        <family val="2"/>
      </rPr>
      <t xml:space="preserve">R.TRIP W/ NEW 1.75 " ANCHOR PUMP </t>
    </r>
    <r>
      <rPr>
        <b/>
        <sz val="12"/>
        <color rgb="FF0000FF"/>
        <rFont val="Calibri"/>
        <family val="2"/>
      </rPr>
      <t>, RETIRIEVED (1X1" ) RODS , SET ANCHOR PUMP @  5550 FT ,  ON STREAM</t>
    </r>
  </si>
  <si>
    <r>
      <t xml:space="preserve">NO PUMP ACTION , </t>
    </r>
    <r>
      <rPr>
        <b/>
        <sz val="12"/>
        <color rgb="FFFF0000"/>
        <rFont val="Calibri"/>
        <family val="2"/>
      </rPr>
      <t>R.TRIP W/ NEW 1.5 " ANCHOR PUMP</t>
    </r>
    <r>
      <rPr>
        <b/>
        <sz val="12"/>
        <color rgb="FF0000FF"/>
        <rFont val="Calibri"/>
        <family val="2"/>
      </rPr>
      <t xml:space="preserve"> , RETIRIEVED (1X1" ) RODS , SET ANCHOR PUMP @  5575 FT ,  ON STREAM</t>
    </r>
  </si>
  <si>
    <t>DOWN DUE TO OVERLOAD PROBLEM , STARTED WITH FREQ. = 45 HZ</t>
  </si>
  <si>
    <t xml:space="preserve">                                                          Hall#3 (SKID)                                                           FREQ.=48 HZ , CUR=84/88 A , PIP =1070 PSI , PDP= 3699 PSI, Tm =291 F, Ti=254 F, DSP = 278 PSI , WHT = 231 F, GAS RATE= 0.27 MMSCF/D</t>
  </si>
  <si>
    <t xml:space="preserve"> Hall#3 (SKID)                                                 
 FREQ= 53 HZ, CUR=73.4 A, PIP=1755 PSI, PDP=3275 PSI, Ti=246 F, Tm=304 F , USP/DSP = 548/286 PSI, WHT = 230 F, Qg= 0.866 MMSCF/D</t>
  </si>
  <si>
    <r>
      <t xml:space="preserve">                                                          Hall#3 (SKID)                                                           </t>
    </r>
    <r>
      <rPr>
        <b/>
        <sz val="14"/>
        <color rgb="FFFF0000"/>
        <rFont val="Calibri"/>
        <family val="2"/>
      </rPr>
      <t>FREQ.=45 HZ</t>
    </r>
    <r>
      <rPr>
        <b/>
        <sz val="12"/>
        <color indexed="12"/>
        <rFont val="Calibri"/>
        <family val="2"/>
      </rPr>
      <t xml:space="preserve"> , CUR=84/88 A , PIP =1225 PSI , PDP= 3732 PSI, Tm =291 F, Ti=254 F, DSP = 278 PSI , WHT = 231 F, GAS RATE= 0.202 MMSCF/D</t>
    </r>
  </si>
  <si>
    <t>INCR. FREQ. F/45 HZ  T/48 HZ</t>
  </si>
  <si>
    <r>
      <t xml:space="preserve">                                                          Hall#3 (SKID)                                                           </t>
    </r>
    <r>
      <rPr>
        <b/>
        <sz val="14"/>
        <color rgb="FFFF0000"/>
        <rFont val="Calibri"/>
        <family val="2"/>
      </rPr>
      <t>FREQ.=48 HZ</t>
    </r>
    <r>
      <rPr>
        <b/>
        <sz val="12"/>
        <color indexed="12"/>
        <rFont val="Calibri"/>
        <family val="2"/>
      </rPr>
      <t xml:space="preserve"> , CUR=84/88 A , PIP =1060 PSI , PDP= 3774 PSI, Tm =291 F, Ti=253 F, DSP = 220 PSI , WHT = 231 F, GAS RATE= 0.279 MMSCF/D</t>
    </r>
  </si>
  <si>
    <t xml:space="preserve">      Hall#3 (SKID)                                            
 FREQ=44 Hz, CURR= 50 A, PIP=2178 PSI, PDP=4610 PSI , Ti= 248 F , Tm =283 F, USP/DSP =530/185 PSI, WHT= 229 F</t>
  </si>
  <si>
    <t>HALL TMU #4 ,  AFTER W/O (ADDED B-II FM) , B-I,II,III ON PRODUCTION</t>
  </si>
  <si>
    <r>
      <t>HALL TMU #4 (</t>
    </r>
    <r>
      <rPr>
        <b/>
        <sz val="12"/>
        <color rgb="FFFF0000"/>
        <rFont val="Calibri"/>
        <family val="2"/>
      </rPr>
      <t>RES. DECLINE</t>
    </r>
    <r>
      <rPr>
        <b/>
        <sz val="12"/>
        <color rgb="FF0000FF"/>
        <rFont val="Calibri"/>
        <family val="2"/>
      </rPr>
      <t>)</t>
    </r>
  </si>
  <si>
    <t>AVG WHT  = 118 F</t>
  </si>
  <si>
    <t>AVG WHT  = 113 F</t>
  </si>
  <si>
    <r>
      <t xml:space="preserve">Hall#3 (SKID)                                            
FREQ= 50 HZ,  CUR=26 A, </t>
    </r>
    <r>
      <rPr>
        <b/>
        <sz val="12"/>
        <color rgb="FFFF0000"/>
        <rFont val="Calibri"/>
        <family val="2"/>
      </rPr>
      <t>PIP=1370 PSI</t>
    </r>
    <r>
      <rPr>
        <b/>
        <sz val="12"/>
        <color rgb="FF0000FF"/>
        <rFont val="Calibri"/>
        <family val="2"/>
      </rPr>
      <t>, PDP=3160 PSI, Ti = 228 f , Tm=263 F , USP/DS=700/185 PSI ,WHT=161 F</t>
    </r>
  </si>
  <si>
    <t>AVG. WHT = 85 F</t>
  </si>
  <si>
    <t>AVG. WHT = 90 F</t>
  </si>
  <si>
    <t>AVG. WHT =85 F</t>
  </si>
  <si>
    <t xml:space="preserve">Hall#3 (SKID                                           
FREQ= 50 HZ, CUR=60 A, USP/DSP =490/252PSI, WHT= 242 F , Qg= 0.106 MMSCF/D </t>
  </si>
  <si>
    <t xml:space="preserve">   Hall#3 (SKID                                            
FREQ= 50 HZ, CUR=61 A, USP/DSP =490/285 PSI, WHT= 241 F , Qg= N/A MMSCF/D </t>
  </si>
  <si>
    <t xml:space="preserve">HALL TMU#4                                              </t>
  </si>
  <si>
    <t xml:space="preserve">DOWN DUE TO OVERLOAD PROBLEM , MEGGERED DOWNHOLE SYSTEM IN PRESENCE OF SHL. REP, FOUND PH-PH = 4.8 OHM BALANCED &amp; PH -GR=2  MOHM BALANCED , STARTED ESP GRADUALLY TO 50 HZ (CUR= 69.8 AMP, USP/DSP=445/180 PSI, WHT=225 F, PIP=1703 PSI,    PDP=3405 PSI , M.T =302.2 F ).                                                                                                   </t>
  </si>
  <si>
    <t xml:space="preserve">HALL TMU#4                                                    </t>
  </si>
  <si>
    <t xml:space="preserve">OBSERVED THE WELL PRODUCE NATURALLY FROM TBG. TO FLARE @ WHP = 60 PSI , AND THE DIFF. BETWEEN PIP &amp; PDP DURING THIS TIME = 400 PSI,   CHECKED SIWHP NATURALLY  = 165 PSI. </t>
  </si>
  <si>
    <r>
      <t>UNDER W/O DUE TO TBG LEAK , ( FOUND HOLE</t>
    </r>
    <r>
      <rPr>
        <b/>
        <sz val="12"/>
        <color rgb="FFFF0000"/>
        <rFont val="Calibri"/>
        <family val="2"/>
      </rPr>
      <t xml:space="preserve"> ON JT #48 ) </t>
    </r>
    <r>
      <rPr>
        <b/>
        <sz val="12"/>
        <color rgb="FF0000FF"/>
        <rFont val="Calibri"/>
        <family val="2"/>
      </rPr>
      <t xml:space="preserve"> , POOH WITH ESP COMPLETION ASSY TO </t>
    </r>
    <r>
      <rPr>
        <b/>
        <sz val="12"/>
        <color rgb="FFFF0000"/>
        <rFont val="Calibri"/>
        <family val="2"/>
      </rPr>
      <t xml:space="preserve">2000 </t>
    </r>
    <r>
      <rPr>
        <b/>
        <sz val="12"/>
        <color rgb="FF0000FF"/>
        <rFont val="Calibri"/>
        <family val="2"/>
      </rPr>
      <t xml:space="preserve">FT , P/T  REMAIN OF TBG STG T/ 500/3000 PSI , HOLD OK, CHECKED CABLE READING: </t>
    </r>
    <r>
      <rPr>
        <b/>
        <sz val="12"/>
        <color rgb="FFFF0000"/>
        <rFont val="Calibri"/>
        <family val="2"/>
      </rPr>
      <t>PH-PH : 5.2 OHM</t>
    </r>
    <r>
      <rPr>
        <b/>
        <sz val="12"/>
        <color rgb="FF0000FF"/>
        <rFont val="Calibri"/>
        <family val="2"/>
      </rPr>
      <t xml:space="preserve"> &amp; </t>
    </r>
    <r>
      <rPr>
        <b/>
        <sz val="12"/>
        <color rgb="FFFF0000"/>
        <rFont val="Calibri"/>
        <family val="2"/>
      </rPr>
      <t>PH-GR: 700 MOHM</t>
    </r>
    <r>
      <rPr>
        <b/>
        <sz val="12"/>
        <color rgb="FF0000FF"/>
        <rFont val="Calibri"/>
        <family val="2"/>
      </rPr>
      <t xml:space="preserve"> , </t>
    </r>
    <r>
      <rPr>
        <b/>
        <sz val="16"/>
        <color rgb="FFFF0000"/>
        <rFont val="Calibri"/>
        <family val="2"/>
      </rPr>
      <t>RIH AGAIN WITH THE SAME ESP ASSY</t>
    </r>
    <r>
      <rPr>
        <b/>
        <sz val="12"/>
        <color rgb="FF0000FF"/>
        <rFont val="Calibri"/>
        <family val="2"/>
      </rPr>
      <t xml:space="preserve">. ( </t>
    </r>
    <r>
      <rPr>
        <b/>
        <sz val="12"/>
        <color rgb="FFFF0000"/>
        <rFont val="Calibri"/>
        <family val="2"/>
      </rPr>
      <t>P17</t>
    </r>
    <r>
      <rPr>
        <b/>
        <sz val="12"/>
        <color rgb="FF0000FF"/>
        <rFont val="Calibri"/>
        <family val="2"/>
      </rPr>
      <t xml:space="preserve"> , 179 STAGES , SERIES 513) TO DEPTH  </t>
    </r>
    <r>
      <rPr>
        <b/>
        <sz val="12"/>
        <color rgb="FFFF0000"/>
        <rFont val="Calibri"/>
        <family val="2"/>
      </rPr>
      <t>6910</t>
    </r>
    <r>
      <rPr>
        <b/>
        <sz val="12"/>
        <color rgb="FF0000FF"/>
        <rFont val="Calibri"/>
        <family val="2"/>
      </rPr>
      <t xml:space="preserve"> FT , STARTED ESP  @ ( FREQ.=  50 HZ , CURRENT =53 AMP , Pi =2215 psi  , Pd = 3720 psi  , Ti =  113 F, Mt=150  F  , USP =450  PSI ), ON STREAM </t>
    </r>
    <r>
      <rPr>
        <b/>
        <sz val="12"/>
        <color rgb="FFFF0000"/>
        <rFont val="Calibri"/>
        <family val="2"/>
      </rPr>
      <t>13/8/2015</t>
    </r>
  </si>
  <si>
    <t xml:space="preserve">                                    Hall#3 (SKID)                                            
FREQ=50 Hz , CURRENT= 88/87, USP/DST=330/263 PSI ,  PIP=954 PSI, PDP=3188 PSI, Ti=246 F, M.T =283 F , GAS RATE= 0.22 MMSCF/D </t>
  </si>
  <si>
    <t>DOWN DUE TO MOTOR TEMP , INCREASED SET POIT FOR M.T F/320 F  TO 329 F , STARTED THE WELL GRADUALLY   TO 50 HZ. , THEN DOWN AGAIN DUE TO MOTOR TEMP , STARTED THE WELL GRADUALLY TO 48 HZ  , THEN DOWN DUE TO HIGH MOTOR TEMP</t>
  </si>
  <si>
    <t xml:space="preserve">Hall#3 (SKID) 
FREQ=53 Hz , CUR= 77.3, USP/DSP=510/192 PSI, WHT=228 F, PIP=1725 PSI, PDP=3290 PSI, Ti=246 F, M.T =311.5 F , GAS RATE= 0.848 MMSCF/D  </t>
  </si>
  <si>
    <t xml:space="preserve">STARTED THE WELL  @50 HZ,  PERFORMED SHUTTING PRESSURE WHP REACHED TO 350 PSI, AFTER 45 MIN., OPENED THE WELL TO PRODUCTION , WHP = 210 PSI ,  REPEAT SHUT IN PRESSURE, WHP INCREASED TO 260 PSI ( ONLY +/- 50 PSI ) IN 15 MIN. STOPPED THE WELL. </t>
  </si>
  <si>
    <t>Hall#3 (SKID) 
FREQ=46 Hz, CUR=72 A, PIP =1860 PSI, PDP=4452 PSI , Ti=246 F,  Tm=319 F , USP/DSP =405/190 PSI</t>
  </si>
  <si>
    <t xml:space="preserve">                                              Hall#3 (SKID)                                                                           FREQ=46 Hz, CUR=71 A, PIP =1855 PSI, PDP=4455 PSI , Ti=246 F,  Tm=316.8 F , USP/DSP =410/225 PSI</t>
  </si>
  <si>
    <t>Hall#3 (SKID) 
FREQ= 50 HZ,  CUR=25 A, PIP=1285 PSI, PDP=3155 PSI, Ti = 227 f , Tm=263 F , USP/DS=700/160 PSI ,WHT=161 F</t>
  </si>
  <si>
    <t xml:space="preserve">   Hall#3 (SKID                                            
FREQ= 50 HZ, CUR=60 A, USP/DSP =490/220 PSI, WHT= 238 F</t>
  </si>
  <si>
    <t>Hall#3 (SKID)
FREQ=50 HZ, CUR.=73/75 A, USP/DSP=395/220 PSI, WHT=230 F</t>
  </si>
  <si>
    <t>Hall#3 (SKID)
FREQ=50 HZ, CUR.=73/75 A, USP/DSP=375/207 PSI, WHT=230 F</t>
  </si>
  <si>
    <t xml:space="preserve">Hall#3 (SKID)                                            
FREQ=50 HZ, CUR.=73/75 A, USP/DSP=385/205 PSI, WHT=230 F  </t>
  </si>
  <si>
    <r>
      <t xml:space="preserve">NO PUMP ACTION , </t>
    </r>
    <r>
      <rPr>
        <b/>
        <sz val="12"/>
        <color rgb="FFFF0000"/>
        <rFont val="Calibri"/>
        <family val="2"/>
      </rPr>
      <t>R.TRIP</t>
    </r>
    <r>
      <rPr>
        <b/>
        <sz val="12"/>
        <color rgb="FF0000FF"/>
        <rFont val="Calibri"/>
        <family val="2"/>
      </rPr>
      <t xml:space="preserve"> , ON STREAM </t>
    </r>
  </si>
  <si>
    <t>RIH W/2.56" FB-2 IN F- NIPPLE, STARTED ESP &amp; CLOSED PROD. WING, FOUND WHP INCR. T/ 430 PSI IN 15 MIN'S THEN DECR. T/395 PSI, STOPPED ESP, FOUND WHP DECR. T/95 PSI IN 5 MIN'S, CONFIRMED TBG LEAK.</t>
  </si>
  <si>
    <t xml:space="preserve">Hall#3 (SKID) 
FREQ=53 Hz , CUR= 78, USP/DSP=510/165 PSI, WHT=225 F, PIP=1784 PSI, PDP=3300 PSI, Ti=246 F, M.T =312 F , GAS RATE= 0.84 MMSCF/D  </t>
  </si>
  <si>
    <t xml:space="preserve">                                              Hall#3 (SKID)                                                                    FREQ=46 Hz, CUR=71 A, PIP =1847 PSI, PDP=4442 PSI , Ti=246 F,  Tm=316.6 F , USP/DSP =405/190 PSI</t>
  </si>
  <si>
    <r>
      <t xml:space="preserve">                        Hall#3 (SKID)                                       
                 </t>
    </r>
    <r>
      <rPr>
        <b/>
        <sz val="12"/>
        <color rgb="FF0000FF"/>
        <rFont val="Calibri"/>
        <family val="2"/>
      </rPr>
      <t xml:space="preserve">   FREQ.=48 HZ</t>
    </r>
    <r>
      <rPr>
        <b/>
        <sz val="12"/>
        <color indexed="12"/>
        <rFont val="Calibri"/>
        <family val="2"/>
      </rPr>
      <t xml:space="preserve"> , CUR=87/91 A , PIP =1054 PSI , PDP= 3850 PSI, Tm =290 F, Ti=253 F, DSP = 220 PSI , WHT = 233 F, GAS RATE= 0.182 MMSCF/D</t>
    </r>
  </si>
  <si>
    <r>
      <t xml:space="preserve"> Expro SKID # 6                 
   </t>
    </r>
    <r>
      <rPr>
        <b/>
        <sz val="16"/>
        <color rgb="FFFF0000"/>
        <rFont val="Calibri"/>
        <family val="2"/>
      </rPr>
      <t>FREQ.=46 HZ</t>
    </r>
    <r>
      <rPr>
        <b/>
        <sz val="12"/>
        <color indexed="12"/>
        <rFont val="Calibri"/>
        <family val="2"/>
      </rPr>
      <t xml:space="preserve"> , CUR=69/73 A , </t>
    </r>
    <r>
      <rPr>
        <b/>
        <sz val="12"/>
        <color rgb="FFFF0000"/>
        <rFont val="Calibri"/>
        <family val="2"/>
      </rPr>
      <t>PIP =1080 PSI</t>
    </r>
    <r>
      <rPr>
        <b/>
        <sz val="12"/>
        <color indexed="12"/>
        <rFont val="Calibri"/>
        <family val="2"/>
      </rPr>
      <t xml:space="preserve"> , PDP=3235 PSI, Tm =299 F, Ti=250 F, USP/DSP = 530/310 PSI , WHT = 217 F,  GAS RATE=N/A MMSCF/D</t>
    </r>
  </si>
  <si>
    <t>Hall#3 (SKID)
FREQ=46 Hz, CUR=72 A, PIP =1910 PSI, PDP=4465 PSI , Ti=246 F,  Tm=320 F , USP/DSP =420/173 PSI</t>
  </si>
  <si>
    <t>Hall#3 (SKID) 
FREQ= 50 HZ,  CUR=25 A, PIP=1188 PSI, PDP=3118 PSI, Ti = 227 f , Tm=262.5 F , USP/DS=700/160 PSI ,WHT=161 F</t>
  </si>
  <si>
    <t xml:space="preserve">   Hall#3 (SKID)                                            
FREQ= 50 HZ, CUR=60 A, USP/DSP =490/270 PSI, WHT= 240 F
</t>
  </si>
  <si>
    <t>POOH WITH S/R &amp; DHP , L/D THE SAME</t>
  </si>
  <si>
    <r>
      <t xml:space="preserve"> TAGGED TD @ 6707 FT , ( PERF. BAH @ ( 6042-6052 ) , SET 2 M.G IN R-NIPPLE @ 5900 FT  
( </t>
    </r>
    <r>
      <rPr>
        <b/>
        <sz val="12"/>
        <color rgb="FFFF0000"/>
        <rFont val="Calibri"/>
        <family val="2"/>
      </rPr>
      <t>BUILD UP PERIOD FOR ONE WEEK</t>
    </r>
    <r>
      <rPr>
        <b/>
        <sz val="12"/>
        <color rgb="FF0000FF"/>
        <rFont val="Calibri"/>
        <family val="2"/>
      </rPr>
      <t xml:space="preserve"> )</t>
    </r>
  </si>
  <si>
    <t xml:space="preserve">    Hall#3 (SKID)                 
FREQ=44 Hz, CURR= 50 A, PIP=2185 PSI, PDP=4625 PSI , Ti= 248 F , Tm =284 F, USP/DSP =527/165 PSI, WHT= 229 F</t>
  </si>
  <si>
    <t>Hall#3 (SKID)
FREQ=50 HZ, CUR.=73/75 A, USP/DSP=350/150 PSI, WHT=230 F</t>
  </si>
  <si>
    <t>PIP = 2115 PSI , PDP = 3850 PSI , M.T = 306 F , USP = 305 PSI. CURR= 71.5 AMP, WHT= 232 F</t>
  </si>
  <si>
    <t>Hall#3 (SKID) 
FREQ=55 Hz, CUR= 71.2 A, PIP=2081 PSI, PDP=3925 PSI, Ti=246.6 f , Tm=305.6 F, USP/DSP=370/255 PSI, WHT=234 F , GAS RATE= 0.611MMSCFPD</t>
  </si>
  <si>
    <r>
      <t xml:space="preserve">    Hall#3 (SKID)                                            
FREQ=55 Hz, CUR= 72 A, </t>
    </r>
    <r>
      <rPr>
        <b/>
        <sz val="12"/>
        <color rgb="FFFF0000"/>
        <rFont val="Calibri"/>
        <family val="2"/>
      </rPr>
      <t>PIP=2020 PSI</t>
    </r>
    <r>
      <rPr>
        <b/>
        <sz val="12"/>
        <color indexed="12"/>
        <rFont val="Calibri"/>
        <family val="2"/>
      </rPr>
      <t>, PDP=3880 PSI, Ti=246 f , Tm=307 F, USP/DSP=365/260 PSI, WHT=233.5 F , GAS RATE= 0.657  MMSCFPD</t>
    </r>
  </si>
  <si>
    <t>PERFORMED SHUT IN PR. FOR 15 MIN'S MAX WHP=450 PSI, EXPECTED TBG LEAK.</t>
  </si>
  <si>
    <r>
      <t xml:space="preserve">                        Hall#3 (SKID)                                       
</t>
    </r>
    <r>
      <rPr>
        <b/>
        <sz val="12"/>
        <color rgb="FF0000FF"/>
        <rFont val="Calibri"/>
        <family val="2"/>
      </rPr>
      <t>FREQ.=48 HZ</t>
    </r>
    <r>
      <rPr>
        <b/>
        <sz val="12"/>
        <color indexed="12"/>
        <rFont val="Calibri"/>
        <family val="2"/>
      </rPr>
      <t xml:space="preserve"> , CUR=88/93 A , PIP =1070 PSI , PDP= 3920 PSI, Tm =291 F, Ti=253 F, DSP = 270 PSI , WHT = 235 F, GAS RATE= 0.182 MMSCF/D</t>
    </r>
  </si>
  <si>
    <r>
      <t>WELL ( S/R )</t>
    </r>
    <r>
      <rPr>
        <sz val="16"/>
        <rFont val="Calibri"/>
        <family val="2"/>
      </rPr>
      <t xml:space="preserve"> :</t>
    </r>
    <r>
      <rPr>
        <b/>
        <sz val="16"/>
        <rFont val="Calibri"/>
        <family val="2"/>
      </rPr>
      <t xml:space="preserve">   FALAK-27</t>
    </r>
  </si>
  <si>
    <r>
      <t xml:space="preserve">NO PUMP ACTION,  </t>
    </r>
    <r>
      <rPr>
        <b/>
        <sz val="12"/>
        <color rgb="FFFF0000"/>
        <rFont val="Calibri"/>
        <family val="2"/>
      </rPr>
      <t>R.TRIP W/ NEW 1.75 " ANCHOR PUMP</t>
    </r>
    <r>
      <rPr>
        <b/>
        <sz val="12"/>
        <color rgb="FF0000FF"/>
        <rFont val="Calibri"/>
        <family val="2"/>
      </rPr>
      <t xml:space="preserve"> , RETIRIEVED (5X1" ) RODS , SET ANCHOR PUMP @  5425 FT ,  ON STREAM</t>
    </r>
  </si>
  <si>
    <t>RIH W/1.5" DHP ON S/R (15X1.5"+120X7/8"+94X1") , ON STREAM</t>
  </si>
  <si>
    <t>THIS TEST WAS DONE  AFTER DECREASING F/ 450 PSI T/ 350 PSI</t>
  </si>
  <si>
    <t>Hall#3 (SKID) 
FREQ= 50 HZ,  CUR=25 A, PIP=1110 PSI, PDP=3106 PSI, Ti = 227 f , Tm=262.5 F , USP/DS=700/175 PSI ,WHT=160 F</t>
  </si>
  <si>
    <r>
      <t>Hall#3 (SKID) 
FREQ=53 Hz , CUR= 72.9AMP , USP/DSP=375/260 PSI, WHT=225 F,</t>
    </r>
    <r>
      <rPr>
        <b/>
        <u/>
        <sz val="12"/>
        <color indexed="12"/>
        <rFont val="Calibri"/>
        <family val="2"/>
      </rPr>
      <t xml:space="preserve"> PIP=1923 PSI</t>
    </r>
    <r>
      <rPr>
        <b/>
        <sz val="12"/>
        <color indexed="12"/>
        <rFont val="Calibri"/>
        <family val="2"/>
      </rPr>
      <t>, PDP=3125 PSI, Ti=247 F, M.T =306.5 F , GAS RATE= 0.703 MMSCF/D</t>
    </r>
  </si>
  <si>
    <r>
      <t>Hall#3 (SKID) 
FREQ=53 Hz , CUR= 74.3 AMP , USP/DSP=375/260 PSI, WHT=225 F,</t>
    </r>
    <r>
      <rPr>
        <b/>
        <u/>
        <sz val="12"/>
        <color indexed="12"/>
        <rFont val="Calibri"/>
        <family val="2"/>
      </rPr>
      <t xml:space="preserve"> PIP=1913 PSI</t>
    </r>
    <r>
      <rPr>
        <b/>
        <sz val="12"/>
        <color indexed="12"/>
        <rFont val="Calibri"/>
        <family val="2"/>
      </rPr>
      <t xml:space="preserve">, PDP=3125 PSI, Ti=246 F, M.T =308 F , GAS RATE= 0.695 MMSCF/D  </t>
    </r>
  </si>
  <si>
    <r>
      <t xml:space="preserve">Hall#3 (SKID) 
FREQ=53 Hz , CUR= 74.2 , USP/DSP=510/165 PSI, WHT=225 F, </t>
    </r>
    <r>
      <rPr>
        <b/>
        <u/>
        <sz val="12"/>
        <color indexed="12"/>
        <rFont val="Calibri"/>
        <family val="2"/>
      </rPr>
      <t>PIP=1875 PSI</t>
    </r>
    <r>
      <rPr>
        <b/>
        <sz val="12"/>
        <color indexed="12"/>
        <rFont val="Calibri"/>
        <family val="2"/>
      </rPr>
      <t xml:space="preserve">, PDP=3300 PSI, Ti=246 F, M.T =312 F , GAS RATE= 0.75 MMSCF/D  </t>
    </r>
  </si>
  <si>
    <r>
      <t xml:space="preserve">Hall#3 (SKID) 
FREQ=53 Hz , CUR= 78, USP/DSP=510/165 PSI, WHT=225 F, </t>
    </r>
    <r>
      <rPr>
        <b/>
        <u/>
        <sz val="12"/>
        <color indexed="12"/>
        <rFont val="Calibri"/>
        <family val="2"/>
      </rPr>
      <t>PIP=1875 PSI</t>
    </r>
    <r>
      <rPr>
        <b/>
        <sz val="12"/>
        <color indexed="12"/>
        <rFont val="Calibri"/>
        <family val="2"/>
      </rPr>
      <t xml:space="preserve">, PDP=3300 PSI, Ti=246 F, M.T =312 F , GAS RATE= 0.75 MMSCF/D  </t>
    </r>
  </si>
  <si>
    <t xml:space="preserve">Hall#3 (SKID) 
FREQ=53 Hz , CUR= 75 , USP/DSP=360/260 PSI, WHT=226 F, PIP=1885 PSI, PDP=3110 PSI, Ti=246 F, M.T =309 F , GAS RATE= 0.711 MMSCF/D    </t>
  </si>
  <si>
    <t xml:space="preserve">Hall#3 (SKID) 
FREQ=53 Hz , CUR= 72.6AMP , USP/DSP=375/260 PSI, WHT=225 F, PIP=1946 PSI, PDP=3037 PSI, Ti=247 F, M.T =306.5 F , GAS RATE= 0.662 MMSCF/D  </t>
  </si>
  <si>
    <t>PERFORMED  BACK FLUSH ESP AT INJ. PR.= ZERO WITH 120 BBL'S BRINE FILTERATED WATER, DETECT RIGHT ROTATION, START AT FREQ=50 HZ, NO FLOW AT FLARE.</t>
  </si>
  <si>
    <r>
      <t xml:space="preserve">Hall#3 (SKID)
FREQ=46 Hz, CUR=73 A, </t>
    </r>
    <r>
      <rPr>
        <b/>
        <sz val="12"/>
        <color rgb="FFFF0000"/>
        <rFont val="Calibri"/>
        <family val="2"/>
      </rPr>
      <t>PIP =1995 PSI</t>
    </r>
    <r>
      <rPr>
        <b/>
        <sz val="12"/>
        <color rgb="FF0000CC"/>
        <rFont val="Calibri"/>
        <family val="2"/>
      </rPr>
      <t xml:space="preserve">, PDP=4513 PSI , Ti=246 F,  Tm=320 F , USP/DSP =450/219 PSI </t>
    </r>
    <r>
      <rPr>
        <b/>
        <u/>
        <sz val="12"/>
        <color rgb="FFFF0000"/>
        <rFont val="Calibri"/>
        <family val="2"/>
      </rPr>
      <t>(E-DEEP- 15 UNDER W/O)</t>
    </r>
  </si>
  <si>
    <r>
      <t xml:space="preserve">RETRIEVED 2 M.G (PS =515 PSI , BHT=198 F) </t>
    </r>
    <r>
      <rPr>
        <b/>
        <u/>
        <sz val="12"/>
        <color rgb="FFFF0000"/>
        <rFont val="Calibri"/>
        <family val="2"/>
      </rPr>
      <t>AFTER 7 DAYS</t>
    </r>
  </si>
  <si>
    <r>
      <t xml:space="preserve"> B-I ( 5896 - 5906 ) 
B-III ( 6040-6056 )&amp; ( 6022- 6030 ),
B-V ( 6128 -6144 ) </t>
    </r>
    <r>
      <rPr>
        <b/>
        <sz val="12"/>
        <color rgb="FFFF0000"/>
        <rFont val="Calibri"/>
        <family val="2"/>
      </rPr>
      <t/>
    </r>
  </si>
  <si>
    <r>
      <t xml:space="preserve">FINISHED DRILLING , COMPLETED THE WELL AS OIL PRODUCER FROM </t>
    </r>
    <r>
      <rPr>
        <b/>
        <sz val="12"/>
        <color rgb="FF00B050"/>
        <rFont val="Calibri"/>
        <family val="2"/>
      </rPr>
      <t xml:space="preserve"> B-I ( 5896 - 5906 ) ,
B-III ( 6040-6056 ), ( 6022- 6030 )&amp; B-V ( 6128 -6144 ) </t>
    </r>
    <r>
      <rPr>
        <b/>
        <sz val="12"/>
        <color rgb="FF0000FF"/>
        <rFont val="Calibri"/>
        <family val="2"/>
      </rPr>
      <t xml:space="preserve"> </t>
    </r>
    <r>
      <rPr>
        <b/>
        <sz val="12"/>
        <color indexed="48"/>
        <rFont val="Calibri"/>
        <family val="2"/>
      </rPr>
      <t xml:space="preserve">, </t>
    </r>
    <r>
      <rPr>
        <b/>
        <sz val="12"/>
        <color rgb="FF0000CC"/>
        <rFont val="Calibri"/>
        <family val="2"/>
      </rPr>
      <t>USING</t>
    </r>
    <r>
      <rPr>
        <b/>
        <sz val="12"/>
        <color indexed="48"/>
        <rFont val="Calibri"/>
        <family val="2"/>
      </rPr>
      <t xml:space="preserve"> </t>
    </r>
    <r>
      <rPr>
        <b/>
        <sz val="12"/>
        <color rgb="FFFF0000"/>
        <rFont val="Calibri"/>
        <family val="2"/>
      </rPr>
      <t>S/R</t>
    </r>
    <r>
      <rPr>
        <b/>
        <sz val="12"/>
        <color indexed="48"/>
        <rFont val="Calibri"/>
        <family val="2"/>
      </rPr>
      <t xml:space="preserve"> </t>
    </r>
    <r>
      <rPr>
        <b/>
        <sz val="12"/>
        <color rgb="FF0000CC"/>
        <rFont val="Calibri"/>
        <family val="2"/>
      </rPr>
      <t xml:space="preserve">SYSTEM , TAGGED T.D @ </t>
    </r>
    <r>
      <rPr>
        <b/>
        <sz val="12"/>
        <color rgb="FFFF0000"/>
        <rFont val="Calibri"/>
        <family val="2"/>
      </rPr>
      <t>7834</t>
    </r>
    <r>
      <rPr>
        <b/>
        <sz val="12"/>
        <color rgb="FF0000CC"/>
        <rFont val="Calibri"/>
        <family val="2"/>
      </rPr>
      <t xml:space="preserve"> FT ORKB ,  RIH WITH </t>
    </r>
    <r>
      <rPr>
        <b/>
        <sz val="12"/>
        <color rgb="FFFF0000"/>
        <rFont val="Calibri"/>
        <family val="2"/>
      </rPr>
      <t>1.75"</t>
    </r>
    <r>
      <rPr>
        <b/>
        <sz val="12"/>
        <color indexed="48"/>
        <rFont val="Calibri"/>
        <family val="2"/>
      </rPr>
      <t xml:space="preserve"> </t>
    </r>
    <r>
      <rPr>
        <b/>
        <sz val="12"/>
        <color rgb="FF0000CC"/>
        <rFont val="Calibri"/>
        <family val="2"/>
      </rPr>
      <t>DHP WITH</t>
    </r>
    <r>
      <rPr>
        <b/>
        <sz val="12"/>
        <color indexed="48"/>
        <rFont val="Calibri"/>
        <family val="2"/>
      </rPr>
      <t xml:space="preserve"> </t>
    </r>
    <r>
      <rPr>
        <b/>
        <sz val="12"/>
        <color rgb="FF0000CC"/>
        <rFont val="Calibri"/>
        <family val="2"/>
      </rPr>
      <t xml:space="preserve">NEW H-CH S/R  (15X1.5"+125X7/8"+92X1" ) , R/U FOR </t>
    </r>
    <r>
      <rPr>
        <b/>
        <sz val="12"/>
        <color rgb="FFFF0000"/>
        <rFont val="Calibri"/>
        <family val="2"/>
      </rPr>
      <t>912 M-II</t>
    </r>
    <r>
      <rPr>
        <b/>
        <sz val="12"/>
        <color rgb="FF0000CC"/>
        <rFont val="Calibri"/>
        <family val="2"/>
      </rPr>
      <t xml:space="preserve">  </t>
    </r>
    <r>
      <rPr>
        <b/>
        <sz val="12"/>
        <color indexed="10"/>
        <rFont val="Calibri"/>
        <family val="2"/>
      </rPr>
      <t>S/U</t>
    </r>
    <r>
      <rPr>
        <b/>
        <sz val="12"/>
        <color rgb="FF0000FF"/>
        <rFont val="Calibri"/>
        <family val="2"/>
      </rPr>
      <t xml:space="preserve"> FROM M-53,</t>
    </r>
    <r>
      <rPr>
        <b/>
        <sz val="12"/>
        <color indexed="10"/>
        <rFont val="Calibri"/>
        <family val="2"/>
      </rPr>
      <t xml:space="preserve">  </t>
    </r>
    <r>
      <rPr>
        <b/>
        <sz val="12"/>
        <color rgb="FF0000CC"/>
        <rFont val="Calibri"/>
        <family val="2"/>
      </rPr>
      <t>(</t>
    </r>
    <r>
      <rPr>
        <b/>
        <sz val="12"/>
        <color rgb="FFFF0000"/>
        <rFont val="Calibri"/>
        <family val="2"/>
      </rPr>
      <t>SH.S= 8", S.L= 144"</t>
    </r>
    <r>
      <rPr>
        <b/>
        <sz val="12"/>
        <color rgb="FF0000CC"/>
        <rFont val="Calibri"/>
        <family val="2"/>
      </rPr>
      <t xml:space="preserve">) , ON STREAM </t>
    </r>
    <r>
      <rPr>
        <b/>
        <sz val="12"/>
        <color rgb="FFFF0000"/>
        <rFont val="Calibri"/>
        <family val="2"/>
      </rPr>
      <t>1/1/2016</t>
    </r>
  </si>
  <si>
    <t xml:space="preserve">THE WELL IS DOWN DUE TO HIGH PUMP DISCHARGE TRIP , ( RAISED HIGH PDP SET POINT FROM 4100 PSI TO 4800 PSI AS PER    CENTRILIFT ENG. RECOMMENDATION  ) , STARTED , ON STREAM.                </t>
  </si>
  <si>
    <t xml:space="preserve">                                                    Hall#3 (SKID)                                                                    FREQ.=48 HZ , CUR=91/95 A , PIP =1070 PSI , PDP= 3920 PSI, Tm =292 F, Ti=253 F, DSP = 272 PSI , WHT = 236 F, GAS RATE=0.572 MMSCF/D</t>
  </si>
  <si>
    <t xml:space="preserve">                      Hall#3 (SKID)                                                                            FREQ= 50 HZ, CUR=61 A, USP/DSP =485/252 PSI, WHT= 240 F</t>
  </si>
  <si>
    <t xml:space="preserve">                                Hall#3 (SKID)                                                             FREQ=44 Hz, CURR= 50.5 A, PIP=2220 PSI, PDP=4648 PSI , Ti= 248 F , Tm =284 F, USP/DSP =540/185 PSI, WHT= 230 F</t>
  </si>
  <si>
    <t xml:space="preserve">                                                  Hall#3 (SKID)                                                           
 FREQ=53 Hz , CUR= 71.9AMP , USP/DSP=297/226 PSI, WHT=219 F, PIP=1953 PSI, PDP=2976 PSI, Ti=248 F, M.T =306 F , GAS RATE= 0.566 MMSCF/D  </t>
  </si>
  <si>
    <r>
      <t xml:space="preserve">                Hall#3 (SKID)                                          
</t>
    </r>
    <r>
      <rPr>
        <b/>
        <sz val="14"/>
        <color rgb="FFFF0000"/>
        <rFont val="Calibri"/>
        <family val="2"/>
      </rPr>
      <t>FREQ=50 Hz</t>
    </r>
    <r>
      <rPr>
        <b/>
        <sz val="12"/>
        <color rgb="FF0000FF"/>
        <rFont val="Calibri"/>
        <family val="2"/>
      </rPr>
      <t>, CUR= 63 A, PIP=1975 PSI, PDP=3900 PSI, Ti=245.5 f , Tm=287 F, USP/DSP=265/240 PSI, WHT=227 F , GAS RATE= 0.426 MMSCFPD</t>
    </r>
  </si>
  <si>
    <r>
      <t xml:space="preserve">Hall#3 (SKID) 
FREQ=55 Hz, CUR= 65.4 A, PIP=2295 PSI, PDP=3575 PSI, Ti=246 f , Tm=301.5 F, USP/DSP=230/225 PSI, WHT=210 F , GAS RATE=N/A MMSCFPD ( </t>
    </r>
    <r>
      <rPr>
        <b/>
        <sz val="12"/>
        <color rgb="FFFF0000"/>
        <rFont val="Calibri"/>
        <family val="2"/>
      </rPr>
      <t>TBG LEAK</t>
    </r>
    <r>
      <rPr>
        <b/>
        <sz val="12"/>
        <rFont val="Calibri"/>
        <family val="2"/>
      </rPr>
      <t xml:space="preserve"> )</t>
    </r>
  </si>
  <si>
    <r>
      <t xml:space="preserve">DWON DUE TO OVER LOAD , STARTED THE WELL @  </t>
    </r>
    <r>
      <rPr>
        <b/>
        <u/>
        <sz val="12"/>
        <color rgb="FFFF0000"/>
        <rFont val="Calibri"/>
        <family val="2"/>
      </rPr>
      <t>FREQ=46 Hz</t>
    </r>
    <r>
      <rPr>
        <b/>
        <sz val="12"/>
        <color rgb="FF0000FF"/>
        <rFont val="Calibri"/>
        <family val="2"/>
      </rPr>
      <t>, CURR= 88/94 A</t>
    </r>
  </si>
  <si>
    <r>
      <t xml:space="preserve">Hall#3 (SKID)                                          
    </t>
    </r>
    <r>
      <rPr>
        <b/>
        <u/>
        <sz val="18"/>
        <color rgb="FFFF0000"/>
        <rFont val="Calibri"/>
        <family val="2"/>
      </rPr>
      <t>FREQ.=46 HZ</t>
    </r>
    <r>
      <rPr>
        <b/>
        <sz val="12"/>
        <color indexed="12"/>
        <rFont val="Calibri"/>
        <family val="2"/>
      </rPr>
      <t xml:space="preserve"> , CUR=88/93 A , PIP =1255 PSI , PDP= 3975 PSI, Tm =288 F, Ti=253 F, DSP = 275 PSI , WHT = 234 F</t>
    </r>
  </si>
  <si>
    <r>
      <t xml:space="preserve">                                  Hall#3 (SKID)                                          
</t>
    </r>
    <r>
      <rPr>
        <b/>
        <sz val="18"/>
        <color rgb="FFFF0000"/>
        <rFont val="Calibri"/>
        <family val="2"/>
      </rPr>
      <t>FREQ=55 Hz</t>
    </r>
    <r>
      <rPr>
        <b/>
        <sz val="12"/>
        <color rgb="FF0000FF"/>
        <rFont val="Calibri"/>
        <family val="2"/>
      </rPr>
      <t>, CUR=  A, PIP=1995 PSI, PDP=4193 PSI, Ti=245 f , Tm=301 F, USP/DSP=350/232 PSI, WHT=253 F , GAS RATE=0.315MMSCFPD</t>
    </r>
  </si>
  <si>
    <t>INCREASED FREQ. F/50 HZ TO 55 HZ  , ADJUSTED  WHP @ 350 PSI.</t>
  </si>
  <si>
    <t xml:space="preserve"> FREQ=47 Hz, CURR= 49 A, PIP=1740 PSI, PDP=2875 PSI , Ti= 224 F , Tm =271 F.</t>
  </si>
  <si>
    <t xml:space="preserve"> INCREASED FREQ. F/ 47 T/ 50 HZ. (FREQ=50 Hz, CURR=51/54 A, PIP=1700 PSI, PDP=2885 PSI, Ti=229 F , M.T =285.5 F, USP=325 PSI , WHT=224 F)</t>
  </si>
  <si>
    <r>
      <t>BAKER ,</t>
    </r>
    <r>
      <rPr>
        <b/>
        <sz val="12"/>
        <color rgb="FF00B050"/>
        <rFont val="Calibri"/>
        <family val="2"/>
      </rPr>
      <t xml:space="preserve"> B-I,III,V</t>
    </r>
    <r>
      <rPr>
        <b/>
        <sz val="12"/>
        <color rgb="FF0000FF"/>
        <rFont val="Calibri"/>
        <family val="2"/>
      </rPr>
      <t xml:space="preserve"> , </t>
    </r>
    <r>
      <rPr>
        <b/>
        <sz val="12"/>
        <color rgb="FFFF0000"/>
        <rFont val="Calibri"/>
        <family val="2"/>
      </rPr>
      <t>P.S=1.75", SH.S= 8", S.L= 144"</t>
    </r>
  </si>
  <si>
    <r>
      <t xml:space="preserve">                               Hall#3 (SKID)                                          
  FREQ=46 Hz, CUR= 76 A, PIP = 2150 PSI, PDP= 4565 PSI , Ti= 246 F,  Tm= 327 F , USP/DSP = 485/215 PSI., Qg = 0.120 MMSCFD 
(</t>
    </r>
    <r>
      <rPr>
        <b/>
        <sz val="12"/>
        <color rgb="FFFF0000"/>
        <rFont val="Calibri"/>
        <family val="2"/>
      </rPr>
      <t>E-DEEP-1X UNDER W/O</t>
    </r>
    <r>
      <rPr>
        <b/>
        <sz val="12"/>
        <color rgb="FF0000CC"/>
        <rFont val="Calibri"/>
        <family val="2"/>
      </rPr>
      <t>).</t>
    </r>
  </si>
  <si>
    <t>F. POUND (P. FILLAGE= 80 %)</t>
  </si>
  <si>
    <t>F. POUND (P. FILLAGE= 75 %)</t>
  </si>
  <si>
    <t>S.F.L , NO PUMP ACTION</t>
  </si>
  <si>
    <r>
      <t xml:space="preserve">NO PUMP ACTION , R.TRIP </t>
    </r>
    <r>
      <rPr>
        <b/>
        <u/>
        <sz val="12"/>
        <color rgb="FFFF0000"/>
        <rFont val="Calibri"/>
        <family val="2"/>
      </rPr>
      <t>WITH 1.5" DHP</t>
    </r>
    <r>
      <rPr>
        <b/>
        <sz val="12"/>
        <color rgb="FF0000FF"/>
        <rFont val="Calibri"/>
        <family val="2"/>
      </rPr>
      <t xml:space="preserve"> , ON STREAM</t>
    </r>
  </si>
  <si>
    <r>
      <t xml:space="preserve">NO PUMP ACTION,  </t>
    </r>
    <r>
      <rPr>
        <b/>
        <sz val="12"/>
        <color rgb="FFFF0000"/>
        <rFont val="Calibri"/>
        <family val="2"/>
      </rPr>
      <t>R.TRIP W/ NEW 1.75 " ANCHOR PUMP</t>
    </r>
    <r>
      <rPr>
        <b/>
        <sz val="12"/>
        <color rgb="FF0000FF"/>
        <rFont val="Calibri"/>
        <family val="2"/>
      </rPr>
      <t xml:space="preserve"> , RETIRIEVED (13X1" ) RODS , SET ANCHOR PUMP @  5100 FT ,  ON STREAM</t>
    </r>
  </si>
  <si>
    <t>BAKER ( CONFIRMATION TEST )</t>
  </si>
  <si>
    <r>
      <t xml:space="preserve"> RIH W/ 1.5" SAND BAILER , </t>
    </r>
    <r>
      <rPr>
        <b/>
        <sz val="12"/>
        <color rgb="FFFF0000"/>
        <rFont val="Calibri"/>
        <family val="2"/>
      </rPr>
      <t>TAGGED T.D. @ 6385 FT (ORKB)</t>
    </r>
    <r>
      <rPr>
        <b/>
        <sz val="12"/>
        <color rgb="FF0000FF"/>
        <rFont val="Calibri"/>
        <family val="2"/>
      </rPr>
      <t>, ENF OF PERF. @ 6130 FT (ORKB).</t>
    </r>
  </si>
  <si>
    <r>
      <t xml:space="preserve">PERFORMED </t>
    </r>
    <r>
      <rPr>
        <b/>
        <sz val="12"/>
        <color rgb="FFFF0000"/>
        <rFont val="Calibri"/>
        <family val="2"/>
      </rPr>
      <t>R/T W/ 1.5" DHP</t>
    </r>
    <r>
      <rPr>
        <b/>
        <sz val="12"/>
        <color rgb="FF0000FF"/>
        <rFont val="Calibri"/>
        <family val="2"/>
      </rPr>
      <t xml:space="preserve">, FOUND ACTION  &amp; SUCTION ,  SPACE IN FOR DHP </t>
    </r>
    <r>
      <rPr>
        <b/>
        <sz val="12"/>
        <color rgb="FF0000FF"/>
        <rFont val="Calibri"/>
        <family val="2"/>
      </rPr>
      <t>, PERFORMED</t>
    </r>
    <r>
      <rPr>
        <b/>
        <sz val="12"/>
        <color rgb="FFFF0000"/>
        <rFont val="Calibri"/>
        <family val="2"/>
      </rPr>
      <t xml:space="preserve"> HYDRO TEST AGAINST DHP</t>
    </r>
    <r>
      <rPr>
        <b/>
        <sz val="12"/>
        <color rgb="FF0000FF"/>
        <rFont val="Calibri"/>
        <family val="2"/>
      </rPr>
      <t>,</t>
    </r>
    <r>
      <rPr>
        <b/>
        <sz val="12"/>
        <color theme="1"/>
        <rFont val="Calibri"/>
        <family val="2"/>
      </rPr>
      <t xml:space="preserve"> PRESSURE HOLD OK @ 350 PSI</t>
    </r>
    <r>
      <rPr>
        <b/>
        <sz val="12"/>
        <color rgb="FF0000FF"/>
        <rFont val="Calibri"/>
        <family val="2"/>
      </rPr>
      <t>,ON STREAM 12/1/2016</t>
    </r>
  </si>
  <si>
    <t xml:space="preserve">                               Hall#3 (SKID)                                          
  FREQ= 50 HZ,  CUR=25 A, PIP=1025 PSI, PDP=3088 PSI, Ti = 227 f , Tm=262 F DSP=180 PSI ,WHT=157 F</t>
  </si>
  <si>
    <t xml:space="preserve">                                            Hall#3 (SKID)                                          
 FREQ=50 HZ, CUR.=75/77 A, USP/DSP=385/240 PSI, WHT=230 F</t>
  </si>
  <si>
    <t>Hall#3 (SKID)                                          
 FREQ=50 HZ, CUR.=60 A, USP/DSP=385/237 PSI, WHT=242 F</t>
  </si>
  <si>
    <t xml:space="preserve">                       Hall#3 (SKID)                                          
FREQ=44 Hz, CURR= 50.8 A, PIP=2265 PSI, PDP=4685 PSI , Ti= 248 F , Tm =285 F, USP/DSP =570/195 PSI, WHT= 231 </t>
  </si>
  <si>
    <t>F. POUND (P. FILLAGE= 60 %)</t>
  </si>
  <si>
    <t>CELLER FILLED WITH SAND</t>
  </si>
  <si>
    <t>SEVERE F. POUND (P. FILLAGE= 45 %)</t>
  </si>
  <si>
    <t xml:space="preserve">NO PUMP ACTION </t>
  </si>
  <si>
    <r>
      <t xml:space="preserve">     Hall#3 (SKID)                                          
</t>
    </r>
    <r>
      <rPr>
        <b/>
        <sz val="16"/>
        <color rgb="FFC00000"/>
        <rFont val="Calibri"/>
        <family val="2"/>
      </rPr>
      <t>FREQ.=46 HZ</t>
    </r>
    <r>
      <rPr>
        <b/>
        <sz val="12"/>
        <color indexed="12"/>
        <rFont val="Calibri"/>
        <family val="2"/>
      </rPr>
      <t xml:space="preserve"> , CUR=88/93 A , PIP =1255 PSI , PDP= 3975 PSI, Tm =288 F, Ti=253 F, DSP = 275 PSI , WHT = 234 F</t>
    </r>
  </si>
  <si>
    <r>
      <t xml:space="preserve">                        Hall#3 (SKID)                                          
  FREQ=46 Hz, CUR= 78 A, PIP = 2120 PSI, PDP= 4525 PSI , Ti= 246 F,  Tm= 332 F , USP/DSP = 485/215 PSI., Qg = 0.121  MMSCFD   
</t>
    </r>
    <r>
      <rPr>
        <b/>
        <sz val="12"/>
        <color rgb="FFC00000"/>
        <rFont val="Calibri"/>
        <family val="2"/>
      </rPr>
      <t>(E-DEEP-1X UNDER W/O).</t>
    </r>
  </si>
  <si>
    <r>
      <t xml:space="preserve">FLUID POUND , </t>
    </r>
    <r>
      <rPr>
        <b/>
        <sz val="12"/>
        <color rgb="FFC00000"/>
        <rFont val="Calibri"/>
        <family val="2"/>
      </rPr>
      <t>P.FILLAGE +/-87 %</t>
    </r>
  </si>
  <si>
    <t xml:space="preserve">                          Hall#3 (SKID)                                          
  FREQ= 50 HZ,  CUR=25 A, PIP=958 PSI, PDP=3074 PSI, Ti = 227 f ,                                  Tm=262 F , DSP=180 PSI ,WHT=157 F         </t>
  </si>
  <si>
    <r>
      <t>SEVERE FLUID POUND ,</t>
    </r>
    <r>
      <rPr>
        <b/>
        <sz val="12"/>
        <color rgb="FFC00000"/>
        <rFont val="Calibri"/>
        <family val="2"/>
      </rPr>
      <t>P.FILLAGE +/-25 %</t>
    </r>
  </si>
  <si>
    <r>
      <t xml:space="preserve">NO PUMP ACTION , </t>
    </r>
    <r>
      <rPr>
        <b/>
        <sz val="12"/>
        <color rgb="FFFF0000"/>
        <rFont val="Calibri"/>
        <family val="2"/>
      </rPr>
      <t>R.TRIP</t>
    </r>
    <r>
      <rPr>
        <b/>
        <sz val="12"/>
        <color rgb="FF0000FF"/>
        <rFont val="Calibri"/>
        <family val="2"/>
      </rPr>
      <t xml:space="preserve"> , ON STREAM</t>
    </r>
  </si>
  <si>
    <t>NO PUMP AACTION , SPACE IN , ON STREAM</t>
  </si>
  <si>
    <t>DEVIATED WELL W/ MAX. ANGLE DEVIATION 36° @ 9300 FT</t>
  </si>
  <si>
    <t>ADJUSTED WHP= 400 PSI</t>
  </si>
  <si>
    <r>
      <t xml:space="preserve">            Hall#3 (SKID)                                          
</t>
    </r>
    <r>
      <rPr>
        <b/>
        <sz val="18"/>
        <color rgb="FFFF0000"/>
        <rFont val="Calibri"/>
        <family val="2"/>
      </rPr>
      <t>FREQ=50 Hz</t>
    </r>
    <r>
      <rPr>
        <b/>
        <sz val="12"/>
        <rFont val="Calibri"/>
        <family val="2"/>
      </rPr>
      <t>, CURR= 65 A,   USP/DSP =320/170 PSI, WHT= 230  
THE CURRENT TEST WAS DONE AFTER DECREASING FREQ. FROM 55 HZ 
TO 50 HZ DUE TO VSD OVERLOAD TRIP</t>
    </r>
  </si>
  <si>
    <t xml:space="preserve">BAKER
     FREQ=50 HZ, CUR=49/53 A, WHP= 400/285 PSI, PIP=1685 PSI, PDP=2955  PSI, Tm=292 F , WHT=232 F
</t>
  </si>
  <si>
    <t xml:space="preserve">    Hall#3 (SKID)                                          
FREQ=48 Hz , CURRENT= 85/87 A, USP/DSP=300/270 PSI , WHT = 236 F,  PIP=1150 PSI, PDP=3235 PSI, Ti=246 F, M.T =282 F , Qg= 0.119MMSCFPD</t>
  </si>
  <si>
    <r>
      <rPr>
        <b/>
        <sz val="12"/>
        <color rgb="FFFF0000"/>
        <rFont val="Calibri"/>
        <family val="2"/>
      </rPr>
      <t>AEB-III-G</t>
    </r>
    <r>
      <rPr>
        <b/>
        <sz val="12"/>
        <color rgb="FF0000FF"/>
        <rFont val="Calibri"/>
        <family val="2"/>
      </rPr>
      <t xml:space="preserve"> (10180-10214)  </t>
    </r>
  </si>
  <si>
    <r>
      <t>ROD NO. (</t>
    </r>
    <r>
      <rPr>
        <b/>
        <sz val="12"/>
        <color rgb="FFFF0000"/>
        <rFont val="Calibri"/>
        <family val="2"/>
      </rPr>
      <t>20X7/8"</t>
    </r>
    <r>
      <rPr>
        <b/>
        <sz val="12"/>
        <color rgb="FF0000FF"/>
        <rFont val="Calibri"/>
        <family val="2"/>
      </rPr>
      <t xml:space="preserve">) ,FISHED OK , </t>
    </r>
    <r>
      <rPr>
        <b/>
        <sz val="12"/>
        <color rgb="FFFF0000"/>
        <rFont val="Calibri"/>
        <family val="2"/>
      </rPr>
      <t>R.TRIP W/ 1.5 " DHP INSTEAD OF 2" DHP</t>
    </r>
    <r>
      <rPr>
        <b/>
        <sz val="12"/>
        <color rgb="FF0000FF"/>
        <rFont val="Calibri"/>
        <family val="2"/>
      </rPr>
      <t xml:space="preserve"> , ON STREAM</t>
    </r>
  </si>
  <si>
    <t>BAKER , P.S =1.5"</t>
  </si>
  <si>
    <t>STOPPED THE WELL DUE HIGH W.C +/- 85 &amp; 25 BOPD</t>
  </si>
  <si>
    <r>
      <t xml:space="preserve">DOWN DUE TO </t>
    </r>
    <r>
      <rPr>
        <b/>
        <sz val="12"/>
        <color rgb="FFFF0000"/>
        <rFont val="Calibri"/>
        <family val="2"/>
      </rPr>
      <t>OVERLOAD TRIP</t>
    </r>
    <r>
      <rPr>
        <b/>
        <sz val="12"/>
        <color rgb="FF0000FF"/>
        <rFont val="Calibri"/>
        <family val="2"/>
      </rPr>
      <t xml:space="preserve"> , TRIED TO START WITHOUT SUCCESS , DISMANTLE QCI CONNECTION , MEGGERED DOWN HOLE , FOUND READINDS AS FOLLOW (</t>
    </r>
    <r>
      <rPr>
        <b/>
        <sz val="12"/>
        <color rgb="FFFF0000"/>
        <rFont val="Calibri"/>
        <family val="2"/>
      </rPr>
      <t xml:space="preserve"> PH-GR = 70 KOHM &amp;  ( PH-PH = 6.3 OHM BALANCED</t>
    </r>
    <r>
      <rPr>
        <b/>
        <sz val="12"/>
        <color rgb="FF0000FF"/>
        <rFont val="Calibri"/>
        <family val="2"/>
      </rPr>
      <t xml:space="preserve"> ) , CONNECTED QCI ,</t>
    </r>
    <r>
      <rPr>
        <b/>
        <u/>
        <sz val="12"/>
        <color rgb="FFFF0000"/>
        <rFont val="Calibri"/>
        <family val="2"/>
      </rPr>
      <t xml:space="preserve"> BYPASSED DOWN HOLE SENSOR </t>
    </r>
    <r>
      <rPr>
        <b/>
        <sz val="12"/>
        <color rgb="FF0000FF"/>
        <rFont val="Calibri"/>
        <family val="2"/>
      </rPr>
      <t xml:space="preserve">, STARTED THE WELL AFTER MANY TRIALS , </t>
    </r>
    <r>
      <rPr>
        <b/>
        <u/>
        <sz val="12"/>
        <color rgb="FF336600"/>
        <rFont val="Calibri"/>
        <family val="2"/>
      </rPr>
      <t>CONFIRMED SHORT CIRCUIT IN DOWN HOLE SENSOR</t>
    </r>
    <r>
      <rPr>
        <b/>
        <sz val="12"/>
        <color rgb="FF0000FF"/>
        <rFont val="Calibri"/>
        <family val="2"/>
      </rPr>
      <t xml:space="preserve"> , STARTED THE WELL WITH THE FOLLOWING PARAMETERS : ( FREQ. = 50 HZ , CURR.= 65 AMP , USP/DSP= 346/223 PSI , WHT= 227 F )</t>
    </r>
  </si>
  <si>
    <r>
      <t xml:space="preserve">FINISHED DRILLING , COMPLEATED THE WELL AS OIL PRODUCER FROM (AEB-III-G (10,190 – 10,216 ) &amp;(10,224 – 10,240 ) </t>
    </r>
    <r>
      <rPr>
        <b/>
        <sz val="12"/>
        <color indexed="10"/>
        <rFont val="Calibri"/>
        <family val="2"/>
      </rPr>
      <t>,   PRESS. +/- 4250  PS</t>
    </r>
    <r>
      <rPr>
        <b/>
        <sz val="12"/>
        <color indexed="48"/>
        <rFont val="Calibri"/>
        <family val="2"/>
      </rPr>
      <t xml:space="preserve">I ) , </t>
    </r>
    <r>
      <rPr>
        <b/>
        <u/>
        <sz val="12"/>
        <color indexed="10"/>
        <rFont val="Calibri"/>
        <family val="2"/>
      </rPr>
      <t xml:space="preserve">AS NATURAL  FLOW </t>
    </r>
    <r>
      <rPr>
        <b/>
        <sz val="12"/>
        <color indexed="48"/>
        <rFont val="Calibri"/>
        <family val="2"/>
      </rPr>
      <t xml:space="preserve">,  PERFORMED DST TEST AT DIFFERENT CHOKES AS FOLLOW  </t>
    </r>
  </si>
  <si>
    <r>
      <t xml:space="preserve">UNDER W/O DUE TO SHORT CIRCUIT , ( FOUND SHORT CIRCUIT IN CABLE AT 4 POINTS @ JT'S NO 215 , 240, 242 ,THE LAST ONE  ) , </t>
    </r>
    <r>
      <rPr>
        <b/>
        <sz val="12"/>
        <color rgb="FFFF0000"/>
        <rFont val="Calibri"/>
        <family val="2"/>
      </rPr>
      <t>ADD NEW INTERVAL AEB-IIIG ( 10256-10296 )</t>
    </r>
    <r>
      <rPr>
        <b/>
        <sz val="12"/>
        <color rgb="FF0000FF"/>
        <rFont val="Calibri"/>
        <family val="2"/>
      </rPr>
      <t xml:space="preserve"> , </t>
    </r>
    <r>
      <rPr>
        <b/>
        <sz val="12"/>
        <color rgb="FF00B050"/>
        <rFont val="Calibri"/>
        <family val="2"/>
      </rPr>
      <t>( AEB-III-G (10,190 – 10,216 ) , (10,224 – 10,240 )&amp; ( 10256-10296 ) ON PRODUCTION</t>
    </r>
    <r>
      <rPr>
        <b/>
        <sz val="12"/>
        <color rgb="FF0000FF"/>
        <rFont val="Calibri"/>
        <family val="2"/>
      </rPr>
      <t xml:space="preserve"> ,  RIH WITH SN-8000 ESP , STARTED THE WELL WITH FREQ. = 60 HZ &amp; ADJUSTED USP = 1500 PSI , CURRENT  = 43 A , PIP = 2660 PSI , PDP = 4085 PSI , BHT = 245 F , M.T  = 285 F , W.C = NIL  , ON STRAM @</t>
    </r>
    <r>
      <rPr>
        <b/>
        <u/>
        <sz val="12"/>
        <color rgb="FF0000FF"/>
        <rFont val="Calibri"/>
        <family val="2"/>
      </rPr>
      <t xml:space="preserve"> 31/10/2012</t>
    </r>
  </si>
  <si>
    <r>
      <t xml:space="preserve">UNDER W/O DUE TO ESP PLUGED , ( </t>
    </r>
    <r>
      <rPr>
        <b/>
        <sz val="12"/>
        <color rgb="FFFF0000"/>
        <rFont val="Calibri"/>
        <family val="2"/>
      </rPr>
      <t xml:space="preserve">FOUND TOW PUMPS WAS STUCKED  ( </t>
    </r>
    <r>
      <rPr>
        <b/>
        <sz val="12"/>
        <rFont val="Calibri"/>
        <family val="2"/>
      </rPr>
      <t>CACO₃ SCALE</t>
    </r>
    <r>
      <rPr>
        <b/>
        <sz val="12"/>
        <color rgb="FFFF0000"/>
        <rFont val="Calibri"/>
        <family val="2"/>
      </rPr>
      <t xml:space="preserve"> </t>
    </r>
    <r>
      <rPr>
        <b/>
        <sz val="12"/>
        <color rgb="FF0000FF"/>
        <rFont val="Calibri"/>
        <family val="2"/>
      </rPr>
      <t xml:space="preserve"> )</t>
    </r>
    <r>
      <rPr>
        <b/>
        <sz val="12"/>
        <color theme="1"/>
        <rFont val="Calibri"/>
        <family val="2"/>
      </rPr>
      <t xml:space="preserve"> , RE-PERFORATION FOR INTERVAL   ( 10270-10282, 14 FT ) CANCEL DUE TO STUCK W/ GUNS @ 10290 FT, WORKING ON IT UNTIL FREE   </t>
    </r>
    <r>
      <rPr>
        <b/>
        <sz val="12"/>
        <color rgb="FFFF0000"/>
        <rFont val="Calibri"/>
        <family val="2"/>
      </rPr>
      <t>,RE-PERFORATE THE INTERVAL ( 10256-10268, 12 FT ) ABOVE STUCK POINT</t>
    </r>
    <r>
      <rPr>
        <b/>
        <sz val="12"/>
        <color theme="1"/>
        <rFont val="Calibri"/>
        <family val="2"/>
      </rPr>
      <t xml:space="preserve"> , </t>
    </r>
    <r>
      <rPr>
        <b/>
        <sz val="12"/>
        <color rgb="FFFF0000"/>
        <rFont val="Calibri"/>
        <family val="2"/>
      </rPr>
      <t>RE-PERFORATE AEB-III-G ( 10224-10240, 16 FT) &amp;( 10193-10213, 20FT)</t>
    </r>
    <r>
      <rPr>
        <b/>
        <sz val="12"/>
        <color theme="1"/>
        <rFont val="Calibri"/>
        <family val="2"/>
      </rPr>
      <t xml:space="preserve"> , </t>
    </r>
    <r>
      <rPr>
        <b/>
        <sz val="12"/>
        <color rgb="FF0000FF"/>
        <rFont val="Calibri"/>
        <family val="2"/>
      </rPr>
      <t>REPLACED ESP BY ( TAMOIL ) . ,</t>
    </r>
    <r>
      <rPr>
        <b/>
        <sz val="12"/>
        <color rgb="FFFF0000"/>
        <rFont val="Calibri"/>
        <family val="2"/>
      </rPr>
      <t xml:space="preserve"> RIH WITH  ESP  ( P-62 , 538 SERIES , {66 , 85 &amp; 85 STAGES </t>
    </r>
    <r>
      <rPr>
        <b/>
        <sz val="12"/>
        <color rgb="FF0000FF"/>
        <rFont val="Calibri"/>
        <family val="2"/>
      </rPr>
      <t xml:space="preserve">} TO DEPTH 7985 FT ,  ( , STARTED THE WELL WITH FREQ. =50 HZ &amp; ADJUSTED USP = 950 PSI , CURRENT  = 70 A , PIP = 2080 PSI , PDP = 3462 PSI , BHT = 250F , M.T  = 277 F , W.C = NIL  , ON STRAM </t>
    </r>
    <r>
      <rPr>
        <b/>
        <sz val="12"/>
        <color rgb="FFFF0000"/>
        <rFont val="Calibri"/>
        <family val="2"/>
      </rPr>
      <t>ON 30/1/2014</t>
    </r>
  </si>
  <si>
    <t>PERFORMED TBG TEST AGAINST FB-2 PLUG , PUMPED +/- 100 BBLS OF WATER , WHP = ZERO , CONFIRMED TBG LEAK.</t>
  </si>
  <si>
    <t>Hall#3 (SKID)                                          
 FREQ=50 HZ, CUR.=60 A, USP/DSP=385/200 PSI, WHT=241 F</t>
  </si>
  <si>
    <t>R/U FOR  912 M-II S/U FROM SE-28 ( SH.S=8", S.L=128")</t>
  </si>
  <si>
    <t>RIH W/ 1.75" DHP &amp; S/R  S-88 COND.2 (15X1.5"+124X7/8"+100X1"), ON STREAM</t>
  </si>
  <si>
    <t>15X1.5"+124X7/8"+100X1"</t>
  </si>
  <si>
    <t xml:space="preserve">Hall#3 (SKID)                                          
FREQ=44 Hz, CURR= 51 A, PIP=2275 PSI, PDP=4695 PSI , Ti= 248 F , Tm =284 F, USP/DSP =570/206 PSI, WHT= 231F </t>
  </si>
  <si>
    <t>Hall#3 (SKID)                                          
 FREQ=50 HZ, CUR.=73/74 A, USP/DSP=375/215 PSI, WHT=229 F</t>
  </si>
  <si>
    <r>
      <t xml:space="preserve">   Hall#3 (SKID)                                          
 </t>
    </r>
    <r>
      <rPr>
        <b/>
        <u/>
        <sz val="14"/>
        <color rgb="FFC00000"/>
        <rFont val="Calibri"/>
        <family val="2"/>
      </rPr>
      <t>FREQ.=46 HZ</t>
    </r>
    <r>
      <rPr>
        <b/>
        <sz val="12"/>
        <rFont val="Calibri"/>
        <family val="2"/>
      </rPr>
      <t xml:space="preserve"> , CUR=83/88 A , PIP =1226 PSI , PDP= 4012 PSI, Tm =286 F, Ti=253 F, DSP = 275 PSI , WHT = 234 F</t>
    </r>
  </si>
  <si>
    <r>
      <t>UNDER W/O DUE TO TBG LEAK ,</t>
    </r>
    <r>
      <rPr>
        <b/>
        <sz val="12"/>
        <color rgb="FFFF0000"/>
        <rFont val="Calibri"/>
        <family val="2"/>
      </rPr>
      <t xml:space="preserve"> ( FOUND </t>
    </r>
    <r>
      <rPr>
        <b/>
        <sz val="12"/>
        <color rgb="FF0000FF"/>
        <rFont val="Calibri"/>
        <family val="2"/>
      </rPr>
      <t>L</t>
    </r>
    <r>
      <rPr>
        <b/>
        <u/>
        <sz val="12"/>
        <color rgb="FF0000FF"/>
        <rFont val="Calibri"/>
        <family val="2"/>
      </rPr>
      <t>OWER PUMP &amp;  GAS SEPERATOR</t>
    </r>
    <r>
      <rPr>
        <b/>
        <sz val="12"/>
        <color rgb="FFFF0000"/>
        <rFont val="Calibri"/>
        <family val="2"/>
      </rPr>
      <t xml:space="preserve">  WERE  PARTIALLY PLUGGED BY SOLID MATERIAL ( Looks like the chemical injection fluid)  &amp; NO VISUAL LEAK IN TBG</t>
    </r>
    <r>
      <rPr>
        <b/>
        <sz val="12"/>
        <color rgb="FF0000FF"/>
        <rFont val="Calibri"/>
        <family val="2"/>
      </rPr>
      <t xml:space="preserve"> ,  </t>
    </r>
    <r>
      <rPr>
        <b/>
        <sz val="12"/>
        <color theme="1"/>
        <rFont val="Calibri"/>
        <family val="2"/>
      </rPr>
      <t xml:space="preserve">ISOLATED AEB-III-G (10224-10240) &amp; (10256-10296) BY CMT PLUG , SET B.PLUG @10214.5 FT, </t>
    </r>
    <r>
      <rPr>
        <b/>
        <sz val="12"/>
        <color rgb="FF0000FF"/>
        <rFont val="Calibri"/>
        <family val="2"/>
      </rPr>
      <t xml:space="preserve">  , </t>
    </r>
    <r>
      <rPr>
        <b/>
        <u/>
        <sz val="12"/>
        <rFont val="Calibri"/>
        <family val="2"/>
      </rPr>
      <t>ADD NEW PERF.</t>
    </r>
    <r>
      <rPr>
        <b/>
        <sz val="12"/>
        <rFont val="Calibri"/>
        <family val="2"/>
      </rPr>
      <t xml:space="preserve"> </t>
    </r>
    <r>
      <rPr>
        <b/>
        <sz val="12"/>
        <color rgb="FF00B050"/>
        <rFont val="Calibri"/>
        <family val="2"/>
      </rPr>
      <t>IN AEB-III-G (10,180-10,190) 10 FT</t>
    </r>
    <r>
      <rPr>
        <b/>
        <sz val="12"/>
        <rFont val="Calibri"/>
        <family val="2"/>
      </rPr>
      <t xml:space="preserve">   ,</t>
    </r>
    <r>
      <rPr>
        <b/>
        <sz val="12"/>
        <color rgb="FF00B050"/>
        <rFont val="Calibri"/>
        <family val="2"/>
      </rPr>
      <t xml:space="preserve">   </t>
    </r>
    <r>
      <rPr>
        <b/>
        <u/>
        <sz val="12"/>
        <rFont val="Calibri"/>
        <family val="2"/>
      </rPr>
      <t>RE-PERFORATED</t>
    </r>
    <r>
      <rPr>
        <b/>
        <sz val="12"/>
        <color rgb="FF00B050"/>
        <rFont val="Calibri"/>
        <family val="2"/>
      </rPr>
      <t xml:space="preserve">  AEB-III-G (10,190-10,214) 24 FT </t>
    </r>
    <r>
      <rPr>
        <b/>
        <sz val="12"/>
        <color rgb="FF0000FF"/>
        <rFont val="Calibri"/>
        <family val="2"/>
      </rPr>
      <t xml:space="preserve">, RIH WITH 3 PUMPS SN-8000 , 181 STAGES , Series 538 TO DEPTH 8035 FT , STARTED THE WELL  WITH   FREQ=50 Hz , CUR= 61, USP/DSP=1200/250 PSI, PIP=1860 PSI, PDP=3860 PSI, Ti=242 F, M.T =304 F , ON STREAM </t>
    </r>
    <r>
      <rPr>
        <b/>
        <sz val="12"/>
        <color rgb="FFFF0000"/>
        <rFont val="Calibri"/>
        <family val="2"/>
      </rPr>
      <t>21/1/2016</t>
    </r>
  </si>
  <si>
    <r>
      <t>Hall#3 (SKID) ,</t>
    </r>
    <r>
      <rPr>
        <b/>
        <sz val="12"/>
        <color rgb="FFFF0000"/>
        <rFont val="Calibri"/>
        <family val="2"/>
      </rPr>
      <t xml:space="preserve"> AFTER W/O , ISOLATED AEB-III-G (10224-10240) &amp; (10256-10296) BY CMT PLUG , SET B.PLUG @10214.5 FT,   , RE-PERFORATED AEB-III-G (10,180-10,214) FT  </t>
    </r>
    <r>
      <rPr>
        <b/>
        <sz val="12"/>
        <color indexed="12"/>
        <rFont val="Calibri"/>
        <family val="2"/>
      </rPr>
      <t xml:space="preserve">
FREQ=50 Hz , CUR= 61, USP/DSP=1200/250 PSI, PIP=1860 PSI, PDP=3860 PSI, Ti=242 F, M.T =304 F , GAS RATE= 0.576 MMSCF/D , H2S = 8PPM , CO2 = 8 %.</t>
    </r>
  </si>
  <si>
    <t>Hall#3 (SKID)
FREQ=50 Hz , CUR= 61, USP/DSP=1170/250 PSI, PIP=1910 PSI, PDP=3790 PSI, Ti=243 F, M.T =305 F , GAS RATE= 0.709 MMSCF/D , H2S = 8PPM , CO2 = 8 %.</t>
  </si>
  <si>
    <t xml:space="preserve">                          Hall#3 (SKID)                                          
  FREQ= 50 HZ,  CUR=25 A, PIP=906 PSI, PDP=3065 PSI, Ti = 226 f ,                                  Tm=261 F , DSP=180 PSI ,WHT=158 F         </t>
  </si>
  <si>
    <t xml:space="preserve">    Hall#3 (SKID)                                          
FREQ=48 Hz , CURRENT= 85/87 A, USP/DSP=315/280 PSI , WHT = 236 F,  PIP=1155 PSI, PDP=3315 PSI, Ti=246 F, M.T =282 F , Qg= 0.15 MMSCFPD</t>
  </si>
  <si>
    <t>Hall#3 (SKID)                                          
 FREQ=50 HZ, CUR.=60 A, USP/DSP=385/240 PSI, WHT=242 F</t>
  </si>
  <si>
    <r>
      <t>WELL ( S/R )</t>
    </r>
    <r>
      <rPr>
        <sz val="16"/>
        <rFont val="Calibri"/>
        <family val="2"/>
      </rPr>
      <t xml:space="preserve"> :</t>
    </r>
    <r>
      <rPr>
        <b/>
        <sz val="16"/>
        <rFont val="Calibri"/>
        <family val="2"/>
      </rPr>
      <t xml:space="preserve">   DORRA-1X</t>
    </r>
  </si>
  <si>
    <t xml:space="preserve"> W/O TO PERFORM FRAC FOR B-I ,  TAGGED T.D BY C.T. @ 6200 ' RIH WITH 1.75" RHAC PUMP WITH NEW N-97 S/R ( 30+109+89 ) , R/U FOR 912 M-II S/U ( FROM NE-3) S.L. 112", SH.S. 8" , ON STREAM </t>
  </si>
  <si>
    <t xml:space="preserve">AL.AHLIA , AFTER FRAC. </t>
  </si>
  <si>
    <t xml:space="preserve">SLIGHT F. POUNDING </t>
  </si>
  <si>
    <t>F. POUND , FILLAGE= 71 %</t>
  </si>
  <si>
    <t>F. POUND , FILLAGE= 66 %</t>
  </si>
  <si>
    <t>F. POUND , FILLAGE= 74 %</t>
  </si>
  <si>
    <t xml:space="preserve">STOPPED THE WELL TO CHECK THE S.F.L. </t>
  </si>
  <si>
    <t xml:space="preserve">S.F.L. AFTER 24 HRS. </t>
  </si>
  <si>
    <t>START THE WELL , ON STREAM</t>
  </si>
  <si>
    <r>
      <t xml:space="preserve">SEVERE F. POUND , FILLAGE= 46 - 70 % , </t>
    </r>
    <r>
      <rPr>
        <b/>
        <sz val="12"/>
        <color indexed="10"/>
        <rFont val="Calibri"/>
        <family val="2"/>
      </rPr>
      <t>AFTER 20 HRS RUNNING</t>
    </r>
  </si>
  <si>
    <t>SEVERE F. POUND , FILLAGE= 30 % .</t>
  </si>
  <si>
    <t xml:space="preserve">SEVERE F. POUND, FILLAGE=35 - 50% </t>
  </si>
  <si>
    <t xml:space="preserve">SEVERE F. POUND, FILLAGE=39 % </t>
  </si>
  <si>
    <r>
      <t xml:space="preserve">FLUID POUND , </t>
    </r>
    <r>
      <rPr>
        <b/>
        <sz val="12"/>
        <color indexed="10"/>
        <rFont val="Calibri"/>
        <family val="2"/>
      </rPr>
      <t>P.FILLAGE = 53 %</t>
    </r>
  </si>
  <si>
    <t xml:space="preserve">NO PUMP ACTION , RESET DHP , ON STREAM </t>
  </si>
  <si>
    <t>T.V. LEAK , NEED R/T.</t>
  </si>
  <si>
    <r>
      <t xml:space="preserve">SEVERE F.POUND , </t>
    </r>
    <r>
      <rPr>
        <b/>
        <sz val="12"/>
        <color indexed="10"/>
        <rFont val="Calibri"/>
        <family val="2"/>
      </rPr>
      <t>P.FILLAGE +/- 31% ,
 AFTER  R.TRIP</t>
    </r>
  </si>
  <si>
    <r>
      <t xml:space="preserve">NO PUMP ACTION , </t>
    </r>
    <r>
      <rPr>
        <b/>
        <u/>
        <sz val="12"/>
        <color indexed="10"/>
        <rFont val="Calibri"/>
        <family val="2"/>
      </rPr>
      <t>STOPPED 9 HRS</t>
    </r>
    <r>
      <rPr>
        <b/>
        <sz val="12"/>
        <color indexed="12"/>
        <rFont val="Calibri"/>
        <family val="2"/>
      </rPr>
      <t xml:space="preserve"> , STARTED THE WELL , ON STREAM</t>
    </r>
  </si>
  <si>
    <t>SWITCHED THE WELL TO TIMER MODE</t>
  </si>
  <si>
    <r>
      <t xml:space="preserve">SEVERE F.POUND , </t>
    </r>
    <r>
      <rPr>
        <b/>
        <sz val="12"/>
        <color indexed="10"/>
        <rFont val="Calibri"/>
        <family val="2"/>
      </rPr>
      <t xml:space="preserve">P.FILLAGE +/- 75% </t>
    </r>
  </si>
  <si>
    <r>
      <t xml:space="preserve">PLUNGER STUCKED , R.TRIP </t>
    </r>
    <r>
      <rPr>
        <b/>
        <u/>
        <sz val="12"/>
        <color rgb="FFFF0000"/>
        <rFont val="Calibri"/>
        <family val="2"/>
      </rPr>
      <t>WITH 1.5 " DHP</t>
    </r>
    <r>
      <rPr>
        <b/>
        <sz val="12"/>
        <color rgb="FF0000FF"/>
        <rFont val="Calibri"/>
        <family val="2"/>
      </rPr>
      <t xml:space="preserve"> , ON STREAM.</t>
    </r>
  </si>
  <si>
    <r>
      <t xml:space="preserve">SEVERE F.POUND , </t>
    </r>
    <r>
      <rPr>
        <b/>
        <sz val="12"/>
        <color indexed="10"/>
        <rFont val="Calibri"/>
        <family val="2"/>
      </rPr>
      <t xml:space="preserve">P.FILLAGE +/- 20% </t>
    </r>
  </si>
  <si>
    <r>
      <t xml:space="preserve">BAKER ( </t>
    </r>
    <r>
      <rPr>
        <b/>
        <sz val="12"/>
        <color rgb="FFFF0000"/>
        <rFont val="Calibri"/>
        <family val="2"/>
      </rPr>
      <t>PUMP SIZE = 1.5"</t>
    </r>
    <r>
      <rPr>
        <b/>
        <sz val="12"/>
        <color indexed="12"/>
        <rFont val="Calibri"/>
        <family val="2"/>
      </rPr>
      <t xml:space="preserve"> )</t>
    </r>
  </si>
  <si>
    <r>
      <t xml:space="preserve">SEVERE F.POUND , </t>
    </r>
    <r>
      <rPr>
        <b/>
        <sz val="12"/>
        <color indexed="10"/>
        <rFont val="Calibri"/>
        <family val="2"/>
      </rPr>
      <t xml:space="preserve">P.FILLAGE +/- 43% </t>
    </r>
  </si>
  <si>
    <t>NO PUMP ACTION , RESET DHP , ON STREAM</t>
  </si>
  <si>
    <t>SWITCHED THE WELL TO TIMER MODE  , RUN  1   HR ,  OFF  3  HR</t>
  </si>
  <si>
    <r>
      <t xml:space="preserve">SEVERE F.POUND , </t>
    </r>
    <r>
      <rPr>
        <b/>
        <sz val="12"/>
        <color indexed="10"/>
        <rFont val="Calibri"/>
        <family val="2"/>
      </rPr>
      <t xml:space="preserve">P.FILLAGE +/- 65% </t>
    </r>
  </si>
  <si>
    <r>
      <t xml:space="preserve">NO PUMP ACTION ,R.TRIP, ON STREAM </t>
    </r>
    <r>
      <rPr>
        <b/>
        <u/>
        <sz val="12"/>
        <color rgb="FFFF0000"/>
        <rFont val="Calibri"/>
        <family val="2"/>
      </rPr>
      <t>19/11/13</t>
    </r>
  </si>
  <si>
    <t>19-6-2014</t>
  </si>
  <si>
    <t>NO PUMP ACTION , R/T W/ 1.5" ANCHOR PUMP (RET. 1X1" ROD), NOT PROD, TBG TEST, NOT HOLD, WAITING W/O.</t>
  </si>
  <si>
    <r>
      <t xml:space="preserve">UNDER W/O DUE TO TBG LEAK ( </t>
    </r>
    <r>
      <rPr>
        <b/>
        <sz val="12"/>
        <rFont val="Calibri"/>
        <family val="2"/>
      </rPr>
      <t>FOUND CRACK IN JT NO. 76 , (TOTAL 187 JT</t>
    </r>
    <r>
      <rPr>
        <b/>
        <sz val="12"/>
        <color rgb="FF0000FF"/>
        <rFont val="Calibri"/>
        <family val="2"/>
      </rPr>
      <t xml:space="preserve"> )) , TAGGED T.D @ 6500 FT , RIH W/1.5" DHP &amp; THE SAME S/R EXCEPT (15X7/8" NEW S-88) W/CONFIG. (30X1" + 120X1" + 86X1"), </t>
    </r>
    <r>
      <rPr>
        <b/>
        <u/>
        <sz val="12"/>
        <color rgb="FFFF0000"/>
        <rFont val="Calibri"/>
        <family val="2"/>
      </rPr>
      <t>ON STREAM ON 28-7-2014.</t>
    </r>
  </si>
  <si>
    <t>RUN THE WELL ON TIMER MODE . ( 2 HRs RUN / 2 HRs OFF )</t>
  </si>
  <si>
    <t>HALL. , CHOKE SIZE =48/64" , USP/DSP=272/176 PSI , GAS RATE =1.317 MMSCF/D</t>
  </si>
  <si>
    <r>
      <t xml:space="preserve">CONT'D W/O TO RIH WITH </t>
    </r>
    <r>
      <rPr>
        <b/>
        <sz val="16"/>
        <color rgb="FF0000FF"/>
        <rFont val="Calibri"/>
        <family val="2"/>
      </rPr>
      <t>3</t>
    </r>
    <r>
      <rPr>
        <b/>
        <sz val="12"/>
        <color rgb="FF0000FF"/>
        <rFont val="Calibri"/>
        <family val="2"/>
      </rPr>
      <t xml:space="preserve"> PUMPS 308 STAGES  </t>
    </r>
    <r>
      <rPr>
        <b/>
        <u/>
        <sz val="14"/>
        <color rgb="FFFF0000"/>
        <rFont val="Calibri"/>
        <family val="2"/>
      </rPr>
      <t>DN-1050</t>
    </r>
    <r>
      <rPr>
        <b/>
        <sz val="12"/>
        <color rgb="FF0000FF"/>
        <rFont val="Calibri"/>
        <family val="2"/>
      </rPr>
      <t xml:space="preserve"> - 400 SERIES @ 10930  FT   ,  STARTED THE WELL   ,  DIVERTED THE WELL TO TEST SEP. , PRODUCING SMALL QUANTITY OF OIL ,</t>
    </r>
    <r>
      <rPr>
        <b/>
        <u/>
        <sz val="12"/>
        <color rgb="FFFF0000"/>
        <rFont val="Calibri"/>
        <family val="2"/>
      </rPr>
      <t xml:space="preserve"> REPLACED SWITCH BOARD BY VSD</t>
    </r>
    <r>
      <rPr>
        <b/>
        <sz val="12"/>
        <color rgb="FF0000FF"/>
        <rFont val="Calibri"/>
        <family val="2"/>
      </rPr>
      <t>, INCREASED FREQ. TO/</t>
    </r>
    <r>
      <rPr>
        <b/>
        <sz val="12"/>
        <color rgb="FFFF0000"/>
        <rFont val="Calibri"/>
        <family val="2"/>
      </rPr>
      <t xml:space="preserve"> 57 </t>
    </r>
    <r>
      <rPr>
        <b/>
        <sz val="12"/>
        <color rgb="FF0000FF"/>
        <rFont val="Calibri"/>
        <family val="2"/>
      </rPr>
      <t xml:space="preserve">HZ, STILL PRODUCING </t>
    </r>
    <r>
      <rPr>
        <b/>
        <u/>
        <sz val="12"/>
        <color rgb="FFFF0000"/>
        <rFont val="Calibri"/>
        <family val="2"/>
      </rPr>
      <t>INTERMITTENT FLOW</t>
    </r>
    <r>
      <rPr>
        <b/>
        <sz val="12"/>
        <color rgb="FF0000FF"/>
        <rFont val="Calibri"/>
        <family val="2"/>
      </rPr>
      <t xml:space="preserve">, STOPPED THE WELL (PIP : 980 PSI  , PDP :4618 PSI , A: 26 AMP , TM:320 F )  ,                                                                                                                     
RIH WITH </t>
    </r>
    <r>
      <rPr>
        <b/>
        <sz val="12"/>
        <color rgb="FFFF0000"/>
        <rFont val="Calibri"/>
        <family val="2"/>
      </rPr>
      <t xml:space="preserve"> G.C.</t>
    </r>
    <r>
      <rPr>
        <b/>
        <sz val="12"/>
        <color rgb="FF0000FF"/>
        <rFont val="Calibri"/>
        <family val="2"/>
      </rPr>
      <t xml:space="preserve"> WITH DIFFERENT SIZE ( </t>
    </r>
    <r>
      <rPr>
        <b/>
        <sz val="12"/>
        <color rgb="FFFF0000"/>
        <rFont val="Calibri"/>
        <family val="2"/>
      </rPr>
      <t>2.34" &amp; 2.31"</t>
    </r>
    <r>
      <rPr>
        <b/>
        <sz val="12"/>
        <color rgb="FF0000FF"/>
        <rFont val="Calibri"/>
        <family val="2"/>
      </rPr>
      <t xml:space="preserve"> ) HAD </t>
    </r>
    <r>
      <rPr>
        <b/>
        <sz val="12"/>
        <color rgb="FFFF0000"/>
        <rFont val="Calibri"/>
        <family val="2"/>
      </rPr>
      <t xml:space="preserve">OBSTRUCTION @1023 FT </t>
    </r>
    <r>
      <rPr>
        <b/>
        <sz val="12"/>
        <color rgb="FF0000FF"/>
        <rFont val="Calibri"/>
        <family val="2"/>
      </rPr>
      <t xml:space="preserve">( S/L  DEPTH ),  RIH W/ </t>
    </r>
    <r>
      <rPr>
        <b/>
        <sz val="12"/>
        <color rgb="FFFF0000"/>
        <rFont val="Calibri"/>
        <family val="2"/>
      </rPr>
      <t>C/T</t>
    </r>
    <r>
      <rPr>
        <b/>
        <sz val="12"/>
        <color rgb="FF0000FF"/>
        <rFont val="Calibri"/>
        <family val="2"/>
      </rPr>
      <t xml:space="preserve">  T/ 7000 FT THEN 10600 FT WHILE </t>
    </r>
    <r>
      <rPr>
        <b/>
        <sz val="12"/>
        <color rgb="FFFF0000"/>
        <rFont val="Calibri"/>
        <family val="2"/>
      </rPr>
      <t xml:space="preserve">PUMPING N2 </t>
    </r>
    <r>
      <rPr>
        <b/>
        <sz val="12"/>
        <color rgb="FF0000FF"/>
        <rFont val="Calibri"/>
        <family val="2"/>
      </rPr>
      <t>TILL HAVE OIL AT RETURN, DIVERT WELL TO TEST PACKAGE WHILE PUMPING N2</t>
    </r>
    <r>
      <rPr>
        <b/>
        <sz val="12"/>
        <color rgb="FF00B050"/>
        <rFont val="Calibri"/>
        <family val="2"/>
      </rPr>
      <t xml:space="preserve"> (CHOCK FULLY OPEN , WHP : 120 PSI,  OIL RATE: 286 B/D,  GROSS: 310 B/D,  W.C: 8 %,  SALINITY: 120000 NACL)</t>
    </r>
    <r>
      <rPr>
        <b/>
        <sz val="12"/>
        <color rgb="FF0000FF"/>
        <rFont val="Calibri"/>
        <family val="2"/>
      </rPr>
      <t xml:space="preserve"> , PUMP FRESH WTR WITH C.T FOR </t>
    </r>
    <r>
      <rPr>
        <b/>
        <sz val="12"/>
        <color rgb="FFFF0000"/>
        <rFont val="Calibri"/>
        <family val="2"/>
      </rPr>
      <t>BACK WASH ESP ,</t>
    </r>
    <r>
      <rPr>
        <b/>
        <sz val="12"/>
        <color rgb="FF0000FF"/>
        <rFont val="Calibri"/>
        <family val="2"/>
      </rPr>
      <t xml:space="preserve">  HAD WHP:600 PSI WHILE OBSERVING  WHP FOUND DECREASED TO 200 PSI.                                                                                          STARTED ESP ( </t>
    </r>
    <r>
      <rPr>
        <b/>
        <sz val="12"/>
        <color rgb="FFFF0000"/>
        <rFont val="Calibri"/>
        <family val="2"/>
      </rPr>
      <t>19.5 AMP , 55 HZ, WHP: 150 PSI , PIP :1050, PDP: 2230</t>
    </r>
    <r>
      <rPr>
        <b/>
        <sz val="12"/>
        <color rgb="FF0000FF"/>
        <rFont val="Calibri"/>
        <family val="2"/>
      </rPr>
      <t>) , HAD OIL RETURN AT SURFACE, DIVERT FLOW TO TEST PACKAGE (</t>
    </r>
    <r>
      <rPr>
        <b/>
        <sz val="12"/>
        <color rgb="FFFF0000"/>
        <rFont val="Calibri"/>
        <family val="2"/>
      </rPr>
      <t>GROSS : 1200 BPD, WHP: 150 PSI , W.C : 5 %. NET OIL : 1100 BPD</t>
    </r>
    <r>
      <rPr>
        <b/>
        <sz val="12"/>
        <color rgb="FF0000FF"/>
        <rFont val="Calibri"/>
        <family val="2"/>
      </rPr>
      <t>) ,  (</t>
    </r>
    <r>
      <rPr>
        <b/>
        <sz val="12"/>
        <color rgb="FFFF0000"/>
        <rFont val="Calibri"/>
        <family val="2"/>
      </rPr>
      <t xml:space="preserve"> LAST PIP BEFOR STOPPING  =605 PSI</t>
    </r>
    <r>
      <rPr>
        <b/>
        <sz val="12"/>
        <color rgb="FF0000FF"/>
        <rFont val="Calibri"/>
        <family val="2"/>
      </rPr>
      <t xml:space="preserve"> ) , ESP PUMP HAD </t>
    </r>
    <r>
      <rPr>
        <b/>
        <sz val="12"/>
        <color rgb="FFFF0000"/>
        <rFont val="Calibri"/>
        <family val="2"/>
      </rPr>
      <t>GAS LOCKED</t>
    </r>
    <r>
      <rPr>
        <b/>
        <sz val="12"/>
        <color rgb="FF0000FF"/>
        <rFont val="Calibri"/>
        <family val="2"/>
      </rPr>
      <t xml:space="preserve"> , THEN STOP ESP PUMP &amp; SECURE WELL. ,
R/M </t>
    </r>
    <r>
      <rPr>
        <b/>
        <sz val="12"/>
        <color rgb="FFFF0000"/>
        <rFont val="Calibri"/>
        <family val="2"/>
      </rPr>
      <t xml:space="preserve">14/3/2015    </t>
    </r>
    <r>
      <rPr>
        <b/>
        <sz val="12"/>
        <color rgb="FF0000FF"/>
        <rFont val="Calibri"/>
        <family val="2"/>
      </rPr>
      <t xml:space="preserve">                              </t>
    </r>
  </si>
  <si>
    <t xml:space="preserve">STATIC  PIP = 3140 PSI </t>
  </si>
  <si>
    <t xml:space="preserve">STATIC  PIP = 4595 PSI </t>
  </si>
  <si>
    <r>
      <t xml:space="preserve">UNDER W/O DUE TO </t>
    </r>
    <r>
      <rPr>
        <b/>
        <sz val="12"/>
        <color rgb="FFFF0000"/>
        <rFont val="Calibri"/>
        <family val="2"/>
      </rPr>
      <t>C/S FROM ESP COMPLETION TO N/F</t>
    </r>
    <r>
      <rPr>
        <b/>
        <sz val="12"/>
        <color rgb="FF0000FF"/>
        <rFont val="Calibri"/>
        <family val="2"/>
      </rPr>
      <t xml:space="preserve"> &amp; </t>
    </r>
    <r>
      <rPr>
        <b/>
        <sz val="12"/>
        <color rgb="FFFF0000"/>
        <rFont val="Calibri"/>
        <family val="2"/>
      </rPr>
      <t xml:space="preserve">PERFORM </t>
    </r>
    <r>
      <rPr>
        <b/>
        <u/>
        <sz val="12"/>
        <color rgb="FFFF0000"/>
        <rFont val="Calibri"/>
        <family val="2"/>
      </rPr>
      <t>ACID TREATMENT</t>
    </r>
    <r>
      <rPr>
        <b/>
        <sz val="12"/>
        <color rgb="FF0000FF"/>
        <rFont val="Calibri"/>
        <family val="2"/>
      </rPr>
      <t xml:space="preserve"> , FOUND </t>
    </r>
    <r>
      <rPr>
        <b/>
        <sz val="12"/>
        <color rgb="FF002060"/>
        <rFont val="Calibri"/>
        <family val="2"/>
      </rPr>
      <t>ALL ESP STRING WAS FREE ROTATED</t>
    </r>
    <r>
      <rPr>
        <b/>
        <sz val="12"/>
        <color rgb="FF0000FF"/>
        <rFont val="Calibri"/>
        <family val="2"/>
      </rPr>
      <t xml:space="preserve"> , </t>
    </r>
    <r>
      <rPr>
        <b/>
        <sz val="12"/>
        <color rgb="FF002060"/>
        <rFont val="Calibri"/>
        <family val="2"/>
      </rPr>
      <t xml:space="preserve">PROTECTOR COATING DAMAGE </t>
    </r>
    <r>
      <rPr>
        <b/>
        <sz val="12"/>
        <color rgb="FF0000FF"/>
        <rFont val="Calibri"/>
        <family val="2"/>
      </rPr>
      <t>AND THERE WAS</t>
    </r>
    <r>
      <rPr>
        <b/>
        <sz val="12"/>
        <color rgb="FF002060"/>
        <rFont val="Calibri"/>
        <family val="2"/>
      </rPr>
      <t xml:space="preserve"> A LITTLE PIECE OF SCALE ON THE THIRD PUMP AND THE HEAD OF THE
MOTOR </t>
    </r>
    <r>
      <rPr>
        <b/>
        <sz val="12"/>
        <color rgb="FF0000FF"/>
        <rFont val="Calibri"/>
        <family val="2"/>
      </rPr>
      <t xml:space="preserve"> , RIH WITH  </t>
    </r>
    <r>
      <rPr>
        <b/>
        <sz val="12"/>
        <color rgb="FFFF0000"/>
        <rFont val="Calibri"/>
        <family val="2"/>
      </rPr>
      <t>N/F</t>
    </r>
    <r>
      <rPr>
        <b/>
        <sz val="12"/>
        <color rgb="FF0000FF"/>
        <rFont val="Calibri"/>
        <family val="2"/>
      </rPr>
      <t xml:space="preserve">  COMPLETION , 
(</t>
    </r>
    <r>
      <rPr>
        <b/>
        <sz val="12"/>
        <color rgb="FFFF0000"/>
        <rFont val="Calibri"/>
        <family val="2"/>
      </rPr>
      <t xml:space="preserve"> PERFORMED INJ.TEST W/DISPACEMENT FLUID AT RATE 0.25BBL/MIN  , MAX. W.H.P =2400 PSI (AFTER 15 MIN PUMPING)  , AT RATE 0.5 BBL/MIN MAX. W.H.P  =2900 PSI (AFTER 15 MIN PUMPING),W.H.P DROPED F/2900 PSI T/500 PSI WITH IN 4 MIN., W.H.P DROPED F/500 PSI T/ZERO PSI WITH IN 6 MIN )</t>
    </r>
    <r>
      <rPr>
        <b/>
        <sz val="12"/>
        <color rgb="FF0000FF"/>
        <rFont val="Calibri"/>
        <family val="2"/>
      </rPr>
      <t xml:space="preserve"> ,  
 </t>
    </r>
    <r>
      <rPr>
        <b/>
        <sz val="12"/>
        <color rgb="FF00B050"/>
        <rFont val="Calibri"/>
        <family val="2"/>
      </rPr>
      <t>PERFORM ACID JOB,  START INJ.W/RATE 0.5 BBL/MIN , W.H.P REACHED 2450 PSI WITHIN 9 MIN , THEN DROPED T/500 PSI THEN T/ZERO WITHIN 1 MIN , INCREASE PUMPING RATE T/0.75 BPM , THEN T/1:1.2 BPM W.H.P=ZERO , PUMP ACID  (76 BBL PRE FLUS+76 BBL MAIN TREATMENT+38 BBL AFTER FLUSH</t>
    </r>
    <r>
      <rPr>
        <b/>
        <sz val="12"/>
        <color rgb="FFFF0000"/>
        <rFont val="Calibri"/>
        <family val="2"/>
      </rPr>
      <t xml:space="preserve"> </t>
    </r>
    <r>
      <rPr>
        <b/>
        <sz val="12"/>
        <color rgb="FF00B050"/>
        <rFont val="Calibri"/>
        <family val="2"/>
      </rPr>
      <t>FOR PERF. INTERVALS F/11658' T/11346' )</t>
    </r>
    <r>
      <rPr>
        <b/>
        <sz val="12"/>
        <color rgb="FF0000FF"/>
        <rFont val="Calibri"/>
        <family val="2"/>
      </rPr>
      <t xml:space="preserve"> , </t>
    </r>
    <r>
      <rPr>
        <b/>
        <u/>
        <sz val="12"/>
        <rFont val="Calibri"/>
        <family val="2"/>
      </rPr>
      <t xml:space="preserve">DURING 
MID-WAY TEST 2.35" DID NOT PASS ( HAD OBST. @ </t>
    </r>
    <r>
      <rPr>
        <b/>
        <u/>
        <sz val="12"/>
        <color rgb="FFFF0000"/>
        <rFont val="Calibri"/>
        <family val="2"/>
      </rPr>
      <t>6674</t>
    </r>
    <r>
      <rPr>
        <b/>
        <u/>
        <sz val="12"/>
        <rFont val="Calibri"/>
        <family val="2"/>
      </rPr>
      <t xml:space="preserve"> FT), RIH W/ 2.28" G.C. PASSED, OK. </t>
    </r>
    <r>
      <rPr>
        <b/>
        <sz val="12"/>
        <color rgb="FF0000FF"/>
        <rFont val="Calibri"/>
        <family val="2"/>
      </rPr>
      <t>LIFTING WELL W/N</t>
    </r>
    <r>
      <rPr>
        <b/>
        <sz val="11"/>
        <color rgb="FF0000FF"/>
        <rFont val="Calibri"/>
        <family val="2"/>
      </rPr>
      <t xml:space="preserve">2 </t>
    </r>
    <r>
      <rPr>
        <b/>
        <sz val="12"/>
        <color rgb="FFFF0000"/>
        <rFont val="Calibri"/>
        <family val="2"/>
      </rPr>
      <t xml:space="preserve"> </t>
    </r>
    <r>
      <rPr>
        <b/>
        <sz val="12"/>
        <color rgb="FF0000FF"/>
        <rFont val="Calibri"/>
        <family val="2"/>
      </rPr>
      <t xml:space="preserve">, DIVERTED THE WELL THROUGH TEST PACKAGE ON </t>
    </r>
    <r>
      <rPr>
        <b/>
        <sz val="12"/>
        <color rgb="FFFF0000"/>
        <rFont val="Calibri"/>
        <family val="2"/>
      </rPr>
      <t>28/3/2015</t>
    </r>
  </si>
  <si>
    <t>EXPRO , CHOCK SIZE =32/64" , USP/DSP=168/35 PSI , GAS RATE = 0.491 MMSCF/D</t>
  </si>
  <si>
    <t>EXPRO , CHOCK SIZE =32/64" , USP/DSP=240/35 PSI , GAS RATE = 0.480 MMSCF/D</t>
  </si>
  <si>
    <t>EXPRO , CHOCK SIZE =32/64" , USP/DSP=190/35 PSI , GAS RATE = 0.473 MMSCF/D</t>
  </si>
  <si>
    <t>EXPRO , CHOCK SIZE =32/64" , USP/DSP=163/30 PSI , GAS RATE = 0.381 MMSCF/D</t>
  </si>
  <si>
    <t>EXPRO , CHOCK SIZE =32/64" , USP/DSP=125/30 PSI , GAS RATE = 0.290 MMSCF/D , H2S=5 PPM , CO2= 5 %</t>
  </si>
  <si>
    <t>EXPRO , CHOCK SIZE =32/64" , USP/DSP=120/30 PSI , GAS RATE = 0.279 MMSCF/D</t>
  </si>
  <si>
    <t>EXPRO , CHOCK SIZE =32/64" , USP/DSP=96/20 PSI , GAS RATE = 0.255 MMSCF/D</t>
  </si>
  <si>
    <t>EXPRO , CHOCK SIZE =32/64" , USP/DSP=96/20 PSI , GAS RATE = 0.327 MMSCF/D</t>
  </si>
  <si>
    <r>
      <t xml:space="preserve">FOUND THE WELL HAD </t>
    </r>
    <r>
      <rPr>
        <b/>
        <u/>
        <sz val="12"/>
        <color rgb="FFFF0000"/>
        <rFont val="Calibri"/>
        <family val="2"/>
      </rPr>
      <t xml:space="preserve">CEASED FLOW </t>
    </r>
    <r>
      <rPr>
        <b/>
        <sz val="12"/>
        <color rgb="FF0000FF"/>
        <rFont val="Calibri"/>
        <family val="2"/>
      </rPr>
      <t>(</t>
    </r>
    <r>
      <rPr>
        <b/>
        <sz val="12"/>
        <color rgb="FFFF0000"/>
        <rFont val="Calibri"/>
        <family val="2"/>
      </rPr>
      <t>WHP= ZERO</t>
    </r>
    <r>
      <rPr>
        <b/>
        <sz val="12"/>
        <color rgb="FF0000FF"/>
        <rFont val="Calibri"/>
        <family val="2"/>
      </rPr>
      <t xml:space="preserve">) , SHUT IN SAME, </t>
    </r>
    <r>
      <rPr>
        <b/>
        <sz val="12"/>
        <color rgb="FFFF0000"/>
        <rFont val="Calibri"/>
        <family val="2"/>
      </rPr>
      <t>WHP ARAISED T 130 PSI</t>
    </r>
    <r>
      <rPr>
        <b/>
        <sz val="12"/>
        <color rgb="FF0000FF"/>
        <rFont val="Calibri"/>
        <family val="2"/>
      </rPr>
      <t xml:space="preserve"> DIVERTED SAME TO PRODUCTION  , THEN CEASED FLOW IMMEDIATELY, SHUT THE WELL AGAIN FOR BUILD UP (</t>
    </r>
    <r>
      <rPr>
        <b/>
        <sz val="12"/>
        <color rgb="FFFF0000"/>
        <rFont val="Calibri"/>
        <family val="2"/>
      </rPr>
      <t>WHP= 60 PSI</t>
    </r>
    <r>
      <rPr>
        <b/>
        <sz val="12"/>
        <color rgb="FF0000FF"/>
        <rFont val="Calibri"/>
        <family val="2"/>
      </rPr>
      <t>) AFTER 15 HRs FROM SHUT IN.</t>
    </r>
  </si>
  <si>
    <r>
      <t xml:space="preserve"> PERFORMED W/L JOB, RIH WITH</t>
    </r>
    <r>
      <rPr>
        <b/>
        <sz val="12"/>
        <color rgb="FFFF0000"/>
        <rFont val="Calibri"/>
        <family val="2"/>
      </rPr>
      <t xml:space="preserve"> 1.9" GC</t>
    </r>
    <r>
      <rPr>
        <b/>
        <sz val="12"/>
        <color rgb="FF0000FF"/>
        <rFont val="Calibri"/>
        <family val="2"/>
      </rPr>
      <t xml:space="preserve"> , TAGGED</t>
    </r>
    <r>
      <rPr>
        <b/>
        <sz val="12"/>
        <color rgb="FFFF0000"/>
        <rFont val="Calibri"/>
        <family val="2"/>
      </rPr>
      <t xml:space="preserve"> TD @ 11948 FT</t>
    </r>
    <r>
      <rPr>
        <b/>
        <sz val="12"/>
        <color rgb="FF0000FF"/>
        <rFont val="Calibri"/>
        <family val="2"/>
      </rPr>
      <t xml:space="preserve">" WIRE LINE DEPTH" , RIH W/ </t>
    </r>
    <r>
      <rPr>
        <b/>
        <sz val="12"/>
        <color rgb="FFFF0000"/>
        <rFont val="Calibri"/>
        <family val="2"/>
      </rPr>
      <t>2.23" G.C.</t>
    </r>
    <r>
      <rPr>
        <b/>
        <sz val="12"/>
        <color rgb="FF0000FF"/>
        <rFont val="Calibri"/>
        <family val="2"/>
      </rPr>
      <t xml:space="preserve"> ,TAGGED R-NIPPLE@ 11360 FT, RIH W/2 M.G., SET SAME @ R-NIPLLE AT 11360 FT, KEPT WELL SHUT IN FOR </t>
    </r>
    <r>
      <rPr>
        <b/>
        <sz val="12"/>
        <color rgb="FFFF0000"/>
        <rFont val="Calibri"/>
        <family val="2"/>
      </rPr>
      <t>BUILD UP</t>
    </r>
    <r>
      <rPr>
        <b/>
        <sz val="12"/>
        <color rgb="FF0000FF"/>
        <rFont val="Calibri"/>
        <family val="2"/>
      </rPr>
      <t xml:space="preserve"> PERIOD </t>
    </r>
  </si>
  <si>
    <t>OPENED THE WELL THROUGH EXPRO TEST SEP. , FOUND WHP = 50 PSI  , DIVERTED TO FLARE PIT , PRESSURE DROPPED TO ZERO  INSTANTLY , CHECKED SCSSV BY S/L , FOUND IT OPEN OK , NO BUILD UP PRESSURE AFTER 20 HRS. ( WHP = ZERO ) .</t>
  </si>
  <si>
    <r>
      <t xml:space="preserve">RETRIEVED 2 M.G. , </t>
    </r>
    <r>
      <rPr>
        <b/>
        <sz val="12"/>
        <color rgb="FFFF0000"/>
        <rFont val="Calibri"/>
        <family val="2"/>
      </rPr>
      <t xml:space="preserve">PS = 2860 PSI </t>
    </r>
    <r>
      <rPr>
        <b/>
        <sz val="12"/>
        <color rgb="FF0000FF"/>
        <rFont val="Calibri"/>
        <family val="2"/>
      </rPr>
      <t xml:space="preserve">, BHT = 254 F , </t>
    </r>
    <r>
      <rPr>
        <b/>
        <sz val="12"/>
        <color rgb="FFFF0000"/>
        <rFont val="Calibri"/>
        <family val="2"/>
      </rPr>
      <t xml:space="preserve">AFTER  9 DAYS </t>
    </r>
    <r>
      <rPr>
        <b/>
        <sz val="12"/>
        <color rgb="FF0000FF"/>
        <rFont val="Calibri"/>
        <family val="2"/>
      </rPr>
      <t xml:space="preserve">, PERFORMED STATIC GRADIENT = 0.32 PSI/FT  TO DEPTH 2000 FT , (WHP= ZERO), CLOSED THE WELL </t>
    </r>
  </si>
  <si>
    <t xml:space="preserve">RIH WITH 2.155 " G.C ( SPECIAL FABRICATION ) , TAGGED TD @ 11860 FT </t>
  </si>
  <si>
    <t>RIH WITH SHOE GUN, PERFORATE ONLY 10 FT, FROM / 11648 TO / 11658. RELEASED SAPESCO E/L DUE TO BAD PERFORMANCE.</t>
  </si>
  <si>
    <r>
      <t xml:space="preserve">PERFORMED TBG PUNCHER @ </t>
    </r>
    <r>
      <rPr>
        <b/>
        <sz val="12"/>
        <color rgb="FFFF0000"/>
        <rFont val="Calibri"/>
        <family val="2"/>
      </rPr>
      <t>6500</t>
    </r>
    <r>
      <rPr>
        <b/>
        <sz val="12"/>
        <color rgb="FF0000FF"/>
        <rFont val="Calibri"/>
        <family val="2"/>
      </rPr>
      <t xml:space="preserve"> FT </t>
    </r>
  </si>
  <si>
    <r>
      <t xml:space="preserve">TRANSFERRED S/U FROM </t>
    </r>
    <r>
      <rPr>
        <b/>
        <sz val="12"/>
        <color rgb="FFFF0000"/>
        <rFont val="Calibri"/>
        <family val="2"/>
      </rPr>
      <t>ARC-1X</t>
    </r>
    <r>
      <rPr>
        <b/>
        <sz val="12"/>
        <color rgb="FF0000FF"/>
        <rFont val="Calibri"/>
        <family val="2"/>
      </rPr>
      <t xml:space="preserve"> TO </t>
    </r>
    <r>
      <rPr>
        <b/>
        <sz val="12"/>
        <color rgb="FFFF0000"/>
        <rFont val="Calibri"/>
        <family val="2"/>
      </rPr>
      <t>DOR-1X</t>
    </r>
  </si>
  <si>
    <r>
      <t xml:space="preserve">OPENED SSSV , FOUND WHP= </t>
    </r>
    <r>
      <rPr>
        <b/>
        <sz val="12"/>
        <color rgb="FFFF0000"/>
        <rFont val="Calibri"/>
        <family val="2"/>
      </rPr>
      <t>350</t>
    </r>
    <r>
      <rPr>
        <b/>
        <sz val="12"/>
        <color rgb="FF0000FF"/>
        <rFont val="Calibri"/>
        <family val="2"/>
      </rPr>
      <t xml:space="preserve"> PSI , RIH W/ </t>
    </r>
    <r>
      <rPr>
        <b/>
        <sz val="12"/>
        <color rgb="FFFF0000"/>
        <rFont val="Calibri"/>
        <family val="2"/>
      </rPr>
      <t>SPECIAL 2" ANCHOR PUMP</t>
    </r>
    <r>
      <rPr>
        <b/>
        <sz val="12"/>
        <color rgb="FF0000FF"/>
        <rFont val="Calibri"/>
        <family val="2"/>
      </rPr>
      <t xml:space="preserve">  ON </t>
    </r>
    <r>
      <rPr>
        <b/>
        <sz val="12"/>
        <color rgb="FFFF0000"/>
        <rFont val="Calibri"/>
        <family val="2"/>
      </rPr>
      <t xml:space="preserve"> GRADE H-CH S/R</t>
    </r>
    <r>
      <rPr>
        <b/>
        <sz val="12"/>
        <color rgb="FF0000FF"/>
        <rFont val="Calibri"/>
        <family val="2"/>
      </rPr>
      <t xml:space="preserve"> ( 30X1" +131X7/8"+80X1") ,SET ANCHOR @ </t>
    </r>
    <r>
      <rPr>
        <b/>
        <sz val="12"/>
        <color rgb="FFFF0000"/>
        <rFont val="Calibri"/>
        <family val="2"/>
      </rPr>
      <t>6025</t>
    </r>
    <r>
      <rPr>
        <b/>
        <sz val="12"/>
        <color rgb="FF0000FF"/>
        <rFont val="Calibri"/>
        <family val="2"/>
      </rPr>
      <t xml:space="preserve"> FT , ON STREAM ON </t>
    </r>
    <r>
      <rPr>
        <b/>
        <sz val="12"/>
        <color rgb="FFFF0000"/>
        <rFont val="Calibri"/>
        <family val="2"/>
      </rPr>
      <t>1/7/2015</t>
    </r>
  </si>
  <si>
    <t>DECREASED S.L F/168" TO 128" &amp; SH.S F/10" TO 8"</t>
  </si>
  <si>
    <r>
      <t xml:space="preserve">GAS INTERFERENCE  ,  </t>
    </r>
    <r>
      <rPr>
        <b/>
        <sz val="12"/>
        <color rgb="FFFF0000"/>
        <rFont val="Calibri"/>
        <family val="2"/>
      </rPr>
      <t xml:space="preserve">P.FILLAGE  +/- 67 % </t>
    </r>
  </si>
  <si>
    <r>
      <t xml:space="preserve">BAKER , </t>
    </r>
    <r>
      <rPr>
        <b/>
        <sz val="12"/>
        <color rgb="FFFF0000"/>
        <rFont val="Calibri"/>
        <family val="2"/>
      </rPr>
      <t>RES. DECLINE</t>
    </r>
  </si>
  <si>
    <r>
      <t xml:space="preserve">GAS INTERFERENCE  ,  </t>
    </r>
    <r>
      <rPr>
        <b/>
        <sz val="12"/>
        <color rgb="FFFF0000"/>
        <rFont val="Calibri"/>
        <family val="2"/>
      </rPr>
      <t xml:space="preserve">P.FILLAGE  +/- 58 % </t>
    </r>
  </si>
  <si>
    <r>
      <t>WELL ( S/R )</t>
    </r>
    <r>
      <rPr>
        <sz val="16"/>
        <rFont val="Calibri"/>
        <family val="2"/>
      </rPr>
      <t xml:space="preserve"> :</t>
    </r>
    <r>
      <rPr>
        <b/>
        <sz val="16"/>
        <rFont val="Calibri"/>
        <family val="2"/>
      </rPr>
      <t xml:space="preserve">   DORRA-2</t>
    </r>
  </si>
  <si>
    <r>
      <t xml:space="preserve">FINISHED DRILLING , COMPLEATED THE WELL AS OIL PRODUCER FROM </t>
    </r>
    <r>
      <rPr>
        <b/>
        <sz val="12"/>
        <color indexed="10"/>
        <rFont val="Calibri"/>
        <family val="2"/>
      </rPr>
      <t xml:space="preserve"> B-I</t>
    </r>
    <r>
      <rPr>
        <b/>
        <sz val="12"/>
        <color indexed="48"/>
        <rFont val="Calibri"/>
        <family val="2"/>
      </rPr>
      <t xml:space="preserve">
 ( </t>
    </r>
    <r>
      <rPr>
        <b/>
        <sz val="12"/>
        <color indexed="10"/>
        <rFont val="Calibri"/>
        <family val="2"/>
      </rPr>
      <t>2342 PSI</t>
    </r>
    <r>
      <rPr>
        <b/>
        <sz val="12"/>
        <color indexed="48"/>
        <rFont val="Calibri"/>
        <family val="2"/>
      </rPr>
      <t xml:space="preserve"> )    USING S/R SYSTEM ,</t>
    </r>
    <r>
      <rPr>
        <b/>
        <sz val="12"/>
        <color indexed="10"/>
        <rFont val="Calibri"/>
        <family val="2"/>
      </rPr>
      <t xml:space="preserve"> TAGGED T.D. @ 6158 ft </t>
    </r>
    <r>
      <rPr>
        <b/>
        <sz val="12"/>
        <color indexed="48"/>
        <rFont val="Calibri"/>
        <family val="2"/>
      </rPr>
      <t xml:space="preserve">,  RIH WITH 1.75" DHP WITH </t>
    </r>
    <r>
      <rPr>
        <b/>
        <sz val="12"/>
        <color indexed="10"/>
        <rFont val="Calibri"/>
        <family val="2"/>
      </rPr>
      <t xml:space="preserve">NEW H CHINSE S/R </t>
    </r>
    <r>
      <rPr>
        <b/>
        <sz val="12"/>
        <color indexed="48"/>
        <rFont val="Calibri"/>
        <family val="2"/>
      </rPr>
      <t xml:space="preserve">(30x1"+120x7/8"+81x1"  ), R/U FOR  </t>
    </r>
    <r>
      <rPr>
        <b/>
        <sz val="12"/>
        <color indexed="10"/>
        <rFont val="Calibri"/>
        <family val="2"/>
      </rPr>
      <t xml:space="preserve">NEW 640 M-II S/U </t>
    </r>
    <r>
      <rPr>
        <b/>
        <sz val="12"/>
        <color indexed="48"/>
        <rFont val="Calibri"/>
        <family val="2"/>
      </rPr>
      <t xml:space="preserve">
( SH.S= 8 ", S.L= 128") , ON STREAM </t>
    </r>
  </si>
  <si>
    <r>
      <t xml:space="preserve">LATOKA , ( </t>
    </r>
    <r>
      <rPr>
        <b/>
        <sz val="12"/>
        <color indexed="10"/>
        <rFont val="Calibri"/>
        <family val="2"/>
      </rPr>
      <t>SH.S.= 8 "</t>
    </r>
    <r>
      <rPr>
        <b/>
        <sz val="12"/>
        <color indexed="12"/>
        <rFont val="Calibri"/>
        <family val="2"/>
      </rPr>
      <t xml:space="preserve"> )</t>
    </r>
  </si>
  <si>
    <t>AT SURFACE</t>
  </si>
  <si>
    <t>INCREASED SH.S F/10" TO 14"</t>
  </si>
  <si>
    <r>
      <t xml:space="preserve">BAKER ( </t>
    </r>
    <r>
      <rPr>
        <b/>
        <sz val="12"/>
        <color indexed="10"/>
        <rFont val="Calibri"/>
        <family val="2"/>
      </rPr>
      <t>SH.S.= 14 "</t>
    </r>
    <r>
      <rPr>
        <b/>
        <sz val="12"/>
        <color indexed="12"/>
        <rFont val="Calibri"/>
        <family val="2"/>
      </rPr>
      <t xml:space="preserve"> )</t>
    </r>
  </si>
  <si>
    <r>
      <t xml:space="preserve">BAKER  , </t>
    </r>
    <r>
      <rPr>
        <b/>
        <sz val="12"/>
        <color indexed="10"/>
        <rFont val="Calibri"/>
        <family val="2"/>
      </rPr>
      <t>TBG ONLY</t>
    </r>
  </si>
  <si>
    <r>
      <t xml:space="preserve">BAKER  , </t>
    </r>
    <r>
      <rPr>
        <b/>
        <sz val="12"/>
        <color indexed="10"/>
        <rFont val="Calibri"/>
        <family val="2"/>
      </rPr>
      <t>P.S = 1.75" , SH.S = 14"</t>
    </r>
  </si>
  <si>
    <r>
      <t xml:space="preserve">BAKER  , </t>
    </r>
    <r>
      <rPr>
        <b/>
        <sz val="12"/>
        <color indexed="10"/>
        <rFont val="Calibri"/>
        <family val="2"/>
      </rPr>
      <t>EXPECTED LOW PUMP EFF.</t>
    </r>
  </si>
  <si>
    <r>
      <t xml:space="preserve">LOW PUMP EFF. , R.TRIP WITH </t>
    </r>
    <r>
      <rPr>
        <b/>
        <u/>
        <sz val="12"/>
        <color indexed="10"/>
        <rFont val="Calibri"/>
        <family val="2"/>
      </rPr>
      <t>2.25" DHP</t>
    </r>
    <r>
      <rPr>
        <b/>
        <sz val="12"/>
        <color indexed="12"/>
        <rFont val="Calibri"/>
        <family val="2"/>
      </rPr>
      <t xml:space="preserve"> , ON STREAM</t>
    </r>
  </si>
  <si>
    <t>PRODUCING</t>
  </si>
  <si>
    <r>
      <t xml:space="preserve">BAKER , </t>
    </r>
    <r>
      <rPr>
        <b/>
        <sz val="12"/>
        <color indexed="10"/>
        <rFont val="Calibri"/>
        <family val="2"/>
      </rPr>
      <t xml:space="preserve">P.S = 2.25" , SH.S=12" ,
 </t>
    </r>
    <r>
      <rPr>
        <b/>
        <u/>
        <sz val="12"/>
        <color indexed="10"/>
        <rFont val="Calibri"/>
        <family val="2"/>
      </rPr>
      <t>EXPECTED LOW EFF.</t>
    </r>
  </si>
  <si>
    <r>
      <t xml:space="preserve">LOW PUMP EFF. , R.TRIP </t>
    </r>
    <r>
      <rPr>
        <b/>
        <sz val="12"/>
        <color indexed="12"/>
        <rFont val="Calibri"/>
        <family val="2"/>
      </rPr>
      <t xml:space="preserve"> , ON STREAM</t>
    </r>
  </si>
  <si>
    <r>
      <t xml:space="preserve">BAKER ,  </t>
    </r>
    <r>
      <rPr>
        <b/>
        <sz val="12"/>
        <color rgb="FFFF0000"/>
        <rFont val="Calibri"/>
        <family val="2"/>
      </rPr>
      <t>WRONG TEST</t>
    </r>
  </si>
  <si>
    <t xml:space="preserve"> WHT = 122 F</t>
  </si>
  <si>
    <r>
      <t>W.C INCREASED FROM 1 % TO 40 %  GRADUAL (</t>
    </r>
    <r>
      <rPr>
        <b/>
        <sz val="12"/>
        <color rgb="FFFF0000"/>
        <rFont val="Calibri"/>
        <family val="2"/>
      </rPr>
      <t>EFFECT TO DORRA-7 W.I.W</t>
    </r>
    <r>
      <rPr>
        <b/>
        <sz val="12"/>
        <color rgb="FF0000FF"/>
        <rFont val="Calibri"/>
        <family val="2"/>
      </rPr>
      <t xml:space="preserve"> )</t>
    </r>
  </si>
  <si>
    <t xml:space="preserve"> WHT = 145 F</t>
  </si>
  <si>
    <t>W.C INCREASED FROM 40 % TO 60 %  GRADUAL</t>
  </si>
  <si>
    <t xml:space="preserve"> WHT = 148 F</t>
  </si>
  <si>
    <t>W.C INCREASED FROM 60 % TO 78 % GRADUAL</t>
  </si>
  <si>
    <t xml:space="preserve"> WHT = 147 F</t>
  </si>
  <si>
    <r>
      <t>EXPRO ,</t>
    </r>
    <r>
      <rPr>
        <b/>
        <sz val="12"/>
        <color rgb="FFFF0000"/>
        <rFont val="Calibri"/>
        <family val="2"/>
      </rPr>
      <t xml:space="preserve"> GROSS &amp; W.C INCREASED DUE TO W.I.W EFFECT</t>
    </r>
  </si>
  <si>
    <t>STOPPED DUE TO HIGH WATER CUT</t>
  </si>
  <si>
    <t>TRANSFERRED S/U TO DORRA-24</t>
  </si>
  <si>
    <t>TAGGED T.D @6149 FT, END OF PERF. @ 5928 FT, RIH W/B-2 SHIFTING TOOL, CLOSED GL TYPE SSD, TBG HYDRO TEST AGAINST FB-2 PLUG, HOLD OK, READY FOR INJECTION.</t>
  </si>
  <si>
    <r>
      <t>WELL ( S/R )</t>
    </r>
    <r>
      <rPr>
        <sz val="16"/>
        <rFont val="Calibri"/>
        <family val="2"/>
      </rPr>
      <t xml:space="preserve"> :</t>
    </r>
    <r>
      <rPr>
        <b/>
        <sz val="16"/>
        <rFont val="Calibri"/>
        <family val="2"/>
      </rPr>
      <t xml:space="preserve">    DORRA-3</t>
    </r>
  </si>
  <si>
    <t>T.O.L INER @ 2250'</t>
  </si>
  <si>
    <r>
      <t xml:space="preserve">FINISHED DRILLING , COMPLEATED THE WELL AS OIL PRODUCER FROM 
</t>
    </r>
    <r>
      <rPr>
        <b/>
        <sz val="12"/>
        <color indexed="10"/>
        <rFont val="Calibri"/>
        <family val="2"/>
      </rPr>
      <t>( B-I , PRESS. = 2050 PSI , 20 FT</t>
    </r>
    <r>
      <rPr>
        <b/>
        <sz val="12"/>
        <color indexed="48"/>
        <rFont val="Calibri"/>
        <family val="2"/>
      </rPr>
      <t xml:space="preserve">  ) USING S/R SYSTEM ,</t>
    </r>
    <r>
      <rPr>
        <b/>
        <sz val="12"/>
        <color indexed="10"/>
        <rFont val="Calibri"/>
        <family val="2"/>
      </rPr>
      <t xml:space="preserve"> TAGGED T.D. @ 6300 ft </t>
    </r>
    <r>
      <rPr>
        <b/>
        <sz val="12"/>
        <color indexed="48"/>
        <rFont val="Calibri"/>
        <family val="2"/>
      </rPr>
      <t xml:space="preserve">,  RIH WITH </t>
    </r>
    <r>
      <rPr>
        <b/>
        <sz val="12"/>
        <color indexed="10"/>
        <rFont val="Calibri"/>
        <family val="2"/>
      </rPr>
      <t>2"</t>
    </r>
    <r>
      <rPr>
        <b/>
        <sz val="12"/>
        <color indexed="48"/>
        <rFont val="Calibri"/>
        <family val="2"/>
      </rPr>
      <t xml:space="preserve"> DHP WITH </t>
    </r>
    <r>
      <rPr>
        <b/>
        <sz val="12"/>
        <color indexed="10"/>
        <rFont val="Calibri"/>
        <family val="2"/>
      </rPr>
      <t xml:space="preserve">NEW H CHINSE S/R </t>
    </r>
    <r>
      <rPr>
        <b/>
        <sz val="12"/>
        <color indexed="48"/>
        <rFont val="Calibri"/>
        <family val="2"/>
      </rPr>
      <t xml:space="preserve">(30x1"+125x7/8"+76x1"  ), R/U FOR  
</t>
    </r>
    <r>
      <rPr>
        <b/>
        <sz val="12"/>
        <color indexed="10"/>
        <rFont val="Calibri"/>
        <family val="2"/>
      </rPr>
      <t xml:space="preserve">NEW 912 M-II S/U </t>
    </r>
    <r>
      <rPr>
        <b/>
        <sz val="12"/>
        <color indexed="48"/>
        <rFont val="Calibri"/>
        <family val="2"/>
      </rPr>
      <t xml:space="preserve">( SH.S=  10", S.L= 128") , ON STREAM </t>
    </r>
  </si>
  <si>
    <r>
      <t xml:space="preserve">SLIGHT FLUID POUND , </t>
    </r>
    <r>
      <rPr>
        <b/>
        <sz val="12"/>
        <color indexed="10"/>
        <rFont val="Calibri"/>
        <family val="2"/>
      </rPr>
      <t>P.FILLAGE = 85 %</t>
    </r>
  </si>
  <si>
    <t>RES. DECLINE</t>
  </si>
  <si>
    <r>
      <t xml:space="preserve">SLIGHT FLUID POUND , </t>
    </r>
    <r>
      <rPr>
        <b/>
        <sz val="12"/>
        <color indexed="10"/>
        <rFont val="Calibri"/>
        <family val="2"/>
      </rPr>
      <t>P.FILLAGE = 86 %</t>
    </r>
  </si>
  <si>
    <r>
      <t xml:space="preserve">SLIGHT F.POUND, </t>
    </r>
    <r>
      <rPr>
        <b/>
        <sz val="12"/>
        <color indexed="10"/>
        <rFont val="Calibri"/>
        <family val="2"/>
      </rPr>
      <t>P.FILLAGE = 87 %</t>
    </r>
  </si>
  <si>
    <t>S.F.L AFTER 1.5 HRS</t>
  </si>
  <si>
    <t>S.F.L AFTER 3.5 HRS</t>
  </si>
  <si>
    <t>S.F.L AFTER 5.5 HRS</t>
  </si>
  <si>
    <t>S.F.L AFTER 7.5 HRS</t>
  </si>
  <si>
    <r>
      <t xml:space="preserve">ROD NO ( </t>
    </r>
    <r>
      <rPr>
        <b/>
        <sz val="12"/>
        <color indexed="10"/>
        <rFont val="Calibri"/>
        <family val="2"/>
      </rPr>
      <t xml:space="preserve">50X7/8" </t>
    </r>
    <r>
      <rPr>
        <b/>
        <sz val="12"/>
        <color indexed="12"/>
        <rFont val="Calibri"/>
        <family val="2"/>
      </rPr>
      <t xml:space="preserve">) PARTED, FISHED, REPLACED , </t>
    </r>
    <r>
      <rPr>
        <b/>
        <u/>
        <sz val="12"/>
        <color indexed="10"/>
        <rFont val="Calibri"/>
        <family val="2"/>
      </rPr>
      <t>R.TRIP</t>
    </r>
    <r>
      <rPr>
        <b/>
        <sz val="12"/>
        <color indexed="12"/>
        <rFont val="Calibri"/>
        <family val="2"/>
      </rPr>
      <t>, ON STREAM</t>
    </r>
  </si>
  <si>
    <r>
      <t xml:space="preserve">BAKER , </t>
    </r>
    <r>
      <rPr>
        <b/>
        <sz val="12"/>
        <color indexed="10"/>
        <rFont val="Calibri"/>
        <family val="2"/>
      </rPr>
      <t xml:space="preserve">RES. DECLINE </t>
    </r>
  </si>
  <si>
    <r>
      <t xml:space="preserve">ROD NO ( </t>
    </r>
    <r>
      <rPr>
        <b/>
        <sz val="12"/>
        <color indexed="10"/>
        <rFont val="Calibri"/>
        <family val="2"/>
      </rPr>
      <t>8X7/8"</t>
    </r>
    <r>
      <rPr>
        <b/>
        <sz val="12"/>
        <color indexed="12"/>
        <rFont val="Calibri"/>
        <family val="2"/>
      </rPr>
      <t xml:space="preserve"> ) PARTED, FISHED, </t>
    </r>
    <r>
      <rPr>
        <b/>
        <sz val="12"/>
        <color indexed="10"/>
        <rFont val="Calibri"/>
        <family val="2"/>
      </rPr>
      <t>REPLACED</t>
    </r>
    <r>
      <rPr>
        <b/>
        <sz val="12"/>
        <color indexed="12"/>
        <rFont val="Calibri"/>
        <family val="2"/>
      </rPr>
      <t xml:space="preserve"> , </t>
    </r>
    <r>
      <rPr>
        <b/>
        <u/>
        <sz val="12"/>
        <color indexed="10"/>
        <rFont val="Calibri"/>
        <family val="2"/>
      </rPr>
      <t>R.TRIP WITH 1.75" DHP</t>
    </r>
    <r>
      <rPr>
        <b/>
        <sz val="12"/>
        <color indexed="12"/>
        <rFont val="Calibri"/>
        <family val="2"/>
      </rPr>
      <t>, ON STREAM</t>
    </r>
  </si>
  <si>
    <r>
      <t xml:space="preserve">F.POUND , P.FILLAGE +/- 67 % , 
 </t>
    </r>
    <r>
      <rPr>
        <b/>
        <sz val="12"/>
        <color indexed="10"/>
        <rFont val="Calibri"/>
        <family val="2"/>
      </rPr>
      <t>F.L AT PUMP DEPTH</t>
    </r>
  </si>
  <si>
    <r>
      <t xml:space="preserve">ROD NO ( </t>
    </r>
    <r>
      <rPr>
        <b/>
        <sz val="12"/>
        <color indexed="10"/>
        <rFont val="Calibri"/>
        <family val="2"/>
      </rPr>
      <t xml:space="preserve">31X7/8" </t>
    </r>
    <r>
      <rPr>
        <b/>
        <sz val="12"/>
        <color indexed="12"/>
        <rFont val="Calibri"/>
        <family val="2"/>
      </rPr>
      <t xml:space="preserve">) PARTED, FISHED, REPLACED , </t>
    </r>
    <r>
      <rPr>
        <b/>
        <u/>
        <sz val="12"/>
        <color indexed="10"/>
        <rFont val="Calibri"/>
        <family val="2"/>
      </rPr>
      <t>R.TRIP WITH 1.5 " DHP</t>
    </r>
    <r>
      <rPr>
        <b/>
        <sz val="12"/>
        <color indexed="12"/>
        <rFont val="Calibri"/>
        <family val="2"/>
      </rPr>
      <t>, ON STREAM</t>
    </r>
  </si>
  <si>
    <r>
      <t xml:space="preserve">BAKER , </t>
    </r>
    <r>
      <rPr>
        <b/>
        <sz val="12"/>
        <color rgb="FFFF0000"/>
        <rFont val="Calibri"/>
        <family val="2"/>
      </rPr>
      <t>P.S = 1.5"</t>
    </r>
  </si>
  <si>
    <r>
      <t xml:space="preserve">POOH WITH S/R &amp; DHP , TAGGED TD @ 6210 FT , INSTALLED 2 M.G IN R-NIPPEL , </t>
    </r>
    <r>
      <rPr>
        <b/>
        <sz val="12"/>
        <color rgb="FFFF0000"/>
        <rFont val="Calibri"/>
        <family val="2"/>
      </rPr>
      <t>RIH WITH  1.5 " DHP &amp; S/R</t>
    </r>
    <r>
      <rPr>
        <b/>
        <sz val="12"/>
        <color rgb="FF0000FF"/>
        <rFont val="Calibri"/>
        <family val="2"/>
      </rPr>
      <t xml:space="preserve"> , ON STREAM</t>
    </r>
  </si>
  <si>
    <t>SUERVEY</t>
  </si>
  <si>
    <t xml:space="preserve">Pwf = 297 PSI  , BHT = 194 F </t>
  </si>
  <si>
    <t>STOPPED THE WELL FOR SHUT IN PERIOD</t>
  </si>
  <si>
    <t xml:space="preserve">PS = 477 PSI AFTER 2 DAYS SHUT IN </t>
  </si>
  <si>
    <r>
      <t xml:space="preserve">POOH WITH S/R &amp; DHP , </t>
    </r>
    <r>
      <rPr>
        <b/>
        <sz val="12"/>
        <color rgb="FFFF0000"/>
        <rFont val="Calibri"/>
        <family val="2"/>
      </rPr>
      <t>RETRIEVED M.G</t>
    </r>
    <r>
      <rPr>
        <b/>
        <sz val="12"/>
        <color rgb="FF0000FF"/>
        <rFont val="Calibri"/>
        <family val="2"/>
      </rPr>
      <t xml:space="preserve"> ,RIH W/ NEW DHP &amp; S/R,  ON STREAM</t>
    </r>
  </si>
  <si>
    <t>CSG CONNECTED WITH CHEMICAL</t>
  </si>
  <si>
    <t>NORMAL  WHT = 96 F</t>
  </si>
  <si>
    <t>LINER DEPTH</t>
  </si>
  <si>
    <t xml:space="preserve">WHT = 88  F </t>
  </si>
  <si>
    <t xml:space="preserve">WHT = 85  F </t>
  </si>
  <si>
    <t>EXPRO , AFTER R.TRIP ( RES. DECLINE )  (Tested 12 hrs)</t>
  </si>
  <si>
    <r>
      <t xml:space="preserve">NORMAL CARD ( </t>
    </r>
    <r>
      <rPr>
        <b/>
        <sz val="12"/>
        <color rgb="FFFF0000"/>
        <rFont val="Calibri"/>
        <family val="2"/>
      </rPr>
      <t>RES. DECLINE</t>
    </r>
    <r>
      <rPr>
        <b/>
        <sz val="12"/>
        <color indexed="12"/>
        <rFont val="Calibri"/>
        <family val="2"/>
      </rPr>
      <t xml:space="preserve"> )</t>
    </r>
  </si>
  <si>
    <t xml:space="preserve">BACK TO NORMAL MODE. </t>
  </si>
  <si>
    <r>
      <t xml:space="preserve">WHT. INCREASED TO 95 F , </t>
    </r>
    <r>
      <rPr>
        <b/>
        <sz val="12"/>
        <color rgb="FFFF0000"/>
        <rFont val="Calibri"/>
        <family val="2"/>
      </rPr>
      <t>EXPECTED RES. IMPROVEMT AFTER START W.I.</t>
    </r>
  </si>
  <si>
    <t>EXPRO , RES. IMPROVEMENT</t>
  </si>
  <si>
    <t>NORMAL CARD, RES. IMPROVEMENT</t>
  </si>
  <si>
    <t>EXPRO #3 TMU</t>
  </si>
  <si>
    <t xml:space="preserve">HALL#4(TMU)                                                    </t>
  </si>
  <si>
    <r>
      <t>WELL ( S/R )</t>
    </r>
    <r>
      <rPr>
        <sz val="16"/>
        <rFont val="Calibri"/>
        <family val="2"/>
      </rPr>
      <t xml:space="preserve"> :</t>
    </r>
    <r>
      <rPr>
        <b/>
        <sz val="16"/>
        <rFont val="Calibri"/>
        <family val="2"/>
      </rPr>
      <t xml:space="preserve">    DORRA-4</t>
    </r>
  </si>
  <si>
    <r>
      <t xml:space="preserve">FINISHED DRILLING , COMPLEATED THE WELL AS OIL PRODUCER FROM </t>
    </r>
    <r>
      <rPr>
        <b/>
        <sz val="12"/>
        <color indexed="10"/>
        <rFont val="Calibri"/>
        <family val="2"/>
      </rPr>
      <t xml:space="preserve"> ( B-III</t>
    </r>
    <r>
      <rPr>
        <b/>
        <sz val="12"/>
        <color indexed="48"/>
        <rFont val="Calibri"/>
        <family val="2"/>
      </rPr>
      <t xml:space="preserve">
 ,  2315</t>
    </r>
    <r>
      <rPr>
        <b/>
        <sz val="12"/>
        <color indexed="10"/>
        <rFont val="Calibri"/>
        <family val="2"/>
      </rPr>
      <t xml:space="preserve"> PSI , 8 FT </t>
    </r>
    <r>
      <rPr>
        <b/>
        <sz val="12"/>
        <color indexed="48"/>
        <rFont val="Calibri"/>
        <family val="2"/>
      </rPr>
      <t xml:space="preserve"> ),USING S/R SYSTEM ,</t>
    </r>
    <r>
      <rPr>
        <b/>
        <sz val="12"/>
        <color indexed="10"/>
        <rFont val="Calibri"/>
        <family val="2"/>
      </rPr>
      <t xml:space="preserve"> TAGGED T.D. @ 6224 ft </t>
    </r>
    <r>
      <rPr>
        <b/>
        <sz val="12"/>
        <color indexed="48"/>
        <rFont val="Calibri"/>
        <family val="2"/>
      </rPr>
      <t xml:space="preserve">,  RIH W/2" DHP WITH </t>
    </r>
    <r>
      <rPr>
        <b/>
        <sz val="12"/>
        <color indexed="10"/>
        <rFont val="Calibri"/>
        <family val="2"/>
      </rPr>
      <t xml:space="preserve">NEW H CHINSE S/R </t>
    </r>
    <r>
      <rPr>
        <b/>
        <sz val="12"/>
        <color indexed="48"/>
        <rFont val="Calibri"/>
        <family val="2"/>
      </rPr>
      <t>(30x1"+125x7/8"+75x1"  ), R/U FOR</t>
    </r>
    <r>
      <rPr>
        <b/>
        <sz val="12"/>
        <color indexed="10"/>
        <rFont val="Calibri"/>
        <family val="2"/>
      </rPr>
      <t xml:space="preserve"> M-II 640 S/U FROM SE-26 </t>
    </r>
    <r>
      <rPr>
        <b/>
        <sz val="12"/>
        <color indexed="48"/>
        <rFont val="Calibri"/>
        <family val="2"/>
      </rPr>
      <t xml:space="preserve">( SH.S=8", S.L=128 ") , ON STREAM </t>
    </r>
  </si>
  <si>
    <r>
      <t>BAKER ,</t>
    </r>
    <r>
      <rPr>
        <b/>
        <sz val="12"/>
        <color indexed="10"/>
        <rFont val="Calibri"/>
        <family val="2"/>
      </rPr>
      <t xml:space="preserve"> SH.S = 8" , B-III</t>
    </r>
  </si>
  <si>
    <r>
      <t xml:space="preserve">BAKER , </t>
    </r>
    <r>
      <rPr>
        <b/>
        <sz val="12"/>
        <color indexed="10"/>
        <rFont val="Calibri"/>
        <family val="2"/>
      </rPr>
      <t>SH.S = 12"</t>
    </r>
  </si>
  <si>
    <t>POLISHED ROD PARTED , REPLACED , ON STREAM</t>
  </si>
  <si>
    <t>NO PUMP ACTION , RESET FOR DHP , ON STREAM</t>
  </si>
  <si>
    <t xml:space="preserve">                    </t>
  </si>
  <si>
    <r>
      <t xml:space="preserve">FLUID POUND , </t>
    </r>
    <r>
      <rPr>
        <b/>
        <sz val="12"/>
        <color indexed="10"/>
        <rFont val="Calibri"/>
        <family val="2"/>
      </rPr>
      <t>P.FILLAGE = 75 %</t>
    </r>
  </si>
  <si>
    <r>
      <t>BAKER ,</t>
    </r>
    <r>
      <rPr>
        <b/>
        <sz val="12"/>
        <color indexed="10"/>
        <rFont val="Calibri"/>
        <family val="2"/>
      </rPr>
      <t xml:space="preserve"> RES. DECLINE</t>
    </r>
  </si>
  <si>
    <r>
      <t xml:space="preserve">SEVERE F. POUND , </t>
    </r>
    <r>
      <rPr>
        <b/>
        <sz val="12"/>
        <color indexed="10"/>
        <rFont val="Calibri"/>
        <family val="2"/>
      </rPr>
      <t>P. FILLAGE = 15 %</t>
    </r>
  </si>
  <si>
    <r>
      <t xml:space="preserve">NO PUMP ACTION , R.TRIP WITH </t>
    </r>
    <r>
      <rPr>
        <b/>
        <sz val="12"/>
        <color indexed="10"/>
        <rFont val="Calibri"/>
        <family val="2"/>
      </rPr>
      <t>1.75"</t>
    </r>
    <r>
      <rPr>
        <b/>
        <sz val="12"/>
        <color indexed="12"/>
        <rFont val="Calibri"/>
        <family val="2"/>
      </rPr>
      <t xml:space="preserve"> DHP , ON STREAM</t>
    </r>
  </si>
  <si>
    <t>NO PUMP ACTION, RESET DHP, ON STREAM.</t>
  </si>
  <si>
    <r>
      <t xml:space="preserve">SEVERE F. POUND , </t>
    </r>
    <r>
      <rPr>
        <b/>
        <sz val="12"/>
        <color indexed="10"/>
        <rFont val="Calibri"/>
        <family val="2"/>
      </rPr>
      <t>P. FILLAGE = 17 %</t>
    </r>
  </si>
  <si>
    <r>
      <t xml:space="preserve">BAKER , </t>
    </r>
    <r>
      <rPr>
        <b/>
        <sz val="12"/>
        <color indexed="10"/>
        <rFont val="Calibri"/>
        <family val="2"/>
      </rPr>
      <t>RES. DECLINE , B-III</t>
    </r>
  </si>
  <si>
    <t>DECREASED SH.S F/10" TO 8" DUE TO SEVER F.POUND</t>
  </si>
  <si>
    <r>
      <t xml:space="preserve">SEVERE F. POUND , </t>
    </r>
    <r>
      <rPr>
        <b/>
        <sz val="12"/>
        <color indexed="10"/>
        <rFont val="Calibri"/>
        <family val="2"/>
      </rPr>
      <t>P. FILLAGE = 25 %</t>
    </r>
  </si>
  <si>
    <r>
      <t>UNDER W/O TO LOW PRODUCTION RATE FROM B-III ,</t>
    </r>
    <r>
      <rPr>
        <b/>
        <sz val="12"/>
        <color rgb="FFFF0000"/>
        <rFont val="Calibri"/>
        <family val="2"/>
      </rPr>
      <t xml:space="preserve"> </t>
    </r>
    <r>
      <rPr>
        <b/>
        <sz val="12"/>
        <rFont val="Calibri"/>
        <family val="2"/>
      </rPr>
      <t>FOUND ALL TBG &amp; S/R ARE COVERD WITH SAND</t>
    </r>
    <r>
      <rPr>
        <b/>
        <sz val="12"/>
        <color rgb="FFFF0000"/>
        <rFont val="Calibri"/>
        <family val="2"/>
      </rPr>
      <t xml:space="preserve"> , ISOLATED B-III BY B.PLUG + 10 FT CMT</t>
    </r>
    <r>
      <rPr>
        <b/>
        <sz val="12"/>
        <color rgb="FF0000FF"/>
        <rFont val="Calibri"/>
        <family val="2"/>
      </rPr>
      <t xml:space="preserve"> , </t>
    </r>
    <r>
      <rPr>
        <b/>
        <sz val="12"/>
        <color rgb="FF00B050"/>
        <rFont val="Calibri"/>
        <family val="2"/>
      </rPr>
      <t>ADD NEW INTERVALS OF B-I  ( 5884-5886),(5888-5892),(5894-5900),(5902-5907),(5912-5914)</t>
    </r>
    <r>
      <rPr>
        <b/>
        <sz val="12"/>
        <color rgb="FF0000FF"/>
        <rFont val="Calibri"/>
        <family val="2"/>
      </rPr>
      <t xml:space="preserve">  &amp; </t>
    </r>
    <r>
      <rPr>
        <b/>
        <sz val="12"/>
        <color rgb="FFFF0000"/>
        <rFont val="Calibri"/>
        <family val="2"/>
      </rPr>
      <t>PERFORMED FRAC JOB</t>
    </r>
    <r>
      <rPr>
        <b/>
        <sz val="12"/>
        <color rgb="FF0000FF"/>
        <rFont val="Calibri"/>
        <family val="2"/>
      </rPr>
      <t xml:space="preserve"> , RIH WITH 2" DHP WITH THE SAME S/R ( 30X1"+125X7/8"+77X1" ) , ON STREAM </t>
    </r>
    <r>
      <rPr>
        <b/>
        <u/>
        <sz val="12"/>
        <color rgb="FFFF0000"/>
        <rFont val="Calibri"/>
        <family val="2"/>
      </rPr>
      <t>31/10/12</t>
    </r>
  </si>
  <si>
    <r>
      <t xml:space="preserve">BAKER , AFTER W/O , </t>
    </r>
    <r>
      <rPr>
        <b/>
        <sz val="12"/>
        <color rgb="FFFF0000"/>
        <rFont val="Calibri"/>
        <family val="2"/>
      </rPr>
      <t>ADD NEW INTERVALS OF B-I  ,  FRAC.</t>
    </r>
    <r>
      <rPr>
        <b/>
        <sz val="12"/>
        <color indexed="12"/>
        <rFont val="Calibri"/>
        <family val="2"/>
      </rPr>
      <t xml:space="preserve"> ) , ISOLATED B-III BY B.PLUG</t>
    </r>
  </si>
  <si>
    <t>NO PUMP  ACTION ,  R.TRIP  , ON STREAM.</t>
  </si>
  <si>
    <t>CSG WING PROBLEM</t>
  </si>
  <si>
    <t>SLIGHT T.V LEAK , B-I</t>
  </si>
  <si>
    <r>
      <t xml:space="preserve">BAKER , </t>
    </r>
    <r>
      <rPr>
        <b/>
        <sz val="12"/>
        <color rgb="FFFF0000"/>
        <rFont val="Calibri"/>
        <family val="2"/>
      </rPr>
      <t>RES. DECLINE</t>
    </r>
    <r>
      <rPr>
        <b/>
        <sz val="12"/>
        <color indexed="12"/>
        <rFont val="Calibri"/>
        <family val="2"/>
      </rPr>
      <t xml:space="preserve">  </t>
    </r>
  </si>
  <si>
    <r>
      <t xml:space="preserve">SLIGHT F. POUND , </t>
    </r>
    <r>
      <rPr>
        <b/>
        <sz val="12"/>
        <color indexed="10"/>
        <rFont val="Calibri"/>
        <family val="2"/>
      </rPr>
      <t>P. FILLAGE = 90 %</t>
    </r>
  </si>
  <si>
    <t>NORMAL  WHT = 103 F</t>
  </si>
  <si>
    <t xml:space="preserve">SLIGHT T.V LEAK </t>
  </si>
  <si>
    <t>WING VALVE STUCK</t>
  </si>
  <si>
    <r>
      <t xml:space="preserve">NO PUMP ACTION , R.TRIP WITH 1.75" DHP , NOT PRODUCE , R.TRIP WITH </t>
    </r>
    <r>
      <rPr>
        <b/>
        <sz val="12"/>
        <color rgb="FFFF0000"/>
        <rFont val="Calibri"/>
        <family val="2"/>
      </rPr>
      <t>1.75" ANCHOR PUMP</t>
    </r>
    <r>
      <rPr>
        <b/>
        <sz val="12"/>
        <color rgb="FF0000FF"/>
        <rFont val="Calibri"/>
        <family val="2"/>
      </rPr>
      <t xml:space="preserve"> , RETRIEVED ( 10X1") RODS , SET ANCHOR PUMP @ 5550 FT , ON STREAM</t>
    </r>
  </si>
  <si>
    <r>
      <t xml:space="preserve">Expro#3 (TMU) </t>
    </r>
    <r>
      <rPr>
        <b/>
        <sz val="12"/>
        <color rgb="FFFF0000"/>
        <rFont val="Calibri"/>
        <family val="2"/>
      </rPr>
      <t>(1.75" ANCHOR PUMP)</t>
    </r>
  </si>
  <si>
    <r>
      <t>WELL ( S/R )</t>
    </r>
    <r>
      <rPr>
        <sz val="16"/>
        <rFont val="Calibri"/>
        <family val="2"/>
      </rPr>
      <t xml:space="preserve"> :</t>
    </r>
    <r>
      <rPr>
        <b/>
        <sz val="16"/>
        <rFont val="Calibri"/>
        <family val="2"/>
      </rPr>
      <t xml:space="preserve">    DORRA-5</t>
    </r>
  </si>
  <si>
    <t>B-I</t>
  </si>
  <si>
    <r>
      <t xml:space="preserve">FINISHED DRILLING , COMPLEATED THE WELL AS OIL PRODUCER FROM </t>
    </r>
    <r>
      <rPr>
        <b/>
        <sz val="12"/>
        <color indexed="10"/>
        <rFont val="Calibri"/>
        <family val="2"/>
      </rPr>
      <t xml:space="preserve"> (B-I ,17 FT , PRESS.= 2222 PSI </t>
    </r>
    <r>
      <rPr>
        <b/>
        <sz val="12"/>
        <color indexed="48"/>
        <rFont val="Calibri"/>
        <family val="2"/>
      </rPr>
      <t xml:space="preserve">) , </t>
    </r>
    <r>
      <rPr>
        <b/>
        <u/>
        <sz val="12"/>
        <color indexed="10"/>
        <rFont val="Calibri"/>
        <family val="2"/>
      </rPr>
      <t xml:space="preserve">PERFORMED FRAC FOR B-I </t>
    </r>
    <r>
      <rPr>
        <b/>
        <sz val="12"/>
        <color indexed="48"/>
        <rFont val="Calibri"/>
        <family val="2"/>
      </rPr>
      <t>, USING S/R SYSTEM ,</t>
    </r>
    <r>
      <rPr>
        <b/>
        <sz val="12"/>
        <color indexed="10"/>
        <rFont val="Calibri"/>
        <family val="2"/>
      </rPr>
      <t xml:space="preserve"> </t>
    </r>
    <r>
      <rPr>
        <b/>
        <sz val="12"/>
        <color indexed="48"/>
        <rFont val="Calibri"/>
        <family val="2"/>
      </rPr>
      <t xml:space="preserve"> RIH W/2" DHP WITH </t>
    </r>
    <r>
      <rPr>
        <b/>
        <sz val="12"/>
        <color indexed="10"/>
        <rFont val="Calibri"/>
        <family val="2"/>
      </rPr>
      <t>NEW S-88</t>
    </r>
    <r>
      <rPr>
        <b/>
        <sz val="12"/>
        <color indexed="48"/>
        <rFont val="Calibri"/>
        <family val="2"/>
      </rPr>
      <t xml:space="preserve"> </t>
    </r>
    <r>
      <rPr>
        <b/>
        <sz val="12"/>
        <color indexed="10"/>
        <rFont val="Calibri"/>
        <family val="2"/>
      </rPr>
      <t xml:space="preserve"> S/R </t>
    </r>
    <r>
      <rPr>
        <b/>
        <sz val="12"/>
        <color indexed="48"/>
        <rFont val="Calibri"/>
        <family val="2"/>
      </rPr>
      <t xml:space="preserve">( </t>
    </r>
    <r>
      <rPr>
        <b/>
        <sz val="12"/>
        <color indexed="10"/>
        <rFont val="Calibri"/>
        <family val="2"/>
      </rPr>
      <t>233*7/8"</t>
    </r>
    <r>
      <rPr>
        <b/>
        <sz val="12"/>
        <color indexed="48"/>
        <rFont val="Calibri"/>
        <family val="2"/>
      </rPr>
      <t xml:space="preserve"> ), R/U FOR</t>
    </r>
    <r>
      <rPr>
        <b/>
        <sz val="12"/>
        <color indexed="10"/>
        <rFont val="Calibri"/>
        <family val="2"/>
      </rPr>
      <t xml:space="preserve"> </t>
    </r>
    <r>
      <rPr>
        <b/>
        <u/>
        <sz val="12"/>
        <color indexed="10"/>
        <rFont val="Calibri"/>
        <family val="2"/>
      </rPr>
      <t xml:space="preserve">NEW M-II 640 S/U  </t>
    </r>
    <r>
      <rPr>
        <b/>
        <sz val="12"/>
        <color indexed="10"/>
        <rFont val="Calibri"/>
        <family val="2"/>
      </rPr>
      <t xml:space="preserve">
</t>
    </r>
    <r>
      <rPr>
        <b/>
        <sz val="12"/>
        <color indexed="48"/>
        <rFont val="Calibri"/>
        <family val="2"/>
      </rPr>
      <t>( SH.S=8", S.L= 112") , ON STREAM</t>
    </r>
  </si>
  <si>
    <t>INCREASED SH.S. FROM 8" TO 10"</t>
  </si>
  <si>
    <t>DECREASED SH.S. FROM 10" TO 8" DUE TO MOTOR PROBLEM</t>
  </si>
  <si>
    <r>
      <t xml:space="preserve">BAKER , </t>
    </r>
    <r>
      <rPr>
        <b/>
        <sz val="12"/>
        <color indexed="10"/>
        <rFont val="Calibri"/>
        <family val="2"/>
      </rPr>
      <t>AFTER INCREASING SH.S F/8" TO 10"</t>
    </r>
  </si>
  <si>
    <r>
      <t xml:space="preserve">EXPRO.  , </t>
    </r>
    <r>
      <rPr>
        <b/>
        <sz val="12"/>
        <color rgb="FFFF0000"/>
        <rFont val="Calibri"/>
        <family val="2"/>
      </rPr>
      <t>AFTER R.TRIP</t>
    </r>
  </si>
  <si>
    <t xml:space="preserve"> WHT = 98 F</t>
  </si>
  <si>
    <t>W.C = 10 %</t>
  </si>
  <si>
    <r>
      <t xml:space="preserve">F.POUND , </t>
    </r>
    <r>
      <rPr>
        <b/>
        <sz val="12"/>
        <color rgb="FFFF0000"/>
        <rFont val="Calibri"/>
        <family val="2"/>
      </rPr>
      <t>P.FILLAGE+/- 80 %</t>
    </r>
  </si>
  <si>
    <t>W.C =  25%</t>
  </si>
  <si>
    <t xml:space="preserve"> WHT = 110 F</t>
  </si>
  <si>
    <t xml:space="preserve"> WHT = 115 F</t>
  </si>
  <si>
    <t>W.C  INCREASED TO 60% ( (EFFECT TO DORRA-13 W.I.W )</t>
  </si>
  <si>
    <r>
      <t>DECREASED SH.S. FROM 10" TO 8"</t>
    </r>
    <r>
      <rPr>
        <b/>
        <sz val="12"/>
        <color rgb="FF00B050"/>
        <rFont val="Calibri"/>
        <family val="2"/>
      </rPr>
      <t xml:space="preserve"> ( WHT DECREASED 10 F )</t>
    </r>
  </si>
  <si>
    <r>
      <t xml:space="preserve">T.V. LEAK , </t>
    </r>
    <r>
      <rPr>
        <b/>
        <sz val="12"/>
        <color rgb="FFFF0000"/>
        <rFont val="Calibri"/>
        <family val="2"/>
      </rPr>
      <t>LOW PUMP EFF.</t>
    </r>
  </si>
  <si>
    <r>
      <t xml:space="preserve">W.C =  38% </t>
    </r>
    <r>
      <rPr>
        <b/>
        <sz val="12"/>
        <color rgb="FFFF0000"/>
        <rFont val="Calibri"/>
        <family val="2"/>
      </rPr>
      <t>( LOW PUMP EFF. )</t>
    </r>
  </si>
  <si>
    <r>
      <t xml:space="preserve">WHT = 98 F </t>
    </r>
    <r>
      <rPr>
        <b/>
        <sz val="12"/>
        <color rgb="FFFF0000"/>
        <rFont val="Calibri"/>
        <family val="2"/>
      </rPr>
      <t>( LOW PUMP EFF. )</t>
    </r>
  </si>
  <si>
    <r>
      <t xml:space="preserve">NO PUMP ACTION , R.TRIP , FOUND ACTION &amp; SUCTION , PERFORMED HYDRO TEST , NOT HOLD , R.TRIP WITH 2" ANCHOR PUMP , RETRIEVED ( 9X1" ROD ) , SET PUMP @ 5600', ON STREAM </t>
    </r>
    <r>
      <rPr>
        <b/>
        <sz val="12"/>
        <color rgb="FFFF0000"/>
        <rFont val="Calibri"/>
        <family val="2"/>
      </rPr>
      <t>3/5/14</t>
    </r>
  </si>
  <si>
    <t>EXPRO , ANCHOR PUMP , LOW PUMP EFF.</t>
  </si>
  <si>
    <t>LOW PUMP EFF. , R.TRIP WITH 2" ANCHOR PUMP , RETRIEVED ( 1X1" ROD ) , SET PUMP @ 5575', ON STREAM</t>
  </si>
  <si>
    <r>
      <t xml:space="preserve">SCHL. , </t>
    </r>
    <r>
      <rPr>
        <b/>
        <sz val="12"/>
        <color rgb="FFFF0000"/>
        <rFont val="Calibri"/>
        <family val="2"/>
      </rPr>
      <t>ANCHOR PUMP</t>
    </r>
  </si>
  <si>
    <t>NO PUMP ACTION ,  R.TRIP WITH 2" ANCHOR PUMP , RETRIEVED ( 2X1" ROD ) , SET PUMP @ 5525', ON STREAM</t>
  </si>
  <si>
    <r>
      <t xml:space="preserve">NO PUMP ACTION, POOH WITH S/R &amp; DHP , L/D THE SMAE, </t>
    </r>
    <r>
      <rPr>
        <b/>
        <sz val="12"/>
        <color rgb="FFFF0000"/>
        <rFont val="Calibri"/>
        <family val="2"/>
      </rPr>
      <t>WAITING FOR W/O.</t>
    </r>
  </si>
  <si>
    <r>
      <t xml:space="preserve">UNDER W/O DUE TO TBG LEAK , ( </t>
    </r>
    <r>
      <rPr>
        <b/>
        <sz val="12"/>
        <rFont val="Calibri"/>
        <family val="2"/>
      </rPr>
      <t>FOUND CRACK IN JT NO 186 /188</t>
    </r>
    <r>
      <rPr>
        <b/>
        <sz val="12"/>
        <color rgb="FF0000FF"/>
        <rFont val="Calibri"/>
        <family val="2"/>
      </rPr>
      <t xml:space="preserve"> ) , ( </t>
    </r>
    <r>
      <rPr>
        <b/>
        <sz val="12"/>
        <rFont val="Calibri"/>
        <family val="2"/>
      </rPr>
      <t>FOUND CSG OBSTRUCTIONS @ 5855 FT  , MILL OUT OBSTRUCTION TILL FREE OK</t>
    </r>
    <r>
      <rPr>
        <b/>
        <sz val="12"/>
        <color rgb="FF0000FF"/>
        <rFont val="Calibri"/>
        <family val="2"/>
      </rPr>
      <t xml:space="preserve"> ) , RIH W</t>
    </r>
    <r>
      <rPr>
        <b/>
        <sz val="12"/>
        <color rgb="FFFF0000"/>
        <rFont val="Calibri"/>
        <family val="2"/>
      </rPr>
      <t xml:space="preserve">/1.5" DHP </t>
    </r>
    <r>
      <rPr>
        <b/>
        <sz val="12"/>
        <color rgb="FF0000FF"/>
        <rFont val="Calibri"/>
        <family val="2"/>
      </rPr>
      <t xml:space="preserve">WITH </t>
    </r>
    <r>
      <rPr>
        <b/>
        <sz val="12"/>
        <color rgb="FFFF0000"/>
        <rFont val="Calibri"/>
        <family val="2"/>
      </rPr>
      <t>NEW S-88</t>
    </r>
    <r>
      <rPr>
        <b/>
        <sz val="12"/>
        <color rgb="FF0000FF"/>
        <rFont val="Calibri"/>
        <family val="2"/>
      </rPr>
      <t xml:space="preserve">  S/R (30X1"+115X 7/8"+86X1" ) , ON STREAM </t>
    </r>
    <r>
      <rPr>
        <b/>
        <u/>
        <sz val="12"/>
        <color rgb="FFFF0000"/>
        <rFont val="Calibri"/>
        <family val="2"/>
      </rPr>
      <t>23/12/14</t>
    </r>
  </si>
  <si>
    <r>
      <t xml:space="preserve">EXPRO , </t>
    </r>
    <r>
      <rPr>
        <b/>
        <sz val="12"/>
        <color rgb="FFFF0000"/>
        <rFont val="Calibri"/>
        <family val="2"/>
      </rPr>
      <t>AFTER W/O , P.S =1.5</t>
    </r>
  </si>
  <si>
    <t>FLUMPING  , RES. IMPROVEMENT</t>
  </si>
  <si>
    <r>
      <t>NO PUMP ACTION ,RESET DHP ,</t>
    </r>
    <r>
      <rPr>
        <b/>
        <sz val="12"/>
        <color rgb="FFFF0000"/>
        <rFont val="Calibri"/>
        <family val="2"/>
      </rPr>
      <t xml:space="preserve"> R.TRIP W/1.75" ANCHOR PUMP</t>
    </r>
    <r>
      <rPr>
        <b/>
        <sz val="12"/>
        <color rgb="FF0000FF"/>
        <rFont val="Calibri"/>
        <family val="2"/>
      </rPr>
      <t xml:space="preserve"> , RET.(10X1RODS) ,</t>
    </r>
    <r>
      <rPr>
        <b/>
        <sz val="12"/>
        <color rgb="FFFF0000"/>
        <rFont val="Calibri"/>
        <family val="2"/>
      </rPr>
      <t>SET ANCHOR @5525 FT</t>
    </r>
    <r>
      <rPr>
        <b/>
        <sz val="12"/>
        <color rgb="FF0000FF"/>
        <rFont val="Calibri"/>
        <family val="2"/>
      </rPr>
      <t xml:space="preserve"> , ON STREAM.</t>
    </r>
  </si>
  <si>
    <t>EXPRO#3 (TMU) , 1.75" ANCHOR PUMP</t>
  </si>
  <si>
    <t>HALL#4(TMU)</t>
  </si>
  <si>
    <r>
      <t>WELL ( S/R )</t>
    </r>
    <r>
      <rPr>
        <sz val="16"/>
        <rFont val="Calibri"/>
        <family val="2"/>
      </rPr>
      <t xml:space="preserve"> :</t>
    </r>
    <r>
      <rPr>
        <b/>
        <sz val="16"/>
        <rFont val="Calibri"/>
        <family val="2"/>
      </rPr>
      <t xml:space="preserve">    DORRA-6</t>
    </r>
  </si>
  <si>
    <t>MIXED</t>
  </si>
  <si>
    <t>93X1"+111X7/8"+25X1" S.BR</t>
  </si>
  <si>
    <r>
      <t xml:space="preserve">FINISHED DRILLING , COMPLEATED THE WELL AS OIL PRODUCER FROM </t>
    </r>
    <r>
      <rPr>
        <b/>
        <sz val="12"/>
        <color indexed="10"/>
        <rFont val="Calibri"/>
        <family val="2"/>
      </rPr>
      <t xml:space="preserve"> (</t>
    </r>
    <r>
      <rPr>
        <b/>
        <u/>
        <sz val="12"/>
        <color indexed="10"/>
        <rFont val="Calibri"/>
        <family val="2"/>
      </rPr>
      <t xml:space="preserve">B-I , 12 FT , PRESS.= 1172 PSI </t>
    </r>
    <r>
      <rPr>
        <b/>
        <sz val="12"/>
        <color indexed="48"/>
        <rFont val="Calibri"/>
        <family val="2"/>
      </rPr>
      <t>) ,  USING S/R SYSTEM ,</t>
    </r>
    <r>
      <rPr>
        <b/>
        <sz val="12"/>
        <color indexed="10"/>
        <rFont val="Calibri"/>
        <family val="2"/>
      </rPr>
      <t xml:space="preserve"> </t>
    </r>
    <r>
      <rPr>
        <b/>
        <sz val="12"/>
        <color indexed="48"/>
        <rFont val="Calibri"/>
        <family val="2"/>
      </rPr>
      <t xml:space="preserve"> PERFORMED FRAC JOB , RIH W/2" DHP WITH </t>
    </r>
    <r>
      <rPr>
        <b/>
        <sz val="12"/>
        <color indexed="10"/>
        <rFont val="Calibri"/>
        <family val="2"/>
      </rPr>
      <t xml:space="preserve"> (25X1"+111X7/8"+93X1" ) , ( 1" D-78 NEW , ( 7/8"  67 RODS NEW H-CH  + 43 RODS N-97 COND.2 ) </t>
    </r>
    <r>
      <rPr>
        <b/>
        <sz val="12"/>
        <color indexed="48"/>
        <rFont val="Calibri"/>
        <family val="2"/>
      </rPr>
      <t xml:space="preserve"> ), R/U FOR</t>
    </r>
    <r>
      <rPr>
        <b/>
        <sz val="12"/>
        <color indexed="10"/>
        <rFont val="Calibri"/>
        <family val="2"/>
      </rPr>
      <t xml:space="preserve"> NEW 640</t>
    </r>
    <r>
      <rPr>
        <b/>
        <u/>
        <sz val="12"/>
        <color indexed="10"/>
        <rFont val="Calibri"/>
        <family val="2"/>
      </rPr>
      <t xml:space="preserve"> </t>
    </r>
    <r>
      <rPr>
        <b/>
        <sz val="12"/>
        <color indexed="10"/>
        <rFont val="Calibri"/>
        <family val="2"/>
      </rPr>
      <t>M-II  S/U</t>
    </r>
    <r>
      <rPr>
        <b/>
        <u/>
        <sz val="12"/>
        <color indexed="10"/>
        <rFont val="Calibri"/>
        <family val="2"/>
      </rPr>
      <t xml:space="preserve"> </t>
    </r>
    <r>
      <rPr>
        <b/>
        <sz val="12"/>
        <color indexed="48"/>
        <rFont val="Calibri"/>
        <family val="2"/>
      </rPr>
      <t>( SH.S=8", S.L=128 ") , ON STREAM</t>
    </r>
  </si>
  <si>
    <r>
      <t xml:space="preserve">SLIGHT F.POUND , </t>
    </r>
    <r>
      <rPr>
        <b/>
        <sz val="12"/>
        <color rgb="FFFF0000"/>
        <rFont val="Calibri"/>
        <family val="2"/>
      </rPr>
      <t>P.FILLAGE +/- 75 %</t>
    </r>
  </si>
  <si>
    <r>
      <t xml:space="preserve">NO PUMP ACTION , </t>
    </r>
    <r>
      <rPr>
        <b/>
        <u/>
        <sz val="12"/>
        <color rgb="FFFF0000"/>
        <rFont val="Calibri"/>
        <family val="2"/>
      </rPr>
      <t xml:space="preserve">R.TRIP W/ 1.5 " DHP </t>
    </r>
    <r>
      <rPr>
        <b/>
        <sz val="12"/>
        <color rgb="FF0000FF"/>
        <rFont val="Calibri"/>
        <family val="2"/>
      </rPr>
      <t xml:space="preserve">  , ON STREAM</t>
    </r>
  </si>
  <si>
    <r>
      <t xml:space="preserve">EXPRO. </t>
    </r>
    <r>
      <rPr>
        <b/>
        <sz val="12"/>
        <color rgb="FFFF0000"/>
        <rFont val="Calibri"/>
        <family val="2"/>
      </rPr>
      <t>WRONG TEST</t>
    </r>
  </si>
  <si>
    <r>
      <t xml:space="preserve">SEVER GAG INTERFERANCE , </t>
    </r>
    <r>
      <rPr>
        <b/>
        <sz val="12"/>
        <color rgb="FFFF0000"/>
        <rFont val="Calibri"/>
        <family val="2"/>
      </rPr>
      <t>P.FILLAGE +/- 23 %</t>
    </r>
  </si>
  <si>
    <r>
      <t>SLIGHT F.POUND ,</t>
    </r>
    <r>
      <rPr>
        <b/>
        <sz val="12"/>
        <color rgb="FFFF0000"/>
        <rFont val="Calibri"/>
        <family val="2"/>
      </rPr>
      <t xml:space="preserve"> P.FILLAGE +/-83 %</t>
    </r>
  </si>
  <si>
    <t>ALMOST @ PUMP DEPTH</t>
  </si>
  <si>
    <r>
      <t xml:space="preserve"> F.POUND , </t>
    </r>
    <r>
      <rPr>
        <b/>
        <sz val="12"/>
        <color rgb="FFFF0000"/>
        <rFont val="Calibri"/>
        <family val="2"/>
      </rPr>
      <t>P.FILLAGE +/- 65 %</t>
    </r>
  </si>
  <si>
    <r>
      <t xml:space="preserve">DECRESED S.L. F/ </t>
    </r>
    <r>
      <rPr>
        <b/>
        <sz val="12"/>
        <color rgb="FFFF0000"/>
        <rFont val="Calibri"/>
        <family val="2"/>
      </rPr>
      <t>128</t>
    </r>
    <r>
      <rPr>
        <b/>
        <sz val="12"/>
        <color rgb="FF0000FF"/>
        <rFont val="Calibri"/>
        <family val="2"/>
      </rPr>
      <t xml:space="preserve">" T/ </t>
    </r>
    <r>
      <rPr>
        <b/>
        <sz val="12"/>
        <color rgb="FFFF0000"/>
        <rFont val="Calibri"/>
        <family val="2"/>
      </rPr>
      <t>112</t>
    </r>
    <r>
      <rPr>
        <b/>
        <sz val="12"/>
        <color rgb="FF0000FF"/>
        <rFont val="Calibri"/>
        <family val="2"/>
      </rPr>
      <t>"</t>
    </r>
  </si>
  <si>
    <r>
      <t xml:space="preserve">NO PUMP ACTION , R.TRIP  , ON STREAM </t>
    </r>
    <r>
      <rPr>
        <b/>
        <u/>
        <sz val="12"/>
        <color rgb="FFFF0000"/>
        <rFont val="Calibri"/>
        <family val="2"/>
      </rPr>
      <t>10-11-2013</t>
    </r>
  </si>
  <si>
    <r>
      <t xml:space="preserve"> F.POUND , </t>
    </r>
    <r>
      <rPr>
        <b/>
        <sz val="12"/>
        <color rgb="FFFF0000"/>
        <rFont val="Calibri"/>
        <family val="2"/>
      </rPr>
      <t>P.FILLAGE +/- 72 %</t>
    </r>
  </si>
  <si>
    <t>NO PUMP ACTION , R.TRIP, ON STREAM</t>
  </si>
  <si>
    <t>SWITCHED THE WELL TO TIMER MODE 1 HR RUN , 3 HRS OFF</t>
  </si>
  <si>
    <r>
      <t xml:space="preserve">NO PUMP ACTION , STOPPED 3 DAYS , STARTED THE WELL, ON STREAM </t>
    </r>
    <r>
      <rPr>
        <b/>
        <sz val="12"/>
        <color rgb="FFFF0000"/>
        <rFont val="Calibri"/>
        <family val="2"/>
      </rPr>
      <t>12-4-2014</t>
    </r>
  </si>
  <si>
    <r>
      <t>SEVER F.POUND ,</t>
    </r>
    <r>
      <rPr>
        <b/>
        <sz val="12"/>
        <color rgb="FFFF0000"/>
        <rFont val="Calibri"/>
        <family val="2"/>
      </rPr>
      <t xml:space="preserve"> P.FILLAGE +/- 25 % </t>
    </r>
  </si>
  <si>
    <r>
      <t xml:space="preserve">NO PUMP ACTION, R.TRIP, ON STREAM </t>
    </r>
    <r>
      <rPr>
        <b/>
        <sz val="12"/>
        <color rgb="FFFF0000"/>
        <rFont val="Calibri"/>
        <family val="2"/>
      </rPr>
      <t>22-7-2014</t>
    </r>
  </si>
  <si>
    <t>TESTED THE WELL BY SCHL. , FOUND THE WELL NOT PRODUCE  , STOPPED THE WELL</t>
  </si>
  <si>
    <t xml:space="preserve">STATIC FLUID LEVEL , AFTER 7 DAYS SHUT IN </t>
  </si>
  <si>
    <t xml:space="preserve">STATIC FLUID LEVEL </t>
  </si>
  <si>
    <r>
      <t>WELL ( S/R )</t>
    </r>
    <r>
      <rPr>
        <sz val="16"/>
        <rFont val="Calibri"/>
        <family val="2"/>
      </rPr>
      <t xml:space="preserve"> :</t>
    </r>
    <r>
      <rPr>
        <b/>
        <sz val="16"/>
        <rFont val="Calibri"/>
        <family val="2"/>
      </rPr>
      <t xml:space="preserve">    DORRA-8</t>
    </r>
  </si>
  <si>
    <t>INCREASED SH.S. FROM 8" TO 12"</t>
  </si>
  <si>
    <r>
      <t xml:space="preserve">BAKER , </t>
    </r>
    <r>
      <rPr>
        <b/>
        <sz val="12"/>
        <color indexed="10"/>
        <rFont val="Calibri"/>
        <family val="2"/>
      </rPr>
      <t>AFTER INCREASING SH.S F/8" TO 12"</t>
    </r>
  </si>
  <si>
    <t>CSG WING STUCK</t>
  </si>
  <si>
    <t>W/C</t>
  </si>
  <si>
    <t>W/C INCREASED F/ 1%   TO 20 %.</t>
  </si>
  <si>
    <t>LOW PUMP EFF., R.TRIP  , ON STREAM</t>
  </si>
  <si>
    <t>EXPRO , AFTER R.TRIP</t>
  </si>
  <si>
    <t>S/U BRAKE PROBLEM</t>
  </si>
  <si>
    <t xml:space="preserve">NORMAL WHT = 138 F </t>
  </si>
  <si>
    <r>
      <t xml:space="preserve">BAKER , </t>
    </r>
    <r>
      <rPr>
        <b/>
        <sz val="12"/>
        <color rgb="FFFF0000"/>
        <rFont val="Calibri"/>
        <family val="2"/>
      </rPr>
      <t>P.S = 2" , SH.S =12"</t>
    </r>
  </si>
  <si>
    <r>
      <t xml:space="preserve">NO PUMP ACTION, R.TRIP WITH </t>
    </r>
    <r>
      <rPr>
        <b/>
        <u/>
        <sz val="12"/>
        <color rgb="FFFF0000"/>
        <rFont val="Calibri"/>
        <family val="2"/>
      </rPr>
      <t xml:space="preserve">2.25" DHP </t>
    </r>
    <r>
      <rPr>
        <b/>
        <sz val="12"/>
        <color rgb="FF0000FF"/>
        <rFont val="Calibri"/>
        <family val="2"/>
      </rPr>
      <t xml:space="preserve"> , ON STREAM</t>
    </r>
  </si>
  <si>
    <r>
      <t>DECREASED SH.S</t>
    </r>
    <r>
      <rPr>
        <b/>
        <sz val="12"/>
        <color rgb="FFFF0000"/>
        <rFont val="Calibri"/>
        <family val="2"/>
      </rPr>
      <t xml:space="preserve"> F/12" TO 10"</t>
    </r>
  </si>
  <si>
    <t>WHT =143 F</t>
  </si>
  <si>
    <r>
      <t xml:space="preserve">EXPRO , </t>
    </r>
    <r>
      <rPr>
        <b/>
        <sz val="12"/>
        <color rgb="FFFF0000"/>
        <rFont val="Calibri"/>
        <family val="2"/>
      </rPr>
      <t>P.S = 2.25" , SH.S =10"</t>
    </r>
  </si>
  <si>
    <t>WHT = 149 F</t>
  </si>
  <si>
    <t>N.P.A, R/T, NOT PROD., P/T, NOT HOLD, R/T W/ 2.25" ANCHOR PUMP ( TOTAL RET. 30X1" ROD ), NOT PROD., WAITING W/O</t>
  </si>
  <si>
    <r>
      <t xml:space="preserve">WELL UNDER W/O, ( </t>
    </r>
    <r>
      <rPr>
        <b/>
        <sz val="12"/>
        <color rgb="FFFF0000"/>
        <rFont val="Calibri"/>
        <family val="2"/>
      </rPr>
      <t>NO VISUAL CRACKS OBSERVED</t>
    </r>
    <r>
      <rPr>
        <b/>
        <sz val="12"/>
        <color rgb="FF0000FF"/>
        <rFont val="Calibri"/>
        <family val="2"/>
      </rPr>
      <t xml:space="preserve"> ) , Tagged TD @ 6222 Ft  , RIH WITH 2.25" DHP &amp;</t>
    </r>
    <r>
      <rPr>
        <b/>
        <sz val="12"/>
        <color rgb="FFFF0000"/>
        <rFont val="Calibri"/>
        <family val="2"/>
      </rPr>
      <t xml:space="preserve"> NEW S/R  S-88</t>
    </r>
    <r>
      <rPr>
        <b/>
        <sz val="12"/>
        <color rgb="FF0000FF"/>
        <rFont val="Calibri"/>
        <family val="2"/>
      </rPr>
      <t xml:space="preserve">  ( 30*1"+115*7/8"+81*1") , ON STREAM </t>
    </r>
    <r>
      <rPr>
        <b/>
        <sz val="12"/>
        <color rgb="FFFF0000"/>
        <rFont val="Calibri"/>
        <family val="2"/>
      </rPr>
      <t>14/5/2014</t>
    </r>
  </si>
  <si>
    <r>
      <t>NO PUMP ACTION, R.TRIP WITH 2.25" DHP  , FOUND ACTION &amp; SUCTION ,  RESET DHP , PERFORMED HYDRO- TEST , NOT HOLD ,  R.TRIP WITH</t>
    </r>
    <r>
      <rPr>
        <b/>
        <sz val="12"/>
        <color rgb="FFFF0000"/>
        <rFont val="Calibri"/>
        <family val="2"/>
      </rPr>
      <t xml:space="preserve"> 2.25" ANCHOR PUMP</t>
    </r>
    <r>
      <rPr>
        <b/>
        <sz val="12"/>
        <color rgb="FF0000FF"/>
        <rFont val="Calibri"/>
        <family val="2"/>
      </rPr>
      <t xml:space="preserve"> , RET. 10 X1 " RODS , SET ANCHOR @ </t>
    </r>
    <r>
      <rPr>
        <b/>
        <sz val="12"/>
        <color rgb="FFFF0000"/>
        <rFont val="Calibri"/>
        <family val="2"/>
      </rPr>
      <t>5400</t>
    </r>
    <r>
      <rPr>
        <b/>
        <sz val="12"/>
        <color rgb="FF0000FF"/>
        <rFont val="Calibri"/>
        <family val="2"/>
      </rPr>
      <t xml:space="preserve"> FT , ON STREAM </t>
    </r>
    <r>
      <rPr>
        <b/>
        <sz val="12"/>
        <color rgb="FFFF0000"/>
        <rFont val="Calibri"/>
        <family val="2"/>
      </rPr>
      <t>25/2/2015</t>
    </r>
  </si>
  <si>
    <r>
      <t>NO PUMP ACTION ,</t>
    </r>
    <r>
      <rPr>
        <b/>
        <sz val="12"/>
        <color rgb="FFFF0000"/>
        <rFont val="Calibri"/>
        <family val="2"/>
      </rPr>
      <t xml:space="preserve"> R.TRIP WITH 2.25" ANCHOR PUMP</t>
    </r>
    <r>
      <rPr>
        <b/>
        <sz val="12"/>
        <color rgb="FF0000FF"/>
        <rFont val="Calibri"/>
        <family val="2"/>
      </rPr>
      <t xml:space="preserve"> , RET. 10 X1 " RODS , NOT PROD.  , </t>
    </r>
    <r>
      <rPr>
        <b/>
        <sz val="12"/>
        <color rgb="FFFF0000"/>
        <rFont val="Calibri"/>
        <family val="2"/>
      </rPr>
      <t>R.TRIP WITH 2" ANCHOR PUMP</t>
    </r>
    <r>
      <rPr>
        <b/>
        <sz val="12"/>
        <color rgb="FF0000FF"/>
        <rFont val="Calibri"/>
        <family val="2"/>
      </rPr>
      <t xml:space="preserve"> , RET. 10 X1 " RODS , TOT. RET (20X1" ) , SET ANCHOR @ </t>
    </r>
    <r>
      <rPr>
        <b/>
        <sz val="12"/>
        <color rgb="FFFF0000"/>
        <rFont val="Calibri"/>
        <family val="2"/>
      </rPr>
      <t>4900</t>
    </r>
    <r>
      <rPr>
        <b/>
        <sz val="12"/>
        <color rgb="FF0000FF"/>
        <rFont val="Calibri"/>
        <family val="2"/>
      </rPr>
      <t xml:space="preserve"> FT , ON STREAM ON </t>
    </r>
    <r>
      <rPr>
        <b/>
        <sz val="12"/>
        <color rgb="FFFF0000"/>
        <rFont val="Calibri"/>
        <family val="2"/>
      </rPr>
      <t>19/5/2015</t>
    </r>
  </si>
  <si>
    <r>
      <t xml:space="preserve">NORMAL CARD ( </t>
    </r>
    <r>
      <rPr>
        <b/>
        <sz val="12"/>
        <color rgb="FFFF0000"/>
        <rFont val="Calibri"/>
        <family val="2"/>
      </rPr>
      <t>ANCHOR PUMP</t>
    </r>
    <r>
      <rPr>
        <b/>
        <sz val="12"/>
        <color indexed="12"/>
        <rFont val="Calibri"/>
        <family val="2"/>
      </rPr>
      <t>)</t>
    </r>
  </si>
  <si>
    <r>
      <t xml:space="preserve">NO PUMP ACTION, R.TRIP WITH </t>
    </r>
    <r>
      <rPr>
        <b/>
        <sz val="12"/>
        <color rgb="FFFF0000"/>
        <rFont val="Calibri"/>
        <family val="2"/>
      </rPr>
      <t>2" ANCHOR PUMP</t>
    </r>
    <r>
      <rPr>
        <b/>
        <sz val="12"/>
        <color rgb="FF0000FF"/>
        <rFont val="Calibri"/>
        <family val="2"/>
      </rPr>
      <t xml:space="preserve">, TOTAL RET. 20*7/8", SET PUMP @ </t>
    </r>
    <r>
      <rPr>
        <b/>
        <sz val="12"/>
        <color rgb="FFFF0000"/>
        <rFont val="Calibri"/>
        <family val="2"/>
      </rPr>
      <t>4400 FT</t>
    </r>
    <r>
      <rPr>
        <b/>
        <sz val="12"/>
        <color rgb="FF0000FF"/>
        <rFont val="Calibri"/>
        <family val="2"/>
      </rPr>
      <t xml:space="preserve">, NO PROD, </t>
    </r>
    <r>
      <rPr>
        <b/>
        <sz val="12"/>
        <color rgb="FFFF0000"/>
        <rFont val="Calibri"/>
        <family val="2"/>
      </rPr>
      <t>WAITING W/O</t>
    </r>
    <r>
      <rPr>
        <b/>
        <sz val="12"/>
        <color rgb="FF0000FF"/>
        <rFont val="Calibri"/>
        <family val="2"/>
      </rPr>
      <t>.</t>
    </r>
  </si>
  <si>
    <r>
      <t xml:space="preserve">BAKER , </t>
    </r>
    <r>
      <rPr>
        <b/>
        <sz val="12"/>
        <color rgb="FFFF0000"/>
        <rFont val="Calibri"/>
        <family val="2"/>
      </rPr>
      <t>AFTER W/O , (P.S. 2")</t>
    </r>
  </si>
  <si>
    <r>
      <t>WELL ( S/R )</t>
    </r>
    <r>
      <rPr>
        <sz val="16"/>
        <rFont val="Calibri"/>
        <family val="2"/>
      </rPr>
      <t xml:space="preserve"> :</t>
    </r>
    <r>
      <rPr>
        <b/>
        <sz val="16"/>
        <rFont val="Calibri"/>
        <family val="2"/>
      </rPr>
      <t xml:space="preserve">    DORRA-9</t>
    </r>
  </si>
  <si>
    <r>
      <t xml:space="preserve">FINISHED DRILLING , COMPLEATED THE WELL AS OIL PRODUCER FROM </t>
    </r>
    <r>
      <rPr>
        <b/>
        <sz val="12"/>
        <color indexed="10"/>
        <rFont val="Calibri"/>
        <family val="2"/>
      </rPr>
      <t xml:space="preserve"> ( B‐III (6000 – 6012) 12 FT , P = 2338 psi )&amp;( B‐IV (6052 – 6060) 8 FT , P = 2235 psi)</t>
    </r>
    <r>
      <rPr>
        <b/>
        <u/>
        <sz val="12"/>
        <color indexed="10"/>
        <rFont val="Calibri"/>
        <family val="2"/>
      </rPr>
      <t xml:space="preserve"> </t>
    </r>
    <r>
      <rPr>
        <b/>
        <sz val="12"/>
        <color indexed="48"/>
        <rFont val="Calibri"/>
        <family val="2"/>
      </rPr>
      <t>) , ( LIFTED THE WELL WITH N2 &amp; TRY TO START THE WELL AS NATURAL FLOW , THE WELL PRODUCE INTERMETANT FLOW )  , RIH WITH S/R COMPLETION ,</t>
    </r>
    <r>
      <rPr>
        <b/>
        <sz val="12"/>
        <color indexed="10"/>
        <rFont val="Calibri"/>
        <family val="2"/>
      </rPr>
      <t xml:space="preserve"> </t>
    </r>
    <r>
      <rPr>
        <b/>
        <sz val="12"/>
        <color indexed="48"/>
        <rFont val="Calibri"/>
        <family val="2"/>
      </rPr>
      <t xml:space="preserve"> RIH W/2.25" DHP WITH </t>
    </r>
    <r>
      <rPr>
        <b/>
        <sz val="12"/>
        <color indexed="10"/>
        <rFont val="Calibri"/>
        <family val="2"/>
      </rPr>
      <t xml:space="preserve">NEW H-CH S/R ( 30X1"+115X7/8"+87X1" ) </t>
    </r>
    <r>
      <rPr>
        <b/>
        <sz val="12"/>
        <color indexed="48"/>
        <rFont val="Calibri"/>
        <family val="2"/>
      </rPr>
      <t>, R/U FOR</t>
    </r>
    <r>
      <rPr>
        <b/>
        <sz val="12"/>
        <color indexed="10"/>
        <rFont val="Calibri"/>
        <family val="2"/>
      </rPr>
      <t xml:space="preserve"> NEW </t>
    </r>
    <r>
      <rPr>
        <b/>
        <u/>
        <sz val="12"/>
        <color indexed="10"/>
        <rFont val="Calibri"/>
        <family val="2"/>
      </rPr>
      <t xml:space="preserve">912 M-II  S/U </t>
    </r>
    <r>
      <rPr>
        <b/>
        <sz val="12"/>
        <color indexed="48"/>
        <rFont val="Calibri"/>
        <family val="2"/>
      </rPr>
      <t xml:space="preserve"> ( SH.S=10", S.L= 128") , ON STREAM</t>
    </r>
  </si>
  <si>
    <t>POLISHED ROD PARTED , FISHED OK &amp; REPLACED , ON STREAM</t>
  </si>
  <si>
    <r>
      <t xml:space="preserve">NORMAL CARD ( </t>
    </r>
    <r>
      <rPr>
        <b/>
        <sz val="12"/>
        <color rgb="FFFF0000"/>
        <rFont val="Calibri"/>
        <family val="2"/>
      </rPr>
      <t>SLIGHT S.V LEAK</t>
    </r>
    <r>
      <rPr>
        <b/>
        <sz val="12"/>
        <color indexed="12"/>
        <rFont val="Calibri"/>
        <family val="2"/>
      </rPr>
      <t xml:space="preserve"> )</t>
    </r>
  </si>
  <si>
    <t>EXPRO , WRONG TEST</t>
  </si>
  <si>
    <r>
      <t xml:space="preserve">ROD NO ( </t>
    </r>
    <r>
      <rPr>
        <b/>
        <sz val="12"/>
        <color rgb="FFFF0000"/>
        <rFont val="Calibri"/>
        <family val="2"/>
      </rPr>
      <t>10 X7/8"</t>
    </r>
    <r>
      <rPr>
        <b/>
        <sz val="12"/>
        <color rgb="FF0000FF"/>
        <rFont val="Calibri"/>
        <family val="2"/>
      </rPr>
      <t xml:space="preserve"> ) PARTED , FISHED OK , </t>
    </r>
    <r>
      <rPr>
        <b/>
        <sz val="12"/>
        <color rgb="FFFF0000"/>
        <rFont val="Calibri"/>
        <family val="2"/>
      </rPr>
      <t>REPLACED</t>
    </r>
    <r>
      <rPr>
        <b/>
        <sz val="12"/>
        <color rgb="FF0000FF"/>
        <rFont val="Calibri"/>
        <family val="2"/>
      </rPr>
      <t xml:space="preserve">  , ON STREAM</t>
    </r>
  </si>
  <si>
    <t>NORMAL WHT = 103 F</t>
  </si>
  <si>
    <r>
      <t xml:space="preserve">SLIGHT F.POUND , </t>
    </r>
    <r>
      <rPr>
        <b/>
        <sz val="12"/>
        <color rgb="FFFF0000"/>
        <rFont val="Calibri"/>
        <family val="2"/>
      </rPr>
      <t xml:space="preserve">P.FILLAGE +/- 82 % </t>
    </r>
  </si>
  <si>
    <r>
      <t xml:space="preserve">EXPRO , </t>
    </r>
    <r>
      <rPr>
        <b/>
        <sz val="12"/>
        <color rgb="FFFF0000"/>
        <rFont val="Calibri"/>
        <family val="2"/>
      </rPr>
      <t xml:space="preserve">RES. DCLINE </t>
    </r>
  </si>
  <si>
    <r>
      <t>ROD NO.(</t>
    </r>
    <r>
      <rPr>
        <b/>
        <sz val="12"/>
        <color rgb="FFFF0000"/>
        <rFont val="Calibri"/>
        <family val="2"/>
      </rPr>
      <t xml:space="preserve"> 5X7/8" )</t>
    </r>
    <r>
      <rPr>
        <b/>
        <sz val="12"/>
        <color rgb="FF0000FF"/>
        <rFont val="Calibri"/>
        <family val="2"/>
      </rPr>
      <t xml:space="preserve">PARTED, FISHED OK, CHANGED 3 RODSX7/8" , </t>
    </r>
    <r>
      <rPr>
        <b/>
        <sz val="12"/>
        <color rgb="FFFF0000"/>
        <rFont val="Calibri"/>
        <family val="2"/>
      </rPr>
      <t>R.TRIP W/2" DHP</t>
    </r>
    <r>
      <rPr>
        <b/>
        <sz val="12"/>
        <color rgb="FF0000FF"/>
        <rFont val="Calibri"/>
        <family val="2"/>
      </rPr>
      <t>, ON STREAM.</t>
    </r>
  </si>
  <si>
    <t>SCHL. , P.S =2"</t>
  </si>
  <si>
    <r>
      <t xml:space="preserve">SLIGHT T.V. LEAK , </t>
    </r>
    <r>
      <rPr>
        <b/>
        <sz val="12"/>
        <color rgb="FFFF0000"/>
        <rFont val="Calibri"/>
        <family val="2"/>
      </rPr>
      <t xml:space="preserve">P.FILLAGE +/- 96 % </t>
    </r>
  </si>
  <si>
    <t>EXPRO , AFTER R.TRIP , (AVG SEP.P = 146 PSI ) , ( SEP.P RANGED F 110 PSI TO 170 PSI FROM 1:00 AM TO 8 AM )</t>
  </si>
  <si>
    <t>PROD. FROM CASING</t>
  </si>
  <si>
    <r>
      <t xml:space="preserve">EXPRO , </t>
    </r>
    <r>
      <rPr>
        <b/>
        <sz val="12"/>
        <color rgb="FFFF0000"/>
        <rFont val="Calibri"/>
        <family val="2"/>
      </rPr>
      <t>LOW PUMP EFF.</t>
    </r>
  </si>
  <si>
    <t xml:space="preserve"> LOW PUMP EFF., R.TRIP , ON STREAM</t>
  </si>
  <si>
    <r>
      <t xml:space="preserve">EXPRO. </t>
    </r>
    <r>
      <rPr>
        <b/>
        <sz val="12"/>
        <color rgb="FFFF0000"/>
        <rFont val="Calibri"/>
        <family val="2"/>
      </rPr>
      <t>( WRONG TEST FROM EXPRO )</t>
    </r>
  </si>
  <si>
    <t>EXPRO#3 (TMU) , RES. DECLINE</t>
  </si>
  <si>
    <r>
      <t>ROD NO.(</t>
    </r>
    <r>
      <rPr>
        <b/>
        <sz val="12"/>
        <color rgb="FFFF0000"/>
        <rFont val="Calibri"/>
        <family val="2"/>
      </rPr>
      <t xml:space="preserve"> 29X7/8"</t>
    </r>
    <r>
      <rPr>
        <b/>
        <sz val="12"/>
        <color rgb="FF0000FF"/>
        <rFont val="Calibri"/>
        <family val="2"/>
      </rPr>
      <t xml:space="preserve"> )PARTED, FISHED OK, CHANGED , </t>
    </r>
    <r>
      <rPr>
        <b/>
        <u/>
        <sz val="12"/>
        <color rgb="FFFF0000"/>
        <rFont val="Calibri"/>
        <family val="2"/>
      </rPr>
      <t xml:space="preserve">R.TRIP </t>
    </r>
    <r>
      <rPr>
        <b/>
        <sz val="12"/>
        <color rgb="FF0000FF"/>
        <rFont val="Calibri"/>
        <family val="2"/>
      </rPr>
      <t>, NO PROD</t>
    </r>
  </si>
  <si>
    <t>ROD PARTED</t>
  </si>
  <si>
    <r>
      <t xml:space="preserve">ROD NO. ( </t>
    </r>
    <r>
      <rPr>
        <b/>
        <sz val="12"/>
        <color rgb="FFFF0000"/>
        <rFont val="Calibri"/>
        <family val="2"/>
      </rPr>
      <t>18*7/8"</t>
    </r>
    <r>
      <rPr>
        <b/>
        <sz val="12"/>
        <color rgb="FF0000FF"/>
        <rFont val="Calibri"/>
        <family val="2"/>
      </rPr>
      <t xml:space="preserve"> ) PARTED, FISHED OK, </t>
    </r>
    <r>
      <rPr>
        <b/>
        <sz val="12"/>
        <color rgb="FFFF0000"/>
        <rFont val="Calibri"/>
        <family val="2"/>
      </rPr>
      <t>REPLACED 1st 25*7/8" RODS</t>
    </r>
    <r>
      <rPr>
        <b/>
        <sz val="12"/>
        <color rgb="FF0000FF"/>
        <rFont val="Calibri"/>
        <family val="2"/>
      </rPr>
      <t>, ON STREAM.</t>
    </r>
  </si>
  <si>
    <r>
      <t>WELL ( S/R )</t>
    </r>
    <r>
      <rPr>
        <sz val="16"/>
        <rFont val="Calibri"/>
        <family val="2"/>
      </rPr>
      <t xml:space="preserve"> :</t>
    </r>
    <r>
      <rPr>
        <b/>
        <sz val="16"/>
        <rFont val="Calibri"/>
        <family val="2"/>
      </rPr>
      <t xml:space="preserve">    DORRA-10</t>
    </r>
  </si>
  <si>
    <r>
      <t xml:space="preserve">FINISHED DRILLING , COMPLEATED THE WELL AS OIL PRODUCER FROM </t>
    </r>
    <r>
      <rPr>
        <b/>
        <sz val="12"/>
        <color indexed="10"/>
        <rFont val="Calibri"/>
        <family val="2"/>
      </rPr>
      <t xml:space="preserve"> (B-I (5910'-5930') @ P = 1360 PSI. , 20 ft</t>
    </r>
    <r>
      <rPr>
        <b/>
        <u/>
        <sz val="12"/>
        <color indexed="10"/>
        <rFont val="Calibri"/>
        <family val="2"/>
      </rPr>
      <t xml:space="preserve"> </t>
    </r>
    <r>
      <rPr>
        <b/>
        <sz val="12"/>
        <color indexed="48"/>
        <rFont val="Calibri"/>
        <family val="2"/>
      </rPr>
      <t>) , USING S/R SYSTEM ,</t>
    </r>
    <r>
      <rPr>
        <b/>
        <sz val="12"/>
        <color indexed="10"/>
        <rFont val="Calibri"/>
        <family val="2"/>
      </rPr>
      <t xml:space="preserve"> </t>
    </r>
    <r>
      <rPr>
        <b/>
        <sz val="12"/>
        <color indexed="48"/>
        <rFont val="Calibri"/>
        <family val="2"/>
      </rPr>
      <t xml:space="preserve"> RIH W/2" DHP WITH </t>
    </r>
    <r>
      <rPr>
        <b/>
        <sz val="12"/>
        <color indexed="10"/>
        <rFont val="Calibri"/>
        <family val="2"/>
      </rPr>
      <t xml:space="preserve">NEW H-CH S/R ( 30X1"+110X7/8"+95X1" ) </t>
    </r>
    <r>
      <rPr>
        <b/>
        <sz val="12"/>
        <color indexed="48"/>
        <rFont val="Calibri"/>
        <family val="2"/>
      </rPr>
      <t>, R/U FOR</t>
    </r>
    <r>
      <rPr>
        <b/>
        <sz val="12"/>
        <color indexed="10"/>
        <rFont val="Calibri"/>
        <family val="2"/>
      </rPr>
      <t xml:space="preserve"> NEW </t>
    </r>
    <r>
      <rPr>
        <b/>
        <u/>
        <sz val="12"/>
        <color indexed="10"/>
        <rFont val="Calibri"/>
        <family val="2"/>
      </rPr>
      <t xml:space="preserve">640 M-II  S/U </t>
    </r>
    <r>
      <rPr>
        <b/>
        <sz val="12"/>
        <color indexed="48"/>
        <rFont val="Calibri"/>
        <family val="2"/>
      </rPr>
      <t xml:space="preserve"> ( SH.S=8", S.L= 128") , ON STREAM</t>
    </r>
  </si>
  <si>
    <r>
      <t xml:space="preserve">BAKER , </t>
    </r>
    <r>
      <rPr>
        <b/>
        <sz val="12"/>
        <color rgb="FFFF0000"/>
        <rFont val="Calibri"/>
        <family val="2"/>
      </rPr>
      <t>AFTER R.TRIP</t>
    </r>
  </si>
  <si>
    <t>BAKER  , EXPECTED RES. IMPROVEMENT</t>
  </si>
  <si>
    <r>
      <t>EXPRO.,</t>
    </r>
    <r>
      <rPr>
        <b/>
        <sz val="12"/>
        <color rgb="FFFF0000"/>
        <rFont val="Calibri"/>
        <family val="2"/>
      </rPr>
      <t xml:space="preserve"> LOW PUMP EFF.</t>
    </r>
  </si>
  <si>
    <r>
      <t xml:space="preserve">NO PUMP ACTION , 3 REST , NOT PRODUCE , R.TRIP , PERFORMED HYDRO TEST , NOT HOLD , </t>
    </r>
    <r>
      <rPr>
        <b/>
        <sz val="16"/>
        <color rgb="FFFF0000"/>
        <rFont val="Calibri"/>
        <family val="2"/>
      </rPr>
      <t>2</t>
    </r>
    <r>
      <rPr>
        <b/>
        <sz val="12"/>
        <color rgb="FF0000FF"/>
        <rFont val="Calibri"/>
        <family val="2"/>
      </rPr>
      <t xml:space="preserve"> R.TRIP WITH </t>
    </r>
    <r>
      <rPr>
        <b/>
        <sz val="12"/>
        <color rgb="FFFF0000"/>
        <rFont val="Calibri"/>
        <family val="2"/>
      </rPr>
      <t>2" ANCHOR PUMP</t>
    </r>
    <r>
      <rPr>
        <b/>
        <sz val="12"/>
        <color rgb="FF0000FF"/>
        <rFont val="Calibri"/>
        <family val="2"/>
      </rPr>
      <t xml:space="preserve"> , TOTAL RETRIEVED (</t>
    </r>
    <r>
      <rPr>
        <b/>
        <sz val="12"/>
        <color rgb="FFFF0000"/>
        <rFont val="Calibri"/>
        <family val="2"/>
      </rPr>
      <t xml:space="preserve">25X1" </t>
    </r>
    <r>
      <rPr>
        <b/>
        <sz val="12"/>
        <color rgb="FF0000FF"/>
        <rFont val="Calibri"/>
        <family val="2"/>
      </rPr>
      <t>) RODS , SET ANCHOR PUMP @ 5250 FT , NOT PRODUCE , WITING FOR WO.</t>
    </r>
  </si>
  <si>
    <r>
      <t xml:space="preserve">UNDER W/O DUE TO TBG LEAK , ( </t>
    </r>
    <r>
      <rPr>
        <b/>
        <sz val="12"/>
        <rFont val="Calibri"/>
        <family val="2"/>
      </rPr>
      <t xml:space="preserve">NO VISUAL CRACKS OR HOLES FOUND IN TBG </t>
    </r>
    <r>
      <rPr>
        <b/>
        <sz val="12"/>
        <color rgb="FF0000FF"/>
        <rFont val="Calibri"/>
        <family val="2"/>
      </rPr>
      <t>) , TAGGED TD @ 6300 FT , RIH WITH</t>
    </r>
    <r>
      <rPr>
        <b/>
        <sz val="12"/>
        <color rgb="FFFF0000"/>
        <rFont val="Calibri"/>
        <family val="2"/>
      </rPr>
      <t xml:space="preserve"> 2" DHP</t>
    </r>
    <r>
      <rPr>
        <b/>
        <sz val="12"/>
        <color rgb="FF0000FF"/>
        <rFont val="Calibri"/>
        <family val="2"/>
      </rPr>
      <t xml:space="preserve"> ON THE SAME S/R 
( 30 X 1"+115 X 7/8"+90X1") , ON STREAM </t>
    </r>
    <r>
      <rPr>
        <b/>
        <sz val="12"/>
        <color rgb="FFFF0000"/>
        <rFont val="Calibri"/>
        <family val="2"/>
      </rPr>
      <t>30/4/2014</t>
    </r>
  </si>
  <si>
    <t>STOPPED THE WELL,  DUE TO PRODUCE 97 % WATER</t>
  </si>
  <si>
    <t xml:space="preserve"> TRANSFERRED S/U TO NADA-W-7</t>
  </si>
  <si>
    <t>SWITCHED TO W.I.W.</t>
  </si>
  <si>
    <r>
      <t>WELL ( S/R )</t>
    </r>
    <r>
      <rPr>
        <sz val="16"/>
        <rFont val="Calibri"/>
        <family val="2"/>
      </rPr>
      <t xml:space="preserve"> :</t>
    </r>
    <r>
      <rPr>
        <b/>
        <sz val="16"/>
        <rFont val="Calibri"/>
        <family val="2"/>
      </rPr>
      <t xml:space="preserve">    DORRA-11</t>
    </r>
  </si>
  <si>
    <r>
      <t xml:space="preserve">FINISHED DRILLING , COMPLEATED THE WELL AS OIL PRODUCER FROM </t>
    </r>
    <r>
      <rPr>
        <b/>
        <sz val="12"/>
        <color indexed="10"/>
        <rFont val="Calibri"/>
        <family val="2"/>
      </rPr>
      <t xml:space="preserve"> (B-III (6012'-6019') @ P = 2321 PSI. , 7 ft</t>
    </r>
    <r>
      <rPr>
        <b/>
        <u/>
        <sz val="12"/>
        <color indexed="10"/>
        <rFont val="Calibri"/>
        <family val="2"/>
      </rPr>
      <t xml:space="preserve"> </t>
    </r>
    <r>
      <rPr>
        <b/>
        <sz val="12"/>
        <color indexed="48"/>
        <rFont val="Calibri"/>
        <family val="2"/>
      </rPr>
      <t>) , USING S/R SYSTEM ,</t>
    </r>
    <r>
      <rPr>
        <b/>
        <sz val="12"/>
        <color indexed="10"/>
        <rFont val="Calibri"/>
        <family val="2"/>
      </rPr>
      <t xml:space="preserve"> </t>
    </r>
    <r>
      <rPr>
        <b/>
        <sz val="12"/>
        <color indexed="48"/>
        <rFont val="Calibri"/>
        <family val="2"/>
      </rPr>
      <t xml:space="preserve"> RIH W/1.75" DHP WITH </t>
    </r>
    <r>
      <rPr>
        <b/>
        <sz val="12"/>
        <color indexed="10"/>
        <rFont val="Calibri"/>
        <family val="2"/>
      </rPr>
      <t xml:space="preserve">NEW H-CH S/R ( 30X1" + 130X7/8" + 79X1" ) </t>
    </r>
    <r>
      <rPr>
        <b/>
        <sz val="12"/>
        <color indexed="48"/>
        <rFont val="Calibri"/>
        <family val="2"/>
      </rPr>
      <t>, R/U FOR</t>
    </r>
    <r>
      <rPr>
        <b/>
        <sz val="12"/>
        <color indexed="10"/>
        <rFont val="Calibri"/>
        <family val="2"/>
      </rPr>
      <t xml:space="preserve"> NEW </t>
    </r>
    <r>
      <rPr>
        <b/>
        <u/>
        <sz val="12"/>
        <color indexed="10"/>
        <rFont val="Calibri"/>
        <family val="2"/>
      </rPr>
      <t xml:space="preserve">640 M-II  S/U </t>
    </r>
    <r>
      <rPr>
        <b/>
        <sz val="12"/>
        <color indexed="48"/>
        <rFont val="Calibri"/>
        <family val="2"/>
      </rPr>
      <t xml:space="preserve"> ( SH.S=8", S.L= 128") , ON STREAM</t>
    </r>
  </si>
  <si>
    <r>
      <t xml:space="preserve">EXPRO , </t>
    </r>
    <r>
      <rPr>
        <b/>
        <sz val="12"/>
        <color rgb="FF00B050"/>
        <rFont val="Calibri"/>
        <family val="2"/>
      </rPr>
      <t>B-III</t>
    </r>
  </si>
  <si>
    <r>
      <t>SLIGHT F. POUND ,</t>
    </r>
    <r>
      <rPr>
        <b/>
        <sz val="12"/>
        <color rgb="FFFF0000"/>
        <rFont val="Calibri"/>
        <family val="2"/>
      </rPr>
      <t xml:space="preserve"> P.FILLAGE = 87%</t>
    </r>
  </si>
  <si>
    <r>
      <t xml:space="preserve">SEVERE F. POUND , </t>
    </r>
    <r>
      <rPr>
        <b/>
        <sz val="12"/>
        <color rgb="FFFF0000"/>
        <rFont val="Calibri"/>
        <family val="2"/>
      </rPr>
      <t>P.FILLAGE = 51%</t>
    </r>
  </si>
  <si>
    <t>STATIC ( TIMER MODE )</t>
  </si>
  <si>
    <t>RUN THE WELL W/ TIMER MODE ( 3 HR ON / 1 HR OFF )</t>
  </si>
  <si>
    <t>SLIGHT T.V LEAK , TIMER MODE</t>
  </si>
  <si>
    <r>
      <t xml:space="preserve">NO PUMP ACTION , R.TRIP WITH </t>
    </r>
    <r>
      <rPr>
        <b/>
        <u/>
        <sz val="12"/>
        <color rgb="FFFF0000"/>
        <rFont val="Calibri"/>
        <family val="2"/>
      </rPr>
      <t>1.5" DHP</t>
    </r>
    <r>
      <rPr>
        <b/>
        <sz val="12"/>
        <color rgb="FF0000FF"/>
        <rFont val="Calibri"/>
        <family val="2"/>
      </rPr>
      <t xml:space="preserve"> , ON STREAM </t>
    </r>
  </si>
  <si>
    <r>
      <t xml:space="preserve">SEVERE F. POUND , </t>
    </r>
    <r>
      <rPr>
        <b/>
        <sz val="12"/>
        <color rgb="FFFF0000"/>
        <rFont val="Calibri"/>
        <family val="2"/>
      </rPr>
      <t>P.FILLAGE = 23% , 
TIMER MODE</t>
    </r>
  </si>
  <si>
    <t>DECREASED S.L F/ 128" T/ 112"</t>
  </si>
  <si>
    <t>NORMAL WHT = 85 F</t>
  </si>
  <si>
    <r>
      <t xml:space="preserve">SEVERE F. POUND , </t>
    </r>
    <r>
      <rPr>
        <b/>
        <sz val="12"/>
        <color rgb="FFFF0000"/>
        <rFont val="Calibri"/>
        <family val="2"/>
      </rPr>
      <t>P.FILLAGE = 27% , 
EGY OTS</t>
    </r>
  </si>
  <si>
    <r>
      <t xml:space="preserve">SCHL. , </t>
    </r>
    <r>
      <rPr>
        <b/>
        <sz val="12"/>
        <color rgb="FF00B050"/>
        <rFont val="Calibri"/>
        <family val="2"/>
      </rPr>
      <t>B-III</t>
    </r>
  </si>
  <si>
    <r>
      <t xml:space="preserve">FLUID POUND, </t>
    </r>
    <r>
      <rPr>
        <b/>
        <sz val="12"/>
        <color rgb="FFFF0000"/>
        <rFont val="Calibri"/>
        <family val="2"/>
      </rPr>
      <t>PUMP FILLAGE=69 %</t>
    </r>
  </si>
  <si>
    <r>
      <t>UNDER W/O TO (</t>
    </r>
    <r>
      <rPr>
        <b/>
        <sz val="12"/>
        <color rgb="FFFF0000"/>
        <rFont val="Calibri"/>
        <family val="2"/>
      </rPr>
      <t xml:space="preserve"> ADD NEW PERF B-I (5870-5898), Press: 1333 PSI</t>
    </r>
    <r>
      <rPr>
        <b/>
        <sz val="12"/>
        <color rgb="FF0000FF"/>
        <rFont val="Calibri"/>
        <family val="2"/>
      </rPr>
      <t xml:space="preserve"> ) , ( </t>
    </r>
    <r>
      <rPr>
        <b/>
        <sz val="12"/>
        <color rgb="FF00B050"/>
        <rFont val="Calibri"/>
        <family val="2"/>
      </rPr>
      <t>B-I ,III ON PRODUCTION</t>
    </r>
    <r>
      <rPr>
        <b/>
        <sz val="12"/>
        <color rgb="FF0000FF"/>
        <rFont val="Calibri"/>
        <family val="2"/>
      </rPr>
      <t xml:space="preserve"> ) ,  TAGGED TD @  6,405 ft , RIH </t>
    </r>
    <r>
      <rPr>
        <b/>
        <u/>
        <sz val="12"/>
        <color rgb="FFFF0000"/>
        <rFont val="Calibri"/>
        <family val="2"/>
      </rPr>
      <t>W 1.75" DHP</t>
    </r>
    <r>
      <rPr>
        <b/>
        <sz val="12"/>
        <color rgb="FF0000FF"/>
        <rFont val="Calibri"/>
        <family val="2"/>
      </rPr>
      <t xml:space="preserve"> &amp; SAME S/R EXCEPT(10X7/8"  NEW D-WF) , ( 30X1"+130X7/8"+78X1" ) , ON STREAM</t>
    </r>
    <r>
      <rPr>
        <b/>
        <sz val="12"/>
        <color rgb="FFFF0000"/>
        <rFont val="Calibri"/>
        <family val="2"/>
      </rPr>
      <t xml:space="preserve"> 15/9/14</t>
    </r>
  </si>
  <si>
    <r>
      <t xml:space="preserve">BAKER, AFTER W/O , ( </t>
    </r>
    <r>
      <rPr>
        <b/>
        <sz val="12"/>
        <color rgb="FF00B050"/>
        <rFont val="Calibri"/>
        <family val="2"/>
      </rPr>
      <t>ADD NEW PERF B-I (5870-5898</t>
    </r>
    <r>
      <rPr>
        <b/>
        <sz val="12"/>
        <color indexed="12"/>
        <rFont val="Calibri"/>
        <family val="2"/>
      </rPr>
      <t xml:space="preserve">)  , </t>
    </r>
    <r>
      <rPr>
        <b/>
        <sz val="12"/>
        <color rgb="FF00B050"/>
        <rFont val="Calibri"/>
        <family val="2"/>
      </rPr>
      <t>B-I,III</t>
    </r>
  </si>
  <si>
    <t>NORMAL WHT  AFTER ADDING NEW PERF. B-I = 91 F</t>
  </si>
  <si>
    <r>
      <t xml:space="preserve">NORMAL CARD , </t>
    </r>
    <r>
      <rPr>
        <b/>
        <sz val="12"/>
        <color rgb="FF00B050"/>
        <rFont val="Calibri"/>
        <family val="2"/>
      </rPr>
      <t>AFTER ADDING NEW PERF.</t>
    </r>
  </si>
  <si>
    <t>EXPRO , EXPECTED RES. DECLINE (Tested 10 hrs)</t>
  </si>
  <si>
    <r>
      <t xml:space="preserve">POLISHED ROD PARTED , FISHED , REPLACED , </t>
    </r>
    <r>
      <rPr>
        <b/>
        <u/>
        <sz val="12"/>
        <color rgb="FFFF0000"/>
        <rFont val="Calibri"/>
        <family val="2"/>
      </rPr>
      <t>R.TRIP</t>
    </r>
    <r>
      <rPr>
        <b/>
        <sz val="12"/>
        <color rgb="FF0000FF"/>
        <rFont val="Calibri"/>
        <family val="2"/>
      </rPr>
      <t xml:space="preserve"> , ON STREAM</t>
    </r>
  </si>
  <si>
    <t>Expro#3 (TMU)</t>
  </si>
  <si>
    <t>BAKER , (DHP= 1.75")</t>
  </si>
  <si>
    <r>
      <t>LOW PUMP EFFICIENCY,</t>
    </r>
    <r>
      <rPr>
        <b/>
        <u/>
        <sz val="12"/>
        <color rgb="FF0000FF"/>
        <rFont val="Calibri"/>
        <family val="2"/>
      </rPr>
      <t xml:space="preserve">  </t>
    </r>
    <r>
      <rPr>
        <b/>
        <u/>
        <sz val="12"/>
        <color rgb="FFFF0000"/>
        <rFont val="Calibri"/>
        <family val="2"/>
      </rPr>
      <t>R.TRIP W/ NEW 2" DHP</t>
    </r>
    <r>
      <rPr>
        <b/>
        <sz val="12"/>
        <color rgb="FF0000FF"/>
        <rFont val="Calibri"/>
        <family val="2"/>
      </rPr>
      <t xml:space="preserve"> , ON STREAM</t>
    </r>
  </si>
  <si>
    <t>HALL#4(TMU)    (DHP= 2")</t>
  </si>
  <si>
    <r>
      <t>WELL ( S/R )</t>
    </r>
    <r>
      <rPr>
        <sz val="16"/>
        <rFont val="Calibri"/>
        <family val="2"/>
      </rPr>
      <t xml:space="preserve"> :</t>
    </r>
    <r>
      <rPr>
        <b/>
        <sz val="16"/>
        <rFont val="Calibri"/>
        <family val="2"/>
      </rPr>
      <t xml:space="preserve">    DORRA-12</t>
    </r>
  </si>
  <si>
    <r>
      <t xml:space="preserve">FINISHED DRILLING , COMPLETED THE WELL AS OIL PRODUCER FROM </t>
    </r>
    <r>
      <rPr>
        <b/>
        <sz val="12"/>
        <color indexed="10"/>
        <rFont val="Calibri"/>
        <family val="2"/>
      </rPr>
      <t xml:space="preserve"> (UPPER B-I (5918'-5941') 23 FT  PS = 1120 PSI &amp;  ( LOWER -</t>
    </r>
    <r>
      <rPr>
        <b/>
        <sz val="12"/>
        <color rgb="FFFF0000"/>
        <rFont val="Calibri"/>
        <family val="2"/>
      </rPr>
      <t xml:space="preserve">B-I (6002'-6007') 5 FT , PS = 2422 PSI , </t>
    </r>
    <r>
      <rPr>
        <b/>
        <u/>
        <sz val="12"/>
        <color rgb="FFFF0000"/>
        <rFont val="Calibri"/>
        <family val="2"/>
      </rPr>
      <t xml:space="preserve">PERFORMED CLEAR FRAC  FOR INTERVAL 6002-6007 </t>
    </r>
    <r>
      <rPr>
        <b/>
        <u/>
        <sz val="12"/>
        <color indexed="48"/>
        <rFont val="Calibri"/>
        <family val="2"/>
      </rPr>
      <t>)</t>
    </r>
    <r>
      <rPr>
        <b/>
        <sz val="12"/>
        <color indexed="48"/>
        <rFont val="Calibri"/>
        <family val="2"/>
      </rPr>
      <t xml:space="preserve"> </t>
    </r>
    <r>
      <rPr>
        <b/>
        <u/>
        <sz val="12"/>
        <color indexed="48"/>
        <rFont val="Calibri"/>
        <family val="2"/>
      </rPr>
      <t>,</t>
    </r>
    <r>
      <rPr>
        <b/>
        <sz val="12"/>
        <color indexed="48"/>
        <rFont val="Calibri"/>
        <family val="2"/>
      </rPr>
      <t xml:space="preserve"> INSTALLED SELECTIVE COMPLETION , KEPT SSD CLOSED AGAINST UPPER B-I , PRODUCE ONLY FROM LOWER B-I ,  USING S/R SYSTEM ,</t>
    </r>
    <r>
      <rPr>
        <b/>
        <sz val="12"/>
        <color indexed="10"/>
        <rFont val="Calibri"/>
        <family val="2"/>
      </rPr>
      <t xml:space="preserve"> </t>
    </r>
    <r>
      <rPr>
        <b/>
        <sz val="12"/>
        <color indexed="48"/>
        <rFont val="Calibri"/>
        <family val="2"/>
      </rPr>
      <t xml:space="preserve"> RIH W/ </t>
    </r>
    <r>
      <rPr>
        <b/>
        <u/>
        <sz val="12"/>
        <color indexed="48"/>
        <rFont val="Calibri"/>
        <family val="2"/>
      </rPr>
      <t>1.75" DHP</t>
    </r>
    <r>
      <rPr>
        <b/>
        <sz val="12"/>
        <color indexed="48"/>
        <rFont val="Calibri"/>
        <family val="2"/>
      </rPr>
      <t xml:space="preserve"> WITH </t>
    </r>
    <r>
      <rPr>
        <b/>
        <sz val="12"/>
        <color indexed="10"/>
        <rFont val="Calibri"/>
        <family val="2"/>
      </rPr>
      <t xml:space="preserve">NEW H-CH S/R (20 X1" + 120X7/8" + 88 X1" ) </t>
    </r>
    <r>
      <rPr>
        <b/>
        <sz val="12"/>
        <color indexed="48"/>
        <rFont val="Calibri"/>
        <family val="2"/>
      </rPr>
      <t>, R/U FOR</t>
    </r>
    <r>
      <rPr>
        <b/>
        <sz val="12"/>
        <color indexed="10"/>
        <rFont val="Calibri"/>
        <family val="2"/>
      </rPr>
      <t xml:space="preserve"> NEW </t>
    </r>
    <r>
      <rPr>
        <b/>
        <u/>
        <sz val="12"/>
        <color indexed="10"/>
        <rFont val="Calibri"/>
        <family val="2"/>
      </rPr>
      <t xml:space="preserve">640 M-II  S/U </t>
    </r>
    <r>
      <rPr>
        <b/>
        <sz val="12"/>
        <color indexed="48"/>
        <rFont val="Calibri"/>
        <family val="2"/>
      </rPr>
      <t xml:space="preserve"> ( SH.S=8", S.L= 128") , OPNED KILLING SSD , ON STREAM</t>
    </r>
  </si>
  <si>
    <r>
      <t xml:space="preserve">F.POUND  , </t>
    </r>
    <r>
      <rPr>
        <b/>
        <sz val="12"/>
        <color rgb="FFFF0000"/>
        <rFont val="Calibri"/>
        <family val="2"/>
      </rPr>
      <t>P.FILLAGE +/- 82 %</t>
    </r>
  </si>
  <si>
    <r>
      <rPr>
        <b/>
        <sz val="12"/>
        <color rgb="FFFF0000"/>
        <rFont val="Calibri"/>
        <family val="2"/>
      </rPr>
      <t xml:space="preserve">POOH WITH S/R &amp; DHP , TAGGED TD @ 6630 FT ORKB , </t>
    </r>
    <r>
      <rPr>
        <b/>
        <sz val="12"/>
        <color rgb="FF0000FF"/>
        <rFont val="Calibri"/>
        <family val="2"/>
      </rPr>
      <t xml:space="preserve">PERFORMED PRESSURE SURVEY, </t>
    </r>
    <r>
      <rPr>
        <b/>
        <sz val="12"/>
        <color rgb="FFFF0000"/>
        <rFont val="Calibri"/>
        <family val="2"/>
      </rPr>
      <t>PS= 1000</t>
    </r>
    <r>
      <rPr>
        <b/>
        <sz val="12"/>
        <color rgb="FF0000FF"/>
        <rFont val="Calibri"/>
        <family val="2"/>
      </rPr>
      <t xml:space="preserve"> PSI @ 6000 FT, GRADIENT = </t>
    </r>
    <r>
      <rPr>
        <b/>
        <sz val="12"/>
        <color rgb="FFFF0000"/>
        <rFont val="Calibri"/>
        <family val="2"/>
      </rPr>
      <t>0.44</t>
    </r>
    <r>
      <rPr>
        <b/>
        <sz val="12"/>
        <color rgb="FF0000FF"/>
        <rFont val="Calibri"/>
        <family val="2"/>
      </rPr>
      <t xml:space="preserve"> PSI/FT, ONLY WATER.</t>
    </r>
  </si>
  <si>
    <r>
      <t xml:space="preserve">ISOLATED LOWER PART OF B-I BY FWG PLUG , OPENED SSD AGAINST UPPER PART OF B-I , </t>
    </r>
    <r>
      <rPr>
        <b/>
        <u/>
        <sz val="12"/>
        <color rgb="FFFF0000"/>
        <rFont val="Calibri"/>
        <family val="2"/>
      </rPr>
      <t>RIH WITH S/R &amp; DHP</t>
    </r>
    <r>
      <rPr>
        <b/>
        <sz val="12"/>
        <color rgb="FF0000FF"/>
        <rFont val="Calibri"/>
        <family val="2"/>
      </rPr>
      <t xml:space="preserve"> , ON STREAM </t>
    </r>
  </si>
  <si>
    <r>
      <t xml:space="preserve">EXPRO , </t>
    </r>
    <r>
      <rPr>
        <b/>
        <sz val="12"/>
        <color rgb="FFFF0000"/>
        <rFont val="Calibri"/>
        <family val="2"/>
      </rPr>
      <t>AFTER ISOLATING LOWER PART OF 
B-I BY FWG PLUG , OPENED SSD AGAINST UPPER PART OF B-I</t>
    </r>
  </si>
  <si>
    <t>NORMAL CARD ,  UPPER PART OF B-I</t>
  </si>
  <si>
    <r>
      <t xml:space="preserve">BAKER , </t>
    </r>
    <r>
      <rPr>
        <b/>
        <u/>
        <sz val="12"/>
        <color rgb="FFFF0000"/>
        <rFont val="Calibri"/>
        <family val="2"/>
      </rPr>
      <t>SH.S =8"</t>
    </r>
  </si>
  <si>
    <t>NORMAL CARD , RES. IMPROVEMENT DUE TO DORRA-7 W.I.W SUPPORT</t>
  </si>
  <si>
    <t xml:space="preserve">INCREASED SH.S F /8" T/ 10" </t>
  </si>
  <si>
    <r>
      <t>BAKER ,</t>
    </r>
    <r>
      <rPr>
        <b/>
        <sz val="12"/>
        <color rgb="FFFF0000"/>
        <rFont val="Calibri"/>
        <family val="2"/>
      </rPr>
      <t xml:space="preserve"> </t>
    </r>
    <r>
      <rPr>
        <b/>
        <u/>
        <sz val="12"/>
        <color rgb="FFFF0000"/>
        <rFont val="Calibri"/>
        <family val="2"/>
      </rPr>
      <t>SH.S =10"</t>
    </r>
  </si>
  <si>
    <r>
      <t xml:space="preserve">NO PUMP ACTION, R.TRIP W/ </t>
    </r>
    <r>
      <rPr>
        <b/>
        <u/>
        <sz val="12"/>
        <color rgb="FFFF0000"/>
        <rFont val="Calibri"/>
        <family val="2"/>
      </rPr>
      <t>2" DHP</t>
    </r>
    <r>
      <rPr>
        <b/>
        <u/>
        <sz val="12"/>
        <color rgb="FF0000FF"/>
        <rFont val="Calibri"/>
        <family val="2"/>
      </rPr>
      <t xml:space="preserve"> </t>
    </r>
    <r>
      <rPr>
        <b/>
        <sz val="12"/>
        <color rgb="FF0000FF"/>
        <rFont val="Calibri"/>
        <family val="2"/>
      </rPr>
      <t xml:space="preserve"> , ON STREAM</t>
    </r>
  </si>
  <si>
    <t xml:space="preserve">NO PUMP ACTION, R.TRIP, ON STREAM </t>
  </si>
  <si>
    <t>NORMAL WHT = 114 F</t>
  </si>
  <si>
    <r>
      <t xml:space="preserve"> ROD NO </t>
    </r>
    <r>
      <rPr>
        <b/>
        <sz val="12"/>
        <color rgb="FFFF0000"/>
        <rFont val="Calibri"/>
        <family val="2"/>
      </rPr>
      <t xml:space="preserve">(7 X 7/8 " </t>
    </r>
    <r>
      <rPr>
        <b/>
        <sz val="12"/>
        <color rgb="FF0000FF"/>
        <rFont val="Calibri"/>
        <family val="2"/>
      </rPr>
      <t xml:space="preserve">) PARTED, FISHED OK , </t>
    </r>
    <r>
      <rPr>
        <b/>
        <u/>
        <sz val="12"/>
        <color rgb="FFFF0000"/>
        <rFont val="Calibri"/>
        <family val="2"/>
      </rPr>
      <t>R.TRIP</t>
    </r>
    <r>
      <rPr>
        <b/>
        <sz val="12"/>
        <color rgb="FF0000FF"/>
        <rFont val="Calibri"/>
        <family val="2"/>
      </rPr>
      <t xml:space="preserve"> , ON STREAM</t>
    </r>
  </si>
  <si>
    <r>
      <t xml:space="preserve">ROD NO. </t>
    </r>
    <r>
      <rPr>
        <b/>
        <sz val="12"/>
        <color rgb="FFFF0000"/>
        <rFont val="Calibri"/>
        <family val="2"/>
      </rPr>
      <t xml:space="preserve">4 X 7/8" </t>
    </r>
    <r>
      <rPr>
        <b/>
        <sz val="12"/>
        <color rgb="FF0000FF"/>
        <rFont val="Calibri"/>
        <family val="2"/>
      </rPr>
      <t xml:space="preserve"> PARTED,  FISHED OK , </t>
    </r>
    <r>
      <rPr>
        <b/>
        <u/>
        <sz val="12"/>
        <color rgb="FFFF0000"/>
        <rFont val="Calibri"/>
        <family val="2"/>
      </rPr>
      <t>R.TRIP</t>
    </r>
    <r>
      <rPr>
        <b/>
        <sz val="12"/>
        <color rgb="FFFF0000"/>
        <rFont val="Calibri"/>
        <family val="2"/>
      </rPr>
      <t xml:space="preserve">  </t>
    </r>
    <r>
      <rPr>
        <b/>
        <sz val="12"/>
        <color rgb="FF0000FF"/>
        <rFont val="Calibri"/>
        <family val="2"/>
      </rPr>
      <t>ON</t>
    </r>
    <r>
      <rPr>
        <b/>
        <sz val="12"/>
        <color rgb="FFFF0000"/>
        <rFont val="Calibri"/>
        <family val="2"/>
      </rPr>
      <t xml:space="preserve"> </t>
    </r>
    <r>
      <rPr>
        <b/>
        <sz val="12"/>
        <color rgb="FF0000FF"/>
        <rFont val="Calibri"/>
        <family val="2"/>
      </rPr>
      <t>S/R (20X1" +119 X7/8" +89 X1") ,ON STREAM</t>
    </r>
  </si>
  <si>
    <r>
      <t xml:space="preserve">Expro#3 (TMU) , </t>
    </r>
    <r>
      <rPr>
        <b/>
        <sz val="12"/>
        <color rgb="FFFF0000"/>
        <rFont val="Calibri"/>
        <family val="2"/>
      </rPr>
      <t>LOW PUMP EFF.</t>
    </r>
  </si>
  <si>
    <r>
      <t xml:space="preserve">LOW PUMP EFF. , </t>
    </r>
    <r>
      <rPr>
        <b/>
        <sz val="12"/>
        <color rgb="FFFF0000"/>
        <rFont val="Calibri"/>
        <family val="2"/>
      </rPr>
      <t>R.TRIP</t>
    </r>
    <r>
      <rPr>
        <b/>
        <sz val="12"/>
        <color rgb="FF0000FF"/>
        <rFont val="Calibri"/>
        <family val="2"/>
      </rPr>
      <t xml:space="preserve"> , ON STREAM.</t>
    </r>
  </si>
  <si>
    <r>
      <t xml:space="preserve">EXPRO#3 (TMU) , </t>
    </r>
    <r>
      <rPr>
        <b/>
        <sz val="12"/>
        <color rgb="FFFF0000"/>
        <rFont val="Calibri"/>
        <family val="2"/>
      </rPr>
      <t>AFTER R.TRIP</t>
    </r>
  </si>
  <si>
    <t xml:space="preserve">SLIGHT T.V. LEAK </t>
  </si>
  <si>
    <r>
      <t>WELL ( S/R )</t>
    </r>
    <r>
      <rPr>
        <sz val="16"/>
        <rFont val="Calibri"/>
        <family val="2"/>
      </rPr>
      <t xml:space="preserve"> :</t>
    </r>
    <r>
      <rPr>
        <b/>
        <sz val="16"/>
        <rFont val="Calibri"/>
        <family val="2"/>
      </rPr>
      <t xml:space="preserve">    DORRA-13</t>
    </r>
  </si>
  <si>
    <r>
      <t xml:space="preserve">FINISHED DRILLING , COMPLETED THE WELL AS OIL PRODUCER FROM </t>
    </r>
    <r>
      <rPr>
        <b/>
        <sz val="12"/>
        <color indexed="10"/>
        <rFont val="Calibri"/>
        <family val="2"/>
      </rPr>
      <t>B-I(5,944 – 5,962) (total 18 ft)  PERFORMED FRAC JOB) ,</t>
    </r>
    <r>
      <rPr>
        <b/>
        <sz val="12"/>
        <color indexed="48"/>
        <rFont val="Calibri"/>
        <family val="2"/>
      </rPr>
      <t>USING S/R SYSTEM ,</t>
    </r>
    <r>
      <rPr>
        <b/>
        <sz val="12"/>
        <color indexed="10"/>
        <rFont val="Calibri"/>
        <family val="2"/>
      </rPr>
      <t xml:space="preserve"> </t>
    </r>
    <r>
      <rPr>
        <b/>
        <sz val="12"/>
        <color indexed="48"/>
        <rFont val="Calibri"/>
        <family val="2"/>
      </rPr>
      <t xml:space="preserve"> RIH W/2" DHP WITH </t>
    </r>
    <r>
      <rPr>
        <b/>
        <sz val="12"/>
        <color indexed="10"/>
        <rFont val="Calibri"/>
        <family val="2"/>
      </rPr>
      <t xml:space="preserve">NEW D S/R (20 X1" + 120X7/8" + 93 X 1" ) </t>
    </r>
    <r>
      <rPr>
        <b/>
        <sz val="12"/>
        <color indexed="48"/>
        <rFont val="Calibri"/>
        <family val="2"/>
      </rPr>
      <t>, R/U FOR</t>
    </r>
    <r>
      <rPr>
        <b/>
        <sz val="12"/>
        <color indexed="10"/>
        <rFont val="Calibri"/>
        <family val="2"/>
      </rPr>
      <t xml:space="preserve">  </t>
    </r>
    <r>
      <rPr>
        <b/>
        <u/>
        <sz val="12"/>
        <color indexed="10"/>
        <rFont val="Calibri"/>
        <family val="2"/>
      </rPr>
      <t xml:space="preserve"> 640 M-II S/U FROM Z-40 </t>
    </r>
    <r>
      <rPr>
        <b/>
        <sz val="12"/>
        <color indexed="48"/>
        <rFont val="Calibri"/>
        <family val="2"/>
      </rPr>
      <t>, ( SH.S=8", S.L= 128"), ON STREAM</t>
    </r>
  </si>
  <si>
    <t>THE WELL STILL PRODUCE 100 % WATER , SALINITY = 91983 MG/L</t>
  </si>
  <si>
    <r>
      <t xml:space="preserve">THE WELL STILL PRODUCE 100 % WATER , </t>
    </r>
    <r>
      <rPr>
        <b/>
        <u/>
        <sz val="12"/>
        <color rgb="FFFF0000"/>
        <rFont val="Calibri"/>
        <family val="2"/>
      </rPr>
      <t xml:space="preserve">STOPPED THE WELL , SWITCH TO W.I.W. </t>
    </r>
  </si>
  <si>
    <r>
      <t>WELL ( S/R )</t>
    </r>
    <r>
      <rPr>
        <sz val="16"/>
        <rFont val="Calibri"/>
        <family val="2"/>
      </rPr>
      <t xml:space="preserve"> :</t>
    </r>
    <r>
      <rPr>
        <b/>
        <sz val="16"/>
        <rFont val="Calibri"/>
        <family val="2"/>
      </rPr>
      <t xml:space="preserve">    DORRA-14</t>
    </r>
  </si>
  <si>
    <t>119"</t>
  </si>
  <si>
    <r>
      <rPr>
        <b/>
        <sz val="12"/>
        <color rgb="FF00B050"/>
        <rFont val="Calibri"/>
        <family val="2"/>
      </rPr>
      <t>B-I</t>
    </r>
    <r>
      <rPr>
        <b/>
        <sz val="12"/>
        <color indexed="12"/>
        <rFont val="Calibri"/>
        <family val="2"/>
      </rPr>
      <t xml:space="preserve">  (5,898 – 5,918)</t>
    </r>
  </si>
  <si>
    <r>
      <t xml:space="preserve">FINISHED DRILLING , COMPLETED THE WELL AS OIL PRODUCER FROM </t>
    </r>
    <r>
      <rPr>
        <b/>
        <sz val="12"/>
        <color indexed="10"/>
        <rFont val="Calibri"/>
        <family val="2"/>
      </rPr>
      <t xml:space="preserve"> ( B-I  (5,898 – 5,918) Formation Press.= 1,118 psi (20 ft)  PERFORMED FRAC JOB) ,</t>
    </r>
    <r>
      <rPr>
        <b/>
        <sz val="12"/>
        <color indexed="48"/>
        <rFont val="Calibri"/>
        <family val="2"/>
      </rPr>
      <t>USING S/R SYSTEM ,</t>
    </r>
    <r>
      <rPr>
        <b/>
        <sz val="12"/>
        <color indexed="10"/>
        <rFont val="Calibri"/>
        <family val="2"/>
      </rPr>
      <t xml:space="preserve"> </t>
    </r>
    <r>
      <rPr>
        <b/>
        <sz val="12"/>
        <color indexed="48"/>
        <rFont val="Calibri"/>
        <family val="2"/>
      </rPr>
      <t xml:space="preserve"> RIH W/2" DHP WITH </t>
    </r>
    <r>
      <rPr>
        <b/>
        <sz val="12"/>
        <color indexed="10"/>
        <rFont val="Calibri"/>
        <family val="2"/>
      </rPr>
      <t xml:space="preserve">NEW H-CH S/R (30 X1" + 120X7/8" + 85 X 1" ) </t>
    </r>
    <r>
      <rPr>
        <b/>
        <sz val="12"/>
        <color indexed="48"/>
        <rFont val="Calibri"/>
        <family val="2"/>
      </rPr>
      <t>, R/U FOR</t>
    </r>
    <r>
      <rPr>
        <b/>
        <sz val="12"/>
        <color indexed="10"/>
        <rFont val="Calibri"/>
        <family val="2"/>
      </rPr>
      <t xml:space="preserve">  </t>
    </r>
    <r>
      <rPr>
        <b/>
        <u/>
        <sz val="12"/>
        <color indexed="10"/>
        <rFont val="Calibri"/>
        <family val="2"/>
      </rPr>
      <t xml:space="preserve">912 MAX-II  S/U </t>
    </r>
    <r>
      <rPr>
        <b/>
        <sz val="12"/>
        <color indexed="48"/>
        <rFont val="Calibri"/>
        <family val="2"/>
      </rPr>
      <t xml:space="preserve"> FROM FALAK-21, ( SH.S=10", S.L= 119"), ON STREAM</t>
    </r>
  </si>
  <si>
    <r>
      <t xml:space="preserve">FLUID POUND , </t>
    </r>
    <r>
      <rPr>
        <b/>
        <sz val="12"/>
        <color rgb="FFFF0000"/>
        <rFont val="Calibri"/>
        <family val="2"/>
      </rPr>
      <t>P.FILLAGE= 56%</t>
    </r>
  </si>
  <si>
    <r>
      <t xml:space="preserve">SEVER F.POUND , </t>
    </r>
    <r>
      <rPr>
        <b/>
        <sz val="12"/>
        <color rgb="FFFF0000"/>
        <rFont val="Calibri"/>
        <family val="2"/>
      </rPr>
      <t>P.FILLAGE +/- 35 %</t>
    </r>
  </si>
  <si>
    <t>POLISHED ROD PARTED, FISHED OK , REPLACED, ON STREAM</t>
  </si>
  <si>
    <r>
      <t xml:space="preserve">FLUID POUND , </t>
    </r>
    <r>
      <rPr>
        <b/>
        <sz val="12"/>
        <color rgb="FFFF0000"/>
        <rFont val="Calibri"/>
        <family val="2"/>
      </rPr>
      <t>P.FILLAGE= 70%</t>
    </r>
  </si>
  <si>
    <r>
      <t xml:space="preserve">FLUID POUND , </t>
    </r>
    <r>
      <rPr>
        <b/>
        <sz val="12"/>
        <color rgb="FFFF0000"/>
        <rFont val="Calibri"/>
        <family val="2"/>
      </rPr>
      <t>P.FILLAGE= 63%</t>
    </r>
  </si>
  <si>
    <r>
      <t xml:space="preserve">FLUID POUND , </t>
    </r>
    <r>
      <rPr>
        <b/>
        <sz val="12"/>
        <color rgb="FFFF0000"/>
        <rFont val="Calibri"/>
        <family val="2"/>
      </rPr>
      <t>P.FILLAGE= 74 %</t>
    </r>
  </si>
  <si>
    <t>NORMAL WHT = 93 F</t>
  </si>
  <si>
    <r>
      <t xml:space="preserve">FLUID POUND , </t>
    </r>
    <r>
      <rPr>
        <b/>
        <sz val="12"/>
        <color rgb="FFFF0000"/>
        <rFont val="Calibri"/>
        <family val="2"/>
      </rPr>
      <t>P.FILLAGE= 55 %</t>
    </r>
  </si>
  <si>
    <r>
      <t xml:space="preserve">SLIGHT FLUID POUND, </t>
    </r>
    <r>
      <rPr>
        <b/>
        <sz val="12"/>
        <color rgb="FFFF0000"/>
        <rFont val="Calibri"/>
        <family val="2"/>
      </rPr>
      <t>P. FILLAGE= 82 %</t>
    </r>
  </si>
  <si>
    <r>
      <t xml:space="preserve">SEVER F.POUND , </t>
    </r>
    <r>
      <rPr>
        <b/>
        <sz val="12"/>
        <color rgb="FFFF0000"/>
        <rFont val="Calibri"/>
        <family val="2"/>
      </rPr>
      <t>P.FILLAGE +/- 66 %</t>
    </r>
  </si>
  <si>
    <r>
      <t xml:space="preserve">SLIGHT FLUID POUND, </t>
    </r>
    <r>
      <rPr>
        <b/>
        <sz val="12"/>
        <color rgb="FFFF0000"/>
        <rFont val="Calibri"/>
        <family val="2"/>
      </rPr>
      <t>P. FILLAGE=93 %</t>
    </r>
  </si>
  <si>
    <r>
      <t xml:space="preserve">SLIGHT FLUID POUND, </t>
    </r>
    <r>
      <rPr>
        <b/>
        <sz val="12"/>
        <color rgb="FFFF0000"/>
        <rFont val="Calibri"/>
        <family val="2"/>
      </rPr>
      <t>P. FILLAGE=90 %</t>
    </r>
  </si>
  <si>
    <r>
      <t>WELL ( S/R )</t>
    </r>
    <r>
      <rPr>
        <sz val="16"/>
        <rFont val="Calibri"/>
        <family val="2"/>
      </rPr>
      <t xml:space="preserve"> :</t>
    </r>
    <r>
      <rPr>
        <b/>
        <sz val="16"/>
        <rFont val="Calibri"/>
        <family val="2"/>
      </rPr>
      <t xml:space="preserve">    DORRA-15</t>
    </r>
  </si>
  <si>
    <r>
      <rPr>
        <b/>
        <sz val="12"/>
        <color rgb="FF00B050"/>
        <rFont val="Calibri"/>
        <family val="2"/>
      </rPr>
      <t>B-I</t>
    </r>
    <r>
      <rPr>
        <b/>
        <sz val="12"/>
        <color indexed="12"/>
        <rFont val="Calibri"/>
        <family val="2"/>
      </rPr>
      <t xml:space="preserve">  (5922'-5945')</t>
    </r>
  </si>
  <si>
    <r>
      <t xml:space="preserve">FINISHED DRILLING , COMPLETED THE WELL AS OIL PRODUCER FROM </t>
    </r>
    <r>
      <rPr>
        <b/>
        <sz val="12"/>
        <color indexed="10"/>
        <rFont val="Calibri"/>
        <family val="2"/>
      </rPr>
      <t xml:space="preserve"> (B-I (5922'-5945') Formation Press.= 1500-1900 psi ) ,</t>
    </r>
    <r>
      <rPr>
        <b/>
        <sz val="12"/>
        <color indexed="48"/>
        <rFont val="Calibri"/>
        <family val="2"/>
      </rPr>
      <t xml:space="preserve">USING S/R SYSTEM , TAGGED TD @ 6202 FT , </t>
    </r>
    <r>
      <rPr>
        <b/>
        <sz val="12"/>
        <color indexed="10"/>
        <rFont val="Calibri"/>
        <family val="2"/>
      </rPr>
      <t xml:space="preserve"> </t>
    </r>
    <r>
      <rPr>
        <b/>
        <sz val="12"/>
        <color indexed="48"/>
        <rFont val="Calibri"/>
        <family val="2"/>
      </rPr>
      <t xml:space="preserve"> RIH W/2" DHP WITH </t>
    </r>
    <r>
      <rPr>
        <b/>
        <sz val="12"/>
        <color indexed="10"/>
        <rFont val="Calibri"/>
        <family val="2"/>
      </rPr>
      <t xml:space="preserve">NEW H-CH S/R ( 84 X1" + 120X7/8" + 25 X 1" ) </t>
    </r>
    <r>
      <rPr>
        <b/>
        <sz val="12"/>
        <color indexed="48"/>
        <rFont val="Calibri"/>
        <family val="2"/>
      </rPr>
      <t>, R/U FOR</t>
    </r>
    <r>
      <rPr>
        <b/>
        <sz val="12"/>
        <color indexed="10"/>
        <rFont val="Calibri"/>
        <family val="2"/>
      </rPr>
      <t xml:space="preserve"> NEW </t>
    </r>
    <r>
      <rPr>
        <b/>
        <u/>
        <sz val="12"/>
        <color indexed="10"/>
        <rFont val="Calibri"/>
        <family val="2"/>
      </rPr>
      <t xml:space="preserve">912 M-II  S/U </t>
    </r>
    <r>
      <rPr>
        <b/>
        <sz val="12"/>
        <color indexed="48"/>
        <rFont val="Calibri"/>
        <family val="2"/>
      </rPr>
      <t xml:space="preserve"> , ( SH.S=8", S.L=128" ), ON STREAM</t>
    </r>
  </si>
  <si>
    <r>
      <t xml:space="preserve">BAKER , </t>
    </r>
    <r>
      <rPr>
        <b/>
        <sz val="12"/>
        <color rgb="FFFF0000"/>
        <rFont val="Calibri"/>
        <family val="2"/>
      </rPr>
      <t>SH.S =8"</t>
    </r>
  </si>
  <si>
    <t>INCREASED SH.S. F/ 8" T/ 10"</t>
  </si>
  <si>
    <t xml:space="preserve">FLUMPING , AFTER INCREASING 
SH.S F/ 8" TO 10" </t>
  </si>
  <si>
    <t>NORMAL WHT = 110 F</t>
  </si>
  <si>
    <r>
      <t xml:space="preserve">EXPRO , </t>
    </r>
    <r>
      <rPr>
        <b/>
        <sz val="12"/>
        <color rgb="FFFF0000"/>
        <rFont val="Calibri"/>
        <family val="2"/>
      </rPr>
      <t>SH.S =10"</t>
    </r>
  </si>
  <si>
    <t xml:space="preserve">SCHL. </t>
  </si>
  <si>
    <t>EXPRO , (AVG SEP.P = 113 PSI ) , ( SEP.P RANGED F 95 PSI TO 145 PSI FROM 6:00 PM TO 2 AM )</t>
  </si>
  <si>
    <t>ON SURFACE</t>
  </si>
  <si>
    <t>EXPRO#3 (TMU)</t>
  </si>
  <si>
    <t>PRODUCE FROM CSG</t>
  </si>
  <si>
    <t>NO PUMP ACTION , 2  R.TRIP , NO PROD. , HYDROTEST , HOLD OK , NO PROD. , R/T W/ 2 " ANCHOR PUMP ,  RET. 10  RODS X1 " ,SET AANCHOR @ 5475 FT, ON STREAM 17/11/2015</t>
  </si>
  <si>
    <t>BAKER  , ANCHOR PUMP</t>
  </si>
  <si>
    <r>
      <t>WELL ( S/R )</t>
    </r>
    <r>
      <rPr>
        <sz val="16"/>
        <rFont val="Calibri"/>
        <family val="2"/>
      </rPr>
      <t xml:space="preserve"> :</t>
    </r>
    <r>
      <rPr>
        <b/>
        <sz val="16"/>
        <rFont val="Calibri"/>
        <family val="2"/>
      </rPr>
      <t xml:space="preserve">    DORRA-17</t>
    </r>
  </si>
  <si>
    <r>
      <t xml:space="preserve">FINISHED DRILLING , COMPLETED THE WELL AS OIL PRODUCER FROM </t>
    </r>
    <r>
      <rPr>
        <b/>
        <sz val="12"/>
        <color indexed="10"/>
        <rFont val="Calibri"/>
        <family val="2"/>
      </rPr>
      <t xml:space="preserve"> (  B-I (5922'-5945') TOTAL 23'  Formation Press.= 1776-1904 psi ))  ,</t>
    </r>
    <r>
      <rPr>
        <b/>
        <sz val="12"/>
        <color rgb="FF0000FF"/>
        <rFont val="Calibri"/>
        <family val="2"/>
      </rPr>
      <t>USING S/R SYSTEM , TAGGED TD @ 6200 FT</t>
    </r>
    <r>
      <rPr>
        <b/>
        <sz val="12"/>
        <color indexed="48"/>
        <rFont val="Calibri"/>
        <family val="2"/>
      </rPr>
      <t xml:space="preserve"> , </t>
    </r>
    <r>
      <rPr>
        <b/>
        <sz val="12"/>
        <color indexed="10"/>
        <rFont val="Calibri"/>
        <family val="2"/>
      </rPr>
      <t xml:space="preserve"> </t>
    </r>
    <r>
      <rPr>
        <b/>
        <sz val="12"/>
        <color rgb="FF0000FF"/>
        <rFont val="Calibri"/>
        <family val="2"/>
      </rPr>
      <t xml:space="preserve"> RIH W/2" DHP WITH</t>
    </r>
    <r>
      <rPr>
        <b/>
        <sz val="12"/>
        <color indexed="48"/>
        <rFont val="Calibri"/>
        <family val="2"/>
      </rPr>
      <t xml:space="preserve"> </t>
    </r>
    <r>
      <rPr>
        <b/>
        <sz val="12"/>
        <color indexed="10"/>
        <rFont val="Calibri"/>
        <family val="2"/>
      </rPr>
      <t xml:space="preserve">NEW N-97 S/R ( 90 X1" + 115X7/8" + 30 X 1" ) </t>
    </r>
    <r>
      <rPr>
        <b/>
        <sz val="12"/>
        <color indexed="48"/>
        <rFont val="Calibri"/>
        <family val="2"/>
      </rPr>
      <t>,</t>
    </r>
    <r>
      <rPr>
        <b/>
        <sz val="12"/>
        <color rgb="FF0000FF"/>
        <rFont val="Calibri"/>
        <family val="2"/>
      </rPr>
      <t xml:space="preserve"> R/U FOR</t>
    </r>
    <r>
      <rPr>
        <b/>
        <sz val="12"/>
        <color indexed="10"/>
        <rFont val="Calibri"/>
        <family val="2"/>
      </rPr>
      <t xml:space="preserve"> NEW </t>
    </r>
    <r>
      <rPr>
        <b/>
        <u/>
        <sz val="12"/>
        <color indexed="10"/>
        <rFont val="Calibri"/>
        <family val="2"/>
      </rPr>
      <t xml:space="preserve">640 M-II  S/U </t>
    </r>
    <r>
      <rPr>
        <b/>
        <sz val="12"/>
        <color indexed="48"/>
        <rFont val="Calibri"/>
        <family val="2"/>
      </rPr>
      <t xml:space="preserve"> ,</t>
    </r>
    <r>
      <rPr>
        <b/>
        <sz val="12"/>
        <color rgb="FF0000FF"/>
        <rFont val="Calibri"/>
        <family val="2"/>
      </rPr>
      <t xml:space="preserve"> ( SH.S=10", S.L=128" ), STARTED THE WELL 15-12-2013</t>
    </r>
  </si>
  <si>
    <t>NORMAL WHT = 112 F</t>
  </si>
  <si>
    <r>
      <t xml:space="preserve">F.POUND , </t>
    </r>
    <r>
      <rPr>
        <b/>
        <sz val="12"/>
        <color rgb="FFFF0000"/>
        <rFont val="Calibri"/>
        <family val="2"/>
      </rPr>
      <t>P.FILLAGE +/-84 %</t>
    </r>
  </si>
  <si>
    <t>POLISHED ROD PARTED , FISHED FISHED , REPLACED OK , ON STREAM.</t>
  </si>
  <si>
    <r>
      <t xml:space="preserve">POLISHED ROD PARTED , FISHED FISHED , REPLACED OK , </t>
    </r>
    <r>
      <rPr>
        <b/>
        <u/>
        <sz val="12"/>
        <color rgb="FFFF0000"/>
        <rFont val="Calibri"/>
        <family val="2"/>
      </rPr>
      <t>R.TRIP</t>
    </r>
    <r>
      <rPr>
        <b/>
        <sz val="12"/>
        <color rgb="FF0000FF"/>
        <rFont val="Calibri"/>
        <family val="2"/>
      </rPr>
      <t xml:space="preserve"> , ON STREAM.</t>
    </r>
  </si>
  <si>
    <r>
      <t>EXPRO</t>
    </r>
    <r>
      <rPr>
        <b/>
        <sz val="12"/>
        <color rgb="FFFF0000"/>
        <rFont val="Calibri"/>
        <family val="2"/>
      </rPr>
      <t xml:space="preserve"> </t>
    </r>
  </si>
  <si>
    <r>
      <t>ROD NO.(</t>
    </r>
    <r>
      <rPr>
        <b/>
        <sz val="12"/>
        <color rgb="FFFF0000"/>
        <rFont val="Calibri"/>
        <family val="2"/>
      </rPr>
      <t>1X7/8"</t>
    </r>
    <r>
      <rPr>
        <b/>
        <sz val="12"/>
        <color rgb="FF0000FF"/>
        <rFont val="Calibri"/>
        <family val="2"/>
      </rPr>
      <t xml:space="preserve">) PARTED , R.TRIP </t>
    </r>
    <r>
      <rPr>
        <b/>
        <u/>
        <sz val="12"/>
        <color rgb="FF0000FF"/>
        <rFont val="Calibri"/>
        <family val="2"/>
      </rPr>
      <t>W/</t>
    </r>
    <r>
      <rPr>
        <b/>
        <u/>
        <sz val="12"/>
        <color rgb="FFFF0000"/>
        <rFont val="Calibri"/>
        <family val="2"/>
      </rPr>
      <t>2.25 " DHP</t>
    </r>
    <r>
      <rPr>
        <b/>
        <sz val="12"/>
        <color rgb="FF0000FF"/>
        <rFont val="Calibri"/>
        <family val="2"/>
      </rPr>
      <t>, ON STREAM</t>
    </r>
  </si>
  <si>
    <r>
      <t xml:space="preserve">Expro#3 (TMU) , </t>
    </r>
    <r>
      <rPr>
        <b/>
        <sz val="12"/>
        <color rgb="FFFF0000"/>
        <rFont val="Calibri"/>
        <family val="2"/>
      </rPr>
      <t>AFTER INCREASING P.S = 2.25"</t>
    </r>
  </si>
  <si>
    <t>SLIGHT F.POUND, P.FILLAGE 95%</t>
  </si>
  <si>
    <r>
      <t>WELL ( S/R )</t>
    </r>
    <r>
      <rPr>
        <sz val="16"/>
        <rFont val="Calibri"/>
        <family val="2"/>
      </rPr>
      <t xml:space="preserve"> :</t>
    </r>
    <r>
      <rPr>
        <b/>
        <sz val="16"/>
        <rFont val="Calibri"/>
        <family val="2"/>
      </rPr>
      <t xml:space="preserve">    DORRA-18</t>
    </r>
  </si>
  <si>
    <r>
      <rPr>
        <b/>
        <sz val="12"/>
        <color rgb="FF0000FF"/>
        <rFont val="Calibri"/>
        <family val="2"/>
      </rPr>
      <t>FINISHED DRILLING , COMPLETED THE WELL AS OIL PRODUCER FROM</t>
    </r>
    <r>
      <rPr>
        <b/>
        <sz val="12"/>
        <color rgb="FF3333FF"/>
        <rFont val="Calibri"/>
        <family val="2"/>
      </rPr>
      <t xml:space="preserve"> </t>
    </r>
    <r>
      <rPr>
        <b/>
        <sz val="12"/>
        <color indexed="10"/>
        <rFont val="Calibri"/>
        <family val="2"/>
      </rPr>
      <t xml:space="preserve"> ( </t>
    </r>
    <r>
      <rPr>
        <b/>
        <sz val="12"/>
        <color rgb="FF00B050"/>
        <rFont val="Calibri"/>
        <family val="2"/>
      </rPr>
      <t>B- I  (5923 – 5935) &amp; (5943-5953) P = (1908-2213) psi , BHT = 177 F )</t>
    </r>
    <r>
      <rPr>
        <b/>
        <sz val="12"/>
        <color indexed="10"/>
        <rFont val="Calibri"/>
        <family val="2"/>
      </rPr>
      <t xml:space="preserve">  , OPENED KILLING SSD,  </t>
    </r>
    <r>
      <rPr>
        <b/>
        <sz val="12"/>
        <color rgb="FF0000FF"/>
        <rFont val="Calibri"/>
        <family val="2"/>
      </rPr>
      <t>USING S/R SYSTEM ,</t>
    </r>
    <r>
      <rPr>
        <b/>
        <sz val="12"/>
        <color indexed="10"/>
        <rFont val="Calibri"/>
        <family val="2"/>
      </rPr>
      <t xml:space="preserve"> </t>
    </r>
    <r>
      <rPr>
        <b/>
        <sz val="12"/>
        <color rgb="FF0000FF"/>
        <rFont val="Calibri"/>
        <family val="2"/>
      </rPr>
      <t>RIH W/2" DHP WITH</t>
    </r>
    <r>
      <rPr>
        <b/>
        <sz val="12"/>
        <color indexed="48"/>
        <rFont val="Calibri"/>
        <family val="2"/>
      </rPr>
      <t xml:space="preserve">  </t>
    </r>
    <r>
      <rPr>
        <b/>
        <sz val="12"/>
        <color rgb="FF0000FF"/>
        <rFont val="Calibri"/>
        <family val="2"/>
      </rPr>
      <t xml:space="preserve">S/R D-78 ( 7/8" NEW , 1" COND.2 ) ( 25 X 1" + 121 X 7/8" + 74 X 1" </t>
    </r>
    <r>
      <rPr>
        <b/>
        <sz val="12"/>
        <color indexed="10"/>
        <rFont val="Calibri"/>
        <family val="2"/>
      </rPr>
      <t xml:space="preserve"> ) </t>
    </r>
    <r>
      <rPr>
        <b/>
        <sz val="12"/>
        <color indexed="48"/>
        <rFont val="Calibri"/>
        <family val="2"/>
      </rPr>
      <t>,</t>
    </r>
    <r>
      <rPr>
        <b/>
        <sz val="12"/>
        <color rgb="FF0000FF"/>
        <rFont val="Calibri"/>
        <family val="2"/>
      </rPr>
      <t xml:space="preserve"> R/U FOR</t>
    </r>
    <r>
      <rPr>
        <b/>
        <sz val="12"/>
        <color indexed="10"/>
        <rFont val="Calibri"/>
        <family val="2"/>
      </rPr>
      <t xml:space="preserve">  NEW </t>
    </r>
    <r>
      <rPr>
        <b/>
        <u/>
        <sz val="12"/>
        <color rgb="FFFF0000"/>
        <rFont val="Calibri"/>
        <family val="2"/>
      </rPr>
      <t>640 M-II  S/U</t>
    </r>
    <r>
      <rPr>
        <b/>
        <sz val="12"/>
        <color rgb="FFFF0000"/>
        <rFont val="Calibri"/>
        <family val="2"/>
      </rPr>
      <t xml:space="preserve">  </t>
    </r>
    <r>
      <rPr>
        <b/>
        <sz val="12"/>
        <color indexed="48"/>
        <rFont val="Calibri"/>
        <family val="2"/>
      </rPr>
      <t xml:space="preserve"> ,</t>
    </r>
    <r>
      <rPr>
        <b/>
        <sz val="12"/>
        <color rgb="FF0000FF"/>
        <rFont val="Calibri"/>
        <family val="2"/>
      </rPr>
      <t xml:space="preserve"> ( SH.S=10", S.L=128" ) , ON STREAM</t>
    </r>
  </si>
  <si>
    <r>
      <t xml:space="preserve">EXPRO , </t>
    </r>
    <r>
      <rPr>
        <b/>
        <sz val="12"/>
        <color rgb="FFFF0000"/>
        <rFont val="Calibri"/>
        <family val="2"/>
      </rPr>
      <t>B-I</t>
    </r>
  </si>
  <si>
    <t>W.C IS NIL</t>
  </si>
  <si>
    <r>
      <t>INCREASAED SH.S F/</t>
    </r>
    <r>
      <rPr>
        <b/>
        <sz val="12"/>
        <color rgb="FFFF0000"/>
        <rFont val="Calibri"/>
        <family val="2"/>
      </rPr>
      <t>10</t>
    </r>
    <r>
      <rPr>
        <b/>
        <sz val="12"/>
        <color rgb="FF0000FF"/>
        <rFont val="Calibri"/>
        <family val="2"/>
      </rPr>
      <t>" T/</t>
    </r>
    <r>
      <rPr>
        <b/>
        <sz val="12"/>
        <color rgb="FFFF0000"/>
        <rFont val="Calibri"/>
        <family val="2"/>
      </rPr>
      <t>12</t>
    </r>
    <r>
      <rPr>
        <b/>
        <sz val="12"/>
        <color rgb="FF0000FF"/>
        <rFont val="Calibri"/>
        <family val="2"/>
      </rPr>
      <t>"</t>
    </r>
  </si>
  <si>
    <t>NO PUMP ACTION  , R.TRIP , CHANGED ( 9X1" RODS)  , ON STREAM</t>
  </si>
  <si>
    <r>
      <t xml:space="preserve">NORMAL CARD , </t>
    </r>
    <r>
      <rPr>
        <b/>
        <sz val="12"/>
        <color rgb="FFFF0000"/>
        <rFont val="Calibri"/>
        <family val="2"/>
      </rPr>
      <t>AFTER R.RIP , SH.S=12"</t>
    </r>
  </si>
  <si>
    <r>
      <t xml:space="preserve">EXPRO , </t>
    </r>
    <r>
      <rPr>
        <b/>
        <sz val="12"/>
        <color rgb="FFFF0000"/>
        <rFont val="Calibri"/>
        <family val="2"/>
      </rPr>
      <t>SH.S =12"</t>
    </r>
  </si>
  <si>
    <r>
      <t xml:space="preserve">LOW PUMP EFF. , R.TRIP W/ </t>
    </r>
    <r>
      <rPr>
        <b/>
        <sz val="12"/>
        <color rgb="FFFF0000"/>
        <rFont val="Calibri"/>
        <family val="2"/>
      </rPr>
      <t>2" DHP</t>
    </r>
    <r>
      <rPr>
        <b/>
        <sz val="12"/>
        <color rgb="FF0000FF"/>
        <rFont val="Calibri"/>
        <family val="2"/>
      </rPr>
      <t>, ON STREAM</t>
    </r>
  </si>
  <si>
    <r>
      <t xml:space="preserve">NO PUMP ACTION, SPACE IN FOR DHP, , NO PROD, R/T W/ </t>
    </r>
    <r>
      <rPr>
        <b/>
        <sz val="12"/>
        <color rgb="FFFF0000"/>
        <rFont val="Calibri"/>
        <family val="2"/>
      </rPr>
      <t>2" ANCHOR PUMP</t>
    </r>
    <r>
      <rPr>
        <b/>
        <sz val="12"/>
        <color rgb="FF0000FF"/>
        <rFont val="Calibri"/>
        <family val="2"/>
      </rPr>
      <t xml:space="preserve">, RETRIEVED 10 RODS X 1", </t>
    </r>
    <r>
      <rPr>
        <b/>
        <sz val="12"/>
        <color rgb="FFFF0000"/>
        <rFont val="Calibri"/>
        <family val="2"/>
      </rPr>
      <t>SET ANCHOR @ 5250  FT</t>
    </r>
    <r>
      <rPr>
        <b/>
        <sz val="12"/>
        <color rgb="FF0000FF"/>
        <rFont val="Calibri"/>
        <family val="2"/>
      </rPr>
      <t xml:space="preserve">, ON STREAM </t>
    </r>
  </si>
  <si>
    <t>WHT = 117 F</t>
  </si>
  <si>
    <t>WHT = 107 F</t>
  </si>
  <si>
    <t>EXPRO#3 (TMU) , LOW PUMP EFF.</t>
  </si>
  <si>
    <t xml:space="preserve"> LOW PUMP EFF.  , R/T W/ 2 " ANCHOR PUMP ,  RET. 4 RODSX1 " , SET ANCHOR@ 5150 FT   , ON STREAM </t>
  </si>
  <si>
    <r>
      <t xml:space="preserve">NO PUMP ACTION , </t>
    </r>
    <r>
      <rPr>
        <b/>
        <sz val="12"/>
        <color rgb="FFFF0000"/>
        <rFont val="Calibri"/>
        <family val="2"/>
      </rPr>
      <t xml:space="preserve"> R/T W/ 2 " ANCHOR PUMP</t>
    </r>
    <r>
      <rPr>
        <b/>
        <sz val="12"/>
        <color rgb="FF0000FF"/>
        <rFont val="Calibri"/>
        <family val="2"/>
      </rPr>
      <t xml:space="preserve"> ,  RET. 5+5 RODS X1 " , </t>
    </r>
    <r>
      <rPr>
        <b/>
        <sz val="12"/>
        <color rgb="FFFF0000"/>
        <rFont val="Calibri"/>
        <family val="2"/>
      </rPr>
      <t xml:space="preserve">R/T W/ 2 " ANCHOR PUMP </t>
    </r>
    <r>
      <rPr>
        <b/>
        <sz val="12"/>
        <color rgb="FF0000FF"/>
        <rFont val="Calibri"/>
        <family val="2"/>
      </rPr>
      <t xml:space="preserve">,  RET. 15 RODS X7/8 " , SET ANCHOR@ </t>
    </r>
    <r>
      <rPr>
        <b/>
        <sz val="12"/>
        <color rgb="FFFF0000"/>
        <rFont val="Calibri"/>
        <family val="2"/>
      </rPr>
      <t xml:space="preserve">4525 </t>
    </r>
    <r>
      <rPr>
        <b/>
        <sz val="12"/>
        <color rgb="FF0000FF"/>
        <rFont val="Calibri"/>
        <family val="2"/>
      </rPr>
      <t>FT   , NO PROD. , WAITING W/O</t>
    </r>
  </si>
  <si>
    <t>TOTAL RET. (39 RODS)</t>
  </si>
  <si>
    <r>
      <t xml:space="preserve">UNDER W/O DUE TO TBG LEAK ,  ( FOUND HOLE IN  JT'S </t>
    </r>
    <r>
      <rPr>
        <b/>
        <sz val="12"/>
        <color rgb="FFFF0000"/>
        <rFont val="Calibri"/>
        <family val="2"/>
      </rPr>
      <t xml:space="preserve">NO. 168,175 </t>
    </r>
    <r>
      <rPr>
        <b/>
        <sz val="12"/>
        <color rgb="FF0000FF"/>
        <rFont val="Calibri"/>
        <family val="2"/>
      </rPr>
      <t>/ TOTAL JT'S 175 ) , TAGGED BTM @ 6150 FT , RIH W/</t>
    </r>
    <r>
      <rPr>
        <b/>
        <sz val="12"/>
        <color rgb="FFFF0000"/>
        <rFont val="Calibri"/>
        <family val="2"/>
      </rPr>
      <t xml:space="preserve"> 2" DHP</t>
    </r>
    <r>
      <rPr>
        <b/>
        <sz val="12"/>
        <color rgb="FF0000FF"/>
        <rFont val="Calibri"/>
        <family val="2"/>
      </rPr>
      <t xml:space="preserve"> ON SAME S.R  ( 15 X 1.5" + 120 X 7/8" + 95 X 1" )  EXCEPT 1" SEC</t>
    </r>
    <r>
      <rPr>
        <b/>
        <sz val="12"/>
        <color rgb="FFFF0000"/>
        <rFont val="Calibri"/>
        <family val="2"/>
      </rPr>
      <t xml:space="preserve"> NEW D-78 </t>
    </r>
    <r>
      <rPr>
        <b/>
        <sz val="12"/>
        <color rgb="FF0000FF"/>
        <rFont val="Calibri"/>
        <family val="2"/>
      </rPr>
      <t>,  ON STREAM ON</t>
    </r>
    <r>
      <rPr>
        <b/>
        <sz val="12"/>
        <color rgb="FFFF0000"/>
        <rFont val="Calibri"/>
        <family val="2"/>
      </rPr>
      <t xml:space="preserve"> 23/10/2015</t>
    </r>
  </si>
  <si>
    <t>HALL#4 (TMU)</t>
  </si>
  <si>
    <r>
      <t>WELL ( S/R )</t>
    </r>
    <r>
      <rPr>
        <sz val="16"/>
        <rFont val="Calibri"/>
        <family val="2"/>
      </rPr>
      <t xml:space="preserve"> :</t>
    </r>
    <r>
      <rPr>
        <b/>
        <sz val="16"/>
        <rFont val="Calibri"/>
        <family val="2"/>
      </rPr>
      <t xml:space="preserve">    DORRA-19</t>
    </r>
  </si>
  <si>
    <t xml:space="preserve">912 M-II </t>
  </si>
  <si>
    <r>
      <t xml:space="preserve">FINISHED DRILLING , COMPLETED THE WELL AS OIL PRODUCER FROM </t>
    </r>
    <r>
      <rPr>
        <b/>
        <sz val="12"/>
        <color indexed="10"/>
        <rFont val="Calibri"/>
        <family val="2"/>
      </rPr>
      <t xml:space="preserve"> ( B- I (5932-5941') Total 9 ft ,  Formation Press.= 1300 psi ) &amp; ( B-IV ( 6044-6057) Total 13 ft ,  Formation Press.= 2100 psi ) </t>
    </r>
    <r>
      <rPr>
        <b/>
        <sz val="12"/>
        <color rgb="FF0000FF"/>
        <rFont val="Calibri"/>
        <family val="2"/>
      </rPr>
      <t>USING S/R SYSTEM , TAGGED TD @ 6220 FT</t>
    </r>
    <r>
      <rPr>
        <b/>
        <sz val="12"/>
        <color indexed="48"/>
        <rFont val="Calibri"/>
        <family val="2"/>
      </rPr>
      <t xml:space="preserve"> , </t>
    </r>
    <r>
      <rPr>
        <b/>
        <sz val="12"/>
        <color indexed="10"/>
        <rFont val="Calibri"/>
        <family val="2"/>
      </rPr>
      <t xml:space="preserve"> </t>
    </r>
    <r>
      <rPr>
        <b/>
        <sz val="12"/>
        <color rgb="FF0000FF"/>
        <rFont val="Calibri"/>
        <family val="2"/>
      </rPr>
      <t xml:space="preserve"> INSTALL KTH FLANGE  WITH ANCHOR Catcher ( TESTION 15 K IB ) RIH W/1.75" DHP WITH</t>
    </r>
    <r>
      <rPr>
        <b/>
        <sz val="12"/>
        <color indexed="48"/>
        <rFont val="Calibri"/>
        <family val="2"/>
      </rPr>
      <t xml:space="preserve"> </t>
    </r>
    <r>
      <rPr>
        <b/>
        <sz val="12"/>
        <color indexed="10"/>
        <rFont val="Calibri"/>
        <family val="2"/>
      </rPr>
      <t xml:space="preserve">NEW N-97 S/R ( 87 X1" + 115X7/8" + 30 X 1"  ) </t>
    </r>
    <r>
      <rPr>
        <b/>
        <sz val="12"/>
        <color indexed="48"/>
        <rFont val="Calibri"/>
        <family val="2"/>
      </rPr>
      <t>,</t>
    </r>
    <r>
      <rPr>
        <b/>
        <sz val="12"/>
        <color rgb="FF0000FF"/>
        <rFont val="Calibri"/>
        <family val="2"/>
      </rPr>
      <t xml:space="preserve"> R/U FOR</t>
    </r>
    <r>
      <rPr>
        <b/>
        <sz val="12"/>
        <color indexed="10"/>
        <rFont val="Calibri"/>
        <family val="2"/>
      </rPr>
      <t xml:space="preserve">  </t>
    </r>
    <r>
      <rPr>
        <b/>
        <u/>
        <sz val="12"/>
        <color indexed="10"/>
        <rFont val="Calibri"/>
        <family val="2"/>
      </rPr>
      <t>912 M-II  S/U  FROM EMRY-2</t>
    </r>
    <r>
      <rPr>
        <b/>
        <sz val="12"/>
        <color indexed="48"/>
        <rFont val="Calibri"/>
        <family val="2"/>
      </rPr>
      <t xml:space="preserve"> ,</t>
    </r>
    <r>
      <rPr>
        <b/>
        <sz val="12"/>
        <color rgb="FF0000FF"/>
        <rFont val="Calibri"/>
        <family val="2"/>
      </rPr>
      <t xml:space="preserve"> ( SH.S=10", S.L=128" ), ON STREAM </t>
    </r>
  </si>
  <si>
    <t>NORMAL WHT = 118 F</t>
  </si>
  <si>
    <t>NORMAL CARD ( TBG MOVMENT )</t>
  </si>
  <si>
    <r>
      <t xml:space="preserve">SLIGHT F.POUND , </t>
    </r>
    <r>
      <rPr>
        <b/>
        <sz val="12"/>
        <color rgb="FFFF0000"/>
        <rFont val="Calibri"/>
        <family val="2"/>
      </rPr>
      <t xml:space="preserve">P.FILL +/- 95 % </t>
    </r>
  </si>
  <si>
    <t>POLISHED ROD PARTED , FISHED K ,  REPLACED , ON STREAM</t>
  </si>
  <si>
    <t>SLIGHT F.POUND , P.FILLAGE =92%</t>
  </si>
  <si>
    <r>
      <t>NO PUMP ACTION ,</t>
    </r>
    <r>
      <rPr>
        <b/>
        <sz val="12"/>
        <color rgb="FFFF0000"/>
        <rFont val="Calibri"/>
        <family val="2"/>
      </rPr>
      <t xml:space="preserve"> R.TRIP</t>
    </r>
    <r>
      <rPr>
        <b/>
        <sz val="12"/>
        <color rgb="FF0000FF"/>
        <rFont val="Calibri"/>
        <family val="2"/>
      </rPr>
      <t xml:space="preserve"> , FOUND ACTION &amp; SUCTION , </t>
    </r>
    <r>
      <rPr>
        <b/>
        <sz val="12"/>
        <color rgb="FFFF0000"/>
        <rFont val="Calibri"/>
        <family val="2"/>
      </rPr>
      <t>RESET DHP</t>
    </r>
    <r>
      <rPr>
        <b/>
        <sz val="12"/>
        <color rgb="FF0000FF"/>
        <rFont val="Calibri"/>
        <family val="2"/>
      </rPr>
      <t xml:space="preserve"> ,FOUND ACTION &amp; SUCTION,  </t>
    </r>
    <r>
      <rPr>
        <b/>
        <sz val="12"/>
        <color rgb="FFFF0000"/>
        <rFont val="Calibri"/>
        <family val="2"/>
      </rPr>
      <t>R/T W/ 1.75" ANCHOR PUMP</t>
    </r>
    <r>
      <rPr>
        <b/>
        <sz val="12"/>
        <color rgb="FF0000FF"/>
        <rFont val="Calibri"/>
        <family val="2"/>
      </rPr>
      <t xml:space="preserve"> ,  RET. 10 RODS X1 " , SET ANCHOR@ 5550  FT , ON STREAM</t>
    </r>
  </si>
  <si>
    <t>HALL #4 (TMU) , ANCHOR PUMP</t>
  </si>
  <si>
    <r>
      <t>WELL ( S/R )</t>
    </r>
    <r>
      <rPr>
        <sz val="16"/>
        <rFont val="Calibri"/>
        <family val="2"/>
      </rPr>
      <t xml:space="preserve"> :</t>
    </r>
    <r>
      <rPr>
        <b/>
        <sz val="16"/>
        <rFont val="Calibri"/>
        <family val="2"/>
      </rPr>
      <t xml:space="preserve">    DORRA-20</t>
    </r>
  </si>
  <si>
    <r>
      <t xml:space="preserve"> </t>
    </r>
    <r>
      <rPr>
        <b/>
        <sz val="12"/>
        <color rgb="FF00B050"/>
        <rFont val="Calibri"/>
        <family val="2"/>
      </rPr>
      <t>B- I</t>
    </r>
    <r>
      <rPr>
        <b/>
        <sz val="12"/>
        <color indexed="12"/>
        <rFont val="Calibri"/>
        <family val="2"/>
      </rPr>
      <t xml:space="preserve"> (5902-5921')</t>
    </r>
  </si>
  <si>
    <r>
      <t xml:space="preserve">FINISHED DRILLING , COMPLETED THE WELL AS OIL PRODUCER FROM </t>
    </r>
    <r>
      <rPr>
        <b/>
        <sz val="12"/>
        <color indexed="10"/>
        <rFont val="Calibri"/>
        <family val="2"/>
      </rPr>
      <t xml:space="preserve"> ( </t>
    </r>
    <r>
      <rPr>
        <b/>
        <sz val="12"/>
        <color rgb="FF00B050"/>
        <rFont val="Calibri"/>
        <family val="2"/>
      </rPr>
      <t>B- I (5902-5921') Total 19 ft ,  Formation Press.= 665-673 psi, BHT=183  F)</t>
    </r>
    <r>
      <rPr>
        <b/>
        <sz val="12"/>
        <color indexed="10"/>
        <rFont val="Calibri"/>
        <family val="2"/>
      </rPr>
      <t xml:space="preserve"> ) ( </t>
    </r>
    <r>
      <rPr>
        <b/>
        <sz val="12"/>
        <rFont val="Calibri"/>
        <family val="2"/>
      </rPr>
      <t xml:space="preserve">PERFORMED FRAC JOB </t>
    </r>
    <r>
      <rPr>
        <b/>
        <sz val="12"/>
        <rFont val="Arial Narrow"/>
        <family val="2"/>
      </rPr>
      <t xml:space="preserve">, </t>
    </r>
    <r>
      <rPr>
        <b/>
        <sz val="11"/>
        <rFont val="Arial Narrow"/>
        <family val="2"/>
      </rPr>
      <t>HAD SCREEN OUT AFTER PUMPING 800 BBLS OF FRAC SLURRIES ,  DESIGNED VOLUME 1100 BBLS</t>
    </r>
    <r>
      <rPr>
        <b/>
        <sz val="12"/>
        <color indexed="10"/>
        <rFont val="Arial Narrow"/>
        <family val="2"/>
      </rPr>
      <t xml:space="preserve"> )</t>
    </r>
    <r>
      <rPr>
        <b/>
        <sz val="12"/>
        <color indexed="10"/>
        <rFont val="Calibri"/>
        <family val="2"/>
      </rPr>
      <t xml:space="preserve">, TAGGED TD @ 6202' ,  </t>
    </r>
    <r>
      <rPr>
        <b/>
        <sz val="12"/>
        <color rgb="FF0000FF"/>
        <rFont val="Calibri"/>
        <family val="2"/>
      </rPr>
      <t>USING S/R SYSTEM ,</t>
    </r>
    <r>
      <rPr>
        <b/>
        <sz val="12"/>
        <color indexed="10"/>
        <rFont val="Calibri"/>
        <family val="2"/>
      </rPr>
      <t xml:space="preserve"> </t>
    </r>
    <r>
      <rPr>
        <b/>
        <sz val="12"/>
        <color rgb="FF0000FF"/>
        <rFont val="Calibri"/>
        <family val="2"/>
      </rPr>
      <t>RIH W/1.75" DHP WITH</t>
    </r>
    <r>
      <rPr>
        <b/>
        <sz val="12"/>
        <color indexed="48"/>
        <rFont val="Calibri"/>
        <family val="2"/>
      </rPr>
      <t xml:space="preserve"> </t>
    </r>
    <r>
      <rPr>
        <b/>
        <sz val="12"/>
        <color indexed="10"/>
        <rFont val="Calibri"/>
        <family val="2"/>
      </rPr>
      <t xml:space="preserve">NEW S-88 </t>
    </r>
    <r>
      <rPr>
        <b/>
        <sz val="12"/>
        <color rgb="FF0000FF"/>
        <rFont val="Calibri"/>
        <family val="2"/>
      </rPr>
      <t xml:space="preserve">S/R ( 25 X 1" + 125 X 7/8" + 82 X 1" </t>
    </r>
    <r>
      <rPr>
        <b/>
        <sz val="12"/>
        <color indexed="10"/>
        <rFont val="Calibri"/>
        <family val="2"/>
      </rPr>
      <t xml:space="preserve"> ) </t>
    </r>
    <r>
      <rPr>
        <b/>
        <sz val="12"/>
        <color indexed="48"/>
        <rFont val="Calibri"/>
        <family val="2"/>
      </rPr>
      <t>,</t>
    </r>
    <r>
      <rPr>
        <b/>
        <sz val="12"/>
        <color rgb="FF0000FF"/>
        <rFont val="Calibri"/>
        <family val="2"/>
      </rPr>
      <t xml:space="preserve"> R/U FOR</t>
    </r>
    <r>
      <rPr>
        <b/>
        <sz val="12"/>
        <color indexed="10"/>
        <rFont val="Calibri"/>
        <family val="2"/>
      </rPr>
      <t xml:space="preserve">  </t>
    </r>
    <r>
      <rPr>
        <b/>
        <u/>
        <sz val="12"/>
        <color rgb="FFFF0000"/>
        <rFont val="Calibri"/>
        <family val="2"/>
      </rPr>
      <t>912 MAX-II  S/U  FROM FALAK-12</t>
    </r>
    <r>
      <rPr>
        <b/>
        <sz val="12"/>
        <color indexed="48"/>
        <rFont val="Calibri"/>
        <family val="2"/>
      </rPr>
      <t xml:space="preserve"> ,</t>
    </r>
    <r>
      <rPr>
        <b/>
        <sz val="12"/>
        <color rgb="FF0000FF"/>
        <rFont val="Calibri"/>
        <family val="2"/>
      </rPr>
      <t xml:space="preserve"> ( SH.S=8", S.L=96" ), ON STREAM </t>
    </r>
    <r>
      <rPr>
        <b/>
        <sz val="12"/>
        <color rgb="FFFF0000"/>
        <rFont val="Calibri"/>
        <family val="2"/>
      </rPr>
      <t>2/3/14</t>
    </r>
  </si>
  <si>
    <t xml:space="preserve">NORMAL WHT = 95 F </t>
  </si>
  <si>
    <r>
      <t xml:space="preserve">F.POUND , </t>
    </r>
    <r>
      <rPr>
        <b/>
        <sz val="12"/>
        <color rgb="FFFF0000"/>
        <rFont val="Calibri"/>
        <family val="2"/>
      </rPr>
      <t>P.FILLAGE +/- 65 %</t>
    </r>
  </si>
  <si>
    <t>W.C = (8 , 10) %</t>
  </si>
  <si>
    <r>
      <t>EXPRO,</t>
    </r>
    <r>
      <rPr>
        <b/>
        <sz val="12"/>
        <color rgb="FFFF0000"/>
        <rFont val="Calibri"/>
        <family val="2"/>
      </rPr>
      <t xml:space="preserve"> RES. DECLINE</t>
    </r>
  </si>
  <si>
    <r>
      <t xml:space="preserve">SEVER F.POUND , </t>
    </r>
    <r>
      <rPr>
        <b/>
        <sz val="12"/>
        <color rgb="FFFF0000"/>
        <rFont val="Calibri"/>
        <family val="2"/>
      </rPr>
      <t>P.FILLAGE +/- 38 %</t>
    </r>
  </si>
  <si>
    <t xml:space="preserve">EXPRO EXPECTED RES. DECLINE
( TESTED 12 hrs ) </t>
  </si>
  <si>
    <t>RUN THE WELL ON TIMER MODE . ( 1.5 HRs RUN / 2 HRs OFF )</t>
  </si>
  <si>
    <r>
      <t xml:space="preserve">NO PUMP ACTION , R.TRIP </t>
    </r>
    <r>
      <rPr>
        <b/>
        <u/>
        <sz val="12"/>
        <color rgb="FFFF0000"/>
        <rFont val="Calibri"/>
        <family val="2"/>
      </rPr>
      <t xml:space="preserve">WITH 1.5" DHP </t>
    </r>
    <r>
      <rPr>
        <b/>
        <sz val="12"/>
        <color rgb="FF0000FF"/>
        <rFont val="Calibri"/>
        <family val="2"/>
      </rPr>
      <t xml:space="preserve"> , ON STREAM</t>
    </r>
  </si>
  <si>
    <r>
      <t xml:space="preserve">NO PUMP ACTION , </t>
    </r>
    <r>
      <rPr>
        <b/>
        <sz val="12"/>
        <color rgb="FFFF0000"/>
        <rFont val="Calibri"/>
        <family val="2"/>
      </rPr>
      <t>R.TRIP</t>
    </r>
    <r>
      <rPr>
        <b/>
        <sz val="12"/>
        <color rgb="FF0000FF"/>
        <rFont val="Calibri"/>
        <family val="2"/>
      </rPr>
      <t xml:space="preserve"> , ON STREAM </t>
    </r>
    <r>
      <rPr>
        <b/>
        <sz val="12"/>
        <color rgb="FFFF0000"/>
        <rFont val="Calibri"/>
        <family val="2"/>
      </rPr>
      <t>25-3-2015</t>
    </r>
  </si>
  <si>
    <r>
      <t xml:space="preserve">NO PUMP ACTION , </t>
    </r>
    <r>
      <rPr>
        <b/>
        <sz val="12"/>
        <color rgb="FFFF0000"/>
        <rFont val="Calibri"/>
        <family val="2"/>
      </rPr>
      <t>R.TRIP</t>
    </r>
    <r>
      <rPr>
        <b/>
        <sz val="12"/>
        <color rgb="FF0000FF"/>
        <rFont val="Calibri"/>
        <family val="2"/>
      </rPr>
      <t xml:space="preserve"> , ON STREAM </t>
    </r>
    <r>
      <rPr>
        <b/>
        <sz val="12"/>
        <color rgb="FFFF0000"/>
        <rFont val="Calibri"/>
        <family val="2"/>
      </rPr>
      <t>12-4-2015</t>
    </r>
  </si>
  <si>
    <r>
      <t>WELL ( S/R )</t>
    </r>
    <r>
      <rPr>
        <sz val="16"/>
        <rFont val="Calibri"/>
        <family val="2"/>
      </rPr>
      <t xml:space="preserve"> :</t>
    </r>
    <r>
      <rPr>
        <b/>
        <sz val="16"/>
        <rFont val="Calibri"/>
        <family val="2"/>
      </rPr>
      <t xml:space="preserve">    DORRA-22</t>
    </r>
  </si>
  <si>
    <t>82X1" + 120 X7/8" + 25X1" S.BR</t>
  </si>
  <si>
    <r>
      <t xml:space="preserve"> </t>
    </r>
    <r>
      <rPr>
        <b/>
        <sz val="12"/>
        <color rgb="FF00B050"/>
        <rFont val="Calibri"/>
        <family val="2"/>
      </rPr>
      <t>B-I</t>
    </r>
    <r>
      <rPr>
        <b/>
        <sz val="12"/>
        <color indexed="12"/>
        <rFont val="Calibri"/>
        <family val="2"/>
      </rPr>
      <t xml:space="preserve"> (5898'-5930') </t>
    </r>
  </si>
  <si>
    <r>
      <t xml:space="preserve">FINISHED DRILLING , COMPLETED THE WELL AS OIL PRODUCER FROM </t>
    </r>
    <r>
      <rPr>
        <b/>
        <sz val="12"/>
        <color indexed="10"/>
        <rFont val="Calibri"/>
        <family val="2"/>
      </rPr>
      <t xml:space="preserve"> ( </t>
    </r>
    <r>
      <rPr>
        <b/>
        <sz val="12"/>
        <color rgb="FF00B050"/>
        <rFont val="Calibri"/>
        <family val="2"/>
      </rPr>
      <t>B- I (5898'-5930')  ,  Formation Press.= 915-2285 psi, BHT=183  F)</t>
    </r>
    <r>
      <rPr>
        <b/>
        <sz val="12"/>
        <color indexed="10"/>
        <rFont val="Calibri"/>
        <family val="2"/>
      </rPr>
      <t xml:space="preserve"> ) ( </t>
    </r>
    <r>
      <rPr>
        <b/>
        <sz val="12"/>
        <color rgb="FFFF0000"/>
        <rFont val="Calibri"/>
        <family val="2"/>
      </rPr>
      <t xml:space="preserve"> PERFORMED FRAC JOB ,</t>
    </r>
    <r>
      <rPr>
        <b/>
        <sz val="12"/>
        <color theme="1"/>
        <rFont val="Calibri"/>
        <family val="2"/>
      </rPr>
      <t xml:space="preserve"> HALF LENTH = 393 FT , FRAC HIGHT  = 134 FT  ,  NET PRESSURE = 1205 PSI , FLUID EFFICIENCY = 34.4 % , EFFECTIVE CONDUCTIVITY =4951 MD.FT , EFFECTIVE FCD = 2.5  </t>
    </r>
    <r>
      <rPr>
        <b/>
        <sz val="12"/>
        <color indexed="10"/>
        <rFont val="Arial Narrow"/>
        <family val="2"/>
      </rPr>
      <t>)</t>
    </r>
    <r>
      <rPr>
        <b/>
        <sz val="12"/>
        <color indexed="10"/>
        <rFont val="Calibri"/>
        <family val="2"/>
      </rPr>
      <t xml:space="preserve">, TAGGED TD @ 6198 FT  ,  </t>
    </r>
    <r>
      <rPr>
        <b/>
        <sz val="12"/>
        <color rgb="FF0000FF"/>
        <rFont val="Calibri"/>
        <family val="2"/>
      </rPr>
      <t>USING S/R SYSTEM ,</t>
    </r>
    <r>
      <rPr>
        <b/>
        <sz val="12"/>
        <color indexed="10"/>
        <rFont val="Calibri"/>
        <family val="2"/>
      </rPr>
      <t xml:space="preserve"> </t>
    </r>
    <r>
      <rPr>
        <b/>
        <sz val="12"/>
        <color rgb="FF0000FF"/>
        <rFont val="Calibri"/>
        <family val="2"/>
      </rPr>
      <t>RIH W/ 2" DHP WITH</t>
    </r>
    <r>
      <rPr>
        <b/>
        <sz val="12"/>
        <color indexed="48"/>
        <rFont val="Calibri"/>
        <family val="2"/>
      </rPr>
      <t xml:space="preserve"> </t>
    </r>
    <r>
      <rPr>
        <b/>
        <sz val="12"/>
        <color indexed="10"/>
        <rFont val="Calibri"/>
        <family val="2"/>
      </rPr>
      <t xml:space="preserve">NEW S-88 </t>
    </r>
    <r>
      <rPr>
        <b/>
        <sz val="12"/>
        <color rgb="FF0000FF"/>
        <rFont val="Calibri"/>
        <family val="2"/>
      </rPr>
      <t xml:space="preserve">S/R (  (25X1" + 120X7/8" + 82X1") </t>
    </r>
    <r>
      <rPr>
        <b/>
        <sz val="12"/>
        <color indexed="10"/>
        <rFont val="Calibri"/>
        <family val="2"/>
      </rPr>
      <t xml:space="preserve"> ) </t>
    </r>
    <r>
      <rPr>
        <b/>
        <sz val="12"/>
        <color indexed="48"/>
        <rFont val="Calibri"/>
        <family val="2"/>
      </rPr>
      <t>,</t>
    </r>
    <r>
      <rPr>
        <b/>
        <sz val="12"/>
        <color rgb="FF0000FF"/>
        <rFont val="Calibri"/>
        <family val="2"/>
      </rPr>
      <t xml:space="preserve"> R/U FOR</t>
    </r>
    <r>
      <rPr>
        <b/>
        <sz val="12"/>
        <color indexed="10"/>
        <rFont val="Calibri"/>
        <family val="2"/>
      </rPr>
      <t xml:space="preserve">  NEW </t>
    </r>
    <r>
      <rPr>
        <b/>
        <u/>
        <sz val="12"/>
        <color rgb="FFFF0000"/>
        <rFont val="Calibri"/>
        <family val="2"/>
      </rPr>
      <t xml:space="preserve">912 M-II  S/U  </t>
    </r>
    <r>
      <rPr>
        <b/>
        <sz val="12"/>
        <color indexed="48"/>
        <rFont val="Calibri"/>
        <family val="2"/>
      </rPr>
      <t xml:space="preserve"> ,</t>
    </r>
    <r>
      <rPr>
        <b/>
        <sz val="12"/>
        <color rgb="FF0000FF"/>
        <rFont val="Calibri"/>
        <family val="2"/>
      </rPr>
      <t xml:space="preserve"> ( SH.S=10", S.L=112" ), ON STREAM</t>
    </r>
  </si>
  <si>
    <r>
      <t xml:space="preserve">BAKER , </t>
    </r>
    <r>
      <rPr>
        <b/>
        <sz val="12"/>
        <color rgb="FFFF0000"/>
        <rFont val="Calibri"/>
        <family val="2"/>
      </rPr>
      <t>P.S=2" , SH.S= 10"</t>
    </r>
  </si>
  <si>
    <r>
      <t>VALVE ROD UNSCREW , FISHED OK , R.TRIP</t>
    </r>
    <r>
      <rPr>
        <b/>
        <u/>
        <sz val="12"/>
        <color rgb="FFFF0000"/>
        <rFont val="Calibri"/>
        <family val="2"/>
      </rPr>
      <t xml:space="preserve"> WITH 1.5" DHP</t>
    </r>
    <r>
      <rPr>
        <b/>
        <sz val="12"/>
        <color rgb="FF0000FF"/>
        <rFont val="Calibri"/>
        <family val="2"/>
      </rPr>
      <t xml:space="preserve"> , ONSTREAM</t>
    </r>
  </si>
  <si>
    <r>
      <t xml:space="preserve">BAKER , </t>
    </r>
    <r>
      <rPr>
        <b/>
        <sz val="12"/>
        <color rgb="FFFF0000"/>
        <rFont val="Calibri"/>
        <family val="2"/>
      </rPr>
      <t xml:space="preserve">P.S=1.5" </t>
    </r>
  </si>
  <si>
    <t>CSG CONNECTED TO CHEMICAL PUMP</t>
  </si>
  <si>
    <r>
      <t xml:space="preserve">SLIGHT F.POUND , </t>
    </r>
    <r>
      <rPr>
        <b/>
        <sz val="12"/>
        <color rgb="FFFF0000"/>
        <rFont val="Calibri"/>
        <family val="2"/>
      </rPr>
      <t>P.FILLAGE +/- 93%</t>
    </r>
  </si>
  <si>
    <r>
      <t xml:space="preserve">EXPRO , </t>
    </r>
    <r>
      <rPr>
        <b/>
        <sz val="12"/>
        <color rgb="FFFF0000"/>
        <rFont val="Calibri"/>
        <family val="2"/>
      </rPr>
      <t>SH.S = 8"</t>
    </r>
  </si>
  <si>
    <t xml:space="preserve"> NORMAL WHT = 90</t>
  </si>
  <si>
    <r>
      <t>SEVERE F. POUND ,</t>
    </r>
    <r>
      <rPr>
        <b/>
        <sz val="12"/>
        <color rgb="FFFF0000"/>
        <rFont val="Calibri"/>
        <family val="2"/>
      </rPr>
      <t xml:space="preserve"> P.FILLAGE +/- 57 % </t>
    </r>
  </si>
  <si>
    <r>
      <t xml:space="preserve">NO PUMP ACTION , </t>
    </r>
    <r>
      <rPr>
        <b/>
        <u/>
        <sz val="12"/>
        <color rgb="FFFF0000"/>
        <rFont val="Calibri"/>
        <family val="2"/>
      </rPr>
      <t>R.TRIP</t>
    </r>
    <r>
      <rPr>
        <b/>
        <sz val="12"/>
        <color rgb="FF0000FF"/>
        <rFont val="Calibri"/>
        <family val="2"/>
      </rPr>
      <t xml:space="preserve"> , NO PROD. ,PERFORMED  </t>
    </r>
    <r>
      <rPr>
        <b/>
        <sz val="16"/>
        <color rgb="FF0000FF"/>
        <rFont val="Calibri"/>
        <family val="2"/>
      </rPr>
      <t>2</t>
    </r>
    <r>
      <rPr>
        <b/>
        <sz val="12"/>
        <color rgb="FF0000FF"/>
        <rFont val="Calibri"/>
        <family val="2"/>
      </rPr>
      <t xml:space="preserve"> </t>
    </r>
    <r>
      <rPr>
        <b/>
        <u/>
        <sz val="12"/>
        <color rgb="FFFF0000"/>
        <rFont val="Calibri"/>
        <family val="2"/>
      </rPr>
      <t>RESET</t>
    </r>
    <r>
      <rPr>
        <b/>
        <sz val="12"/>
        <color rgb="FF0000FF"/>
        <rFont val="Calibri"/>
        <family val="2"/>
      </rPr>
      <t xml:space="preserve"> DHP , PERFORMED</t>
    </r>
    <r>
      <rPr>
        <b/>
        <sz val="12"/>
        <color rgb="FFFF0000"/>
        <rFont val="Calibri"/>
        <family val="2"/>
      </rPr>
      <t xml:space="preserve"> </t>
    </r>
    <r>
      <rPr>
        <b/>
        <u/>
        <sz val="12"/>
        <color rgb="FFFF0000"/>
        <rFont val="Calibri"/>
        <family val="2"/>
      </rPr>
      <t>HYDRO TEST</t>
    </r>
    <r>
      <rPr>
        <b/>
        <sz val="12"/>
        <color rgb="FF0000FF"/>
        <rFont val="Calibri"/>
        <family val="2"/>
      </rPr>
      <t xml:space="preserve"> , HOLD OK , ON STREAM </t>
    </r>
    <r>
      <rPr>
        <b/>
        <sz val="12"/>
        <color rgb="FFFF0000"/>
        <rFont val="Calibri"/>
        <family val="2"/>
      </rPr>
      <t>14/9/2015</t>
    </r>
  </si>
  <si>
    <t>NO PUMP ACTION , R.TRIP ,  ON STREAM</t>
  </si>
  <si>
    <t>NORMAL WHT =85 F</t>
  </si>
  <si>
    <t>NORMAL WHT =80 F</t>
  </si>
  <si>
    <t xml:space="preserve">SEVERE F. POUND , P.FILLAGE +/- 29 % </t>
  </si>
  <si>
    <t>SEVER S.V LEAK</t>
  </si>
  <si>
    <t>LOW PUMP  EFF. , R.TRIP , ON STREAM</t>
  </si>
  <si>
    <r>
      <t>WELL ( S/R )</t>
    </r>
    <r>
      <rPr>
        <sz val="16"/>
        <rFont val="Calibri"/>
        <family val="2"/>
      </rPr>
      <t xml:space="preserve"> :</t>
    </r>
    <r>
      <rPr>
        <b/>
        <sz val="16"/>
        <rFont val="Calibri"/>
        <family val="2"/>
      </rPr>
      <t xml:space="preserve">    DORRA-24</t>
    </r>
  </si>
  <si>
    <r>
      <rPr>
        <b/>
        <sz val="12"/>
        <color rgb="FF00B050"/>
        <rFont val="Calibri"/>
        <family val="2"/>
      </rPr>
      <t>B-I</t>
    </r>
    <r>
      <rPr>
        <b/>
        <sz val="12"/>
        <color indexed="12"/>
        <rFont val="Calibri"/>
        <family val="2"/>
      </rPr>
      <t xml:space="preserve"> ( 5,918' - 5,936' )</t>
    </r>
  </si>
  <si>
    <r>
      <rPr>
        <b/>
        <sz val="12"/>
        <color rgb="FF0000FF"/>
        <rFont val="Calibri"/>
        <family val="2"/>
      </rPr>
      <t>FINISHED DRILLING , COMPLETED THE WELL AS OIL PRODUCER FROM</t>
    </r>
    <r>
      <rPr>
        <b/>
        <sz val="12"/>
        <color rgb="FF3333FF"/>
        <rFont val="Calibri"/>
        <family val="2"/>
      </rPr>
      <t xml:space="preserve"> </t>
    </r>
    <r>
      <rPr>
        <b/>
        <sz val="12"/>
        <color indexed="10"/>
        <rFont val="Calibri"/>
        <family val="2"/>
      </rPr>
      <t xml:space="preserve"> (</t>
    </r>
    <r>
      <rPr>
        <b/>
        <sz val="12"/>
        <color rgb="FF00B050"/>
        <rFont val="Calibri"/>
        <family val="2"/>
      </rPr>
      <t xml:space="preserve"> B-I  5,918' - 5,936' )</t>
    </r>
    <r>
      <rPr>
        <b/>
        <sz val="12"/>
        <color indexed="10"/>
        <rFont val="Calibri"/>
        <family val="2"/>
      </rPr>
      <t xml:space="preserve">   </t>
    </r>
    <r>
      <rPr>
        <b/>
        <sz val="12"/>
        <color rgb="FF0000FF"/>
        <rFont val="Calibri"/>
        <family val="2"/>
      </rPr>
      <t>USING S/R SYSTEM , RIH W/1.5 " DHP WITH</t>
    </r>
    <r>
      <rPr>
        <b/>
        <sz val="12"/>
        <color indexed="48"/>
        <rFont val="Calibri"/>
        <family val="2"/>
      </rPr>
      <t xml:space="preserve"> </t>
    </r>
    <r>
      <rPr>
        <b/>
        <sz val="12"/>
        <color rgb="FFFF0000"/>
        <rFont val="Calibri"/>
        <family val="2"/>
      </rPr>
      <t>NEW D-78</t>
    </r>
    <r>
      <rPr>
        <b/>
        <sz val="12"/>
        <color indexed="10"/>
        <rFont val="Calibri"/>
        <family val="2"/>
      </rPr>
      <t xml:space="preserve"> S/R (25 X1" + 120X7/8" + 86 X 1" ) </t>
    </r>
    <r>
      <rPr>
        <b/>
        <sz val="12"/>
        <color indexed="48"/>
        <rFont val="Calibri"/>
        <family val="2"/>
      </rPr>
      <t>,</t>
    </r>
    <r>
      <rPr>
        <b/>
        <sz val="12"/>
        <color rgb="FF0000FF"/>
        <rFont val="Calibri"/>
        <family val="2"/>
      </rPr>
      <t xml:space="preserve"> R/U FOR</t>
    </r>
    <r>
      <rPr>
        <b/>
        <sz val="12"/>
        <color indexed="10"/>
        <rFont val="Calibri"/>
        <family val="2"/>
      </rPr>
      <t xml:space="preserve">  640 M-II </t>
    </r>
    <r>
      <rPr>
        <b/>
        <u/>
        <sz val="12"/>
        <color indexed="10"/>
        <rFont val="Calibri"/>
        <family val="2"/>
      </rPr>
      <t>S/</t>
    </r>
    <r>
      <rPr>
        <b/>
        <u/>
        <sz val="12"/>
        <color rgb="FFFF0000"/>
        <rFont val="Calibri"/>
        <family val="2"/>
      </rPr>
      <t>U</t>
    </r>
    <r>
      <rPr>
        <b/>
        <sz val="12"/>
        <color rgb="FFFF0000"/>
        <rFont val="Calibri"/>
        <family val="2"/>
      </rPr>
      <t xml:space="preserve"> FROM DORRA-2</t>
    </r>
    <r>
      <rPr>
        <b/>
        <sz val="12"/>
        <color indexed="48"/>
        <rFont val="Calibri"/>
        <family val="2"/>
      </rPr>
      <t>,</t>
    </r>
    <r>
      <rPr>
        <b/>
        <sz val="12"/>
        <color rgb="FF0000FF"/>
        <rFont val="Calibri"/>
        <family val="2"/>
      </rPr>
      <t xml:space="preserve"> ( SH.S=12", S.L=128" ), ON STREAM</t>
    </r>
  </si>
  <si>
    <r>
      <t xml:space="preserve">BAKER , </t>
    </r>
    <r>
      <rPr>
        <b/>
        <sz val="12"/>
        <color rgb="FFFF0000"/>
        <rFont val="Calibri"/>
        <family val="2"/>
      </rPr>
      <t xml:space="preserve">B-I ,  SH.S=12", S.L=128" P.S=1.5 " </t>
    </r>
  </si>
  <si>
    <t>WHT = 96 F</t>
  </si>
  <si>
    <r>
      <t xml:space="preserve">LOW PUMP EFFICIENCY,  R.TRIP W/ NEW </t>
    </r>
    <r>
      <rPr>
        <b/>
        <sz val="12"/>
        <color rgb="FFFF0000"/>
        <rFont val="Calibri"/>
        <family val="2"/>
      </rPr>
      <t>2.25" DHP</t>
    </r>
    <r>
      <rPr>
        <b/>
        <sz val="12"/>
        <color rgb="FF0000FF"/>
        <rFont val="Calibri"/>
        <family val="2"/>
      </rPr>
      <t xml:space="preserve"> ,ON STREAM</t>
    </r>
  </si>
  <si>
    <t>WHT = 108 F</t>
  </si>
  <si>
    <t>WHT = 118 F</t>
  </si>
  <si>
    <r>
      <t xml:space="preserve">BAKER , </t>
    </r>
    <r>
      <rPr>
        <b/>
        <sz val="12"/>
        <color rgb="FFFF0000"/>
        <rFont val="Calibri"/>
        <family val="2"/>
      </rPr>
      <t>P.S=2.25"</t>
    </r>
  </si>
  <si>
    <t xml:space="preserve">WING CONNECTED TO CHIMECAL PUMP </t>
  </si>
  <si>
    <t xml:space="preserve">WHT INCREASED FROM 118 F TO 135 F.  </t>
  </si>
  <si>
    <t xml:space="preserve">WHT INCREASED FROM 135 F TO 141 F.  </t>
  </si>
  <si>
    <t xml:space="preserve">WHT INCREASED FROM 141 F TO 149 F.  </t>
  </si>
  <si>
    <t>WHT = 135 F</t>
  </si>
  <si>
    <t>WHT = 140 F</t>
  </si>
  <si>
    <t xml:space="preserve">WHT = 110 F , EXPECTED LOW PUMP EFF. </t>
  </si>
  <si>
    <r>
      <t xml:space="preserve">NO PUMP ACTION , RESET , PERFORMED HYDRO TEST , NOT HOLD , R.TRIP WITH ANCHOR PUMP , RETRIEVED ( 10X1" ) RODS , </t>
    </r>
    <r>
      <rPr>
        <b/>
        <sz val="12"/>
        <color rgb="FFFF0000"/>
        <rFont val="Calibri"/>
        <family val="2"/>
      </rPr>
      <t>SET ANCHOR PUMP @5525 FT</t>
    </r>
    <r>
      <rPr>
        <b/>
        <sz val="12"/>
        <color rgb="FF0000FF"/>
        <rFont val="Calibri"/>
        <family val="2"/>
      </rPr>
      <t xml:space="preserve"> , ON STREAM</t>
    </r>
  </si>
  <si>
    <r>
      <t>WELL ( S/R )</t>
    </r>
    <r>
      <rPr>
        <sz val="16"/>
        <rFont val="Calibri"/>
        <family val="2"/>
      </rPr>
      <t xml:space="preserve"> :</t>
    </r>
    <r>
      <rPr>
        <b/>
        <sz val="16"/>
        <rFont val="Calibri"/>
        <family val="2"/>
      </rPr>
      <t xml:space="preserve">    DORRA-25</t>
    </r>
  </si>
  <si>
    <t>NEW D-78</t>
  </si>
  <si>
    <t>B-I (5,960’-5,986)</t>
  </si>
  <si>
    <r>
      <rPr>
        <b/>
        <sz val="12"/>
        <color rgb="FF0000FF"/>
        <rFont val="Calibri"/>
        <family val="2"/>
      </rPr>
      <t>FINISHED DRILLING , COMPLETED THE WELL AS OIL PRODUCER FROM</t>
    </r>
    <r>
      <rPr>
        <b/>
        <sz val="12"/>
        <color rgb="FF3333FF"/>
        <rFont val="Calibri"/>
        <family val="2"/>
      </rPr>
      <t xml:space="preserve"> </t>
    </r>
    <r>
      <rPr>
        <b/>
        <sz val="12"/>
        <color indexed="10"/>
        <rFont val="Calibri"/>
        <family val="2"/>
      </rPr>
      <t xml:space="preserve"> (</t>
    </r>
    <r>
      <rPr>
        <b/>
        <sz val="12"/>
        <color rgb="FF00B050"/>
        <rFont val="Calibri"/>
        <family val="2"/>
      </rPr>
      <t xml:space="preserve"> B-I (5,960’-5,986) 26 ft, P= 2120 PSI, T=175 Deg. F ), PERFORMED FRAC JOB , 
</t>
    </r>
    <r>
      <rPr>
        <b/>
        <sz val="12"/>
        <color rgb="FFFF0000"/>
        <rFont val="Calibri"/>
        <family val="2"/>
      </rPr>
      <t>DATA FRAC ANALYSIS</t>
    </r>
    <r>
      <rPr>
        <b/>
        <sz val="12"/>
        <color rgb="FF00B050"/>
        <rFont val="Calibri"/>
        <family val="2"/>
      </rPr>
      <t xml:space="preserve"> : </t>
    </r>
    <r>
      <rPr>
        <b/>
        <sz val="12"/>
        <color rgb="FF0000FF"/>
        <rFont val="Calibri"/>
        <family val="2"/>
      </rPr>
      <t>ISIP @ SURFACE=1817 PSI * ISIP @ BH=4466 PSI * ISIP Gr= 0.75 PSI / FT * CLOSURE PRESS :3836 PSI * CLOSURE Gr= 0.64 PSI/FT  *NET PRESS: 630 PSI ,  FLUID EFFECIENCY: 20% *TOTAL FRICTION = 3237 PSI * TREATING PRESSURE = 3237 PSI. * TOTAL GEL PUMPED=264 BBL</t>
    </r>
    <r>
      <rPr>
        <b/>
        <sz val="12"/>
        <color rgb="FF00B050"/>
        <rFont val="Calibri"/>
        <family val="2"/>
      </rPr>
      <t xml:space="preserve">
</t>
    </r>
    <r>
      <rPr>
        <b/>
        <sz val="12"/>
        <color rgb="FFFF0000"/>
        <rFont val="Calibri"/>
        <family val="2"/>
      </rPr>
      <t>MAIN FRAC</t>
    </r>
    <r>
      <rPr>
        <b/>
        <sz val="12"/>
        <color rgb="FF00B050"/>
        <rFont val="Calibri"/>
        <family val="2"/>
      </rPr>
      <t xml:space="preserve"> : </t>
    </r>
    <r>
      <rPr>
        <b/>
        <sz val="12"/>
        <color rgb="FF0000FF"/>
        <rFont val="Calibri"/>
        <family val="2"/>
      </rPr>
      <t>MAX TREATMENT PRESS= 3859 PSI , MIN.TREATMENT PRESS.= 112 PSI , AVG.TREATMENT PRESS.=3263 PSI , AVG.INJ.RATE=20 BBL/MIN , TOTAL PUMPED GEL=1250 BBL ,   TOTAL LINEAR GEL =45 BBL'S ,TOTAL PROPPANT= 67400 LB</t>
    </r>
    <r>
      <rPr>
        <b/>
        <sz val="12"/>
        <color rgb="FF00B050"/>
        <rFont val="Calibri"/>
        <family val="2"/>
      </rPr>
      <t xml:space="preserve">
</t>
    </r>
    <r>
      <rPr>
        <b/>
        <sz val="12"/>
        <color indexed="10"/>
        <rFont val="Calibri"/>
        <family val="2"/>
      </rPr>
      <t xml:space="preserve">   </t>
    </r>
    <r>
      <rPr>
        <b/>
        <sz val="12"/>
        <color rgb="FF0000FF"/>
        <rFont val="Calibri"/>
        <family val="2"/>
      </rPr>
      <t>USING S/R SYSTEM , RIH 1.75" DHP WITH</t>
    </r>
    <r>
      <rPr>
        <b/>
        <sz val="12"/>
        <color rgb="FFFF0000"/>
        <rFont val="Calibri"/>
        <family val="2"/>
      </rPr>
      <t xml:space="preserve"> NEW D-78</t>
    </r>
    <r>
      <rPr>
        <b/>
        <sz val="12"/>
        <color indexed="48"/>
        <rFont val="Calibri"/>
        <family val="2"/>
      </rPr>
      <t xml:space="preserve"> </t>
    </r>
    <r>
      <rPr>
        <b/>
        <sz val="12"/>
        <color indexed="10"/>
        <rFont val="Calibri"/>
        <family val="2"/>
      </rPr>
      <t xml:space="preserve">S/R </t>
    </r>
    <r>
      <rPr>
        <b/>
        <sz val="12"/>
        <color rgb="FF0000FF"/>
        <rFont val="Calibri"/>
        <family val="2"/>
      </rPr>
      <t>(95 X1" +125X7/8" + 15X 1.5" ),</t>
    </r>
    <r>
      <rPr>
        <b/>
        <sz val="12"/>
        <color indexed="48"/>
        <rFont val="Calibri"/>
        <family val="2"/>
      </rPr>
      <t xml:space="preserve">
</t>
    </r>
    <r>
      <rPr>
        <b/>
        <sz val="12"/>
        <color rgb="FF0000FF"/>
        <rFont val="Calibri"/>
        <family val="2"/>
      </rPr>
      <t xml:space="preserve">R/U FOR  </t>
    </r>
    <r>
      <rPr>
        <b/>
        <sz val="12"/>
        <color rgb="FFFF0000"/>
        <rFont val="Calibri"/>
        <family val="2"/>
      </rPr>
      <t>912 M-II S/U FROM DORRA-29,</t>
    </r>
    <r>
      <rPr>
        <b/>
        <sz val="12"/>
        <color rgb="FF0000FF"/>
        <rFont val="Calibri"/>
        <family val="2"/>
      </rPr>
      <t xml:space="preserve"> ( SH.S=8", S.L=128" ), ON STREAM </t>
    </r>
  </si>
  <si>
    <r>
      <t>WELL ( S/R )</t>
    </r>
    <r>
      <rPr>
        <sz val="16"/>
        <rFont val="Calibri"/>
        <family val="2"/>
      </rPr>
      <t xml:space="preserve"> :</t>
    </r>
    <r>
      <rPr>
        <b/>
        <sz val="16"/>
        <rFont val="Calibri"/>
        <family val="2"/>
      </rPr>
      <t xml:space="preserve">    DORRA-26</t>
    </r>
  </si>
  <si>
    <t>2 7/8" TBG SIZE</t>
  </si>
  <si>
    <t>B-I (5910-5886)  FT</t>
  </si>
  <si>
    <r>
      <t>WELL ( S/R )</t>
    </r>
    <r>
      <rPr>
        <sz val="16"/>
        <rFont val="Calibri"/>
        <family val="2"/>
      </rPr>
      <t xml:space="preserve"> :</t>
    </r>
    <r>
      <rPr>
        <b/>
        <sz val="16"/>
        <rFont val="Calibri"/>
        <family val="2"/>
      </rPr>
      <t xml:space="preserve">    DORRA-29</t>
    </r>
  </si>
  <si>
    <t>B-I (5952 – 5980)</t>
  </si>
  <si>
    <r>
      <rPr>
        <b/>
        <sz val="12"/>
        <color rgb="FF0000FF"/>
        <rFont val="Calibri"/>
        <family val="2"/>
      </rPr>
      <t>FINISHED DRILLING , COMPLETED THE WELL AS OIL PRODUCER FROM</t>
    </r>
    <r>
      <rPr>
        <b/>
        <sz val="12"/>
        <color rgb="FF3333FF"/>
        <rFont val="Calibri"/>
        <family val="2"/>
      </rPr>
      <t xml:space="preserve"> </t>
    </r>
    <r>
      <rPr>
        <b/>
        <sz val="12"/>
        <color indexed="10"/>
        <rFont val="Calibri"/>
        <family val="2"/>
      </rPr>
      <t xml:space="preserve"> (</t>
    </r>
    <r>
      <rPr>
        <b/>
        <sz val="12"/>
        <color rgb="FF00B050"/>
        <rFont val="Calibri"/>
        <family val="2"/>
      </rPr>
      <t xml:space="preserve">B-I (5952 – 5980) ft/MD, Pressure = 1600 Psi, Temp= 185 F. ) , </t>
    </r>
    <r>
      <rPr>
        <b/>
        <sz val="12"/>
        <color theme="6" tint="-0.249977111117893"/>
        <rFont val="Calibri"/>
        <family val="2"/>
      </rPr>
      <t xml:space="preserve"> </t>
    </r>
    <r>
      <rPr>
        <b/>
        <sz val="12"/>
        <color rgb="FFFF0000"/>
        <rFont val="Calibri"/>
        <family val="2"/>
      </rPr>
      <t>PERFORMED MINI FRAC JOB (ISIP=4654 psi , CLOSURE PRESSURE=4112psi ,  NET PRESSURE = 542 PSI , FLUID EFFICIENCY = 57 %  , FRACTURE GRADIENT=0.69psi/ft ),</t>
    </r>
    <r>
      <rPr>
        <b/>
        <sz val="12"/>
        <color rgb="FF0000FF"/>
        <rFont val="Calibri"/>
        <family val="2"/>
      </rPr>
      <t xml:space="preserve">  PERFORM MAIN FRAC, HAD</t>
    </r>
    <r>
      <rPr>
        <b/>
        <sz val="12"/>
        <color theme="1" tint="4.9989318521683403E-2"/>
        <rFont val="Calibri"/>
        <family val="2"/>
      </rPr>
      <t xml:space="preserve"> </t>
    </r>
    <r>
      <rPr>
        <b/>
        <u/>
        <sz val="16"/>
        <color theme="1" tint="4.9989318521683403E-2"/>
        <rFont val="Calibri"/>
        <family val="2"/>
      </rPr>
      <t>SCREAN OUT</t>
    </r>
    <r>
      <rPr>
        <b/>
        <sz val="12"/>
        <color rgb="FFFF0000"/>
        <rFont val="Calibri"/>
        <family val="2"/>
      </rPr>
      <t xml:space="preserve"> , CLEAN OUT THE WELL ,  TAGGED TD @ 6707 FT,</t>
    </r>
    <r>
      <rPr>
        <b/>
        <sz val="12"/>
        <color indexed="10"/>
        <rFont val="Calibri"/>
        <family val="2"/>
      </rPr>
      <t xml:space="preserve">  </t>
    </r>
    <r>
      <rPr>
        <b/>
        <sz val="12"/>
        <color rgb="FF0000FF"/>
        <rFont val="Calibri"/>
        <family val="2"/>
      </rPr>
      <t>USING S/R SYSTEM , RIH W/</t>
    </r>
    <r>
      <rPr>
        <b/>
        <sz val="12"/>
        <color rgb="FFFF0000"/>
        <rFont val="Calibri"/>
        <family val="2"/>
      </rPr>
      <t xml:space="preserve">2 " DHP </t>
    </r>
    <r>
      <rPr>
        <b/>
        <sz val="12"/>
        <color rgb="FF0000FF"/>
        <rFont val="Calibri"/>
        <family val="2"/>
      </rPr>
      <t>WITH</t>
    </r>
    <r>
      <rPr>
        <b/>
        <sz val="12"/>
        <color indexed="48"/>
        <rFont val="Calibri"/>
        <family val="2"/>
      </rPr>
      <t xml:space="preserve"> </t>
    </r>
    <r>
      <rPr>
        <b/>
        <sz val="12"/>
        <color rgb="FFFF0000"/>
        <rFont val="Calibri"/>
        <family val="2"/>
      </rPr>
      <t xml:space="preserve">NEWS-88 </t>
    </r>
    <r>
      <rPr>
        <b/>
        <sz val="12"/>
        <color indexed="10"/>
        <rFont val="Calibri"/>
        <family val="2"/>
      </rPr>
      <t xml:space="preserve"> S/R (87 X1" + 120X7/8" + 25 X 1" ) </t>
    </r>
    <r>
      <rPr>
        <b/>
        <sz val="12"/>
        <color indexed="48"/>
        <rFont val="Calibri"/>
        <family val="2"/>
      </rPr>
      <t>,</t>
    </r>
    <r>
      <rPr>
        <b/>
        <sz val="12"/>
        <color rgb="FF0000FF"/>
        <rFont val="Calibri"/>
        <family val="2"/>
      </rPr>
      <t xml:space="preserve"> R/U FOR</t>
    </r>
    <r>
      <rPr>
        <b/>
        <sz val="12"/>
        <color indexed="10"/>
        <rFont val="Calibri"/>
        <family val="2"/>
      </rPr>
      <t xml:space="preserve">  912 M-II S/U ( FROM DORRA-1X) </t>
    </r>
    <r>
      <rPr>
        <b/>
        <sz val="12"/>
        <color rgb="FF0000FF"/>
        <rFont val="Calibri"/>
        <family val="2"/>
      </rPr>
      <t xml:space="preserve"> ( SH.S=8", S.L=112" ), ON STREAM </t>
    </r>
  </si>
  <si>
    <t>NO PUMP ACTION , RESET , SPACE IN ,  ON STREAM</t>
  </si>
  <si>
    <r>
      <t xml:space="preserve">SEVER F.POUND , </t>
    </r>
    <r>
      <rPr>
        <b/>
        <sz val="12"/>
        <color rgb="FFFF0000"/>
        <rFont val="Calibri"/>
        <family val="2"/>
      </rPr>
      <t>P.FILLAGE +/- 28%</t>
    </r>
  </si>
  <si>
    <t>Calcium Carbonate 
(  CaCo3 )</t>
  </si>
  <si>
    <t>NO PUMP ACTION , RESET DHP , ON STREAM.</t>
  </si>
  <si>
    <t>NO PUMP ACTION , R.TRIP , ON STREAM.</t>
  </si>
  <si>
    <r>
      <t xml:space="preserve">NO PUMP ACTION , R.TRIP W/ </t>
    </r>
    <r>
      <rPr>
        <b/>
        <sz val="12"/>
        <color rgb="FFFF0000"/>
        <rFont val="Calibri"/>
        <family val="2"/>
      </rPr>
      <t>1.75 "</t>
    </r>
    <r>
      <rPr>
        <b/>
        <sz val="12"/>
        <color rgb="FF0000FF"/>
        <rFont val="Calibri"/>
        <family val="2"/>
      </rPr>
      <t xml:space="preserve"> DHP , ON STREAM</t>
    </r>
  </si>
  <si>
    <t xml:space="preserve">NO PUMP ACTION, RESET DHP,  ON STREAM </t>
  </si>
  <si>
    <r>
      <t xml:space="preserve">SEVER F.POUND , </t>
    </r>
    <r>
      <rPr>
        <b/>
        <sz val="12"/>
        <color rgb="FFFF0000"/>
        <rFont val="Calibri"/>
        <family val="2"/>
      </rPr>
      <t>P.FILLAGE +/- 70%</t>
    </r>
  </si>
  <si>
    <t>TRANSFERRED S/U TO DORRA-25</t>
  </si>
  <si>
    <r>
      <t>WELL ( S/R )</t>
    </r>
    <r>
      <rPr>
        <sz val="16"/>
        <rFont val="Calibri"/>
        <family val="2"/>
      </rPr>
      <t xml:space="preserve"> :</t>
    </r>
    <r>
      <rPr>
        <b/>
        <sz val="16"/>
        <rFont val="Calibri"/>
        <family val="2"/>
      </rPr>
      <t xml:space="preserve">    DORRA-S-1X</t>
    </r>
  </si>
  <si>
    <t>H-CHAINES +  N-97</t>
  </si>
  <si>
    <t>95 X1''+  116 X 7/8''+  20 X1'' S.BAR</t>
  </si>
  <si>
    <r>
      <t xml:space="preserve">FINISHED DRILLING COMPLET THE WELL AS OIL PRODUCER FROM  B-I ( </t>
    </r>
    <r>
      <rPr>
        <b/>
        <sz val="12"/>
        <color rgb="FFFF0000"/>
        <rFont val="Calibri"/>
        <family val="2"/>
      </rPr>
      <t xml:space="preserve">FRAC </t>
    </r>
    <r>
      <rPr>
        <b/>
        <sz val="12"/>
        <color rgb="FF0000FF"/>
        <rFont val="Calibri"/>
        <family val="2"/>
      </rPr>
      <t>) , USING S/R SYSTEM , T.D @ 6309 ' , R/U FOR 912 M-II ( S.L.= 112" , SH.S. 8" ) , RIH WITH 2" DHP WITH S/R ( 1" NEW H , 7/8" N-97 NEW ) ( 20+95+116 ) , ON STREAM</t>
    </r>
  </si>
  <si>
    <t>NO PUMP ACTION.</t>
  </si>
  <si>
    <r>
      <t xml:space="preserve">NO PUMP ACTION , R.TRIP WITH 2.25" </t>
    </r>
    <r>
      <rPr>
        <b/>
        <sz val="12"/>
        <color indexed="10"/>
        <rFont val="Calibri"/>
        <family val="2"/>
      </rPr>
      <t>HIGH CLEARANCE</t>
    </r>
    <r>
      <rPr>
        <b/>
        <sz val="12"/>
        <color indexed="12"/>
        <rFont val="Calibri"/>
        <family val="2"/>
      </rPr>
      <t xml:space="preserve"> PUMP ,  ON STREAM</t>
    </r>
  </si>
  <si>
    <t xml:space="preserve">INCREASED SH.S. FROM 8" TO 10'' </t>
  </si>
  <si>
    <t xml:space="preserve">SH.S. INCREASED F/ 8" TO 10" </t>
  </si>
  <si>
    <t xml:space="preserve">NORMAL CARD , TBG. MOVMENT. </t>
  </si>
  <si>
    <r>
      <t>SEVER FLUID POUND ,</t>
    </r>
    <r>
      <rPr>
        <b/>
        <sz val="12"/>
        <color indexed="10"/>
        <rFont val="Calibri"/>
        <family val="2"/>
      </rPr>
      <t xml:space="preserve"> P.FILLAGE = 70%</t>
    </r>
  </si>
  <si>
    <r>
      <t xml:space="preserve">FLUID POUND  , </t>
    </r>
    <r>
      <rPr>
        <b/>
        <sz val="12"/>
        <color indexed="10"/>
        <rFont val="Calibri"/>
        <family val="2"/>
      </rPr>
      <t>P.FILLAGE = 65 %</t>
    </r>
  </si>
  <si>
    <t>LOW PUMP EFF. , R.TRIP WITH 1.75" DHP , ON STREAM</t>
  </si>
  <si>
    <r>
      <t xml:space="preserve">FLUID POUND , </t>
    </r>
    <r>
      <rPr>
        <b/>
        <sz val="12"/>
        <color indexed="10"/>
        <rFont val="Calibri"/>
        <family val="2"/>
      </rPr>
      <t>P.FILLAGE = 68 %</t>
    </r>
  </si>
  <si>
    <t>DECREASED SH.S F/10" TO 8" DUE TO FLUID POUND</t>
  </si>
  <si>
    <r>
      <t xml:space="preserve">FLUID POUND , </t>
    </r>
    <r>
      <rPr>
        <b/>
        <sz val="12"/>
        <color indexed="10"/>
        <rFont val="Calibri"/>
        <family val="2"/>
      </rPr>
      <t xml:space="preserve">P.FILLAGE = 75 %  </t>
    </r>
  </si>
  <si>
    <r>
      <t xml:space="preserve">SEVERE F. POUND , </t>
    </r>
    <r>
      <rPr>
        <b/>
        <sz val="12"/>
        <color indexed="10"/>
        <rFont val="Calibri"/>
        <family val="2"/>
      </rPr>
      <t>P. FILLAGE = 58 %</t>
    </r>
  </si>
  <si>
    <r>
      <t>SEVERE F. POUND ,</t>
    </r>
    <r>
      <rPr>
        <b/>
        <sz val="12"/>
        <color indexed="10"/>
        <rFont val="Calibri"/>
        <family val="2"/>
      </rPr>
      <t xml:space="preserve"> P. FILLAGE = 10 %</t>
    </r>
  </si>
  <si>
    <r>
      <t xml:space="preserve">NO PUMP ACTION , RESET , ON STREAM </t>
    </r>
    <r>
      <rPr>
        <b/>
        <sz val="12"/>
        <color rgb="FFFF0000"/>
        <rFont val="Calibri"/>
        <family val="2"/>
      </rPr>
      <t>20/11/12</t>
    </r>
  </si>
  <si>
    <r>
      <t>SEVERE F. POUND ,</t>
    </r>
    <r>
      <rPr>
        <b/>
        <sz val="12"/>
        <color indexed="10"/>
        <rFont val="Calibri"/>
        <family val="2"/>
      </rPr>
      <t xml:space="preserve"> P. FILLAGE = 27 %</t>
    </r>
  </si>
  <si>
    <r>
      <t xml:space="preserve">FLUID POUND , </t>
    </r>
    <r>
      <rPr>
        <b/>
        <sz val="12"/>
        <color indexed="10"/>
        <rFont val="Calibri"/>
        <family val="2"/>
      </rPr>
      <t xml:space="preserve">P.FILLAGE = 60 %  </t>
    </r>
  </si>
  <si>
    <r>
      <t>NO PUMP ACTION , R.TRIP WITH</t>
    </r>
    <r>
      <rPr>
        <b/>
        <u/>
        <sz val="12"/>
        <color rgb="FFFF0000"/>
        <rFont val="Calibri"/>
        <family val="2"/>
      </rPr>
      <t xml:space="preserve"> 1.5" DHP</t>
    </r>
    <r>
      <rPr>
        <b/>
        <sz val="12"/>
        <color rgb="FF0000FF"/>
        <rFont val="Calibri"/>
        <family val="2"/>
      </rPr>
      <t xml:space="preserve"> , ON STREAM</t>
    </r>
  </si>
  <si>
    <t>CSG CONNECTED TO 
CHEMICAL PUMP</t>
  </si>
  <si>
    <r>
      <t xml:space="preserve">FLUID POUND , </t>
    </r>
    <r>
      <rPr>
        <b/>
        <sz val="12"/>
        <color indexed="10"/>
        <rFont val="Calibri"/>
        <family val="2"/>
      </rPr>
      <t xml:space="preserve">P.FILLAGE = 70 %  </t>
    </r>
  </si>
  <si>
    <t>N.P.A, (MEASURED S.F.L IS ALMOST AT PUMP DEPTH  , STARTED WITH TIMER MODE</t>
  </si>
  <si>
    <t>S.F.L. AFTER 48 HRs</t>
  </si>
  <si>
    <t>SWITCHED THE WELL TO TIMER MODE 1 RUN , 3 HRS OFF .</t>
  </si>
  <si>
    <r>
      <t xml:space="preserve">EXPRO, RES DECLINE , </t>
    </r>
    <r>
      <rPr>
        <b/>
        <sz val="12"/>
        <color rgb="FFFF0000"/>
        <rFont val="Calibri"/>
        <family val="2"/>
      </rPr>
      <t>TMER MODE</t>
    </r>
  </si>
  <si>
    <t xml:space="preserve">GAS INTERFERENCE, P.FILLAGE = 38 %  </t>
  </si>
  <si>
    <t xml:space="preserve">EXPRO , CO2 = 2 % , H2S = 4 PPM </t>
  </si>
  <si>
    <r>
      <t>EXPRO (</t>
    </r>
    <r>
      <rPr>
        <b/>
        <sz val="12"/>
        <color rgb="FFFF0000"/>
        <rFont val="Calibri"/>
        <family val="2"/>
      </rPr>
      <t xml:space="preserve"> </t>
    </r>
    <r>
      <rPr>
        <b/>
        <u/>
        <sz val="12"/>
        <color rgb="FFFF0000"/>
        <rFont val="Calibri"/>
        <family val="2"/>
      </rPr>
      <t>NEED TBG TEST</t>
    </r>
    <r>
      <rPr>
        <b/>
        <sz val="12"/>
        <color indexed="12"/>
        <rFont val="Calibri"/>
        <family val="2"/>
      </rPr>
      <t xml:space="preserve"> )  ( TESTED 24 HRS  )</t>
    </r>
  </si>
  <si>
    <r>
      <t xml:space="preserve">BAKER , </t>
    </r>
    <r>
      <rPr>
        <b/>
        <sz val="12"/>
        <color rgb="FFFF0000"/>
        <rFont val="Calibri"/>
        <family val="2"/>
      </rPr>
      <t>RES. IMPROVMENT</t>
    </r>
  </si>
  <si>
    <t xml:space="preserve"> F.POUND ,P.FILLAGE = 72%</t>
  </si>
  <si>
    <t xml:space="preserve">NO PUMP ACTION, R.TRIP, ON STRAM </t>
  </si>
  <si>
    <t xml:space="preserve">HALL TMU#4                     </t>
  </si>
  <si>
    <r>
      <t>WELL ( S/R )</t>
    </r>
    <r>
      <rPr>
        <sz val="16"/>
        <rFont val="Calibri"/>
        <family val="2"/>
      </rPr>
      <t xml:space="preserve"> :</t>
    </r>
    <r>
      <rPr>
        <b/>
        <sz val="16"/>
        <rFont val="Calibri"/>
        <family val="2"/>
      </rPr>
      <t xml:space="preserve">    DORRA-E-1X</t>
    </r>
  </si>
  <si>
    <r>
      <t xml:space="preserve">FINISHED DRILLING , COMPLEATED THE WELL AS OIL PRODUCER FROM  </t>
    </r>
    <r>
      <rPr>
        <b/>
        <sz val="12"/>
        <color indexed="10"/>
        <rFont val="Calibri"/>
        <family val="2"/>
      </rPr>
      <t>UPPER B-I</t>
    </r>
    <r>
      <rPr>
        <b/>
        <sz val="12"/>
        <color indexed="48"/>
        <rFont val="Calibri"/>
        <family val="2"/>
      </rPr>
      <t xml:space="preserve">
 ( </t>
    </r>
    <r>
      <rPr>
        <b/>
        <sz val="12"/>
        <color indexed="10"/>
        <rFont val="Calibri"/>
        <family val="2"/>
      </rPr>
      <t>2000 PSI</t>
    </r>
    <r>
      <rPr>
        <b/>
        <sz val="12"/>
        <color indexed="48"/>
        <rFont val="Calibri"/>
        <family val="2"/>
      </rPr>
      <t xml:space="preserve"> ) ,   USING S/R SYSTEM ,</t>
    </r>
    <r>
      <rPr>
        <b/>
        <sz val="12"/>
        <color indexed="10"/>
        <rFont val="Calibri"/>
        <family val="2"/>
      </rPr>
      <t xml:space="preserve"> TAGGED T.D. @ 8314 FT </t>
    </r>
    <r>
      <rPr>
        <b/>
        <sz val="12"/>
        <color indexed="48"/>
        <rFont val="Calibri"/>
        <family val="2"/>
      </rPr>
      <t>,</t>
    </r>
    <r>
      <rPr>
        <b/>
        <sz val="12"/>
        <color indexed="10"/>
        <rFont val="Calibri"/>
        <family val="2"/>
      </rPr>
      <t xml:space="preserve"> PERFORMED FRACE JOB </t>
    </r>
    <r>
      <rPr>
        <b/>
        <sz val="12"/>
        <color indexed="48"/>
        <rFont val="Calibri"/>
        <family val="2"/>
      </rPr>
      <t xml:space="preserve">, </t>
    </r>
    <r>
      <rPr>
        <b/>
        <sz val="12"/>
        <color indexed="10"/>
        <rFont val="Calibri"/>
        <family val="2"/>
      </rPr>
      <t xml:space="preserve"> OPENED KILLING SSD</t>
    </r>
    <r>
      <rPr>
        <b/>
        <sz val="12"/>
        <color indexed="48"/>
        <rFont val="Calibri"/>
        <family val="2"/>
      </rPr>
      <t xml:space="preserve">  ,  RIH WITH</t>
    </r>
    <r>
      <rPr>
        <b/>
        <sz val="12"/>
        <color indexed="10"/>
        <rFont val="Calibri"/>
        <family val="2"/>
      </rPr>
      <t xml:space="preserve"> 1.75"</t>
    </r>
    <r>
      <rPr>
        <b/>
        <sz val="12"/>
        <color indexed="48"/>
        <rFont val="Calibri"/>
        <family val="2"/>
      </rPr>
      <t xml:space="preserve"> DHP WITH </t>
    </r>
    <r>
      <rPr>
        <b/>
        <sz val="12"/>
        <color indexed="10"/>
        <rFont val="Calibri"/>
        <family val="2"/>
      </rPr>
      <t xml:space="preserve">NEW H CHINSE S/R </t>
    </r>
    <r>
      <rPr>
        <b/>
        <sz val="12"/>
        <color indexed="48"/>
        <rFont val="Calibri"/>
        <family val="2"/>
      </rPr>
      <t>(30X1"+114X7/8"+81X1"  ), R/U FOR</t>
    </r>
    <r>
      <rPr>
        <b/>
        <sz val="12"/>
        <color indexed="10"/>
        <rFont val="Calibri"/>
        <family val="2"/>
      </rPr>
      <t xml:space="preserve"> 912M-II  S/U FROM A-18 </t>
    </r>
    <r>
      <rPr>
        <b/>
        <sz val="12"/>
        <color indexed="48"/>
        <rFont val="Calibri"/>
        <family val="2"/>
      </rPr>
      <t xml:space="preserve">( SH.S= 8", S.L= 128 ") , ON STREAM </t>
    </r>
    <r>
      <rPr>
        <b/>
        <sz val="12"/>
        <color indexed="10"/>
        <rFont val="Calibri"/>
        <family val="2"/>
      </rPr>
      <t xml:space="preserve">  </t>
    </r>
  </si>
  <si>
    <t>W.C = 1%</t>
  </si>
  <si>
    <r>
      <t>BAKER ,</t>
    </r>
    <r>
      <rPr>
        <b/>
        <sz val="12"/>
        <color indexed="10"/>
        <rFont val="Calibri"/>
        <family val="2"/>
      </rPr>
      <t xml:space="preserve"> SH.S=8"</t>
    </r>
  </si>
  <si>
    <t>BAKER,AFTER INCREASING SH.S TO 12"</t>
  </si>
  <si>
    <r>
      <t xml:space="preserve">BAKER , </t>
    </r>
    <r>
      <rPr>
        <b/>
        <sz val="12"/>
        <color indexed="10"/>
        <rFont val="Calibri"/>
        <family val="2"/>
      </rPr>
      <t>SH.S = 12" , P.S = 1.75"</t>
    </r>
  </si>
  <si>
    <r>
      <t xml:space="preserve">NO PUMP ACTION , R.TRIP WITH </t>
    </r>
    <r>
      <rPr>
        <b/>
        <u/>
        <sz val="12"/>
        <color indexed="10"/>
        <rFont val="Calibri"/>
        <family val="2"/>
      </rPr>
      <t>2" DHP</t>
    </r>
    <r>
      <rPr>
        <b/>
        <sz val="12"/>
        <color indexed="12"/>
        <rFont val="Calibri"/>
        <family val="2"/>
      </rPr>
      <t xml:space="preserve">  , ON STREAM</t>
    </r>
  </si>
  <si>
    <t xml:space="preserve">DECREASED SH.S F/12" TO 10" </t>
  </si>
  <si>
    <r>
      <t xml:space="preserve">BAKER , </t>
    </r>
    <r>
      <rPr>
        <b/>
        <sz val="12"/>
        <color indexed="10"/>
        <rFont val="Calibri"/>
        <family val="2"/>
      </rPr>
      <t>SH.S = 10" , P.S = 2"</t>
    </r>
  </si>
  <si>
    <t xml:space="preserve">S.V. LEAK </t>
  </si>
  <si>
    <r>
      <t xml:space="preserve">BAKER , </t>
    </r>
    <r>
      <rPr>
        <b/>
        <sz val="12"/>
        <color rgb="FFFF0000"/>
        <rFont val="Calibri"/>
        <family val="2"/>
      </rPr>
      <t xml:space="preserve">WRONG TEST </t>
    </r>
  </si>
  <si>
    <r>
      <t xml:space="preserve">ROD NO ( </t>
    </r>
    <r>
      <rPr>
        <b/>
        <sz val="12"/>
        <color indexed="10"/>
        <rFont val="Calibri"/>
        <family val="2"/>
      </rPr>
      <t>13X7/8"</t>
    </r>
    <r>
      <rPr>
        <b/>
        <sz val="12"/>
        <color indexed="12"/>
        <rFont val="Calibri"/>
        <family val="2"/>
      </rPr>
      <t xml:space="preserve"> ) PARTED , FISHED OK , </t>
    </r>
    <r>
      <rPr>
        <b/>
        <sz val="12"/>
        <color indexed="10"/>
        <rFont val="Calibri"/>
        <family val="2"/>
      </rPr>
      <t>REPLACED</t>
    </r>
    <r>
      <rPr>
        <b/>
        <sz val="12"/>
        <color indexed="12"/>
        <rFont val="Calibri"/>
        <family val="2"/>
      </rPr>
      <t xml:space="preserve">  , </t>
    </r>
    <r>
      <rPr>
        <b/>
        <sz val="12"/>
        <color indexed="10"/>
        <rFont val="Calibri"/>
        <family val="2"/>
      </rPr>
      <t>R.TRIP</t>
    </r>
    <r>
      <rPr>
        <b/>
        <sz val="12"/>
        <color indexed="12"/>
        <rFont val="Calibri"/>
        <family val="2"/>
      </rPr>
      <t xml:space="preserve"> ,  ON STREAM </t>
    </r>
  </si>
  <si>
    <t>GAS LOCK</t>
  </si>
  <si>
    <r>
      <t xml:space="preserve">F.POUND , </t>
    </r>
    <r>
      <rPr>
        <b/>
        <sz val="12"/>
        <color indexed="10"/>
        <rFont val="Calibri"/>
        <family val="2"/>
      </rPr>
      <t>P,FILLAGE +/- 73 %
AFTER BLEED OFF GASES</t>
    </r>
  </si>
  <si>
    <r>
      <t xml:space="preserve">BAKER , </t>
    </r>
    <r>
      <rPr>
        <b/>
        <sz val="12"/>
        <color indexed="10"/>
        <rFont val="Calibri"/>
        <family val="2"/>
      </rPr>
      <t>RES. DECLINE</t>
    </r>
  </si>
  <si>
    <r>
      <t xml:space="preserve">SEVER F.POUND , </t>
    </r>
    <r>
      <rPr>
        <b/>
        <sz val="12"/>
        <color indexed="10"/>
        <rFont val="Calibri"/>
        <family val="2"/>
      </rPr>
      <t>P.FILLAGE +/- 17 %</t>
    </r>
  </si>
  <si>
    <r>
      <t xml:space="preserve">ROD NO ( </t>
    </r>
    <r>
      <rPr>
        <b/>
        <sz val="12"/>
        <color indexed="10"/>
        <rFont val="Calibri"/>
        <family val="2"/>
      </rPr>
      <t>7X7/8"</t>
    </r>
    <r>
      <rPr>
        <b/>
        <sz val="12"/>
        <color indexed="12"/>
        <rFont val="Calibri"/>
        <family val="2"/>
      </rPr>
      <t xml:space="preserve"> ) PARTED , FISHED OK , </t>
    </r>
    <r>
      <rPr>
        <b/>
        <sz val="12"/>
        <color indexed="10"/>
        <rFont val="Calibri"/>
        <family val="2"/>
      </rPr>
      <t xml:space="preserve">REPLACED( 6X7/8" ) BY (6X1" ) </t>
    </r>
    <r>
      <rPr>
        <b/>
        <sz val="12"/>
        <color indexed="12"/>
        <rFont val="Calibri"/>
        <family val="2"/>
      </rPr>
      <t xml:space="preserve">, </t>
    </r>
    <r>
      <rPr>
        <b/>
        <sz val="12"/>
        <color indexed="10"/>
        <rFont val="Calibri"/>
        <family val="2"/>
      </rPr>
      <t>R.TRIP WITH 1.75 " DHP</t>
    </r>
    <r>
      <rPr>
        <b/>
        <sz val="12"/>
        <color indexed="12"/>
        <rFont val="Calibri"/>
        <family val="2"/>
      </rPr>
      <t xml:space="preserve"> ,  ON STREAM </t>
    </r>
  </si>
  <si>
    <r>
      <t xml:space="preserve">LOW PUMP EFF. , R.TRIP ( </t>
    </r>
    <r>
      <rPr>
        <b/>
        <sz val="12"/>
        <color rgb="FFFF0000"/>
        <rFont val="Calibri"/>
        <family val="2"/>
      </rPr>
      <t>DHP STRAINER LOST IN THE WELL</t>
    </r>
    <r>
      <rPr>
        <b/>
        <sz val="12"/>
        <color rgb="FF0000FF"/>
        <rFont val="Calibri"/>
        <family val="2"/>
      </rPr>
      <t xml:space="preserve"> ) , ON STREAM.  </t>
    </r>
  </si>
  <si>
    <r>
      <t xml:space="preserve"> F.POUND ,</t>
    </r>
    <r>
      <rPr>
        <b/>
        <sz val="12"/>
        <color rgb="FFFF0000"/>
        <rFont val="Calibri"/>
        <family val="2"/>
      </rPr>
      <t xml:space="preserve"> P.FILLAGE+/- 85 %</t>
    </r>
  </si>
  <si>
    <r>
      <t xml:space="preserve">ROD NO ( </t>
    </r>
    <r>
      <rPr>
        <b/>
        <sz val="12"/>
        <color rgb="FFFF0000"/>
        <rFont val="Calibri"/>
        <family val="2"/>
      </rPr>
      <t>7X7/8"</t>
    </r>
    <r>
      <rPr>
        <b/>
        <sz val="12"/>
        <color rgb="FF0000FF"/>
        <rFont val="Calibri"/>
        <family val="2"/>
      </rPr>
      <t xml:space="preserve"> ) PARTED , FISHED OK , REPLACED  , </t>
    </r>
    <r>
      <rPr>
        <b/>
        <sz val="12"/>
        <color rgb="FFFF0000"/>
        <rFont val="Calibri"/>
        <family val="2"/>
      </rPr>
      <t>R.TRIP</t>
    </r>
    <r>
      <rPr>
        <b/>
        <sz val="12"/>
        <color rgb="FF0000FF"/>
        <rFont val="Calibri"/>
        <family val="2"/>
      </rPr>
      <t xml:space="preserve"> ,  ON STREAM </t>
    </r>
  </si>
  <si>
    <r>
      <t xml:space="preserve">ROD NO ( </t>
    </r>
    <r>
      <rPr>
        <b/>
        <sz val="12"/>
        <color rgb="FFFF0000"/>
        <rFont val="Calibri"/>
        <family val="2"/>
      </rPr>
      <t>3X7/8"</t>
    </r>
    <r>
      <rPr>
        <b/>
        <sz val="12"/>
        <color rgb="FF0000FF"/>
        <rFont val="Calibri"/>
        <family val="2"/>
      </rPr>
      <t xml:space="preserve"> ) PARTED , FISHED OK , </t>
    </r>
    <r>
      <rPr>
        <b/>
        <sz val="12"/>
        <color rgb="FFFF0000"/>
        <rFont val="Calibri"/>
        <family val="2"/>
      </rPr>
      <t>REPLACED( 8X7/8" ) BY (8X1" )</t>
    </r>
    <r>
      <rPr>
        <b/>
        <sz val="12"/>
        <color rgb="FF0000FF"/>
        <rFont val="Calibri"/>
        <family val="2"/>
      </rPr>
      <t xml:space="preserve"> ,  ON STREAM </t>
    </r>
  </si>
  <si>
    <r>
      <t xml:space="preserve"> F.POUND , </t>
    </r>
    <r>
      <rPr>
        <b/>
        <sz val="12"/>
        <color rgb="FFFF0000"/>
        <rFont val="Calibri"/>
        <family val="2"/>
      </rPr>
      <t>P.FILLAGE+/- 72 %</t>
    </r>
  </si>
  <si>
    <r>
      <t xml:space="preserve"> SEVERE F.POUND , </t>
    </r>
    <r>
      <rPr>
        <b/>
        <sz val="12"/>
        <color rgb="FFFF0000"/>
        <rFont val="Calibri"/>
        <family val="2"/>
      </rPr>
      <t>P.FILLAGE+/- 27 %</t>
    </r>
  </si>
  <si>
    <t>F.L. IS ALMOST AT PUMP DEPTH</t>
  </si>
  <si>
    <r>
      <t xml:space="preserve">SEVERE F.POUND , </t>
    </r>
    <r>
      <rPr>
        <b/>
        <sz val="12"/>
        <color rgb="FFFF0000"/>
        <rFont val="Calibri"/>
        <family val="2"/>
      </rPr>
      <t>P.FILLAGE+/- 22 %</t>
    </r>
  </si>
  <si>
    <t>DECREASED S.L. F/ 128" T/ 112"</t>
  </si>
  <si>
    <r>
      <t>ROD NO. (</t>
    </r>
    <r>
      <rPr>
        <b/>
        <sz val="12"/>
        <color rgb="FFFF0000"/>
        <rFont val="Calibri"/>
        <family val="2"/>
      </rPr>
      <t>35X7/8"</t>
    </r>
    <r>
      <rPr>
        <b/>
        <sz val="12"/>
        <color rgb="FF0000FF"/>
        <rFont val="Calibri"/>
        <family val="2"/>
      </rPr>
      <t xml:space="preserve">) PARTED, TRY TO FISH W/ OUT SUCCESS , RETRIEVED O-SHOT , FOUND TWO DYES LOST IN THE WELL, RIH W/ ANOTHER 1.5" O-SHOT OK , TRY TO RETRIEVE  O-SHOT W/ O.PULL 55000 lbs W/ OUT SUCCESS , RIH W/ S/R AND SET DHP W/ O-SHOT </t>
    </r>
    <r>
      <rPr>
        <b/>
        <sz val="12"/>
        <color rgb="FFFF0000"/>
        <rFont val="Calibri"/>
        <family val="2"/>
      </rPr>
      <t xml:space="preserve">, </t>
    </r>
    <r>
      <rPr>
        <b/>
        <u/>
        <sz val="12"/>
        <color rgb="FFFF0000"/>
        <rFont val="Calibri"/>
        <family val="2"/>
      </rPr>
      <t>START THE WELL W/ O-SHOT</t>
    </r>
    <r>
      <rPr>
        <b/>
        <sz val="12"/>
        <color rgb="FF0000FF"/>
        <rFont val="Calibri"/>
        <family val="2"/>
      </rPr>
      <t xml:space="preserve"> , ON STREAM</t>
    </r>
  </si>
  <si>
    <t>PLUNGER STUCK , R.TRIP WITH 1.75" DHP , RETREIVED O-SHOT ,  ON STREAM</t>
  </si>
  <si>
    <r>
      <t xml:space="preserve">ROD PLUNGER STUCK , </t>
    </r>
    <r>
      <rPr>
        <b/>
        <u/>
        <sz val="12"/>
        <color rgb="FFFF0000"/>
        <rFont val="Calibri"/>
        <family val="2"/>
      </rPr>
      <t>R.TRIP WITH 1.5" DHP</t>
    </r>
    <r>
      <rPr>
        <b/>
        <sz val="12"/>
        <color rgb="FF0000FF"/>
        <rFont val="Calibri"/>
        <family val="2"/>
      </rPr>
      <t xml:space="preserve"> , ON STREAM</t>
    </r>
  </si>
  <si>
    <r>
      <t xml:space="preserve">SEVERE F.POUND , </t>
    </r>
    <r>
      <rPr>
        <b/>
        <sz val="12"/>
        <color rgb="FFFF0000"/>
        <rFont val="Calibri"/>
        <family val="2"/>
      </rPr>
      <t>P.FILLAGE+/- 70 %</t>
    </r>
  </si>
  <si>
    <r>
      <t xml:space="preserve">SWITCHED THE WELL TO TIMER MODE ( </t>
    </r>
    <r>
      <rPr>
        <b/>
        <sz val="12"/>
        <color rgb="FFFF0000"/>
        <rFont val="Calibri"/>
        <family val="2"/>
      </rPr>
      <t xml:space="preserve">1 HR RUN , 2 HRS OFF </t>
    </r>
    <r>
      <rPr>
        <b/>
        <sz val="12"/>
        <color rgb="FF0000FF"/>
        <rFont val="Calibri"/>
        <family val="2"/>
      </rPr>
      <t xml:space="preserve"> )</t>
    </r>
  </si>
  <si>
    <r>
      <t xml:space="preserve">EXPRO, </t>
    </r>
    <r>
      <rPr>
        <b/>
        <sz val="12"/>
        <color rgb="FFFF0000"/>
        <rFont val="Calibri"/>
        <family val="2"/>
      </rPr>
      <t>TMER MODE</t>
    </r>
  </si>
  <si>
    <t>EXPRO, TMER MODE</t>
  </si>
  <si>
    <r>
      <t xml:space="preserve"> F.POUND , </t>
    </r>
    <r>
      <rPr>
        <b/>
        <sz val="12"/>
        <color rgb="FFFF0000"/>
        <rFont val="Calibri"/>
        <family val="2"/>
      </rPr>
      <t>P.FILLAGE+/- 77 % , TIMER MODE</t>
    </r>
  </si>
  <si>
    <t>SWITCHED THE WELL TO CONTINUOUS  MODE</t>
  </si>
  <si>
    <t>BAKER ,CONTINUOUS  MODE</t>
  </si>
  <si>
    <t>EXPRO ( 24 HRS TEST )</t>
  </si>
  <si>
    <r>
      <t xml:space="preserve"> F.POUND , </t>
    </r>
    <r>
      <rPr>
        <b/>
        <sz val="12"/>
        <color rgb="FFFF0000"/>
        <rFont val="Calibri"/>
        <family val="2"/>
      </rPr>
      <t>P.FILLAGE+/- 63 % , TIMER MODE</t>
    </r>
  </si>
  <si>
    <r>
      <t xml:space="preserve"> F.POUND , </t>
    </r>
    <r>
      <rPr>
        <b/>
        <sz val="12"/>
        <color rgb="FFFF0000"/>
        <rFont val="Calibri"/>
        <family val="2"/>
      </rPr>
      <t xml:space="preserve">P.FILLAGE+/- 65 % </t>
    </r>
  </si>
  <si>
    <r>
      <t>ROD NO. (</t>
    </r>
    <r>
      <rPr>
        <b/>
        <sz val="12"/>
        <color rgb="FFFF0000"/>
        <rFont val="Calibri"/>
        <family val="2"/>
      </rPr>
      <t xml:space="preserve"> 2*7/8"</t>
    </r>
    <r>
      <rPr>
        <b/>
        <sz val="12"/>
        <color rgb="FF0000FF"/>
        <rFont val="Calibri"/>
        <family val="2"/>
      </rPr>
      <t xml:space="preserve"> ) PARTED, FISHED OK, </t>
    </r>
    <r>
      <rPr>
        <b/>
        <sz val="12"/>
        <color rgb="FFFF0000"/>
        <rFont val="Calibri"/>
        <family val="2"/>
      </rPr>
      <t>R.TRIP</t>
    </r>
    <r>
      <rPr>
        <b/>
        <sz val="12"/>
        <color rgb="FF0000FF"/>
        <rFont val="Calibri"/>
        <family val="2"/>
      </rPr>
      <t>, CHANGED 10*1" RODS, ON STREAM.</t>
    </r>
  </si>
  <si>
    <t>WELL ( FLOWING ) : DORRA-N-DEEP-1X</t>
  </si>
  <si>
    <t>CHOKE SIZE  :</t>
  </si>
  <si>
    <r>
      <rPr>
        <b/>
        <sz val="12"/>
        <color rgb="FF00B050"/>
        <rFont val="Calibri"/>
        <family val="2"/>
      </rPr>
      <t>Top Khat-III</t>
    </r>
    <r>
      <rPr>
        <b/>
        <sz val="12"/>
        <rFont val="Calibri"/>
        <family val="2"/>
      </rPr>
      <t xml:space="preserve"> (14346-14376) ,(14322-14332),(14278-14286) , (14192-14200) ,(14152-14166) &amp; 
    </t>
    </r>
    <r>
      <rPr>
        <b/>
        <sz val="12"/>
        <color rgb="FF00B050"/>
        <rFont val="Calibri"/>
        <family val="2"/>
      </rPr>
      <t xml:space="preserve"> Khat-II B</t>
    </r>
    <r>
      <rPr>
        <b/>
        <sz val="12"/>
        <rFont val="Calibri"/>
        <family val="2"/>
      </rPr>
      <t xml:space="preserve"> (13518-13576) , (13476-13492), (13448-13464), (13410-13418) </t>
    </r>
  </si>
  <si>
    <r>
      <t>FINISHED DRILLING ,  PERFORATE</t>
    </r>
    <r>
      <rPr>
        <b/>
        <u/>
        <sz val="12"/>
        <color rgb="FF00B050"/>
        <rFont val="Calibri"/>
        <family val="2"/>
      </rPr>
      <t xml:space="preserve"> Bottom Khat‐III </t>
    </r>
    <r>
      <rPr>
        <b/>
        <sz val="12"/>
        <color rgb="FF0000FF"/>
        <rFont val="Calibri"/>
        <family val="2"/>
      </rPr>
      <t xml:space="preserve"> BY TCP GUN
Bottom Khat‐III (14880 ‐ 14898)’ 18 FT, at Pressure = 6350 ‐ 6630 Psi
Bottom Khat‐III (14794 ‐ 14804)’ 10 FT, at Pressure =6350 ‐ 6630 Psi
Bottom Khat‐III (14768 ‐ 14778)’ 10 FT, at Pressure = 6350 ‐ 6630 Psi
Bottom Khat‐III (14730 ‐ 14758)’ 28 FT, at Pressure = 6350 ‐ 6630 Psi
Bottom Khat‐III (14710 ‐ 14722)’ 12 FT, at Pressure = 6350 ‐ 6630 Psi
Bottom Khat‐III (14688 ‐ 14694)’ 06 FT, at Pressure = 6350 ‐ 6630 Psi
Bottom Khat‐III (14636 ‐ 14666)’ 30FT, at Pressure = 6350 ‐ 6630 Psi
Bottom Khat‐III (14614 ‐ 14624)’ 10 FT, at Pressure = 6350 ‐ 6630 Psi
Bottom Khat‐III (14570 ‐ 14600)’ 30 FT, at Pressure = 6350 ‐ 6630 Psi , 
LIFTED THE WELL BY N₂ ,</t>
    </r>
    <r>
      <rPr>
        <b/>
        <sz val="12"/>
        <color rgb="FFFF0000"/>
        <rFont val="Calibri"/>
        <family val="2"/>
      </rPr>
      <t xml:space="preserve"> THE WELL NOT PRODUCE , WHP = ZERO , SHUT IN WELL &amp; OBSERVED WHP ON SCHLL. CHOCK MANIFOLD ( FOUND WHP INCREASED  TO 160 PSI WITHIN 1.5 HR )</t>
    </r>
    <r>
      <rPr>
        <b/>
        <sz val="12"/>
        <color rgb="FF0000FF"/>
        <rFont val="Calibri"/>
        <family val="2"/>
      </rPr>
      <t xml:space="preserve"> , OPENED THE WELL TO FLARE PIT ( HAD LOW GAS FLOW ) ,</t>
    </r>
    <r>
      <rPr>
        <b/>
        <sz val="12"/>
        <color theme="1"/>
        <rFont val="Calibri"/>
        <family val="2"/>
      </rPr>
      <t xml:space="preserve"> ISOLATED Bottom Khat‐III BY BRIDGE PLUG @  14560 FT  + 10 FT CMT</t>
    </r>
    <r>
      <rPr>
        <b/>
        <sz val="12"/>
        <color rgb="FF0000FF"/>
        <rFont val="Calibri"/>
        <family val="2"/>
      </rPr>
      <t xml:space="preserve"> </t>
    </r>
  </si>
  <si>
    <r>
      <t xml:space="preserve">PERFORATE </t>
    </r>
    <r>
      <rPr>
        <b/>
        <sz val="12"/>
        <color rgb="FF00B050"/>
        <rFont val="Calibri"/>
        <family val="2"/>
      </rPr>
      <t xml:space="preserve">Top Khat-III &amp; Khat-II B  </t>
    </r>
    <r>
      <rPr>
        <b/>
        <sz val="12"/>
        <color rgb="FF0000FF"/>
        <rFont val="Calibri"/>
        <family val="2"/>
      </rPr>
      <t xml:space="preserve"> BY TCP GUN
Top Khat-III (14346-14376) P= 6057-6289 psi
Top Khat-III (14322-14332) P= 6057-6289 psi
Top Khat-III (14278-14286) P= 6057-6289 psi
Top Khat-III (14192-14200) P= 6057-6289 psi
Top Khat-III (14152-14166) P= 6057-6289 psi
     Khat-II B (13518-13576) P= 5896-6015 psi
     Khat-II B (13476-13492) P= 5896-6015 psi
     Khat-II B (13448-13464) P= 5896-6015 psi
     Khat-II B (13410-13418) P= 5896-6015 psi
  LIFTING THE WELL BY N2 , PERFROMED PRODUCTION TEST AS FOLLOWING :
 </t>
    </r>
  </si>
  <si>
    <r>
      <rPr>
        <b/>
        <u/>
        <sz val="12"/>
        <color rgb="FF00B050"/>
        <rFont val="Calibri"/>
        <family val="2"/>
      </rPr>
      <t>Top Khat-III &amp; Khat-II B ,</t>
    </r>
    <r>
      <rPr>
        <b/>
        <sz val="12"/>
        <color indexed="12"/>
        <rFont val="Calibri"/>
        <family val="2"/>
      </rPr>
      <t xml:space="preserve"> SCHLUM,</t>
    </r>
    <r>
      <rPr>
        <b/>
        <sz val="12"/>
        <color rgb="FFFF0000"/>
        <rFont val="Calibri"/>
        <family val="2"/>
      </rPr>
      <t xml:space="preserve"> FIXED CHOKE SIZE=36/64</t>
    </r>
    <r>
      <rPr>
        <b/>
        <sz val="12"/>
        <color indexed="12"/>
        <rFont val="Calibri"/>
        <family val="2"/>
      </rPr>
      <t>", USP/DSP=1500/255 PSI, WHT=82 F , GAS RATE=8.241 MMSCFPD, H2S=4 PPM, CO2=ZERO</t>
    </r>
  </si>
  <si>
    <r>
      <rPr>
        <b/>
        <u/>
        <sz val="12"/>
        <color rgb="FF00B050"/>
        <rFont val="Calibri"/>
        <family val="2"/>
      </rPr>
      <t>Top Khat-III &amp; Khat-II B ,</t>
    </r>
    <r>
      <rPr>
        <b/>
        <sz val="12"/>
        <color indexed="12"/>
        <rFont val="Calibri"/>
        <family val="2"/>
      </rPr>
      <t xml:space="preserve"> SCHLUM, </t>
    </r>
    <r>
      <rPr>
        <b/>
        <sz val="12"/>
        <color rgb="FFFF0000"/>
        <rFont val="Calibri"/>
        <family val="2"/>
      </rPr>
      <t>FIXED CHOKE SIZE=48/64"</t>
    </r>
    <r>
      <rPr>
        <b/>
        <sz val="12"/>
        <color indexed="12"/>
        <rFont val="Calibri"/>
        <family val="2"/>
      </rPr>
      <t>, USP/DSP=995/260 PSI, WHT=108 F , GAS RATE=8.815 MMSCFPD, H2S=9 PPM, CO2=ZERO</t>
    </r>
  </si>
  <si>
    <r>
      <t xml:space="preserve">CONT'D RIH WITH NATURAL FLOW COMPLETION , INSTALLED SELECTIVE COMPLETION , </t>
    </r>
    <r>
      <rPr>
        <b/>
        <sz val="12"/>
        <color rgb="FFFF0000"/>
        <rFont val="Calibri"/>
        <family val="2"/>
      </rPr>
      <t>KEPT Khat-II B ISOLATED AGAINST SSD</t>
    </r>
    <r>
      <rPr>
        <b/>
        <sz val="12"/>
        <color rgb="FF0000FF"/>
        <rFont val="Calibri"/>
        <family val="2"/>
      </rPr>
      <t xml:space="preserve"> , </t>
    </r>
    <r>
      <rPr>
        <b/>
        <sz val="12"/>
        <color rgb="FF00B050"/>
        <rFont val="Calibri"/>
        <family val="2"/>
      </rPr>
      <t xml:space="preserve"> KEPT Top Khat-III ONLY OPENED</t>
    </r>
  </si>
  <si>
    <t>RIH W/2 M.G'S, SET IN 2.56" R-NIPPLE (SHUT IN WHP=3200 PSI)</t>
  </si>
  <si>
    <t>PREFORMED PRESSURE TEST AGINST AGAINST  MASTER AND SWAB VALVE TO 4000 PSI , NOT HOLD, CLOSED THE WELL, REPLACED  X-TREE</t>
  </si>
  <si>
    <t>SHUT IN PRESSURE = 2750 PSI , DIVERTED THE WELL THROGH HALL. TEST SEP. , USP DECREASED FROM 2750 PSI TO 200 PSI  , CLOSED THE WELL</t>
  </si>
  <si>
    <t xml:space="preserve"> R/U FOR HALL. S/L, PERFORMED W/L JOB AS FOLLOW:
- INCREASED WHP TO 4000 PSI BY N2 , RIH WITH SHIFTING TOOL  TO OPEN 2.75" XU SSD @ 12288 ' ,LATCH SAME ,  MANY TRIALS TO OPEN, WITHOUT SUCCESS . 
- DECREASED  WHP TO 3200 PSI , RIH WITH SHIFTING TOOL TO OPEN 2.75" XU SSD @ 12288 ', LATCH SAME , MANY TRIALS TO OPEN, WITHOUT SUCCESS .     
  -INCREASED WHP TO 4500 PSI BY N2 ,RIH WITH SHIFTING TOOL TO OPEN 2.75" XU SSD @ 12288 ' ,LATCH SAME ,MANY TRIALS TO OPEN WITHOUT SUCCESS.              </t>
  </si>
  <si>
    <t xml:space="preserve"> R/U FOR HALL. 7/32" S/L, RIH WITH 2.78" IMPRESSION BLOCK, TAGGED 2.75" XU-SSD, MARKED S/L , RIH WITH 2.5 JUC FISHING TOOL, LATCH IN LOST STRING,   INCREASED WHP TO 3500 PSI WITH N2,MANY TRIALS TO PASS UP THROUGH SSD, WITHOUT SUCCESS, SHEARD FISHING TOOL, POOH SAME</t>
  </si>
  <si>
    <r>
      <t>R/U FOR HALL. 7/32" S/L, RIH WITH 2.5" JDC FISHING TOOL, LATCH IN LOST STRING.  , 
MANY TRIALS TO PASS UP THROUGH 2.75" SSD (WHP +/- 3500 PSI), POOH , (</t>
    </r>
    <r>
      <rPr>
        <b/>
        <sz val="12"/>
        <color rgb="FFFF0000"/>
        <rFont val="Calibri"/>
        <family val="2"/>
      </rPr>
      <t xml:space="preserve"> TOP OF FISH @ 12272 FT ( W/L DEPTH</t>
    </r>
    <r>
      <rPr>
        <b/>
        <sz val="12"/>
        <color rgb="FF0000FF"/>
        <rFont val="Calibri"/>
        <family val="2"/>
      </rPr>
      <t xml:space="preserve"> ) , CLOSED THE WELL.</t>
    </r>
  </si>
  <si>
    <t>PERFORMED TBG PUNCHER @ 12250 FT , ( THE LAST JT ABOVE 2.75" XU SSD ) , GUN FIRED OK , SHUT IN WHP = 3000 PSI , DIVERTED THE WELL  TO  TEST SEP. , WHP DROPPED TO 50 PSI WITHEN 15 MIN.</t>
  </si>
  <si>
    <t>SHUT IN PRESSURE = 300 PSI , AFTER 12 HRS</t>
  </si>
  <si>
    <t xml:space="preserve">OBSERVED WHP = 1000 PSI , DIVERTED THE WELL TO HALLIBURTON TEST PACKAGE , HAD CONTINOUS FLOW , DIVERTED THE WELL TO FIXED CHOCK 16/64" </t>
  </si>
  <si>
    <r>
      <t xml:space="preserve">HALLIBURTON , </t>
    </r>
    <r>
      <rPr>
        <b/>
        <sz val="12"/>
        <color rgb="FF00B050"/>
        <rFont val="Calibri"/>
        <family val="2"/>
      </rPr>
      <t>Top Khat-III &amp; Khat-II B</t>
    </r>
    <r>
      <rPr>
        <b/>
        <sz val="12"/>
        <color indexed="12"/>
        <rFont val="Calibri"/>
        <family val="2"/>
      </rPr>
      <t xml:space="preserve"> ,</t>
    </r>
    <r>
      <rPr>
        <b/>
        <sz val="12"/>
        <color rgb="FFFF0000"/>
        <rFont val="Calibri"/>
        <family val="2"/>
      </rPr>
      <t xml:space="preserve"> FIXED CHOKE SIZE=16/64"</t>
    </r>
    <r>
      <rPr>
        <b/>
        <sz val="12"/>
        <color indexed="12"/>
        <rFont val="Calibri"/>
        <family val="2"/>
      </rPr>
      <t>, USP/DSP=1480/192 PSI,  GAS RATE=1.787 MMSCFPD, H2S=0 PPM, CO2=8%</t>
    </r>
  </si>
  <si>
    <t>INCREASED CHOKE F/16/64" TO 36/64"</t>
  </si>
  <si>
    <r>
      <t>HALLIBURTON ,</t>
    </r>
    <r>
      <rPr>
        <b/>
        <sz val="12"/>
        <color rgb="FFFF0000"/>
        <rFont val="Calibri"/>
        <family val="2"/>
      </rPr>
      <t xml:space="preserve"> FIXED CHOKE SIZE=36/64"</t>
    </r>
    <r>
      <rPr>
        <b/>
        <sz val="12"/>
        <color indexed="12"/>
        <rFont val="Calibri"/>
        <family val="2"/>
      </rPr>
      <t>, USP=500 PSI,  GAS RATE=2.5 MMSCFPD</t>
    </r>
  </si>
  <si>
    <t>INCREASED CHOKE F/36/64" TO 128/64" ( FULL OPEN )</t>
  </si>
  <si>
    <r>
      <t>HALLIBURTON ,</t>
    </r>
    <r>
      <rPr>
        <b/>
        <sz val="12"/>
        <color rgb="FFFF0000"/>
        <rFont val="Calibri"/>
        <family val="2"/>
      </rPr>
      <t xml:space="preserve"> </t>
    </r>
    <r>
      <rPr>
        <b/>
        <u/>
        <sz val="12"/>
        <color rgb="FFFF0000"/>
        <rFont val="Calibri"/>
        <family val="2"/>
      </rPr>
      <t>FIXED CHOKE SIZE=128/64"</t>
    </r>
    <r>
      <rPr>
        <b/>
        <sz val="12"/>
        <color indexed="12"/>
        <rFont val="Calibri"/>
        <family val="2"/>
      </rPr>
      <t>,</t>
    </r>
    <r>
      <rPr>
        <b/>
        <sz val="12"/>
        <color rgb="FFFF0000"/>
        <rFont val="Calibri"/>
        <family val="2"/>
      </rPr>
      <t xml:space="preserve"> USP/DSP=200/110 </t>
    </r>
    <r>
      <rPr>
        <b/>
        <sz val="12"/>
        <color indexed="12"/>
        <rFont val="Calibri"/>
        <family val="2"/>
      </rPr>
      <t>PSI,  GAS RATE=2.0 MMSCFPD</t>
    </r>
  </si>
  <si>
    <t>W.C = 6 % , SALINITY +/- 120,000 MG/L</t>
  </si>
  <si>
    <t xml:space="preserve">PERFORMED TBG PUNCHER @ DEPTH  ( 12210 FT-12216 FT ) 4 SPF </t>
  </si>
  <si>
    <t>OPEN THE WELL @ CHOKE SIZE 32/64"</t>
  </si>
  <si>
    <r>
      <t>HALLIBURTON ,</t>
    </r>
    <r>
      <rPr>
        <b/>
        <sz val="12"/>
        <color rgb="FFFF0000"/>
        <rFont val="Calibri"/>
        <family val="2"/>
      </rPr>
      <t xml:space="preserve"> FIXED CHOKE SIZE=32/64"</t>
    </r>
    <r>
      <rPr>
        <b/>
        <sz val="12"/>
        <color indexed="12"/>
        <rFont val="Calibri"/>
        <family val="2"/>
      </rPr>
      <t>, USP/DSP=1005/155 PSI,  GAS RATE=3.345 MMSCFPD</t>
    </r>
  </si>
  <si>
    <t xml:space="preserve">SET 2 M.G'S IN X-NIPPLE @ 12017 FT </t>
  </si>
  <si>
    <t>OPEN THE WELL @ CHOKE SIZE 16/64" FOR 24 HRS</t>
  </si>
  <si>
    <r>
      <t>HALLIBURTON ,</t>
    </r>
    <r>
      <rPr>
        <b/>
        <sz val="12"/>
        <color rgb="FFFF0000"/>
        <rFont val="Calibri"/>
        <family val="2"/>
      </rPr>
      <t xml:space="preserve"> FIXED CHOKE SIZE=16/64"</t>
    </r>
    <r>
      <rPr>
        <b/>
        <sz val="12"/>
        <color indexed="12"/>
        <rFont val="Calibri"/>
        <family val="2"/>
      </rPr>
      <t xml:space="preserve">, USP/DSP=2060/145 PSI,  GAS RATE=2.152 MMSCFPD , CO2=10 % , H2S =ZERO , </t>
    </r>
    <r>
      <rPr>
        <b/>
        <sz val="12"/>
        <color rgb="FFFF0000"/>
        <rFont val="Calibri"/>
        <family val="2"/>
      </rPr>
      <t>TEST FOR 24 HRS</t>
    </r>
  </si>
  <si>
    <t>INCREASED CHOKE F/16/64" TO 24/64"  FOR 24 HRS</t>
  </si>
  <si>
    <r>
      <t>HALLIBURTON ,</t>
    </r>
    <r>
      <rPr>
        <b/>
        <sz val="12"/>
        <color rgb="FFFF0000"/>
        <rFont val="Calibri"/>
        <family val="2"/>
      </rPr>
      <t xml:space="preserve"> FIXED CHOKE SIZE=24/64"</t>
    </r>
    <r>
      <rPr>
        <b/>
        <sz val="12"/>
        <color indexed="12"/>
        <rFont val="Calibri"/>
        <family val="2"/>
      </rPr>
      <t xml:space="preserve">, USP/DSP=1305/175 PSI,  GAS RATE=2.8 MMSCFPD ,  </t>
    </r>
    <r>
      <rPr>
        <b/>
        <sz val="12"/>
        <color rgb="FFFF0000"/>
        <rFont val="Calibri"/>
        <family val="2"/>
      </rPr>
      <t>TEST FOR 24 HRS</t>
    </r>
  </si>
  <si>
    <t>INCREASED CHOKE F/24/64" TO 32/64"  FOR 24 HRS</t>
  </si>
  <si>
    <r>
      <t>HALLIBURTON ,</t>
    </r>
    <r>
      <rPr>
        <b/>
        <sz val="12"/>
        <color rgb="FFFF0000"/>
        <rFont val="Calibri"/>
        <family val="2"/>
      </rPr>
      <t xml:space="preserve"> FIXED CHOKE SIZE=32/64"</t>
    </r>
    <r>
      <rPr>
        <b/>
        <sz val="12"/>
        <color indexed="12"/>
        <rFont val="Calibri"/>
        <family val="2"/>
      </rPr>
      <t xml:space="preserve">, USP/DSP=920/197 PSI,  GAS RATE=3.395 MMSCFPD ,  </t>
    </r>
    <r>
      <rPr>
        <b/>
        <sz val="12"/>
        <color rgb="FFFF0000"/>
        <rFont val="Calibri"/>
        <family val="2"/>
      </rPr>
      <t>TEST FOR 24 HRS</t>
    </r>
  </si>
  <si>
    <t>DECREASED CHOKE SIZE TO 8/64"</t>
  </si>
  <si>
    <t>COLLECTED TWO SAMPLES ( 2 OIL &amp; 2 GASES ) @ CHOKE SIZE 8/64"</t>
  </si>
  <si>
    <r>
      <t>HALLIBURTON ,</t>
    </r>
    <r>
      <rPr>
        <b/>
        <sz val="12"/>
        <color rgb="FFFF0000"/>
        <rFont val="Calibri"/>
        <family val="2"/>
      </rPr>
      <t xml:space="preserve"> FIXED CHOKE SIZE=8/64"</t>
    </r>
    <r>
      <rPr>
        <b/>
        <sz val="12"/>
        <color indexed="12"/>
        <rFont val="Calibri"/>
        <family val="2"/>
      </rPr>
      <t xml:space="preserve">, USP/DSP=2950/140 PSI,  GAS RATE=3.648 MMSCFPD ,  </t>
    </r>
    <r>
      <rPr>
        <b/>
        <sz val="12"/>
        <color rgb="FFFF0000"/>
        <rFont val="Calibri"/>
        <family val="2"/>
      </rPr>
      <t>TEST FOR 18 HRS</t>
    </r>
  </si>
  <si>
    <t>SHUT IN THE WELL FOR 72 HRS BUILD UP PERIOD</t>
  </si>
  <si>
    <t xml:space="preserve"> SHUT IN WHP = +/- 3000 PSI  AFTER 12 HRS</t>
  </si>
  <si>
    <r>
      <t xml:space="preserve">RETRIEVED 2 M.G , FOR </t>
    </r>
    <r>
      <rPr>
        <b/>
        <sz val="12"/>
        <color rgb="FF00B050"/>
        <rFont val="Calibri"/>
        <family val="2"/>
      </rPr>
      <t xml:space="preserve"> Top Khat-III  &amp; Khat-II B</t>
    </r>
    <r>
      <rPr>
        <b/>
        <sz val="12"/>
        <color rgb="FF0000FF"/>
        <rFont val="Calibri"/>
        <family val="2"/>
      </rPr>
      <t xml:space="preserve">
      </t>
    </r>
    <r>
      <rPr>
        <b/>
        <sz val="12"/>
        <color rgb="FFFF0000"/>
        <rFont val="Calibri"/>
        <family val="2"/>
      </rPr>
      <t xml:space="preserve">@ CHOKE 16/64", </t>
    </r>
    <r>
      <rPr>
        <b/>
        <sz val="12"/>
        <color rgb="FF0000FF"/>
        <rFont val="Calibri"/>
        <family val="2"/>
      </rPr>
      <t xml:space="preserve"> </t>
    </r>
    <r>
      <rPr>
        <b/>
        <sz val="12"/>
        <color rgb="FF00B050"/>
        <rFont val="Calibri"/>
        <family val="2"/>
      </rPr>
      <t xml:space="preserve">PWF =  3380 PSI </t>
    </r>
    <r>
      <rPr>
        <b/>
        <sz val="12"/>
        <color rgb="FF0000FF"/>
        <rFont val="Calibri"/>
        <family val="2"/>
      </rPr>
      <t xml:space="preserve"> &amp; BHT = 273 F  @ 12017 FT    FOR 24 HRS    
</t>
    </r>
    <r>
      <rPr>
        <b/>
        <sz val="12"/>
        <color rgb="FFFF0000"/>
        <rFont val="Calibri"/>
        <family val="2"/>
      </rPr>
      <t>@ CHOKE 24/64" ,</t>
    </r>
    <r>
      <rPr>
        <b/>
        <sz val="12"/>
        <color rgb="FF0000FF"/>
        <rFont val="Calibri"/>
        <family val="2"/>
      </rPr>
      <t xml:space="preserve">  </t>
    </r>
    <r>
      <rPr>
        <b/>
        <sz val="12"/>
        <color rgb="FF00B050"/>
        <rFont val="Calibri"/>
        <family val="2"/>
      </rPr>
      <t>PWF = 2300  PSI</t>
    </r>
    <r>
      <rPr>
        <b/>
        <sz val="12"/>
        <color rgb="FF0000FF"/>
        <rFont val="Calibri"/>
        <family val="2"/>
      </rPr>
      <t xml:space="preserve">  &amp; BHT =268 F @ 12017 FT       FOR 24 HRS
 </t>
    </r>
    <r>
      <rPr>
        <b/>
        <sz val="12"/>
        <color rgb="FFFF0000"/>
        <rFont val="Calibri"/>
        <family val="2"/>
      </rPr>
      <t>@ CHOKE 32/64"</t>
    </r>
    <r>
      <rPr>
        <b/>
        <sz val="12"/>
        <color rgb="FF0000FF"/>
        <rFont val="Calibri"/>
        <family val="2"/>
      </rPr>
      <t xml:space="preserve"> , </t>
    </r>
    <r>
      <rPr>
        <b/>
        <sz val="12"/>
        <color rgb="FF00B050"/>
        <rFont val="Calibri"/>
        <family val="2"/>
      </rPr>
      <t>PWF = 1585  PSI</t>
    </r>
    <r>
      <rPr>
        <b/>
        <sz val="12"/>
        <color rgb="FF0000FF"/>
        <rFont val="Calibri"/>
        <family val="2"/>
      </rPr>
      <t xml:space="preserve">  &amp; BHT = 260 F @ 12017 FT     FOR 24 HRS
     </t>
    </r>
    <r>
      <rPr>
        <b/>
        <sz val="12"/>
        <color rgb="FFFF0000"/>
        <rFont val="Calibri"/>
        <family val="2"/>
      </rPr>
      <t>@ CHOKE 8/64"</t>
    </r>
    <r>
      <rPr>
        <b/>
        <sz val="12"/>
        <color rgb="FF0000FF"/>
        <rFont val="Calibri"/>
        <family val="2"/>
      </rPr>
      <t xml:space="preserve">,   </t>
    </r>
    <r>
      <rPr>
        <b/>
        <sz val="12"/>
        <color rgb="FF00B050"/>
        <rFont val="Calibri"/>
        <family val="2"/>
      </rPr>
      <t xml:space="preserve">PWF =  4560 PSI </t>
    </r>
    <r>
      <rPr>
        <b/>
        <sz val="12"/>
        <color rgb="FF0000FF"/>
        <rFont val="Calibri"/>
        <family val="2"/>
      </rPr>
      <t xml:space="preserve"> &amp; BHT = 268 F @ 12017 FT      FOR 18 HRS
         </t>
    </r>
    <r>
      <rPr>
        <b/>
        <sz val="12"/>
        <color rgb="FF00B050"/>
        <rFont val="Calibri"/>
        <family val="2"/>
      </rPr>
      <t xml:space="preserve"> PS = 5075 PSI</t>
    </r>
    <r>
      <rPr>
        <b/>
        <sz val="12"/>
        <color rgb="FF0000FF"/>
        <rFont val="Calibri"/>
        <family val="2"/>
      </rPr>
      <t xml:space="preserve"> &amp;  BHT = 268 F @ 12017 FT                                          FOR 72 HRS      
</t>
    </r>
  </si>
  <si>
    <r>
      <rPr>
        <b/>
        <sz val="12"/>
        <color rgb="FFFF0000"/>
        <rFont val="Calibri"/>
        <family val="2"/>
      </rPr>
      <t>EXPRO</t>
    </r>
    <r>
      <rPr>
        <b/>
        <sz val="12"/>
        <color indexed="12"/>
        <rFont val="Calibri"/>
        <family val="2"/>
      </rPr>
      <t xml:space="preserve"> ,</t>
    </r>
    <r>
      <rPr>
        <b/>
        <sz val="12"/>
        <color rgb="FFFF0000"/>
        <rFont val="Calibri"/>
        <family val="2"/>
      </rPr>
      <t xml:space="preserve"> ADJUSTABLE CHOKE SIZE=32/64"</t>
    </r>
    <r>
      <rPr>
        <b/>
        <sz val="12"/>
        <color indexed="12"/>
        <rFont val="Calibri"/>
        <family val="2"/>
      </rPr>
      <t xml:space="preserve">, USP/DSP=1100/225 PSI,  GAS RATE=1.796 MMSCFPD </t>
    </r>
  </si>
  <si>
    <t>OPENED CHOKE TO BE COMPLETELY OPEN</t>
  </si>
  <si>
    <r>
      <rPr>
        <b/>
        <sz val="12"/>
        <color rgb="FFFF0000"/>
        <rFont val="Calibri"/>
        <family val="2"/>
      </rPr>
      <t>EXPRO</t>
    </r>
    <r>
      <rPr>
        <b/>
        <sz val="12"/>
        <color indexed="12"/>
        <rFont val="Calibri"/>
        <family val="2"/>
      </rPr>
      <t xml:space="preserve"> ,</t>
    </r>
    <r>
      <rPr>
        <b/>
        <sz val="12"/>
        <color rgb="FFFF0000"/>
        <rFont val="Calibri"/>
        <family val="2"/>
      </rPr>
      <t xml:space="preserve"> CHOKE FULLY OPEN
</t>
    </r>
    <r>
      <rPr>
        <b/>
        <sz val="12"/>
        <color indexed="12"/>
        <rFont val="Calibri"/>
        <family val="2"/>
      </rPr>
      <t xml:space="preserve">, USP/DSP=300/267 PSI,  GAS RATE=3.19 MMSCFPD </t>
    </r>
  </si>
  <si>
    <t xml:space="preserve">EXPRO , CHOKE FULLY OPEN
, USP/DSP=228/170 PSI,  GAS RATE=4.36 MMSCFPD </t>
  </si>
  <si>
    <t xml:space="preserve">EXPRO , CHOKE FULLY OPEN
, USP/DSP=210/125 PSI,  GAS RATE=4.085 MMSCFPD </t>
  </si>
  <si>
    <t xml:space="preserve">EXPRO , CHOKE FULLY OPEN
, USP/DSP=210/120 PSI,  GAS RATE=4.5 MMSCFPD , 
H2S =7 PPM , CO2 =3 % </t>
  </si>
  <si>
    <r>
      <rPr>
        <b/>
        <sz val="12"/>
        <color rgb="FF0000FF"/>
        <rFont val="Calibri"/>
        <family val="2"/>
      </rPr>
      <t>EXPRO , CHOKE FULLY OPEN</t>
    </r>
    <r>
      <rPr>
        <b/>
        <sz val="12"/>
        <color rgb="FFFF0000"/>
        <rFont val="Calibri"/>
        <family val="2"/>
      </rPr>
      <t xml:space="preserve">
</t>
    </r>
    <r>
      <rPr>
        <b/>
        <sz val="12"/>
        <color indexed="12"/>
        <rFont val="Calibri"/>
        <family val="2"/>
      </rPr>
      <t xml:space="preserve">, USP/DSP=210/125 PSI,  GAS RATE=4.039 MMSCFPD </t>
    </r>
  </si>
  <si>
    <r>
      <rPr>
        <b/>
        <u/>
        <sz val="12"/>
        <color rgb="FFFF0000"/>
        <rFont val="Calibri"/>
        <family val="2"/>
      </rPr>
      <t xml:space="preserve">HALLI. </t>
    </r>
    <r>
      <rPr>
        <b/>
        <sz val="12"/>
        <color indexed="12"/>
        <rFont val="Calibri"/>
        <family val="2"/>
      </rPr>
      <t xml:space="preserve">, CHOKE FULLY OPEN
, USP/DSP=210/125 PSI,  GAS RATE=4.02 MMSCFPD </t>
    </r>
  </si>
  <si>
    <r>
      <rPr>
        <b/>
        <u/>
        <sz val="12"/>
        <color rgb="FF0000FF"/>
        <rFont val="Calibri"/>
        <family val="2"/>
      </rPr>
      <t xml:space="preserve">HALLI. </t>
    </r>
    <r>
      <rPr>
        <b/>
        <sz val="12"/>
        <color rgb="FF0000FF"/>
        <rFont val="Calibri"/>
        <family val="2"/>
      </rPr>
      <t xml:space="preserve">, CHOKE FULLY OPEN
, USP/DSP=160/125 PSI,  GAS RATE=3.7 MMSCFPD </t>
    </r>
  </si>
  <si>
    <r>
      <rPr>
        <b/>
        <u/>
        <sz val="12"/>
        <color rgb="FF0000FF"/>
        <rFont val="Calibri"/>
        <family val="2"/>
      </rPr>
      <t xml:space="preserve">HALLI. </t>
    </r>
    <r>
      <rPr>
        <b/>
        <sz val="12"/>
        <color rgb="FF0000FF"/>
        <rFont val="Calibri"/>
        <family val="2"/>
      </rPr>
      <t xml:space="preserve">, CHOKE FULLY OPEN
, USP/DSP=160/125 PSI,  GAS RATE=3.405 MMSCFPD </t>
    </r>
  </si>
  <si>
    <r>
      <rPr>
        <b/>
        <u/>
        <sz val="12"/>
        <color rgb="FF0000FF"/>
        <rFont val="Calibri"/>
        <family val="2"/>
      </rPr>
      <t xml:space="preserve">HALLI. </t>
    </r>
    <r>
      <rPr>
        <b/>
        <sz val="12"/>
        <color rgb="FF0000FF"/>
        <rFont val="Calibri"/>
        <family val="2"/>
      </rPr>
      <t xml:space="preserve">, CHOKE FULLY OPEN
, USP/DSP=150/125 PSI,  GAS RATE=3.296 MMSCFPD </t>
    </r>
  </si>
  <si>
    <r>
      <rPr>
        <b/>
        <u/>
        <sz val="12"/>
        <color rgb="FF0000FF"/>
        <rFont val="Calibri"/>
        <family val="2"/>
      </rPr>
      <t xml:space="preserve">HALLI. </t>
    </r>
    <r>
      <rPr>
        <b/>
        <sz val="12"/>
        <color rgb="FF0000FF"/>
        <rFont val="Calibri"/>
        <family val="2"/>
      </rPr>
      <t xml:space="preserve">, CHOKE FULLY OPEN
, USP/DSP=150/125 PSI,  GAS RATE=3.529 MMSCFPD </t>
    </r>
  </si>
  <si>
    <r>
      <rPr>
        <b/>
        <u/>
        <sz val="12"/>
        <color rgb="FF0000FF"/>
        <rFont val="Calibri"/>
        <family val="2"/>
      </rPr>
      <t xml:space="preserve">HALLI. </t>
    </r>
    <r>
      <rPr>
        <b/>
        <sz val="12"/>
        <color rgb="FF0000FF"/>
        <rFont val="Calibri"/>
        <family val="2"/>
      </rPr>
      <t xml:space="preserve">, CHOKE FULLY OPEN
, USP/DSP=150/125 PSI,  GAS RATE=3.688 MMSCFPD </t>
    </r>
  </si>
  <si>
    <r>
      <rPr>
        <b/>
        <u/>
        <sz val="12"/>
        <color rgb="FF0000FF"/>
        <rFont val="Calibri"/>
        <family val="2"/>
      </rPr>
      <t xml:space="preserve">HALLI. </t>
    </r>
    <r>
      <rPr>
        <b/>
        <sz val="12"/>
        <color rgb="FF0000FF"/>
        <rFont val="Calibri"/>
        <family val="2"/>
      </rPr>
      <t xml:space="preserve">, CHOKE FULLY OPEN
, USP/DSP=150/125 PSI,  GAS RATE=3.876 MMSCFPD </t>
    </r>
  </si>
  <si>
    <r>
      <rPr>
        <b/>
        <u/>
        <sz val="12"/>
        <color rgb="FF0000FF"/>
        <rFont val="Calibri"/>
        <family val="2"/>
      </rPr>
      <t xml:space="preserve">HALLI. </t>
    </r>
    <r>
      <rPr>
        <b/>
        <sz val="12"/>
        <color rgb="FF0000FF"/>
        <rFont val="Calibri"/>
        <family val="2"/>
      </rPr>
      <t xml:space="preserve">, CHOKE FULLY OPEN
, USP/DSP=150/110 PSI,  GAS RATE=3.74 MMSCFPD </t>
    </r>
  </si>
  <si>
    <r>
      <rPr>
        <b/>
        <u/>
        <sz val="12"/>
        <color rgb="FF0000FF"/>
        <rFont val="Calibri"/>
        <family val="2"/>
      </rPr>
      <t xml:space="preserve">HALLI. </t>
    </r>
    <r>
      <rPr>
        <b/>
        <sz val="12"/>
        <color rgb="FF0000FF"/>
        <rFont val="Calibri"/>
        <family val="2"/>
      </rPr>
      <t xml:space="preserve">, CHOKE FULLY OPEN
, USP/DSP=150/110 PSI,  GAS RATE=3.253 MMSCFPD </t>
    </r>
  </si>
  <si>
    <r>
      <rPr>
        <b/>
        <u/>
        <sz val="12"/>
        <color rgb="FF0000FF"/>
        <rFont val="Calibri"/>
        <family val="2"/>
      </rPr>
      <t>HALLI.</t>
    </r>
    <r>
      <rPr>
        <b/>
        <u/>
        <sz val="12"/>
        <color rgb="FFFF0000"/>
        <rFont val="Calibri"/>
        <family val="2"/>
      </rPr>
      <t xml:space="preserve"> </t>
    </r>
    <r>
      <rPr>
        <b/>
        <sz val="12"/>
        <color indexed="12"/>
        <rFont val="Calibri"/>
        <family val="2"/>
      </rPr>
      <t xml:space="preserve">, CHOKE FULLY OPEN
, </t>
    </r>
    <r>
      <rPr>
        <b/>
        <sz val="12"/>
        <color rgb="FFFF0000"/>
        <rFont val="Calibri"/>
        <family val="2"/>
      </rPr>
      <t>USP/DSP=128/110 PSI</t>
    </r>
    <r>
      <rPr>
        <b/>
        <sz val="12"/>
        <color indexed="12"/>
        <rFont val="Calibri"/>
        <family val="2"/>
      </rPr>
      <t xml:space="preserve">,  GAS RATE=2.794 MMSCFPD </t>
    </r>
  </si>
  <si>
    <r>
      <rPr>
        <b/>
        <u/>
        <sz val="12"/>
        <color rgb="FF0000FF"/>
        <rFont val="Calibri"/>
        <family val="2"/>
      </rPr>
      <t>HALLI.</t>
    </r>
    <r>
      <rPr>
        <b/>
        <u/>
        <sz val="12"/>
        <color rgb="FFFF0000"/>
        <rFont val="Calibri"/>
        <family val="2"/>
      </rPr>
      <t xml:space="preserve"> </t>
    </r>
    <r>
      <rPr>
        <b/>
        <sz val="12"/>
        <color indexed="12"/>
        <rFont val="Calibri"/>
        <family val="2"/>
      </rPr>
      <t xml:space="preserve">, CHOKE FULLY OPEN
, </t>
    </r>
    <r>
      <rPr>
        <b/>
        <sz val="12"/>
        <color rgb="FFFF0000"/>
        <rFont val="Calibri"/>
        <family val="2"/>
      </rPr>
      <t>USP/DSP=142/110 PSI</t>
    </r>
    <r>
      <rPr>
        <b/>
        <sz val="12"/>
        <color indexed="12"/>
        <rFont val="Calibri"/>
        <family val="2"/>
      </rPr>
      <t xml:space="preserve">,  GAS RATE=2.852 MMSCFPD </t>
    </r>
  </si>
  <si>
    <r>
      <rPr>
        <b/>
        <u/>
        <sz val="12"/>
        <color rgb="FF0000FF"/>
        <rFont val="Calibri"/>
        <family val="2"/>
      </rPr>
      <t>HALLI.</t>
    </r>
    <r>
      <rPr>
        <b/>
        <u/>
        <sz val="12"/>
        <color rgb="FFFF0000"/>
        <rFont val="Calibri"/>
        <family val="2"/>
      </rPr>
      <t xml:space="preserve"> </t>
    </r>
    <r>
      <rPr>
        <b/>
        <sz val="12"/>
        <color indexed="12"/>
        <rFont val="Calibri"/>
        <family val="2"/>
      </rPr>
      <t xml:space="preserve">, CHOKE FULLY OPEN
, </t>
    </r>
    <r>
      <rPr>
        <b/>
        <sz val="12"/>
        <color rgb="FFFF0000"/>
        <rFont val="Calibri"/>
        <family val="2"/>
      </rPr>
      <t>USP/DSP=140/110 PSI</t>
    </r>
    <r>
      <rPr>
        <b/>
        <sz val="12"/>
        <color indexed="12"/>
        <rFont val="Calibri"/>
        <family val="2"/>
      </rPr>
      <t xml:space="preserve">,  GAS RATE= 2.783 MMSCFPD </t>
    </r>
  </si>
  <si>
    <r>
      <rPr>
        <b/>
        <u/>
        <sz val="12"/>
        <color rgb="FF0000FF"/>
        <rFont val="Calibri"/>
        <family val="2"/>
      </rPr>
      <t>HALLI.</t>
    </r>
    <r>
      <rPr>
        <b/>
        <u/>
        <sz val="12"/>
        <color rgb="FFFF0000"/>
        <rFont val="Calibri"/>
        <family val="2"/>
      </rPr>
      <t xml:space="preserve"> </t>
    </r>
    <r>
      <rPr>
        <b/>
        <sz val="12"/>
        <color indexed="12"/>
        <rFont val="Calibri"/>
        <family val="2"/>
      </rPr>
      <t xml:space="preserve">, CHOKE FULLY OPEN
, </t>
    </r>
    <r>
      <rPr>
        <b/>
        <sz val="12"/>
        <color rgb="FFFF0000"/>
        <rFont val="Calibri"/>
        <family val="2"/>
      </rPr>
      <t>USP/DSP=140/110 PSI</t>
    </r>
    <r>
      <rPr>
        <b/>
        <sz val="12"/>
        <color indexed="12"/>
        <rFont val="Calibri"/>
        <family val="2"/>
      </rPr>
      <t xml:space="preserve">,  GAS RATE= 2.592 MMSCFPD </t>
    </r>
  </si>
  <si>
    <r>
      <rPr>
        <b/>
        <u/>
        <sz val="12"/>
        <color rgb="FF0000FF"/>
        <rFont val="Calibri"/>
        <family val="2"/>
      </rPr>
      <t>HALLI.</t>
    </r>
    <r>
      <rPr>
        <b/>
        <u/>
        <sz val="12"/>
        <color rgb="FFFF0000"/>
        <rFont val="Calibri"/>
        <family val="2"/>
      </rPr>
      <t xml:space="preserve"> </t>
    </r>
    <r>
      <rPr>
        <b/>
        <sz val="12"/>
        <color indexed="12"/>
        <rFont val="Calibri"/>
        <family val="2"/>
      </rPr>
      <t xml:space="preserve">, CHOKE FULLY OPEN
, </t>
    </r>
    <r>
      <rPr>
        <b/>
        <sz val="12"/>
        <color rgb="FFFF0000"/>
        <rFont val="Calibri"/>
        <family val="2"/>
      </rPr>
      <t>USP/DSP=128/110 PSI</t>
    </r>
    <r>
      <rPr>
        <b/>
        <sz val="12"/>
        <color indexed="12"/>
        <rFont val="Calibri"/>
        <family val="2"/>
      </rPr>
      <t xml:space="preserve">,  GAS RATE= 2.814 MMSCFPD </t>
    </r>
  </si>
  <si>
    <r>
      <rPr>
        <b/>
        <u/>
        <sz val="12"/>
        <color rgb="FF0000FF"/>
        <rFont val="Calibri"/>
        <family val="2"/>
      </rPr>
      <t>HALLI.</t>
    </r>
    <r>
      <rPr>
        <b/>
        <u/>
        <sz val="12"/>
        <color rgb="FFFF0000"/>
        <rFont val="Calibri"/>
        <family val="2"/>
      </rPr>
      <t xml:space="preserve"> </t>
    </r>
    <r>
      <rPr>
        <b/>
        <sz val="12"/>
        <color indexed="12"/>
        <rFont val="Calibri"/>
        <family val="2"/>
      </rPr>
      <t xml:space="preserve">, CHOKE FULLY OPEN
, </t>
    </r>
    <r>
      <rPr>
        <b/>
        <sz val="12"/>
        <color rgb="FFFF0000"/>
        <rFont val="Calibri"/>
        <family val="2"/>
      </rPr>
      <t>USP/DSP=128/110 PSI</t>
    </r>
    <r>
      <rPr>
        <b/>
        <sz val="12"/>
        <color indexed="12"/>
        <rFont val="Calibri"/>
        <family val="2"/>
      </rPr>
      <t xml:space="preserve">,  GAS RATE= 2.893 MMSCFPD </t>
    </r>
  </si>
  <si>
    <r>
      <rPr>
        <b/>
        <u/>
        <sz val="12"/>
        <color rgb="FF0000FF"/>
        <rFont val="Calibri"/>
        <family val="2"/>
      </rPr>
      <t>HALLI.</t>
    </r>
    <r>
      <rPr>
        <b/>
        <u/>
        <sz val="12"/>
        <color rgb="FFFF0000"/>
        <rFont val="Calibri"/>
        <family val="2"/>
      </rPr>
      <t xml:space="preserve"> </t>
    </r>
    <r>
      <rPr>
        <b/>
        <sz val="12"/>
        <color indexed="12"/>
        <rFont val="Calibri"/>
        <family val="2"/>
      </rPr>
      <t xml:space="preserve">, CHOKE FULLY OPEN
, </t>
    </r>
    <r>
      <rPr>
        <b/>
        <sz val="12"/>
        <color rgb="FFFF0000"/>
        <rFont val="Calibri"/>
        <family val="2"/>
      </rPr>
      <t>USP/DSP=130/115 PSI</t>
    </r>
    <r>
      <rPr>
        <b/>
        <sz val="12"/>
        <color indexed="12"/>
        <rFont val="Calibri"/>
        <family val="2"/>
      </rPr>
      <t xml:space="preserve">,  GAS RATE= 2.847 MMSCFPD </t>
    </r>
  </si>
  <si>
    <r>
      <rPr>
        <b/>
        <u/>
        <sz val="12"/>
        <color rgb="FF0000FF"/>
        <rFont val="Calibri"/>
        <family val="2"/>
      </rPr>
      <t>HALLI.</t>
    </r>
    <r>
      <rPr>
        <b/>
        <u/>
        <sz val="12"/>
        <color rgb="FFFF0000"/>
        <rFont val="Calibri"/>
        <family val="2"/>
      </rPr>
      <t xml:space="preserve"> </t>
    </r>
    <r>
      <rPr>
        <b/>
        <sz val="12"/>
        <color indexed="12"/>
        <rFont val="Calibri"/>
        <family val="2"/>
      </rPr>
      <t xml:space="preserve">, CHOKE FULLY OPEN
, </t>
    </r>
    <r>
      <rPr>
        <b/>
        <sz val="12"/>
        <color rgb="FFFF0000"/>
        <rFont val="Calibri"/>
        <family val="2"/>
      </rPr>
      <t>USP/DSP=137/115 PSI</t>
    </r>
    <r>
      <rPr>
        <b/>
        <sz val="12"/>
        <color indexed="12"/>
        <rFont val="Calibri"/>
        <family val="2"/>
      </rPr>
      <t xml:space="preserve">,  GAS RATE= 2.665 MMSCFPD </t>
    </r>
  </si>
  <si>
    <r>
      <rPr>
        <b/>
        <u/>
        <sz val="12"/>
        <color rgb="FF0000FF"/>
        <rFont val="Calibri"/>
        <family val="2"/>
      </rPr>
      <t>HALLI.</t>
    </r>
    <r>
      <rPr>
        <b/>
        <u/>
        <sz val="12"/>
        <color rgb="FFFF0000"/>
        <rFont val="Calibri"/>
        <family val="2"/>
      </rPr>
      <t xml:space="preserve"> </t>
    </r>
    <r>
      <rPr>
        <b/>
        <sz val="12"/>
        <color indexed="12"/>
        <rFont val="Calibri"/>
        <family val="2"/>
      </rPr>
      <t xml:space="preserve">, CHOKE FULLY OPEN
, </t>
    </r>
    <r>
      <rPr>
        <b/>
        <sz val="12"/>
        <color rgb="FFFF0000"/>
        <rFont val="Calibri"/>
        <family val="2"/>
      </rPr>
      <t>USP/DSP=142/115 PSI</t>
    </r>
    <r>
      <rPr>
        <b/>
        <sz val="12"/>
        <color indexed="12"/>
        <rFont val="Calibri"/>
        <family val="2"/>
      </rPr>
      <t xml:space="preserve">,  GAS RATE= 2.824 MMSCFPD </t>
    </r>
  </si>
  <si>
    <r>
      <rPr>
        <b/>
        <u/>
        <sz val="12"/>
        <color rgb="FF0000FF"/>
        <rFont val="Calibri"/>
        <family val="2"/>
      </rPr>
      <t>HALLI.</t>
    </r>
    <r>
      <rPr>
        <b/>
        <u/>
        <sz val="12"/>
        <color rgb="FFFF0000"/>
        <rFont val="Calibri"/>
        <family val="2"/>
      </rPr>
      <t xml:space="preserve"> </t>
    </r>
    <r>
      <rPr>
        <b/>
        <sz val="12"/>
        <color indexed="12"/>
        <rFont val="Calibri"/>
        <family val="2"/>
      </rPr>
      <t xml:space="preserve">, CHOKE FULLY OPEN
, </t>
    </r>
    <r>
      <rPr>
        <b/>
        <sz val="12"/>
        <color rgb="FFFF0000"/>
        <rFont val="Calibri"/>
        <family val="2"/>
      </rPr>
      <t>USP/DSP=134/115 PSI</t>
    </r>
    <r>
      <rPr>
        <b/>
        <sz val="12"/>
        <color indexed="12"/>
        <rFont val="Calibri"/>
        <family val="2"/>
      </rPr>
      <t xml:space="preserve">,  GAS RATE= 2.682 MMSCFPD </t>
    </r>
  </si>
  <si>
    <r>
      <rPr>
        <b/>
        <u/>
        <sz val="12"/>
        <color rgb="FF0000FF"/>
        <rFont val="Calibri"/>
        <family val="2"/>
      </rPr>
      <t>HALLI.</t>
    </r>
    <r>
      <rPr>
        <b/>
        <u/>
        <sz val="12"/>
        <color rgb="FFFF0000"/>
        <rFont val="Calibri"/>
        <family val="2"/>
      </rPr>
      <t xml:space="preserve"> </t>
    </r>
    <r>
      <rPr>
        <b/>
        <sz val="12"/>
        <color indexed="12"/>
        <rFont val="Calibri"/>
        <family val="2"/>
      </rPr>
      <t xml:space="preserve">, CHOKE FULLY OPEN
, </t>
    </r>
    <r>
      <rPr>
        <b/>
        <sz val="12"/>
        <color rgb="FFFF0000"/>
        <rFont val="Calibri"/>
        <family val="2"/>
      </rPr>
      <t>USP/DSP=130/115 PSI</t>
    </r>
    <r>
      <rPr>
        <b/>
        <sz val="12"/>
        <color indexed="12"/>
        <rFont val="Calibri"/>
        <family val="2"/>
      </rPr>
      <t xml:space="preserve">,  GAS RATE= 2.56 MMSCFPD </t>
    </r>
  </si>
  <si>
    <r>
      <rPr>
        <b/>
        <u/>
        <sz val="12"/>
        <color rgb="FF0000FF"/>
        <rFont val="Calibri"/>
        <family val="2"/>
      </rPr>
      <t>HALLI.</t>
    </r>
    <r>
      <rPr>
        <b/>
        <u/>
        <sz val="12"/>
        <color rgb="FFFF0000"/>
        <rFont val="Calibri"/>
        <family val="2"/>
      </rPr>
      <t xml:space="preserve"> </t>
    </r>
    <r>
      <rPr>
        <b/>
        <sz val="12"/>
        <color indexed="12"/>
        <rFont val="Calibri"/>
        <family val="2"/>
      </rPr>
      <t xml:space="preserve">, CHOKE FULLY OPEN
, </t>
    </r>
    <r>
      <rPr>
        <b/>
        <sz val="12"/>
        <color rgb="FFFF0000"/>
        <rFont val="Calibri"/>
        <family val="2"/>
      </rPr>
      <t>USP/DSP=128/115 PSI</t>
    </r>
    <r>
      <rPr>
        <b/>
        <sz val="12"/>
        <color indexed="12"/>
        <rFont val="Calibri"/>
        <family val="2"/>
      </rPr>
      <t xml:space="preserve">,  GAS RATE= 2.282 MMSCFPD </t>
    </r>
  </si>
  <si>
    <r>
      <rPr>
        <b/>
        <u/>
        <sz val="12"/>
        <color rgb="FF0000FF"/>
        <rFont val="Calibri"/>
        <family val="2"/>
      </rPr>
      <t>HALLI.</t>
    </r>
    <r>
      <rPr>
        <b/>
        <u/>
        <sz val="12"/>
        <color rgb="FFFF0000"/>
        <rFont val="Calibri"/>
        <family val="2"/>
      </rPr>
      <t xml:space="preserve"> </t>
    </r>
    <r>
      <rPr>
        <b/>
        <sz val="12"/>
        <color indexed="12"/>
        <rFont val="Calibri"/>
        <family val="2"/>
      </rPr>
      <t xml:space="preserve">, CHOKE FULLY OPEN
, </t>
    </r>
    <r>
      <rPr>
        <b/>
        <sz val="12"/>
        <color rgb="FFFF0000"/>
        <rFont val="Calibri"/>
        <family val="2"/>
      </rPr>
      <t>USP/DSP=135/115 PSI</t>
    </r>
    <r>
      <rPr>
        <b/>
        <sz val="12"/>
        <color indexed="12"/>
        <rFont val="Calibri"/>
        <family val="2"/>
      </rPr>
      <t xml:space="preserve">,  GAS RATE=2.419 MMSCFPD </t>
    </r>
  </si>
  <si>
    <r>
      <t xml:space="preserve">HALLI. , CHOKE FULLY OPEN
, </t>
    </r>
    <r>
      <rPr>
        <b/>
        <sz val="12"/>
        <color rgb="FFFF0000"/>
        <rFont val="Calibri"/>
        <family val="2"/>
      </rPr>
      <t>USP/DSP=135/115 PSI</t>
    </r>
    <r>
      <rPr>
        <b/>
        <sz val="12"/>
        <color indexed="12"/>
        <rFont val="Calibri"/>
        <family val="2"/>
      </rPr>
      <t xml:space="preserve">,  GAS RATE=2.351 MMSCFPD </t>
    </r>
  </si>
  <si>
    <r>
      <t>HALLI. , CHOKE FULLY OPEN
, USP/DSP=</t>
    </r>
    <r>
      <rPr>
        <b/>
        <sz val="12"/>
        <color rgb="FFFF0000"/>
        <rFont val="Calibri"/>
        <family val="2"/>
      </rPr>
      <t>135/115</t>
    </r>
    <r>
      <rPr>
        <b/>
        <sz val="12"/>
        <color indexed="12"/>
        <rFont val="Calibri"/>
        <family val="2"/>
      </rPr>
      <t xml:space="preserve"> PSI,  GAS RATE=1.79 MMSCFPD</t>
    </r>
  </si>
  <si>
    <r>
      <t>HALLI. , CHOKE FULLY OPEN
, USP/DSP=</t>
    </r>
    <r>
      <rPr>
        <b/>
        <sz val="12"/>
        <color rgb="FFFF0000"/>
        <rFont val="Calibri"/>
        <family val="2"/>
      </rPr>
      <t>130/115</t>
    </r>
    <r>
      <rPr>
        <b/>
        <sz val="12"/>
        <color indexed="12"/>
        <rFont val="Calibri"/>
        <family val="2"/>
      </rPr>
      <t xml:space="preserve"> PSI,  GAS RATE=1.753 MMSCFPD</t>
    </r>
  </si>
  <si>
    <r>
      <t>HALLI. , CHOKE FULLY OPEN
, USP/DSP=</t>
    </r>
    <r>
      <rPr>
        <b/>
        <sz val="12"/>
        <color rgb="FFFF0000"/>
        <rFont val="Calibri"/>
        <family val="2"/>
      </rPr>
      <t>130/115</t>
    </r>
    <r>
      <rPr>
        <b/>
        <sz val="12"/>
        <color indexed="12"/>
        <rFont val="Calibri"/>
        <family val="2"/>
      </rPr>
      <t xml:space="preserve"> PSI,  GAS RATE=1.504 MMSCFPD</t>
    </r>
  </si>
  <si>
    <t>SHUT IN THE WELL , TRANSFERRED TEST PACKAGE TO ROSA-N-1X</t>
  </si>
  <si>
    <r>
      <t>WELL ( S/R )</t>
    </r>
    <r>
      <rPr>
        <sz val="16"/>
        <rFont val="Calibri"/>
        <family val="2"/>
      </rPr>
      <t xml:space="preserve"> :</t>
    </r>
    <r>
      <rPr>
        <b/>
        <sz val="16"/>
        <rFont val="Calibri"/>
        <family val="2"/>
      </rPr>
      <t xml:space="preserve">    DORRA-21</t>
    </r>
  </si>
  <si>
    <r>
      <rPr>
        <b/>
        <sz val="12"/>
        <color rgb="FF0000FF"/>
        <rFont val="Calibri"/>
        <family val="2"/>
      </rPr>
      <t>FINISHED DRILLING , COMPLETED THE WELL AS OIL PRODUCER FROM</t>
    </r>
    <r>
      <rPr>
        <b/>
        <sz val="12"/>
        <color rgb="FF3333FF"/>
        <rFont val="Calibri"/>
        <family val="2"/>
      </rPr>
      <t xml:space="preserve"> </t>
    </r>
    <r>
      <rPr>
        <b/>
        <sz val="12"/>
        <color indexed="10"/>
        <rFont val="Calibri"/>
        <family val="2"/>
      </rPr>
      <t xml:space="preserve"> ( B-I (5920 – 5938) P = (1650-1721) psi. , BHT =176 F ) </t>
    </r>
    <r>
      <rPr>
        <b/>
        <sz val="12"/>
        <color rgb="FF0000FF"/>
        <rFont val="Calibri"/>
        <family val="2"/>
      </rPr>
      <t xml:space="preserve">USING S/R SYSTEM , TAGGED TD @ 6306 FT , </t>
    </r>
    <r>
      <rPr>
        <b/>
        <sz val="12"/>
        <color rgb="FFFF0000"/>
        <rFont val="Calibri"/>
        <family val="2"/>
      </rPr>
      <t>OPENED KILLING SSD ,</t>
    </r>
    <r>
      <rPr>
        <b/>
        <sz val="12"/>
        <color rgb="FF0000FF"/>
        <rFont val="Calibri"/>
        <family val="2"/>
      </rPr>
      <t xml:space="preserve">  RIH W/1.75 " DHP WITH</t>
    </r>
    <r>
      <rPr>
        <b/>
        <sz val="12"/>
        <color indexed="48"/>
        <rFont val="Calibri"/>
        <family val="2"/>
      </rPr>
      <t xml:space="preserve"> </t>
    </r>
    <r>
      <rPr>
        <b/>
        <sz val="12"/>
        <color rgb="FFFF0000"/>
        <rFont val="Calibri"/>
        <family val="2"/>
      </rPr>
      <t>NEW D-WF</t>
    </r>
    <r>
      <rPr>
        <b/>
        <sz val="12"/>
        <color indexed="10"/>
        <rFont val="Calibri"/>
        <family val="2"/>
      </rPr>
      <t xml:space="preserve"> S/R (20 X1" + 115X7/8" + 85 X 1" ) </t>
    </r>
    <r>
      <rPr>
        <b/>
        <sz val="12"/>
        <color indexed="48"/>
        <rFont val="Calibri"/>
        <family val="2"/>
      </rPr>
      <t>,</t>
    </r>
    <r>
      <rPr>
        <b/>
        <sz val="12"/>
        <color rgb="FF0000FF"/>
        <rFont val="Calibri"/>
        <family val="2"/>
      </rPr>
      <t xml:space="preserve"> R/U FOR</t>
    </r>
    <r>
      <rPr>
        <b/>
        <sz val="12"/>
        <color indexed="10"/>
        <rFont val="Calibri"/>
        <family val="2"/>
      </rPr>
      <t xml:space="preserve">  NEW 912M-II</t>
    </r>
    <r>
      <rPr>
        <b/>
        <u/>
        <sz val="12"/>
        <color indexed="10"/>
        <rFont val="Calibri"/>
        <family val="2"/>
      </rPr>
      <t xml:space="preserve">  S/U  </t>
    </r>
    <r>
      <rPr>
        <b/>
        <sz val="12"/>
        <color indexed="48"/>
        <rFont val="Calibri"/>
        <family val="2"/>
      </rPr>
      <t xml:space="preserve"> ,</t>
    </r>
    <r>
      <rPr>
        <b/>
        <sz val="12"/>
        <color rgb="FF0000FF"/>
        <rFont val="Calibri"/>
        <family val="2"/>
      </rPr>
      <t xml:space="preserve"> ( SH.S=10", S.L=128" ), ON STREAM </t>
    </r>
  </si>
  <si>
    <r>
      <t>EXPRO</t>
    </r>
    <r>
      <rPr>
        <b/>
        <sz val="12"/>
        <color rgb="FFFF0000"/>
        <rFont val="Calibri"/>
        <family val="2"/>
      </rPr>
      <t xml:space="preserve"> , WRONG TEST</t>
    </r>
  </si>
  <si>
    <r>
      <t>ROD NO (</t>
    </r>
    <r>
      <rPr>
        <b/>
        <sz val="12"/>
        <color rgb="FFFF0000"/>
        <rFont val="Calibri"/>
        <family val="2"/>
      </rPr>
      <t xml:space="preserve"> 96 X7/8" </t>
    </r>
    <r>
      <rPr>
        <b/>
        <sz val="12"/>
        <color rgb="FF0000FF"/>
        <rFont val="Calibri"/>
        <family val="2"/>
      </rPr>
      <t xml:space="preserve">) SLIPT OUT , FISHED OK , </t>
    </r>
    <r>
      <rPr>
        <b/>
        <u/>
        <sz val="12"/>
        <color rgb="FFFF0000"/>
        <rFont val="Calibri"/>
        <family val="2"/>
      </rPr>
      <t>R.TRIP</t>
    </r>
    <r>
      <rPr>
        <b/>
        <sz val="12"/>
        <color rgb="FFFF0000"/>
        <rFont val="Calibri"/>
        <family val="2"/>
      </rPr>
      <t xml:space="preserve"> </t>
    </r>
    <r>
      <rPr>
        <b/>
        <sz val="12"/>
        <color rgb="FF0000FF"/>
        <rFont val="Calibri"/>
        <family val="2"/>
      </rPr>
      <t>, ON STREAM</t>
    </r>
  </si>
  <si>
    <t>HALL#4(TMU)    , SH.S.= 12"</t>
  </si>
  <si>
    <t>INCREASED SH.S TO 12"</t>
  </si>
  <si>
    <t>Hall#3 (SKID)
FREQ=50 Hz , CUR= 61, USP/DSP=1175/245 PSI,WHT=215F, PIP=1915 PSI, PDP=3800 PSI, Ti=243 F, M.T =306 F , GAS RATE= 0.814 MMSCF/D</t>
  </si>
  <si>
    <t xml:space="preserve">                   Hall#3 (SKID)                                          
FREQ=44 Hz, CURR= 51 A, PIP=2280 PSI, PDP=4685 PSI , Ti= 248 F , Tm =285 F, USP/DSP =570/215 PSI, WHT= 230 F </t>
  </si>
  <si>
    <t xml:space="preserve">Hall#3 (SKID) (PUMP FLEX 80)
FREQ=49 Hz, CUR=90 A, PIP =1974 PSI, PDP=4530 PSI , Ti=246 F,  Tm=279 </t>
  </si>
  <si>
    <t>Hall#3 (SKID)
FREQ.=46 HZ , CUR=85 A , PIP =1250 PSI , PDP= 4075 PSI, Tm =287 F, Ti=253 F, DSP = 300PSI , WHT = 234 F</t>
  </si>
  <si>
    <t xml:space="preserve">Hall#3 (SKID)
  FREQ= 50 HZ,  CUR=25 A, PIP=865 PSI, PDP=3060 PSI, Ti = 226 f ,                                  Tm=260 F , DSP=215 PSI ,WHT=160 F         </t>
  </si>
  <si>
    <r>
      <t xml:space="preserve">            Hall#3 (SKID)                                          
FREQ=50 Hz, CURR= 65 A,   USP/DSP =377/237 PSI, WHT= 230, Qg=0.497 MMSCF/D ( </t>
    </r>
    <r>
      <rPr>
        <b/>
        <sz val="12"/>
        <color rgb="FFFF0000"/>
        <rFont val="Calibri"/>
        <family val="2"/>
      </rPr>
      <t>E-DEEP-2 UNDER W/O</t>
    </r>
    <r>
      <rPr>
        <b/>
        <sz val="12"/>
        <rFont val="Calibri"/>
        <family val="2"/>
      </rPr>
      <t xml:space="preserve"> )</t>
    </r>
  </si>
  <si>
    <t>Hall#3 (SKID)
FREQ=50 Hz , CUR= 61, USP/DSP=1170/242 PSI, PIP=1895 PSI, PDP=3780 PSI, Ti=243 F, M.T =306.7 F , GAS RATE= 0.735 MMSCF/D</t>
  </si>
  <si>
    <t>SENT S/U TO DORRA-26</t>
  </si>
  <si>
    <r>
      <t>ROD NO. (</t>
    </r>
    <r>
      <rPr>
        <b/>
        <sz val="12"/>
        <color rgb="FFFF0000"/>
        <rFont val="Calibri"/>
        <family val="2"/>
      </rPr>
      <t>6X7/8"</t>
    </r>
    <r>
      <rPr>
        <b/>
        <sz val="12"/>
        <color rgb="FF0000FF"/>
        <rFont val="Calibri"/>
        <family val="2"/>
      </rPr>
      <t>) PARTED , FISHED  , REPLACED , ON STREAM</t>
    </r>
  </si>
  <si>
    <r>
      <t xml:space="preserve">NO PUMP ACTION , R/T W/ </t>
    </r>
    <r>
      <rPr>
        <b/>
        <sz val="12"/>
        <color rgb="FFFF0000"/>
        <rFont val="Calibri"/>
        <family val="2"/>
      </rPr>
      <t>2 " ANCHOR PUMP</t>
    </r>
    <r>
      <rPr>
        <b/>
        <sz val="12"/>
        <color rgb="FF0000FF"/>
        <rFont val="Calibri"/>
        <family val="2"/>
      </rPr>
      <t xml:space="preserve"> ,  RET. 1 RODS X1 " ,SET AANCHOR @ 5450 FT, ON STREAM</t>
    </r>
  </si>
  <si>
    <t xml:space="preserve">    Hall#3 (SKID)                                          
FREQ=48 Hz , CURRENT= 85/87 A, USP/DSP=305/265 PSI , WHT = 235 F,  PIP=1115 PSI, PDP=3290 PSI, Ti=246 F, M.T =282 F , Qg= 0.219 MMSCFPD</t>
  </si>
  <si>
    <t>Hall#3 (SKID) (PUMP FLEX 80)
FREQ=49 Hz, CUR=93 A, USP/DSP=230/200 PSI, PIP =1974 PSI, PDP=4530 PSI , Ti=246 F,  Tm=280</t>
  </si>
  <si>
    <t>Hall#3 (SKID)                                          
 FREQ=50 HZ, CUR.=60.5 A, USP/DSP=385/232 PSI, WHT=244 F</t>
  </si>
  <si>
    <t xml:space="preserve">                   Hall#3 (SKID)                                          
FREQ=44 Hz, CURR= 51 A, PIP=2288 PSI, PDP=4700 PSI , Ti= 248 F , Tm =285 F, USP/DSP =565/185 PSI, WHT= 231 F </t>
  </si>
  <si>
    <t>Hall#3 (SKID)                                          
 FREQ=50 HZ, CUR.=75/77 A, USP/DSP=375/230 PSI, WHT=230 F</t>
  </si>
  <si>
    <t>2 7/8" TBG</t>
  </si>
  <si>
    <r>
      <t xml:space="preserve">LOW PUMP EFF. , </t>
    </r>
    <r>
      <rPr>
        <b/>
        <sz val="12"/>
        <color rgb="FFFF0000"/>
        <rFont val="Calibri"/>
        <family val="2"/>
      </rPr>
      <t>R.TRIP</t>
    </r>
    <r>
      <rPr>
        <b/>
        <sz val="12"/>
        <color rgb="FF0000FF"/>
        <rFont val="Calibri"/>
        <family val="2"/>
      </rPr>
      <t xml:space="preserve"> , CHANGED 7 X 7/8" RODS &amp; 10 X 1" COUPLINGS, ON STREAM.</t>
    </r>
  </si>
  <si>
    <r>
      <t xml:space="preserve">NO PUMP ACTION  , </t>
    </r>
    <r>
      <rPr>
        <b/>
        <u/>
        <sz val="12"/>
        <color rgb="FFFF0000"/>
        <rFont val="Calibri"/>
        <family val="2"/>
      </rPr>
      <t>PLAN TO MEASURE STATIC FLIUID LEVEL.</t>
    </r>
  </si>
  <si>
    <t>Hall#3 (SKID)
FREQ.=46 HZ , CUR=86 A , PIP =1255 PSI , PDP= 4130 PSI, Tm =287 F, Ti=253 F, DSP = 330PSI , WHT = 234 F</t>
  </si>
  <si>
    <t xml:space="preserve">Hall#3 (SKID)
  FREQ= 50 HZ,  CUR=25 A, PIP=818 PSI, PDP=3032 PSI, Ti = 226 f , Tm=262 F , DSP=210 PSI ,WHT=158 F         </t>
  </si>
  <si>
    <r>
      <t xml:space="preserve">RETRIEVED 2.56" FWG PLUG , CLOSED 2.75" SSD ,  
( </t>
    </r>
    <r>
      <rPr>
        <b/>
        <sz val="12"/>
        <color rgb="FFFF0000"/>
        <rFont val="Calibri"/>
        <family val="2"/>
      </rPr>
      <t>AEB-I (8028-8038), (8042-8052), (8070-8083) ISOLATED AGAINST SSD</t>
    </r>
    <r>
      <rPr>
        <b/>
        <sz val="12"/>
        <color rgb="FF0000FF"/>
        <rFont val="Calibri"/>
        <family val="2"/>
      </rPr>
      <t xml:space="preserve"> ) ,
 (</t>
    </r>
    <r>
      <rPr>
        <b/>
        <sz val="12"/>
        <color rgb="FF00B050"/>
        <rFont val="Calibri"/>
        <family val="2"/>
      </rPr>
      <t xml:space="preserve"> AEB-I (8093-8098) ,  (8104-8108) , (8124-8135) ON PROD.</t>
    </r>
  </si>
  <si>
    <t xml:space="preserve">                      Hall#3 (SKID)                                          
FREQ=48 Hz , CURRENT= 85/86 A, USP/DSP=255/235 PSI , WHT = 232 F,  PIP=1160 PSI, PDP=3190 PSI, Ti=246 F, M.T =281 F , Qg= 0.127 MMSCFPD</t>
  </si>
  <si>
    <t>BAKER  , ANCHOR PUMP 2"</t>
  </si>
  <si>
    <r>
      <t>NO PUMP ACTION ,</t>
    </r>
    <r>
      <rPr>
        <b/>
        <sz val="12"/>
        <color rgb="FFFF0000"/>
        <rFont val="Calibri"/>
        <family val="2"/>
      </rPr>
      <t xml:space="preserve"> </t>
    </r>
    <r>
      <rPr>
        <b/>
        <sz val="12"/>
        <color rgb="FF0000FF"/>
        <rFont val="Calibri"/>
        <family val="2"/>
      </rPr>
      <t xml:space="preserve">PERFORMED </t>
    </r>
    <r>
      <rPr>
        <b/>
        <u/>
        <sz val="12"/>
        <color rgb="FFFF0000"/>
        <rFont val="Calibri"/>
        <family val="2"/>
      </rPr>
      <t>TBG TEST AGAINST DHP</t>
    </r>
    <r>
      <rPr>
        <b/>
        <sz val="12"/>
        <color rgb="FF0000FF"/>
        <rFont val="Calibri"/>
        <family val="2"/>
      </rPr>
      <t xml:space="preserve"> ( PRESSURE INCREASED TO 300 PSI , STOPPED PUMPING , PRESSURE DROPPED TO 100 PSI WITHIN FEW SECONDS) , FOUND TBG. LEAK , PERFORMED </t>
    </r>
    <r>
      <rPr>
        <b/>
        <sz val="12"/>
        <color rgb="FFFF0000"/>
        <rFont val="Calibri"/>
        <family val="2"/>
      </rPr>
      <t xml:space="preserve">R.TRIP  W/ NEW 2" ANCHOR PUMP </t>
    </r>
    <r>
      <rPr>
        <b/>
        <sz val="12"/>
        <color rgb="FF0000FF"/>
        <rFont val="Calibri"/>
        <family val="2"/>
      </rPr>
      <t xml:space="preserve">, RET. </t>
    </r>
    <r>
      <rPr>
        <b/>
        <sz val="12"/>
        <color rgb="FFFF0000"/>
        <rFont val="Calibri"/>
        <family val="2"/>
      </rPr>
      <t xml:space="preserve">(10 X 1" ) </t>
    </r>
    <r>
      <rPr>
        <b/>
        <sz val="12"/>
        <color rgb="FF0000FF"/>
        <rFont val="Calibri"/>
        <family val="2"/>
      </rPr>
      <t xml:space="preserve">RODS, </t>
    </r>
    <r>
      <rPr>
        <b/>
        <sz val="12"/>
        <color rgb="FFFF0000"/>
        <rFont val="Calibri"/>
        <family val="2"/>
      </rPr>
      <t xml:space="preserve">SET ANCHOR @ </t>
    </r>
    <r>
      <rPr>
        <b/>
        <u/>
        <sz val="12"/>
        <color rgb="FFFF0000"/>
        <rFont val="Calibri"/>
        <family val="2"/>
      </rPr>
      <t>5600</t>
    </r>
    <r>
      <rPr>
        <b/>
        <sz val="12"/>
        <color rgb="FFFF0000"/>
        <rFont val="Calibri"/>
        <family val="2"/>
      </rPr>
      <t xml:space="preserve"> FT</t>
    </r>
    <r>
      <rPr>
        <b/>
        <sz val="12"/>
        <color rgb="FF0000FF"/>
        <rFont val="Calibri"/>
        <family val="2"/>
      </rPr>
      <t xml:space="preserve"> ,  ON STREAM.</t>
    </r>
  </si>
  <si>
    <t xml:space="preserve">                      Hall#3 (SKID)                                          
FREQ=48 Hz , CURRENT= 85/86 A, USP/DSP=275/250 PSI , WHT = 232 F,  PIP=1137 PSI, PDP=3240 PSI, Ti=246 F, M.T =281 F , Qg= 0.13 MMSCFPD</t>
  </si>
  <si>
    <t>Hall#3 (SKID)
  FREQ=50 Hz, CURR= 66 A,   USP/DSP =345/246 PSI, WHT= 227, Qg=0.398 MMSCF/D</t>
  </si>
  <si>
    <t>Hall#3 (SKID)
  FREQ=50 Hz, CURR= 66 A,   USP/DSP =375/260 PSI, WHT= 232, Qg=0.403 MMSCF/D</t>
  </si>
  <si>
    <r>
      <t>UNDER W/O DUE TO</t>
    </r>
    <r>
      <rPr>
        <b/>
        <sz val="12"/>
        <color rgb="FFFF0000"/>
        <rFont val="Calibri"/>
        <family val="2"/>
      </rPr>
      <t xml:space="preserve"> TBG LEAK</t>
    </r>
    <r>
      <rPr>
        <b/>
        <sz val="12"/>
        <color rgb="FF0000FF"/>
        <rFont val="Calibri"/>
        <family val="2"/>
      </rPr>
      <t xml:space="preserve"> ,</t>
    </r>
    <r>
      <rPr>
        <b/>
        <u/>
        <sz val="12"/>
        <rFont val="Calibri"/>
        <family val="2"/>
      </rPr>
      <t xml:space="preserve"> FOUND RADIAL CRACK AT STAND #107</t>
    </r>
    <r>
      <rPr>
        <b/>
        <sz val="12"/>
        <color rgb="FF0000FF"/>
        <rFont val="Calibri"/>
        <family val="2"/>
      </rPr>
      <t xml:space="preserve"> ,   RIH WITH </t>
    </r>
    <r>
      <rPr>
        <b/>
        <sz val="12"/>
        <color rgb="FFFF0000"/>
        <rFont val="Calibri"/>
        <family val="2"/>
      </rPr>
      <t xml:space="preserve"> SN-8000 </t>
    </r>
    <r>
      <rPr>
        <b/>
        <sz val="12"/>
        <color rgb="FF0000FF"/>
        <rFont val="Calibri"/>
        <family val="2"/>
      </rPr>
      <t xml:space="preserve">ESP TO  8917 FT </t>
    </r>
    <r>
      <rPr>
        <b/>
        <u/>
        <sz val="12"/>
        <color rgb="FFFF0000"/>
        <rFont val="Calibri"/>
        <family val="2"/>
      </rPr>
      <t xml:space="preserve">ON T.BLUE TBG COND (B) </t>
    </r>
    <r>
      <rPr>
        <b/>
        <sz val="12"/>
        <color rgb="FF0000FF"/>
        <rFont val="Calibri"/>
        <family val="2"/>
      </rPr>
      <t xml:space="preserve"> , STARTED THE WELL WITH  ,FREQ=50 Hz, CUR=67 A, PIP=2166 PSI, PDP=4330 PSI,  Tm=292 F ,TI=247 F ,  USP=200 PSI , ON STREAM </t>
    </r>
    <r>
      <rPr>
        <b/>
        <sz val="12"/>
        <color rgb="FFFF0000"/>
        <rFont val="Calibri"/>
        <family val="2"/>
      </rPr>
      <t>3/1/2016</t>
    </r>
  </si>
  <si>
    <t xml:space="preserve">                                        Hall#3 (SKID)                                          
FREQ=50 Hz , CUR= 61.6 AMP, USP/DSP=1135/250  PSI, PIP=1870 PSI, PDP=3740 PSI, Ti=243 F, M.T =308 F ,WHT =222 F ,  GAS RATE=0.816  MMSCF/D      </t>
  </si>
  <si>
    <t>S.F.L ,  (AFTER STOPPING FOR 15 HRS)</t>
  </si>
  <si>
    <t>SEVERE F.POUND , P.FILL +/- 15 % 
(AFTER WORKING AGAIN)</t>
  </si>
  <si>
    <t xml:space="preserve">S.F.L , NO PUMP ACTION </t>
  </si>
  <si>
    <r>
      <t xml:space="preserve"> F.POUND , </t>
    </r>
    <r>
      <rPr>
        <b/>
        <sz val="12"/>
        <color rgb="FFFF0000"/>
        <rFont val="Calibri"/>
        <family val="2"/>
      </rPr>
      <t>P.FILL +/- 86 %</t>
    </r>
  </si>
  <si>
    <r>
      <t xml:space="preserve">BAKER , 
 </t>
    </r>
    <r>
      <rPr>
        <b/>
        <sz val="12"/>
        <color rgb="FF00B050"/>
        <rFont val="Calibri"/>
        <family val="2"/>
      </rPr>
      <t>( AEB-I (8093-8098) ,  (8104-8108) , (8124-8135) ON PROD.</t>
    </r>
    <r>
      <rPr>
        <b/>
        <sz val="12"/>
        <color indexed="12"/>
        <rFont val="Calibri"/>
        <family val="2"/>
      </rPr>
      <t xml:space="preserve">
</t>
    </r>
    <r>
      <rPr>
        <b/>
        <sz val="12"/>
        <color rgb="FFFF0000"/>
        <rFont val="Calibri"/>
        <family val="2"/>
      </rPr>
      <t>AEB-I (8028-8038), (8042-8052), (8070-8083) ISOLATED AGAINST SSD ) ,</t>
    </r>
    <r>
      <rPr>
        <b/>
        <sz val="12"/>
        <color indexed="12"/>
        <rFont val="Calibri"/>
        <family val="2"/>
      </rPr>
      <t xml:space="preserve">
</t>
    </r>
  </si>
  <si>
    <t>W.C +/- 90 % FOR ( AEB-I (8093-8098) ,  (8104-8108) , (8124-8135)</t>
  </si>
  <si>
    <t>Hall#3 (SKID)
FREQ=49 Hz, CUR=91.5 A, USP/DSP=257/230 PSI, WHT=238 F ,  
PIP =1915 PSI, PDP=4410 PSI , Ti=246 F,  Tm=283 F</t>
  </si>
  <si>
    <t>FLUID POUND , P.FILLAGE +/- 65 % ,  FOR AEB-I (8093-8098) ,  (8104-8108) , (8124-8135)</t>
  </si>
  <si>
    <t>FLUID POUND , P.FILLAGE +/- 61 %  , 
AFTER W/O ( AD NEW INTERVAL   B-II (6004’-6011’)  7 ft, ( B-I,II,III ON PRODUCTION  )</t>
  </si>
  <si>
    <t>S.F.L ,  NO PUMP ACTION</t>
  </si>
  <si>
    <t>CELLER FILLED W/WATER</t>
  </si>
  <si>
    <t xml:space="preserve">           Hall#3 (SKID)                                          
FREQ=48 Hz , CURR= 86 A, USP/DSP=245/235 PSI, WHT = 231 F,  PIP= 1195 PSI, PDP=3175 PSI, Ti=245 F, M.T =281 F , Qg= 0.095 MMSCFPD</t>
  </si>
  <si>
    <t>Hall#3 (SKID)                                          
FREQ=50 HZ, CUR.=60.5 A, USP/DSP=385/220 PSI, WHT=243 F</t>
  </si>
  <si>
    <t>PERFORMED SHUT IN PRESSURE , WHP REACH TO 600 PSI , IN 3 MIN.</t>
  </si>
  <si>
    <r>
      <t xml:space="preserve">NO PUMP ACTION , </t>
    </r>
    <r>
      <rPr>
        <b/>
        <sz val="18"/>
        <color rgb="FFFF0000"/>
        <rFont val="Calibri"/>
        <family val="2"/>
      </rPr>
      <t>2</t>
    </r>
    <r>
      <rPr>
        <b/>
        <sz val="12"/>
        <color rgb="FF0000FF"/>
        <rFont val="Calibri"/>
        <family val="2"/>
      </rPr>
      <t xml:space="preserve"> R.TRIP ,FILLED TBG W/ WATER , PRESS. NOT HOLD , </t>
    </r>
    <r>
      <rPr>
        <b/>
        <sz val="12"/>
        <color rgb="FFFF0000"/>
        <rFont val="Calibri"/>
        <family val="2"/>
      </rPr>
      <t>R/T W/ 2 " ANCHOR PUMP</t>
    </r>
    <r>
      <rPr>
        <b/>
        <sz val="12"/>
        <color rgb="FF0000FF"/>
        <rFont val="Calibri"/>
        <family val="2"/>
      </rPr>
      <t xml:space="preserve"> ,  RET. 5 RODS X1 " , </t>
    </r>
    <r>
      <rPr>
        <b/>
        <sz val="12"/>
        <color rgb="FFFF0000"/>
        <rFont val="Calibri"/>
        <family val="2"/>
      </rPr>
      <t>SET ANCHOR @ 5575 FT</t>
    </r>
    <r>
      <rPr>
        <b/>
        <sz val="12"/>
        <color rgb="FF0000FF"/>
        <rFont val="Calibri"/>
        <family val="2"/>
      </rPr>
      <t xml:space="preserve">, ON STREAM </t>
    </r>
  </si>
  <si>
    <t>SWITCHED TO TIMER MODE  ( 2 HR RUN , 5 HRS STOP )</t>
  </si>
  <si>
    <r>
      <t xml:space="preserve">NO PUMP ACTION , R.TRIP , </t>
    </r>
    <r>
      <rPr>
        <b/>
        <sz val="12"/>
        <color rgb="FFFF0000"/>
        <rFont val="Calibri"/>
        <family val="2"/>
      </rPr>
      <t>REPLACED ( 38X7/8" ) RODS BY S-88 COND.2</t>
    </r>
    <r>
      <rPr>
        <b/>
        <sz val="12"/>
        <color rgb="FF0000FF"/>
        <rFont val="Calibri"/>
        <family val="2"/>
      </rPr>
      <t xml:space="preserve">  , ON STREAM</t>
    </r>
  </si>
  <si>
    <t xml:space="preserve"> PERFORMED BACK FLUSHING ,  PUMPED +/- 190 BBLS OF WATER , WHP =370 PSI, STARTED THE WELL AGAIN, FREQ. = 48 HZ , CURR. = 85.5 AMP.  , OBSERVED THE WELL RATE = +/- 1500 BFPD , STOPPED THE PUMP AND CHECK BACK SPIN OK , STARTED THE WELL IN REVERSE DIERACTION , FREQ. = 48 HZ , CURR. = 72 AMP ,    STARTED THE WELL AGAIN IN NORMAL DIERACTION, PERFORMED SHUT IN PRESSURE , WHP = 440 PSI , IN 3 MIN,  DIEVERT TO  TEST PAKAGE</t>
  </si>
  <si>
    <t xml:space="preserve"> Hall#3 (SKID)                                          
 FREQ=50 Hz, CURR= 66.5 A,   USP/DSP =325/240 PSI, WHT= 226, Qg=0.403 MMSCF/D</t>
  </si>
  <si>
    <t xml:space="preserve">   Hall#3 (SKID)                                          
FREQ=44 Hz, CURR= 51 A, PIP=2295 PSI, PDP=4710 PSI , Ti= 248 F , Tm =285 F, USP/DSP =575/205 PSI, WHT= 230 F </t>
  </si>
  <si>
    <r>
      <t xml:space="preserve">SLIGHT F.POUND , </t>
    </r>
    <r>
      <rPr>
        <b/>
        <sz val="12"/>
        <color rgb="FFFF0000"/>
        <rFont val="Calibri"/>
        <family val="2"/>
      </rPr>
      <t xml:space="preserve">P.FILLAGE +/- 86 % </t>
    </r>
  </si>
  <si>
    <t xml:space="preserve">SLIGHT F.POUND , P.FILLAGE+/-86 % </t>
  </si>
  <si>
    <t>SLIGHT F.POUND, P.FILLAGE 96%</t>
  </si>
  <si>
    <t xml:space="preserve"> Hall#3 (SKID)                                          
 FREQ=50 HZ, CUR.=76 A, USP/DSP=390/240 PSI, WHT=231 F</t>
  </si>
  <si>
    <t xml:space="preserve">                                Hall#3 (SKID)                                      
FREQ=48Hz , CURR=89 A, USP/DSP=215/211 PSI, WHT = 230 F,  PIP= 1251 PSI, PDP=3218 PSI, Ti=244 F, M.T =281 F , Qg= N/A MMSCFPD                                         
</t>
  </si>
  <si>
    <r>
      <t xml:space="preserve">UNDER W/O DUE TO </t>
    </r>
    <r>
      <rPr>
        <b/>
        <sz val="12"/>
        <color rgb="FFFF0000"/>
        <rFont val="Calibri"/>
        <family val="2"/>
      </rPr>
      <t>DOWNHOLE SHORT CIRCUIT</t>
    </r>
    <r>
      <rPr>
        <b/>
        <sz val="12"/>
        <color rgb="FF0000FF"/>
        <rFont val="Calibri"/>
        <family val="2"/>
      </rPr>
      <t xml:space="preserve"> , ( </t>
    </r>
    <r>
      <rPr>
        <b/>
        <sz val="12"/>
        <rFont val="Calibri"/>
        <family val="2"/>
      </rPr>
      <t>FOUND  *HEAVLY SCALE ACCUMULATION</t>
    </r>
    <r>
      <rPr>
        <b/>
        <sz val="12"/>
        <color rgb="FF0000FF"/>
        <rFont val="Calibri"/>
        <family val="2"/>
      </rPr>
      <t xml:space="preserve"> OVER PROTECTORS &amp; MOTOR HEAD  * INTAKE WAS </t>
    </r>
    <r>
      <rPr>
        <b/>
        <sz val="12"/>
        <rFont val="Calibri"/>
        <family val="2"/>
      </rPr>
      <t>PARTIALY PLUGGED  W/  SCALE * FIRST PUMP WAS STUCK  *SECOUND &amp; THIRD PUMP EASY TO ROTATE ( NO SCALE INSIDE PUMPS</t>
    </r>
    <r>
      <rPr>
        <b/>
        <sz val="12"/>
        <color rgb="FF0000FF"/>
        <rFont val="Calibri"/>
        <family val="2"/>
      </rPr>
      <t xml:space="preserve"> )  ,  </t>
    </r>
    <r>
      <rPr>
        <b/>
        <sz val="14"/>
        <color rgb="FFFF0000"/>
        <rFont val="Calibri"/>
        <family val="2"/>
      </rPr>
      <t>S</t>
    </r>
    <r>
      <rPr>
        <b/>
        <u/>
        <sz val="14"/>
        <color rgb="FFFF0000"/>
        <rFont val="Calibri"/>
        <family val="2"/>
      </rPr>
      <t>CALE SAMPEL IS ( 95 % CARBONATE )</t>
    </r>
    <r>
      <rPr>
        <b/>
        <sz val="14"/>
        <color rgb="FF0000FF"/>
        <rFont val="Calibri"/>
        <family val="2"/>
      </rPr>
      <t xml:space="preserve"> , </t>
    </r>
    <r>
      <rPr>
        <b/>
        <sz val="14"/>
        <color rgb="FFFF0000"/>
        <rFont val="Calibri"/>
        <family val="2"/>
      </rPr>
      <t>Re-perforate the following intervals</t>
    </r>
    <r>
      <rPr>
        <b/>
        <sz val="14"/>
        <color rgb="FF0000FF"/>
        <rFont val="Calibri"/>
        <family val="2"/>
      </rPr>
      <t xml:space="preserve">:
</t>
    </r>
    <r>
      <rPr>
        <b/>
        <sz val="14"/>
        <color rgb="FF00B050"/>
        <rFont val="Calibri"/>
        <family val="2"/>
      </rPr>
      <t>AEB-III-G (10,190'- 10,216') 26 ft &amp;  (10,224'- 10,240') 16 ft</t>
    </r>
    <r>
      <rPr>
        <b/>
        <sz val="14"/>
        <color rgb="FF0000FF"/>
        <rFont val="Calibri"/>
        <family val="2"/>
      </rPr>
      <t xml:space="preserve"> , </t>
    </r>
    <r>
      <rPr>
        <b/>
        <sz val="12"/>
        <color rgb="FF0000FF"/>
        <rFont val="Calibri"/>
        <family val="2"/>
      </rPr>
      <t>RIH WITH SN-8000 , 181 STAGES , Series 538 TO DEPTH 8050 FT , STARTED THE WELL  WITH   FREQ= 50 Hz , CURR.=63 A , PIP= 1800 PSI, PDP=3400 PSI, Ti=241 F, Tm=283 F, USP/DSP=750/310  PSI  , ON STREAM</t>
    </r>
    <r>
      <rPr>
        <b/>
        <sz val="12"/>
        <color rgb="FFFF0000"/>
        <rFont val="Calibri"/>
        <family val="2"/>
      </rPr>
      <t xml:space="preserve"> 8/8/2015</t>
    </r>
  </si>
  <si>
    <t xml:space="preserve"> Hall#3 (SKID)                                          
 FREQ=50 Hz, CURR= 66 A,   USP/DSP =295/218 PSI, WHT= 226, Qg=0.369 MMSCF/D</t>
  </si>
  <si>
    <t>Hall#3 (SKID)
FREQ.=46 HZ , CUR=86 A , PIP =1250 PSI , PDP= 4160 PSI, Tm =287 F, Ti=252 F, DSP = 335 PSI , WHT = 234 F</t>
  </si>
  <si>
    <t xml:space="preserve">Hall#3 (SKID)
  FREQ= 50 HZ,  CUR=24 A, PIP=817 PSI, PDP=3014 PSI, Ti = 226 f , Tm=262 F , DSP=185 PSI ,WHT=157 F         </t>
  </si>
  <si>
    <t>Hall#3 (SKID)
FREQ=49 Hz, CUR=92 A, USP/DSP=226/235 PSI, WHT=238 F ,  
PIP =1975 PSI, PDP=4379 PSI , Ti=246 F,  Tm=284 F</t>
  </si>
  <si>
    <t xml:space="preserve"> Hall#3 (SKID)                                          
 FREQ=50 Hz, CURR= 68.3 A,   USP/DSP =275/220 PSI, WHT= 227, Qg=0.26 MMSCF/D</t>
  </si>
  <si>
    <t>Hall#3 (SKID)                                          
FREQ=50 HZ, CUR.=60.9 A, USP/DSP=385/254 PSI, WHT=245 F</t>
  </si>
  <si>
    <t xml:space="preserve"> Hall#3 (SKID)                                          
 FREQ=50 Hz, CURR= 68.4 A,   USP/DSP =275/220 PSI, WHT= 227, Qg=0.291 MMSCF/D</t>
  </si>
  <si>
    <r>
      <rPr>
        <b/>
        <sz val="12"/>
        <color rgb="FFFF0000"/>
        <rFont val="Calibri"/>
        <family val="2"/>
      </rPr>
      <t>FREQ</t>
    </r>
    <r>
      <rPr>
        <b/>
        <sz val="12"/>
        <color rgb="FF0000FF"/>
        <rFont val="Calibri"/>
        <family val="2"/>
      </rPr>
      <t xml:space="preserve"> = 50 HZ , </t>
    </r>
    <r>
      <rPr>
        <b/>
        <sz val="12"/>
        <color rgb="FFFF0000"/>
        <rFont val="Calibri"/>
        <family val="2"/>
      </rPr>
      <t>CURR</t>
    </r>
    <r>
      <rPr>
        <b/>
        <sz val="12"/>
        <color rgb="FF0000FF"/>
        <rFont val="Calibri"/>
        <family val="2"/>
      </rPr>
      <t xml:space="preserve"> = 17 AMP , </t>
    </r>
    <r>
      <rPr>
        <b/>
        <sz val="12"/>
        <color rgb="FFFF0000"/>
        <rFont val="Calibri"/>
        <family val="2"/>
      </rPr>
      <t>WHP</t>
    </r>
    <r>
      <rPr>
        <b/>
        <sz val="12"/>
        <color rgb="FF0000FF"/>
        <rFont val="Calibri"/>
        <family val="2"/>
      </rPr>
      <t xml:space="preserve"> = 280 PSI</t>
    </r>
  </si>
  <si>
    <t xml:space="preserve">   Hall#3 (SKID)                                          
FREQ=44 Hz, CURR= 51 A, PIP=2312 PSI, PDP=4720 PSI , Ti= 248 F , Tm =285 F, USP/DSP =575/195 PSI, WHT= 231 F </t>
  </si>
  <si>
    <r>
      <t>ROD NO (</t>
    </r>
    <r>
      <rPr>
        <b/>
        <sz val="12"/>
        <color rgb="FFFF0000"/>
        <rFont val="Calibri"/>
        <family val="2"/>
      </rPr>
      <t>8X 7/8"</t>
    </r>
    <r>
      <rPr>
        <b/>
        <sz val="12"/>
        <color rgb="FF0000CC"/>
        <rFont val="Calibri"/>
        <family val="2"/>
      </rPr>
      <t xml:space="preserve">) PARTED , FISHED OK, REPLACED , </t>
    </r>
    <r>
      <rPr>
        <b/>
        <u/>
        <sz val="12"/>
        <color rgb="FFFF0000"/>
        <rFont val="Calibri"/>
        <family val="2"/>
      </rPr>
      <t>R.TRIP</t>
    </r>
    <r>
      <rPr>
        <b/>
        <sz val="12"/>
        <color rgb="FF0000CC"/>
        <rFont val="Calibri"/>
        <family val="2"/>
      </rPr>
      <t xml:space="preserve"> , ON STREAM </t>
    </r>
  </si>
  <si>
    <r>
      <t xml:space="preserve">NO PUMP ACTION , </t>
    </r>
    <r>
      <rPr>
        <b/>
        <u/>
        <sz val="12"/>
        <color rgb="FFFF0000"/>
        <rFont val="Calibri"/>
        <family val="2"/>
      </rPr>
      <t>R.TRIP</t>
    </r>
    <r>
      <rPr>
        <b/>
        <sz val="12"/>
        <color rgb="FF0000FF"/>
        <rFont val="Calibri"/>
        <family val="2"/>
      </rPr>
      <t xml:space="preserve"> , ON STREAM</t>
    </r>
  </si>
  <si>
    <r>
      <t>WELL ( S/R )</t>
    </r>
    <r>
      <rPr>
        <sz val="16"/>
        <rFont val="Calibri"/>
        <family val="2"/>
      </rPr>
      <t xml:space="preserve"> :</t>
    </r>
    <r>
      <rPr>
        <b/>
        <sz val="16"/>
        <rFont val="Calibri"/>
        <family val="2"/>
      </rPr>
      <t xml:space="preserve">   FALAK-24</t>
    </r>
  </si>
  <si>
    <t xml:space="preserve"> TRANSFERRED S/U TO NE-44</t>
  </si>
  <si>
    <t>SWITCHED TO TIMER MODE , ( 1 HR RUN , 3 HRS STOP )</t>
  </si>
  <si>
    <t>S.F.L  for 3 hrs. ( TIMER MODE )</t>
  </si>
  <si>
    <r>
      <t xml:space="preserve">( THIS D.F.L. AFTER 1 HR RUN , F.L DECREASED 100 FT FOR ONE OUR ) SEVERE F. POUND , P.FILLAGE +/- 78 % , </t>
    </r>
    <r>
      <rPr>
        <b/>
        <sz val="12"/>
        <color rgb="FFFF0000"/>
        <rFont val="Calibri"/>
        <family val="2"/>
      </rPr>
      <t>( TIMER MODE  )</t>
    </r>
  </si>
  <si>
    <r>
      <t xml:space="preserve">                                        Hall#3 (SKID)                                          
FREQ=50 Hz , CUR= 61.7 AMP, USP/DSP=1135/235  PSI, </t>
    </r>
    <r>
      <rPr>
        <b/>
        <u/>
        <sz val="12"/>
        <color rgb="FFFF0000"/>
        <rFont val="Calibri"/>
        <family val="2"/>
      </rPr>
      <t>PIP=1925 PSI</t>
    </r>
    <r>
      <rPr>
        <b/>
        <sz val="12"/>
        <color indexed="12"/>
        <rFont val="Calibri"/>
        <family val="2"/>
      </rPr>
      <t xml:space="preserve">, PDP=3745 PSI, Ti=243 F, M.T =310 F ,WHT =221 F ,  GAS RATE=0.755  MMSCF/D      </t>
    </r>
  </si>
  <si>
    <t>EXPRO#3 ( TMU )</t>
  </si>
  <si>
    <t xml:space="preserve">    Hall#3 (SKID)                                          
 FREQ=50 Hz, CURR= 68.4 A,   USP/DSP =265/210 PSI, WHT= 227, Qg=0.309 MMSCF/D</t>
  </si>
  <si>
    <t xml:space="preserve"> Hall#3 (SKID)                                                                      
FREQ= 50 Hz, CURR= 67 A,   USP/DSP = 268/218 PSI, WHT= 226, Qg= 0.233 MMSCF/D</t>
  </si>
  <si>
    <r>
      <t xml:space="preserve">                 </t>
    </r>
    <r>
      <rPr>
        <b/>
        <sz val="12"/>
        <color rgb="FFFF0000"/>
        <rFont val="Calibri"/>
        <family val="2"/>
      </rPr>
      <t xml:space="preserve">                      EXPRO #3 ( TMU)</t>
    </r>
    <r>
      <rPr>
        <b/>
        <sz val="12"/>
        <rFont val="Calibri"/>
        <family val="2"/>
      </rPr>
      <t xml:space="preserve">   </t>
    </r>
    <r>
      <rPr>
        <b/>
        <u/>
        <sz val="12"/>
        <color rgb="FFFF0000"/>
        <rFont val="Calibri"/>
        <family val="2"/>
      </rPr>
      <t>( WELL HEAD )</t>
    </r>
    <r>
      <rPr>
        <b/>
        <sz val="12"/>
        <rFont val="Calibri"/>
        <family val="2"/>
      </rPr>
      <t xml:space="preserve">                                                           FREQ= 50 Hz, CURR= 67 A,   USP/DSP = 268/218 PSI, WHT= 226, Qg= 0.211MMSCF/D</t>
    </r>
  </si>
  <si>
    <t xml:space="preserve">          Hall#3 (SKID)                                                        
FREQ=50 HZ, CUR.=76 A, USP/DSP=390/250 PSI, WHT=231 F</t>
  </si>
  <si>
    <t xml:space="preserve">   Hall#3 (SKID)             
FREQ.=46 HZ , CUR=87/91 A , PIP =1230 PSI , PDP= 4125 PSI, Tm =289 F, Ti=253 F, DSP = 283 PSI , WHT = 235 F</t>
  </si>
  <si>
    <t xml:space="preserve"> Hall#3 (SKID)                                                           FREQ= 50 Hz, CURR= 67 A,   USP/DSP = 268/218 PSI, WHT= 226 F, Qg= 0.238 MMSCF/D</t>
  </si>
  <si>
    <t xml:space="preserve">        Hall#3 (SKID)             
FREQ=50 Hz , CUR= 61.8 AMP, USP/DSP=1150/238  PSI, PIP=1964 PSI, PDP=3755 PSI, Ti=243 F, M.T =310 F ,WHT =223 F ,  GAS RATE=0.9  MMSCF/D      </t>
  </si>
  <si>
    <t xml:space="preserve">  Hall#3 (SKID)                                                          
 FREQ= 50 Hz, CURR= 67 A, USP/DSP = 268/218 PSI, WHT= 226 F, Qg= 0.258 MMSCF/D</t>
  </si>
  <si>
    <t>B-I (6,042’-6,052’)</t>
  </si>
  <si>
    <r>
      <t>WELL ( S/R )</t>
    </r>
    <r>
      <rPr>
        <sz val="16"/>
        <rFont val="Calibri"/>
        <family val="2"/>
      </rPr>
      <t xml:space="preserve"> :</t>
    </r>
    <r>
      <rPr>
        <b/>
        <sz val="16"/>
        <rFont val="Calibri"/>
        <family val="2"/>
      </rPr>
      <t xml:space="preserve">    DORRA-27</t>
    </r>
  </si>
  <si>
    <r>
      <t xml:space="preserve">UNDER W/O TO </t>
    </r>
    <r>
      <rPr>
        <b/>
        <sz val="12"/>
        <color rgb="FFFF0000"/>
        <rFont val="Calibri"/>
        <family val="2"/>
      </rPr>
      <t>RE-Perforate B-I &amp; FRAC JOB</t>
    </r>
    <r>
      <rPr>
        <b/>
        <sz val="12"/>
        <color rgb="FF0000FF"/>
        <rFont val="Calibri"/>
        <family val="2"/>
      </rPr>
      <t xml:space="preserve"> ,  TAGGED  T.D. @ 6800 FT </t>
    </r>
    <r>
      <rPr>
        <b/>
        <sz val="12"/>
        <color rgb="FFFF0000"/>
        <rFont val="Calibri"/>
        <family val="2"/>
      </rPr>
      <t>(7'' B.PLUG)</t>
    </r>
    <r>
      <rPr>
        <b/>
        <sz val="12"/>
        <color rgb="FF0000FF"/>
        <rFont val="Calibri"/>
        <family val="2"/>
      </rPr>
      <t xml:space="preserve"> ,  SET 7'' B.PLUG @ 6790 FT ,  SPOT</t>
    </r>
    <r>
      <rPr>
        <b/>
        <sz val="12"/>
        <color rgb="FFFF0000"/>
        <rFont val="Calibri"/>
        <family val="2"/>
      </rPr>
      <t xml:space="preserve"> 10 FT CEMENT </t>
    </r>
    <r>
      <rPr>
        <b/>
        <sz val="12"/>
        <color rgb="FF0000FF"/>
        <rFont val="Calibri"/>
        <family val="2"/>
      </rPr>
      <t xml:space="preserve">ABOVE THE OLD B.PLUG ,  </t>
    </r>
    <r>
      <rPr>
        <b/>
        <sz val="12"/>
        <color rgb="FFFF0000"/>
        <rFont val="Calibri"/>
        <family val="2"/>
      </rPr>
      <t>REPERF</t>
    </r>
    <r>
      <rPr>
        <b/>
        <sz val="12"/>
        <color rgb="FF0000FF"/>
        <rFont val="Calibri"/>
        <family val="2"/>
      </rPr>
      <t xml:space="preserve"> B-I ( 6042'-6052') 10 FT ,  PERFORMED FRAC JOB  FOR B-I ( 6042'-6052') :  </t>
    </r>
    <r>
      <rPr>
        <b/>
        <sz val="12"/>
        <color rgb="FFFF0000"/>
        <rFont val="Calibri"/>
        <family val="2"/>
      </rPr>
      <t xml:space="preserve">(HALF LENTH =277.8  FT , FRAC HIGHT  =215.5 FT  ,  NET PRESSURE =1210  PSI , FLUID EFFICIENCY =  28% , EFFECTIVE FCD = 376  ) , </t>
    </r>
    <r>
      <rPr>
        <b/>
        <sz val="12"/>
        <color rgb="FF0000FF"/>
        <rFont val="Calibri"/>
        <family val="2"/>
      </rPr>
      <t xml:space="preserve">RIH WITH 1.75 " DHP ( SLIME HOLE ) &amp; SAME S/R  , ( 25X1"+ 120 X7/8"+ 87X1" ) , ON STREAM </t>
    </r>
    <r>
      <rPr>
        <b/>
        <u/>
        <sz val="12"/>
        <color rgb="FFFF0000"/>
        <rFont val="Calibri"/>
        <family val="2"/>
      </rPr>
      <t>1/3/2016</t>
    </r>
  </si>
  <si>
    <r>
      <rPr>
        <b/>
        <sz val="12"/>
        <color rgb="FF0000FF"/>
        <rFont val="Calibri"/>
        <family val="2"/>
      </rPr>
      <t>FINISHED DRILLING , COMPLETED THE WELL AS OIL PRODUCER FROM</t>
    </r>
    <r>
      <rPr>
        <b/>
        <sz val="12"/>
        <color rgb="FF3333FF"/>
        <rFont val="Calibri"/>
        <family val="2"/>
      </rPr>
      <t xml:space="preserve"> </t>
    </r>
    <r>
      <rPr>
        <b/>
        <sz val="12"/>
        <color indexed="10"/>
        <rFont val="Calibri"/>
        <family val="2"/>
      </rPr>
      <t xml:space="preserve"> (  B-I (5910-5886)  FT ) </t>
    </r>
    <r>
      <rPr>
        <b/>
        <sz val="12"/>
        <color rgb="FF0000FF"/>
        <rFont val="Calibri"/>
        <family val="2"/>
      </rPr>
      <t xml:space="preserve">, USING S/R SYSTEM , TAGGED BTM @6222 FT , </t>
    </r>
    <r>
      <rPr>
        <b/>
        <sz val="12"/>
        <color rgb="FF0000FF"/>
        <rFont val="Calibri"/>
        <family val="2"/>
      </rPr>
      <t xml:space="preserve"> INSTALLED 2 7/8" TBG , RIH W/  </t>
    </r>
    <r>
      <rPr>
        <b/>
        <sz val="12"/>
        <color rgb="FFFF0000"/>
        <rFont val="Calibri"/>
        <family val="2"/>
      </rPr>
      <t>1.5" SLIM DHP</t>
    </r>
    <r>
      <rPr>
        <b/>
        <sz val="12"/>
        <color rgb="FF0000FF"/>
        <rFont val="Calibri"/>
        <family val="2"/>
      </rPr>
      <t xml:space="preserve"> WITH</t>
    </r>
    <r>
      <rPr>
        <b/>
        <sz val="12"/>
        <color indexed="48"/>
        <rFont val="Calibri"/>
        <family val="2"/>
      </rPr>
      <t xml:space="preserve"> NEW D-78 </t>
    </r>
    <r>
      <rPr>
        <b/>
        <sz val="12"/>
        <color rgb="FF0000FF"/>
        <rFont val="Calibri"/>
        <family val="2"/>
      </rPr>
      <t>S/R</t>
    </r>
    <r>
      <rPr>
        <b/>
        <sz val="12"/>
        <color rgb="FFFF0000"/>
        <rFont val="Calibri"/>
        <family val="2"/>
      </rPr>
      <t xml:space="preserve"> ( 25X1"+120X7/8"+89X1")</t>
    </r>
    <r>
      <rPr>
        <b/>
        <sz val="12"/>
        <color indexed="10"/>
        <rFont val="Calibri"/>
        <family val="2"/>
      </rPr>
      <t xml:space="preserve"> </t>
    </r>
    <r>
      <rPr>
        <b/>
        <sz val="12"/>
        <color indexed="48"/>
        <rFont val="Calibri"/>
        <family val="2"/>
      </rPr>
      <t>,</t>
    </r>
    <r>
      <rPr>
        <b/>
        <sz val="12"/>
        <color rgb="FF0000FF"/>
        <rFont val="Calibri"/>
        <family val="2"/>
      </rPr>
      <t xml:space="preserve"> R/U FOR</t>
    </r>
    <r>
      <rPr>
        <b/>
        <sz val="12"/>
        <color indexed="10"/>
        <rFont val="Calibri"/>
        <family val="2"/>
      </rPr>
      <t xml:space="preserve">  912 MAX-II </t>
    </r>
    <r>
      <rPr>
        <b/>
        <u/>
        <sz val="12"/>
        <color indexed="10"/>
        <rFont val="Calibri"/>
        <family val="2"/>
      </rPr>
      <t>S/</t>
    </r>
    <r>
      <rPr>
        <b/>
        <u/>
        <sz val="12"/>
        <color rgb="FFFF0000"/>
        <rFont val="Calibri"/>
        <family val="2"/>
      </rPr>
      <t>U</t>
    </r>
    <r>
      <rPr>
        <b/>
        <sz val="12"/>
        <color rgb="FFFF0000"/>
        <rFont val="Calibri"/>
        <family val="2"/>
      </rPr>
      <t xml:space="preserve"> FROM DORRA-20</t>
    </r>
    <r>
      <rPr>
        <b/>
        <sz val="12"/>
        <color indexed="48"/>
        <rFont val="Calibri"/>
        <family val="2"/>
      </rPr>
      <t>,</t>
    </r>
    <r>
      <rPr>
        <b/>
        <sz val="12"/>
        <color rgb="FF0000FF"/>
        <rFont val="Calibri"/>
        <family val="2"/>
      </rPr>
      <t xml:space="preserve"> ( SH.S=8  ", S.L=119" ), ON STREAM </t>
    </r>
  </si>
  <si>
    <r>
      <t xml:space="preserve">PONY ROD PARTED , FISHED OK , </t>
    </r>
    <r>
      <rPr>
        <b/>
        <u/>
        <sz val="12"/>
        <color rgb="FFFF0000"/>
        <rFont val="Calibri"/>
        <family val="2"/>
      </rPr>
      <t>R.TRIP</t>
    </r>
    <r>
      <rPr>
        <b/>
        <sz val="12"/>
        <color rgb="FF0000FF"/>
        <rFont val="Calibri"/>
        <family val="2"/>
      </rPr>
      <t xml:space="preserve"> , ON STREAM</t>
    </r>
  </si>
  <si>
    <r>
      <t>NO PUMP ACTION ,</t>
    </r>
    <r>
      <rPr>
        <b/>
        <sz val="12"/>
        <color rgb="FFFF0000"/>
        <rFont val="Calibri"/>
        <family val="2"/>
      </rPr>
      <t xml:space="preserve"> R.TRIP W/1.75" ANCHOR PUMP</t>
    </r>
    <r>
      <rPr>
        <b/>
        <sz val="12"/>
        <color rgb="FF0000FF"/>
        <rFont val="Calibri"/>
        <family val="2"/>
      </rPr>
      <t xml:space="preserve"> , RET.(5X1RODS) ,</t>
    </r>
    <r>
      <rPr>
        <b/>
        <sz val="12"/>
        <color rgb="FFFF0000"/>
        <rFont val="Calibri"/>
        <family val="2"/>
      </rPr>
      <t>SET ANCHOR @5400 FT</t>
    </r>
    <r>
      <rPr>
        <b/>
        <sz val="12"/>
        <color rgb="FF0000FF"/>
        <rFont val="Calibri"/>
        <family val="2"/>
      </rPr>
      <t xml:space="preserve"> , ON STREAM.</t>
    </r>
  </si>
  <si>
    <t>Hall#3 (SKID)                                          
FREQ=50 HZ, CUR.=60.9 A, USP/DSP=385/240 PSI, WHT=245 F</t>
  </si>
  <si>
    <t xml:space="preserve">  Hall#3 (SKID)                                                          
 FREQ= 50 Hz, CURR= 66 A, USP/DSP = 230/193 PSI, WHT= 224 F, Qg= 0.26 MMSCF/D</t>
  </si>
  <si>
    <t xml:space="preserve">   Hall#3 (SKID)                                          
FREQ=44 Hz, CURR= 51.4 A, PIP=2312 PSI, PDP=4715 PSI , Ti= 248 F , Tm =285 F, USP/DSP =572/175 PSI, WHT= 231 F </t>
  </si>
  <si>
    <t xml:space="preserve"> Hall#3 (SKID)                                          
 FREQ=50 HZ, CUR.=75/77 A, USP/DSP=377/227 PSI, WHT=231 F</t>
  </si>
  <si>
    <r>
      <t xml:space="preserve">NO PUMP ACTION , </t>
    </r>
    <r>
      <rPr>
        <b/>
        <sz val="12"/>
        <color rgb="FFFF0000"/>
        <rFont val="Calibri"/>
        <family val="2"/>
      </rPr>
      <t>R.TRIP</t>
    </r>
    <r>
      <rPr>
        <b/>
        <sz val="12"/>
        <color rgb="FF0000FF"/>
        <rFont val="Calibri"/>
        <family val="2"/>
      </rPr>
      <t xml:space="preserve">, FOUND ACTION &amp; SUCTION , </t>
    </r>
    <r>
      <rPr>
        <b/>
        <sz val="12"/>
        <color rgb="FFFF0000"/>
        <rFont val="Calibri"/>
        <family val="2"/>
      </rPr>
      <t>RESET TWICE FOR DHP</t>
    </r>
    <r>
      <rPr>
        <b/>
        <sz val="12"/>
        <color rgb="FF0000FF"/>
        <rFont val="Calibri"/>
        <family val="2"/>
      </rPr>
      <t xml:space="preserve"> , FOUND ACTION &amp; SUCTION ,  </t>
    </r>
    <r>
      <rPr>
        <b/>
        <sz val="12"/>
        <color rgb="FFFF0000"/>
        <rFont val="Calibri"/>
        <family val="2"/>
      </rPr>
      <t>R.TRIP</t>
    </r>
    <r>
      <rPr>
        <b/>
        <sz val="12"/>
        <color rgb="FF0000FF"/>
        <rFont val="Calibri"/>
        <family val="2"/>
      </rPr>
      <t xml:space="preserve"> , ON STREAM.</t>
    </r>
  </si>
  <si>
    <t>2' PONY ROD JUST BELOW POLISHED ROD PARTED ,  FISHED OK , ON STREAM</t>
  </si>
  <si>
    <t xml:space="preserve">POOH W/ S/R &amp; DHP </t>
  </si>
  <si>
    <t xml:space="preserve"> Hall#3 (SKID)
FREQ.=46 HZ , CUR=89/93 A , PIP =1238 PSI , PDP= 4115 PSI, Tm =289 F, Ti=253 F, DSP = 275 PSI , WHT = 235 F  </t>
  </si>
  <si>
    <t xml:space="preserve">                                             Hall#3 (SKID)                                                       FREQ=53 HZ, CUR.=74.3 A, USP/DSP=140/138 PSI, WHT=182 F, Qg= N/A  MMSCF/D</t>
  </si>
  <si>
    <t>DOWN DUE TO O.H.L. PROBLEM, STARTED @45 HZ, DOWN DUE TO O.L., START @ 50 HZ, DOWN DUE TO O.L., WITH SLB REP. MEGGERED DOWNHOLE SYSTEM , FOUND PH-PH  (BALANCED) &amp; PH-GR= ZERO , STARTED THE  WELL , INCREASED FREQ. GRADUALLY TO 50 HZ , FOUND NO PROD. , INCREASED FREQ. TO 55 HZ , CURR. REACHED TO OVERLOAD SETTING , DECREASED FREQ. TO 53 HZ , DIVERTED THE WELL TO TEST.</t>
  </si>
  <si>
    <t>CHANGED C/ PIN BEARING (COND-B) &amp; CHANGED S.L. F/ 144" T/112" .</t>
  </si>
  <si>
    <t xml:space="preserve">INCREASED SH.S. F/8" T/10" </t>
  </si>
  <si>
    <t>OBSERVED INCREASE IN PIP FROM  1980 PSI TO  2300 PSI , WHT DECREASED FROM 238 F  TO 224 F  , PERFORMED SHUT IN PRESSURE , FOUND  MAX. WHP = 380 PSI, THEN FOUND NO PRODUCTION, STOPPED THE WELL</t>
  </si>
  <si>
    <r>
      <t xml:space="preserve">PERFORMED HYDRO TEST BY SCHL. PUMP AGAINST 2.75" FB-2 CHECK VALVE , ( PUMPED 140 BBL ) , PRESSURE DIDN'T INCREASED G202, </t>
    </r>
    <r>
      <rPr>
        <b/>
        <u/>
        <sz val="12"/>
        <color rgb="FFFF0000"/>
        <rFont val="Calibri"/>
        <family val="2"/>
      </rPr>
      <t>CONFIRMED TBG LEAK , WAITING W/O</t>
    </r>
  </si>
  <si>
    <t xml:space="preserve"> INCREASED CHOKE SIZE TILL HAD USP DROPPED FROM 1157 PSI TO 800 PSI .</t>
  </si>
  <si>
    <r>
      <t xml:space="preserve">        Hall#3 (SKID)             
FREQ=50 Hz , CUR= 62 AMP, </t>
    </r>
    <r>
      <rPr>
        <b/>
        <sz val="16"/>
        <color rgb="FFFF0000"/>
        <rFont val="Calibri"/>
        <family val="2"/>
      </rPr>
      <t>USP/DSP=830/225</t>
    </r>
    <r>
      <rPr>
        <b/>
        <sz val="12"/>
        <color indexed="12"/>
        <rFont val="Calibri"/>
        <family val="2"/>
      </rPr>
      <t xml:space="preserve">  PSI, PIP=1957 PSI, PDP=3490 PSI, Ti=244 F, M.T =308 F ,WHT =225 F ,  GAS RATE=0.85  MMSCF/D      </t>
    </r>
  </si>
  <si>
    <r>
      <t xml:space="preserve">        Hall#3 (SKID)             
FREQ=50 Hz , CUR= 61.8 AMP,</t>
    </r>
    <r>
      <rPr>
        <b/>
        <sz val="18"/>
        <color rgb="FFFF0000"/>
        <rFont val="Calibri"/>
        <family val="2"/>
      </rPr>
      <t xml:space="preserve"> USP/DSP=1157/225</t>
    </r>
    <r>
      <rPr>
        <b/>
        <sz val="12"/>
        <color indexed="12"/>
        <rFont val="Calibri"/>
        <family val="2"/>
      </rPr>
      <t xml:space="preserve">  PSI, PIP=1988 PSI, PDP=3763 PSI, Ti=243 F, M.T =311 F ,WHT =221 F ,  GAS RATE=0.855  MMSCF/D      </t>
    </r>
  </si>
  <si>
    <r>
      <t xml:space="preserve">        Hall#3 (SKID)             
</t>
    </r>
    <r>
      <rPr>
        <b/>
        <sz val="16"/>
        <color rgb="FFFF0000"/>
        <rFont val="Calibri"/>
        <family val="2"/>
      </rPr>
      <t>FREQ=52 Hz</t>
    </r>
    <r>
      <rPr>
        <b/>
        <sz val="12"/>
        <color indexed="12"/>
        <rFont val="Calibri"/>
        <family val="2"/>
      </rPr>
      <t xml:space="preserve"> , CUR= 65 A, </t>
    </r>
    <r>
      <rPr>
        <b/>
        <sz val="16"/>
        <color rgb="FFFF0000"/>
        <rFont val="Calibri"/>
        <family val="2"/>
      </rPr>
      <t>USP/DSP=780/270</t>
    </r>
    <r>
      <rPr>
        <b/>
        <sz val="12"/>
        <color indexed="12"/>
        <rFont val="Calibri"/>
        <family val="2"/>
      </rPr>
      <t xml:space="preserve">  PSI, PIP=1970 PSI, PDP=3450 PSI, Ti=244 F, M.T =312 F ,WHT =225 F ,  GAS RATE=0.886  MMSCF/D      </t>
    </r>
  </si>
  <si>
    <r>
      <t xml:space="preserve">BAKER , </t>
    </r>
    <r>
      <rPr>
        <b/>
        <sz val="12"/>
        <color rgb="FFFF0000"/>
        <rFont val="Calibri"/>
        <family val="2"/>
      </rPr>
      <t xml:space="preserve"> B-1 (5,976’-5,986’) 10 ft
 , 1.75" SLIM DHP , SH.S=8  ", S.L=128"</t>
    </r>
  </si>
  <si>
    <r>
      <t>EXPRO. ,</t>
    </r>
    <r>
      <rPr>
        <b/>
        <sz val="12"/>
        <color rgb="FFFF0000"/>
        <rFont val="Calibri"/>
        <family val="2"/>
      </rPr>
      <t xml:space="preserve"> B-I (5920 – 5938) , 
1.75 " DHP,  SH.S=10", S.L=128"</t>
    </r>
  </si>
  <si>
    <t xml:space="preserve">HALL#4(TMU)  </t>
  </si>
  <si>
    <t>BAKER  , (P.S= 2")</t>
  </si>
  <si>
    <t>HALL#4 (TMU) , B-I (5,960’-5,986)
1.75" DHP , SH.S=8", S.L=128"</t>
  </si>
  <si>
    <t>BAKER , SH.S=10"</t>
  </si>
  <si>
    <t>INCREASED FREQ F/50 T/52 HZ &amp; INCREASED CHOKE SIZE TILL HAD USP DROPPED F/850 T/750 PSI</t>
  </si>
  <si>
    <t>Hall#3 (SKID)                                          
FREQ=48 Hz ,  CUR=83/85  A, USP/DSP = 260/233 PSI, Pi=1063 PSI, Pd=3405 PSI, Ti=246.8 F, M.T =285.6 F ., WHT = 237 F</t>
  </si>
  <si>
    <r>
      <t>AEB-I</t>
    </r>
    <r>
      <rPr>
        <b/>
        <sz val="12"/>
        <color rgb="FF00B050"/>
        <rFont val="Calibri"/>
        <family val="2"/>
      </rPr>
      <t xml:space="preserve"> (8028-8038), (8042-8052), (8070-8083)
 (8093-8098) ,  (8104-8108) , (8124-8135)</t>
    </r>
  </si>
  <si>
    <t>FREQ. =49 HZ, CURR. = 97/99 AMP , PIP = 2110 PSI , PDP = 4500 PSI , TM = 283 F , USP/DSP = 195 /157 PSI , WHT = 235 F</t>
  </si>
  <si>
    <t>FREQ. =47 HZ, CURR. = 90/93 AMP , PIP = 2150  PSI , PDP = 4455 PSI , TM = 279  F , USP/DSP =185/153 PSI , WHT =234 F</t>
  </si>
  <si>
    <t>FREQ. = 45  HZ, CURR. = 83/85 AMP , PIP = 2195  PSI , PDP = 4390 PSI , TM = 275  F , USP/DSP =170/150 PSI , WHT =232 F</t>
  </si>
  <si>
    <t>FREQ. = 43  HZ, CURR. = 78/81 AMP , PIP =2250  PSI , PDP = 4345 PSI , TM = 271.5  F , USP/DSP =165/150 PSI , WHT =229 F</t>
  </si>
  <si>
    <t>FREQ. = 40  HZ, CURR. = 70/75 AMP , PIP = 2315  PSI , PDP =4310  PSI , TM = 267.2  F , USP/DSP = 160/149 PSI , WHT =224 F</t>
  </si>
  <si>
    <t>AVG WHT = 97 F</t>
  </si>
  <si>
    <t>AVG WHT = 100 F</t>
  </si>
  <si>
    <r>
      <t xml:space="preserve">UNDER W/O TO C/S FROM ESP TO S/R &amp; WSO , TAGGED TD  @7685 FT ( </t>
    </r>
    <r>
      <rPr>
        <b/>
        <sz val="12"/>
        <rFont val="Calibri"/>
        <family val="2"/>
      </rPr>
      <t xml:space="preserve">ISOLATED Kharita  (6,820’-6,837’) BY B.PLUG @ 6800 FT + 10 FT CMT ) </t>
    </r>
    <r>
      <rPr>
        <b/>
        <sz val="12"/>
        <color rgb="FF0000FF"/>
        <rFont val="Calibri"/>
        <family val="2"/>
      </rPr>
      <t xml:space="preserve"> , </t>
    </r>
    <r>
      <rPr>
        <b/>
        <sz val="12"/>
        <color rgb="FFFF0000"/>
        <rFont val="Calibri"/>
        <family val="2"/>
      </rPr>
      <t>RE-PERFORATE  B-1 (6,042’-6,052’) 10</t>
    </r>
    <r>
      <rPr>
        <b/>
        <sz val="12"/>
        <color rgb="FF0000FF"/>
        <rFont val="Calibri"/>
        <family val="2"/>
      </rPr>
      <t xml:space="preserve"> </t>
    </r>
    <r>
      <rPr>
        <b/>
        <sz val="12"/>
        <color rgb="FFFF0000"/>
        <rFont val="Calibri"/>
        <family val="2"/>
      </rPr>
      <t>ft , PRSS.=2258 PSI , TEMP=195 F</t>
    </r>
    <r>
      <rPr>
        <b/>
        <sz val="12"/>
        <color rgb="FF0000FF"/>
        <rFont val="Calibri"/>
        <family val="2"/>
      </rPr>
      <t xml:space="preserve">,  R/U FOR 912 M-II S/U FROM FALAK -21 ( S.L = 128" , SH.S = 10" ) , RIH WITH 2" DHP &amp; NEW S/R H-CH , (  15X1.5+120X7/8"+97X1" ) , ON STREAM ON </t>
    </r>
    <r>
      <rPr>
        <b/>
        <sz val="12"/>
        <color rgb="FFFF0000"/>
        <rFont val="Calibri"/>
        <family val="2"/>
      </rPr>
      <t>2-11-2015</t>
    </r>
  </si>
  <si>
    <r>
      <t xml:space="preserve">BAKER , B-1 (6,042’-6,052’)  ,  2" DHP , </t>
    </r>
    <r>
      <rPr>
        <b/>
        <sz val="12"/>
        <color rgb="FFFF0000"/>
        <rFont val="Calibri"/>
        <family val="2"/>
      </rPr>
      <t xml:space="preserve">SH.S. 10" ,  S.L = 128" </t>
    </r>
  </si>
  <si>
    <t>BAKER , P.S=1.5</t>
  </si>
  <si>
    <t>HALL TMU#4 , AFTER FRAC JOB , P.S=1.75"</t>
  </si>
  <si>
    <t xml:space="preserve">Hall#3 (SKID)
FREQ.=46 HZ , CUR=87/91 A , PIP =1255 PSI , PDP= 4205 PSI, Tm =288 F, Ti=253 F, DSP = 345 PSI , WHT = 236 F  </t>
  </si>
  <si>
    <t>HALL TMU#4</t>
  </si>
  <si>
    <t xml:space="preserve"> Hall#3 (SKID)
FREQ.=46 HZ , CUR=87/91 A , PIP =1240PSI , PDP= 4170 PSI, Tm =288 F, Ti=253 F, DSP = 345 PSI , WHT = 236 F  </t>
  </si>
  <si>
    <t>Hall#3 (SKID)
FREQ= 47 Hz, CUR=91/93 A, WHP=155 PSI, PIP = 2175 PSI, PDP= 4610 PSI , Ti= 246 F,  Tm=279 F</t>
  </si>
  <si>
    <t>INCREASED FREQ. F/47 T/49 HZ</t>
  </si>
  <si>
    <t>Hall#3 (SKID)
FREQ= 49 Hz, CUR= 99/100 A, WHP=155 PSI, PIP = 2138 PSI, PDP= 4665 PSI , Ti= 246 F,  Tm=284 F, CO2= 3 %, H2S= 7 PPM.</t>
  </si>
  <si>
    <t>Hall#3 (SKID)
FREQ= 44 Hz, CURR=51.5 A, PIP= 2335 PSI, PDP= 4735 PSI, Ti=248 F, M.T = 285 F, WHP= 585/170 PSI , WHT=231 F, CO2= 7 %, H2S= 9 PPM.</t>
  </si>
  <si>
    <t xml:space="preserve">HALL TMU#4
FREQ=46 HZ, CUR=29/31 A, Pi=238 PSI, Pd=2800 PSI , TI=200F,  Tm=230 F , WHP=150, WHT=161 F 
</t>
  </si>
  <si>
    <t xml:space="preserve"> DECREASED FREQ. F/49 HZ T/40 HZ </t>
  </si>
  <si>
    <r>
      <rPr>
        <b/>
        <sz val="12"/>
        <color rgb="FF0000FF"/>
        <rFont val="Calibri"/>
        <family val="2"/>
      </rPr>
      <t>FINISHED DRILLING , COMPLETED THE WELL AS OIL PRODUCER FROM</t>
    </r>
    <r>
      <rPr>
        <b/>
        <sz val="12"/>
        <color rgb="FF3333FF"/>
        <rFont val="Calibri"/>
        <family val="2"/>
      </rPr>
      <t xml:space="preserve"> </t>
    </r>
    <r>
      <rPr>
        <b/>
        <sz val="12"/>
        <color indexed="10"/>
        <rFont val="Calibri"/>
        <family val="2"/>
      </rPr>
      <t xml:space="preserve"> (  B-1 (5,976’-5,986’) 10 ft,  P=1991 psi) </t>
    </r>
    <r>
      <rPr>
        <b/>
        <sz val="12"/>
        <color rgb="FF0000FF"/>
        <rFont val="Calibri"/>
        <family val="2"/>
      </rPr>
      <t xml:space="preserve">, USING S/R SYSTEM , TAGGED BTM @ 6500 FT ,  INSTALLED 2 7/8" TBG , RIH W/  </t>
    </r>
    <r>
      <rPr>
        <b/>
        <sz val="12"/>
        <color rgb="FFFF0000"/>
        <rFont val="Calibri"/>
        <family val="2"/>
      </rPr>
      <t>1.75" SLIM DHP</t>
    </r>
    <r>
      <rPr>
        <b/>
        <sz val="12"/>
        <color rgb="FF0000FF"/>
        <rFont val="Calibri"/>
        <family val="2"/>
      </rPr>
      <t xml:space="preserve"> WITH</t>
    </r>
    <r>
      <rPr>
        <b/>
        <sz val="12"/>
        <color indexed="48"/>
        <rFont val="Calibri"/>
        <family val="2"/>
      </rPr>
      <t xml:space="preserve"> </t>
    </r>
    <r>
      <rPr>
        <b/>
        <i/>
        <u/>
        <sz val="12"/>
        <color indexed="48"/>
        <rFont val="Calibri"/>
        <family val="2"/>
      </rPr>
      <t>NEW D-78</t>
    </r>
    <r>
      <rPr>
        <b/>
        <sz val="12"/>
        <color indexed="48"/>
        <rFont val="Calibri"/>
        <family val="2"/>
      </rPr>
      <t xml:space="preserve"> </t>
    </r>
    <r>
      <rPr>
        <b/>
        <sz val="12"/>
        <color rgb="FF0000FF"/>
        <rFont val="Calibri"/>
        <family val="2"/>
      </rPr>
      <t>S/R</t>
    </r>
    <r>
      <rPr>
        <b/>
        <sz val="12"/>
        <color rgb="FFFF0000"/>
        <rFont val="Calibri"/>
        <family val="2"/>
      </rPr>
      <t xml:space="preserve"> ( 25X1"+125X7/8"+85X1")</t>
    </r>
    <r>
      <rPr>
        <b/>
        <sz val="12"/>
        <color indexed="10"/>
        <rFont val="Calibri"/>
        <family val="2"/>
      </rPr>
      <t xml:space="preserve"> </t>
    </r>
    <r>
      <rPr>
        <b/>
        <sz val="12"/>
        <color indexed="48"/>
        <rFont val="Calibri"/>
        <family val="2"/>
      </rPr>
      <t>,</t>
    </r>
    <r>
      <rPr>
        <b/>
        <sz val="12"/>
        <color rgb="FF0000FF"/>
        <rFont val="Calibri"/>
        <family val="2"/>
      </rPr>
      <t xml:space="preserve"> R/U FOR</t>
    </r>
    <r>
      <rPr>
        <b/>
        <sz val="12"/>
        <color indexed="10"/>
        <rFont val="Calibri"/>
        <family val="2"/>
      </rPr>
      <t xml:space="preserve">  912 M-II </t>
    </r>
    <r>
      <rPr>
        <b/>
        <u/>
        <sz val="12"/>
        <color indexed="10"/>
        <rFont val="Calibri"/>
        <family val="2"/>
      </rPr>
      <t>S/</t>
    </r>
    <r>
      <rPr>
        <b/>
        <u/>
        <sz val="12"/>
        <color rgb="FFFF0000"/>
        <rFont val="Calibri"/>
        <family val="2"/>
      </rPr>
      <t>U</t>
    </r>
    <r>
      <rPr>
        <b/>
        <sz val="12"/>
        <color rgb="FFFF0000"/>
        <rFont val="Calibri"/>
        <family val="2"/>
      </rPr>
      <t xml:space="preserve"> FROM SE-27</t>
    </r>
    <r>
      <rPr>
        <b/>
        <sz val="12"/>
        <color rgb="FF0000FF"/>
        <rFont val="Calibri"/>
        <family val="2"/>
      </rPr>
      <t xml:space="preserve"> ( SH.S=8  ", S.L=128" ), ON STREAM</t>
    </r>
  </si>
  <si>
    <r>
      <t xml:space="preserve">STOPPED , </t>
    </r>
    <r>
      <rPr>
        <b/>
        <sz val="12"/>
        <color rgb="FFFF0000"/>
        <rFont val="Calibri"/>
        <family val="2"/>
      </rPr>
      <t xml:space="preserve">R.TRIP </t>
    </r>
    <r>
      <rPr>
        <b/>
        <u/>
        <sz val="12"/>
        <color rgb="FFFF0000"/>
        <rFont val="Calibri"/>
        <family val="2"/>
      </rPr>
      <t>W/ 2" DHP</t>
    </r>
    <r>
      <rPr>
        <b/>
        <sz val="12"/>
        <color rgb="FFFF0000"/>
        <rFont val="Calibri"/>
        <family val="2"/>
      </rPr>
      <t xml:space="preserve"> INSTEAD OF 1.75" DHP</t>
    </r>
    <r>
      <rPr>
        <b/>
        <sz val="12"/>
        <color rgb="FF0000FF"/>
        <rFont val="Calibri"/>
        <family val="2"/>
      </rPr>
      <t xml:space="preserve"> , ON STREAM</t>
    </r>
  </si>
  <si>
    <t>HALL TMU#4 ,  S.L. =112" , RES. DECLINE</t>
  </si>
  <si>
    <t>RIH W/ 1.75" DHP &amp; SAME S/R , ON STREAM</t>
  </si>
  <si>
    <r>
      <t xml:space="preserve">NO PUMP ACTION , </t>
    </r>
    <r>
      <rPr>
        <b/>
        <sz val="12"/>
        <color rgb="FFFF0000"/>
        <rFont val="Calibri"/>
        <family val="2"/>
      </rPr>
      <t>R.TRIP</t>
    </r>
    <r>
      <rPr>
        <b/>
        <sz val="12"/>
        <color rgb="FF0000FF"/>
        <rFont val="Calibri"/>
        <family val="2"/>
      </rPr>
      <t>, ON STREAM.</t>
    </r>
  </si>
  <si>
    <t xml:space="preserve">AVG WHT  INCREASED FROM 100 F TO 114 F. </t>
  </si>
  <si>
    <t xml:space="preserve">AVG WHT  INCREASED FROM 114 F TO 124 F. </t>
  </si>
  <si>
    <t xml:space="preserve">AVG WHT  INCREASED FROM 124 F TO 130 F. </t>
  </si>
  <si>
    <t xml:space="preserve">AVG WHT  INCREASED FROM 130 F TO 135 F. </t>
  </si>
  <si>
    <t xml:space="preserve">AVG WHT  INCREASED FROM 135 F TO 139 F. </t>
  </si>
  <si>
    <t xml:space="preserve">AVG WHT  DECREASED FROM 139 F TO 120 F. </t>
  </si>
  <si>
    <t xml:space="preserve">AVG WHT  AFTER R.TRIP  132 F. </t>
  </si>
  <si>
    <t>Hall#3 (SKID)
FREQ= 40 Hz, CUR= 73/77 A, WHP=125 PSI, PIP = 2325 PSI, PDP= 3445 PSI , Ti= 246 F,  Tm=268 F, CO2= 3 %, H2S= 7 PPM.</t>
  </si>
  <si>
    <r>
      <t xml:space="preserve">        Hall#3 (SKID)             
</t>
    </r>
    <r>
      <rPr>
        <b/>
        <sz val="12"/>
        <color rgb="FF0000FF"/>
        <rFont val="Calibri"/>
        <family val="2"/>
      </rPr>
      <t>FREQ=52 Hz , CUR= 64.7 A, USP/DSP=790/260</t>
    </r>
    <r>
      <rPr>
        <b/>
        <sz val="12"/>
        <color indexed="12"/>
        <rFont val="Calibri"/>
        <family val="2"/>
      </rPr>
      <t xml:space="preserve">  PSI, PIP=2007 PSI, PDP=3466 PSI, Ti=244 F, M.T =312 F ,WHT =225 F ,  GAS RATE=0.906  MMSCF/D      </t>
    </r>
  </si>
  <si>
    <t>Hall#3 (SKID)                                          
FREQ=48 Hz ,  CUR=85/87  A, USP/DSP = 295/264 PSI, Pi=1255 PSI, Pd=3510 PSI, Ti=246 F, M.T =286 F, WHT = 237 F, H2S=18 PPM, CO2=7%</t>
  </si>
  <si>
    <t xml:space="preserve">                                             Hall#3 (SKID)                                                       FREQ=50 HZ, CUR.=63 A, Pi=2145 PSI, Pd=4077 PSI, Ti=246 F, Tm=293 F.</t>
  </si>
  <si>
    <t xml:space="preserve">                                             Hall#3 (SKID)                                                       FREQ=50 HZ, CUR.=64 A, Pi=2145 PSI, Pd=4030 PSI, Ti=246 F, Tm=294 F, USP/DSP=380/270 PSI, WHT=220 F, Qg=0.43 MMSCF/D</t>
  </si>
  <si>
    <r>
      <t xml:space="preserve">EXPRO TMU#3 </t>
    </r>
    <r>
      <rPr>
        <b/>
        <sz val="12"/>
        <color rgb="FFFF0000"/>
        <rFont val="Calibri"/>
        <family val="2"/>
      </rPr>
      <t>( WHT F/105 T/115 F )</t>
    </r>
  </si>
  <si>
    <t>Hall#3 (SKID)
FREQ= 44 Hz, CURR=51.5 A, PIP= 2338 PSI, PDP= 4750 PSI, Ti=248 F, M.T = 285 F, WHP= 605/212 PSI , WHT=231 F, CO2= 7 %, H2S= 9 PPM.</t>
  </si>
  <si>
    <r>
      <t xml:space="preserve">        Hall#3 (SKID)             
</t>
    </r>
    <r>
      <rPr>
        <b/>
        <sz val="12"/>
        <color rgb="FF0000FF"/>
        <rFont val="Calibri"/>
        <family val="2"/>
      </rPr>
      <t>FREQ=52 Hz , CUR= 65 A, USP/DSP=790/285</t>
    </r>
    <r>
      <rPr>
        <b/>
        <sz val="12"/>
        <color indexed="12"/>
        <rFont val="Calibri"/>
        <family val="2"/>
      </rPr>
      <t xml:space="preserve">  PSI, PIP=1975 PSI, PDP=3456 PSI, Ti=244 F, M.T =312.5 F ,WHT =227 F ,  GAS RATE=N/A  MMSCF/D, H2S=8 PPM, CO2=7 %  </t>
    </r>
  </si>
  <si>
    <t xml:space="preserve"> Hall#3 (SKID)
 FREQ= 50 HZ,  CUR=24.5 A, PIP=735 PSI, PDP=2970 PSI, Ti = 226 f , Tm=262 F , DSP=163 PSI ,WHT=152 F   , H2S =2 PPM , CO2 =7 %       </t>
  </si>
  <si>
    <t xml:space="preserve">Hall#3 (SKID)
  FREQ= 50 HZ,  CUR=25.3 A, PIP=747 PSI, PDP=2983 PSI, Ti = 226 f , Tm=262 F , DSP=160 PSI ,WHT=155 F         </t>
  </si>
  <si>
    <t>AVG WHT = 93 F</t>
  </si>
  <si>
    <t>HALL TMU#4 WRONG TEST</t>
  </si>
  <si>
    <r>
      <t xml:space="preserve"> OPENED SSD AGAINST AEB-I (8028-8038), (8042-8052), (8070-8083) 
</t>
    </r>
    <r>
      <rPr>
        <b/>
        <sz val="12"/>
        <color rgb="FF00CC00"/>
        <rFont val="Calibri"/>
        <family val="2"/>
      </rPr>
      <t>NOW ALL PERF. ON PRODUCTION</t>
    </r>
  </si>
  <si>
    <t xml:space="preserve"> TIMER MODE  ( 3 HR RUN , 6 HRS STOP )</t>
  </si>
  <si>
    <r>
      <t xml:space="preserve">UNDER W/O DUE TO TBG LEAK ,  ( </t>
    </r>
    <r>
      <rPr>
        <b/>
        <sz val="12"/>
        <color rgb="FFFF0000"/>
        <rFont val="Calibri"/>
        <family val="2"/>
      </rPr>
      <t xml:space="preserve">FOUND HOLE IN PIN THREAD OF JT'S NO : 19,21,25,28,30. , FOUND 3 HOLES IN MID JT NO 20 ,  FOUND HOLE IN JT NO 105 IN FRONT OF  HOLE IN 3/8'' CONTROL LINE &amp; FOUND PITTING IN JT'S NO 103 &amp; 104 IN FRONT OF CRACK IN 3/8'' C.LINE </t>
    </r>
    <r>
      <rPr>
        <b/>
        <sz val="12"/>
        <color rgb="FF0000FF"/>
        <rFont val="Calibri"/>
        <family val="2"/>
      </rPr>
      <t xml:space="preserve">) ,  RIH WITH </t>
    </r>
    <r>
      <rPr>
        <b/>
        <sz val="12"/>
        <rFont val="Calibri"/>
        <family val="2"/>
      </rPr>
      <t xml:space="preserve">2 PUMPS FLEX-80, 170 STAGES , Series 538 </t>
    </r>
    <r>
      <rPr>
        <b/>
        <sz val="12"/>
        <color rgb="FF0000FF"/>
        <rFont val="Calibri"/>
        <family val="2"/>
      </rPr>
      <t>TO DEPTH 9010</t>
    </r>
    <r>
      <rPr>
        <b/>
        <sz val="12"/>
        <rFont val="Calibri"/>
        <family val="2"/>
      </rPr>
      <t xml:space="preserve"> </t>
    </r>
    <r>
      <rPr>
        <b/>
        <sz val="12"/>
        <color rgb="FF0000FF"/>
        <rFont val="Calibri"/>
        <family val="2"/>
      </rPr>
      <t>FT ,(</t>
    </r>
    <r>
      <rPr>
        <b/>
        <sz val="12"/>
        <color rgb="FF00CC00"/>
        <rFont val="Calibri"/>
        <family val="2"/>
      </rPr>
      <t>3-1/2" T-BLUE TBG JTS (Cond. B)</t>
    </r>
    <r>
      <rPr>
        <b/>
        <sz val="12"/>
        <color rgb="FF0000FF"/>
        <rFont val="Calibri"/>
        <family val="2"/>
      </rPr>
      <t xml:space="preserve"> STARTED THE WELL  WITH   FREQ=48 Hz , CUR=  88 AMP , USP= 150 PSI, PIP= 2035 PSI  , PDP= 4602  PSI, Ti= 246 F, M.T = 277 F  , ON STREAM ON </t>
    </r>
    <r>
      <rPr>
        <b/>
        <sz val="12"/>
        <color rgb="FFFF0000"/>
        <rFont val="Calibri"/>
        <family val="2"/>
      </rPr>
      <t>30/1/2016</t>
    </r>
  </si>
  <si>
    <r>
      <t xml:space="preserve">UNDER W/O DUE TO TBG LEAK ,  ( </t>
    </r>
    <r>
      <rPr>
        <b/>
        <sz val="12"/>
        <color rgb="FFFF0000"/>
        <rFont val="Calibri"/>
        <family val="2"/>
      </rPr>
      <t>FOUND 1 HOLE IN JOINT NO 24 FROM SURFACE &amp; FOUND 4 HOLES IN JOINT NO 43 FROM SURFACE</t>
    </r>
    <r>
      <rPr>
        <b/>
        <sz val="12"/>
        <color rgb="FF0000FF"/>
        <rFont val="Calibri"/>
        <family val="2"/>
      </rPr>
      <t xml:space="preserve"> ) , 
</t>
    </r>
    <r>
      <rPr>
        <b/>
        <sz val="12"/>
        <color rgb="FF336600"/>
        <rFont val="Calibri"/>
        <family val="2"/>
      </rPr>
      <t xml:space="preserve">[ CHECKED ALL TBG IN INSPECTION  FOUND ALL TBG ARE SUFFURING INTERNAL &amp; EXTERNAL PITTING ] </t>
    </r>
    <r>
      <rPr>
        <b/>
        <sz val="12"/>
        <color rgb="FF0000FF"/>
        <rFont val="Calibri"/>
        <family val="2"/>
      </rPr>
      <t xml:space="preserve">
TAGGED TD @ @ 9702 FT , RIH WITH 2 PUMPS FLEX-80, 170 STAGES , Series 538 TO DEPTH 8992 FT  </t>
    </r>
    <r>
      <rPr>
        <b/>
        <u/>
        <sz val="12"/>
        <color rgb="FFFF0000"/>
        <rFont val="Calibri"/>
        <family val="2"/>
      </rPr>
      <t>ON SL-APEX TBG (L-80, 9.2#, COND A)</t>
    </r>
    <r>
      <rPr>
        <b/>
        <sz val="12"/>
        <color rgb="FF0000FF"/>
        <rFont val="Calibri"/>
        <family val="2"/>
      </rPr>
      <t xml:space="preserve">  , STARTED THE WELL WITH FREQ= 47 Hz, CUR=91/93 A, WHP=155 PSI, PIP = 2175 PSI, PDP= 4610 PSI , Ti= 246 F,  Tm=279 F , ON STREAM </t>
    </r>
    <r>
      <rPr>
        <b/>
        <sz val="12"/>
        <color rgb="FFFF0000"/>
        <rFont val="Calibri"/>
        <family val="2"/>
      </rPr>
      <t>15/3/2016</t>
    </r>
  </si>
  <si>
    <t xml:space="preserve">                                                    Hall#3 (SKID)                                                                  FREQ.=46 HZ , CUR=89/94 A , PIP =1240PSI , PDP= 4195 PSI, Tm =289 F, Ti=253 F, DSP = 315 PSI , WHT = 236 F          </t>
  </si>
  <si>
    <t xml:space="preserve">HALL TMU # 4 
</t>
  </si>
  <si>
    <t>SLIGHT F.POUND , P.FILL. +/- 84 %</t>
  </si>
  <si>
    <t xml:space="preserve">HALL TMU #4 </t>
  </si>
  <si>
    <t xml:space="preserve"> Hall#3 (SKID)
 FREQ= 50 HZ,  CUR=24 A, PIP=732 PSI, PDP=2995 PSI, Ti = 226 f , Tm=262.4 F , DSP=270 PSI , H2S =3 PPM , CO2 =7 %, </t>
  </si>
  <si>
    <t>DOWN DUE TO DISCHARGE PRESSURE PROBLEM, FOUND DISCHARGE PRESSURE MALFUNCTION, BYPASS ALARM, STARTED THE WELL   GRADUALLY TO 50 HZ.</t>
  </si>
  <si>
    <r>
      <t xml:space="preserve">BAKER ,  OPENED SSD AGAINST AEB-I (8028-8038), (8042-8052), (8070-8083) 
 ( </t>
    </r>
    <r>
      <rPr>
        <b/>
        <sz val="12"/>
        <color rgb="FF00B050"/>
        <rFont val="Calibri"/>
        <family val="2"/>
      </rPr>
      <t xml:space="preserve">AEB-I (8093-8098) ,  (8104-8108) , (8124-8135) 
, (8028-8038), (8042-8052), (8070-8083) ON PROD.
</t>
    </r>
  </si>
  <si>
    <t>HALL TMU # 4   (S.L.=112")</t>
  </si>
  <si>
    <t xml:space="preserve">HALL TMU#4  , (S.L.=128")                                                                                                                                                             </t>
  </si>
  <si>
    <t xml:space="preserve"> Hall#3 (SKID)
 FREQ= 40 Hz, CUR=70/77 A, WHP=210 PSI, PIP = 2255 PSI, PDP=4210 PSI , Ti= 246 F, WHT=224F,  Tm=268 F, CO2= 3 %, H2S= 7 PPM.</t>
  </si>
  <si>
    <t>SEVERE F.POUND , P.FILL. +/- 26 %</t>
  </si>
  <si>
    <t>SEVERE GAS INTERFERENCE,  P.FILL +/- 29 %</t>
  </si>
  <si>
    <t>CELLER FILLED W/ OIL</t>
  </si>
  <si>
    <t>HALL TMU#4 , L.P.E</t>
  </si>
  <si>
    <t>SEVERE F.POUND , P.FILL. +/- 16 %</t>
  </si>
  <si>
    <t>NORMAL CARD ,  S.L. =112"</t>
  </si>
  <si>
    <t xml:space="preserve"> F.POUND , P.FILL. +/- 58 % , AFTER W/O (REPERF B-I ( 6042'-6052') 10 FT &amp; PERFORMED FRAC JOB  FOR SAME PERF.)</t>
  </si>
  <si>
    <t xml:space="preserve"> Hall#3 (SKID)                                          
 FREQ=50 HZ, CUR.=75/77 A, USP/DSP=385/245 PSI, WHT=231 F,  H2S = 10 PPM , CO2 = 11 % </t>
  </si>
  <si>
    <t>TIMER MODE , ( 3 HR RUN , 6 HRS STOP )</t>
  </si>
  <si>
    <t xml:space="preserve">NO PUMP ACTION , POOH DHP FOUND IT PLUGGED WITH PARAFFINS , CLEAN TUBING WITH BURSH ON S/R OK , RIH WITH NEW ANCHOR PUMP , ON STREAM ON 1/9/2015 </t>
  </si>
  <si>
    <r>
      <t xml:space="preserve">NO PUMP ACTION , R.TRIP , PERFORMED HYDRO TEST ,  NOT HOLD , R.TRIP WITH ANCHOR PUMP , RETRIEVED ( </t>
    </r>
    <r>
      <rPr>
        <b/>
        <sz val="12"/>
        <color rgb="FFFF0000"/>
        <rFont val="Calibri"/>
        <family val="2"/>
      </rPr>
      <t>10X1"</t>
    </r>
    <r>
      <rPr>
        <b/>
        <sz val="12"/>
        <color rgb="FF0000FF"/>
        <rFont val="Calibri"/>
        <family val="2"/>
      </rPr>
      <t xml:space="preserve">) RODS , SET  ANCHOR @ </t>
    </r>
    <r>
      <rPr>
        <b/>
        <u/>
        <sz val="12"/>
        <color rgb="FFFF0000"/>
        <rFont val="Calibri"/>
        <family val="2"/>
      </rPr>
      <t>5750</t>
    </r>
    <r>
      <rPr>
        <b/>
        <sz val="12"/>
        <color rgb="FF0000FF"/>
        <rFont val="Calibri"/>
        <family val="2"/>
      </rPr>
      <t xml:space="preserve"> FT , ON STREAM 19/3/2016</t>
    </r>
  </si>
  <si>
    <t xml:space="preserve">HALL TMU#4   </t>
  </si>
  <si>
    <t xml:space="preserve">                                    Hall#3 (SKID)                                          
FREQ=50 HZ, CUR.=60.5 A, USP/DSP=380/246 PSI,WHT=246 F</t>
  </si>
  <si>
    <t xml:space="preserve">                              Hall#3 (SKID)                                          
FREQ=50 HZ, CUR.=61 A, USP/DSP=385/216 PSI,WHT=245 F</t>
  </si>
  <si>
    <t xml:space="preserve">                                                Hall#3 (SKID)                                          
 FREQ=48 Hz ,  CUR=84/87  A, USP/DSP = 275/250 PSI, Pi=1175 PSI, Pd=3465 PSI, Ti=246 F, M.T =285 F, WHT = 237 F, H2S=18 PPM, CO2=7%</t>
  </si>
  <si>
    <t xml:space="preserve"> TESTED WELL BY HALL. TMU#4, FOUND SAME NOT PRODUCING (S.F.L. ABOVE PUMP BY 20 FT ONLY)</t>
  </si>
  <si>
    <t>S.F.L. AFTER 6 HRs FROM STOPPING.</t>
  </si>
  <si>
    <t xml:space="preserve">HALL TMU#4 </t>
  </si>
  <si>
    <t>CELLER FULL OF OIL</t>
  </si>
  <si>
    <t>CELLER FILLED W/OIL</t>
  </si>
  <si>
    <t>HALL #3 SKID</t>
  </si>
  <si>
    <r>
      <t xml:space="preserve">        Hall#3 (SKID)             
</t>
    </r>
    <r>
      <rPr>
        <b/>
        <sz val="12"/>
        <color rgb="FF0000FF"/>
        <rFont val="Calibri"/>
        <family val="2"/>
      </rPr>
      <t>FREQ=52 Hz , CUR= 65 A, USP/DSP=775/260</t>
    </r>
    <r>
      <rPr>
        <b/>
        <sz val="12"/>
        <color indexed="12"/>
        <rFont val="Calibri"/>
        <family val="2"/>
      </rPr>
      <t xml:space="preserve">  PSI, PIP=1905 PSI, PDP=3420 PSI, Ti=246 F, M.T =312.5 F ,WHT =225 F ,  GAS RATE=0.855  MMSCF/D, H2S=8 PPM, CO2=7 %  </t>
    </r>
  </si>
  <si>
    <t>HALL SKID #3 , ANCHOR PUMP</t>
  </si>
  <si>
    <t xml:space="preserve"> Hall#3 (SKID)
 FREQ= 40 Hz, CUR=69/71 A, WHP=203 PSI, PIP = 2220 PSI, PDP=4207 PSI , Ti= 245 F, WHT=224F,  Tm=268 F, CO2= 3 %, H2S= 7 PPM.</t>
  </si>
  <si>
    <t>HALL SKID #3</t>
  </si>
  <si>
    <t xml:space="preserve"> Hall#3 (SKID)
 FREQ= 50 HZ,  CUR=24 A, PIP=705 PSI, PDP=2950 PSI, Ti = 226 f , Tm=263 F , DSP=270 PSI , H2S =3 PPM , CO2 =7 %, </t>
  </si>
  <si>
    <r>
      <t xml:space="preserve"> F.POUND , </t>
    </r>
    <r>
      <rPr>
        <b/>
        <sz val="12"/>
        <color rgb="FFFF0000"/>
        <rFont val="Calibri"/>
        <family val="2"/>
      </rPr>
      <t xml:space="preserve">P.FILLAGE+/- 67 % </t>
    </r>
  </si>
  <si>
    <t>CSG PR.=470 PSI</t>
  </si>
  <si>
    <t>NO PUMP ACTION DUE TO GAS LOCK</t>
  </si>
  <si>
    <t xml:space="preserve">                                                Hall#3 (SKID)                                          
 FREQ=48 Hz ,  CUR=84/86  A, USP/DSP = 270/245 PSI, Pi=1150 PSI, Pd=3450 PSI, Ti=247 F, M.T =285 F, WHT = 237 F, H2S=18 PPM, CO2=7%</t>
  </si>
  <si>
    <t xml:space="preserve">                                    Hall#3 (SKID)                                          
FREQ=50 HZ, CUR.=60.5 A, USP/DSP=380/240 PSI,WHT=246 F, H2S=8 PPM, CO2=4 %</t>
  </si>
  <si>
    <t xml:space="preserve"> Hall#3 (SKID)                                          
 FREQ=50 HZ, CUR.=60.5 A, USP/DSP=380/240 PSI, WHT=246 F,  H2S = 10 PPM , CO2 = 11 % </t>
  </si>
  <si>
    <t xml:space="preserve">                                                    Hall#3 (SKID)                                                                  FREQ.=46 HZ , CUR=88/93 A , PIP =1210PSI , PDP= 4200 PSI, Tm =288 F, Ti=250 F, DSP = 305 PSI , WHT = 236 F          </t>
  </si>
  <si>
    <t>NO PUMP ACTION, RESET, ON STREAM</t>
  </si>
  <si>
    <t>BLEEDED GASES FROM CSG, ON STREAM.</t>
  </si>
  <si>
    <t>SPACE OUT DHP, ON STREAM.</t>
  </si>
  <si>
    <r>
      <t xml:space="preserve">   Hall#3 (SKID)                                          
FREQ=50 HZ, CUR.=64.5 A, </t>
    </r>
    <r>
      <rPr>
        <b/>
        <u/>
        <sz val="14"/>
        <color rgb="FFFF0000"/>
        <rFont val="Calibri"/>
        <family val="2"/>
      </rPr>
      <t>Pi=2210</t>
    </r>
    <r>
      <rPr>
        <b/>
        <sz val="12"/>
        <color rgb="FF0000FF"/>
        <rFont val="Calibri"/>
        <family val="2"/>
      </rPr>
      <t xml:space="preserve"> PSI,  Ti=247 F, Tm=297 F, USP/DSP=385/250 PSI, WHT=230 F,  H2S =7 PPM , CO2 =5 % , Qg=0.435 MMSCF/D</t>
    </r>
  </si>
  <si>
    <r>
      <t xml:space="preserve">Hall#3 (SKID) 
FREQ=50 HZ, CUR.=65 A, </t>
    </r>
    <r>
      <rPr>
        <b/>
        <u/>
        <sz val="14"/>
        <color rgb="FFFF0000"/>
        <rFont val="Calibri"/>
        <family val="2"/>
      </rPr>
      <t>Pi=2175</t>
    </r>
    <r>
      <rPr>
        <b/>
        <sz val="12"/>
        <color rgb="FF0000FF"/>
        <rFont val="Calibri"/>
        <family val="2"/>
      </rPr>
      <t xml:space="preserve"> PSI,  Ti=247 F, Tm=299 F, USP/DSP=375/250 PSI, WHT=232 F,  H2S =7 PPM , CO2 =5 % , Qg=0.479 MMSCF/D                                                                                                                   </t>
    </r>
  </si>
  <si>
    <r>
      <t>NO PUMP ACTION ,</t>
    </r>
    <r>
      <rPr>
        <b/>
        <sz val="12"/>
        <color rgb="FFFF0000"/>
        <rFont val="Calibri"/>
        <family val="2"/>
      </rPr>
      <t xml:space="preserve"> RESET</t>
    </r>
    <r>
      <rPr>
        <b/>
        <sz val="12"/>
        <color rgb="FF0000FF"/>
        <rFont val="Calibri"/>
        <family val="2"/>
      </rPr>
      <t xml:space="preserve"> , ON STREAM</t>
    </r>
  </si>
  <si>
    <r>
      <t xml:space="preserve">NO PUMP ACTION , </t>
    </r>
    <r>
      <rPr>
        <b/>
        <sz val="12"/>
        <color rgb="FFFF0000"/>
        <rFont val="Calibri"/>
        <family val="2"/>
      </rPr>
      <t>RESET</t>
    </r>
    <r>
      <rPr>
        <b/>
        <sz val="12"/>
        <color rgb="FF0000FF"/>
        <rFont val="Calibri"/>
        <family val="2"/>
      </rPr>
      <t xml:space="preserve"> , ON STREAM </t>
    </r>
  </si>
  <si>
    <t>DSP DROPPED FROM 270 TO 155 PSI AFTER STOPPING E-DEEP-10</t>
  </si>
  <si>
    <t xml:space="preserve"> STATIC FOR 3 HRS ( TIMER MODE )</t>
  </si>
  <si>
    <r>
      <t xml:space="preserve">SEVERE GAS INTERFERENCE , </t>
    </r>
    <r>
      <rPr>
        <b/>
        <sz val="12"/>
        <color rgb="FFFF0000"/>
        <rFont val="Calibri"/>
        <family val="2"/>
      </rPr>
      <t>P.FILLAGE = 30%</t>
    </r>
  </si>
  <si>
    <r>
      <t xml:space="preserve">HALL TMU#4 </t>
    </r>
    <r>
      <rPr>
        <b/>
        <sz val="12"/>
        <color rgb="FFFF0000"/>
        <rFont val="Calibri"/>
        <family val="2"/>
      </rPr>
      <t>( TEST FOR 6 HRS THEN NO PUMP ACTION)</t>
    </r>
  </si>
  <si>
    <t>Hall#3 (SKID)
FREQ= 44 Hz, CUR=51.5 A, PIP= 2330 PSI, PDP= 4740 PSI, Ti=248 F, M.T = 285 F, WHP= 590/190 PSI , WHT=232 F, CO2= 7 %, H2S= 9 PPM.</t>
  </si>
  <si>
    <r>
      <t xml:space="preserve">Hall#3 (SKID) 
FREQ=50 HZ, CUR=65.5 A, </t>
    </r>
    <r>
      <rPr>
        <b/>
        <u/>
        <sz val="12"/>
        <color rgb="FFFF0000"/>
        <rFont val="Calibri"/>
        <family val="2"/>
      </rPr>
      <t>Pi=2165 PSI,</t>
    </r>
    <r>
      <rPr>
        <b/>
        <sz val="12"/>
        <color rgb="FF0000FF"/>
        <rFont val="Calibri"/>
        <family val="2"/>
      </rPr>
      <t xml:space="preserve">  Ti=247 F, Tm=298.5 F, USP/DSP=335/180 PSI, WHT=229 F,  H2S =7 PPM , CO2 =5 % , Qg=0.485MMSCF/D</t>
    </r>
  </si>
  <si>
    <t>Hall#3 (SKID)
FREQ= 44 Hz, CUR=51.4 A, PIP= 2327.7 PSI, PDP= 4738 PSI, Ti=248 F, M.T = 285.4 F, WHP= 583/187 PSI , WHT=231 F, CO2= 7 %, H2S= 9 PPM.</t>
  </si>
  <si>
    <t xml:space="preserve"> Hall#3 (SKID)
 FREQ= 40 Hz, CUR=71/73 A, WHP=210 PSI, PIP = 2200 PSI, PDP=4215 PSI , Ti= 247 F, WHT=224 F,  Tm=268 F, CO2= 3 %, H2S= 7 PPM.</t>
  </si>
  <si>
    <t xml:space="preserve"> Hall#3 (SKID)
FREQ= 50 HZ,  CUR=24.7 A, PIP=688 PSI, PDP=2925 PSI, Ti = 226 f , Tm=263 F , DSP=155 PSI , WHT=141 F , H2S =3 PPM , CO2 =7 %,  </t>
  </si>
  <si>
    <t>SHUT IN THE WELL DUE TO HIGH +/- W.C 90%</t>
  </si>
  <si>
    <r>
      <t xml:space="preserve">ROD NO. ( </t>
    </r>
    <r>
      <rPr>
        <b/>
        <sz val="12"/>
        <color rgb="FFFF0000"/>
        <rFont val="Calibri"/>
        <family val="2"/>
      </rPr>
      <t>6X1"</t>
    </r>
    <r>
      <rPr>
        <b/>
        <sz val="12"/>
        <color rgb="FF0000FF"/>
        <rFont val="Calibri"/>
        <family val="2"/>
      </rPr>
      <t xml:space="preserve"> ) PARTED, FISHED OK, REPLACED, ON STREAM</t>
    </r>
  </si>
  <si>
    <r>
      <t xml:space="preserve">NO PUMP ACTION , R.TRIP , REPLACED ( </t>
    </r>
    <r>
      <rPr>
        <b/>
        <sz val="12"/>
        <color rgb="FFFF0000"/>
        <rFont val="Calibri"/>
        <family val="2"/>
        <scheme val="minor"/>
      </rPr>
      <t>5X1"+30X7/8" BY N-97 COND.2 S/R</t>
    </r>
    <r>
      <rPr>
        <b/>
        <sz val="12"/>
        <color rgb="FF0000FF"/>
        <rFont val="Calibri"/>
        <family val="2"/>
        <scheme val="minor"/>
      </rPr>
      <t xml:space="preserve"> ) , ON STREAM</t>
    </r>
  </si>
  <si>
    <t xml:space="preserve">Hall#3 (SKID)                                          
 FREQ=50 HZ, CUR.= 75/78A, USP/DSP=420./290 PSI, WHT= 231F,  H2S = 10 PPM , CO2 = 11 % </t>
  </si>
  <si>
    <t xml:space="preserve">Hall#3 (SKID)                                          
 FREQ.= 46 HZ , CUR=87/92 A , PIP =1215 PSI , PDP= 4260 PSI, Tm =289 F, Ti=253 F, DSP = 335 PSI , WHT = 237 F, CO2= 5 %, H2S= 7 PPM         </t>
  </si>
  <si>
    <t xml:space="preserve"> OPENED CHOKE TILL HAD USP DECREASED F/750 PSI TO 600 PSI. </t>
  </si>
  <si>
    <t xml:space="preserve"> Hall#3 (SKID)                                          
FREQ= 44 Hz, CUR=51.7 A, PIP= 2328 PSI, PDP= 4745 PSI, Ti=248 F, M.T = 285 F, WHP= 590/180 PSI , WHT=232 F, CO2= 7 %, H2S= 9 PPM.</t>
  </si>
  <si>
    <r>
      <t xml:space="preserve">NO PUMP ACTION , R.TRIP , FOUND ACTION &amp; SUCTION , PERFORMED HYDRO TEST , NOT HOLD , R.TRIP WITH ANCHOR PUMP , RETRIEVED ( </t>
    </r>
    <r>
      <rPr>
        <b/>
        <sz val="12"/>
        <color rgb="FFFF0000"/>
        <rFont val="Calibri"/>
        <family val="2"/>
      </rPr>
      <t>10X1"</t>
    </r>
    <r>
      <rPr>
        <b/>
        <sz val="12"/>
        <color rgb="FF0000FF"/>
        <rFont val="Calibri"/>
        <family val="2"/>
      </rPr>
      <t>) RODS , SET ANCHOR PUMP @ 5700 FT , ON STREAM</t>
    </r>
  </si>
  <si>
    <r>
      <t xml:space="preserve">ROD NO. ( </t>
    </r>
    <r>
      <rPr>
        <b/>
        <sz val="12"/>
        <color rgb="FFFF0000"/>
        <rFont val="Calibri"/>
        <family val="2"/>
      </rPr>
      <t>31X1"</t>
    </r>
    <r>
      <rPr>
        <b/>
        <sz val="12"/>
        <color rgb="FF0000FF"/>
        <rFont val="Calibri"/>
        <family val="2"/>
      </rPr>
      <t xml:space="preserve"> ) PARTED, FISHED OK, REPLACED, ON STREAM</t>
    </r>
  </si>
  <si>
    <r>
      <rPr>
        <b/>
        <sz val="12"/>
        <color rgb="FFFF0000"/>
        <rFont val="Calibri"/>
        <family val="2"/>
      </rPr>
      <t>POLISHED ROD PARTED</t>
    </r>
    <r>
      <rPr>
        <b/>
        <sz val="12"/>
        <color rgb="FF0000FF"/>
        <rFont val="Calibri"/>
        <family val="2"/>
      </rPr>
      <t xml:space="preserve">, FISHED PARTED POLISHED ROD, TRY TO UNSET DHP, TENSION  40000 LB, TENSION DECREASED SUDENALLY TO 3000 LB, POOH W/ S/R FOUND </t>
    </r>
    <r>
      <rPr>
        <b/>
        <sz val="12"/>
        <color rgb="FFFF0000"/>
        <rFont val="Calibri"/>
        <family val="2"/>
      </rPr>
      <t>ROD NO. 50X1" UNSCREW</t>
    </r>
    <r>
      <rPr>
        <b/>
        <sz val="12"/>
        <color rgb="FF0000FF"/>
        <rFont val="Calibri"/>
        <family val="2"/>
      </rPr>
      <t>,  FISHED OK,</t>
    </r>
    <r>
      <rPr>
        <b/>
        <sz val="12"/>
        <color rgb="FFFF0000"/>
        <rFont val="Calibri"/>
        <family val="2"/>
      </rPr>
      <t xml:space="preserve"> </t>
    </r>
    <r>
      <rPr>
        <b/>
        <u/>
        <sz val="12"/>
        <color rgb="FFFF0000"/>
        <rFont val="Calibri"/>
        <family val="2"/>
      </rPr>
      <t>R.TRIP W/ NEW 2" DHP</t>
    </r>
    <r>
      <rPr>
        <b/>
        <sz val="12"/>
        <color rgb="FF0000FF"/>
        <rFont val="Calibri"/>
        <family val="2"/>
      </rPr>
      <t xml:space="preserve"> , CHANGED 6 RODS X SINKER BAR SEC. , ON STREAM</t>
    </r>
  </si>
  <si>
    <r>
      <rPr>
        <b/>
        <sz val="12"/>
        <color rgb="FFFF0000"/>
        <rFont val="Calibri"/>
        <family val="2"/>
      </rPr>
      <t>Hall#3 (SKID)</t>
    </r>
    <r>
      <rPr>
        <b/>
        <sz val="12"/>
        <color rgb="FF0000FF"/>
        <rFont val="Calibri"/>
        <family val="2"/>
      </rPr>
      <t xml:space="preserve"> 
FREQ=50 HZ, CUR=65 A, Pi=2170 PSI,  Ti=247 F, Tm=298 F, USP/DSP=365/245 PSI, WHT=231 F,  H2S =7 PPM , CO2 =5 % , Qg=0.384 MMSCF/D</t>
    </r>
  </si>
  <si>
    <r>
      <rPr>
        <b/>
        <sz val="12"/>
        <color rgb="FFFF0000"/>
        <rFont val="Calibri"/>
        <family val="2"/>
      </rPr>
      <t>Hall#3 (SKID)</t>
    </r>
    <r>
      <rPr>
        <b/>
        <sz val="12"/>
        <color rgb="FF0000FF"/>
        <rFont val="Calibri"/>
        <family val="2"/>
      </rPr>
      <t xml:space="preserve"> 
FREQ=50 HZ, CUR=65.7 A, Pi=2220 PSI,  Ti=247 F, Tm=299 F, USP/DSP=360/255 PSI, WHT=231 F,  H2S =7 PPM , CO2 =5 % , Qg=0.524 MMSCF/D</t>
    </r>
  </si>
  <si>
    <t xml:space="preserve"> Hall#3 (SKID)
FREQ= 50 HZ,  CUR=24.7 A, PIP=688 PSI, PDP=2925 PSI, Ti = 226 f , Tm=263 F , DSP=155 PSI , WHT=141 F , H2S =3 PPM , CO2 =7 %,</t>
  </si>
  <si>
    <t>Hall#3 (SKID)                                          
FREQ=50 HZ, CUR.=60 A, USP/DSP=380/255 PSI,WHT=245 F, H2S=8 PPM, CO2=4 %</t>
  </si>
  <si>
    <t>OPENED CHOKE TILL HAD USP DECREASED F/600 PSI TO 500 PSI.</t>
  </si>
  <si>
    <r>
      <t>Hall#3 (SKID)                                          
FREQ=52 Hz , CUR= 64.7 A, USP/DSP=</t>
    </r>
    <r>
      <rPr>
        <b/>
        <u/>
        <sz val="12"/>
        <color rgb="FFFF0000"/>
        <rFont val="Calibri"/>
        <family val="2"/>
      </rPr>
      <t>635</t>
    </r>
    <r>
      <rPr>
        <b/>
        <sz val="12"/>
        <color indexed="12"/>
        <rFont val="Calibri"/>
        <family val="2"/>
      </rPr>
      <t xml:space="preserve">/279  PSI, PIP=1885 PSI, PDP=3268 PSI, Ti=244 F, M.T =312 F ,WHT =222 F ,  GAS RATE=1.014  MMSCF/D, H2S=8 PPM, CO2=7 %  
</t>
    </r>
  </si>
  <si>
    <r>
      <t>Hall#3 (SKID)             
FREQ=52 Hz , CUR= 65.4 A, USP/DSP=</t>
    </r>
    <r>
      <rPr>
        <b/>
        <u/>
        <sz val="12"/>
        <color rgb="FFFF0000"/>
        <rFont val="Calibri"/>
        <family val="2"/>
      </rPr>
      <t>775</t>
    </r>
    <r>
      <rPr>
        <b/>
        <sz val="12"/>
        <color indexed="12"/>
        <rFont val="Calibri"/>
        <family val="2"/>
      </rPr>
      <t xml:space="preserve">/310  PSI, PIP=1880 PSI, PDP=3410 PSI, Ti=246 F, M.T =313.5 F ,WHT =225 F ,  GAS RATE=0.975  MMSCF/D, H2S=8 PPM, CO2=7 %  
</t>
    </r>
  </si>
  <si>
    <r>
      <t>Hall#3 (SKID)                                          
FREQ=52 Hz , CUR= 64.5 A, USP/DSP=</t>
    </r>
    <r>
      <rPr>
        <b/>
        <u/>
        <sz val="12"/>
        <color rgb="FFFF0000"/>
        <rFont val="Calibri"/>
        <family val="2"/>
      </rPr>
      <t>500</t>
    </r>
    <r>
      <rPr>
        <b/>
        <sz val="12"/>
        <color indexed="12"/>
        <rFont val="Calibri"/>
        <family val="2"/>
      </rPr>
      <t>/279  PSI, PIP=1883 PSI, PDP=3194 PSI, Ti=244 F, M.T =310 F ,WHT =222 F ,  GAS RATE=1.079  MMSCF/D, H2S=8 PPM, CO2=7 %</t>
    </r>
  </si>
  <si>
    <r>
      <rPr>
        <b/>
        <sz val="12"/>
        <color rgb="FFFF0000"/>
        <rFont val="Calibri"/>
        <family val="2"/>
      </rPr>
      <t xml:space="preserve">                                 EXPRO.3 (TMU)        </t>
    </r>
    <r>
      <rPr>
        <b/>
        <sz val="12"/>
        <color rgb="FF0000FF"/>
        <rFont val="Calibri"/>
        <family val="2"/>
      </rPr>
      <t xml:space="preserve">                                
FREQ=50 HZ, CUR.=60 A, USP/DSP=420/245 PSI,WHT=231 F, H2S=10 PPM, CO2=11 %</t>
    </r>
  </si>
  <si>
    <r>
      <t xml:space="preserve">                     </t>
    </r>
    <r>
      <rPr>
        <b/>
        <sz val="12"/>
        <color rgb="FFFF0000"/>
        <rFont val="Calibri"/>
        <family val="2"/>
      </rPr>
      <t xml:space="preserve">  Hall#3 (SKID)      </t>
    </r>
    <r>
      <rPr>
        <b/>
        <sz val="12"/>
        <color rgb="FF0000FF"/>
        <rFont val="Calibri"/>
        <family val="2"/>
      </rPr>
      <t xml:space="preserve">                                    
FREQ=50 HZ, CUR.=60 A, USP/DSP=420/245 PSI,WHT=231 F, H2S=10 PPM, CO2=11 %</t>
    </r>
  </si>
  <si>
    <t xml:space="preserve">Hall#3 (SKID) 
  FREQ.= 46 HZ , CUR=87/91 A , PIP =1193 PSI , PDP= 4225 PSI, Tm =288 F, Ti=253 F, DSP = 298 PSI , WHT = 238 F, CO2= 5 %, H2S= 7 PPM   </t>
  </si>
  <si>
    <t xml:space="preserve">                   Hall#3 (SKID)                                          
FREQ= 44 Hz, CUR=51.7 A, PIP= 2328 PSI, PDP= 4745 PSI, Ti=248 F, M.T = 285 F, WHP= 590/180 PSI , WHT=232 F, CO2= 7 %, H2S= 9 PPM.
</t>
  </si>
  <si>
    <t xml:space="preserve"> RIH W/ 2.805" G.C (SAME LOGGING PLUG SIZE), PASSSED 2.81" X-NIPPLE, TAGGED @ TELESCOPE SWIVEL @ DEPTH 6630', R/D FOR S/L, CANCELLED PLT JOB DUE TO HALL. ISSUE.</t>
  </si>
  <si>
    <t xml:space="preserve">                               Hall#3 (SKID)                                                         
FREQ=52 Hz , CUR= 65 A, USP/DSP=570/280 PSI, PIP=1900 PSI, PDP=3200 PSI, Ti=244 F, M.T =308 F ,WHT =222 F ,  GAS RATE=1.11 MMSCF/D, H2S=8 PPM, CO2=7 %                                                     
</t>
  </si>
  <si>
    <t xml:space="preserve">  Hall#3 (SKID)                                              
 FREQ= 40 Hz, CUR=66/69 A, WHP=200 PSI, PIP = 2260 PSI, PDP=4205 PSI , Ti= 246 F, WHT=226 F,  Tm=267 F, CO2= 3 %, H2S= 7 PPM.        </t>
  </si>
  <si>
    <t xml:space="preserve">         Hall#3 (SKID)                                                  
FREQ=50 HZ, CUR=67.5 A, Pi=2240 PSI,  Ti=247 F, Tm=301 F, USP/DSP=375/245 PSI, WHT=233 F,  H2S =7 PPM , CO2 =5 % , Qg=0.517 MMSCF/D         </t>
  </si>
  <si>
    <t xml:space="preserve">   Hall#3 (SKID)                                  
  FREQ= 50 HZ,  CUR=24.5 A, PIP=655 PSI, PDP=2910 PSI, Ti = 225 f , Tm=263 F , DSP=163 PSI , WHT=140 F , H2S =3 PPM , CO2 =7 %,</t>
  </si>
  <si>
    <r>
      <t xml:space="preserve">NO PUMP ACTION , </t>
    </r>
    <r>
      <rPr>
        <b/>
        <sz val="18"/>
        <color rgb="FFFF0000"/>
        <rFont val="Calibri"/>
        <family val="2"/>
      </rPr>
      <t>2</t>
    </r>
    <r>
      <rPr>
        <b/>
        <sz val="12"/>
        <color rgb="FF0000FF"/>
        <rFont val="Calibri"/>
        <family val="2"/>
      </rPr>
      <t xml:space="preserve"> </t>
    </r>
    <r>
      <rPr>
        <b/>
        <sz val="12"/>
        <color rgb="FFFF0000"/>
        <rFont val="Calibri"/>
        <family val="2"/>
      </rPr>
      <t>R.TRIP</t>
    </r>
    <r>
      <rPr>
        <b/>
        <sz val="12"/>
        <color rgb="FF0000FF"/>
        <rFont val="Calibri"/>
        <family val="2"/>
      </rPr>
      <t xml:space="preserve"> , </t>
    </r>
    <r>
      <rPr>
        <b/>
        <sz val="12"/>
        <color rgb="FF0000FF"/>
        <rFont val="Calibri"/>
        <family val="2"/>
      </rPr>
      <t xml:space="preserve"> ON STREAM.</t>
    </r>
  </si>
  <si>
    <t>SENT S/U  TO FALAK-21</t>
  </si>
  <si>
    <r>
      <t xml:space="preserve">TOTAL RETRIEVED RODS </t>
    </r>
    <r>
      <rPr>
        <b/>
        <sz val="12"/>
        <color rgb="FFFF0000"/>
        <rFont val="Calibri"/>
        <family val="2"/>
      </rPr>
      <t>10 X 1"</t>
    </r>
  </si>
  <si>
    <r>
      <t xml:space="preserve">TOTAL RETRIEVED RODS </t>
    </r>
    <r>
      <rPr>
        <b/>
        <sz val="12"/>
        <color rgb="FFFF0000"/>
        <rFont val="Calibri"/>
        <family val="2"/>
      </rPr>
      <t>11 X 1"</t>
    </r>
  </si>
  <si>
    <r>
      <t xml:space="preserve">TOTAL RETRIEVED RODS </t>
    </r>
    <r>
      <rPr>
        <b/>
        <sz val="12"/>
        <color rgb="FFFF0000"/>
        <rFont val="Calibri"/>
        <family val="2"/>
      </rPr>
      <t>33 X 1"</t>
    </r>
  </si>
  <si>
    <r>
      <t xml:space="preserve">NO PUMP ACTION , </t>
    </r>
    <r>
      <rPr>
        <b/>
        <sz val="20"/>
        <color rgb="FFFF0000"/>
        <rFont val="Calibri"/>
        <family val="2"/>
      </rPr>
      <t>2</t>
    </r>
    <r>
      <rPr>
        <b/>
        <sz val="12"/>
        <color rgb="FF0000FF"/>
        <rFont val="Calibri"/>
        <family val="2"/>
      </rPr>
      <t xml:space="preserve"> R/T W/ </t>
    </r>
    <r>
      <rPr>
        <b/>
        <sz val="12"/>
        <color rgb="FFFF0000"/>
        <rFont val="Calibri"/>
        <family val="2"/>
      </rPr>
      <t>2 " ANCHOR PUMP</t>
    </r>
    <r>
      <rPr>
        <b/>
        <sz val="12"/>
        <color rgb="FF0000FF"/>
        <rFont val="Calibri"/>
        <family val="2"/>
      </rPr>
      <t xml:space="preserve"> ,  TOTAL RET.</t>
    </r>
    <r>
      <rPr>
        <b/>
        <sz val="12"/>
        <color rgb="FFFF0000"/>
        <rFont val="Calibri"/>
        <family val="2"/>
      </rPr>
      <t xml:space="preserve"> (22 X1 ")</t>
    </r>
    <r>
      <rPr>
        <b/>
        <sz val="12"/>
        <color rgb="FF0000FF"/>
        <rFont val="Calibri"/>
        <family val="2"/>
      </rPr>
      <t xml:space="preserve"> RODS ,SET AANCHOR @ 4900 FT,NOT PRODUCE , WAITING FOR W/O</t>
    </r>
  </si>
  <si>
    <r>
      <t>POOH WITH 1.75" DHP , RIH WITH</t>
    </r>
    <r>
      <rPr>
        <b/>
        <u/>
        <sz val="12"/>
        <color rgb="FFFF0000"/>
        <rFont val="Calibri"/>
        <family val="2"/>
      </rPr>
      <t xml:space="preserve"> 2.25" DHP </t>
    </r>
    <r>
      <rPr>
        <b/>
        <sz val="12"/>
        <color rgb="FF0000FF"/>
        <rFont val="Calibri"/>
        <family val="2"/>
      </rPr>
      <t>, ON STREAM</t>
    </r>
  </si>
  <si>
    <r>
      <t>UNDER W/O DUE TO</t>
    </r>
    <r>
      <rPr>
        <b/>
        <sz val="12"/>
        <color rgb="FFFF0000"/>
        <rFont val="Calibri"/>
        <family val="2"/>
      </rPr>
      <t xml:space="preserve"> C/S from ESP To S/R</t>
    </r>
    <r>
      <rPr>
        <b/>
        <sz val="12"/>
        <color rgb="FF0000FF"/>
        <rFont val="Calibri"/>
        <family val="2"/>
      </rPr>
      <t xml:space="preserve"> &amp; PERFORM </t>
    </r>
    <r>
      <rPr>
        <b/>
        <sz val="12"/>
        <color rgb="FFFF0000"/>
        <rFont val="Calibri"/>
        <family val="2"/>
      </rPr>
      <t>W.S.O</t>
    </r>
    <r>
      <rPr>
        <b/>
        <sz val="12"/>
        <color rgb="FF0000FF"/>
        <rFont val="Calibri"/>
        <family val="2"/>
      </rPr>
      <t xml:space="preserve"> ,POOH WITH ESP ASSY., SET </t>
    </r>
    <r>
      <rPr>
        <b/>
        <sz val="12"/>
        <color rgb="FFFF0000"/>
        <rFont val="Calibri"/>
        <family val="2"/>
      </rPr>
      <t>7" FAST B.P</t>
    </r>
    <r>
      <rPr>
        <b/>
        <sz val="12"/>
        <color rgb="FF0000FF"/>
        <rFont val="Calibri"/>
        <family val="2"/>
      </rPr>
      <t xml:space="preserve"> @ 7700 FT,  ,
 PERFORM BREADEN HEAD INJECTIVITY TEST </t>
    </r>
    <r>
      <rPr>
        <b/>
        <sz val="12"/>
        <color rgb="FFFF0000"/>
        <rFont val="Calibri"/>
        <family val="2"/>
      </rPr>
      <t>ON KHARITA FORMATION</t>
    </r>
    <r>
      <rPr>
        <b/>
        <sz val="12"/>
        <color rgb="FF0000FF"/>
        <rFont val="Calibri"/>
        <family val="2"/>
      </rPr>
      <t xml:space="preserve"> AS FOLLOWS:- 
 INCREASED PRESSURE TO 400 PSI, OBSERVED PRESSURE DROPPED TO 300 PSI WITHIN 5 MIN'S (20 PSI PER MIN).
 INCREASED PRESSURE TO 800 PSI, OPSERVED PRESSURE DROPPED TO 700 PSI WITHIN 5 MIN'S (20 PSI PER MIN).
 INCREASED PRESSURE TO 1200 PSI, OBSERVED PRESSURE DROPPED TO 800 PSI WITHIN 10 MIN'S (40 PSI PER MIN). , TOTAL VOLUME PUMPED = 3 BBL'S 8.8 PPG FILTRATED 4% KCL WTR
RIH WITH 7" RTTS PACKER, SET @  7650 FT/ORKB. (50 FT ABOVE 7" FAST DRILL BRIDGE PLUG). , PERFORM INTEGRITY TEST ON 7" BRIDGE PLUG @ 7700 FT UP TO 2500 PSI FOR 10 MIN'S, HOLD ,  
SET 7" SCAP LINER @ 7311 FT , mill out 7” FAST drill B.P.@ +/-7600 ft, PUSH DOWN TO 10339 FT,   , RIH WITH SELECTIVE S/R COMPLETION , </t>
    </r>
    <r>
      <rPr>
        <b/>
        <sz val="12"/>
        <color rgb="FFFF0000"/>
        <rFont val="Calibri"/>
        <family val="2"/>
      </rPr>
      <t xml:space="preserve">ISOLATED Kharita Formation (7410-7430) </t>
    </r>
    <r>
      <rPr>
        <b/>
        <sz val="16"/>
        <color rgb="FFFF0000"/>
        <rFont val="Calibri"/>
        <family val="2"/>
      </rPr>
      <t xml:space="preserve"> with Scap Liner</t>
    </r>
    <r>
      <rPr>
        <b/>
        <sz val="12"/>
        <color rgb="FFFF0000"/>
        <rFont val="Calibri"/>
        <family val="2"/>
      </rPr>
      <t xml:space="preserve"> </t>
    </r>
    <r>
      <rPr>
        <b/>
        <sz val="12"/>
        <color rgb="FF0000FF"/>
        <rFont val="Calibri"/>
        <family val="2"/>
      </rPr>
      <t xml:space="preserve">&amp; INSTALL PHL PKR ,  Top Packer at 7311' and bottom packer at 7490' , </t>
    </r>
    <r>
      <rPr>
        <b/>
        <sz val="12"/>
        <color rgb="FF00B050"/>
        <rFont val="Calibri"/>
        <family val="2"/>
      </rPr>
      <t>KEPT ON PROD. AEB -I (8,366 – 8,382) FT &amp; (8,398 – 8,416) FT , AEB- II- A (8612-8618)  06 FT ,  AEB II B (8750-8770) 20 FT , AEB - III - D (9218-9236) 18 FT &amp;  AEB - III- E (9261-9270)</t>
    </r>
    <r>
      <rPr>
        <b/>
        <sz val="12"/>
        <color rgb="FF0000FF"/>
        <rFont val="Calibri"/>
        <family val="2"/>
      </rPr>
      <t xml:space="preserve"> , KEPT KILLING  SSD OPEN , RIH WITH 1.75" DHP &amp; </t>
    </r>
    <r>
      <rPr>
        <b/>
        <u/>
        <sz val="12"/>
        <color rgb="FFFF0000"/>
        <rFont val="Calibri"/>
        <family val="2"/>
      </rPr>
      <t>NEW S/R D-78</t>
    </r>
    <r>
      <rPr>
        <b/>
        <sz val="12"/>
        <color rgb="FF0000FF"/>
        <rFont val="Calibri"/>
        <family val="2"/>
      </rPr>
      <t xml:space="preserve"> ( 35X1"+160X7/8"+102X1") , R/U FOR 912 M-II S/U FROM NADA-2 , ( S.L=128" , SH.S=8" ) , ON STREAM </t>
    </r>
    <r>
      <rPr>
        <b/>
        <u/>
        <sz val="12"/>
        <color rgb="FFFF0000"/>
        <rFont val="Calibri"/>
        <family val="2"/>
      </rPr>
      <t>28/4/2016</t>
    </r>
  </si>
  <si>
    <r>
      <t xml:space="preserve">HALL TMU # 4   , </t>
    </r>
    <r>
      <rPr>
        <b/>
        <sz val="12"/>
        <color rgb="FFFF0000"/>
        <rFont val="Calibri"/>
        <family val="2"/>
      </rPr>
      <t>1.75" DHP</t>
    </r>
  </si>
  <si>
    <t xml:space="preserve">                                    Hall#3 (SKID)                                                     
FREQ=50 HZ, CUR.=61.5 A, USP/DSP=385/225 PSI,WHT=246 F, H2S=10 PPM, CO2=11 %</t>
  </si>
  <si>
    <t xml:space="preserve">STOPPED THE WELL DUE TO LOW PRODUCTIVITY , POOH W/S/R &amp; DHP </t>
  </si>
  <si>
    <t>SPACE IN FOR DHP , ON STREAM.</t>
  </si>
  <si>
    <r>
      <t>NO PUMP ACTION , RESET , NOT PRODUCE , R.TRIP WITH 1.75" DHP (</t>
    </r>
    <r>
      <rPr>
        <b/>
        <sz val="12"/>
        <rFont val="Calibri"/>
        <family val="2"/>
      </rPr>
      <t xml:space="preserve"> FOUND STRAINER OF RETRIEVED DHP LOST IN THE WELL </t>
    </r>
    <r>
      <rPr>
        <b/>
        <sz val="12"/>
        <color rgb="FF0000FF"/>
        <rFont val="Calibri"/>
        <family val="2"/>
      </rPr>
      <t>) , NOT PRODUCE , R.TRIP WITH</t>
    </r>
    <r>
      <rPr>
        <b/>
        <sz val="12"/>
        <color rgb="FFFF0000"/>
        <rFont val="Calibri"/>
        <family val="2"/>
      </rPr>
      <t xml:space="preserve"> 1.5" DHP</t>
    </r>
    <r>
      <rPr>
        <b/>
        <sz val="12"/>
        <color rgb="FF0000FF"/>
        <rFont val="Calibri"/>
        <family val="2"/>
      </rPr>
      <t xml:space="preserve"> </t>
    </r>
    <r>
      <rPr>
        <b/>
        <sz val="12"/>
        <color rgb="FFFF0000"/>
        <rFont val="Calibri"/>
        <family val="2"/>
      </rPr>
      <t>( LUFKIN DHP)</t>
    </r>
    <r>
      <rPr>
        <b/>
        <sz val="12"/>
        <color rgb="FF0000FF"/>
        <rFont val="Calibri"/>
        <family val="2"/>
      </rPr>
      <t xml:space="preserve">, ON STREAM </t>
    </r>
    <r>
      <rPr>
        <b/>
        <sz val="12"/>
        <color rgb="FFFF0000"/>
        <rFont val="Calibri"/>
        <family val="2"/>
      </rPr>
      <t>1/2/2016</t>
    </r>
  </si>
  <si>
    <t>BAKER, ANCHOR PUMP</t>
  </si>
  <si>
    <t>BAKER (L.P.E)</t>
  </si>
  <si>
    <t xml:space="preserve">         EXPRO#3 (SKID)                                                  
FREQ=50 HZ, CUR=67.5 A, Pi=2267 PSI,  Tm=301 F, USP/DSP=405/290 PSI, WHT=234 F, Qg=0.662 MMSCF/D         </t>
  </si>
  <si>
    <t>R/D FOR S/U , TRANSFERRED SAME TO ROSA-N-1X</t>
  </si>
  <si>
    <r>
      <rPr>
        <b/>
        <u/>
        <sz val="12"/>
        <color rgb="FFFF0000"/>
        <rFont val="Calibri"/>
        <family val="2"/>
      </rPr>
      <t xml:space="preserve">EXPRO. #3  (TMU) </t>
    </r>
    <r>
      <rPr>
        <b/>
        <sz val="12"/>
        <color indexed="12"/>
        <rFont val="Calibri"/>
        <family val="2"/>
      </rPr>
      <t xml:space="preserve">  FREQ=52 Hz , CUR= 65 A, USP/DSP=570/320 PSI, PIP=1855 PSI, PDP=3195 PSI , M.T = 310 F ,WHT =220 F ,  GAS RATE=0.799 MMSCF/D, H2S=8 PPM, CO2=7 %</t>
    </r>
  </si>
  <si>
    <r>
      <t xml:space="preserve">EXPRO.#3 (TMU) </t>
    </r>
    <r>
      <rPr>
        <b/>
        <sz val="12"/>
        <color rgb="FFFF0000"/>
        <rFont val="Calibri"/>
        <family val="2"/>
      </rPr>
      <t>WRONG TEST</t>
    </r>
  </si>
  <si>
    <t xml:space="preserve"> Hall#3 (SKID)
 FREQ= 40 Hz, CUR=68/70 A, WHP=200 PSI, PIP = 2225 PSI, PDP=4190 PSI , Ti= 246 F, WHT=225 F,  Tm=267F, CO2= 3 %, H2S= 7 PPM.</t>
  </si>
  <si>
    <r>
      <t xml:space="preserve">BAKER, </t>
    </r>
    <r>
      <rPr>
        <b/>
        <u/>
        <sz val="12"/>
        <color rgb="FFFF0000"/>
        <rFont val="Calibri"/>
        <family val="2"/>
      </rPr>
      <t>2.25" DHP, SH.S=10"</t>
    </r>
  </si>
  <si>
    <r>
      <t xml:space="preserve">BAKER , </t>
    </r>
    <r>
      <rPr>
        <b/>
        <sz val="12"/>
        <color rgb="FFFF0000"/>
        <rFont val="Calibri"/>
        <family val="2"/>
      </rPr>
      <t>SH.S=8" , P.S=2.25"</t>
    </r>
  </si>
  <si>
    <t xml:space="preserve">   EXPRO#8 (TMU)                                           
  FREQ=50 HZ, CUR=68 A, Pi=2275 PSI,  Tm=302 F, USP/DSP=390/265 PSI, WHT=233 F, Qg=0.364 MMSCF/D     </t>
  </si>
  <si>
    <t xml:space="preserve"> DOWN DUE TO UNDERLOAD PROBLEM, STARTED THE WELL, BLEED CASING, STILL NOT PRODUCE, STOPPED THE WELL</t>
  </si>
  <si>
    <r>
      <t xml:space="preserve">PERFORMED PRESS. TEST AGAINST 2.56" FB-2 @ 1000 PSI USING SCHL. PUMP  ,  PRESS. NOT HOLD 
( </t>
    </r>
    <r>
      <rPr>
        <b/>
        <u/>
        <sz val="12"/>
        <color rgb="FFFF0000"/>
        <rFont val="Calibri"/>
        <family val="2"/>
      </rPr>
      <t>WRONG TEST BASED ON  WRONG COMPLETION SKETCH</t>
    </r>
    <r>
      <rPr>
        <b/>
        <sz val="12"/>
        <color rgb="FF0000FF"/>
        <rFont val="Calibri"/>
        <family val="2"/>
      </rPr>
      <t xml:space="preserve"> )</t>
    </r>
  </si>
  <si>
    <r>
      <rPr>
        <b/>
        <u/>
        <sz val="12"/>
        <color rgb="FFFF0000"/>
        <rFont val="Calibri"/>
        <family val="2"/>
      </rPr>
      <t>EXPRO#8 (TMU)</t>
    </r>
    <r>
      <rPr>
        <b/>
        <sz val="12"/>
        <color indexed="12"/>
        <rFont val="Calibri"/>
        <family val="2"/>
      </rPr>
      <t xml:space="preserve">
FREQ=52 Hz , CUR= 66 A, USP/DSP=570/290 PSI, PIP=1837 PSI, PDP=3195 PSI ,Ti=245f,  M.T = 309 F ,WHT =223 F ,  GAS RATE=0.863 MMSCF/D, H2S=8 PPM, CO2=7 %                                                                                    </t>
    </r>
  </si>
  <si>
    <t>Hall#3 (SKID)                                  
  FREQ= 50 HZ,  CUR=24.1 A, PIP=628 PSI, PDP=2890 PSI, Ti = 225 F , Tm=262 F , DSP=160 PSI , WHT=142 F , H2S =3 PPM , CO2 =7 %,</t>
  </si>
  <si>
    <t xml:space="preserve"> EXPRO#8 (TMU)                                          
 FREQ=50 HZ, CUR.= 75/78A, USP/DSP=475/250 PSI, WHT= 232 F,  H2S = 18 PPM , CO2 = 6 % </t>
  </si>
  <si>
    <r>
      <t>FINISHED DRILLING , COMPLEATED THE WELL AS OIL PRODUCER FROM</t>
    </r>
    <r>
      <rPr>
        <b/>
        <sz val="12"/>
        <color rgb="FF00B050"/>
        <rFont val="Calibri"/>
        <family val="2"/>
      </rPr>
      <t xml:space="preserve"> ( </t>
    </r>
    <r>
      <rPr>
        <b/>
        <u/>
        <sz val="12"/>
        <color rgb="FF00B050"/>
        <rFont val="Calibri"/>
        <family val="2"/>
      </rPr>
      <t>B- I(5881-5893) P=(1187-1788)PSI &amp;(5897-5917) P=(1187-1788)PSI</t>
    </r>
    <r>
      <rPr>
        <b/>
        <u/>
        <sz val="12"/>
        <color indexed="10"/>
        <rFont val="Calibri"/>
        <family val="2"/>
      </rPr>
      <t xml:space="preserve">   , PERFORMED FRAC JOB </t>
    </r>
    <r>
      <rPr>
        <b/>
        <sz val="12"/>
        <color indexed="10"/>
        <rFont val="Calibri"/>
        <family val="2"/>
      </rPr>
      <t xml:space="preserve">) </t>
    </r>
    <r>
      <rPr>
        <b/>
        <sz val="12"/>
        <color rgb="FF0000FF"/>
        <rFont val="Calibri"/>
        <family val="2"/>
      </rPr>
      <t>,</t>
    </r>
    <r>
      <rPr>
        <b/>
        <sz val="12"/>
        <color indexed="48"/>
        <rFont val="Calibri"/>
        <family val="2"/>
      </rPr>
      <t xml:space="preserve"> </t>
    </r>
    <r>
      <rPr>
        <b/>
        <sz val="12"/>
        <color rgb="FF0000CC"/>
        <rFont val="Calibri"/>
        <family val="2"/>
      </rPr>
      <t>USING</t>
    </r>
    <r>
      <rPr>
        <b/>
        <sz val="12"/>
        <color indexed="48"/>
        <rFont val="Calibri"/>
        <family val="2"/>
      </rPr>
      <t xml:space="preserve"> </t>
    </r>
    <r>
      <rPr>
        <b/>
        <sz val="12"/>
        <color rgb="FFFF0000"/>
        <rFont val="Calibri"/>
        <family val="2"/>
      </rPr>
      <t>S/R</t>
    </r>
    <r>
      <rPr>
        <b/>
        <sz val="12"/>
        <color indexed="48"/>
        <rFont val="Calibri"/>
        <family val="2"/>
      </rPr>
      <t xml:space="preserve"> </t>
    </r>
    <r>
      <rPr>
        <b/>
        <sz val="12"/>
        <color rgb="FF0000CC"/>
        <rFont val="Calibri"/>
        <family val="2"/>
      </rPr>
      <t xml:space="preserve">SYSTEM ,  RIH WITH </t>
    </r>
    <r>
      <rPr>
        <b/>
        <sz val="12"/>
        <color indexed="48"/>
        <rFont val="Calibri"/>
        <family val="2"/>
      </rPr>
      <t>1.75</t>
    </r>
    <r>
      <rPr>
        <b/>
        <sz val="12"/>
        <color rgb="FFFF0000"/>
        <rFont val="Calibri"/>
        <family val="2"/>
      </rPr>
      <t>"</t>
    </r>
    <r>
      <rPr>
        <b/>
        <sz val="12"/>
        <color indexed="48"/>
        <rFont val="Calibri"/>
        <family val="2"/>
      </rPr>
      <t xml:space="preserve"> </t>
    </r>
    <r>
      <rPr>
        <b/>
        <sz val="12"/>
        <color rgb="FF0000CC"/>
        <rFont val="Calibri"/>
        <family val="2"/>
      </rPr>
      <t>DHP WITH</t>
    </r>
    <r>
      <rPr>
        <b/>
        <sz val="12"/>
        <color indexed="48"/>
        <rFont val="Calibri"/>
        <family val="2"/>
      </rPr>
      <t xml:space="preserve"> </t>
    </r>
    <r>
      <rPr>
        <b/>
        <sz val="12"/>
        <color rgb="FF0000CC"/>
        <rFont val="Calibri"/>
        <family val="2"/>
      </rPr>
      <t xml:space="preserve">NEW   S/R </t>
    </r>
    <r>
      <rPr>
        <b/>
        <sz val="12"/>
        <color rgb="FFFF0000"/>
        <rFont val="Calibri"/>
        <family val="2"/>
      </rPr>
      <t>S-88</t>
    </r>
    <r>
      <rPr>
        <b/>
        <sz val="12"/>
        <color rgb="FF0000CC"/>
        <rFont val="Calibri"/>
        <family val="2"/>
      </rPr>
      <t xml:space="preserve"> ( 25X1"+ 125X7/8"+ 81X1" ) , R/U FOR </t>
    </r>
    <r>
      <rPr>
        <b/>
        <sz val="12"/>
        <color indexed="10"/>
        <rFont val="Calibri"/>
        <family val="2"/>
      </rPr>
      <t xml:space="preserve">NEW 912 M-II S/U,  </t>
    </r>
    <r>
      <rPr>
        <b/>
        <sz val="12"/>
        <color rgb="FF0000CC"/>
        <rFont val="Calibri"/>
        <family val="2"/>
      </rPr>
      <t>( SH.S= 8", S.L=  128") , ON STREAM</t>
    </r>
  </si>
  <si>
    <r>
      <t>ROD NO (</t>
    </r>
    <r>
      <rPr>
        <b/>
        <sz val="12"/>
        <color rgb="FFFF0000"/>
        <rFont val="Calibri"/>
        <family val="2"/>
      </rPr>
      <t>1X1"</t>
    </r>
    <r>
      <rPr>
        <b/>
        <sz val="12"/>
        <color rgb="FF0000FF"/>
        <rFont val="Calibri"/>
        <family val="2"/>
      </rPr>
      <t xml:space="preserve">) PARTED , FISHED , REPLACED (3X1") RODS , ON STREAM </t>
    </r>
  </si>
  <si>
    <r>
      <t>BAKER, (</t>
    </r>
    <r>
      <rPr>
        <b/>
        <sz val="12"/>
        <color rgb="FF00CC00"/>
        <rFont val="Calibri"/>
        <family val="2"/>
      </rPr>
      <t>AEB -I ,AEB- II- A , AEB II B , AEB - III - D &amp; AEB - III- E</t>
    </r>
    <r>
      <rPr>
        <b/>
        <sz val="12"/>
        <color rgb="FFFF0000"/>
        <rFont val="Calibri"/>
        <family val="2"/>
      </rPr>
      <t xml:space="preserve"> </t>
    </r>
    <r>
      <rPr>
        <b/>
        <sz val="12"/>
        <color indexed="12"/>
        <rFont val="Calibri"/>
        <family val="2"/>
      </rPr>
      <t>)</t>
    </r>
  </si>
  <si>
    <r>
      <t>AVG. W.C=95% , SALINITY = 186168 CL</t>
    </r>
    <r>
      <rPr>
        <b/>
        <sz val="16"/>
        <color rgb="FF0000FF"/>
        <rFont val="Calibri"/>
        <family val="2"/>
      </rPr>
      <t>⁻</t>
    </r>
    <r>
      <rPr>
        <b/>
        <sz val="16"/>
        <color rgb="FF00CC00"/>
        <rFont val="Calibri"/>
        <family val="2"/>
      </rPr>
      <t xml:space="preserve"> </t>
    </r>
    <r>
      <rPr>
        <b/>
        <sz val="12"/>
        <color rgb="FF00CC00"/>
        <rFont val="Calibri"/>
        <family val="2"/>
      </rPr>
      <t>FOR AEB -I ,AEB- II- A , AEB II B , AEB - III - D &amp; AEB - III- E</t>
    </r>
  </si>
  <si>
    <r>
      <t xml:space="preserve">ROD NO. ( </t>
    </r>
    <r>
      <rPr>
        <b/>
        <sz val="12"/>
        <color rgb="FFFF0000"/>
        <rFont val="Calibri"/>
        <family val="2"/>
      </rPr>
      <t xml:space="preserve">6X1" </t>
    </r>
    <r>
      <rPr>
        <b/>
        <sz val="12"/>
        <color rgb="FF0000FF"/>
        <rFont val="Calibri"/>
        <family val="2"/>
      </rPr>
      <t>) PARTED, FISHED OK, REPLACED (3X1" ) RODS, ON STREAM</t>
    </r>
  </si>
  <si>
    <r>
      <t xml:space="preserve">ROD NO. </t>
    </r>
    <r>
      <rPr>
        <b/>
        <sz val="12"/>
        <color rgb="FFFF0000"/>
        <rFont val="Calibri"/>
        <family val="2"/>
      </rPr>
      <t>(1X1"</t>
    </r>
    <r>
      <rPr>
        <b/>
        <sz val="12"/>
        <color rgb="FF0000FF"/>
        <rFont val="Calibri"/>
        <family val="2"/>
      </rPr>
      <t xml:space="preserve">) SINKER BAR  UNSREW , FISHED OK , </t>
    </r>
    <r>
      <rPr>
        <b/>
        <sz val="12"/>
        <color rgb="FFFF0000"/>
        <rFont val="Calibri"/>
        <family val="2"/>
      </rPr>
      <t>R.TRIP</t>
    </r>
    <r>
      <rPr>
        <b/>
        <sz val="12"/>
        <color rgb="FF0000FF"/>
        <rFont val="Calibri"/>
        <family val="2"/>
      </rPr>
      <t xml:space="preserve"> , ON STREAM</t>
    </r>
  </si>
  <si>
    <r>
      <t>ROD NO (</t>
    </r>
    <r>
      <rPr>
        <b/>
        <sz val="12"/>
        <color rgb="FFFF0000"/>
        <rFont val="Calibri"/>
        <family val="2"/>
      </rPr>
      <t xml:space="preserve"> 93 X7/8"</t>
    </r>
    <r>
      <rPr>
        <b/>
        <sz val="12"/>
        <color rgb="FF0000FF"/>
        <rFont val="Calibri"/>
        <family val="2"/>
      </rPr>
      <t xml:space="preserve"> ) PARTED , FISHED OK ,REPLACED (10X1") RODS , </t>
    </r>
    <r>
      <rPr>
        <b/>
        <sz val="12"/>
        <color rgb="FFFF0000"/>
        <rFont val="Calibri"/>
        <family val="2"/>
      </rPr>
      <t>R.TRIP</t>
    </r>
    <r>
      <rPr>
        <b/>
        <sz val="12"/>
        <color rgb="FF0000FF"/>
        <rFont val="Calibri"/>
        <family val="2"/>
      </rPr>
      <t xml:space="preserve"> , ON STREAM</t>
    </r>
  </si>
  <si>
    <t>R/U FOR S/U  FROM DORRA-26  ( 912 MAX-II , SH.S=8", S.L=119" ) , ON STREAM</t>
  </si>
  <si>
    <t>ROD NO (1X1" ) PARTED JUST BELOW POLISHED ROD, FISHED OK, REPLACED (3X1") RODS, ON STREAM</t>
  </si>
  <si>
    <r>
      <t xml:space="preserve">NO PUMP ACTION ,  </t>
    </r>
    <r>
      <rPr>
        <b/>
        <sz val="12"/>
        <color rgb="FFFF0000"/>
        <rFont val="Calibri"/>
        <family val="2"/>
      </rPr>
      <t>R.TRIP W/1.75 " ANCHOR PUMP</t>
    </r>
    <r>
      <rPr>
        <b/>
        <sz val="12"/>
        <color rgb="FF0000FF"/>
        <rFont val="Calibri"/>
        <family val="2"/>
      </rPr>
      <t xml:space="preserve"> ,  RET. 5 RODS X1 " , </t>
    </r>
    <r>
      <rPr>
        <b/>
        <sz val="12"/>
        <color rgb="FFFF0000"/>
        <rFont val="Calibri"/>
        <family val="2"/>
      </rPr>
      <t>SET ANCHOR @ 5450 FT</t>
    </r>
    <r>
      <rPr>
        <b/>
        <sz val="12"/>
        <color rgb="FF0000FF"/>
        <rFont val="Calibri"/>
        <family val="2"/>
      </rPr>
      <t xml:space="preserve">, ON STREAM </t>
    </r>
  </si>
  <si>
    <t>DECREASED S.L F/119" T/96"</t>
  </si>
  <si>
    <t>POOH W/ 1.5" DHP &amp; S/R , L/D S/R BESIDE THE WELL</t>
  </si>
  <si>
    <r>
      <t xml:space="preserve">STOPPED THE WELL, POOH W/ </t>
    </r>
    <r>
      <rPr>
        <b/>
        <sz val="12"/>
        <color rgb="FFFF0000"/>
        <rFont val="Calibri"/>
        <family val="2"/>
      </rPr>
      <t>1.75" DHP</t>
    </r>
    <r>
      <rPr>
        <b/>
        <sz val="12"/>
        <color rgb="FF0000FF"/>
        <rFont val="Calibri"/>
        <family val="2"/>
      </rPr>
      <t xml:space="preserve"> , RIH W/</t>
    </r>
    <r>
      <rPr>
        <b/>
        <sz val="12"/>
        <color rgb="FFFF0000"/>
        <rFont val="Calibri"/>
        <family val="2"/>
      </rPr>
      <t>1.5" HIGH CLEARANCE DHP</t>
    </r>
    <r>
      <rPr>
        <b/>
        <sz val="12"/>
        <color rgb="FF0000FF"/>
        <rFont val="Calibri"/>
        <family val="2"/>
      </rPr>
      <t xml:space="preserve"> &amp; S/R , ON STREAM</t>
    </r>
  </si>
  <si>
    <t xml:space="preserve"> RIH WITH 2" G.C TO 10297 FT ( THF ) </t>
  </si>
  <si>
    <t xml:space="preserve">EXPRO#8 (TMU) 
FREQ=52 Hz , CUR= 68.7 A, USP/DSP=570/280 PSI, PIP=1795 PSI, PDP=3220 PSI ,Ti=245 f,  M.T = 313.5 F ,WHT =229 F ,  GAS RATE= 1.022 MMSCF/D, H2S=8 PPM, CO2=7 %                                                                                              </t>
  </si>
  <si>
    <t>EXPRO#8 (TMU) 
FREQ=50 HZ, CUR.=66 A, PIP= 1230 PSI, PDP= 3815 PSI, USP/DSP=385/250 PSI,WHT=260 F, H2S=1.5 PPM, CO2= 2 %      (CENTRILIFT: GC-2200)</t>
  </si>
  <si>
    <r>
      <t xml:space="preserve">UNDER W/O DUE TO SHAFT BROKEN , ( </t>
    </r>
    <r>
      <rPr>
        <b/>
        <sz val="12"/>
        <color rgb="FFFF0000"/>
        <rFont val="Calibri"/>
        <family val="2"/>
      </rPr>
      <t xml:space="preserve">LOWER PUMP WAS FOUND SHAFT BROKEN WITH ERROSION IN BASE ,  MOTOR READINGS PH-PH: 1.0 Ω BALANCED &amp; PH-G:1000 MΩ ,  THE PULLED CABLE FOUND WITH GASES AND WATER CAME BETWEEN JACKET AND THE PHASES INSULATION. TESTED ELECTRICAL FOUND PH-PH= 2000 MΩ </t>
    </r>
    <r>
      <rPr>
        <b/>
        <sz val="12"/>
        <color rgb="FF0000FF"/>
        <rFont val="Calibri"/>
        <family val="2"/>
      </rPr>
      <t xml:space="preserve"> ) ,  RIH W/</t>
    </r>
    <r>
      <rPr>
        <b/>
        <u/>
        <sz val="16"/>
        <color rgb="FFFF0000"/>
        <rFont val="Calibri"/>
        <family val="2"/>
      </rPr>
      <t>GC2200</t>
    </r>
    <r>
      <rPr>
        <b/>
        <sz val="12"/>
        <color rgb="FF0000FF"/>
        <rFont val="Calibri"/>
        <family val="2"/>
      </rPr>
      <t xml:space="preserve">,  SERIES 513,  263 STAGES TO DEPTH 8200 FT  ,   STARTED THE WELL WITH  FREQ.= 50 HZ, CURRENT=74 A, PIP= 2735 PSI, PDP= 3710 PSI, BHT=247 F, M.T.=283 F, M.T=238PSI ,  ON STREAM </t>
    </r>
    <r>
      <rPr>
        <b/>
        <sz val="12"/>
        <color rgb="FFFF0000"/>
        <rFont val="Calibri"/>
        <family val="2"/>
      </rPr>
      <t xml:space="preserve">19/5/2016 </t>
    </r>
  </si>
  <si>
    <t>BAKER ,1.5" HIGH CLEARANCE DHP</t>
  </si>
  <si>
    <r>
      <t>NO PUMP ACTION , R.TRIP W/</t>
    </r>
    <r>
      <rPr>
        <b/>
        <sz val="12"/>
        <color rgb="FFFF0000"/>
        <rFont val="Calibri"/>
        <family val="2"/>
      </rPr>
      <t>1.5" DHP</t>
    </r>
    <r>
      <rPr>
        <b/>
        <sz val="12"/>
        <color rgb="FF0000FF"/>
        <rFont val="Calibri"/>
        <family val="2"/>
      </rPr>
      <t xml:space="preserve"> INSTEAD OF </t>
    </r>
    <r>
      <rPr>
        <b/>
        <sz val="12"/>
        <color rgb="FFFF0000"/>
        <rFont val="Calibri"/>
        <family val="2"/>
      </rPr>
      <t>1.75"DHP</t>
    </r>
    <r>
      <rPr>
        <b/>
        <sz val="12"/>
        <color rgb="FF0000FF"/>
        <rFont val="Calibri"/>
        <family val="2"/>
      </rPr>
      <t xml:space="preserve"> ,ON STREAM</t>
    </r>
  </si>
  <si>
    <t xml:space="preserve">REPLACED POLISHED ROD BY ANOTHER ONE </t>
  </si>
  <si>
    <r>
      <t>ROD NO (</t>
    </r>
    <r>
      <rPr>
        <b/>
        <sz val="12"/>
        <color rgb="FFFF0000"/>
        <rFont val="Calibri"/>
        <family val="2"/>
      </rPr>
      <t>10X1"</t>
    </r>
    <r>
      <rPr>
        <b/>
        <sz val="12"/>
        <color rgb="FF0000FF"/>
        <rFont val="Calibri"/>
        <family val="2"/>
      </rPr>
      <t xml:space="preserve">) PARTED , FISHED , REPLACED (17X1") RODS S-88 NEW , ON STREAM </t>
    </r>
  </si>
  <si>
    <r>
      <t xml:space="preserve">ROD NO. ( </t>
    </r>
    <r>
      <rPr>
        <b/>
        <sz val="12"/>
        <color rgb="FFFF0000"/>
        <rFont val="Calibri"/>
        <family val="2"/>
      </rPr>
      <t>4X1"</t>
    </r>
    <r>
      <rPr>
        <b/>
        <sz val="12"/>
        <color rgb="FF0000FF"/>
        <rFont val="Calibri"/>
        <family val="2"/>
      </rPr>
      <t xml:space="preserve"> ) PARTED, FISHED OK, </t>
    </r>
    <r>
      <rPr>
        <b/>
        <u/>
        <sz val="12"/>
        <color rgb="FFFF0000"/>
        <rFont val="Calibri"/>
        <family val="2"/>
      </rPr>
      <t>REPLACED 92X1" ( TOP SECTION ) NEW S-88,</t>
    </r>
    <r>
      <rPr>
        <b/>
        <sz val="12"/>
        <color rgb="FF0000FF"/>
        <rFont val="Calibri"/>
        <family val="2"/>
      </rPr>
      <t xml:space="preserve"> </t>
    </r>
    <r>
      <rPr>
        <b/>
        <sz val="12"/>
        <color rgb="FFFF0000"/>
        <rFont val="Calibri"/>
        <family val="2"/>
      </rPr>
      <t>R.TRIP</t>
    </r>
    <r>
      <rPr>
        <b/>
        <sz val="12"/>
        <color rgb="FF0000FF"/>
        <rFont val="Calibri"/>
        <family val="2"/>
      </rPr>
      <t xml:space="preserve"> , ON STREAM</t>
    </r>
  </si>
  <si>
    <t>Hall#3 (SKID)                                          
FREQ= 44 Hz, CUR=51.9 A, PIP= 2380 PSI, PDP= 4850 PSI, Ti=248 F, M.T = 285 F, WHP= 700/330 PSI , WHT=230 F, CO2= 7 %, H2S= 9 PPM.</t>
  </si>
  <si>
    <r>
      <t xml:space="preserve">NO PUMP ACTION , </t>
    </r>
    <r>
      <rPr>
        <b/>
        <u/>
        <sz val="12"/>
        <color rgb="FF0000FF"/>
        <rFont val="Calibri"/>
        <family val="2"/>
      </rPr>
      <t>R.TRIP</t>
    </r>
    <r>
      <rPr>
        <b/>
        <sz val="12"/>
        <color rgb="FF0000FF"/>
        <rFont val="Calibri"/>
        <family val="2"/>
      </rPr>
      <t xml:space="preserve">  ,ON STREAM</t>
    </r>
  </si>
  <si>
    <r>
      <t xml:space="preserve">LOW PUMP EFF., </t>
    </r>
    <r>
      <rPr>
        <b/>
        <sz val="12"/>
        <color rgb="FFFF0000"/>
        <rFont val="Calibri"/>
        <family val="2"/>
      </rPr>
      <t>R.TRIP</t>
    </r>
    <r>
      <rPr>
        <b/>
        <sz val="12"/>
        <color rgb="FF0000FF"/>
        <rFont val="Calibri"/>
        <family val="2"/>
      </rPr>
      <t xml:space="preserve"> , ON STREAM.</t>
    </r>
  </si>
  <si>
    <t>NO PUMP ACTION , SPACE IN  , ON STREAM</t>
  </si>
  <si>
    <t>Hall#3 (SKID)                                  
  FREQ= 50 HZ,  CUR=25.3 A, PIP=630 PSI, PDP=2940 PSI, Ti = 225 F , Tm=275 F , DSP=275 PSI , WHT=157 F</t>
  </si>
  <si>
    <t>RIH WITH C.T , TAG X-NIPPLE @ 6593.6 FT (HALL. C.T DEPTH ).  , MANY TRAILS TO MILL SAME W/O SUCCESS.</t>
  </si>
  <si>
    <t xml:space="preserve"> RIH WITH MILLING ASSY  TAG X-NIPPLE @ 6593.5 FT ( HALL. C.T DEPTH ) , MANY TRIALS TO MILL WITHOUT SUCCESS DUE TO UNCONTROLLED C.T SPEED DURING MILLING , SO MOTOR STALL AND  C.T PRESSURE SUDDENLY REACHED TO 6000 PSI.  </t>
  </si>
  <si>
    <t xml:space="preserve">  Hall#3 (SKID)                                              
 FREQ= 40 Hz, CUR=76/69 A, WHP=195 PSI, PIP = 2295 PSI, PDP=4208 PSI , Ti= 245 F, WHT=226 F,  Tm=267 F, CO2= 6 %, H2S= 11 PPM.        </t>
  </si>
  <si>
    <t xml:space="preserve"> EXPRO#8 (TMU)                                          
 FREQ=50 HZ, CUR.= 75/78A, USP/DSP=425/200 PSI, WHT= 231 F,  H2S = 18 PPM , CO2 = 6 % </t>
  </si>
  <si>
    <t>EXPRO#8 (TMU) 
  FREQ.= 46 HZ , CUR=87/91 A , PIP =1170 PSI , PDP= 4215 PSI, Tm =287 F, Ti=252 F, DSP = 278 PSI , WHT = 237 F</t>
  </si>
  <si>
    <t xml:space="preserve">                                                       EXPRO#8 (TMU)                                          FREQ.= 46 HZ , CUR=89/94 A , PIP =1193 PSI , PDP= 4230 PSI, Tm =289 F, Ti=253 F, DSP = 278 PSI , WHT = 237 F                                            </t>
  </si>
  <si>
    <t xml:space="preserve">   EXPRO#8 (TMU)                                           
  FREQ=50 HZ, CUR=68 A, Pi=2275 PSI,  Tm=302 F, USP/DSP=390/256 PSI, WHT=233 F, Qg=0.291 MMSCF/D     </t>
  </si>
  <si>
    <t xml:space="preserve">EXPRO#8 (TMU) 
FREQ=52 Hz , CUR= 70 A, USP/DSP=575/232 PSI, PIP=1790 PSI, PDP=3252 PSI ,Ti=245 f,  M.T = 315 F ,WHT =232 F ,  GAS RATE= 1.099 MMSCF/D, H2S=8 PPM, CO2=7 % </t>
  </si>
  <si>
    <t>DOWN 4 TIMES DUE TO OVERLOAD PROBLEM, STARTED @ 43 HZ.</t>
  </si>
  <si>
    <t>OBSERVED DOWN HOLE SENSOR FAILURE, CANT FIX THE PROBLEM, STARTED @48 HZ.</t>
  </si>
  <si>
    <t>EXPRO#8 (TMU) 
FREQ=48 Hz , CUR= 70 A, USP/DSP=575/232 PSI, WHT =232 F ,  GAS RATE= 1.08 MMSCF/D</t>
  </si>
  <si>
    <t>LOW PUMP EFF. , R.TRIP W/1.75" QUEEN PUMP , ON STREAM</t>
  </si>
  <si>
    <t>RIH W/2.84" G.C. , TAGGED @ 6619 FT (ORKB) , RIH W/2.79" G.C. , TAGGED @ 6619 FT (ORKB) , RIH W/2.64" G.C. , TAGGED @ 6662 FT (ORKB) , RIH W/2.75" IMPRESSION BLOCK , TAGGED @ 6662 FT (ORKB) , RIH W/2.8" BLANKING PLUG , TAGGED @ 6619 (ORKB), CANT PASS X-NIPPLE, WAITING W/O</t>
  </si>
  <si>
    <t>R/U SLB C.T. , RIH WITH JUNK MILL ASSY. TAG X-NIPPLE @ 6629 FT (SLB C.T DEPTH ).  , MANY TRIALS MILLING X-NIPPLE WITHOUT SUCCESS WITH DIFFRINT  PARAMETERS AS FOLLOWING :-
PUMPING RATE = 1BBL/MIN                          SLACK WT = 600 LB                 KICK OFF = 4300 PSI
PUMPING RATE = 0.75BBL/MIN                    SLACK WT = 400 LB                 KICK OFF = 2500 PSI
PUMPING RATE = 1.25BBL/MIN                    SLACK WT = 200 LB                 KICK OFF = 5000 PSI</t>
  </si>
  <si>
    <t xml:space="preserve">             Hall#3 (SKID)                                          
FREQ= 44 Hz, CUR=51.8 A, PIP= 2365 PSI, PDP= 4805 PSI, Ti=248 F, M.T = 285 F, WHP= 645/195 PSI , WHT=235 F</t>
  </si>
  <si>
    <t>RIH WITH TAPER MILL ASSY. TAG X-NIPPLE @ 6630 FT (SLB C.T DEPTH ).  , TRIED TWO TIMES TO MILL X-NIPPLE AT PUMPING RATE 1 BPM, HAD MOTOR STALL, MOROEVERE, HAD STUCK WHILE POOH, GOT FREE AT 16 K-LB (FREE WEIGHT= 12 K-LB) , INCREASED PUMPING RATE TO 1.25 BPM, TRIED TWO TIMES TO MILL X-NIPPLE, HAD MOTOR STALL &amp; STUCK WHILE POOH, GOT FREE AT 18 K-LB. (FREE WEIGHT= 12 K-LB)</t>
  </si>
  <si>
    <t xml:space="preserve">RIH W/2.88" STEP MILL , TAGGED NIPPLE @ 6635 ORKB .  , MANY TRAILS TO MILL NIPPLE AT PUMP RATE 1 BPM , CIRCULATING PRESSURE= 4500 PSI , SLACK WT= 500 LB , OBSERVED NO PROGRESS ( THE SAME DEPTH ) , MANY TRAILS TO MILL NIPPLE AT PUMP RATE 0.75 BPM , CIRCULATING PRESSURE= 3200 PSI , SLACK WT= 500 LB , OBSERVED NO PROGRESS(THE SAME DEPTH) ,  INCREASED PUMPING RATE AGAIN TO 1 BPM , FOUND THE SAME RESULTS  (CIRCULATING PRESSURE= 4500 PSI , SLACK WT= 500 LB , NO PROGRESS)       ( THE SAME DEPTH )                                    POOH , CHECKED STEP MILL SIZE , FOUND 2.88" ( THE SAME SIZE BEFORE RUNNING ).                                                                                                                            </t>
  </si>
  <si>
    <t xml:space="preserve">RIH W/2.9" TAPER MILL TAGGED NIPPLE @ 6634' , WORKED ON IT TILL HAD PROGRESS TO 6640' , COULDN'T PASS DEEPER THIS DEPTH ( EXPECTED C.T. DEPTH ERROR ) POOH </t>
  </si>
  <si>
    <t>AVG WHT = 105 F</t>
  </si>
  <si>
    <t>AVG WHT = 115 F</t>
  </si>
  <si>
    <t>AVG WHT = 123 F</t>
  </si>
  <si>
    <t xml:space="preserve">AVG WHT DECREASED FROM 123 F TO 112 F , EXPECTRED LOW PUMP EFF. </t>
  </si>
  <si>
    <t>NORMAL CARD , HIGH CLEARANCE DHP</t>
  </si>
  <si>
    <t xml:space="preserve">  EXPRO TMU#8                                       
FREQ= 50 HZ,  CUR=24 A, PIP=587 PSI, PDP=2888 PSI, Ti =224 F , Tm=262 F , DSP=205 PSI , WHT=154 F</t>
  </si>
  <si>
    <t xml:space="preserve"> INCREASED FREQ. F/40 T/45 Hz, CUR=84 A, Pi=2235 PSI, Pd=4235 PSI, USP/DSP=220/185 PSI, WHT=231 F, Tm=273.6 F, Ti=246 F.</t>
  </si>
  <si>
    <r>
      <t xml:space="preserve"> EXPRO TMU#8                                      
  </t>
    </r>
    <r>
      <rPr>
        <b/>
        <sz val="12"/>
        <color rgb="FFFF0000"/>
        <rFont val="Calibri"/>
        <family val="2"/>
      </rPr>
      <t>FREQ= 45 Hz</t>
    </r>
    <r>
      <rPr>
        <b/>
        <sz val="12"/>
        <color rgb="FF0000CC"/>
        <rFont val="Calibri"/>
        <family val="2"/>
      </rPr>
      <t xml:space="preserve">, CUR=84/83 A, USP/DSP=260/247 PSI, PIP = 2282 PSI, PDP=4384 PSI , Ti= 247 F, Tm=274.3 F , WHT=234 F,  , CO2= 3 %, H2S= 7 PPM.     </t>
    </r>
  </si>
  <si>
    <r>
      <t xml:space="preserve">  Hall#3 (SKID)                                              
</t>
    </r>
    <r>
      <rPr>
        <b/>
        <sz val="12"/>
        <color rgb="FFFF0000"/>
        <rFont val="Calibri"/>
        <family val="2"/>
      </rPr>
      <t xml:space="preserve"> FREQ= 40 Hz</t>
    </r>
    <r>
      <rPr>
        <b/>
        <sz val="12"/>
        <color rgb="FF0000FF"/>
        <rFont val="Calibri"/>
        <family val="2"/>
      </rPr>
      <t xml:space="preserve">, CUR=72 A, WHP=230 PSI, PIP = 2355 PSI, PDP=4265 PSI , Ti= 246 F, WHT=226 F,  Tm=267 F, CO2= 3 %, H2S= 7 PPM.        </t>
    </r>
  </si>
  <si>
    <t>INCREASED FREQ. F/50 T/52 Hz, RAISED OVERLOAD SET POINT F/72 A T/ 88 A (NAME PLATE OF MOTOR AMP) ,  CUR=74 A, Pi=2360 PSI, USP/DSP=365/190 PSI, WHT=235 F, Tm=311 F, Ti=247 F.</t>
  </si>
  <si>
    <t>DOWN DUE TO VSD COMMUNICATION PROBLEM &amp; DISPLAY MONITOR FAILURE, CHANGED VSD DISPLAY, RESTARTED THE WELL W/ FREQ. 47 HZ, INCREASED GRADUALLY TILL REACHED 50 HZ.</t>
  </si>
  <si>
    <r>
      <t xml:space="preserve">SLIGHT F.POUND , </t>
    </r>
    <r>
      <rPr>
        <b/>
        <sz val="12"/>
        <color rgb="FFFF0000"/>
        <rFont val="Calibri"/>
        <family val="2"/>
      </rPr>
      <t xml:space="preserve">P.FILLAGE+/-81 % </t>
    </r>
  </si>
  <si>
    <r>
      <t xml:space="preserve"> F. POUND , </t>
    </r>
    <r>
      <rPr>
        <b/>
        <sz val="12"/>
        <color rgb="FFFF0000"/>
        <rFont val="Calibri"/>
        <family val="2"/>
      </rPr>
      <t>P.FILLAGE= 80 %</t>
    </r>
  </si>
  <si>
    <r>
      <t xml:space="preserve">FLUID POUND, </t>
    </r>
    <r>
      <rPr>
        <b/>
        <sz val="12"/>
        <color rgb="FFFF0000"/>
        <rFont val="Calibri"/>
        <family val="2"/>
      </rPr>
      <t>P.FILLAGE +/- 65 %</t>
    </r>
  </si>
  <si>
    <t xml:space="preserve"> INCREASED FREQ. F/45 T/50 Hz</t>
  </si>
  <si>
    <t xml:space="preserve">    EXPRO TMU#8                                       
 FREQ= 50 Hz, CUR=102/96 A, USP/DSP=315/280 PSI, PIP = 2195 PSI, PDP=4525 PSI , Ti= 246.5 F, Tm=288 F , WHT=241 F,  , CO2= 3 %, H2S= 7 PPM.     </t>
  </si>
  <si>
    <t xml:space="preserve">EXPRO TMU#8
FREQ=52 HZ, CUR=73.7 A, Pi=2367 PSI,  Tm=311 F, USP/DSP=387/268 PSI, WHT=237 F, Qg=0.385 MMSCF/D                                          </t>
  </si>
  <si>
    <t xml:space="preserve"> DECREASE FREQ. F/50 HZ T/48 HZ.</t>
  </si>
  <si>
    <t xml:space="preserve">INCREASED SH.S. F/8" T/12" </t>
  </si>
  <si>
    <t>STOPPED THE WELL TO CHANGE CHOKE CONSOL WITH SLB REPRESENTATIVE, TESTED THE SAME, FOUND D.H. SENSOR TOOL OK, STARTED THE WELL @ FREQ. 48 Hz, CUR=64.6 A, Pi=1820 PSI, Pd=3165 PSI, USP/DSP=510/185 PSI, WHT=224 F, Tm=305 F, Ti=245 F.</t>
  </si>
  <si>
    <t>EXPRO#8 (TMU) 
FREQ=48 Hz , CUR= 65.6 A, USP/DSP=529/290 PSI, PIP=1780 PSI, PDP=3215 PSI , M.T = 306 ,WHT =231 F ,  GAS RATE= 0.814 MMSCF/D</t>
  </si>
  <si>
    <t xml:space="preserve">    EXPRO TMU#8                                       
 FREQ= 48 Hz, CUR=93/91 A, USP/DSP=305/275 PSI, PIP = 2180 PSI, PDP=4520 PSI , Ti= 246.5 F, Tm=284 F , WHT=239 F,  , CO2= 5 %, H2S= 9 PPM.     </t>
  </si>
  <si>
    <t xml:space="preserve">  EXPRO TMU#8                                       
FREQ= 50 HZ,  CUR=25 A, PIP=567 PSI, PDP=2880 PSI, Ti =224 F , Tm=262 F , DSP=225 PSI , WHT=154 F</t>
  </si>
  <si>
    <t xml:space="preserve">                                            EXPRO TMU#8                                         FREQ=50 HZ, CUR.=65/66 A, PIP= 1197 PSI, PDP= 3795 PSI, USP/DSP=385/267 PSI, WHT=263 F, H2S=1.5 PPM, CO2= 2 %</t>
  </si>
  <si>
    <t xml:space="preserve">             EXPRO#8 (TMU)                                          
FREQ= 44 Hz, CUR=51.8 A, PIP= 2368 PSI, PDP= 4784 PSI, Ti=248 F, M.T = 285 F, WHP= 645/250 PSI , WHT=233 F</t>
  </si>
  <si>
    <t xml:space="preserve"> EXPRO#8 (TMU)                                          
 FREQ=50 HZ, CUR.= 75/78A, USP/DSP=425/290 PSI, WHT= 232 F,  H2S = 18 PPM</t>
  </si>
  <si>
    <t xml:space="preserve">NO PUMP ACTION , R.TRIP W/1.75 " ANCHOR PUMP ,  RET. 5 RODS X1 " , SET ANCHOR @ 5325 FT, ON STREAM </t>
  </si>
  <si>
    <t>EXPRO#8 (TMU) 
  FREQ.= 46 HZ , CUR=87/92 A , PIP =1240 PSI , PDP= 4235 PSI, Tm =288 F, Ti=252 F, DSP = 290 PSI , WHT = 237 F</t>
  </si>
  <si>
    <t>EXPRO TMU#8
FREQ=52 HZ, CUR=73.5 A, Pi=2285 PSI,  Tm=310.5 F, USP/DSP=370/300 PSI, WHT=237 F, Qg=0.378 MMSCF/D</t>
  </si>
  <si>
    <t>EXPRO#8 (TMU) 
  FREQ=50 Hz ,  CUR=73/74 A, USP/DSP = 485/230 PSI , WHT = 213 F, H2S=6 PPM, CO2=3%, Qg=0.293 MMSCFPD</t>
  </si>
  <si>
    <t xml:space="preserve">DOWN DUE TO UNDERLOAD PROBLEM, VENT GASSES, STARTED THE WELL </t>
  </si>
  <si>
    <r>
      <t>WELL ( S/R )</t>
    </r>
    <r>
      <rPr>
        <sz val="16"/>
        <rFont val="Calibri"/>
        <family val="2"/>
      </rPr>
      <t xml:space="preserve"> :</t>
    </r>
    <r>
      <rPr>
        <b/>
        <sz val="16"/>
        <rFont val="Calibri"/>
        <family val="2"/>
      </rPr>
      <t xml:space="preserve">    DORRA-32</t>
    </r>
  </si>
  <si>
    <t>EXPRO#3 ,  (SH.S. 12")</t>
  </si>
  <si>
    <r>
      <t xml:space="preserve">EXPRO#3 (TMU)  , </t>
    </r>
    <r>
      <rPr>
        <b/>
        <sz val="12"/>
        <color rgb="FFFF0000"/>
        <rFont val="Calibri"/>
        <family val="2"/>
      </rPr>
      <t>LOW PUMP EFF.</t>
    </r>
  </si>
  <si>
    <t>CHANGED CHOKE CONSOL BY ANOTHER ONE OF E-D-5, FOUND SAME PROBLEM (DOWN HOLE SENSOR PROBLEM ZERO), BY PASSED OK.</t>
  </si>
  <si>
    <t>F.POUND , P.FILLAGE +/-70 %</t>
  </si>
  <si>
    <r>
      <t xml:space="preserve">EXPRO#3 (TMU) , </t>
    </r>
    <r>
      <rPr>
        <b/>
        <sz val="12"/>
        <color rgb="FFFF0000"/>
        <rFont val="Calibri"/>
        <family val="2"/>
      </rPr>
      <t>2.25" ANCHOR PUMP</t>
    </r>
  </si>
  <si>
    <t>TRANSEFERED S/U TO NAYA-3</t>
  </si>
  <si>
    <t>1" D-78 NEW SLIM ,  7/8" H-CH COND.2</t>
  </si>
  <si>
    <r>
      <t xml:space="preserve">NO PUMP ACTION , </t>
    </r>
    <r>
      <rPr>
        <b/>
        <sz val="12"/>
        <color rgb="FFFF0000"/>
        <rFont val="Calibri"/>
        <family val="2"/>
      </rPr>
      <t>R.TRIP W/2.25" ANCHOR PUMP INSTEAD OF 1.75" ANCHOR PUMP</t>
    </r>
    <r>
      <rPr>
        <b/>
        <sz val="12"/>
        <color rgb="FF0000FF"/>
        <rFont val="Calibri"/>
        <family val="2"/>
      </rPr>
      <t xml:space="preserve"> , RET.( 5X1 "RODS ) ,SET ANCHOR @5275 FT , ON STREAM.</t>
    </r>
  </si>
  <si>
    <r>
      <t xml:space="preserve">NO PUMP ACTION , </t>
    </r>
    <r>
      <rPr>
        <b/>
        <sz val="12"/>
        <color rgb="FFFF0000"/>
        <rFont val="Calibri"/>
        <family val="2"/>
      </rPr>
      <t>R.TRIP W/1.75" ANCHOR PUMP INSTEAD OF 2.25" ANCHOR PUMP</t>
    </r>
    <r>
      <rPr>
        <b/>
        <sz val="12"/>
        <color rgb="FF0000FF"/>
        <rFont val="Calibri"/>
        <family val="2"/>
      </rPr>
      <t xml:space="preserve"> , RET.( 5X1 "RODS ) ,SET ANCHOR @5150 FT , ON STREAM.</t>
    </r>
  </si>
  <si>
    <r>
      <t>UNDER W/O  DUE TO TBG LEAK , (</t>
    </r>
    <r>
      <rPr>
        <b/>
        <sz val="12"/>
        <rFont val="Calibri"/>
        <family val="2"/>
      </rPr>
      <t xml:space="preserve"> FOUND JOINT NO. (2, 3 &amp; 21) HAD HOLE &amp; JOINT NO.45 ABOVE PSN HAD LONGITUDINAL CRACK</t>
    </r>
    <r>
      <rPr>
        <b/>
        <sz val="12"/>
        <color rgb="FF0000FF"/>
        <rFont val="Calibri"/>
        <family val="2"/>
      </rPr>
      <t xml:space="preserve"> ) Tagged TD @ 6222 FT/ORKB  , RIH WITH</t>
    </r>
    <r>
      <rPr>
        <b/>
        <u/>
        <sz val="12"/>
        <color rgb="FFFF0000"/>
        <rFont val="Calibri"/>
        <family val="2"/>
      </rPr>
      <t xml:space="preserve"> 2" DHP</t>
    </r>
    <r>
      <rPr>
        <b/>
        <sz val="12"/>
        <color rgb="FF0000FF"/>
        <rFont val="Calibri"/>
        <family val="2"/>
      </rPr>
      <t xml:space="preserve"> &amp;SAM S/R  EXCEPT (</t>
    </r>
    <r>
      <rPr>
        <b/>
        <sz val="12"/>
        <color rgb="FFFF0000"/>
        <rFont val="Calibri"/>
        <family val="2"/>
      </rPr>
      <t xml:space="preserve"> 55X1" COND.1  S-88 + 35X7/8" COND.2 S-88</t>
    </r>
    <r>
      <rPr>
        <b/>
        <sz val="12"/>
        <color rgb="FF0000FF"/>
        <rFont val="Calibri"/>
        <family val="2"/>
      </rPr>
      <t xml:space="preserve"> )  
 ( 25X1"+125X7/8"+80X1") , ON STREAM </t>
    </r>
    <r>
      <rPr>
        <b/>
        <sz val="12"/>
        <color rgb="FFFF0000"/>
        <rFont val="Calibri"/>
        <family val="2"/>
      </rPr>
      <t>24/9/2015</t>
    </r>
  </si>
  <si>
    <r>
      <t xml:space="preserve">VALVE ROD UNSCREW , FISHED OK , </t>
    </r>
    <r>
      <rPr>
        <b/>
        <sz val="12"/>
        <color rgb="FFFF0000"/>
        <rFont val="Calibri"/>
        <family val="2"/>
      </rPr>
      <t>R.TRIP</t>
    </r>
    <r>
      <rPr>
        <b/>
        <sz val="12"/>
        <color rgb="FF0000FF"/>
        <rFont val="Calibri"/>
        <family val="2"/>
      </rPr>
      <t xml:space="preserve"> ON NEW S/R CONF. (</t>
    </r>
    <r>
      <rPr>
        <b/>
        <sz val="12"/>
        <rFont val="Calibri"/>
        <family val="2"/>
      </rPr>
      <t>15X1.5"+121X7/8"+86X1"</t>
    </r>
    <r>
      <rPr>
        <b/>
        <sz val="12"/>
        <color rgb="FF0000FF"/>
        <rFont val="Calibri"/>
        <family val="2"/>
      </rPr>
      <t>) , ON STREAM</t>
    </r>
  </si>
  <si>
    <t>POLISHED ROD PARTED , FISHED OK , ON STREAM</t>
  </si>
  <si>
    <t>POLISHED ROD PARTED,  CHANGED , ON STREAM</t>
  </si>
  <si>
    <t>EXPRO#3 (TMU) (LOW PUMP EFF.)</t>
  </si>
  <si>
    <t>EXPRO#3 (TMU) LOW PUMP EFF.</t>
  </si>
  <si>
    <t>2 7/8" TBG SIZE
PUMP SET IN SSD</t>
  </si>
  <si>
    <t xml:space="preserve">EXPRO#3 (TMU) , FREQ=46 HZ, CUR=28/31 A, Pi=204 PSI, Pd=2745 PSI , TI=200F,  Tm=230 F , WHP=135 PSI, WHT=159 F 
</t>
  </si>
  <si>
    <r>
      <t xml:space="preserve">EXPRO#3 (TMU) , </t>
    </r>
    <r>
      <rPr>
        <b/>
        <sz val="12"/>
        <color rgb="FFFF0000"/>
        <rFont val="Calibri"/>
        <family val="2"/>
      </rPr>
      <t>ANCHOR PUMP</t>
    </r>
  </si>
  <si>
    <r>
      <t xml:space="preserve">EXPRO#3 (TMU) , </t>
    </r>
    <r>
      <rPr>
        <b/>
        <sz val="12"/>
        <color rgb="FFFF0000"/>
        <rFont val="Calibri"/>
        <family val="2"/>
      </rPr>
      <t>AFTER R.TRIP1.75" QUEEN PUMP</t>
    </r>
  </si>
  <si>
    <t xml:space="preserve">EXPRO#3 (TMU) , B-I , P.S=1.75" , SH.S=10  ", S.L=128" </t>
  </si>
  <si>
    <r>
      <t xml:space="preserve">EXPRO#3 (TMU) , </t>
    </r>
    <r>
      <rPr>
        <b/>
        <sz val="12"/>
        <color rgb="FFFF0000"/>
        <rFont val="Calibri"/>
        <family val="2"/>
      </rPr>
      <t>AFTER R.TRIP , RES. DECLINE</t>
    </r>
  </si>
  <si>
    <r>
      <t xml:space="preserve">EXPRO#3 (TMU) 
FREQ=48 Hz , CUR= 67.4 A, USP/DSP=500/265 PSI, </t>
    </r>
    <r>
      <rPr>
        <b/>
        <u/>
        <sz val="12"/>
        <color rgb="FFFF0000"/>
        <rFont val="Calibri"/>
        <family val="2"/>
      </rPr>
      <t>PIP=1665 PSI</t>
    </r>
    <r>
      <rPr>
        <b/>
        <sz val="12"/>
        <color indexed="12"/>
        <rFont val="Calibri"/>
        <family val="2"/>
      </rPr>
      <t>, PDP=3230 PSI , M.T = 310 ,WHT =231 F ,  GAS RATE= 0.696 MMSCF/D</t>
    </r>
  </si>
  <si>
    <r>
      <t xml:space="preserve">EXPRO#3 (TMU) 
FREQ= 48 Hz, CUR=92 A, USP/DSP=285/260 PSI, </t>
    </r>
    <r>
      <rPr>
        <b/>
        <u/>
        <sz val="12"/>
        <color rgb="FFFF0000"/>
        <rFont val="Calibri"/>
        <family val="2"/>
      </rPr>
      <t>PIP = 2075 PSI,</t>
    </r>
    <r>
      <rPr>
        <b/>
        <sz val="12"/>
        <color rgb="FF0000CC"/>
        <rFont val="Calibri"/>
        <family val="2"/>
      </rPr>
      <t xml:space="preserve"> PDP=4465 PSI , Ti= 246.5 F, Tm=285 F , WHT=240 F,  , CO2= 5 %, H2S= 9 PPM</t>
    </r>
  </si>
  <si>
    <t xml:space="preserve"> EXPRO#3 (TMU)                                       
FREQ= 50 HZ,  CUR=25 A, PIP=567 PSI, PDP=2880 PSI, Ti =224 F , Tm=262 F , DSP=225 PSI , WHT=154 F</t>
  </si>
  <si>
    <t xml:space="preserve">     EXPRO#3 (TMU)                                       
 FREQ=50 Hz ,  CUR=73/74 A, USP/DSP = 430/230 PSI , WHT = 225 F, H2S=6 PPM, CO2=3%, Qg=0.573 MMSCFPD</t>
  </si>
  <si>
    <t>EXPRO#3 (TMU)                                        
 FREQ=50 HZ, CUR.=65/66 A, PIP= 1081 PSI, PDP= 3780 PSI, USP/DSP=385/275 PSI, WHT=263 F, TM=287 F, Ti=253.7 F, H2S=1.5 PPM, CO2= 2 %</t>
  </si>
  <si>
    <t>EXPRO#3 (TMU)                                          
FREQ= 44 Hz, CUR=51.8 A, PIP= 2370 PSI, PDP= 4785PSI, Ti=248 F, M.T = 285 F, WHP= 615/225 PSI , WHT=233 F</t>
  </si>
  <si>
    <t>EXPRO#8 (TMU)</t>
  </si>
  <si>
    <t>EXPRO#3 (TMU)
FREQ=50 HZ, CUR= 75/78 A, USP/DSP=415/280 PSI, WHT= 232 F</t>
  </si>
  <si>
    <t>EXPRO#3 (TMU)
FREQ=52 HZ, CUR=73.9 A, Pi=2195 PSI,  Tm=311 F, USP/DSP=380/270 PSI, WHT=238 F, Qg=0.373 MMSCF/D</t>
  </si>
  <si>
    <t>EXPRO#8 (TMU)
     FREQ=50 HZ, CUR=50 A, WHP= 375/265 PSI, PIP=1711 PSI, PDP=2915  PSI, Tm=291 F , WHT=232 F</t>
  </si>
  <si>
    <r>
      <t>ROD NO. (</t>
    </r>
    <r>
      <rPr>
        <b/>
        <sz val="12"/>
        <color rgb="FFFF0000"/>
        <rFont val="Calibri"/>
        <family val="2"/>
      </rPr>
      <t>29X1"</t>
    </r>
    <r>
      <rPr>
        <b/>
        <sz val="12"/>
        <color rgb="FF0000FF"/>
        <rFont val="Calibri"/>
        <family val="2"/>
      </rPr>
      <t>) PARTED , CHANGED OK , REPLACED , ON STREAM</t>
    </r>
  </si>
  <si>
    <t>87X1"+125X7/8"+25 X1"</t>
  </si>
  <si>
    <r>
      <t xml:space="preserve">N.P.A., RESET, NOT PROD., </t>
    </r>
    <r>
      <rPr>
        <b/>
        <sz val="12"/>
        <color rgb="FFFF0000"/>
        <rFont val="Calibri"/>
        <family val="2"/>
      </rPr>
      <t>R.TRIP W/1.5" DHP</t>
    </r>
    <r>
      <rPr>
        <b/>
        <sz val="12"/>
        <color rgb="FF0000FF"/>
        <rFont val="Calibri"/>
        <family val="2"/>
      </rPr>
      <t xml:space="preserve">, NOT PROD., RESET, FOUND SUCTION, R.TRIP W/1.5" ANCHOR PUMP, RET. 2 +3 RODS X1" , SET ANCHOR @  5650 FT, PERFORMED TBG TEST, NOT HOLD , </t>
    </r>
    <r>
      <rPr>
        <b/>
        <sz val="12"/>
        <color rgb="FFFF0000"/>
        <rFont val="Calibri"/>
        <family val="2"/>
      </rPr>
      <t>WAITING W/O</t>
    </r>
  </si>
  <si>
    <t>DOWN DUE TO VSD PROBLEM , FIXED OK , ON STREAM</t>
  </si>
  <si>
    <t>PLUNGER STUCK , R.TRIP , ON STREAM</t>
  </si>
  <si>
    <t>EXPRO#8 (TMU)                                       
FREQ= 46 HZ,  CUR=88/93 A, PIP=1235 PSI, PDP=4275 PSI, Ti =252 F , Tm=289 F , DSP=240 PSI , WHT=238 F</t>
  </si>
  <si>
    <r>
      <t xml:space="preserve">EXPRO#3 (TMU) 
FREQ=48 Hz , CUR= 68 A, USP/DSP=485/265 PSI, </t>
    </r>
    <r>
      <rPr>
        <b/>
        <sz val="14"/>
        <color rgb="FFFF0000"/>
        <rFont val="Calibri"/>
        <family val="2"/>
      </rPr>
      <t>PIP=1655 PSI,</t>
    </r>
    <r>
      <rPr>
        <b/>
        <sz val="12"/>
        <color indexed="12"/>
        <rFont val="Calibri"/>
        <family val="2"/>
      </rPr>
      <t xml:space="preserve"> PDP=3260 PSI , M.T = 310 ,WHT =232 F ,  GAS RATE= 0.794 MMSCF/D</t>
    </r>
  </si>
  <si>
    <r>
      <t>EXPRO#3 (TMU) 
FREQ= 48 Hz, CUR=92 A, USP/DSP=285/260 PSI,</t>
    </r>
    <r>
      <rPr>
        <b/>
        <sz val="14"/>
        <color rgb="FFFF0000"/>
        <rFont val="Calibri"/>
        <family val="2"/>
      </rPr>
      <t xml:space="preserve"> PIP = 2060 PSI,</t>
    </r>
    <r>
      <rPr>
        <b/>
        <sz val="12"/>
        <color rgb="FF0000CC"/>
        <rFont val="Calibri"/>
        <family val="2"/>
      </rPr>
      <t xml:space="preserve"> PDP=4460 PSI , Ti= 246.5 F, Tm=285 F , WHT=240 F,  , CO2= 5 %, H2S= 9 PPM</t>
    </r>
  </si>
  <si>
    <r>
      <t xml:space="preserve">LOW PUMP EFF. , </t>
    </r>
    <r>
      <rPr>
        <b/>
        <u/>
        <sz val="12"/>
        <color rgb="FFFF0000"/>
        <rFont val="Calibri"/>
        <family val="2"/>
      </rPr>
      <t>R.TRIP</t>
    </r>
    <r>
      <rPr>
        <b/>
        <sz val="12"/>
        <color rgb="FF0000FF"/>
        <rFont val="Calibri"/>
        <family val="2"/>
      </rPr>
      <t xml:space="preserve"> , ON STREAM</t>
    </r>
  </si>
  <si>
    <t xml:space="preserve"> EXPRO#3 (TMU)
FREQ= 50  HZ,  CUR=25.4 A, PIP=550 PSI, PDP=2832 PSI, Ti =224 F , Tm=262 F , DSP=225 PSI , WHT=155 F 
</t>
  </si>
  <si>
    <t>EXPRO#3 (TMU)
 FREQ= 44 Hz, CUR=52 A, PIP= 2365 PSI, PDP= 4780 PSI, Ti=248 F, M.T = 285 F, WHP= 615/210 PSI , WHT=234 F</t>
  </si>
  <si>
    <t xml:space="preserve">     EXPRO#3 (TMU)                                       
 FREQ=50 Hz ,  CUR=74 A, USP/DSP = 420/220 PSI , WHT = 225 F, H2S=6 PPM, CO2=3%, Qg=0.26 MMSCFPD</t>
  </si>
  <si>
    <t>EXPRO#3 (TMU)                                        
 FREQ=50 HZ, CUR.=65/66 A, PIP= 1060 PSI, PDP= 3798 PSI, USP/DSP=385/275 PSI, WHT=264 F, TM=287 F, Ti=253.7 F, H2S=1.5 PPM, CO2= 2 %</t>
  </si>
  <si>
    <t>EXPRO#3 (TMU)
FREQ=50 HZ, CUR= 75/77 A, USP/DSP=415/288 PSI, WHT= 232 F</t>
  </si>
  <si>
    <t>EXPRO#3 (TMU)
FREQ=52 HZ, CUR=74 A, Pi= 2195 PSI,  Tm=311 F, USP/DSP=420/220 PSI, WHT=225 F, Qg=0.322 MMSCF/D</t>
  </si>
  <si>
    <t>EXPRO#8 ( TMU )</t>
  </si>
  <si>
    <r>
      <t xml:space="preserve">EXPRO#3 (TMU)
FREQ= 46 HZ,  CUR=88/93 A, </t>
    </r>
    <r>
      <rPr>
        <b/>
        <u/>
        <sz val="12"/>
        <color rgb="FFFF0000"/>
        <rFont val="Calibri"/>
        <family val="2"/>
      </rPr>
      <t>PIP=1195 PSI</t>
    </r>
    <r>
      <rPr>
        <b/>
        <sz val="12"/>
        <color indexed="12"/>
        <rFont val="Calibri"/>
        <family val="2"/>
      </rPr>
      <t xml:space="preserve">, PDP=4210PSI, Ti =224 F , Tm=288.5 F , DSP=240 PSI , WHT=238 F </t>
    </r>
  </si>
  <si>
    <t>EXPRO # 8 ( TMU) , P.S=1.75" , SH.S=8  ", S.L=119" , B-III ONLY , ISOLATED B-I AGAINST SSD</t>
  </si>
  <si>
    <r>
      <t>Expro#8 (TMU) ,</t>
    </r>
    <r>
      <rPr>
        <b/>
        <sz val="12"/>
        <color rgb="FFFF0000"/>
        <rFont val="Calibri"/>
        <family val="2"/>
      </rPr>
      <t xml:space="preserve"> AFTER R.TRIP</t>
    </r>
  </si>
  <si>
    <t xml:space="preserve">EXPRO#8 (TMU) </t>
  </si>
  <si>
    <r>
      <t xml:space="preserve">EXPRO#8 (TMU) , </t>
    </r>
    <r>
      <rPr>
        <b/>
        <sz val="12"/>
        <color rgb="FFFF0000"/>
        <rFont val="Calibri"/>
        <family val="2"/>
      </rPr>
      <t>ANCHOR PUMP</t>
    </r>
  </si>
  <si>
    <t>EXPRO#8 (TMU) , NO PUMP ACTION</t>
  </si>
  <si>
    <t>LOW PUMP EFF., R.TRIP, ON STREAM.</t>
  </si>
  <si>
    <t>EXPRO#8 ( TMU ), ANCHOR PUMP</t>
  </si>
  <si>
    <r>
      <t>ROD NO. (</t>
    </r>
    <r>
      <rPr>
        <b/>
        <sz val="12"/>
        <color rgb="FFFF0000"/>
        <rFont val="Calibri"/>
        <family val="2"/>
      </rPr>
      <t>7X1"</t>
    </r>
    <r>
      <rPr>
        <b/>
        <sz val="12"/>
        <color rgb="FF0000FF"/>
        <rFont val="Calibri"/>
        <family val="2"/>
      </rPr>
      <t>) PARTED, REPLACED , ON STREAM.</t>
    </r>
  </si>
  <si>
    <r>
      <rPr>
        <b/>
        <sz val="12"/>
        <color rgb="FF0000FF"/>
        <rFont val="Calibri"/>
        <family val="2"/>
      </rPr>
      <t>NO PUMP ACTION,</t>
    </r>
    <r>
      <rPr>
        <b/>
        <sz val="12"/>
        <color indexed="10"/>
        <rFont val="Calibri"/>
        <family val="2"/>
      </rPr>
      <t xml:space="preserve"> </t>
    </r>
    <r>
      <rPr>
        <b/>
        <sz val="12"/>
        <color rgb="FF0000FF"/>
        <rFont val="Calibri"/>
        <family val="2"/>
      </rPr>
      <t xml:space="preserve">R.TRIP , PERFORMED TBG TEST, NOT HOLD, R.TRIP W/NEW </t>
    </r>
    <r>
      <rPr>
        <b/>
        <sz val="12"/>
        <color rgb="FFFF0000"/>
        <rFont val="Calibri"/>
        <family val="2"/>
      </rPr>
      <t>2" ANCHOR PUMP</t>
    </r>
    <r>
      <rPr>
        <b/>
        <sz val="12"/>
        <color rgb="FF0000FF"/>
        <rFont val="Calibri"/>
        <family val="2"/>
      </rPr>
      <t>, RET. (10X1") RODS, SET ANCHOR @ 5300 FT, PERFORMED TBG TEST, HOLD OK, ON STREAM.</t>
    </r>
  </si>
  <si>
    <t>NO PUMP ACTION , RESET, ON STREAM.</t>
  </si>
  <si>
    <r>
      <rPr>
        <b/>
        <sz val="12"/>
        <color rgb="FF0000FF"/>
        <rFont val="Calibri"/>
        <family val="2"/>
      </rPr>
      <t>N.P.A., PERFORMED TBG TEST, NOT HOLD,</t>
    </r>
    <r>
      <rPr>
        <b/>
        <sz val="12"/>
        <color indexed="10"/>
        <rFont val="Calibri"/>
        <family val="2"/>
      </rPr>
      <t xml:space="preserve"> AFTER </t>
    </r>
    <r>
      <rPr>
        <b/>
        <sz val="12"/>
        <color rgb="FF0000FF"/>
        <rFont val="Calibri"/>
        <family val="2"/>
      </rPr>
      <t xml:space="preserve">RETREAVING . </t>
    </r>
    <r>
      <rPr>
        <b/>
        <sz val="12"/>
        <color rgb="FFFF0000"/>
        <rFont val="Calibri"/>
        <family val="2"/>
      </rPr>
      <t>56X1" RODS</t>
    </r>
    <r>
      <rPr>
        <b/>
        <sz val="12"/>
        <color rgb="FF0000FF"/>
        <rFont val="Calibri"/>
        <family val="2"/>
      </rPr>
      <t xml:space="preserve">, FOUND REMAINING  S/R STRING WITH ANCHOR  STUCKED , </t>
    </r>
    <r>
      <rPr>
        <b/>
        <sz val="12"/>
        <color rgb="FFFF0000"/>
        <rFont val="Calibri"/>
        <family val="2"/>
      </rPr>
      <t>WAITING FOR W/O.</t>
    </r>
  </si>
  <si>
    <r>
      <t xml:space="preserve">POLISHED ROD PARTED, REPLACED , </t>
    </r>
    <r>
      <rPr>
        <b/>
        <u/>
        <sz val="12"/>
        <color rgb="FFFF0000"/>
        <rFont val="Calibri"/>
        <family val="2"/>
      </rPr>
      <t>R.TRIP</t>
    </r>
    <r>
      <rPr>
        <b/>
        <sz val="12"/>
        <color rgb="FF0000FF"/>
        <rFont val="Calibri"/>
        <family val="2"/>
      </rPr>
      <t xml:space="preserve"> , ON STREAM.</t>
    </r>
  </si>
  <si>
    <r>
      <rPr>
        <b/>
        <sz val="12"/>
        <color rgb="FF0000FF"/>
        <rFont val="Calibri"/>
        <family val="2"/>
      </rPr>
      <t>FINISHED DRILLING , COMPLETED THE WELL AS OIL PRODUCER FROM</t>
    </r>
    <r>
      <rPr>
        <b/>
        <sz val="12"/>
        <color rgb="FFFF0000"/>
        <rFont val="Calibri"/>
        <family val="2"/>
      </rPr>
      <t xml:space="preserve"> (</t>
    </r>
    <r>
      <rPr>
        <b/>
        <sz val="12"/>
        <rFont val="Calibri"/>
        <family val="2"/>
      </rPr>
      <t>BAH-I</t>
    </r>
    <r>
      <rPr>
        <b/>
        <sz val="12"/>
        <color rgb="FFFF0000"/>
        <rFont val="Calibri"/>
        <family val="2"/>
      </rPr>
      <t xml:space="preserve"> (5,945’-5,960’) 15 ft  P= 1388 PSI, </t>
    </r>
    <r>
      <rPr>
        <b/>
        <sz val="12"/>
        <rFont val="Calibri"/>
        <family val="2"/>
      </rPr>
      <t xml:space="preserve">BAH-I </t>
    </r>
    <r>
      <rPr>
        <b/>
        <sz val="12"/>
        <color rgb="FFFF0000"/>
        <rFont val="Calibri"/>
        <family val="2"/>
      </rPr>
      <t xml:space="preserve"> (5,970’-5,980’) 10 ft P= 2178 PSI &amp; </t>
    </r>
    <r>
      <rPr>
        <b/>
        <sz val="12"/>
        <rFont val="Calibri"/>
        <family val="2"/>
      </rPr>
      <t xml:space="preserve">BAH-III </t>
    </r>
    <r>
      <rPr>
        <b/>
        <sz val="12"/>
        <color rgb="FFFF0000"/>
        <rFont val="Calibri"/>
        <family val="2"/>
      </rPr>
      <t xml:space="preserve"> (6080’-6086’) 06 ftP= 2346 PSI )</t>
    </r>
    <r>
      <rPr>
        <b/>
        <sz val="12"/>
        <color rgb="FF0000FF"/>
        <rFont val="Calibri"/>
        <family val="2"/>
      </rPr>
      <t xml:space="preserve">, USING S/R SYSTEM , TAGGED BPTD @ 6416 FT,  </t>
    </r>
    <r>
      <rPr>
        <b/>
        <sz val="12"/>
        <rFont val="Calibri"/>
        <family val="2"/>
      </rPr>
      <t xml:space="preserve">INSTALLED 2 7/8" TBG </t>
    </r>
    <r>
      <rPr>
        <b/>
        <sz val="12"/>
        <color rgb="FF0000FF"/>
        <rFont val="Calibri"/>
        <family val="2"/>
      </rPr>
      <t>, INSTALLED SELECTIVE COMPLETION , ISOLATED</t>
    </r>
    <r>
      <rPr>
        <b/>
        <sz val="12"/>
        <rFont val="Calibri"/>
        <family val="2"/>
      </rPr>
      <t xml:space="preserve"> B-I </t>
    </r>
    <r>
      <rPr>
        <b/>
        <sz val="12"/>
        <color rgb="FF0000FF"/>
        <rFont val="Calibri"/>
        <family val="2"/>
      </rPr>
      <t>AGAINST SSD , NOW</t>
    </r>
    <r>
      <rPr>
        <b/>
        <sz val="12"/>
        <rFont val="Calibri"/>
        <family val="2"/>
      </rPr>
      <t xml:space="preserve"> B-III</t>
    </r>
    <r>
      <rPr>
        <b/>
        <sz val="12"/>
        <color rgb="FF0000FF"/>
        <rFont val="Calibri"/>
        <family val="2"/>
      </rPr>
      <t xml:space="preserve"> ONLY ON PROD. , RIH W/  </t>
    </r>
    <r>
      <rPr>
        <b/>
        <u/>
        <sz val="12"/>
        <color rgb="FFFF0000"/>
        <rFont val="Calibri"/>
        <family val="2"/>
      </rPr>
      <t>1.75" SLIM</t>
    </r>
    <r>
      <rPr>
        <b/>
        <sz val="12"/>
        <color rgb="FFFF0000"/>
        <rFont val="Calibri"/>
        <family val="2"/>
      </rPr>
      <t xml:space="preserve"> DHP</t>
    </r>
    <r>
      <rPr>
        <b/>
        <sz val="12"/>
        <color rgb="FF0000FF"/>
        <rFont val="Calibri"/>
        <family val="2"/>
      </rPr>
      <t xml:space="preserve">  , SET IN 2.31" SSD &amp; </t>
    </r>
    <r>
      <rPr>
        <b/>
        <sz val="12"/>
        <color rgb="FFFF0000"/>
        <rFont val="Calibri"/>
        <family val="2"/>
      </rPr>
      <t xml:space="preserve"> NEW D-78 </t>
    </r>
    <r>
      <rPr>
        <b/>
        <sz val="12"/>
        <color rgb="FF0000FF"/>
        <rFont val="Calibri"/>
        <family val="2"/>
      </rPr>
      <t>S/R</t>
    </r>
    <r>
      <rPr>
        <b/>
        <sz val="12"/>
        <color rgb="FFFF0000"/>
        <rFont val="Calibri"/>
        <family val="2"/>
      </rPr>
      <t xml:space="preserve"> ( 87X1"+125X7/8"+25 X1") </t>
    </r>
    <r>
      <rPr>
        <b/>
        <sz val="12"/>
        <color rgb="FF0000FF"/>
        <rFont val="Calibri"/>
        <family val="2"/>
      </rPr>
      <t xml:space="preserve"> ,  R/U FOR</t>
    </r>
    <r>
      <rPr>
        <b/>
        <sz val="12"/>
        <color indexed="10"/>
        <rFont val="Calibri"/>
        <family val="2"/>
      </rPr>
      <t xml:space="preserve"> 640 MAX </t>
    </r>
    <r>
      <rPr>
        <b/>
        <u/>
        <sz val="12"/>
        <color rgb="FF0000FF"/>
        <rFont val="Calibri"/>
        <family val="2"/>
      </rPr>
      <t>S/U</t>
    </r>
    <r>
      <rPr>
        <b/>
        <sz val="12"/>
        <color rgb="FF0000FF"/>
        <rFont val="Calibri"/>
        <family val="2"/>
      </rPr>
      <t xml:space="preserve"> FROM ZH-NE-2 </t>
    </r>
    <r>
      <rPr>
        <b/>
        <sz val="12"/>
        <color rgb="FFFF0000"/>
        <rFont val="Calibri"/>
        <family val="2"/>
      </rPr>
      <t>( SH.S=8 ", S.L=119" )</t>
    </r>
    <r>
      <rPr>
        <b/>
        <sz val="12"/>
        <color rgb="FF0000FF"/>
        <rFont val="Calibri"/>
        <family val="2"/>
      </rPr>
      <t xml:space="preserve">, ON STREAM </t>
    </r>
  </si>
  <si>
    <r>
      <t xml:space="preserve">NO PUMP ACTION  , </t>
    </r>
    <r>
      <rPr>
        <b/>
        <sz val="12"/>
        <color rgb="FFFF0000"/>
        <rFont val="Calibri"/>
        <family val="2"/>
      </rPr>
      <t>R/T W/ 1.75" ANCHOR PUMP</t>
    </r>
    <r>
      <rPr>
        <b/>
        <sz val="12"/>
        <color rgb="FF0000FF"/>
        <rFont val="Calibri"/>
        <family val="2"/>
      </rPr>
      <t xml:space="preserve"> ,  RET. 5 RODS X1 " , SET ANCHOR@ 5425 FT , ON STREAM</t>
    </r>
  </si>
  <si>
    <r>
      <t xml:space="preserve">Expro#8 (TMU) , </t>
    </r>
    <r>
      <rPr>
        <b/>
        <sz val="12"/>
        <color rgb="FFFF0000"/>
        <rFont val="Calibri"/>
        <family val="2"/>
      </rPr>
      <t>AFTER R.TRIP</t>
    </r>
  </si>
  <si>
    <t>Expro#3 (TMU) , LOW PUMP EFF.</t>
  </si>
  <si>
    <t>LOW PUMP EFF., R.TRIP , ON STREAM</t>
  </si>
  <si>
    <r>
      <t xml:space="preserve">NO PUMP ACTION, R.TRIP WITH 2" DHP , ( </t>
    </r>
    <r>
      <rPr>
        <b/>
        <u/>
        <sz val="12"/>
        <color rgb="FFFF0000"/>
        <rFont val="Calibri"/>
        <family val="2"/>
      </rPr>
      <t>REPLACED ALL S/R BY NEW N-97</t>
    </r>
    <r>
      <rPr>
        <b/>
        <sz val="12"/>
        <color rgb="FF0000FF"/>
        <rFont val="Calibri"/>
        <family val="2"/>
      </rPr>
      <t xml:space="preserve"> ) , ( 15X1.5"+120X7/8"+97X1" ) ,  ON STREAM</t>
    </r>
  </si>
  <si>
    <t xml:space="preserve">NO PUMP ACTION , R.TRIP W/1.75 " ANCHOR PUMP , SET ANCHOR @ 5325 FT, ON STREAM </t>
  </si>
  <si>
    <r>
      <t xml:space="preserve">PLUNGER STUCKED , R.TRIP </t>
    </r>
    <r>
      <rPr>
        <b/>
        <u/>
        <sz val="12"/>
        <color rgb="FFFF0000"/>
        <rFont val="Calibri"/>
        <family val="2"/>
      </rPr>
      <t>WITH 1.5" DHP</t>
    </r>
    <r>
      <rPr>
        <b/>
        <sz val="12"/>
        <color rgb="FF0000FF"/>
        <rFont val="Calibri"/>
        <family val="2"/>
      </rPr>
      <t xml:space="preserve"> , ON STREAM </t>
    </r>
    <r>
      <rPr>
        <b/>
        <sz val="12"/>
        <color rgb="FFFF0000"/>
        <rFont val="Calibri"/>
        <family val="2"/>
      </rPr>
      <t>21/7/2016</t>
    </r>
  </si>
  <si>
    <t xml:space="preserve">EXPRO#8 (TMU)             </t>
  </si>
  <si>
    <r>
      <t xml:space="preserve">  EXPRO#8 (TMU) , </t>
    </r>
    <r>
      <rPr>
        <b/>
        <sz val="12"/>
        <color rgb="FFFF0000"/>
        <rFont val="Calibri"/>
        <family val="2"/>
      </rPr>
      <t>AFTER R.TRIP WITH ANCHOR</t>
    </r>
  </si>
  <si>
    <t>NO PUMP ACTION , SPACE IN , ON STREAM</t>
  </si>
  <si>
    <t xml:space="preserve">OLD HISTORY </t>
  </si>
  <si>
    <t>W/.C</t>
  </si>
  <si>
    <t>PERFORMEDALIGNMENT FOR S/U</t>
  </si>
  <si>
    <r>
      <t>ROD NO. (</t>
    </r>
    <r>
      <rPr>
        <b/>
        <sz val="12"/>
        <color rgb="FFFF0000"/>
        <rFont val="Calibri"/>
        <family val="2"/>
      </rPr>
      <t>35X1"</t>
    </r>
    <r>
      <rPr>
        <b/>
        <sz val="12"/>
        <color rgb="FF0000FF"/>
        <rFont val="Calibri"/>
        <family val="2"/>
      </rPr>
      <t xml:space="preserve">) PARTED , FISHED OK , REPLACED , </t>
    </r>
    <r>
      <rPr>
        <b/>
        <sz val="12"/>
        <color rgb="FFFF0000"/>
        <rFont val="Calibri"/>
        <family val="2"/>
      </rPr>
      <t>R.TRIP</t>
    </r>
    <r>
      <rPr>
        <b/>
        <sz val="12"/>
        <color rgb="FF0000FF"/>
        <rFont val="Calibri"/>
        <family val="2"/>
      </rPr>
      <t xml:space="preserve"> ,  ON STREAM</t>
    </r>
  </si>
  <si>
    <r>
      <t xml:space="preserve">FLUID POUND, </t>
    </r>
    <r>
      <rPr>
        <b/>
        <sz val="12"/>
        <color rgb="FFFF0000"/>
        <rFont val="Calibri"/>
        <family val="2"/>
      </rPr>
      <t>P. FILLAGE=69 %</t>
    </r>
  </si>
  <si>
    <t>SEVERE F.POUND , P.FILL. +/- 61 %</t>
  </si>
  <si>
    <t>F.L.</t>
  </si>
  <si>
    <t>SLIGHT F. POUND (P. FILLAGE= 90 %)</t>
  </si>
  <si>
    <t>F. POUND (P. FILLAGE= 77 %)</t>
  </si>
  <si>
    <t>CELLER FILLED BY SAND</t>
  </si>
  <si>
    <t>SEVERE F. POUND (P. FILLAGE= 44 %)</t>
  </si>
  <si>
    <t>EXPRO#8 (TMU)
     FREQ=50 HZ, CUR=50 A, WHP= 375 PSI, PIP=1715 PSI, PDP=3080  PSI, Tm=291 F , WHT=232 F</t>
  </si>
  <si>
    <r>
      <t xml:space="preserve">SEVERE FLUID POUND, </t>
    </r>
    <r>
      <rPr>
        <b/>
        <sz val="12"/>
        <color rgb="FFFF0000"/>
        <rFont val="Calibri"/>
        <family val="2"/>
      </rPr>
      <t>P.FILLAGE=26 %</t>
    </r>
  </si>
  <si>
    <r>
      <t xml:space="preserve">SEVERE FLUID POUND, </t>
    </r>
    <r>
      <rPr>
        <b/>
        <sz val="12"/>
        <color rgb="FFFF0000"/>
        <rFont val="Calibri"/>
        <family val="2"/>
      </rPr>
      <t>P.FILLAGE=22 %</t>
    </r>
  </si>
  <si>
    <r>
      <t xml:space="preserve">SEVERE F. POUND , </t>
    </r>
    <r>
      <rPr>
        <b/>
        <sz val="12"/>
        <color rgb="FFFF0000"/>
        <rFont val="Calibri"/>
        <family val="2"/>
      </rPr>
      <t>P.FILLAGE 58 %</t>
    </r>
  </si>
  <si>
    <t>EXPRO# 8</t>
  </si>
  <si>
    <r>
      <t xml:space="preserve">F. POUND, </t>
    </r>
    <r>
      <rPr>
        <b/>
        <sz val="12"/>
        <color rgb="FFFF0000"/>
        <rFont val="Calibri"/>
        <family val="2"/>
      </rPr>
      <t>P. FILLAGE=77%</t>
    </r>
    <r>
      <rPr>
        <b/>
        <sz val="12"/>
        <color indexed="12"/>
        <rFont val="Calibri"/>
        <family val="2"/>
      </rPr>
      <t xml:space="preserve"> , S.F.L FOR B-I</t>
    </r>
  </si>
  <si>
    <r>
      <t>F. POUND (</t>
    </r>
    <r>
      <rPr>
        <b/>
        <sz val="12"/>
        <color rgb="FFFF0000"/>
        <rFont val="Calibri"/>
        <family val="2"/>
      </rPr>
      <t>P. FILLAGE= 82 %</t>
    </r>
    <r>
      <rPr>
        <b/>
        <sz val="12"/>
        <rFont val="Calibri"/>
        <family val="2"/>
      </rPr>
      <t>)</t>
    </r>
  </si>
  <si>
    <r>
      <t xml:space="preserve">SLIGHT F.POUND , </t>
    </r>
    <r>
      <rPr>
        <b/>
        <sz val="12"/>
        <color rgb="FFFF0000"/>
        <rFont val="Calibri"/>
        <family val="2"/>
      </rPr>
      <t>P.FILLAGE +/- 90 %</t>
    </r>
  </si>
  <si>
    <r>
      <t xml:space="preserve">SEVERE GAS INTERFERENCE , </t>
    </r>
    <r>
      <rPr>
        <b/>
        <sz val="12"/>
        <color rgb="FFFF0000"/>
        <rFont val="Calibri"/>
        <family val="2"/>
      </rPr>
      <t>P.FILLAGE +/- 26 %</t>
    </r>
  </si>
  <si>
    <r>
      <t>SEVERE F.POUND ,</t>
    </r>
    <r>
      <rPr>
        <b/>
        <sz val="12"/>
        <color rgb="FFFF0000"/>
        <rFont val="Calibri"/>
        <family val="2"/>
      </rPr>
      <t xml:space="preserve"> P.FILLAGE +/- 34 %</t>
    </r>
  </si>
  <si>
    <r>
      <t>EXPRO#8 (TMU) , (</t>
    </r>
    <r>
      <rPr>
        <b/>
        <sz val="12"/>
        <color rgb="FFFF0000"/>
        <rFont val="Calibri"/>
        <family val="2"/>
      </rPr>
      <t>P.S. 1.5")</t>
    </r>
  </si>
  <si>
    <t>STARTED THE WELL , DIVERTED TO EXPRO TEST SEP.</t>
  </si>
  <si>
    <t>EXPRO#2 (SKID)
FIXED CHOKE SIZE= 24/64" , USP/DSP= 2335/310 PSI, Qg=5.173 MMSCF/D, H2S=12 PPM, CO2=6 %, API=53.2</t>
  </si>
  <si>
    <t>EXPRO#2 (SKID)
FIXED CHOKE SIZE= 24/64" , USP/DSP= 2300/305 PSI, Qg=5.25 MMSCF/D, H2S=12 PPM, CO2=6 %, API=53.2</t>
  </si>
  <si>
    <r>
      <t xml:space="preserve">SEVERE FLUID POUND , </t>
    </r>
    <r>
      <rPr>
        <b/>
        <sz val="12"/>
        <color rgb="FFFF0000"/>
        <rFont val="Calibri"/>
        <family val="2"/>
      </rPr>
      <t>P.FILLAGE +/- 15 %</t>
    </r>
  </si>
  <si>
    <t>SEVERE GAS INTERFERENCE , P.FILLAGE +/- 31 %</t>
  </si>
  <si>
    <r>
      <t>EXPRO#8 (TMU) ,</t>
    </r>
    <r>
      <rPr>
        <b/>
        <sz val="12"/>
        <color rgb="FFFF0000"/>
        <rFont val="Calibri"/>
        <family val="2"/>
      </rPr>
      <t xml:space="preserve"> AFTER R.TRIP</t>
    </r>
  </si>
  <si>
    <t>EXPRO#2 (SKID)
FIXED CHOKE SIZE= 24/64" , USP/DSP= 2205/380 PSI, Qg=5.021 MMSCF/D, H2S=12 PPM, CO2=6 %, API=53.2</t>
  </si>
  <si>
    <r>
      <t>SEVERE FLUID POUND ,</t>
    </r>
    <r>
      <rPr>
        <b/>
        <sz val="12"/>
        <color rgb="FFFF0000"/>
        <rFont val="Calibri"/>
        <family val="2"/>
      </rPr>
      <t xml:space="preserve"> P.FILLAGE +/- 37 %</t>
    </r>
  </si>
  <si>
    <t>EXPRO#8 (TMU) , RES. DECLINE</t>
  </si>
  <si>
    <t>EXPRO#2 (SKID)
FIXED CHOKE SIZE= 24/64" , USP/DSP= 2100/310 PSI, Qg=4.735 MMSCF/D, H2S=12 PPM, CO2=6 %</t>
  </si>
  <si>
    <r>
      <t xml:space="preserve">VALVE ROD PARTED , FISHED OK AFTER MANY TRIALS , R.TRIP WITH ANCHOR PUMP , RETRIEVED ( 2+3X1") RODS , SET  ANCHOR @ 5625 FT ,TRY TO SET ANCHOR WITHOUT SUCCESS , R.TRIP WITH ANCHOR PUMP , </t>
    </r>
    <r>
      <rPr>
        <b/>
        <sz val="12"/>
        <color rgb="FFFF0000"/>
        <rFont val="Calibri"/>
        <family val="2"/>
      </rPr>
      <t>SET  ANCHOR @ 5625 FT</t>
    </r>
    <r>
      <rPr>
        <b/>
        <sz val="12"/>
        <color rgb="FF0000FF"/>
        <rFont val="Calibri"/>
        <family val="2"/>
      </rPr>
      <t xml:space="preserve">  , ON STREAM</t>
    </r>
  </si>
  <si>
    <r>
      <rPr>
        <b/>
        <sz val="12"/>
        <color rgb="FF0000FF"/>
        <rFont val="Calibri"/>
        <family val="2"/>
      </rPr>
      <t>ROD NO</t>
    </r>
    <r>
      <rPr>
        <b/>
        <sz val="12"/>
        <color rgb="FF0000CC"/>
        <rFont val="Calibri"/>
        <family val="2"/>
      </rPr>
      <t xml:space="preserve"> (</t>
    </r>
    <r>
      <rPr>
        <b/>
        <sz val="12"/>
        <color rgb="FFFF0000"/>
        <rFont val="Calibri"/>
        <family val="2"/>
      </rPr>
      <t>4X 7/8"</t>
    </r>
    <r>
      <rPr>
        <b/>
        <sz val="12"/>
        <color rgb="FF0000CC"/>
        <rFont val="Calibri"/>
        <family val="2"/>
      </rPr>
      <t>)</t>
    </r>
    <r>
      <rPr>
        <b/>
        <sz val="12"/>
        <color rgb="FF0000FF"/>
        <rFont val="Calibri"/>
        <family val="2"/>
      </rPr>
      <t xml:space="preserve"> PARTED , FISHED OK, REPLACED , </t>
    </r>
    <r>
      <rPr>
        <b/>
        <u/>
        <sz val="12"/>
        <color rgb="FFFF0000"/>
        <rFont val="Calibri"/>
        <family val="2"/>
      </rPr>
      <t>R.TRIP</t>
    </r>
    <r>
      <rPr>
        <b/>
        <sz val="12"/>
        <color rgb="FF0000CC"/>
        <rFont val="Calibri"/>
        <family val="2"/>
      </rPr>
      <t xml:space="preserve"> , </t>
    </r>
    <r>
      <rPr>
        <b/>
        <sz val="12"/>
        <color rgb="FF0000FF"/>
        <rFont val="Calibri"/>
        <family val="2"/>
      </rPr>
      <t xml:space="preserve">ON STREAM </t>
    </r>
    <r>
      <rPr>
        <b/>
        <sz val="12"/>
        <color rgb="FFFF0000"/>
        <rFont val="Calibri"/>
        <family val="2"/>
      </rPr>
      <t>2/8/2016</t>
    </r>
  </si>
  <si>
    <t xml:space="preserve">INCREASED S.L  F/112" T/144" </t>
  </si>
  <si>
    <r>
      <t xml:space="preserve">ROD NO ( </t>
    </r>
    <r>
      <rPr>
        <b/>
        <u/>
        <sz val="12"/>
        <color rgb="FFFF0000"/>
        <rFont val="Calibri"/>
        <family val="2"/>
      </rPr>
      <t>7X7/8"</t>
    </r>
    <r>
      <rPr>
        <b/>
        <sz val="12"/>
        <color rgb="FF0000FF"/>
        <rFont val="Calibri"/>
        <family val="2"/>
      </rPr>
      <t xml:space="preserve">)   PARTED, FISHED OK AFTER MANY TRIALS, REPLACED   ,  </t>
    </r>
    <r>
      <rPr>
        <b/>
        <u/>
        <sz val="12"/>
        <color rgb="FFFF0000"/>
        <rFont val="Calibri"/>
        <family val="2"/>
      </rPr>
      <t>R.TRIP</t>
    </r>
    <r>
      <rPr>
        <b/>
        <sz val="12"/>
        <color rgb="FF0000FF"/>
        <rFont val="Calibri"/>
        <family val="2"/>
      </rPr>
      <t xml:space="preserve"> , ON STREAM </t>
    </r>
  </si>
  <si>
    <t>EXPRO#2 (SKID)
FIXED CHOKE SIZE= 24/64" , USP/DSP= 1975/270 PSI, Qg= 4.584 MMSCF/D, H2S=12 PPM, CO2=6 %</t>
  </si>
  <si>
    <r>
      <t xml:space="preserve">NORMAL CARD , </t>
    </r>
    <r>
      <rPr>
        <b/>
        <sz val="12"/>
        <color rgb="FFFF0000"/>
        <rFont val="Calibri"/>
        <family val="2"/>
      </rPr>
      <t>S.L=144</t>
    </r>
  </si>
  <si>
    <t>EXPRO#8 (TMU), ANCHOR PUMP</t>
  </si>
  <si>
    <t>EXPRO#2 (SKID)
FIXED CHOKE SIZE= 24/64" , USP/DSP= 2040/310 PSI, Qg=4.717 MMSCF/D, H2S=12 PPM, CO2=6 %</t>
  </si>
  <si>
    <t>TESTED THE WELL BY EXPRO (TMU-8), FOUND THE WELL NOT PRODUCE.</t>
  </si>
  <si>
    <r>
      <t xml:space="preserve">ROD NO. ( </t>
    </r>
    <r>
      <rPr>
        <b/>
        <sz val="12"/>
        <color rgb="FFFF0000"/>
        <rFont val="Calibri"/>
        <family val="2"/>
      </rPr>
      <t xml:space="preserve">2X1" </t>
    </r>
    <r>
      <rPr>
        <b/>
        <sz val="12"/>
        <color rgb="FF0000FF"/>
        <rFont val="Calibri"/>
        <family val="2"/>
      </rPr>
      <t xml:space="preserve">) PARTED, FISHED OK, REPLACED, </t>
    </r>
    <r>
      <rPr>
        <b/>
        <sz val="12"/>
        <color rgb="FFFF0000"/>
        <rFont val="Calibri"/>
        <family val="2"/>
      </rPr>
      <t>R.TRIP</t>
    </r>
    <r>
      <rPr>
        <b/>
        <sz val="12"/>
        <color rgb="FF0000FF"/>
        <rFont val="Calibri"/>
        <family val="2"/>
      </rPr>
      <t xml:space="preserve"> ,  FOUND OBSTRUCTION  , POOH W/ S/R &amp; 2" DHP   ( FOUND </t>
    </r>
    <r>
      <rPr>
        <b/>
        <sz val="12"/>
        <color rgb="FFFF0000"/>
        <rFont val="Calibri"/>
        <family val="2"/>
      </rPr>
      <t xml:space="preserve">SCALE ON DHP RUBBER </t>
    </r>
    <r>
      <rPr>
        <b/>
        <sz val="12"/>
        <color rgb="FF0000FF"/>
        <rFont val="Calibri"/>
        <family val="2"/>
      </rPr>
      <t xml:space="preserve"> )  , </t>
    </r>
    <r>
      <rPr>
        <b/>
        <sz val="12"/>
        <rFont val="Calibri"/>
        <family val="2"/>
      </rPr>
      <t>PERFORMED W/L JOB</t>
    </r>
    <r>
      <rPr>
        <b/>
        <sz val="12"/>
        <color rgb="FF0000FF"/>
        <rFont val="Calibri"/>
        <family val="2"/>
      </rPr>
      <t xml:space="preserve"> ( RIH W/ 2.84" G.C.  STOPPED @ 5790 THF , RIH W/ 2.7" IMPRESSION BLOCK‬‏ STUCKED @ 5885 FT , FREE OK , POOH , RIH W/ </t>
    </r>
    <r>
      <rPr>
        <b/>
        <sz val="12"/>
        <color rgb="FFFF0000"/>
        <rFont val="Calibri"/>
        <family val="2"/>
      </rPr>
      <t>NEW 2" ANCHOR PUMP</t>
    </r>
    <r>
      <rPr>
        <b/>
        <sz val="12"/>
        <color rgb="FF0000FF"/>
        <rFont val="Calibri"/>
        <family val="2"/>
      </rPr>
      <t xml:space="preserve"> &amp; S/R, RETRIEVED (7+3X1") RODS, PERFORMED TBG TEST , NOT HOLD , </t>
    </r>
    <r>
      <rPr>
        <b/>
        <sz val="12"/>
        <color rgb="FFFF0000"/>
        <rFont val="Calibri"/>
        <family val="2"/>
      </rPr>
      <t>R.TRIP W/ NEW 2" ANCHOR PUMP</t>
    </r>
    <r>
      <rPr>
        <b/>
        <sz val="12"/>
        <color rgb="FF0000FF"/>
        <rFont val="Calibri"/>
        <family val="2"/>
      </rPr>
      <t xml:space="preserve"> ,  FOUND HIGH FRICTION, POOH W/ S/R &amp; ANCHOR PUMP, FOUND </t>
    </r>
    <r>
      <rPr>
        <b/>
        <sz val="12"/>
        <color rgb="FFFF0000"/>
        <rFont val="Calibri"/>
        <family val="2"/>
      </rPr>
      <t>ROD NO. 2X7/8" UNSCREWED</t>
    </r>
    <r>
      <rPr>
        <b/>
        <sz val="12"/>
        <color rgb="FF0000FF"/>
        <rFont val="Calibri"/>
        <family val="2"/>
      </rPr>
      <t xml:space="preserve">, TRY TO RIH W/ O-SHOT FOUND OBSTRUCTION WHILE 18 RODS, TRY TO RIH W/ UNDER SIZE O-SHOT </t>
    </r>
    <r>
      <rPr>
        <b/>
        <u/>
        <sz val="12"/>
        <color rgb="FF0000FF"/>
        <rFont val="Calibri"/>
        <family val="2"/>
      </rPr>
      <t>FOUND OBSTRUCTION WHILE 5 RODS</t>
    </r>
    <r>
      <rPr>
        <b/>
        <sz val="12"/>
        <color rgb="FF0000FF"/>
        <rFont val="Calibri"/>
        <family val="2"/>
      </rPr>
      <t xml:space="preserve">, PERFORMED W/L JOB, RIH W/ G.C, </t>
    </r>
    <r>
      <rPr>
        <b/>
        <u/>
        <sz val="12"/>
        <color rgb="FF0000FF"/>
        <rFont val="Calibri"/>
        <family val="2"/>
      </rPr>
      <t xml:space="preserve">FOUND </t>
    </r>
    <r>
      <rPr>
        <b/>
        <sz val="12"/>
        <color rgb="FF0000FF"/>
        <rFont val="Calibri"/>
        <family val="2"/>
      </rPr>
      <t>OBSTRUCTION @ 75 FT, RIH W/ SPECIAL O.SHOT &amp;</t>
    </r>
    <r>
      <rPr>
        <b/>
        <u/>
        <sz val="12"/>
        <color rgb="FF0000FF"/>
        <rFont val="Calibri"/>
        <family val="2"/>
      </rPr>
      <t xml:space="preserve"> FOUND OBSTRUCTION @ 510 FT</t>
    </r>
    <r>
      <rPr>
        <b/>
        <sz val="12"/>
        <color rgb="FF0000FF"/>
        <rFont val="Calibri"/>
        <family val="2"/>
      </rPr>
      <t xml:space="preserve">, POURED OVER DIESEL TO TRY TO PASS WITHOUT SUCCESS, RETRIEVED O.SHOT, RIH W/ SPECIAL BRUSH ON ON S/R STRING TILL </t>
    </r>
    <r>
      <rPr>
        <b/>
        <u/>
        <sz val="12"/>
        <color rgb="FF0000FF"/>
        <rFont val="Calibri"/>
        <family val="2"/>
      </rPr>
      <t>DEPTH 2258 FT</t>
    </r>
    <r>
      <rPr>
        <b/>
        <sz val="12"/>
        <color rgb="FF0000FF"/>
        <rFont val="Calibri"/>
        <family val="2"/>
      </rPr>
      <t xml:space="preserve">, POOH W/ S/R &amp; BRUSH, </t>
    </r>
    <r>
      <rPr>
        <b/>
        <u/>
        <sz val="12"/>
        <color rgb="FF0000FF"/>
        <rFont val="Calibri"/>
        <family val="2"/>
      </rPr>
      <t>BRUSH GOT STUCK @ TBG HANGER</t>
    </r>
    <r>
      <rPr>
        <b/>
        <sz val="12"/>
        <color rgb="FF0000FF"/>
        <rFont val="Calibri"/>
        <family val="2"/>
      </rPr>
      <t>, MANY TRIALS TO FREE BRUSH W/ OUT SUCCESS, POURED HCL ACID, TRIED TO POOH W/ OUT SUCCESS, R/D FOR P/U. (</t>
    </r>
    <r>
      <rPr>
        <b/>
        <sz val="12"/>
        <rFont val="Calibri"/>
        <family val="2"/>
      </rPr>
      <t>BRUSH + 2 FT PONY ROD STUCK IN TBG HANGER</t>
    </r>
    <r>
      <rPr>
        <b/>
        <sz val="12"/>
        <color rgb="FF0000FF"/>
        <rFont val="Calibri"/>
        <family val="2"/>
      </rPr>
      <t>) (</t>
    </r>
    <r>
      <rPr>
        <b/>
        <sz val="12"/>
        <rFont val="Calibri"/>
        <family val="2"/>
      </rPr>
      <t>2" ANCHOR PUMP + 30 X 1" S.BAR + 7 X 7/8" LEFT IN WELL</t>
    </r>
    <r>
      <rPr>
        <b/>
        <sz val="12"/>
        <color rgb="FF0000FF"/>
        <rFont val="Calibri"/>
        <family val="2"/>
      </rPr>
      <t xml:space="preserve">), L/D FOR S/R BESIDE WELL, </t>
    </r>
    <r>
      <rPr>
        <b/>
        <sz val="12"/>
        <color rgb="FFFF0000"/>
        <rFont val="Calibri"/>
        <family val="2"/>
      </rPr>
      <t>WAITING FOR W/O</t>
    </r>
    <r>
      <rPr>
        <b/>
        <sz val="12"/>
        <color rgb="FF0000FF"/>
        <rFont val="Calibri"/>
        <family val="2"/>
      </rPr>
      <t>.</t>
    </r>
  </si>
  <si>
    <t>CELLER FILLED WITH OIL</t>
  </si>
  <si>
    <t>F. POUND (P. FILLAGE= 70 %)</t>
  </si>
  <si>
    <t>SEVERE F. POUND (P. FILLAGE= 40 %)</t>
  </si>
  <si>
    <t>EXPRO#8 (TMU) 
FREQ=48 Hz , CUR= 68 A, USP/DSP=485/265 PSI, PIP=1690 PSI, PDP=3280 PSI , M.T = 313 F ,WHT =230 F ,  GAS RATE= 0.794 MMSCF/D</t>
  </si>
  <si>
    <t>EXPRO#2 (SKID)
FIXED CHOKE SIZE= 24/64" , USP/DSP= 1750/280 PSI, Qg=4.123 MMSCF/D, H2S=12 PPM, CO2=6 %</t>
  </si>
  <si>
    <r>
      <t xml:space="preserve">NO PUMP ACTION ,  </t>
    </r>
    <r>
      <rPr>
        <b/>
        <sz val="12"/>
        <color rgb="FFFF0000"/>
        <rFont val="Calibri"/>
        <family val="2"/>
      </rPr>
      <t>R.TREIP  W/ NEW 2.25" ANCHOR PUMP</t>
    </r>
    <r>
      <rPr>
        <b/>
        <sz val="12"/>
        <color rgb="FF0000FF"/>
        <rFont val="Calibri"/>
        <family val="2"/>
      </rPr>
      <t>, RETRIEVED  (1 ROD X 1"), SET ANCHOR @ 5500 FT ,  ON STREAM</t>
    </r>
  </si>
  <si>
    <t>NO PUMP ACTION ,  RESET FOR DHP, ON STREAM</t>
  </si>
  <si>
    <t>EXPRO#2 (SKID)
FIXED CHOKE SIZE= 24/64" , USP/DSP= 1895/280 PSI, Qg= 4.263 MMSCF/D, H2S=12 PPM, CO2=6 %</t>
  </si>
  <si>
    <t>EXPRO#2 (SKID)
FIXED CHOKE SIZE= 24/64" , USP/DSP= 1857/280 PSI, Qg= 4.2 MMSCF/D, H2S=12 PPM, CO2=6 %</t>
  </si>
  <si>
    <t>EXPRO#2 (SKID)
FIXED CHOKE SIZE= 24/64" , USP/DSP= 1828/280 PSI, Qg= 4.323 MMSCF/D, H2S=12 PPM, CO2=6 %</t>
  </si>
  <si>
    <t>EXPRO#2 (SKID)
FIXED CHOKE SIZE= 24/64" , USP/DSP= 1792/280 PSI, Qg= 4.161 MMSCF/D, H2S=12 PPM, CO2=6 %</t>
  </si>
  <si>
    <t>EXPRO#2 (SKID)
FIXED CHOKE SIZE= 24/64" , USP/DSP= 1760/280 PSI, Qg= 4.053 MMSCF/D, H2S=12 PPM, CO2=6 %</t>
  </si>
  <si>
    <t xml:space="preserve"> EXPRO#8 (TMU)
FREQ= 50  HZ,  CUR=24.2 A, PIP=528 PSI, PDP=2823 PSI, Ti =224 F , Tm=262 F , DSP=190 PSI , WHT=149 F 
</t>
  </si>
  <si>
    <t>EXPRO#2 (SKID)
FIXED CHOKE SIZE= 24/64" , USP/DSP= 1725/280 PSI, Qg=3.901 MMSCF/D, H2S=12 PPM, CO2=6 %</t>
  </si>
  <si>
    <t>EXPRO#2 (SKID)
FIXED CHOKE SIZE= 24/64" , USP/DSP= 1720/280 PSI, Qg=3.887 MMSCF/D, H2S=12 PPM, CO2=6 %</t>
  </si>
  <si>
    <t>EXPRO#8 (TMU)
 FREQ= 44 Hz, CUR=51.9 A, PIP= 2368 PSI, PDP= 4784 PSI, Ti=248 F, M.T = 285 F, WHP= 595/215 PSI , WHT=233 F</t>
  </si>
  <si>
    <t>EXPRO#8 (TMU)                                        
 FREQ=50 HZ, CUR.=68 A, PIP= 1075 PSI, DSP=230 PSI, WHT=241 F, TM=287 F, Ti=254 F, H2S=1.5 PPM, CO2= 2 %</t>
  </si>
  <si>
    <t>EXPRO#8 (TMU)
FREQ=50 HZ, CUR= 75/78 A, USP/DSP=465/335 PSI, WHT= 232 F</t>
  </si>
  <si>
    <t>EXPRO#2 (SKID)
FIXED CHOKE SIZE= 24/64" , USP/DSP= 1700/280 PSI, Qg=3.747 MMSCF/D, H2S=12 PPM, CO2=6 %</t>
  </si>
  <si>
    <r>
      <t xml:space="preserve">EXPRO#3 (TMU)
FREQ= 46 HZ,  CUR=89/94 A, </t>
    </r>
    <r>
      <rPr>
        <b/>
        <u/>
        <sz val="12"/>
        <color rgb="FFFF0000"/>
        <rFont val="Calibri"/>
        <family val="2"/>
      </rPr>
      <t>PIP=1210 PSI</t>
    </r>
    <r>
      <rPr>
        <b/>
        <sz val="12"/>
        <color indexed="12"/>
        <rFont val="Calibri"/>
        <family val="2"/>
      </rPr>
      <t xml:space="preserve">, PDP=4285PSI, Ti =252 F , Tm=287.5 F , DSP=275 PSI , WHT=238 F </t>
    </r>
  </si>
  <si>
    <t>EXPRO#3 (TMU)
FREQ=52 HZ, CUR=72.7 A, Pi= 2290 PSI,  Tm=310 F, USP/DSP=375/275 PSI, WHT=238 F, Qg=0.306 MMSCF/D</t>
  </si>
  <si>
    <t>EXPRO#2 (SKID)
FIXED CHOKE SIZE= 24/64" , USP/DSP= 1700/280 PSI, Qg=3.683 MMSCF/D, H2S=12 PPM, CO2=6 %</t>
  </si>
  <si>
    <t xml:space="preserve">                                         EXPRO#8 (TMU)                                       
 FREQ=49 Hz ,  CUR=78 A, USP/DSP = 405/220 PSI , WHT = 227 F, H2S=6 PPM, CO2=3%</t>
  </si>
  <si>
    <t>EXPRO#8 (TMU) 
 FREQ= 48 Hz , CUR= 69.1 A, USP/DSP=485/276 PSI, PIP=1725 PSI, PDP=3310 PSI , M.T = 313 ,WHT =234 F ,  GAS RATE= 0.639 MMSCF/D</t>
  </si>
  <si>
    <r>
      <t>ROD NO. (</t>
    </r>
    <r>
      <rPr>
        <b/>
        <sz val="12"/>
        <color rgb="FFFF0000"/>
        <rFont val="Calibri"/>
        <family val="2"/>
      </rPr>
      <t xml:space="preserve"> 24*1" S.BR </t>
    </r>
    <r>
      <rPr>
        <b/>
        <sz val="12"/>
        <color rgb="FF0000FF"/>
        <rFont val="Calibri"/>
        <family val="2"/>
      </rPr>
      <t xml:space="preserve"> )UNSCREW , FISHED OK, </t>
    </r>
    <r>
      <rPr>
        <b/>
        <sz val="12"/>
        <color rgb="FFFF0000"/>
        <rFont val="Calibri"/>
        <family val="2"/>
      </rPr>
      <t>R.TRIP</t>
    </r>
    <r>
      <rPr>
        <b/>
        <sz val="12"/>
        <color rgb="FF0000FF"/>
        <rFont val="Calibri"/>
        <family val="2"/>
      </rPr>
      <t>, CHANGED 10*1" RODS, ON STREAM.</t>
    </r>
  </si>
  <si>
    <r>
      <t xml:space="preserve">NO PUMP ACTION , R.TRIP WITH </t>
    </r>
    <r>
      <rPr>
        <b/>
        <sz val="12"/>
        <color rgb="FFFF0000"/>
        <rFont val="Calibri"/>
        <family val="2"/>
      </rPr>
      <t>1.75" ANCHOR PUMP</t>
    </r>
    <r>
      <rPr>
        <b/>
        <sz val="12"/>
        <color rgb="FF0000FF"/>
        <rFont val="Calibri"/>
        <family val="2"/>
      </rPr>
      <t xml:space="preserve"> , RETRIEVED ( 11X1") RODS , SET ANCHOR PUMP @ 5275 FT , ON STREAM</t>
    </r>
  </si>
  <si>
    <t>FOUND THE WELL NOT PRODUCE , CURRENT DECRESD F/89 TO 46 A , PIP INCRESED F/1210 TO 2100 , THEN DOWN DUETO UNDER LOAD , INCRESED FREQ. TO 65 HZ AS TAM OIL REP. , THE WELL NOT PRODUCE , EXPECTED SHAFT BROKEN WAITING FOR W/O</t>
  </si>
  <si>
    <t>SHUT-IN THE WELL</t>
  </si>
  <si>
    <t>EXPRO#2 (SKID)
FIXED CHOKE SIZE= 24/64" , USP/DSP= 1700/280 PSI, Qg=3.599 MMSCF/D, H2S=12 PPM, CO2=6 %</t>
  </si>
  <si>
    <r>
      <t xml:space="preserve">NO PUMP ACTION , </t>
    </r>
    <r>
      <rPr>
        <b/>
        <sz val="18"/>
        <color rgb="FFFF0000"/>
        <rFont val="Calibri"/>
        <family val="2"/>
      </rPr>
      <t>2</t>
    </r>
    <r>
      <rPr>
        <b/>
        <sz val="12"/>
        <color rgb="FF0000FF"/>
        <rFont val="Calibri"/>
        <family val="2"/>
      </rPr>
      <t xml:space="preserve"> R.TRIP ,  NO PROD. , PERFORMED TBG TEST , NOT HOLD , R.TRIP W/ 2" ANCHOR PUMP , , RET. (10+10 X1" ) ROD ,  R.TRIP W/ 2" ANCHOR PUMP , RET. (1X1" ) ROD , PERFORMED TBG TEST , NOT HOLD , TOT. RET. (21X1") ROD , SET ANCHOR @ 5400 FT , </t>
    </r>
    <r>
      <rPr>
        <b/>
        <sz val="12"/>
        <color rgb="FFFF0000"/>
        <rFont val="Calibri"/>
        <family val="2"/>
      </rPr>
      <t>WAITING W/O</t>
    </r>
  </si>
  <si>
    <r>
      <t>WELL DOWN DUE TO</t>
    </r>
    <r>
      <rPr>
        <b/>
        <sz val="12"/>
        <color rgb="FFFF0000"/>
        <rFont val="Calibri"/>
        <family val="2"/>
      </rPr>
      <t xml:space="preserve"> </t>
    </r>
    <r>
      <rPr>
        <b/>
        <u/>
        <sz val="12"/>
        <color rgb="FFFF0000"/>
        <rFont val="Calibri"/>
        <family val="2"/>
      </rPr>
      <t>LOW PUMP INTAKE</t>
    </r>
    <r>
      <rPr>
        <b/>
        <sz val="12"/>
        <color rgb="FF0000FF"/>
        <rFont val="Calibri"/>
        <family val="2"/>
      </rPr>
      <t>, CHECKED SAME WITH CENTRILIFT REPRESENTATIVE, CONFIRMED PH-GR = 0, PH-PH BALANCED, BY PASSED DOWN HOLE SENSOR, STARTED, OK.</t>
    </r>
  </si>
  <si>
    <t xml:space="preserve">                                                          EXPRO #3 (TMU)                                                   FREQ= 48 Hz , CUR= 69.1 A, USP/DSP=455/320 PSI, PIP=1728 PSI, PDP=3290 PSI , M.T = 314 ,WHT =232 F  </t>
  </si>
  <si>
    <t xml:space="preserve">OTHER  </t>
  </si>
  <si>
    <r>
      <t xml:space="preserve">NO PUMP ACTION , </t>
    </r>
    <r>
      <rPr>
        <b/>
        <sz val="12"/>
        <color rgb="FFFF0000"/>
        <rFont val="Calibri"/>
        <family val="2"/>
      </rPr>
      <t>R.TRIP</t>
    </r>
    <r>
      <rPr>
        <b/>
        <sz val="12"/>
        <color rgb="FF0000FF"/>
        <rFont val="Calibri"/>
        <family val="2"/>
      </rPr>
      <t xml:space="preserve"> , ON STREAM (</t>
    </r>
    <r>
      <rPr>
        <b/>
        <sz val="12"/>
        <color rgb="FFFF0000"/>
        <rFont val="Calibri"/>
        <family val="2"/>
      </rPr>
      <t xml:space="preserve">TIMER MODE ( 3 HR RUN ,6 HRS STOP </t>
    </r>
    <r>
      <rPr>
        <b/>
        <sz val="12"/>
        <color rgb="FF0000FF"/>
        <rFont val="Calibri"/>
        <family val="2"/>
      </rPr>
      <t>)</t>
    </r>
  </si>
  <si>
    <t xml:space="preserve">   EXPRO #3 (TMU)                                          
FREQ=48 HZ, CUR=74 A, WHP=400 PSI, DSP=185 PSI , Pi=1450 PSI , Pd=4290 PSI, Ti=121 C, Tm=135 C</t>
  </si>
  <si>
    <t xml:space="preserve">EXPRO#8 (TMU) , B-III ONLY </t>
  </si>
  <si>
    <r>
      <t>EXPRO TMU#3 (</t>
    </r>
    <r>
      <rPr>
        <b/>
        <sz val="12"/>
        <color rgb="FFFF0000"/>
        <rFont val="Calibri"/>
        <family val="2"/>
      </rPr>
      <t xml:space="preserve"> B-I &amp; V</t>
    </r>
    <r>
      <rPr>
        <b/>
        <sz val="12"/>
        <color indexed="12"/>
        <rFont val="Calibri"/>
        <family val="2"/>
      </rPr>
      <t>)</t>
    </r>
  </si>
  <si>
    <t>EXPRO TMU#3</t>
  </si>
  <si>
    <r>
      <t xml:space="preserve">EXPRO TMU#3 , </t>
    </r>
    <r>
      <rPr>
        <b/>
        <sz val="12"/>
        <color rgb="FFFF0000"/>
        <rFont val="Calibri"/>
        <family val="2"/>
      </rPr>
      <t>HIGH CLEARANCE DHP</t>
    </r>
  </si>
  <si>
    <t>EXPRO TMU#3 , DORRA-  25+33</t>
  </si>
  <si>
    <r>
      <t xml:space="preserve">EXPRO TMU#3 , </t>
    </r>
    <r>
      <rPr>
        <b/>
        <sz val="12"/>
        <color rgb="FFFF0000"/>
        <rFont val="Calibri"/>
        <family val="2"/>
      </rPr>
      <t>DORRA-  25+33</t>
    </r>
  </si>
  <si>
    <r>
      <t xml:space="preserve">NO PUMP ACTION , FOUND OVERPULL &amp; ANCHOR PUMP SLIPT OUT FROM DTRING DURING POOH , MANY TRIALS TO FISH W/O SUCCESS , </t>
    </r>
    <r>
      <rPr>
        <b/>
        <sz val="12"/>
        <rFont val="Calibri"/>
        <family val="2"/>
      </rPr>
      <t>LOST FISH IN THE WELL : (TWO O-SHOT +103X 7/8" + 29X1"+1.75" ANCHOR PUMP )</t>
    </r>
    <r>
      <rPr>
        <b/>
        <sz val="12"/>
        <color rgb="FF0000FF"/>
        <rFont val="Calibri"/>
        <family val="2"/>
      </rPr>
      <t xml:space="preserve"> , WAITING W/O</t>
    </r>
  </si>
  <si>
    <t xml:space="preserve"> 2 7/8" TBG</t>
  </si>
  <si>
    <t>TAGGED P.S.N. W/2.84" G.C., HAD NO OBSTRUCTION.</t>
  </si>
  <si>
    <r>
      <t xml:space="preserve">VALVE ROD PARTED , FISHED OK  , MANY TRIALS TO RIH W/ 2 " ANCHOR PUMP W/O SUCCESS  , FOUND </t>
    </r>
    <r>
      <rPr>
        <b/>
        <sz val="12"/>
        <color rgb="FFFF0000"/>
        <rFont val="Calibri"/>
        <family val="2"/>
      </rPr>
      <t>OBSTRUCTION</t>
    </r>
    <r>
      <rPr>
        <b/>
        <sz val="12"/>
        <color rgb="FF0000FF"/>
        <rFont val="Calibri"/>
        <family val="2"/>
      </rPr>
      <t xml:space="preserve"> @ 400 FT , RIH W/ </t>
    </r>
    <r>
      <rPr>
        <b/>
        <sz val="12"/>
        <color rgb="FFFF0000"/>
        <rFont val="Calibri"/>
        <family val="2"/>
      </rPr>
      <t>W/L BRUSH ON S/R</t>
    </r>
    <r>
      <rPr>
        <b/>
        <sz val="12"/>
        <color rgb="FF0000FF"/>
        <rFont val="Calibri"/>
        <family val="2"/>
      </rPr>
      <t xml:space="preserve">  , WORKED ON OBSTRUCTION WITH NO PROGRESS , RIH W/ ANCHOR SLIPS ON S/R , WORKED ON OBSTRUCTION WITH NO PROGRESS , </t>
    </r>
    <r>
      <rPr>
        <b/>
        <sz val="12"/>
        <color rgb="FFFF0000"/>
        <rFont val="Calibri"/>
        <family val="2"/>
      </rPr>
      <t>WAITING W/O</t>
    </r>
  </si>
  <si>
    <t>NO PUMP ACTION, RET. (2 RODS X1") RODS, PERFORMED TBG TEST, NOT HOLD , RET. (8 RODS X1") RODS , SET ANCHOR @ 5050 FT, PERFORMED TBG TEST, HOLD OK, ON STREAM.</t>
  </si>
  <si>
    <t>NO PUMP ACTION , RET. (10 RODS X 1") , TOT. RET. (25 RODS X1") , SET ANCHOR @   5375 FT ,   PERFORMED  HYDROTEST , NOT HOLD , WAITING W/O</t>
  </si>
  <si>
    <r>
      <t xml:space="preserve">R.TRIP W/ 2 " ANCHOR PUMP W/O SUCCESS  , FOUND OBSTRUCTION @ 100 FT , R.TRIP W/ 2 " ANCHOR PUMP W/O SUCCESS ,  FOUND OBSTRUCTION @ 300 FT , POOH , L/D S/R BESIDE THE WELL , </t>
    </r>
    <r>
      <rPr>
        <b/>
        <u/>
        <sz val="12"/>
        <color rgb="FFFF0000"/>
        <rFont val="Calibri"/>
        <family val="2"/>
      </rPr>
      <t>WAITING W/O</t>
    </r>
  </si>
  <si>
    <r>
      <t>UNDER W/O DUE TO SHAFT BROKEN , (</t>
    </r>
    <r>
      <rPr>
        <b/>
        <sz val="12"/>
        <color rgb="FFFF0000"/>
        <rFont val="Calibri"/>
        <family val="2"/>
      </rPr>
      <t xml:space="preserve"> FOUND BROKEN SHAFT IN PUMP NO. 1</t>
    </r>
    <r>
      <rPr>
        <b/>
        <sz val="12"/>
        <color rgb="FF0000FF"/>
        <rFont val="Calibri"/>
        <family val="2"/>
      </rPr>
      <t xml:space="preserve"> ) , TAGGED TOP OF FILL @ 9971 FT ,  RIH WITH (  </t>
    </r>
    <r>
      <rPr>
        <b/>
        <sz val="12"/>
        <color rgb="FFFF0000"/>
        <rFont val="Calibri"/>
        <family val="2"/>
      </rPr>
      <t>PMX-H6  FLEX47</t>
    </r>
    <r>
      <rPr>
        <b/>
        <sz val="12"/>
        <color rgb="FF0000FF"/>
        <rFont val="Calibri"/>
        <family val="2"/>
      </rPr>
      <t xml:space="preserve"> , SER 538 , (40,40) STAGES) ESP TO 8850 FT , STARTED THE WELL WITH (FREQ.=48 HZ , CUR=75 A , PIP =1586 PSI , PDP=4285 PSI, Tm =137 C, Ti=120 C, USP =250  PSI) , ON STREAM </t>
    </r>
    <r>
      <rPr>
        <b/>
        <sz val="12"/>
        <color rgb="FFFF0000"/>
        <rFont val="Calibri"/>
        <family val="2"/>
      </rPr>
      <t>24/8/2016</t>
    </r>
  </si>
  <si>
    <r>
      <t>ROD NO (</t>
    </r>
    <r>
      <rPr>
        <b/>
        <sz val="12"/>
        <color rgb="FFFF0000"/>
        <rFont val="Calibri"/>
        <family val="2"/>
      </rPr>
      <t>1X 7/8"</t>
    </r>
    <r>
      <rPr>
        <b/>
        <sz val="12"/>
        <color rgb="FF0000FF"/>
        <rFont val="Calibri"/>
        <family val="2"/>
      </rPr>
      <t xml:space="preserve">) PARTED , FISHED OK, REPLACED , </t>
    </r>
    <r>
      <rPr>
        <b/>
        <u/>
        <sz val="16"/>
        <color rgb="FFFF0000"/>
        <rFont val="Calibri"/>
        <family val="2"/>
      </rPr>
      <t>2</t>
    </r>
    <r>
      <rPr>
        <b/>
        <u/>
        <sz val="12"/>
        <color rgb="FFFF0000"/>
        <rFont val="Calibri"/>
        <family val="2"/>
      </rPr>
      <t xml:space="preserve"> R.TRIP W/ 1.5" DHP</t>
    </r>
    <r>
      <rPr>
        <b/>
        <sz val="12"/>
        <color rgb="FF0000FF"/>
        <rFont val="Calibri"/>
        <family val="2"/>
      </rPr>
      <t xml:space="preserve"> , ON STREAM 31/8/2016</t>
    </r>
  </si>
  <si>
    <r>
      <t>UNDER W/O DUE TO TBG LEAK , (</t>
    </r>
    <r>
      <rPr>
        <b/>
        <sz val="12"/>
        <color rgb="FFFF0000"/>
        <rFont val="Calibri"/>
        <family val="2"/>
      </rPr>
      <t xml:space="preserve"> NO CRACK OR HOLES FOUND IN TBG</t>
    </r>
    <r>
      <rPr>
        <b/>
        <sz val="12"/>
        <color rgb="FF0000FF"/>
        <rFont val="Calibri"/>
        <family val="2"/>
      </rPr>
      <t xml:space="preserve"> ) , TAGGED TD @ 5990 FT , INSTALLED ROTATING TBG HANGER , RIH WITH 2" DHP WITH </t>
    </r>
    <r>
      <rPr>
        <b/>
        <u/>
        <sz val="12"/>
        <color rgb="FFFF0000"/>
        <rFont val="Calibri"/>
        <family val="2"/>
      </rPr>
      <t>NEW H-CH</t>
    </r>
    <r>
      <rPr>
        <b/>
        <sz val="12"/>
        <color rgb="FF0000FF"/>
        <rFont val="Calibri"/>
        <family val="2"/>
      </rPr>
      <t xml:space="preserve"> S/R  (25X1"+120X7/8"+90X1") , ON STREAM ON </t>
    </r>
    <r>
      <rPr>
        <b/>
        <u/>
        <sz val="12"/>
        <color rgb="FFFF0000"/>
        <rFont val="Calibri"/>
        <family val="2"/>
      </rPr>
      <t xml:space="preserve">14/9/2016 </t>
    </r>
  </si>
  <si>
    <t>2 7/8 " TBG</t>
  </si>
  <si>
    <t xml:space="preserve">CHOKE </t>
  </si>
  <si>
    <t>EXPRO#8 TMU</t>
  </si>
  <si>
    <t>CANT RUN L.L DUE TO 
FLUID COMES FROM CASING</t>
  </si>
  <si>
    <t xml:space="preserve">FREQ=49 Hz ,  CUR=78/79 A, USP/DSP = 375/190 PSI , WHT = 228 F, </t>
  </si>
  <si>
    <t xml:space="preserve">FREQ=49 Hz ,  CUR=79/80 A, USP/DSP = 375/190 PSI , WHT = 229 F, </t>
  </si>
  <si>
    <t xml:space="preserve">FREQ=49 Hz ,  CUR=80/80 A, USP/DSP = 379/190 PSI , WHT = 229 F, </t>
  </si>
  <si>
    <r>
      <t xml:space="preserve">UNDER W/O DUE TO TBG LEAK , ( </t>
    </r>
    <r>
      <rPr>
        <b/>
        <sz val="12"/>
        <color rgb="FFFF0000"/>
        <rFont val="Calibri"/>
        <family val="2"/>
      </rPr>
      <t>FOUND CRACK IN JT'S NO 163,168, 170 &amp;175</t>
    </r>
    <r>
      <rPr>
        <b/>
        <sz val="12"/>
        <color rgb="FF0000FF"/>
        <rFont val="Calibri"/>
        <family val="2"/>
      </rPr>
      <t xml:space="preserve"> ) , TAGGED TD @ 6015 FT ,  </t>
    </r>
    <r>
      <rPr>
        <b/>
        <sz val="12"/>
        <color rgb="FFFF0000"/>
        <rFont val="Calibri"/>
        <family val="2"/>
      </rPr>
      <t xml:space="preserve">INSTALLED 2 7/8 " TBG ASSY. </t>
    </r>
    <r>
      <rPr>
        <b/>
        <sz val="12"/>
        <color rgb="FF0000FF"/>
        <rFont val="Calibri"/>
        <family val="2"/>
      </rPr>
      <t xml:space="preserve">, RIH W/ </t>
    </r>
    <r>
      <rPr>
        <b/>
        <sz val="12"/>
        <color rgb="FFFF0000"/>
        <rFont val="Calibri"/>
        <family val="2"/>
      </rPr>
      <t xml:space="preserve">1.75" SLIM DHP </t>
    </r>
    <r>
      <rPr>
        <b/>
        <sz val="12"/>
        <color rgb="FF0000FF"/>
        <rFont val="Calibri"/>
        <family val="2"/>
      </rPr>
      <t xml:space="preserve">WITH </t>
    </r>
    <r>
      <rPr>
        <b/>
        <sz val="12"/>
        <color rgb="FFFF0000"/>
        <rFont val="Calibri"/>
        <family val="2"/>
      </rPr>
      <t xml:space="preserve">NEW D-78 </t>
    </r>
    <r>
      <rPr>
        <b/>
        <sz val="12"/>
        <color rgb="FF0000FF"/>
        <rFont val="Calibri"/>
        <family val="2"/>
      </rPr>
      <t xml:space="preserve"> S/R (25X1"+120X 7/8"+83X1" ) , ON STREAM ON </t>
    </r>
    <r>
      <rPr>
        <b/>
        <u/>
        <sz val="12"/>
        <color rgb="FFFF0000"/>
        <rFont val="Calibri"/>
        <family val="2"/>
      </rPr>
      <t>17/9/2016</t>
    </r>
  </si>
  <si>
    <t>RECORDED SHUT IN WHP 2350 PSI [ALMOST CONSTANT FOR MORE THAN 8 HR's] BEFORE START ACID JOB.</t>
  </si>
  <si>
    <t>ACID</t>
  </si>
  <si>
    <t>UNLODING</t>
  </si>
  <si>
    <r>
      <t xml:space="preserve">UNDER W/O DUE TO </t>
    </r>
    <r>
      <rPr>
        <b/>
        <sz val="12"/>
        <color rgb="FFFF0000"/>
        <rFont val="Calibri"/>
        <family val="2"/>
      </rPr>
      <t>C/S F/ S/R T/ N/FLOW</t>
    </r>
    <r>
      <rPr>
        <b/>
        <sz val="12"/>
        <color rgb="FF0000FF"/>
        <rFont val="Calibri"/>
        <family val="2"/>
      </rPr>
      <t xml:space="preserve"> ,  PERFORMED SIDE TRACK WINDOW ( TOP @ 6757  FT , BOTTOM @ 6770 FT , Top of 7” liner @ 6,437 FT )  , PERFORATED </t>
    </r>
    <r>
      <rPr>
        <b/>
        <sz val="12"/>
        <color rgb="FF00B050"/>
        <rFont val="Calibri"/>
        <family val="2"/>
      </rPr>
      <t>KHATATBA-IIB (12,126 –</t>
    </r>
    <r>
      <rPr>
        <b/>
        <sz val="12"/>
        <color rgb="FF00CC00"/>
        <rFont val="Calibri"/>
        <family val="2"/>
      </rPr>
      <t xml:space="preserve"> </t>
    </r>
    <r>
      <rPr>
        <b/>
        <sz val="12"/>
        <color rgb="FF00B050"/>
        <rFont val="Calibri"/>
        <family val="2"/>
      </rPr>
      <t>12,166) FT MD - RES. P. =5280 PSI - BHT= 262 F CSG GUNS</t>
    </r>
    <r>
      <rPr>
        <b/>
        <sz val="12"/>
        <color rgb="FF0000FF"/>
        <rFont val="Calibri"/>
        <family val="2"/>
      </rPr>
      <t xml:space="preserve"> , INSTALLED</t>
    </r>
    <r>
      <rPr>
        <b/>
        <sz val="12"/>
        <color rgb="FFFF0000"/>
        <rFont val="Calibri"/>
        <family val="2"/>
      </rPr>
      <t xml:space="preserve"> SINGLE NATURAL FLOW COMPLETION </t>
    </r>
    <r>
      <rPr>
        <b/>
        <sz val="12"/>
        <color rgb="FF0000FF"/>
        <rFont val="Calibri"/>
        <family val="2"/>
      </rPr>
      <t xml:space="preserve">TO PRODUCE FROM </t>
    </r>
    <r>
      <rPr>
        <b/>
        <sz val="12"/>
        <color rgb="FF00B050"/>
        <rFont val="Calibri"/>
        <family val="2"/>
      </rPr>
      <t>KHATATBA IIB</t>
    </r>
    <r>
      <rPr>
        <b/>
        <sz val="12"/>
        <color rgb="FF0000FF"/>
        <rFont val="Calibri"/>
        <family val="2"/>
      </rPr>
      <t xml:space="preserve"> , KICKED OFF THE WELL  BY N</t>
    </r>
    <r>
      <rPr>
        <b/>
        <vertAlign val="subscript"/>
        <sz val="12"/>
        <color rgb="FF0000FF"/>
        <rFont val="Calibri"/>
        <family val="2"/>
      </rPr>
      <t>2</t>
    </r>
    <r>
      <rPr>
        <b/>
        <sz val="12"/>
        <color rgb="FF0000FF"/>
        <rFont val="Calibri"/>
        <family val="2"/>
      </rPr>
      <t xml:space="preserve"> , DIVERTED THE WELL TO TEST PACKAGE AS FOLLOWING :- </t>
    </r>
    <r>
      <rPr>
        <b/>
        <sz val="12"/>
        <color rgb="FFFF0000"/>
        <rFont val="Calibri"/>
        <family val="2"/>
      </rPr>
      <t>24-9-2016</t>
    </r>
  </si>
  <si>
    <r>
      <t xml:space="preserve">NO PUMP ACTION , R.TRIP </t>
    </r>
    <r>
      <rPr>
        <b/>
        <sz val="12"/>
        <color rgb="FFFF0000"/>
        <rFont val="Calibri"/>
        <family val="2"/>
      </rPr>
      <t>W/ 1.75" DHP</t>
    </r>
    <r>
      <rPr>
        <b/>
        <sz val="12"/>
        <color rgb="FF0000FF"/>
        <rFont val="Calibri"/>
        <family val="2"/>
      </rPr>
      <t xml:space="preserve"> INSTEAD OF 2 " DHP , ON STREAM</t>
    </r>
  </si>
  <si>
    <t>FLUID POUNF, P.FILLAGE +/- 62%</t>
  </si>
  <si>
    <t>T.V LEAK, NEED TO PERFORM R/T</t>
  </si>
  <si>
    <t>SEVERE F. POUND (P. FILLAGE= 35 %)</t>
  </si>
  <si>
    <t>SEVERE F.POUND , P.FILLAGE +/- 28%</t>
  </si>
  <si>
    <t>F. POUND (P. FILLAGE= 78 %)</t>
  </si>
  <si>
    <t>PERFORMED RE-PERFORATION THROUGH TBG  GUN 2-1/8", 6 SPF, HMX, DEEP PENETRATION FOR 
KHATATBA-IIB (12,126 – 12,166) FT MD</t>
  </si>
  <si>
    <r>
      <t>NO PUMP ACTION ,  R</t>
    </r>
    <r>
      <rPr>
        <b/>
        <sz val="12"/>
        <color rgb="FF0000CC"/>
        <rFont val="Calibri"/>
        <family val="2"/>
      </rPr>
      <t>.TREIP  W/ NEW 2.25" ANCHOR PUMP</t>
    </r>
    <r>
      <rPr>
        <b/>
        <sz val="12"/>
        <color rgb="FF0000FF"/>
        <rFont val="Calibri"/>
        <family val="2"/>
      </rPr>
      <t>, RETRIEVED  (5 ROD X 1"),  THEN FOUND PLUNGER STUCKED , POOH , FOUND SLIPES STUCKED , REDERESSED , RIH , TRY TO SET WITHOUT SUCCESS , R.TRIP , SET ANCHOR @ 5375 FT ,  ON STREAM</t>
    </r>
  </si>
  <si>
    <t>DOWN DUE TO LOW PIP , STARTED OK  , ON STREAM</t>
  </si>
  <si>
    <r>
      <t xml:space="preserve">PLOISHED ROD PARTED , FISHED OK , </t>
    </r>
    <r>
      <rPr>
        <b/>
        <u/>
        <sz val="12"/>
        <color rgb="FFFF0000"/>
        <rFont val="Calibri"/>
        <family val="2"/>
      </rPr>
      <t>R.TRIP</t>
    </r>
    <r>
      <rPr>
        <b/>
        <sz val="12"/>
        <color rgb="FF0000FF"/>
        <rFont val="Calibri"/>
        <family val="2"/>
      </rPr>
      <t xml:space="preserve"> , ON STREAM</t>
    </r>
  </si>
  <si>
    <t>EXPRO#8 (TMU)      FIXED CH.= 24/64", USP/DSP=368/166 PSI, Qg=0.69 MMSCF/D , CO2=  6 %, H2S=  8   %</t>
  </si>
  <si>
    <t>EXPRO#8 (TMU)      FIXED CH.= 24/64", USP/DSP=360/170 PSI, Qg=0.7 MMSCF/D , CO2= 6  %, H2S=  8   %</t>
  </si>
  <si>
    <t>EXPRO#8 (TMU)      FIXED CH.= 24/64", USP/DSP=370/168 PSI, Qg=0.698 MMSCF/D , CO2=  6 %, H2S=  8   %</t>
  </si>
  <si>
    <t>INCREASED OVERLOAD CURR. F/545 AMP. T/640 AMP ( SURFACE CURR.), THEN INCREASED FREQ. F/46 HZ T/49. AS PER TAM OIL TECHNICAL SUPPORT ENGINEER RECOMMENDATION.</t>
  </si>
  <si>
    <t>EXPRO#8 (TMU)      FIXED CH.= 24/64", USP/DSP=1120/170 PSI, Qg=1.9 MMSCF/D , CO2= 7 %, H2S=  4   %</t>
  </si>
  <si>
    <r>
      <t xml:space="preserve">NO PUMP ACTION , </t>
    </r>
    <r>
      <rPr>
        <b/>
        <sz val="12"/>
        <color rgb="FFFF0000"/>
        <rFont val="Calibri"/>
        <family val="2"/>
      </rPr>
      <t>RESET</t>
    </r>
    <r>
      <rPr>
        <b/>
        <sz val="12"/>
        <color rgb="FF0000FF"/>
        <rFont val="Calibri"/>
        <family val="2"/>
      </rPr>
      <t xml:space="preserve"> , ON STREAM</t>
    </r>
  </si>
  <si>
    <r>
      <t xml:space="preserve">NO PUMP ACTION , </t>
    </r>
    <r>
      <rPr>
        <b/>
        <sz val="12"/>
        <color rgb="FFFF0000"/>
        <rFont val="Calibri"/>
        <family val="2"/>
      </rPr>
      <t>R.TRIP</t>
    </r>
    <r>
      <rPr>
        <b/>
        <sz val="12"/>
        <color rgb="FF0000CC"/>
        <rFont val="Calibri"/>
        <family val="2"/>
      </rPr>
      <t xml:space="preserve"> , ON STREAM</t>
    </r>
  </si>
  <si>
    <r>
      <t xml:space="preserve">LOW PUMP EFF. , </t>
    </r>
    <r>
      <rPr>
        <b/>
        <sz val="12"/>
        <color rgb="FFFF0000"/>
        <rFont val="Calibri"/>
        <family val="2"/>
      </rPr>
      <t>R.TRIP</t>
    </r>
    <r>
      <rPr>
        <b/>
        <sz val="12"/>
        <color rgb="FF0000FF"/>
        <rFont val="Calibri"/>
        <family val="2"/>
      </rPr>
      <t xml:space="preserve"> , ON STREAM</t>
    </r>
  </si>
  <si>
    <t>KICK OFF WELL WITH NITROGEN TO DEPTH 11000 FT &amp; N2 PUMPING RATE 500 SCF/MIN , DIVERTED THE TO EXPRO TEST SEP WHILE FLARING THE GASES ON FLARE PIT.</t>
  </si>
  <si>
    <t>** 2 7/8" TBG 
**DHP SET IN SSD</t>
  </si>
  <si>
    <t>100X1" + 115X7/8" + 25X1" S.BR</t>
  </si>
  <si>
    <r>
      <t>OPENED SSD AGAINST</t>
    </r>
    <r>
      <rPr>
        <b/>
        <sz val="12"/>
        <color rgb="FFFF0000"/>
        <rFont val="Calibri"/>
        <family val="2"/>
      </rPr>
      <t xml:space="preserve"> B-I , RIH W/ 1.75" SLIMHOLE DHP, SET @ 2.31" SSD , ON STREAM</t>
    </r>
  </si>
  <si>
    <r>
      <t>NO PUMP ACTION ,</t>
    </r>
    <r>
      <rPr>
        <b/>
        <sz val="12"/>
        <color rgb="FFFF0000"/>
        <rFont val="Calibri"/>
        <family val="2"/>
      </rPr>
      <t xml:space="preserve"> R.TRIP W/ 1.75" SLIMHOLE DHP</t>
    </r>
    <r>
      <rPr>
        <b/>
        <sz val="12"/>
        <color rgb="FF0000CC"/>
        <rFont val="Calibri"/>
        <family val="2"/>
      </rPr>
      <t xml:space="preserve"> ,NOT PROD., POOH W/ S/R &amp; DHP. </t>
    </r>
  </si>
  <si>
    <t>NO PUMP ACTION, RET. (10 RODS X1") RODS , SET ANCHOR @ 4800 FT,  ON STREAM.</t>
  </si>
  <si>
    <t>EXPRO#8 (TMU)      FIXED CH.= 32/64", USP/DSP=900/190 PSI, Qg=2.392 MMSCF/D , CO2= 6 %, H2S=  13   %</t>
  </si>
  <si>
    <t>INCREASED CH.SIZE F/ 24/64" T/ 32/64".</t>
  </si>
  <si>
    <t>INCREASED CH.SIZE F/ 32/64" T/ 40/64".</t>
  </si>
  <si>
    <t>EXPRO#8 (TMU)      FIXED CH.= 40/64", USP/DSP=650/190 PSI, Qg=2.852 MMSCF/D , CO2= 6 %, H2S=  15  %</t>
  </si>
  <si>
    <t>DECREASED CH.SIZE F/ 40/64" T/ 32/64"</t>
  </si>
  <si>
    <t>EXPRO#8 (TMU)      FIXED CH.= 32/64", USP/DSP=858/190 PSI, Qg=2.446 MMSCF/D , CO2= 6 %, H2S=  13   %</t>
  </si>
  <si>
    <t xml:space="preserve">RECORDED SHUT IN WHP 2000 PSI IN 5 HRS. </t>
  </si>
  <si>
    <t>DIVERTED PRODUCTION (OIL &amp; GAS) TO PROCESS THROUGH EXPRO PACKAGE.</t>
  </si>
  <si>
    <t>DIVERTED GAS PRODUCTION TO FLARE AGAIN THROUGH EXPRO TEST PACKAGE.</t>
  </si>
  <si>
    <t>EXPRO TMU#3, B-( I,III )</t>
  </si>
  <si>
    <r>
      <t xml:space="preserve">SHUT-IN THE WELL, SET 2 M.G'S @ R-NIPPLE (11885 ORKB) </t>
    </r>
    <r>
      <rPr>
        <b/>
        <sz val="14"/>
        <color rgb="FFFF0000"/>
        <rFont val="Calibri"/>
        <family val="2"/>
      </rPr>
      <t>FOR ONE MONTH</t>
    </r>
    <r>
      <rPr>
        <b/>
        <sz val="12"/>
        <color rgb="FF0000FF"/>
        <rFont val="Calibri"/>
        <family val="2"/>
      </rPr>
      <t xml:space="preserve"> &amp; OPENED THE WELL AGAIN</t>
    </r>
  </si>
  <si>
    <t>EXPRO#3 (TMU)
FREQ=52 HZ, CUR=75.7 A, Pi= 2646 PSI,  Tm=320 F, USP/DSP=360/245 PSI, WHT=238 F, Qg=0.165 MMSCF/D</t>
  </si>
  <si>
    <t>Expro#8 (TMU)</t>
  </si>
  <si>
    <t xml:space="preserve">Expro#8 (TMU) </t>
  </si>
  <si>
    <t xml:space="preserve">   EXPRO #3 (TMU)                                   
 FREQ= 48 Hz , CUR= 70.7 A, USP/DSP=480/270 PSI, PIP=1905 PSI, PDP=3500 PSI , M.T = 318.6 ,WHT =236 F ,  GAS RATE= 0.45 MMSCF/D</t>
  </si>
  <si>
    <t>EXPRO#3 (TMU) 
FREQ= 48 Hz, CUR=92/91 A, USP/DSP=280/247 PSI, PIP = 2313 PSI, PDP=4565 PSI , Ti= 246.5 F, Tm=284 F , WHT=240 F,  , CO2= 5 %, H2S= 9 PPM</t>
  </si>
  <si>
    <t xml:space="preserve"> EXPRO#3 (TMU)
FREQ= 50  HZ,  CUR=24.1 A, PIP=518 PSI, PDP=2800 PSI, Ti =223.2 F , Tm=262 F , DSP=190 PSI , WHT=143 F 
</t>
  </si>
  <si>
    <t xml:space="preserve">HALL# 3(SKID)
FIXED CH.= 32/64", USP/DSP= 920/220 PSI) , Qg=2.5 MMSCF/D   </t>
  </si>
  <si>
    <r>
      <t>UNDER W/O DUE TO TBG LEAK , (</t>
    </r>
    <r>
      <rPr>
        <b/>
        <sz val="12"/>
        <color rgb="FFFF0000"/>
        <rFont val="Calibri"/>
        <family val="2"/>
      </rPr>
      <t xml:space="preserve"> FOUND CRACK IN JT NO 187 JT ABOV P.S.N</t>
    </r>
    <r>
      <rPr>
        <b/>
        <sz val="12"/>
        <color rgb="FF0000FF"/>
        <rFont val="Calibri"/>
        <family val="2"/>
      </rPr>
      <t xml:space="preserve"> )  , </t>
    </r>
    <r>
      <rPr>
        <b/>
        <sz val="12"/>
        <color rgb="FFFF0000"/>
        <rFont val="Calibri"/>
        <family val="2"/>
      </rPr>
      <t>CLEANED-OUT FILL ( PROPPANT )  F/ 6145 FT T/ 6400 FT</t>
    </r>
    <r>
      <rPr>
        <b/>
        <sz val="12"/>
        <color rgb="FF0000FF"/>
        <rFont val="Calibri"/>
        <family val="2"/>
      </rPr>
      <t xml:space="preserve">  , </t>
    </r>
    <r>
      <rPr>
        <b/>
        <sz val="12"/>
        <color rgb="FF00B050"/>
        <rFont val="Calibri"/>
        <family val="2"/>
      </rPr>
      <t>RE-PERF.</t>
    </r>
    <r>
      <rPr>
        <b/>
        <sz val="12"/>
        <color rgb="FF0000FF"/>
        <rFont val="Calibri"/>
        <family val="2"/>
      </rPr>
      <t xml:space="preserve"> B-I (5,916’-5,928’) 12 ft. P= 800-900 PSI , </t>
    </r>
    <r>
      <rPr>
        <b/>
        <sz val="12"/>
        <color rgb="FF00B050"/>
        <rFont val="Calibri"/>
        <family val="2"/>
      </rPr>
      <t>ADD NEW PERF. IN  B-I</t>
    </r>
    <r>
      <rPr>
        <b/>
        <sz val="12"/>
        <color rgb="FF0000FF"/>
        <rFont val="Calibri"/>
        <family val="2"/>
      </rPr>
      <t xml:space="preserve"> (5,940’-5,944’) 04 ft. P= 800-900 PSI , </t>
    </r>
    <r>
      <rPr>
        <b/>
        <sz val="12"/>
        <color rgb="FF00B050"/>
        <rFont val="Calibri"/>
        <family val="2"/>
      </rPr>
      <t>ADD NEW PERF. B-II</t>
    </r>
    <r>
      <rPr>
        <b/>
        <sz val="12"/>
        <color rgb="FF0000FF"/>
        <rFont val="Calibri"/>
        <family val="2"/>
      </rPr>
      <t xml:space="preserve"> (6,018’-6,026’) 08 ft. P= 800-900 PSI. , </t>
    </r>
    <r>
      <rPr>
        <b/>
        <sz val="12"/>
        <color rgb="FF00B050"/>
        <rFont val="Calibri"/>
        <family val="2"/>
      </rPr>
      <t>B-III</t>
    </r>
    <r>
      <rPr>
        <b/>
        <sz val="12"/>
        <color rgb="FF0000FF"/>
        <rFont val="Calibri"/>
        <family val="2"/>
      </rPr>
      <t xml:space="preserve"> (6,082’-6,088’) 06 ft. P= 800-900 PSI</t>
    </r>
    <r>
      <rPr>
        <b/>
        <sz val="12"/>
        <color rgb="FF00B050"/>
        <rFont val="Calibri"/>
        <family val="2"/>
      </rPr>
      <t>, B-IV</t>
    </r>
    <r>
      <rPr>
        <b/>
        <sz val="12"/>
        <color rgb="FF0000FF"/>
        <rFont val="Calibri"/>
        <family val="2"/>
      </rPr>
      <t xml:space="preserve"> (6,094’-6,102’) 08 ft. P= 800-900 PSI &amp; </t>
    </r>
    <r>
      <rPr>
        <b/>
        <sz val="12"/>
        <color rgb="FF00B050"/>
        <rFont val="Calibri"/>
        <family val="2"/>
      </rPr>
      <t xml:space="preserve">B-V </t>
    </r>
    <r>
      <rPr>
        <b/>
        <sz val="12"/>
        <color rgb="FF0000FF"/>
        <rFont val="Calibri"/>
        <family val="2"/>
      </rPr>
      <t xml:space="preserve">(6,140’-6,150’) 10 ft. P= 800-900 PSI. , INSTALLED 2 7/8 " TBG (SELECTIVE COMPLETION) , </t>
    </r>
    <r>
      <rPr>
        <b/>
        <sz val="12"/>
        <color rgb="FFFF0000"/>
        <rFont val="Calibri"/>
        <family val="2"/>
      </rPr>
      <t>KEPT SSD CLOSED AGAINST B-I&amp;II</t>
    </r>
    <r>
      <rPr>
        <b/>
        <sz val="12"/>
        <color rgb="FF0000FF"/>
        <rFont val="Calibri"/>
        <family val="2"/>
      </rPr>
      <t xml:space="preserve">  , </t>
    </r>
    <r>
      <rPr>
        <b/>
        <sz val="12"/>
        <color rgb="FF00B050"/>
        <rFont val="Calibri"/>
        <family val="2"/>
      </rPr>
      <t>B-III,IV &amp;V ON PRODUCTION</t>
    </r>
    <r>
      <rPr>
        <b/>
        <sz val="12"/>
        <color rgb="FF0000FF"/>
        <rFont val="Calibri"/>
        <family val="2"/>
      </rPr>
      <t xml:space="preserve"> , RIH WITH 1.75" SLIM DHP ( SET IN SSD ) &amp; (NEW S/R 1" SLIME S/R N-97 &amp; 7/8" H-CH ) , (25X1"  +115X7/8"+100X1") , ON STREAM </t>
    </r>
    <r>
      <rPr>
        <b/>
        <sz val="12"/>
        <color rgb="FFFF0000"/>
        <rFont val="Calibri"/>
        <family val="2"/>
      </rPr>
      <t>13-10-2016</t>
    </r>
  </si>
  <si>
    <t>USP = PSI</t>
  </si>
  <si>
    <r>
      <t>WELL ( ESP )</t>
    </r>
    <r>
      <rPr>
        <sz val="12"/>
        <rFont val="Calibri"/>
        <family val="2"/>
      </rPr>
      <t xml:space="preserve"> :</t>
    </r>
    <r>
      <rPr>
        <b/>
        <sz val="12"/>
        <rFont val="Calibri"/>
        <family val="2"/>
      </rPr>
      <t xml:space="preserve">    E-DEEP-10-ST</t>
    </r>
  </si>
  <si>
    <r>
      <t xml:space="preserve">SER 538,  </t>
    </r>
    <r>
      <rPr>
        <b/>
        <sz val="12"/>
        <color rgb="FFFF0000"/>
        <rFont val="Calibri"/>
        <family val="2"/>
      </rPr>
      <t>P-31</t>
    </r>
    <r>
      <rPr>
        <b/>
        <sz val="12"/>
        <rFont val="Calibri"/>
        <family val="2"/>
      </rPr>
      <t xml:space="preserve"> , 207 STG'S</t>
    </r>
  </si>
  <si>
    <r>
      <rPr>
        <b/>
        <sz val="12"/>
        <color rgb="FF00B050"/>
        <rFont val="Calibri"/>
        <family val="2"/>
      </rPr>
      <t xml:space="preserve">AEB-IIIG </t>
    </r>
    <r>
      <rPr>
        <b/>
        <sz val="12"/>
        <rFont val="Calibri"/>
        <family val="2"/>
      </rPr>
      <t>( 9909-9916) &amp; (9925-9940 )</t>
    </r>
  </si>
  <si>
    <r>
      <t xml:space="preserve">EXPRO, FREQ.= 50 HZ, CURRENT= 65 A,  WHT= 207 F,  </t>
    </r>
    <r>
      <rPr>
        <b/>
        <sz val="12"/>
        <color rgb="FFFF0000"/>
        <rFont val="Calibri"/>
        <family val="2"/>
      </rPr>
      <t>GAS RATE= 0.56 MMMSCFPD.</t>
    </r>
  </si>
  <si>
    <r>
      <t xml:space="preserve">AL.AHLIA , FREQ.= 50 HZ, CURRENT= 65 A, WHP= 265 PSI ,  WHT= 212 F, </t>
    </r>
    <r>
      <rPr>
        <b/>
        <sz val="12"/>
        <color rgb="FFFF0000"/>
        <rFont val="Calibri"/>
        <family val="2"/>
      </rPr>
      <t xml:space="preserve"> GAS RATE= 0.98 MMMSCFPD.</t>
    </r>
  </si>
  <si>
    <r>
      <t xml:space="preserve">FREQ.= 50 HZ, CURRENT= 65/67 A, WHP= 225 PSI ,  WHT= 210 F ,
</t>
    </r>
    <r>
      <rPr>
        <b/>
        <sz val="12"/>
        <color rgb="FFFF0000"/>
        <rFont val="Calibri"/>
        <family val="2"/>
      </rPr>
      <t xml:space="preserve"> INCREASED FREQ. FROM 50 HZ TO 51 HZ .</t>
    </r>
  </si>
  <si>
    <r>
      <t xml:space="preserve">FREQ.= 51 HZ , CURRENT= 67 A , </t>
    </r>
    <r>
      <rPr>
        <b/>
        <sz val="12"/>
        <color rgb="FFFF0000"/>
        <rFont val="Calibri"/>
        <family val="2"/>
      </rPr>
      <t xml:space="preserve">USP/DSP= </t>
    </r>
    <r>
      <rPr>
        <b/>
        <u/>
        <sz val="12"/>
        <color rgb="FFFF0000"/>
        <rFont val="Calibri"/>
        <family val="2"/>
      </rPr>
      <t>1000</t>
    </r>
    <r>
      <rPr>
        <b/>
        <sz val="12"/>
        <color rgb="FFFF0000"/>
        <rFont val="Calibri"/>
        <family val="2"/>
      </rPr>
      <t>/285 PSI</t>
    </r>
    <r>
      <rPr>
        <b/>
        <sz val="12"/>
        <color rgb="FF0000FF"/>
        <rFont val="Calibri"/>
        <family val="2"/>
      </rPr>
      <t xml:space="preserve"> ,  WHT= 218 F </t>
    </r>
  </si>
  <si>
    <r>
      <t xml:space="preserve">FREQ.= 51 HZ , CURRENT= 67/69 A , </t>
    </r>
    <r>
      <rPr>
        <b/>
        <sz val="12"/>
        <color rgb="FFFF0000"/>
        <rFont val="Calibri"/>
        <family val="2"/>
      </rPr>
      <t xml:space="preserve">USP/DSP= </t>
    </r>
    <r>
      <rPr>
        <b/>
        <u/>
        <sz val="12"/>
        <color rgb="FFFF0000"/>
        <rFont val="Calibri"/>
        <family val="2"/>
      </rPr>
      <t>950</t>
    </r>
    <r>
      <rPr>
        <b/>
        <sz val="12"/>
        <color rgb="FFFF0000"/>
        <rFont val="Calibri"/>
        <family val="2"/>
      </rPr>
      <t>/272 PSI</t>
    </r>
    <r>
      <rPr>
        <b/>
        <sz val="12"/>
        <color rgb="FF0000FF"/>
        <rFont val="Calibri"/>
        <family val="2"/>
      </rPr>
      <t xml:space="preserve"> ,  WHT= 218 F </t>
    </r>
  </si>
  <si>
    <r>
      <t xml:space="preserve">EXPRO , , </t>
    </r>
    <r>
      <rPr>
        <b/>
        <u/>
        <sz val="12"/>
        <color indexed="12"/>
        <rFont val="Calibri"/>
        <family val="2"/>
      </rPr>
      <t>FREQ.= 51 HZ</t>
    </r>
    <r>
      <rPr>
        <b/>
        <sz val="12"/>
        <color indexed="12"/>
        <rFont val="Calibri"/>
        <family val="2"/>
      </rPr>
      <t xml:space="preserve"> , CURRENT= 67 A , </t>
    </r>
    <r>
      <rPr>
        <b/>
        <u/>
        <sz val="12"/>
        <color indexed="12"/>
        <rFont val="Calibri"/>
        <family val="2"/>
      </rPr>
      <t>USP/DSP= 1000/312 PSI</t>
    </r>
    <r>
      <rPr>
        <b/>
        <sz val="12"/>
        <color indexed="12"/>
        <rFont val="Calibri"/>
        <family val="2"/>
      </rPr>
      <t xml:space="preserve"> , WHT= 217 F , GAS RATE= 0.539 MMSCF/D </t>
    </r>
  </si>
  <si>
    <r>
      <t xml:space="preserve">EXPRO , FREQ=51 Hz , CURRENT=67/69 , </t>
    </r>
    <r>
      <rPr>
        <b/>
        <sz val="12"/>
        <color rgb="FFFF0000"/>
        <rFont val="Calibri"/>
        <family val="2"/>
      </rPr>
      <t xml:space="preserve">USP/DSP=880/295 </t>
    </r>
    <r>
      <rPr>
        <b/>
        <sz val="12"/>
        <color indexed="12"/>
        <rFont val="Calibri"/>
        <family val="2"/>
      </rPr>
      <t xml:space="preserve">/PSI ,  WHT= 202 F,  GAS RATE= 0.615MMSCF/D, H₂S = 4 PPM , CO₂= 4 % </t>
    </r>
  </si>
  <si>
    <r>
      <rPr>
        <b/>
        <sz val="12"/>
        <color rgb="FFFF0000"/>
        <rFont val="Calibri"/>
        <family val="2"/>
      </rPr>
      <t>EXPRO</t>
    </r>
    <r>
      <rPr>
        <b/>
        <sz val="12"/>
        <color indexed="12"/>
        <rFont val="Calibri"/>
        <family val="2"/>
      </rPr>
      <t xml:space="preserve"> , FREQ=51 Hz , CURRENT=67/69 , </t>
    </r>
    <r>
      <rPr>
        <b/>
        <sz val="12"/>
        <color rgb="FFFF0000"/>
        <rFont val="Calibri"/>
        <family val="2"/>
      </rPr>
      <t xml:space="preserve">USP/DSP=915/295 </t>
    </r>
    <r>
      <rPr>
        <b/>
        <sz val="12"/>
        <color indexed="12"/>
        <rFont val="Calibri"/>
        <family val="2"/>
      </rPr>
      <t xml:space="preserve">/PSI ,  WHT= 202 F,  GAS RATE= 0.60MMSCF/D, H₂S = 4 PPM , CO₂= 4 % </t>
    </r>
  </si>
  <si>
    <r>
      <rPr>
        <b/>
        <sz val="12"/>
        <color rgb="FFFF0000"/>
        <rFont val="Calibri"/>
        <family val="2"/>
      </rPr>
      <t>SCHLUM</t>
    </r>
    <r>
      <rPr>
        <b/>
        <sz val="12"/>
        <color indexed="12"/>
        <rFont val="Calibri"/>
        <family val="2"/>
      </rPr>
      <t xml:space="preserve"> , FREQ=51 Hz , CURRENT=67/69 , </t>
    </r>
    <r>
      <rPr>
        <b/>
        <sz val="12"/>
        <color rgb="FFFF0000"/>
        <rFont val="Calibri"/>
        <family val="2"/>
      </rPr>
      <t xml:space="preserve">USP/DSP=905/284 </t>
    </r>
    <r>
      <rPr>
        <b/>
        <sz val="12"/>
        <color indexed="12"/>
        <rFont val="Calibri"/>
        <family val="2"/>
      </rPr>
      <t>/PSI ,  WHT= 203 F,  GAS RATE= 0.580 MMSCF/D</t>
    </r>
  </si>
  <si>
    <r>
      <rPr>
        <b/>
        <sz val="12"/>
        <color rgb="FFFF0000"/>
        <rFont val="Calibri"/>
        <family val="2"/>
      </rPr>
      <t>SLB</t>
    </r>
    <r>
      <rPr>
        <b/>
        <sz val="12"/>
        <color indexed="12"/>
        <rFont val="Calibri"/>
        <family val="2"/>
      </rPr>
      <t xml:space="preserve"> , FREQ=51 Hz , CURRENT=67/69 , </t>
    </r>
    <r>
      <rPr>
        <b/>
        <sz val="12"/>
        <color rgb="FFFF0000"/>
        <rFont val="Calibri"/>
        <family val="2"/>
      </rPr>
      <t xml:space="preserve">USP/DSP=877/293 </t>
    </r>
    <r>
      <rPr>
        <b/>
        <sz val="12"/>
        <color indexed="12"/>
        <rFont val="Calibri"/>
        <family val="2"/>
      </rPr>
      <t>/PSI ,  WHT= 197 F,  GAS RATE= 0.417 MMSCF/D</t>
    </r>
  </si>
  <si>
    <r>
      <t>UNDER W/O DUE TO SHORT CIRCUIT, (</t>
    </r>
    <r>
      <rPr>
        <b/>
        <sz val="12"/>
        <rFont val="Calibri"/>
        <family val="2"/>
      </rPr>
      <t xml:space="preserve"> FOUND CABLE DAMAGE @ JT. NO. 10 BELOW PKR</t>
    </r>
    <r>
      <rPr>
        <b/>
        <sz val="12"/>
        <color rgb="FFFF0000"/>
        <rFont val="Calibri"/>
        <family val="2"/>
      </rPr>
      <t xml:space="preserve"> ) , </t>
    </r>
    <r>
      <rPr>
        <b/>
        <sz val="12"/>
        <color rgb="FF0000FF"/>
        <rFont val="Calibri"/>
        <family val="2"/>
      </rPr>
      <t>STARTED  THE WELL WITH THE SAME COMP. &amp; ESP, ( FREQ=50 HZ, CURR=72 , USP/DSP=600/213PSI , VOLT=2750 ) , ON STREAM</t>
    </r>
    <r>
      <rPr>
        <b/>
        <sz val="12"/>
        <color rgb="FFFF0000"/>
        <rFont val="Calibri"/>
        <family val="2"/>
      </rPr>
      <t xml:space="preserve"> 27-8-2014 </t>
    </r>
  </si>
  <si>
    <r>
      <rPr>
        <b/>
        <sz val="12"/>
        <color rgb="FFFF0000"/>
        <rFont val="Calibri"/>
        <family val="2"/>
      </rPr>
      <t>SLB</t>
    </r>
    <r>
      <rPr>
        <b/>
        <sz val="12"/>
        <color indexed="12"/>
        <rFont val="Calibri"/>
        <family val="2"/>
      </rPr>
      <t xml:space="preserve"> , FREQ=50 Hz , CURRENT=78 , </t>
    </r>
    <r>
      <rPr>
        <b/>
        <sz val="12"/>
        <color rgb="FFFF0000"/>
        <rFont val="Calibri"/>
        <family val="2"/>
      </rPr>
      <t xml:space="preserve">USP/DSP=400/284 </t>
    </r>
    <r>
      <rPr>
        <b/>
        <sz val="12"/>
        <color indexed="12"/>
        <rFont val="Calibri"/>
        <family val="2"/>
      </rPr>
      <t>PSI ,  WHT= 203 F,  GAS RATE= 0.8 MMSCF/D</t>
    </r>
  </si>
  <si>
    <r>
      <rPr>
        <b/>
        <sz val="12"/>
        <color rgb="FFFF0000"/>
        <rFont val="Calibri"/>
        <family val="2"/>
      </rPr>
      <t>SLB</t>
    </r>
    <r>
      <rPr>
        <b/>
        <sz val="12"/>
        <color indexed="12"/>
        <rFont val="Calibri"/>
        <family val="2"/>
      </rPr>
      <t xml:space="preserve"> , FREQ=50 Hz , CURRENT=71 , </t>
    </r>
    <r>
      <rPr>
        <b/>
        <sz val="12"/>
        <color rgb="FFFF0000"/>
        <rFont val="Calibri"/>
        <family val="2"/>
      </rPr>
      <t xml:space="preserve">USP/DSP=600/284 </t>
    </r>
    <r>
      <rPr>
        <b/>
        <sz val="12"/>
        <color indexed="12"/>
        <rFont val="Calibri"/>
        <family val="2"/>
      </rPr>
      <t>PSI ,  WHT= 203 F,  GAS RATE= 0.8 MMSCF/D</t>
    </r>
  </si>
  <si>
    <r>
      <rPr>
        <b/>
        <sz val="12"/>
        <color rgb="FFFF0000"/>
        <rFont val="Calibri"/>
        <family val="2"/>
      </rPr>
      <t xml:space="preserve">EXPRO </t>
    </r>
    <r>
      <rPr>
        <b/>
        <sz val="12"/>
        <color indexed="12"/>
        <rFont val="Calibri"/>
        <family val="2"/>
      </rPr>
      <t xml:space="preserve">, FREQ=50 Hz , CURRENT=71 , </t>
    </r>
    <r>
      <rPr>
        <b/>
        <sz val="12"/>
        <color rgb="FFFF0000"/>
        <rFont val="Calibri"/>
        <family val="2"/>
      </rPr>
      <t>USP/DSP=610/275</t>
    </r>
    <r>
      <rPr>
        <b/>
        <sz val="12"/>
        <color indexed="12"/>
        <rFont val="Calibri"/>
        <family val="2"/>
      </rPr>
      <t>PSI ,  WHT= 213 F,  GAS RATE= 0.333 MMSCF/D , CO₂=5% , H₂S=5PPM</t>
    </r>
  </si>
  <si>
    <r>
      <rPr>
        <b/>
        <sz val="12"/>
        <color rgb="FFFF0000"/>
        <rFont val="Calibri"/>
        <family val="2"/>
      </rPr>
      <t>SLB (MPFM)</t>
    </r>
    <r>
      <rPr>
        <b/>
        <sz val="12"/>
        <color indexed="12"/>
        <rFont val="Calibri"/>
        <family val="2"/>
      </rPr>
      <t xml:space="preserve"> , FREQ=50 Hz , CURRENT=71 , </t>
    </r>
    <r>
      <rPr>
        <b/>
        <sz val="12"/>
        <color rgb="FFFF0000"/>
        <rFont val="Calibri"/>
        <family val="2"/>
      </rPr>
      <t xml:space="preserve">USP/DSP=605/280 </t>
    </r>
    <r>
      <rPr>
        <b/>
        <sz val="12"/>
        <color indexed="12"/>
        <rFont val="Calibri"/>
        <family val="2"/>
      </rPr>
      <t>PSI ,  WHT= 205 F,  GAS RATE= 1.3 MMSCF/D</t>
    </r>
  </si>
  <si>
    <r>
      <rPr>
        <b/>
        <u/>
        <sz val="12"/>
        <color rgb="FFFF0000"/>
        <rFont val="Calibri"/>
        <family val="2"/>
      </rPr>
      <t xml:space="preserve">INCREASED FREQ. F/50 HZ TO 51 HZ </t>
    </r>
    <r>
      <rPr>
        <b/>
        <sz val="12"/>
        <color rgb="FF0000FF"/>
        <rFont val="Calibri"/>
        <family val="2"/>
      </rPr>
      <t>, ( WHP = 600 PSI )</t>
    </r>
  </si>
  <si>
    <r>
      <rPr>
        <b/>
        <sz val="12"/>
        <color rgb="FF0000FF"/>
        <rFont val="Calibri"/>
        <family val="2"/>
      </rPr>
      <t>EXPRO</t>
    </r>
    <r>
      <rPr>
        <b/>
        <sz val="12"/>
        <color rgb="FFFF0000"/>
        <rFont val="Calibri"/>
        <family val="2"/>
      </rPr>
      <t xml:space="preserve"> </t>
    </r>
    <r>
      <rPr>
        <b/>
        <sz val="12"/>
        <color indexed="12"/>
        <rFont val="Calibri"/>
        <family val="2"/>
      </rPr>
      <t>,</t>
    </r>
    <r>
      <rPr>
        <b/>
        <u/>
        <sz val="12"/>
        <color rgb="FFFF0000"/>
        <rFont val="Calibri"/>
        <family val="2"/>
      </rPr>
      <t xml:space="preserve"> FREQ=51 Hz </t>
    </r>
    <r>
      <rPr>
        <b/>
        <sz val="12"/>
        <color indexed="12"/>
        <rFont val="Calibri"/>
        <family val="2"/>
      </rPr>
      <t xml:space="preserve">, CURRENT=73/74 , </t>
    </r>
    <r>
      <rPr>
        <b/>
        <sz val="12"/>
        <color rgb="FF0000FF"/>
        <rFont val="Calibri"/>
        <family val="2"/>
      </rPr>
      <t>USP/DSP=607/293</t>
    </r>
    <r>
      <rPr>
        <b/>
        <sz val="12"/>
        <color indexed="12"/>
        <rFont val="Calibri"/>
        <family val="2"/>
      </rPr>
      <t>PSI ,  WHT= 223 F,  GAS RATE= 0.959 MMSCF/D , CO₂=5% , H₂S=5PPM</t>
    </r>
  </si>
  <si>
    <r>
      <rPr>
        <b/>
        <sz val="12"/>
        <color rgb="FF0000FF"/>
        <rFont val="Calibri"/>
        <family val="2"/>
      </rPr>
      <t>EXPRO</t>
    </r>
    <r>
      <rPr>
        <b/>
        <sz val="12"/>
        <color rgb="FFFF0000"/>
        <rFont val="Calibri"/>
        <family val="2"/>
      </rPr>
      <t xml:space="preserve"> </t>
    </r>
    <r>
      <rPr>
        <b/>
        <sz val="12"/>
        <color indexed="12"/>
        <rFont val="Calibri"/>
        <family val="2"/>
      </rPr>
      <t xml:space="preserve">, FREQ=51 Hz , CURRENT=74 , </t>
    </r>
    <r>
      <rPr>
        <b/>
        <sz val="12"/>
        <color rgb="FF0000FF"/>
        <rFont val="Calibri"/>
        <family val="2"/>
      </rPr>
      <t>USP/DSP=615/298</t>
    </r>
    <r>
      <rPr>
        <b/>
        <sz val="12"/>
        <color rgb="FFFF0000"/>
        <rFont val="Calibri"/>
        <family val="2"/>
      </rPr>
      <t xml:space="preserve"> </t>
    </r>
    <r>
      <rPr>
        <b/>
        <sz val="12"/>
        <color indexed="12"/>
        <rFont val="Calibri"/>
        <family val="2"/>
      </rPr>
      <t>PSI ,  WHT= 220 F,  GAS RATE= 0.485 MMSCF/D , CO₂=6 % , H₂S=6 PPM</t>
    </r>
  </si>
  <si>
    <r>
      <rPr>
        <b/>
        <sz val="12"/>
        <color rgb="FF0000FF"/>
        <rFont val="Calibri"/>
        <family val="2"/>
      </rPr>
      <t>EXPRO</t>
    </r>
    <r>
      <rPr>
        <b/>
        <sz val="12"/>
        <color rgb="FFFF0000"/>
        <rFont val="Calibri"/>
        <family val="2"/>
      </rPr>
      <t xml:space="preserve"> </t>
    </r>
    <r>
      <rPr>
        <b/>
        <sz val="12"/>
        <color indexed="12"/>
        <rFont val="Calibri"/>
        <family val="2"/>
      </rPr>
      <t xml:space="preserve">, FREQ=51 Hz , CURRENT=74 , </t>
    </r>
    <r>
      <rPr>
        <b/>
        <sz val="12"/>
        <color rgb="FF0000FF"/>
        <rFont val="Calibri"/>
        <family val="2"/>
      </rPr>
      <t>USP/DSP=615/298</t>
    </r>
    <r>
      <rPr>
        <b/>
        <sz val="12"/>
        <color rgb="FFFF0000"/>
        <rFont val="Calibri"/>
        <family val="2"/>
      </rPr>
      <t xml:space="preserve"> </t>
    </r>
    <r>
      <rPr>
        <b/>
        <sz val="12"/>
        <color indexed="12"/>
        <rFont val="Calibri"/>
        <family val="2"/>
      </rPr>
      <t>PSI ,  WHT= 220 F,  GAS RATE= 0.42 MMSCF/D</t>
    </r>
  </si>
  <si>
    <r>
      <rPr>
        <b/>
        <sz val="12"/>
        <color rgb="FF0000FF"/>
        <rFont val="Calibri"/>
        <family val="2"/>
      </rPr>
      <t>EXPRO</t>
    </r>
    <r>
      <rPr>
        <b/>
        <sz val="12"/>
        <color rgb="FFFF0000"/>
        <rFont val="Calibri"/>
        <family val="2"/>
      </rPr>
      <t xml:space="preserve"> </t>
    </r>
    <r>
      <rPr>
        <b/>
        <sz val="12"/>
        <color indexed="12"/>
        <rFont val="Calibri"/>
        <family val="2"/>
      </rPr>
      <t xml:space="preserve">, FREQ=51 Hz , CURRENT=74 , </t>
    </r>
    <r>
      <rPr>
        <b/>
        <sz val="12"/>
        <color rgb="FF0000FF"/>
        <rFont val="Calibri"/>
        <family val="2"/>
      </rPr>
      <t>USP/DSP=594/285</t>
    </r>
    <r>
      <rPr>
        <b/>
        <sz val="12"/>
        <color indexed="12"/>
        <rFont val="Calibri"/>
        <family val="2"/>
      </rPr>
      <t>PSI ,  WHT= 220 F,  GAS RATE= 0.466 MMSCF/D</t>
    </r>
  </si>
  <si>
    <r>
      <rPr>
        <b/>
        <sz val="12"/>
        <color rgb="FF0000FF"/>
        <rFont val="Calibri"/>
        <family val="2"/>
      </rPr>
      <t>EXPRO</t>
    </r>
    <r>
      <rPr>
        <b/>
        <sz val="12"/>
        <color rgb="FFFF0000"/>
        <rFont val="Calibri"/>
        <family val="2"/>
      </rPr>
      <t xml:space="preserve"> </t>
    </r>
    <r>
      <rPr>
        <b/>
        <sz val="12"/>
        <color indexed="12"/>
        <rFont val="Calibri"/>
        <family val="2"/>
      </rPr>
      <t xml:space="preserve">, FREQ=51 Hz , CURRENT=74 , </t>
    </r>
    <r>
      <rPr>
        <b/>
        <sz val="12"/>
        <color rgb="FF0000FF"/>
        <rFont val="Calibri"/>
        <family val="2"/>
      </rPr>
      <t>USP/DSP=594/287</t>
    </r>
    <r>
      <rPr>
        <b/>
        <sz val="12"/>
        <color indexed="12"/>
        <rFont val="Calibri"/>
        <family val="2"/>
      </rPr>
      <t>PSI ,  WHT= 218 F,  GAS RATE= 0.534 MMSCF/D</t>
    </r>
  </si>
  <si>
    <r>
      <rPr>
        <b/>
        <sz val="12"/>
        <color rgb="FF0000FF"/>
        <rFont val="Calibri"/>
        <family val="2"/>
      </rPr>
      <t>EXPRO</t>
    </r>
    <r>
      <rPr>
        <b/>
        <sz val="12"/>
        <color rgb="FFFF0000"/>
        <rFont val="Calibri"/>
        <family val="2"/>
      </rPr>
      <t xml:space="preserve"> </t>
    </r>
    <r>
      <rPr>
        <b/>
        <sz val="12"/>
        <color indexed="12"/>
        <rFont val="Calibri"/>
        <family val="2"/>
      </rPr>
      <t xml:space="preserve">, FREQ=51 Hz , CURRENT=74 , </t>
    </r>
    <r>
      <rPr>
        <b/>
        <sz val="12"/>
        <color rgb="FF0000FF"/>
        <rFont val="Calibri"/>
        <family val="2"/>
      </rPr>
      <t>USP/DSP=600/275</t>
    </r>
    <r>
      <rPr>
        <b/>
        <sz val="12"/>
        <color indexed="12"/>
        <rFont val="Calibri"/>
        <family val="2"/>
      </rPr>
      <t>PSI ,  WHT= 218 F,  GAS RATE= 0.774 MMSCF/D</t>
    </r>
  </si>
  <si>
    <r>
      <rPr>
        <b/>
        <sz val="12"/>
        <color rgb="FF0000FF"/>
        <rFont val="Calibri"/>
        <family val="2"/>
      </rPr>
      <t>EXPRO</t>
    </r>
    <r>
      <rPr>
        <b/>
        <sz val="12"/>
        <color rgb="FFFF0000"/>
        <rFont val="Calibri"/>
        <family val="2"/>
      </rPr>
      <t xml:space="preserve"> </t>
    </r>
    <r>
      <rPr>
        <b/>
        <sz val="12"/>
        <color indexed="12"/>
        <rFont val="Calibri"/>
        <family val="2"/>
      </rPr>
      <t xml:space="preserve">, FREQ=51 Hz , CURRENT=74 , </t>
    </r>
    <r>
      <rPr>
        <b/>
        <sz val="12"/>
        <color rgb="FF0000FF"/>
        <rFont val="Calibri"/>
        <family val="2"/>
      </rPr>
      <t>USP/DSP=600/275</t>
    </r>
    <r>
      <rPr>
        <b/>
        <sz val="12"/>
        <color indexed="12"/>
        <rFont val="Calibri"/>
        <family val="2"/>
      </rPr>
      <t>PSI ,  WHT= 218 F,  GAS RATE= 0.679 MMSCF/D</t>
    </r>
  </si>
  <si>
    <r>
      <rPr>
        <b/>
        <sz val="12"/>
        <color rgb="FF0000FF"/>
        <rFont val="Calibri"/>
        <family val="2"/>
      </rPr>
      <t>EXPRO</t>
    </r>
    <r>
      <rPr>
        <b/>
        <sz val="12"/>
        <color rgb="FFFF0000"/>
        <rFont val="Calibri"/>
        <family val="2"/>
      </rPr>
      <t xml:space="preserve"> </t>
    </r>
    <r>
      <rPr>
        <b/>
        <sz val="12"/>
        <color indexed="12"/>
        <rFont val="Calibri"/>
        <family val="2"/>
      </rPr>
      <t xml:space="preserve">, FREQ=51 Hz , CURRENT=74 , </t>
    </r>
    <r>
      <rPr>
        <b/>
        <sz val="12"/>
        <color rgb="FF0000FF"/>
        <rFont val="Calibri"/>
        <family val="2"/>
      </rPr>
      <t xml:space="preserve">USP/DSP=596/250 </t>
    </r>
    <r>
      <rPr>
        <b/>
        <sz val="12"/>
        <color indexed="12"/>
        <rFont val="Calibri"/>
        <family val="2"/>
      </rPr>
      <t>PSI ,  WHT= 217 F,  GAS RATE= 0.8 MMSCF/D</t>
    </r>
  </si>
  <si>
    <r>
      <rPr>
        <b/>
        <sz val="12"/>
        <color rgb="FF0000FF"/>
        <rFont val="Calibri"/>
        <family val="2"/>
      </rPr>
      <t>EXPRO</t>
    </r>
    <r>
      <rPr>
        <b/>
        <sz val="12"/>
        <color rgb="FFFF0000"/>
        <rFont val="Calibri"/>
        <family val="2"/>
      </rPr>
      <t xml:space="preserve"> </t>
    </r>
    <r>
      <rPr>
        <b/>
        <sz val="12"/>
        <color indexed="12"/>
        <rFont val="Calibri"/>
        <family val="2"/>
      </rPr>
      <t xml:space="preserve">, FREQ=51 Hz , CURRENT=75 , </t>
    </r>
    <r>
      <rPr>
        <b/>
        <sz val="12"/>
        <color rgb="FF0000FF"/>
        <rFont val="Calibri"/>
        <family val="2"/>
      </rPr>
      <t xml:space="preserve">USP/DSP=605/285 </t>
    </r>
    <r>
      <rPr>
        <b/>
        <sz val="12"/>
        <color indexed="12"/>
        <rFont val="Calibri"/>
        <family val="2"/>
      </rPr>
      <t>PSI ,  WHT= 220 F,  GAS RATE= 0.671 MMSCF/D</t>
    </r>
  </si>
  <si>
    <r>
      <t xml:space="preserve">EXPRO , FREQ=51 Hz , CURRENT=76 , USP/DSP=595/285 PSI ,  WHT= 225 F,  </t>
    </r>
    <r>
      <rPr>
        <b/>
        <sz val="12"/>
        <color rgb="FFFF0000"/>
        <rFont val="Calibri"/>
        <family val="2"/>
      </rPr>
      <t>GAS RATE= 0.401 MMSCF/D</t>
    </r>
  </si>
  <si>
    <r>
      <t xml:space="preserve">EXPRO , FREQ=51 Hz , CURRENT=77 , USP/DSP=595/290 PSI ,  WHT= 226 F,  </t>
    </r>
    <r>
      <rPr>
        <b/>
        <sz val="12"/>
        <color rgb="FFFF0000"/>
        <rFont val="Calibri"/>
        <family val="2"/>
      </rPr>
      <t>GAS RATE= 0.388 MMSCF/D</t>
    </r>
  </si>
  <si>
    <r>
      <t xml:space="preserve">EXPRO , FREQ=51 Hz , CURRENT=76 , USP/DSP=580/270 PSI ,  WHT= 226 F,  </t>
    </r>
    <r>
      <rPr>
        <b/>
        <sz val="12"/>
        <color rgb="FFFF0000"/>
        <rFont val="Calibri"/>
        <family val="2"/>
      </rPr>
      <t>GAS RATE= 0.469 MMSCF/D</t>
    </r>
  </si>
  <si>
    <r>
      <t xml:space="preserve">EXPRO , FREQ=51 Hz , CURRENT=76 , USP/DSP=580/270 PSI ,  WHT= 226 F,  </t>
    </r>
    <r>
      <rPr>
        <b/>
        <sz val="12"/>
        <color rgb="FFFF0000"/>
        <rFont val="Calibri"/>
        <family val="2"/>
      </rPr>
      <t>GAS RATE= 0.510 MMSCF/D</t>
    </r>
  </si>
  <si>
    <r>
      <t xml:space="preserve">EXPRO , FREQ=51 Hz , CURRENT=78 , USP/DSP=605/283 PSI ,  WHT= 228 F,  </t>
    </r>
    <r>
      <rPr>
        <b/>
        <sz val="12"/>
        <color rgb="FFFF0000"/>
        <rFont val="Calibri"/>
        <family val="2"/>
      </rPr>
      <t>GAS RATE= 0.527 MMSCF/D</t>
    </r>
  </si>
  <si>
    <r>
      <t xml:space="preserve">EXPRO , FREQ=51 Hz , CURRENT=77/79 , USP/DSP=605/265 PSI ,  WHT= 228 F, </t>
    </r>
    <r>
      <rPr>
        <b/>
        <sz val="12"/>
        <color rgb="FFFF0000"/>
        <rFont val="Calibri"/>
        <family val="2"/>
      </rPr>
      <t xml:space="preserve"> GAS RATE= 0.409 MMSCF/D</t>
    </r>
  </si>
  <si>
    <r>
      <t xml:space="preserve">EXPRO , FREQ=51 Hz , CURRENT=77/79 , USP/DSP=605/265 PSI ,  WHT= 228 F, </t>
    </r>
    <r>
      <rPr>
        <b/>
        <sz val="12"/>
        <color rgb="FFFF0000"/>
        <rFont val="Calibri"/>
        <family val="2"/>
      </rPr>
      <t xml:space="preserve"> GAS RATE= 0.432 MMSCF/D</t>
    </r>
  </si>
  <si>
    <r>
      <t xml:space="preserve">EXPRO , FREQ=51 Hz , CURRENT=77/79 , USP/DSP=590/298 PSI ,  WHT= 229 F,  </t>
    </r>
    <r>
      <rPr>
        <b/>
        <sz val="12"/>
        <color rgb="FFFF0000"/>
        <rFont val="Calibri"/>
        <family val="2"/>
      </rPr>
      <t>GAS RATE= 0.439 MMSCF/D</t>
    </r>
  </si>
  <si>
    <r>
      <t>DOWN DUE TO OVER LOAD PROBLEM, FOUND VSD SCREEN BURNT, REPLACED SAME, STARTED AGAIN, HAD HIGH CURRENT VALUES (ABNORMAL), DECREASED FREQ. T/ 46 HZ, INCREASED SAME GRADUALLY</t>
    </r>
    <r>
      <rPr>
        <b/>
        <u/>
        <sz val="12"/>
        <color rgb="FFFF0000"/>
        <rFont val="Calibri"/>
        <family val="2"/>
      </rPr>
      <t xml:space="preserve"> T/ 48 HZ.</t>
    </r>
  </si>
  <si>
    <r>
      <t xml:space="preserve">Expro TMU #3 
</t>
    </r>
    <r>
      <rPr>
        <b/>
        <sz val="12"/>
        <color rgb="FFFF0000"/>
        <rFont val="Calibri"/>
        <family val="2"/>
      </rPr>
      <t>FREQ=48 Hz</t>
    </r>
    <r>
      <rPr>
        <b/>
        <sz val="12"/>
        <color indexed="12"/>
        <rFont val="Calibri"/>
        <family val="2"/>
      </rPr>
      <t xml:space="preserve"> , CURRENT=85 , USP/DSP=400/275 PSI ,  WHT= 235 F,  GAS RATE=  0.235 MMSCF/D</t>
    </r>
  </si>
  <si>
    <r>
      <t>UNDER W/O DUE TO SHORT CIRCUIT, (</t>
    </r>
    <r>
      <rPr>
        <b/>
        <sz val="12"/>
        <color rgb="FFFF0000"/>
        <rFont val="Calibri"/>
        <family val="2"/>
      </rPr>
      <t xml:space="preserve"> FOUND  THE LOWER MOTOR HAD SHORT CIRCUIT</t>
    </r>
    <r>
      <rPr>
        <b/>
        <sz val="12"/>
        <color rgb="FF0000FF"/>
        <rFont val="Calibri"/>
        <family val="2"/>
      </rPr>
      <t xml:space="preserve"> ) ,  ISOLATED INTERVALS  (9955-9965) (9980-9990) FT BY   </t>
    </r>
    <r>
      <rPr>
        <b/>
        <sz val="12"/>
        <color rgb="FFFF0000"/>
        <rFont val="Calibri"/>
        <family val="2"/>
      </rPr>
      <t>RELATIVE PERMEABILITY MODIFIER (RPM) TREATMENT</t>
    </r>
    <r>
      <rPr>
        <b/>
        <sz val="12"/>
        <color rgb="FF0000FF"/>
        <rFont val="Calibri"/>
        <family val="2"/>
      </rPr>
      <t xml:space="preserve"> , ADD </t>
    </r>
    <r>
      <rPr>
        <b/>
        <sz val="12"/>
        <color rgb="FFFF0000"/>
        <rFont val="Calibri"/>
        <family val="2"/>
      </rPr>
      <t xml:space="preserve">NEW PERF </t>
    </r>
    <r>
      <rPr>
        <b/>
        <sz val="12"/>
        <color rgb="FF0000FF"/>
        <rFont val="Calibri"/>
        <family val="2"/>
      </rPr>
      <t xml:space="preserve">IN  </t>
    </r>
    <r>
      <rPr>
        <b/>
        <sz val="12"/>
        <color rgb="FFFF0000"/>
        <rFont val="Calibri"/>
        <family val="2"/>
      </rPr>
      <t>AEB-III-G</t>
    </r>
    <r>
      <rPr>
        <b/>
        <sz val="12"/>
        <color rgb="FF00B050"/>
        <rFont val="Calibri"/>
        <family val="2"/>
      </rPr>
      <t xml:space="preserve"> (9909-9916)FT,  (10040-10045) , (10052-10078) ,(10128-10154) </t>
    </r>
    <r>
      <rPr>
        <b/>
        <sz val="12"/>
        <color rgb="FF0000FF"/>
        <rFont val="Calibri"/>
        <family val="2"/>
      </rPr>
      <t xml:space="preserve"> , INSATLLED Y-TOOL ,  RIH WITH PUMP SER 538,  FLEX-80  ,155 STG'S  TO 6710 FT , STARTED THE WELL  WITH (   FREQ=50 Hz , CURRENT=75/79, USP=500 PSI ,  PIP=1125 PSI, PDP=3125 PSI, Ti=244 F, M.T =277 F  ) , ON STREAM </t>
    </r>
    <r>
      <rPr>
        <b/>
        <sz val="12"/>
        <color rgb="FFFF0000"/>
        <rFont val="Calibri"/>
        <family val="2"/>
      </rPr>
      <t>21/9/2015</t>
    </r>
  </si>
  <si>
    <r>
      <t xml:space="preserve"> Expro#6 (SKID), AFTER W/O   (</t>
    </r>
    <r>
      <rPr>
        <b/>
        <sz val="12"/>
        <color rgb="FFFF0000"/>
        <rFont val="Calibri"/>
        <family val="2"/>
      </rPr>
      <t xml:space="preserve"> ADD NEW PERF IN  AEB-III-G &amp; ISOLATED INTERVALS  (9955-9965) (9980-9990) FT BY  (RPM )</t>
    </r>
    <r>
      <rPr>
        <b/>
        <sz val="12"/>
        <color indexed="12"/>
        <rFont val="Calibri"/>
        <family val="2"/>
      </rPr>
      <t xml:space="preserve">
  PUMP FLEX-80 , FREQ=50 Hz , CURRENT=75/79, USP=500 PSI ,  PIP=1125 PSI, PDP=3125 PSI, Ti=244 F, M.T =277 F , GAS RATE= 0.592 MMSCF/D    </t>
    </r>
  </si>
  <si>
    <r>
      <t xml:space="preserve">HALL #3 (SKID )
FREQ=50 Hz , CURRENT= 83/87, USP/DST=390/240 PSI ,  </t>
    </r>
    <r>
      <rPr>
        <b/>
        <sz val="12"/>
        <color rgb="FFFF0000"/>
        <rFont val="Calibri"/>
        <family val="2"/>
      </rPr>
      <t>PIP=920 PSI</t>
    </r>
    <r>
      <rPr>
        <b/>
        <sz val="12"/>
        <color indexed="12"/>
        <rFont val="Calibri"/>
        <family val="2"/>
      </rPr>
      <t xml:space="preserve">, PDP=3245 PSI, Ti=246 F, M.T =282 F , GAS RATE= 0.275 MMSCF/D </t>
    </r>
  </si>
  <si>
    <r>
      <t xml:space="preserve">                                           Hall#3 (SKID)                                            
FREQ=50 Hz , CURRENT= 83/87, USP/DST=383/269 PSI , </t>
    </r>
    <r>
      <rPr>
        <b/>
        <sz val="12"/>
        <color rgb="FFFF0000"/>
        <rFont val="Calibri"/>
        <family val="2"/>
      </rPr>
      <t xml:space="preserve"> PIP=923 PSI</t>
    </r>
    <r>
      <rPr>
        <b/>
        <sz val="12"/>
        <color indexed="12"/>
        <rFont val="Calibri"/>
        <family val="2"/>
      </rPr>
      <t xml:space="preserve">, PDP=3260 PSI, Ti=230 F, M.T =282 F , GAS RATE= 0.392 MMSCF/D </t>
    </r>
  </si>
  <si>
    <r>
      <rPr>
        <b/>
        <sz val="12"/>
        <color rgb="FFFF0000"/>
        <rFont val="Calibri"/>
        <family val="2"/>
      </rPr>
      <t xml:space="preserve">EXPRO TMU#1 </t>
    </r>
    <r>
      <rPr>
        <b/>
        <sz val="12"/>
        <color indexed="12"/>
        <rFont val="Calibri"/>
        <family val="2"/>
      </rPr>
      <t xml:space="preserve"> ( </t>
    </r>
    <r>
      <rPr>
        <b/>
        <sz val="12"/>
        <color rgb="FFFF0000"/>
        <rFont val="Calibri"/>
        <family val="2"/>
      </rPr>
      <t xml:space="preserve">WELL HEAD </t>
    </r>
    <r>
      <rPr>
        <b/>
        <sz val="12"/>
        <color indexed="12"/>
        <rFont val="Calibri"/>
        <family val="2"/>
      </rPr>
      <t xml:space="preserve">)                 
FREQ=50 Hz , CUR= 88/87, USP/DSP=305/263 PSI, WHT=231 F, PIP=954 PSI, PDP=3188 PSI, Ti=246 F, M.T =283 F , GAS RATE= 0.46 MMSCF/D  </t>
    </r>
  </si>
  <si>
    <r>
      <t xml:space="preserve">Hall#3 (SKID) 
FREQ=50 Hz , CUR= 84/88, USP/DSP=305/260 PSI, WHT=231 F, </t>
    </r>
    <r>
      <rPr>
        <b/>
        <sz val="12"/>
        <color rgb="FFFF0000"/>
        <rFont val="Calibri"/>
        <family val="2"/>
      </rPr>
      <t>PIP=965 PSI</t>
    </r>
    <r>
      <rPr>
        <b/>
        <sz val="12"/>
        <color indexed="12"/>
        <rFont val="Calibri"/>
        <family val="2"/>
      </rPr>
      <t xml:space="preserve">, PDP=3180 PSI, Ti=246 F, M.T =283 F , GAS RATE= 0.225 MMSCF/D  </t>
    </r>
  </si>
  <si>
    <r>
      <t xml:space="preserve">Hall#3 (SKID) 
FREQ=50 Hz , CUR= 84/87, USP/DSP=270/250 PSI, WHT=226 F, </t>
    </r>
    <r>
      <rPr>
        <b/>
        <sz val="12"/>
        <color rgb="FFFF0000"/>
        <rFont val="Calibri"/>
        <family val="2"/>
      </rPr>
      <t>PIP=1150 PSI</t>
    </r>
    <r>
      <rPr>
        <b/>
        <sz val="12"/>
        <color indexed="12"/>
        <rFont val="Calibri"/>
        <family val="2"/>
      </rPr>
      <t>, PDP=3075 PSI, Ti=246 F, M.T =281 F</t>
    </r>
  </si>
  <si>
    <r>
      <t xml:space="preserve">UNDER W/O DUE TO TBG LEAK , </t>
    </r>
    <r>
      <rPr>
        <b/>
        <sz val="12"/>
        <color rgb="FFFF0000"/>
        <rFont val="Calibri"/>
        <family val="2"/>
      </rPr>
      <t xml:space="preserve">(FOUND HOLE IN JT. NO. 33) </t>
    </r>
    <r>
      <rPr>
        <b/>
        <sz val="12"/>
        <color rgb="FF0000FF"/>
        <rFont val="Calibri"/>
        <family val="2"/>
      </rPr>
      <t xml:space="preserve">, RIH WITH </t>
    </r>
    <r>
      <rPr>
        <b/>
        <u/>
        <sz val="12"/>
        <color rgb="FFFF0000"/>
        <rFont val="Calibri"/>
        <family val="2"/>
      </rPr>
      <t>THE SAME ESP ASSY.</t>
    </r>
    <r>
      <rPr>
        <b/>
        <sz val="12"/>
        <color rgb="FF0000FF"/>
        <rFont val="Calibri"/>
        <family val="2"/>
      </rPr>
      <t xml:space="preserve"> ( </t>
    </r>
    <r>
      <rPr>
        <b/>
        <u/>
        <sz val="12"/>
        <color rgb="FFFF0000"/>
        <rFont val="Calibri"/>
        <family val="2"/>
      </rPr>
      <t xml:space="preserve">INSTALLED Y-TOOL WITH TBG 4 1/2" SL-APEX </t>
    </r>
    <r>
      <rPr>
        <b/>
        <sz val="12"/>
        <color rgb="FF0000FF"/>
        <rFont val="Calibri"/>
        <family val="2"/>
      </rPr>
      <t xml:space="preserve"> ) PUMP SER 538,  FLEX-80 ,155 STG'S  TO 6730 FT , STARTED THE WELL  WITH (   FREQ=48 Hz , CURRENT=85, USP= 325 PSI ,  PIP= 935 PSI, PDP= 3336 PSI, Ti=244 F, M.T =280 F  ) , ON STREAM </t>
    </r>
    <r>
      <rPr>
        <b/>
        <sz val="12"/>
        <color rgb="FFFF0000"/>
        <rFont val="Calibri"/>
        <family val="2"/>
      </rPr>
      <t>25/12/2015</t>
    </r>
  </si>
  <si>
    <r>
      <t xml:space="preserve">Hall#3 (SKID) , AFTER W/O
</t>
    </r>
    <r>
      <rPr>
        <b/>
        <u/>
        <sz val="12"/>
        <color rgb="FFFF0000"/>
        <rFont val="Calibri"/>
        <family val="2"/>
      </rPr>
      <t xml:space="preserve">FREQ=48 Hz </t>
    </r>
    <r>
      <rPr>
        <b/>
        <sz val="12"/>
        <color indexed="12"/>
        <rFont val="Calibri"/>
        <family val="2"/>
      </rPr>
      <t xml:space="preserve">, CURRENT= 83/85, USP/DSP=225/195PSI , WHT = 233 F, </t>
    </r>
    <r>
      <rPr>
        <b/>
        <sz val="12"/>
        <color rgb="FFFF0000"/>
        <rFont val="Calibri"/>
        <family val="2"/>
      </rPr>
      <t xml:space="preserve"> PIP=955 PSI</t>
    </r>
    <r>
      <rPr>
        <b/>
        <sz val="12"/>
        <color indexed="12"/>
        <rFont val="Calibri"/>
        <family val="2"/>
      </rPr>
      <t>, PDP=3280 PSI, Ti=245 F, M.T =281 F , GAS RATE= N/A</t>
    </r>
  </si>
  <si>
    <r>
      <t xml:space="preserve">   Hall#3 (SKID)                                          
</t>
    </r>
    <r>
      <rPr>
        <b/>
        <u/>
        <sz val="12"/>
        <color rgb="FFFF0000"/>
        <rFont val="Calibri"/>
        <family val="2"/>
      </rPr>
      <t xml:space="preserve"> FREQ=48 Hz</t>
    </r>
    <r>
      <rPr>
        <b/>
        <sz val="12"/>
        <color indexed="12"/>
        <rFont val="Calibri"/>
        <family val="2"/>
      </rPr>
      <t xml:space="preserve"> , CURRENT= 85/87 A, USP/DSP=300/255 PSI , WHT = 236 F, </t>
    </r>
    <r>
      <rPr>
        <b/>
        <u/>
        <sz val="12"/>
        <color rgb="FFFF0000"/>
        <rFont val="Calibri"/>
        <family val="2"/>
      </rPr>
      <t xml:space="preserve"> PIP=1120 PSI</t>
    </r>
    <r>
      <rPr>
        <b/>
        <sz val="12"/>
        <color indexed="12"/>
        <rFont val="Calibri"/>
        <family val="2"/>
      </rPr>
      <t>, PDP=3285 PSI, Ti=246 F, M.T =282 F , Qg= 0.115 MMSCFPD</t>
    </r>
  </si>
  <si>
    <r>
      <t>UNDER W/O DUE TO</t>
    </r>
    <r>
      <rPr>
        <b/>
        <sz val="12"/>
        <color rgb="FFFF0000"/>
        <rFont val="Calibri"/>
        <family val="2"/>
      </rPr>
      <t xml:space="preserve"> TBG LEAK </t>
    </r>
    <r>
      <rPr>
        <b/>
        <sz val="12"/>
        <color rgb="FF0000FF"/>
        <rFont val="Calibri"/>
        <family val="2"/>
      </rPr>
      <t xml:space="preserve">, ( </t>
    </r>
    <r>
      <rPr>
        <b/>
        <sz val="12"/>
        <color rgb="FFFF0000"/>
        <rFont val="Calibri"/>
        <family val="2"/>
      </rPr>
      <t>FOUND 3 HOLES IN JT NO 35 (NEAR PIN</t>
    </r>
    <r>
      <rPr>
        <b/>
        <sz val="12"/>
        <rFont val="Calibri"/>
        <family val="2"/>
      </rPr>
      <t xml:space="preserve">) </t>
    </r>
    <r>
      <rPr>
        <b/>
        <sz val="12"/>
        <color rgb="FFFF0000"/>
        <rFont val="Calibri"/>
        <family val="2"/>
      </rPr>
      <t xml:space="preserve">&amp; FOUND THREE SMALL HOLES IN PIN OF JT NO. 40 </t>
    </r>
    <r>
      <rPr>
        <b/>
        <sz val="12"/>
        <color rgb="FF0000FF"/>
        <rFont val="Calibri"/>
        <family val="2"/>
      </rPr>
      <t xml:space="preserve">) ,  TAGGED BTM @ </t>
    </r>
    <r>
      <rPr>
        <b/>
        <sz val="12"/>
        <color rgb="FFFF0000"/>
        <rFont val="Calibri"/>
        <family val="2"/>
      </rPr>
      <t>10270</t>
    </r>
    <r>
      <rPr>
        <b/>
        <sz val="12"/>
        <color rgb="FF0000FF"/>
        <rFont val="Calibri"/>
        <family val="2"/>
      </rPr>
      <t xml:space="preserve"> FT , Perform RMT log ,  RIH WITH  ESP ASSY.  , (</t>
    </r>
    <r>
      <rPr>
        <b/>
        <u/>
        <sz val="12"/>
        <color rgb="FF0000FF"/>
        <rFont val="Calibri"/>
        <family val="2"/>
      </rPr>
      <t xml:space="preserve"> INSTALLED Y-TOOL WITH TBG 3 1/2"  T.BLUE  cond.2</t>
    </r>
    <r>
      <rPr>
        <b/>
        <sz val="12"/>
        <color rgb="FF0000FF"/>
        <rFont val="Calibri"/>
        <family val="2"/>
      </rPr>
      <t xml:space="preserve">  ) PUMP SER 538,  </t>
    </r>
    <r>
      <rPr>
        <b/>
        <sz val="12"/>
        <color rgb="FFFF0000"/>
        <rFont val="Calibri"/>
        <family val="2"/>
      </rPr>
      <t xml:space="preserve">FLEX-80 </t>
    </r>
    <r>
      <rPr>
        <b/>
        <sz val="12"/>
        <color rgb="FF0000FF"/>
        <rFont val="Calibri"/>
        <family val="2"/>
      </rPr>
      <t xml:space="preserve">,160 STG'S  TO </t>
    </r>
    <r>
      <rPr>
        <b/>
        <sz val="12"/>
        <color rgb="FFFF0000"/>
        <rFont val="Calibri"/>
        <family val="2"/>
      </rPr>
      <t>6715</t>
    </r>
    <r>
      <rPr>
        <b/>
        <sz val="12"/>
        <color rgb="FF0000FF"/>
        <rFont val="Calibri"/>
        <family val="2"/>
      </rPr>
      <t xml:space="preserve"> FT , STARTED THE WELL  WITH (   FREQ=48 Hz , CURRENT=85 AMP , USP= 280 PSI ,  PIP=  847  PSI, PDP= 3509 PSI, Ti=244 F, M.T =282F  ) , ON STREAM </t>
    </r>
    <r>
      <rPr>
        <b/>
        <sz val="12"/>
        <color rgb="FFFF0000"/>
        <rFont val="Calibri"/>
        <family val="2"/>
      </rPr>
      <t>27/2/2016</t>
    </r>
  </si>
  <si>
    <r>
      <t xml:space="preserve">                     Hall#3 (SKID)  , </t>
    </r>
    <r>
      <rPr>
        <b/>
        <sz val="12"/>
        <color rgb="FFFF0000"/>
        <rFont val="Calibri"/>
        <family val="2"/>
      </rPr>
      <t xml:space="preserve">AFTER W/O                      </t>
    </r>
    <r>
      <rPr>
        <b/>
        <sz val="12"/>
        <color indexed="12"/>
        <rFont val="Calibri"/>
        <family val="2"/>
      </rPr>
      <t xml:space="preserve">                   
FREQ=48 Hz , CUR=85  A, </t>
    </r>
    <r>
      <rPr>
        <b/>
        <u/>
        <sz val="12"/>
        <color rgb="FFFF0000"/>
        <rFont val="Calibri"/>
        <family val="2"/>
      </rPr>
      <t>Pi=787 PSI</t>
    </r>
    <r>
      <rPr>
        <b/>
        <sz val="12"/>
        <color indexed="12"/>
        <rFont val="Calibri"/>
        <family val="2"/>
      </rPr>
      <t>, Pd=3439 PSI, Ti=243 F, M.T =282 F .</t>
    </r>
  </si>
  <si>
    <r>
      <t xml:space="preserve"> Hall#3 (SKID)                                          
FREQ=48 Hz ,  CUR=83/85  A, USP/DSP = 240/220 PSI, </t>
    </r>
    <r>
      <rPr>
        <b/>
        <u/>
        <sz val="12"/>
        <color rgb="FFFF0000"/>
        <rFont val="Calibri"/>
        <family val="2"/>
      </rPr>
      <t>Pi=865 PSI</t>
    </r>
    <r>
      <rPr>
        <b/>
        <sz val="12"/>
        <color indexed="12"/>
        <rFont val="Calibri"/>
        <family val="2"/>
      </rPr>
      <t>, Pd=3380 PSI, Ti=246.6 F, M.T =287 F ., WHT = 235F</t>
    </r>
  </si>
  <si>
    <r>
      <t xml:space="preserve">PERFORMED W/L JOB AS FOLLOWING ; -  
- RIH W/ </t>
    </r>
    <r>
      <rPr>
        <b/>
        <sz val="12"/>
        <rFont val="Calibri"/>
        <family val="2"/>
      </rPr>
      <t>3" RS PULLING TOOL</t>
    </r>
    <r>
      <rPr>
        <b/>
        <sz val="12"/>
        <color rgb="FF0000FF"/>
        <rFont val="Calibri"/>
        <family val="2"/>
      </rPr>
      <t xml:space="preserve"> TWO TIMES , LATCHED OK , MANY TRIALS TO RETRIEVE </t>
    </r>
    <r>
      <rPr>
        <b/>
        <sz val="12"/>
        <rFont val="Calibri"/>
        <family val="2"/>
      </rPr>
      <t>2.75" BLANKING PLUG</t>
    </r>
    <r>
      <rPr>
        <b/>
        <sz val="12"/>
        <color rgb="FF0000FF"/>
        <rFont val="Calibri"/>
        <family val="2"/>
      </rPr>
      <t xml:space="preserve"> W/O  SUCCESS , POOH , FOUND SAME   SHEARED, 
    -  RIH W/ </t>
    </r>
    <r>
      <rPr>
        <b/>
        <sz val="12"/>
        <rFont val="Calibri"/>
        <family val="2"/>
      </rPr>
      <t>3" SB PULLING TOOL</t>
    </r>
    <r>
      <rPr>
        <b/>
        <sz val="12"/>
        <color rgb="FF0000FF"/>
        <rFont val="Calibri"/>
        <family val="2"/>
      </rPr>
      <t xml:space="preserve"> , LATCHED OK  , CAN'T PASS X-NIPPLE @ 6612 FT DURING POOH  , MANY TRIALS TO  PASS BY JARRING UP , PASSED OK , FOUND SAME SHEARED AT SURFACE,
- RIH W/ 3" SB PULLING TOOL , LATCHED OK</t>
    </r>
    <r>
      <rPr>
        <b/>
        <sz val="12"/>
        <rFont val="Calibri"/>
        <family val="2"/>
      </rPr>
      <t xml:space="preserve"> (BLANKING PLUG WAS  STUCK @ X-NIPPLE)</t>
    </r>
    <r>
      <rPr>
        <b/>
        <sz val="12"/>
        <color rgb="FF0000FF"/>
        <rFont val="Calibri"/>
        <family val="2"/>
      </rPr>
      <t xml:space="preserve"> , </t>
    </r>
    <r>
      <rPr>
        <b/>
        <sz val="12"/>
        <color rgb="FFFF0000"/>
        <rFont val="Calibri"/>
        <family val="2"/>
      </rPr>
      <t xml:space="preserve">RETRIEVED  PLUG OK </t>
    </r>
    <r>
      <rPr>
        <b/>
        <sz val="12"/>
        <color rgb="FF0000FF"/>
        <rFont val="Calibri"/>
        <family val="2"/>
      </rPr>
      <t xml:space="preserve">, 
-RIH W/ 2.4" G.C. , TAGGED @ 6630 FT (S/L DEPTH),RIH W/ 2.25" G.C. , </t>
    </r>
    <r>
      <rPr>
        <b/>
        <sz val="12"/>
        <color rgb="FFFF0000"/>
        <rFont val="Calibri"/>
        <family val="2"/>
      </rPr>
      <t>TAGGED T.D. @ 10269 FT (ORKB</t>
    </r>
    <r>
      <rPr>
        <b/>
        <sz val="12"/>
        <color rgb="FF0000FF"/>
        <rFont val="Calibri"/>
        <family val="2"/>
      </rPr>
      <t>) ,
- RIH W / WIRELINE BRUSH (TO CLEAN BLANKING PLUG SEAT @ SWIVEL NIPPLE)</t>
    </r>
  </si>
  <si>
    <r>
      <t>UNDER W/O DUE TO PERFORM W.S.O &amp; DOWN GRAD FOR ESP , PERFOMED  CMT  SQUEEZE FOR THE OLD PERFORMATION ,</t>
    </r>
    <r>
      <rPr>
        <b/>
        <sz val="12"/>
        <color rgb="FFFF0000"/>
        <rFont val="Calibri"/>
        <family val="2"/>
      </rPr>
      <t xml:space="preserve"> REPERFORATED ( 9909-9916) 7 FT  &amp; (9925-9940) 15 FT </t>
    </r>
    <r>
      <rPr>
        <b/>
        <sz val="12"/>
        <color rgb="FF0000FF"/>
        <rFont val="Calibri"/>
        <family val="2"/>
      </rPr>
      <t xml:space="preserve">,  TAGGED BTM @ 9945 FT ,  RIH WITH  PUMP </t>
    </r>
    <r>
      <rPr>
        <b/>
        <u/>
        <sz val="12"/>
        <color rgb="FFFF0000"/>
        <rFont val="Calibri"/>
        <family val="2"/>
      </rPr>
      <t xml:space="preserve">SER 538,  P-31 , 207 STG'S </t>
    </r>
    <r>
      <rPr>
        <b/>
        <sz val="12"/>
        <color rgb="FF0000FF"/>
        <rFont val="Calibri"/>
        <family val="2"/>
      </rPr>
      <t xml:space="preserve">   TO 6890 FT , STARTED THE WELL  WITH (   FREQ=50 Hz , CURRENT= 71 AMP , USP= 490 PSI ,  PIP=1578  PSI, PDP= 2865PSI, Ti= 245 F, M.T = 283 F  ) , ON STREAM 11/6/2016</t>
    </r>
  </si>
  <si>
    <r>
      <t xml:space="preserve">         EXPRO#8 (TMU)  , </t>
    </r>
    <r>
      <rPr>
        <b/>
        <sz val="12"/>
        <color rgb="FFFF0000"/>
        <rFont val="Calibri"/>
        <family val="2"/>
      </rPr>
      <t xml:space="preserve">AFTER W.S.O  ,   PUMP = P-31                  </t>
    </r>
    <r>
      <rPr>
        <b/>
        <sz val="12"/>
        <color indexed="12"/>
        <rFont val="Calibri"/>
        <family val="2"/>
      </rPr>
      <t xml:space="preserve">                   FREQ=50 Hz ,  CUR=70/71 A, USP/DSP = 500/205 PSI, Pi=1600 PSI, Pd=2825 PSI, Ti=243 F, M.T =281 F, WHT = 200 F, H2S=6 PPM, CO2=3%, Qg=0.315 MMSCFPD</t>
    </r>
  </si>
  <si>
    <r>
      <t xml:space="preserve">DOWN DUE TO INTAKE PR. PROBLEM, FOUND UNREASONABLE SENSOR PRESSURE RAEDINGS, MEGGERED DOWNHOLE SYSTEM (PH-PH 3.3 OHM, PH-GR 50 MOHM), BY PASS SENSOR, </t>
    </r>
    <r>
      <rPr>
        <b/>
        <u/>
        <sz val="12"/>
        <color rgb="FFFF0000"/>
        <rFont val="Calibri"/>
        <family val="2"/>
      </rPr>
      <t>CONFIRMED SENSOR FAILURE</t>
    </r>
    <r>
      <rPr>
        <b/>
        <sz val="12"/>
        <color rgb="FF0000FF"/>
        <rFont val="Calibri"/>
        <family val="2"/>
      </rPr>
      <t xml:space="preserve"> WITH CENTRILIFT REP, STARTED THE WELL @ FREQ=50 HZ.</t>
    </r>
  </si>
  <si>
    <t xml:space="preserve">DECREASED FREQ. F/ 50 HZ T/ 49 HZ </t>
  </si>
  <si>
    <r>
      <t xml:space="preserve">PERFORMED TBG TEST AGAINST FB-2 PLUG  , NOT HOLD , </t>
    </r>
    <r>
      <rPr>
        <b/>
        <sz val="12"/>
        <color rgb="FFFF0000"/>
        <rFont val="Calibri"/>
        <family val="2"/>
      </rPr>
      <t>WAITING W/O</t>
    </r>
  </si>
  <si>
    <r>
      <t>UNDER W/O DUE TO REPAIR TBG LEAK ,</t>
    </r>
    <r>
      <rPr>
        <b/>
        <u/>
        <sz val="12"/>
        <rFont val="Calibri"/>
        <family val="2"/>
      </rPr>
      <t xml:space="preserve"> FOUND LEAK IN FIRST 16 STD</t>
    </r>
    <r>
      <rPr>
        <b/>
        <sz val="12"/>
        <color rgb="FF0000FF"/>
        <rFont val="Calibri"/>
        <family val="2"/>
      </rPr>
      <t xml:space="preserve"> , </t>
    </r>
    <r>
      <rPr>
        <b/>
        <u/>
        <sz val="12"/>
        <color rgb="FFFF0000"/>
        <rFont val="Calibri"/>
        <family val="2"/>
      </rPr>
      <t xml:space="preserve">RE-RIH W/ SAME ESP COMPLETION </t>
    </r>
    <r>
      <rPr>
        <b/>
        <u/>
        <sz val="12"/>
        <color rgb="FF0000CC"/>
        <rFont val="Calibri"/>
        <family val="2"/>
      </rPr>
      <t xml:space="preserve"> </t>
    </r>
    <r>
      <rPr>
        <b/>
        <sz val="12"/>
        <color rgb="FF0000CC"/>
        <rFont val="Calibri"/>
        <family val="2"/>
      </rPr>
      <t>TO DEPTH 6857 FT</t>
    </r>
    <r>
      <rPr>
        <b/>
        <sz val="12"/>
        <color rgb="FFFF0000"/>
        <rFont val="Calibri"/>
        <family val="2"/>
      </rPr>
      <t xml:space="preserve"> </t>
    </r>
    <r>
      <rPr>
        <b/>
        <sz val="12"/>
        <color rgb="FF0000FF"/>
        <rFont val="Calibri"/>
        <family val="2"/>
      </rPr>
      <t>, STARTED THE WELL  WITH ( FREQ.  : 49 HZ ,CURRENT: 82 AMP  , WHP: 190 PSI  ) , ON STREAM ON</t>
    </r>
    <r>
      <rPr>
        <b/>
        <sz val="12"/>
        <rFont val="Calibri"/>
        <family val="2"/>
      </rPr>
      <t xml:space="preserve"> 17/10/2016</t>
    </r>
  </si>
  <si>
    <r>
      <t xml:space="preserve">DOWN DUE TO </t>
    </r>
    <r>
      <rPr>
        <b/>
        <sz val="12"/>
        <color rgb="FFFF0000"/>
        <rFont val="Calibri"/>
        <family val="2"/>
      </rPr>
      <t>OVERLOAD PROBLEM</t>
    </r>
    <r>
      <rPr>
        <b/>
        <sz val="12"/>
        <color rgb="FF0000FF"/>
        <rFont val="Calibri"/>
        <family val="2"/>
      </rPr>
      <t xml:space="preserve">  , MANY TRIALS TO  START  THE WELL GRADUALLY TO 52 HZ  , DOWN DUE</t>
    </r>
    <r>
      <rPr>
        <b/>
        <sz val="12"/>
        <color rgb="FFFF0000"/>
        <rFont val="Calibri"/>
        <family val="2"/>
      </rPr>
      <t xml:space="preserve"> HIGH MOTOR TEMP ALARM</t>
    </r>
    <r>
      <rPr>
        <b/>
        <sz val="12"/>
        <color rgb="FF0000FF"/>
        <rFont val="Calibri"/>
        <family val="2"/>
      </rPr>
      <t xml:space="preserve">  @ FREQ= 43 HZ  , MEGGERED DOWNHOLE SYSTEM AT TRANSFORMER , FOUND </t>
    </r>
    <r>
      <rPr>
        <b/>
        <sz val="12"/>
        <color rgb="FFFF0000"/>
        <rFont val="Calibri"/>
        <family val="2"/>
      </rPr>
      <t>(PH-PH = 5.1 OHM BALANCED &amp; PH-GR= 12 M.OHM AFTER 5 MINS)</t>
    </r>
    <r>
      <rPr>
        <b/>
        <sz val="12"/>
        <color rgb="FF0000FF"/>
        <rFont val="Calibri"/>
        <family val="2"/>
      </rPr>
      <t xml:space="preserve"> , PERFORMED NO LOAD TEST , FOUND OK , STARTED ESP GRADUALLY TO 42 HZ , OBSERVED </t>
    </r>
    <r>
      <rPr>
        <b/>
        <u/>
        <sz val="12"/>
        <color rgb="FF0000FF"/>
        <rFont val="Calibri"/>
        <family val="2"/>
      </rPr>
      <t>M.TEMP @ 250 F DOESN'T CHANGE</t>
    </r>
    <r>
      <rPr>
        <b/>
        <sz val="12"/>
        <color rgb="FF0000FF"/>
        <rFont val="Calibri"/>
        <family val="2"/>
      </rPr>
      <t xml:space="preserve">  WHEN  INCREASING FREQ. F/40 HZ T/ 42 HZ </t>
    </r>
    <r>
      <rPr>
        <b/>
        <u/>
        <sz val="12"/>
        <rFont val="Calibri"/>
        <family val="2"/>
      </rPr>
      <t xml:space="preserve">(EXPECTED DOWNHOLE SENSOR FAILURE) </t>
    </r>
  </si>
  <si>
    <r>
      <rPr>
        <b/>
        <sz val="12"/>
        <color rgb="FF00B050"/>
        <rFont val="Calibri"/>
        <family val="2"/>
      </rPr>
      <t>B-I</t>
    </r>
    <r>
      <rPr>
        <b/>
        <sz val="12"/>
        <color indexed="12"/>
        <rFont val="Calibri"/>
        <family val="2"/>
      </rPr>
      <t xml:space="preserve"> (5894 - 5934) 40 FT , (5958-5982) 24
 </t>
    </r>
    <r>
      <rPr>
        <b/>
        <sz val="12"/>
        <color rgb="FF00B050"/>
        <rFont val="Calibri"/>
        <family val="2"/>
      </rPr>
      <t>B-III</t>
    </r>
    <r>
      <rPr>
        <b/>
        <sz val="12"/>
        <color indexed="12"/>
        <rFont val="Calibri"/>
        <family val="2"/>
      </rPr>
      <t xml:space="preserve"> (6062-6074)  12 FT ,(6082 - 6094) 12 FT
</t>
    </r>
    <r>
      <rPr>
        <b/>
        <sz val="12"/>
        <color rgb="FF00CC00"/>
        <rFont val="Calibri"/>
        <family val="2"/>
      </rPr>
      <t xml:space="preserve"> B-IV</t>
    </r>
    <r>
      <rPr>
        <b/>
        <sz val="12"/>
        <color indexed="12"/>
        <rFont val="Calibri"/>
        <family val="2"/>
      </rPr>
      <t xml:space="preserve">  (6,134’-6,140’)</t>
    </r>
  </si>
  <si>
    <t xml:space="preserve">TOLTAL LENGTH = 61.826FT LOST FISH IN HOLE :-
 1-0.5 FT 3-1/2" EUE WLEG, 2-1.286ft 3-1/2" EUE GR-NIPPLE, 3-10.095ft 3-1/2" EUE PERF.PUB. JNT, 4-1.295ft 3-1/2" GF-NIPPEL,5-30.38 FT 3-1/2" EUE TBG.,6-3.27 FT 7" ANCHOUR CATCHER,7-15FT 3-1/2" EUE CUT JT </t>
  </si>
  <si>
    <r>
      <t xml:space="preserve">2 7/8" TBG 
</t>
    </r>
    <r>
      <rPr>
        <b/>
        <sz val="12"/>
        <color rgb="FFFF0000"/>
        <rFont val="Calibri"/>
        <family val="2"/>
        <scheme val="minor"/>
      </rPr>
      <t xml:space="preserve"> ROD ROTATER</t>
    </r>
  </si>
  <si>
    <t>TRANSFERRED S/U TO M-27</t>
  </si>
  <si>
    <r>
      <t>NO PUMP ACTION , R.TRIP , PERFORMED HYDRO TEST , NOT HOLD , R.TRIP WITH</t>
    </r>
    <r>
      <rPr>
        <b/>
        <sz val="12"/>
        <color rgb="FFFF0000"/>
        <rFont val="Calibri"/>
        <family val="2"/>
        <scheme val="minor"/>
      </rPr>
      <t xml:space="preserve"> 1.5" ANCHOR PUMP</t>
    </r>
    <r>
      <rPr>
        <b/>
        <sz val="12"/>
        <color rgb="FF0000FF"/>
        <rFont val="Calibri"/>
        <family val="2"/>
        <scheme val="minor"/>
      </rPr>
      <t xml:space="preserve"> , RETRIEVED ( </t>
    </r>
    <r>
      <rPr>
        <b/>
        <sz val="12"/>
        <color rgb="FFFF0000"/>
        <rFont val="Calibri"/>
        <family val="2"/>
        <scheme val="minor"/>
      </rPr>
      <t>5X1"</t>
    </r>
    <r>
      <rPr>
        <b/>
        <sz val="12"/>
        <color rgb="FF0000FF"/>
        <rFont val="Calibri"/>
        <family val="2"/>
        <scheme val="minor"/>
      </rPr>
      <t>) RODS , SET ANCHOR PUMP @ 5850 FT ,  ON STREAM 25/10/16</t>
    </r>
  </si>
  <si>
    <t xml:space="preserve">                                   EXPRO#3 (TMU)                                       
 FREQ=49 Hz ,  CUR=80/79 A, USP/DSP = 220/185 PSI , WHT = 206 F, H2S=6 PPM, CO2=3%</t>
  </si>
  <si>
    <t>EXPRO#8 (TMU)                                        
 FREQ=50 HZ, CUR.=65/64 A, USP/DSP=500/231 PSI, WHT=255 F, H2S=1.5 PPM, CO2= 2 %</t>
  </si>
  <si>
    <t>EXPRO#3 (TMU)
 FREQ= 44 Hz, CUR=52 A, PIP= 2383 PSI, PDP= 4790 PSI, Ti=248 F, M.T = 285 F, WHP= 600/220 PSI , WHT=234 F</t>
  </si>
  <si>
    <t>EXPRO#3 (TMU)
FREQ=50 HZ, CUR= 75/78 A, USP/DSP=450/320 PSI, WHT= 232 F</t>
  </si>
  <si>
    <t xml:space="preserve"> EXPRO #3 (TMU)                                          
FREQ=48 HZ, CUR=74/71 A, WHP=400 PSI, DSP=268 PSI , Pi=1224 PSI , Pd=4268 PSI, Ti=251 F , Tm=277 F, WHT=234 F.</t>
  </si>
  <si>
    <t>SHUT IN WHP = 2500 PSI</t>
  </si>
  <si>
    <t xml:space="preserve">                                     EXPRO#3 (TMU)                                       
 FREQ=49 Hz ,  CUR=82 A, DSP = 175 PSI</t>
  </si>
  <si>
    <t xml:space="preserve">EXPRO#3 (TMU)
FREQ=43 HZ, CUR=79 A, USP/DSP=195/171 PSI, WHT=222 F, Qg=N/A </t>
  </si>
  <si>
    <r>
      <rPr>
        <b/>
        <sz val="12"/>
        <color indexed="17"/>
        <rFont val="Calibri"/>
        <family val="2"/>
      </rPr>
      <t>B-I</t>
    </r>
    <r>
      <rPr>
        <b/>
        <sz val="12"/>
        <color indexed="12"/>
        <rFont val="Calibri"/>
        <family val="2"/>
      </rPr>
      <t xml:space="preserve"> (5890'-5920') , (5956-5966)
</t>
    </r>
    <r>
      <rPr>
        <b/>
        <sz val="12"/>
        <color indexed="17"/>
        <rFont val="Calibri"/>
        <family val="2"/>
      </rPr>
      <t>B-II</t>
    </r>
    <r>
      <rPr>
        <b/>
        <sz val="12"/>
        <color indexed="12"/>
        <rFont val="Calibri"/>
        <family val="2"/>
      </rPr>
      <t xml:space="preserve"> (5990'-5994') ,
</t>
    </r>
    <r>
      <rPr>
        <b/>
        <sz val="12"/>
        <color rgb="FF00B050"/>
        <rFont val="Calibri"/>
        <family val="2"/>
      </rPr>
      <t xml:space="preserve">B-III </t>
    </r>
    <r>
      <rPr>
        <b/>
        <sz val="12"/>
        <color indexed="12"/>
        <rFont val="Calibri"/>
        <family val="2"/>
      </rPr>
      <t xml:space="preserve">(6042'-6060')
</t>
    </r>
    <r>
      <rPr>
        <b/>
        <sz val="12"/>
        <color indexed="17"/>
        <rFont val="Calibri"/>
        <family val="2"/>
      </rPr>
      <t>B-IV</t>
    </r>
    <r>
      <rPr>
        <b/>
        <sz val="12"/>
        <color indexed="12"/>
        <rFont val="Calibri"/>
        <family val="2"/>
      </rPr>
      <t xml:space="preserve"> (6123'-6130')</t>
    </r>
  </si>
  <si>
    <t xml:space="preserve">** 2 7/8" TBG 
</t>
  </si>
  <si>
    <t>NO PUMP ACTION, R.TRIP WITH ANCHOR PUMP, REPLACED (25X1" NEW S-88 ) , RET. (10 RODS X1") RODS , SET ANCHOR @ 4550 FT,  ON STREAM</t>
  </si>
  <si>
    <t xml:space="preserve">HALL# 3(SKID)
FIXED CH.= 32/64", USP/DSP= 920/220 PSI) , Qg=2.494 MMSCF/D   </t>
  </si>
  <si>
    <t xml:space="preserve">CHECKED S/U FOUND 128" &amp; 144" HOLES ARE DAMAGE </t>
  </si>
  <si>
    <t xml:space="preserve">128" &amp; 144" HOLES ARE DAMAGE </t>
  </si>
  <si>
    <t xml:space="preserve">CHECKED S/U FOUND 112" &amp; 144" HOLES ARE DAMAGE </t>
  </si>
  <si>
    <t xml:space="preserve">112" &amp; 144" HOLES ARE DAMAGE </t>
  </si>
  <si>
    <t xml:space="preserve">HALL# 3(SKID)
FIXED CH.= 32/64", USP/DSP= 920/220 PSI) , Qg=2.497 MMSCF/D   </t>
  </si>
  <si>
    <t xml:space="preserve">RETRIEVED 2 M.G'S, DUMPED DATA AS FOLLOWING (  PS AFTER START=2400 PSI &amp; PS BEFORE POOH=2210 PSI @ DEPTH 11871 FT (THF) , BHT= 275 F. </t>
  </si>
  <si>
    <t xml:space="preserve">                              EXPRO#3 (TMU)                                       
 FREQ=49 Hz ,  CUR=79 A, USP=195 PSI, DSP = 185 PSI, WHT=230 F</t>
  </si>
  <si>
    <t>EXPRO #3 (TMU)                                   
 FREQ= 48 Hz , CUR= 71 A, USP/DSP=460/263 PSI, PIP=1857 PSI, PDP=3500 PSI , M.T = 318.6 ,WHT =236 F ,  GAS RATE= 0.424 MMSCF/D</t>
  </si>
  <si>
    <t xml:space="preserve">                                                    EXPRO#3 (TMU),                                   FREQ= 50 Hz , CUR= 67.8 A, PIP= 2380 PSI, PDP= 4625 PSI , WHP=300 PSI,  M.T = 292 F , GAS RATE= 0.125 MMSCF/D</t>
  </si>
  <si>
    <r>
      <t xml:space="preserve">NO PUMP ACTION , R.TRIP , PERFORMED HYDRO TEST , NOT HOLD , </t>
    </r>
    <r>
      <rPr>
        <b/>
        <sz val="12"/>
        <color rgb="FFFF0000"/>
        <rFont val="Calibri"/>
        <family val="2"/>
      </rPr>
      <t xml:space="preserve">WAITING FOR ANCHOR PUMP </t>
    </r>
  </si>
  <si>
    <r>
      <t xml:space="preserve">NO PUMP ACTION , RET.  (5 ROD X 1")  , MANY TRIALS TO SET W/O SUCCESS, ANCHOR @ 5250 FT  , </t>
    </r>
    <r>
      <rPr>
        <b/>
        <sz val="12"/>
        <color rgb="FFFF0000"/>
        <rFont val="Calibri"/>
        <family val="2"/>
      </rPr>
      <t>WAITING FOR ANCHOR PUMP.</t>
    </r>
  </si>
  <si>
    <r>
      <t xml:space="preserve">UNDER W/O DUE TO ADD NEW PERF. , ( </t>
    </r>
    <r>
      <rPr>
        <b/>
        <sz val="12"/>
        <color rgb="FFFF0000"/>
        <rFont val="Calibri"/>
        <family val="2"/>
      </rPr>
      <t>NO VISUAL CRACKS OR HOLES DETECTED</t>
    </r>
    <r>
      <rPr>
        <b/>
        <sz val="12"/>
        <color rgb="FF0000FF"/>
        <rFont val="Calibri"/>
        <family val="2"/>
      </rPr>
      <t xml:space="preserve">   ) , TAGGED BTM @ 6370 FT, </t>
    </r>
    <r>
      <rPr>
        <b/>
        <sz val="12"/>
        <color rgb="FFFF0000"/>
        <rFont val="Calibri"/>
        <family val="2"/>
      </rPr>
      <t>REP-PERFORATE B-I</t>
    </r>
    <r>
      <rPr>
        <b/>
        <sz val="12"/>
        <color rgb="FF0000FF"/>
        <rFont val="Calibri"/>
        <family val="2"/>
      </rPr>
      <t xml:space="preserve"> (5,956’-5,966’) 10 FT </t>
    </r>
    <r>
      <rPr>
        <b/>
        <sz val="12"/>
        <color rgb="FFFF0000"/>
        <rFont val="Calibri"/>
        <family val="2"/>
      </rPr>
      <t>,  B-II</t>
    </r>
    <r>
      <rPr>
        <b/>
        <sz val="12"/>
        <color rgb="FF0000FF"/>
        <rFont val="Calibri"/>
        <family val="2"/>
      </rPr>
      <t xml:space="preserve">  (5,990’-5,994’) 4 FT &amp; </t>
    </r>
    <r>
      <rPr>
        <b/>
        <sz val="12"/>
        <color rgb="FFFF0000"/>
        <rFont val="Calibri"/>
        <family val="2"/>
      </rPr>
      <t>B-IV</t>
    </r>
    <r>
      <rPr>
        <b/>
        <sz val="12"/>
        <color rgb="FF0000FF"/>
        <rFont val="Calibri"/>
        <family val="2"/>
      </rPr>
      <t xml:space="preserve"> (6123'-6130') 7 FT , </t>
    </r>
    <r>
      <rPr>
        <b/>
        <sz val="12"/>
        <color rgb="FFFF0000"/>
        <rFont val="Calibri"/>
        <family val="2"/>
      </rPr>
      <t>ADD NEW PERF. IN B-I</t>
    </r>
    <r>
      <rPr>
        <b/>
        <sz val="12"/>
        <color rgb="FF0000FF"/>
        <rFont val="Calibri"/>
        <family val="2"/>
      </rPr>
      <t xml:space="preserve">  (5913-5920) , </t>
    </r>
    <r>
      <rPr>
        <b/>
        <sz val="12"/>
        <rFont val="Calibri"/>
        <family val="2"/>
      </rPr>
      <t>INSTALLED 2 7/8" TBG WITH ANCHOR CATCHER</t>
    </r>
    <r>
      <rPr>
        <b/>
        <sz val="12"/>
        <color rgb="FF0000FF"/>
        <rFont val="Calibri"/>
        <family val="2"/>
      </rPr>
      <t xml:space="preserve"> ,  RIH W/1.75" SLIM DHP &amp; </t>
    </r>
    <r>
      <rPr>
        <b/>
        <sz val="12"/>
        <color rgb="FFFF0000"/>
        <rFont val="Calibri"/>
        <family val="2"/>
      </rPr>
      <t>NEW D-78 S/R</t>
    </r>
    <r>
      <rPr>
        <b/>
        <sz val="12"/>
        <color rgb="FF0000FF"/>
        <rFont val="Calibri"/>
        <family val="2"/>
      </rPr>
      <t xml:space="preserve"> ( 1" SLIM COUPLING ), (25X1" + 115 X7/8" +91X1"), NO PROD. , RESET FOR DHP , </t>
    </r>
    <r>
      <rPr>
        <b/>
        <sz val="12"/>
        <color rgb="FFFF0000"/>
        <rFont val="Calibri"/>
        <family val="2"/>
      </rPr>
      <t>R.TRIP 1.75"  SLIM DHP</t>
    </r>
    <r>
      <rPr>
        <b/>
        <sz val="12"/>
        <color rgb="FF0000CC"/>
        <rFont val="Calibri"/>
        <family val="2"/>
      </rPr>
      <t xml:space="preserve"> , ON STREAM </t>
    </r>
    <r>
      <rPr>
        <b/>
        <sz val="12"/>
        <color rgb="FFFF0000"/>
        <rFont val="Calibri"/>
        <family val="2"/>
      </rPr>
      <t>31/10/2016</t>
    </r>
  </si>
  <si>
    <t>BAKER ( SUBSTRACTION WITH FALAK-21)</t>
  </si>
  <si>
    <t xml:space="preserve"> FREQ= 48 Hz , CUR= 72.8 A, USP/DSP=410/150 PSI, PIP=1880 PSI, PDP=3430 PSI , M.T = 324 ,WHT =233 F </t>
  </si>
  <si>
    <t xml:space="preserve">CHECKED S/U FOUND 112", 128 &amp; 144" HOLES ARE DAMAGE </t>
  </si>
  <si>
    <t xml:space="preserve"> 144" HOLE IS DAMAGE</t>
  </si>
  <si>
    <t>CHECKED S/U  , FOUND  144" HOLE IS DAMAGE</t>
  </si>
  <si>
    <t>CHECKED S/U  , FOUND  112&amp; 144" HOLES ARE DAMAGED</t>
  </si>
  <si>
    <t xml:space="preserve"> 112&amp; 144" HOLES ARE DAMAGED</t>
  </si>
  <si>
    <t>112&amp; 144" HOLES ARE DAMAGED</t>
  </si>
  <si>
    <t>CHECKED S/U  , FOUND   144" HOLE IS DAMAGED</t>
  </si>
  <si>
    <t xml:space="preserve"> 144" HOLE IS DAMAGED</t>
  </si>
  <si>
    <t>CHECKED S/U  , FOUND   144" HOLE IS DAMAGED , CHANGED C/ PIN BEARING (COND-B) &amp; CHANGED S.L. F/ 128" T/112" .</t>
  </si>
  <si>
    <r>
      <t xml:space="preserve">UNDER W/O DUE TO DOWNHOLE PROBLEM , ( FOUND NO HOLE OR CRACK DETECKTED , </t>
    </r>
    <r>
      <rPr>
        <b/>
        <sz val="12"/>
        <color rgb="FFFF0000"/>
        <rFont val="Calibri"/>
        <family val="2"/>
      </rPr>
      <t>Middle phase insulation for the cable was weak</t>
    </r>
    <r>
      <rPr>
        <b/>
        <sz val="12"/>
        <color rgb="FF0000FF"/>
        <rFont val="Calibri"/>
        <family val="2"/>
      </rPr>
      <t xml:space="preserve"> ) ,</t>
    </r>
    <r>
      <rPr>
        <b/>
        <sz val="12"/>
        <color rgb="FFFF0000"/>
        <rFont val="Calibri"/>
        <family val="2"/>
      </rPr>
      <t>PERFOMED  CMT  SQUEEZE FOR THE OLD PERFORMATION</t>
    </r>
    <r>
      <rPr>
        <b/>
        <sz val="12"/>
        <color rgb="FF0000FF"/>
        <rFont val="Calibri"/>
        <family val="2"/>
      </rPr>
      <t xml:space="preserve"> ,TAGGED T.O.C. @ 9663 FT ,  </t>
    </r>
    <r>
      <rPr>
        <b/>
        <sz val="12"/>
        <color rgb="FF00B050"/>
        <rFont val="Calibri"/>
        <family val="2"/>
      </rPr>
      <t>REPERFORATED AEB-IIIG (9,620-9,660 ft) 40 FT ONLY</t>
    </r>
    <r>
      <rPr>
        <b/>
        <sz val="12"/>
        <color rgb="FF0000FF"/>
        <rFont val="Calibri"/>
        <family val="2"/>
      </rPr>
      <t xml:space="preserve"> ,  , RIH WITH</t>
    </r>
    <r>
      <rPr>
        <b/>
        <sz val="12"/>
        <color rgb="FFFF0000"/>
        <rFont val="Calibri"/>
        <family val="2"/>
      </rPr>
      <t xml:space="preserve"> S8000N, 150 STG</t>
    </r>
    <r>
      <rPr>
        <b/>
        <sz val="12"/>
        <color rgb="FF0000FF"/>
        <rFont val="Calibri"/>
        <family val="2"/>
      </rPr>
      <t xml:space="preserve">  ESP TO 8770 FT  ON  ( </t>
    </r>
    <r>
      <rPr>
        <b/>
        <u/>
        <sz val="12"/>
        <color rgb="FFFF0000"/>
        <rFont val="Calibri"/>
        <family val="2"/>
      </rPr>
      <t>TOP</t>
    </r>
    <r>
      <rPr>
        <b/>
        <sz val="12"/>
        <color rgb="FF0000FF"/>
        <rFont val="Calibri"/>
        <family val="2"/>
      </rPr>
      <t xml:space="preserve"> :</t>
    </r>
    <r>
      <rPr>
        <b/>
        <sz val="12"/>
        <color theme="1"/>
        <rFont val="Calibri"/>
        <family val="2"/>
      </rPr>
      <t xml:space="preserve"> 139 JT'S </t>
    </r>
    <r>
      <rPr>
        <b/>
        <sz val="12"/>
        <color rgb="FF0000FF"/>
        <rFont val="Calibri"/>
        <family val="2"/>
      </rPr>
      <t xml:space="preserve">OF </t>
    </r>
    <r>
      <rPr>
        <b/>
        <sz val="12"/>
        <color theme="1"/>
        <rFont val="Calibri"/>
        <family val="2"/>
      </rPr>
      <t>3.5" EUE TBG DUOLINE</t>
    </r>
    <r>
      <rPr>
        <b/>
        <sz val="12"/>
        <color rgb="FF0000FF"/>
        <rFont val="Calibri"/>
        <family val="2"/>
      </rPr>
      <t xml:space="preserve"> + </t>
    </r>
    <r>
      <rPr>
        <b/>
        <u/>
        <sz val="12"/>
        <color rgb="FFFF0000"/>
        <rFont val="Calibri"/>
        <family val="2"/>
      </rPr>
      <t>BTM</t>
    </r>
    <r>
      <rPr>
        <b/>
        <sz val="12"/>
        <color rgb="FF0000FF"/>
        <rFont val="Calibri"/>
        <family val="2"/>
      </rPr>
      <t xml:space="preserve"> : </t>
    </r>
    <r>
      <rPr>
        <b/>
        <sz val="12"/>
        <color theme="1"/>
        <rFont val="Calibri"/>
        <family val="2"/>
      </rPr>
      <t xml:space="preserve">142 JT'S </t>
    </r>
    <r>
      <rPr>
        <b/>
        <sz val="12"/>
        <color rgb="FF0000FF"/>
        <rFont val="Calibri"/>
        <family val="2"/>
      </rPr>
      <t xml:space="preserve">OF </t>
    </r>
    <r>
      <rPr>
        <b/>
        <sz val="12"/>
        <color theme="1"/>
        <rFont val="Calibri"/>
        <family val="2"/>
      </rPr>
      <t>3-1/2" SL - APEX  TBG</t>
    </r>
    <r>
      <rPr>
        <b/>
        <sz val="12"/>
        <color rgb="FF0000FF"/>
        <rFont val="Calibri"/>
        <family val="2"/>
      </rPr>
      <t xml:space="preserve">), STARTED THE WELL WITH  ( FREQ. : 50 HZ , CURRENT: 64  AMP , VOLT= 3400 V, PIP: 3552 PSI  , PDP: 4681 PSI) , ON STREAM ON  </t>
    </r>
    <r>
      <rPr>
        <b/>
        <sz val="12"/>
        <color rgb="FFFF0000"/>
        <rFont val="Calibri"/>
        <family val="2"/>
      </rPr>
      <t>29/10/2016</t>
    </r>
  </si>
  <si>
    <r>
      <t xml:space="preserve">STOPPED THE WELL DUE TO </t>
    </r>
    <r>
      <rPr>
        <b/>
        <sz val="12"/>
        <color rgb="FFFF0000"/>
        <rFont val="Calibri"/>
        <family val="2"/>
      </rPr>
      <t>PRODUCE = 100 %  WATER</t>
    </r>
  </si>
  <si>
    <r>
      <t xml:space="preserve">NO PUMP ACTION , R.TRIP </t>
    </r>
    <r>
      <rPr>
        <b/>
        <sz val="12"/>
        <color rgb="FFFF0000"/>
        <rFont val="Calibri"/>
        <family val="2"/>
      </rPr>
      <t>WITH 1.5" SLIM DHP</t>
    </r>
    <r>
      <rPr>
        <b/>
        <sz val="12"/>
        <color rgb="FF0000FF"/>
        <rFont val="Calibri"/>
        <family val="2"/>
      </rPr>
      <t xml:space="preserve"> , ON STREAM</t>
    </r>
  </si>
  <si>
    <t>1.5"  SLIM DHP</t>
  </si>
  <si>
    <t xml:space="preserve">                                                    EXPRO#3 (TMU),                                   FREQ= 50 Hz , CUR= 70.7 A, PIP= 2652 PSI, PDP= 4917 PSI , WHP=365 PSI,  M.T = 293.7 F</t>
  </si>
  <si>
    <t>EXPRO#3 (TMU) 
FREQ= 48 Hz, CUR=94/96 A, USP/DSP=272/240 PSI, PIP = 2288 PSI, PDP=4558 PSI , Ti= 246 F, Tm=286 F , WHT=240 F,  , CO2= 5 %, H2S= 9 PPM</t>
  </si>
  <si>
    <t xml:space="preserve"> EXPRO#3 (TMU)
FREQ= 50  HZ,  CUR=24.5 A, PIP=510 PSI, PDP=2778 PSI, Ti =223 F , Tm=262.6 F , DSP=175 PSI , WHT=142 F 
</t>
  </si>
  <si>
    <t>EXPRO#8 (TMU)                                        
 FREQ=50 HZ, CUR.=65/64 A, USP/DSP=500/231 PSI, WHT=230 F, H2S=1.5 PPM, CO2= 2 %</t>
  </si>
  <si>
    <t>EXPRO#3 (TMU)
 FREQ= 44 Hz, CUR=52 A, PIP= 2385 PSI, PDP= 4787 PSI, Ti=248 F, M.T = 284 F, WHP= 590/195 PSI , WHT=234 F</t>
  </si>
  <si>
    <t>EXPRO#3 (TMU)
FREQ=50 HZ, CUR= 77/78 A, USP/DSP=400/280 PSI, WHT= 230 F</t>
  </si>
  <si>
    <t xml:space="preserve"> EXPRO #3 (TMU)                                          
FREQ=48 HZ, CUR=72/75 A, WHP=400 PSI, DSP=230 PSI , Pi=1212 PSI , Pd=4295 PSI, Ti=251 F , Tm=277 F, WHT=232 F.</t>
  </si>
  <si>
    <r>
      <t>SLIGHT F.POUND</t>
    </r>
    <r>
      <rPr>
        <b/>
        <sz val="12"/>
        <color rgb="FFFF0000"/>
        <rFont val="Calibri"/>
        <family val="2"/>
      </rPr>
      <t xml:space="preserve"> P.FILLAGE= 83%</t>
    </r>
  </si>
  <si>
    <t>STATIC PIP= 3250 PSI.</t>
  </si>
  <si>
    <t xml:space="preserve">CELLER FILL WITH OIL &amp; SAND </t>
  </si>
  <si>
    <r>
      <t>SEVERE FLUID POUND,</t>
    </r>
    <r>
      <rPr>
        <b/>
        <sz val="12"/>
        <color rgb="FFFF0000"/>
        <rFont val="Calibri"/>
        <family val="2"/>
      </rPr>
      <t xml:space="preserve"> P.FILLAGE=22 %</t>
    </r>
  </si>
  <si>
    <r>
      <t xml:space="preserve">FLUID POUND, </t>
    </r>
    <r>
      <rPr>
        <b/>
        <sz val="12"/>
        <color rgb="FFFF0000"/>
        <rFont val="Calibri"/>
        <family val="2"/>
      </rPr>
      <t>P.FILLAGE +/- 92 %</t>
    </r>
  </si>
  <si>
    <t>CELLER FILLED WITH SAND &amp; OIL</t>
  </si>
  <si>
    <r>
      <t xml:space="preserve">F. POUND </t>
    </r>
    <r>
      <rPr>
        <b/>
        <sz val="12"/>
        <color rgb="FFFF0000"/>
        <rFont val="Calibri"/>
        <family val="2"/>
      </rPr>
      <t>(P. FILLAGE= 82 %)</t>
    </r>
  </si>
  <si>
    <t>NO PUMP ACTION , R,TRIP , ON STREAM</t>
  </si>
  <si>
    <r>
      <t xml:space="preserve">NO PUMP ACTION , RESET FOR DHP , TBG TEST , NOT HOLD, R.TRIP . NO PROD , HYDROTEST  , NOT HOLD , </t>
    </r>
    <r>
      <rPr>
        <b/>
        <sz val="12"/>
        <color rgb="FFFF0000"/>
        <rFont val="Calibri"/>
        <family val="2"/>
      </rPr>
      <t>WAITING W/O</t>
    </r>
  </si>
  <si>
    <r>
      <t xml:space="preserve">SLIGHT F.POUND , </t>
    </r>
    <r>
      <rPr>
        <b/>
        <sz val="12"/>
        <color rgb="FFFF0000"/>
        <rFont val="Calibri"/>
        <family val="2"/>
      </rPr>
      <t xml:space="preserve">P.FILLAGE +/- 81 % </t>
    </r>
  </si>
  <si>
    <r>
      <t xml:space="preserve">SLIGHT F.POUND , </t>
    </r>
    <r>
      <rPr>
        <b/>
        <sz val="12"/>
        <color rgb="FFFF0000"/>
        <rFont val="Calibri"/>
        <family val="2"/>
      </rPr>
      <t xml:space="preserve">P.FILLAGE +/- 80 % </t>
    </r>
  </si>
  <si>
    <t xml:space="preserve">           EXPRO#3 (TMU) ,        
FREQ=46 HZ, CUR=28/31 A, Pi=227 PSI, Pd=2730 PSI , Ti=200F,  Tm=228 F , WHP=121 PSI, WHT=147 F</t>
  </si>
  <si>
    <t xml:space="preserve"> EXPRO#1 (TMU)
FREQ= 48 Hz , CUR= 72 A, USP/DSP=430/221 PSI, PIP=1870 PSI, PDP=3466 PSI , M.T = 324 ,WHT =235 F ,  GAS RATE= 0.417 MMSCF/D                                       </t>
  </si>
  <si>
    <r>
      <t>NO PUMP ACTION ,  RETRIEVED ( 10X1") RODS , SET ANCHOR PUMP @ 5025 FT , NOT PRODUCE ,</t>
    </r>
    <r>
      <rPr>
        <b/>
        <sz val="12"/>
        <color rgb="FFFF0000"/>
        <rFont val="Calibri"/>
        <family val="2"/>
      </rPr>
      <t xml:space="preserve"> WAITING FOR ANCHOR PUMP</t>
    </r>
  </si>
  <si>
    <r>
      <t xml:space="preserve">NO PUMP ACTION ,  </t>
    </r>
    <r>
      <rPr>
        <b/>
        <sz val="12"/>
        <color rgb="FFFF0000"/>
        <rFont val="Calibri"/>
        <family val="2"/>
      </rPr>
      <t>WAITING FOR ANCHOR PUMP</t>
    </r>
  </si>
  <si>
    <r>
      <t xml:space="preserve">NO PUMP ACTION , </t>
    </r>
    <r>
      <rPr>
        <b/>
        <sz val="12"/>
        <color rgb="FFFF0000"/>
        <rFont val="Calibri"/>
        <family val="2"/>
      </rPr>
      <t>WAITING FOR ANCHOR PUMP</t>
    </r>
  </si>
  <si>
    <r>
      <t xml:space="preserve">NO PUMP ACTION , </t>
    </r>
    <r>
      <rPr>
        <b/>
        <u/>
        <sz val="12"/>
        <color rgb="FFFF0000"/>
        <rFont val="Calibri"/>
        <family val="2"/>
      </rPr>
      <t>R.TRIP W/ NEW 1.75 " ANCHOR PUMP</t>
    </r>
    <r>
      <rPr>
        <b/>
        <sz val="12"/>
        <color rgb="FF0000FF"/>
        <rFont val="Calibri"/>
        <family val="2"/>
      </rPr>
      <t xml:space="preserve"> ,  RET. (1 ROD X 1"), SET ANCHOR @ 5075 FT ,  ON STREAM </t>
    </r>
  </si>
  <si>
    <t xml:space="preserve">HALL# 3(SKID)
FIXED CH.= 32/64", USP/DSP= 887/220 PSI) , Qg=2.487 MMSCF/D   </t>
  </si>
  <si>
    <t xml:space="preserve">HALL# 3(SKID)
FIXED CH.= 32/64", USP/DSP= 870/220 PSI) , Qg=2.408 MMSCF/D   </t>
  </si>
  <si>
    <t xml:space="preserve">HALL# 3(SKID)
FIXED CH.= 32/64", USP/DSP= 845/220 PSI) , Qg=2.47 MMSCF/D   </t>
  </si>
  <si>
    <t xml:space="preserve">HALL# 3(SKID)
FIXED CH.= 32/64", USP/DSP= 845/220 PSI) , Qg=2.406 MMSCF/D   </t>
  </si>
  <si>
    <t xml:space="preserve">HALL# 3(SKID)
FIXED CH.= 32/64", USP/DSP= 815/210 PSI) , Qg=2.304 MMSCF/D   </t>
  </si>
  <si>
    <t xml:space="preserve">HALL# 3(SKID)
FIXED CH.= 32/64", USP/DSP= 805/195 PSI) , Qg=2.23 MMSCF/D   </t>
  </si>
  <si>
    <t>F.POUND (P.FILLAGE=80%)</t>
  </si>
  <si>
    <t>F.POUND (P.FILLAGE=81%)</t>
  </si>
  <si>
    <t xml:space="preserve">HALL# 3(SKID)
FIXED CH.= 32/64", USP/DSP=770/190 PSI , Qg=2.258  MMSCF/D </t>
  </si>
  <si>
    <t>HALL TMU#3</t>
  </si>
  <si>
    <t>EXPRO #1 TMU</t>
  </si>
  <si>
    <t xml:space="preserve">HALL# 3(SKID)
FIXED CH.= 32/64", USP/DSP=733/200 PSI , Qg=2.144  MMSCF/D </t>
  </si>
  <si>
    <t>EXPRO#1 (TMU)      
 FREQ=49 Hz ,  CUR=77/78 A, USP=DSP =155 PSI, WHT=213 F ( CASING OPEN TO FLARE ) , CO2= 9 % , H2S= 11 PPM</t>
  </si>
  <si>
    <t>EXPRO#1 (TMU)
    FREQ=49 Hz  ( CASING CLOSE )</t>
  </si>
  <si>
    <t>EXPRO#1 (TMU) 
FREQ= 48 Hz, CUR=91/93 A, USP/DSP=218/182 PSI, PIP = 2255 PSI, PDP=4505 PSI , Ti= 246 F, Tm=283.8 F , WHT=240 F</t>
  </si>
  <si>
    <t xml:space="preserve">EXPRO#1 (TMU)      
FREQ= 50  HZ,  CUR=25 A, PIP=485 PSI, PDP=2755 PSI, Ti =223 F , Tm=263 F , DSP=135PSI , WHT=142 F </t>
  </si>
  <si>
    <t xml:space="preserve">HALL# 3(SKID)
FIXED CH.= 32/64", USP/DSP=740/190 PSI , Qg=2.112 MMSCF/D </t>
  </si>
  <si>
    <t>EXPRO#1 (TMU)
 FREQ=50 HZ, CUR.=65/64 A, USP/DSP=500/230 PSI, WHT=207 F, H2S=1.5 PPM, CO2= 2 %</t>
  </si>
  <si>
    <t>EXPRO#1 (TMU)
FREQ= 44 Hz, CUR=51 A, PIP= 2370 PSI, PDP= 4766 PSI, Ti=248 F, M.T = 283 F, WHP= 572 PSI , WHT=233 F</t>
  </si>
  <si>
    <t>CONFIRMED TBG LEAK , WAITING W/O.</t>
  </si>
  <si>
    <t xml:space="preserve">EXPRO#1 (TMU)
FREQ= 48 Hz , CUR= 72 A, USP/DSP=450/278 PSI, PIP=1861 PSI, PDP=3495 PSI , M.T = 323 ,WHT =234 F ,  GAS RATE= 0.341MMSCF/D         </t>
  </si>
  <si>
    <t>EXPRO#3 (TMU)
FREQ=50 HZ, CUR= 76/78 A, USP/DSP=270/180 PSI, WHT= 222 F</t>
  </si>
  <si>
    <t xml:space="preserve"> EXPRO #3 (TMU)                                          
FREQ=48 HZ, CUR=71/74 A, DSP=215 PSI , Pi=1180 PSI , Pd=4245 PSI, Ti=251 F , Tm=278 F, WHT=233 F.</t>
  </si>
  <si>
    <t>EXPRO(TMU)#1, B-III,IV,V</t>
  </si>
  <si>
    <t>EXPRO(TMU)#1</t>
  </si>
  <si>
    <t xml:space="preserve">HALL# 3(SKID)
FIXED CH.= 32/64", USP/DSP=710/190 PSI , Qg=2.028 MMSCF/D </t>
  </si>
  <si>
    <r>
      <t xml:space="preserve">NO PUMP ACTION , R.TRIP W/ 2" DHP, RESET FOR DHP , HYDROTEST , NOT HOLD, R.TRIP </t>
    </r>
    <r>
      <rPr>
        <b/>
        <sz val="12"/>
        <color rgb="FFFF0000"/>
        <rFont val="Calibri"/>
        <family val="2"/>
      </rPr>
      <t>W/ 2" ANCHOR PUMP</t>
    </r>
    <r>
      <rPr>
        <b/>
        <sz val="12"/>
        <color rgb="FF0000FF"/>
        <rFont val="Calibri"/>
        <family val="2"/>
      </rPr>
      <t xml:space="preserve"> , RET. (</t>
    </r>
    <r>
      <rPr>
        <b/>
        <sz val="12"/>
        <color rgb="FFFF0000"/>
        <rFont val="Calibri"/>
        <family val="2"/>
      </rPr>
      <t>10 RODS X1"</t>
    </r>
    <r>
      <rPr>
        <b/>
        <sz val="12"/>
        <color rgb="FF0000FF"/>
        <rFont val="Calibri"/>
        <family val="2"/>
      </rPr>
      <t xml:space="preserve"> ) , SET ANCHOR @ 5625 FT , ON STREAM</t>
    </r>
  </si>
  <si>
    <r>
      <t xml:space="preserve">UNDER W/O DUE TO TBG LEAK ,  FOUND ( </t>
    </r>
    <r>
      <rPr>
        <b/>
        <sz val="12"/>
        <color rgb="FFFF0000"/>
        <rFont val="Calibri"/>
        <family val="2"/>
      </rPr>
      <t xml:space="preserve">1-HOLE IN JT NUM 47 &amp; 2 HOLES IN JT NUM 49 FROM SURFACE  </t>
    </r>
    <r>
      <rPr>
        <b/>
        <sz val="12"/>
        <color rgb="FF0000CC"/>
        <rFont val="Calibri"/>
        <family val="2"/>
      </rPr>
      <t xml:space="preserve">, 2- </t>
    </r>
    <r>
      <rPr>
        <b/>
        <sz val="12"/>
        <color rgb="FFFF0000"/>
        <rFont val="Calibri"/>
        <family val="2"/>
      </rPr>
      <t>FIRST PUMP SECTION HAD SOME FOREIGN MATERAILS AT TOP</t>
    </r>
    <r>
      <rPr>
        <b/>
        <sz val="12"/>
        <color rgb="FF0000CC"/>
        <rFont val="Calibri"/>
        <family val="2"/>
      </rPr>
      <t xml:space="preserve"> , COLLECTED SAMPLE ANALYSIS AS FOLLOWING :-  </t>
    </r>
    <r>
      <rPr>
        <b/>
        <u/>
        <sz val="12"/>
        <rFont val="Calibri"/>
        <family val="2"/>
      </rPr>
      <t>( 1 % ORGANIC MATERIALS + 20 % CARBONATE + 43 % IRON + 34 % INSOLABLE MATERIALS )</t>
    </r>
    <r>
      <rPr>
        <b/>
        <sz val="12"/>
        <color rgb="FF0000CC"/>
        <rFont val="Calibri"/>
        <family val="2"/>
      </rPr>
      <t xml:space="preserve"> , 3- TWO PUMPS HAD THIN LAYER OF SCALE FROM OUT SIDE ( IN HOUSING ) &amp; 4-SEAL SECTION HAD WATER IN FIRST CHAMBER) , RIH WITH  </t>
    </r>
    <r>
      <rPr>
        <b/>
        <sz val="12"/>
        <color rgb="FFFF0000"/>
        <rFont val="Calibri"/>
        <family val="2"/>
      </rPr>
      <t>NEW PUMP SER 538,  P-31 , 207 STG'S</t>
    </r>
    <r>
      <rPr>
        <b/>
        <sz val="12"/>
        <color rgb="FF0000CC"/>
        <rFont val="Calibri"/>
        <family val="2"/>
      </rPr>
      <t xml:space="preserve">    TO 6875 FT , STARTED THE WELL  WITH ( PIP =  1662 PSI ,PDP = 3339 PSI, MT= 303 F,TI =235 F, AMP = 79, VOLT = 2000 ,  FREQ. = 50 ) , ON STREAM </t>
    </r>
    <r>
      <rPr>
        <b/>
        <u/>
        <sz val="12"/>
        <color rgb="FFFF0000"/>
        <rFont val="Calibri"/>
        <family val="2"/>
      </rPr>
      <t>4/12/2016</t>
    </r>
  </si>
  <si>
    <t xml:space="preserve">R.TRIP WITH NEW 2.25" ANCHOR PUMP ,   DEEPNING ANCHOR PUMP BY ADD ( 5X1") RODS , S/R ( 25+114+74 ), SET ANCHOR PUMP @ 5325 FT , ON STREAM  </t>
  </si>
  <si>
    <t>EXPRO#1 (TMU)
FREQ=50 HZ, CUR= 77/79 A, USP/DSP=240/175 PSI, WHT= 221 F</t>
  </si>
  <si>
    <t xml:space="preserve">EXPRO#1 (TMU)
FREQ= 48 Hz , CUR= 70.7 A, USP/DSP=430/220 PSI, PIP=1890 PSI, PDP=3480 PSI , M.T = 319 ,WHT =233 F ,  GAS RATE= 0.467 MMSCF/D         </t>
  </si>
  <si>
    <r>
      <t xml:space="preserve">R.TRIP WITH NEW ANCHOR PUMP , DEEPNING ANCHOR PUMP BY </t>
    </r>
    <r>
      <rPr>
        <b/>
        <u/>
        <sz val="12"/>
        <color rgb="FFFF0000"/>
        <rFont val="Calibri"/>
        <family val="2"/>
        <scheme val="minor"/>
      </rPr>
      <t>ADD</t>
    </r>
    <r>
      <rPr>
        <b/>
        <sz val="12"/>
        <color rgb="FF0000FF"/>
        <rFont val="Calibri"/>
        <family val="2"/>
        <scheme val="minor"/>
      </rPr>
      <t xml:space="preserve"> ( </t>
    </r>
    <r>
      <rPr>
        <b/>
        <u/>
        <sz val="12"/>
        <color rgb="FFFF0000"/>
        <rFont val="Calibri"/>
        <family val="2"/>
        <scheme val="minor"/>
      </rPr>
      <t>10X1"</t>
    </r>
    <r>
      <rPr>
        <b/>
        <sz val="12"/>
        <color rgb="FF0000FF"/>
        <rFont val="Calibri"/>
        <family val="2"/>
        <scheme val="minor"/>
      </rPr>
      <t>) RODS , SET ANCHOR PUMP @ 5275 FT ,ON STREAM</t>
    </r>
  </si>
  <si>
    <t>PLUNGER STUCKED , R.TRIP WITH NORMAL DHP , ON STREAM</t>
  </si>
  <si>
    <t>2" ANCHOR  PUMP</t>
  </si>
  <si>
    <t xml:space="preserve">R.TRIP W/2 " ANCHOR PUMP ,  RET. 2 RODS X1 " , SET ANCHOR @ 5275 FT, ON STREAM </t>
  </si>
  <si>
    <r>
      <t xml:space="preserve">UNDER W/O DUE TO  </t>
    </r>
    <r>
      <rPr>
        <b/>
        <sz val="12"/>
        <color rgb="FFFF0000"/>
        <rFont val="Calibri"/>
        <family val="2"/>
      </rPr>
      <t>TBG LEAK</t>
    </r>
    <r>
      <rPr>
        <b/>
        <sz val="12"/>
        <color rgb="FF0000FF"/>
        <rFont val="Calibri"/>
        <family val="2"/>
      </rPr>
      <t xml:space="preserve"> ,  ( </t>
    </r>
    <r>
      <rPr>
        <b/>
        <sz val="12"/>
        <color rgb="FFFF0000"/>
        <rFont val="Calibri"/>
        <family val="2"/>
      </rPr>
      <t>FOUND CRACK IN JT NO 187</t>
    </r>
    <r>
      <rPr>
        <b/>
        <sz val="12"/>
        <color rgb="FF0000FF"/>
        <rFont val="Calibri"/>
        <family val="2"/>
      </rPr>
      <t xml:space="preserve"> ) , TAGGED TD @ 6183 FT , RIH WITH </t>
    </r>
    <r>
      <rPr>
        <b/>
        <sz val="12"/>
        <color rgb="FFFF0000"/>
        <rFont val="Calibri"/>
        <family val="2"/>
      </rPr>
      <t>2</t>
    </r>
    <r>
      <rPr>
        <b/>
        <sz val="12"/>
        <color rgb="FF0000FF"/>
        <rFont val="Calibri"/>
        <family val="2"/>
      </rPr>
      <t>" DHP &amp;</t>
    </r>
    <r>
      <rPr>
        <b/>
        <u/>
        <sz val="12"/>
        <color rgb="FFFF0000"/>
        <rFont val="Calibri"/>
        <family val="2"/>
      </rPr>
      <t xml:space="preserve"> NEW  D-78</t>
    </r>
    <r>
      <rPr>
        <b/>
        <sz val="12"/>
        <color rgb="FF0000FF"/>
        <rFont val="Calibri"/>
        <family val="2"/>
      </rPr>
      <t xml:space="preserve">  S/R ( 25+119+86 ) , ON STREAM </t>
    </r>
    <r>
      <rPr>
        <b/>
        <u/>
        <sz val="12"/>
        <color rgb="FFFF0000"/>
        <rFont val="Calibri"/>
        <family val="2"/>
      </rPr>
      <t>6-12-2016</t>
    </r>
  </si>
  <si>
    <t>EXPRO#1 (TMU) 
FREQ= 48 Hz, CUR=91/95 A, USP/DSP=2237/208 PSI, PIP = 2292 PSI, PDP=4540 PSI , Ti= 246 F, Tm=284.8 F , WHT=239 F</t>
  </si>
  <si>
    <t xml:space="preserve">EXPRO#1 (TMU)      
FREQ= 50  HZ,  CUR=25 A, PIP=508 PSI, PDP=2767 PSI, Ti =223 F , Tm=263 F , DSP=166 PSI , WHT=132 F </t>
  </si>
  <si>
    <t>EXPRO#1 (TMU)
 FREQ=50 HZ, CUR.=65/63 A, DSP=230 PSI, WHT=212 F, H2S=1.5 PPM, CO2= 2 %</t>
  </si>
  <si>
    <r>
      <t>DECREASED SH.S</t>
    </r>
    <r>
      <rPr>
        <b/>
        <sz val="12"/>
        <color rgb="FFFF0000"/>
        <rFont val="Calibri"/>
        <family val="2"/>
      </rPr>
      <t xml:space="preserve"> F/10" TO 8"</t>
    </r>
  </si>
  <si>
    <t>CHECKED S/U  , FOUND  128"&amp; 144" HOLES ARE DAMAGE , DECREASED S.L TO 112"</t>
  </si>
  <si>
    <t>EXPRO#1 (TMU) 
FREQ= 44 Hz, CUR=51.6 A, PIP= 2375 PSI, PDP= 4773 PSI, Ti=248 F, M.T = 283 F, USP/DSP= 580/165 PSI , WHT=233 F</t>
  </si>
  <si>
    <t>EXPRO#1 (TMU)      
FREQ=50 HZ, CUR= 77/79 A, USP/DSP=350/240 PSI, WHT= 227 F , CSG CLOSED</t>
  </si>
  <si>
    <t xml:space="preserve">EXPRO#1 (TMU)
FREQ=48 HZ, CUR=71/74 A, DSP=235 PSI , Pi=1188 PSI , Pd=4265 PSI, Ti=251 F , Tm=278 F, WHT=234 F.
 </t>
  </si>
  <si>
    <t xml:space="preserve">                           EXPRO TMU #1                                             FREQ=50 HZ, CUR=49 A,  PIP=1717 PSI, PDP=2853  PSI, Tm=295F , WHT=238 F</t>
  </si>
  <si>
    <t>EXPRO TMU #1</t>
  </si>
  <si>
    <t>HALL# 3(SKID)
FIXED CH.= 32/64", USP/DSP=620/210 PSI , Qg=1.700  MMSCF/D</t>
  </si>
  <si>
    <r>
      <t xml:space="preserve">NO PUMP ACTION , R,TRIP , ON STREAM </t>
    </r>
    <r>
      <rPr>
        <b/>
        <u/>
        <sz val="12"/>
        <color rgb="FFFF0000"/>
        <rFont val="Calibri"/>
        <family val="2"/>
      </rPr>
      <t>10/12/16</t>
    </r>
  </si>
  <si>
    <t>81 X1''+  130 X 7/8''+  18 X1.5'' S.BAR</t>
  </si>
  <si>
    <t xml:space="preserve">R.TRIP WITH 1.5" ANCHOR PUMP, RETRIEVED (2X1") RODS , SET NACHOR @ 5725 FT , ON STREAM </t>
  </si>
  <si>
    <t>R.TRIP WITH NEW 1.5" ANCHOR PUMP , RETRIEVED ( 2X1"),  SET ANCHOR PUMP @ 5800 FT , NOT PRODUCE , WAITING FOR W/O</t>
  </si>
  <si>
    <t>TOTAL RETRIEVED (31X1") RODS</t>
  </si>
  <si>
    <r>
      <t xml:space="preserve">NO PUMP ACTION , R.TRIP WITH 1.75" ANCHOR PUMP , RETRIEVED ( 10X1") RODS , SET ANCHOR PUMP @ 5025 FT , ON STREAM </t>
    </r>
    <r>
      <rPr>
        <b/>
        <u/>
        <sz val="12"/>
        <color rgb="FFFF0000"/>
        <rFont val="Calibri"/>
        <family val="2"/>
      </rPr>
      <t>16/12/2016</t>
    </r>
  </si>
  <si>
    <t>NO PUMP ACTION , STARTED THE WELL AFTER 48 HRS , NOT PRODUCE ,  STOPPED THE WELL</t>
  </si>
  <si>
    <t>NO PUMP ACTION , RET.  (14 ROD X 1")  , SET ANCHOR PUMP @ 4975 FT , NOT PRODUCE , WAITING FOR W/O</t>
  </si>
  <si>
    <t>TOTAL RETRIEVED ( 32X1") RODS</t>
  </si>
  <si>
    <r>
      <t xml:space="preserve">NO PUMP ACTION , </t>
    </r>
    <r>
      <rPr>
        <b/>
        <sz val="12"/>
        <color rgb="FFFF0000"/>
        <rFont val="Calibri"/>
        <family val="2"/>
      </rPr>
      <t>RESET</t>
    </r>
    <r>
      <rPr>
        <b/>
        <sz val="12"/>
        <color rgb="FF0000FF"/>
        <rFont val="Calibri"/>
        <family val="2"/>
      </rPr>
      <t xml:space="preserve"> ,  NOT PRODUCE , STOPPED THE WELL DUE TO LOW PRODUCTIVITY</t>
    </r>
  </si>
  <si>
    <t xml:space="preserve">NO PUMP ACTION , RESET , ON STREAM 22/12/16 </t>
  </si>
  <si>
    <t>STARTED THE WELL WITH TIMER MODE ,  3 HRS ON , 1 HR OFF</t>
  </si>
  <si>
    <t>EXPRO TMU#1</t>
  </si>
  <si>
    <t>HALL# 3(SKID)
FIXED CH.= 32/64", USP/DSP=593/225 PSI , Qg=1.663  MMSCF/D</t>
  </si>
  <si>
    <r>
      <t>PERFORMED STATIC PRESSURE SURVAY ,</t>
    </r>
    <r>
      <rPr>
        <b/>
        <sz val="12"/>
        <color indexed="17"/>
        <rFont val="Calibri"/>
        <family val="2"/>
      </rPr>
      <t xml:space="preserve"> PS = +/- 320 PSI</t>
    </r>
    <r>
      <rPr>
        <b/>
        <sz val="12"/>
        <color indexed="12"/>
        <rFont val="Calibri"/>
        <family val="2"/>
      </rPr>
      <t xml:space="preserve"> @ 6055 FT , BHT = 194 F, S.F.L. @ 5600 FT, </t>
    </r>
    <r>
      <rPr>
        <b/>
        <sz val="12"/>
        <color indexed="10"/>
        <rFont val="Calibri"/>
        <family val="2"/>
      </rPr>
      <t>R.TRIP</t>
    </r>
    <r>
      <rPr>
        <b/>
        <sz val="12"/>
        <color indexed="12"/>
        <rFont val="Calibri"/>
        <family val="2"/>
      </rPr>
      <t xml:space="preserve"> , ON STREAM</t>
    </r>
  </si>
  <si>
    <r>
      <t>ISOLATED B-I,III BY FWG PLUG , OPENED SSD AGAINST ( A/R-G ) ,</t>
    </r>
    <r>
      <rPr>
        <b/>
        <sz val="12"/>
        <color indexed="10"/>
        <rFont val="Calibri"/>
        <family val="2"/>
      </rPr>
      <t xml:space="preserve"> PERFORMED  STATIC PRESSURE SURVAY FOR ( A/R-G ) , P.S =  1050 PSI @ 5800 FT,BHT= 192.5 PSI,  STATIC F.L @ 2500 FT.</t>
    </r>
  </si>
  <si>
    <r>
      <t xml:space="preserve">NO PUMP ACTION ,  RET. (1 ROD X 1 ") , SET ANCHOR @ 4525 FT, TOTAL RET. ( 41 X1") ROD ,  </t>
    </r>
    <r>
      <rPr>
        <b/>
        <u/>
        <sz val="12"/>
        <color rgb="FFFF0000"/>
        <rFont val="Calibri"/>
        <family val="2"/>
      </rPr>
      <t>WAITING W/O</t>
    </r>
  </si>
  <si>
    <t>NO PUMP ACTION , BLEED OFF GASES FROM TBG &amp; CSG , ON STREAM</t>
  </si>
  <si>
    <t>HALL# 3(SKID)
FIXED CH.= 32/64", USP/DSP=560/250 PSI , Qg=1.53 MMSCF/D</t>
  </si>
  <si>
    <t xml:space="preserve">                                     EXPRO TMU #3                                                          FREQ= 50 Hz , CUR= 74 A, USP/DSP=450/300 PSI, PIP=1810 PSI, PDP=4090 PSI , M.T = 321 ,  GAS RATE= 0.270 MMSCF/D </t>
  </si>
  <si>
    <t xml:space="preserve">  EXPRO#3 (TMU)
 FREQ=50 HZ, CUR.=65/66 A, DSP=231 PSI, WHT=212 F, H2S=1.5 PPM, CO2= 2 % USP/DSP= 475/252,GAS RATE= 0.17 MMSCF/D</t>
  </si>
  <si>
    <t xml:space="preserve">                             EXPRO#1 ( TMU)                                        
 FREQ=50 Hz ,  CUR=81 A, PDP= 3488 PSI, PIP=1646 PSI, USP/ DSP = 268/165 PSI, WHT=230 F</t>
  </si>
  <si>
    <t xml:space="preserve">                            EXPRO#3 (TMU)                                        
 FREQ=50 Hz ,  CUR=81 A, PDP= 3438 PSI, PIP=1655 PSI, USP/ DSP = 300/200 PSI, WHT=232 F ,Tm=304F</t>
  </si>
  <si>
    <t xml:space="preserve">                    EXPRO#3 (TMU)                                        
 FREQ=50 Hz ,  CUR=73 A, PDP= 3936 PSI, PIP=1835 PSI, USP/ DSP = 430/236 PSI, WHT=235 F,Tm= 322 F , GAS RATE=0.558 MMSCF/D</t>
  </si>
  <si>
    <t>HALL# 3(SKID)
FIXED CH.= 32/64", USP/DSP=540/250 PSI , Qg=1.505 MMSCF/D</t>
  </si>
  <si>
    <r>
      <t xml:space="preserve">DOWN DUE TO </t>
    </r>
    <r>
      <rPr>
        <b/>
        <sz val="12"/>
        <rFont val="Calibri"/>
        <family val="2"/>
      </rPr>
      <t xml:space="preserve">UNDER VOLTAGE </t>
    </r>
    <r>
      <rPr>
        <b/>
        <sz val="12"/>
        <color rgb="FF0000FF"/>
        <rFont val="Calibri"/>
        <family val="2"/>
      </rPr>
      <t>PROBLEM , STARTED OK  , ON STREAM</t>
    </r>
  </si>
  <si>
    <r>
      <t xml:space="preserve">DOWN DUE TO </t>
    </r>
    <r>
      <rPr>
        <b/>
        <sz val="12"/>
        <rFont val="Calibri"/>
        <family val="2"/>
      </rPr>
      <t>LOW PIP</t>
    </r>
    <r>
      <rPr>
        <b/>
        <sz val="12"/>
        <color rgb="FF0000FF"/>
        <rFont val="Calibri"/>
        <family val="2"/>
      </rPr>
      <t xml:space="preserve"> , STARTED OK  , ON STREAM</t>
    </r>
  </si>
  <si>
    <r>
      <t xml:space="preserve">ROD NO. ( 1X7/8") PARTED , FISHED OK , </t>
    </r>
    <r>
      <rPr>
        <b/>
        <u/>
        <sz val="12"/>
        <rFont val="Calibri"/>
        <family val="2"/>
      </rPr>
      <t>R.TRIP</t>
    </r>
    <r>
      <rPr>
        <b/>
        <sz val="12"/>
        <color rgb="FF0000FF"/>
        <rFont val="Calibri"/>
        <family val="2"/>
      </rPr>
      <t xml:space="preserve"> , ON STREAM</t>
    </r>
  </si>
  <si>
    <t>HALL# 3(SKID)
FIXED CH.= 32/64", USP/DSP=520/240 PSI , Qg=1.43 MMSCF/D</t>
  </si>
  <si>
    <r>
      <t>WELL (FLOWING)</t>
    </r>
    <r>
      <rPr>
        <sz val="22"/>
        <rFont val="Calibri"/>
        <family val="2"/>
      </rPr>
      <t xml:space="preserve"> :</t>
    </r>
    <r>
      <rPr>
        <b/>
        <sz val="22"/>
        <rFont val="Calibri"/>
        <family val="2"/>
      </rPr>
      <t xml:space="preserve">    FALAK-2 ST</t>
    </r>
  </si>
  <si>
    <t>DOWN DUE TO OVER LOAD , MANY TRAILS TO START WITHOUT SUCCESS , EXPECTED SHAFT BROKEN</t>
  </si>
  <si>
    <t>INSTALLED 1/4" C.LINE FROM CHEMICAL INJECTOR SUB ALONG THE STRING TO SURFACE</t>
  </si>
  <si>
    <r>
      <t xml:space="preserve">UNDER W/O DUE TO DOWNHOLE PROBLEM , FOUND </t>
    </r>
    <r>
      <rPr>
        <b/>
        <sz val="12"/>
        <color rgb="FFFF0000"/>
        <rFont val="Calibri"/>
        <family val="2"/>
      </rPr>
      <t>LOWER PROTECTER HAD BROKEN SHAFT &amp;  HAD SCALE ON ESP BOLTS</t>
    </r>
    <r>
      <rPr>
        <b/>
        <sz val="12"/>
        <color rgb="FF0000FF"/>
        <rFont val="Calibri"/>
        <family val="2"/>
      </rPr>
      <t xml:space="preserve"> , TAGGED BTM @ 10215' "CORRELATED DEPTH" , RIH WITH 3 PUMPS SN-8000 , 181 STAGES , Series 538 TO DEPTH 7962 FT ,</t>
    </r>
    <r>
      <rPr>
        <b/>
        <u/>
        <sz val="12"/>
        <rFont val="Calibri"/>
        <family val="2"/>
      </rPr>
      <t xml:space="preserve"> INSTALLED 1/4" C.LINE FROM CHEMICAL INJECTOR SUB ALONG THE STRING TO SURFACE</t>
    </r>
    <r>
      <rPr>
        <b/>
        <sz val="12"/>
        <color rgb="FF0000FF"/>
        <rFont val="Calibri"/>
        <family val="2"/>
      </rPr>
      <t xml:space="preserve"> , STARTED THE WELL  WITH  : ( FREQ= 50 HZ , CURR.= 71.5 AMP, VOLT = 3350 ,  Pi=1842 PSI , Pd=3994 PSI , Ti=246.2 C , Tm=318.6 C , WHP=400 PSI)  , ON STREAM </t>
    </r>
    <r>
      <rPr>
        <b/>
        <sz val="12"/>
        <color rgb="FFFF0000"/>
        <rFont val="Calibri"/>
        <family val="2"/>
      </rPr>
      <t>27/12/2016</t>
    </r>
  </si>
  <si>
    <r>
      <t xml:space="preserve">UNDER W/O  DUE TO TBG LEAK , ( </t>
    </r>
    <r>
      <rPr>
        <b/>
        <sz val="12"/>
        <color rgb="FFFF0000"/>
        <rFont val="Calibri"/>
        <family val="2"/>
      </rPr>
      <t>FOUND HAD 3 FT CRACK IN JT NO. 166 &amp;  , HAD HOLE IN 1ST JT ABOVE P.S.N</t>
    </r>
    <r>
      <rPr>
        <b/>
        <sz val="12"/>
        <color rgb="FF0000FF"/>
        <rFont val="Calibri"/>
        <family val="2"/>
      </rPr>
      <t xml:space="preserve"> ) , TAGGED TD @ 6226' , </t>
    </r>
    <r>
      <rPr>
        <b/>
        <sz val="12"/>
        <color rgb="FFFF0000"/>
        <rFont val="Calibri"/>
        <family val="2"/>
      </rPr>
      <t>RE-PERFORATE B-V (6174-6188) , ADD NEW PERF. B-III(5992-6003),(6016-6024) , B-IV(6042-6052)</t>
    </r>
    <r>
      <rPr>
        <b/>
        <sz val="12"/>
        <color rgb="FF0000FF"/>
        <rFont val="Calibri"/>
        <family val="2"/>
      </rPr>
      <t xml:space="preserve"> , INSTALLED SELECTIVE COMPELATION , </t>
    </r>
    <r>
      <rPr>
        <b/>
        <sz val="12"/>
        <color rgb="FFFF0000"/>
        <rFont val="Calibri"/>
        <family val="2"/>
      </rPr>
      <t>KEPT SSD CLOSED AGAINST B-III,IV</t>
    </r>
    <r>
      <rPr>
        <b/>
        <sz val="12"/>
        <color rgb="FF0000FF"/>
        <rFont val="Calibri"/>
        <family val="2"/>
      </rPr>
      <t xml:space="preserve"> , </t>
    </r>
    <r>
      <rPr>
        <b/>
        <sz val="12"/>
        <color rgb="FF00B050"/>
        <rFont val="Calibri"/>
        <family val="2"/>
      </rPr>
      <t>PRODUCE ONLY FROM B-V</t>
    </r>
    <r>
      <rPr>
        <b/>
        <sz val="12"/>
        <color rgb="FF0000FF"/>
        <rFont val="Calibri"/>
        <family val="2"/>
      </rPr>
      <t xml:space="preserve"> , RIH WITH 2" D.H.P AND SAME S/R EXCEPT ( 14X1"+36X7/8" S-88 ) (15*1.5"+ 135*7/8" +90*1") ON STREAM </t>
    </r>
    <r>
      <rPr>
        <b/>
        <u/>
        <sz val="12"/>
        <color rgb="FFFF0000"/>
        <rFont val="Calibri"/>
        <family val="2"/>
      </rPr>
      <t>1/1/2017</t>
    </r>
  </si>
  <si>
    <r>
      <t xml:space="preserve">FINISHED DRILLING , COMPLEATED THE WELL AS OIL PRODUCER FROM </t>
    </r>
    <r>
      <rPr>
        <b/>
        <sz val="12"/>
        <color indexed="10"/>
        <rFont val="Calibri"/>
        <family val="2"/>
      </rPr>
      <t xml:space="preserve"> (</t>
    </r>
    <r>
      <rPr>
        <b/>
        <u/>
        <sz val="12"/>
        <color indexed="10"/>
        <rFont val="Calibri"/>
        <family val="2"/>
      </rPr>
      <t xml:space="preserve">B-V (6174-6188) ,14 FT , PRESS.= 2375 PSI </t>
    </r>
    <r>
      <rPr>
        <b/>
        <sz val="12"/>
        <color indexed="48"/>
        <rFont val="Calibri"/>
        <family val="2"/>
      </rPr>
      <t>) ,  USING S/R SYSTEM ,</t>
    </r>
    <r>
      <rPr>
        <b/>
        <sz val="12"/>
        <color indexed="10"/>
        <rFont val="Calibri"/>
        <family val="2"/>
      </rPr>
      <t xml:space="preserve"> </t>
    </r>
    <r>
      <rPr>
        <b/>
        <sz val="12"/>
        <color indexed="48"/>
        <rFont val="Calibri"/>
        <family val="2"/>
      </rPr>
      <t xml:space="preserve"> RIH W/2" DHP WITH </t>
    </r>
    <r>
      <rPr>
        <b/>
        <sz val="12"/>
        <color indexed="10"/>
        <rFont val="Calibri"/>
        <family val="2"/>
      </rPr>
      <t>NEW S-88</t>
    </r>
    <r>
      <rPr>
        <b/>
        <sz val="12"/>
        <color indexed="48"/>
        <rFont val="Calibri"/>
        <family val="2"/>
      </rPr>
      <t xml:space="preserve"> </t>
    </r>
    <r>
      <rPr>
        <b/>
        <sz val="12"/>
        <color indexed="10"/>
        <rFont val="Calibri"/>
        <family val="2"/>
      </rPr>
      <t xml:space="preserve"> 207*7/8"+20X1" MOLDED S/R</t>
    </r>
    <r>
      <rPr>
        <b/>
        <sz val="12"/>
        <color indexed="48"/>
        <rFont val="Calibri"/>
        <family val="2"/>
      </rPr>
      <t xml:space="preserve"> ), R/U FOR</t>
    </r>
    <r>
      <rPr>
        <b/>
        <sz val="12"/>
        <color indexed="10"/>
        <rFont val="Calibri"/>
        <family val="2"/>
      </rPr>
      <t xml:space="preserve"> </t>
    </r>
    <r>
      <rPr>
        <b/>
        <u/>
        <sz val="12"/>
        <color indexed="10"/>
        <rFont val="Calibri"/>
        <family val="2"/>
      </rPr>
      <t>912 M-II  S/U FROM  F-23</t>
    </r>
    <r>
      <rPr>
        <b/>
        <sz val="12"/>
        <color indexed="48"/>
        <rFont val="Calibri"/>
        <family val="2"/>
      </rPr>
      <t>( SH.S=8",
 S.L= 128") , ON STREAM</t>
    </r>
  </si>
  <si>
    <t>BAKER , B-V</t>
  </si>
  <si>
    <r>
      <t xml:space="preserve">VALVE ROD PARTED , FISHED OK , </t>
    </r>
    <r>
      <rPr>
        <b/>
        <sz val="12"/>
        <color rgb="FFFF0000"/>
        <rFont val="Calibri"/>
        <family val="2"/>
      </rPr>
      <t>R.TRIP</t>
    </r>
    <r>
      <rPr>
        <b/>
        <sz val="12"/>
        <color rgb="FF0000FF"/>
        <rFont val="Calibri"/>
        <family val="2"/>
      </rPr>
      <t xml:space="preserve"> , ON STREAM</t>
    </r>
  </si>
  <si>
    <r>
      <t xml:space="preserve">NO PUMP ACTION , R.TRIP WITH 2"ANCHOR PUMP , RETRIEVED ( </t>
    </r>
    <r>
      <rPr>
        <b/>
        <sz val="12"/>
        <color rgb="FFFF0000"/>
        <rFont val="Calibri"/>
        <family val="2"/>
      </rPr>
      <t>1X1"</t>
    </r>
    <r>
      <rPr>
        <b/>
        <sz val="12"/>
        <color rgb="FF0000FF"/>
        <rFont val="Calibri"/>
        <family val="2"/>
      </rPr>
      <t>) RODS , SET ANCHOR PUMP @ 5675 FT , ON STREAM</t>
    </r>
  </si>
  <si>
    <r>
      <t>COUPLING OF ROD NO. ( 9X7/8") PARTED , FISHED OK ,</t>
    </r>
    <r>
      <rPr>
        <b/>
        <sz val="12"/>
        <color rgb="FFFF0000"/>
        <rFont val="Calibri"/>
        <family val="2"/>
      </rPr>
      <t xml:space="preserve"> </t>
    </r>
    <r>
      <rPr>
        <b/>
        <u/>
        <sz val="12"/>
        <color rgb="FFFF0000"/>
        <rFont val="Calibri"/>
        <family val="2"/>
      </rPr>
      <t>R.TRIP</t>
    </r>
    <r>
      <rPr>
        <b/>
        <sz val="12"/>
        <color rgb="FF0000FF"/>
        <rFont val="Calibri"/>
        <family val="2"/>
      </rPr>
      <t xml:space="preserve"> , ON STREAM</t>
    </r>
  </si>
  <si>
    <t>EXPRO#3 (TMU),  P.S= 1.5"</t>
  </si>
  <si>
    <r>
      <rPr>
        <b/>
        <sz val="12"/>
        <color rgb="FF0000FF"/>
        <rFont val="Calibri"/>
        <family val="2"/>
      </rPr>
      <t>FINISHED DRILLING , COMPLETED THE WELL AS OIL PRODUCER FROM</t>
    </r>
    <r>
      <rPr>
        <b/>
        <sz val="12"/>
        <color rgb="FF3333FF"/>
        <rFont val="Calibri"/>
        <family val="2"/>
      </rPr>
      <t xml:space="preserve"> </t>
    </r>
    <r>
      <rPr>
        <b/>
        <sz val="12"/>
        <color indexed="10"/>
        <rFont val="Calibri"/>
        <family val="2"/>
      </rPr>
      <t xml:space="preserve"> ( B-I  (5,945’-5,961’) 16 ft, P= 1152 - 1805 PSI, T= 181 °F &amp;  (5,969’-5,975’) 06 ft, P= 1152 - 1805 PSI, T= 181 °F) </t>
    </r>
    <r>
      <rPr>
        <b/>
        <sz val="12"/>
        <color rgb="FF0000FF"/>
        <rFont val="Calibri"/>
        <family val="2"/>
      </rPr>
      <t xml:space="preserve">, USING S/R SYSTEM , INSTALLED 2 7/8" TBG , RIH W/ </t>
    </r>
    <r>
      <rPr>
        <b/>
        <u/>
        <sz val="12"/>
        <color rgb="FF0000FF"/>
        <rFont val="Calibri"/>
        <family val="2"/>
      </rPr>
      <t xml:space="preserve"> </t>
    </r>
    <r>
      <rPr>
        <b/>
        <u/>
        <sz val="12"/>
        <color rgb="FFFF0000"/>
        <rFont val="Calibri"/>
        <family val="2"/>
      </rPr>
      <t>1.75" SLIM</t>
    </r>
    <r>
      <rPr>
        <b/>
        <sz val="12"/>
        <color rgb="FFFF0000"/>
        <rFont val="Calibri"/>
        <family val="2"/>
      </rPr>
      <t xml:space="preserve"> DHP</t>
    </r>
    <r>
      <rPr>
        <b/>
        <sz val="12"/>
        <color rgb="FF0000FF"/>
        <rFont val="Calibri"/>
        <family val="2"/>
      </rPr>
      <t xml:space="preserve"> &amp; </t>
    </r>
    <r>
      <rPr>
        <b/>
        <sz val="12"/>
        <color indexed="48"/>
        <rFont val="Calibri"/>
        <family val="2"/>
      </rPr>
      <t xml:space="preserve"> </t>
    </r>
    <r>
      <rPr>
        <b/>
        <sz val="12"/>
        <color rgb="FF0000FF"/>
        <rFont val="Calibri"/>
        <family val="2"/>
      </rPr>
      <t>S/R</t>
    </r>
    <r>
      <rPr>
        <b/>
        <sz val="12"/>
        <color rgb="FFFF0000"/>
        <rFont val="Calibri"/>
        <family val="2"/>
      </rPr>
      <t xml:space="preserve"> ( 25X1"+105X7/8"+103 X1") , </t>
    </r>
    <r>
      <rPr>
        <b/>
        <sz val="12"/>
        <color rgb="FF0000FF"/>
        <rFont val="Calibri"/>
        <family val="2"/>
      </rPr>
      <t xml:space="preserve">( </t>
    </r>
    <r>
      <rPr>
        <b/>
        <sz val="12"/>
        <color rgb="FFFF0000"/>
        <rFont val="Calibri"/>
        <family val="2"/>
      </rPr>
      <t>1" D-78 NEW SLIM ,  7/8" H-CH COND.2</t>
    </r>
    <r>
      <rPr>
        <b/>
        <sz val="12"/>
        <color rgb="FF0000FF"/>
        <rFont val="Calibri"/>
        <family val="2"/>
      </rPr>
      <t xml:space="preserve"> ) ,  R/U FOR</t>
    </r>
    <r>
      <rPr>
        <b/>
        <sz val="12"/>
        <color indexed="10"/>
        <rFont val="Calibri"/>
        <family val="2"/>
      </rPr>
      <t xml:space="preserve">  912 M-II </t>
    </r>
    <r>
      <rPr>
        <b/>
        <u/>
        <sz val="12"/>
        <color indexed="10"/>
        <rFont val="Calibri"/>
        <family val="2"/>
      </rPr>
      <t>S/</t>
    </r>
    <r>
      <rPr>
        <b/>
        <u/>
        <sz val="12"/>
        <color rgb="FFFF0000"/>
        <rFont val="Calibri"/>
        <family val="2"/>
      </rPr>
      <t>U</t>
    </r>
    <r>
      <rPr>
        <b/>
        <sz val="12"/>
        <color rgb="FFFF0000"/>
        <rFont val="Calibri"/>
        <family val="2"/>
      </rPr>
      <t xml:space="preserve"> FROM M-N-1X</t>
    </r>
    <r>
      <rPr>
        <b/>
        <sz val="12"/>
        <color rgb="FF0000FF"/>
        <rFont val="Calibri"/>
        <family val="2"/>
      </rPr>
      <t xml:space="preserve"> ( SH.S=10  ", S.L=128" ), ON STREAM</t>
    </r>
  </si>
  <si>
    <t>NO PUMP ACTION , STARTED AGAIN AFTER STOPPING 12 HRS</t>
  </si>
  <si>
    <t>LOW PUMP EFFICIENCY,  R.TRIP W/2.25 ,ON STREAM</t>
  </si>
  <si>
    <r>
      <t xml:space="preserve">UNDER W/O TO </t>
    </r>
    <r>
      <rPr>
        <b/>
        <sz val="12"/>
        <color rgb="FFFF0000"/>
        <rFont val="Calibri"/>
        <family val="2"/>
      </rPr>
      <t>PERFORM P &amp; A FOR SIDETRACK-1</t>
    </r>
    <r>
      <rPr>
        <b/>
        <sz val="12"/>
        <color rgb="FF0000FF"/>
        <rFont val="Calibri"/>
        <family val="2"/>
      </rPr>
      <t xml:space="preserve"> , TAGGED @ 9570 FT  , PERFORM BALANCED CMT PLUG F/ 9570 FT T/ 9070 FT  , TAGGED T.O.C. @ 9060 FT , DRILL OUT CMT F/ 9060 FT T/ 9235 FT , TAGGED @ 9230 FT ,  RIH W/ 9-5/8'' B.PLUG &amp; SET SAME @ 9215 FT , RIH W/ 9-5/8'' RTTS PKR , </t>
    </r>
    <r>
      <rPr>
        <b/>
        <u/>
        <sz val="14"/>
        <rFont val="Calibri"/>
        <family val="2"/>
      </rPr>
      <t>DETECTED CSG LEAK F/252' T/262'</t>
    </r>
    <r>
      <rPr>
        <b/>
        <sz val="12"/>
        <color rgb="FF0000FF"/>
        <rFont val="Calibri"/>
        <family val="2"/>
      </rPr>
      <t xml:space="preserve"> ,  PRESS. TEST  9-5/8'' CSG (BELOW 9-5/8'' RTTS PKR @ 295 FT) &amp; B.PLUG TO 2000 PSI, HOLD OK ,  HARD CMT TO DEPTH 13340 FT ,  TAGGED CMT @  13340 FT , COMPLETED THE WELL AS </t>
    </r>
    <r>
      <rPr>
        <b/>
        <sz val="12"/>
        <color rgb="FFFF0000"/>
        <rFont val="Calibri"/>
        <family val="2"/>
      </rPr>
      <t>OIL PRODUCER</t>
    </r>
    <r>
      <rPr>
        <b/>
        <sz val="12"/>
        <color rgb="FF0000FF"/>
        <rFont val="Calibri"/>
        <family val="2"/>
      </rPr>
      <t xml:space="preserve"> ,  </t>
    </r>
    <r>
      <rPr>
        <b/>
        <sz val="12"/>
        <color rgb="FFFF0000"/>
        <rFont val="Calibri"/>
        <family val="2"/>
      </rPr>
      <t>NATURAL FLOW</t>
    </r>
    <r>
      <rPr>
        <b/>
        <sz val="12"/>
        <color rgb="FF0000FF"/>
        <rFont val="Calibri"/>
        <family val="2"/>
      </rPr>
      <t xml:space="preserve"> FROM </t>
    </r>
    <r>
      <rPr>
        <b/>
        <sz val="12"/>
        <color rgb="FFFF0000"/>
        <rFont val="Calibri"/>
        <family val="2"/>
      </rPr>
      <t xml:space="preserve">  (KHATTABA IIB  (12128- 12148) 20 FT  , PRESS.= 4000 PSI , TEMP= 270 F ) </t>
    </r>
    <r>
      <rPr>
        <b/>
        <sz val="12"/>
        <color rgb="FF0000FF"/>
        <rFont val="Calibri"/>
        <family val="2"/>
      </rPr>
      <t xml:space="preserve">USING  TCP NATURAL COMPLETION , DIVERTED THROUGH TEST PACKAGE AS FOLLOWING : </t>
    </r>
  </si>
  <si>
    <t>NO PUMP ACTION , RESET FOR DHP ,  ON STREAM</t>
  </si>
  <si>
    <t xml:space="preserve">Expro#3 (TMU) </t>
  </si>
  <si>
    <t>EXPRO#3 ( TMU ), B-V</t>
  </si>
  <si>
    <t xml:space="preserve">EXPRO#3 (TMU)           </t>
  </si>
  <si>
    <t>EXPRO TMU#3, ANCHOR PUMP</t>
  </si>
  <si>
    <t>HALL# 3(SKID)
FIXED CH.= 32/64", USP/DSP=480/300 PSI , Qg=1.176 MMSCF/D</t>
  </si>
  <si>
    <t>HALL# 3(SKID)
FIXED CH.= 32/64", USP/DSP=460/290 PSI , Qg=1.206 MMSCF/D, H2S=9 PPM, CO2=0.5 %</t>
  </si>
  <si>
    <t>HALL# 3(SKID)
FIXED CH.= 32/64", USP/DSP=520/248 PSI , Qg=1.368 MMSCF/D</t>
  </si>
  <si>
    <t>HALL# 3(SKID)
FIXED CH.= 32/64", USP/DSP=520/250 PSI , Qg=1.344 MMSCF/D</t>
  </si>
  <si>
    <t>HALL# 3(SKID)
FIXED CH.= 32/64", USP/DSP=505/259 PSI , Qg=1.329 MMSCF/D</t>
  </si>
  <si>
    <t>HALL# 3(SKID)
FIXED CH.= 32/64", USP/DSP=480/285 PSI , Qg=1.246 MMSCF/D</t>
  </si>
  <si>
    <t>HALL# 3(SKID)
FIXED CH.= 32/64", USP/DSP=475/325 PSI , Qg=1.147 MMSCF/D</t>
  </si>
  <si>
    <t xml:space="preserve">                                 EXPRO TMU#3                                    (KATATTBA-II-“B” (12,128’ –12,148’) 20 ft), FIXED CH.= 48/64", USP/DSP=175/165 PSI, Qg=0.228 MMSCF/D , CO2=7 %, H2S=6 PPM</t>
  </si>
  <si>
    <t>HALL# 3(SKID)
FIXED CH.= 32/64", USP/DSP=468/305 PSI , Qg=1.349 MMSCF/D</t>
  </si>
  <si>
    <t>EXPRO#1 ( TMU)</t>
  </si>
  <si>
    <t xml:space="preserve">EXPRO#1 (TMU) </t>
  </si>
  <si>
    <r>
      <t xml:space="preserve"> RIH W/2.25" TCP SHIFTING TOOL </t>
    </r>
    <r>
      <rPr>
        <b/>
        <sz val="12"/>
        <color rgb="FFFF0000"/>
        <rFont val="Calibri"/>
        <family val="2"/>
      </rPr>
      <t>( 2 TIMES )</t>
    </r>
    <r>
      <rPr>
        <b/>
        <sz val="12"/>
        <color rgb="FF0000FF"/>
        <rFont val="Calibri"/>
        <family val="2"/>
      </rPr>
      <t xml:space="preserve"> TO 11988' ( MECHANICAL RELEASE SUB ),  RELEASED TCP OK ( RIH TO 13000' , RECORDED SHUT-IN WHP= 850 PSI AFTER 6 HRS.</t>
    </r>
  </si>
  <si>
    <t>HALL# 3(SKID)
FIXED CH.= 32/64", USP/DSP=460/285 PSI , Qg=1.16 MMSCF/D, H2S=9 PPM, CO2=0.5 %</t>
  </si>
  <si>
    <t xml:space="preserve">                                 EXPRO TMU#3                                    (KATATTBA-II-“B” (12,128’ –12,148’) 20 ft), FIXED CH.= 48/64", USP/DSP=175/165 PSI, Qg=0.203 MMSCF/D , CO2=7 %, H2S=6 PPM</t>
  </si>
  <si>
    <t>HALL# 3(SKID)
FIXED CH.= 32/64", USP/DSP=445/275 PSI , Qg=1.147 MMSCF/D, H2S=9 PPM, CO2=0.5 %</t>
  </si>
  <si>
    <r>
      <t xml:space="preserve">UNDER W/O DUE TO TBG LEAK , ( </t>
    </r>
    <r>
      <rPr>
        <b/>
        <sz val="12"/>
        <color rgb="FFFF0000"/>
        <rFont val="Calibri"/>
        <family val="2"/>
      </rPr>
      <t>FOUND CRACK AT "THE 5th JT ABOVE P.S.N"  @ 5832 FT</t>
    </r>
    <r>
      <rPr>
        <b/>
        <sz val="12"/>
        <color rgb="FF0000FF"/>
        <rFont val="Calibri"/>
        <family val="2"/>
      </rPr>
      <t xml:space="preserve"> ),  RIH WITH </t>
    </r>
    <r>
      <rPr>
        <b/>
        <sz val="12"/>
        <color rgb="FFFF0000"/>
        <rFont val="Calibri"/>
        <family val="2"/>
      </rPr>
      <t>1.5" DHP</t>
    </r>
    <r>
      <rPr>
        <b/>
        <sz val="12"/>
        <color rgb="FF0000FF"/>
        <rFont val="Calibri"/>
        <family val="2"/>
      </rPr>
      <t xml:space="preserve"> ON  SAME S/R   ( 25X1"+125X7/8"+87X1") EXCEPT 10X7/8"  H-CH NEW , ON STREAM </t>
    </r>
    <r>
      <rPr>
        <b/>
        <sz val="12"/>
        <color rgb="FFFF0000"/>
        <rFont val="Calibri"/>
        <family val="2"/>
      </rPr>
      <t>10/1/2017</t>
    </r>
  </si>
  <si>
    <r>
      <t xml:space="preserve">UNDER W/O DUE TO TBG LEAK , ( </t>
    </r>
    <r>
      <rPr>
        <b/>
        <sz val="12"/>
        <color rgb="FFFF0000"/>
        <rFont val="Calibri"/>
        <family val="2"/>
      </rPr>
      <t>FOUND  CRACK IN JT NO. 175</t>
    </r>
    <r>
      <rPr>
        <b/>
        <sz val="12"/>
        <color rgb="FF0000FF"/>
        <rFont val="Calibri"/>
        <family val="2"/>
      </rPr>
      <t xml:space="preserve"> ) , TAGGED TD @ 6214 FT , RIH WITH</t>
    </r>
    <r>
      <rPr>
        <b/>
        <u/>
        <sz val="12"/>
        <color rgb="FFFF0000"/>
        <rFont val="Calibri"/>
        <family val="2"/>
      </rPr>
      <t xml:space="preserve"> 2.25" DHP</t>
    </r>
    <r>
      <rPr>
        <b/>
        <sz val="12"/>
        <color rgb="FF0000FF"/>
        <rFont val="Calibri"/>
        <family val="2"/>
      </rPr>
      <t xml:space="preserve"> &amp; SAME S/R , EXCEPT ( 30X1"+10X7/8" ) , ( 25X1"+120X7/8"+88X1") , ON STREAM </t>
    </r>
    <r>
      <rPr>
        <b/>
        <sz val="12"/>
        <color rgb="FFFF0000"/>
        <rFont val="Calibri"/>
        <family val="2"/>
      </rPr>
      <t>6/1/2017</t>
    </r>
  </si>
  <si>
    <r>
      <t>EXPRO#3 (TMU) ,</t>
    </r>
    <r>
      <rPr>
        <b/>
        <sz val="14"/>
        <color rgb="FFFF0000"/>
        <rFont val="Calibri"/>
        <family val="2"/>
      </rPr>
      <t>P.S=2.25"</t>
    </r>
  </si>
  <si>
    <t>91 X1''+  130 X 7/8''+  15 X1.5'' S.BAR</t>
  </si>
  <si>
    <r>
      <t xml:space="preserve">NO PUMP ACTION ,  POOH , ( </t>
    </r>
    <r>
      <rPr>
        <b/>
        <sz val="12"/>
        <color rgb="FFFF0000"/>
        <rFont val="Calibri"/>
        <family val="2"/>
      </rPr>
      <t>FOUND VALVE ROD  WITH TOP PART OF PLUNGER ONLY ) , ( DHP LOST IN THE WELL</t>
    </r>
    <r>
      <rPr>
        <b/>
        <sz val="12"/>
        <color rgb="FF0000FF"/>
        <rFont val="Calibri"/>
        <family val="2"/>
      </rPr>
      <t xml:space="preserve"> ) , R.TRIP WITH 1.5" ANCHOR PUMP , RETRIEVED ( 3X1") RODS , SET ANCHOR PUMP @ 5900 FT , ON STREAM</t>
    </r>
    <r>
      <rPr>
        <b/>
        <u/>
        <sz val="12"/>
        <color rgb="FFFF0000"/>
        <rFont val="Calibri"/>
        <family val="2"/>
      </rPr>
      <t xml:space="preserve"> 17/1/2017   </t>
    </r>
  </si>
  <si>
    <t>1.5" ANCHOR PUMP</t>
  </si>
  <si>
    <r>
      <t xml:space="preserve">POLISHED ROD PARTED , FISHED OK , REPLACED ,  THEN FOUND ROD NO ( </t>
    </r>
    <r>
      <rPr>
        <b/>
        <sz val="12"/>
        <color rgb="FFFF0000"/>
        <rFont val="Calibri"/>
        <family val="2"/>
      </rPr>
      <t>4X1"</t>
    </r>
    <r>
      <rPr>
        <b/>
        <sz val="12"/>
        <color rgb="FF0000FF"/>
        <rFont val="Calibri"/>
        <family val="2"/>
      </rPr>
      <t>) PARTED , FISHED OK , REPLACED 3X1" , ON STREAM</t>
    </r>
  </si>
  <si>
    <r>
      <t xml:space="preserve">NO PUMP ACTION , R.TRIP  W/ 1.75 " SLIMHOLE DHP ( </t>
    </r>
    <r>
      <rPr>
        <b/>
        <u/>
        <sz val="12"/>
        <color rgb="FFFF0000"/>
        <rFont val="Calibri"/>
        <family val="2"/>
      </rPr>
      <t>DOVER PUMP</t>
    </r>
    <r>
      <rPr>
        <b/>
        <sz val="12"/>
        <color rgb="FF0000FF"/>
        <rFont val="Calibri"/>
        <family val="2"/>
      </rPr>
      <t xml:space="preserve"> ) ,  ON STREAM</t>
    </r>
  </si>
  <si>
    <r>
      <t xml:space="preserve">THE WELL IS RUNNING IN TIMER MODE ( RUN </t>
    </r>
    <r>
      <rPr>
        <b/>
        <sz val="12"/>
        <color rgb="FFFF0000"/>
        <rFont val="Calibri"/>
        <family val="2"/>
      </rPr>
      <t>2</t>
    </r>
    <r>
      <rPr>
        <b/>
        <sz val="12"/>
        <color rgb="FF0000FF"/>
        <rFont val="Calibri"/>
        <family val="2"/>
      </rPr>
      <t xml:space="preserve"> Hrs, STOP </t>
    </r>
    <r>
      <rPr>
        <b/>
        <sz val="12"/>
        <color rgb="FFFF0000"/>
        <rFont val="Calibri"/>
        <family val="2"/>
      </rPr>
      <t>3</t>
    </r>
    <r>
      <rPr>
        <b/>
        <sz val="12"/>
        <color rgb="FF0000FF"/>
        <rFont val="Calibri"/>
        <family val="2"/>
      </rPr>
      <t xml:space="preserve"> Hrs )</t>
    </r>
  </si>
  <si>
    <r>
      <t xml:space="preserve">NO PUMP ACTION ,  KILLED THE WELL , R.TRIP W/2" ANCHOR PUMP , RETREIVED ( </t>
    </r>
    <r>
      <rPr>
        <b/>
        <sz val="12"/>
        <color indexed="10"/>
        <rFont val="Calibri"/>
        <family val="2"/>
      </rPr>
      <t>1X1"</t>
    </r>
    <r>
      <rPr>
        <b/>
        <sz val="12"/>
        <color indexed="12"/>
        <rFont val="Calibri"/>
        <family val="2"/>
      </rPr>
      <t xml:space="preserve"> )RODS , </t>
    </r>
    <r>
      <rPr>
        <b/>
        <sz val="12"/>
        <color indexed="10"/>
        <rFont val="Calibri"/>
        <family val="2"/>
      </rPr>
      <t>SET ANCHOR PUMP @ 6475 FT</t>
    </r>
    <r>
      <rPr>
        <b/>
        <sz val="12"/>
        <color indexed="12"/>
        <rFont val="Calibri"/>
        <family val="2"/>
      </rPr>
      <t xml:space="preserve"> , ON STREAM .</t>
    </r>
  </si>
  <si>
    <t xml:space="preserve">RIH WITH 2.4" G.C. TAGED TD @ 13180 FT ( THF ) , ( WHP BUILD UP 370 PSI IN 2 HRS ) </t>
  </si>
  <si>
    <t xml:space="preserve">                                 EXPRO TMU#3                                    (KATATTBA-II-“B” (12,128’ –12,148’) 20 ft), FIXED CH.= 48/64", USP/DSP=178/170 PSI, Qg=0.190 MMSCF/D , CO2=7 %, H2S=6 PPM</t>
  </si>
  <si>
    <t>HALL# 3(SKID)
FIXED CH.= 32/64", USP/DSP=425/275 PSI , Qg=1.149 MMSCF/D, H2S=9 PPM, CO2=0.5 %</t>
  </si>
  <si>
    <r>
      <t xml:space="preserve">* PERFROME INJECTIVITY BY 6.5 BBLS ( </t>
    </r>
    <r>
      <rPr>
        <b/>
        <sz val="12"/>
        <color rgb="FFFF0000"/>
        <rFont val="Calibri"/>
        <family val="2"/>
      </rPr>
      <t>Brine+Mutual Solvent</t>
    </r>
    <r>
      <rPr>
        <b/>
        <sz val="12"/>
        <color rgb="FF0000FF"/>
        <rFont val="Calibri"/>
        <family val="2"/>
      </rPr>
      <t xml:space="preserve"> ) PUMPING RATE = 0.25 B/M , WHP UP TO 2550 PSI IN 13 MIN , LEAK OFF TO ZERO , IN 21 MIN . 
* PERFORME SQUEEZE FOR 10 BBLS ( </t>
    </r>
    <r>
      <rPr>
        <b/>
        <sz val="12"/>
        <color rgb="FFFF0000"/>
        <rFont val="Calibri"/>
        <family val="2"/>
      </rPr>
      <t>15 % MSR</t>
    </r>
    <r>
      <rPr>
        <b/>
        <sz val="12"/>
        <color rgb="FF0000FF"/>
        <rFont val="Calibri"/>
        <family val="2"/>
      </rPr>
      <t xml:space="preserve"> ) IN </t>
    </r>
    <r>
      <rPr>
        <b/>
        <sz val="12"/>
        <color rgb="FFFF0000"/>
        <rFont val="Calibri"/>
        <family val="2"/>
      </rPr>
      <t>5</t>
    </r>
    <r>
      <rPr>
        <b/>
        <sz val="12"/>
        <color rgb="FF0000FF"/>
        <rFont val="Calibri"/>
        <family val="2"/>
      </rPr>
      <t xml:space="preserve"> STEPS , PUMPING RATE = 0.25 B/M , WHP UP TO 2550 PSI IN 10 MIN , LEAK OFF TO 250 PSI , IN 35 MIN . </t>
    </r>
  </si>
  <si>
    <r>
      <t xml:space="preserve">* PERFORME SQUEEZE FOR 6 BBLS  MAIN TREATMENT ( </t>
    </r>
    <r>
      <rPr>
        <b/>
        <sz val="12"/>
        <color rgb="FFFF0000"/>
        <rFont val="Calibri"/>
        <family val="2"/>
      </rPr>
      <t xml:space="preserve">15% MSR+10% Acetic Acid </t>
    </r>
    <r>
      <rPr>
        <b/>
        <sz val="12"/>
        <color rgb="FF0000FF"/>
        <rFont val="Calibri"/>
        <family val="2"/>
      </rPr>
      <t xml:space="preserve">) IN </t>
    </r>
    <r>
      <rPr>
        <b/>
        <sz val="12"/>
        <color rgb="FFFF0000"/>
        <rFont val="Calibri"/>
        <family val="2"/>
      </rPr>
      <t>3</t>
    </r>
    <r>
      <rPr>
        <b/>
        <sz val="12"/>
        <color rgb="FF0000FF"/>
        <rFont val="Calibri"/>
        <family val="2"/>
      </rPr>
      <t xml:space="preserve"> STEPS, PUMPING RATE = 0.25 B/M , WHP UP TO 2550 PSI IN 8 MIN , LEAK OFF TO 175 PSI , IN </t>
    </r>
    <r>
      <rPr>
        <b/>
        <sz val="12"/>
        <color rgb="FFFF0000"/>
        <rFont val="Calibri"/>
        <family val="2"/>
      </rPr>
      <t>40 , 63 , 85</t>
    </r>
    <r>
      <rPr>
        <b/>
        <sz val="12"/>
        <color rgb="FF0000FF"/>
        <rFont val="Calibri"/>
        <family val="2"/>
      </rPr>
      <t xml:space="preserve"> MIN RESPECTIVELY. </t>
    </r>
  </si>
  <si>
    <r>
      <t xml:space="preserve">* PERFORME SQUEEZE FOR 8 BBLS  PREFLUSH ( </t>
    </r>
    <r>
      <rPr>
        <b/>
        <sz val="12"/>
        <color rgb="FFFF0000"/>
        <rFont val="Calibri"/>
        <family val="2"/>
      </rPr>
      <t>Diesel+Xylene+Mutual Solvent</t>
    </r>
    <r>
      <rPr>
        <b/>
        <sz val="12"/>
        <color rgb="FF0000FF"/>
        <rFont val="Calibri"/>
        <family val="2"/>
      </rPr>
      <t xml:space="preserve"> ) IN </t>
    </r>
    <r>
      <rPr>
        <b/>
        <sz val="12"/>
        <color rgb="FFFF0000"/>
        <rFont val="Calibri"/>
        <family val="2"/>
      </rPr>
      <t>4</t>
    </r>
    <r>
      <rPr>
        <b/>
        <sz val="12"/>
        <color rgb="FF0000FF"/>
        <rFont val="Calibri"/>
        <family val="2"/>
      </rPr>
      <t xml:space="preserve"> STEPS, PUMPING RATE = 0.25 B/M , WHP UP TO 2550 PSI IN 8 MIN , LEAK OFF TO 175 PSI , IN </t>
    </r>
    <r>
      <rPr>
        <b/>
        <sz val="12"/>
        <color rgb="FFFF0000"/>
        <rFont val="Calibri"/>
        <family val="2"/>
      </rPr>
      <t>90</t>
    </r>
    <r>
      <rPr>
        <b/>
        <sz val="12"/>
        <color rgb="FF0000FF"/>
        <rFont val="Calibri"/>
        <family val="2"/>
      </rPr>
      <t xml:space="preserve"> MIN </t>
    </r>
  </si>
  <si>
    <t>HALL# 3(SKID)
FIXED CH.= 32/64", USP/DSP=420/270 PSI , Qg=1.093 MMSCF/D, H2S=9 PPM, CO2=0.5 %</t>
  </si>
  <si>
    <r>
      <t xml:space="preserve">* STARTED N2 INJECTION </t>
    </r>
    <r>
      <rPr>
        <b/>
        <sz val="12"/>
        <color rgb="FFFF0000"/>
        <rFont val="Calibri"/>
        <family val="2"/>
      </rPr>
      <t xml:space="preserve">W/500 SCF/M, WHP= 90 PSI, </t>
    </r>
    <r>
      <rPr>
        <b/>
        <sz val="12"/>
        <color rgb="FF0000FF"/>
        <rFont val="Calibri"/>
        <family val="2"/>
      </rPr>
      <t xml:space="preserve">HAD RETURN </t>
    </r>
    <r>
      <rPr>
        <b/>
        <sz val="12"/>
        <color rgb="FFFF0000"/>
        <rFont val="Calibri"/>
        <family val="2"/>
      </rPr>
      <t>100 % WATER</t>
    </r>
    <r>
      <rPr>
        <b/>
        <sz val="12"/>
        <color rgb="FF0000FF"/>
        <rFont val="Calibri"/>
        <family val="2"/>
      </rPr>
      <t xml:space="preserve">, THEN NO RETURN., RIH W/ C.T. TO  12000 FT , HAD RETURN TRACES OF OIL AND N2 , THEN HAD NO RETURN, STOPPED N2, </t>
    </r>
    <r>
      <rPr>
        <b/>
        <sz val="12"/>
        <color rgb="FFFF0000"/>
        <rFont val="Calibri"/>
        <family val="2"/>
      </rPr>
      <t xml:space="preserve">SIWHP = 170 </t>
    </r>
    <r>
      <rPr>
        <b/>
        <sz val="12"/>
        <color rgb="FF0000FF"/>
        <rFont val="Calibri"/>
        <family val="2"/>
      </rPr>
      <t xml:space="preserve">PSI AFTER 30 MINS., OPENED THE WELL TO FLARE PIT, HAD RETURN TRACES OF OIL AND WATER.,
* STARTED N2 INJECTION </t>
    </r>
    <r>
      <rPr>
        <b/>
        <sz val="12"/>
        <color rgb="FFFF0000"/>
        <rFont val="Calibri"/>
        <family val="2"/>
      </rPr>
      <t>W/ 350 SCF/M, WHP= 50 PSI</t>
    </r>
    <r>
      <rPr>
        <b/>
        <sz val="12"/>
        <color rgb="FF0000FF"/>
        <rFont val="Calibri"/>
        <family val="2"/>
      </rPr>
      <t xml:space="preserve">, HAD RETURN TRACES OF WATER + N2.
  </t>
    </r>
    <r>
      <rPr>
        <b/>
        <sz val="12"/>
        <color rgb="FFFF0000"/>
        <rFont val="Calibri"/>
        <family val="2"/>
      </rPr>
      <t>( TOTAL CONSUMPTION OF N2 4000 GAL ),</t>
    </r>
    <r>
      <rPr>
        <b/>
        <sz val="12"/>
        <color rgb="FF0000FF"/>
        <rFont val="Calibri"/>
        <family val="2"/>
      </rPr>
      <t>POOH WITH C.T TO SURFACE , THE WELL UNDER OBSERVATION ,</t>
    </r>
    <r>
      <rPr>
        <b/>
        <sz val="12"/>
        <color rgb="FFFF0000"/>
        <rFont val="Calibri"/>
        <family val="2"/>
      </rPr>
      <t xml:space="preserve"> WHP = ZERO.</t>
    </r>
  </si>
  <si>
    <t>EXPRO TMU #3
FREQ= 40 Hz , CUR= 53 A, PIP= 3230 PSI, PDP= 4780 PSI , USP/DSP=370/240 PSI,  WHT = 217 F</t>
  </si>
  <si>
    <t>EXPRO#3 (TMU)  
 FREQ=50 Hz ,  CUR=73 A, PDP=4065 PSI, PIP=1740 PSI, USP/ DSP = 520/235 PSI, WHT=232 F,Tm= 325 F , GAS RATE=0.232 MMSCF/D</t>
  </si>
  <si>
    <t>EXPRO TMU #3
FREQ= 50  HZ,  CUR=24 A, PIP=505 PSI, PDP=2765PSI, Ti =223 F , Tm=264 F , DSP=150 PSI , WHT=135 F</t>
  </si>
  <si>
    <t>HALL# 3(SKID)
FIXED CH.= 32/64", USP/DSP=395/270 PSI , Qg=0.994MMSCF/D, H2S=9 PPM, CO2=0.5 %</t>
  </si>
  <si>
    <t>SIWHP=410 AFTER 22 HRS</t>
  </si>
  <si>
    <t>SIWHP=900</t>
  </si>
  <si>
    <t>NO PUMP ACTION , RET. (10 RODS X1") , HYDROTEST , NOT HOLD , R/T W/ 1.75" ANCHOR PUMP ,  RET. 5  RODS X1 " , TOT. RET. 30 RODS X1 " , SET ANCHOR@  4800 FT , ON STREAM</t>
  </si>
  <si>
    <t>EXPRO#3 (TMU)
FREQ= 48 Hz, CUR=86/89 A, USP/DSP=225/200 PSI, PIP = 2205 PSI, PDP=4472 PSI , Ti= 246 F, Tm=284.8 F , WHT=239 F</t>
  </si>
  <si>
    <t>OPENED THRU EXPRO TEST PACKAGE ON CHOKE 24/64" , WHP DECR. F/900 PSI T/50 PSI, SHUT IN THE WELL, SIWHP=200 PSI</t>
  </si>
  <si>
    <t xml:space="preserve">PERFORMED RE-PERFORATION JOB FOR KHAT-IIB (12,128 – 12,148) FT, SIWHP BEFOR AND AFTER  RE-PERFORATION THE SAME ( 350 PSI ), OPENED THE WELL THROUGH EXPRO TEST PACKAGE ON CH. 24/64" WHP DECR. F/350 T/ 20 PSI , NO RETURN, </t>
  </si>
  <si>
    <r>
      <t xml:space="preserve">* CIRCULATED 300 BBL's 8.8 PPG 7 % KCL BRINE THROUTH CT @ 11890 FT PUMPING RATE: 1-1.5 BPM, PUMPING PRESSURE: 4000-5000 PSI, WHP: 150-850 PSI.
- </t>
    </r>
    <r>
      <rPr>
        <b/>
        <sz val="12"/>
        <color rgb="FFFF0000"/>
        <rFont val="Calibri"/>
        <family val="2"/>
      </rPr>
      <t>PERFORMED INJECTIVITY TEST :-</t>
    </r>
    <r>
      <rPr>
        <b/>
        <sz val="12"/>
        <color rgb="FF0000FF"/>
        <rFont val="Calibri"/>
        <family val="2"/>
      </rPr>
      <t xml:space="preserve">
 **PUMP RATE </t>
    </r>
    <r>
      <rPr>
        <b/>
        <sz val="12"/>
        <color rgb="FFFF0000"/>
        <rFont val="Calibri"/>
        <family val="2"/>
      </rPr>
      <t>0.4 BPM,</t>
    </r>
    <r>
      <rPr>
        <b/>
        <sz val="12"/>
        <color rgb="FF0000FF"/>
        <rFont val="Calibri"/>
        <family val="2"/>
      </rPr>
      <t xml:space="preserve"> WHP REACHED TO STABILIZE PRESS. </t>
    </r>
    <r>
      <rPr>
        <b/>
        <sz val="12"/>
        <color rgb="FFFF0000"/>
        <rFont val="Calibri"/>
        <family val="2"/>
      </rPr>
      <t>2300 PSI WITHIN 15 MIN</t>
    </r>
    <r>
      <rPr>
        <b/>
        <sz val="12"/>
        <color rgb="FF0000FF"/>
        <rFont val="Calibri"/>
        <family val="2"/>
      </rPr>
      <t xml:space="preserve">, TOTAL PUMPED VOLUME 6 BBL's. , STOP PUMPING, WHP DECREASED T/ 500 PSI WITHIN 8 MIN.
** PUMP RATE </t>
    </r>
    <r>
      <rPr>
        <b/>
        <sz val="12"/>
        <color rgb="FFFF0000"/>
        <rFont val="Calibri"/>
        <family val="2"/>
      </rPr>
      <t>0.5 BPM</t>
    </r>
    <r>
      <rPr>
        <b/>
        <sz val="12"/>
        <color rgb="FF0000FF"/>
        <rFont val="Calibri"/>
        <family val="2"/>
      </rPr>
      <t xml:space="preserve">, </t>
    </r>
    <r>
      <rPr>
        <b/>
        <sz val="12"/>
        <color rgb="FFFF0000"/>
        <rFont val="Calibri"/>
        <family val="2"/>
      </rPr>
      <t>WHP</t>
    </r>
    <r>
      <rPr>
        <b/>
        <sz val="12"/>
        <color rgb="FF0000FF"/>
        <rFont val="Calibri"/>
        <family val="2"/>
      </rPr>
      <t xml:space="preserve"> REACHED TO MAX PRESS. </t>
    </r>
    <r>
      <rPr>
        <b/>
        <sz val="12"/>
        <color rgb="FFFF0000"/>
        <rFont val="Calibri"/>
        <family val="2"/>
      </rPr>
      <t>2500 PSI WITHIN 9 MIN</t>
    </r>
    <r>
      <rPr>
        <b/>
        <sz val="12"/>
        <color rgb="FF0000FF"/>
        <rFont val="Calibri"/>
        <family val="2"/>
      </rPr>
      <t xml:space="preserve">, TOTAL PUMPED VOLUME 4.5 BBL's. , STOP PUMPING, WHP DECREASED TO 250 PSI WITHIN 15 MIN.
-  SQUEEZED </t>
    </r>
    <r>
      <rPr>
        <b/>
        <sz val="12"/>
        <color rgb="FFFF0000"/>
        <rFont val="Calibri"/>
        <family val="2"/>
      </rPr>
      <t>7 BBL's CLAYFIX</t>
    </r>
    <r>
      <rPr>
        <b/>
        <sz val="12"/>
        <color rgb="FF0000FF"/>
        <rFont val="Calibri"/>
        <family val="2"/>
      </rPr>
      <t xml:space="preserve"> AGAINST PERFORATIONS  , PUMP RATE 0.4 BPM, WHP REACHED TO STABILIZE PRESS. 1500 PSI WITHIN 7 MIN, TOTAL PUMPED VOLUME 4 BBL's. , WAIT FOR ACID SOAKING FOR 0.5 HR
 </t>
    </r>
    <r>
      <rPr>
        <b/>
        <sz val="12"/>
        <color rgb="FFFF0000"/>
        <rFont val="Calibri"/>
        <family val="2"/>
      </rPr>
      <t>PERFORMED INJECTIVITY TEST  :-</t>
    </r>
    <r>
      <rPr>
        <b/>
        <sz val="12"/>
        <color rgb="FF0000FF"/>
        <rFont val="Calibri"/>
        <family val="2"/>
      </rPr>
      <t xml:space="preserve">
PUMP RATE</t>
    </r>
    <r>
      <rPr>
        <b/>
        <sz val="12"/>
        <color rgb="FFFF0000"/>
        <rFont val="Calibri"/>
        <family val="2"/>
      </rPr>
      <t xml:space="preserve"> 0.75 BPM</t>
    </r>
    <r>
      <rPr>
        <b/>
        <sz val="12"/>
        <color rgb="FF0000FF"/>
        <rFont val="Calibri"/>
        <family val="2"/>
      </rPr>
      <t xml:space="preserve">, WHP REACHED TO STABILIZE PRESS. </t>
    </r>
    <r>
      <rPr>
        <b/>
        <sz val="12"/>
        <color rgb="FFFF0000"/>
        <rFont val="Calibri"/>
        <family val="2"/>
      </rPr>
      <t>1250 PSI WITHIN 5 MIN</t>
    </r>
    <r>
      <rPr>
        <b/>
        <sz val="12"/>
        <color rgb="FF0000FF"/>
        <rFont val="Calibri"/>
        <family val="2"/>
      </rPr>
      <t xml:space="preserve">, TOTAL PUMPED VOLUME 4 BBL's.
PUMP RATE </t>
    </r>
    <r>
      <rPr>
        <b/>
        <sz val="12"/>
        <color rgb="FFFF0000"/>
        <rFont val="Calibri"/>
        <family val="2"/>
      </rPr>
      <t>1 BPM</t>
    </r>
    <r>
      <rPr>
        <b/>
        <sz val="12"/>
        <color rgb="FF0000FF"/>
        <rFont val="Calibri"/>
        <family val="2"/>
      </rPr>
      <t xml:space="preserve">, WHP REACHED TO MAX PRESS. </t>
    </r>
    <r>
      <rPr>
        <b/>
        <sz val="12"/>
        <color rgb="FFFF0000"/>
        <rFont val="Calibri"/>
        <family val="2"/>
      </rPr>
      <t>2500 PSI WITHIN 6 MIN</t>
    </r>
    <r>
      <rPr>
        <b/>
        <sz val="12"/>
        <color rgb="FF0000FF"/>
        <rFont val="Calibri"/>
        <family val="2"/>
      </rPr>
      <t xml:space="preserve">, TOTAL PUMPED VOLUME 6 BBL's.
</t>
    </r>
    <r>
      <rPr>
        <b/>
        <sz val="12"/>
        <color rgb="FFFF0000"/>
        <rFont val="Calibri"/>
        <family val="2"/>
      </rPr>
      <t xml:space="preserve"> - PERFORMED THE ACID TREATMENT AS FOLLOWS MEANWHILE CT MOVED UP/DOWN F/ 12170 FT T/ 12120 FT:
</t>
    </r>
    <r>
      <rPr>
        <b/>
        <sz val="12"/>
        <color rgb="FF0000FF"/>
        <rFont val="Calibri"/>
        <family val="2"/>
      </rPr>
      <t>**</t>
    </r>
    <r>
      <rPr>
        <b/>
        <sz val="12"/>
        <color rgb="FFFF0000"/>
        <rFont val="Calibri"/>
        <family val="2"/>
      </rPr>
      <t>PUMPED 24 BBL's PRE-FLUSH [CLAYFIX</t>
    </r>
    <r>
      <rPr>
        <b/>
        <sz val="12"/>
        <color rgb="FF0000FF"/>
        <rFont val="Calibri"/>
        <family val="2"/>
      </rPr>
      <t>] WITH P.RATE: 0.4 BPM, PRESS. REACHED T/ 2350 PSI, STOP PUMP, PRESS. DROP T/ 800 PSI IN 6 MIN, RESUMED PUMP W/ 0.4 BPM.
*</t>
    </r>
    <r>
      <rPr>
        <b/>
        <sz val="12"/>
        <color rgb="FFFF0000"/>
        <rFont val="Calibri"/>
        <family val="2"/>
      </rPr>
      <t>*PUMPED 24 BBL's MAIN TREATMENT [ACID]</t>
    </r>
    <r>
      <rPr>
        <b/>
        <sz val="12"/>
        <color rgb="FF0000FF"/>
        <rFont val="Calibri"/>
        <family val="2"/>
      </rPr>
      <t xml:space="preserve"> WITH PUMP RATE: 0.4 BPM, PRESS. REACHED T/ 1500 PSI CONSTANT FOR 25 MIN THEN PRESS. REACHED T/ 2000 PSI.
**</t>
    </r>
    <r>
      <rPr>
        <b/>
        <sz val="12"/>
        <color rgb="FFFF0000"/>
        <rFont val="Calibri"/>
        <family val="2"/>
      </rPr>
      <t>PUMPED 14 BBL's POST FLUSH [N-VER-SPERSE-O]</t>
    </r>
    <r>
      <rPr>
        <b/>
        <sz val="12"/>
        <color rgb="FF0000FF"/>
        <rFont val="Calibri"/>
        <family val="2"/>
      </rPr>
      <t xml:space="preserve"> WITH PUMP RATE: 0.4 BPM, PRESS. REACHED T/ 1800 PSI CONSTANT FOR 10 MIN THEN PRESS. REACHED T/ 2100 PSI.
**</t>
    </r>
    <r>
      <rPr>
        <b/>
        <sz val="12"/>
        <color rgb="FFFF0000"/>
        <rFont val="Calibri"/>
        <family val="2"/>
      </rPr>
      <t xml:space="preserve">SQUEEZED ALL ABOVE WITH 24 BBL's PRE-FLUSH [CLAYFIX] </t>
    </r>
    <r>
      <rPr>
        <b/>
        <sz val="12"/>
        <color rgb="FF0000FF"/>
        <rFont val="Calibri"/>
        <family val="2"/>
      </rPr>
      <t>WITH PUMP RATE: 0.4 BPM, PRESS. REACHED T/ 2350 PSI, RESUMED PUMP W/ 0.3 BPM, PRESS. 1800 PSI.</t>
    </r>
    <r>
      <rPr>
        <b/>
        <sz val="12"/>
        <color rgb="FFFF0000"/>
        <rFont val="Calibri"/>
        <family val="2"/>
      </rPr>
      <t xml:space="preserve">
</t>
    </r>
  </si>
  <si>
    <t>HALL# 3(SKID)
FIXED CH.= 32/64", USP/DSP=395/270 PSI , Qg=0.982 MMSCF/D, H2S=9 PPM, CO2=0.5 %</t>
  </si>
  <si>
    <t xml:space="preserve">RIH W/ TWO M.G.'S SET @ 11850 FT 2.56" R-NIPPLE </t>
  </si>
  <si>
    <t>PERFORM STATIC PRESSURE SURVEY GRADIENT, ( Ps @ 12000 FT = 1100 PSI ), P.G. 0.32 PSI/ft F/12000 T/9500 FT, P.G. 0.12 PSI/Ft F/9500 T/7000 FT ( S.F.L. @ 7000 FT ).</t>
  </si>
  <si>
    <t xml:space="preserve">OPEN THE WELL GAINE </t>
  </si>
  <si>
    <t>STATIC PIP= 3415 PSI.</t>
  </si>
  <si>
    <t>SHUT IN THE WELL GAINE , DUE TO 100 % WATER</t>
  </si>
  <si>
    <t>STATIC PIP= 3465 PSI.</t>
  </si>
  <si>
    <r>
      <t xml:space="preserve">NO PUMP ACTION , </t>
    </r>
    <r>
      <rPr>
        <b/>
        <sz val="12"/>
        <color rgb="FFFF0000"/>
        <rFont val="Calibri"/>
        <family val="2"/>
      </rPr>
      <t>R.TRIP W/ 1.75" ANCHOR PUMP</t>
    </r>
    <r>
      <rPr>
        <b/>
        <sz val="12"/>
        <color rgb="FF0000FF"/>
        <rFont val="Calibri"/>
        <family val="2"/>
      </rPr>
      <t xml:space="preserve"> ,  RET. 3  RODS X1 " , TOT. RET. 33 RODS X1 " , SET ANCHOR@  4725  FT , HYDRO TEST , NOT HOLD , </t>
    </r>
    <r>
      <rPr>
        <b/>
        <sz val="12"/>
        <rFont val="Calibri"/>
        <family val="2"/>
      </rPr>
      <t>WAITING W/O</t>
    </r>
  </si>
  <si>
    <r>
      <t xml:space="preserve">
UNDER W/O DUE TO TBG LEAK &amp; ADD PERF.  , (</t>
    </r>
    <r>
      <rPr>
        <b/>
        <sz val="12"/>
        <rFont val="Calibri"/>
        <family val="2"/>
      </rPr>
      <t xml:space="preserve"> FOUND  CRACK IN JT NUM. 185 ( FIRST JT ABOVE P.S.N </t>
    </r>
    <r>
      <rPr>
        <b/>
        <sz val="12"/>
        <color rgb="FF0000FF"/>
        <rFont val="Calibri"/>
        <family val="2"/>
      </rPr>
      <t xml:space="preserve">)) , TAGGED T.D AT  6202 FT , </t>
    </r>
    <r>
      <rPr>
        <b/>
        <sz val="12"/>
        <color rgb="FFFF0000"/>
        <rFont val="Calibri"/>
        <family val="2"/>
      </rPr>
      <t>ADD PERF.  IN B-I</t>
    </r>
    <r>
      <rPr>
        <b/>
        <sz val="12"/>
        <color rgb="FF0000FF"/>
        <rFont val="Calibri"/>
        <family val="2"/>
      </rPr>
      <t xml:space="preserve"> (5,866’- 5,880’) 14 ft. pressure 1000-1750 psi, Temp 175 °F &amp; </t>
    </r>
    <r>
      <rPr>
        <b/>
        <sz val="12"/>
        <color rgb="FFFF0000"/>
        <rFont val="Calibri"/>
        <family val="2"/>
      </rPr>
      <t>ADD NEW PERF. B-III</t>
    </r>
    <r>
      <rPr>
        <b/>
        <sz val="12"/>
        <color rgb="FF0000FF"/>
        <rFont val="Calibri"/>
        <family val="2"/>
      </rPr>
      <t xml:space="preserve"> (5,990’- 5,994’) 04 ft &amp;  (5,998’- 6,004’) 06 ft pressure 1500-1900 psi, Temp 181 °F , INSTALLED SELECTIVE COMPELATION , KEPT ALL INTERVALS (</t>
    </r>
    <r>
      <rPr>
        <b/>
        <sz val="12"/>
        <color rgb="FFFF0000"/>
        <rFont val="Calibri"/>
        <family val="2"/>
      </rPr>
      <t xml:space="preserve"> </t>
    </r>
    <r>
      <rPr>
        <b/>
        <sz val="12"/>
        <color rgb="FF00B050"/>
        <rFont val="Calibri"/>
        <family val="2"/>
      </rPr>
      <t>B-I,III&amp;IV ON PROD.</t>
    </r>
    <r>
      <rPr>
        <b/>
        <sz val="12"/>
        <color rgb="FF0000FF"/>
        <rFont val="Calibri"/>
        <family val="2"/>
      </rPr>
      <t xml:space="preserve"> ) , RIH </t>
    </r>
    <r>
      <rPr>
        <b/>
        <sz val="12"/>
        <color rgb="FFFF0000"/>
        <rFont val="Calibri"/>
        <family val="2"/>
      </rPr>
      <t xml:space="preserve">W/2" </t>
    </r>
    <r>
      <rPr>
        <b/>
        <sz val="12"/>
        <color rgb="FF0000FF"/>
        <rFont val="Calibri"/>
        <family val="2"/>
      </rPr>
      <t xml:space="preserve">D.H.P ON THE SAME S/R EXCPET ( 46X1" N-97 NEW )  ( 30 X 1" + 105 X 7/8" +  98 x 1") , ON STREAM </t>
    </r>
    <r>
      <rPr>
        <b/>
        <sz val="12"/>
        <color rgb="FFFF0000"/>
        <rFont val="Calibri"/>
        <family val="2"/>
      </rPr>
      <t xml:space="preserve">28/1/2017
</t>
    </r>
  </si>
  <si>
    <t xml:space="preserve">EXPRO #  3  (TMU)                              </t>
  </si>
  <si>
    <r>
      <rPr>
        <b/>
        <sz val="12"/>
        <color rgb="FFFF0000"/>
        <rFont val="Calibri"/>
        <family val="2"/>
      </rPr>
      <t>W.C</t>
    </r>
    <r>
      <rPr>
        <b/>
        <sz val="12"/>
        <color rgb="FF0000FF"/>
        <rFont val="Calibri"/>
        <family val="2"/>
      </rPr>
      <t xml:space="preserve"> INCREASED</t>
    </r>
    <r>
      <rPr>
        <b/>
        <sz val="12"/>
        <color rgb="FFFF0000"/>
        <rFont val="Calibri"/>
        <family val="2"/>
      </rPr>
      <t xml:space="preserve"> F/1 % T/28 %</t>
    </r>
    <r>
      <rPr>
        <b/>
        <sz val="12"/>
        <color rgb="FF0000FF"/>
        <rFont val="Calibri"/>
        <family val="2"/>
      </rPr>
      <t xml:space="preserve"> &amp; RES. DECLINE.</t>
    </r>
  </si>
  <si>
    <t>HALL# 3(SKID)
FIXED CH.= 32/64", USP/DSP=380/270 PSI , Qg=0.957 MMSCF/D, H2S=9 PPM, CO2=0.5 %</t>
  </si>
  <si>
    <t>DECREASED SH.S F/12" TO 10" DUE TO F.POUND</t>
  </si>
  <si>
    <t>RETRIEVED 2 M.G'S DUMPED DATA AS FOLLOWING ( PS = 3490 PSI @ 11840 FT, BHT = 272 F, SIWHP = 1130 PSI.</t>
  </si>
  <si>
    <t>FOUND THE WELL NOT PRODUCED, WHP DECREASE F/230 T/85 PSI, WHT DECREASE F/207 T/95 F</t>
  </si>
  <si>
    <t>HALL # 4 (TMU), CHECK TEST</t>
  </si>
  <si>
    <t>PERFORMED PRESS. TEST AGAINST 2.75" FB-2 @ 1000 PSI HOLD OK, STARTED THE WELL @ 54 HZ, CURR. = 75, NOT PRODUCED, W/W/O</t>
  </si>
  <si>
    <t>HALL#4 (TMU), CHECK TEST</t>
  </si>
  <si>
    <r>
      <rPr>
        <b/>
        <sz val="12"/>
        <color rgb="FFFF0000"/>
        <rFont val="Calibri"/>
        <family val="2"/>
      </rPr>
      <t>PERFORATE KH-II B</t>
    </r>
    <r>
      <rPr>
        <b/>
        <sz val="12"/>
        <color rgb="FF0000FF"/>
        <rFont val="Calibri"/>
        <family val="2"/>
      </rPr>
      <t xml:space="preserve">  ( 12250 - 12260 ) 10 FT &amp; ( 12232 - 12244 ) 12 FT &amp; ( 12204 - 12214 ) 10 FT &amp; ( 12170 - 12184 ) 14 FT AND </t>
    </r>
    <r>
      <rPr>
        <b/>
        <sz val="12"/>
        <color rgb="FFFF0000"/>
        <rFont val="Calibri"/>
        <family val="2"/>
      </rPr>
      <t>REPERFORATE KH-II B</t>
    </r>
    <r>
      <rPr>
        <b/>
        <sz val="12"/>
        <color rgb="FF0000FF"/>
        <rFont val="Calibri"/>
        <family val="2"/>
      </rPr>
      <t xml:space="preserve"> ( 12128 - 12148 ) 20 FT</t>
    </r>
  </si>
  <si>
    <t>OPENED THE WELL ON CHOKE 24/64", FOUND CEASED FLOW WITH WHP=200 PSI</t>
  </si>
  <si>
    <t>HALL #3 (SKID)
FIXED CH.= 32/64", USP/DSP=360/270 PSI , Qg=0.912  MMSCF/D, H2S=9 PPM, CO2=0.5 %</t>
  </si>
  <si>
    <t xml:space="preserve">BAKER, WHT DECR. F/95 F T/85 F </t>
  </si>
  <si>
    <t xml:space="preserve">EXPRO#1 (TMU)
FREQ=48 HZ, CUR=71/74 A, DSP=275 PSI , Pi=1200 PSI , Pd=4290 PSI, Ti=251 F , Tm=280 F, WHT=234 F.
 </t>
  </si>
  <si>
    <r>
      <t>ROD NO (</t>
    </r>
    <r>
      <rPr>
        <b/>
        <u/>
        <sz val="12"/>
        <color rgb="FFFF0000"/>
        <rFont val="Calibri"/>
        <family val="2"/>
      </rPr>
      <t>10X1"</t>
    </r>
    <r>
      <rPr>
        <b/>
        <sz val="12"/>
        <color rgb="FF0000FF"/>
        <rFont val="Calibri"/>
        <family val="2"/>
      </rPr>
      <t>) PARTED , FISHED OK , REPLACED , ON STREAM</t>
    </r>
  </si>
  <si>
    <t>DECREASED SH.S F/10" TO 8" DUE TO F.POUND</t>
  </si>
  <si>
    <t>EXPRO#1 (TMU)      
FREQ=50 HZ, CUR= 77/79 A, USP/DSP=278/210 PSI, WHT= 224 F</t>
  </si>
  <si>
    <r>
      <rPr>
        <b/>
        <sz val="12"/>
        <color rgb="FF00B050"/>
        <rFont val="Calibri"/>
        <family val="2"/>
      </rPr>
      <t xml:space="preserve">B-I (5,916’-5,928’) 12 ft ,  (5,940’-5,944’) 04 ft 
 B-II (6,018’-6,026’) 08 ft </t>
    </r>
    <r>
      <rPr>
        <b/>
        <sz val="12"/>
        <color indexed="12"/>
        <rFont val="Calibri"/>
        <family val="2"/>
      </rPr>
      <t xml:space="preserve">
</t>
    </r>
    <r>
      <rPr>
        <b/>
        <sz val="12"/>
        <color rgb="FFFF0000"/>
        <rFont val="Calibri"/>
        <family val="2"/>
      </rPr>
      <t xml:space="preserve">B-III (6,082’-6,088’) 06 ft ISOLATED
B-IV (6,094’-6,102’) 08 ft. ISOLATED 
B-V(6,140’-6,150’) 10 ft. ISOLATED </t>
    </r>
  </si>
  <si>
    <r>
      <t xml:space="preserve">POOH WITH S/R &amp; DHP , </t>
    </r>
    <r>
      <rPr>
        <b/>
        <sz val="12"/>
        <color rgb="FF00B050"/>
        <rFont val="Calibri"/>
        <family val="2"/>
      </rPr>
      <t>OPENED 2.31" SSD AGAINST B-I&amp;II</t>
    </r>
    <r>
      <rPr>
        <b/>
        <sz val="12"/>
        <color rgb="FF0000FF"/>
        <rFont val="Calibri"/>
        <family val="2"/>
      </rPr>
      <t xml:space="preserve"> , </t>
    </r>
    <r>
      <rPr>
        <b/>
        <sz val="12"/>
        <color rgb="FFFF0000"/>
        <rFont val="Calibri"/>
        <family val="2"/>
      </rPr>
      <t>ISOLATED B-III,IV,V BY 2.25" RZG PLUG</t>
    </r>
    <r>
      <rPr>
        <b/>
        <sz val="12"/>
        <color rgb="FF0000FF"/>
        <rFont val="Calibri"/>
        <family val="2"/>
      </rPr>
      <t xml:space="preserve"> ,  RIH WITH 1.75" SLIM DHP , SET IN SSD , NOT PRODUCE , RESET ,  ON STREAM </t>
    </r>
  </si>
  <si>
    <t>HALL #3 (SKID)
FIXED CH.= 32/64", USP/DSP=360/260 PSI , Qg=0.925  MMSCF/D, H2S=9 PPM, CO2=0.5 %</t>
  </si>
  <si>
    <t xml:space="preserve">                            EXPRO#3 (TMU)                                        
 FREQ=50 Hz ,  CUR=82 A, PDP= 3477 PSI, PIP=1560 PSI, USP/ DSP = 318/225 PSI, WHT=232 F ,Tm=302F</t>
  </si>
  <si>
    <t>EXPRO#1 (TMU) 
FREQ= 44 Hz, CUR=51.7 A, PIP= 2379 PSI, PDP= 4763 PSI, Ti=248 F, M.T = 279 F, USP/DSP= 580/204 PSI , WHT=233 F</t>
  </si>
  <si>
    <t>EXPRO#3 (TMU)  
 FREQ=50 Hz ,  CUR=75 A, PDP=4110 PSI, PIP=1760 PSI, USP/ DSP = 515/248 PSI, WHT=235 F,Tm= 332 F , GAS RATE=0.3 MMSCF/D</t>
  </si>
  <si>
    <t>EXPRO#3 (TMU)
FREQ= 48 Hz, CUR=92/93 A, USP/DSP=236/208 PSI, PIP = 2243 PSI, PDP=4530 PSI , Ti= 246 F, Tm=284 F , WHT=240 F</t>
  </si>
  <si>
    <t>RIH W/2 M.G'S FOR 1.5 HRS, RETRIEVED 2 M.G'S DUMPED DATA AS FOLLOWING ( PS = 3392 PSI @ 11650 FT, BHT = 272 F, SIWHP = 1000 PSI, P.G. 0.4 PSI/ft F/11500 T/11000 FT, P.G. 0.26 PSI/Ft  F/10500 T/3500 FT,  P.G. 0.04 PSI/Ft  F/3000 FT  T/SURFACE.</t>
  </si>
  <si>
    <t>EXPRO TMU #3
FREQ= 50  HZ,  CUR=23.5 A, PIP=535 PSI, PDP=2797PSI, Ti =223 F , Tm=264 F , DSP=170 PSI , WHT=125 F</t>
  </si>
  <si>
    <t>EXPRO#1 (TMU)      
FREQ=50 HZ, CUR= 77/79 A, USP/DSP=257/210 PSI, WHT= 221 F</t>
  </si>
  <si>
    <t>HALL #3 (SKID)
FIXED CH.= 32/64", USP/DSP=360/259 PSI , Qg=0.883  MMSCF/D, H2S=9 PPM, CO2=0.5 %</t>
  </si>
  <si>
    <t>DIVERTED THE WELL TO OIL PLANT.</t>
  </si>
  <si>
    <t>RELEASED HALL. TEST PACKAGE</t>
  </si>
  <si>
    <t>NO PUMP ACTION , R.TRIP WITH 1.5" SLIM DHP (FOUND PLUNGER STUCK) , SPACE IN  , ON STREAM</t>
  </si>
  <si>
    <t xml:space="preserve">PUMP </t>
  </si>
  <si>
    <r>
      <rPr>
        <b/>
        <sz val="12"/>
        <color rgb="FFFF0000"/>
        <rFont val="Calibri"/>
        <family val="2"/>
      </rPr>
      <t>SPACE OUT</t>
    </r>
    <r>
      <rPr>
        <b/>
        <sz val="12"/>
        <color rgb="FF0000FF"/>
        <rFont val="Calibri"/>
        <family val="2"/>
      </rPr>
      <t xml:space="preserve"> FOR DHP , THEN NO PUMP ACTION , </t>
    </r>
    <r>
      <rPr>
        <b/>
        <sz val="12"/>
        <color rgb="FFFF0000"/>
        <rFont val="Calibri"/>
        <family val="2"/>
      </rPr>
      <t>SPACE IN</t>
    </r>
    <r>
      <rPr>
        <b/>
        <sz val="12"/>
        <color rgb="FF0000FF"/>
        <rFont val="Calibri"/>
        <family val="2"/>
      </rPr>
      <t xml:space="preserve"> , ON STREAM</t>
    </r>
  </si>
  <si>
    <r>
      <t>HAD LOST IN HOLE  : (L.BUMBER SUB , OVER SHOT LATCHED W/ 17.5 FT CUT OFF TBG ( 3-1/2" S/L APEX L-80 , 3-1/2" S/L APEXTBG JT, X.O, G.F NIPPLE, 8 FT PUP JT</t>
    </r>
    <r>
      <rPr>
        <b/>
        <sz val="18"/>
        <color rgb="FFFF0000"/>
        <rFont val="Calibri"/>
        <family val="2"/>
      </rPr>
      <t>, ESP (105.6 FT)</t>
    </r>
    <r>
      <rPr>
        <b/>
        <sz val="12"/>
        <color indexed="12"/>
        <rFont val="Calibri"/>
        <family val="2"/>
      </rPr>
      <t>, 44 FT OF FLAT CABLE F/ TOP MOTOR T/ 4 FT BELOW 1ST PUMP.)) , TOP OF FISH @ 8132 FT</t>
    </r>
  </si>
  <si>
    <t>538 SER , SN-2600 ,  215 STAGES</t>
  </si>
  <si>
    <r>
      <t>UNDER W/O DUE TO ESP PROBLEM ,</t>
    </r>
    <r>
      <rPr>
        <b/>
        <sz val="12"/>
        <rFont val="Calibri"/>
        <family val="2"/>
      </rPr>
      <t xml:space="preserve"> MANY TRIALS TO POOH WITH ESP COMPLETION</t>
    </r>
    <r>
      <rPr>
        <b/>
        <sz val="12"/>
        <color rgb="FF0000FF"/>
        <rFont val="Calibri"/>
        <family val="2"/>
      </rPr>
      <t xml:space="preserve"> , TUBING WAS CUT BY 2.5" RCT ON CCL , </t>
    </r>
    <r>
      <rPr>
        <b/>
        <u/>
        <sz val="12"/>
        <rFont val="Calibri"/>
        <family val="2"/>
      </rPr>
      <t xml:space="preserve">HAD LOST IN HOLE </t>
    </r>
    <r>
      <rPr>
        <b/>
        <sz val="12"/>
        <color rgb="FF0000FF"/>
        <rFont val="Calibri"/>
        <family val="2"/>
      </rPr>
      <t xml:space="preserve"> : (L.BUMBER SUB , OVER SHOT LATCHED W/ 17.5 FT CUT OFF TBG ( 3-1/2" S/L APEX L-80 , 3-1/2" S/L APEXTBG JT, X.O, G.F NIPPLE, 8 FT PUP JT, ESP (105.6 FT), 44 FT OF FLAT CABLE F/ TOP MOTOR T/ 4 FT BELOW 1ST PUMP.))  , </t>
    </r>
    <r>
      <rPr>
        <b/>
        <sz val="12"/>
        <rFont val="Calibri"/>
        <family val="2"/>
      </rPr>
      <t xml:space="preserve">TAGGED TOP OF FISH </t>
    </r>
    <r>
      <rPr>
        <b/>
        <sz val="12"/>
        <color rgb="FF0000FF"/>
        <rFont val="Calibri"/>
        <family val="2"/>
      </rPr>
      <t xml:space="preserve">@ 8132 FT, RIH W/ </t>
    </r>
    <r>
      <rPr>
        <b/>
        <sz val="12"/>
        <color rgb="FFFF0000"/>
        <rFont val="Calibri"/>
        <family val="2"/>
      </rPr>
      <t xml:space="preserve">538 SER , SN-2600 ,  215 STAGES TO DEPTH 7801 FT </t>
    </r>
    <r>
      <rPr>
        <b/>
        <sz val="12"/>
        <color rgb="FF0000FF"/>
        <rFont val="Calibri"/>
        <family val="2"/>
      </rPr>
      <t xml:space="preserve"> , ESP MOTOR COVERED W/</t>
    </r>
    <r>
      <rPr>
        <b/>
        <u/>
        <sz val="12"/>
        <color rgb="FFFF0000"/>
        <rFont val="Calibri"/>
        <family val="2"/>
      </rPr>
      <t xml:space="preserve"> 7" SHROUD STARTING</t>
    </r>
    <r>
      <rPr>
        <b/>
        <sz val="12"/>
        <color rgb="FFFF0000"/>
        <rFont val="Calibri"/>
        <family val="2"/>
      </rPr>
      <t xml:space="preserve"> </t>
    </r>
    <r>
      <rPr>
        <b/>
        <sz val="12"/>
        <color rgb="FF0000FF"/>
        <rFont val="Calibri"/>
        <family val="2"/>
      </rPr>
      <t xml:space="preserve">FORM MIDDLE OF </t>
    </r>
    <r>
      <rPr>
        <b/>
        <u/>
        <sz val="12"/>
        <color rgb="FFFF0000"/>
        <rFont val="Calibri"/>
        <family val="2"/>
      </rPr>
      <t xml:space="preserve">GAS SEP. </t>
    </r>
    <r>
      <rPr>
        <b/>
        <sz val="12"/>
        <color rgb="FF0000FF"/>
        <rFont val="Calibri"/>
        <family val="2"/>
      </rPr>
      <t xml:space="preserve">TILL END OF THE STRING DOWN , STARTED THE WELL WITH ( FREQ. =  50, AMP = 59,  </t>
    </r>
    <r>
      <rPr>
        <b/>
        <sz val="12"/>
        <color rgb="FFFF0000"/>
        <rFont val="Calibri"/>
        <family val="2"/>
      </rPr>
      <t xml:space="preserve">PIP = 1078  ,  PDP =3905  ,MT= 310.5,   TI = 246  ,WHP = 500  </t>
    </r>
    <r>
      <rPr>
        <b/>
        <sz val="12"/>
        <color rgb="FF0000FF"/>
        <rFont val="Calibri"/>
        <family val="2"/>
      </rPr>
      <t xml:space="preserve">)  ,  ON STREAM </t>
    </r>
    <r>
      <rPr>
        <b/>
        <sz val="12"/>
        <rFont val="Calibri"/>
        <family val="2"/>
      </rPr>
      <t>21/2/2017</t>
    </r>
  </si>
  <si>
    <r>
      <t xml:space="preserve">POLISHED ROD PARTED, FISHED OK , REPLACED , HYDRO TEST , NOT HOLD , </t>
    </r>
    <r>
      <rPr>
        <b/>
        <u/>
        <sz val="12"/>
        <color rgb="FFFF0000"/>
        <rFont val="Calibri"/>
        <family val="2"/>
      </rPr>
      <t>R.TRIP</t>
    </r>
    <r>
      <rPr>
        <b/>
        <sz val="12"/>
        <color rgb="FF0000FF"/>
        <rFont val="Calibri"/>
        <family val="2"/>
      </rPr>
      <t xml:space="preserve">, ON STREAM </t>
    </r>
  </si>
  <si>
    <t>STOPPED THE WELL , EXPECTED TBG LEAK</t>
  </si>
  <si>
    <t>CSG OBSTRUCTIONS @ ( 8383' , 8826' &amp; 9676')</t>
  </si>
  <si>
    <r>
      <t xml:space="preserve">NO PUMP ACTION, R.TRIP </t>
    </r>
    <r>
      <rPr>
        <b/>
        <u/>
        <sz val="12"/>
        <color rgb="FFFF0000"/>
        <rFont val="Calibri"/>
        <family val="2"/>
      </rPr>
      <t>W/ 1.75" ANCHOR PUMP</t>
    </r>
    <r>
      <rPr>
        <b/>
        <sz val="12"/>
        <color rgb="FF0000FF"/>
        <rFont val="Calibri"/>
        <family val="2"/>
      </rPr>
      <t xml:space="preserve"> , RET. (5 RODS X1" ) , SET ANCHOR @ 5425 FT , ON STREAM</t>
    </r>
  </si>
  <si>
    <r>
      <t>NO PUMP ACTION , R.TRIP W/ 2" ANCHOR PUMP , RET. (</t>
    </r>
    <r>
      <rPr>
        <b/>
        <sz val="12"/>
        <color rgb="FFFF0000"/>
        <rFont val="Calibri"/>
        <family val="2"/>
      </rPr>
      <t>3 RODS X1"</t>
    </r>
    <r>
      <rPr>
        <b/>
        <sz val="12"/>
        <color rgb="FF0000FF"/>
        <rFont val="Calibri"/>
        <family val="2"/>
      </rPr>
      <t xml:space="preserve"> ) , SET ANCHOR @ 5550 FT , ON STREAM</t>
    </r>
  </si>
  <si>
    <r>
      <t>ROD NO. (</t>
    </r>
    <r>
      <rPr>
        <b/>
        <sz val="12"/>
        <color rgb="FFFF0000"/>
        <rFont val="Calibri"/>
        <family val="2"/>
      </rPr>
      <t>10X1"</t>
    </r>
    <r>
      <rPr>
        <b/>
        <sz val="12"/>
        <color rgb="FF0000FF"/>
        <rFont val="Calibri"/>
        <family val="2"/>
      </rPr>
      <t>) PARTED, FISHED OK , ON STREAM</t>
    </r>
  </si>
  <si>
    <t>WHT = 101 F</t>
  </si>
  <si>
    <r>
      <t xml:space="preserve">UNDER W/O DUE TO  EXPECTED TBG LEAK, VISUALLY, ( , PERFOMED HYDRO TEST , NOT HOLD  ( </t>
    </r>
    <r>
      <rPr>
        <b/>
        <sz val="12"/>
        <color rgb="FFFF0000"/>
        <rFont val="Calibri"/>
        <family val="2"/>
      </rPr>
      <t>NO HOLES OR CRACKS OBSERVED</t>
    </r>
    <r>
      <rPr>
        <b/>
        <sz val="12"/>
        <color rgb="FF0000FF"/>
        <rFont val="Calibri"/>
        <family val="2"/>
      </rPr>
      <t xml:space="preserve"> ) , TAGGED TD @ 9820 FT , </t>
    </r>
    <r>
      <rPr>
        <b/>
        <sz val="12"/>
        <color rgb="FF00B050"/>
        <rFont val="Calibri"/>
        <family val="2"/>
      </rPr>
      <t>ADD NEW PERF. AEB-IIID (8,980 – 8990) ft MD. Reservoir pressure 3870 psi, 215 DegF</t>
    </r>
    <r>
      <rPr>
        <b/>
        <sz val="12"/>
        <color rgb="FF0000FF"/>
        <rFont val="Calibri"/>
        <family val="2"/>
      </rPr>
      <t xml:space="preserve">. , ( </t>
    </r>
    <r>
      <rPr>
        <b/>
        <sz val="12"/>
        <color rgb="FF00B050"/>
        <rFont val="Calibri"/>
        <family val="2"/>
      </rPr>
      <t>AEB-III-D &amp; AEB-III-G ON PRODUCTION</t>
    </r>
    <r>
      <rPr>
        <b/>
        <sz val="12"/>
        <color rgb="FF0000FF"/>
        <rFont val="Calibri"/>
        <family val="2"/>
      </rPr>
      <t xml:space="preserve"> ) , RIH W/ ESP SERIES 538 P-31- 188 STAGES ON DEPTH 8104 FT, STARTED THE WELL W/PARAMETERS FREQ. 50 HZ,   A=75,   VOLT=  2073V,  Pi= 2268 psi,  Pd= 4298 psi, Ti= 122 c,  Tm= 139 c, WHP= 450 psi, ON STREAM </t>
    </r>
    <r>
      <rPr>
        <b/>
        <u/>
        <sz val="12"/>
        <color rgb="FFFF0000"/>
        <rFont val="Calibri"/>
        <family val="2"/>
      </rPr>
      <t>27/2/2017</t>
    </r>
  </si>
  <si>
    <r>
      <t xml:space="preserve">NO PUMP ACTION ,  R.TRIP , (FOUND PLUNGER STUCK) , </t>
    </r>
    <r>
      <rPr>
        <b/>
        <sz val="16"/>
        <color rgb="FF0000FF"/>
        <rFont val="Calibri"/>
        <family val="2"/>
      </rPr>
      <t xml:space="preserve">2  </t>
    </r>
    <r>
      <rPr>
        <b/>
        <sz val="12"/>
        <color rgb="FF0000FF"/>
        <rFont val="Calibri"/>
        <family val="2"/>
      </rPr>
      <t>RESET, ON STREAM , THEN VALVE ROD UNSCREWED , FISHED OK , R.TRIP , ON STREAM</t>
    </r>
    <r>
      <rPr>
        <b/>
        <u/>
        <sz val="12"/>
        <color rgb="FFFF0000"/>
        <rFont val="Calibri"/>
        <family val="2"/>
      </rPr>
      <t xml:space="preserve"> 1-3-2017</t>
    </r>
  </si>
  <si>
    <r>
      <t>NO PUMP ACTION , R.TRIP WITH 1.5"  SLIM DHP ,  ON STREAM</t>
    </r>
    <r>
      <rPr>
        <b/>
        <u/>
        <sz val="12"/>
        <color rgb="FFFF0000"/>
        <rFont val="Calibri"/>
        <family val="2"/>
      </rPr>
      <t xml:space="preserve"> 27/2/17</t>
    </r>
  </si>
  <si>
    <t xml:space="preserve">  EXPRO#1 (TMU)
 FREQ=50 HZ, CUR.=57.7 A, PIP = 1085, PDP=3915 PSI, Tm = 312 F, DSP = 165 PSI.</t>
  </si>
  <si>
    <t xml:space="preserve">  EXPRO#1 (TMU)
 FREQ=50 HZ, CUR.=56.4 A, PIP = 1690, PDP=3830 PSI, Tm = 308 F, DSP = 255 PSI, WHT = 174 F.</t>
  </si>
  <si>
    <t>EXPRO#3 (TMU)
FREQ= 48 Hz, CUR=94/98 A, USP/DSP=215/185 PSI, PIP = 2265 PSI, PDP=4470 PSI , Ti= 246 F, Tm=285 F , WHT=249 F, Qg = 0.179 MMSCF.</t>
  </si>
  <si>
    <t>EXPRO TMU #1
FREQ= 50  HZ,  CUR=24.5 A, PIP=510 PSI, PDP=2755 PSI, Ti =223 F , Tm=264 F , DSP=150 PSI , WHT=123 F</t>
  </si>
  <si>
    <t xml:space="preserve">                            EXPRO#1 (TMU)                                        
 FREQ=50 Hz ,  CUR=81 A, PDP= 3439 PSI, PIP=1611 PSI, USP/ DSP = 300/200 PSI, WHT=233 F ,Tm=301 F.</t>
  </si>
  <si>
    <t xml:space="preserve">  EXPRO#1 (TMU)
 FREQ=50 HZ, CUR.=56.3 A, PIP = 1766, PDP=3781 PSI, Tm = 306 F, DSP = 225 PSI, WHT = 210 F, BHT = 202 F</t>
  </si>
  <si>
    <t xml:space="preserve">EXPRO#1 (TMU)
FREQ=48 HZ, CUR=72/74 A, DSP=275 PSI , Pi=1205 PSI , Pd=4260 PSI, Ti=251 F , Tm=279 F, WHT=235 F.
 </t>
  </si>
  <si>
    <t>EXPRO#1 (TMU) 
FREQ= 44 Hz, CUR=52 A, PIP= 2377 PSI, PDP= 4763 PSI, Ti=248 F, M.T = 279 F, USP/DSP= 580/205 PSI , WHT=233 F</t>
  </si>
  <si>
    <t>PERFORMED HYDRO TEST , NOT HOLD</t>
  </si>
  <si>
    <t>S.F.L. @ 3000 FT (S.L DEPTH)</t>
  </si>
  <si>
    <r>
      <t>BAKER,</t>
    </r>
    <r>
      <rPr>
        <b/>
        <sz val="12"/>
        <color rgb="FFFF0000"/>
        <rFont val="Calibri"/>
        <family val="2"/>
      </rPr>
      <t xml:space="preserve"> AFTER CLOSING THE CIRCULATION FOR CHEMICAL.</t>
    </r>
  </si>
  <si>
    <r>
      <t xml:space="preserve">BAKER, </t>
    </r>
    <r>
      <rPr>
        <b/>
        <sz val="12"/>
        <color rgb="FFFF0000"/>
        <rFont val="Calibri"/>
        <family val="2"/>
      </rPr>
      <t>WHILE THE CIRCULATION IS OPEN.</t>
    </r>
  </si>
  <si>
    <t>NO PUMP ACTION, R.TRIP W/ ANCHOR PUMP , RET. (1 RODS X1" ) , SET ANCHOR @ 5400 FT , ON STREAM</t>
  </si>
  <si>
    <r>
      <t xml:space="preserve">SLIGHT F. POUND, </t>
    </r>
    <r>
      <rPr>
        <b/>
        <sz val="12"/>
        <color rgb="FFFF0000"/>
        <rFont val="Calibri"/>
        <family val="2"/>
      </rPr>
      <t>P. FILLAGE=87%</t>
    </r>
  </si>
  <si>
    <t>EXPRO#2 (TMU)
FREQ= 50 Hz , CUR=77.9 A, PDP=4048 PSI, PIP=1830 PSI, USP/ DSP = 280/180 PSI, WHT=235 F, Tm= 332 F, GAS RATE=0.3 MMSCF/D</t>
  </si>
  <si>
    <t xml:space="preserve">SEVERE FLUID POUND , P.FILLAGE +/- 47 % </t>
  </si>
  <si>
    <t xml:space="preserve"> FLUID POUND , P.FILLAGE +/- 81 %</t>
  </si>
  <si>
    <t xml:space="preserve">AEB-III-G </t>
  </si>
  <si>
    <t xml:space="preserve">ADD NEW INTERVAL IN AEB-IIIG </t>
  </si>
  <si>
    <r>
      <t xml:space="preserve">UNDER W/O DUE TO </t>
    </r>
    <r>
      <rPr>
        <b/>
        <sz val="12"/>
        <color rgb="FFFF0000"/>
        <rFont val="Calibri"/>
        <family val="2"/>
      </rPr>
      <t>TBG LEAK</t>
    </r>
    <r>
      <rPr>
        <b/>
        <sz val="12"/>
        <color rgb="FF0000FF"/>
        <rFont val="Calibri"/>
        <family val="2"/>
      </rPr>
      <t xml:space="preserve"> , FOUND  </t>
    </r>
    <r>
      <rPr>
        <b/>
        <sz val="12"/>
        <color rgb="FFFF0000"/>
        <rFont val="Calibri"/>
        <family val="2"/>
      </rPr>
      <t>LONG CRACK IN JNT # ( 182 , 184 , 191 )</t>
    </r>
    <r>
      <rPr>
        <b/>
        <sz val="12"/>
        <color rgb="FF0000FF"/>
        <rFont val="Calibri"/>
        <family val="2"/>
      </rPr>
      <t xml:space="preserve"> ,FOUND TBG CUT OFF ,  TRY TO FISH WITHOUT SUCCESS , ( </t>
    </r>
    <r>
      <rPr>
        <b/>
        <sz val="12"/>
        <rFont val="Calibri"/>
        <family val="2"/>
      </rPr>
      <t>LOST IN WELL 1-0.5 FT 3-1/2" EUE WLEG, 2-1.286ft 3-1/2" EUE GR-NIPPLE, 3-10.095ft 3-1/2" EUE PERF.PUB. JNT, 4-1.295ft 3-1/2" GF-NIPPEL,5-30.38 FT 3-1/2" EUE TBG.,6-3.27 FT 7" ANCHOUR CATCHER,7-15FT 3-1/2" EUE CUT JT.   (TOLTAL LENGTH = 61.826FT LOST FISH IN HOLE</t>
    </r>
    <r>
      <rPr>
        <b/>
        <sz val="12"/>
        <color rgb="FF0000FF"/>
        <rFont val="Calibri"/>
        <family val="2"/>
      </rPr>
      <t xml:space="preserve"> .) TAGGED T.O.F @ 6311 FT ,</t>
    </r>
    <r>
      <rPr>
        <b/>
        <sz val="12"/>
        <color rgb="FFFF0000"/>
        <rFont val="Calibri"/>
        <family val="2"/>
      </rPr>
      <t xml:space="preserve"> ADD NEW PERF. B-IV</t>
    </r>
    <r>
      <rPr>
        <b/>
        <sz val="12"/>
        <color rgb="FF0000FF"/>
        <rFont val="Calibri"/>
        <family val="2"/>
      </rPr>
      <t xml:space="preserve">  (6,134’-6,140’) 06 ft &amp; </t>
    </r>
    <r>
      <rPr>
        <b/>
        <sz val="12"/>
        <color rgb="FFFF0000"/>
        <rFont val="Calibri"/>
        <family val="2"/>
      </rPr>
      <t>ADD RE-PERFORATE B-III</t>
    </r>
    <r>
      <rPr>
        <b/>
        <sz val="12"/>
        <color rgb="FF0000FF"/>
        <rFont val="Calibri"/>
        <family val="2"/>
      </rPr>
      <t xml:space="preserve">  (6,062’-6,047’) 12 ft , </t>
    </r>
    <r>
      <rPr>
        <b/>
        <sz val="12"/>
        <color rgb="FFFF0000"/>
        <rFont val="Calibri"/>
        <family val="2"/>
      </rPr>
      <t>B-I</t>
    </r>
    <r>
      <rPr>
        <b/>
        <sz val="12"/>
        <color rgb="FF0000FF"/>
        <rFont val="Calibri"/>
        <family val="2"/>
      </rPr>
      <t xml:space="preserve">  (5,905’-5,912’) 07 ft , (5,928’-5,932’) 04 ft , INSTALLED 2 7/8" TBG WITH ANCHOR CATCHER , </t>
    </r>
    <r>
      <rPr>
        <b/>
        <u/>
        <sz val="12"/>
        <color rgb="FF00CC00"/>
        <rFont val="Calibri"/>
        <family val="2"/>
      </rPr>
      <t>ALL INTERVALS ON PRODUCTION</t>
    </r>
    <r>
      <rPr>
        <b/>
        <sz val="12"/>
        <color rgb="FF0000FF"/>
        <rFont val="Calibri"/>
        <family val="2"/>
      </rPr>
      <t xml:space="preserve"> ,  RIH WITH  1.75 " SLIM DHP ON </t>
    </r>
    <r>
      <rPr>
        <b/>
        <sz val="12"/>
        <color rgb="FFFF0000"/>
        <rFont val="Calibri"/>
        <family val="2"/>
      </rPr>
      <t xml:space="preserve">NEW N-97 </t>
    </r>
    <r>
      <rPr>
        <b/>
        <sz val="12"/>
        <color rgb="FF0000FF"/>
        <rFont val="Calibri"/>
        <family val="2"/>
      </rPr>
      <t>S/R (25X1" MOLDED SLIM HOLE+125X7/8"+90X1") ,</t>
    </r>
    <r>
      <rPr>
        <b/>
        <sz val="12"/>
        <color rgb="FFFF0000"/>
        <rFont val="Calibri"/>
        <family val="2"/>
      </rPr>
      <t xml:space="preserve"> INSTALLED ROD ROTATER</t>
    </r>
    <r>
      <rPr>
        <b/>
        <sz val="12"/>
        <color rgb="FF0000FF"/>
        <rFont val="Calibri"/>
        <family val="2"/>
      </rPr>
      <t xml:space="preserve">, ON STREAM </t>
    </r>
    <r>
      <rPr>
        <b/>
        <sz val="12"/>
        <color rgb="FFFF0000"/>
        <rFont val="Calibri"/>
        <family val="2"/>
      </rPr>
      <t>23/10/2016</t>
    </r>
  </si>
  <si>
    <r>
      <t xml:space="preserve">HALL#4 (TMU), CHECK TEST </t>
    </r>
    <r>
      <rPr>
        <b/>
        <sz val="12"/>
        <color rgb="FF008000"/>
        <rFont val="Calibri"/>
        <family val="2"/>
      </rPr>
      <t>B-I,III&amp;IV</t>
    </r>
  </si>
  <si>
    <r>
      <t xml:space="preserve">NORMAL CARD, EGY OTS </t>
    </r>
    <r>
      <rPr>
        <b/>
        <sz val="12"/>
        <color rgb="FF008000"/>
        <rFont val="Calibri"/>
        <family val="2"/>
      </rPr>
      <t>B-I,III&amp;IV</t>
    </r>
  </si>
  <si>
    <r>
      <t xml:space="preserve">SLIGHT T.V. LEAK, EGY OTS </t>
    </r>
    <r>
      <rPr>
        <b/>
        <sz val="12"/>
        <color rgb="FF008000"/>
        <rFont val="Calibri"/>
        <family val="2"/>
      </rPr>
      <t>B-I</t>
    </r>
  </si>
  <si>
    <r>
      <t xml:space="preserve">NORMAL CARD, EGY OTS </t>
    </r>
    <r>
      <rPr>
        <b/>
        <sz val="12"/>
        <color rgb="FF008000"/>
        <rFont val="Calibri"/>
        <family val="2"/>
      </rPr>
      <t>B-I,III,IV</t>
    </r>
  </si>
  <si>
    <r>
      <t xml:space="preserve">HALL # 4 (TMU) </t>
    </r>
    <r>
      <rPr>
        <b/>
        <sz val="12"/>
        <color rgb="FF008000"/>
        <rFont val="Calibri"/>
        <family val="2"/>
      </rPr>
      <t>B-I,III,IV</t>
    </r>
  </si>
  <si>
    <r>
      <t xml:space="preserve">EXPRO#3 (TMU)  </t>
    </r>
    <r>
      <rPr>
        <b/>
        <sz val="12"/>
        <color rgb="FF008000"/>
        <rFont val="Calibri"/>
        <family val="2"/>
      </rPr>
      <t>B-I,III,IV</t>
    </r>
  </si>
  <si>
    <r>
      <t xml:space="preserve">EXPRO#3 (TMU)  </t>
    </r>
    <r>
      <rPr>
        <b/>
        <sz val="12"/>
        <color rgb="FF008000"/>
        <rFont val="Calibri"/>
        <family val="2"/>
      </rPr>
      <t>B-I,II</t>
    </r>
  </si>
  <si>
    <r>
      <t xml:space="preserve">EXPRO#1 (TMU)  </t>
    </r>
    <r>
      <rPr>
        <b/>
        <sz val="12"/>
        <color rgb="FF008000"/>
        <rFont val="Calibri"/>
        <family val="2"/>
      </rPr>
      <t>B-I,II</t>
    </r>
  </si>
  <si>
    <t>B-I,II</t>
  </si>
  <si>
    <r>
      <t xml:space="preserve">T.V. LEAK, EGY OTS </t>
    </r>
    <r>
      <rPr>
        <b/>
        <sz val="12"/>
        <color rgb="FF008000"/>
        <rFont val="Calibri"/>
        <family val="2"/>
      </rPr>
      <t>B-I</t>
    </r>
  </si>
  <si>
    <r>
      <t xml:space="preserve">SLIGHT T.V. LEAK, EGY OTS </t>
    </r>
    <r>
      <rPr>
        <b/>
        <sz val="12"/>
        <color rgb="FF008000"/>
        <rFont val="Calibri"/>
        <family val="2"/>
      </rPr>
      <t>B-I,II,III,IV,V</t>
    </r>
  </si>
  <si>
    <r>
      <t xml:space="preserve">LOW PUMP EFF. , R.TRIP W/ </t>
    </r>
    <r>
      <rPr>
        <b/>
        <sz val="12"/>
        <color rgb="FFFF0000"/>
        <rFont val="Calibri"/>
        <family val="2"/>
      </rPr>
      <t>1.5" DHP</t>
    </r>
    <r>
      <rPr>
        <b/>
        <sz val="12"/>
        <color rgb="FF0000FF"/>
        <rFont val="Calibri"/>
        <family val="2"/>
      </rPr>
      <t xml:space="preserve"> INSTEAD OF </t>
    </r>
    <r>
      <rPr>
        <b/>
        <sz val="12"/>
        <color rgb="FFFF0000"/>
        <rFont val="Calibri"/>
        <family val="2"/>
      </rPr>
      <t>1.75" DHP</t>
    </r>
    <r>
      <rPr>
        <b/>
        <sz val="12"/>
        <color rgb="FF0000FF"/>
        <rFont val="Calibri"/>
        <family val="2"/>
      </rPr>
      <t xml:space="preserve"> , ON STREAM</t>
    </r>
  </si>
  <si>
    <t>NO PUMP ACTION , R.TRIP  W/ 1.75 " SLIMHOLE DHP ( FOUND CUPS DAMAGED ) ,  ON STREAM</t>
  </si>
  <si>
    <t>3 PUMPS SN-8000 , 181 STAGES , Series 538</t>
  </si>
  <si>
    <r>
      <t xml:space="preserve">UNDER W/O DUE TO TBG LEAK , ( </t>
    </r>
    <r>
      <rPr>
        <b/>
        <u/>
        <sz val="12"/>
        <color rgb="FFFF0000"/>
        <rFont val="Calibri"/>
        <family val="2"/>
      </rPr>
      <t>FOUND 4 HOLES IN JT NUM. 12 &amp; 1 HOLE IN JT NUM. 14.</t>
    </r>
    <r>
      <rPr>
        <b/>
        <sz val="12"/>
        <color rgb="FF0000FF"/>
        <rFont val="Calibri"/>
        <family val="2"/>
      </rPr>
      <t xml:space="preserve">) ,  </t>
    </r>
    <r>
      <rPr>
        <b/>
        <u/>
        <sz val="12"/>
        <rFont val="Calibri"/>
        <family val="2"/>
      </rPr>
      <t>SLB ESP , CABLE SIZE 1# HAS 3/8" C.L INTEGERATED ON SAME FOR CHEMICAL INJECTION</t>
    </r>
    <r>
      <rPr>
        <b/>
        <sz val="12"/>
        <color rgb="FF0000FF"/>
        <rFont val="Calibri"/>
        <family val="2"/>
      </rPr>
      <t xml:space="preserve"> ,  RIH 
W/ </t>
    </r>
    <r>
      <rPr>
        <b/>
        <sz val="16"/>
        <color rgb="FF0000FF"/>
        <rFont val="Calibri"/>
        <family val="2"/>
      </rPr>
      <t xml:space="preserve">3 </t>
    </r>
    <r>
      <rPr>
        <b/>
        <sz val="12"/>
        <color rgb="FF0000FF"/>
        <rFont val="Calibri"/>
        <family val="2"/>
      </rPr>
      <t>PUMPS</t>
    </r>
    <r>
      <rPr>
        <b/>
        <sz val="16"/>
        <color rgb="FF0000FF"/>
        <rFont val="Calibri"/>
        <family val="2"/>
      </rPr>
      <t xml:space="preserve"> </t>
    </r>
    <r>
      <rPr>
        <b/>
        <sz val="12"/>
        <color rgb="FF0000FF"/>
        <rFont val="Calibri"/>
        <family val="2"/>
      </rPr>
      <t>SN-8000 , 181 STAGES , Series 538  TO DEPTH 8080 FT , STARTED THE WELL  WITH  ( FREQ. = 50 HZ, AMP = 76, VOLTS =3380, PIP =  1817 ,PDP =  3996 ,TI =  246  ,TM = 234 , WHP = 320 PSI )</t>
    </r>
  </si>
  <si>
    <r>
      <t>ROD NO. (</t>
    </r>
    <r>
      <rPr>
        <b/>
        <sz val="12"/>
        <color rgb="FFFF0000"/>
        <rFont val="Calibri"/>
        <family val="2"/>
      </rPr>
      <t>39X1"</t>
    </r>
    <r>
      <rPr>
        <b/>
        <sz val="12"/>
        <color rgb="FF0000FF"/>
        <rFont val="Calibri"/>
        <family val="2"/>
      </rPr>
      <t xml:space="preserve">) PARTED, FISHED OK , </t>
    </r>
    <r>
      <rPr>
        <b/>
        <u/>
        <sz val="12"/>
        <color rgb="FFFF0000"/>
        <rFont val="Calibri"/>
        <family val="2"/>
      </rPr>
      <t>R.TRIP</t>
    </r>
    <r>
      <rPr>
        <b/>
        <sz val="12"/>
        <color rgb="FF0000FF"/>
        <rFont val="Calibri"/>
        <family val="2"/>
      </rPr>
      <t xml:space="preserve"> , ON STREAM</t>
    </r>
  </si>
  <si>
    <t>LOW PUMP EFF, R.TRIP , ON STREAM</t>
  </si>
  <si>
    <t xml:space="preserve">                           EXPRO TMU #3                                             FREQ=50 HZ, CUR=49/52 A,  PIP=1725 PSI, PDP=2875  PSI, Tm=292 F , WHP=265 PSI, WHT = 240 F</t>
  </si>
  <si>
    <t>EXPRO TMU #3</t>
  </si>
  <si>
    <t>SEVER T.V. LEAK</t>
  </si>
  <si>
    <r>
      <t xml:space="preserve">NORMAL CARD , </t>
    </r>
    <r>
      <rPr>
        <b/>
        <sz val="12"/>
        <color rgb="FF008000"/>
        <rFont val="Calibri"/>
        <family val="2"/>
      </rPr>
      <t>B-I,II</t>
    </r>
  </si>
  <si>
    <t>EXPRO#2 TMU</t>
  </si>
  <si>
    <t>SLIGHT FLUID POUND,PUMP FILLAGE = 85%</t>
  </si>
  <si>
    <t>SEVERE GAS INTERFERENCE,PUMP FILLAGE = 34 %</t>
  </si>
  <si>
    <t>SEVERE GAS INTERFERENCE,PUMP FILLAGE = 36 %</t>
  </si>
  <si>
    <t>FLUID POUND,PUMP FILLAGE = 87%</t>
  </si>
  <si>
    <t>EXPRO 2 TMU</t>
  </si>
  <si>
    <t>FLUID POUNDING ( P.FILLAGE +/-85 % )</t>
  </si>
  <si>
    <t>FLUID POUNDING ( P.FILLAGE +/-95 % )</t>
  </si>
  <si>
    <t>FLUID POUNDING ( P.FILLAGE +/-80 % )</t>
  </si>
  <si>
    <t>POLISHED ROD PARTED , FISHED , REPLACED OK, ON STREAM</t>
  </si>
  <si>
    <t>POLISHED ROD PARTED , FISHED , REPLACED OK , ON STREAM</t>
  </si>
  <si>
    <t>NO PUMP ACTION , R.TRIP , FOUND ACTION &amp; SUCTION , RESET DHP , HYDROTEST , NOT HOLD , R.TRIP W/ 1.75 " ANCHOR PUMP , RET. 10 RODS X 7/8" , SET ANCHOR @  5700 FT , HYDROTEST , HOLD OK , ON STREAM</t>
  </si>
  <si>
    <t xml:space="preserve">LOW PUMP EFF. , R.TRIP , ON STREAM </t>
  </si>
  <si>
    <t>B-I,III,IV</t>
  </si>
  <si>
    <t>AEB-III-G</t>
  </si>
  <si>
    <t>AEB-I , AEB-II B</t>
  </si>
  <si>
    <t>AEB-IIIG</t>
  </si>
  <si>
    <t>AEB-I</t>
  </si>
  <si>
    <t>AEB-III G</t>
  </si>
  <si>
    <t>AEB-I,II,IIIB,IIID</t>
  </si>
  <si>
    <t>B-I,II,III</t>
  </si>
  <si>
    <t xml:space="preserve">AR-G </t>
  </si>
  <si>
    <t>B-I,AR-G</t>
  </si>
  <si>
    <t>AR-G , B-I,III</t>
  </si>
  <si>
    <t>B-III</t>
  </si>
  <si>
    <t>B-I,III</t>
  </si>
  <si>
    <t>AEB-IIIF</t>
  </si>
  <si>
    <t>KH-IIB</t>
  </si>
  <si>
    <t>B-III,IV,V</t>
  </si>
  <si>
    <t>B-I,II,III,IV</t>
  </si>
  <si>
    <t>B-III,IV</t>
  </si>
  <si>
    <t>AEB-I,IIA,IIB,IIID,IIIE</t>
  </si>
  <si>
    <t>B-I,III,V</t>
  </si>
  <si>
    <t>2 7/8" TBG , AEB-VI</t>
  </si>
  <si>
    <t>AEB-VI</t>
  </si>
  <si>
    <r>
      <t xml:space="preserve">EXPRO#2 (TMU), </t>
    </r>
    <r>
      <rPr>
        <b/>
        <sz val="12"/>
        <color rgb="FF008000"/>
        <rFont val="Calibri"/>
        <family val="2"/>
      </rPr>
      <t>B-I,III&amp;IV</t>
    </r>
  </si>
  <si>
    <t>EXPRO#2 (TMU)</t>
  </si>
  <si>
    <t>F.POUND , P.FILLAGE +/- 90 %</t>
  </si>
  <si>
    <t>SLIGHT FLUID POUND, P. FILLAGE +/- 95</t>
  </si>
  <si>
    <r>
      <t>SEVERE F.POUND</t>
    </r>
    <r>
      <rPr>
        <b/>
        <sz val="12"/>
        <color rgb="FFFF0000"/>
        <rFont val="Calibri"/>
        <family val="2"/>
      </rPr>
      <t xml:space="preserve"> P.FILLAGE +/- 25%</t>
    </r>
  </si>
  <si>
    <t>B-V</t>
  </si>
  <si>
    <t>B-III ,IV</t>
  </si>
  <si>
    <r>
      <t>SEVERE FLUID POUND ,</t>
    </r>
    <r>
      <rPr>
        <b/>
        <sz val="12"/>
        <color rgb="FFFF0000"/>
        <rFont val="Calibri"/>
        <family val="2"/>
      </rPr>
      <t xml:space="preserve"> P.FILLAGE +/- 40 %</t>
    </r>
  </si>
  <si>
    <r>
      <t>SEVERE FLUID POUND ,</t>
    </r>
    <r>
      <rPr>
        <b/>
        <sz val="12"/>
        <color rgb="FFFF0000"/>
        <rFont val="Calibri"/>
        <family val="2"/>
      </rPr>
      <t xml:space="preserve"> P.FILLAGE +/- 29 %</t>
    </r>
  </si>
  <si>
    <t>CSG PROD.</t>
  </si>
  <si>
    <r>
      <t xml:space="preserve">EXPRO#2 (TMU) ( </t>
    </r>
    <r>
      <rPr>
        <b/>
        <sz val="12"/>
        <color rgb="FFFF0000"/>
        <rFont val="Calibri"/>
        <family val="2"/>
      </rPr>
      <t>ANCHOR PUMP</t>
    </r>
    <r>
      <rPr>
        <b/>
        <sz val="12"/>
        <color indexed="12"/>
        <rFont val="Calibri"/>
        <family val="2"/>
      </rPr>
      <t xml:space="preserve"> )</t>
    </r>
  </si>
  <si>
    <t>W /O</t>
  </si>
  <si>
    <t xml:space="preserve">PUT THE WELL ON TIMER MODE ( 2 HRS RUN / 3 HRS STOP ) </t>
  </si>
  <si>
    <t>B-I,III,IV,V</t>
  </si>
  <si>
    <t>NO PUMP ACTION , R.TRIP WITH 1.5" DHP ON S/R ( 107 X1''+  101 X 7/8''+  23 X1'' S.BAR)  , HYDROTEST , HOLD OK , ON STREAM</t>
  </si>
  <si>
    <t>REPLACED PITTED POLISHED ROD , RESET ANCHOR PUMP , HYDROTEST , HOLD OK , ON STREAM</t>
  </si>
  <si>
    <t xml:space="preserve">Expro#2 (TMU) </t>
  </si>
  <si>
    <r>
      <t xml:space="preserve">DOWN DUE TO MOTOR STALL, MEGGERED DOWN HOLE SYSTEM @ QCI FOUND PH-PH= 3.5 OHM &amp; PH-GR= 0 OHM ( CONFIRMED SHORT CIRCUIT) ,  , BY PASSED DOWN HOLE SENSOR , MANY TRIALS TO START THE WELL , DOWN DUE TO MOTOR STALL , </t>
    </r>
    <r>
      <rPr>
        <b/>
        <sz val="12"/>
        <color rgb="FFFF0000"/>
        <rFont val="Calibri"/>
        <family val="2"/>
      </rPr>
      <t>WAITING W/O</t>
    </r>
  </si>
  <si>
    <r>
      <t>F. POUND</t>
    </r>
    <r>
      <rPr>
        <b/>
        <sz val="12"/>
        <color rgb="FFFF0000"/>
        <rFont val="Calibri"/>
        <family val="2"/>
      </rPr>
      <t xml:space="preserve"> (P. FILLAGE= 51 %)</t>
    </r>
  </si>
  <si>
    <t>EXPRO TMU #2
FREQ= 51  HZ,  CUR=25 A, PIP=345 PSI, PDP=3300 PSI, Ti =222 F , Tm=279 F , USP/DSP=350/150 PSI , WHT=127 F, H2S = 5 PPM, CO2 = 4 %</t>
  </si>
  <si>
    <r>
      <t>UNDER W/O DUE TO DOWN HOLE SHORT CIRCUIT , (</t>
    </r>
    <r>
      <rPr>
        <b/>
        <sz val="12"/>
        <color rgb="FFFF0000"/>
        <rFont val="Calibri"/>
        <family val="2"/>
      </rPr>
      <t xml:space="preserve"> FOUND DOWN HOLE MOTOR BURNED</t>
    </r>
    <r>
      <rPr>
        <b/>
        <sz val="12"/>
        <color rgb="FF0000FF"/>
        <rFont val="Calibri"/>
        <family val="2"/>
      </rPr>
      <t xml:space="preserve"> ) , RIH WITH  PUMP P-31 , SER 538,  188 STG TO DEPTH  </t>
    </r>
    <r>
      <rPr>
        <b/>
        <u/>
        <sz val="12"/>
        <color rgb="FFFF0000"/>
        <rFont val="Calibri"/>
        <family val="2"/>
      </rPr>
      <t>7829  FT</t>
    </r>
    <r>
      <rPr>
        <b/>
        <sz val="12"/>
        <color rgb="FF0000FF"/>
        <rFont val="Calibri"/>
        <family val="2"/>
      </rPr>
      <t xml:space="preserve">   , STARTED THE WELL W/PARAMETERS FREQ.= 50 HZ,   CURRENT=77,   ,  Pi= 2540 psi,  Pd= 3790, Ti= 119 c,  Tm= 155 c, WHP= 400 psi, ON STREAM </t>
    </r>
    <r>
      <rPr>
        <b/>
        <sz val="12"/>
        <color rgb="FFFF0000"/>
        <rFont val="Calibri"/>
        <family val="2"/>
      </rPr>
      <t>29/3/2017</t>
    </r>
  </si>
  <si>
    <r>
      <rPr>
        <b/>
        <sz val="12"/>
        <color rgb="FFFF0000"/>
        <rFont val="Calibri"/>
        <family val="2"/>
      </rPr>
      <t>PERFORMED SPACE OUT</t>
    </r>
    <r>
      <rPr>
        <b/>
        <sz val="12"/>
        <color rgb="FF0000FF"/>
        <rFont val="Calibri"/>
        <family val="2"/>
      </rPr>
      <t xml:space="preserve"> FOR DHP , </t>
    </r>
    <r>
      <rPr>
        <b/>
        <sz val="12"/>
        <color rgb="FF0000FF"/>
        <rFont val="Calibri"/>
        <family val="2"/>
      </rPr>
      <t xml:space="preserve"> ON STREAM</t>
    </r>
  </si>
  <si>
    <t>NO PUMP ACTION , RETRIEVED ( 2X1") , PERFORMED HYDRO TEST , HOLD OK , SET ANCHOR PUMP @ 4975 FT , ON STREAM</t>
  </si>
  <si>
    <t>TOTAL RETRIEVED (33X1") RODS</t>
  </si>
  <si>
    <t>DECREASED  SH.S F/128" TO 112"</t>
  </si>
  <si>
    <r>
      <t xml:space="preserve">NO PUMP ACTION ,R.TRIP WITH ANCHOR PUMP , TOTAL RETRIVED ( 20X1" ) RODS ,   SET ANCHOR PUMP @ 4950 ,PERFORMED HYDRO TEST , NOT HOLD , </t>
    </r>
    <r>
      <rPr>
        <b/>
        <sz val="12"/>
        <color rgb="FFFF0000"/>
        <rFont val="Calibri"/>
        <family val="2"/>
        <scheme val="minor"/>
      </rPr>
      <t>WAITING FOR W/O</t>
    </r>
  </si>
  <si>
    <r>
      <t>NO PUMP ACTION , RETRIEVED ( 5X1") , NO PRODUCE , R.TRIP WITH 2"ANCHOR PUMP ,SET ANCHOR PUMP @  SAME DEPTH , HYDROTEST , NOT HOLD , RET. (5+10 RODS X1" ) , SET ANCHOR @</t>
    </r>
    <r>
      <rPr>
        <b/>
        <sz val="12"/>
        <color rgb="FFFF0000"/>
        <rFont val="Calibri"/>
        <family val="2"/>
      </rPr>
      <t xml:space="preserve"> 5175 </t>
    </r>
    <r>
      <rPr>
        <b/>
        <sz val="12"/>
        <color rgb="FF0000FF"/>
        <rFont val="Calibri"/>
        <family val="2"/>
      </rPr>
      <t>FT , ON STREAM</t>
    </r>
  </si>
  <si>
    <t>NO PUMP ACTION ,  STOPPED THE WELL FOR 2 DAYS , STARTED THE WELL , ON STREAM</t>
  </si>
  <si>
    <r>
      <t xml:space="preserve">NO PUMP ACTION , R.TRIP ( </t>
    </r>
    <r>
      <rPr>
        <b/>
        <sz val="12"/>
        <color rgb="FFFF0000"/>
        <rFont val="Calibri"/>
        <family val="2"/>
      </rPr>
      <t>FOUND PLUNGER CORRODED</t>
    </r>
    <r>
      <rPr>
        <b/>
        <sz val="12"/>
        <color rgb="FF0000FF"/>
        <rFont val="Calibri"/>
        <family val="2"/>
      </rPr>
      <t xml:space="preserve">) ,  ON STREAM </t>
    </r>
  </si>
  <si>
    <t>NO PUMP ACTION , RETRIEVED ( 1X1") , PERFORMED HYDRO TEST , HOLD OK , SET ANCHOR PUMP @ 4950 FT , ON STREAM</t>
  </si>
  <si>
    <t>TOTAL RETRIEVED (34X1") RODS</t>
  </si>
  <si>
    <r>
      <t>ROD NO. (</t>
    </r>
    <r>
      <rPr>
        <b/>
        <sz val="12"/>
        <color rgb="FFFF0000"/>
        <rFont val="Calibri"/>
        <family val="2"/>
      </rPr>
      <t>13X1"</t>
    </r>
    <r>
      <rPr>
        <b/>
        <sz val="12"/>
        <color rgb="FF0000FF"/>
        <rFont val="Calibri"/>
        <family val="2"/>
      </rPr>
      <t xml:space="preserve">) PARTED, FISHED OK , </t>
    </r>
    <r>
      <rPr>
        <b/>
        <u/>
        <sz val="12"/>
        <color rgb="FFFF0000"/>
        <rFont val="Calibri"/>
        <family val="2"/>
      </rPr>
      <t>REPLACED</t>
    </r>
    <r>
      <rPr>
        <b/>
        <sz val="12"/>
        <color rgb="FF0000FF"/>
        <rFont val="Calibri"/>
        <family val="2"/>
      </rPr>
      <t xml:space="preserve"> , ON STREAM</t>
    </r>
  </si>
  <si>
    <r>
      <t xml:space="preserve">EXPRO#2 (TMU),   </t>
    </r>
    <r>
      <rPr>
        <b/>
        <sz val="12"/>
        <color rgb="FFFF0000"/>
        <rFont val="Calibri"/>
        <family val="2"/>
      </rPr>
      <t>SH.S = 8"</t>
    </r>
  </si>
  <si>
    <t>TOTAL RETRIEVED (35X1") RODS</t>
  </si>
  <si>
    <t>HALL.</t>
  </si>
  <si>
    <r>
      <t xml:space="preserve">R/U FOR HALL. S/L, PERFORMED W/L JOB AS FOLLOW:
   - INCREASED WHP TO 3000 PSI BY N2 , RIH WITH SHIFTING TOOL  TO OPEN 2.75" XU SSD @ 12288 ' ,LATCH SAME ,  MANY TRIALS TO OPEN, WITHOUT SUCCESS .  
    - INCREASED  WHP TO 3500 PSI , RIH WITH SHIFTING TOOL TO OPEN 2.75" XU SSD @ 12288 ', LATCH SAME , MANY TRIALS TO OPEN, WITHOUT SUCCESS .          
        -INCREASED WHP TO 4000 PSI BY N2 ,RIH WITH SHIFTING TOOL TO OPEN 2.75" XU SSD @ 12288 ' ,LATCH SAME ,MANY TRIALS TO OPEN WITHOUT SUCCESS.
    -DECREASED WHP GRADUALLY TO 2500 PSI BY N2 , LATCH XU SSD ,MANY TRIALS TO FREE SHIFTING TOOL WITHOUT SUCCESS.
-  </t>
    </r>
    <r>
      <rPr>
        <b/>
        <u/>
        <sz val="12"/>
        <color rgb="FF0000FF"/>
        <rFont val="Calibri"/>
        <family val="2"/>
      </rPr>
      <t>MANY TRIALS TO FREE S/L FROM XU-SSD WITHOUT SUCCESS, MADE JAR DOWN PASSED FROM SSD, THEN GET STUCKED, NO PROGRESS UP OR DOWN.</t>
    </r>
    <r>
      <rPr>
        <b/>
        <sz val="12"/>
        <color rgb="FF0000FF"/>
        <rFont val="Calibri"/>
        <family val="2"/>
      </rPr>
      <t xml:space="preserve">      
- CUT S/L USING FLO-PETROL CUTTER , RETRIEVED ALL S/L 
</t>
    </r>
  </si>
  <si>
    <r>
      <t>INSTALLED 2 KNUCKLE JOINT ABOVE G.C, RIH W/</t>
    </r>
    <r>
      <rPr>
        <b/>
        <sz val="18"/>
        <color rgb="FFFF0000"/>
        <rFont val="Calibri"/>
        <family val="2"/>
      </rPr>
      <t>2" G.C</t>
    </r>
    <r>
      <rPr>
        <b/>
        <sz val="12"/>
        <color rgb="FF0000FF"/>
        <rFont val="Calibri"/>
        <family val="2"/>
      </rPr>
      <t>, STOPPED @ 9296 FT, MANY TRAILS TO PASS W/O SUCCESS, RIH W/2 M.G.'S FOR STATIC PRESS. SURVEY, HANGED @ 9200' FOR ONE HR, PS=3460 PSI, BHT=247 F, SIWHP=2390 PSI, STOPPED F/9200 FT TO SURFACE EACH 500 FT FOR 5 MIN'S,   P.G. TO SURFACE= 0.12 PSI/FT.</t>
    </r>
  </si>
  <si>
    <r>
      <t xml:space="preserve">DOWN DUE TO </t>
    </r>
    <r>
      <rPr>
        <b/>
        <sz val="12"/>
        <rFont val="Calibri"/>
        <family val="2"/>
      </rPr>
      <t>UNDERLOAD PROBLEM</t>
    </r>
    <r>
      <rPr>
        <b/>
        <sz val="12"/>
        <color rgb="FF0000FF"/>
        <rFont val="Calibri"/>
        <family val="2"/>
      </rPr>
      <t>, STARTED OK  , ON STREAM</t>
    </r>
  </si>
  <si>
    <t xml:space="preserve">NO PUMP ACTION , R.TRIP , ACTION &amp; SUCTION , RESET DHP , ON STREAM </t>
  </si>
  <si>
    <t xml:space="preserve">DOWN DUE TO VMR (VSD PROBLEM) , STARTED GRADUALLY TO 50 HZ </t>
  </si>
  <si>
    <r>
      <t xml:space="preserve">DOWN MANY TIMES DUE VSD PROBLEM , </t>
    </r>
    <r>
      <rPr>
        <b/>
        <sz val="12"/>
        <rFont val="Calibri"/>
        <family val="2"/>
      </rPr>
      <t xml:space="preserve"> REPLACED VSD &amp; TRANSFORMER FROM N.NADA-2</t>
    </r>
    <r>
      <rPr>
        <b/>
        <sz val="12"/>
        <color rgb="FF0000FF"/>
        <rFont val="Calibri"/>
        <family val="2"/>
      </rPr>
      <t xml:space="preserve"> , STARTED OK </t>
    </r>
  </si>
  <si>
    <t>B-I, III, IV</t>
  </si>
  <si>
    <t>B-III, IV</t>
  </si>
  <si>
    <t>B-1</t>
  </si>
  <si>
    <t>MASAJID</t>
  </si>
  <si>
    <t>LOWER SAFA</t>
  </si>
  <si>
    <t>AEB-III-G (9909-9916)FT,  (10040-10045) , (10052-10078) ,(10128-10154)</t>
  </si>
  <si>
    <t>AEB-III-D
AEB-III-G</t>
  </si>
  <si>
    <t xml:space="preserve">AEB-I </t>
  </si>
  <si>
    <t>B-I, II, III</t>
  </si>
  <si>
    <t>B-I, III</t>
  </si>
  <si>
    <t>A/R-G, B-I, III</t>
  </si>
  <si>
    <r>
      <t>UNDER W/O DUE TO TBG LEAK  , (</t>
    </r>
    <r>
      <rPr>
        <b/>
        <sz val="12"/>
        <color rgb="FFFF0000"/>
        <rFont val="Calibri"/>
        <family val="2"/>
      </rPr>
      <t xml:space="preserve"> FOUND LONGITUDINAL CRACK  IN JOINT NO 186 @ 5767 FT</t>
    </r>
    <r>
      <rPr>
        <b/>
        <sz val="12"/>
        <color rgb="FF0000FF"/>
        <rFont val="Calibri"/>
        <family val="2"/>
      </rPr>
      <t xml:space="preserve"> ) , INSTALLED SELECTIVE COMPLETION , (</t>
    </r>
    <r>
      <rPr>
        <b/>
        <sz val="12"/>
        <color rgb="FF00B050"/>
        <rFont val="Calibri"/>
        <family val="2"/>
      </rPr>
      <t>B-III  ONLY ON PRODUCTION</t>
    </r>
    <r>
      <rPr>
        <b/>
        <sz val="12"/>
        <color rgb="FF0000FF"/>
        <rFont val="Calibri"/>
        <family val="2"/>
      </rPr>
      <t xml:space="preserve"> ) ( </t>
    </r>
    <r>
      <rPr>
        <b/>
        <sz val="12"/>
        <color rgb="FFFF0000"/>
        <rFont val="Calibri"/>
        <family val="2"/>
      </rPr>
      <t xml:space="preserve">KEPT SSD CLOSED AGAINST A/R-G , B-I </t>
    </r>
    <r>
      <rPr>
        <b/>
        <sz val="12"/>
        <color rgb="FF0000FF"/>
        <rFont val="Calibri"/>
        <family val="2"/>
      </rPr>
      <t xml:space="preserve">)  , RIH WITH 2" DHP WITH THE SAME S/R  ,                                  ( 30X1"+109X7/8"+92 X1" ) , ON STREAM </t>
    </r>
    <r>
      <rPr>
        <b/>
        <sz val="12"/>
        <color rgb="FFFF0000"/>
        <rFont val="Calibri"/>
        <family val="2"/>
      </rPr>
      <t>7/2/13</t>
    </r>
  </si>
  <si>
    <t>AEB I, IIB, IIID,V</t>
  </si>
  <si>
    <r>
      <t xml:space="preserve">FINISHED W/O , COMPLETED THE WELL AS OIL PRODUCER FROM ( </t>
    </r>
    <r>
      <rPr>
        <b/>
        <u/>
        <sz val="12"/>
        <color indexed="10"/>
        <rFont val="Calibri"/>
        <family val="2"/>
      </rPr>
      <t xml:space="preserve">B-I , 32 FT , P= 2385 PSI , FRUCTURED ZONE ) </t>
    </r>
    <r>
      <rPr>
        <b/>
        <sz val="12"/>
        <color indexed="10"/>
        <rFont val="Calibri"/>
        <family val="2"/>
      </rPr>
      <t xml:space="preserve"> &amp; ( </t>
    </r>
    <r>
      <rPr>
        <b/>
        <u/>
        <sz val="12"/>
        <color indexed="10"/>
        <rFont val="Calibri"/>
        <family val="2"/>
      </rPr>
      <t>B-III , 18 FT , P = 2170 PSI</t>
    </r>
    <r>
      <rPr>
        <b/>
        <sz val="12"/>
        <color indexed="10"/>
        <rFont val="Calibri"/>
        <family val="2"/>
      </rPr>
      <t xml:space="preserve"> ) </t>
    </r>
    <r>
      <rPr>
        <b/>
        <sz val="12"/>
        <color indexed="48"/>
        <rFont val="Calibri"/>
        <family val="2"/>
      </rPr>
      <t xml:space="preserve">, USING S/R SYSTEM ,  
</t>
    </r>
    <r>
      <rPr>
        <b/>
        <sz val="12"/>
        <color indexed="10"/>
        <rFont val="Calibri"/>
        <family val="2"/>
      </rPr>
      <t xml:space="preserve"> ( </t>
    </r>
    <r>
      <rPr>
        <b/>
        <sz val="12"/>
        <color indexed="8"/>
        <rFont val="Calibri"/>
        <family val="2"/>
      </rPr>
      <t xml:space="preserve">FOUND BAD CEMENT AROUND B-III , PERFORMED CEMENT SQUEEZ , FOUND PRESSURE INCREASED TO 1200 PSI &amp; CONT'D RAISING UP WITH PUMPING RATE= .25 BBL/MIN , REPET TEST AGAIN , HAD THE SAME RESULT , CANCEL CMT SQUEEZ , INSTALLED </t>
    </r>
    <r>
      <rPr>
        <b/>
        <sz val="16"/>
        <color indexed="10"/>
        <rFont val="Calibri"/>
        <family val="2"/>
      </rPr>
      <t>2</t>
    </r>
    <r>
      <rPr>
        <b/>
        <sz val="12"/>
        <color indexed="8"/>
        <rFont val="Calibri"/>
        <family val="2"/>
      </rPr>
      <t xml:space="preserve"> B.P @ 6085 &amp; 6100  FT TO ISOLATE CMT SQUEEZ INTERVAL  , </t>
    </r>
    <r>
      <rPr>
        <b/>
        <sz val="12"/>
        <color indexed="17"/>
        <rFont val="Calibri"/>
        <family val="2"/>
      </rPr>
      <t>PERFORMED SAND PLUG</t>
    </r>
    <r>
      <rPr>
        <b/>
        <sz val="12"/>
        <color indexed="8"/>
        <rFont val="Calibri"/>
        <family val="2"/>
      </rPr>
      <t xml:space="preserve">  ) </t>
    </r>
    <r>
      <rPr>
        <b/>
        <sz val="12"/>
        <color indexed="10"/>
        <rFont val="Calibri"/>
        <family val="2"/>
      </rPr>
      <t xml:space="preserve"> </t>
    </r>
    <r>
      <rPr>
        <b/>
        <sz val="12"/>
        <color indexed="48"/>
        <rFont val="Calibri"/>
        <family val="2"/>
      </rPr>
      <t xml:space="preserve"> ,  RIH WITH </t>
    </r>
    <r>
      <rPr>
        <b/>
        <sz val="12"/>
        <color indexed="10"/>
        <rFont val="Calibri"/>
        <family val="2"/>
      </rPr>
      <t>2.25</t>
    </r>
    <r>
      <rPr>
        <b/>
        <sz val="12"/>
        <color indexed="10"/>
        <rFont val="Calibri"/>
        <family val="2"/>
      </rPr>
      <t xml:space="preserve"> "</t>
    </r>
    <r>
      <rPr>
        <b/>
        <sz val="12"/>
        <color indexed="48"/>
        <rFont val="Calibri"/>
        <family val="2"/>
      </rPr>
      <t xml:space="preserve"> DHP WITH </t>
    </r>
    <r>
      <rPr>
        <b/>
        <sz val="12"/>
        <color indexed="10"/>
        <rFont val="Calibri"/>
        <family val="2"/>
      </rPr>
      <t xml:space="preserve">S/R </t>
    </r>
    <r>
      <rPr>
        <b/>
        <sz val="12"/>
        <color indexed="48"/>
        <rFont val="Calibri"/>
        <family val="2"/>
      </rPr>
      <t xml:space="preserve">(30X1"+80X7/8"+119X1" ) ( </t>
    </r>
    <r>
      <rPr>
        <b/>
        <sz val="12"/>
        <color indexed="10"/>
        <rFont val="Calibri"/>
        <family val="2"/>
      </rPr>
      <t>1"  S-88 COND-2 &amp; 7/8"  NEW H-CH</t>
    </r>
    <r>
      <rPr>
        <b/>
        <sz val="12"/>
        <color indexed="48"/>
        <rFont val="Calibri"/>
        <family val="2"/>
      </rPr>
      <t xml:space="preserve"> ) , R/U FOR</t>
    </r>
    <r>
      <rPr>
        <b/>
        <sz val="12"/>
        <color indexed="10"/>
        <rFont val="Calibri"/>
        <family val="2"/>
      </rPr>
      <t xml:space="preserve">  NEW 912M-II  S/U  
</t>
    </r>
    <r>
      <rPr>
        <b/>
        <sz val="12"/>
        <color indexed="48"/>
        <rFont val="Calibri"/>
        <family val="2"/>
      </rPr>
      <t xml:space="preserve">( SH.S= 10", S.L=  128") , ON STREAM </t>
    </r>
    <r>
      <rPr>
        <b/>
        <sz val="12"/>
        <color indexed="10"/>
        <rFont val="Calibri"/>
        <family val="2"/>
      </rPr>
      <t xml:space="preserve">  </t>
    </r>
  </si>
  <si>
    <t>B-I (5896-5928) 32 FT 
B-II (6004-6011)  7 FT
B-III (6032-6050)  18 FT</t>
  </si>
  <si>
    <t xml:space="preserve">B-I </t>
  </si>
  <si>
    <r>
      <t xml:space="preserve">NO PUMP ACTION , BLEEDED OFF GASES , FILL TBG W/ WATER , ON STREAM </t>
    </r>
    <r>
      <rPr>
        <b/>
        <u/>
        <sz val="12"/>
        <rFont val="Calibri"/>
        <family val="2"/>
      </rPr>
      <t>( TIMER MODE ( RUN 2 Hrs, STOP 3 Hrs )</t>
    </r>
  </si>
  <si>
    <t>AEB</t>
  </si>
  <si>
    <r>
      <t xml:space="preserve">UNDER W/O TO C/S from Natural flow to ESP , TAGGED PBTD @ 12122 FT ( ORKB ) , PERFORATED </t>
    </r>
    <r>
      <rPr>
        <b/>
        <sz val="12"/>
        <color rgb="FF00B050"/>
        <rFont val="Calibri"/>
        <family val="2"/>
      </rPr>
      <t xml:space="preserve">AEB-III G  ( 9838 - 9856 ) 18 FT , P= 4000 PSI </t>
    </r>
    <r>
      <rPr>
        <b/>
        <sz val="12"/>
        <color rgb="FF0000FF"/>
        <rFont val="Calibri"/>
        <family val="2"/>
      </rPr>
      <t xml:space="preserve">, 
</t>
    </r>
    <r>
      <rPr>
        <b/>
        <sz val="22"/>
        <color rgb="FFFF0000"/>
        <rFont val="Calibri"/>
        <family val="2"/>
      </rPr>
      <t>1</t>
    </r>
    <r>
      <rPr>
        <b/>
        <sz val="12"/>
        <color rgb="FFFF0000"/>
        <rFont val="Calibri"/>
        <family val="2"/>
      </rPr>
      <t>-</t>
    </r>
    <r>
      <rPr>
        <b/>
        <sz val="12"/>
        <color rgb="FF0000FF"/>
        <rFont val="Calibri"/>
        <family val="2"/>
      </rPr>
      <t xml:space="preserve"> </t>
    </r>
    <r>
      <rPr>
        <b/>
        <u/>
        <sz val="12"/>
        <color rgb="FFFF0000"/>
        <rFont val="Calibri"/>
        <family val="2"/>
      </rPr>
      <t>RIH W/ BORETS / ESP 538 SER-3600 120 HSG 300 STG )</t>
    </r>
    <r>
      <rPr>
        <b/>
        <sz val="12"/>
        <color rgb="FF0000FF"/>
        <rFont val="Calibri"/>
        <family val="2"/>
      </rPr>
      <t xml:space="preserve"> COMPL ASSY  ESP Assy  (</t>
    </r>
    <r>
      <rPr>
        <b/>
        <sz val="12"/>
        <color rgb="FFFF0000"/>
        <rFont val="Calibri"/>
        <family val="2"/>
      </rPr>
      <t>Max OD= 5.875”</t>
    </r>
    <r>
      <rPr>
        <b/>
        <sz val="12"/>
        <color rgb="FF0000FF"/>
        <rFont val="Calibri"/>
        <family val="2"/>
      </rPr>
      <t xml:space="preserve">), TO </t>
    </r>
    <r>
      <rPr>
        <b/>
        <sz val="12"/>
        <color rgb="FFFF0000"/>
        <rFont val="Calibri"/>
        <family val="2"/>
      </rPr>
      <t>DEPTH 9040 FT</t>
    </r>
    <r>
      <rPr>
        <b/>
        <sz val="12"/>
        <color rgb="FF0000FF"/>
        <rFont val="Calibri"/>
        <family val="2"/>
      </rPr>
      <t xml:space="preserve"> , CHECKED </t>
    </r>
    <r>
      <rPr>
        <b/>
        <sz val="12"/>
        <rFont val="Calibri"/>
        <family val="2"/>
      </rPr>
      <t xml:space="preserve">CABLE READING  HAD PH-PH: 4.6 OHM BALANCE PH-GR: ZERO </t>
    </r>
    <r>
      <rPr>
        <b/>
        <sz val="12"/>
        <color rgb="FF0000FF"/>
        <rFont val="Calibri"/>
        <family val="2"/>
      </rPr>
      <t xml:space="preserve">, LAST READING @ JT NO 243 ( </t>
    </r>
    <r>
      <rPr>
        <b/>
        <sz val="12"/>
        <color rgb="FFFF0000"/>
        <rFont val="Calibri"/>
        <family val="2"/>
      </rPr>
      <t>@ DEPTH 7533 FT</t>
    </r>
    <r>
      <rPr>
        <b/>
        <sz val="12"/>
        <color rgb="FF0000FF"/>
        <rFont val="Calibri"/>
        <family val="2"/>
      </rPr>
      <t xml:space="preserve"> ) BEFRORE ENTER 7" SCAB LINER (</t>
    </r>
    <r>
      <rPr>
        <b/>
        <sz val="12"/>
        <color rgb="FFFF0000"/>
        <rFont val="Calibri"/>
        <family val="2"/>
      </rPr>
      <t xml:space="preserve"> ID=6.184”</t>
    </r>
    <r>
      <rPr>
        <b/>
        <sz val="12"/>
        <color rgb="FF0000FF"/>
        <rFont val="Calibri"/>
        <family val="2"/>
      </rPr>
      <t xml:space="preserve"> )  , PH-PH : 4.6 OHM , PH-GR: 200 M OHM , PI : 3531 PSI , PD: 3531 PSI , TI &amp; TM : 217 F , 
</t>
    </r>
    <r>
      <rPr>
        <b/>
        <u/>
        <sz val="12"/>
        <color rgb="FFFF0000"/>
        <rFont val="Calibri"/>
        <family val="2"/>
      </rPr>
      <t xml:space="preserve">POOH W/ESP </t>
    </r>
    <r>
      <rPr>
        <b/>
        <sz val="12"/>
        <color rgb="FF0000FF"/>
        <rFont val="Calibri"/>
        <family val="2"/>
      </rPr>
      <t xml:space="preserve">CHECKED ALL ASSY </t>
    </r>
    <r>
      <rPr>
        <b/>
        <sz val="12"/>
        <rFont val="Calibri"/>
        <family val="2"/>
      </rPr>
      <t>:
***  FOUND DAMAGE ON FLAT CABLE</t>
    </r>
    <r>
      <rPr>
        <b/>
        <sz val="12"/>
        <color rgb="FF0000FF"/>
        <rFont val="Calibri"/>
        <family val="2"/>
      </rPr>
      <t xml:space="preserve"> </t>
    </r>
    <r>
      <rPr>
        <b/>
        <sz val="12"/>
        <rFont val="Calibri"/>
        <family val="2"/>
      </rPr>
      <t>AT FIRST PUMP BELOW DISCHARGE HEAD</t>
    </r>
    <r>
      <rPr>
        <b/>
        <sz val="12"/>
        <color rgb="FF0000FF"/>
        <rFont val="Calibri"/>
        <family val="2"/>
      </rPr>
      <t xml:space="preserve">  , CHANGED FLAT CABLE &amp; MAKE SPLICE WITH ROUND CABLE &amp; RE ASSY ESP , 
</t>
    </r>
    <r>
      <rPr>
        <b/>
        <sz val="22"/>
        <color rgb="FFFF0000"/>
        <rFont val="Calibri"/>
        <family val="2"/>
      </rPr>
      <t>2</t>
    </r>
    <r>
      <rPr>
        <b/>
        <sz val="12"/>
        <color rgb="FFFF0000"/>
        <rFont val="Calibri"/>
        <family val="2"/>
      </rPr>
      <t>- RIH W/ ESP COMPL</t>
    </r>
    <r>
      <rPr>
        <b/>
        <sz val="12"/>
        <color rgb="FF0000FF"/>
        <rFont val="Calibri"/>
        <family val="2"/>
      </rPr>
      <t xml:space="preserve"> ASSY  ESP Assy  </t>
    </r>
    <r>
      <rPr>
        <b/>
        <sz val="12"/>
        <color rgb="FFFF0000"/>
        <rFont val="Calibri"/>
        <family val="2"/>
      </rPr>
      <t>(Max OD= 5.875”</t>
    </r>
    <r>
      <rPr>
        <b/>
        <sz val="12"/>
        <color rgb="FF0000FF"/>
        <rFont val="Calibri"/>
        <family val="2"/>
      </rPr>
      <t xml:space="preserve">), TO DEPTH 9302 FT ,  </t>
    </r>
    <r>
      <rPr>
        <b/>
        <sz val="12"/>
        <rFont val="Calibri"/>
        <family val="2"/>
      </rPr>
      <t>TRIED TO PASS DOWN W/O SUCCESS</t>
    </r>
    <r>
      <rPr>
        <b/>
        <sz val="12"/>
        <color rgb="FF0000FF"/>
        <rFont val="Calibri"/>
        <family val="2"/>
      </rPr>
      <t>, CHECKED CABLE READING FOUND PH-PH : 4.8 OHM , PH-GR: 100 M OHM. ,</t>
    </r>
    <r>
      <rPr>
        <b/>
        <sz val="12"/>
        <rFont val="Calibri"/>
        <family val="2"/>
      </rPr>
      <t xml:space="preserve"> 
</t>
    </r>
    <r>
      <rPr>
        <b/>
        <sz val="12"/>
        <color rgb="FFFF0000"/>
        <rFont val="Calibri"/>
        <family val="2"/>
      </rPr>
      <t>POOH W/ ESP COMP</t>
    </r>
    <r>
      <rPr>
        <b/>
        <sz val="12"/>
        <color rgb="FF0000FF"/>
        <rFont val="Calibri"/>
        <family val="2"/>
      </rPr>
      <t xml:space="preserve">. TO DEPTH 9040 FT , OBSERVED FRICTION WHILE POOH  ,  TRIED TO PASS DOWN W/O SUCCESS , CHECKED CABLE READING: 
PH-PH : 4.8 OHM , PH-GR: 100 M OHM. ,  POOH TO DEPTH 8641 FT, CHECKED STRING UP &amp; DOWN TO HAVE FREE SPACE TO INSTALL TRSSS &amp; SET HGR IN PLACE, HAD FREE UP &amp; SLK DOWN (1-2 KLB) EVERY STAND , </t>
    </r>
    <r>
      <rPr>
        <b/>
        <sz val="12"/>
        <rFont val="Calibri"/>
        <family val="2"/>
      </rPr>
      <t>CHECKED CABLE READING HAD SHORTAGE AT DEPTH 8641 FT</t>
    </r>
    <r>
      <rPr>
        <b/>
        <sz val="12"/>
        <color rgb="FF0000FF"/>
        <rFont val="Calibri"/>
        <family val="2"/>
      </rPr>
      <t xml:space="preserve"> ,  (</t>
    </r>
    <r>
      <rPr>
        <b/>
        <sz val="12"/>
        <rFont val="Calibri"/>
        <family val="2"/>
      </rPr>
      <t xml:space="preserve"> PH-PH: 4.5 OHM BALANCE PH-GR: ZERO</t>
    </r>
    <r>
      <rPr>
        <b/>
        <sz val="12"/>
        <color rgb="FF0000FF"/>
        <rFont val="Calibri"/>
        <family val="2"/>
      </rPr>
      <t xml:space="preserve"> ) ,
</t>
    </r>
    <r>
      <rPr>
        <b/>
        <sz val="12"/>
        <color rgb="FFFF0000"/>
        <rFont val="Calibri"/>
        <family val="2"/>
      </rPr>
      <t xml:space="preserve">POOH TO SURFACE , CHECKED ALL ESP ASSY </t>
    </r>
    <r>
      <rPr>
        <b/>
        <sz val="12"/>
        <color rgb="FF0000FF"/>
        <rFont val="Calibri"/>
        <family val="2"/>
      </rPr>
      <t xml:space="preserve">: ** </t>
    </r>
    <r>
      <rPr>
        <b/>
        <sz val="12"/>
        <rFont val="Calibri"/>
        <family val="2"/>
      </rPr>
      <t>HAD SCRATCHES ON ITS BODY ( MAX O.D 5.875 " OF CABLE PROTECTOR)</t>
    </r>
    <r>
      <rPr>
        <b/>
        <sz val="12"/>
        <color rgb="FF0000FF"/>
        <rFont val="Calibri"/>
        <family val="2"/>
      </rPr>
      <t xml:space="preserve">. , ** </t>
    </r>
    <r>
      <rPr>
        <b/>
        <sz val="12"/>
        <rFont val="Calibri"/>
        <family val="2"/>
      </rPr>
      <t>HAD MANY MARKS &amp; DAMAGES ON FLAT CABLE AT DIFFERENT POINTS</t>
    </r>
    <r>
      <rPr>
        <b/>
        <sz val="12"/>
        <color rgb="FF0000FF"/>
        <rFont val="Calibri"/>
        <family val="2"/>
      </rPr>
      <t xml:space="preserve">. , ** CHECKED POWER CABLE &amp; MOTORS OK , ( </t>
    </r>
    <r>
      <rPr>
        <b/>
        <sz val="12"/>
        <color rgb="FFFF0000"/>
        <rFont val="Calibri"/>
        <family val="2"/>
      </rPr>
      <t>CABLE READING</t>
    </r>
    <r>
      <rPr>
        <b/>
        <sz val="12"/>
        <color rgb="FF0000FF"/>
        <rFont val="Calibri"/>
        <family val="2"/>
      </rPr>
      <t xml:space="preserve">: PH-PH : 2000 M OHM, PH-GR: 2000 M OHM. , </t>
    </r>
    <r>
      <rPr>
        <b/>
        <sz val="12"/>
        <color rgb="FFFF0000"/>
        <rFont val="Calibri"/>
        <family val="2"/>
      </rPr>
      <t>MOTOR READING</t>
    </r>
    <r>
      <rPr>
        <b/>
        <sz val="12"/>
        <color rgb="FF0000FF"/>
        <rFont val="Calibri"/>
        <family val="2"/>
      </rPr>
      <t xml:space="preserve">: PH-PH: 0.5 OHM BALANCE, PH-GR: 2000 M OHM. )
</t>
    </r>
    <r>
      <rPr>
        <b/>
        <sz val="22"/>
        <color rgb="FFFF0000"/>
        <rFont val="Calibri"/>
        <family val="2"/>
      </rPr>
      <t>3-</t>
    </r>
    <r>
      <rPr>
        <b/>
        <sz val="12"/>
        <color rgb="FFFF0000"/>
        <rFont val="Calibri"/>
        <family val="2"/>
      </rPr>
      <t xml:space="preserve">  RIH</t>
    </r>
    <r>
      <rPr>
        <b/>
        <sz val="12"/>
        <color rgb="FF0000FF"/>
        <rFont val="Calibri"/>
        <family val="2"/>
      </rPr>
      <t xml:space="preserve"> W/ REDA / </t>
    </r>
    <r>
      <rPr>
        <b/>
        <sz val="22"/>
        <color rgb="FF0000FF"/>
        <rFont val="Calibri"/>
        <family val="2"/>
      </rPr>
      <t xml:space="preserve">2 </t>
    </r>
    <r>
      <rPr>
        <b/>
        <sz val="12"/>
        <color rgb="FF0000FF"/>
        <rFont val="Calibri"/>
        <family val="2"/>
      </rPr>
      <t>ESP</t>
    </r>
    <r>
      <rPr>
        <b/>
        <sz val="22"/>
        <color rgb="FF0000FF"/>
        <rFont val="Calibri"/>
        <family val="2"/>
      </rPr>
      <t xml:space="preserve"> </t>
    </r>
    <r>
      <rPr>
        <b/>
        <sz val="12"/>
        <color rgb="FFFF0000"/>
        <rFont val="Calibri"/>
        <family val="2"/>
      </rPr>
      <t xml:space="preserve">SN3600 </t>
    </r>
    <r>
      <rPr>
        <b/>
        <sz val="12"/>
        <color rgb="FF0000FF"/>
        <rFont val="Calibri"/>
        <family val="2"/>
      </rPr>
      <t xml:space="preserve">   538 SER - 227 STAGE TO </t>
    </r>
    <r>
      <rPr>
        <b/>
        <sz val="12"/>
        <color rgb="FFFF0000"/>
        <rFont val="Calibri"/>
        <family val="2"/>
      </rPr>
      <t>7610</t>
    </r>
    <r>
      <rPr>
        <b/>
        <sz val="12"/>
        <color rgb="FF0000FF"/>
        <rFont val="Calibri"/>
        <family val="2"/>
      </rPr>
      <t xml:space="preserve"> FT ,  STARTED THE WELL W/ THE FOLLWING PARAMETERS ( FREQ.= 50 HZ, CURR. =67.3  A </t>
    </r>
    <r>
      <rPr>
        <b/>
        <sz val="16"/>
        <color rgb="FF0000FF"/>
        <rFont val="Calibri"/>
        <family val="2"/>
      </rPr>
      <t xml:space="preserve">) </t>
    </r>
    <r>
      <rPr>
        <b/>
        <sz val="12"/>
        <color rgb="FFFF0000"/>
        <rFont val="Calibri"/>
        <family val="2"/>
      </rPr>
      <t>ON STREAM 30/6/2015</t>
    </r>
  </si>
  <si>
    <t xml:space="preserve">B-I,III,IV </t>
  </si>
  <si>
    <t>B-I,III, IV ,V</t>
  </si>
  <si>
    <t>B-I,V</t>
  </si>
  <si>
    <t>AEB III D,E,G</t>
  </si>
  <si>
    <t>AEB-I,IIA,IIID,IIIE</t>
  </si>
  <si>
    <t>KHARITA, AEB-IIA,IIB</t>
  </si>
  <si>
    <t>B-I, KHARITA</t>
  </si>
  <si>
    <t>B-I,IV</t>
  </si>
  <si>
    <r>
      <t xml:space="preserve">2 7/8" TBG
</t>
    </r>
    <r>
      <rPr>
        <b/>
        <u/>
        <sz val="14"/>
        <color indexed="12"/>
        <rFont val="Calibri"/>
        <family val="2"/>
      </rPr>
      <t xml:space="preserve">S/R CONFG. AS AVALIBLE S/R IN W/H
</t>
    </r>
    <r>
      <rPr>
        <b/>
        <sz val="24"/>
        <color rgb="FF008000"/>
        <rFont val="Calibri"/>
        <family val="2"/>
      </rPr>
      <t>B-I</t>
    </r>
  </si>
  <si>
    <t xml:space="preserve">  EXPRO#1 (TMU)
 FREQ=50 HZ, CUR.=55.6 A, PIP = 1900 PSI, Tm = 305 F, DSP = 235 PSI</t>
  </si>
  <si>
    <t>EXPRO#3 (TMU)
FREQ= 48 Hz, CUR=94/98 A, USP/DSP=180/145 PSI, PIP = 2185 PSI, PDP=4450 PSI , Ti= 246 F, Tm=286 F , WHT=240 F</t>
  </si>
  <si>
    <t>EXPRO#1 (TMU) 
FREQ= 44 Hz, CUR=52 A, PIP= 2265 PSI, PDP= 4760 PSI, Ti=248 F, M.T = 253 F, USP/DSP= 580/265 PSI , WHT=234 F</t>
  </si>
  <si>
    <t xml:space="preserve">DETECT OBSTRUCTION AT 9310 FT , GET SAMPLE (SEND TO LAB) , FOUND IT WATER SOULABLE COMPOUND, PUMPED 50 BBLS FRESH WATER </t>
  </si>
  <si>
    <r>
      <t xml:space="preserve">RIH W/2.75" LIB, TAG AT 12288 FT ( MARK OF X-NIPPLE ), RIH W/2.5" SB PULLING TOOL TAG T.O.F AT </t>
    </r>
    <r>
      <rPr>
        <b/>
        <sz val="12"/>
        <color rgb="FFFF0000"/>
        <rFont val="Calibri"/>
        <family val="2"/>
      </rPr>
      <t>13785</t>
    </r>
    <r>
      <rPr>
        <b/>
        <sz val="12"/>
        <color rgb="FF0000FF"/>
        <rFont val="Calibri"/>
        <family val="2"/>
      </rPr>
      <t xml:space="preserve"> FT, MANY TRAILS TO RET. FISH (LOST STRING) WITHOUT SUCCESS.</t>
    </r>
  </si>
  <si>
    <t>PUMPED 50 BBLS FRESH WATER , PUMPING PRESS. = 2500 PSI.</t>
  </si>
  <si>
    <t>START THE WELL TIMER MODE ( 3 RUN &amp; 6 OFF )</t>
  </si>
  <si>
    <t>START THE WELL TIMER MODE ( 3 RUN &amp; 3 OFF )</t>
  </si>
  <si>
    <r>
      <t>NO PUMP ACTION , R.TRIP WITH 2"ANCHOR PUMP , , RET. (4 RODS X1" ) , SET ANCHOR @</t>
    </r>
    <r>
      <rPr>
        <b/>
        <sz val="12"/>
        <color rgb="FFFF0000"/>
        <rFont val="Calibri"/>
        <family val="2"/>
      </rPr>
      <t xml:space="preserve"> 5075 </t>
    </r>
    <r>
      <rPr>
        <b/>
        <sz val="12"/>
        <color rgb="FF0000FF"/>
        <rFont val="Calibri"/>
        <family val="2"/>
      </rPr>
      <t>FT , ON STREAM</t>
    </r>
  </si>
  <si>
    <t xml:space="preserve">VALVE ROD UNSCREW , FISHED OK , R.TRIP W/2 " ANCHOR PUMP ,  SET ANCHOR @ 5275 FT, ON STREAM </t>
  </si>
  <si>
    <t>POLISHED ROD PARTED , FISHED OK ,  REPLACED , ON STREAM</t>
  </si>
  <si>
    <t>TRANSFERRED S/U TO M-105</t>
  </si>
  <si>
    <t xml:space="preserve">NO PUMP ACTION , FILLED TBG WITH WATER , ON STRAEM </t>
  </si>
  <si>
    <r>
      <t xml:space="preserve">NO PUMP ACTION , R.TRIP </t>
    </r>
    <r>
      <rPr>
        <b/>
        <sz val="12"/>
        <color rgb="FFFF0000"/>
        <rFont val="Calibri"/>
        <family val="2"/>
      </rPr>
      <t xml:space="preserve">W/1.5" HIGH CLEARANCE DHP </t>
    </r>
    <r>
      <rPr>
        <b/>
        <sz val="12"/>
        <color rgb="FF0000FF"/>
        <rFont val="Calibri"/>
        <family val="2"/>
      </rPr>
      <t xml:space="preserve"> , ON STREAM</t>
    </r>
  </si>
  <si>
    <r>
      <t xml:space="preserve">NO PUMP ACTION , R.TRIP , PERFORMED HYDRO TEST , NOT HOLD , R.TRIP WITH </t>
    </r>
    <r>
      <rPr>
        <b/>
        <sz val="12"/>
        <color rgb="FFFF0000"/>
        <rFont val="Calibri"/>
        <family val="2"/>
      </rPr>
      <t>1.5" SLIM ANCHOR PUMP</t>
    </r>
    <r>
      <rPr>
        <b/>
        <sz val="12"/>
        <color rgb="FF0000FF"/>
        <rFont val="Calibri"/>
        <family val="2"/>
      </rPr>
      <t xml:space="preserve"> , RETRIEVED ( </t>
    </r>
    <r>
      <rPr>
        <b/>
        <sz val="12"/>
        <color rgb="FFFF0000"/>
        <rFont val="Calibri"/>
        <family val="2"/>
      </rPr>
      <t>5X1"</t>
    </r>
    <r>
      <rPr>
        <b/>
        <sz val="12"/>
        <color rgb="FF0000FF"/>
        <rFont val="Calibri"/>
        <family val="2"/>
      </rPr>
      <t>) RODS  , SET ANCHOR PUMP @ 5750 FT   , ON STREAM</t>
    </r>
  </si>
  <si>
    <t>EXPRO#2 (TMU)
FREQ= 50 Hz , CUR=74 A, PDP= N/A PSI, PIP=1780 PSI, USP/ DSP = 280/180 PSI, WHT=235 F, Tm= 332 F, GAS RATE=0.3 MMSCF/D</t>
  </si>
  <si>
    <t>FREQ. = 50 HZ, AMP = 74,  PIP =  1740 ,PDP =  3900 ,TI =  246  ,TM = 330 , USP/DSP = 320 /175 PSI , WHT =237 F</t>
  </si>
  <si>
    <r>
      <t xml:space="preserve"> REPLASED 912 M-II S/U BY 912 MAX-II FROM NADA-NE-1 ( SH.S.= 8, S.L. = 96" ) 
 </t>
    </r>
    <r>
      <rPr>
        <b/>
        <sz val="12"/>
        <color rgb="FFFF0000"/>
        <rFont val="Calibri"/>
        <family val="2"/>
      </rPr>
      <t xml:space="preserve">( 912 M-II , HAVE PROBLEM IN HOLES 112", 144" ) </t>
    </r>
  </si>
  <si>
    <r>
      <rPr>
        <b/>
        <sz val="12"/>
        <color rgb="FF00B050"/>
        <rFont val="Calibri"/>
        <family val="2"/>
      </rPr>
      <t xml:space="preserve">UPPER B-I </t>
    </r>
    <r>
      <rPr>
        <b/>
        <sz val="12"/>
        <color indexed="12"/>
        <rFont val="Calibri"/>
        <family val="2"/>
      </rPr>
      <t xml:space="preserve">(5918'-5941')
</t>
    </r>
    <r>
      <rPr>
        <b/>
        <sz val="12"/>
        <color rgb="FFFF0000"/>
        <rFont val="Calibri"/>
        <family val="2"/>
      </rPr>
      <t>LOWER -B-I</t>
    </r>
    <r>
      <rPr>
        <b/>
        <sz val="12"/>
        <color indexed="12"/>
        <rFont val="Calibri"/>
        <family val="2"/>
      </rPr>
      <t xml:space="preserve"> (6002'-6007')</t>
    </r>
    <r>
      <rPr>
        <b/>
        <sz val="12"/>
        <color rgb="FFFF0000"/>
        <rFont val="Calibri"/>
        <family val="2"/>
      </rPr>
      <t xml:space="preserve"> ISOLATED</t>
    </r>
  </si>
  <si>
    <t xml:space="preserve">DOWN DUE TO VMR (VSD INTERNAL TRIP) , STARTED GRADUALLY TO 50 HZ </t>
  </si>
  <si>
    <t>EXPOR#2 (TMU)</t>
  </si>
  <si>
    <t>EXPRO#2(TMU)</t>
  </si>
  <si>
    <t xml:space="preserve">PIP = 245 PSI </t>
  </si>
  <si>
    <t xml:space="preserve">PIP = 255 PSI </t>
  </si>
  <si>
    <t xml:space="preserve">PIP = 260 PSI </t>
  </si>
  <si>
    <t>PIP = 250 PSI , PDP = 2775 PSI</t>
  </si>
  <si>
    <r>
      <t xml:space="preserve"> </t>
    </r>
    <r>
      <rPr>
        <b/>
        <sz val="12"/>
        <color rgb="FF00B050"/>
        <rFont val="Calibri"/>
        <family val="2"/>
      </rPr>
      <t>B- I</t>
    </r>
    <r>
      <rPr>
        <b/>
        <sz val="12"/>
        <color indexed="12"/>
        <rFont val="Calibri"/>
        <family val="2"/>
      </rPr>
      <t xml:space="preserve"> ,  (5923 – 5935) &amp; (5943-5953) </t>
    </r>
  </si>
  <si>
    <t>ROD NO. ( 9 X1.5 " SINKER BAR)  PARTED , FISHED OK  , R.TRIP ON S/R ( 102 X1"+115X7/8"+11X1.5") ,  ON STREAM</t>
  </si>
  <si>
    <t>WELL ( S/R ) :    DORRA-23</t>
  </si>
  <si>
    <t>B-I (5864'-5984') 20 FT
B-III ( 6029-6036) 7 Ft</t>
  </si>
  <si>
    <t>MAX-II -640</t>
  </si>
  <si>
    <t>TRANSFERRED S/U TO FALAK-9</t>
  </si>
  <si>
    <t>TRANSFERRED S/U TO AGHAR</t>
  </si>
  <si>
    <t>SIWHP = 2400 PSI.</t>
  </si>
  <si>
    <r>
      <t xml:space="preserve">FINISHED DRILLING , COMPLETE THE WELL AS OIL PRODUCER USING S/R SYSTEM FROM B-I (5864'-5984') 20 FT, Pressure = 1250-1523 Psi, T = 183-188 F.,  PERFORMED HIGH FRAC JOB FOR B-I ( </t>
    </r>
    <r>
      <rPr>
        <b/>
        <sz val="12"/>
        <color rgb="FFFF0000"/>
        <rFont val="Calibri"/>
        <family val="2"/>
      </rPr>
      <t xml:space="preserve">HALF LENGTH =170.5 FT FT ,  HIGHT  = 231.6 FT  ,  NET PRESSURE =1314 PSI , FLUID EFFICIENCY =49.6 % , HIGH WAY CONDUCTIVITY = 13055 md.ft MD.FT ,  </t>
    </r>
    <r>
      <rPr>
        <b/>
        <sz val="12"/>
        <color rgb="FF0000FF"/>
        <rFont val="Calibri"/>
        <family val="2"/>
      </rPr>
      <t xml:space="preserve">) , PERFORATE B-III ( 6029-6036) 7 Ft, P = 1755 Psi, T = 191 F  , </t>
    </r>
    <r>
      <rPr>
        <b/>
        <sz val="12"/>
        <color rgb="FFFF0000"/>
        <rFont val="Calibri"/>
        <family val="2"/>
      </rPr>
      <t xml:space="preserve">NOW </t>
    </r>
    <r>
      <rPr>
        <b/>
        <sz val="12"/>
        <color rgb="FF25941C"/>
        <rFont val="Calibri"/>
        <family val="2"/>
      </rPr>
      <t>B-I,III</t>
    </r>
    <r>
      <rPr>
        <b/>
        <sz val="12"/>
        <color rgb="FFFF0000"/>
        <rFont val="Calibri"/>
        <family val="2"/>
      </rPr>
      <t xml:space="preserve"> ON PROD </t>
    </r>
    <r>
      <rPr>
        <b/>
        <sz val="12"/>
        <color rgb="FF0000FF"/>
        <rFont val="Calibri"/>
        <family val="2"/>
      </rPr>
      <t xml:space="preserve"> , RIH W/2" D.H.P ON </t>
    </r>
    <r>
      <rPr>
        <b/>
        <u/>
        <sz val="12"/>
        <color rgb="FFFF0000"/>
        <rFont val="Calibri"/>
        <family val="2"/>
      </rPr>
      <t>S/R N-97 COND.2</t>
    </r>
    <r>
      <rPr>
        <b/>
        <sz val="12"/>
        <color rgb="FF0000FF"/>
        <rFont val="Calibri"/>
        <family val="2"/>
      </rPr>
      <t xml:space="preserve"> (84X1" + 115X 7/8"+25X1" ), R/U FOR </t>
    </r>
    <r>
      <rPr>
        <b/>
        <sz val="12"/>
        <rFont val="Calibri"/>
        <family val="2"/>
      </rPr>
      <t xml:space="preserve">S/U 640 M-II FROM G-N-6 ( SH.S=8 , S.L=128") </t>
    </r>
    <r>
      <rPr>
        <b/>
        <sz val="12"/>
        <color rgb="FF0000FF"/>
        <rFont val="Calibri"/>
        <family val="2"/>
      </rPr>
      <t xml:space="preserve">, ON STREAM </t>
    </r>
    <r>
      <rPr>
        <b/>
        <sz val="12"/>
        <color rgb="FFFF0000"/>
        <rFont val="Calibri"/>
        <family val="2"/>
      </rPr>
      <t>15/5/2017</t>
    </r>
  </si>
  <si>
    <t>WELL ( S/R ) :    DORRA-37</t>
  </si>
  <si>
    <t>B-I  (5,948’-5,968’) 20 Ft
B-III  (6,089’-6,094’) 05 Ft</t>
  </si>
  <si>
    <t>T.V. LEAK , PLAN TO PERFORM R.TRIP</t>
  </si>
  <si>
    <t>F.POUND , P.FILLAGE +/- 74 %</t>
  </si>
  <si>
    <t>F.POUND , P.FILL. +/- 80 %</t>
  </si>
  <si>
    <t>SEVERE F.POUND , P.FILL +/-32 %</t>
  </si>
  <si>
    <t>S.F.L FOR B-I</t>
  </si>
  <si>
    <t>SEVERE T.V LEAK , PLAN FOR R/T</t>
  </si>
  <si>
    <t>SEVERE F.POUND , P.FILL.=64%</t>
  </si>
  <si>
    <t>SLIGHT F.POUND , P,FILL.=81%</t>
  </si>
  <si>
    <t>SEVERE F.POUND , P.FILL=+/-53%</t>
  </si>
  <si>
    <r>
      <t xml:space="preserve">FINISHED DRILLING , COMPLETED THE WELL AS OIL PRODUCER USING S/R SYSTEM FROM B-I  &amp; B-III ,   TAGGED BTM @ 6406 FT (CORRELATED DEPTH) , PERFORATED </t>
    </r>
    <r>
      <rPr>
        <b/>
        <sz val="12"/>
        <color rgb="FF008000"/>
        <rFont val="Calibri"/>
        <family val="2"/>
      </rPr>
      <t>B-I  (5,948’-5,968’) 20 Ft</t>
    </r>
    <r>
      <rPr>
        <b/>
        <sz val="12"/>
        <color rgb="FF0000FF"/>
        <rFont val="Calibri"/>
        <family val="2"/>
      </rPr>
      <t xml:space="preserve"> , P=1,446 psi, T=181 F , PERFORMED </t>
    </r>
    <r>
      <rPr>
        <b/>
        <u/>
        <sz val="12"/>
        <rFont val="Calibri"/>
        <family val="2"/>
      </rPr>
      <t>HIGH WAY FRAC JOB</t>
    </r>
    <r>
      <rPr>
        <b/>
        <sz val="12"/>
        <color rgb="FF0000FF"/>
        <rFont val="Calibri"/>
        <family val="2"/>
      </rPr>
      <t xml:space="preserve"> FOR B-I   (5,948’-5,968’)  ( </t>
    </r>
    <r>
      <rPr>
        <b/>
        <sz val="12"/>
        <color rgb="FFFF0000"/>
        <rFont val="Calibri"/>
        <family val="2"/>
      </rPr>
      <t>HIWAY</t>
    </r>
    <r>
      <rPr>
        <b/>
        <sz val="12"/>
        <color rgb="FF0000FF"/>
        <rFont val="Calibri"/>
        <family val="2"/>
      </rPr>
      <t xml:space="preserve"> </t>
    </r>
    <r>
      <rPr>
        <b/>
        <sz val="12"/>
        <color rgb="FFFF0000"/>
        <rFont val="Calibri"/>
        <family val="2"/>
      </rPr>
      <t xml:space="preserve">CHANNELED LENTH  =239.9 FT ,  FRAC HIGHT  = 145.3 FT  ,  NET PRESSURE =1233 PSI , FLUID EFFICIENCY =51.3 % , HIGH WAY CONDUCTIVITY = 11539 md.ft MD.FT ,  </t>
    </r>
    <r>
      <rPr>
        <b/>
        <sz val="12"/>
        <color rgb="FF0000FF"/>
        <rFont val="Calibri"/>
        <family val="2"/>
      </rPr>
      <t>) , PERFORATED</t>
    </r>
    <r>
      <rPr>
        <b/>
        <sz val="12"/>
        <color rgb="FF008000"/>
        <rFont val="Calibri"/>
        <family val="2"/>
      </rPr>
      <t xml:space="preserve"> B-III  (6,089’-6,094’) 05 Ft</t>
    </r>
    <r>
      <rPr>
        <b/>
        <sz val="12"/>
        <color rgb="FF0000FF"/>
        <rFont val="Calibri"/>
        <family val="2"/>
      </rPr>
      <t xml:space="preserve"> , P= 788 PSI, T=183 F  , </t>
    </r>
    <r>
      <rPr>
        <b/>
        <sz val="12"/>
        <color rgb="FF00B050"/>
        <rFont val="Calibri"/>
        <family val="2"/>
      </rPr>
      <t>NOW B-I&amp;III ON PROD</t>
    </r>
    <r>
      <rPr>
        <b/>
        <sz val="12"/>
        <color rgb="FFFF0000"/>
        <rFont val="Calibri"/>
        <family val="2"/>
      </rPr>
      <t xml:space="preserve"> </t>
    </r>
    <r>
      <rPr>
        <b/>
        <sz val="12"/>
        <color rgb="FF0000FF"/>
        <rFont val="Calibri"/>
        <family val="2"/>
      </rPr>
      <t xml:space="preserve"> , RIH W/2 " D.H.P ON </t>
    </r>
    <r>
      <rPr>
        <b/>
        <u/>
        <sz val="12"/>
        <color rgb="FFFF0000"/>
        <rFont val="Calibri"/>
        <family val="2"/>
      </rPr>
      <t>S/R N-97 COND.2</t>
    </r>
    <r>
      <rPr>
        <b/>
        <sz val="12"/>
        <color rgb="FF0000FF"/>
        <rFont val="Calibri"/>
        <family val="2"/>
      </rPr>
      <t xml:space="preserve"> ( 88X1" +115  X 7/8"+30 X1" ), R/U FOR </t>
    </r>
    <r>
      <rPr>
        <b/>
        <sz val="12"/>
        <rFont val="Calibri"/>
        <family val="2"/>
      </rPr>
      <t xml:space="preserve">S/U 640 M-II FROM JASMINE-E-3 ( SH.S=8" , S.L=128) </t>
    </r>
    <r>
      <rPr>
        <b/>
        <sz val="12"/>
        <color rgb="FF0000FF"/>
        <rFont val="Calibri"/>
        <family val="2"/>
      </rPr>
      <t xml:space="preserve">, ON STREAM </t>
    </r>
    <r>
      <rPr>
        <b/>
        <sz val="12"/>
        <color rgb="FFFF0000"/>
        <rFont val="Calibri"/>
        <family val="2"/>
      </rPr>
      <t>26/5/2017</t>
    </r>
  </si>
  <si>
    <t>B-I  &amp; III
P.S=2" , SH.S=8 , S.L = 128</t>
  </si>
  <si>
    <t>TRIED TO INCREASE SH.S. F/8" T/10" W/O SUCCESS DUE TO SHEAVE STUCK</t>
  </si>
  <si>
    <t xml:space="preserve">DOWN DUE TO VMR (HIGH MOTOR TEMP. TRIP) , STARTED GRADUALLY TO 50 HZ </t>
  </si>
  <si>
    <t xml:space="preserve">DOWN DUE TO VMR (VIBRATION LOCKOUT  TRIP) , STARTED GRADUALLY TO 50 HZ </t>
  </si>
  <si>
    <t>EXPRO#3 (TMU) EXPECTED RES. DECLINE</t>
  </si>
  <si>
    <t xml:space="preserve">EXPRO#2 (TMU)
FREQ=48 HZ, CUR=74/76 A, DSP=145 PSI , Pi=1945 PSI , Pd=4198 PSI, Ti=250 F , Tm=277 F, WHT=215 F.
 </t>
  </si>
  <si>
    <t>EXPRO#3 (TMU)
FREQ= 48 Hz, CUR=93 A, USP/DSP=170/131PSI, PIP = 2215 PSI, PDP=4455 PSI ,  Tm=287F , WHT=240 F</t>
  </si>
  <si>
    <t xml:space="preserve"> INCREASE SH.S. F/8" T/10" </t>
  </si>
  <si>
    <t>EXPRO#2 (TMU)
FREQ= 50 Hz , CUR=74 A, PDP= N/A PSI, PIP=1850 PSI, USP/ DSP = 250/170 PSI, WHT=230 F, Tm= 332 F,</t>
  </si>
  <si>
    <r>
      <t xml:space="preserve">PERFORMED TUBING TEST AGAINST FB-2 CHECK VALVE USING ESP , FOUND SIWHP DECREASED FROM 625 PSI TO ZERO IN FEW SECONDS, </t>
    </r>
    <r>
      <rPr>
        <b/>
        <sz val="12"/>
        <color rgb="FFFF0000"/>
        <rFont val="Calibri"/>
        <family val="2"/>
      </rPr>
      <t>CONFIRMED TBG LEAK</t>
    </r>
    <r>
      <rPr>
        <b/>
        <sz val="12"/>
        <color rgb="FF0000FF"/>
        <rFont val="Calibri"/>
        <family val="2"/>
      </rPr>
      <t>.</t>
    </r>
  </si>
  <si>
    <t>TOTAL RODS ( 10X1")</t>
  </si>
  <si>
    <t>TOTAL RODS ( 13X1")</t>
  </si>
  <si>
    <t>TOTAL RODS ( 18X1")</t>
  </si>
  <si>
    <t>TOTAL RODS ( 19X1")</t>
  </si>
  <si>
    <t>TOTAL RODS ( 29X1")</t>
  </si>
  <si>
    <t>BY PASSED DOWN HOLE SENSOR , PIP &amp; PDP SENSOR FAILED</t>
  </si>
  <si>
    <t>( 25X1"+120X7/8"+89X1"</t>
  </si>
  <si>
    <t>DOWN DUE TO VMR (HIGH MOTOR TEMP. TRIP) , STARTED GRADUALLY TO 50 HZ, CURR. = 74.6 A, PIP = 1880, USP/DSP = 220/130 PSI, WHT = 237 F , Tm = 333 F.</t>
  </si>
  <si>
    <t>EXPRO#3 (TMU)
FREQ= 50 Hz , CUR=74 A, PDP= N/A PSI, PIP=1890 PSI, USP/ DSP = 270/228 PSI, WHT=236 F, Tm= 333.5 F, GAS RATE=0.21 MMSCF/D, H2S = 4 PPM, CO2 = 2 %</t>
  </si>
  <si>
    <t xml:space="preserve">                            EXPRO#3 (TMU)                                        
 FREQ=50 Hz ,  CUR=81/83 A, PDP= 3440 PSI, PIP=1550 PSI, USP/ DSP = 270/175 PSI, WHT=233 F ,Tm=305 F, GAS RATE = 0.068 MMSCFD, H2S = 3 PPM, CO2 = 2 %</t>
  </si>
  <si>
    <t xml:space="preserve">EXPRO#3 (TMU)
 FREQ=50 HZ, CUR.=57.1 A,USP/DSP= 500/235, PIP = 1944 PSI, PDP = 3800 PSI, WHT=260 F, Tm = 306.5 F,GAS RATE= 0.088 MMSCF/D, H2S=5 PPM, CO2= 4 % </t>
  </si>
  <si>
    <t>EXPRO#3 (TMU) 
FREQ= 44 Hz, CUR=53.5 A, PIP= 2600 PSI, PDP= 4855 PSI,  M.T = 253 F, USP/DSP= 700/240 PSI , WHT=234 F</t>
  </si>
  <si>
    <t>HALL #3 (SKID)
 USP/DSP=200/180 PSI , Qg=0.245  MMSCF/D, H2S=6 PPM, CO2=4 %</t>
  </si>
  <si>
    <t>EXPRO#3(TMU)</t>
  </si>
  <si>
    <t xml:space="preserve">EXPRO#2 (TMU) , FREQ=46 HZ, CUR=28/31 A, Pi=232 PSI, Pd=2786 PSI , TI=201F,  Tm=226.5 F , WHP=175 PSI, WHT=147 F 
</t>
  </si>
  <si>
    <t xml:space="preserve">EXPRO #  2  (TMU)                              </t>
  </si>
  <si>
    <r>
      <t>NO PUMP ACTION , R.TRIP , HYDROTEST , NOT HOLD</t>
    </r>
    <r>
      <rPr>
        <b/>
        <sz val="14"/>
        <color rgb="FFFF0000"/>
        <rFont val="Calibri"/>
        <family val="2"/>
      </rPr>
      <t xml:space="preserve"> (EXPECTED LEAK @ SWIVEL) </t>
    </r>
    <r>
      <rPr>
        <b/>
        <sz val="12"/>
        <color rgb="FF0000FF"/>
        <rFont val="Calibri"/>
        <family val="2"/>
      </rPr>
      <t xml:space="preserve"> , R.TRIP W/2" ANCHOR PUMP , RET. (2 RODS X1") , SET ANCHOR @ 5550 FT , </t>
    </r>
    <r>
      <rPr>
        <b/>
        <sz val="12"/>
        <color rgb="FFFF0000"/>
        <rFont val="Calibri"/>
        <family val="2"/>
      </rPr>
      <t>STOPPED TBG HGR ROTATOR</t>
    </r>
    <r>
      <rPr>
        <b/>
        <sz val="12"/>
        <color rgb="FF0000FF"/>
        <rFont val="Calibri"/>
        <family val="2"/>
      </rPr>
      <t xml:space="preserve"> ,  ON STREAM</t>
    </r>
  </si>
  <si>
    <t>NO PUMP ACTION ,  , R.TRIP W/2" ANCHOR PUMP , RET. (1 RODS X1") , SET ANCHOR @ 5525 FT  ,  ON STREAM</t>
  </si>
  <si>
    <t xml:space="preserve">EXPRO#2 (TMU)
FREQ=48 HZ, CUR=81/81 A, USP/DSP=400/275 PSI , Pi=1700 PSI , Pd=4495PSI, Ti=251 F , Tm=286 F, WHT=215 F.
 </t>
  </si>
  <si>
    <r>
      <t xml:space="preserve">UNDER W/O DUE TO TBG LEAK , ( </t>
    </r>
    <r>
      <rPr>
        <b/>
        <sz val="12"/>
        <color rgb="FFFF0000"/>
        <rFont val="Calibri"/>
        <family val="2"/>
      </rPr>
      <t xml:space="preserve">FOUND HOLE IN JNT # 26 ,  HAD 10 OBSTRUCTION POINTS @ ( 5909 , 5946 , 6166 , 6220 , 6264 , 6310 , 6498 , 6616 , 6767 , 6875 , ), WORKED ON SAME BY KELLY TILL TILL PASSED OK </t>
    </r>
    <r>
      <rPr>
        <b/>
        <sz val="12"/>
        <color rgb="FF0000FF"/>
        <rFont val="Calibri"/>
        <family val="2"/>
      </rPr>
      <t xml:space="preserve"> ) , TAGGED BTM @ 9970 FT , RIH W/  (  PMX-H6  FLEX47 , SER 538 , (120,86) STAGES) ESP T/ 9210 FT ON 3-1/2" EUE TBG. MAX TUBE,  STARTED THE WELL WITH (FREQ.=48 HZ , CUR=79 A , PIP =1931 PSI , PDP=4269 PSI, Tm =139 C, Ti=120 C) , ON STREAM </t>
    </r>
    <r>
      <rPr>
        <b/>
        <sz val="12"/>
        <color rgb="FFFF0000"/>
        <rFont val="Calibri"/>
        <family val="2"/>
      </rPr>
      <t>10/6/2017</t>
    </r>
  </si>
  <si>
    <t>20X1" +119 X7/8" +71X1"</t>
  </si>
  <si>
    <t xml:space="preserve">NO PUMP ACTION , R.TRIP W/2 " ANCHOR PUMP , RETRIEVED (1X1") RODS,  SET ANCHOR @ 5250 FT, ON STREAM </t>
  </si>
  <si>
    <t>EXPRO # 3 (TMU) , 
FREQ= 50 Hz , CUR=68 A, PDP= N/A PSI, PIP=1890 PSI, USP/ DSP = 290/280 PSI, WHT=228 F.</t>
  </si>
  <si>
    <r>
      <t xml:space="preserve">PERFORMED HYDRO TEST , NOT HOLD </t>
    </r>
    <r>
      <rPr>
        <b/>
        <sz val="12"/>
        <color rgb="FFFF0000"/>
        <rFont val="Calibri"/>
        <family val="2"/>
      </rPr>
      <t>(CONFIRMED TBG LEAK)</t>
    </r>
  </si>
  <si>
    <r>
      <t xml:space="preserve">UNDER W/O DUE TO TBG LEAK , ( </t>
    </r>
    <r>
      <rPr>
        <b/>
        <sz val="12"/>
        <color rgb="FFFF0000"/>
        <rFont val="Calibri"/>
        <family val="2"/>
      </rPr>
      <t>FOUND TBG. IN GOOD CONDITION ( BOADY &amp; THREAD</t>
    </r>
    <r>
      <rPr>
        <b/>
        <sz val="12"/>
        <color rgb="FF0000FF"/>
        <rFont val="Calibri"/>
        <family val="2"/>
      </rPr>
      <t xml:space="preserve"> ) ,INSTALLED </t>
    </r>
    <r>
      <rPr>
        <b/>
        <sz val="12"/>
        <color rgb="FFFF0000"/>
        <rFont val="Calibri"/>
        <family val="2"/>
      </rPr>
      <t>ANCHOR CATCHER</t>
    </r>
    <r>
      <rPr>
        <b/>
        <sz val="12"/>
        <color rgb="FF0000FF"/>
        <rFont val="Calibri"/>
        <family val="2"/>
      </rPr>
      <t xml:space="preserve"> INSTEAD OF PHL PKR , TAGGED TD @ 6210 FT , RIH WITH 1.5' DHP WITH THE SAME S/R  ,  ( EXCPET 20X1"NEW S-88 ) , ( 25X1"+120X7/8"+94X1" ) , ON STREAM </t>
    </r>
    <r>
      <rPr>
        <b/>
        <sz val="12"/>
        <color rgb="FFFF0000"/>
        <rFont val="Calibri"/>
        <family val="2"/>
      </rPr>
      <t>12-6-2015 ( install ROTATING TBG HGR )</t>
    </r>
  </si>
  <si>
    <t>USP =300  PSI</t>
  </si>
  <si>
    <t xml:space="preserve">USP =  500 PSI </t>
  </si>
  <si>
    <r>
      <t xml:space="preserve">NO PUMP ACTION , R.TRIP WITH 1.5" SLIM ANCHOR PUMP , RETRIEVED ( 1X1") RODS  , SET ANCHOR PUMP @ 5725 FT   , ON STREAM </t>
    </r>
    <r>
      <rPr>
        <b/>
        <sz val="14"/>
        <rFont val="Calibri"/>
        <family val="2"/>
      </rPr>
      <t>(TIMER MODE 3 HRS ON , 3 HRS OFF)</t>
    </r>
    <r>
      <rPr>
        <b/>
        <sz val="12"/>
        <color rgb="FF0000FF"/>
        <rFont val="Calibri"/>
        <family val="2"/>
      </rPr>
      <t xml:space="preserve"> </t>
    </r>
  </si>
  <si>
    <t>NO PUMP ACTION , R.TRIP WITH 1.75" ANCHOR PUMP , RETRIEVED ( 1X1") RODS , SET ANCHOR PUMP @ 4925 FT , HYDROTEST , NOT HOLD , WAITING W/O</t>
  </si>
  <si>
    <t xml:space="preserve">EXPRO#3 (TMU) ESP BORETS 538-5000
FREQ=47 HZ, CUR=95 A, USP/DSP=460/250 PSI , Pi=1733 PSI , Pd=4596PSI, Ti=252 F , Tm=259 F, WHT=215 F.
 </t>
  </si>
  <si>
    <t>EXPRO#3 (TMU)
FREQ= 48 Hz, CUR=91/94 A, USP/DSP=210/177 PSI, PIP = 2313 PSI, PDP=4560 PSI ,  Tm=287F , WHT=240 F</t>
  </si>
  <si>
    <t>EXPRO#3 (TMU) 
FREQ= 44 Hz, CUR=53 A, USP/DSP= 630/160 PSI , WHT=232 F</t>
  </si>
  <si>
    <t xml:space="preserve">EXPRO#3 (TMU) ESP BORETS 538-5000
FREQ=47 HZ, CUR=95 A, USP/DSP=400/250 PSI , Pi=1650 PSI , Pd=4555 PSI, Ti=252 F , Tm=260 F.
 </t>
  </si>
  <si>
    <t>EXPRO#3 (TMU)
 FREQ=50 HZ, CUR.=56 A,USP/DSP= 510/233, PIP = 2005 PSI, PDP = 3810 PSI, WHT=222 F, Tm = 304 F.</t>
  </si>
  <si>
    <t>EXPRO #3 (TMU)      
FREQ=50 HZ, CUR= 76/79 A, USP/DSP = 360/225 PSI, PIP = 2020 PSI, PDP = 4000 PSI, WHT = 236 F, Ti = 245 F,  Tm = 304 F.</t>
  </si>
  <si>
    <t>EXPRO #2 (TMU)      
FREQ=50 HZ, CUR= 76/79 A, PIP = 1970 PSI, PDP = 4000 PSI, Ti = 245 F,  Tm = 302 F, H2S = 3 PPM, CO2 = 5 %</t>
  </si>
  <si>
    <t>EXPRO #2 (TMU)      
FREQ=50 HZ, CUR= 77/80 A, PIP = 1955 PSI, PDP = 4140 PSI, Ti = 245 F,  Tm = 305.5 F,  USP=350 PSI, H2S = 3 PPM, CO2 = 5 %</t>
  </si>
  <si>
    <t>EXPRO #1 (TMU)      
FREQ=50 HZ, CUR= 75.5 A, PIP = 2250 PSI, PDP = 4200 PSI, Ti = 122 C, Tm = 139 C,  USP=450 PSI</t>
  </si>
  <si>
    <t>EXPRO #3 (TMU)      
FREQ=50 HZ, CUR= 77/80 A, PIP = 2080 PSI, PDP = 4010 PSI, Ti = 245 F,  Tm = 302 F.</t>
  </si>
  <si>
    <t>EXPRO #3 (TMU)</t>
  </si>
  <si>
    <t>EXPRO #2 (TMU)</t>
  </si>
  <si>
    <t xml:space="preserve">EXPRO #3 (TMU) </t>
  </si>
  <si>
    <r>
      <t xml:space="preserve">ROD NO ( </t>
    </r>
    <r>
      <rPr>
        <b/>
        <sz val="12"/>
        <color rgb="FFFF0000"/>
        <rFont val="Calibri"/>
        <family val="2"/>
      </rPr>
      <t>1X7/8"</t>
    </r>
    <r>
      <rPr>
        <b/>
        <sz val="12"/>
        <color rgb="FF0000FF"/>
        <rFont val="Calibri"/>
        <family val="2"/>
      </rPr>
      <t>) PARTED , FISHED OK , MANY TRIES TO UNSET ANCHOR PUMP WITHOUT SUCCESS , WAITING FOR W/O</t>
    </r>
  </si>
  <si>
    <r>
      <t>ROD NO. (</t>
    </r>
    <r>
      <rPr>
        <b/>
        <sz val="12"/>
        <color rgb="FFFF0000"/>
        <rFont val="Calibri"/>
        <family val="2"/>
      </rPr>
      <t>2X7/8"</t>
    </r>
    <r>
      <rPr>
        <b/>
        <sz val="12"/>
        <color rgb="FF0000FF"/>
        <rFont val="Calibri"/>
        <family val="2"/>
      </rPr>
      <t xml:space="preserve">) PARTED , FISHED OK , CHANGED (25X1"+20X7/8" ON TOP OF 1" &amp; TOP OF 7/8" ) , </t>
    </r>
    <r>
      <rPr>
        <b/>
        <sz val="12"/>
        <color rgb="FFFF0000"/>
        <rFont val="Calibri"/>
        <family val="2"/>
      </rPr>
      <t>R.TRIP</t>
    </r>
    <r>
      <rPr>
        <b/>
        <sz val="12"/>
        <color rgb="FF0000FF"/>
        <rFont val="Calibri"/>
        <family val="2"/>
      </rPr>
      <t xml:space="preserve"> , ON STREAM </t>
    </r>
  </si>
  <si>
    <t xml:space="preserve">TIMER MODE </t>
  </si>
  <si>
    <r>
      <t xml:space="preserve">NO PUMP ACTION , TRIED TO UNSET DHP UNTIL 58 KLB W/O SUCCES , SPACE IN , </t>
    </r>
    <r>
      <rPr>
        <b/>
        <sz val="12"/>
        <rFont val="Calibri"/>
        <family val="2"/>
      </rPr>
      <t>ON STREAM</t>
    </r>
  </si>
  <si>
    <t>EXPRO # 3 (TMU)
FREQ= 50 Hz , CUR=74 A, Pd=4016 PSI, Pi=1740 PSI, WHP = 260 PSI, Tm= 318 F</t>
  </si>
  <si>
    <t>DOWN DUE TO DOWNHOLE SHORT CIRCUIT , WAITING W/O</t>
  </si>
  <si>
    <r>
      <t xml:space="preserve">UNDER W/O DUE TO DOWNHOLE SHORT CIRCUIT ,  FOUND </t>
    </r>
    <r>
      <rPr>
        <b/>
        <sz val="12"/>
        <color rgb="FFFF0000"/>
        <rFont val="Calibri"/>
        <family val="2"/>
      </rPr>
      <t>SHORT IN CABLE AGAINST  (STD'S NO 102 , 115 , 118 , 119 , 123 , 127 , 129 , 131 ( 2 SHORT POINTS) , 134 ( 2 SHORT POINTS) , 140)</t>
    </r>
    <r>
      <rPr>
        <b/>
        <sz val="12"/>
        <color rgb="FF0000FF"/>
        <rFont val="Calibri"/>
        <family val="2"/>
      </rPr>
      <t xml:space="preserve">  ,TAGGED TD@ 9962 FT  BY E/L, RIH W/ </t>
    </r>
    <r>
      <rPr>
        <b/>
        <sz val="16"/>
        <color rgb="FFFF0000"/>
        <rFont val="Calibri"/>
        <family val="2"/>
      </rPr>
      <t>3</t>
    </r>
    <r>
      <rPr>
        <b/>
        <sz val="12"/>
        <color rgb="FF0000FF"/>
        <rFont val="Calibri"/>
        <family val="2"/>
      </rPr>
      <t xml:space="preserve"> </t>
    </r>
    <r>
      <rPr>
        <b/>
        <sz val="12"/>
        <rFont val="Calibri"/>
        <family val="2"/>
      </rPr>
      <t xml:space="preserve">BORETS ESP 5000, SER 538 , (75,75,75) STAGES) </t>
    </r>
    <r>
      <rPr>
        <b/>
        <sz val="12"/>
        <color rgb="FF0000FF"/>
        <rFont val="Calibri"/>
        <family val="2"/>
      </rPr>
      <t xml:space="preserve">  T/ 5975 FT ,  STARTED THE WELL WITH ( PI= 1866 PSI, Pd=4597 PSI , Ti=251 F , Tm=259 F , VOLT = 2800 , 95 AMP @ 47 HZ, WHP= 500 PSI ) , ON STREAM ON </t>
    </r>
    <r>
      <rPr>
        <b/>
        <sz val="12"/>
        <rFont val="Calibri"/>
        <family val="2"/>
      </rPr>
      <t>27/6/2017</t>
    </r>
  </si>
  <si>
    <t>NO PUMP ACTION , R.TRIP WITH SLIM DHP, HYDROTEST , NOT HOLD , R.TRIP W/ 1.75" ANCHOR PUMP , RET. (3X1") ROD ,  SET ANCHOR @ 5800 FT , ON STREAM</t>
  </si>
  <si>
    <t>CHECKED DOWN HOLE SENSOR FOUND IT SHORTED , BY PASSED OK.</t>
  </si>
  <si>
    <t>B-I (5884-5886), (5888-5892), (5894-5900), (5912-5914)
B-III (6050-6058)</t>
  </si>
  <si>
    <t>S.F.L FOR (B-III, IV )</t>
  </si>
  <si>
    <t xml:space="preserve">N-97 COND.2 </t>
  </si>
  <si>
    <t>B-I &amp; III</t>
  </si>
  <si>
    <r>
      <t xml:space="preserve">UNDER W/O DUE TO TBG LEAK &amp; D/O B.P TO RE OPEN B-III ,  ( </t>
    </r>
    <r>
      <rPr>
        <b/>
        <sz val="12"/>
        <color rgb="FFFF0000"/>
        <rFont val="Calibri"/>
        <family val="2"/>
      </rPr>
      <t>FOUND CRACK IN JNT # 153 , OBSERVED 3 HOLE IN PIN @ JNT # 184</t>
    </r>
    <r>
      <rPr>
        <b/>
        <sz val="12"/>
        <color rgb="FF0000FF"/>
        <rFont val="Calibri"/>
        <family val="2"/>
      </rPr>
      <t xml:space="preserve"> ) , DRILL OUT 7" B.P.@ 6040 FT   , TAGGED TD @ 6222 FT BY 7" SCRAPPER , </t>
    </r>
    <r>
      <rPr>
        <b/>
        <sz val="12"/>
        <color rgb="FFFF0000"/>
        <rFont val="Calibri"/>
        <family val="2"/>
      </rPr>
      <t>REPERFORATED B-III (6050-6058 FT )5 FT</t>
    </r>
    <r>
      <rPr>
        <b/>
        <sz val="12"/>
        <color rgb="FF0000FF"/>
        <rFont val="Calibri"/>
        <family val="2"/>
      </rPr>
      <t xml:space="preserve"> ,</t>
    </r>
    <r>
      <rPr>
        <b/>
        <sz val="12"/>
        <color rgb="FF379947"/>
        <rFont val="Calibri"/>
        <family val="2"/>
      </rPr>
      <t xml:space="preserve"> B-I&amp;III ON PRODUCTION</t>
    </r>
    <r>
      <rPr>
        <b/>
        <sz val="12"/>
        <color rgb="FF0000FF"/>
        <rFont val="Calibri"/>
        <family val="2"/>
      </rPr>
      <t xml:space="preserve"> , RIH WITH </t>
    </r>
    <r>
      <rPr>
        <b/>
        <sz val="12"/>
        <color rgb="FFFF0000"/>
        <rFont val="Calibri"/>
        <family val="2"/>
      </rPr>
      <t>1.75" SLIM DHP</t>
    </r>
    <r>
      <rPr>
        <b/>
        <sz val="12"/>
        <color rgb="FF0000FF"/>
        <rFont val="Calibri"/>
        <family val="2"/>
      </rPr>
      <t xml:space="preserve"> AND </t>
    </r>
    <r>
      <rPr>
        <b/>
        <sz val="12"/>
        <color rgb="FFFF0000"/>
        <rFont val="Calibri"/>
        <family val="2"/>
      </rPr>
      <t xml:space="preserve">S/R N-97 COND.2 </t>
    </r>
    <r>
      <rPr>
        <b/>
        <sz val="12"/>
        <color rgb="FF0000FF"/>
        <rFont val="Calibri"/>
        <family val="2"/>
      </rPr>
      <t xml:space="preserve">WITH SLIM COUPLING ( 25X1"+125X7/8"+80X1" ) , ON STREAM </t>
    </r>
    <r>
      <rPr>
        <b/>
        <u/>
        <sz val="12"/>
        <color rgb="FFFF0000"/>
        <rFont val="Calibri"/>
        <family val="2"/>
      </rPr>
      <t>8/7/2017</t>
    </r>
    <r>
      <rPr>
        <b/>
        <sz val="12"/>
        <color rgb="FF0000FF"/>
        <rFont val="Calibri"/>
        <family val="2"/>
      </rPr>
      <t xml:space="preserve"> .</t>
    </r>
  </si>
  <si>
    <t>NO PUMP ACTION , R.TRIP W/2" ANCHOR PUMP , RET. (1 RODS X1") , SET ANCHOR @ 5500 FT  ,  ON STREAM</t>
  </si>
  <si>
    <t>EXPRO#2 (TMU) 
 WHP=180 PSI , Qg=0.205 MMSCF/D, H2S=0 PPM, CO2=1 %</t>
  </si>
  <si>
    <r>
      <t xml:space="preserve">NO PUMP ACTION , RESET DHP , R.TRIP W/ 1.5 " SLIMHOLE DHP , NO PROD. , R.TRIP W/ 1.75 " SLIMHOLE DHP, ACTION&amp; SUCTION , RESET DHP , HYDROTEST , NOT HOLD , </t>
    </r>
    <r>
      <rPr>
        <b/>
        <sz val="12"/>
        <color rgb="FFFF0000"/>
        <rFont val="Calibri"/>
        <family val="2"/>
      </rPr>
      <t>WAITING FOR ANCHOR PUMP OF 2 7/8" TBG</t>
    </r>
  </si>
  <si>
    <t>NO PUMP ACTION,RET. (6 RODS X1") , HYDROTEST , NOT HOLD ,  R.TRIP W/ 2" ANCHOR PUMP , RET. (4 RODS X1") , SET ANCHOR @ 5250 FT  ,  ON STREAM</t>
  </si>
  <si>
    <t>TOT. RET. (14 RODS X1")</t>
  </si>
  <si>
    <t xml:space="preserve">SHORT CSG JOINT @ 5804'
 2 7/8" TBG </t>
  </si>
  <si>
    <t xml:space="preserve">      B-I,                        
 DETECTED S.F.L. @ +/- 1050 FT</t>
  </si>
  <si>
    <t xml:space="preserve">TOTAL RETRIEVED ( 10X1") </t>
  </si>
  <si>
    <t>1.75"  SLIM ANCHOR PUMP</t>
  </si>
  <si>
    <r>
      <t xml:space="preserve">NO PUMP ACTION ,  RET. (4X1") ROD ,  SET ANCHOR @ 5800 FT , NOT PRODUCE , </t>
    </r>
    <r>
      <rPr>
        <b/>
        <u/>
        <sz val="12"/>
        <color rgb="FFFF0000"/>
        <rFont val="Calibri"/>
        <family val="2"/>
      </rPr>
      <t>WAITING FOR ANCHOR PUMP FOR 2 7/8" TBG , WAITING FOR W/O</t>
    </r>
  </si>
  <si>
    <t>DOWN DUE TO UNDERLOAD PROBLEM, STARTED GRADUALLY TO 50 HZ.</t>
  </si>
  <si>
    <t>DOWN DUE TO UNDER VOLTAGE, STATED GRADUALLY TO 47 HZ.</t>
  </si>
  <si>
    <t>RIH W/2.6" G.C, TAGGED @ 13788 FT ( S.L DEPTH )</t>
  </si>
  <si>
    <r>
      <t xml:space="preserve">PERFORATED KHATABA-2 THROUGH TBG GUN </t>
    </r>
    <r>
      <rPr>
        <b/>
        <sz val="12"/>
        <color rgb="FFFF0000"/>
        <rFont val="Calibri"/>
        <family val="2"/>
      </rPr>
      <t>( 13566-13576 ) 10 FT &amp; (13448-13455 ) 7FT</t>
    </r>
    <r>
      <rPr>
        <b/>
        <sz val="12"/>
        <color rgb="FF0000FF"/>
        <rFont val="Calibri"/>
        <family val="2"/>
      </rPr>
      <t xml:space="preserve">, T.O.F @ </t>
    </r>
    <r>
      <rPr>
        <b/>
        <sz val="12"/>
        <color rgb="FFFF0000"/>
        <rFont val="Calibri"/>
        <family val="2"/>
      </rPr>
      <t>13782</t>
    </r>
    <r>
      <rPr>
        <b/>
        <sz val="12"/>
        <color rgb="FF0000FF"/>
        <rFont val="Calibri"/>
        <family val="2"/>
      </rPr>
      <t xml:space="preserve"> ( E/L DEPTH ), </t>
    </r>
    <r>
      <rPr>
        <b/>
        <sz val="14"/>
        <color rgb="FFFF0000"/>
        <rFont val="Calibri"/>
        <family val="2"/>
      </rPr>
      <t xml:space="preserve">SIWHP = 2200 PSI, </t>
    </r>
    <r>
      <rPr>
        <b/>
        <sz val="12"/>
        <color rgb="FF0000FF"/>
        <rFont val="Calibri"/>
        <family val="2"/>
      </rPr>
      <t>DIVERTED THE WELL TO FLARE, WHP DROPPED TO ZERO WITHIN 20 MIN'S.</t>
    </r>
  </si>
  <si>
    <t>NO PUMP ACTION, R.TRIP W/NEW 2" DHP, HYDROTEST , NOT HOLD , R.TRIP W/ 2" ANCHOR PUMP , RET. 10 RODS : ( 2 RODS X1.5 "+ 8 RODS X1") , SET ANCHOR @ 5550     FT , ON STREAM.</t>
  </si>
  <si>
    <r>
      <t xml:space="preserve">RIH W/  GR , CCL TOOLS WITH 2.15 " DRIFT TOOL TO 11800 FT , PASSED OK   , PERFORMED COREELATION PASS,  RIH W/   CCL TOOLS WITH 2.125 " GUNS , STOPPED @ DEPTH 11287 FT , MANY TRAILS TO POOH , FOUND TOOL STUCKED  , APPLY MAX TENSION 2500 LB , 
                               </t>
    </r>
    <r>
      <rPr>
        <b/>
        <sz val="12"/>
        <color rgb="FFFF0000"/>
        <rFont val="Calibri"/>
        <family val="2"/>
      </rPr>
      <t xml:space="preserve">  FOUND TOOL FREE </t>
    </r>
    <r>
      <rPr>
        <b/>
        <sz val="12"/>
        <color rgb="FF0000FF"/>
        <rFont val="Calibri"/>
        <family val="2"/>
      </rPr>
      <t>, POOH , FOUND CCL , GUNS ON SURFACE OK.</t>
    </r>
  </si>
  <si>
    <r>
      <t xml:space="preserve">UNDER W/O DUE TO TBG LEAK , ( </t>
    </r>
    <r>
      <rPr>
        <b/>
        <sz val="12"/>
        <color rgb="FFFF0000"/>
        <rFont val="Calibri"/>
        <family val="2"/>
      </rPr>
      <t>FOUND CRACK IN JT ABOVE P.S.N )</t>
    </r>
    <r>
      <rPr>
        <b/>
        <sz val="12"/>
        <color rgb="FF0000FF"/>
        <rFont val="Calibri"/>
        <family val="2"/>
      </rPr>
      <t xml:space="preserve"> ,  TAGGED T.O.F @ 6378 FT ORKB (SCRAPPER)  ,</t>
    </r>
    <r>
      <rPr>
        <b/>
        <sz val="12"/>
        <color rgb="FFFF0000"/>
        <rFont val="Calibri"/>
        <family val="2"/>
      </rPr>
      <t xml:space="preserve"> </t>
    </r>
    <r>
      <rPr>
        <b/>
        <sz val="12"/>
        <rFont val="Calibri"/>
        <family val="2"/>
      </rPr>
      <t xml:space="preserve">INSTALLED  ANCHOR CATCHER 2 7/8" TBG </t>
    </r>
    <r>
      <rPr>
        <b/>
        <sz val="12"/>
        <color rgb="FF0000FF"/>
        <rFont val="Calibri"/>
        <family val="2"/>
      </rPr>
      <t xml:space="preserve">,  RIH WITH 1.75" SLIM DHP WITH ( SAME S/R EXCEPT 12X7/8" S-88 COND-2 ) ( 87X1"+126X7/8"+30 X1" ) , ON STREAM  </t>
    </r>
    <r>
      <rPr>
        <b/>
        <u/>
        <sz val="12"/>
        <color rgb="FFFF0000"/>
        <rFont val="Calibri"/>
        <family val="2"/>
      </rPr>
      <t>27-7-2017</t>
    </r>
  </si>
  <si>
    <t>TRANSFERRED S/U TO M-118</t>
  </si>
  <si>
    <r>
      <t xml:space="preserve">F. POUND </t>
    </r>
    <r>
      <rPr>
        <b/>
        <sz val="12"/>
        <color rgb="FFFF0000"/>
        <rFont val="Calibri"/>
        <family val="2"/>
      </rPr>
      <t>(P. FILLAGE= 85 %)</t>
    </r>
  </si>
  <si>
    <r>
      <t>F.POUND ,</t>
    </r>
    <r>
      <rPr>
        <b/>
        <sz val="12"/>
        <color rgb="FFFF0000"/>
        <rFont val="Calibri"/>
        <family val="2"/>
        <scheme val="minor"/>
      </rPr>
      <t xml:space="preserve"> P.FILLAGE +/- 75 %</t>
    </r>
  </si>
  <si>
    <t xml:space="preserve">RESET FOR ANCHOR PUMP , PERFORMED HYDRO TEST , ON STREAM </t>
  </si>
  <si>
    <t>NO PUMP ACTION , RESET , SPACE IN , ON STREAM</t>
  </si>
  <si>
    <t>1.5" SLIM DHP</t>
  </si>
  <si>
    <t>F. POUND, P. FILLAGE=65%</t>
  </si>
  <si>
    <t>PUMP TAGGING DOWN</t>
  </si>
  <si>
    <t>F. POUND (P. FILLAGE= 69 %)</t>
  </si>
  <si>
    <t xml:space="preserve"> ( 912 M-II , HAVE PROBLEM IN HOLES 112", 144" ) S/U MOVED TO M-122</t>
  </si>
  <si>
    <t>NO PUMP ACTION , R.TRIP WITH 1.5"  SLIM DHP, ON STREAM</t>
  </si>
  <si>
    <t>VALVE ROD UNSCREWED , FISHED , R.TRIP , ON STREAM</t>
  </si>
  <si>
    <r>
      <rPr>
        <b/>
        <sz val="12"/>
        <color rgb="FF13CB05"/>
        <rFont val="Calibri"/>
        <family val="2"/>
      </rPr>
      <t>AEB-VI ( 11346 – 11364 ) ,( 11566 – 11576 ) 
 ( 11612 – 11620 ) ( 11630 – 11658  )</t>
    </r>
    <r>
      <rPr>
        <b/>
        <sz val="12"/>
        <color indexed="12"/>
        <rFont val="Calibri"/>
        <family val="2"/>
      </rPr>
      <t xml:space="preserve">
</t>
    </r>
    <r>
      <rPr>
        <b/>
        <sz val="12"/>
        <rFont val="Calibri"/>
        <family val="2"/>
      </rPr>
      <t xml:space="preserve"> B-I (5,922-5,928)', (5,928-5,944) ISOLATED behind 7"CSG</t>
    </r>
  </si>
  <si>
    <t>UNDER W/O DUE TO TBG LEAK &amp; C/S F/ NF T/ S/R COMPLETION  , TAGGED @ 11870 FT (E/L DEPTH)  , RIH WITH S/R COMPELATION , SECURED THE WELL ON 8-8-2017</t>
  </si>
  <si>
    <r>
      <t xml:space="preserve">NO PUMP ACTION ,  R.TRIP </t>
    </r>
    <r>
      <rPr>
        <b/>
        <u/>
        <sz val="12"/>
        <color rgb="FFFF0000"/>
        <rFont val="Calibri"/>
        <family val="2"/>
      </rPr>
      <t>W /1.75 " DHP</t>
    </r>
    <r>
      <rPr>
        <b/>
        <sz val="12"/>
        <color rgb="FF0000FF"/>
        <rFont val="Calibri"/>
        <family val="2"/>
      </rPr>
      <t xml:space="preserve">  INSTEAD OF 1.5" DHP , ON STREAM </t>
    </r>
  </si>
  <si>
    <r>
      <t>ROD NO. (</t>
    </r>
    <r>
      <rPr>
        <b/>
        <sz val="12"/>
        <color rgb="FFFF0000"/>
        <rFont val="Calibri"/>
        <family val="2"/>
      </rPr>
      <t>24X7/8"</t>
    </r>
    <r>
      <rPr>
        <b/>
        <sz val="12"/>
        <color rgb="FF0000FF"/>
        <rFont val="Calibri"/>
        <family val="2"/>
      </rPr>
      <t>) PARTED, FISHED,</t>
    </r>
    <r>
      <rPr>
        <b/>
        <sz val="12"/>
        <color rgb="FFFF0000"/>
        <rFont val="Calibri"/>
        <family val="2"/>
      </rPr>
      <t xml:space="preserve"> R.TRIP</t>
    </r>
    <r>
      <rPr>
        <b/>
        <sz val="12"/>
        <color rgb="FF0000FF"/>
        <rFont val="Calibri"/>
        <family val="2"/>
      </rPr>
      <t xml:space="preserve"> ,  ON STREAM.</t>
    </r>
  </si>
  <si>
    <t>TRANSFERRED OLD S/U ( BESIDE THE WELL )  TO M-122</t>
  </si>
  <si>
    <t xml:space="preserve">NO PUMP ACTION,  R.TRIP , ON STREAM </t>
  </si>
  <si>
    <t>UNLOADING</t>
  </si>
  <si>
    <t>TOT. RET. (17X1")</t>
  </si>
  <si>
    <r>
      <t xml:space="preserve">VALVE ROD UNSCREWED , FISHED OK , R.TRIP W/ 2" ANCHOR PUMP , RET. 2+5 RODS X1") , R.TRIP W/ 2" ANCHOR PUMP (82X1"+120X7/8"+13X1.5") , SET ANCHOR @ 5375     FT , ON STREAM </t>
    </r>
    <r>
      <rPr>
        <b/>
        <sz val="12"/>
        <color rgb="FFFF0000"/>
        <rFont val="Calibri"/>
        <family val="2"/>
      </rPr>
      <t>22/8/2017</t>
    </r>
  </si>
  <si>
    <t>RE-START</t>
  </si>
  <si>
    <t>1.5" ANCHOR</t>
  </si>
  <si>
    <t xml:space="preserve">FREQ = 50 HZ , CURRENT = 77 AMP , PIP = 2030 PSI , PDP = 4000 PSI </t>
  </si>
  <si>
    <t xml:space="preserve">FREQ = 50 HZ , CURRENT = 77 AMP , PIP = 1980 PSI , PDP = 3975 PSI </t>
  </si>
  <si>
    <t xml:space="preserve">FREQ = 50 HZ , CURRENT = 77 AMP , PIP = 1950 PSI , PDP = 3982 PSI </t>
  </si>
  <si>
    <r>
      <t xml:space="preserve">UNDER W/O DUE TBG LEAK , </t>
    </r>
    <r>
      <rPr>
        <b/>
        <sz val="12"/>
        <color rgb="FFFF0000"/>
        <rFont val="Calibri"/>
        <family val="2"/>
      </rPr>
      <t>FOUND NO HOLES OR CRACKS &amp; SWIVEL BOX IS DAMAGE ( SWIVEL ROTATE NORMALLY) , (</t>
    </r>
    <r>
      <rPr>
        <b/>
        <u/>
        <sz val="12"/>
        <rFont val="Calibri"/>
        <family val="2"/>
      </rPr>
      <t xml:space="preserve"> FOUND 20 HOLES DURING INSPECTION OF TBG</t>
    </r>
    <r>
      <rPr>
        <b/>
        <sz val="12"/>
        <color rgb="FFFF0000"/>
        <rFont val="Calibri"/>
        <family val="2"/>
      </rPr>
      <t xml:space="preserve"> )</t>
    </r>
    <r>
      <rPr>
        <b/>
        <sz val="12"/>
        <color rgb="FF0000FF"/>
        <rFont val="Calibri"/>
        <family val="2"/>
      </rPr>
      <t xml:space="preserve"> , TAGGED @ 6184 FT BY E/L , INSTALLED ANCHORED CATCHER COMPLETION (2 7/8" TBG) , RIH W/ 1.75" SLIM HOLE DHP ON   </t>
    </r>
    <r>
      <rPr>
        <b/>
        <u/>
        <sz val="12"/>
        <color rgb="FFFF0000"/>
        <rFont val="Calibri"/>
        <family val="2"/>
      </rPr>
      <t>NEW N-97</t>
    </r>
    <r>
      <rPr>
        <b/>
        <sz val="12"/>
        <color rgb="FF0000FF"/>
        <rFont val="Calibri"/>
        <family val="2"/>
      </rPr>
      <t xml:space="preserve"> (25X1" + 120X7/8" +92X1"), ON STREAM  </t>
    </r>
    <r>
      <rPr>
        <b/>
        <u/>
        <sz val="12"/>
        <color rgb="FFFF0000"/>
        <rFont val="Calibri"/>
        <family val="2"/>
      </rPr>
      <t>2/7/2017</t>
    </r>
  </si>
  <si>
    <t>DOWN DUE TO  DOWNHOLE SHORT CIRCUIT , WAITING FOR W/O</t>
  </si>
  <si>
    <r>
      <t xml:space="preserve">KILL THE WELL , REPLACED X-TREE BY S.R WELL HEAD , RIH WITH 1.75" DHP &amp; NEW N-97 S/R ( 30X1"+150X7/8"+99X1") , RESET DHP , NOT PRODUCE ,  R.TRIP WITH 1.75" DHP , ON STREAM </t>
    </r>
    <r>
      <rPr>
        <b/>
        <u/>
        <sz val="12"/>
        <color rgb="FFFF0000"/>
        <rFont val="Calibri"/>
        <family val="2"/>
      </rPr>
      <t>25/8/2017</t>
    </r>
  </si>
  <si>
    <t>TOTAL RETRIEVED ( 10X1") RODS</t>
  </si>
  <si>
    <t>NO PUMP ACTION , R.TRIP , PERFORMED HYDRO TEST , NOT HOLD , R.TRIP WITH 2" ANCHOR PUMP , RETRIEVED ( 10X1" ) RODS, SET ANCHOR PUMP @ 5500 FT , ON STREAM</t>
  </si>
  <si>
    <t>TOTAL RETIEVED ( 10X1" ) RODS</t>
  </si>
  <si>
    <t>FOUND THE WELL NOT PRODUCE , PERFORMED HYDRO TEST AGAINST FB-2 PLUG , NOT HOLD , WAITING FOR W/O</t>
  </si>
  <si>
    <t>SWITCHED THE WELL TO TIMER MODE ( 2 HRS RUN / 4 HRS OFF )</t>
  </si>
  <si>
    <t>NO PUMP ACTION , RESET FOR DHP , TBG TEST , NOT HOLD, R.TRIP WITH 2" ANCHOR PUMP , RETRIEVED ( 5X1") RODS , SET ANCHOR PUMP @ 5775 FT , ON STREAM</t>
  </si>
  <si>
    <t>DOWN DUE TO VSD  PROBLEM , FIXED OK , ON STREAM</t>
  </si>
  <si>
    <r>
      <t xml:space="preserve">PERFORMED UNLOADING WITH N2, RIH W/C.T TO DEPTH 9000 FT, RETURN ONLY WATER, THEN NO RETURN, </t>
    </r>
    <r>
      <rPr>
        <b/>
        <sz val="12"/>
        <color rgb="FFFF0000"/>
        <rFont val="Calibri"/>
        <family val="2"/>
      </rPr>
      <t>SIWHP = ZERO PSI.</t>
    </r>
  </si>
  <si>
    <t>EXPRO # 3 (TMU)
FREQ= 50 Hz , CUR=78 A, Pd=4005 PSI, Pi=1685 PSI, WHP = 320 PSI, Tm= 330 F, WHT = 240 F.</t>
  </si>
  <si>
    <t>EXPRO#3 (TMU)
 FREQ=50 HZ, CUR.=56 A,USP/DSP= 550/260, PIP = 1930 PSI, PDP = 3852 PSI, WHT=235 F, Tm = 304 F.</t>
  </si>
  <si>
    <t>EXPRO#3 (TMU) 
FREQ= 44 Hz, CUR=52 A, USP/DSP= 560/170 PSI , WHT=234 F</t>
  </si>
  <si>
    <t>EXPRO #3 (TMU)      
FREQ=50 HZ, CUR= 77/80 A, USP/DSP = 520/210, PIP = 2010 PSI, PDP = 4000 PSI, Ti = 243 F,  Tm = 303 F.</t>
  </si>
  <si>
    <t xml:space="preserve">EXPRO#3 (TMU) 
FREQ=47 HZ, CUR=94/96 A, USP/DSP=450/295 PSI </t>
  </si>
  <si>
    <r>
      <t xml:space="preserve">UNDER W/O DUE TO SHORT CIRCUIT , ( @ JT NO#3 FOUND C,LINE PARTED @ JTNO 7 &amp; 10 HAD FRICTION  MARK , MESUER ROUND CABEL , FOUND SHOURT IN SAME , </t>
    </r>
    <r>
      <rPr>
        <b/>
        <sz val="12"/>
        <color rgb="FFFF0000"/>
        <rFont val="Calibri"/>
        <family val="2"/>
      </rPr>
      <t>FOUND SHROT IN UPPER MOTOR &amp; LOWER MOTOR IN GOOD CONDITION</t>
    </r>
    <r>
      <rPr>
        <b/>
        <sz val="12"/>
        <color rgb="FF0000FF"/>
        <rFont val="Calibri"/>
        <family val="2"/>
      </rPr>
      <t xml:space="preserve">  ) , TAGGED @ 9702 FT BY E/L ,RIH WITH 2 PUMPS FLEX-80, 170 STAGES , Series 538 TO DEPTH 8964 FT ,STARTED THE WELL  WITH   FREQ=48 Hz , CUR=  91 AMP , USP= 425 PSI, PIP= 2400 PSI  , PDP= 4865  PSI, Ti= 246 F, M.T = 284 F  , ON STREAM ON 30/8/2017</t>
    </r>
  </si>
  <si>
    <t>DECREASED S.L. F/144" TO 96"</t>
  </si>
  <si>
    <t>EXPOR#3 (TMU)</t>
  </si>
  <si>
    <r>
      <t xml:space="preserve">NO PUMP ACTION , R.TRIP WITH REDRESSED ANCHOR PUMP , STOPPED @ DEPTH 4250 FT , MANY TRIELS TO PASS WITHOUT SUCCESS , RIH WITH 2" G.C , STOPPED @ 4255 FT , RIH WITH IMPRESSION BLOCK , HAD MARK TBG WAS CUT , </t>
    </r>
    <r>
      <rPr>
        <b/>
        <sz val="12"/>
        <color rgb="FFFF0000"/>
        <rFont val="Calibri"/>
        <family val="2"/>
      </rPr>
      <t>WAITING FOR W/O.</t>
    </r>
  </si>
  <si>
    <t>EXPOR#3, ANCHOR PUMP</t>
  </si>
  <si>
    <t>EXPRO#2
FREQ= 48 Hz, CUR=87 A, USP/DSP=450/190 PSI, PIP = 2305 PSI, PDP=4728 PSI ,  Tm=287F , WHT=237 F</t>
  </si>
  <si>
    <t>EXPRO#3 (TMU), TIMER MODE</t>
  </si>
  <si>
    <t>DOWN DUE TO VSD INVERTER PROBLEM, PERFORMED NO LOAD TEST, STARTED OK.</t>
  </si>
  <si>
    <t xml:space="preserve">                          EXPRO #3 (TMU)                         WHP=160 PSI , Qg= 0.741 MMSCF/D, H2S=0 PPM, CO2=1 %</t>
  </si>
  <si>
    <r>
      <t xml:space="preserve">UNDER W/O DUE TO OBSTRUCTION , </t>
    </r>
    <r>
      <rPr>
        <b/>
        <sz val="12"/>
        <color rgb="FFFF0000"/>
        <rFont val="Calibri"/>
        <family val="2"/>
      </rPr>
      <t xml:space="preserve">FOUND HOLE @ JNT # 33 , CRAK IN FIRST JNT ABOVE PSN  &amp; DAMEDGE IN THREAD @ JNT # (5,6,15,20,21,22,23,24,29,31,32,34,35,36,37,38,39) </t>
    </r>
    <r>
      <rPr>
        <b/>
        <sz val="12"/>
        <color rgb="FF0000FF"/>
        <rFont val="Calibri"/>
        <family val="2"/>
      </rPr>
      <t xml:space="preserve">,  TAGGED T.O.F @ 6279 FT (E/L DEPTH)  , </t>
    </r>
    <r>
      <rPr>
        <b/>
        <sz val="12"/>
        <rFont val="Calibri"/>
        <family val="2"/>
      </rPr>
      <t>INSTALLED 2 7/8" TBG WITH ANCHOR CATCHER</t>
    </r>
    <r>
      <rPr>
        <b/>
        <sz val="12"/>
        <color rgb="FF0000FF"/>
        <rFont val="Calibri"/>
        <family val="2"/>
      </rPr>
      <t xml:space="preserve"> , </t>
    </r>
    <r>
      <rPr>
        <b/>
        <sz val="12"/>
        <color rgb="FF379947"/>
        <rFont val="Calibri"/>
        <family val="2"/>
      </rPr>
      <t>ALL INTERVALS ON PROD.</t>
    </r>
    <r>
      <rPr>
        <b/>
        <sz val="12"/>
        <color rgb="FF0000FF"/>
        <rFont val="Calibri"/>
        <family val="2"/>
      </rPr>
      <t xml:space="preserve"> ,  RIH WITH  1.75 " SLIM DHP ON SAME S/R (25*1" MOLDED SLIM HOLE + 121*7/8" + 93*1") EXCEPTED 25X1" MOLDED SLIM (S.BAR) , </t>
    </r>
    <r>
      <rPr>
        <b/>
        <sz val="12"/>
        <rFont val="Calibri"/>
        <family val="2"/>
      </rPr>
      <t>INSTALLED ROD ROTATOR</t>
    </r>
    <r>
      <rPr>
        <b/>
        <sz val="12"/>
        <color rgb="FF0000FF"/>
        <rFont val="Calibri"/>
        <family val="2"/>
      </rPr>
      <t>, ON STREAM 9/9/2017</t>
    </r>
  </si>
  <si>
    <r>
      <t xml:space="preserve">RIH W/2 M.G'S @ R-NIPPLE @ 11220 FT ( S.L DEPTH ), </t>
    </r>
    <r>
      <rPr>
        <b/>
        <sz val="12"/>
        <color rgb="FFFF0000"/>
        <rFont val="Calibri"/>
        <family val="2"/>
      </rPr>
      <t>SIWHP = 530 PSI</t>
    </r>
    <r>
      <rPr>
        <b/>
        <sz val="12"/>
        <rFont val="Calibri"/>
        <family val="2"/>
      </rPr>
      <t>.</t>
    </r>
  </si>
  <si>
    <r>
      <t xml:space="preserve">UNDER W/O DUE TO PERFORM FRAC JOB FOR KHATATBA-IIB ,  TAGGED BTTM  @ 12485 FT BY E/L , </t>
    </r>
    <r>
      <rPr>
        <b/>
        <sz val="12"/>
        <color rgb="FFFF0000"/>
        <rFont val="Calibri"/>
        <family val="2"/>
      </rPr>
      <t>REPORFORATED</t>
    </r>
    <r>
      <rPr>
        <b/>
        <sz val="12"/>
        <color rgb="FF0000FF"/>
        <rFont val="Calibri"/>
        <family val="2"/>
      </rPr>
      <t xml:space="preserve"> KHATATBA-IIB (12,126 – 12,166) 40 FT , PERFORMED </t>
    </r>
    <r>
      <rPr>
        <b/>
        <sz val="12"/>
        <color rgb="FFFF0000"/>
        <rFont val="Calibri"/>
        <family val="2"/>
      </rPr>
      <t>FRAC JOB</t>
    </r>
    <r>
      <rPr>
        <b/>
        <sz val="12"/>
        <color rgb="FF0000FF"/>
        <rFont val="Calibri"/>
        <family val="2"/>
      </rPr>
      <t xml:space="preserve"> AS THE FOLLOWING : (HALF LENTH = 374.4 FT , FRAC HIGHT  = 54.4 FT  ,  NET PRESSURE = 2922 PSI , FLUID EFFICIENCY = 37.1  % , EFFECTIVE FCD =270.9 ) , RIH W/ N.F. COMPLETION, UNLOADING THE WELL WITH N2 AT DEPTH 11000 FT, CIR. PRESS. = 1250 T/1300 PSI, GROSS = 400 T/460 B/D, WHP = 170/175 PSI , TOTAL N2 PUMPED 15500 GAL.</t>
    </r>
  </si>
  <si>
    <t>FIRST TEST WITHOUT LFTING BY N2</t>
  </si>
  <si>
    <t xml:space="preserve">                          EXPRO #3 (TMU)                                  FIXED CH.SIZE=62/64", WHP=179 PSI , Qg= 0.703 MMSCF/D, H2S=0 PPM, CO2=1 %</t>
  </si>
  <si>
    <t xml:space="preserve">                          EXPRO #3 (TMU)                                  FULLY OPEN, WHP=165 PSI , Qg= 0.778 MMSCF/D, H2S=0 PPM, CO2=1 %</t>
  </si>
  <si>
    <t>USP/DSP=300/225 PSI</t>
  </si>
  <si>
    <t>USP/DSP=200 PSI, WHT=80 C, CUR=16 A.</t>
  </si>
  <si>
    <t xml:space="preserve"> AEB-IIIG: (9620-9660)     </t>
  </si>
  <si>
    <t xml:space="preserve">            NO PUMP ACTION , R.TRIP , HYDROTEST , NOT HOLD , R.TRIP W/ 2" ANCHOR ,    RET. (10 RODS X1") , SET ANCHOR @ 5575 FT , ON STREAM</t>
  </si>
  <si>
    <t xml:space="preserve">                          EXPRO #3 (TMU)                                  FIXED CH.SIZE=48/64", WHP=185 PSI , Qg= 0.774 MMSCF/D, H2S=0 PPM, CO2=1 %</t>
  </si>
  <si>
    <t>CHANGE CHOKE SIZE TO 62/64"</t>
  </si>
  <si>
    <t>CHANGE CHOKE SIZE TO 48/64"</t>
  </si>
  <si>
    <t>KHATATBA-IIB</t>
  </si>
  <si>
    <t>NO PUMP ACTION, R.TRIP WITH 2" ANCHOR PUMP , RETRIEVED ( 5X1") RODS , SET ANCHOR PUMP @ 5650  FT , ON STREAM</t>
  </si>
  <si>
    <r>
      <t xml:space="preserve">VALVE ROD UNSCREW , FISHED OK , POOH WITH WITH S/R &amp; DHP , L/D THE SAME BESIDE THE WELL , ( </t>
    </r>
    <r>
      <rPr>
        <b/>
        <sz val="14"/>
        <color rgb="FFFF0000"/>
        <rFont val="Calibri"/>
        <family val="2"/>
        <scheme val="minor"/>
      </rPr>
      <t>NO AVAILABILITY FOR SLIM DHP</t>
    </r>
    <r>
      <rPr>
        <b/>
        <sz val="14"/>
        <color rgb="FF0000FF"/>
        <rFont val="Calibri"/>
        <family val="2"/>
        <scheme val="minor"/>
      </rPr>
      <t xml:space="preserve"> </t>
    </r>
    <r>
      <rPr>
        <b/>
        <sz val="12"/>
        <color rgb="FF0000FF"/>
        <rFont val="Calibri"/>
        <family val="2"/>
        <scheme val="minor"/>
      </rPr>
      <t xml:space="preserve"> ) ,  R.TRIP, ON STREAM </t>
    </r>
    <r>
      <rPr>
        <b/>
        <sz val="18"/>
        <color rgb="FFFF0000"/>
        <rFont val="Calibri"/>
        <family val="2"/>
        <scheme val="minor"/>
      </rPr>
      <t>8/9/2017</t>
    </r>
  </si>
  <si>
    <t xml:space="preserve"> FREQ. = 49 HZ, CURR. = 33 A, PIP = 442 PSI, PDP = 3100 PSI, Ti = 92 C, Tm = 130 C</t>
  </si>
  <si>
    <r>
      <t>UNDER W/O DUE TO ESP FIALURE ,(</t>
    </r>
    <r>
      <rPr>
        <b/>
        <sz val="12"/>
        <color rgb="FFFF0000"/>
        <rFont val="Calibri"/>
        <family val="2"/>
      </rPr>
      <t xml:space="preserve"> NO VISUAL HOLE OR CRACK DETECED ,  FOUND</t>
    </r>
    <r>
      <rPr>
        <b/>
        <sz val="12"/>
        <color rgb="FF0000FF"/>
        <rFont val="Calibri"/>
        <family val="2"/>
      </rPr>
      <t xml:space="preserve"> </t>
    </r>
    <r>
      <rPr>
        <b/>
        <sz val="12"/>
        <color rgb="FFFF0000"/>
        <rFont val="Calibri"/>
        <family val="2"/>
      </rPr>
      <t>UPPER &amp; LOWER PUMP HAD FREE ROTATION , PARTIALY PLUGED , SIDE PLAY SHAFT</t>
    </r>
    <r>
      <rPr>
        <b/>
        <sz val="12"/>
        <color rgb="FF0000FF"/>
        <rFont val="Calibri"/>
        <family val="2"/>
      </rPr>
      <t xml:space="preserve">),TAGED T.O.F. @ 6275 FT BY E/L,  RIH W/ESP P4, 346 STGS, SER 400, STARTED THE WELL WITH PARAMETERS: FREQ=48 HZ, CUR=34 A, Pi=640 PSI, PD= 2690 PSI, Ti= 91 C, Tm= 136 C , ON STREAM </t>
    </r>
    <r>
      <rPr>
        <b/>
        <u/>
        <sz val="12"/>
        <color rgb="FFFF0000"/>
        <rFont val="Calibri"/>
        <family val="2"/>
      </rPr>
      <t>11/9/2017</t>
    </r>
  </si>
  <si>
    <r>
      <rPr>
        <b/>
        <sz val="12"/>
        <color rgb="FFFF0000"/>
        <rFont val="Calibri"/>
        <family val="2"/>
      </rPr>
      <t>UNDER W/O DUE TO W.S.O &amp; CASING TEST</t>
    </r>
    <r>
      <rPr>
        <b/>
        <sz val="12"/>
        <color rgb="FF0000FF"/>
        <rFont val="Calibri"/>
        <family val="2"/>
      </rPr>
      <t>, FOUND PUMP STUCKED, FOUND</t>
    </r>
    <r>
      <rPr>
        <b/>
        <sz val="12"/>
        <rFont val="Calibri"/>
        <family val="2"/>
      </rPr>
      <t xml:space="preserve"> </t>
    </r>
    <r>
      <rPr>
        <b/>
        <u/>
        <sz val="16"/>
        <rFont val="Calibri"/>
        <family val="2"/>
      </rPr>
      <t>CSG LEAK</t>
    </r>
    <r>
      <rPr>
        <b/>
        <sz val="16"/>
        <rFont val="Calibri"/>
        <family val="2"/>
      </rPr>
      <t xml:space="preserve"> </t>
    </r>
    <r>
      <rPr>
        <b/>
        <sz val="12"/>
        <color rgb="FF0000FF"/>
        <rFont val="Calibri"/>
        <family val="2"/>
      </rPr>
      <t xml:space="preserve"> FROM 9000' TO 9055' BY MFIT ( MULTI FINGER IMAGING TOOL)) , DRILL OUT B.PLUG ,  TILL TAGGED  @ 9662 FT (E/L DEPTH) , </t>
    </r>
    <r>
      <rPr>
        <b/>
        <sz val="12"/>
        <color rgb="FFFF0000"/>
        <rFont val="Calibri"/>
        <family val="2"/>
      </rPr>
      <t>ISOLATED CSG LEAK BETWEEN TWO PKRS (UPPER @ 8883 FT , LOWER @ 9198  FT</t>
    </r>
    <r>
      <rPr>
        <b/>
        <sz val="12"/>
        <rFont val="Calibri"/>
        <family val="2"/>
      </rPr>
      <t xml:space="preserve">) </t>
    </r>
    <r>
      <rPr>
        <b/>
        <sz val="12"/>
        <color rgb="FF0000FF"/>
        <rFont val="Calibri"/>
        <family val="2"/>
      </rPr>
      <t xml:space="preserve">,  RIH W/ 2 ESP (SER 538, 150 STG SN-8000) TO DEPTH  7845 FT ,  STARTED THE WELL WITH    ( FREQ. : 50 HZ , PIP: 1780 PSI  , PDP: 4330 PSI , TI: 238 F , TM: 293 F , CURRENT: 68.6  AMP, WHP= 300 PSI ) , ON STREAM </t>
    </r>
    <r>
      <rPr>
        <b/>
        <sz val="12"/>
        <color rgb="FFFF0000"/>
        <rFont val="Calibri"/>
        <family val="2"/>
      </rPr>
      <t>22/9/2017</t>
    </r>
  </si>
  <si>
    <t>NO PUMP ACTION , R.TRIP W/ 1.75" ANCHOR PUMP , RET. (9 RODS X1" ) , SET ANCHOR @ 5175 FT , ON STREAM</t>
  </si>
  <si>
    <t>NO PUMP ACTION ,  R.TRIP W/ 1.75" ANCHOR PUMP , RET. (1 RODS X1" ) , S/R CONF. ( 61X1" +107 X7/8" + 29 X1" ) , SET ANCHOR @ 5150 FT ,  ON STREAM</t>
  </si>
  <si>
    <t>NO PUMP ACTION ,  R.TRIP W/ 1.75" ANCHOR PUMP , RET. (2 RODS X1" ) , S , SET ANCHOR @ 5100 FT ,  ON STREAM</t>
  </si>
  <si>
    <t>TRANSFERRED S/U TO NE-54</t>
  </si>
  <si>
    <r>
      <t xml:space="preserve">ROD NO ( </t>
    </r>
    <r>
      <rPr>
        <b/>
        <sz val="12"/>
        <color rgb="FFFF0000"/>
        <rFont val="Calibri"/>
        <family val="2"/>
      </rPr>
      <t>27X7/8"</t>
    </r>
    <r>
      <rPr>
        <b/>
        <sz val="12"/>
        <color rgb="FF0000FF"/>
        <rFont val="Calibri"/>
        <family val="2"/>
      </rPr>
      <t xml:space="preserve"> ) PARTED , FISHED OK , </t>
    </r>
    <r>
      <rPr>
        <b/>
        <u/>
        <sz val="12"/>
        <color rgb="FFFF0000"/>
        <rFont val="Calibri"/>
        <family val="2"/>
      </rPr>
      <t>R.TRIP</t>
    </r>
    <r>
      <rPr>
        <b/>
        <sz val="12"/>
        <color rgb="FF0000FF"/>
        <rFont val="Calibri"/>
        <family val="2"/>
      </rPr>
      <t xml:space="preserve"> , ON STREAM</t>
    </r>
  </si>
  <si>
    <t>THE WELL PARAMETERS : FREQ. = 50 HZ, CURR. = 68 A, Pi = 1789 PSI, PDP = 4333 PSI, Ti = 254 F, Tm = 293 F, WHP = 300 PSI</t>
  </si>
  <si>
    <t>POOH W/ S/R &amp; L/D SAME BESIDE THE WELL (80X1"+124X7/8"+27X1" S.BR)</t>
  </si>
  <si>
    <r>
      <t xml:space="preserve">NO PUMP ACTION , TOTAL RETRIEVED (38X1") RODS , </t>
    </r>
    <r>
      <rPr>
        <b/>
        <sz val="12"/>
        <color rgb="FFFF0000"/>
        <rFont val="Calibri"/>
        <family val="2"/>
      </rPr>
      <t>WAITING FOR W/O</t>
    </r>
  </si>
  <si>
    <t>AEB-VI (10,309' - 10,332') 23' FT</t>
  </si>
  <si>
    <t>S/L</t>
  </si>
  <si>
    <t>EXPRO # 2 (TMU)
FREQ= 50 Hz , CUR=78 A, Pd=3979 PSI, Pi=1519 PSI, WHP = 299 PSI, Tm= 330 F, WHT = 241 F.</t>
  </si>
  <si>
    <r>
      <t xml:space="preserve">RETRIEVED M.G. , </t>
    </r>
    <r>
      <rPr>
        <b/>
        <sz val="12"/>
        <color rgb="FF008000"/>
        <rFont val="Calibri"/>
        <family val="2"/>
      </rPr>
      <t>Pwf = 950 PSI , BHT=267 F @ 11220 FT  AT CHOKE 48/64"</t>
    </r>
    <r>
      <rPr>
        <b/>
        <sz val="12"/>
        <color rgb="FF0000FF"/>
        <rFont val="Calibri"/>
        <family val="2"/>
      </rPr>
      <t xml:space="preserve">  , 
</t>
    </r>
    <r>
      <rPr>
        <b/>
        <sz val="12"/>
        <color rgb="FFFF0000"/>
        <rFont val="Calibri"/>
        <family val="2"/>
      </rPr>
      <t>CHANGED CHOKE SIZE TO 42/64"</t>
    </r>
  </si>
  <si>
    <r>
      <t xml:space="preserve">PERFORMED PRESS. SURVEY : </t>
    </r>
    <r>
      <rPr>
        <b/>
        <sz val="12"/>
        <color rgb="FF008000"/>
        <rFont val="Calibri"/>
        <family val="2"/>
      </rPr>
      <t>Pwf = 975 PSI @ 10950 FT, P.G. = 0.1 PSI/FT.</t>
    </r>
  </si>
  <si>
    <r>
      <t xml:space="preserve">FINISHED DRILLING , COMPLETED THE WELL AS OIL PRODUCER AS </t>
    </r>
    <r>
      <rPr>
        <b/>
        <sz val="12"/>
        <color rgb="FFFF0000"/>
        <rFont val="Calibri"/>
        <family val="2"/>
      </rPr>
      <t>NATURAL FLOW</t>
    </r>
    <r>
      <rPr>
        <b/>
        <sz val="12"/>
        <color rgb="FF0000FF"/>
        <rFont val="Calibri"/>
        <family val="2"/>
      </rPr>
      <t xml:space="preserve"> FROM </t>
    </r>
    <r>
      <rPr>
        <b/>
        <sz val="12"/>
        <color rgb="FF00B050"/>
        <rFont val="Calibri"/>
        <family val="2"/>
      </rPr>
      <t xml:space="preserve"> AEB-VI (10,309' - 10,332') 23' FT  P=4240 Psi &amp; T=245 D.F </t>
    </r>
    <r>
      <rPr>
        <b/>
        <sz val="12"/>
        <color rgb="FF0000FF"/>
        <rFont val="Calibri"/>
        <family val="2"/>
      </rPr>
      <t>,  RIH W/ TCP STRING (</t>
    </r>
    <r>
      <rPr>
        <b/>
        <u/>
        <sz val="12"/>
        <color theme="9" tint="-0.499984740745262"/>
        <rFont val="Calibri"/>
        <family val="2"/>
      </rPr>
      <t>SHOT &amp; STAY</t>
    </r>
    <r>
      <rPr>
        <b/>
        <sz val="12"/>
        <color rgb="FF0000FF"/>
        <rFont val="Calibri"/>
        <family val="2"/>
      </rPr>
      <t xml:space="preserve">) , DROPPED FIRING BAR ( </t>
    </r>
    <r>
      <rPr>
        <b/>
        <sz val="12"/>
        <color rgb="FFFF0000"/>
        <rFont val="Calibri"/>
        <family val="2"/>
      </rPr>
      <t>1000 PSI UNDERBALANCE</t>
    </r>
    <r>
      <rPr>
        <b/>
        <sz val="12"/>
        <color rgb="FF0000FF"/>
        <rFont val="Calibri"/>
        <family val="2"/>
      </rPr>
      <t>) , NOT PRODUCE , RIH W/C.T TO DEPTH 10100 FT , WITH N2 PUMPING RATE, 400 SCF/MIN. N2, HAD RETURN LAST SAMPLE WC = 100 % , RETURN WATER SAL. +/- 214,000 NACL ACCORDING TO AGIBA LAB. ( KILLING WTR SAL. +/- 140,000 NACL),  RETURN IS FORMATION WATER )</t>
    </r>
  </si>
  <si>
    <r>
      <t>RIH W/ 2.25" BO SHIFTING TOOL , LATCHED ON 3.5" MTR AT 10231 FT , WORKED ON SAME TILL</t>
    </r>
    <r>
      <rPr>
        <b/>
        <sz val="12"/>
        <color rgb="FFFF0000"/>
        <rFont val="Calibri"/>
        <family val="2"/>
      </rPr>
      <t xml:space="preserve"> </t>
    </r>
    <r>
      <rPr>
        <b/>
        <u/>
        <sz val="12"/>
        <color rgb="FFFF0000"/>
        <rFont val="Calibri"/>
        <family val="2"/>
      </rPr>
      <t>RELEASED TCP GUN OK</t>
    </r>
    <r>
      <rPr>
        <b/>
        <sz val="12"/>
        <color rgb="FF0000FF"/>
        <rFont val="Calibri"/>
        <family val="2"/>
      </rPr>
      <t xml:space="preserve"> , CONTD RIH </t>
    </r>
    <r>
      <rPr>
        <b/>
        <u/>
        <sz val="12"/>
        <color rgb="FFFF0000"/>
        <rFont val="Calibri"/>
        <family val="2"/>
      </rPr>
      <t>FREE</t>
    </r>
    <r>
      <rPr>
        <b/>
        <sz val="12"/>
        <color rgb="FF0000FF"/>
        <rFont val="Calibri"/>
        <family val="2"/>
      </rPr>
      <t xml:space="preserve"> TO </t>
    </r>
    <r>
      <rPr>
        <b/>
        <sz val="12"/>
        <color rgb="FFFF0000"/>
        <rFont val="Calibri"/>
        <family val="2"/>
      </rPr>
      <t>10350</t>
    </r>
    <r>
      <rPr>
        <b/>
        <sz val="12"/>
        <color rgb="FF0000FF"/>
        <rFont val="Calibri"/>
        <family val="2"/>
      </rPr>
      <t xml:space="preserve"> FT (S/L DEPTH)</t>
    </r>
  </si>
  <si>
    <r>
      <t>WELL ( FLOWING )</t>
    </r>
    <r>
      <rPr>
        <sz val="24"/>
        <rFont val="Calibri"/>
        <family val="2"/>
      </rPr>
      <t xml:space="preserve"> :</t>
    </r>
    <r>
      <rPr>
        <b/>
        <sz val="24"/>
        <rFont val="Calibri"/>
        <family val="2"/>
      </rPr>
      <t xml:space="preserve">    NADA-3</t>
    </r>
  </si>
  <si>
    <t>STOPPED THE WELL DUE TO LOW PRODUCTIVITY</t>
  </si>
  <si>
    <r>
      <t xml:space="preserve">UNDER W/O DUE TO TBG LEAK , ( </t>
    </r>
    <r>
      <rPr>
        <b/>
        <sz val="12"/>
        <color rgb="FFFF0000"/>
        <rFont val="Calibri"/>
        <family val="2"/>
      </rPr>
      <t>FOUND CRACK IN JNT # 174 &amp; JNT # 192</t>
    </r>
    <r>
      <rPr>
        <b/>
        <sz val="12"/>
        <color rgb="FF0000FF"/>
        <rFont val="Calibri"/>
        <family val="2"/>
      </rPr>
      <t xml:space="preserve"> ) , RIH WITH 2" DHP &amp; </t>
    </r>
    <r>
      <rPr>
        <b/>
        <sz val="12"/>
        <color rgb="FFFF0000"/>
        <rFont val="Calibri"/>
        <family val="2"/>
      </rPr>
      <t>NEW N-97 S/R</t>
    </r>
    <r>
      <rPr>
        <b/>
        <sz val="12"/>
        <color rgb="FF0000FF"/>
        <rFont val="Calibri"/>
        <family val="2"/>
      </rPr>
      <t xml:space="preserve"> (25X1"+120X7/8"+88X1") , ON STREAM </t>
    </r>
    <r>
      <rPr>
        <b/>
        <sz val="12"/>
        <color rgb="FFFF0000"/>
        <rFont val="Calibri"/>
        <family val="2"/>
      </rPr>
      <t>9/10/2017</t>
    </r>
  </si>
  <si>
    <r>
      <t>ROD NO (</t>
    </r>
    <r>
      <rPr>
        <b/>
        <sz val="12"/>
        <color rgb="FFFF0000"/>
        <rFont val="Calibri"/>
        <family val="2"/>
        <scheme val="minor"/>
      </rPr>
      <t xml:space="preserve"> 10X1"</t>
    </r>
    <r>
      <rPr>
        <b/>
        <sz val="12"/>
        <color rgb="FF0000FF"/>
        <rFont val="Calibri"/>
        <family val="2"/>
        <scheme val="minor"/>
      </rPr>
      <t>) PARTED , FISHED OK ,  REPALCED , ON STREAM</t>
    </r>
  </si>
  <si>
    <r>
      <t>ROD NO (</t>
    </r>
    <r>
      <rPr>
        <b/>
        <sz val="12"/>
        <color rgb="FFFF0000"/>
        <rFont val="Calibri"/>
        <family val="2"/>
        <scheme val="minor"/>
      </rPr>
      <t xml:space="preserve"> 22X1"</t>
    </r>
    <r>
      <rPr>
        <b/>
        <sz val="12"/>
        <color rgb="FF0000FF"/>
        <rFont val="Calibri"/>
        <family val="2"/>
        <scheme val="minor"/>
      </rPr>
      <t>) PARTED , FISHED OK ,  REPALCED , ON STREAM</t>
    </r>
  </si>
  <si>
    <r>
      <t>NO PUMP ACTION , RET. (1 RODS X1" ) , SET ANCHOR @</t>
    </r>
    <r>
      <rPr>
        <b/>
        <sz val="12"/>
        <color rgb="FFFF0000"/>
        <rFont val="Calibri"/>
        <family val="2"/>
      </rPr>
      <t xml:space="preserve"> 5050 </t>
    </r>
    <r>
      <rPr>
        <b/>
        <sz val="12"/>
        <color rgb="FF0000FF"/>
        <rFont val="Calibri"/>
        <family val="2"/>
      </rPr>
      <t>FT , ON STREAM</t>
    </r>
  </si>
  <si>
    <t xml:space="preserve"> THE WELL RUNNING  WITH TIMER MODE ,  2 HRS ON , 4 HRS OFF</t>
  </si>
  <si>
    <t>EXPRO#2
FREQ= 48 Hz, CUR=85 A, USP/DSP=385/190 PSI, PIP = 2112 PSI, PDP=4607 PSI ,  Tm=270F , WHT=239 F</t>
  </si>
  <si>
    <t xml:space="preserve">                            EXPRO#3 (TMU)                                        
 FREQ=50 Hz ,  CUR=81/83 A, PDP= 3405 PSI, PIP=1535 PSI, USP/ DSP = 245/170 PSI, WHT=233 F ,Tm=305 F, GAS RATE = 0.09 MMSCFD, H2S = 3 PPM, CO2 = 5 %</t>
  </si>
  <si>
    <t xml:space="preserve">   EXPRO#2 (TMU)
 FREQ=50 Hz ,  CUR=81/82 A, PDP= 3408 PSI, PIP=1365 PSI, USP/ DSP = 260/182 PSI, WHT=233 F ,Tm=305 F</t>
  </si>
  <si>
    <t>EXPRO#2 (TMU)
 FREQ=50 HZ, CUR.=55.7 A,DSP= 102, PIP = 1777 PSI, PDP = 3840 PSI, WHT=225 F, Tm = 304 F.</t>
  </si>
  <si>
    <t>EXPRO#2 (TMU) 
FREQ= 44 Hz, CUR=52 A, USP/DSP= 545/159 PSI , WHT=234 F</t>
  </si>
  <si>
    <t>EXPRO #2 (TMU)      
FREQ=50 HZ, CUR= 77/80 A, USP/DSP = 520/222, PIP = 1840 PSI, PDP = 4000 PSI, Ti = 242 F,  Tm = 302 F.</t>
  </si>
  <si>
    <t>SEVERE S.V. LEAK</t>
  </si>
  <si>
    <r>
      <t xml:space="preserve">NO PUMP ACTION, R/T W/1.75" DHP, NO PROD, RESET, NO PROD, R/T W/ </t>
    </r>
    <r>
      <rPr>
        <b/>
        <sz val="12"/>
        <color rgb="FFFF0000"/>
        <rFont val="Calibri"/>
        <family val="2"/>
      </rPr>
      <t>1.75" ANCHOR PUMP</t>
    </r>
    <r>
      <rPr>
        <b/>
        <sz val="12"/>
        <color rgb="FF0000FF"/>
        <rFont val="Calibri"/>
        <family val="2"/>
      </rPr>
      <t>, RET.(5*1"), SET PUMP AT 5650 FT, ON STREAM ON 17-10-2017.</t>
    </r>
  </si>
  <si>
    <t>NO PUMP ACTION,  R/T W/2" ANCHOR PUMP, RET.(5X1") RODS, SET ANCHOR PUMP @ 5375  FT, ON STREAM.</t>
  </si>
  <si>
    <t xml:space="preserve">FLUID POUND , P.FILLAGE +/- 91 % </t>
  </si>
  <si>
    <t xml:space="preserve">FLUID POUND , P.FILLAGE +/- 78 % </t>
  </si>
  <si>
    <t>F.POUND , P,FILL.=74%</t>
  </si>
  <si>
    <t>FLUID POUND,PUMP FILLAGE = 84%</t>
  </si>
  <si>
    <t>CELLER FILLED W/SAND</t>
  </si>
  <si>
    <t>SLIGHT F. POUND (P. FILLAGE= 95 %)</t>
  </si>
  <si>
    <r>
      <t>SEVERE FLUID POUND ,</t>
    </r>
    <r>
      <rPr>
        <b/>
        <sz val="12"/>
        <color rgb="FFFF0000"/>
        <rFont val="Calibri"/>
        <family val="2"/>
      </rPr>
      <t xml:space="preserve"> P.FILLAGE +/- 24 %</t>
    </r>
  </si>
  <si>
    <t>GAS INTERFERENCE,  P.FILLAGE +/- 41 %</t>
  </si>
  <si>
    <t>SEVERE F.POUND , P.FILL.=53%</t>
  </si>
  <si>
    <t>DOWEN DUE TO PROBLEM IN GCS (GRAPHICALLY CONTROL SCREEN) CHANGE OK , START THE WELL DOWEN AGAIN DUE TO MOTOR STALL, MEGGER THE WELL PH-PH=4.7 OHM, PH-GR=50 M OHM , START THE WELL IN REVERSE MODE FOR 10 MINTS, THEN STARTED AGAIN FORWARD MODE , INCR. FREQ GRADUALLY TO 47 HZ .
WELL PARAMETER :- FREQ=47 HZ, PIP=2142 PSI, PDP=4344 PSI , CURR=100 AMP, TI=251 F, TM=258 F, WHP= 310 PSI, WHT=160 F.</t>
  </si>
  <si>
    <t>DOWN DUE TO OVERLOAD MANY TIMES , TRY TO START WITHOUT SUCCESS</t>
  </si>
  <si>
    <t xml:space="preserve"> SEVER F. POUND (P. FILLAGE= 25 %)</t>
  </si>
  <si>
    <t>RIH W/2.2" G.C. TO DEPTH 10920 FT</t>
  </si>
  <si>
    <t>S.F.L. = 2300 FT</t>
  </si>
  <si>
    <t>EXPRO#3 (TMU) 
FREQ=47 HZ, CUR=95 A, DSP=292 PSI , WHT = 240 F.</t>
  </si>
  <si>
    <r>
      <rPr>
        <b/>
        <sz val="12"/>
        <color rgb="FF13CB05"/>
        <rFont val="Calibri"/>
        <family val="2"/>
      </rPr>
      <t>PERFORATED MASAJED ( 10860-10885 )</t>
    </r>
    <r>
      <rPr>
        <b/>
        <sz val="12"/>
        <color rgb="FF0000FF"/>
        <rFont val="Calibri"/>
        <family val="2"/>
      </rPr>
      <t xml:space="preserve">, </t>
    </r>
    <r>
      <rPr>
        <b/>
        <sz val="12"/>
        <color rgb="FFFF0000"/>
        <rFont val="Calibri"/>
        <family val="2"/>
      </rPr>
      <t>SIWHP = ZERO PSI</t>
    </r>
    <r>
      <rPr>
        <b/>
        <sz val="12"/>
        <color rgb="FF0000FF"/>
        <rFont val="Calibri"/>
        <family val="2"/>
      </rPr>
      <t xml:space="preserve"> ( TOP OF FISH " TCP GUN " @ 10925 FT )</t>
    </r>
  </si>
  <si>
    <r>
      <t>ROD NO (</t>
    </r>
    <r>
      <rPr>
        <b/>
        <sz val="12"/>
        <color rgb="FFFF0000"/>
        <rFont val="Calibri"/>
        <family val="2"/>
        <scheme val="minor"/>
      </rPr>
      <t xml:space="preserve"> 20X1"</t>
    </r>
    <r>
      <rPr>
        <b/>
        <sz val="12"/>
        <color rgb="FF0000FF"/>
        <rFont val="Calibri"/>
        <family val="2"/>
        <scheme val="minor"/>
      </rPr>
      <t xml:space="preserve">) PARTED , FISHED OK ,  REPALCED (53*1") RODS OF TOP SECTION BY </t>
    </r>
    <r>
      <rPr>
        <b/>
        <sz val="12"/>
        <color rgb="FFFF0000"/>
        <rFont val="Calibri"/>
        <family val="2"/>
        <scheme val="minor"/>
      </rPr>
      <t>NEW N-97</t>
    </r>
    <r>
      <rPr>
        <b/>
        <sz val="12"/>
        <color rgb="FF0000FF"/>
        <rFont val="Calibri"/>
        <family val="2"/>
        <scheme val="minor"/>
      </rPr>
      <t xml:space="preserve">  , </t>
    </r>
    <r>
      <rPr>
        <b/>
        <u/>
        <sz val="12"/>
        <color rgb="FFFF0000"/>
        <rFont val="Calibri"/>
        <family val="2"/>
        <scheme val="minor"/>
      </rPr>
      <t>R.TRIP</t>
    </r>
    <r>
      <rPr>
        <b/>
        <sz val="12"/>
        <color rgb="FF0000FF"/>
        <rFont val="Calibri"/>
        <family val="2"/>
        <scheme val="minor"/>
      </rPr>
      <t xml:space="preserve"> , ON STREAM</t>
    </r>
  </si>
  <si>
    <t>NO PUMP ACTION, R/T W/2" ANCHOR PUMP, RET.(5X1") RODS, SET ANCHOR PUMP @ 5250  FT, ON STREAM.</t>
  </si>
  <si>
    <t>NO PUMP ACTION, R.TRIP W/ 2" ANCHOR PUMP , RET. 5 RODS  , SET ANCHOR @ 5250     FT , ON STREAM.</t>
  </si>
  <si>
    <t xml:space="preserve">NO PUMP ACTION, PERFORMED SPACE OUT FOR DHP, ON STREAM </t>
  </si>
  <si>
    <t>STARTED THE WELL BY SLB REP. , WITH FREQ. = 48 HZ , PIP=1058 PSI , PDP =2330 PSI , M.T =246 F , STATIC PIP = 2850 PSI, STATIC Ti = 216 F.</t>
  </si>
  <si>
    <t>EXPRO TMU #3
FREQ= 50  HZ,  CUR=28 A, PIP=520 PSI, PDP=2625 PSI, Ti =222 F , Tm=257 F , USP/DSP=150 PSI , WHT=127 F, H2S = 5 PPM, CO2 = 6  %</t>
  </si>
  <si>
    <t xml:space="preserve">                                EXPRO #3 (TMU)                                       FIXED CH.SIZE=48/64", WHP=185 PSI , Qg= N/A MMSCF/D, H2S=6 PPM, CO2=2 %</t>
  </si>
  <si>
    <t xml:space="preserve"> TESTED THE WELL, FOUND NO PUMP ACTION</t>
  </si>
  <si>
    <t xml:space="preserve">STOPPED THE WELL TO CONNECT SLB. WATCHER, STARTED @ FREQ. = 45 HZ, CURR. = 29 A, </t>
  </si>
  <si>
    <t>DOWN DUE TO OVERLOAD TWO TIMES, STARTED BY PARAMETERS : FREQ. = 49 HZ , CURR. = 27 A ( SET POINT = 32 AMP ), PIP=600 PSI , PDP =2635 PSI , Ti = 223.2 F, M.T =265.5 F</t>
  </si>
  <si>
    <t xml:space="preserve"> FREQ=50 HZ, CUR.=55 A, PIP = 1800 PSI, PDP = 3835 PSI, Ti = 245 F, Tm = 303 F, USP/DSP = 325/255 PSI,  WHT=225 F.</t>
  </si>
  <si>
    <t xml:space="preserve"> FREQ=50 HZ, CUR.=77/80 A, PIP = 1850 PSI, PDP = 3990 PSI, Ti = 242 F, Tm = 302.5 F, DSP = 215 PSI,  WHT=236 F.</t>
  </si>
  <si>
    <t xml:space="preserve"> FREQ=47 HZ, CUR.=95/96 A,  USP/DSP = 500/270 PSI,  WHT=240 F.</t>
  </si>
  <si>
    <r>
      <t>UNDER W/O DUE TO TBG LEAK , (</t>
    </r>
    <r>
      <rPr>
        <b/>
        <sz val="12"/>
        <color rgb="FFFF0000"/>
        <rFont val="Calibri"/>
        <family val="2"/>
      </rPr>
      <t>NO VISUAL CRACK OR HOLE FOUND</t>
    </r>
    <r>
      <rPr>
        <b/>
        <sz val="12"/>
        <color rgb="FF0000FF"/>
        <rFont val="Calibri"/>
        <family val="2"/>
      </rPr>
      <t xml:space="preserve"> ) </t>
    </r>
    <r>
      <rPr>
        <b/>
        <sz val="12"/>
        <color rgb="FFFF0000"/>
        <rFont val="Calibri"/>
        <family val="2"/>
      </rPr>
      <t>( DURING INSPECTION FOUND PITTING , WEAR &amp; HOLE )</t>
    </r>
    <r>
      <rPr>
        <b/>
        <sz val="12"/>
        <color rgb="FF0000FF"/>
        <rFont val="Calibri"/>
        <family val="2"/>
      </rPr>
      <t xml:space="preserve"> , TAGGED T.D.@  6398 FT , RIH WITH 2" DHP AND </t>
    </r>
    <r>
      <rPr>
        <b/>
        <u/>
        <sz val="12"/>
        <color rgb="FFFF0000"/>
        <rFont val="Calibri"/>
        <family val="2"/>
      </rPr>
      <t>NEW S/R ( 1" S-88 , 7/8" H-CH )</t>
    </r>
    <r>
      <rPr>
        <b/>
        <sz val="12"/>
        <color rgb="FF0000FF"/>
        <rFont val="Calibri"/>
        <family val="2"/>
      </rPr>
      <t xml:space="preserve"> , (25X1"+120X7/8"+91X1") , ON STREAM </t>
    </r>
    <r>
      <rPr>
        <b/>
        <sz val="12"/>
        <color rgb="FFFF0000"/>
        <rFont val="Calibri"/>
        <family val="2"/>
      </rPr>
      <t>21-11-2016.</t>
    </r>
  </si>
  <si>
    <t>EXPRO#3 (TMU) 
 FREQ=50 HZ, I=55 A,DSP= 100 PSI , PIP = 1786 PSI, PDP = 3838 PSI, WHT=233 F, Tm = 302 F.</t>
  </si>
  <si>
    <t xml:space="preserve"> F.POUND , P.FILLAGE +/- 74 %</t>
  </si>
  <si>
    <r>
      <t xml:space="preserve">DOWN  TWICE DUE TO VIBRATION LOCK OUT TRIP , STARTED  , THEN DOWN TWICE DUE TO OVER LOAD TRIP , NOT PRODUCE , </t>
    </r>
    <r>
      <rPr>
        <b/>
        <sz val="12"/>
        <color rgb="FFFF0000"/>
        <rFont val="Calibri"/>
        <family val="2"/>
      </rPr>
      <t>PERFORMED HYDRO TEST AGAINST 2.25" FB-2 PLUG UP TO 1000 PSI , HOLD OK , PERFORMED BACK FLUSING FOR ESP BY WATER , PUMPING RATE = 0.75 BBL/MIN , WHP = 1000 PSI , TOATL PUMPED +/- 70 BBLS , PRESSURE  @ PUMP=  4200 PSI</t>
    </r>
    <r>
      <rPr>
        <b/>
        <sz val="12"/>
        <color rgb="FF0000FF"/>
        <rFont val="Calibri"/>
        <family val="2"/>
      </rPr>
      <t xml:space="preserve"> , STARTED THE WELL BY SHLB. ENG. GRADUALLY TO  FREQ= 51  HZ,  CUR=30 A, PIP=200 PSI, PDP=3000 PSI, Ti =224 F ,Tm=290F , USP=DSP=145 PSI , WHT=145 F</t>
    </r>
  </si>
  <si>
    <t>EXPRO#3 (TMU), RES. DECLINE</t>
  </si>
  <si>
    <t>Expro#3 (TMU), RES. DECLINE</t>
  </si>
  <si>
    <t>THE RIGHT ROTATION IS ZERO DIRECTION ( 0 )</t>
  </si>
  <si>
    <r>
      <t xml:space="preserve">NO PUMP ACTION, CHECKED  </t>
    </r>
    <r>
      <rPr>
        <b/>
        <sz val="12"/>
        <color rgb="FFFF0000"/>
        <rFont val="Calibri"/>
        <family val="2"/>
      </rPr>
      <t>ANCHOR PUMP</t>
    </r>
    <r>
      <rPr>
        <b/>
        <sz val="12"/>
        <color rgb="FF0000FF"/>
        <rFont val="Calibri"/>
        <family val="2"/>
      </rPr>
      <t xml:space="preserve"> SETTING , FOUND OK ,  PUMP AT </t>
    </r>
    <r>
      <rPr>
        <b/>
        <sz val="12"/>
        <color rgb="FFFF0000"/>
        <rFont val="Calibri"/>
        <family val="2"/>
      </rPr>
      <t>5650</t>
    </r>
    <r>
      <rPr>
        <b/>
        <sz val="12"/>
        <color rgb="FF0000FF"/>
        <rFont val="Calibri"/>
        <family val="2"/>
      </rPr>
      <t xml:space="preserve"> FT, ON STREAM </t>
    </r>
  </si>
  <si>
    <t>NO PUMP ACTION, R.TRIP W/ 2" ANCHOR PUMP , RET. 8 RODS  ,  , S/R CONF. (71X1"+119X7/8"+13X1.5") , SET ANCHOR @ 5075 FT , ON STREAM.</t>
  </si>
  <si>
    <t>TOT. RET. (22X1" RODS)</t>
  </si>
  <si>
    <t>TOTAL RET. (30X1" RODS)</t>
  </si>
  <si>
    <t>NO PUMP ACTION , R.TRIP W/ 1.75" SLIM DHP , ON STREAM</t>
  </si>
  <si>
    <t xml:space="preserve">NO PUMP ACTION , R.TRIP W/ 1.75" SLIMHOLE DHP  ,  ON STREAM </t>
  </si>
  <si>
    <t>NO PUMP ACTION, R.TRIP WITH 2" ANCHOR PUMP , RETRIEVED ( 5X1") RODS , SET ANCHOR PUMP @ 5525  FT , ON STREAM</t>
  </si>
  <si>
    <r>
      <t>NO PUMP ACTION ,</t>
    </r>
    <r>
      <rPr>
        <b/>
        <sz val="12"/>
        <color rgb="FFFF0000"/>
        <rFont val="Calibri"/>
        <family val="2"/>
      </rPr>
      <t xml:space="preserve"> R.TRIP W/ 1.75" SLIM DHP</t>
    </r>
    <r>
      <rPr>
        <b/>
        <sz val="12"/>
        <color rgb="FF0000CC"/>
        <rFont val="Calibri"/>
        <family val="2"/>
      </rPr>
      <t xml:space="preserve"> , ON STREAM</t>
    </r>
  </si>
  <si>
    <r>
      <t>NO PUMP ACTION, R/T W/ 1.75" ANCHOR PUMP, RET.(6*7/8"),( RIH W 4X1" ) S/R CONF. ( 23X1"+95X7/8"+106X1") TRY TO SET ANCHOR WITHOUT SUCCESS , POOH , FOUND VALVE ROD UNSCREW , FISHED OK , RIH WITH 1.5" ANCHOR PUMP &amp; CONF.</t>
    </r>
    <r>
      <rPr>
        <b/>
        <sz val="12"/>
        <color rgb="FFFF0000"/>
        <rFont val="Calibri"/>
        <family val="2"/>
      </rPr>
      <t xml:space="preserve"> 
( 23X1"+91X7/8"+111X1" )</t>
    </r>
    <r>
      <rPr>
        <b/>
        <sz val="12"/>
        <color rgb="FF0000FF"/>
        <rFont val="Calibri"/>
        <family val="2"/>
      </rPr>
      <t xml:space="preserve"> , SET ANCHOR PUMP @ 5625  , ON STREAM </t>
    </r>
    <r>
      <rPr>
        <b/>
        <sz val="12"/>
        <color rgb="FFFF0000"/>
        <rFont val="Calibri"/>
        <family val="2"/>
      </rPr>
      <t>5-11-2017</t>
    </r>
  </si>
  <si>
    <t>DOWN MANY TIMES DUE TO OVERLOAD</t>
  </si>
  <si>
    <t>PERFORMED BACK WASH BY DIESEL, PUMPED +/- 30 BBL, PUMPING RATE 0.7 BBL/M, MAX WHP = 1000 PSI, STARTED @ FREQ. = 46 HZ, NO RETURN, REVERSE DIRECTION, STOPPED DUE TO OVERLOAD.</t>
  </si>
  <si>
    <t>TRANSFERRED S/U TO ROSA-N-11</t>
  </si>
  <si>
    <t>STARTED AT REVERSE DIRECTION @ FREQ. = 46 HZ, PRODUCED OK, INCREASED FREQ. T/49 HZ, DOWN DUE TO OVERLOAD</t>
  </si>
  <si>
    <r>
      <t>STARTED BY SCHL. ENG., PARAMETERS: FREQ.= 47 HZ , CURR.= 31 A , PIP/PDP= 2170/4600 PSI , Tm= 248 F , USP= 700 PSI, THEN</t>
    </r>
    <r>
      <rPr>
        <b/>
        <sz val="16"/>
        <color rgb="FFFF0000"/>
        <rFont val="Calibri"/>
        <family val="2"/>
      </rPr>
      <t xml:space="preserve"> DOWN AGAIN DUE TO OVERLOAD PROBLEM.</t>
    </r>
  </si>
  <si>
    <t>EXPRO # 2 (TMU)
FREQ= 50 Hz , CUR=77 A, Pd=3995 PSI, Pi=1505 PSI, WHP = 298 PSI, Tm= 331.2 F, WHT = 246 F , H2S= 5 PPM , CO2= 4 %</t>
  </si>
  <si>
    <r>
      <t xml:space="preserve">NO PUMP ACTION, RET.(5X1") , NO PROD. , </t>
    </r>
    <r>
      <rPr>
        <b/>
        <sz val="12"/>
        <color rgb="FFFF0000"/>
        <rFont val="Calibri"/>
        <family val="2"/>
        <scheme val="minor"/>
      </rPr>
      <t xml:space="preserve"> 2</t>
    </r>
    <r>
      <rPr>
        <b/>
        <sz val="12"/>
        <color rgb="FF0000FF"/>
        <rFont val="Calibri"/>
        <family val="2"/>
        <scheme val="minor"/>
      </rPr>
      <t xml:space="preserve"> R.TRIP W/ 1.5" ANCHOR PUMP, RET.(1X1") SET ANCHOR PUMP 5450 FT ,  NOT PRODUCE , WAITING FOR W/O </t>
    </r>
    <r>
      <rPr>
        <b/>
        <sz val="12"/>
        <color rgb="FFFF0000"/>
        <rFont val="Calibri"/>
        <family val="2"/>
        <scheme val="minor"/>
      </rPr>
      <t>20-11-2017</t>
    </r>
  </si>
  <si>
    <r>
      <t xml:space="preserve">NO PUMP ACTION,  R.TRIP , ON STREAM </t>
    </r>
    <r>
      <rPr>
        <b/>
        <sz val="12"/>
        <color rgb="FFFF0000"/>
        <rFont val="Calibri"/>
        <family val="2"/>
      </rPr>
      <t>20-11-2017</t>
    </r>
  </si>
  <si>
    <t xml:space="preserve">NO PUMP ACTION, R.TRIP , ON STREAM  </t>
  </si>
  <si>
    <r>
      <t>UNDER W/O DUE TO ESP PROBLEM , RE-PERF. , (</t>
    </r>
    <r>
      <rPr>
        <b/>
        <sz val="12"/>
        <color rgb="FFFF0000"/>
        <rFont val="Calibri"/>
        <family val="2"/>
      </rPr>
      <t xml:space="preserve"> FOUND STRONG  SIDE PLAY IN ALL PUMPS , BROKEN BEARING &amp; SHAFT CONNECTION IN TOP OF PUMPS , NO VAISAL LEAK OBSERVED ON TBG</t>
    </r>
    <r>
      <rPr>
        <b/>
        <sz val="12"/>
        <color rgb="FF0000FF"/>
        <rFont val="Calibri"/>
        <family val="2"/>
      </rPr>
      <t xml:space="preserve"> ) , </t>
    </r>
    <r>
      <rPr>
        <b/>
        <sz val="12"/>
        <color rgb="FF008000"/>
        <rFont val="Calibri"/>
        <family val="2"/>
      </rPr>
      <t>RE-PERF. AEB-I (8205’– 8211’) 6 FT (8246‘– 8262’)  16 FT   &amp; AEB-II B (8566’– 8610’) 44 ft</t>
    </r>
    <r>
      <rPr>
        <b/>
        <sz val="12"/>
        <color rgb="FF0000FF"/>
        <rFont val="Calibri"/>
        <family val="2"/>
      </rPr>
      <t xml:space="preserve"> ,  RIH WITH </t>
    </r>
    <r>
      <rPr>
        <b/>
        <sz val="12"/>
        <color rgb="FFFF0000"/>
        <rFont val="Calibri"/>
        <family val="2"/>
      </rPr>
      <t>4 SEC. ESP ( BORETS SER 400 - 500 - HSG 70 , 491 STGS</t>
    </r>
    <r>
      <rPr>
        <b/>
        <sz val="12"/>
        <color rgb="FF0000FF"/>
        <rFont val="Calibri"/>
        <family val="2"/>
      </rPr>
      <t xml:space="preserve"> ) TO DEPTH  7535 , </t>
    </r>
    <r>
      <rPr>
        <b/>
        <sz val="12"/>
        <color rgb="FFFF0000"/>
        <rFont val="Calibri"/>
        <family val="2"/>
      </rPr>
      <t>STATIC READING BEFOR STARTING PH-PH = 8.3 OHM, PH-GR =  30 MOHM</t>
    </r>
    <r>
      <rPr>
        <b/>
        <sz val="12"/>
        <color rgb="FF0000FF"/>
        <rFont val="Calibri"/>
        <family val="2"/>
      </rPr>
      <t xml:space="preserve"> , PIP = 2890 PSI  , BHT = 228 F , STARTED THE WELL W/ PARAMETERS , FREQ. = 50 HZ,  CURR. = 28 AMP , PIP = 2391PSI , PDP = 3429 PSI , MT = 251 F , BHT = 245 F  ,  VOLT =1805 , ON STREAM </t>
    </r>
    <r>
      <rPr>
        <b/>
        <sz val="12"/>
        <color rgb="FFFF0000"/>
        <rFont val="Calibri"/>
        <family val="2"/>
      </rPr>
      <t>20-11-2017</t>
    </r>
  </si>
  <si>
    <r>
      <t>WELL (  )</t>
    </r>
    <r>
      <rPr>
        <sz val="16"/>
        <rFont val="Calibri"/>
        <family val="2"/>
      </rPr>
      <t xml:space="preserve"> :</t>
    </r>
    <r>
      <rPr>
        <b/>
        <sz val="16"/>
        <rFont val="Calibri"/>
        <family val="2"/>
      </rPr>
      <t xml:space="preserve">    E-DEEP-16</t>
    </r>
  </si>
  <si>
    <t>AEB-I (8394-8398) 4 FT ,(8435-8455) 20 FT  AEB-IIB (8695-8710) 15 FT
AEB-IIB (8,815 – 8,832)</t>
  </si>
  <si>
    <r>
      <t xml:space="preserve">ROD UNSCERW , SCREW IN , R.TRIP WITH </t>
    </r>
    <r>
      <rPr>
        <b/>
        <u/>
        <sz val="12"/>
        <color rgb="FFFF0000"/>
        <rFont val="Calibri"/>
        <family val="2"/>
        <scheme val="minor"/>
      </rPr>
      <t>1.75" DHP</t>
    </r>
    <r>
      <rPr>
        <b/>
        <sz val="12"/>
        <color rgb="FF0000FF"/>
        <rFont val="Calibri"/>
        <family val="2"/>
        <scheme val="minor"/>
      </rPr>
      <t xml:space="preserve"> , ON STREAM</t>
    </r>
  </si>
  <si>
    <t>NO PUMP ACTION , R.TRIP , PERFORMED HYDRO TEST , NOT HOLD , R.TRIP WITH 2.25" ANCHOR PUMP , RETRIEVED ( 10X1" ) RODS , SET ANCHOR PUMP @ 5575 FT , ON STREAM</t>
  </si>
  <si>
    <t>TRANSFERRED S/U TO A-E-1X</t>
  </si>
  <si>
    <r>
      <t xml:space="preserve">UNDER W/O DUE TO C/S FROM WIW TO ESP PRODUCER , ( </t>
    </r>
    <r>
      <rPr>
        <b/>
        <sz val="12"/>
        <color rgb="FFFF0000"/>
        <rFont val="Calibri"/>
        <family val="2"/>
      </rPr>
      <t xml:space="preserve">7 FT OF 2-7/8" EUE BY PASS TBG THAT WAS PART OF PUMP SUPPORT , FOUND  BIG HOLES IN BODY OF RETREIVED PART &amp; END OF IRREGULAR SHAPE </t>
    </r>
    <r>
      <rPr>
        <b/>
        <sz val="12"/>
        <color rgb="FF0000FF"/>
        <rFont val="Calibri"/>
        <family val="2"/>
      </rPr>
      <t xml:space="preserve">) , RIH W/ 8.4" GAUGE RING &amp; JUNK BASKET ON CCL, STOPPED @ 9250 FT , SET 9-5/8" B.PLUG "MIDDLE OF RUBBER ELEMENT" @ 9000 ,  DUMPED 15 FT CMT (15 PPG) ABOVE 9-5/8" B.PLUG , </t>
    </r>
    <r>
      <rPr>
        <b/>
        <sz val="12"/>
        <rFont val="Calibri"/>
        <family val="2"/>
      </rPr>
      <t xml:space="preserve">RIH WITH  HALLIBURTON TCP TEST STRING "SHOT &amp; PULL, </t>
    </r>
    <r>
      <rPr>
        <b/>
        <sz val="12"/>
        <color rgb="FFFF0000"/>
        <rFont val="Calibri"/>
        <family val="2"/>
      </rPr>
      <t>PERFORATED AEB-IIB (8,815 – 8,832) (17 FT) P=3,300 psi</t>
    </r>
    <r>
      <rPr>
        <b/>
        <sz val="12"/>
        <rFont val="Calibri"/>
        <family val="2"/>
      </rPr>
      <t xml:space="preserve"> , LIFTING THE WELL  WITH N2 TO DEPTH 8400 FT , HAD RETURN WATER + N2 , THEN ONLY N2 WITH 900 PSI CIRC. PRES. &amp; STABLIZED , KILLED THE WELL , POOH WITH TCP STRING</t>
    </r>
    <r>
      <rPr>
        <b/>
        <sz val="12"/>
        <color rgb="FF0000FF"/>
        <rFont val="Calibri"/>
        <family val="2"/>
      </rPr>
      <t xml:space="preserve"> , FOUND PWF = 300 PSI DURING LIFTING ,  </t>
    </r>
    <r>
      <rPr>
        <b/>
        <sz val="12"/>
        <color rgb="FFFF0000"/>
        <rFont val="Calibri"/>
        <family val="2"/>
      </rPr>
      <t xml:space="preserve"> RIH WITH CSG GUN ,   PERFORATED AEB-I (8394-8398) 4 FT ,(8435-8455) 20 FT &amp; AEB-IIB (8695-8710) 15 FT , RIH WITH TEST STRING , LIFTING THE WELL W/ N2 @ 8000 FT, HAD 100% WTR + N2 ON RETURN , SALINITY:   208,000 NACL. , ( FORMATION WATER ) , CIRC. PRES.: 2600 PSI  "STABLIZED" , WHP: 50 PSI MEASURED RATE THROUGH TEST PACKAGE = +/- 2300 BWPD ,  TOTAL NITROGEN USED: 4000 GAL</t>
    </r>
    <r>
      <rPr>
        <b/>
        <sz val="12"/>
        <color rgb="FF0000FF"/>
        <rFont val="Calibri"/>
        <family val="2"/>
      </rPr>
      <t xml:space="preserve">. , CIRC. WELL W/ 55 BBL 8.9 PPG KHARITA WTR (HAD NO RETURN AFTER PUMPING 30 BBL) , POOH WITH TEST STRING ,  </t>
    </r>
    <r>
      <rPr>
        <b/>
        <sz val="12"/>
        <color rgb="FFFF0000"/>
        <rFont val="Calibri"/>
        <family val="2"/>
      </rPr>
      <t>PERFORMED 1ST TEMPORARY P&amp;A BALANCED CMT PLUG F/ 9000' T/ 8600' , PERFORMED 2ND TEMPORARY P&amp;A BALANCED CMT PLUG F/ 8600' T/ 8200'</t>
    </r>
    <r>
      <rPr>
        <b/>
        <sz val="12"/>
        <color rgb="FF0000FF"/>
        <rFont val="Calibri"/>
        <family val="2"/>
      </rPr>
      <t xml:space="preserve"> , SECURED WELL .</t>
    </r>
  </si>
  <si>
    <t xml:space="preserve">EXPRO TMU #3
FREQ= 50  HZ,  CUR=23 A, PIP=755 PSI, PDP=3000 PSI, Ti =230 F , Tm=237 F , </t>
  </si>
  <si>
    <t>EXPRO (TMU-2)
FREQ = 50  HZ , CURR. = 23.5 A, PIP = 865 PSI , PDP = 2920 PSI , Ti = 231 F , Tm = 237 F.</t>
  </si>
  <si>
    <t>EXPRO (TMU-2)
FREQ=47 HZ, CUR=95/96 A, DSP=225 PSI , WHT = 239 F.</t>
  </si>
  <si>
    <t>TOTAL RET. (30X1" RODS +  5X 7/8" RODS )</t>
  </si>
  <si>
    <t>SLIGHT S.V. LEAK</t>
  </si>
  <si>
    <t>SEVERE  S.V. LEAK</t>
  </si>
  <si>
    <t xml:space="preserve"> F.POUND , P.FILLAGE +/- 65 %</t>
  </si>
  <si>
    <t>SLIGHT F.POUND , P.FILLAGE +/- 94 %</t>
  </si>
  <si>
    <t>FLUID POUND, P.FILLAGE +/- 78 %</t>
  </si>
  <si>
    <t>STARTED THE WELL ( FREQ=50 HZ, CUR=68 A, Pi=1740 PSI, Pd=4200 PSI, Tm=280 F, USP=300 PSI, DSP=150 PSI, WHT=158 F)</t>
  </si>
  <si>
    <t>SLIGHT FLUID POUND, P.FILLAGE 95 %</t>
  </si>
  <si>
    <t>FLUID POUND, P.FILLAGE 83 %</t>
  </si>
  <si>
    <r>
      <rPr>
        <b/>
        <sz val="12"/>
        <color rgb="FF379947"/>
        <rFont val="Calibri"/>
        <family val="2"/>
      </rPr>
      <t xml:space="preserve"> AEB-IIIG   (9,782’ – 9,788’) , (9820'-9840')</t>
    </r>
    <r>
      <rPr>
        <b/>
        <sz val="12"/>
        <color rgb="FF0000FF"/>
        <rFont val="Calibri"/>
        <family val="2"/>
      </rPr>
      <t xml:space="preserve">
</t>
    </r>
    <r>
      <rPr>
        <b/>
        <sz val="12"/>
        <color theme="1"/>
        <rFont val="Calibri"/>
        <family val="2"/>
      </rPr>
      <t>AEB-IIIG (9,884’ – 9,902’) ISOLATED BY CMT  PLUG @ 9845 FT</t>
    </r>
  </si>
  <si>
    <t>AEB-III-G (9820'-9858')</t>
  </si>
  <si>
    <t>SN-2600 ,  SERIES 538, 228 STAGES</t>
  </si>
  <si>
    <r>
      <t xml:space="preserve">AEB-IIIG   (9,782’ – 9,788’) , (9820'-9840')
</t>
    </r>
    <r>
      <rPr>
        <b/>
        <sz val="20"/>
        <color rgb="FFFF0000"/>
        <rFont val="Calibri"/>
        <family val="2"/>
      </rPr>
      <t xml:space="preserve"> SN-2600 ,  SERIES 538, 228 STAGES</t>
    </r>
  </si>
  <si>
    <t>5846FT</t>
  </si>
  <si>
    <t>EXPRO # 2 (TMU)
FREQ= 50 Hz , CUR=77.5 A, Pd=3990 PSI, Pi=1470 PSI, WHP = 295 PSI, Tm= 323 F, WHT = 241 F , H2S= 5 PPM , CO2= 4 %</t>
  </si>
  <si>
    <t>FLUID POUNDING ( P.FILLAGE +/-97 % )</t>
  </si>
  <si>
    <t>F.POUND ( P.FILLAGE= 93%)</t>
  </si>
  <si>
    <r>
      <t xml:space="preserve">NO PUMP ACTION, R.TRIP </t>
    </r>
    <r>
      <rPr>
        <b/>
        <u/>
        <sz val="12"/>
        <color rgb="FFFF0000"/>
        <rFont val="Calibri"/>
        <family val="2"/>
      </rPr>
      <t>W/1.75"</t>
    </r>
    <r>
      <rPr>
        <b/>
        <sz val="12"/>
        <color rgb="FF0000FF"/>
        <rFont val="Calibri"/>
        <family val="2"/>
      </rPr>
      <t xml:space="preserve"> DHP INSTEAD OF 2" DHP , ON STREAM</t>
    </r>
  </si>
  <si>
    <t>NO PUMP ACTION, R.TRIP W/ 1.75" ANCHOR PUMP , RET. 5 RODS X 7/8" , SET ANCHOR @ 4950 FT , PERFORMED HYDRO TEST , HOLD OK , ON STREAM</t>
  </si>
  <si>
    <t>EXPRO#2 (TMU) 
FREQ= 50 Hz , CUR= 65.8 A, PIP= 1625 PSI, PDP= 4153 PSI , Ti= 239.2 F, Tm= 299.2 F</t>
  </si>
  <si>
    <t>EXPRO#2 (TMU) 
FREQ= 50 Hz , CUR= 65.8 A, PIP= 1581 PSI, PDP= 4085 PSI , Ti= 239.2 F, Tm= 296.5 F</t>
  </si>
  <si>
    <t>EXPRO#2
FREQ= 48 Hz, CUR=83/85 A, USP/DSP=343/160 PSI, PIP = 2020 PSI, PDP=4554 PSI , Ti = 246 F,  Tm=269F , WHT=238 F</t>
  </si>
  <si>
    <t>EXPRO (TMU-2)
FREQ = 50  HZ , CURR. = 23 A, PIP = 640 PSI , PDP = 3135 PSI , Ti = 229 F , Tm = 236 F.</t>
  </si>
  <si>
    <t>EXPRO#3 (TMU) 
 FREQ=50 HZ, I=55.4 A,DSP= 100 PSI , PIP = 1656 PSI, PDP = 3840 PSI, Ti = 245 F, WHT=233 F, Tm = 305 F.</t>
  </si>
  <si>
    <t>SLIGHT S.V. LEAK.</t>
  </si>
  <si>
    <t>TIMER MODE 3 / 3</t>
  </si>
  <si>
    <t>USP=500 PSI</t>
  </si>
  <si>
    <r>
      <t xml:space="preserve">UNDER W/O DUE TO HIGH W.C , ADD PERF. ,  TAGGED BTM @ 10289 BY E/L , </t>
    </r>
    <r>
      <rPr>
        <b/>
        <sz val="12"/>
        <color rgb="FFFF0000"/>
        <rFont val="Calibri"/>
        <family val="2"/>
      </rPr>
      <t>PERFORATED AEB-IIIG (9,884’ – 9,902’) (18 FT) Estimated P=3,000 psi , BY CSG GUN</t>
    </r>
    <r>
      <rPr>
        <b/>
        <sz val="12"/>
        <color rgb="FF0000FF"/>
        <rFont val="Calibri"/>
        <family val="2"/>
      </rPr>
      <t xml:space="preserve"> , RIH WITH TEST STRING WITH RTTS PKR TO ISOLATE  AEB-IIIG   (9820'-9858')  ,</t>
    </r>
    <r>
      <rPr>
        <b/>
        <sz val="12"/>
        <color rgb="FFFF0000"/>
        <rFont val="Calibri"/>
        <family val="2"/>
      </rPr>
      <t xml:space="preserve"> LIFTING THE WELL WITH N2 FOR  AEB-IIIG (9,884’ – 9,902’)  TO DEPTH  DEPTH 7000 FT , HAD RETURN WATER ONLY @ 1200 PSI CIRC. PRES.,  SALINITY: 206,000 NACL. ( FORMATION WATER )</t>
    </r>
    <r>
      <rPr>
        <b/>
        <sz val="12"/>
        <color rgb="FF0000FF"/>
        <rFont val="Calibri"/>
        <family val="2"/>
      </rPr>
      <t xml:space="preserve"> ,  </t>
    </r>
    <r>
      <rPr>
        <b/>
        <sz val="12"/>
        <rFont val="Calibri"/>
        <family val="2"/>
      </rPr>
      <t>PERFORMED CMT PLUG FROM  TO DEPTH 9470 TO  ISOLATE AEB-IIIG (9,884’ – 9,902’)</t>
    </r>
    <r>
      <rPr>
        <b/>
        <sz val="12"/>
        <color rgb="FF0000FF"/>
        <rFont val="Calibri"/>
        <family val="2"/>
      </rPr>
      <t xml:space="preserve"> ,  DRILL OUT CMT TO DEPTH 9845 FT ( CORRELATED DEPTH )  , </t>
    </r>
    <r>
      <rPr>
        <b/>
        <sz val="12"/>
        <color rgb="FF379947"/>
        <rFont val="Calibri"/>
        <family val="2"/>
      </rPr>
      <t>Re-Perforat AEB-III G (9,820' – 9,840') , ADD NEW PERF. IN AEB-III G (9,782’ – 9,788’) (06 FT)</t>
    </r>
    <r>
      <rPr>
        <b/>
        <sz val="12"/>
        <color rgb="FF0000FF"/>
        <rFont val="Calibri"/>
        <family val="2"/>
      </rPr>
      <t xml:space="preserve">  , RIH WITH </t>
    </r>
    <r>
      <rPr>
        <b/>
        <sz val="16"/>
        <color rgb="FF0000FF"/>
        <rFont val="Calibri"/>
        <family val="2"/>
      </rPr>
      <t>2</t>
    </r>
    <r>
      <rPr>
        <b/>
        <sz val="12"/>
        <color rgb="FF0000FF"/>
        <rFont val="Calibri"/>
        <family val="2"/>
      </rPr>
      <t xml:space="preserve"> SCTION  </t>
    </r>
    <r>
      <rPr>
        <b/>
        <sz val="12"/>
        <color rgb="FFFF0000"/>
        <rFont val="Calibri"/>
        <family val="2"/>
      </rPr>
      <t>REDA ESP SN-2600 ,  SERIES 538, 228 STAGES</t>
    </r>
    <r>
      <rPr>
        <b/>
        <sz val="12"/>
        <color rgb="FF0000FF"/>
        <rFont val="Calibri"/>
        <family val="2"/>
      </rPr>
      <t xml:space="preserve"> ,  TO 9325 FT , STARTED THE WELL WITH  FREQ=50 HZ, CUR=52 A, PIP=2560 PSI, PDP= 4200 PSI, ,Ti= 246 F, Tm=309 F,  USP=500 PSI , ON STREAM </t>
    </r>
    <r>
      <rPr>
        <b/>
        <sz val="12"/>
        <color rgb="FFFF0000"/>
        <rFont val="Calibri"/>
        <family val="2"/>
      </rPr>
      <t>7/12/17</t>
    </r>
  </si>
  <si>
    <t xml:space="preserve">   EXPRO#2 (TMU)
 FREQ=50 Hz ,  CUR=81/82 A, PDP= 3430PSI, PIP=1260 PSI, USP/ DSP = 250/178 PSI, WHT=233 F ,Tm=305 F</t>
  </si>
  <si>
    <t>EXPRO #2 (TMU)      
FREQ=50 HZ, CUR= 77/80 A, USP/DSP = 520/222, PIP = 1715 PSI, PDP = 4000 PSI, Ti = 242 F,  Tm = 302 F.</t>
  </si>
  <si>
    <t>SEVERE F.POUND , P.FILLAGE +/- 65 %</t>
  </si>
  <si>
    <t>EXPRO (TMU-2)
FREQ=47 HZ, CUR=94/95 A, DSP=205 PSI , WHT = 239 F.</t>
  </si>
  <si>
    <t>SEVERE FLUID POUND , P.FILLAGE +/- 32 %</t>
  </si>
  <si>
    <t>SLIGHT F.POUND , P.FILL.=84%</t>
  </si>
  <si>
    <t>1" H-CH COND-II &amp; 7/8" N-97 COND-II</t>
  </si>
  <si>
    <t>67 X1"+115X7/8"+11X1.5"</t>
  </si>
  <si>
    <t>EXPRO(TMU-2)</t>
  </si>
  <si>
    <t>CELLER FILL W/OIL</t>
  </si>
  <si>
    <t>SEVERE F.POUND , P.FILLAGE 65%</t>
  </si>
  <si>
    <r>
      <t>NO PUMP ACTION , R.TRIP ON S/R (85 X1''+  115 X 7/8''+  25 X1'' S.BAR),</t>
    </r>
    <r>
      <rPr>
        <b/>
        <sz val="12"/>
        <rFont val="Calibri"/>
        <family val="2"/>
      </rPr>
      <t xml:space="preserve"> </t>
    </r>
    <r>
      <rPr>
        <b/>
        <sz val="12"/>
        <color rgb="FFFF0000"/>
        <rFont val="Calibri"/>
        <family val="2"/>
      </rPr>
      <t>CHANGED ALL S/R (1" H-CH COND-II &amp; 7/8" N-97 COND-II)</t>
    </r>
    <r>
      <rPr>
        <b/>
        <sz val="12"/>
        <rFont val="Calibri"/>
        <family val="2"/>
      </rPr>
      <t xml:space="preserve"> </t>
    </r>
    <r>
      <rPr>
        <b/>
        <sz val="12"/>
        <color rgb="FF0000FF"/>
        <rFont val="Calibri"/>
        <family val="2"/>
      </rPr>
      <t>, ON STREAM</t>
    </r>
  </si>
  <si>
    <t>POOH WITH 1.75" DHP,  R.TRIP W/1.5" DHP, ON STREAM</t>
  </si>
  <si>
    <r>
      <t xml:space="preserve">NO PUMP ACTION, R.TRIP W/NEW 1.75" SLIM HOLE DHP , HYDROTEST , NOT HOLD , R.TRIP W/ 1.75" SLIM ANCHOR PUMP , RET. (5+5 RODS X1") ,  R.TRIP W/NEW 1.75" SLIM ANCHOR PUMP , S/R CONF. ( 24X1"+120X7/8"+83X1") , ON STREAM </t>
    </r>
    <r>
      <rPr>
        <b/>
        <sz val="12"/>
        <color rgb="FFFF0000"/>
        <rFont val="Calibri"/>
        <family val="2"/>
      </rPr>
      <t>16-12-2017</t>
    </r>
  </si>
  <si>
    <t xml:space="preserve">POLISHED ROD PARTED , FISHED OK ,  REPLACED , TRY TO SET PUMP WITHOUT SUCCESS , FOUND VALVE ROD PARTED , TRY TO FISH WITHOUT SUCCESS , ( ANCHOR PUMP LOST IN WELL ) RIH WITH ANCHOR PUMP ABOVE THE LOSTED ANCHOR PUMP , RETRIEVED ( 5X1" ) RODS , SET ANCHOR PUMP @ 5450 FT , ON STREAM </t>
  </si>
  <si>
    <t>EXPRO#2 (TMU) 
FREQ= 50 Hz, CUR=54.7 A, PIP= 2107 PSI, PDP = 4035 PSI ,Ti = 248 F, Tm = 311 F.</t>
  </si>
  <si>
    <t>TOTAL RETRIEVED (36X1") RODS</t>
  </si>
  <si>
    <t xml:space="preserve">TOTAL RETRIEVED (36X1" +  4X7/8") RODS </t>
  </si>
  <si>
    <t xml:space="preserve">                           EXPRO TMU #2                                             FREQ=50 HZ, CUR=49/52 A,  PIP=1740 PSI, PDP=2845  PSI, Ti = 230 F, Tm=293 F , WHP=250 PSI, WHT = 240 F</t>
  </si>
  <si>
    <t>EXPRO#2 (TMU), TIMER MODE 3/3</t>
  </si>
  <si>
    <r>
      <t xml:space="preserve">B-V
</t>
    </r>
    <r>
      <rPr>
        <b/>
        <sz val="16"/>
        <color rgb="FFFF0000"/>
        <rFont val="Calibri"/>
        <family val="2"/>
      </rPr>
      <t>SSD CLOSED AGAINST NEW B-III,IV</t>
    </r>
  </si>
  <si>
    <t>THE WELL RUNNING  WITH CONTINUES MODE</t>
  </si>
  <si>
    <r>
      <t>NO PUMP ACTION , R.TRIP WITH 2"ANCHOR PUMP  , RET. (4 RODS X7/8" ) , SET ANCHOR @</t>
    </r>
    <r>
      <rPr>
        <b/>
        <sz val="12"/>
        <color rgb="FFFF0000"/>
        <rFont val="Calibri"/>
        <family val="2"/>
      </rPr>
      <t xml:space="preserve"> 4950 </t>
    </r>
    <r>
      <rPr>
        <b/>
        <sz val="12"/>
        <color rgb="FF0000FF"/>
        <rFont val="Calibri"/>
        <family val="2"/>
      </rPr>
      <t xml:space="preserve">FT , PERFORMED TBG TEST ,  HOLD OK , ON STREAM </t>
    </r>
  </si>
  <si>
    <r>
      <t xml:space="preserve">VALVE ROD PARTED ,  TRIED TO FISH 1.75 " QUEEN DHP  W / OUT SUCCESS, R.TRIP W/ 1.5" SLIM ANCHOR PUMP, RET. 2 RODSX1",  SET ANCHOR @ 5750 FT , NOT PRODUCE , </t>
    </r>
    <r>
      <rPr>
        <b/>
        <sz val="12"/>
        <color rgb="FFFF0000"/>
        <rFont val="Calibri"/>
        <family val="2"/>
      </rPr>
      <t>WAITING FOR W/O</t>
    </r>
  </si>
  <si>
    <t xml:space="preserve">NO PUMP ACTION , R.TRIP  W/ 2" ANCHOR PUMP , RET. (1X1")  , SET ANCHOR PUMP @ 5425 FT , ON STREAM </t>
  </si>
  <si>
    <t xml:space="preserve">                                         EXPRO#2 (TMU)                                              FREQ= 50 Hz , CUR= 55.4 A, PIP= 1954  PSI, PDP= 3965 PSI , Ti= 248 F, Tm= 316 F, WHP= 160  PSI, WHT= 220 F</t>
  </si>
  <si>
    <t xml:space="preserve">                                          EXPRO#2 (TMU)                                              FREQ= 50 Hz , CUR= 66.5 A, PIP= 1515 PSI, PDP= 3940 PSI , Ti= 239.5 F, Tm= 292 F</t>
  </si>
  <si>
    <t>EXPRO#2 (TMU)
FREQ=50 HZ, CUR=N/A, PIP=75 PSI, Pd=2930 PSI ,  Ti=163 f , Tm = 253 f, WHP=350 PSI</t>
  </si>
  <si>
    <t>EXPRO#2 (TMU), LOW PUMP EFF.</t>
  </si>
  <si>
    <t>EXPRO#2 (TMU) 
WHP= 200 PSI , Qg= 0.382 MMSCF/D, H2S= 1 PPM , CO2= 3 %</t>
  </si>
  <si>
    <t>EXPRO # 2 (TMU)
FREQ= 50 Hz , CUR=76 A, Pd=3970 PSI, Pi=1400 PSI, WHP = 288 PSI, Tm= 325 F, WHT = 241 F , H2S= 5 PPM , CO2= 4 %</t>
  </si>
  <si>
    <t>EXPRO # 2 (TMU), AFTER W/O
FREQ=50 HZ, CUR= 42 A, USP=500 PSI, PIP = 1635 PSI, PDP = 3795 PSI, Ti = 245 F,  Tm = 291 F.</t>
  </si>
  <si>
    <t>EXPRO # 3 (TMU)
FREQ= 50 Hz, CUR=56 A, PIP= 1867 PSI, PDP = 3998 PSI ,Ti = 248 F, Tm = 317.3 F.</t>
  </si>
  <si>
    <t>EXPRO # 3 (TMU)
FREQ= 50 Hz , CUR= 67.3A, PIP= 1536 PSI, PDP= 3910 PSI , Ti= 239.7 F, Tm= 293.7 F</t>
  </si>
  <si>
    <t>25X1+120X7/8"+87X1</t>
  </si>
  <si>
    <t xml:space="preserve">AEB-IIID (8,980–8990) (9004-9008) (9018-9028) 
 AEB-IIIG  (9787'-9818') </t>
  </si>
  <si>
    <t xml:space="preserve">AEB-IIID (8,980 – 8990)(9004 - 9008)(9018 - 9028) 
 AEB-IIIG  (9787'-9818') </t>
  </si>
  <si>
    <t>P17 - SERIES 538 - 150 STAGES</t>
  </si>
  <si>
    <t>USP = 500 PSI</t>
  </si>
  <si>
    <r>
      <t>ROD NO (</t>
    </r>
    <r>
      <rPr>
        <b/>
        <sz val="12"/>
        <color rgb="FFFF0000"/>
        <rFont val="Calibri"/>
        <family val="2"/>
      </rPr>
      <t>10X7/8"</t>
    </r>
    <r>
      <rPr>
        <b/>
        <sz val="12"/>
        <color rgb="FF0000FF"/>
        <rFont val="Calibri"/>
        <family val="2"/>
      </rPr>
      <t xml:space="preserve">) PARTED , R.TRIP </t>
    </r>
    <r>
      <rPr>
        <b/>
        <sz val="12"/>
        <color rgb="FFFF0000"/>
        <rFont val="Calibri"/>
        <family val="2"/>
      </rPr>
      <t>W/1.5"</t>
    </r>
    <r>
      <rPr>
        <b/>
        <sz val="12"/>
        <color rgb="FF0000FF"/>
        <rFont val="Calibri"/>
        <family val="2"/>
      </rPr>
      <t xml:space="preserve"> DHP INSTEAD OF 1.75" DHP , ON STREAM</t>
    </r>
  </si>
  <si>
    <r>
      <t xml:space="preserve">UNDER W/O DUE TO WSO &amp; Add new perforation , ( FOUND ALL ESP EQUIPMENT IN GOOD CONDITION . ,  </t>
    </r>
    <r>
      <rPr>
        <b/>
        <sz val="12"/>
        <color rgb="FFFF0000"/>
        <rFont val="Calibri"/>
        <family val="2"/>
      </rPr>
      <t xml:space="preserve">FOUND CSG OBSTRACTION FROM / 9665 TO / 9675 FT , CLEANED OUT FILL FROM / 9786 FT TO 9820 FT </t>
    </r>
    <r>
      <rPr>
        <b/>
        <sz val="12"/>
        <color rgb="FF0000FF"/>
        <rFont val="Calibri"/>
        <family val="2"/>
      </rPr>
      <t>.   ,</t>
    </r>
    <r>
      <rPr>
        <b/>
        <sz val="12"/>
        <rFont val="Calibri"/>
        <family val="2"/>
      </rPr>
      <t xml:space="preserve"> PERFORMED CMT PLUG TO ISOLATE AEB-IIIG  (9805'-9818')</t>
    </r>
    <r>
      <rPr>
        <b/>
        <sz val="12"/>
        <color rgb="FF0000FF"/>
        <rFont val="Calibri"/>
        <family val="2"/>
      </rPr>
      <t xml:space="preserve">  , DRILLED OUT CMT FROM 9100 FT TO 9805 FT (E/L)  , </t>
    </r>
    <r>
      <rPr>
        <b/>
        <sz val="12"/>
        <rFont val="Calibri"/>
        <family val="2"/>
      </rPr>
      <t>REPERF.</t>
    </r>
    <r>
      <rPr>
        <b/>
        <sz val="12"/>
        <color rgb="FF0000FF"/>
        <rFont val="Calibri"/>
        <family val="2"/>
      </rPr>
      <t xml:space="preserve"> AEB III G (9787 - 9800) &amp; AEB-IIID (8,980 – 8990),</t>
    </r>
    <r>
      <rPr>
        <b/>
        <sz val="12"/>
        <rFont val="Calibri"/>
        <family val="2"/>
      </rPr>
      <t xml:space="preserve"> ADDED NEW PERF.</t>
    </r>
    <r>
      <rPr>
        <b/>
        <sz val="12"/>
        <color rgb="FF0000FF"/>
        <rFont val="Calibri"/>
        <family val="2"/>
      </rPr>
      <t xml:space="preserve"> AEB III D (9018 - 9028) (9004 - 9008)   ,  RIH WITH   ESP P-17, SER 538,  150 STG TO DEPTH 8107   FT    , STARTED WITH FOLLOWING PARAMETERS FREQ. 50 HZ , CURR. 42 A , Pi= 1690 PSI , Pd=3740 PSI , Tm =138 C, Ti= 114 C. , ON STREAM  </t>
    </r>
    <r>
      <rPr>
        <b/>
        <sz val="12"/>
        <color rgb="FFFF0000"/>
        <rFont val="Calibri"/>
        <family val="2"/>
      </rPr>
      <t>26-12-2017</t>
    </r>
  </si>
  <si>
    <t xml:space="preserve">** 2 7/8" TBG </t>
  </si>
  <si>
    <t xml:space="preserve"> B-I (5,900'-5,920') 20 FT</t>
  </si>
  <si>
    <r>
      <t xml:space="preserve">UNDER W/O DUE TO TBG LEAK , (  </t>
    </r>
    <r>
      <rPr>
        <b/>
        <sz val="12"/>
        <color rgb="FFFF0000"/>
        <rFont val="Calibri"/>
        <family val="2"/>
      </rPr>
      <t>HAD CRACK  IN JT. NO. 186 ABOVE P.S.N W/ 1 JT'S</t>
    </r>
    <r>
      <rPr>
        <b/>
        <sz val="12"/>
        <color rgb="FF0000FF"/>
        <rFont val="Calibri"/>
        <family val="2"/>
      </rPr>
      <t xml:space="preserve"> ) , TAGGED BTM </t>
    </r>
    <r>
      <rPr>
        <b/>
        <sz val="12"/>
        <color rgb="FFFF0000"/>
        <rFont val="Calibri"/>
        <family val="2"/>
      </rPr>
      <t>@ 6220</t>
    </r>
    <r>
      <rPr>
        <b/>
        <sz val="12"/>
        <color rgb="FF0000FF"/>
        <rFont val="Calibri"/>
        <family val="2"/>
      </rPr>
      <t xml:space="preserve"> FT BY E/L , </t>
    </r>
    <r>
      <rPr>
        <b/>
        <sz val="12"/>
        <color rgb="FFFF0000"/>
        <rFont val="Calibri"/>
        <family val="2"/>
      </rPr>
      <t>INSTALLED 2 7/8" ANCHORED CATCHER COMPLETION</t>
    </r>
    <r>
      <rPr>
        <b/>
        <sz val="12"/>
        <color rgb="FF0000FF"/>
        <rFont val="Calibri"/>
        <family val="2"/>
      </rPr>
      <t xml:space="preserve"> ,  RIH WITH 1.5" SLIM DHP AND </t>
    </r>
    <r>
      <rPr>
        <b/>
        <u/>
        <sz val="12"/>
        <color rgb="FFFF0000"/>
        <rFont val="Calibri"/>
        <family val="2"/>
      </rPr>
      <t>NEW D-78</t>
    </r>
    <r>
      <rPr>
        <b/>
        <sz val="12"/>
        <color rgb="FF0000FF"/>
        <rFont val="Calibri"/>
        <family val="2"/>
      </rPr>
      <t xml:space="preserve"> S/R ( </t>
    </r>
    <r>
      <rPr>
        <b/>
        <sz val="12"/>
        <color rgb="FFFF0000"/>
        <rFont val="Calibri"/>
        <family val="2"/>
      </rPr>
      <t>1" SLIM S/R</t>
    </r>
    <r>
      <rPr>
        <b/>
        <sz val="12"/>
        <color rgb="FF0000FF"/>
        <rFont val="Calibri"/>
        <family val="2"/>
      </rPr>
      <t xml:space="preserve"> ) , ( 25X1"+120X7/8"+85X1") , ON STREAM </t>
    </r>
    <r>
      <rPr>
        <b/>
        <sz val="12"/>
        <color rgb="FFFF0000"/>
        <rFont val="Calibri"/>
        <family val="2"/>
      </rPr>
      <t>28-12-2017</t>
    </r>
  </si>
  <si>
    <t>EXPRO # 3 (TMU)
FREQ=50 HZ, I=55.8 A,DSP= 238 PSI , PIP = 1631 PSI, PDP = 3830 PSI, Ti = 245 F, WHT=228 F, Tm = 304 F.</t>
  </si>
  <si>
    <t xml:space="preserve">EXPRO # 3 (TMU)
FREQ = 50  HZ , </t>
  </si>
  <si>
    <t>EXPRO # 3 (TMU)
FREQ=47 HZ, CUR=93 A, DSP=195 PSI , WHT = 237 F.</t>
  </si>
  <si>
    <r>
      <t xml:space="preserve">UNDER W/O DUE TO TBG LEAK , ( </t>
    </r>
    <r>
      <rPr>
        <b/>
        <sz val="12"/>
        <color rgb="FFFF0000"/>
        <rFont val="Calibri"/>
        <family val="2"/>
      </rPr>
      <t>FOUND NO VISUAL CRACKS</t>
    </r>
    <r>
      <rPr>
        <b/>
        <sz val="12"/>
        <color rgb="FF0000FF"/>
        <rFont val="Calibri"/>
        <family val="2"/>
      </rPr>
      <t xml:space="preserve"> )  , TAGGED BTM @ 6652' (610' RATE HOLE) (E/L), INSTALLED 2 7/8" ANCHORED CATHER TBG ,  RIH WITH 1.5 "  SLIM DHP &amp; SAME S/R  , ( 25X1"+ 120 X7/8"+ 87X1" ) , ON STREAM </t>
    </r>
    <r>
      <rPr>
        <b/>
        <sz val="12"/>
        <color rgb="FFFF0000"/>
        <rFont val="Calibri"/>
        <family val="2"/>
      </rPr>
      <t>28/12/2017</t>
    </r>
  </si>
  <si>
    <t xml:space="preserve">NO PUMP ACTION , R.TRIP WITH 1.5" SLIM DHP , HYDROTEST , NOT HOLD , R.TRIP WITH 1.5" SLIM ANCHOR PUMP , RETRIEVED ( 10X1" ) RODS , SET ANCHOR PUMP @ 5525 FT , ON STREAM </t>
  </si>
  <si>
    <t>PONY ROD JUST BELOW POLISHED ROD PARTED , FISHED OK , REPLACED , ON STREAM</t>
  </si>
  <si>
    <t xml:space="preserve">NO PUMP ACTION,  R.TRIP WITH 1.75" SLIM ANCHOR PUMP , RETRIEVED ( 5X1" ) RODS , SET ANCHOR PUMP @ 5400 FT , ON STREAM </t>
  </si>
  <si>
    <t>TOTAL RETRIEVED ( 10X1" ) RODS</t>
  </si>
  <si>
    <t>TOTAL RETRIEVED ( 15X1" ) RODS</t>
  </si>
  <si>
    <r>
      <t xml:space="preserve">ROD NO ( </t>
    </r>
    <r>
      <rPr>
        <b/>
        <sz val="12"/>
        <color rgb="FFFF0000"/>
        <rFont val="Calibri"/>
        <family val="2"/>
      </rPr>
      <t>14X1.5" S.BR</t>
    </r>
    <r>
      <rPr>
        <b/>
        <sz val="12"/>
        <color rgb="FF0000FF"/>
        <rFont val="Calibri"/>
        <family val="2"/>
      </rPr>
      <t xml:space="preserve"> ) PARTED , FISHED OK , </t>
    </r>
    <r>
      <rPr>
        <b/>
        <sz val="12"/>
        <color rgb="FFFF0000"/>
        <rFont val="Calibri"/>
        <family val="2"/>
      </rPr>
      <t>R.TRIP</t>
    </r>
    <r>
      <rPr>
        <b/>
        <sz val="12"/>
        <color rgb="FF0000FF"/>
        <rFont val="Calibri"/>
        <family val="2"/>
      </rPr>
      <t xml:space="preserve"> , S/R CONFG ( 14X1.5"+125X7/8"+96X1" ) , ON STREAM</t>
    </r>
  </si>
  <si>
    <r>
      <t xml:space="preserve">ROD NO ( </t>
    </r>
    <r>
      <rPr>
        <b/>
        <sz val="12"/>
        <color rgb="FFFF0000"/>
        <rFont val="Calibri"/>
        <family val="2"/>
      </rPr>
      <t>12X1.5" S.BR</t>
    </r>
    <r>
      <rPr>
        <b/>
        <sz val="12"/>
        <color rgb="FF0000FF"/>
        <rFont val="Calibri"/>
        <family val="2"/>
      </rPr>
      <t xml:space="preserve"> ) PARTED , FISHED OK , </t>
    </r>
    <r>
      <rPr>
        <b/>
        <sz val="12"/>
        <color rgb="FFFF0000"/>
        <rFont val="Calibri"/>
        <family val="2"/>
      </rPr>
      <t>R.TRIP</t>
    </r>
    <r>
      <rPr>
        <b/>
        <sz val="12"/>
        <color rgb="FF0000FF"/>
        <rFont val="Calibri"/>
        <family val="2"/>
      </rPr>
      <t xml:space="preserve"> ,  ON STREAM</t>
    </r>
  </si>
  <si>
    <r>
      <t xml:space="preserve">UNDER W/O DUE TO  TBG LEAK &amp; ADD PERF. ( FOUND 27 FT CUT OFF JT + 30 x 3-1/2" JTs, + COMPLETION BHA , FISHED OK ) , TAGGED TD @  6265 FT , ADD NEW INTERVALS  B-V (6138'-6150') 12 FT , INSTALLED SELECTIVE COMPLETION , </t>
    </r>
    <r>
      <rPr>
        <b/>
        <sz val="12"/>
        <color rgb="FF00B050"/>
        <rFont val="Calibri"/>
        <family val="2"/>
      </rPr>
      <t xml:space="preserve">KEPT UPPER SSD OPENED AGAINST B-I </t>
    </r>
    <r>
      <rPr>
        <b/>
        <sz val="12"/>
        <color rgb="FF0000FF"/>
        <rFont val="Calibri"/>
        <family val="2"/>
      </rPr>
      <t xml:space="preserve">&amp; </t>
    </r>
    <r>
      <rPr>
        <b/>
        <sz val="12"/>
        <color rgb="FFFF0000"/>
        <rFont val="Calibri"/>
        <family val="2"/>
      </rPr>
      <t xml:space="preserve">LOWER SSD CLOSED AGAINST B-III </t>
    </r>
    <r>
      <rPr>
        <b/>
        <sz val="12"/>
        <color rgb="FF0000FF"/>
        <rFont val="Calibri"/>
        <family val="2"/>
      </rPr>
      <t>, (</t>
    </r>
    <r>
      <rPr>
        <b/>
        <sz val="12"/>
        <color rgb="FF00B050"/>
        <rFont val="Calibri"/>
        <family val="2"/>
      </rPr>
      <t xml:space="preserve"> B-I&amp; V ON PRODUCTION</t>
    </r>
    <r>
      <rPr>
        <b/>
        <sz val="12"/>
        <color rgb="FF0000FF"/>
        <rFont val="Calibri"/>
        <family val="2"/>
      </rPr>
      <t xml:space="preserve"> ,</t>
    </r>
    <r>
      <rPr>
        <b/>
        <sz val="12"/>
        <color rgb="FFFF0000"/>
        <rFont val="Calibri"/>
        <family val="2"/>
      </rPr>
      <t xml:space="preserve"> B-III ISOLATED  </t>
    </r>
    <r>
      <rPr>
        <b/>
        <sz val="12"/>
        <color rgb="FF0000FF"/>
        <rFont val="Calibri"/>
        <family val="2"/>
      </rPr>
      <t>) , RIH WITH 2" DHP WITH</t>
    </r>
    <r>
      <rPr>
        <b/>
        <u/>
        <sz val="12"/>
        <color rgb="FFFF0000"/>
        <rFont val="Calibri"/>
        <family val="2"/>
      </rPr>
      <t xml:space="preserve"> NEW N-97 S/R</t>
    </r>
    <r>
      <rPr>
        <b/>
        <sz val="12"/>
        <color rgb="FF0000FF"/>
        <rFont val="Calibri"/>
        <family val="2"/>
      </rPr>
      <t xml:space="preserve"> ( 25X1"+125X7/8"+87X1" ) , ON STREAM</t>
    </r>
    <r>
      <rPr>
        <b/>
        <u/>
        <sz val="12"/>
        <color rgb="FFFF0000"/>
        <rFont val="Calibri"/>
        <family val="2"/>
      </rPr>
      <t xml:space="preserve"> 20/8/2016</t>
    </r>
  </si>
  <si>
    <t xml:space="preserve"> B-I (5920 – 5938) </t>
  </si>
  <si>
    <t xml:space="preserve"> B-I,III,V</t>
  </si>
  <si>
    <t>EXPRO#3 (TMU), ANCHOR PUMP</t>
  </si>
  <si>
    <t>EXPRO#3 (TMU), 1.5" DHP</t>
  </si>
  <si>
    <t>EXPRO#3 (TMU)
SH.S. 8"</t>
  </si>
  <si>
    <t xml:space="preserve">EXPRO#3 (TMU) , ANCHOR </t>
  </si>
  <si>
    <r>
      <t xml:space="preserve">DOWN DUE TO INTAKE &amp; MOTER TEMP PROBLEM, CHECKED SAME, </t>
    </r>
    <r>
      <rPr>
        <b/>
        <sz val="12"/>
        <color rgb="FFFF0000"/>
        <rFont val="Calibri"/>
        <family val="2"/>
      </rPr>
      <t xml:space="preserve">FOUND SENSOR PROBLEM, BYPASSED SAME </t>
    </r>
    <r>
      <rPr>
        <b/>
        <sz val="12"/>
        <rFont val="Calibri"/>
        <family val="2"/>
      </rPr>
      <t>&amp; STARTED THE WELL.</t>
    </r>
  </si>
  <si>
    <r>
      <t>N.P.A,  POOH WITH 1.5" DHP &amp; S/R , OPENED LOWER SSD AGAINST B-III , (</t>
    </r>
    <r>
      <rPr>
        <b/>
        <sz val="12"/>
        <color rgb="FF379947"/>
        <rFont val="Calibri"/>
        <family val="2"/>
        <scheme val="minor"/>
      </rPr>
      <t>B-I,III,V ON PRODUCTION</t>
    </r>
    <r>
      <rPr>
        <b/>
        <sz val="12"/>
        <color rgb="FF0000FF"/>
        <rFont val="Calibri"/>
        <family val="2"/>
        <scheme val="minor"/>
      </rPr>
      <t>) , RIH WITH 2" DHP AND SAME S/R , R.TRIP , RESET, HYDROTEST , NOT HOLD , R.TRIP  W/  2 " ANCHOR PUMP ,TOTAL RETRIEVED ( 10X1" ) RODS , SET ANCHOR PUMP @ 5675   FT , ON STREAM</t>
    </r>
  </si>
  <si>
    <t>AEB-III-G ( 9640'-9645')</t>
  </si>
  <si>
    <r>
      <t xml:space="preserve"> </t>
    </r>
    <r>
      <rPr>
        <b/>
        <sz val="12"/>
        <color rgb="FF00B050"/>
        <rFont val="Calibri"/>
        <family val="2"/>
      </rPr>
      <t>AEB-III-G</t>
    </r>
    <r>
      <rPr>
        <b/>
        <sz val="12"/>
        <color rgb="FF0000FF"/>
        <rFont val="Calibri"/>
        <family val="2"/>
      </rPr>
      <t xml:space="preserve">  (9640 –9645) </t>
    </r>
  </si>
  <si>
    <t xml:space="preserve">NO PUMP ACTION , R.TRIP W/ 1.75" SLIM HOLE DHP  ,  ON STREAM  </t>
  </si>
  <si>
    <r>
      <t xml:space="preserve">NO PUMP ACTION , R.TRIP </t>
    </r>
    <r>
      <rPr>
        <b/>
        <u/>
        <sz val="12"/>
        <color rgb="FFFF0000"/>
        <rFont val="Calibri"/>
        <family val="2"/>
      </rPr>
      <t>WITH 1.5" SLIM DHP</t>
    </r>
    <r>
      <rPr>
        <b/>
        <sz val="12"/>
        <color rgb="FF0000FF"/>
        <rFont val="Calibri"/>
        <family val="2"/>
      </rPr>
      <t xml:space="preserve"> , ON STREAM</t>
    </r>
  </si>
  <si>
    <r>
      <t xml:space="preserve">NO PUMP ACTION , R.TRIP W/ 1.75" SLIM HOLE DHP ( </t>
    </r>
    <r>
      <rPr>
        <b/>
        <sz val="12"/>
        <color rgb="FFFF0000"/>
        <rFont val="Calibri"/>
        <family val="2"/>
      </rPr>
      <t>SCREEN OF RETRIEVED DHP LOST IN WELL</t>
    </r>
    <r>
      <rPr>
        <b/>
        <sz val="12"/>
        <color rgb="FF0000FF"/>
        <rFont val="Calibri"/>
        <family val="2"/>
      </rPr>
      <t xml:space="preserve"> )  ,  ON STREAM </t>
    </r>
  </si>
  <si>
    <t xml:space="preserve">NO PUMP ACTION , R.TRIP  W/ 2" ANCHOR PUMP ,  SET ANCHOR PUMP @ 5425 FT , ON STREAM </t>
  </si>
  <si>
    <t xml:space="preserve">NO PUMP ACTION,  RETRIEVED ( 5X1" ) RODS , SET ANCHOR PUMP @ 5275 FT , ON STREAM </t>
  </si>
  <si>
    <t>WHT DECREASED FROM 137 TO 132 F</t>
  </si>
  <si>
    <r>
      <t>ROD NO (</t>
    </r>
    <r>
      <rPr>
        <b/>
        <sz val="12"/>
        <color rgb="FFFF0000"/>
        <rFont val="Calibri"/>
        <family val="2"/>
      </rPr>
      <t xml:space="preserve"> 94X7/8"</t>
    </r>
    <r>
      <rPr>
        <b/>
        <sz val="12"/>
        <color rgb="FF0000FF"/>
        <rFont val="Calibri"/>
        <family val="2"/>
      </rPr>
      <t xml:space="preserve"> ) PARTED , FISHED OK , REPLACED (</t>
    </r>
    <r>
      <rPr>
        <b/>
        <sz val="12"/>
        <color rgb="FFFF0000"/>
        <rFont val="Calibri"/>
        <family val="2"/>
      </rPr>
      <t>35 X7/8"</t>
    </r>
    <r>
      <rPr>
        <b/>
        <sz val="12"/>
        <color rgb="FF0000FF"/>
        <rFont val="Calibri"/>
        <family val="2"/>
      </rPr>
      <t xml:space="preserve">) RODS BY  </t>
    </r>
    <r>
      <rPr>
        <b/>
        <sz val="12"/>
        <color rgb="FFFF0000"/>
        <rFont val="Calibri"/>
        <family val="2"/>
      </rPr>
      <t>S-88 COND-2</t>
    </r>
    <r>
      <rPr>
        <b/>
        <sz val="12"/>
        <color rgb="FF0000FF"/>
        <rFont val="Calibri"/>
        <family val="2"/>
      </rPr>
      <t xml:space="preserve"> , </t>
    </r>
    <r>
      <rPr>
        <b/>
        <u/>
        <sz val="12"/>
        <color rgb="FFFF0000"/>
        <rFont val="Calibri"/>
        <family val="2"/>
      </rPr>
      <t>R.TRIP</t>
    </r>
    <r>
      <rPr>
        <b/>
        <sz val="12"/>
        <color rgb="FF0000FF"/>
        <rFont val="Calibri"/>
        <family val="2"/>
      </rPr>
      <t xml:space="preserve"> , ON STREAM</t>
    </r>
  </si>
  <si>
    <t>EXPRO # 3 (TMU)
FREQ= 50 Hz , CUR=75 A, Pd=4005 PSI, Pi=1470 PSI, WHP= 295 PSI, Tm= 322 F, WHT = 241 F, H2S= 2 PPM , CO2= 8 %, Qg=0.403 MMSCFD</t>
  </si>
  <si>
    <t>EXPRO#2
FREQ= 50 Hz, CUR=70/74 A, PIP = 1815 PSI, PDP=4260 PSI , Ti = 243 F,  Tm=275 F, USP/DSP= 215/170 PSI, WHT= 227 F, CO2=8 , H2S= 5 PPM</t>
  </si>
  <si>
    <t>EXPRO # 3 (TMU) 
 FREQ = 50  HZ , CURR. = 22.5 A, PIP = 470  PSI , PDP = 3265 PSI , Ti = 227.5 F , Tm = 234 F. , CO2=6 % , H2S=3 PPM</t>
  </si>
  <si>
    <t>EXPRO # 3 (TMU)
FREQ=50 HZ, I=55.2 A,DSP= 238 PSI , PIP = 1688 PSI, PDP = 3815 PSI, Ti = 245 F , Tm=303 f, WHT=228 F,GAS RATE =.121 MMSF/D , H2S = 16 PPM , CO2 = 5 %</t>
  </si>
  <si>
    <t>EXPRO # 3 (TMU)
FREQ=50 Hz ,  CUR=81/82 A, PDP= 3425 PSI, PIP=1275 PSI, USP/ DSP = 245/170 PSI, WHT=234 F ,Tm=305.3 F , CO2= 2 %, H2S=24 PPM</t>
  </si>
  <si>
    <t>EXPRO # 3 (TMU)
FREQ=50 HZ, CUR= 42 A,PIP=1812  PSI, Ti = 212 F, H2S=6 PPM, CO2=7 %</t>
  </si>
  <si>
    <t>EXPRO # 3 (TMU)
FREQ=47 HZ, CUR=93 A, DSP=195 PSI , WHT = 234 F, H2S=18 PPM, CO2=10 %</t>
  </si>
  <si>
    <t>NO PUMP ACTION , RESET DHP, ON STREAM.</t>
  </si>
  <si>
    <t>TOTAL RETRIEVED ( 15X1") RODS</t>
  </si>
  <si>
    <t>TOTAL RETRIEVED ( 16X1") RODS</t>
  </si>
  <si>
    <t>TOTAL RETRIEVED ( 21X1") RODS</t>
  </si>
  <si>
    <t>TOT. RET. (20 RODS X1")</t>
  </si>
  <si>
    <t>NO PUMP ACTION,  RESET DHP , ON STREAM</t>
  </si>
  <si>
    <t>TOTAL RETRIEVED ( 26 ) RODS</t>
  </si>
  <si>
    <t>NO PUMP ACTION , R.TRIP , RET. (5*7/8") RODS,  SET ANCHOR PUMP @ 5000 FT , ON STREAM LAST CONFIG (72*1" + 98*7/8" + 30*1")</t>
  </si>
  <si>
    <t>EXPRO#2 (TMU)
WHP= 220 PSI , Qg= 0.382 MMSCF/D, H2S= 10 PPM , CO2= 8 %</t>
  </si>
  <si>
    <t xml:space="preserve">NO PUMP ACTION , RET. (5*1") RODS,  SET ANCHOR PUMP @ 5300 FT , ON STREAM </t>
  </si>
  <si>
    <r>
      <t xml:space="preserve">NO PUMP ACTION , </t>
    </r>
    <r>
      <rPr>
        <b/>
        <sz val="18"/>
        <color rgb="FFFF0000"/>
        <rFont val="Calibri"/>
        <family val="2"/>
      </rPr>
      <t>2</t>
    </r>
    <r>
      <rPr>
        <b/>
        <sz val="12"/>
        <color rgb="FF0000FF"/>
        <rFont val="Calibri"/>
        <family val="2"/>
      </rPr>
      <t xml:space="preserve"> R.TRIP W/1.75"  SLIM DHP , HYDROTEST , NOT HOLD , R.TRIP WITH 1.75" SLIM ANCHOR PUMP , RETRIEVED ( 11X1") RODS, SET ANCHOR PUMP @ 5425 FT , ON STREAM </t>
    </r>
    <r>
      <rPr>
        <b/>
        <sz val="12"/>
        <color rgb="FFFF0000"/>
        <rFont val="Calibri"/>
        <family val="2"/>
      </rPr>
      <t>18-7-2017</t>
    </r>
  </si>
  <si>
    <t>NO PUMP ACTION, R.TRIP WITH 1.75"  SLIM ANCHOR PUMP  , RET. (5*1") RODS, SET ANCHOR PUMP AT 5300 FT, ON STREAM.</t>
  </si>
  <si>
    <t>NO PUMP ACTION, RET. (6*1") RODS, SET ANCHOR PUMP AT 5100 FT, PERFORM TBG TEST,  HOLD, ON STREAM.</t>
  </si>
  <si>
    <r>
      <t>ROD NO. (</t>
    </r>
    <r>
      <rPr>
        <b/>
        <sz val="12"/>
        <color rgb="FFFF0000"/>
        <rFont val="Calibri"/>
        <family val="2"/>
      </rPr>
      <t>3X1"</t>
    </r>
    <r>
      <rPr>
        <b/>
        <sz val="12"/>
        <color rgb="FF0000FF"/>
        <rFont val="Calibri"/>
        <family val="2"/>
      </rPr>
      <t>) PARTED, REPLACED, RESET DHP, ON STREAM.</t>
    </r>
  </si>
  <si>
    <r>
      <t xml:space="preserve">ROD NO. ( </t>
    </r>
    <r>
      <rPr>
        <b/>
        <sz val="12"/>
        <color rgb="FFFF0000"/>
        <rFont val="Calibri"/>
        <family val="2"/>
      </rPr>
      <t xml:space="preserve">22X1" </t>
    </r>
    <r>
      <rPr>
        <b/>
        <sz val="12"/>
        <color rgb="FF0000FF"/>
        <rFont val="Calibri"/>
        <family val="2"/>
      </rPr>
      <t xml:space="preserve">) PARTED, </t>
    </r>
    <r>
      <rPr>
        <b/>
        <u/>
        <sz val="12"/>
        <color rgb="FF0000FF"/>
        <rFont val="Calibri"/>
        <family val="2"/>
      </rPr>
      <t>MANY TRIALS TO UNSET ANCHOR PUMP WITHOUT SUCCESS</t>
    </r>
    <r>
      <rPr>
        <b/>
        <sz val="12"/>
        <color rgb="FF0000FF"/>
        <rFont val="Calibri"/>
        <family val="2"/>
      </rPr>
      <t xml:space="preserve">, </t>
    </r>
    <r>
      <rPr>
        <b/>
        <sz val="12"/>
        <color rgb="FFFF0000"/>
        <rFont val="Calibri"/>
        <family val="2"/>
      </rPr>
      <t>STARTED THE WELL W/OVER SHOT</t>
    </r>
    <r>
      <rPr>
        <b/>
        <sz val="12"/>
        <color rgb="FF0000FF"/>
        <rFont val="Calibri"/>
        <family val="2"/>
      </rPr>
      <t>, ON STREAM.</t>
    </r>
  </si>
  <si>
    <r>
      <t>NO PUMP ACTION , R.TRIP (</t>
    </r>
    <r>
      <rPr>
        <b/>
        <u/>
        <sz val="12"/>
        <color rgb="FFFF0000"/>
        <rFont val="Calibri"/>
        <family val="2"/>
      </rPr>
      <t xml:space="preserve"> SCREEN &amp; S.V LOST IN WELL</t>
    </r>
    <r>
      <rPr>
        <b/>
        <sz val="12"/>
        <color rgb="FF0000FF"/>
        <rFont val="Calibri"/>
        <family val="2"/>
      </rPr>
      <t xml:space="preserve"> ) , ON STREAM</t>
    </r>
  </si>
  <si>
    <t xml:space="preserve">NO PUMP ACTION , RET. (4*1") RODS,  SET ANCHOR PUMP @ 4900 FT , ON STREAM </t>
  </si>
  <si>
    <t>TOTAL RETRIEVED ( 30 ) RODS</t>
  </si>
  <si>
    <t>NO PUMP ACTION , WAITING FOR W/O</t>
  </si>
  <si>
    <t>E/L</t>
  </si>
  <si>
    <t>EXPRO#2 (TMU) ( MASAJID &amp; KHAT-IIB )
USP/DSP= 250/240 PSI , Qg= 0.339 MMSCF/D, H2S= 10 PPM , CO2= 8 %</t>
  </si>
  <si>
    <t xml:space="preserve">EXPRO TMU#3 </t>
  </si>
  <si>
    <t>SLIGHT F. POUND (P. FILLAGE= 93 %)</t>
  </si>
  <si>
    <r>
      <t>ROD NO. (</t>
    </r>
    <r>
      <rPr>
        <b/>
        <sz val="12"/>
        <color rgb="FFFF0000"/>
        <rFont val="Calibri"/>
        <family val="2"/>
      </rPr>
      <t>29X1"</t>
    </r>
    <r>
      <rPr>
        <b/>
        <sz val="12"/>
        <color rgb="FF0000FF"/>
        <rFont val="Calibri"/>
        <family val="2"/>
      </rPr>
      <t xml:space="preserve">) PARTED , </t>
    </r>
    <r>
      <rPr>
        <b/>
        <u/>
        <sz val="12"/>
        <color rgb="FF0000FF"/>
        <rFont val="Calibri"/>
        <family val="2"/>
      </rPr>
      <t>MANY TRIALS TO UNSET ANCHOR PUMP WITHOUT SUCCESS</t>
    </r>
    <r>
      <rPr>
        <b/>
        <sz val="12"/>
        <color rgb="FF0000FF"/>
        <rFont val="Calibri"/>
        <family val="2"/>
      </rPr>
      <t xml:space="preserve">, STARTED THE WELL W/OVER SHOT, ON STREAM. </t>
    </r>
  </si>
  <si>
    <r>
      <t xml:space="preserve">ROD NO ( </t>
    </r>
    <r>
      <rPr>
        <b/>
        <sz val="12"/>
        <color rgb="FFFF0000"/>
        <rFont val="Calibri"/>
        <family val="2"/>
      </rPr>
      <t>4X1"</t>
    </r>
    <r>
      <rPr>
        <b/>
        <sz val="12"/>
        <color rgb="FF0000FF"/>
        <rFont val="Calibri"/>
        <family val="2"/>
      </rPr>
      <t xml:space="preserve"> ) PARTED , FISHED OK ,  REPLACED, ON STREAM</t>
    </r>
  </si>
  <si>
    <t>DECREASED SH.S. F/12" T/10"</t>
  </si>
  <si>
    <t>STOPPED THE WELL DUE TO TRANSFERED GEN TO D-25</t>
  </si>
  <si>
    <r>
      <t>UNDER W/O DUE TO TBG LEAK , FOUND NO VISUAL CRACKS OR HOLES ,TAGGED BTM @ 6200 FT (E/L DEPTH) ,</t>
    </r>
    <r>
      <rPr>
        <b/>
        <sz val="12"/>
        <rFont val="Calibri"/>
        <family val="2"/>
      </rPr>
      <t xml:space="preserve"> INSTALLED 2 7/8" ANCHORED CATCHER TBG</t>
    </r>
    <r>
      <rPr>
        <b/>
        <sz val="12"/>
        <color rgb="FF0000FF"/>
        <rFont val="Calibri"/>
        <family val="2"/>
      </rPr>
      <t xml:space="preserve">   , RIH W/ 1.75" SLIM DHP ON S/R (25X1"+118X7/8"+86X1" )  ( 1" SLIM S/R , NEW N-97 &amp; 7/8" THE SAME S/R + 25X7/8" COND.2 N-97 ) , ON STREAM </t>
    </r>
    <r>
      <rPr>
        <b/>
        <sz val="12"/>
        <color rgb="FFFF0000"/>
        <rFont val="Calibri"/>
        <family val="2"/>
      </rPr>
      <t>6/2/2018</t>
    </r>
  </si>
  <si>
    <t xml:space="preserve"> 128"&amp; 144" HOLES ARE DAMAGE</t>
  </si>
  <si>
    <t xml:space="preserve">S.F.L. </t>
  </si>
  <si>
    <t>BAKER ( DHP = 1.75" )</t>
  </si>
  <si>
    <t>CAN'T PERFORM DYNA DUE TO WEAK S/U BRAKE</t>
  </si>
  <si>
    <t>EXPRO#2 (TMU)
1.5" SLIM DHP</t>
  </si>
  <si>
    <t xml:space="preserve">EXPRO#2
FREQ= 50 Hz, CUR=75/80 A, PIP = 1850 PSI, PDP=4480 PSI , Ti = 243 F,  Tm = 278 F </t>
  </si>
  <si>
    <t>EXPRO # 2 (TMU)
FREQ= 50 Hz , CUR=74.4 A, Pd=4025 PSI, Pi=1515 PSI, USP/DSP=287/200 PSI, Tm= 319.5 F, WHT = 241 F, H2S= 2 PPM , CO2= 8 %, Qg=0.4 MMSCFD</t>
  </si>
  <si>
    <t>EXPRO#2
FREQ= 50 Hz, CUR=71/68 A, PIP = 2075 PSI, PDP=4300 PSI , Ti = 246 F,  Tm=276 F, USP/DSP= 215/190 PSI, WHT= 212 F, CO2=8 , H2S= 5 PPM</t>
  </si>
  <si>
    <t>EXPRO # 2 (TMU) 
 FREQ = 50  HZ , CURR. = 24 A, PIP = 439  PSI , PDP = 3346 PSI , Ti = 227.5 F , Tm = 234 F. , CO2=0 % , H2S=0 PPM</t>
  </si>
  <si>
    <t>EXPRO # 2 (TMU)
FREQ= 50 Hz , CUR= 71.1 A, PIP= 1776 PSI, PDP= 3560 PSI , Ti= 239 F, Tm= 293.9 F, H2S=10 PPM, CO2=8 %</t>
  </si>
  <si>
    <t>EXPRO # 3 (TMU)
FREQ= 50 Hz , CUR= 68.3A, PIP= 1578 PSI, PDP= 3949 PSI , Ti= 240.1F, Tm= 297.7 F, H2S=10 PPM, CO2=8 %</t>
  </si>
  <si>
    <t>EXPRO # 2 (TMU)
FREQ=50 Hz ,  CUR=80/81 A, PDP= 3455 PSI, PIP=1350 PSI, USP/ DSP = 255/190 PSI, WHT=233 F ,Tm=305 F , CO2= 2 %, H2S=10 PPM</t>
  </si>
  <si>
    <t>EXPRO # 2 (TMU)
FREQ=50 HZ, I=55 A,DSP= 238 PSI , PIP = 1688 PSI, PDP = 3815 PSI, Ti = 244 F , Tm=301 f, WHT=228 F, H2S = 16 PPM , CO2 = 5 %</t>
  </si>
  <si>
    <t>NO PUMP ACTION, R.TRIP , S/R (111 X1''+  105X 7/8''+  11 X1.5'' S.BAR) , ON STREAM</t>
  </si>
  <si>
    <t>111 X1''+  105 X 7/8''+ 11 X1.5'' S.BAR</t>
  </si>
  <si>
    <t>NO PUMP ACTION , R.TRIP WITH 2" ANCHOR PUMP , RETRIEVED ( 8 X1") RODS , S/R (68X1"+120X7/8"+25X1" S.BR) , SET ANCHOR PUMP @ 5325  FT , ON STREAM</t>
  </si>
  <si>
    <t>PERFORMED SHUT-IN PRESS. FOR THE PUMP , WHP RAISED TO 800 PSI WITHIN 1 MIN , ESP IS DOWN DUE TO GEN. PROBLEM WHP DROPPED TO ZERO WITHHIN FEW SEC. ,  CHECKED PUMP ROTATION , FOUND IT ON RIGHT ROTATION, PERFORMD BACK FLUSHING BY WATER, PUMPED 150 BBLS , WHP= ZERO, STARTED THE WELL AGAIN , INCREASED FREQ. GRADUALLY TO 49 HZ</t>
  </si>
  <si>
    <t>NO PUMP ACTION , RESET, R.TRIP , ON STREAM</t>
  </si>
  <si>
    <t xml:space="preserve">NO PUMP ACTION , SPACE OUT FOR DHP , ON STREAM </t>
  </si>
  <si>
    <t xml:space="preserve"> TRANSFERRED S/U TO A-70</t>
  </si>
  <si>
    <r>
      <t>ROD NO. (</t>
    </r>
    <r>
      <rPr>
        <b/>
        <sz val="12"/>
        <color rgb="FFFF0000"/>
        <rFont val="Calibri"/>
        <family val="2"/>
      </rPr>
      <t>11X1.5 SINKER BAR</t>
    </r>
    <r>
      <rPr>
        <b/>
        <sz val="12"/>
        <color rgb="FF0000FF"/>
        <rFont val="Calibri"/>
        <family val="2"/>
      </rPr>
      <t>) PARTED , FISHED OK , R.TRIP</t>
    </r>
    <r>
      <rPr>
        <b/>
        <sz val="12"/>
        <color rgb="FFFF0000"/>
        <rFont val="Calibri"/>
        <family val="2"/>
      </rPr>
      <t xml:space="preserve"> W/2" DHP</t>
    </r>
    <r>
      <rPr>
        <b/>
        <sz val="12"/>
        <color rgb="FF0000FF"/>
        <rFont val="Calibri"/>
        <family val="2"/>
      </rPr>
      <t xml:space="preserve"> INSTEAD OF 2.25" DHP , ON STREAM</t>
    </r>
  </si>
  <si>
    <r>
      <t xml:space="preserve">BAKER , </t>
    </r>
    <r>
      <rPr>
        <b/>
        <sz val="12"/>
        <color rgb="FFFF0000"/>
        <rFont val="Calibri"/>
        <family val="2"/>
      </rPr>
      <t>SH.S=10" , P.S=2"</t>
    </r>
  </si>
  <si>
    <t>NO PUMP ACTION, R.TRIP  , ON STREAM</t>
  </si>
  <si>
    <r>
      <t>ROD NO. (</t>
    </r>
    <r>
      <rPr>
        <b/>
        <sz val="12"/>
        <color rgb="FFFF0000"/>
        <rFont val="Calibri"/>
        <family val="2"/>
      </rPr>
      <t>12X1"</t>
    </r>
    <r>
      <rPr>
        <b/>
        <sz val="12"/>
        <color rgb="FF0000FF"/>
        <rFont val="Calibri"/>
        <family val="2"/>
      </rPr>
      <t xml:space="preserve">) PARTED , FISHED , </t>
    </r>
    <r>
      <rPr>
        <b/>
        <u/>
        <sz val="12"/>
        <color rgb="FFFF0000"/>
        <rFont val="Calibri"/>
        <family val="2"/>
      </rPr>
      <t>R.TRIP</t>
    </r>
    <r>
      <rPr>
        <b/>
        <sz val="12"/>
        <color rgb="FF0000FF"/>
        <rFont val="Calibri"/>
        <family val="2"/>
      </rPr>
      <t xml:space="preserve"> , ON STREAM</t>
    </r>
  </si>
  <si>
    <r>
      <t>NO PUMP ACTION , R.TRIP</t>
    </r>
    <r>
      <rPr>
        <b/>
        <sz val="12"/>
        <color rgb="FFFF0000"/>
        <rFont val="Calibri"/>
        <family val="2"/>
      </rPr>
      <t xml:space="preserve"> WITH 1.75" DHP</t>
    </r>
    <r>
      <rPr>
        <b/>
        <sz val="12"/>
        <color rgb="FF0000FF"/>
        <rFont val="Calibri"/>
        <family val="2"/>
      </rPr>
      <t xml:space="preserve"> INSTEAD OF 1.5" DHP , ON STREAM </t>
    </r>
  </si>
  <si>
    <t xml:space="preserve"> SER 538 , FLEX-47 , 179 STAGES</t>
  </si>
  <si>
    <r>
      <t>UNDER W/O DUE TO WSO &amp; Add NEW PERF. , PERFORMED CMT PLUG F/ F/ 9360 FT TO  9709 FT , DRILL OUT CMT PLUG TO DEPTH 9670' (SCRAPPER) ,</t>
    </r>
    <r>
      <rPr>
        <b/>
        <sz val="12"/>
        <color rgb="FFFF0000"/>
        <rFont val="Calibri"/>
        <family val="2"/>
      </rPr>
      <t>ISOLATED AEB-IIIG (9665 - 9700 )</t>
    </r>
    <r>
      <rPr>
        <b/>
        <sz val="12"/>
        <color rgb="FF0000FF"/>
        <rFont val="Calibri"/>
        <family val="2"/>
      </rPr>
      <t xml:space="preserve">, </t>
    </r>
    <r>
      <rPr>
        <b/>
        <sz val="12"/>
        <rFont val="Calibri"/>
        <family val="2"/>
      </rPr>
      <t xml:space="preserve">REPERF  AEB-III-G  ( 9640'-9645') </t>
    </r>
    <r>
      <rPr>
        <b/>
        <sz val="12"/>
        <color rgb="FF0000FF"/>
        <rFont val="Calibri"/>
        <family val="2"/>
      </rPr>
      <t xml:space="preserve">,  RIH WITH </t>
    </r>
    <r>
      <rPr>
        <b/>
        <u/>
        <sz val="12"/>
        <color rgb="FFFF0000"/>
        <rFont val="Calibri"/>
        <family val="2"/>
      </rPr>
      <t>3 SECTIONS ESP P-31, 224 STAGES , Series 538</t>
    </r>
    <r>
      <rPr>
        <b/>
        <sz val="12"/>
        <color rgb="FF0000FF"/>
        <rFont val="Calibri"/>
        <family val="2"/>
      </rPr>
      <t xml:space="preserve"> TO DEPTH  9030 FT , STARTED THE WELL  WITH   FREQ. =  50 HZ ,AMP = 79 ,PIP = 1735 , PDP=4162 PSI, TI = 245 F,TM = 272 F  ,WHP = 150 PSI , ON STREAM ON</t>
    </r>
    <r>
      <rPr>
        <b/>
        <sz val="12"/>
        <color rgb="FFFF0000"/>
        <rFont val="Calibri"/>
        <family val="2"/>
      </rPr>
      <t xml:space="preserve"> 10/1/2018</t>
    </r>
  </si>
  <si>
    <r>
      <t xml:space="preserve">UNDER W/O DUE TO DOWNHOLE SHORT CIRCUIT , </t>
    </r>
    <r>
      <rPr>
        <b/>
        <sz val="12"/>
        <color rgb="FFFF0000"/>
        <rFont val="Calibri"/>
        <family val="2"/>
      </rPr>
      <t>FOUND ESP ROUND CABLE CUT 3 FT SHALLOWER THAN THE LAST RETREIVED TBG JT ( NO HOLE FOUND )</t>
    </r>
    <r>
      <rPr>
        <b/>
        <sz val="12"/>
        <color rgb="FF0000FF"/>
        <rFont val="Calibri"/>
        <family val="2"/>
      </rPr>
      <t xml:space="preserve"> ,  TAGGED BTM @ 9670 FT (NO FILL) (E/L DEPTH) , RIH WITH </t>
    </r>
    <r>
      <rPr>
        <b/>
        <u/>
        <sz val="12"/>
        <color rgb="FFFF0000"/>
        <rFont val="Calibri"/>
        <family val="2"/>
      </rPr>
      <t>2 PUMPS FLEX-47 , 179 STAGES , Series 538</t>
    </r>
    <r>
      <rPr>
        <b/>
        <sz val="12"/>
        <color rgb="FF0000FF"/>
        <rFont val="Calibri"/>
        <family val="2"/>
      </rPr>
      <t xml:space="preserve"> TO DEPTH 8998 FT ,  </t>
    </r>
    <r>
      <rPr>
        <b/>
        <u/>
        <sz val="12"/>
        <rFont val="Calibri"/>
        <family val="2"/>
      </rPr>
      <t>INSTALLED 1/4" C.L INSTALL AT MOTOR BOTTOM FOR CHIMACAL INJECTION</t>
    </r>
    <r>
      <rPr>
        <b/>
        <sz val="12"/>
        <color rgb="FF0000FF"/>
        <rFont val="Calibri"/>
        <family val="2"/>
      </rPr>
      <t xml:space="preserve"> , STARTED THE WELL  WITH   FREQ. =  50 HZ ,AMP = 79 , VOLT = 2900 V ,PIP = 2160 , PDP=4888 PSI, TI = 245 F,TM = 286 F  ,WHP = 500 PSI , ON STREAM ON </t>
    </r>
    <r>
      <rPr>
        <b/>
        <sz val="12"/>
        <color rgb="FFFF0000"/>
        <rFont val="Calibri"/>
        <family val="2"/>
      </rPr>
      <t>25/2/2018</t>
    </r>
  </si>
  <si>
    <t>NO PUMP ACTION , R.TRIP , PERFORMED TBG TEST , NOT HOLD , R.TRIP WITH 1.75" ANCHOR PUMP , RETRIEVED ( 10X1" ) RODS , SET ANCHOR PUMP @ 5675 FT , ON STREAM</t>
  </si>
  <si>
    <r>
      <t xml:space="preserve">UNDER W/O DUE TO TBG LEAK ,  ( </t>
    </r>
    <r>
      <rPr>
        <b/>
        <sz val="12"/>
        <color rgb="FFFF0000"/>
        <rFont val="Calibri"/>
        <family val="2"/>
      </rPr>
      <t>FOUND NO VISUAL CRACKS OR HOLES</t>
    </r>
    <r>
      <rPr>
        <b/>
        <sz val="12"/>
        <color rgb="FF0000FF"/>
        <rFont val="Calibri"/>
        <family val="2"/>
      </rPr>
      <t xml:space="preserve"> ) , ( </t>
    </r>
    <r>
      <rPr>
        <b/>
        <sz val="12"/>
        <rFont val="Calibri"/>
        <family val="2"/>
      </rPr>
      <t>DURING INSPECTION, FOUND 53 JT'S HAD PITTING</t>
    </r>
    <r>
      <rPr>
        <b/>
        <sz val="12"/>
        <color rgb="FF0000FF"/>
        <rFont val="Calibri"/>
        <family val="2"/>
      </rPr>
      <t xml:space="preserve"> ) , TAGGED @ 6305 FT ,  </t>
    </r>
    <r>
      <rPr>
        <b/>
        <u/>
        <sz val="12"/>
        <color rgb="FF336600"/>
        <rFont val="Calibri"/>
        <family val="2"/>
      </rPr>
      <t>ADDED NEW PERF. IN B-IV : (6068- 6076) 8 FT</t>
    </r>
    <r>
      <rPr>
        <b/>
        <sz val="12"/>
        <color rgb="FF0000FF"/>
        <rFont val="Calibri"/>
        <family val="2"/>
      </rPr>
      <t xml:space="preserve"> ,   INSTALLED ANCHORED CATCHER COMPLETION , NOW </t>
    </r>
    <r>
      <rPr>
        <b/>
        <sz val="14"/>
        <color rgb="FF008000"/>
        <rFont val="Calibri"/>
        <family val="2"/>
      </rPr>
      <t xml:space="preserve"> 
B-I,III,IV,V</t>
    </r>
    <r>
      <rPr>
        <b/>
        <sz val="12"/>
        <color rgb="FF0000FF"/>
        <rFont val="Calibri"/>
        <family val="2"/>
      </rPr>
      <t xml:space="preserve"> ON PROD. ,  RIH W/ 1.75 '' DHP THE SAME S/R EXCPT ( 30X1"ON TOP SECTION)   ( 15 X 1.5''  + 115 X 7/8''+ + 107X 1'' )  , ON STREAM </t>
    </r>
    <r>
      <rPr>
        <b/>
        <sz val="12"/>
        <color rgb="FFFF0000"/>
        <rFont val="Calibri"/>
        <family val="2"/>
      </rPr>
      <t>5/4/2017</t>
    </r>
  </si>
  <si>
    <r>
      <rPr>
        <b/>
        <sz val="12"/>
        <color rgb="FF00B050"/>
        <rFont val="Calibri"/>
        <family val="2"/>
      </rPr>
      <t xml:space="preserve"> AEB-IIIG: (9620-9660)   </t>
    </r>
    <r>
      <rPr>
        <b/>
        <sz val="12"/>
        <color rgb="FF0000FF"/>
        <rFont val="Calibri"/>
        <family val="2"/>
      </rPr>
      <t xml:space="preserve">  
 Isolated by Cement squeeze. </t>
    </r>
    <r>
      <rPr>
        <b/>
        <sz val="12"/>
        <rFont val="Calibri"/>
        <family val="2"/>
      </rPr>
      <t>AEB-III-G (9661-9720)  (9738-9766)  (9804-9810) (9880-9890)</t>
    </r>
  </si>
  <si>
    <t>DOULINE TBG COND-A</t>
  </si>
  <si>
    <r>
      <t>UNDER W/O DUE TO TBG LEAK ,</t>
    </r>
    <r>
      <rPr>
        <b/>
        <sz val="12"/>
        <color rgb="FFFF0000"/>
        <rFont val="Calibri"/>
        <family val="2"/>
      </rPr>
      <t xml:space="preserve"> NO LEAKS OR CRACKS OBSERVED (P/T COMPL STRG T/500 PSI, FOUND SAME LEAKING, </t>
    </r>
    <r>
      <rPr>
        <b/>
        <sz val="12"/>
        <rFont val="Calibri"/>
        <family val="2"/>
      </rPr>
      <t>FOUND INTRNAL PITTING &amp; HOLES DURING INSPECTION)</t>
    </r>
    <r>
      <rPr>
        <b/>
        <sz val="12"/>
        <color rgb="FF0000FF"/>
        <rFont val="Calibri"/>
        <family val="2"/>
      </rPr>
      <t xml:space="preserve"> , RIH WITH 3 PUMPS SN-8000 , 181 STAGES , Series 538 TO DEPTH 8010 FT ,  </t>
    </r>
    <r>
      <rPr>
        <b/>
        <u/>
        <sz val="12"/>
        <rFont val="Calibri"/>
        <family val="2"/>
      </rPr>
      <t>INSTALLED 1/4" C.L INSTALL AT MOTOR BOTTOM FOR CHIMACAL INJECTION</t>
    </r>
    <r>
      <rPr>
        <b/>
        <sz val="12"/>
        <rFont val="Calibri"/>
        <family val="2"/>
      </rPr>
      <t xml:space="preserve"> </t>
    </r>
    <r>
      <rPr>
        <b/>
        <sz val="12"/>
        <color rgb="FF0000FF"/>
        <rFont val="Calibri"/>
        <family val="2"/>
      </rPr>
      <t xml:space="preserve">, STARTED THE WELL  WITH  ( FREQ. = 50 HZ, AMP = 73,  PIP =  1710 ,PDP =  3979 ,TI =  244  ,TM = 316 , WHP = 300 PSI ) ,ON STREAM </t>
    </r>
    <r>
      <rPr>
        <b/>
        <sz val="12"/>
        <rFont val="Calibri"/>
        <family val="2"/>
      </rPr>
      <t>27/6/2017</t>
    </r>
  </si>
  <si>
    <r>
      <t xml:space="preserve">UNDER W/O DUE TO TBG LEAK , ( </t>
    </r>
    <r>
      <rPr>
        <b/>
        <sz val="12"/>
        <color rgb="FFFF0000"/>
        <rFont val="Calibri"/>
        <family val="2"/>
      </rPr>
      <t>FOUND FIRST &amp; SECOND PUMPS STUCKED &amp; PARTS OF DOULINE TBG CUT IN PUMP</t>
    </r>
    <r>
      <rPr>
        <b/>
        <sz val="12"/>
        <color rgb="FF0000FF"/>
        <rFont val="Calibri"/>
        <family val="2"/>
      </rPr>
      <t xml:space="preserve">   , NO HOLE FOUND DURING INSPECTION ) ,  RIH </t>
    </r>
    <r>
      <rPr>
        <b/>
        <sz val="12"/>
        <color rgb="FFFF0000"/>
        <rFont val="Calibri"/>
        <family val="2"/>
      </rPr>
      <t>W/4 SECTIONS ESP (SER 540,GN-6200,  259 STG )</t>
    </r>
    <r>
      <rPr>
        <b/>
        <sz val="12"/>
        <color rgb="FF0000FF"/>
        <rFont val="Calibri"/>
        <family val="2"/>
      </rPr>
      <t xml:space="preserve"> TO DEPTH  7967 FT ,   </t>
    </r>
    <r>
      <rPr>
        <b/>
        <u/>
        <sz val="12"/>
        <rFont val="Calibri"/>
        <family val="2"/>
      </rPr>
      <t>INSTALLED 1/4" C.L INSTALL AT MOTOR BOTTOM FOR CHIMACAL INJECTION</t>
    </r>
    <r>
      <rPr>
        <b/>
        <sz val="12"/>
        <color rgb="FF0000FF"/>
        <rFont val="Calibri"/>
        <family val="2"/>
      </rPr>
      <t>, STARTED THE WELL WITH    ( FREQ. : 50 HZ , CURRENT = 68 , VOLT=3290 V , PIP= 1684 PSI  , PDP=3761 PSI , T=238 F , TM= 298 F ,  WHP= 500 PSI ) , ON STREAM</t>
    </r>
    <r>
      <rPr>
        <b/>
        <sz val="12"/>
        <color rgb="FFFF0000"/>
        <rFont val="Calibri"/>
        <family val="2"/>
      </rPr>
      <t xml:space="preserve"> 27/2/2018</t>
    </r>
  </si>
  <si>
    <r>
      <t xml:space="preserve">ROD NO ( </t>
    </r>
    <r>
      <rPr>
        <b/>
        <sz val="12"/>
        <color rgb="FFFF0000"/>
        <rFont val="Calibri"/>
        <family val="2"/>
      </rPr>
      <t xml:space="preserve">11X7/8" </t>
    </r>
    <r>
      <rPr>
        <b/>
        <sz val="12"/>
        <color rgb="FF0000FF"/>
        <rFont val="Calibri"/>
        <family val="2"/>
      </rPr>
      <t xml:space="preserve">) PARTED , FISHED OK ,MANY TRIELS TO UNSET ANCHOR WITHOUT SUCCESS , STARTED THE WELL WITH </t>
    </r>
    <r>
      <rPr>
        <b/>
        <sz val="12"/>
        <color rgb="FFFF0000"/>
        <rFont val="Calibri"/>
        <family val="2"/>
      </rPr>
      <t>O-SHOT</t>
    </r>
    <r>
      <rPr>
        <b/>
        <sz val="12"/>
        <color rgb="FF0000FF"/>
        <rFont val="Calibri"/>
        <family val="2"/>
      </rPr>
      <t xml:space="preserve">  , ON STREAM</t>
    </r>
  </si>
  <si>
    <t>FLUID POUND, P. FILLAGE 93%</t>
  </si>
  <si>
    <t>SEVERE F.POUND , P.FILLAGE +/- 55 %</t>
  </si>
  <si>
    <t xml:space="preserve">                           EXPRO TMU-2 ( AFTER W/O &amp; FLEX-47 ESP)                      FREQ=50 Hz, CUR=76 A, PIP =2160 PSI, PDP=4880 PSI, Ti = 149 F, Tm=286 F, USP=500 PSI,</t>
  </si>
  <si>
    <t>EXPRO TMU-2
FREQ= 50 Hz , CUR=74.4 A,  Pi=1655 PSI, Pd=4058 PSI, USP/DSP=290/200 PSI, BHT=245.8F , Tm= 318.4 F, WHT = 242 F, H2S= 2 PPM , CO2= 8 %</t>
  </si>
  <si>
    <t>EXPRO # 2 (TMU)
FREQ=50 HZ, I=54.6 A, DSP= 238 PSI , PIP = 1689 PSI, PDP = 3573 PSI, Ti = 244 F , Tm=303.4 f, WHT=227 F, H2S = 12 PPM , CO2 = 6 %</t>
  </si>
  <si>
    <t>EXPRO # 2 (TMU)
FREQ=50 HZ, I=54.6 A, DSP= 238 PSI , PIP = 1670 PSI, PDP = 3570 PSI, Ti = 244 F , Tm=303.4 f, WHT=227 F, H2S = 12 PPM , CO2 = 6 %, Qg= 0.137 MMSCF/D</t>
  </si>
  <si>
    <t>EXPRO # 2 (TMU)
FREQ=50 HZ, I=68 A, USP/DSP= 500/210 PSI , PIP = 1720 PSI, PDP = 4015 PSI, Ti = 241 F , Tm=306.7 f, H2S = 4 PPM , CO2 = 8 %, Qg= 0.394 MMSCF/D</t>
  </si>
  <si>
    <t>61X1" +119 X7/8" + 25 X1"</t>
  </si>
  <si>
    <t xml:space="preserve">EXPRO#3 (TMU)
FREQ=50 HZ, CUR=34 A,  Pd=3010 PSI ,  WHP=400 PSI, WHT=155 F 
</t>
  </si>
  <si>
    <t>TOTAL RETRIEVED (23X1") RODS</t>
  </si>
  <si>
    <t>NO PUMP ACTION,R.TRIP W/ 2.25" ANCHOR PUMP , RET. ( 6 RODS X7/8") , S/R (81X1"+109X7/8"+25X1") , RET. ( 5 RODS X1") , SET ANCHOR @ 5250 FT ,  ON STREAM 11/3/2018</t>
  </si>
  <si>
    <t>INCREASED SH.S. FROM 8" TO 10".</t>
  </si>
  <si>
    <r>
      <t>EXPRO # TMU-2 (</t>
    </r>
    <r>
      <rPr>
        <b/>
        <sz val="22"/>
        <color rgb="FF379947"/>
        <rFont val="Calibri"/>
        <family val="2"/>
      </rPr>
      <t xml:space="preserve"> B-III, IV &amp; V </t>
    </r>
    <r>
      <rPr>
        <b/>
        <sz val="12"/>
        <color indexed="12"/>
        <rFont val="Calibri"/>
        <family val="2"/>
      </rPr>
      <t>)</t>
    </r>
  </si>
  <si>
    <r>
      <t xml:space="preserve">NO PUMP ACTION ,  R.TRIP  W/2" ANCHOR PUMP, ( </t>
    </r>
    <r>
      <rPr>
        <b/>
        <sz val="12"/>
        <color rgb="FFFF0000"/>
        <rFont val="Calibri"/>
        <family val="2"/>
      </rPr>
      <t>FOUND ANCHOR PUMP CRACKED</t>
    </r>
    <r>
      <rPr>
        <b/>
        <sz val="12"/>
        <color rgb="FF0000FF"/>
        <rFont val="Calibri"/>
        <family val="2"/>
      </rPr>
      <t xml:space="preserve"> ) ,  RET.(5X1") RODS, SET ANCHOR PUMP @ 5125  FT, ON STREAM.</t>
    </r>
  </si>
  <si>
    <t>B-III, IV &amp; V</t>
  </si>
  <si>
    <r>
      <t xml:space="preserve">POOH WITH S/R &amp; DHP , OPENED SSD AGAINST B-III ,IV , </t>
    </r>
    <r>
      <rPr>
        <b/>
        <sz val="12"/>
        <color rgb="FF379947"/>
        <rFont val="Calibri"/>
        <family val="2"/>
      </rPr>
      <t>NOW B-III,IV&amp;V ON PROD</t>
    </r>
    <r>
      <rPr>
        <b/>
        <sz val="12"/>
        <color rgb="FF0000FF"/>
        <rFont val="Calibri"/>
        <family val="2"/>
      </rPr>
      <t xml:space="preserve"> , RIH W/</t>
    </r>
    <r>
      <rPr>
        <b/>
        <sz val="12"/>
        <color rgb="FFFF0000"/>
        <rFont val="Calibri"/>
        <family val="2"/>
      </rPr>
      <t xml:space="preserve"> 2.25" DHP</t>
    </r>
    <r>
      <rPr>
        <b/>
        <sz val="12"/>
        <color rgb="FF0000FF"/>
        <rFont val="Calibri"/>
        <family val="2"/>
      </rPr>
      <t xml:space="preserve"> INSTEAD 2" DHP ON SAME S/R</t>
    </r>
  </si>
  <si>
    <t>PERFORMED TBG TEST AGAINST FB-2 PLUG , FOUND PRESSURE DROPPED FROM 700 PSI TO ZERO SHARPLY , CONFIRMED TBG LEAK ,   ( INJECT 50 BBLS OF WATER , FILL TBG BY 35 BBLS ONLY</t>
  </si>
  <si>
    <t>EXPRO # 3 (TMU)
FREQ= 50 Hz, CUR=53 A, PIP= 2045 PSI, PDP = 3850 PSI ,Ti = 247 F, Tm = 312 F, USP/DSP= 165/160 PSI , WHT = 196 F</t>
  </si>
  <si>
    <t xml:space="preserve">EXPRO # 2 (TMU),   ANCHOR PUMP </t>
  </si>
  <si>
    <t>EXPRO # 3 (TMU) , ANCHOR PUMP</t>
  </si>
  <si>
    <r>
      <t xml:space="preserve">EXPRO # 2 (TMU) , </t>
    </r>
    <r>
      <rPr>
        <b/>
        <sz val="12"/>
        <color rgb="FFFF0000"/>
        <rFont val="Calibri"/>
        <family val="2"/>
      </rPr>
      <t xml:space="preserve">AFTER R.TRIP </t>
    </r>
  </si>
  <si>
    <t>EXPRO # 2 (TMU)</t>
  </si>
  <si>
    <t>FREQ.= 49 HZ , CURR.= 33 A , PIP/PDP= 80/2934 PSI , Ti/Tm= 92.7/122 C , USP/DSP= 350/200 PSI , WHT= 68 C.</t>
  </si>
  <si>
    <t>FREQ.= 50 HZ , CURR.= 24 A , PIP/PDP= 419/3374 PSI , Ti/Tm= 227.5/234 F , USP= 100 PSI.</t>
  </si>
  <si>
    <t>FREQ.= 50 HZ , CURR.= 70.7 A , PIP/PDP= 1717/4072 PSI , Tm= 324 F , USP= 400 PSI , WHT= 108 C.</t>
  </si>
  <si>
    <t>F.POUND , P.FILLAGE 80 %</t>
  </si>
  <si>
    <t>WORN BARREL , ANCHOR PUMP</t>
  </si>
  <si>
    <t>NORMAL CARD , WATER INJ. EFFECT</t>
  </si>
  <si>
    <t>SLIGHT F.POUND , P.FILLAGE 84 %</t>
  </si>
  <si>
    <t>POLISHED ROD PARTED, FISHED OK., REPLACED,ON STREAM.</t>
  </si>
  <si>
    <r>
      <rPr>
        <b/>
        <sz val="24"/>
        <color rgb="FF379947"/>
        <rFont val="Calibri"/>
        <family val="2"/>
      </rPr>
      <t xml:space="preserve">AEB-IIIG   (9,782’ – 9,788’) , (9820'-9840')
</t>
    </r>
    <r>
      <rPr>
        <b/>
        <sz val="24"/>
        <color rgb="FFFF0000"/>
        <rFont val="Calibri"/>
        <family val="2"/>
      </rPr>
      <t xml:space="preserve"> SN-2600 ,  SERIES 538, 228 STAGES</t>
    </r>
  </si>
  <si>
    <t>FREQ= 49 HZ, CURRENT= 33 AMP, PIP/PDP= 78/2931 PSI, USP/DSP= 250/200 PSI.</t>
  </si>
  <si>
    <r>
      <t>SEVERE F. POUND ,</t>
    </r>
    <r>
      <rPr>
        <b/>
        <sz val="12"/>
        <color rgb="FFFF0000"/>
        <rFont val="Calibri"/>
        <family val="2"/>
      </rPr>
      <t xml:space="preserve"> P.FILLAGE = 32 %. 
</t>
    </r>
  </si>
  <si>
    <t>EXPRO # 3 (TMU)
FREQ= 50 Hz, CUR=56.6 A, PIP= 1815 PSI, PDP = 4105 PSI ,Ti = 248 F, Tm = 318 F , WHP= 200 PSI, H2S = 6 PPM , CO2 = 9 %</t>
  </si>
  <si>
    <t>EXPRO # 2 (TMU)
FREQ= 50 Hz, CUR=56 A, PIP= 1860 PSI, PDP = 3986 PSI ,Ti = 248 F, Tm = 315 F  , WHP= 200 PSI, H2S = 6 PPM , CO2 = 9 %</t>
  </si>
  <si>
    <t>CSG LEAK (F/ 9000' T/9055')</t>
  </si>
  <si>
    <t>AEB-III-G  (9,620-9,660 ft)</t>
  </si>
  <si>
    <r>
      <t xml:space="preserve">NO PUMP ACTION , R.TRIP , RESET DHP , HYDROTEST , NOT HOLD , R.TRIP </t>
    </r>
    <r>
      <rPr>
        <b/>
        <sz val="12"/>
        <color rgb="FFFF0000"/>
        <rFont val="Calibri"/>
        <family val="2"/>
      </rPr>
      <t>W/1.75 " ANCHOR PUMP</t>
    </r>
    <r>
      <rPr>
        <b/>
        <sz val="12"/>
        <color rgb="FF0000FF"/>
        <rFont val="Calibri"/>
        <family val="2"/>
      </rPr>
      <t xml:space="preserve"> , RET.(10X1") ,  SET PUMP @ 5575 FT, ON STREAM.</t>
    </r>
  </si>
  <si>
    <t>TOTAL RET. 10X1"</t>
  </si>
  <si>
    <t>CELLAR FILLED W/OIL</t>
  </si>
  <si>
    <r>
      <t xml:space="preserve">SLIGHT F.POUND, </t>
    </r>
    <r>
      <rPr>
        <b/>
        <sz val="12"/>
        <color rgb="FFFF0000"/>
        <rFont val="Calibri"/>
        <family val="2"/>
        <scheme val="minor"/>
      </rPr>
      <t>P.FILLAGE=90%</t>
    </r>
  </si>
  <si>
    <t>TOTAL RET. 10 RODS</t>
  </si>
  <si>
    <t>TOTAL RET. 15 RODS</t>
  </si>
  <si>
    <t>FREQ.= 50 HZ , CURR.= 24.2 A , PIP/PDP= 414/3412 PSI , Ti/Tm= 227/234 F , USP= 100 PSI.</t>
  </si>
  <si>
    <t>USP/DSP= 200 PSI , WHT= 75 C , CUR= 16 A.</t>
  </si>
  <si>
    <t>F.POUND , P.FILLAGE 81 %</t>
  </si>
  <si>
    <t>NO THREADED FLANGE</t>
  </si>
  <si>
    <t>TOTAL RET. 23 RODS</t>
  </si>
  <si>
    <t>DAMAGED WING THREAD</t>
  </si>
  <si>
    <t>SEVERE F.POUND , P.FILL=+/- 66 %</t>
  </si>
  <si>
    <t>w.c</t>
  </si>
  <si>
    <t>W.C = 70 %</t>
  </si>
  <si>
    <t>NO PUMP ACTION , TOTAL RETRIEVED (40) RODS , WAITING W/O</t>
  </si>
  <si>
    <t>NO PUMP ACTION, RESET DHP , R.TRIP , ON STREAM</t>
  </si>
  <si>
    <t>DOWN DUE TO UNDERLOAD PROBLEM, STARTED ON 50 HZ THEN DOWN AGAIN DUE UNDER LOAD
 PROBLEM (I=40 A, NORMSL WAS 68/70 A,  TRIED TO INCR. FREQ. TO 55 HZ FOUND I=35 A, TRIED OTHER ROTATION ON 50 HZ FOUND I=40, THE WELL WAITING W/O.</t>
  </si>
  <si>
    <t>SEVERE FLUID POUND,PUMP FILLAGE = 61%</t>
  </si>
  <si>
    <t xml:space="preserve">SEVERE FLUID POUND , P.FILLAGE +/- 55 % </t>
  </si>
  <si>
    <t xml:space="preserve"> FLUID POUND , P.FILLAGE +/- 86 %</t>
  </si>
  <si>
    <t>FLUID POUND,PUMP FILLAGE = 83%</t>
  </si>
  <si>
    <r>
      <t xml:space="preserve">NO PUMP ACTION (VALVE ROD STUCK), R.TRIP WITH 1.5" SLIM ANCHOR PUMP (SET MANY TIMES, ON RET. FOUND SCALE), RIH W/BRUSH ON S/R MANY TIMES STOPPED AT 100 FT, FOUND COVERED WITH PARAFFIN, SPOTED DIESEL, TRY TO RIH WITH DHP STOPPED AT 100 FT, </t>
    </r>
    <r>
      <rPr>
        <b/>
        <u/>
        <sz val="12"/>
        <color rgb="FFFF0000"/>
        <rFont val="Calibri"/>
        <family val="2"/>
      </rPr>
      <t>WAITING W/O</t>
    </r>
  </si>
  <si>
    <t>236*7/8"</t>
  </si>
  <si>
    <r>
      <rPr>
        <b/>
        <sz val="12"/>
        <color rgb="FF00B050"/>
        <rFont val="Calibri"/>
        <family val="2"/>
      </rPr>
      <t>B-I</t>
    </r>
    <r>
      <rPr>
        <b/>
        <sz val="12"/>
        <color indexed="12"/>
        <rFont val="Calibri"/>
        <family val="2"/>
      </rPr>
      <t xml:space="preserve"> (5870-5898)
</t>
    </r>
    <r>
      <rPr>
        <b/>
        <sz val="12"/>
        <color rgb="FF00B050"/>
        <rFont val="Calibri"/>
        <family val="2"/>
      </rPr>
      <t xml:space="preserve">B-III </t>
    </r>
    <r>
      <rPr>
        <b/>
        <sz val="12"/>
        <color indexed="12"/>
        <rFont val="Calibri"/>
        <family val="2"/>
      </rPr>
      <t xml:space="preserve">(6012'-6019') </t>
    </r>
  </si>
  <si>
    <r>
      <t xml:space="preserve">UNDER W/O TO TBG LEAK ,  FOUND CRACK IN STD NO. 92 &amp; 96  ,  TAGGED BTM @ 6401'  (E/L DEPTH)( 382' RAT HOLE ) , INSTALLED 2 7/8" ANCHORED CATCHER TBG , RIH W/ 1.5'' SLIM DHP ON S/R  AS FOLLOWS : (236 * 7/8" RODS) H-CH NEW, ON STREAM ON </t>
    </r>
    <r>
      <rPr>
        <b/>
        <sz val="12"/>
        <color rgb="FFFF0000"/>
        <rFont val="Calibri"/>
        <family val="2"/>
      </rPr>
      <t>24-3-2018</t>
    </r>
  </si>
  <si>
    <t xml:space="preserve">          EXPRO TMU-3          FREQ=50 Hz, CUR=76 A , USP=510 PSI, WHT= 235 F                                            </t>
  </si>
  <si>
    <t xml:space="preserve">          EXPRO TMU-3          FREQ=50 Hz, CUR=75/79 A , USP/DSP =510/245 PSI, PIP= 1984 PSI , PDP= 4685 PSI, TI= 250F , TM= 286 F, WHT= 235 F                                            </t>
  </si>
  <si>
    <t>FREQ. = 50 HZ, AMP = 73.7,  PIP =  1587 ,PDP =  4050 ,TI =  246  ,TM = 320 , USP/DSP = 285/150 PSI , WHT =241 F</t>
  </si>
  <si>
    <t>FREQ. = 50 HZ, AMP = 73.7,  PIP =  1575 ,PDP =  4040 ,TI =  246  ,TM = 320 , USP/DSP = 275/150 PSI , WHT =238 F</t>
  </si>
  <si>
    <t>FREQ. = 50 HZ, AMP = 73.7,  PIP =  1595 ,PDP =  4045 ,TI =  246  ,TM = 320 , USP/DSP = 275/150 PSI , WHT =238 F</t>
  </si>
  <si>
    <r>
      <t>FLUID POUND,</t>
    </r>
    <r>
      <rPr>
        <b/>
        <sz val="12"/>
        <color rgb="FFFF0000"/>
        <rFont val="Calibri"/>
        <family val="2"/>
        <scheme val="minor"/>
      </rPr>
      <t xml:space="preserve"> P. FILLAGE 93 %</t>
    </r>
  </si>
  <si>
    <t>EXPRO # 3 (TMU)
FREQ= 50 Hz, CUR=59 A, PIP= 1960 PSI, PDP = 4600 PSI ,Ti = 248 F, Tm = 320 F , WHP=485 PSI,  H2S = 6 PPM , CO2 = 9 %</t>
  </si>
  <si>
    <t>EXPRO # 2 (TMU)
FREQ= 50 Hz, CUR=57.6 A, PIP= 1850 PSI, PDP = 4385 PSI ,Ti = 248 F, Tm = 315 F , WHP=500 PSI,  H2S = 6 PPM , CO2 = 9 %</t>
  </si>
  <si>
    <r>
      <t xml:space="preserve">EXPRO # 3 (TMU)
FREQ=50 HZ, I=65.8 A, </t>
    </r>
    <r>
      <rPr>
        <b/>
        <sz val="18"/>
        <color rgb="FF0000FF"/>
        <rFont val="Calibri"/>
        <family val="2"/>
      </rPr>
      <t>USP/DSP= 350/200 PSI</t>
    </r>
    <r>
      <rPr>
        <b/>
        <sz val="12"/>
        <color rgb="FF0000FF"/>
        <rFont val="Calibri"/>
        <family val="2"/>
      </rPr>
      <t xml:space="preserve"> , PIP = 1690 PSI, PDP = 3865 PSI, Ti = 241.7 F , Tm=298 f</t>
    </r>
  </si>
  <si>
    <r>
      <t xml:space="preserve">EXPRO # 3 (TMU)
FREQ=50 HZ, I=66.5 A, </t>
    </r>
    <r>
      <rPr>
        <b/>
        <sz val="12"/>
        <color rgb="FFFF0000"/>
        <rFont val="Calibri"/>
        <family val="2"/>
      </rPr>
      <t>USP/DSP= 500/200 PSI</t>
    </r>
    <r>
      <rPr>
        <b/>
        <sz val="12"/>
        <color rgb="FF0000FF"/>
        <rFont val="Calibri"/>
        <family val="2"/>
      </rPr>
      <t xml:space="preserve"> , PIP = 1700 PSI, PDP = 4035 PSI, Ti = 244 F , Tm=282 f, H2S = 10 PPM , CO2 = 9 %</t>
    </r>
  </si>
  <si>
    <t>EXPRO # 3 (TMU)
FREQ=50 HZ, I=55 A, DSP= 250 PSI , PIP = 1795 PSI, PDP = 3580 PSI, Ti = 245 F , Tm=302.4 f, WHT=227 F, H2S = 16 PPM , CO2 =5 %</t>
  </si>
  <si>
    <t xml:space="preserve">                   EXPRO # 3 (TMU)   ( WRONG TEST )                                          FREQ= 50 Hz , CUR=73.4 A,  Pi=1591 PSI, Pd=4048 PSI, USP/DSP=281/167 PSI, BHT=245.7 F , Tm= 319.8 F, WHT = 239 F, H2S= 2 PPM , CO2= 8 %</t>
  </si>
  <si>
    <t xml:space="preserve">                EXPRO # 2 (TMU)                                            
 FREQ= 50 Hz , CUR=73.9 A,  Pi=1590 PSI, Pd=4055 PSI, USP/DSP=295/205 PSI, BHT=245.7 F , Tm= 320 F, WHT = 239 F, H2S= 7 PPM , CO2= 5 %
</t>
  </si>
  <si>
    <t xml:space="preserve">                   EXPRO TMU-2                                       
 FREQ=50 Hz, CUR=77/74 A , USP/DSP =540/300 PSI, PIP= 1984 PSI , PDP= 4695 PSI, TI= 250F , TM= 286 F, WHT= 234 F  ,H2S= 10 PPM , CO2= 9 %                                          </t>
  </si>
  <si>
    <t>EXPRO # 2 (TMU)
FREQ=50 Hz ,  CUR=80/82 A, PDP= 3424 PSI, PIP=1390 PSI, USP/ DSP = 235/163 PSI, WHT=233 F ,Tm=307 F , CO2= 2 %, H2S=24 PPM</t>
  </si>
  <si>
    <t>EXPRO # 2 (TMU)
FREQ=50 HZ, I=55 A, DSP= 250 PSI , PIP = 1795 PSI, PDP = 3555 PSI, Ti = 245 F , Tm=302.4 f, WHT=227 F, H2S = 16 PPM , CO2 =8 %, Qg= 0.149 MMSCF/D</t>
  </si>
  <si>
    <t xml:space="preserve">           EXPRO # 2 (TMU)                                            
 FREQ = 50  HZ , CURR. = 26 A, PIP = 253  PSI , PDP = 3514 PSI , Ti = 226.5 F , Tm = 233.5 F. ,USP/DSP= 150 PSI.  CO2=0 % , H2S=0 PPM</t>
  </si>
  <si>
    <t xml:space="preserve">                            EXPRO TMU-2                                          
FREQ= 50 Hz, CUR=59 A, PIP= 2080 PSI, PDP = 4710 PSI ,Ti = 248 F, Tm = 321 F , USP/DSP=510/195 PSI,  WHT= 225 F, H2S = 6 PPM , CO2 = 9 %</t>
  </si>
  <si>
    <t xml:space="preserve">EXPRO # 2 (TMU)
FREQ=50 HZ, CUR= 42 A, DSP= 212 PSI , WHT= 215F 
</t>
  </si>
  <si>
    <r>
      <t xml:space="preserve">EXPRO # 2 (TMU)
FREQ=50 HZ, I=67 A, USP/DSP= </t>
    </r>
    <r>
      <rPr>
        <b/>
        <sz val="12"/>
        <color rgb="FFFF0000"/>
        <rFont val="Calibri"/>
        <family val="2"/>
      </rPr>
      <t>500/200</t>
    </r>
    <r>
      <rPr>
        <b/>
        <sz val="12"/>
        <color rgb="FF0000FF"/>
        <rFont val="Calibri"/>
        <family val="2"/>
      </rPr>
      <t xml:space="preserve"> PSI , PIP = 1680 PSI, PDP = 3975 PSI, Ti = 242 F , Tm=282 f, WHT = 230 F, Qg = 0.297 MMSCF/D, H2S = 4 PPM , CO2 = 8 %</t>
    </r>
  </si>
  <si>
    <r>
      <t>NO PUMP ACTION , R.TRIP W/</t>
    </r>
    <r>
      <rPr>
        <b/>
        <sz val="12"/>
        <color rgb="FFFF0000"/>
        <rFont val="Calibri"/>
        <family val="2"/>
      </rPr>
      <t>NEW 1.5" SLIM DHP</t>
    </r>
    <r>
      <rPr>
        <b/>
        <sz val="12"/>
        <color rgb="FF0000FF"/>
        <rFont val="Calibri"/>
        <family val="2"/>
      </rPr>
      <t>, ON STREAM.</t>
    </r>
  </si>
  <si>
    <r>
      <t>UNDER W/O DUE TO TBG LEAK, P/T STRING TO 500 PSI , PRESS. DROPPED TO ZERO IN 1 MIN,</t>
    </r>
    <r>
      <rPr>
        <b/>
        <sz val="12"/>
        <color rgb="FFFF0000"/>
        <rFont val="Calibri"/>
        <family val="2"/>
      </rPr>
      <t xml:space="preserve">  ( FOUND HOLE IN JNT # 54 ) </t>
    </r>
    <r>
      <rPr>
        <b/>
        <sz val="12"/>
        <color rgb="FF0000FF"/>
        <rFont val="Calibri"/>
        <family val="2"/>
      </rPr>
      <t xml:space="preserve">, </t>
    </r>
    <r>
      <rPr>
        <b/>
        <u/>
        <sz val="12"/>
        <color rgb="FF0000FF"/>
        <rFont val="Calibri"/>
        <family val="2"/>
      </rPr>
      <t xml:space="preserve">RIH W/SAME ESP STRING , </t>
    </r>
    <r>
      <rPr>
        <b/>
        <sz val="12"/>
        <color rgb="FF0000FF"/>
        <rFont val="Calibri"/>
        <family val="2"/>
      </rPr>
      <t xml:space="preserve">  WITH 2 SCTION  REDA ESP SN-2600 ,  SERIES 538, 228 STAGES ,  TO 9285 FT , STARTED THE WELL WITH  FREQ=50 HZ, CUR= 58.5 A, PIP=2120 PSI, PDP= 4020 PSI, ,Ti= 244 F, Tm=317 F, </t>
    </r>
    <r>
      <rPr>
        <b/>
        <sz val="12"/>
        <color rgb="FFFF0000"/>
        <rFont val="Calibri"/>
        <family val="2"/>
      </rPr>
      <t>ON STREAM 16-3-2018</t>
    </r>
  </si>
  <si>
    <t xml:space="preserve">NO PUMP ACTION , R.TRIP , PERFORMED HYDRO TEST , NOT HOLD , R.TRIP WITH 2" ANCHOR PUMP , RETRIEVED ( 10X1") RODS , SET ANCHOR PUMP @ 5250 FT , ON STREAM </t>
  </si>
  <si>
    <t>NO PUMP ACTION, R.TRIP, RET. 5X1" RODS, SET ANCHOR PUMP @ 5125 FT, ON STREAM.</t>
  </si>
  <si>
    <t>TOTAL RET. 10 RODS ( 9X1" + 1X1" S.BAR )</t>
  </si>
  <si>
    <t xml:space="preserve">TOTAL RET. 15 RODS </t>
  </si>
  <si>
    <r>
      <t xml:space="preserve">NO PUMP ACTION, RET. 5X1" RODS, </t>
    </r>
    <r>
      <rPr>
        <b/>
        <sz val="12"/>
        <color rgb="FFFF0000"/>
        <rFont val="Calibri"/>
        <family val="2"/>
      </rPr>
      <t>SET ANCHOR @ 5550 FT</t>
    </r>
    <r>
      <rPr>
        <b/>
        <sz val="12"/>
        <color rgb="FF0000FF"/>
        <rFont val="Calibri"/>
        <family val="2"/>
      </rPr>
      <t xml:space="preserve"> , ON STREAM.</t>
    </r>
  </si>
  <si>
    <r>
      <t>NO PUMP ACTION , RIH W/</t>
    </r>
    <r>
      <rPr>
        <b/>
        <sz val="12"/>
        <color rgb="FFFF0000"/>
        <rFont val="Calibri"/>
        <family val="2"/>
      </rPr>
      <t>NEW 1.75"</t>
    </r>
    <r>
      <rPr>
        <b/>
        <sz val="12"/>
        <color rgb="FF0000FF"/>
        <rFont val="Calibri"/>
        <family val="2"/>
      </rPr>
      <t xml:space="preserve"> SLIM DHP, HYDRO TEST, NOT HOLD, RET. (10+5)X1" RODS, RIH</t>
    </r>
    <r>
      <rPr>
        <b/>
        <sz val="12"/>
        <color rgb="FFFF0000"/>
        <rFont val="Calibri"/>
        <family val="2"/>
      </rPr>
      <t xml:space="preserve"> W/NEW 1.5" SLIM ANCHOR</t>
    </r>
    <r>
      <rPr>
        <b/>
        <sz val="12"/>
        <color rgb="FF0000FF"/>
        <rFont val="Calibri"/>
        <family val="2"/>
      </rPr>
      <t xml:space="preserve">, SET ANCHOR </t>
    </r>
    <r>
      <rPr>
        <b/>
        <sz val="12"/>
        <color rgb="FFFF0000"/>
        <rFont val="Calibri"/>
        <family val="2"/>
        <scheme val="minor"/>
      </rPr>
      <t>@ 5375 FT</t>
    </r>
    <r>
      <rPr>
        <b/>
        <sz val="12"/>
        <color rgb="FF0000FF"/>
        <rFont val="Calibri"/>
        <family val="2"/>
      </rPr>
      <t>, ON STREAM.</t>
    </r>
  </si>
  <si>
    <r>
      <t xml:space="preserve">FOUND </t>
    </r>
    <r>
      <rPr>
        <b/>
        <sz val="12"/>
        <color rgb="FFFF0000"/>
        <rFont val="Calibri"/>
        <family val="2"/>
      </rPr>
      <t>ROD NO ( 40X1" )</t>
    </r>
    <r>
      <rPr>
        <b/>
        <sz val="12"/>
        <color rgb="FF0000FF"/>
        <rFont val="Calibri"/>
        <family val="2"/>
      </rPr>
      <t>, REPLACED OK, NOT PROD. , RESET W/SLIGHT TAG, ON STREAM.</t>
    </r>
  </si>
  <si>
    <r>
      <t xml:space="preserve">ROD NO ( </t>
    </r>
    <r>
      <rPr>
        <b/>
        <sz val="12"/>
        <color rgb="FFFF0000"/>
        <rFont val="Calibri"/>
        <family val="2"/>
      </rPr>
      <t xml:space="preserve">10X7/8" </t>
    </r>
    <r>
      <rPr>
        <b/>
        <sz val="12"/>
        <color rgb="FF0000FF"/>
        <rFont val="Calibri"/>
        <family val="2"/>
      </rPr>
      <t xml:space="preserve">) PARTED , FISHED OK ,MANY TRIELS TO UNSET ANCHOR WITHOUT SUCCESS , STARTED THE WELL WITH </t>
    </r>
    <r>
      <rPr>
        <b/>
        <sz val="12"/>
        <color rgb="FFFF0000"/>
        <rFont val="Calibri"/>
        <family val="2"/>
      </rPr>
      <t>O-SHOT</t>
    </r>
    <r>
      <rPr>
        <b/>
        <sz val="12"/>
        <color rgb="FF0000FF"/>
        <rFont val="Calibri"/>
        <family val="2"/>
      </rPr>
      <t xml:space="preserve">  , ON STREAM</t>
    </r>
  </si>
  <si>
    <r>
      <t xml:space="preserve">UNDER W/O DUE TO ESP PROBLEM, </t>
    </r>
    <r>
      <rPr>
        <b/>
        <sz val="12"/>
        <color rgb="FFFF0000"/>
        <rFont val="Calibri"/>
        <family val="2"/>
      </rPr>
      <t xml:space="preserve">FOUND SHAFT FOR FIRST SEAL FROM ABOVE IS BROKEN, </t>
    </r>
    <r>
      <rPr>
        <b/>
        <sz val="12"/>
        <color rgb="FF0000FF"/>
        <rFont val="Calibri"/>
        <family val="2"/>
      </rPr>
      <t xml:space="preserve">RIH </t>
    </r>
    <r>
      <rPr>
        <b/>
        <sz val="12"/>
        <color rgb="FFFF0000"/>
        <rFont val="Calibri"/>
        <family val="2"/>
      </rPr>
      <t xml:space="preserve">W/3 SECTIONS ESP (SER 538, SR-6000,  178 STG ) TO DEPTH  7840 FT ,   </t>
    </r>
    <r>
      <rPr>
        <b/>
        <u/>
        <sz val="12"/>
        <rFont val="Calibri"/>
        <family val="2"/>
      </rPr>
      <t>INSTALLED 1/4" C.L INSTALL AT MOTOR BOTTOM FOR CHIMACAL INJECTION</t>
    </r>
    <r>
      <rPr>
        <b/>
        <sz val="12"/>
        <color rgb="FFFF0000"/>
        <rFont val="Calibri"/>
        <family val="2"/>
      </rPr>
      <t xml:space="preserve">, </t>
    </r>
    <r>
      <rPr>
        <b/>
        <sz val="12"/>
        <color rgb="FF0000FF"/>
        <rFont val="Calibri"/>
        <family val="2"/>
      </rPr>
      <t>STARTED THE WELL WITH    ( FREQ. : 50 HZ , CURRENT = 62 , PIP= 1788 PSI  , PDP=3690 PSI , Ti=243 F , TM= 281.5 F ) , ON STREAM 26/3/2018</t>
    </r>
  </si>
  <si>
    <t xml:space="preserve"> AEB-IIIG: (9620-9660)        </t>
  </si>
  <si>
    <t>1.5''  ANCHOR PUMP</t>
  </si>
  <si>
    <t>EXPRO # 2 (TMU) , ANCHOR PUMP</t>
  </si>
  <si>
    <t>2.25" ANCHOR PUMP</t>
  </si>
  <si>
    <t>D-78 COND-II</t>
  </si>
  <si>
    <t xml:space="preserve">TOTAL RET. ( 30 RODS X1") </t>
  </si>
  <si>
    <t>CLOSED 2.75" KILLING SSD TO BE CONVERT TO W.I.W</t>
  </si>
  <si>
    <t>EXPRO# 2 (TMU) , 1.75 " DHP</t>
  </si>
  <si>
    <t xml:space="preserve">FREQ= 49 HZ, CURRENT= 33 AMP, PIP/PDP= 84/2961 PSI, USP/DSP= 390/220 PSI. , WHT=65C </t>
  </si>
  <si>
    <t>FREQ=50 HZ, CURR.= 16A, USP/DSP=180 PSI, WHT=80 C</t>
  </si>
  <si>
    <t xml:space="preserve">FREQ= 50 HZ, CUR= 59 AMP, PIP/PDP= 2357/4817 PSI, USP/DSP= 495/155 PSI. , TI= 247.8 F, M.T= 322.5 F, WHT=229 F </t>
  </si>
  <si>
    <t>EXPRO#2 (TMU)
FREQ=49 HZ, CUR=N/A, PIP= 84 PSI, Pd=2925 PSI ,  Ti=93 C
Tm =122 C , WHP=250  PSI , WHT=68 C</t>
  </si>
  <si>
    <t xml:space="preserve"> EXBRO#2 (TMU) ) , L.P.E     </t>
  </si>
  <si>
    <t>NO PUMP ACTION, RET. ( 5X1" ) , HYDRO TEST, NOT HOLD, R.TRIP WITH ANCHOR PUMP , RET. ( 5X1" ) SET ANCHOR @ 5000 FT , ON STREAM</t>
  </si>
  <si>
    <t>NO PUMP ACTON, R.TRIP ,  ON STREAM</t>
  </si>
  <si>
    <t>EXPRO #2 (TMU)
USP/DSP= 200/180 PSI , Qg= 0.216 MMSCF/D, H2S= 10 PPM , CO2= 6 %</t>
  </si>
  <si>
    <t>EXPRO #2 (TMU)
FREQ= 50 Hz, CUR=59.7 A, PIP= 2380 PSI, PDP = 4845 PSI ,Ti = 247.8 F, Tm = 322.7 F , USP/DSP=520/190 PSI,  WHT= 229 F, H2S = 6 PPM , CO2 = 9 %</t>
  </si>
  <si>
    <t>FILLED CSG BY INHIBITED WATER</t>
  </si>
  <si>
    <r>
      <t xml:space="preserve">NO PUMP ACTION, R.TRIP , NOT PRODUCE , HYDROTEST , NOT HOLD , R.TRIP W/1.5" ANCHOR PUMP , RET. (10+10 RODS X 1" ) , HYDROTEST , NOT HOLD ,  R.TRIP W/1.5" ANCHOR PUMP , RET. (10 RODS X 1" ) , SET ANCHOR @ 5025 FT ,  NOT PRODUCE , </t>
    </r>
    <r>
      <rPr>
        <b/>
        <sz val="12"/>
        <color rgb="FFFF0000"/>
        <rFont val="Calibri"/>
        <family val="2"/>
      </rPr>
      <t>WAITING FOR W/O</t>
    </r>
  </si>
  <si>
    <r>
      <t xml:space="preserve">LIFTING THE WELL BY N2, RETURN TRACES OIL, W.C 95% , WTR SALINITY = 200000 NACL , </t>
    </r>
    <r>
      <rPr>
        <b/>
        <sz val="12"/>
        <color rgb="FFFF0000"/>
        <rFont val="Calibri"/>
        <family val="2"/>
      </rPr>
      <t>SHUT IN THE WELL</t>
    </r>
  </si>
  <si>
    <r>
      <t xml:space="preserve">NO PUMP ACTION , TRIED TO UNSET DHP  W/O SUCCES , </t>
    </r>
    <r>
      <rPr>
        <b/>
        <sz val="12"/>
        <color rgb="FFFF0000"/>
        <rFont val="Calibri"/>
        <family val="2"/>
      </rPr>
      <t>WITING FOR W/O</t>
    </r>
  </si>
  <si>
    <r>
      <t xml:space="preserve">NO PUMP ACTION , RETRIEVED (2X1") RODS,  HYDROTEST , NOT HOLD , MANY TRIALS TO UNSET ANCHOR PUMP W/O SUCCESS , </t>
    </r>
    <r>
      <rPr>
        <b/>
        <sz val="12"/>
        <color rgb="FFFF0000"/>
        <rFont val="Calibri"/>
        <family val="2"/>
      </rPr>
      <t>WAITING W/O</t>
    </r>
  </si>
  <si>
    <r>
      <t xml:space="preserve">LOW PUMP EFF. , POOH WITH S/R &amp; DHP , TRY TO RIH WITH DHP , FOUND OBSTRUCTION ABOVE P.S.N BY 40 FT , SPILL 60 LITER HCL , TRY TO PASS WITHOUT SUCCESS , </t>
    </r>
    <r>
      <rPr>
        <b/>
        <sz val="18"/>
        <color rgb="FFFF0000"/>
        <rFont val="Calibri"/>
        <family val="2"/>
      </rPr>
      <t>2</t>
    </r>
    <r>
      <rPr>
        <b/>
        <sz val="12"/>
        <color rgb="FF0000FF"/>
        <rFont val="Calibri"/>
        <family val="2"/>
      </rPr>
      <t xml:space="preserve"> R.TRIP WITH ANCHOR PUMP , TOTAL RETRIEVED (35 X1" ) , SET ANCHOR PUMP @ 4825 FT , PERFORMED  HYDRO TEST ,  NOT HOLD , </t>
    </r>
    <r>
      <rPr>
        <b/>
        <sz val="16"/>
        <color rgb="FFFF0000"/>
        <rFont val="Calibri"/>
        <family val="2"/>
      </rPr>
      <t>WAITING FOR W/O</t>
    </r>
    <r>
      <rPr>
        <b/>
        <sz val="16"/>
        <rFont val="Calibri"/>
        <family val="2"/>
      </rPr>
      <t xml:space="preserve"> </t>
    </r>
  </si>
  <si>
    <r>
      <t>TRY TO UNSET DHP WITHOUT SUCCESS ( MAX OVER PULL 58 LB ) , DHP STUCKED ,</t>
    </r>
    <r>
      <rPr>
        <b/>
        <sz val="12"/>
        <color rgb="FFFF0000"/>
        <rFont val="Calibri"/>
        <family val="2"/>
      </rPr>
      <t xml:space="preserve"> WAITING FOR W/O</t>
    </r>
  </si>
  <si>
    <t xml:space="preserve">BAKER, AT WELL HEAD </t>
  </si>
  <si>
    <t>RIH W/ 2.75" SHIFTING TOOL , CHECKED SSD , FOUND SAME PARTIALLY OPENED , CLOSED OK.
- RIH W/ 2.56" FB-2 PLUG , SET IN F-NIPPLE , FILLED TBG WITH WATER , F.L IN CASING INCREASED F/ 3000 FT T/ 1600 FT.
- TRIED TO RIH W/ 2.75" FB-2 PLUG TO SET IN SSD , CANNOT PASS DUE TO SCALES.</t>
  </si>
  <si>
    <t>EXBRO#2 (TMU)  , AT MANIFOLD</t>
  </si>
  <si>
    <t>EXPRO-3 TMU</t>
  </si>
  <si>
    <t>NO PUMP ACTION, R.TRIP W/1.75"S.H.DHP, ON STREAM.</t>
  </si>
  <si>
    <t>NO PUMP ACTION, R.TRIP , ON STREAM.</t>
  </si>
  <si>
    <r>
      <t xml:space="preserve">POLISHED ROD PARTED, CHANGED, THEN FOUND NO PROD., PERFORMED R/T W/ 1.75" ANCHOR PUMP, FOUND PUMP SET MANY TIMES WHILE RIH, POOH W/ ANCHOR PUMP, RIH W/ NEW 1.75" ANCHOR PUMP, RET. 1*1.5" ROD, TOTAL RET. 36 RODS, S/R CONFIG. (12*1.5" + 114*7/8" + 71*1"), TBG TEST NOT HOLD, </t>
    </r>
    <r>
      <rPr>
        <b/>
        <sz val="12"/>
        <color rgb="FFFF0000"/>
        <rFont val="Calibri"/>
        <family val="2"/>
      </rPr>
      <t>WAITING W/O.</t>
    </r>
  </si>
  <si>
    <t>TOTAL RET. (30X1" RODS +  5X 7/8" RODS + 1*1.5")</t>
  </si>
  <si>
    <t>NO PUMP ACTION, R.TRIP W/1.5" ANCHOR PUMP, RET. (1*1") ROD, SET ANHOR AT 5550 FT, ON STREAM.</t>
  </si>
  <si>
    <t>NO PUMP ACTION, R.TRIP, RET. 5X1" RODS, SET ANCHOR PUMP @ 5000 FT, ON STREAM.</t>
  </si>
  <si>
    <t>NO PUMP ACTION, R.TRIP W/2" ANCHOR PUMP, RET. 2 RODS, S/R CONFG. (25X1"+119X7/8"+61X1"), SET ANCHOR AT 5125 FT, ON STREAM.</t>
  </si>
  <si>
    <t xml:space="preserve">   EXPRO#2 (TMU) ( TANK )                                          USP/DSP= 60/50 PSI</t>
  </si>
  <si>
    <t>EXPRO#2 (TMU) , ANCHOR PUMP</t>
  </si>
  <si>
    <t xml:space="preserve">EXPRO#2 (TMU), Qg= 1.528 MMSCFD, WHP= 45 PSI </t>
  </si>
  <si>
    <t>EXPRO#2 (TMU), Qg= 1.238 MMSCFD, WHP= 45 PSI</t>
  </si>
  <si>
    <t>EXPRO#2 (TMU), Qg= 1.205 MMSCFD, WHP= 40 PSI</t>
  </si>
  <si>
    <t>DIVERTED THE WELL ON LOW PRESSURE USING EXPRO#2(TMU)</t>
  </si>
  <si>
    <t>EXPRO#2 (TMU), Qg= 1.205 MMSCFD, WHP= 45 PSI</t>
  </si>
  <si>
    <t>EXPRO#2 (TMU), Qg= 1.209 MMSCFD, WHP= 40 PSI</t>
  </si>
  <si>
    <t>EXPRO#2 (TMU),Qg=  1.132 MMSCFD, WHP=  30 PSI</t>
  </si>
  <si>
    <t>EXPRO TMU #3
FREQ=50 HZ, CUR=50/51 A,  Pi=1737 PSI, Pd=2835  PSI, Ti=231 F, Tm=295.8 F , WHP=220 PSI, WHT = 240 F</t>
  </si>
  <si>
    <t>EXPRO TMU #3
FREQ=50 HZ, CUR=16 A, WHP=190 PSI, WHT=176 F.</t>
  </si>
  <si>
    <t>EXPRO#2 (TMU), Qg=  1.127 MMSCFD, WHP=  30 PSI</t>
  </si>
  <si>
    <t>EXPRO#2 (TMU), Qg=  1.209 MMSCFD, WHP=  40 PSI</t>
  </si>
  <si>
    <r>
      <t xml:space="preserve">UNDER W/O DUE TO TBG LEAK, ( </t>
    </r>
    <r>
      <rPr>
        <b/>
        <sz val="12"/>
        <rFont val="Calibri"/>
        <family val="2"/>
      </rPr>
      <t xml:space="preserve">FOUND LONGITUDINAL CRACK AT JOINT NO.154 , NO.177 BELOW TBG HGR ) , </t>
    </r>
    <r>
      <rPr>
        <b/>
        <sz val="12"/>
        <color rgb="FF0000FF"/>
        <rFont val="Calibri"/>
        <family val="2"/>
      </rPr>
      <t xml:space="preserve">TAGGED T.O.F AT 6166 FT , </t>
    </r>
    <r>
      <rPr>
        <b/>
        <sz val="12"/>
        <color rgb="FF008000"/>
        <rFont val="Calibri"/>
        <family val="2"/>
      </rPr>
      <t xml:space="preserve">INSTALLED 2 7/8" TBG ANCHOR CATCHER </t>
    </r>
    <r>
      <rPr>
        <b/>
        <sz val="12"/>
        <color rgb="FF0000FF"/>
        <rFont val="Calibri"/>
        <family val="2"/>
      </rPr>
      <t xml:space="preserve">COMPLETION, RIH W/1.75" S.H.DHP ON S/R (233*7/8"), </t>
    </r>
    <r>
      <rPr>
        <b/>
        <sz val="12"/>
        <color rgb="FFFF0000"/>
        <rFont val="Calibri"/>
        <family val="2"/>
      </rPr>
      <t>ON STREAM 4/5/2018</t>
    </r>
  </si>
  <si>
    <r>
      <t>LOW PUMP EFF , R.TRIP W/</t>
    </r>
    <r>
      <rPr>
        <b/>
        <sz val="12"/>
        <color rgb="FFFF0000"/>
        <rFont val="Calibri"/>
        <family val="2"/>
      </rPr>
      <t>2.25" DHP</t>
    </r>
    <r>
      <rPr>
        <b/>
        <sz val="12"/>
        <color rgb="FF0000FF"/>
        <rFont val="Calibri"/>
        <family val="2"/>
      </rPr>
      <t xml:space="preserve"> , ON STREAM.</t>
    </r>
  </si>
  <si>
    <t>STOPPED DUE TO LOW PRODUCTIVITY</t>
  </si>
  <si>
    <t>EXPRO#2 (TMU) Qg=  1.121 MMSCFD, WHP=  30 PSI</t>
  </si>
  <si>
    <t>NO PUMP ACTION, RESET, ON STREAM.</t>
  </si>
  <si>
    <t>TOTAL RET. 34 RODS</t>
  </si>
  <si>
    <r>
      <t>FOUND ROD NO (</t>
    </r>
    <r>
      <rPr>
        <b/>
        <sz val="12"/>
        <color rgb="FFFF0000"/>
        <rFont val="Calibri"/>
        <family val="2"/>
      </rPr>
      <t xml:space="preserve"> 56X7/8"</t>
    </r>
    <r>
      <rPr>
        <b/>
        <sz val="12"/>
        <color rgb="FF0000FF"/>
        <rFont val="Calibri"/>
        <family val="2"/>
      </rPr>
      <t xml:space="preserve"> ) PARTED, FISHED,  R.TRIP W/2" ANCHOR PUMP, RET. (2*1")RODS, SET ANCHOR AT 5050 FT, ON STREAM.</t>
    </r>
  </si>
  <si>
    <t>TOTAL RET. 46 RODS</t>
  </si>
  <si>
    <r>
      <t>FOUND ROD NO (</t>
    </r>
    <r>
      <rPr>
        <b/>
        <sz val="12"/>
        <color rgb="FFFF0000"/>
        <rFont val="Calibri"/>
        <family val="2"/>
      </rPr>
      <t xml:space="preserve"> 46X7/8"</t>
    </r>
    <r>
      <rPr>
        <b/>
        <sz val="12"/>
        <color rgb="FF0000FF"/>
        <rFont val="Calibri"/>
        <family val="2"/>
      </rPr>
      <t xml:space="preserve"> ) PARTED, RIH W/O-SHOT, MANY TRIALS TO UNSET ANCHOR PUMP W/O SUCCESS, </t>
    </r>
    <r>
      <rPr>
        <b/>
        <sz val="12"/>
        <color rgb="FFFF0000"/>
        <rFont val="Calibri"/>
        <family val="2"/>
      </rPr>
      <t>S</t>
    </r>
    <r>
      <rPr>
        <b/>
        <u/>
        <sz val="12"/>
        <color rgb="FFFF0000"/>
        <rFont val="Calibri"/>
        <family val="2"/>
      </rPr>
      <t>TARTED W/O-SHOT</t>
    </r>
    <r>
      <rPr>
        <b/>
        <sz val="12"/>
        <color rgb="FF0000FF"/>
        <rFont val="Calibri"/>
        <family val="2"/>
      </rPr>
      <t xml:space="preserve">, </t>
    </r>
    <r>
      <rPr>
        <b/>
        <sz val="12"/>
        <color rgb="FFFF0000"/>
        <rFont val="Calibri"/>
        <family val="2"/>
      </rPr>
      <t>ON STREAM.</t>
    </r>
  </si>
  <si>
    <t>EXPRO #2 (TMU),Qg=  1.122 MMSCFD, WHP=  30 PSI</t>
  </si>
  <si>
    <r>
      <t xml:space="preserve">NO PUMP ACTION , MANY TRIELS TO SET WITHOUT SUCCESS , R.TRIP WITH ANCHOR PUMP , RETRIEVED ( 7 X1") RODS , S/R (50X1"+115X7/8"+25X1" S.BR) , </t>
    </r>
    <r>
      <rPr>
        <b/>
        <sz val="12"/>
        <color rgb="FFFF0000"/>
        <rFont val="Calibri"/>
        <family val="2"/>
      </rPr>
      <t>SET ANCHOR AT 4750 FT, PERFORMED TBG-TEST , NOT HOLD , WWO.</t>
    </r>
  </si>
  <si>
    <r>
      <t xml:space="preserve">NO PUMP ACTION , RET. 5X1" RODS, HYDRO TEST, NOT HOLD , </t>
    </r>
    <r>
      <rPr>
        <b/>
        <sz val="12"/>
        <color rgb="FFFF0000"/>
        <rFont val="Calibri"/>
        <family val="2"/>
      </rPr>
      <t>WWO .</t>
    </r>
  </si>
  <si>
    <t>TOTAL RET. 35 RODS</t>
  </si>
  <si>
    <t>EXPRO #2 (TMU),Qg=  1.121 MMSCFD, WHP=  30 PSI</t>
  </si>
  <si>
    <t>EXPRO #2 (TMU), Qg=  1.12 MMSCFD, WHP=  30 PSI</t>
  </si>
  <si>
    <t>EXPRO #2 (TMU), Qg=  1.119 MMSCFD, WHP=  30 PSI</t>
  </si>
  <si>
    <r>
      <t>ROD NO (</t>
    </r>
    <r>
      <rPr>
        <b/>
        <sz val="12"/>
        <color rgb="FFFF0000"/>
        <rFont val="Calibri"/>
        <family val="2"/>
      </rPr>
      <t xml:space="preserve"> 29X1" </t>
    </r>
    <r>
      <rPr>
        <b/>
        <sz val="12"/>
        <color rgb="FF0000FF"/>
        <rFont val="Calibri"/>
        <family val="2"/>
      </rPr>
      <t>) PARTED , FISHED OK, ON STREAM</t>
    </r>
  </si>
  <si>
    <t>B-I ( 5798-5806 ) ( 5816-5836 ) ( 5842-5851 ) 
B-III ( 5954-5975 ) 
 B-IV ( 5979-5989 )</t>
  </si>
  <si>
    <t>EXPRO #2 (TMU), Qg=  1.109 MMSCFD, WHP=  30 PSI</t>
  </si>
  <si>
    <t>EXPRO #2 (TMU), Qg=  1.031 MMSCFD, WHP=  30 PSI</t>
  </si>
  <si>
    <t>EXPRO #3 (TMU), Qg=  0.908 MMSCFD, WHP=  30 PSI</t>
  </si>
  <si>
    <t>CLEER FILLED W/ SAND</t>
  </si>
  <si>
    <t>EXPRO #3 (TMU),Qg=  0.825 MMSCFD, WHP=  40 PSI</t>
  </si>
  <si>
    <t>EXPRO #3 (TMU),
 Qg=  0.774 MMSCFD, WHP=  35 PSI, H2S= 3 PPM , CO2= 3 %</t>
  </si>
  <si>
    <r>
      <t xml:space="preserve">B-I,III,IV
</t>
    </r>
    <r>
      <rPr>
        <b/>
        <u/>
        <sz val="14"/>
        <color rgb="FF379947"/>
        <rFont val="Calibri"/>
        <family val="2"/>
      </rPr>
      <t>NEW PERF. IN BAH-I ( 5842-5851 FT)</t>
    </r>
  </si>
  <si>
    <r>
      <t xml:space="preserve">UNDER W/O DUE TO TBG LEAK , ( </t>
    </r>
    <r>
      <rPr>
        <b/>
        <sz val="12"/>
        <color rgb="FFFF0000"/>
        <rFont val="Calibri"/>
        <family val="2"/>
      </rPr>
      <t>FOUND CRACK IN THE CONNECTION BETWEEN P.S.N AND ABOVE JOINT &amp; SEVERE WEAR IN ROT. DH SWIVL PIN</t>
    </r>
    <r>
      <rPr>
        <b/>
        <sz val="12"/>
        <color rgb="FF0000FF"/>
        <rFont val="Calibri"/>
        <family val="2"/>
      </rPr>
      <t xml:space="preserve"> ) , TAGGED BTM @ 5994 FT (E/L DEPTH) ,  </t>
    </r>
    <r>
      <rPr>
        <b/>
        <sz val="12"/>
        <color rgb="FF008000"/>
        <rFont val="Calibri"/>
        <family val="2"/>
      </rPr>
      <t>ADDED NEW PERF. IN BAH-I ( 5842-5851 FT)</t>
    </r>
    <r>
      <rPr>
        <b/>
        <sz val="12"/>
        <color rgb="FF0000FF"/>
        <rFont val="Calibri"/>
        <family val="2"/>
      </rPr>
      <t xml:space="preserve"> , INSTALLED 2 7/8" ANCHORED CATHER TBG ,  RIH WITH 1.75" SLIM DHP WITH</t>
    </r>
    <r>
      <rPr>
        <b/>
        <u/>
        <sz val="12"/>
        <color rgb="FFFF0000"/>
        <rFont val="Calibri"/>
        <family val="2"/>
      </rPr>
      <t xml:space="preserve"> COND-2 N-97 S/R</t>
    </r>
    <r>
      <rPr>
        <b/>
        <sz val="12"/>
        <color rgb="FF0000FF"/>
        <rFont val="Calibri"/>
        <family val="2"/>
      </rPr>
      <t xml:space="preserve">  ( 235X7/8" ) , ON STREAM ON </t>
    </r>
    <r>
      <rPr>
        <b/>
        <sz val="12"/>
        <color rgb="FFFF0000"/>
        <rFont val="Calibri"/>
        <family val="2"/>
      </rPr>
      <t>18/5/2018</t>
    </r>
  </si>
  <si>
    <r>
      <t xml:space="preserve">UNDER W/O DUE TO TBG LEAK, ( </t>
    </r>
    <r>
      <rPr>
        <b/>
        <sz val="12"/>
        <color rgb="FFFF0000"/>
        <rFont val="Calibri"/>
        <family val="2"/>
      </rPr>
      <t xml:space="preserve">FOUND 2 FT LONGITUDINAL CRACK IN JTS NO. 183 &amp; 188 ) </t>
    </r>
    <r>
      <rPr>
        <b/>
        <sz val="12"/>
        <color rgb="FF0000FF"/>
        <rFont val="Calibri"/>
        <family val="2"/>
      </rPr>
      <t>, TAGGED BTM AT 6396 FT, INSTALLED 2-7/8" TBG WITH ANCHOR CATCHER, RIH W/1.75" SLIM DHP ON S/R</t>
    </r>
    <r>
      <rPr>
        <b/>
        <u/>
        <sz val="12"/>
        <color rgb="FFFF0000"/>
        <rFont val="Calibri"/>
        <family val="2"/>
      </rPr>
      <t xml:space="preserve"> S-88 COND.2</t>
    </r>
    <r>
      <rPr>
        <b/>
        <sz val="12"/>
        <color rgb="FF0000FF"/>
        <rFont val="Calibri"/>
        <family val="2"/>
      </rPr>
      <t xml:space="preserve"> (236*7/8"), ON STREAM ON </t>
    </r>
    <r>
      <rPr>
        <b/>
        <sz val="12"/>
        <color rgb="FFFF0000"/>
        <rFont val="Calibri"/>
        <family val="2"/>
      </rPr>
      <t>20-5-2018</t>
    </r>
  </si>
  <si>
    <t>STOPPED THE WELL DUE TO HIGH W.C +/- 95 %</t>
  </si>
  <si>
    <t>EXPRO #3 (TMU),
 Qg=  0.756 MMSCFD, WHP= 35 PSI, H2S= 3 PPM , CO2= 3 %</t>
  </si>
  <si>
    <t>NO PUMP ACTION, R.TRIP W/1.75" ANCHOR PUMP, RET. (5+1+2)*1", NO PROD. , FAILED TO SET , R.TRIP W/1.5" ANCHOR PUMP, CHANGE S/R CONFIG (15*1.5" + 115*7/8" + 95*1"), ON STREAM.</t>
  </si>
  <si>
    <t xml:space="preserve">NO PUMP ACTION , RESET DHP , NO PROD., R.TRIP W/1.75" SLIM DHP, ACTION AND SUCTION, TBG TEST NOT HOLD, R.TRIP W/1.75" SLIM ANCHOR PUMP, RET. 10*1" RODS, SET PUMP AT 5725 FT S/R CONFIG (25+121+83), ON STREAM </t>
  </si>
  <si>
    <t>83*1" + 121*7/8" + 25*1"  MOLDE SLIM S.BR</t>
  </si>
  <si>
    <t>1.75" SLIM ANCHOR PUMP</t>
  </si>
  <si>
    <t>EXPRO # 3 (TMU)</t>
  </si>
  <si>
    <t>EXPRO(TMU-3)</t>
  </si>
  <si>
    <t xml:space="preserve">EXPRO # 2 (TMU)
 FREQ= 50 Hz , CUR=74.6 A,  Pi=1645 PSI, Pd=4070 PSI, USP/DSP=280/133 PSI, BHT=245.5 F , Tm= 320 F, WHT = 242 F, H2S= 7 PPM , CO2= 5 %
</t>
  </si>
  <si>
    <t>EXPRO #2 (TMU)
FREQ= 50 Hz, CUR=58.9 A, PIP= 2620 PSI, PDP = 4885 PSI ,Ti = 247 F, Tm = 324 F , USP/DSP=470/140 PSI,  WHT= 229 F, H2S = 6 PPM , CO2 = 9 %</t>
  </si>
  <si>
    <r>
      <t xml:space="preserve">DOWN DUE TO OVERLOAD PROBLEM, TRIALS TO START, DOWN DUE TO OVERLOAD, MEGGER PH-G=0, PH-PH= UNBALANCE, CONFIRMED SHORT CIRCUIT, </t>
    </r>
    <r>
      <rPr>
        <b/>
        <sz val="12"/>
        <color rgb="FFFF0000"/>
        <rFont val="Calibri"/>
        <family val="2"/>
      </rPr>
      <t>WAITING W/O</t>
    </r>
  </si>
  <si>
    <t>NO PUMP ACTION , R.TRIP W/ 1.5" ANCHOR PUMP , RET. (1*1") ROD, SET ANHOR AT 5525 FT, ON STREAM.</t>
  </si>
  <si>
    <t>NO PUMP ACTION , R.TRIP W/ 2 " ANCHOR PUMP , SET @ 5575 FT , S/R CONF : ( 83 X1" + 115X7/8" +25X1" S.BR ) , ON STREAM</t>
  </si>
  <si>
    <t xml:space="preserve">AEB-IIIG: (9620-9660)   </t>
  </si>
  <si>
    <t>SER 538 , FLEX-80 ,  160  STG</t>
  </si>
  <si>
    <t>USP =  PSI</t>
  </si>
  <si>
    <t>EXPRO # 2 (TMU)
 FREQ = 50  HZ , CURR. = 25.7 A, PIP = 280  PSI , PDP = 3465 PSI , Ti = 227 F , Tm = 233 F. ,  CO2=0 % , H2S=0 PPM</t>
  </si>
  <si>
    <t>EXPRO TMU # 3
FREQ=50 Hz ,  CUR=81/82 A, PDP=3465 PSI, PIP=1425 PSI, USP/ DSP = 250/185 PSI, WHT=234 F ,Tm=305 F , CO2=4 %, H2S=3 PPM</t>
  </si>
  <si>
    <t>S.F.L AFTER 24 HRS SHUT IN</t>
  </si>
  <si>
    <t>EXPRO-2 TMU , AFTER W/O</t>
  </si>
  <si>
    <t xml:space="preserve">EXPRO TMU # 3
FREQ=50 HZ, CUR= 42 A, DSP= 161 PSI , WHT= 215 F </t>
  </si>
  <si>
    <r>
      <t xml:space="preserve">UNDER W/O DUE TO SHORT CIRCUIT ,  </t>
    </r>
    <r>
      <rPr>
        <b/>
        <sz val="12"/>
        <rFont val="Calibri"/>
        <family val="2"/>
      </rPr>
      <t>FOUND SHORT IN MOTOR</t>
    </r>
    <r>
      <rPr>
        <b/>
        <sz val="12"/>
        <color rgb="FF0000FF"/>
        <rFont val="Calibri"/>
        <family val="2"/>
      </rPr>
      <t xml:space="preserve"> , RIH W/2 SECTIONS ESP (SER 538 , FLEX-80 ,  160  STG ) TO DEPTH  7860 FT , </t>
    </r>
    <r>
      <rPr>
        <b/>
        <sz val="12"/>
        <rFont val="Calibri"/>
        <family val="2"/>
      </rPr>
      <t xml:space="preserve">  I</t>
    </r>
    <r>
      <rPr>
        <b/>
        <u/>
        <sz val="12"/>
        <rFont val="Calibri"/>
        <family val="2"/>
      </rPr>
      <t>NSTALLED 1/4" C.L INSTALL AT MOTOR BOTTOM FOR CHIMACAL INJECTION</t>
    </r>
    <r>
      <rPr>
        <b/>
        <sz val="12"/>
        <color rgb="FF0000FF"/>
        <rFont val="Calibri"/>
        <family val="2"/>
      </rPr>
      <t xml:space="preserve">, STARTED THE WELL WITH    ( FREQ. : 48 HZ , CURRENT =  81 AMP , PIP= 1677  PSI  , PDP=3935  PSI , Ti=240  F , TM=280 F, USP=400 PSI ) , ON STREAM </t>
    </r>
    <r>
      <rPr>
        <b/>
        <sz val="12"/>
        <color rgb="FFFF0000"/>
        <rFont val="Calibri"/>
        <family val="2"/>
      </rPr>
      <t>2/6/2018</t>
    </r>
  </si>
  <si>
    <t>DECREASED FREQ. F/50 HZ TO 48 HZ</t>
  </si>
  <si>
    <t>EXPRO # 2 (TMU)
FREQ=50 HZ, I=90 A,  PIP = 1650 PSI, PDP = 4000 PSI, Ti = 245 F , Tm=285 f</t>
  </si>
  <si>
    <t>EXPRO # 2 (TMU)
FREQ=48 HZ, CURR=81 A, USP/DSP= 400/200 PSI , PIP = 1670 PSI, PDP = 3945 PSI, Ti = 245 F , Tm=282 f,  Qg = N/A,  MMSCF/D, H2S=3, CO2=4</t>
  </si>
  <si>
    <t xml:space="preserve">EXPRO # 2 (TMU)
 FREQ=50 Hz, CUR=79  A , USP/DSP =485/235 PSI, PIP=2015  PSI , PDP=4728 PSI ,  TI= 250 F , TM= 287 F, WHT= 234 F  </t>
  </si>
  <si>
    <t xml:space="preserve">                         EXPRO # 2 (TMU)                                               FREQ=50 HZ, I=55  A, DSP=228 PSI , PIP = 1825  PSI, PDP = 3568 PSI, Ti =245  F , Tm=302 f, WHT=228 F</t>
  </si>
  <si>
    <t>EXPRO # 2 (TMU)
FREQ=48 HZ, CURR=81/82 A, USP/DSP= 400/190 PSI , PIP = 1695 PSI, PDP = 4008 PSI, Ti = 245 F , Tm=280 f, WHT = 124 F , Qg = N/A,  MMSCF/D, H2S=3, CO2=4</t>
  </si>
  <si>
    <r>
      <t>STARTED THE WELL  ON</t>
    </r>
    <r>
      <rPr>
        <b/>
        <sz val="16"/>
        <color rgb="FFFF0000"/>
        <rFont val="Calibri"/>
        <family val="2"/>
      </rPr>
      <t xml:space="preserve"> TIMER MODE</t>
    </r>
  </si>
  <si>
    <r>
      <t xml:space="preserve">NO PUMP ACTION , R.TRIP </t>
    </r>
    <r>
      <rPr>
        <b/>
        <u/>
        <sz val="12"/>
        <color rgb="FFFF0000"/>
        <rFont val="Calibri"/>
        <family val="2"/>
      </rPr>
      <t>WITH 1.5" ANCHOR PUMP</t>
    </r>
    <r>
      <rPr>
        <b/>
        <sz val="12"/>
        <color rgb="FF0000FF"/>
        <rFont val="Calibri"/>
        <family val="2"/>
      </rPr>
      <t xml:space="preserve"> , RETRIEVED ( 10X1" ) RODS , SET ANCHOR PUMP @ 5375 FT  , CONF. ( 30X1"+97X7/8"+88X1" ) , ON STREAM</t>
    </r>
  </si>
  <si>
    <t>NO PUMP ACTION , R.TRIP W/ 1.5" ANCHOR PUMP , RET. (10*1") ROD, SET ANHOR AT 5275 FT, ON STREAM.</t>
  </si>
  <si>
    <t>FREQ.= 50 HZ , CURR.= 25 A , PIP/PDP= 286.2/3472 PSI , Ti/Tm= 227/234.5 F.</t>
  </si>
  <si>
    <t>RIH W/2 M.G'S TO DEPTH 5900 FT, HANG FOR 1 HRS, HAD MAX RES.PRESS.=430 PSI, RECORDED PRESSURE EVERY 500 FT HAD GRADIENT=(0.42-0.46) PSI/FT, S.F.L @ 5000 FT.</t>
  </si>
  <si>
    <t>NO PUMP ACTION,  RET ( 4X1" )PERFORMING TBG TEST, NOT HOLD, PERFORMED R/T W/ 2" ANCHOR PUMP, RET. (10X1") RODS, ROD CONF. (25X1"+115X7/8"+69X1"), PERFORMED TBG. TEST, HOLD OK, ON STREAM</t>
  </si>
  <si>
    <t>DOWN DUE TO VSD INTERNAL TRIP LOCKOUT , CHANGED HEAT EXCHANGER , ON STREAM</t>
  </si>
  <si>
    <t>DOWN DUE TO LOW PIP PROBLEM , ADJUSTED PIP SETTING FROM 800 PSI TO 500 PSI , STARTED OK GRADUALLY TO 48 HZ.</t>
  </si>
  <si>
    <r>
      <t xml:space="preserve">                            EXPRO (TMU-2)                                        FREQ=50 HZ, CUR=34 A, </t>
    </r>
    <r>
      <rPr>
        <b/>
        <sz val="12"/>
        <color rgb="FFFF0000"/>
        <rFont val="Calibri"/>
        <family val="2"/>
      </rPr>
      <t>PIP= 65 PSI,</t>
    </r>
    <r>
      <rPr>
        <b/>
        <sz val="12"/>
        <color indexed="12"/>
        <rFont val="Calibri"/>
        <family val="2"/>
      </rPr>
      <t xml:space="preserve"> PDP=2871 PSI ,  Ti=92 C
Tm =123 C , USP/DSP=300/125  PSI </t>
    </r>
  </si>
  <si>
    <t>EXPRO (TMU-2) AT MANIFOLD</t>
  </si>
  <si>
    <t>EXPRO (TMU-2) , ANCHOR PUMP</t>
  </si>
  <si>
    <t>TRANSEFERED S/U TO M-110</t>
  </si>
  <si>
    <t>POLISHED ROD PARTED, FISHED OK,  REPLACED , ON STREAM.</t>
  </si>
  <si>
    <t xml:space="preserve"> EXPRO (TMU-2)      ANCHOR PUMP                                                 </t>
  </si>
  <si>
    <t xml:space="preserve">EXPRO (TMU-2) </t>
  </si>
  <si>
    <t>EXPRO (TMU-2)   1.5" ANCHOR PUMP</t>
  </si>
  <si>
    <t>TOTAL RETRIEVED ( 18X1" ) RODS</t>
  </si>
  <si>
    <t>ANCHOR PUMP</t>
  </si>
  <si>
    <t>TOTAL RET. ( 20X1" )</t>
  </si>
  <si>
    <t>EXPRO (TMU-2)</t>
  </si>
  <si>
    <t xml:space="preserve">THE WELL IS CEASED FLOW </t>
  </si>
  <si>
    <r>
      <t xml:space="preserve">UNDER W/O DUE TO TBG LEAK, ( </t>
    </r>
    <r>
      <rPr>
        <b/>
        <sz val="12"/>
        <color rgb="FFFF0000"/>
        <rFont val="Calibri"/>
        <family val="2"/>
      </rPr>
      <t xml:space="preserve">FOUND 0.5 FT CRACK IN 9th JT ABOVE P.S.N. </t>
    </r>
    <r>
      <rPr>
        <b/>
        <sz val="12"/>
        <color rgb="FF0000FF"/>
        <rFont val="Calibri"/>
        <family val="2"/>
      </rPr>
      <t xml:space="preserve">), INSTALLED 2 7/8" ANCHORED CATCHER TBG , RIH W/ </t>
    </r>
    <r>
      <rPr>
        <b/>
        <sz val="12"/>
        <color rgb="FFFF0000"/>
        <rFont val="Calibri"/>
        <family val="2"/>
      </rPr>
      <t>1.5" SLIM D.H.P</t>
    </r>
    <r>
      <rPr>
        <b/>
        <sz val="12"/>
        <color rgb="FF0000FF"/>
        <rFont val="Calibri"/>
        <family val="2"/>
      </rPr>
      <t xml:space="preserve"> ON (25 X 1" SLIM  "D-78  COND-B"  + 208 X 7/8"   </t>
    </r>
    <r>
      <rPr>
        <b/>
        <sz val="12"/>
        <color rgb="FFFF0000"/>
        <rFont val="Calibri"/>
        <family val="2"/>
      </rPr>
      <t>"D-78 COND-B"</t>
    </r>
    <r>
      <rPr>
        <b/>
        <sz val="12"/>
        <color rgb="FF0000FF"/>
        <rFont val="Calibri"/>
        <family val="2"/>
      </rPr>
      <t xml:space="preserve"> ,  </t>
    </r>
    <r>
      <rPr>
        <b/>
        <sz val="12"/>
        <color rgb="FFFF0000"/>
        <rFont val="Calibri"/>
        <family val="2"/>
      </rPr>
      <t>ON STREAM 4/4/2018</t>
    </r>
  </si>
  <si>
    <t>61X1" + 115 X7/8" +25X1" S.BR</t>
  </si>
  <si>
    <t xml:space="preserve">NO PUMP ACTION , RESET, HYDROTEST, NOT HOLD,  RETRIEVED ( 10X1" ) RODS , SET ANCHOR PUMP @ 5025 FT , ON STREAM </t>
  </si>
  <si>
    <t>TOTAL RET. (30X1" )</t>
  </si>
  <si>
    <r>
      <t xml:space="preserve">POOH WITH S/R &amp; DHP , L/D SAME BESIDE THE WELL , </t>
    </r>
    <r>
      <rPr>
        <b/>
        <sz val="18"/>
        <color rgb="FFFF0000"/>
        <rFont val="Calibri"/>
        <family val="2"/>
      </rPr>
      <t>FOUND DHP + 1X1" ROD LOST IN THE WELL,  TRY TO FISH  W/O SUCCESS</t>
    </r>
  </si>
  <si>
    <t>NO PUMP ACTION , R.TRIP , HYDROTEST , NOT HOLD , R.TRIP W/ 1.5" SLIM ANCHOR PUMP, RET.(5+3 RODS X1") , S/R (75X1''+  120 X 7/8''+  25 X1'' S.BAR ) , SET ANCHOR PUMP @5500 FT ,  HYDROTEST , HOLD OK , ON STREAM</t>
  </si>
  <si>
    <t>NO PUMP ACTION , TOTAL RET. 15 RODS  , ANOCHOR SET @ D.F.L , WAITING W/O</t>
  </si>
  <si>
    <t>NO PUMP ACTION , TOT. RET. (22 RODS X1") , ANCHOR PUMP SET @ D.F.L , WAITING W/O</t>
  </si>
  <si>
    <t>EXPRO # 2 (TMU), AFTER R.TRIP</t>
  </si>
  <si>
    <t>EXPRO # 2 (TMU), ANCHOR PUMP</t>
  </si>
  <si>
    <t>NO PUMP ACTION ,R.TRIP W/ (4 CUPS 1.5" RHAC SLIM DHP) INSTEAD OF (3 CUPS 1.5" RHAC SLIM DHP) ON SAME S/R ( 208X7/8"+24X1" S.BR) , ON STREAM</t>
  </si>
  <si>
    <t xml:space="preserve"> 208X7/8"+24X1" S.BR</t>
  </si>
  <si>
    <t>W.C+/-  95 % FOR B-III, IV &amp; V</t>
  </si>
  <si>
    <t xml:space="preserve">W.C+/-  73 % FOR B-V ONLY </t>
  </si>
  <si>
    <r>
      <t xml:space="preserve"> </t>
    </r>
    <r>
      <rPr>
        <b/>
        <sz val="12"/>
        <color rgb="FFFF0000"/>
        <rFont val="Calibri"/>
        <family val="2"/>
      </rPr>
      <t>B-III (5992-6003),(6016-6024) ISOLATED AGAINST SSD
B-IV (6042-6052) ISOLATED AGAINST SSD</t>
    </r>
    <r>
      <rPr>
        <b/>
        <sz val="12"/>
        <color rgb="FF008000"/>
        <rFont val="Calibri"/>
        <family val="2"/>
      </rPr>
      <t xml:space="preserve">
B-V (6174-6188) ON PROD.</t>
    </r>
  </si>
  <si>
    <r>
      <t>POOH WITH S/R &amp; DHP ,</t>
    </r>
    <r>
      <rPr>
        <b/>
        <sz val="12"/>
        <color rgb="FFFF0000"/>
        <rFont val="Calibri"/>
        <family val="2"/>
      </rPr>
      <t xml:space="preserve"> </t>
    </r>
    <r>
      <rPr>
        <b/>
        <sz val="12"/>
        <color rgb="FF0000FF"/>
        <rFont val="Calibri"/>
        <family val="2"/>
      </rPr>
      <t xml:space="preserve">RIH W/2.84" G.C, TAGGED P.S.N @ 6004 ( S.L DEPTH ), POOH W/ G.C. , FOUND DRAG W/ O-PULL 500 IB @ 5930' , </t>
    </r>
    <r>
      <rPr>
        <b/>
        <sz val="12"/>
        <color rgb="FFFF0000"/>
        <rFont val="Calibri"/>
        <family val="2"/>
      </rPr>
      <t>WIRE SLIPT IN HOLE</t>
    </r>
    <r>
      <rPr>
        <b/>
        <sz val="12"/>
        <color rgb="FF0000FF"/>
        <rFont val="Calibri"/>
        <family val="2"/>
      </rPr>
      <t xml:space="preserve">, RIH W/ 2.7" LIB , FOUND O-PULL TO 500 IB AT THE SAME DEPTH ( 5930' ), </t>
    </r>
    <r>
      <rPr>
        <b/>
        <sz val="12"/>
        <color rgb="FFFF0000"/>
        <rFont val="Calibri"/>
        <family val="2"/>
      </rPr>
      <t>LOST IN HOLE</t>
    </r>
    <r>
      <rPr>
        <b/>
        <sz val="12"/>
        <color rgb="FF0000FF"/>
        <rFont val="Calibri"/>
        <family val="2"/>
      </rPr>
      <t>,</t>
    </r>
    <r>
      <rPr>
        <b/>
        <sz val="12"/>
        <color rgb="FFFF0000"/>
        <rFont val="Calibri"/>
        <family val="2"/>
      </rPr>
      <t xml:space="preserve"> WAITING W/O.</t>
    </r>
  </si>
  <si>
    <t>NEW N-97</t>
  </si>
  <si>
    <t>RET. 10 RODS</t>
  </si>
  <si>
    <t>NO PUMP ACTION ,  RET. ( 4 RODS X1") HYDROTEST , NOT HOLD , R.TRIP W/ 1.5" SLIM ANCHOR PUMP,FOUND OBSTRUCTION AFTER 33 RODS (DEPTH 825 FT) , TAKE SCALE SAMPLE (96 % ORGANIC , 2% IRONOXIDE , 2% ACID INSOLUBLE) SPOT 60 LITRE DIESEL , TRY TO RIH W/ SLIM ANCHOR PUMP , FOUND OBSTRUCTION @ 50 FT , MANY TRIALS TO PASS WITH ANCHOR PUMP W/O SUCCESS , RIH WITH S/R STRING ,  WAITING W/O</t>
  </si>
  <si>
    <t>CO2 = 9 %, H2S = 6 PPM</t>
  </si>
  <si>
    <t>CO2 = 12 %, H2S = 4 PPM</t>
  </si>
  <si>
    <t>ROD ROTATOR</t>
  </si>
  <si>
    <t>STOPPED DUE TO NO AVAILABLE  GEN.</t>
  </si>
  <si>
    <r>
      <t xml:space="preserve">POOH OF S/R STRING, L/D SAME ( 83X1" + 121X7/8" + 29X1" S.BR ) &amp; 1.75" SH ANCHOR PUMP BESIDE THE WELL, </t>
    </r>
    <r>
      <rPr>
        <b/>
        <sz val="12"/>
        <color rgb="FFFF0000"/>
        <rFont val="Calibri"/>
        <family val="2"/>
      </rPr>
      <t>STOPPED THE WELL.</t>
    </r>
  </si>
  <si>
    <r>
      <t xml:space="preserve">NO PUMP ACTION , R.TRIP , FILLED TBG. W/ TREATED WATER, NOT HOLD, R.TRIP W/1.75" SLIM ANCHOR PUMP, </t>
    </r>
    <r>
      <rPr>
        <b/>
        <sz val="12"/>
        <color rgb="FFFF0000"/>
        <rFont val="Calibri"/>
        <family val="2"/>
      </rPr>
      <t xml:space="preserve">RET. (10*1") </t>
    </r>
    <r>
      <rPr>
        <b/>
        <sz val="12"/>
        <color rgb="FF0000FF"/>
        <rFont val="Calibri"/>
        <family val="2"/>
      </rPr>
      <t>RODS, SET ANCHOR PUMP AT 5475 FT, ON STREAM 12-7-2018</t>
    </r>
  </si>
  <si>
    <r>
      <rPr>
        <b/>
        <sz val="12"/>
        <color rgb="FF0000FF"/>
        <rFont val="Calibri"/>
        <family val="2"/>
      </rPr>
      <t>NO PUMP ACTION, HYDROTEST, NOT HOLD, PUMP DEPTH @ 5300' &amp; D.F.L @ 5300',</t>
    </r>
    <r>
      <rPr>
        <b/>
        <sz val="12"/>
        <color indexed="10"/>
        <rFont val="Calibri"/>
        <family val="2"/>
      </rPr>
      <t xml:space="preserve"> WAITING  W/O .</t>
    </r>
  </si>
  <si>
    <r>
      <t xml:space="preserve">NO PUMP ACTION, RESET SLIM DHP, </t>
    </r>
    <r>
      <rPr>
        <b/>
        <sz val="12"/>
        <color rgb="FFFF0000"/>
        <rFont val="Calibri"/>
        <family val="2"/>
      </rPr>
      <t>ON STREAM.</t>
    </r>
  </si>
  <si>
    <t>TOTAL RETIEVED ( 25X1" ) RODS</t>
  </si>
  <si>
    <r>
      <rPr>
        <b/>
        <sz val="12"/>
        <color rgb="FF0000FF"/>
        <rFont val="Calibri"/>
        <family val="2"/>
      </rPr>
      <t>R.TRIP W/ 1.75" ANCHOR PUMP AT THE SAME DEPTH 5125 FT, HYDROTEST,</t>
    </r>
    <r>
      <rPr>
        <b/>
        <sz val="12"/>
        <color indexed="10"/>
        <rFont val="Calibri"/>
        <family val="2"/>
      </rPr>
      <t xml:space="preserve"> ON STREAM.</t>
    </r>
  </si>
  <si>
    <r>
      <t xml:space="preserve">NO PUMP ACTION, </t>
    </r>
    <r>
      <rPr>
        <b/>
        <sz val="12"/>
        <color rgb="FFFF0000"/>
        <rFont val="Calibri"/>
        <family val="2"/>
      </rPr>
      <t>WAITING FOR 2" ANCHOR PUMP</t>
    </r>
  </si>
  <si>
    <t>1.75"  ANCHOR PUMP</t>
  </si>
  <si>
    <t>EXPRO # 2 (TMU)
 FREQ= 50 Hz , CUR=73 A,  Pi=1587 PSI, Pd=4040 PSI, USP/DSP=297/250 PSI, BHT=245 F , Tm= 318 F, WHT = 238 F, H2S= 7 PPM , CO2= 5 %</t>
  </si>
  <si>
    <t>INSTALLED ROD ROTATOR</t>
  </si>
  <si>
    <r>
      <t xml:space="preserve">UNDER W/O DUE TO TBG LEAK , ( </t>
    </r>
    <r>
      <rPr>
        <b/>
        <sz val="12"/>
        <color rgb="FFFF0000"/>
        <rFont val="Calibri"/>
        <family val="2"/>
      </rPr>
      <t>FOUND  CRACK IN FIRST JT ABOVE PSN</t>
    </r>
    <r>
      <rPr>
        <b/>
        <sz val="12"/>
        <color rgb="FF0000FF"/>
        <rFont val="Calibri"/>
        <family val="2"/>
      </rPr>
      <t xml:space="preserve"> ),   TAGGED TD @ 6072 FT (E/L) , INSTALLED ANCHOR CATCHER W/2 7/8" TBG, </t>
    </r>
    <r>
      <rPr>
        <b/>
        <sz val="12"/>
        <color rgb="FFFF0000"/>
        <rFont val="Calibri"/>
        <family val="2"/>
      </rPr>
      <t>RIH W/ 1.5 " SLIM</t>
    </r>
    <r>
      <rPr>
        <b/>
        <sz val="12"/>
        <color rgb="FF0000FF"/>
        <rFont val="Calibri"/>
        <family val="2"/>
      </rPr>
      <t xml:space="preserve"> DHP &amp; NEW N-97 S/R ( 24X1" + 102 X 7/8" + 105X 1"), </t>
    </r>
    <r>
      <rPr>
        <b/>
        <sz val="12"/>
        <color rgb="FFFF0000"/>
        <rFont val="Calibri"/>
        <family val="2"/>
      </rPr>
      <t>ON STREAM 18/7/2018.</t>
    </r>
  </si>
  <si>
    <r>
      <t xml:space="preserve">EXPRO #2 (TMU)
</t>
    </r>
    <r>
      <rPr>
        <b/>
        <sz val="12"/>
        <color rgb="FFFF0000"/>
        <rFont val="Calibri"/>
        <family val="2"/>
      </rPr>
      <t>FREQ=46 HZ,</t>
    </r>
    <r>
      <rPr>
        <b/>
        <sz val="12"/>
        <rFont val="Calibri"/>
        <family val="2"/>
      </rPr>
      <t xml:space="preserve"> CUR=87/89 A, USP/DSP=220/205 PSI , WHT = 230 F.</t>
    </r>
  </si>
  <si>
    <r>
      <t xml:space="preserve">EXPRO TMU # 3
</t>
    </r>
    <r>
      <rPr>
        <b/>
        <sz val="12"/>
        <color rgb="FFFF0000"/>
        <rFont val="Calibri"/>
        <family val="2"/>
      </rPr>
      <t>FREQ=46 HZ,</t>
    </r>
    <r>
      <rPr>
        <b/>
        <sz val="12"/>
        <rFont val="Calibri"/>
        <family val="2"/>
      </rPr>
      <t xml:space="preserve"> CUR=92/91 A, DSP=187 PSI , WHT = 235 F.</t>
    </r>
  </si>
  <si>
    <r>
      <t xml:space="preserve">EXPRO # 2 (TMU)
 FREQ=50 Hz, CUR=73/78  A , </t>
    </r>
    <r>
      <rPr>
        <b/>
        <sz val="12"/>
        <color rgb="FFFF0000"/>
        <rFont val="Calibri"/>
        <family val="2"/>
      </rPr>
      <t>USP/DSP =440/195 PSI</t>
    </r>
    <r>
      <rPr>
        <b/>
        <sz val="12"/>
        <color rgb="FF0000CC"/>
        <rFont val="Calibri"/>
        <family val="2"/>
      </rPr>
      <t xml:space="preserve">, WHT= 237 F  </t>
    </r>
  </si>
  <si>
    <r>
      <t xml:space="preserve">EXPRO # 3 (TMU)
 FREQ = 50  HZ , CURR. = 24.8 A, </t>
    </r>
    <r>
      <rPr>
        <b/>
        <sz val="12"/>
        <color rgb="FFFF0000"/>
        <rFont val="Calibri"/>
        <family val="2"/>
      </rPr>
      <t>PIP = 254  PSI</t>
    </r>
    <r>
      <rPr>
        <b/>
        <sz val="12"/>
        <color indexed="12"/>
        <rFont val="Calibri"/>
        <family val="2"/>
      </rPr>
      <t xml:space="preserve"> , PDP = 3470 PSI , Ti = 227 F , Tm = 234 F. ,  CO2=0 % , H2S=0 PPM</t>
    </r>
  </si>
  <si>
    <t>EXPRO TMU # 3
FREQ=50 Hz ,  CUR=81/83 A, PDP=3420 PSI, PIP=1300 PSI, USP/ DSP = 210/148 PSI, WHT=234 F ,Tm=305 F</t>
  </si>
  <si>
    <t xml:space="preserve"> EXPRO # 3 (TMU)  
 FREQ=50 HZ, I=53.3 A, DSP=229 PSI , PIP =1715  PSI, PDP = 3565 PSI, Ti =244 F , Tm=302 f, WHT=227 F</t>
  </si>
  <si>
    <t xml:space="preserve">EXPRO TMU # 3
FREQ=50 HZ, CUR= 41 A, DSP= 175 PSI , WHT= 217 F </t>
  </si>
  <si>
    <r>
      <t xml:space="preserve">EXPRO # 3(TMU)
FREQ=48 HZ, CURR=81/82 A, </t>
    </r>
    <r>
      <rPr>
        <b/>
        <sz val="12"/>
        <color rgb="FFFF0000"/>
        <rFont val="Calibri"/>
        <family val="2"/>
      </rPr>
      <t>USP/DSP= 360/140 PSI</t>
    </r>
    <r>
      <rPr>
        <b/>
        <sz val="12"/>
        <color rgb="FF0000FF"/>
        <rFont val="Calibri"/>
        <family val="2"/>
      </rPr>
      <t xml:space="preserve"> ,</t>
    </r>
    <r>
      <rPr>
        <b/>
        <sz val="12"/>
        <color rgb="FFFF0000"/>
        <rFont val="Calibri"/>
        <family val="2"/>
      </rPr>
      <t xml:space="preserve"> PIP = 1560</t>
    </r>
    <r>
      <rPr>
        <b/>
        <sz val="12"/>
        <color rgb="FF0000FF"/>
        <rFont val="Calibri"/>
        <family val="2"/>
      </rPr>
      <t xml:space="preserve"> PSI, PDP = 3930 PSI, Ti = 245 F , Tm=278 f, WHT = 233 F , Qg =0.126 MMSCF/D, H2S=3, CO2=4</t>
    </r>
  </si>
  <si>
    <t xml:space="preserve">EXPRO TMU #2  </t>
  </si>
  <si>
    <t>EXPRO TMU #2  , AFTER W/O</t>
  </si>
  <si>
    <t>EXPRO TMU #2 ,  1.75 " ANCHOR PUMP</t>
  </si>
  <si>
    <t xml:space="preserve">EXPRO TMU #2  
</t>
  </si>
  <si>
    <t xml:space="preserve">EXPRO TMU #2 </t>
  </si>
  <si>
    <t xml:space="preserve">DOWN HOLE SENSOR READING FOR TI &amp; TM FALUIRE ( TI WAS 234 F BECOME 29 F  &amp; TM WAS 305 F BECOME 397 F ) </t>
  </si>
  <si>
    <t>TOTAL RET. 20 RODS</t>
  </si>
  <si>
    <t>TOTAL RET. 30 RODS</t>
  </si>
  <si>
    <r>
      <t xml:space="preserve">NO PUMP ACTION, RET. ( 10X1" RODS ), </t>
    </r>
    <r>
      <rPr>
        <b/>
        <sz val="12"/>
        <color rgb="FFFF0000"/>
        <rFont val="Calibri"/>
        <family val="2"/>
      </rPr>
      <t>SET ANCHOR PUMP @ 4750 FT</t>
    </r>
    <r>
      <rPr>
        <b/>
        <sz val="12"/>
        <color rgb="FF0000FF"/>
        <rFont val="Calibri"/>
        <family val="2"/>
      </rPr>
      <t>, HYDROTEST, HOLD OK, ON STREAM.</t>
    </r>
  </si>
  <si>
    <t xml:space="preserve">EXPRO #2 (TMU) </t>
  </si>
  <si>
    <t>EXPRO #2 (TMU), ANCHOR PUMP</t>
  </si>
  <si>
    <t>EXPRO #2 (TMU) , AFTER W/O</t>
  </si>
  <si>
    <t>D-78  COND-II</t>
  </si>
  <si>
    <t>W.C INCREASED F/85% TO 88%</t>
  </si>
  <si>
    <t>W.C INCREASED F/84% TO 90%</t>
  </si>
  <si>
    <t>W.C INCREASED F/55% TO 70%</t>
  </si>
  <si>
    <t>W.C = 85%</t>
  </si>
  <si>
    <t>W.C = 25%</t>
  </si>
  <si>
    <t>W.C = 12%</t>
  </si>
  <si>
    <r>
      <t xml:space="preserve">NO PUMP ACTION, </t>
    </r>
    <r>
      <rPr>
        <b/>
        <sz val="14"/>
        <color rgb="FFFF0000"/>
        <rFont val="Calibri"/>
        <family val="2"/>
      </rPr>
      <t>RUN THE WELL WITH TIMER MODE</t>
    </r>
    <r>
      <rPr>
        <b/>
        <sz val="12"/>
        <color rgb="FF0000FF"/>
        <rFont val="Calibri"/>
        <family val="2"/>
      </rPr>
      <t>, ON STREAM.</t>
    </r>
  </si>
  <si>
    <t>S/U TRANSFERRED TO A-34</t>
  </si>
  <si>
    <t>DECREASED FREQ. F/47 HZ T/46 HZ.</t>
  </si>
  <si>
    <r>
      <rPr>
        <b/>
        <sz val="12"/>
        <color rgb="FF00B050"/>
        <rFont val="Calibri"/>
        <family val="2"/>
      </rPr>
      <t xml:space="preserve">AEB-IIIG   </t>
    </r>
    <r>
      <rPr>
        <b/>
        <sz val="12"/>
        <rFont val="Calibri"/>
        <family val="2"/>
      </rPr>
      <t>(9868’–9895') , (9907’ – 9926’), (9942’ – 9966’)</t>
    </r>
  </si>
  <si>
    <r>
      <t xml:space="preserve">EXPRO TMU # 3
</t>
    </r>
    <r>
      <rPr>
        <b/>
        <sz val="12"/>
        <color rgb="FFFF0000"/>
        <rFont val="Calibri"/>
        <family val="2"/>
      </rPr>
      <t>FREQ=46 HZ,</t>
    </r>
    <r>
      <rPr>
        <b/>
        <sz val="12"/>
        <rFont val="Calibri"/>
        <family val="2"/>
      </rPr>
      <t xml:space="preserve"> CUR=92/91 A, DSP=174 PSI , WHT = 236 F.</t>
    </r>
  </si>
  <si>
    <r>
      <t xml:space="preserve">UNDER W/O DUE TO TBG LEAK , ( </t>
    </r>
    <r>
      <rPr>
        <b/>
        <sz val="12"/>
        <color rgb="FFFF0000"/>
        <rFont val="Calibri"/>
        <family val="2"/>
      </rPr>
      <t>FOUND JT'S NO. 178,187 &amp; 189 HAD CRACK</t>
    </r>
    <r>
      <rPr>
        <b/>
        <sz val="12"/>
        <color rgb="FF0000FF"/>
        <rFont val="Calibri"/>
        <family val="2"/>
      </rPr>
      <t xml:space="preserve"> ),  INSTALLED 2 7/8" ANCHOR CATCHER TBG , RIH W/ 1.75" SLIM DHP WITH THE SAME S/R EXCEPT ( </t>
    </r>
    <r>
      <rPr>
        <b/>
        <sz val="12"/>
        <color rgb="FFFF0000"/>
        <rFont val="Calibri"/>
        <family val="2"/>
      </rPr>
      <t>20X1" ON TOP, NEW D-78</t>
    </r>
    <r>
      <rPr>
        <b/>
        <sz val="12"/>
        <color rgb="FF0000FF"/>
        <rFont val="Calibri"/>
        <family val="2"/>
      </rPr>
      <t xml:space="preserve"> ) &amp; S/R CONF. ( 25X1" + 120X7/8" + 85X1" ), </t>
    </r>
    <r>
      <rPr>
        <b/>
        <sz val="12"/>
        <color rgb="FFFF0000"/>
        <rFont val="Calibri"/>
        <family val="2"/>
      </rPr>
      <t>ON STREAM 26/7/2018.</t>
    </r>
  </si>
  <si>
    <r>
      <t xml:space="preserve">NO PUMP ACTION, R.TRIP, </t>
    </r>
    <r>
      <rPr>
        <b/>
        <sz val="12"/>
        <color rgb="FFFF0000"/>
        <rFont val="Calibri"/>
        <family val="2"/>
      </rPr>
      <t>SET ANCHOR PUMP @ 4750 FT</t>
    </r>
    <r>
      <rPr>
        <b/>
        <sz val="12"/>
        <color rgb="FF0000FF"/>
        <rFont val="Calibri"/>
        <family val="2"/>
      </rPr>
      <t>, S/R CONFID. (18*1.5" + 113*7/8" + 59*1"), HYDROTEST, HOLD OK, ON STREAM.</t>
    </r>
  </si>
  <si>
    <t>NO PUMP ACTION, RET. ( 2X1" ) RODS, HYDRO TEST, NOT HOLD, R.TRIP SET ANCHOR @ 4950 FT , ON STREAM</t>
  </si>
  <si>
    <t>64X1"+109X7/8"+25X1"</t>
  </si>
  <si>
    <t>NO PUMP ACTION, RESET , ON STREAM</t>
  </si>
  <si>
    <r>
      <t xml:space="preserve">NO PUMP ACTION, </t>
    </r>
    <r>
      <rPr>
        <b/>
        <sz val="12"/>
        <color rgb="FFFF0000"/>
        <rFont val="Calibri"/>
        <family val="2"/>
      </rPr>
      <t>WAITING W/O</t>
    </r>
  </si>
  <si>
    <t>NO PUMP ACTION ,  STARTED , ON STREAM</t>
  </si>
  <si>
    <t xml:space="preserve">                    EXPRO # 2 ( TMU )                       
  FREQ. = 50 HZ, CURR. = 16 A, WHP = 200 PSI, WHT = 176 F.</t>
  </si>
  <si>
    <t>BAKER ,  1.5" SLIM DHP</t>
  </si>
  <si>
    <t xml:space="preserve">BAKER
FREQ=50 HZ, CUR=15/16 A, WHP=175 PSI, WHT=176 F.
</t>
  </si>
  <si>
    <t>EXPRO #1  (TMU)
FREQ=50 HZ, CUR=48/51 A,  Pi=1740 PSI, Pd=2800  PSI, Ti=231 F, Tm=296 F , WHP=185 PSI, WHT = 241 F</t>
  </si>
  <si>
    <t xml:space="preserve">EXPRO #1 (TMU) </t>
  </si>
  <si>
    <t>EXPRO #1 (TMU)</t>
  </si>
  <si>
    <t>STOPPED DUE TO LOW PROD. &amp; NO AVAILABLE  GEN.</t>
  </si>
  <si>
    <r>
      <t xml:space="preserve">FINISHED DRILLING , COMPLETED THE WELL AS OIL PRODUCER FROM </t>
    </r>
    <r>
      <rPr>
        <b/>
        <sz val="12"/>
        <color rgb="FF00B050"/>
        <rFont val="Calibri"/>
        <family val="2"/>
      </rPr>
      <t>B-I (5874'-5896')  &amp; 
 B-III (6030'-6052'</t>
    </r>
    <r>
      <rPr>
        <b/>
        <sz val="12"/>
        <color rgb="FF0000FF"/>
        <rFont val="Calibri"/>
        <family val="2"/>
      </rPr>
      <t xml:space="preserve">)  ( </t>
    </r>
    <r>
      <rPr>
        <b/>
        <sz val="12"/>
        <color theme="1"/>
        <rFont val="Calibri"/>
        <family val="2"/>
      </rPr>
      <t>PERFORMED HIWAY FRAC JOB FOR B-I , HALF LENTH =356 FT , HIGHT  = 148 FT  ,  , NET PRESSURE = 890 PSI , FLUID EFFICIENCY = 0.51 , EFFECTIVE CONDUCTIVITY =1085614 MD.FT , EFFECTIVE FCD = 3010 )</t>
    </r>
    <r>
      <rPr>
        <b/>
        <sz val="12"/>
        <color indexed="10"/>
        <rFont val="Calibri"/>
        <family val="2"/>
      </rPr>
      <t>.</t>
    </r>
    <r>
      <rPr>
        <b/>
        <sz val="12"/>
        <color indexed="48"/>
        <rFont val="Calibri"/>
        <family val="2"/>
      </rPr>
      <t xml:space="preserve">, </t>
    </r>
    <r>
      <rPr>
        <b/>
        <sz val="12"/>
        <color rgb="FF0000CC"/>
        <rFont val="Calibri"/>
        <family val="2"/>
      </rPr>
      <t>USING</t>
    </r>
    <r>
      <rPr>
        <b/>
        <sz val="12"/>
        <color indexed="48"/>
        <rFont val="Calibri"/>
        <family val="2"/>
      </rPr>
      <t xml:space="preserve"> </t>
    </r>
    <r>
      <rPr>
        <b/>
        <sz val="12"/>
        <color rgb="FFFF0000"/>
        <rFont val="Calibri"/>
        <family val="2"/>
      </rPr>
      <t>S/R</t>
    </r>
    <r>
      <rPr>
        <b/>
        <sz val="12"/>
        <color indexed="48"/>
        <rFont val="Calibri"/>
        <family val="2"/>
      </rPr>
      <t xml:space="preserve"> </t>
    </r>
    <r>
      <rPr>
        <b/>
        <sz val="12"/>
        <color rgb="FF0000CC"/>
        <rFont val="Calibri"/>
        <family val="2"/>
      </rPr>
      <t xml:space="preserve">SYSTEM ,  RIH WITH </t>
    </r>
    <r>
      <rPr>
        <b/>
        <sz val="12"/>
        <color rgb="FFFF0000"/>
        <rFont val="Calibri"/>
        <family val="2"/>
      </rPr>
      <t>1.75"</t>
    </r>
    <r>
      <rPr>
        <b/>
        <sz val="12"/>
        <color indexed="48"/>
        <rFont val="Calibri"/>
        <family val="2"/>
      </rPr>
      <t xml:space="preserve"> </t>
    </r>
    <r>
      <rPr>
        <b/>
        <sz val="12"/>
        <color rgb="FF0000CC"/>
        <rFont val="Calibri"/>
        <family val="2"/>
      </rPr>
      <t>DHP WITH</t>
    </r>
    <r>
      <rPr>
        <b/>
        <sz val="12"/>
        <color indexed="48"/>
        <rFont val="Calibri"/>
        <family val="2"/>
      </rPr>
      <t xml:space="preserve"> </t>
    </r>
    <r>
      <rPr>
        <b/>
        <sz val="12"/>
        <color rgb="FFFF0000"/>
        <rFont val="Calibri"/>
        <family val="2"/>
      </rPr>
      <t xml:space="preserve">NEW D-WF </t>
    </r>
    <r>
      <rPr>
        <b/>
        <sz val="12"/>
        <color rgb="FF0000CC"/>
        <rFont val="Calibri"/>
        <family val="2"/>
      </rPr>
      <t xml:space="preserve">S/R  ( 25X1"+120X7/8"+82X1" ) , R/U FOR 640 M-II </t>
    </r>
    <r>
      <rPr>
        <b/>
        <sz val="12"/>
        <color indexed="10"/>
        <rFont val="Calibri"/>
        <family val="2"/>
      </rPr>
      <t xml:space="preserve">S/U,  </t>
    </r>
    <r>
      <rPr>
        <b/>
        <sz val="12"/>
        <color rgb="FF0000CC"/>
        <rFont val="Calibri"/>
        <family val="2"/>
      </rPr>
      <t>( SH.S= 8", S.L= 112") , ON STREAM</t>
    </r>
  </si>
  <si>
    <r>
      <rPr>
        <b/>
        <sz val="12"/>
        <color rgb="FF0000FF"/>
        <rFont val="Calibri"/>
        <family val="2"/>
      </rPr>
      <t xml:space="preserve">UNDER W/O DUE TO TBG LEAK &amp; OBSTRUCTION, ( </t>
    </r>
    <r>
      <rPr>
        <b/>
        <sz val="12"/>
        <color indexed="10"/>
        <rFont val="Calibri"/>
        <family val="2"/>
      </rPr>
      <t xml:space="preserve">FOUND CRACK IN  JT'S NO. 182 </t>
    </r>
    <r>
      <rPr>
        <b/>
        <sz val="12"/>
        <color rgb="FF0000FF"/>
        <rFont val="Calibri"/>
        <family val="2"/>
      </rPr>
      <t xml:space="preserve">), INSTALLED 2 7/8" ANCHOR CATCHER TBG , KEPT </t>
    </r>
    <r>
      <rPr>
        <b/>
        <sz val="12"/>
        <color rgb="FF008000"/>
        <rFont val="Calibri"/>
        <family val="2"/>
      </rPr>
      <t>B-I</t>
    </r>
    <r>
      <rPr>
        <b/>
        <sz val="12"/>
        <color rgb="FF0000FF"/>
        <rFont val="Calibri"/>
        <family val="2"/>
      </rPr>
      <t xml:space="preserve"> ON PROD. , RIH WITH 1.5" SLIM DHP ON  SAME S/R </t>
    </r>
    <r>
      <rPr>
        <b/>
        <sz val="12"/>
        <color rgb="FFFF0000"/>
        <rFont val="Calibri"/>
        <family val="2"/>
      </rPr>
      <t>( EXCEPT 10X1" NEW SLIM D-78  )</t>
    </r>
    <r>
      <rPr>
        <b/>
        <sz val="12"/>
        <color rgb="FF0000FF"/>
        <rFont val="Calibri"/>
        <family val="2"/>
      </rPr>
      <t xml:space="preserve"> , ( 25X1"+115X7/8"+90X1") , </t>
    </r>
    <r>
      <rPr>
        <b/>
        <sz val="12"/>
        <color rgb="FFFF0000"/>
        <rFont val="Calibri"/>
        <family val="2"/>
      </rPr>
      <t>ON STREAM 23/7/2018.</t>
    </r>
  </si>
  <si>
    <t>NO PUMP ACTION, RET. 10*1" RODS, SET ANCHOR AT 5250 FT, TBG TEST HOLD, ON STREAM</t>
  </si>
  <si>
    <r>
      <t xml:space="preserve">NO PUMP ACTION , TOTAL RET. (30X1" )  , STOPPED THE WELL , </t>
    </r>
    <r>
      <rPr>
        <b/>
        <sz val="12"/>
        <color rgb="FFFF0000"/>
        <rFont val="Calibri"/>
        <family val="2"/>
      </rPr>
      <t>WAITING W/O</t>
    </r>
  </si>
  <si>
    <t>NO PUMP ACTION , RESET FOR DHP , NO PROD. , R.TRIP W/2.25" DHP INSTEAD OF 2" DHP , ON STREAM</t>
  </si>
  <si>
    <t>EXPRO #1 (TMU), 1.75" ANCHOR PUMP</t>
  </si>
  <si>
    <r>
      <t>EXPRO #1 (TMU),</t>
    </r>
    <r>
      <rPr>
        <b/>
        <sz val="12"/>
        <color rgb="FFFF0000"/>
        <rFont val="Calibri"/>
        <family val="2"/>
      </rPr>
      <t xml:space="preserve"> AFTER W/O, B-V ONLY ON PROD.   </t>
    </r>
  </si>
  <si>
    <t>EXPRO #3 (TMU)
FREQ=50 HZ, I=50.7 A,  PIP =1835  PSI, PDP = 3580 PSI, Ti =244 F , Tm=294 f, WHT=227 F</t>
  </si>
  <si>
    <t>EXPRO TMU # 3
FREQ=46 HZ, CUR=92/91 A, DSP=187 PSI , WHT = 235 F.</t>
  </si>
  <si>
    <t>EXPRO# 3 (TMU)</t>
  </si>
  <si>
    <t xml:space="preserve">EXPRO #3 (TMU)
  FREQ=50 HZ,  PIP= 85 PSI, PDP=2846 PSI ,  Ti=92 C
Tm =123 C , USP/DSP=250/110  PSI </t>
  </si>
  <si>
    <t xml:space="preserve">EXPRO (TMU-3) </t>
  </si>
  <si>
    <t>EXPRO-3</t>
  </si>
  <si>
    <t>TOTAL RET. 6 RODS</t>
  </si>
  <si>
    <t>EXPRO (TMU-3)</t>
  </si>
  <si>
    <t>ROD NO. (12*1") PARTED, FISHED, ON STREAM.</t>
  </si>
  <si>
    <t>ROD NO. (5*1") PARTED, FISHED, ON STREAM.</t>
  </si>
  <si>
    <t>DOWN DUE TO OVERLOAD TRIP, PERFORMED MEGGER TEST @ QCI (PH-PH BALANCE, PH-GR=ZERO), CONFIRMED DOWNHOLE SHORT CIRCUIT, WAITING FOR W/O</t>
  </si>
  <si>
    <r>
      <t xml:space="preserve">EXPRO # 3 (TMU)
 FREQ= 50 Hz , CUR=73 A, </t>
    </r>
    <r>
      <rPr>
        <b/>
        <sz val="12"/>
        <color rgb="FFFF0000"/>
        <rFont val="Calibri"/>
        <family val="2"/>
      </rPr>
      <t xml:space="preserve"> Pi=1722 PSI,</t>
    </r>
    <r>
      <rPr>
        <b/>
        <sz val="12"/>
        <color rgb="FF0000FF"/>
        <rFont val="Calibri"/>
        <family val="2"/>
      </rPr>
      <t xml:space="preserve"> Pd=3983 PSI, USP/DSP=  PSI, BHT=245 F , Tm= 317 F, WHT = 239 F, H2S= 7 PPM , CO2= 5 %</t>
    </r>
  </si>
  <si>
    <r>
      <t xml:space="preserve">EXPRO TMU # 3
FREQ=50 Hz ,  CUR=81/82 A, PDP=3451 PSI, </t>
    </r>
    <r>
      <rPr>
        <b/>
        <sz val="12"/>
        <color rgb="FFFF0000"/>
        <rFont val="Calibri"/>
        <family val="2"/>
      </rPr>
      <t>PIP=1438 PSI</t>
    </r>
    <r>
      <rPr>
        <b/>
        <sz val="12"/>
        <color indexed="12"/>
        <rFont val="Calibri"/>
        <family val="2"/>
      </rPr>
      <t xml:space="preserve">, USP/ DSP = 226 /148 PSI, </t>
    </r>
    <r>
      <rPr>
        <b/>
        <sz val="12"/>
        <color rgb="FFFF0000"/>
        <rFont val="Calibri"/>
        <family val="2"/>
      </rPr>
      <t>WHT=234 F</t>
    </r>
    <r>
      <rPr>
        <b/>
        <sz val="12"/>
        <color indexed="12"/>
        <rFont val="Calibri"/>
        <family val="2"/>
      </rPr>
      <t xml:space="preserve"> ,Tm= 432 F</t>
    </r>
  </si>
  <si>
    <r>
      <t xml:space="preserve"> EXPRO # 3 (TMU)  
               FREQ=50 HZ, CUR=58.3 A, USP/DSP= 495/155 PSI, </t>
    </r>
    <r>
      <rPr>
        <b/>
        <sz val="12"/>
        <color rgb="FFFF0000"/>
        <rFont val="Calibri"/>
        <family val="2"/>
      </rPr>
      <t>PIP = 2648 PSI</t>
    </r>
    <r>
      <rPr>
        <b/>
        <sz val="12"/>
        <color rgb="FF0000FF"/>
        <rFont val="Calibri"/>
        <family val="2"/>
      </rPr>
      <t>, PDP = 4903 PSI,Ti =247  F , Tm=323 f</t>
    </r>
  </si>
  <si>
    <t xml:space="preserve"> EXPRO # 3 (TMU)  
               FREQ=50 HZ, CUR=60  A, DSP=228 PSI , PIP = 2625  PSI,  PDP = 4868 PSI,
 Ti =247  F , Tm=323 f, WHT=230 F , USP/DSP=515/187 PSI</t>
  </si>
  <si>
    <t>EXPRO TMU # 3
FREQ=48 HZ, CUR= 38 A, DSP= 210 PSI , WHT= 208 F</t>
  </si>
  <si>
    <t>EXPRO # 3(TMU)
FREQ=48 HZ, CURR=79 A, DSP=250 PSI , PIP = 1700 PSI, PDP = 3940 PSI, Ti = 246 F , Tm=277 f, WHT = 230 F , H2S=12, CO2=8</t>
  </si>
  <si>
    <t xml:space="preserve">EXPRO # 2 (TMU)
 FREQ = 50 HZ , CURR. = 25 A, PIP = 450 PSI , PDP = 3600 PSI , Ti = 227 F , Tm 278 =F. ,  , WHP= 210 PSI. </t>
  </si>
  <si>
    <t>EXPRO TMU #2 , AFTER W/O
FREQ = 50  HZ , CURR. = 25.5 A, PIP = 600  PSI , PDP = 3700 PSI , Ti = 229 F , Tm = 283 F , WHP = 170 PSI.</t>
  </si>
  <si>
    <t>EXPRO #1 (TMU)
FREQ= 50 HZ, CUR= 49/52 A, Pi= 1743 PSI, Pd =2815 PSI, Ti= 231 F, Tm= 297 F , WHP= 200 PSI, WHT= 240 F</t>
  </si>
  <si>
    <r>
      <t xml:space="preserve">EXPRO #1 (TMU) , </t>
    </r>
    <r>
      <rPr>
        <b/>
        <sz val="12"/>
        <color rgb="FFFF0000"/>
        <rFont val="Calibri"/>
        <family val="2"/>
      </rPr>
      <t>AFTER R.TRIP</t>
    </r>
  </si>
  <si>
    <t>EXPRO #2 (TMU)
 FREQ = 50 HZ , CURR. = 25/26 A, PIP = 220 PSI , PDP = 3609 PSI , Ti = 226.6 F ,Tm = 275.5 F. WHP= 200 PSI , WHT= 60 C</t>
  </si>
  <si>
    <t xml:space="preserve">EXPRO # 2 (TMU)
FREQ=50 Hz ,  CUR=81/83 A, PDP=3471 PSI, PIP=1458 PSI, USP/ DSP = 246 /178 PSI, WHT=234 F </t>
  </si>
  <si>
    <t xml:space="preserve"> FREQ = 50 HZ , CURR. = 22 A, PIP = 186 PSI , PDP = 3635 PSI , Tm = 267 F , WHT= 70 C</t>
  </si>
  <si>
    <r>
      <t xml:space="preserve">W.C SAMPELS WAS 50 : 75 % FROM WRONG SAMPLE POINT ( </t>
    </r>
    <r>
      <rPr>
        <b/>
        <sz val="12"/>
        <color rgb="FFFF0000"/>
        <rFont val="Calibri"/>
        <family val="2"/>
        <charset val="204"/>
      </rPr>
      <t>SAMPELS COLECTED FROM KILLING WING ,  INSTALLED CHEMICAL LINE AT OLD SAMPEL POINT</t>
    </r>
    <r>
      <rPr>
        <b/>
        <sz val="12"/>
        <color rgb="FF0000FF"/>
        <rFont val="Calibri"/>
        <family val="2"/>
      </rPr>
      <t xml:space="preserve"> ) </t>
    </r>
  </si>
  <si>
    <r>
      <t xml:space="preserve">UNDER W/O DUE TO TBG LEAK, </t>
    </r>
    <r>
      <rPr>
        <b/>
        <sz val="12"/>
        <color rgb="FFFF0000"/>
        <rFont val="Calibri"/>
        <family val="2"/>
      </rPr>
      <t>(FOUND JT NO.40 TO JT NO.88 HAD BIG CRACK &amp;  JT NO.156 TO  JT NO.196 HAD BIG CRACK</t>
    </r>
    <r>
      <rPr>
        <b/>
        <sz val="12"/>
        <color rgb="FF0000FF"/>
        <rFont val="Calibri"/>
        <family val="2"/>
      </rPr>
      <t xml:space="preserve">), TAGGED BTM AT 6226 FT (E/L ) , INSTALLED 3-1/2" SELECTIVE COMPLETION, </t>
    </r>
    <r>
      <rPr>
        <b/>
        <sz val="12"/>
        <color rgb="FFFF0000"/>
        <rFont val="Calibri"/>
        <family val="2"/>
        <charset val="204"/>
      </rPr>
      <t>ISOLATED B-III &amp; IV AGAINST SSD</t>
    </r>
    <r>
      <rPr>
        <b/>
        <sz val="12"/>
        <color rgb="FF0000FF"/>
        <rFont val="Calibri"/>
        <family val="2"/>
      </rPr>
      <t xml:space="preserve"> , </t>
    </r>
    <r>
      <rPr>
        <b/>
        <sz val="12"/>
        <color rgb="FF008000"/>
        <rFont val="Calibri"/>
        <family val="2"/>
        <charset val="204"/>
      </rPr>
      <t>NOW B-V ONLY ON PROD</t>
    </r>
    <r>
      <rPr>
        <b/>
        <sz val="12"/>
        <color rgb="FF0000FF"/>
        <rFont val="Calibri"/>
        <family val="2"/>
      </rPr>
      <t xml:space="preserve"> ,  RIH W/2" DHP &amp; N-97 COND.II S/R WITH CONF. (25*1" + 125*7/8" +89*1") , R/U S/U 640 M-II </t>
    </r>
    <r>
      <rPr>
        <b/>
        <sz val="12"/>
        <color rgb="FFFF0000"/>
        <rFont val="Calibri"/>
        <family val="2"/>
      </rPr>
      <t>FROM SE-28</t>
    </r>
    <r>
      <rPr>
        <b/>
        <sz val="12"/>
        <color rgb="FF0000FF"/>
        <rFont val="Calibri"/>
        <family val="2"/>
      </rPr>
      <t xml:space="preserve"> (S.L.= 128" , SH.S.= 8" ), ON STREAM ON </t>
    </r>
    <r>
      <rPr>
        <b/>
        <sz val="12"/>
        <color rgb="FFFF0000"/>
        <rFont val="Calibri"/>
        <family val="2"/>
      </rPr>
      <t>26/8/2018</t>
    </r>
  </si>
  <si>
    <t>LOW PUMP EFF, R.TRIP W/1.5" DHP, HYDRO TEST, HOLD OK, ON STREAM.</t>
  </si>
  <si>
    <r>
      <t xml:space="preserve">NO PUMP ACTION , RET. ( 10 RODS X1") , HYDROTEST , NOT HOLD , R.TRIP W/ 1.75" SLIM ANCHOR , RET. (5 X 7/8"), S/R (25X1" + 114X7/8" + 57X1") , </t>
    </r>
    <r>
      <rPr>
        <b/>
        <sz val="12"/>
        <color rgb="FFFF0000"/>
        <rFont val="Calibri"/>
        <family val="2"/>
      </rPr>
      <t>SET ANCHOR @ 4900 FT</t>
    </r>
    <r>
      <rPr>
        <b/>
        <sz val="12"/>
        <color rgb="FF0000FF"/>
        <rFont val="Calibri"/>
        <family val="2"/>
      </rPr>
      <t xml:space="preserve"> , HYDROTEST , HOLD OK , ON STREAM</t>
    </r>
  </si>
  <si>
    <r>
      <t>NO PUMP ACTION, R.TRIP W/ 1.5" DHP, TBG TEST NOT HOLD, R.TRIP W/</t>
    </r>
    <r>
      <rPr>
        <b/>
        <sz val="12"/>
        <color rgb="FFFF0000"/>
        <rFont val="Calibri"/>
        <family val="2"/>
      </rPr>
      <t>1.5" ANCHOR PUMP</t>
    </r>
    <r>
      <rPr>
        <b/>
        <sz val="12"/>
        <color rgb="FF0000FF"/>
        <rFont val="Calibri"/>
        <family val="2"/>
      </rPr>
      <t xml:space="preserve">, RET. (6*1") RODS, S/R CONF. (30*1" + 120*7/8" + 77*1"), </t>
    </r>
    <r>
      <rPr>
        <b/>
        <sz val="12"/>
        <color rgb="FFFF0000"/>
        <rFont val="Calibri"/>
        <family val="2"/>
      </rPr>
      <t>SET ANCHOR PUMP AT 5675 FT</t>
    </r>
    <r>
      <rPr>
        <b/>
        <sz val="12"/>
        <color rgb="FF0000FF"/>
        <rFont val="Calibri"/>
        <family val="2"/>
      </rPr>
      <t>, ON STREAM</t>
    </r>
  </si>
  <si>
    <t>SHUT IN WHP= 2280 psi.,  OPEN THE WELL AT FIXED CHOKE 24/64".</t>
  </si>
  <si>
    <t>EXPRO #1 (TMU)
FIXED CHOKE SIZE= 24/64" , USP/DSP= 2000/250 PSI, Qg=4.408 MMSCF/D, H2S=10 PPM, CO2=3 %</t>
  </si>
  <si>
    <t xml:space="preserve"> FREQ = 50 HZ , CURR. = 21.6 A, PIP = 260 PSI , PDP = 3585 PSI , Ti= 226 F , Tm = 268 F , WHT= 70 C , USP=200psi, WHT=70 C.</t>
  </si>
  <si>
    <t>EXPRO #1 (TMU) (05:00 AM : 05:00 PM)
FIXED CHOKE SIZE= 24/64" , USP/DSP= 2000/258 PSI, Qg=4.749 MMSCF/D, H2S=10 PPM, CO2=3 %</t>
  </si>
  <si>
    <t>EXPRO #1 (TMU) (05:00 PM : 05:00AM)
FIXED CHOKE SIZE= 24/64" , USP/DSP=1988/255 PSI, Qg=4.687 MMSCF/D, H2S=10 PPM, CO2=3 %</t>
  </si>
  <si>
    <r>
      <t>UNDER W/O DUE TO SHORT CIRCUIT, FOUND (</t>
    </r>
    <r>
      <rPr>
        <b/>
        <sz val="12"/>
        <color rgb="FFFF0000"/>
        <rFont val="Calibri"/>
        <family val="2"/>
      </rPr>
      <t>NO HOLE OR CRACK ON TBG , FOUND SOME SCALE ON TOP OF FIRST PUMP &amp; HOLE IN 5" SHROUD INFRONT OF PUMP INTAKE DEPTH</t>
    </r>
    <r>
      <rPr>
        <b/>
        <sz val="12"/>
        <color rgb="FF0000FF"/>
        <rFont val="Calibri"/>
        <family val="2"/>
      </rPr>
      <t xml:space="preserve"> )   , TAGGED T.D. @ 8800 FT (E/L DEPTH ) , INSTALLED 2 7/8" TBG , RIH W/ ESP  BORETS SER 400 - 500 - HSG 70 , 491 STG TO DEPTH 7625 FT , STARTED THE WELL W/ PARAMETERS , ( FREQ. = 50 HZ,  CURR. =25.5 AMP , PIP =565 PSI , PDP =3770 PSI , MT =284 F , BHT =228 F , WHP = 150 PSI  ) , ON STREAM </t>
    </r>
    <r>
      <rPr>
        <b/>
        <sz val="12"/>
        <color rgb="FFFF0000"/>
        <rFont val="Calibri"/>
        <family val="2"/>
      </rPr>
      <t>9/9/2018</t>
    </r>
  </si>
  <si>
    <t>TOTAL RET. 35X1" RODS</t>
  </si>
  <si>
    <t xml:space="preserve">STARTED OK </t>
  </si>
  <si>
    <t>TOTAL RET. (30 RODS)</t>
  </si>
  <si>
    <t>TOTAL RET. (10 RODS)</t>
  </si>
  <si>
    <t>EXPRO #1 (TMU) (05:00 PM : 05:00AM)
FIXED CHOKE SIZE= 24/64" , USP/DSP=1755/290 PSI, Qg=4.1 MMSCF/D, H2S=10 PPM, CO2=3 %</t>
  </si>
  <si>
    <t>EXPRO #1 (TMU) (05:00 AM : 05:00 PM)
FIXED CHOKE SIZE= 24/64" , USP/DSP= 1800/290 PSI, Qg=4.215 MMSCF/D, H2S=10 PPM, CO2=3 %</t>
  </si>
  <si>
    <t>EXPRO #1 (TMU) (05:00 PM : 05:00AM)
FIXED CHOKE SIZE= 24/64" , USP/DSP=1845/275 PSI, Qg=4.433 MMSCF/D, H2S=10 PPM, CO2=3 %</t>
  </si>
  <si>
    <t>EXPRO #1 (TMU) (05:00 AM : 05:00 PM)
FIXED CHOKE SIZE= 24/64" , USP/DSP= 1901/281 PSI, Qg=4.509 MMSCF/D, H2S=10 PPM, CO2=3 %</t>
  </si>
  <si>
    <t>EXPRO #1 (TMU) (05:00 PM : 05:00AM)
FIXED CHOKE SIZE= 24/64" , USP/DSP=1675/280 PSI, Qg=3.917 MMSCF/D, H2S=10 PPM, CO2=3 %</t>
  </si>
  <si>
    <t>EXPRO #1 (TMU) (05:00 AM : 05:00 PM)
FIXED CHOKE SIZE= 24/64" , USP/DSP= 1705/289 PSI, Qg=4.018MMSCF/D, H2S=10 PPM, CO2=3 %</t>
  </si>
  <si>
    <t>EXPRO #1 (TMU) (05:00 PM : 05:00AM)
FIXED CHOKE SIZE= 24/64" , USP/DSP=1630/280 PSI, Qg=3.812 MMSCF/D, H2S=10 PPM, CO2=3 %</t>
  </si>
  <si>
    <t>EXPRO #1 (TMU) (05:00 AM : 05:00 PM)
FIXED CHOKE SIZE= 24/64" , USP/DSP= 1600/285 PSI, Qg=3.89 MMSCF/D, H2S=10 PPM, CO2=3 %</t>
  </si>
  <si>
    <t>EXPRO #1 (TMU) (05:00 PM : 05:00AM)
FIXED CHOKE SIZE= 24/64" , USP/DSP=1590/280 PSI, Qg=3.75MMSCF/D, H2S=10 PPM, CO2=3 %</t>
  </si>
  <si>
    <t>EXPRO #1 (TMU) (05:00 AM : 05:00 PM)
FIXED CHOKE SIZE= 24/64" , USP/DSP= 1600/285 PSI, Qg=3.806 MMSCF/D, H2S=10 PPM, CO2=3 %</t>
  </si>
  <si>
    <t>EXPRO #1 (TMU) 
FIXED CHOKE SIZE= 24/64" , USP/DSP=1570/280 PSI, Qg=3.6MMSCF/D, H2S=10 PPM, CO2=3 %</t>
  </si>
  <si>
    <t>EXPRO #1 (TMU) 
FIXED CHOKE SIZE= 24/64" , USP/DSP=1540/280 PSI, Qg=3.635 MMSCF/D, H2S=10 PPM, CO2=3 %</t>
  </si>
  <si>
    <t>ROD NO. (10*1") RODS, FISHED, R.TRIP W/2.25" DHP(CHANGED TOP 20 RODS NEW N-97), ON STREAM.</t>
  </si>
  <si>
    <t xml:space="preserve">W.C . = 85 % , SALINITY= 52600 CL  </t>
  </si>
  <si>
    <t>EXPRO #1 (TMU) 
FIXED CHOKE SIZE= 24/64" , USP/DSP=1520/270 PSI, Qg=3.597 MMSCF/D, H2S=10 PPM, CO2=3 %</t>
  </si>
  <si>
    <t>S.F.L. OF B-III,IV , NO PUMP ACTION</t>
  </si>
  <si>
    <t>EXPRO #1 (TMU) 
FIXED CHOKE SIZE= 24/64" , USP/DSP=1500/275 PSI, Qg=3.497 MMSCF/D, H2S=10 PPM, CO2=3 %</t>
  </si>
  <si>
    <t xml:space="preserve">FREQ.= 50 HZ, CURR. = 20.7 AMP, PIP= 249 PSI, PDP= 3575 PSI , TI= 226 F, TM= 264 F , WHT= 60 C </t>
  </si>
  <si>
    <t>EXPRO #1 (TMU) 
FIXED CHOKE SIZE= 24/64" , USP/DSP=1490/284 PSI, Qg=3.492 MMSCF/D, H2S=10 PPM, CO2=3 %</t>
  </si>
  <si>
    <t>NO PUMP ACTION, R.TRIP, HYDRO TEST, HOLD OK, ON STREAM.</t>
  </si>
  <si>
    <r>
      <t xml:space="preserve">NO PUMP ACTION, </t>
    </r>
    <r>
      <rPr>
        <b/>
        <sz val="12"/>
        <color rgb="FFFF0000"/>
        <rFont val="Calibri"/>
        <family val="2"/>
      </rPr>
      <t>R.TRIP W/1.75" DHP</t>
    </r>
    <r>
      <rPr>
        <b/>
        <sz val="12"/>
        <color rgb="FF0000FF"/>
        <rFont val="Calibri"/>
        <family val="2"/>
      </rPr>
      <t xml:space="preserve"> INSTEAD OF 2" DHP, ON STREAM.</t>
    </r>
  </si>
  <si>
    <t>EXPRO #1 (TMU) 
FIXED CHOKE SIZE= 24/64" , USP/DSP= 1450/287 PSI, Qg= 3.436 MMSCF/D, H2S=10 PPM, CO2=3 %</t>
  </si>
  <si>
    <t xml:space="preserve">  S.F.L FOR (B-III, IV ), NORMAL CARD FOR B-V</t>
  </si>
  <si>
    <t xml:space="preserve">FREQ.= 50 HZ, CURR.= 21 AMP, PIP= 264 PSI, PDP= 3561 PSI , TI= 226.6 F, TM= 266 F , WHP= 140 PSI , WHT= 60 C </t>
  </si>
  <si>
    <t>FREQ= 50 HZ, PIP/PDP= 92.8/2850 PSI, TI/TM= 91.7/123.6 F , USP/DSP= 300/125 PSI , WHT= 50 C</t>
  </si>
  <si>
    <t>FREQ= 50 HZ, CURR.= 15 A, USP/DSP= 180/180 PSI, WHT= 80 C</t>
  </si>
  <si>
    <t>EXPRO #1 (TMU) 
FIXED CHOKE SIZE= 24/64" , USP/DSP= 1435/283 PSI, Qg= 3.371 MMSCF/D, H2S=10 PPM, CO2=3 %</t>
  </si>
  <si>
    <t>TOTAL RET. 40 RODS</t>
  </si>
  <si>
    <t>EXPRO #1 (TMU) 
FIXED CHOKE SIZE= 24/64" , USP/DSP= 1420/290 PSI, Qg= 3.342 MMSCF/D, H2S=10 PPM, CO2=3 %</t>
  </si>
  <si>
    <t>BAKER , AFTER R.TRIP</t>
  </si>
  <si>
    <r>
      <t>EXPRO TMU #1 ,</t>
    </r>
    <r>
      <rPr>
        <b/>
        <sz val="12"/>
        <color rgb="FF008000"/>
        <rFont val="Calibri"/>
        <family val="2"/>
      </rPr>
      <t xml:space="preserve"> B-V ONLY , </t>
    </r>
    <r>
      <rPr>
        <b/>
        <sz val="12"/>
        <color rgb="FFFF0000"/>
        <rFont val="Calibri"/>
        <family val="2"/>
        <charset val="204"/>
      </rPr>
      <t>LOW PUMP EFF.</t>
    </r>
  </si>
  <si>
    <t>EXPRO #1 (TMU) 
FIXED CHOKE SIZE= 24/64" , USP/DSP= 1415/284 PSI, Qg= 3.298 MMSCF/D, H2S=10 PPM, CO2=3 %</t>
  </si>
  <si>
    <t>EXPRO #1 (TMU) 
FIXED CHOKE SIZE= 24/64" , USP/DSP= 1400/288 PSI, Qg= 3.278 MMSCF/D, H2S=10 PPM, CO2=3 %</t>
  </si>
  <si>
    <t>FLUID POUNDING ( P.FILLAGE +/-70 % )</t>
  </si>
  <si>
    <t>F.POUND , P.FILL=+/- 65 %</t>
  </si>
  <si>
    <t>EXPRO #1 (TMU) 
FIXED CHOKE SIZE= 24/64" , USP/DSP= 1400/288 PSI, Qg= 3.230 MMSCF/D, H2S=10 PPM, CO2=3 %</t>
  </si>
  <si>
    <r>
      <t xml:space="preserve">EXPRO # 2 (TMU)
 FREQ=49 Hz, CUR=73  A , </t>
    </r>
    <r>
      <rPr>
        <b/>
        <sz val="12"/>
        <color rgb="FFFF0000"/>
        <rFont val="Calibri"/>
        <family val="2"/>
      </rPr>
      <t>USP/DSP =440/185 PSI</t>
    </r>
    <r>
      <rPr>
        <b/>
        <sz val="12"/>
        <color rgb="FF0000CC"/>
        <rFont val="Calibri"/>
        <family val="2"/>
      </rPr>
      <t xml:space="preserve">, WHT= 234 F  </t>
    </r>
  </si>
  <si>
    <r>
      <t xml:space="preserve">NO PUMP ACTION, RET. ( 5X1" ) RODS, HYDRO TEST, NOT HOLD, </t>
    </r>
    <r>
      <rPr>
        <b/>
        <sz val="18"/>
        <color rgb="FFFF0000"/>
        <rFont val="Calibri"/>
        <family val="2"/>
      </rPr>
      <t>2</t>
    </r>
    <r>
      <rPr>
        <b/>
        <sz val="12"/>
        <color rgb="FFFF0000"/>
        <rFont val="Calibri"/>
        <family val="2"/>
      </rPr>
      <t xml:space="preserve"> R.TRIP W/1.5"</t>
    </r>
    <r>
      <rPr>
        <b/>
        <sz val="12"/>
        <color rgb="FF0000FF"/>
        <rFont val="Calibri"/>
        <family val="2"/>
      </rPr>
      <t xml:space="preserve"> INSTEAD OF 1.75" DHP , </t>
    </r>
    <r>
      <rPr>
        <b/>
        <sz val="12"/>
        <color rgb="FFFF0000"/>
        <rFont val="Calibri"/>
        <family val="2"/>
      </rPr>
      <t>SET ANCHOR @ 4725 FT</t>
    </r>
    <r>
      <rPr>
        <b/>
        <sz val="12"/>
        <color rgb="FF0000FF"/>
        <rFont val="Calibri"/>
        <family val="2"/>
      </rPr>
      <t>, HYDRO TEST, HOLD OK, ON STREAM.</t>
    </r>
  </si>
  <si>
    <r>
      <t xml:space="preserve">LOW PUMP EFF, </t>
    </r>
    <r>
      <rPr>
        <b/>
        <sz val="12"/>
        <color rgb="FFFF0000"/>
        <rFont val="Calibri"/>
        <family val="2"/>
        <scheme val="minor"/>
      </rPr>
      <t xml:space="preserve">R.TRIP </t>
    </r>
    <r>
      <rPr>
        <b/>
        <sz val="12"/>
        <color rgb="FF0000FF"/>
        <rFont val="Calibri"/>
        <family val="2"/>
        <scheme val="minor"/>
      </rPr>
      <t>, ON STREAM</t>
    </r>
  </si>
  <si>
    <r>
      <t>WELL ( S/R )</t>
    </r>
    <r>
      <rPr>
        <sz val="16"/>
        <rFont val="Calibri"/>
        <family val="2"/>
      </rPr>
      <t xml:space="preserve"> :</t>
    </r>
    <r>
      <rPr>
        <b/>
        <sz val="16"/>
        <rFont val="Calibri"/>
        <family val="2"/>
      </rPr>
      <t xml:space="preserve">    DORRA-33 ( TIMER MODE)</t>
    </r>
  </si>
  <si>
    <t>EXPRO #1 (TMU) 
FIXED CHOKE SIZE= 24/64" , USP/DSP= 1325/280 PSI, Qg= 3.124 MMSCF/D, H2S=10 PPM, CO2=3 %</t>
  </si>
  <si>
    <t>EXPRO #3 (TMU) , AFTER R.TRIP</t>
  </si>
  <si>
    <t>EXPRO (TMU-3) , ANCHOR PUMP , RET. 25 RODS</t>
  </si>
  <si>
    <t>EXPRO #1 (TMU) 
FIXED CHOKE SIZE= 24/64" , USP/DSP= 1300/285 PSI, Qg=3.051MMSCF/D, H2S=10 PPM, CO2=3 %</t>
  </si>
  <si>
    <t>EXPRO #1 (TMU) 
FIXED CHOKE SIZE= 24/64" , USP/DSP= 1260/285 PSI, Qg=2.982 MMSCF/D, H2S=10 PPM, CO2=3 %</t>
  </si>
  <si>
    <t>EXPRO #1 (TMU) , Timer mode 2 Run / 3 Stop</t>
  </si>
  <si>
    <t xml:space="preserve"> TRANSFERRED S/U TO N-55</t>
  </si>
  <si>
    <t>WELL ( S/R ) :    DORRA-38</t>
  </si>
  <si>
    <r>
      <t xml:space="preserve">NO PUMP ACTION, RESET, NOT PROD. , </t>
    </r>
    <r>
      <rPr>
        <b/>
        <sz val="12"/>
        <color rgb="FFFF0000"/>
        <rFont val="Calibri"/>
        <family val="2"/>
      </rPr>
      <t>FOUND ROD NO ( 70X7/8" ) PARTED</t>
    </r>
    <r>
      <rPr>
        <b/>
        <sz val="12"/>
        <color rgb="FF0000FF"/>
        <rFont val="Calibri"/>
        <family val="2"/>
      </rPr>
      <t>, FISHED OK, REPLACED, R.TRIP, ON STREAM.</t>
    </r>
  </si>
  <si>
    <t>POOH W/ S/R &amp; DHP, L/D S/R BESIDE THE WELL.</t>
  </si>
  <si>
    <t>RIH WITH ( 2.5" &amp; 2.7" ) G.C., FOUND OBSTRUCTION @ 3375 ft, PASSED OK AFTER MANY TRIALS, TAGGED R.NIPPLE @ 12492 FT (S/L DEPTH ) , RIH WITH 2.28" G.C., PASSED AND TAGGED T.D. @ 13180'.</t>
  </si>
  <si>
    <r>
      <t xml:space="preserve">NO PUMP ACTION , R/T W/ 2" ANCHOR PUMP, RET. (2+5X1") RODS, SET ANCHOR @ 5050 FT , PERFORMED HYDROTEST TEST, NOT HOLD  ,  TOTAL RET. (35 RODS) , </t>
    </r>
    <r>
      <rPr>
        <b/>
        <sz val="12"/>
        <color rgb="FFFF0000"/>
        <rFont val="Calibri"/>
        <family val="2"/>
      </rPr>
      <t>WAITING W/O</t>
    </r>
  </si>
  <si>
    <r>
      <t xml:space="preserve">NO PUMP ACTION, R.TRIP , RET. (3+5+2) RODS ON STEPS TILL TBG TEST HOLD, NO PROD., R.TRIP W/ 1.75" ANCHOR PUMP , RET. 8 RODS, S/R (62*1"+116*7/8"+25*1") , TBG TEST NOT HOLD ,  </t>
    </r>
    <r>
      <rPr>
        <b/>
        <sz val="12"/>
        <color rgb="FFFF0000"/>
        <rFont val="Calibri"/>
        <family val="2"/>
        <scheme val="minor"/>
      </rPr>
      <t>WAITING W/O</t>
    </r>
  </si>
  <si>
    <r>
      <rPr>
        <b/>
        <sz val="12"/>
        <color rgb="FF0000FF"/>
        <rFont val="Calibri"/>
        <family val="2"/>
      </rPr>
      <t xml:space="preserve">TRY TO UNSET DHP W/ OVERPULL 55 KLB W/O SUCCESS, POLISHED ROD PARTED, </t>
    </r>
    <r>
      <rPr>
        <b/>
        <sz val="12"/>
        <color indexed="10"/>
        <rFont val="Calibri"/>
        <family val="2"/>
      </rPr>
      <t>SECURED THE WELL.</t>
    </r>
  </si>
  <si>
    <t xml:space="preserve"> SHUT IN THE WELL DUE TO HIGH GOR.</t>
  </si>
  <si>
    <r>
      <t xml:space="preserve">UNDER W/O TO </t>
    </r>
    <r>
      <rPr>
        <b/>
        <sz val="12"/>
        <color rgb="FFFF0000"/>
        <rFont val="Calibri"/>
        <family val="2"/>
      </rPr>
      <t>Add lower Safa</t>
    </r>
    <r>
      <rPr>
        <b/>
        <sz val="12"/>
        <color rgb="FF0000FF"/>
        <rFont val="Calibri"/>
        <family val="2"/>
      </rPr>
      <t xml:space="preserve"> &amp;</t>
    </r>
    <r>
      <rPr>
        <b/>
        <sz val="12"/>
        <color rgb="FFFF0000"/>
        <rFont val="Calibri"/>
        <family val="2"/>
      </rPr>
      <t xml:space="preserve"> Squeeze CMT against MASAJED formation</t>
    </r>
    <r>
      <rPr>
        <b/>
        <sz val="12"/>
        <color rgb="FF0000FF"/>
        <rFont val="Calibri"/>
        <family val="2"/>
      </rPr>
      <t xml:space="preserve"> ,  DRILL OUT CEMENT AND 9-5/8” B.P. @ 6,510 FT , PERFORMED </t>
    </r>
    <r>
      <rPr>
        <b/>
        <sz val="12"/>
        <color theme="1"/>
        <rFont val="Calibri"/>
        <family val="2"/>
      </rPr>
      <t>SQUEEZE CMT</t>
    </r>
    <r>
      <rPr>
        <b/>
        <sz val="12"/>
        <color rgb="FF0000FF"/>
        <rFont val="Calibri"/>
        <family val="2"/>
      </rPr>
      <t xml:space="preserve"> AGAINST MASAJED FORMATION , DRILL CEMENT &amp; SECOUND 7" B.P.   @ 11330 FT ,  </t>
    </r>
    <r>
      <rPr>
        <b/>
        <sz val="12"/>
        <color theme="1"/>
        <rFont val="Calibri"/>
        <family val="2"/>
      </rPr>
      <t>PERFORATED</t>
    </r>
    <r>
      <rPr>
        <b/>
        <sz val="12"/>
        <color rgb="FF0000FF"/>
        <rFont val="Calibri"/>
        <family val="2"/>
      </rPr>
      <t xml:space="preserve"> INTERVALS</t>
    </r>
    <r>
      <rPr>
        <b/>
        <sz val="12"/>
        <color rgb="FFFF0000"/>
        <rFont val="Calibri"/>
        <family val="2"/>
      </rPr>
      <t xml:space="preserve"> LOWER SAFA (KHATATBA III FORMATION) </t>
    </r>
    <r>
      <rPr>
        <b/>
        <sz val="12"/>
        <color rgb="FF0000FF"/>
        <rFont val="Calibri"/>
        <family val="2"/>
      </rPr>
      <t xml:space="preserve">( 12442 -12454 FT) 12 FT ,  ( 12565 -12576 FT) 11 FT , ( 12600 -12632 FT) 32 FT ,( 12726 -12734 FT) 8 FT ,( 12767 -12787 FT) 20 FT , ( 12873 -12884 FT) 11 FT , ( 12914 -12934 FT) 20 FT ,  P= 5400-5608 psi using CSG gun ,  COMPLETED THE WELL AS OIL PRODUCER ,  </t>
    </r>
    <r>
      <rPr>
        <b/>
        <sz val="12"/>
        <color rgb="FFFF0000"/>
        <rFont val="Calibri"/>
        <family val="2"/>
      </rPr>
      <t>NATURAL FLOW</t>
    </r>
    <r>
      <rPr>
        <b/>
        <sz val="12"/>
        <color rgb="FF0000FF"/>
        <rFont val="Calibri"/>
        <family val="2"/>
      </rPr>
      <t xml:space="preserve">  , LIFTED THE WELL BY N2 ,  </t>
    </r>
    <r>
      <rPr>
        <b/>
        <u/>
        <sz val="12"/>
        <color rgb="FFFF0000"/>
        <rFont val="Calibri"/>
        <family val="2"/>
      </rPr>
      <t>SET M.G. IN R-NIPPLE @ 12389 FT ON 2-10-2015</t>
    </r>
    <r>
      <rPr>
        <b/>
        <sz val="12"/>
        <color rgb="FF0000FF"/>
        <rFont val="Calibri"/>
        <family val="2"/>
      </rPr>
      <t xml:space="preserve"> ,   , DIVERTED  THE WELL TO HALL TEST PACKAGE ON </t>
    </r>
    <r>
      <rPr>
        <b/>
        <sz val="12"/>
        <color rgb="FFFF0000"/>
        <rFont val="Calibri"/>
        <family val="2"/>
      </rPr>
      <t>4-10-2015</t>
    </r>
  </si>
  <si>
    <t>RETRIEVED 2M.G , TRY TO DUMP THE DATE AT ALSLAM BASE W/O SUCCESS , THE GAUGES WILL BE SENT TO SAPESCO CAIRO LAB.
                 SIWHP = 2500 PSI , CSG. PRESSURE =1250 PSI.</t>
  </si>
  <si>
    <t>POOH W/DHP, S/R'S</t>
  </si>
  <si>
    <t>CSG PRESS. 250 PSI , BLEED OFF GASES</t>
  </si>
  <si>
    <t xml:space="preserve">PERFORMED PLT JOB FOR (KH-III) LOWER SAFA </t>
  </si>
  <si>
    <r>
      <t xml:space="preserve">EXPRO #1 (TMU) </t>
    </r>
    <r>
      <rPr>
        <b/>
        <sz val="14"/>
        <color rgb="FFFF0000"/>
        <rFont val="Calibri"/>
        <family val="2"/>
        <charset val="204"/>
      </rPr>
      <t xml:space="preserve">TESTING DURING FLOWING PASSES </t>
    </r>
    <r>
      <rPr>
        <b/>
        <sz val="12"/>
        <color indexed="12"/>
        <rFont val="Calibri"/>
        <family val="2"/>
      </rPr>
      <t xml:space="preserve">
FIXED CHOKE SIZE=48/64" , USP/DSP= 750/290 PSI, Qg= 5.983 MMSCF/D, H2S=10 PPM, CO2=3 %</t>
    </r>
  </si>
  <si>
    <t>SHUT IN THE WELL AFTER PLT JOB</t>
  </si>
  <si>
    <t>PERFORMED PRESS. SURVEY ( PS = 2430 PSI AT 6000 FT , P.G=0.46 PSI/FT  F/6000 T/1500 FT , 0.33 PSI/FT  F/1500 T/500 FT , 0 F/500 FT TO SURFACE )</t>
  </si>
  <si>
    <t xml:space="preserve">EXPRO #2 (TMU) 
 FREQ= 50 Hz , CUR=72 A,  Pi=1785PSI, Pd=3990 PSI, USP/DSP=260/190  PSI, BHT=245 F , Tm= 316 F, WHT = 242 F, </t>
  </si>
  <si>
    <t xml:space="preserve">   EXPRO #2 (TMU)
 FREQ=50 Hz, CUR=76  A , USP/DSP =450/205 PSI, WHT= 237 F </t>
  </si>
  <si>
    <t>NO PUMP ACTION , R.TRIP W/ 1.5" ANCHOR PUMP , RET. (2+3 RODS X1") , TRIED TO SET W/O SUCCESS , R.TRIP W/ 1.75 "  ANCHOR PUMP , S/R ( 15X1.5" + 115X7/8"+ 88 X1") , SET ANCHOR @ 5450 FT , ON STREAM</t>
  </si>
  <si>
    <t>TOTAL RETRIEVED ( 25X1" ) RODS</t>
  </si>
  <si>
    <t>EXPRO #2 (TMU)
 FREQ = 50 HZ , CURR. = 21 A, PIP = 250 PSI , PDP = 3561 PSI , Ti = 226.6 F ,Tm = 266 F. WHP= 140 PSI , WHT= 60 C</t>
  </si>
  <si>
    <t xml:space="preserve">EXPRO # 2 (TMU)
FREQ=50 Hz ,  CUR=81/83 A, PDP=3494 PSI, PIP=1492 PSI, USP/ DSP = 211 /178 PSI, WHT=234 F </t>
  </si>
  <si>
    <r>
      <t xml:space="preserve"> EXPRO # 2 (TMU)  
               FREQ=50 HZ, CUR=59 A, USP/DSP= 480/150 PSI, </t>
    </r>
    <r>
      <rPr>
        <b/>
        <sz val="12"/>
        <color rgb="FFFF0000"/>
        <rFont val="Calibri"/>
        <family val="2"/>
      </rPr>
      <t>PIP = 2660 PSI</t>
    </r>
    <r>
      <rPr>
        <b/>
        <sz val="12"/>
        <color rgb="FF0000FF"/>
        <rFont val="Calibri"/>
        <family val="2"/>
      </rPr>
      <t>, PDP = 4940 PSI,Ti =247  F , Tm=323 f, WHT= 230 F</t>
    </r>
  </si>
  <si>
    <t>EXPRO TMU # 2
FREQ=48 HZ, CUR= 38 A, DSP= 210 PSI , WHT= 208 F</t>
  </si>
  <si>
    <t>EXPRO # 2 (TMU)
FREQ=48 HZ, CURR=82 A, USP/DSP=450/200 PSI , PIP = 1726 PSI, PDP = 4036 PSI, Ti = 247 F , Tm=278.5 f, WHT = 234 F , H2S=12, CO2=8</t>
  </si>
  <si>
    <t>EXPRO TMU # 2
FREQ=46 HZ, CUR=92 A, DSP=170 PSI , WHT = 240 F.</t>
  </si>
  <si>
    <t xml:space="preserve">EXPRO TMU #2
FREQ=50 HZ, CUR=16 A, WHP=185 PSI, WHT=176 F.
</t>
  </si>
  <si>
    <t xml:space="preserve">ROD NO. (117*7/8") SLIPPED OUT, CHANGED (21X7/8") FISHED AFTER MANY TRIALS, R.TRIP W/1.5" DHP, ON STREAM ( TIMER MODE 3 RUN / 3 STOP ) </t>
  </si>
  <si>
    <r>
      <t xml:space="preserve">NO PUMP ACTION, </t>
    </r>
    <r>
      <rPr>
        <b/>
        <sz val="12"/>
        <color rgb="FFFF0000"/>
        <rFont val="Calibri"/>
        <family val="2"/>
      </rPr>
      <t>STARTED W/ TIMER MODE</t>
    </r>
    <r>
      <rPr>
        <b/>
        <sz val="12"/>
        <color rgb="FF0000FF"/>
        <rFont val="Calibri"/>
        <family val="2"/>
      </rPr>
      <t xml:space="preserve">, NOT PROD. , RESET DHP, HYDRO TEST, HOLD OK , ON STREAM. ( TIMER MODE 3 RUN / 3 STOP ) </t>
    </r>
  </si>
  <si>
    <t>PLT</t>
  </si>
  <si>
    <t>PLT Data :
Interval ( 12442 -12454 FT)   NOT SHARING IN PRODUCTION, 
( 12565 -12576 FT)   , OIL = 48 B/D , GAS = 0.48 MMSCF/D
( 12600 -12632 FT)    OIL = 206 B/D , GAS = 0.35 MMSCF/D
( 12726 -12734 FT)  ,OIL = 33 B/D , GAS = 0.06 MMSCF/D
( 12873 -12884 FT)  , OIL = 10 B/D , GAS = 2.36 MMSCF/D
( 12914 -12934 FT), WATER = 102 B/D , GAS = 2.31 MMSCF/D</t>
  </si>
  <si>
    <r>
      <rPr>
        <b/>
        <sz val="12"/>
        <color rgb="FF2A0A9E"/>
        <rFont val="Calibri"/>
        <family val="2"/>
      </rPr>
      <t>NO PUMP ACTION, R.TRIP, NOT PROD. STOPPED THE WELL,</t>
    </r>
    <r>
      <rPr>
        <b/>
        <sz val="12"/>
        <color indexed="10"/>
        <rFont val="Calibri"/>
        <family val="2"/>
      </rPr>
      <t xml:space="preserve"> WAITING W/O.</t>
    </r>
  </si>
  <si>
    <t>NO PUMP ACTION, RESET, NOT PROD. , R.TRIP, ON STREAM.</t>
  </si>
  <si>
    <t>EXPRO # 2 (TMU)
TIMER MODE 3/3 HRS</t>
  </si>
  <si>
    <t>B -I (5950 – 5957) 7 FT</t>
  </si>
  <si>
    <t xml:space="preserve"> NO PUMP ACTION , FOUND VALVE ROD SLIP OUT, FISHED OK, R.TRIP, ON STREAM.</t>
  </si>
  <si>
    <t>25X1" +  121X7/8"+ 85X1"</t>
  </si>
  <si>
    <t xml:space="preserve">PERFORMED S\L JOB, RIH BY 2.7" G.C. FOUND OBSTRUCTION AT 1000 FT, RIH BY 2.34" G.C. FOUND OBSTRUCTION AT SAME DEPTH , RIH BY 2" G.C. FOUND OBSTRUCTION AT SAME DEPTH, TOOL STUCKED WORK ON IT TILL FREE, CANCELLED JOB </t>
  </si>
  <si>
    <t>EXPRO TMU-3</t>
  </si>
  <si>
    <t>RIH WITH (M/G) TO DEPTH 12390 ft HANG FOR 2 HRS,  PS  = 3625 psi., GRADIENT F/12390 T/SURFACE =0.1- 0 psi/ft.</t>
  </si>
  <si>
    <t>EXPRO# 1 (TMU)</t>
  </si>
  <si>
    <t>EXPRO (TMU-1)</t>
  </si>
  <si>
    <t xml:space="preserve">R/U S/U 640 MAX-II (SH.S. = 8" &amp; S.L. = 144")  FROM M-18 , STARTED THE WELL , FOUND ACTION &amp; SUCTION , R.TRIP WITH 1.75" , TEST TBG. NOT HOLD , R.TRIP WITH 1.75" ANCHOR PUMP , RETRIVED 10X1" RODS , ON STREAM </t>
  </si>
  <si>
    <t>PERFORMED W/L JOB, RIH W/ 1.7 CORROSION TOOL TO CHECK CSG , W.F. DATA INTERPRTATION</t>
  </si>
  <si>
    <r>
      <t xml:space="preserve">
              - RIH W/2.6" G.C. , STOPPED AT 5295 FT ( SETTING DEPTH OF ANCHOR PUMP ) , POOH , FOUND S/L CUT ABOVE ROPE SOCKET 
             </t>
    </r>
    <r>
      <rPr>
        <b/>
        <sz val="12"/>
        <color rgb="FFFF0000"/>
        <rFont val="Calibri"/>
        <family val="2"/>
        <charset val="204"/>
      </rPr>
      <t xml:space="preserve"> ( LOST STRING IN HOLE ABOVE F-NIPPLE )</t>
    </r>
    <r>
      <rPr>
        <b/>
        <sz val="12"/>
        <color rgb="FF0000FF"/>
        <rFont val="Calibri"/>
        <family val="2"/>
      </rPr>
      <t xml:space="preserve">
             - RIH W/2.23" G.C. TO DEPTH 5000 FT .
             - RIH W/2 M.G'S , HANG AT 5000 FT FOR 1 HR ( Ps=1765 PSI ) &amp; 2215 PSI @ 6000 FT
            - RECORDED STATIC  PRESS.  GRADIENT WHILE POOH EVERY 500 FT ( PR.GR. 0.45 PSI/FT FROM 5000 TO 1500 FT , 0.34 PSI/FT FROM 1500 TO 1000 FT              
          ,   0.07 PSI/FT  FROM 1000 TO 500 FT AND 0 FROM 500 TO SURFACE .)</t>
    </r>
  </si>
  <si>
    <r>
      <t xml:space="preserve">PERFORMED S\L JOB HANG 2 M.G'S </t>
    </r>
    <r>
      <rPr>
        <b/>
        <sz val="12"/>
        <color rgb="FFFF0000"/>
        <rFont val="Calibri"/>
        <family val="2"/>
        <charset val="204"/>
      </rPr>
      <t>AT 5800' FOR 1 HR PS=2230 PSI</t>
    </r>
    <r>
      <rPr>
        <b/>
        <sz val="12"/>
        <color rgb="FF0000FF"/>
        <rFont val="Calibri"/>
        <family val="2"/>
      </rPr>
      <t>, RECORD STATIC PRESS. 
SURVEY, P. GR=0.34 PSI/FT F/5800' T/1000 FT , 0.27 F/ 1000' T/ 500 FT &amp; 0 F/ 500' T/ SURFACE.</t>
    </r>
  </si>
  <si>
    <t>ROD NO. ( 25X1" ) PARTED, FISHED OK, REPLACED, ON STREAM.</t>
  </si>
  <si>
    <t>POOH W/ S/R &amp; L/D SAME</t>
  </si>
  <si>
    <t>POOH W/ S/R &amp; DHP &amp; L/D BESIDE THE WELL.</t>
  </si>
  <si>
    <t>TIMER MODE
3 ON / 3 OFF</t>
  </si>
  <si>
    <t>STUCK VALVE</t>
  </si>
  <si>
    <t>SLIGHT F.POUND , P.FILLAGE= 91%</t>
  </si>
  <si>
    <t>AFTER RUN THE WELL ON TIMER MODE , SEVERE F.POUND , P.FILLAGE= 39%</t>
  </si>
  <si>
    <t>AFTER RUN THE WELL ON TIMER MODE , GAS INTERFERENCE, P.FILLAGE= 21%</t>
  </si>
  <si>
    <t>POOH W/ S/R AND ANCHOR PUMP &amp; L/D SAME BESIDE THE WELL.</t>
  </si>
  <si>
    <r>
      <t xml:space="preserve">ROD NO. (64*7/8") PARTED, FISHED OK, REPLACED, </t>
    </r>
    <r>
      <rPr>
        <b/>
        <sz val="12"/>
        <color rgb="FFFF0000"/>
        <rFont val="Calibri"/>
        <family val="2"/>
        <scheme val="minor"/>
      </rPr>
      <t>R.TRIP</t>
    </r>
    <r>
      <rPr>
        <b/>
        <sz val="12"/>
        <color rgb="FF0000FF"/>
        <rFont val="Calibri"/>
        <family val="2"/>
        <scheme val="minor"/>
      </rPr>
      <t xml:space="preserve"> , ON STREAM</t>
    </r>
  </si>
  <si>
    <t>RIH W/ 2.25" LIB , PASSED FREE TO 13110 FT , RIH W/ 2.5 LIB , TAGGED R-NIPPLE @ 12400 FT (S/L DEPTH).</t>
  </si>
  <si>
    <t>F.POUND ( P.FILLAGE= 75%)</t>
  </si>
  <si>
    <t>F.POUND , P.FILLAGE 82 %</t>
  </si>
  <si>
    <r>
      <t>R/U FOR SAPESCO E/L UNIT TO PERFORM RE-PERF. JOB , M/U FOR GR-CCL FOR DUMMY RUN ,PERFORM P/T( 2300 PSI ), HOLD OK, RIH W/GR-CCL TO DEPTH 500 FT , OBSERVED LEAK FROM STUFFING BOX, COULDN'T CONTROL IT, POOH , TRY TO FIX THE PROBLEM WITHOUT SUCCESS.  ( EXPECTED CONTROL UNIT COMPROSSER PROBLEM ) , M/U FOR GR-CCL FOR DUMMY RUN , PERFORM PRESS. TEST AGAINST PCE WITH WHP (INFLOW TEST) , HOLD OK 
                -</t>
    </r>
    <r>
      <rPr>
        <b/>
        <sz val="12"/>
        <color rgb="FFFF0000"/>
        <rFont val="Calibri"/>
        <family val="2"/>
        <charset val="204"/>
      </rPr>
      <t xml:space="preserve"> RIH W/GR-CCL TO DEPTH 12950 TO PERFORM DUMMY RUN , CORRELTE THE DEPTH &amp; MARK A MECH. MARK, POOH .</t>
    </r>
    <r>
      <rPr>
        <b/>
        <sz val="12"/>
        <color rgb="FF0000FF"/>
        <rFont val="Calibri"/>
        <family val="2"/>
      </rPr>
      <t xml:space="preserve">
- M/U FOR 2 1/8" GUN , RIH W/2 1/8" GUN TO DEPTH 2000 FT, HAD GIH LEAK, POOH , R/D SAME </t>
    </r>
  </si>
  <si>
    <t>SEVERE F. POUND , P.FILLAGE= 30 % (TIMER)</t>
  </si>
  <si>
    <t>CELLER FILLED W/ WATER</t>
  </si>
  <si>
    <t>SLIGHT F.POUND , P.FILLAGE = 90 %</t>
  </si>
  <si>
    <t>EXPRO TMU# 1</t>
  </si>
  <si>
    <t xml:space="preserve">EXPRO # 3 (TMU)
FREQ=50 HZ, I=50.4 A,  PIP =1860  PSI, PDP = 3595PSI, Ti =244 F , Tm=293 f, WHT=224 F
</t>
  </si>
  <si>
    <t>EXPRO # 3 (TMU)
FREQ=50 HZ, I=48 A,  PIP =1928  PSI, PDP = 3585 PSI, Ti =244 F , Tm=288 f, WHT=223 F, GAS=0.522 MMSCF/D</t>
  </si>
  <si>
    <t>EXPRO # 2 (TMU)
FREQ=50 HZ, I=47.2 A,  PIP =1933  PSI, PDP = 3585 PSI, Ti =244 F , Tm=286 f, WHT=221 F,DSP = 222 PSI, GAS=0.522 MMSCF/D</t>
  </si>
  <si>
    <t xml:space="preserve">EXPRO TMU# 1
 FREQ= 50 Hz , CURR.=72.5 A,  Pi=1772 PSI, Pd=4035 PSI, USP/DSP=265/200  PSI, BHT=245 F , Tm= 317.5 F, WHT = 242 F, </t>
  </si>
  <si>
    <t>EXPRO TMU# 1
FREQ=50 HZ,CURR.=38 A,  PIP =1955  PSI, PDP = 3580 PSI,Ti =243 F,Tm=273 F, WHT=210 F,DSP = 210 PSI</t>
  </si>
  <si>
    <t>SEVERE FLUID POUND ( PUMP FILLAGE +/- 53 %)</t>
  </si>
  <si>
    <t>EXPRO # 3 (TMU)
FREQ=50 Hz ,  CUR=80/82 A, PDP= 3440 PSI, PIP=1391 PSI, USP/ DSP = 248/178 PSI, WHT=233 F ,Tm=307 F , CO2= 2 %, H2S=22 PPM</t>
  </si>
  <si>
    <t xml:space="preserve">EXPRO # 1 (TMU)
FREQ=50 Hz ,  CUR=81/83 A, PDP=3470PSI, PIP=1479 PSI, USP/ DSP = 201/175 PSI,  Ti /Tm = N/A , WHT=234 F </t>
  </si>
  <si>
    <t>REPERFORATED BY SAPESCO, LOWER SAFA - KHATATBA III FM ( 12767.5-12787.5 ) 20 FT &amp; ( 12726-12734) 8 FT , ( 12600-12632'),(12565-12576),(12442-12454').</t>
  </si>
  <si>
    <r>
      <rPr>
        <b/>
        <u/>
        <sz val="12"/>
        <color rgb="FFFF0000"/>
        <rFont val="Calibri"/>
        <family val="2"/>
      </rPr>
      <t>LOWER SAFA  ( KHATATBA III )</t>
    </r>
    <r>
      <rPr>
        <b/>
        <sz val="12"/>
        <color rgb="FF0000FF"/>
        <rFont val="Calibri"/>
        <family val="2"/>
      </rPr>
      <t xml:space="preserve">  ( 12442 -12454 FT) 12 FT ,  ( 12565 -12576 FT) 11 FT , ( 12600 -12632 FT) 32 FT ,( 12726 -12734 FT) 8 FT ,( 12767.5 -12787.5 FT) 20 FT , ( 12873 -12884 FT) 11 FT , ( 12914 -12934 FT) 20 FT 
 P= 5400-5608 psi</t>
    </r>
  </si>
  <si>
    <r>
      <rPr>
        <b/>
        <sz val="12"/>
        <color rgb="FFFF0000"/>
        <rFont val="Calibri"/>
        <family val="2"/>
        <charset val="204"/>
      </rPr>
      <t>RE-PERFORATED BY SETCORE KHATABA-III ( 12873 - 12884 ), FIRED OK</t>
    </r>
    <r>
      <rPr>
        <b/>
        <sz val="12"/>
        <color rgb="FF0000FF"/>
        <rFont val="Calibri"/>
        <family val="2"/>
      </rPr>
      <t xml:space="preserve"> , RIH WITH 2nd RUN , TRY TO FIRING HAD NO INDICATION , DURING POOH FOUND   STRING STUCK @ 12374 FT ( INSIDE TBG ) MANY TRIALS TO FREE WITHOUT SUCCESS , R/U FOR (EXPRO #1) TEST PACKAGE , OPENED THE WELL THROUGH TEST PACKAGE , TRIALS TO FREE STUCK WITHOUT SUCCESS ,CUT THE LINE @ ROPE SOCKET , </t>
    </r>
  </si>
  <si>
    <t>EXPRO # 1 (TMU) , AFTER RE-PERFORATION
FIXED CHOKE SIZE= 24/64" , USP/DSP= 1450/230 PSI, Qg=3.650 MMSCF/D, H2S=1 PPM, CO2=2 %</t>
  </si>
  <si>
    <t xml:space="preserve"> SHUT IN WHP=2500 PSI , OPENED THE WELL THROUGH EXPRO TEST SEP. ON FIXED CHOKE 24/64" </t>
  </si>
  <si>
    <t>CELLER FILLED WITH WATER</t>
  </si>
  <si>
    <t>NO PUMP ACTION, RESET FOR DHP, ON STREAM.</t>
  </si>
  <si>
    <t>FREQ=50 HZ,CURR.=36.3 A,  PIP =1985  PSI, PDP = 3610 PSI,Ti =242 F,Tm=271 F, WHT=203 F,DSP = 173 PSI, EXPECTED TBG LEAK.</t>
  </si>
  <si>
    <t>EXPRO # 1 (TMU)
FIXED CHOKE SIZE= 24/64" , USP/DSP= 1350/250 PSI, Qg=3.410 MMSCF/D, H2S=1 PPM, CO2=2 %</t>
  </si>
  <si>
    <t>SLIGHT FLUID POUND, P.FILLAGE 85%</t>
  </si>
  <si>
    <t>CAN'T RUN L.L.</t>
  </si>
  <si>
    <t xml:space="preserve"> FLUID POUND ,P.FILLAGE 79% </t>
  </si>
  <si>
    <t xml:space="preserve"> FLUID POUND ,P.FILLAGE 65% </t>
  </si>
  <si>
    <t xml:space="preserve">SEVERE FLUID POUND ,P.FILLAGE 35% </t>
  </si>
  <si>
    <t>EXPRO # 1 (TMU)
FIXED CHOKE SIZE= 24/64" , USP/DSP= 1350/250 PSI, Qg=3.122 MMSCF/D, H2S=0.5 PPM, CO2=2 %</t>
  </si>
  <si>
    <t>TOTAL RET. ( 20X7/8" ) RODS</t>
  </si>
  <si>
    <t>TOTAL RET. ( 10X7/8" ) RODS</t>
  </si>
  <si>
    <r>
      <t xml:space="preserve">NO PUMP ACTION, R.TRIP, FOUND ACTION &amp; SUCTION, RESET FOR DHP, HYDRO TEST, NOT HOLD, RET. ( 10X7/8" ), </t>
    </r>
    <r>
      <rPr>
        <b/>
        <sz val="12"/>
        <color rgb="FFFF0000"/>
        <rFont val="Calibri"/>
        <family val="2"/>
      </rPr>
      <t>SET ANCHOR @ 5650 FT</t>
    </r>
    <r>
      <rPr>
        <b/>
        <sz val="12"/>
        <color rgb="FF0000FF"/>
        <rFont val="Calibri"/>
        <family val="2"/>
      </rPr>
      <t>, ON STREAM.</t>
    </r>
  </si>
  <si>
    <r>
      <t xml:space="preserve">NO PUMP ACTION, RET. ( 10X7/8" ) RODS, HYDRO TEST, NOT HOLD, R.TRIP W/ 1.5" SLIM DHP, </t>
    </r>
    <r>
      <rPr>
        <b/>
        <sz val="12"/>
        <color rgb="FFFF0000"/>
        <rFont val="Calibri"/>
        <family val="2"/>
      </rPr>
      <t>SET ANCHOR @ 5400 FT</t>
    </r>
    <r>
      <rPr>
        <b/>
        <sz val="12"/>
        <color rgb="FF0000FF"/>
        <rFont val="Calibri"/>
        <family val="2"/>
      </rPr>
      <t>, ON STREAM.</t>
    </r>
  </si>
  <si>
    <t>NO PUMP ACTION, R.TRIP, STRATED THE WELL, FOUND ACTION &amp; SUCTION, HYDRO TEST, NOT HOLD, RIH W/ REDRESSED SLIM ANCHOR, RET. ( 10+10 X/78" ) RODS, HYDRO TEST, HOLD OK, ON STREAM.</t>
  </si>
  <si>
    <t>EXPRO # 1 (TMU)
FIXED CHOKE SIZE= 24/64" , USP/DSP= 1266/238 PSI, Qg=3.104 MMSCF/D, H2S=0.5 PPM, CO2=2 %</t>
  </si>
  <si>
    <t>TOTAL RET. ( 30X7/8" ) RODS</t>
  </si>
  <si>
    <r>
      <t>EXPRO TMU# 2
FREQ=50 HZ,</t>
    </r>
    <r>
      <rPr>
        <b/>
        <sz val="12"/>
        <color rgb="FFFF0000"/>
        <rFont val="Calibri"/>
        <family val="2"/>
      </rPr>
      <t>CURR.=36 A,  PIP =2000</t>
    </r>
    <r>
      <rPr>
        <b/>
        <sz val="12"/>
        <color indexed="12"/>
        <rFont val="Calibri"/>
        <family val="2"/>
      </rPr>
      <t xml:space="preserve">  PSI, PDP = 3580 PSI WHT=200 F</t>
    </r>
  </si>
  <si>
    <r>
      <t xml:space="preserve">PERFORMED SHUT IN TEST , FOUND PDP INCREASED F/  3630 T/ 3930 PSI (+/- 300 PSI) IN 20 MINS , THEN DECREASED TO 3820 PSI IN 10 MINS , STOPPED ESP , FOUND PDP DECREASED TO 2100 PSI  IN 30 MINS (PIP =PDP) , </t>
    </r>
    <r>
      <rPr>
        <b/>
        <u/>
        <sz val="12"/>
        <color rgb="FFFF0000"/>
        <rFont val="Calibri"/>
        <family val="2"/>
      </rPr>
      <t>EXPECTED TBG LEAK.</t>
    </r>
  </si>
  <si>
    <t>SHUT IN WHP = 1600 PSI , PERFORMED S/L JOB , RIH W/ 2.7 " G.C. , FOUND OBSTRUCTION @ 9984 ' (S/L DEPTH) , RIH W/ 2.5" G.C, FOUND OBSTRUCTION @ 10780 '  &amp; 10875' (S/L DEPTH) , RIH W / 2.28" G.C. , PASSED FREE TO DEPTH 11190 ' ( END OF STRING)</t>
  </si>
  <si>
    <t>TOTAL RET. 17 RODS</t>
  </si>
  <si>
    <t>NO PUMP ACTION, R.TRIP, RET. ( 2X1" ) RODS, SET ANCHOR AT 5325 FT, HYDRO TEST, HOLD OK, ON STREAM ON 24/11/2018</t>
  </si>
  <si>
    <t>NO PUMP ACTION, VENTED GASES THROUGH CASING &amp; TBG, NO PROD</t>
  </si>
  <si>
    <t>NO PUMP ACTION, RESET FOR DHP, HYDRO TEST, HOLD OK, NOT PROD., R.TRIP, ON STREAM</t>
  </si>
  <si>
    <t>EXPRO # 1 (TMU) / AFTER REPERF.
FIXED CHOKE SIZE= 24/64" , USP/DSP= 1230/230 PSI, Qg=2.935 MMSCF/D, H2S= 0.5 PPM, CO2=2 %</t>
  </si>
  <si>
    <t>PERFORMED PRESSURE SURVEY, AT DEPTH 12150 FT SBHP=2700 PSI, SIWHP=1600 PSI
      Pr. Gr. (12150 TO 12100 = 0.15 PSI/FT), (12050 TO SUFRACE =0.09 PSI/FT).</t>
  </si>
  <si>
    <t>EXPRO # 1 (TMU) / AFTER REPERF.
FIXED CHOKE SIZE= 24/64" , USP/DSP= 1220/230 PSI, Qg=2.897 MMSCF/D, H2S= 0.5 PPM, CO2=2 %</t>
  </si>
  <si>
    <t>TRY TO UNSET DHP WITH 55,000 LB WITHOUT SUCCESS.</t>
  </si>
  <si>
    <t>EXPRO # 1 (TMU) / AFTER REPERF.
FIXED CHOKE SIZE= 24/64" , USP/DSP= 1215/220 PSI, Qg=2.857 MMSCF/D, H2S= 0.5 PPM, CO2=2 %</t>
  </si>
  <si>
    <t>EXPRO # 1 (TMU), AFTER RE-PERF
FIXED CHOKE SIZE= 24/64" , USP/DSP= 1245/230 PSI, Qg=3.003 MMSCF/D, H2S=0.5 PPM, CO2=2 %</t>
  </si>
  <si>
    <t xml:space="preserve">   PUMPED 100 BBLS OF KHARITA WATER, ( WHP DECREASED F/1600 PSI T/ZERO PSI AFTER 45 BBLS ).</t>
  </si>
  <si>
    <r>
      <t>NO PUMP ACTION, RET. ( 10X7/8" ) RODS, TRY TO SET ANCHOR W/O SUCCESS,</t>
    </r>
    <r>
      <rPr>
        <b/>
        <sz val="12"/>
        <rFont val="Calibri"/>
        <family val="2"/>
      </rPr>
      <t>WAITING W/O</t>
    </r>
  </si>
  <si>
    <t xml:space="preserve">                               EXPRO TMU #3,                                 
 Qg = 0.5 MMSCF/D</t>
  </si>
  <si>
    <t xml:space="preserve">RIH W/ 2.28" G.C T/12392 FT (S.L DEPTH), POOH, SET 7" TTBP @ 12100' ,  SPOT 10 FT CEMENT
 (* 4 RUNS ON DUMP BAILER) ABOVE 7" B.PLUG </t>
  </si>
  <si>
    <r>
      <t xml:space="preserve">EXPRO #3 (TMU)
</t>
    </r>
    <r>
      <rPr>
        <b/>
        <sz val="12"/>
        <color rgb="FFFF0000"/>
        <rFont val="Calibri"/>
        <family val="2"/>
        <charset val="204"/>
      </rPr>
      <t>FREQ=50 HZ</t>
    </r>
    <r>
      <rPr>
        <b/>
        <sz val="12"/>
        <color indexed="12"/>
        <rFont val="Calibri"/>
        <family val="2"/>
      </rPr>
      <t>,CURR.I=57 A,  PIP =1870  PSI, PDP = 4236 PSI, Ti =245 F , Tm=312 f, USP=450 PSI</t>
    </r>
  </si>
  <si>
    <t>DECREASED FREQ. FROM 50 HZ TO 45 HZ</t>
  </si>
  <si>
    <r>
      <t xml:space="preserve">EXPRO #3 (TMU)
</t>
    </r>
    <r>
      <rPr>
        <b/>
        <sz val="12"/>
        <color rgb="FFFF0000"/>
        <rFont val="Calibri"/>
        <family val="2"/>
        <charset val="204"/>
      </rPr>
      <t>FREQ=45 HZ</t>
    </r>
    <r>
      <rPr>
        <b/>
        <sz val="12"/>
        <color indexed="12"/>
        <rFont val="Calibri"/>
        <family val="2"/>
      </rPr>
      <t>,CURR.I=49.2 A,  PIP =1865  PSI, PDP = 3945 PSI, Ti =244.5 F , Tm=294 f, USP=450 PSI</t>
    </r>
  </si>
  <si>
    <r>
      <t xml:space="preserve"> POOH WITH</t>
    </r>
    <r>
      <rPr>
        <b/>
        <sz val="12"/>
        <color rgb="FFFF0000"/>
        <rFont val="Calibri"/>
        <family val="2"/>
        <charset val="204"/>
        <scheme val="minor"/>
      </rPr>
      <t xml:space="preserve"> 1.5"</t>
    </r>
    <r>
      <rPr>
        <b/>
        <sz val="12"/>
        <color rgb="FF0000FF"/>
        <rFont val="Calibri"/>
        <family val="2"/>
        <scheme val="minor"/>
      </rPr>
      <t xml:space="preserve"> DHP &amp; S/R , RIH WITH 2.34" G.C., TAGGED TD @ 6290 FT ( CORRELATED DEPTH ) , RIH WITH 2" THRU TBG , 6 SPF , PERFORATED </t>
    </r>
    <r>
      <rPr>
        <b/>
        <sz val="12"/>
        <color rgb="FF379947"/>
        <rFont val="Calibri"/>
        <family val="2"/>
        <charset val="204"/>
        <scheme val="minor"/>
      </rPr>
      <t>B-III ( 6048-6052 ) 4FT</t>
    </r>
    <r>
      <rPr>
        <b/>
        <sz val="12"/>
        <color rgb="FF0000FF"/>
        <rFont val="Calibri"/>
        <family val="2"/>
        <scheme val="minor"/>
      </rPr>
      <t xml:space="preserve"> , RIH WITH </t>
    </r>
    <r>
      <rPr>
        <b/>
        <sz val="12"/>
        <color rgb="FFFF0000"/>
        <rFont val="Calibri"/>
        <family val="2"/>
        <charset val="204"/>
        <scheme val="minor"/>
      </rPr>
      <t>1.75"</t>
    </r>
    <r>
      <rPr>
        <b/>
        <sz val="12"/>
        <color rgb="FF0000FF"/>
        <rFont val="Calibri"/>
        <family val="2"/>
        <scheme val="minor"/>
      </rPr>
      <t xml:space="preserve"> DHP &amp; S/R , ON STREAM</t>
    </r>
  </si>
  <si>
    <r>
      <t xml:space="preserve">LIFTING BY N2, INJECTION RATE 400 SCF/MIN, CIRCULATION PRESS. = 1850 PSI, WHP = 160 PSI, GROSS =    1400 B/D.                                                                                                                                  INJECTION RATE 500 SCF/MIN, CIRCULATION PRESS. = 1950 PSI, WHP = 150 PSI, GROSS = 1550 B/D.               INJECTION RATE 600 SCF/MIN, CIRCULATION PRESS. = 2400 PSI, WHP = 160 PSI, GROSS = 1600 B/D.               </t>
    </r>
    <r>
      <rPr>
        <b/>
        <sz val="12"/>
        <color rgb="FFFF0000"/>
        <rFont val="Calibri"/>
        <family val="2"/>
      </rPr>
      <t xml:space="preserve">( C.T @ DEPTH 7750' &amp; CONTINUOUS FLOW )                                                                                </t>
    </r>
  </si>
  <si>
    <r>
      <t>UNDER W/O DUE TO  (</t>
    </r>
    <r>
      <rPr>
        <b/>
        <sz val="12"/>
        <color theme="5" tint="-0.249977111117893"/>
        <rFont val="Calibri"/>
        <family val="2"/>
      </rPr>
      <t xml:space="preserve"> DRILL OUT CEMENT  &amp; B.PLUGS TILL 12000 ft.</t>
    </r>
    <r>
      <rPr>
        <b/>
        <sz val="12"/>
        <color rgb="FF0000FF"/>
        <rFont val="Calibri"/>
        <family val="2"/>
      </rPr>
      <t xml:space="preserve">) , TEST CSG @ 3000',2500',2000',1500',1300',1100',1000',500', HAD SAME INDICATION </t>
    </r>
    <r>
      <rPr>
        <b/>
        <sz val="12"/>
        <color rgb="FFFF0000"/>
        <rFont val="Calibri"/>
        <family val="2"/>
      </rPr>
      <t xml:space="preserve">PRESSURE NOT HOLD </t>
    </r>
    <r>
      <rPr>
        <b/>
        <u/>
        <sz val="18"/>
        <color rgb="FFFF0000"/>
        <rFont val="Calibri"/>
        <family val="2"/>
      </rPr>
      <t>(CSG LEAK)</t>
    </r>
    <r>
      <rPr>
        <b/>
        <sz val="12"/>
        <color rgb="FFFF0000"/>
        <rFont val="Calibri"/>
        <family val="2"/>
      </rPr>
      <t xml:space="preserve"> </t>
    </r>
    <r>
      <rPr>
        <b/>
        <sz val="12"/>
        <color rgb="FF0000FF"/>
        <rFont val="Calibri"/>
        <family val="2"/>
      </rPr>
      <t>, 
RIH W/</t>
    </r>
    <r>
      <rPr>
        <b/>
        <sz val="12"/>
        <color rgb="FFFF0000"/>
        <rFont val="Calibri"/>
        <family val="2"/>
      </rPr>
      <t xml:space="preserve"> 7'' X 9 5/8" CSG </t>
    </r>
    <r>
      <rPr>
        <b/>
        <sz val="12"/>
        <color rgb="FF0000FF"/>
        <rFont val="Calibri"/>
        <family val="2"/>
      </rPr>
      <t>TO DEPTH 8370 FT "T.O.L", PERFORMED</t>
    </r>
    <r>
      <rPr>
        <b/>
        <sz val="12"/>
        <color rgb="FFFF0000"/>
        <rFont val="Calibri"/>
        <family val="2"/>
      </rPr>
      <t xml:space="preserve"> CMT JOB</t>
    </r>
    <r>
      <rPr>
        <b/>
        <sz val="12"/>
        <color rgb="FF0000FF"/>
        <rFont val="Calibri"/>
        <family val="2"/>
      </rPr>
      <t>,  , ( 7" casing become from surface expect 3 jt 9 5/8 " on top )   (</t>
    </r>
    <r>
      <rPr>
        <b/>
        <sz val="12"/>
        <rFont val="Calibri"/>
        <family val="2"/>
      </rPr>
      <t xml:space="preserve"> ISOLATED B-I (5,922-5,928)', (5,928-5,944)  behind 7"CSG</t>
    </r>
    <r>
      <rPr>
        <b/>
        <sz val="12"/>
        <color rgb="FF0000FF"/>
        <rFont val="Calibri"/>
        <family val="2"/>
      </rPr>
      <t xml:space="preserve">  ) SET 7" B.PLUG AT 11900 FT ,
 RIH W/ </t>
    </r>
    <r>
      <rPr>
        <b/>
        <sz val="12"/>
        <color rgb="FFFF0000"/>
        <rFont val="Calibri"/>
        <family val="2"/>
      </rPr>
      <t>TCP GUN ASSY</t>
    </r>
    <r>
      <rPr>
        <b/>
        <sz val="12"/>
        <color rgb="FF0000FF"/>
        <rFont val="Calibri"/>
        <family val="2"/>
      </rPr>
      <t xml:space="preserve">  to Reperforate </t>
    </r>
    <r>
      <rPr>
        <b/>
        <sz val="12"/>
        <color rgb="FF00B050"/>
        <rFont val="Calibri"/>
        <family val="2"/>
      </rPr>
      <t xml:space="preserve"> AEB-VI ( 11566 – 11576 ) ( 11346 – 11364 ) ( 11612 – 11620 ) ( 11630 – 11658</t>
    </r>
    <r>
      <rPr>
        <b/>
        <sz val="12"/>
        <color rgb="FF0000FF"/>
        <rFont val="Calibri"/>
        <family val="2"/>
      </rPr>
      <t xml:space="preserve">  ) with underbalance 1125 PSI , Unload the well , DIVERTED THE WELL TO TEST PACKAGE TO PRODUCE NATURALY @ CHOCK SIZE 48/64" , FOUND PROD. RATE AS FOLLOW :-</t>
    </r>
  </si>
  <si>
    <t>S.F.L. ( Killing Fluid )</t>
  </si>
  <si>
    <t>EXPRO # 1 (TMU) / AFTER REPERF.
FIXED CHOKE SIZE= 24/64" , USP/DSP= 1140/230 PSI, Qg=2.842 MMSCF/D,
 H2S= 0.5 PPM, CO2=2 %</t>
  </si>
  <si>
    <t>EXPRO #3 (TMU), AFTER W/O</t>
  </si>
  <si>
    <t>LIFTING</t>
  </si>
  <si>
    <t>AEB-VI (10,309' - 10,332') 23' FT 
 MASAJED ( 10860-10885 )</t>
  </si>
  <si>
    <t>KH-III</t>
  </si>
  <si>
    <t xml:space="preserve"> Khat-III &amp; Khat-II B</t>
  </si>
  <si>
    <r>
      <t xml:space="preserve">
</t>
    </r>
    <r>
      <rPr>
        <b/>
        <sz val="28"/>
        <color rgb="FF379947"/>
        <rFont val="Calibri"/>
        <family val="2"/>
      </rPr>
      <t xml:space="preserve">KH-IIB  (12128- 12148) 20 FT </t>
    </r>
  </si>
  <si>
    <r>
      <t xml:space="preserve">UNDER W/O DUE TO DOWNHOLE PROBLEM ,  FOUND (NO VISUAL CRACK OR HOLE IN TBG , PUMP1: BROKEN BEARING AT PUMP HEAD , PUMP2:  BROKEN BEARING , VGSA &amp; PROTECTOR : CORROSION ON HOUSING , MOTOR: LOW OIL LEVEL &amp; CORROSION ON HOUSING , </t>
    </r>
    <r>
      <rPr>
        <b/>
        <sz val="12"/>
        <color rgb="FFFF0000"/>
        <rFont val="Calibri"/>
        <family val="2"/>
      </rPr>
      <t xml:space="preserve">MISSING 7" SHROUD IN HOLE BUT PULLED ITS NECK ONLY, SHROUD LENGTH IS 37.7 FT (LOST FISH IN HOLE) </t>
    </r>
    <r>
      <rPr>
        <b/>
        <sz val="12"/>
        <color rgb="FF0000FF"/>
        <rFont val="Calibri"/>
        <family val="2"/>
      </rPr>
      <t xml:space="preserve">) , TAGGED ON TOP OF IT W/7.5 G.RING &amp; J.BASKET AT 7916 FT, RIH W/ 538 SER , SN-2600 ,  215 STAGES TO DEPTH 7787 FT, STATIC READINGS: PI =2083 PSI, PD=2080 PSI, TI= 233 F, TM= 234 F, </t>
    </r>
    <r>
      <rPr>
        <b/>
        <sz val="12"/>
        <color rgb="FFFF0000"/>
        <rFont val="Calibri"/>
        <family val="2"/>
      </rPr>
      <t>STARTED THE WELL WITH</t>
    </r>
    <r>
      <rPr>
        <b/>
        <sz val="12"/>
        <color rgb="FF0000FF"/>
        <rFont val="Calibri"/>
        <family val="2"/>
      </rPr>
      <t xml:space="preserve"> ( FREQ. =  50 HZ, AMP = 59 A,  PIP = 1883 PSI,  PDP =4221 PSI ,MT= 312 F, TI = 244 F )  ,  </t>
    </r>
    <r>
      <rPr>
        <b/>
        <sz val="12"/>
        <color rgb="FFFF0000"/>
        <rFont val="Calibri"/>
        <family val="2"/>
      </rPr>
      <t>ON STREAM 4/12/2018.</t>
    </r>
  </si>
  <si>
    <t>WHP = 450 PSI</t>
  </si>
  <si>
    <t>POOH W/ DHP &amp; S/R, L/D BESIDE THE WELL ( 1.75" DHP, 30X1" + 150X7/8" + 100X1" )</t>
  </si>
  <si>
    <r>
      <t xml:space="preserve">PERFORMED STATIC PRESSURE SURVAY AS FOLLOWING, RIH W/ 2.64" G.C , TAGGED F-NIPPLE @ 7160 FT , HANGED M.G @ 7150 FT FOR 1 HR , 
                              PERFORMED STOPS FOR 5 MIN EVERY 500 FT FROM 7000 FT TO SURFACE , 
</t>
    </r>
    <r>
      <rPr>
        <b/>
        <sz val="12"/>
        <color rgb="FFFF0000"/>
        <rFont val="Calibri"/>
        <family val="2"/>
        <charset val="204"/>
      </rPr>
      <t>PS=1215 PSI @ 7150 FT , P.G=0.31 PSI/FT FROM 7000 FT TO 3500 FT,  
                               P.G=0.10 PSI/FT  FROM 3500 FT TO 2500 FT , P.G= ZERO FROM 2500 FT TO SURFACE.</t>
    </r>
  </si>
  <si>
    <t xml:space="preserve"> AFTER ADDING PERF. (B-III)</t>
  </si>
  <si>
    <t>TOTAL RET. ( 35X1" ) RODS</t>
  </si>
  <si>
    <r>
      <t xml:space="preserve">ROD NO. ( 5X7/8" ) PARTED, FISHED OK, REPLACED </t>
    </r>
    <r>
      <rPr>
        <b/>
        <sz val="14"/>
        <color rgb="FF0000FF"/>
        <rFont val="Calibri"/>
        <family val="2"/>
      </rPr>
      <t>4</t>
    </r>
    <r>
      <rPr>
        <b/>
        <sz val="12"/>
        <color rgb="FF0000FF"/>
        <rFont val="Calibri"/>
        <family val="2"/>
      </rPr>
      <t xml:space="preserve"> RODSX7/8", ON STREAM.</t>
    </r>
  </si>
  <si>
    <t>EXPRO # 1 (TMU) / AFTER REPERF.
FIXED CHOKE SIZE= 24/64" , USP/DSP= 1120/220 PSI, Qg=2.685 MMSCF/D,
 H2S= 0.5 PPM, CO2=2 %</t>
  </si>
  <si>
    <r>
      <t xml:space="preserve">NO PUMP ACTION, </t>
    </r>
    <r>
      <rPr>
        <b/>
        <sz val="12"/>
        <color rgb="FFFF0000"/>
        <rFont val="Calibri"/>
        <family val="2"/>
      </rPr>
      <t>TRANSFEERED GEN. TO FALAK-24</t>
    </r>
    <r>
      <rPr>
        <b/>
        <sz val="12"/>
        <color rgb="FF0000FF"/>
        <rFont val="Calibri"/>
        <family val="2"/>
      </rPr>
      <t xml:space="preserve"> , STOPPED THE WELL</t>
    </r>
  </si>
  <si>
    <t>NO PUMP ACTION , 2 R.TRIP , ON STREAM</t>
  </si>
  <si>
    <r>
      <rPr>
        <b/>
        <sz val="12"/>
        <color rgb="FF0000FF"/>
        <rFont val="Calibri"/>
        <family val="2"/>
      </rPr>
      <t xml:space="preserve">NO PUMP ACTION, </t>
    </r>
    <r>
      <rPr>
        <b/>
        <sz val="16"/>
        <color rgb="FF0000FF"/>
        <rFont val="Calibri"/>
        <family val="2"/>
      </rPr>
      <t>2</t>
    </r>
    <r>
      <rPr>
        <b/>
        <sz val="12"/>
        <color rgb="FF0000FF"/>
        <rFont val="Calibri"/>
        <family val="2"/>
      </rPr>
      <t xml:space="preserve"> R.TRIP, HYDRO TEST, NOT HOLD, RET. ( 10+10+15X 1" ) RODS, </t>
    </r>
    <r>
      <rPr>
        <b/>
        <sz val="12"/>
        <color rgb="FFFF0000"/>
        <rFont val="Calibri"/>
        <family val="2"/>
      </rPr>
      <t>SET ANCHOR PUMP @ 4975 FT</t>
    </r>
    <r>
      <rPr>
        <b/>
        <sz val="12"/>
        <color rgb="FF0000FF"/>
        <rFont val="Calibri"/>
        <family val="2"/>
      </rPr>
      <t>, HYDRO TEST, NOT HOLD,</t>
    </r>
    <r>
      <rPr>
        <b/>
        <sz val="12"/>
        <color indexed="10"/>
        <rFont val="Calibri"/>
        <family val="2"/>
      </rPr>
      <t xml:space="preserve"> </t>
    </r>
    <r>
      <rPr>
        <b/>
        <sz val="16"/>
        <color indexed="10"/>
        <rFont val="Calibri"/>
        <family val="2"/>
      </rPr>
      <t>WAITING FOR ANCHOR PUMP MATRIALS , WAITING W/O</t>
    </r>
  </si>
  <si>
    <t>EXPRO # 1 (TMU) / AFTER REPERF.
FIXED CHOKE SIZE= 24/64" , USP/DSP= 1120/220 PSI, Qg=2.751 MMSCF/D,
 H2S= 0.5 PPM, CO2=2 %</t>
  </si>
  <si>
    <t>EXPRO #3 (TMU),MASAJID
 Qg= 0.813 MMSCFD, WHP= 530 PSI, H2S= 3 PPM , CO2= 3 %</t>
  </si>
  <si>
    <t>R/U SAPESCO C.T , P/T OK, PULL TEST OK,RIH W/C.T. TO DEPTH 11300 ' WHILE PUMPING BRINE, 
TOTAL PUMPED 207 BBLS, NO RETURN, START LIFTING THE WELL WITH N2, HADE RETURN OIL DIVERTED TO PROD THROUGH TEST PACKAGE, WHP 300 PSI W/ FULLY OPEN CHOKE, THE WELL UNDER TESTING WHILE PUMPING N2, STOPPED N2 PUMPING, CHOLE DOWN THE WELL, R/D C.T.</t>
  </si>
  <si>
    <t>Qg= 0.949 MMSCFD, WHP= 555 PSI</t>
  </si>
  <si>
    <t>PERFORMED STATIC PRESSURE SURVY &amp; GRADIANT, R/U FORE GHARIB S/L UNIT RIH W/ 2.3" G.C (DUMMY RUN, TO DEPTH 12100 FT  &amp; POOH,RIH W/ 2 M.G, RECORDED SBHP=3240 PSI  @ , RECORDED PR. GRADIANT IS 0.26 PSI/FT ( F/11900 TO 2000 FT) &amp; 0.13 PSI/FT( F/2000 FT TO 1000   FT), 0.02 PSI/FT FROM 1000 FT TO SURFACE ,WHP = 600 PSI .</t>
  </si>
  <si>
    <t>EXPRO #3 (TMU),MASAJID
 Qg= 1.019 MMSCFD, WHP= 565 PSI, H2S= 3 PPM , CO2= 3 %</t>
  </si>
  <si>
    <t>EXPRO TMU #3 ,  AFTER ADDING PERF. (B-III)</t>
  </si>
  <si>
    <t>EXPRO #3 (TMU) , MASAJID FM 
WHP= 5400 PSI , Qg (FLARED)= 1.004 MMSCFD</t>
  </si>
  <si>
    <t xml:space="preserve">EXPRO #3 (TMU)                                              
 FREQ=50 Hz, CUR= 74/78 A , USP/DSP =446/211 PSI, WHT=237  F    </t>
  </si>
  <si>
    <t xml:space="preserve"> RIH W/ 2 M.G. , SET R-NPPLE @ 11214 FT (S/L DEPTH).</t>
  </si>
  <si>
    <t xml:space="preserve"> OPENED THE WELL ON FIXED CH. 24/64"</t>
  </si>
  <si>
    <t>EXPRO #6 (SKID)                                                 
FIXED CH.SIZE=24/64", USP= 785  PSI ,
 Qg=0.810 MMSCF/D, H2S= 12 PPM, CO2=8 %</t>
  </si>
  <si>
    <t>TESTED THE WELL, PROD. RATE = 130 B/D FOR 4 HRS, THEN NO RETURN</t>
  </si>
  <si>
    <t xml:space="preserve">EXPRO #3 (TMU)                                                 
   FREQ=50 Hz ,  CUR= 58 A,, USP/ DSP = 477/146 PSI,      PIP= 2676 PSI 
   PDP=4907  PSI,   Ti /Tm =247/ 320 , WHT= 231 F </t>
  </si>
  <si>
    <t>EXPRO #6 (SKID)                                                 
FIXED CH.SIZE=24/64", USP= 790  PSI ,
 Qg=  0.346 MMSCF/D, H2S= 12 PPM, CO2=8 %</t>
  </si>
  <si>
    <t>EXPRO #6 (SKID)
FIXED CH.SIZE=24/64", USP= 760  PSI ,
 Qg=  0.318 MMSCF/D, H2S= 12 PPM, CO2=8 %</t>
  </si>
  <si>
    <t xml:space="preserve"> INCREASED FIXED CHOKE SIZE FROM 24/64" TO 32/64" AT 15:30.</t>
  </si>
  <si>
    <t>EXPRO #6 (SKID)
FIXED CH.SIZE=32/64", USP= 478  PSI ,
 Qg= 1.182 MMSCF/D, H2S= 12 PPM, CO2=8 %</t>
  </si>
  <si>
    <r>
      <rPr>
        <b/>
        <sz val="12"/>
        <color rgb="FF0000FF"/>
        <rFont val="Calibri"/>
        <family val="2"/>
      </rPr>
      <t xml:space="preserve">RIH W / THE SAME S/R AS THE FOLLOWING ( 30X1" + 150X7/8" + 100X1" ), </t>
    </r>
    <r>
      <rPr>
        <b/>
        <sz val="14"/>
        <color rgb="FFFF0000"/>
        <rFont val="Calibri"/>
        <family val="2"/>
      </rPr>
      <t>S/U FROM D-15</t>
    </r>
    <r>
      <rPr>
        <b/>
        <sz val="12"/>
        <color rgb="FF0000FF"/>
        <rFont val="Calibri"/>
        <family val="2"/>
      </rPr>
      <t>, STARTED THE WELL, FOUND NO PUMP ACTION, RESET FOR DHP, NOT PROD.,</t>
    </r>
    <r>
      <rPr>
        <b/>
        <sz val="12"/>
        <color rgb="FFFF0000"/>
        <rFont val="Calibri"/>
        <family val="2"/>
      </rPr>
      <t xml:space="preserve"> R.TRIP W/1.5" DHP</t>
    </r>
    <r>
      <rPr>
        <b/>
        <sz val="12"/>
        <color rgb="FF0000FF"/>
        <rFont val="Calibri"/>
        <family val="2"/>
      </rPr>
      <t>, HYDRO TEST, HOLD OK, ON STREAM</t>
    </r>
  </si>
  <si>
    <t>TRANFERRED S/U TO D-1X</t>
  </si>
  <si>
    <t>NO PUMP ACTION, RESER FOR DHP, ON STREAM.</t>
  </si>
  <si>
    <t>EXPRO #6 (SKID)
FIXED CH.SIZE=32/64", USP= 435  PSI ,
 Qg= 1.154 MMSCF/D, H2S= 12 PPM, CO2=8 %</t>
  </si>
  <si>
    <t>EXPRO #6 (SKID)
FIXED CH.SIZE=40/64", USP= 430  PSI ,
 Qg= 1.289 MMSCF/D, H2S= 12 PPM, CO2=8 %</t>
  </si>
  <si>
    <t xml:space="preserve"> INCREASED FIXED CHOKE SIZE FROM 32/64" TO 40/64" .</t>
  </si>
  <si>
    <t>EXPRO #6 (SKID)
FIXED CH.SIZE=40/64", USP= 320  PSI ,
 Qg= 1.27 MMSCF/D, H2S= 12 PPM, CO2=8 %</t>
  </si>
  <si>
    <t>EXPRO #6 (SKID)
FIXED CH.SIZE=40/64", USP= 305  PSI ,
 Qg= 1.228 MMSCF/D, H2S= 12 PPM, CO2=8 %</t>
  </si>
  <si>
    <r>
      <t>PERFORATED MASAJID FM IN THE INTERVAL</t>
    </r>
    <r>
      <rPr>
        <b/>
        <sz val="12"/>
        <color rgb="FF13CB05"/>
        <rFont val="Calibri"/>
        <family val="2"/>
      </rPr>
      <t xml:space="preserve"> </t>
    </r>
    <r>
      <rPr>
        <b/>
        <sz val="12"/>
        <color rgb="FF379947"/>
        <rFont val="Calibri"/>
        <family val="2"/>
      </rPr>
      <t>( 11400-11470 ) 70 FT</t>
    </r>
    <r>
      <rPr>
        <b/>
        <sz val="12"/>
        <rFont val="Calibri"/>
        <family val="2"/>
      </rPr>
      <t>,Reservoir Pressure 4,500 psi &amp; Res. Temperature 260 Deg. F.,  SIWHP = 1000 PSI, USP = 250 PSI, DSP = 200 PSI</t>
    </r>
  </si>
  <si>
    <t>100X1" +150X7/8"+30X1"</t>
  </si>
  <si>
    <t xml:space="preserve"> CHECKED SSD BY S/L FOUND OPEN</t>
  </si>
  <si>
    <r>
      <t xml:space="preserve">UNDER W/O DUE TO TBG LEAK &amp; PUMP STUCK, ( </t>
    </r>
    <r>
      <rPr>
        <b/>
        <sz val="12"/>
        <color rgb="FFFF0000"/>
        <rFont val="Calibri"/>
        <family val="2"/>
      </rPr>
      <t>FOUND CRACK (1 FT LENGTH X 0.25" WIDTH) IN 2ND JT ABOVE P.S.N</t>
    </r>
    <r>
      <rPr>
        <b/>
        <sz val="12"/>
        <color rgb="FF0000FF"/>
        <rFont val="Calibri"/>
        <family val="2"/>
      </rPr>
      <t xml:space="preserve"> ), INSTALL ANCHORED 2-7/8" COMPLETION, RIH W/ SLIM DHP 1.75" ON SAME 7/8" RODS &amp; NEW 1" N-97 (25*1" + 125*7/8" + 85*1"), ON STREAM ON 23/12/2018</t>
    </r>
  </si>
  <si>
    <t>NO PUMP ACTION, RESET DHP, ON STREAM</t>
  </si>
  <si>
    <t>EXPRO #6 (SKID)
FIXED CH.SIZE=24/64", USP= 630  PSI ,
 Qg= 0.764 MMSCF/D, H2S= 12 PPM, CO2=8 %</t>
  </si>
  <si>
    <r>
      <t xml:space="preserve">RET. 2 M.G.'S , (SIWHP= 1390 PSI ) , OPENED THE WELL ON CHOKE SIZE 24/64" ,BHSP = 2070 PSI AFTER STOPPING FOR 48 HRS, STOPPED THE WELL, RIH W/ TWO BOTTOM HOLE SAMPLER TO DEPTH 11160 FT , PUT THE WELL ON CHOKE 16/64" </t>
    </r>
    <r>
      <rPr>
        <b/>
        <sz val="12"/>
        <color rgb="FFFF0000"/>
        <rFont val="Calibri"/>
        <family val="2"/>
      </rPr>
      <t>THE WELL PRODUCING GAS ONLY</t>
    </r>
    <r>
      <rPr>
        <b/>
        <sz val="12"/>
        <color rgb="FF0000FF"/>
        <rFont val="Calibri"/>
        <family val="2"/>
      </rPr>
      <t xml:space="preserve"> , INCR, CHOKE TO 20/64" , COLLECTED 2 BOTTOM HOLE  SAMPLES OK , STOPPED THE WELL , POOH W/ COLLECTED SAMPLES, OPENED THE WELL AGAIN ON CH. 24/64", UNDER TESTING. FOUND PROBLEM IN FLOWMETER, SOLVED OK.</t>
    </r>
  </si>
  <si>
    <r>
      <t xml:space="preserve">R/U FOR SAPESC C.T ,TESTS OK ,START INJECTIVITY TEST W/ DISPLACMENT FLUID AS FOLLOW:-INJ.RATE 0.3 BPM ,  ( INJECTIVITY IS NOT ACCEPTABLE) 
- </t>
    </r>
    <r>
      <rPr>
        <b/>
        <sz val="12"/>
        <color rgb="FFC00000"/>
        <rFont val="Calibri"/>
        <family val="2"/>
      </rPr>
      <t>SQUEEZING 10 BBLS SCSR</t>
    </r>
    <r>
      <rPr>
        <b/>
        <sz val="12"/>
        <color rgb="FF0000FF"/>
        <rFont val="Calibri"/>
        <family val="2"/>
      </rPr>
      <t xml:space="preserve"> WHP INCREASED TO 2800 PSI , STOPPED PUMPING , WHP DECREASED TO 100 PSI IN 2 HRS.
-</t>
    </r>
    <r>
      <rPr>
        <b/>
        <sz val="12"/>
        <color rgb="FFC00000"/>
        <rFont val="Calibri"/>
        <family val="2"/>
      </rPr>
      <t xml:space="preserve"> SQUEEZING ANOTHER 10 BBLS</t>
    </r>
    <r>
      <rPr>
        <b/>
        <sz val="12"/>
        <color rgb="FF0000FF"/>
        <rFont val="Calibri"/>
        <family val="2"/>
      </rPr>
      <t xml:space="preserve"> WITH MIN. RATE 0.3 BPM IN TOTA TIME 40 MINS IN 4 TIMES 2.5 BBLS EACH TIME, WHP REACHED 3000 PSI WHEN STOPPED PUMPING WHP DROPPED TO 1000 PSI
- </t>
    </r>
    <r>
      <rPr>
        <b/>
        <sz val="12"/>
        <color rgb="FFC00000"/>
        <rFont val="Calibri"/>
        <family val="2"/>
      </rPr>
      <t xml:space="preserve">SQUEEZING ANOTHER 10 BBLS </t>
    </r>
    <r>
      <rPr>
        <b/>
        <sz val="12"/>
        <color rgb="FF0000FF"/>
        <rFont val="Calibri"/>
        <family val="2"/>
      </rPr>
      <t xml:space="preserve">WITH MIN. RATE 0.3 BPM IN 2 TIMES  ( PUMPED 5.25 BBLS IN 17.5 MINS WHP REACHED 3100 PSI , STOPPED PUMPING , WHP DROPPED TO 300 PSI IN 14 MINS. ) 
</t>
    </r>
    <r>
      <rPr>
        <b/>
        <sz val="12"/>
        <color rgb="FFC00000"/>
        <rFont val="Calibri"/>
        <family val="2"/>
      </rPr>
      <t>( PUMPED 4.75 BBLS IN 16 MINS WHP REACHED 1300 PSI , STOPPED PUMPING , WHP DROPPED TO 0  IN 5  MINS. )</t>
    </r>
    <r>
      <rPr>
        <b/>
        <sz val="12"/>
        <color rgb="FF0000FF"/>
        <rFont val="Calibri"/>
        <family val="2"/>
      </rPr>
      <t xml:space="preserve">
</t>
    </r>
    <r>
      <rPr>
        <b/>
        <sz val="12"/>
        <color rgb="FFC00000"/>
        <rFont val="Calibri"/>
        <family val="2"/>
      </rPr>
      <t>- SQUEEZING ANOTHER 10 BBLS</t>
    </r>
    <r>
      <rPr>
        <b/>
        <sz val="12"/>
        <color rgb="FF0000FF"/>
        <rFont val="Calibri"/>
        <family val="2"/>
      </rPr>
      <t xml:space="preserve"> PUMPING RATE 0.3 BPM WHP INCREASED TO 2700 PSI IN 1ST 8 BBLS THEN DECR. T/ 2470 PSI IN LAST 2 BBLS, STOPPED PUMPING , WHP DECREASED TO 100 PSIWITHIN 20 MINTS.
-PUMPING PRE FLUSH FLUID OF 5% NH4CL+XYLENE  TOTAL 67 BBLS  FOLLOWED BY 80 BBLS SCSR W/ RATE 0.3 BPM , WHP INCR. T/ 3000 PSI IN 1ST 10 BBLS THE DROPPED  TO 2500 PSI, PUMPED ALL 80 BBLS OF SCSR FOLLOWED BY 120 BBLS OF POST FLUSH , POOH OF CT TO DEPTH 8000 FT , START LIFTIG THE THE WELL WITH MIN RATE 350 SCF/MIN, RETURN (WATR +N2), CIR. PR. 1200 PSI , RIH TO DEPTH 12000 FT RETURN WTR+N2 THE HAD NO RETURN WAITIN 2 HR , THEN RESUM LIFTING HAD RETURN FORMATION WTR W/ SALINITY 115,000 CL AND PH. 5, THEN NO RETURN , POOH W/ C.T. COMPETE R/D. (TOTAL AMOUNT OF N2 CONSUMED 8000 GAL, 120 BBLS OF MAIN TREATMENT, 67 BBLS OF PRE FLUSH.)</t>
    </r>
  </si>
  <si>
    <t>EXPRO #6 (SKID)
CH.S =24/64" , USP= 455 , DSP= 135 PSI , GAS RATE = 0.641 MMSCFD</t>
  </si>
  <si>
    <t>EXPRO #6 (SKID)
CH.S =32/64" , USP= 368 , DSP= 138 PSI , GAS RATE = 0.885 MMSCFD</t>
  </si>
  <si>
    <t>FOUND THE WELL PROD SLUG FKOW , COLLECT SAMPLE FOUND POUR POINT 65 F, INCR. CH.
 SIZE TO 32/64".</t>
  </si>
  <si>
    <t>EXPRO #6 (SKID)
FIXED CH.S =32/64" , USP= 330 , DSP= 140 PSI , GAS RATE = 0.75 MMSCFD</t>
  </si>
  <si>
    <t>EXPRO #6 (SKID)
FIXED CH.S =32/64" , USP= 360 , DSP= 140 PSI , GAS RATE = 0.783 MMSCFD</t>
  </si>
  <si>
    <r>
      <t xml:space="preserve">NO PUMP ACTION, R.TRIP , HYDROTEST , NOT HOLD , </t>
    </r>
    <r>
      <rPr>
        <b/>
        <u/>
        <sz val="12"/>
        <rFont val="Calibri"/>
        <family val="2"/>
      </rPr>
      <t>WAITING FOR SLIM ANCHOR MATERIAL</t>
    </r>
  </si>
  <si>
    <t>EXPRO #6 (SKID)
FIXED CH.S =32/64" , USP= 300 , DSP= 140 PSI , GAS RATE = 0.715 MMSCFD</t>
  </si>
  <si>
    <t>EXPRO #6 (SKID)
FIXED CH.S =32/64" , USP= 300 PSI , DSP= 140 PSI , GAS RATE =0.678MMSCFD, H2S=12 PPM, CO2=8%</t>
  </si>
  <si>
    <t>EXPRO #6 (SKID)
FIXED CH.S =32/64" , USP= 297 PSI , DSP= 145 PSI , GAS RATE =0.669 MMSCFD, 
H2S=12 PPM, CO2=8%</t>
  </si>
  <si>
    <t>EXPRO #6 (SKID)
FIXED CH.S =32/64" , USP/DSP= 295/167 PSI , Qg (FLARED)= 0.645 MMSCFD, 
H2S=12 PPM, CO2=8%</t>
  </si>
  <si>
    <t>EXPRO #6 (SKID)
FIXED CH.S =32/64" , USP/DSP= 292/161 PSI , Qg (FLARED)= 0.595 MMSCFD, 
H2S=12 PPM, CO2=8%</t>
  </si>
  <si>
    <t>FOUND THE WELL IS NOT PRODUCING, BLEED OFF ALL GASES FROM BOTH TBG AND CSG, STARTED THE WELL AGAIN, NO PRODUCTION PIP &amp; PDP= 1420 PSI SAME VALUE ,  STOPPED THE WELL AND REVERSE DIRECTION FOUND PDP INCREASED = 1540 PSI AND MT=276 F, NO PRODUCTION, STOPPED THE WELL, WAITING FOR BORETS REP.</t>
  </si>
  <si>
    <r>
      <t xml:space="preserve">RIH W/2.65" G.C. , TAGGED F-NIPPLE @ 7160 FT (S/L DEPTH) , RIH W/ 2.25 " G.C. &amp; 2 " G.C. , FOUND OBSTRUCTION @ 7164 FT , RIH W/ 2.5 " LIB , PUSHED OBSTRUCTION TO DEPTH 11674 FT (S/L DEPTH)  ,RIH W/2.25" G.C. , TAGGED T.D. @ 11674 FT (S/L DEPTH) , SO ALL PERF. ARE CLEAR &amp; RAT HOLE +/- 16 FT  , RIH W/ SHIFTING TOOL, </t>
    </r>
    <r>
      <rPr>
        <b/>
        <sz val="18"/>
        <color rgb="FFFF0000"/>
        <rFont val="Calibri"/>
        <family val="2"/>
        <charset val="204"/>
      </rPr>
      <t xml:space="preserve">CLOSED KILLING SSD OK </t>
    </r>
  </si>
  <si>
    <r>
      <rPr>
        <b/>
        <sz val="12"/>
        <color rgb="FF0000FF"/>
        <rFont val="Calibri"/>
        <family val="2"/>
      </rPr>
      <t>UNDER W/O DUE TO TBG LEAK, (</t>
    </r>
    <r>
      <rPr>
        <b/>
        <sz val="12"/>
        <rFont val="Calibri"/>
        <family val="2"/>
      </rPr>
      <t xml:space="preserve"> </t>
    </r>
    <r>
      <rPr>
        <b/>
        <sz val="12"/>
        <color rgb="FFFF0000"/>
        <rFont val="Calibri"/>
        <family val="2"/>
      </rPr>
      <t>FOUND NO VISUAL HOLES OR CRACKS</t>
    </r>
    <r>
      <rPr>
        <b/>
        <sz val="12"/>
        <rFont val="Calibri"/>
        <family val="2"/>
      </rPr>
      <t xml:space="preserve"> ,  </t>
    </r>
    <r>
      <rPr>
        <b/>
        <sz val="12"/>
        <color rgb="FFFF0000"/>
        <rFont val="Calibri"/>
        <family val="2"/>
      </rPr>
      <t xml:space="preserve">SCALE ON THE COLLAR &amp; OUTER BODY OF TBG IN TILL JT# 50 (1500 FT FROM SURFACE) &amp; SMALL AMOUNT OF SCALE ON THE COLLARS ONLY </t>
    </r>
    <r>
      <rPr>
        <b/>
        <sz val="12"/>
        <color rgb="FF0000FF"/>
        <rFont val="Calibri"/>
        <family val="2"/>
      </rPr>
      <t>)</t>
    </r>
    <r>
      <rPr>
        <b/>
        <sz val="12"/>
        <rFont val="Calibri"/>
        <family val="2"/>
      </rPr>
      <t xml:space="preserve">, </t>
    </r>
    <r>
      <rPr>
        <b/>
        <sz val="12"/>
        <color rgb="FF0000FF"/>
        <rFont val="Calibri"/>
        <family val="2"/>
      </rPr>
      <t xml:space="preserve">TAGGED BTM @ 6345 FT (RAT HOLE: 267 FT)  (E/L) , </t>
    </r>
    <r>
      <rPr>
        <b/>
        <sz val="12"/>
        <rFont val="Calibri"/>
        <family val="2"/>
      </rPr>
      <t xml:space="preserve">INSTALLED 2 7/8" ANCHORED TBG </t>
    </r>
    <r>
      <rPr>
        <b/>
        <sz val="12"/>
        <color rgb="FF0000FF"/>
        <rFont val="Calibri"/>
        <family val="2"/>
      </rPr>
      <t xml:space="preserve"> , RIH W/ 1.5" SLIM DHP ON S/R NEW S/R (SLIM S/R 73X1" N-97 + 11X1" D-78 ) , 157X7/8" D-78 , S/R CONF. AS AVILABILE IN W.H  (</t>
    </r>
    <r>
      <rPr>
        <b/>
        <u/>
        <sz val="12"/>
        <color rgb="FF0000FF"/>
        <rFont val="Calibri"/>
        <family val="2"/>
      </rPr>
      <t xml:space="preserve">52X1" + 157X7/8" + 25X1" </t>
    </r>
    <r>
      <rPr>
        <b/>
        <sz val="12"/>
        <color rgb="FF0000FF"/>
        <rFont val="Calibri"/>
        <family val="2"/>
      </rPr>
      <t>) ,</t>
    </r>
    <r>
      <rPr>
        <b/>
        <sz val="12"/>
        <rFont val="Calibri"/>
        <family val="2"/>
      </rPr>
      <t xml:space="preserve"> </t>
    </r>
    <r>
      <rPr>
        <b/>
        <sz val="12"/>
        <color rgb="FFFF0000"/>
        <rFont val="Calibri"/>
        <family val="2"/>
      </rPr>
      <t>ON STREAM 31/12/2018.</t>
    </r>
  </si>
  <si>
    <t>EXPRO #6 (SKID)
FIXED CH.S =32/64" , USP/DSP= 289/168 PSI , Qg (FLARED)= 0.595 MMSCFD, 
H2S=12 PPM, CO2=8%</t>
  </si>
  <si>
    <t>EXPRO #6 (SKID)
FIXED CH.S =32/64" , USP/DSP= 285/175 PSI , Qg (FLARED)= 0.55 MMSCFD, 
H2S=12 PPM, CO2=8%</t>
  </si>
  <si>
    <t>EXPRO #6 (SKID)
FIXED CH.S =32/64" , USP/DSP= 280/175 PSI , Qg (FLARED)= 0.55 MMSCFD, 
H2S=12 PPM, CO2=8%</t>
  </si>
  <si>
    <t>SET 2 M.G'S IN R NIPPLE AT DEPTH 11187 FT</t>
  </si>
  <si>
    <t>RIH W/ C.T,  AND FILL TBG W/ WATER 0.3 BPM, HAD RETURN FROM WING VALVE AFTER 70 BBLS, CONTINUE RIH WITH C.T WITH SAME CIRCULATING RATE TILL FORMATION DEPTH, CLOSED WING VALVE , INCREASED INJECTION RATE FOR INJECTIVITY TEST 1.3 BPM, TOTAL PUMPING 150 BBLS, FOUND  WHP=ZERO, NO RETURN , PERFORMED ACID JOB AS FOLLOWING , PUMPED FIRST STAGE ( 54 BBLS Xylene 80%+ Mutual solvent 20% + Diesel ) , PREFLUSH 108 BBLS , MAIN TREATMENT 107 BBLS AND POST FLUSH 58 BBLS  ALL TREATMENT WITH PUMPING RATE 1.1 BPM, WHP=ZERO , CIRC. PRESS=2500 PSI , LIFTED THE WELL WITH N2 , C.T DEPTH= 11000 FT, HAD SOME RETURN N2 + ACID ( PH=5 ), THEN N2+WATER SALINITY 60,000 NACL TOTAL CONSUMED N2=11000 GAL., R/D C.T.</t>
  </si>
  <si>
    <t>PERFORMED BACK FLUSH WITH WATER ,PUMPED 100 BBLS WITHIN 5HRS WHP IDURING JOB WHP WAS FLACTUATING BETWEEN 200 , 900 PSI AFTER STOPPED PUMPING , WHP DROPPED TO ZERO WITHIN 10-20 SEC. EACH TIME,  STARTED THE WELL WITH THE FOLLOWING PARAMETERS , FREQ. 50 HZ , PI=2505 PSI , PD= 2510 PSI ,TM 237 F, TI= 225 F CURR. 17-27 A , RECORDED SAME PARAMETERS FOR ONE HOUR,REVERSED THE WELL DIRECTION , Tm INCR. F/240 F T/ 295 F WITHOUT PROGRESSING IN THE OTHER PARAMETERS .THE WELL IS DOWN AGAIN DUE TO CURRENT UNBALANCE AFTER RESTORING ALL VSD SET POINTS.</t>
  </si>
  <si>
    <t>NO PUMP ACTION, RESET DHP , R.TRIP , HYDROTEST , HOLD OK , ON STREAM</t>
  </si>
  <si>
    <t>F.L IN ANNULUS AT 5850 FT (KILLING SSD IN CLOSED POSTION), S.F.L IN TUBING BY
 GHARIB =6800 FT (P.S.N AT 7000 FT)</t>
  </si>
  <si>
    <t>EXPRO # 2 (TMU)
 FREQ= 50 Hz , CURR.=72 A,  Pi=1763 PSI, Pd=4051 PSI, USP/DSP=272/230  PSI, BHT=241 F , Tm= 317 F, WHT = 242 F</t>
  </si>
  <si>
    <t xml:space="preserve">EXPRO # 2 (TMU)
   FREQ=50 Hz , CUR= 58.4 A , USP/ DSP = 495/167 PSI , PIP= 2870 PSI 
   PDP=4960 PSI , Ti /Tm = 247/319 , WHT= 231 F </t>
  </si>
  <si>
    <t>EXPRO # 2 (TMU)
FREQ=48 HZ, CUR= 38/39 A, DSP= 215 PSI , WHT= 209 F</t>
  </si>
  <si>
    <t>EXPRO #6 (SKID)
FIXED CH.S =32/64" , USP/DSP= 275/180 PSI , Qg (FLARED)= 0.489  MMSCFD,H2S=12 PPM, CO2=8%</t>
  </si>
  <si>
    <t>PERFORMED TBG TEST UP TO 450 PSI FOR 30 MINTS BY SPESCO PUMP AGAINST FB-2 PLUG HOLD OK</t>
  </si>
  <si>
    <t xml:space="preserve">EXPRO #3 (TMU)
 FREQ=50 Hz, CUR= 75/78 A , USP/DSP =450/232 PSI, WHT=237  F    </t>
  </si>
  <si>
    <t xml:space="preserve">EXPRO #3 (TMU)
   FREQ=50 Hz ,  CUR= 82/83 A, PDP=3467  PSI, PIP= 1517 PSI, USP/ DSP = 194/165  PSI,  Ti /Tm = N/A , WHT= 234 F </t>
  </si>
  <si>
    <t xml:space="preserve">EXPRO #3 (TMU)
   FREQ=50 Hz ,  CUR= 81/83 A, PDP=3475 PSI, PIP= 1475 PSI, USP/ DSP = 192/167  PSI,  Ti /Tm = N/A , WHT= 235 F </t>
  </si>
  <si>
    <t>EXPRO # 1(TMU)
FREQ=48 HZ, CURR=82/83 A, PIP = 1720 PSI, PDP = 4035 PSI, Ti = 247 F ,
 Tm=278.5 f, WHT = 236 F, DSP = 165 PSI , H2S=2 PPM, CO2=3 %</t>
  </si>
  <si>
    <t>EXPRO # 1(TMU)
FREQ=48 HZ, CURR=82/83 A, PIP = 1700 PSI, PDP = 4044 PSI, Ti = 247 F ,
 Tm=278 f, WHT = 236 F, DSP = 165 PSI , H2S=2 PPM, CO2=3 %</t>
  </si>
  <si>
    <t>EXPRO #6 (SKID)
FIXED CH.S =32/64" , USP/DSP= 280/160 PSI , Qg (FLARED)= 0.515 MMSCFD, 
H2S=12 PPM, CO2=8%</t>
  </si>
  <si>
    <t>EXPRO # 2 (TMU)
 FREQ=45 HZ,CURR.I=47.5 A,  PIP =1864  PSI, PDP = 3630 PSI, Ti =244.6 F , Tm=289 f, USP=450 PSI</t>
  </si>
  <si>
    <t>SHUT IN THE WELL FOR BUILD UP PERIOD ( SIWHP = 900 PSI )</t>
  </si>
  <si>
    <r>
      <t xml:space="preserve">UNDER W/O DUE TO TBG LEAK , ( </t>
    </r>
    <r>
      <rPr>
        <b/>
        <sz val="12"/>
        <color rgb="FFFF0000"/>
        <rFont val="Calibri"/>
        <family val="2"/>
      </rPr>
      <t xml:space="preserve"> FOUND TWO CRACKS IN 2-7/8" TBG JT# 1 &amp; 3 ABOVE 2.28" PSN</t>
    </r>
    <r>
      <rPr>
        <b/>
        <sz val="12"/>
        <color rgb="FF0000FF"/>
        <rFont val="Calibri"/>
        <family val="2"/>
      </rPr>
      <t xml:space="preserve"> ), INSTALLED ANCHORED CATCHER COMPLETION (2 7/8" TBG) , RIH W/ </t>
    </r>
    <r>
      <rPr>
        <b/>
        <sz val="12"/>
        <color rgb="FFFF0000"/>
        <rFont val="Calibri"/>
        <family val="2"/>
      </rPr>
      <t>1.75"</t>
    </r>
    <r>
      <rPr>
        <b/>
        <sz val="12"/>
        <color rgb="FF0000FF"/>
        <rFont val="Calibri"/>
        <family val="2"/>
      </rPr>
      <t xml:space="preserve"> SLIM HOLE DHP ON   </t>
    </r>
    <r>
      <rPr>
        <b/>
        <sz val="12"/>
        <color rgb="FFFF0000"/>
        <rFont val="Calibri"/>
        <family val="2"/>
      </rPr>
      <t>NEW N-97</t>
    </r>
    <r>
      <rPr>
        <b/>
        <sz val="12"/>
        <color rgb="FF0000FF"/>
        <rFont val="Calibri"/>
        <family val="2"/>
      </rPr>
      <t xml:space="preserve"> (25X1"(MOLDED 4 GUID) + 120X7/8" +91X1"), ON STREAM </t>
    </r>
    <r>
      <rPr>
        <b/>
        <sz val="12"/>
        <color rgb="FFFF0000"/>
        <rFont val="Calibri"/>
        <family val="2"/>
      </rPr>
      <t>10/7/2018.</t>
    </r>
  </si>
  <si>
    <r>
      <t xml:space="preserve">NO PUMP ACTION ,  STARTED THE WELL , NOT PRODUCE , </t>
    </r>
    <r>
      <rPr>
        <b/>
        <sz val="12"/>
        <color rgb="FFFF0000"/>
        <rFont val="Calibri"/>
        <family val="2"/>
      </rPr>
      <t>STOPPED THE WELL DUE TO LOW PRODUCTIVITY</t>
    </r>
    <r>
      <rPr>
        <b/>
        <sz val="12"/>
        <color rgb="FF0000FF"/>
        <rFont val="Calibri"/>
        <family val="2"/>
      </rPr>
      <t xml:space="preserve"> ON </t>
    </r>
    <r>
      <rPr>
        <b/>
        <sz val="12"/>
        <color rgb="FFFF0000"/>
        <rFont val="Calibri"/>
        <family val="2"/>
      </rPr>
      <t>29-1-2017</t>
    </r>
  </si>
  <si>
    <r>
      <t xml:space="preserve">TRIED TO START W/O SUCCESS , CONFIRMED SHORT CIRCUIT , </t>
    </r>
    <r>
      <rPr>
        <b/>
        <sz val="12"/>
        <color rgb="FFFF0000"/>
        <rFont val="Calibri"/>
        <family val="2"/>
      </rPr>
      <t>WAITING W/O</t>
    </r>
  </si>
  <si>
    <t>STOPPED THE WELL DUE TO PRODUCE 100% WATER.</t>
  </si>
  <si>
    <r>
      <t xml:space="preserve">NO PUMP ACTION, R.TRIP , HYDROTEST , NOT HOLD  , R.TRIP W/ </t>
    </r>
    <r>
      <rPr>
        <b/>
        <sz val="12"/>
        <color rgb="FFFF0000"/>
        <rFont val="Calibri"/>
        <family val="2"/>
        <scheme val="minor"/>
      </rPr>
      <t>1.75" ANCHOR PUMP</t>
    </r>
    <r>
      <rPr>
        <b/>
        <sz val="12"/>
        <color rgb="FF0000FF"/>
        <rFont val="Calibri"/>
        <family val="2"/>
        <scheme val="minor"/>
      </rPr>
      <t xml:space="preserve"> , RET. (10 RODS X1" ) , S/R (80X1" +117 X7/8" +25 X1") , SET ANCHOR @ 5550 FT ,  ON STREAM</t>
    </r>
  </si>
  <si>
    <r>
      <t xml:space="preserve">NO PUMP ACTION,  RET. ( 5X1" RODS ), SET ANCHOR PUMP @ 4625 FT, HYDROTEST, NOT HOLD ,  </t>
    </r>
    <r>
      <rPr>
        <b/>
        <sz val="12"/>
        <color rgb="FFFF0000"/>
        <rFont val="Calibri"/>
        <family val="2"/>
      </rPr>
      <t>WAITING W/O</t>
    </r>
  </si>
  <si>
    <t>SHUT IN FOR BUILD UP PERIOD ( SIWHP= 1140 PSI ) .</t>
  </si>
  <si>
    <t>EXPRO #6 (SKID)
FIXED CH.S =32/64" , USP/DSP= 230/165 PSI , Qg (FLARED)= 0.429 MMSCFD, H2S=12 PPM, CO2=8%</t>
  </si>
  <si>
    <t xml:space="preserve"> RET. M.G. FROM THE WELL ( Last Pwf = 885 psi, Ps= 1705 psi) , BOTTOM HOLE SAMPLES ARE POSTPONDED DUE TO SAND STORM, THE WELL IS ON PRODUCTIO @ 10:00 am</t>
  </si>
  <si>
    <t>EXPRO #6 (SKID)
FIXED CH.S =32/64" , USP/DSP= 350/145 PSI , Qg (FLARED)= 0.700 MMSCFD,  , H2S=12 PPM, CO2=8%</t>
  </si>
  <si>
    <t>EXPRO #6 (SKID)
FIXED CH.S =32/64" , USP/DSP= 260/145 PSI , Qg (FLARED)= 0.553 MMSCFD, H2S=12 PPM, CO2=8%</t>
  </si>
  <si>
    <t xml:space="preserve"> RIH W/ TWO BOTOM HOLE SAMLE ( EXPRO ) TO DEPTH 11160 FT ON CH.S. 20/64" , COLLECTED SAMPLE OK, INCREASED CH.S. TO 32/64" .</t>
  </si>
  <si>
    <t xml:space="preserve">NO PUMP ACTION, RESET FOR DHP, HYDRO TEST, HOLD OK, ON STREAM. </t>
  </si>
  <si>
    <t>NO PUMP ACTION, RESET FOR DHP, HYDRO TEST , HOLD OK, ON STREAM.</t>
  </si>
  <si>
    <t>45 X1''+   125 X 7/8''+  25 X1'' S.BAR</t>
  </si>
  <si>
    <r>
      <t xml:space="preserve">NO PUMP ACTION, RET. (10+8 X1") RODS, </t>
    </r>
    <r>
      <rPr>
        <b/>
        <sz val="12"/>
        <color rgb="FFFF0000"/>
        <rFont val="Calibri"/>
        <family val="2"/>
      </rPr>
      <t>SET ANCHOR AT 4875 FT</t>
    </r>
    <r>
      <rPr>
        <b/>
        <sz val="12"/>
        <color rgb="FF0000FF"/>
        <rFont val="Calibri"/>
        <family val="2"/>
      </rPr>
      <t xml:space="preserve">, HYDRO TEST ,NOT HOLD, </t>
    </r>
    <r>
      <rPr>
        <b/>
        <sz val="12"/>
        <color rgb="FFFF0000"/>
        <rFont val="Calibri"/>
        <family val="2"/>
      </rPr>
      <t>WAITING W/O</t>
    </r>
  </si>
  <si>
    <t xml:space="preserve"> POOH W/ S/R STRING &amp; L/D BESIDE THE WELL</t>
  </si>
  <si>
    <r>
      <t xml:space="preserve">NO PUMP ACTION, RESET FOR DHP, NOT PROD., POOH W/ DHP &amp; S/R , FOUND VALVE ROD + TOP PLUNGER CAGE THREADED NECK ON SURFACE, RIH W/ O-SHOT AS A TRIAL TO FISH ON VALVE ROD GUIDE. , FOUND OBSTRUCTION ABOVE DHP BY 105 FT , MANY TRIALS TO PASS IT W/O SUCCESS , </t>
    </r>
    <r>
      <rPr>
        <b/>
        <sz val="12"/>
        <color rgb="FFFF0000"/>
        <rFont val="Calibri"/>
        <family val="2"/>
      </rPr>
      <t>SECURE THE WELL</t>
    </r>
    <r>
      <rPr>
        <b/>
        <sz val="12"/>
        <color rgb="FF0000FF"/>
        <rFont val="Calibri"/>
        <family val="2"/>
      </rPr>
      <t xml:space="preserve"> , WAITING FOR ANCHOR PUMP.</t>
    </r>
  </si>
  <si>
    <r>
      <t xml:space="preserve">NO PUMP ACTION, MANY TRIALS TO UNSET ANCHOR PUMP W/O SUCCESS, </t>
    </r>
    <r>
      <rPr>
        <b/>
        <sz val="12"/>
        <color rgb="FFFF0000"/>
        <rFont val="Calibri"/>
        <family val="2"/>
      </rPr>
      <t>WAITING WO.</t>
    </r>
  </si>
  <si>
    <t>EXPRO #6 (SKID)
FIXED CH.S =32/64" , USP/DSP= 225/140 PSI , Qg (FLARED)= 0.499 MMSCFD, H2S=12 PPM, CO2=8%</t>
  </si>
  <si>
    <t xml:space="preserve"> PERFORMED STATIC PRESSURE SURVAY AS FOLLOWING, HANGED M.G @ 7150 FT FOR 1 HR ,PERFORMED STOPS FOR 5 MIN EVERY 500 FT FROM 7000 FT , TO SURFACE ,PS=553 PSI @ 7150 FT , P.G=0.32 PSI/FT AT 7000 FT , P.G=0.10 PSI/FT  FROM 7000 FT TO SURFACE.</t>
  </si>
  <si>
    <r>
      <t xml:space="preserve">NO PUMP ACTION, RESET FOR SLIM DHP, TBG TEST, NOT HOLD,R.TRIP, NOT PROD. ,  </t>
    </r>
    <r>
      <rPr>
        <b/>
        <sz val="12"/>
        <rFont val="Calibri"/>
        <family val="2"/>
      </rPr>
      <t xml:space="preserve">R.TRIP W/ 1.5" </t>
    </r>
    <r>
      <rPr>
        <b/>
        <sz val="16"/>
        <rFont val="Calibri"/>
        <family val="2"/>
      </rPr>
      <t>SLB</t>
    </r>
    <r>
      <rPr>
        <b/>
        <sz val="12"/>
        <rFont val="Calibri"/>
        <family val="2"/>
      </rPr>
      <t xml:space="preserve"> ANCHOR PUMP</t>
    </r>
    <r>
      <rPr>
        <b/>
        <sz val="12"/>
        <color rgb="FF0000FF"/>
        <rFont val="Calibri"/>
        <family val="2"/>
      </rPr>
      <t xml:space="preserve">, RET. ( 5X1" ) RODS, </t>
    </r>
    <r>
      <rPr>
        <b/>
        <sz val="12"/>
        <color rgb="FFFF0000"/>
        <rFont val="Calibri"/>
        <family val="2"/>
      </rPr>
      <t>SET ANCHOR PUMP @ 5950 FT</t>
    </r>
    <r>
      <rPr>
        <b/>
        <sz val="12"/>
        <color rgb="FF0000FF"/>
        <rFont val="Calibri"/>
        <family val="2"/>
      </rPr>
      <t>, HYDRO TEST, HOLD OK, ON STREAM.</t>
    </r>
  </si>
  <si>
    <t>EXPRO #6 (SKID)
FIXED CH.S =32/64" , USP/DSP= 220/140 PSI , Qg (FLARED)= 0.396 MMSCFD, H2S=12 PPM, CO2=8%</t>
  </si>
  <si>
    <r>
      <t xml:space="preserve">1.5'' </t>
    </r>
    <r>
      <rPr>
        <b/>
        <sz val="16"/>
        <rFont val="Calibri"/>
        <family val="2"/>
      </rPr>
      <t>SLB</t>
    </r>
    <r>
      <rPr>
        <b/>
        <sz val="12"/>
        <color indexed="12"/>
        <rFont val="Calibri"/>
        <family val="2"/>
      </rPr>
      <t xml:space="preserve"> ANCHOR PUMP</t>
    </r>
  </si>
  <si>
    <t>NO PUMP ACTION, RESET FOR DHP, TBG TEST , NOT HOLD, R.TRIP, ON STREAM.</t>
  </si>
  <si>
    <r>
      <rPr>
        <b/>
        <sz val="12"/>
        <color rgb="FF0000FF"/>
        <rFont val="Calibri"/>
        <family val="2"/>
      </rPr>
      <t>NO PUMP ACTION, R.TRIP</t>
    </r>
    <r>
      <rPr>
        <b/>
        <sz val="14"/>
        <rFont val="Calibri"/>
        <family val="2"/>
      </rPr>
      <t xml:space="preserve"> W/ 1.5" SLB </t>
    </r>
    <r>
      <rPr>
        <b/>
        <sz val="12"/>
        <color rgb="FF0000FF"/>
        <rFont val="Calibri"/>
        <family val="2"/>
      </rPr>
      <t>ANCHOR PUMP, RET. ( 6X1" ) RODS,</t>
    </r>
    <r>
      <rPr>
        <b/>
        <sz val="12"/>
        <color rgb="FFFF0000"/>
        <rFont val="Calibri"/>
        <family val="2"/>
      </rPr>
      <t xml:space="preserve"> SET ANCHOR PUMP @ 5475 FT</t>
    </r>
    <r>
      <rPr>
        <b/>
        <sz val="12"/>
        <color rgb="FF0000FF"/>
        <rFont val="Calibri"/>
        <family val="2"/>
      </rPr>
      <t>, HYDRO TEST, HOLD OK, ON STREAM.</t>
    </r>
  </si>
  <si>
    <r>
      <t xml:space="preserve">EXPRO #6 (SKID)
FIXED CH.S =32/64" , </t>
    </r>
    <r>
      <rPr>
        <b/>
        <sz val="12"/>
        <color rgb="FFFF0000"/>
        <rFont val="Calibri"/>
        <family val="2"/>
      </rPr>
      <t>USP</t>
    </r>
    <r>
      <rPr>
        <b/>
        <sz val="12"/>
        <color indexed="12"/>
        <rFont val="Calibri"/>
        <family val="2"/>
      </rPr>
      <t xml:space="preserve">/DSP= </t>
    </r>
    <r>
      <rPr>
        <b/>
        <sz val="12"/>
        <color rgb="FFFF0000"/>
        <rFont val="Calibri"/>
        <family val="2"/>
      </rPr>
      <t>208/</t>
    </r>
    <r>
      <rPr>
        <b/>
        <sz val="12"/>
        <color indexed="12"/>
        <rFont val="Calibri"/>
        <family val="2"/>
      </rPr>
      <t>153 PSI , Qg (FLARED)= 0.378 MMSCFD, H2S=12 PPM, CO2=8%</t>
    </r>
  </si>
  <si>
    <t>NO PUMP ACTION, R.TRIP, HYDRO TEST HOLD, ON STREAM.</t>
  </si>
  <si>
    <t xml:space="preserve">EXPRO # 3 (TMU)  </t>
  </si>
  <si>
    <t xml:space="preserve">EXPRO # 3 (TMU) </t>
  </si>
  <si>
    <t>EXPRO #6 (SKID)
FIXED CH.S =32/64" , USP/DSP= 225 / 144 PSI , Qg (FLARED)= 0.343  MMSCFD,  , H2S=12 PPM, CO2=8%</t>
  </si>
  <si>
    <t>EXPRO #6 (SKID)
FIXED CH.S =32/64" , USP/DSP= 227 / 165 PSI , Qg (FLARED)= 0.346  MMSCFD, H2S=12 PPM, CO2=8%</t>
  </si>
  <si>
    <t>FREQ= 50 HZ, PIP/PDP=162.5/2851 PSI, TI/TM= 91.25/123.6 F , USP/DSP= 350/150 PSI , WHT= 74 C</t>
  </si>
  <si>
    <t>REDA 538 SN-3600 232 STG</t>
  </si>
  <si>
    <t>EXPRO # 3</t>
  </si>
  <si>
    <t>EXPRO TMU # 2
FREQ=50 HZ, CUR=53 A, DSP=4511 PSI ,USP/DSP=500/230 PSI TI/TM = 247/285 F.</t>
  </si>
  <si>
    <t>EXPRO #6 (SKID)
FIXED CH.S =32/64" , USP/DSP= 137 / 35 PSI , Qg (FLARED)= 0.183  MMSCFD, H2S=12 PPM, CO2=8%</t>
  </si>
  <si>
    <r>
      <t xml:space="preserve">UNDER W/O DUE TO SHORT CIRCUIT, </t>
    </r>
    <r>
      <rPr>
        <b/>
        <sz val="12"/>
        <color rgb="FFFF0000"/>
        <rFont val="Calibri"/>
        <family val="2"/>
      </rPr>
      <t>FOUND ESP LOST IN HOLE, TAGGED AT 9842 FT BY 4-3/4 ROPE SPEAR</t>
    </r>
    <r>
      <rPr>
        <b/>
        <sz val="12"/>
        <color rgb="FF0000FF"/>
        <rFont val="Calibri"/>
        <family val="2"/>
      </rPr>
      <t xml:space="preserve">, </t>
    </r>
    <r>
      <rPr>
        <b/>
        <sz val="12"/>
        <rFont val="Calibri"/>
        <family val="2"/>
      </rPr>
      <t>RIH W/ MILLING STRING WORKED ON OBSTRUCTION POINTS F/ 5900 FT T/ 7672 FT</t>
    </r>
    <r>
      <rPr>
        <b/>
        <sz val="12"/>
        <color rgb="FF0000FF"/>
        <rFont val="Calibri"/>
        <family val="2"/>
      </rPr>
      <t xml:space="preserve">, LIFTED WELL WITH NITROGEN AT DEPTH 6900 FT &amp; RATE 600 SCFM (RETURN N2+WATER "SALINITY 73,000" , GROSS=640 BPD, W.C = 100 %) (TOT. CONSUMED N2 4800 GAL), </t>
    </r>
    <r>
      <rPr>
        <b/>
        <sz val="12"/>
        <color rgb="FF008000"/>
        <rFont val="Calibri"/>
        <family val="2"/>
      </rPr>
      <t>TESTED CSG BY JS PKR AT 8050 FT TO 500-1000 PSI, HOLD OK</t>
    </r>
    <r>
      <rPr>
        <b/>
        <sz val="12"/>
        <color rgb="FF0000FF"/>
        <rFont val="Calibri"/>
        <family val="2"/>
      </rPr>
      <t>, RIH W/ESP REDA 538 SN-3600 232 STG TO DEPTH 8927 FT, STARTED PUMP WITH PARAMETERS:  (FREQ= 50 HZ, CUR.= 53 A, Pi=2308 PSI, Pd=4396 PSI, WHP=440 PSI, Tm=286 F, Ti=246 F), ON STREAM ON 6/2/2019</t>
    </r>
  </si>
  <si>
    <r>
      <t xml:space="preserve">UNDER W/O DUE TO TBG LEAK, </t>
    </r>
    <r>
      <rPr>
        <b/>
        <sz val="12"/>
        <color rgb="FFFF0000"/>
        <rFont val="Calibri"/>
        <family val="2"/>
      </rPr>
      <t>FOUND CRACK IN (JT 183)</t>
    </r>
    <r>
      <rPr>
        <b/>
        <sz val="12"/>
        <color rgb="FF0000FF"/>
        <rFont val="Calibri"/>
        <family val="2"/>
      </rPr>
      <t xml:space="preserve">, TAGGED BTM AT 5989 FT BY 1-11/16'' GR-CCL, </t>
    </r>
    <r>
      <rPr>
        <b/>
        <sz val="12"/>
        <color rgb="FF008000"/>
        <rFont val="Calibri"/>
        <family val="2"/>
      </rPr>
      <t>INSTALL 3-1/2" TBG ANCHOR CATCHER COMPLETION</t>
    </r>
    <r>
      <rPr>
        <b/>
        <sz val="12"/>
        <color rgb="FF0000FF"/>
        <rFont val="Calibri"/>
        <family val="2"/>
      </rPr>
      <t xml:space="preserve">, RIH WITH 1.75" DHP &amp; S/R ( 25*1" + 125*7/8" + 86*1" ) N-97 COND2, ON STREAM </t>
    </r>
    <r>
      <rPr>
        <b/>
        <sz val="12"/>
        <color rgb="FFFF0000"/>
        <rFont val="Calibri"/>
        <family val="2"/>
      </rPr>
      <t>ON 31/1/2019</t>
    </r>
  </si>
  <si>
    <t>1.75" Slb S.H. ANCHOR</t>
  </si>
  <si>
    <r>
      <t xml:space="preserve">NO PUMP ACTION, R.TRIP W/1.75" S.H.DHP, TBG TEST NOT HOLD, R.TRIP W/1.75" Slb S.H. ANCHOR PUMP, RET. (15+15)*1" RODS, TBG TEST NOT HOLD, </t>
    </r>
    <r>
      <rPr>
        <b/>
        <u/>
        <sz val="12"/>
        <color rgb="FFFF0000"/>
        <rFont val="Calibri"/>
        <family val="2"/>
      </rPr>
      <t>WAITING W/O
RIH W/25*1" RODS ONLY</t>
    </r>
  </si>
  <si>
    <t>25X1"+105X7/8"+73 X1"</t>
  </si>
  <si>
    <t>B-I  (5945-5961)  &amp;  (5969-5975)</t>
  </si>
  <si>
    <r>
      <t xml:space="preserve">NO PUMP ACTION, R.TRIP W/1.5" DHP, ON STREAM </t>
    </r>
    <r>
      <rPr>
        <b/>
        <sz val="12"/>
        <color rgb="FFFF0000"/>
        <rFont val="Calibri"/>
        <family val="2"/>
      </rPr>
      <t>ON 30-1-2019</t>
    </r>
  </si>
  <si>
    <r>
      <t xml:space="preserve">R.TRIP W/1.5" S.H.ANCHOR PUMP, RET. (2*1") RODS, NO PROD, </t>
    </r>
    <r>
      <rPr>
        <b/>
        <u/>
        <sz val="12"/>
        <color rgb="FFFF0000"/>
        <rFont val="Calibri"/>
        <family val="2"/>
      </rPr>
      <t>WAITING W/O</t>
    </r>
  </si>
  <si>
    <r>
      <t xml:space="preserve">NO PUMP ACTION , R.TRIP , HYDRO TEST NOT HOLD, R.TRIP W/1.5" ANCHOR PUMP, FOUND OBSTRUCTION AFTER 7 THEN 18 RODS (TRY BRUSH), CLEANED, RET. (2+1)*1" RODS, TBG TEST NOT HOLD, </t>
    </r>
    <r>
      <rPr>
        <b/>
        <u/>
        <sz val="12"/>
        <color rgb="FFFF0000"/>
        <rFont val="Calibri"/>
        <family val="2"/>
      </rPr>
      <t>WAITING W/O</t>
    </r>
  </si>
  <si>
    <t>107 X1''+  101 X 7/8''+  18 X1'' S.BAR</t>
  </si>
  <si>
    <t>1.5'' ANCHOR PUMP</t>
  </si>
  <si>
    <t>NO PUMP ACTION, R.TRIP W/2.25" DHP, TBG TEST NOT HOLD, R.TRIP W/2.25" ANCHOR PUMP, RET.(11*1") RODS, SET PUMP AT 5600 FT, TBG TEST HOLD, ON STREAM</t>
  </si>
  <si>
    <t>TOTAL RET. 11 RODS</t>
  </si>
  <si>
    <t>ROD NO. (14*1.5") UNSCREW , FISHED, R.TRIP W/1.5" DHP, TBG TEST HOLD, ON STREAM</t>
  </si>
  <si>
    <t>TOTAL RET. 32 RODS</t>
  </si>
  <si>
    <r>
      <t xml:space="preserve">NO PUMP ACTION, RET.(9*1") RODS, TBG TEST NOT HOLD, R.TRIP W/2.25" ANCHOR PUMP, RET.(11+1*1") RODS, TBG TEST NOT HOLD, </t>
    </r>
    <r>
      <rPr>
        <b/>
        <sz val="12"/>
        <color rgb="FFFF0000"/>
        <rFont val="Calibri"/>
        <family val="2"/>
      </rPr>
      <t>WAITING W/O</t>
    </r>
  </si>
  <si>
    <t xml:space="preserve"> TRIPPED DUE TO HIGH Pd , STARTED SMOOTHLY TO 50 HZ WITH THE FOLLOWING PARAMETERS . 
                          CURR. 54 HZ , PI= 2500 PSI , PD= 4600 PSI , TM= 290 F</t>
  </si>
  <si>
    <t>EXPRO #6 (SKID)
FIXED CH.S =32/64" , USP/DSP=150 / 32 PSI , Qg (FLARED)= 0.194  MMSCFD, 
H2S=12 PPM, CO2=8% , H2S=1 PPM, CO2=4%,</t>
  </si>
  <si>
    <t>DOWN DUE TO HIGH PDP , FOUND PDP ALRAM MALFUNCTION, BYPASSED SAME OK , STARTED GRADUALLY TO 50 HZ</t>
  </si>
  <si>
    <t>PERFORMED STATIC PRESSURE SURVEY , FOUND Pr.S. +/-  2462 PSI @ 7550 FT (S/L DEPTH), Pr.G +/- 0.44 PSI/FT TO 2000 FT (S/L DEPTH)</t>
  </si>
  <si>
    <t>EXPRO #6 (SKID)
FIXED CH.S =32/64" , USP/DSP=150 / 35 PSI , Qg (FLARED)=0.204  MMSCFD, 
H2S=12 PPM, CO2=8%</t>
  </si>
  <si>
    <t>EXPRO #6 (SKID)
FIXED CH.S =32/64" , USP/DSP=150 / 26 PSI , Qg (FLARED)=0.171  MMSCFD, 
H2S=12 PPM, CO2=8%</t>
  </si>
  <si>
    <t>EXPRO #3 (TMU)
FREQ= 50 HZ, CUR= 49/51 A, Pi= 1768 PSI, Pd =2848.8 PSI, Ti= 230.6 F, Tm= 294.1 F , WHP= 216 PSI, WHT= 235 F</t>
  </si>
  <si>
    <r>
      <t xml:space="preserve">UNDER W/O DUE TO </t>
    </r>
    <r>
      <rPr>
        <b/>
        <sz val="12"/>
        <color rgb="FFFF0000"/>
        <rFont val="Calibri"/>
        <family val="2"/>
      </rPr>
      <t>TBG LEAK</t>
    </r>
    <r>
      <rPr>
        <b/>
        <sz val="12"/>
        <color rgb="FF0000FF"/>
        <rFont val="Calibri"/>
        <family val="2"/>
      </rPr>
      <t xml:space="preserve"> , </t>
    </r>
    <r>
      <rPr>
        <b/>
        <sz val="12"/>
        <color rgb="FFFF0000"/>
        <rFont val="Calibri"/>
        <family val="2"/>
      </rPr>
      <t xml:space="preserve"> FOUND HOLE  IN JT NO 56 (IN 2 7/8" TBG)</t>
    </r>
    <r>
      <rPr>
        <b/>
        <sz val="12"/>
        <color rgb="FF0000FF"/>
        <rFont val="Calibri"/>
        <family val="2"/>
      </rPr>
      <t xml:space="preserve"> , INSTALLED 3 1/2" EUE DUOLINE TBG , RIH WITH P17 , 164 STAGES , SERIES 538 TO DEPTH 5539 FT  , </t>
    </r>
    <r>
      <rPr>
        <b/>
        <u/>
        <sz val="12"/>
        <color rgb="FFFF0000"/>
        <rFont val="Calibri"/>
        <family val="2"/>
      </rPr>
      <t xml:space="preserve">STATIC PIP = 2170 PSI </t>
    </r>
    <r>
      <rPr>
        <b/>
        <sz val="12"/>
        <color rgb="FF0000FF"/>
        <rFont val="Calibri"/>
        <family val="2"/>
      </rPr>
      <t xml:space="preserve">,  STARTED THE WELL @ </t>
    </r>
    <r>
      <rPr>
        <b/>
        <sz val="12"/>
        <rFont val="Calibri"/>
        <family val="2"/>
      </rPr>
      <t xml:space="preserve">(HZ=50 , AMP=52 , Pi=1730 psi , Pd=3000 psi , Tm=140  ͦc , Ti=107 ˚c , W.H.P=400 PSI) </t>
    </r>
    <r>
      <rPr>
        <b/>
        <sz val="12"/>
        <color rgb="FF0000FF"/>
        <rFont val="Calibri"/>
        <family val="2"/>
      </rPr>
      <t xml:space="preserve">, ON STREAM  </t>
    </r>
    <r>
      <rPr>
        <b/>
        <sz val="12"/>
        <color rgb="FFFF0000"/>
        <rFont val="Calibri"/>
        <family val="2"/>
      </rPr>
      <t>2/1/2015</t>
    </r>
  </si>
  <si>
    <t xml:space="preserve">EXPRO TMU #3
FREQ=50 HZ, CUR=16 A, WHP=185 PSI, WHT=176 F.
</t>
  </si>
  <si>
    <t xml:space="preserve"> COLLECTED SURFACE SAMPLES ( 2 OIL &amp; 2 GAS ), SEP.P. = 180 PSI, SEP.T. = 22 C</t>
  </si>
  <si>
    <t>EXPRO #6 (SKID)
FIXED CH.S =32/64" , USP/DSP=150 / 25 PSI , Qg (FLARED)=0.18  MMSCFD, 
H2S=12 PPM, CO2=8%</t>
  </si>
  <si>
    <t>EXPRO # 5 (SKID) 
FIXED CHOKE 32/64" , USP=290 PSI, DSP=173 PSI, GAS RATE= 0.582 MMSCFD , H2S=3 PPM, CO2=1%</t>
  </si>
  <si>
    <t>EXPRO # 3 (TMU</t>
  </si>
  <si>
    <r>
      <t>R/U SAPESCO C.T EQUIPMENTS, PERFORMED FUNCTION , PULL TEST UP TO 17,000 PSI , P/T AGAINST SWAP VALVE UP TO 4500 PSI FOR 15 MINTS HOLD OK, FLUSHED THE C.T, SHUT IN THE WELL, PERFORMED  PICKLING FOR C.T WITH 5 BBLS BY ACID.   
-RIH W/ C.T TO DEPTH 11400 FT , WHP = 150 PSI  , PUMPED 115 BBLS PRE FLUSH BY RATE 1 BBL/M WHILE MOVE C.T F/11400 T/11470, WHP 250 PSI , CIRC. PRESS. 650 PSI 
 -PUMPED MAIN TREATMENT SOLUTION BY RATE 1 B/M , WHP= 250 PSI , CIRC. PRESS. 650 PSI , WAITING 1 HR SOAKING .
 -LIFTING THE WELL BY N2 ,C.T. DEPTH AT 8000FT,P.RATE= 400SCFM ,P.PRESS.= 550 PSI ,WHP= 0 RETURN : N2 + TRACES OF OIL ,</t>
    </r>
    <r>
      <rPr>
        <b/>
        <sz val="12"/>
        <color rgb="FFFF0000"/>
        <rFont val="Calibri"/>
        <family val="2"/>
      </rPr>
      <t xml:space="preserve"> 
</t>
    </r>
    <r>
      <rPr>
        <b/>
        <sz val="12"/>
        <color rgb="FF0000FF"/>
        <rFont val="Calibri"/>
        <family val="2"/>
      </rPr>
      <t xml:space="preserve">-STOPPED LIFTING  WELL, THE WELL ON FULLY OPEN CHOKE THRO EXPRO HAD NO RETURN , ADJUST CHOKE ON 48/64" HAD RETURN GAS+SLUGS OF OIL, DECR CH. TO 32/64" THEN TO 24/64", HAD CONT FLOW, POOH W/ C.T., R/D. 
   </t>
    </r>
    <r>
      <rPr>
        <b/>
        <sz val="12"/>
        <color rgb="FFFF0000"/>
        <rFont val="Calibri"/>
        <family val="2"/>
      </rPr>
      <t xml:space="preserve">     N2 CONSUMED 6700 GAL</t>
    </r>
  </si>
  <si>
    <t>EXPRO #6 (SKID)
FIXED CH.S =24/64" , USP/DSP=220 / 125 PSI , Qg (FLARED)=0.18  MMSCFD, 
H2S=12 PPM, CO2=8%</t>
  </si>
  <si>
    <r>
      <t xml:space="preserve">EXPRO # 5 (SKID) 
</t>
    </r>
    <r>
      <rPr>
        <b/>
        <sz val="12"/>
        <color rgb="FFFF0000"/>
        <rFont val="Calibri"/>
        <family val="2"/>
      </rPr>
      <t>FIXED CHOKE 24/64"</t>
    </r>
    <r>
      <rPr>
        <b/>
        <sz val="12"/>
        <color indexed="12"/>
        <rFont val="Calibri"/>
        <family val="2"/>
      </rPr>
      <t xml:space="preserve"> , USP=440 PSI, DSP=200 PSI, GAS RATE= 0.46 MMSCFD , H2S=3 PPM, CO2=1%</t>
    </r>
  </si>
  <si>
    <r>
      <t xml:space="preserve">EXPRO # 5 (SKID) 
</t>
    </r>
    <r>
      <rPr>
        <b/>
        <sz val="12"/>
        <color rgb="FFFF0000"/>
        <rFont val="Calibri"/>
        <family val="2"/>
      </rPr>
      <t>FIXED CHOKE 24/64"</t>
    </r>
    <r>
      <rPr>
        <b/>
        <sz val="12"/>
        <color indexed="12"/>
        <rFont val="Calibri"/>
        <family val="2"/>
      </rPr>
      <t xml:space="preserve"> , USP=367 PSI, DSP=185 PSI, GAS RATE= 0.365 MMSCFD , H2S=3 PPM, CO2=1%</t>
    </r>
  </si>
  <si>
    <r>
      <t>EXPRO # 5 (SKID)</t>
    </r>
    <r>
      <rPr>
        <b/>
        <sz val="12"/>
        <color indexed="12"/>
        <rFont val="Calibri"/>
        <family val="2"/>
      </rPr>
      <t xml:space="preserve">
</t>
    </r>
    <r>
      <rPr>
        <b/>
        <sz val="12"/>
        <color rgb="FFFF0000"/>
        <rFont val="Calibri"/>
        <family val="2"/>
      </rPr>
      <t>FIXED CHOKE 32/64"</t>
    </r>
    <r>
      <rPr>
        <b/>
        <sz val="12"/>
        <color indexed="12"/>
        <rFont val="Calibri"/>
        <family val="2"/>
      </rPr>
      <t xml:space="preserve"> , USP=290 PSI, DSP=173 PSI, GAS RATE= 0.559 MMSCFD , H2S=3 PPM, CO2=1%</t>
    </r>
  </si>
  <si>
    <t>EXPRO # 5 (SKID)
FIXED CHOKE 24/64" , USP=470 PSI, DSP=185 PSI, GAS RATE= 0.583 MMSCFD , H2S=3 PPM, CO2=1%</t>
  </si>
  <si>
    <t>EXPRO # 5 (SKID)
FIXED CHOKE 24/64" , USP=508 PSI, DSP=215 PSI, GAS RATE= 0.652 MMSCFD , H2S=3 PPM, CO2=1%</t>
  </si>
  <si>
    <t>EXPRO # 2 (TMU)
FIXED CHOKE 24/64" , USP=600 PSI, DSP=175 PSI, GAS RATE= 0.681MMSCFD , H2S=3 PPM, CO2=1%</t>
  </si>
  <si>
    <r>
      <t xml:space="preserve">EXPRO # 5 (SKID) 
</t>
    </r>
    <r>
      <rPr>
        <b/>
        <sz val="12"/>
        <color rgb="FFFF0000"/>
        <rFont val="Calibri"/>
        <family val="2"/>
      </rPr>
      <t>FIXED CHOKE 32/64"</t>
    </r>
    <r>
      <rPr>
        <b/>
        <sz val="12"/>
        <color indexed="12"/>
        <rFont val="Calibri"/>
        <family val="2"/>
      </rPr>
      <t xml:space="preserve"> , USP=270 PSI, DSP=185 PSI, GAS RATE= 0.256 MMSCFD , H2S=3 PPM, CO2=1%</t>
    </r>
  </si>
  <si>
    <t>STOPPED THE WELL, TO REDUCE E-DEEP MANIFOLD PRESSURE.</t>
  </si>
  <si>
    <t>EXPRO #6 (SKID)
FIXED CH.S =24/64" , USP/DSP=210 / 125 PSI , Qg (FLARED)=0.154  MMSCFD, 
H2S=12 PPM, CO2=8%</t>
  </si>
  <si>
    <t xml:space="preserve">DOWN DUE TO TOOL SHORT , FOUND CHOKE CONSULE PROBLEM , FIXED , THEN DOWN DUE TO HIGH DSP , BYPASSED , STARTED OK. </t>
  </si>
  <si>
    <t>TOTAL RETRIEVED ( 20X1") RODS</t>
  </si>
  <si>
    <t>TOTAL RETRIEVED ( 36X1") RODS</t>
  </si>
  <si>
    <r>
      <t xml:space="preserve">NO PUMP ACTION, R.TRIP, RET. ( 2+9+5X1" ) RODS, </t>
    </r>
    <r>
      <rPr>
        <b/>
        <sz val="12"/>
        <color rgb="FFFF0000"/>
        <rFont val="Calibri"/>
        <family val="2"/>
      </rPr>
      <t xml:space="preserve">TBG TEST NOT HOLD, TOTAL RET. 36 RODS, </t>
    </r>
    <r>
      <rPr>
        <b/>
        <u/>
        <sz val="12"/>
        <color rgb="FFFF0000"/>
        <rFont val="Calibri"/>
        <family val="2"/>
      </rPr>
      <t>WAITING W/O</t>
    </r>
  </si>
  <si>
    <t>76 X1''+  115 X 7/8''+  25 X1'' S.BAR</t>
  </si>
  <si>
    <r>
      <t xml:space="preserve">NO PUMP ACTION, R.TRIP W/ 1.5" ANCHOR PUMP, RET. ( 3X1" ) RODS, S/R CONFIG (25*1" + 111*7/8" + 76*"), SET ANCHOR PUMP @ 5400 FT, HYDRO TEST NOT HOLD , </t>
    </r>
    <r>
      <rPr>
        <b/>
        <u/>
        <sz val="12"/>
        <color rgb="FFFF0000"/>
        <rFont val="Calibri"/>
        <family val="2"/>
      </rPr>
      <t>WAITING W/O</t>
    </r>
  </si>
  <si>
    <t>NO PUMP ACTION , R.TRIP W/1.75" SLIM DHP , ON STREAM</t>
  </si>
  <si>
    <t>ROD NO. ( 10X7/8" ) PARTED FISHED OK, REPLACED, R.TRIP, ON STREAM.</t>
  </si>
  <si>
    <t>ROD NO. ( 70X7/8" ) PARTED FISHED OK, REPLACED, R.TRIP, ON STREAM.</t>
  </si>
  <si>
    <t xml:space="preserve"> INCREASED CHOKE SIZE F- 24/64" TO 32/64 @ 8:00 AM.</t>
  </si>
  <si>
    <t>SHUT-IN THE WELL @ 07:00 AM DUE TO RIG MOVE, STARTED AGAIN @8:00 PM</t>
  </si>
  <si>
    <t>SHUT-IN THE WELL @ 07:00 AM DUE TO RIG MOVE, STARTED AGAIN @4:00 PM</t>
  </si>
  <si>
    <r>
      <t xml:space="preserve">EXPRO # 5 (SKID) 
</t>
    </r>
    <r>
      <rPr>
        <b/>
        <sz val="12"/>
        <color rgb="FFFF0000"/>
        <rFont val="Calibri"/>
        <family val="2"/>
      </rPr>
      <t>FIXED CHOKE 32/64"</t>
    </r>
    <r>
      <rPr>
        <b/>
        <sz val="12"/>
        <color indexed="12"/>
        <rFont val="Calibri"/>
        <family val="2"/>
      </rPr>
      <t xml:space="preserve"> , USP=310 PSI, DSP=190 PSI, GAS RATE= 0.581 MMSCFD , H2S=9 PPM, CO2=4%</t>
    </r>
  </si>
  <si>
    <t>SHUT-IN THE WELL @ 02:30 PM DUE TO RIG MOVE, STARTED AGAIN @7:00 PM</t>
  </si>
  <si>
    <t>EXPRO #6 (SKID)
FIXED CH.S =24/64" , USP/DSP=220 / 125 PSI , Qg (FLARED)=0.180 MMSCFD,  H2S=12 PPM, CO2=8%</t>
  </si>
  <si>
    <t>EXPRO # 5 (SKID) NEW WELL
FIXED CHOKE=24/64" , USP=350 PSI, DSP=188 PSI, GAS RATE= 0.34 MMSCFD , H2S=9 PPM, CO2=4%</t>
  </si>
  <si>
    <t xml:space="preserve"> INCREASED CHOKE SIZE F- 24/64" TO 32/64 @ 7:00 PM.</t>
  </si>
  <si>
    <t>EXPRO # 5 (SKID) NEW WELL
FIXED CHOKE=32/64" , USP=260PSI, DSP=200 PSI, GAS RATE= 0.376 MMSCFD , H2S=9 PPM, CO2=4%</t>
  </si>
  <si>
    <t>EXPRO #6 (SKID)
FIXED CH.S =24/64" , USP/DSP=205 / 110 PSI , Qg (FLARED)=0.142 MMSCFD, 
H2S=12 PPM, CO2=8%</t>
  </si>
  <si>
    <t xml:space="preserve"> INCREASED CHOKE SIZE F- 32/64" TO 40/64 @ 7:00 PM.</t>
  </si>
  <si>
    <t>EXPRO # 5 (SKID) 
FIXED CHOKE=40/64" , USP=210PSI, DSP=175 PSI, GAS RATE= 0.314 MMSCFD , H2S=12 PPM, CO2=5%</t>
  </si>
  <si>
    <t>EXPRO #6 (SKID)
FIXED CH.S =24/64" , USP/DSP=196 / 113 PSI , Qg (FLARED)=0.128 MMSCFD, H2S=12 PPM, CO2=8%</t>
  </si>
  <si>
    <t>EXPRO # 5 (SKID) NEW WELL
FIXED CHOKE=40/64" , USP=200 PSI, DSP=170 PSI, GAS RATE= 0.323 MMSCFD , H2S=12 PPM, CO2=5%</t>
  </si>
  <si>
    <t>EXPRO #6 (SKID)
FIXED CH.S =24/64" , USP/DSP=198 / 117 PSI , Qg (FLARED)=0.127 MMSCFD, H2S=12 PPM, CO2=8%</t>
  </si>
  <si>
    <t>EXPRO # 5 (SKID) NEW WELL
FIXED CHOKE=40/64" , USP=205 PSI, DSP=1175 PSI, GAS RATE= 0.335 MMSCFD , H2S=13 PPM, CO2=5%</t>
  </si>
  <si>
    <t>EXPRO # 5 (SKID) NEW WELL
FIXED CHOKE=40/64" , USP=206 PSI, DSP=170 PSI, GAS RATE= 0.341 MMSCFD , H2S=13 PPM, CO2=5%</t>
  </si>
  <si>
    <t>EXPRO #6 (SKID)
FIXED CH.S =32/64" , USP/DSP= 170 / 155 PSI , Qg (FLARED)= 0.310  MMSCFD, 
H2S=12 PPM, CO2=8%</t>
  </si>
  <si>
    <t>EXPRO #6 (SKID)
FIXED CH.S =32/64" , USP/DSP= 150 / 100 PSI , Qg (FLARED)= 0.220  MMSCFD, 
H2S=12 PPM, CO2=8%</t>
  </si>
  <si>
    <t>EXPRO #6 (SKID)
FIXED CH.S =32/64" , USP/DSP= 147 / 100 PSI , Qg (FLARED)= 0.18  MMSCFD, 
H2S=12 PPM, CO2=8%</t>
  </si>
  <si>
    <t>EXPRO #6 (SKID)
FIXED CH.S =32/64" , USP/DSP= 140 / 65 PSI , Qg (FLARED)= 0.192  MMSCFD, 
H2S=12 PPM, CO2=8%</t>
  </si>
  <si>
    <t>EXPRO #6 (SKID)
FIXED CH.S =32/64" , USP/DSP= 120 / 65 PSI , Qg (FLARED)= 0.189  MMSCFD, 
H2S=12 PPM, CO2=8%</t>
  </si>
  <si>
    <t>EXPRO #6 (SKID)
FIXED CH.S =32/64" , USP/DSP=145 / 32 PSI , Qg (FLARED)= 0.190  MMSCFD, 
H2S=12 PPM, CO2=8%</t>
  </si>
  <si>
    <t>EXPRO #6 (SKID)
FIXED CH.S =24/64" , USP/DSP=203 / 118 PSI , Qg (FLARED)=0.131 MMSCFD, 
H2S=12 PPM, CO2=8%</t>
  </si>
  <si>
    <t>PERFORATED MASAJID FM ( 11354-11366 )12 FT &amp; ( 11392-11400 ) 8 FT</t>
  </si>
  <si>
    <t>EXPRO # 5 (SKID) NEW WELL
FIXED CHOKE=40/64" , USP=203 PSI, DSP=166 PSI, GAS RATE= 0.318 MMSCFD , 
H2S=13 PPM, CO2=5%</t>
  </si>
  <si>
    <t>W.C = 50% FOR B-I</t>
  </si>
  <si>
    <t xml:space="preserve">SHUT IN THE WELL @ 3:00 PM FOR BUILD UP PERIOD. </t>
  </si>
  <si>
    <t>NOTE : DEVIATED WELL W/ MAX. ANGLE DEVIATION 24.01 °  @13294 FT  with Max. Dog leg XX °  &amp;  K.O.P. (SIDE TRACK) @ 7000  FT</t>
  </si>
  <si>
    <r>
      <t>NO PUMP ACTION , R.TRIP,</t>
    </r>
    <r>
      <rPr>
        <b/>
        <sz val="12"/>
        <color rgb="FF0000FF"/>
        <rFont val="Calibri"/>
        <family val="2"/>
        <scheme val="minor"/>
      </rPr>
      <t xml:space="preserve">  ON STREAM.</t>
    </r>
  </si>
  <si>
    <t>Masajid (11,350’ - 11,368’) (18 FT) 
  (11,390’ - 11,410’) (20 FT), (11,420’ - 11,430’) (10 FT),  (11,460’ - 11,488’) (28 FT),  (11,522’ - 11,538’) (16 FT)</t>
  </si>
  <si>
    <t xml:space="preserve">KH-II B ( 12128 - 12148 ) 20 FT,  ( 12250 - 12260 ) 10 FT &amp; ( 12232 - 12244 ) 12 FT &amp; ( 12204 - 12214 ) 10 FT &amp; ( 12170 - 12184 ) 14 FT   </t>
  </si>
  <si>
    <t>KHAT-IIB (12,128 – 12,148) 20 FT</t>
  </si>
  <si>
    <r>
      <t>FINISHED DRILLING</t>
    </r>
    <r>
      <rPr>
        <b/>
        <sz val="12"/>
        <color rgb="FFFF0000"/>
        <rFont val="Calibri"/>
        <family val="2"/>
      </rPr>
      <t>, COMPLETED AS OIL PRODUCER FROM MASAJID (11200 - 11212) 12 FT Pr=4770 PSI TR=245 F</t>
    </r>
    <r>
      <rPr>
        <b/>
        <sz val="12"/>
        <color rgb="FF379947"/>
        <rFont val="Calibri"/>
        <family val="2"/>
      </rPr>
      <t>, INSTALL NATURAL FLOW COMPLETION ON 3-1/2" VAM-TOP TBG</t>
    </r>
    <r>
      <rPr>
        <b/>
        <sz val="12"/>
        <color rgb="FF0000FF"/>
        <rFont val="Calibri"/>
        <family val="2"/>
      </rPr>
      <t xml:space="preserve"> , LIFTED THE WELL BY NITROGEN, THE WELL STARTED TO FLOW.
** DIVERTED TO EXPRO TEST PACKAGE, GAS TO FLARE AND OIL TO PROCESS.
** DIVERTED TO FIXED CHOKE 24/64" , INSTALLED M.G ON 11/2/2019</t>
    </r>
  </si>
  <si>
    <t xml:space="preserve"> STILL SHUT IN THE WELL  FOR BUILD UP PERIOD , SIWHP = 1450 PSI AFTER 48 HRS.</t>
  </si>
  <si>
    <r>
      <t xml:space="preserve">UNDER W/O DUE TO TBG LEAK ,  ( </t>
    </r>
    <r>
      <rPr>
        <b/>
        <sz val="12"/>
        <color rgb="FFFF0000"/>
        <rFont val="Calibri"/>
        <family val="2"/>
        <charset val="204"/>
      </rPr>
      <t>NO HOLES OR CRACKS ARE VISUALLY OBSERVED</t>
    </r>
    <r>
      <rPr>
        <b/>
        <sz val="12"/>
        <color rgb="FF0000FF"/>
        <rFont val="Calibri"/>
        <family val="2"/>
      </rPr>
      <t xml:space="preserve"> ) ,   TAGGED BTM @6193 FT BY  E/L , INSTALLED 2 7/8" ANCHORED CATCHER TBG , RIH WITH </t>
    </r>
    <r>
      <rPr>
        <b/>
        <sz val="12"/>
        <color rgb="FFFF0000"/>
        <rFont val="Calibri"/>
        <family val="2"/>
      </rPr>
      <t xml:space="preserve">1.75" SLIM DHP </t>
    </r>
    <r>
      <rPr>
        <b/>
        <sz val="12"/>
        <color rgb="FF0000FF"/>
        <rFont val="Calibri"/>
        <family val="2"/>
      </rPr>
      <t xml:space="preserve">&amp;  SAME S/R ( 25X1"+124X7/8"+80X1" ) EXCEPT (  10X7/8"+35X1" NEW N-97 SLIM), </t>
    </r>
    <r>
      <rPr>
        <b/>
        <sz val="12"/>
        <color rgb="FFFF0000"/>
        <rFont val="Calibri"/>
        <family val="2"/>
      </rPr>
      <t>ON STREAM @ 4/3/2019</t>
    </r>
  </si>
  <si>
    <t>PWF DECREASED FROM 1750 PSI TO 1500 PSI WITHEN 3 DAYS</t>
  </si>
  <si>
    <t>RETRIEVED M.G'S , SIWHP = 1450 PSI AFTER 48 HRS , 
- PWF = 1170 PSI , BHT = 251 F AT FIXED CHOKE 24/64" FOR TWO DAYS
- PWF = 1000 PSI , BHT = 248 F AT FIXED CHOKE 32/64" FOR TWO DAYS
- PWF = 970 PSI , BHT = 246 F AT FIXED CHOKE 40/64" FOR FIVE DAYS
- PS = 4270 PSI , BHT = 260 F AFTER TWO DAYS SHUT IN ( 48 HRS )
 OPENED THE WELL THROUG EXPRO TEST PACKAGE , STARTED THE WELL AGAIN WITH CH.SIZE= 32/64"</t>
  </si>
  <si>
    <t>EXPRO # 5 (SKID) 
FIXED CHOKE=40/64" , USP=212PSI, DSP=170 PSI, GAS RATE= 0.332 MMSCFD , H2S=13 PPM, CO2=5%</t>
  </si>
  <si>
    <t>EXPRO # 5 (SKID) 
FIXED CHOKE=32/64" , USP=205PSI, DSP=185 PSI, GAS RATE= 0.196MMSCFD , H2S=13 PPM, CO2=5%</t>
  </si>
  <si>
    <t>EXPRO #6 (SKID), AFTER ADDING MASAJED FM.
FIXED CH.S =24/64" , USP/DSP=205 / 115 PSI , Qg (FLARED)=0.169MMSCFD, H2S=12 PPM, CO2=8%</t>
  </si>
  <si>
    <t>EXPRO #6 (SKID), AFTER ADDING MASAJED FM.
FIXED CH.S =24/64" , USP/DSP=214 / 120 PSI , Qg (FLARED)=0.167 MMSCFD, H2S=12 PPM, CO2=8%</t>
  </si>
  <si>
    <t>EXPRO #6 (SKID), AFTER ADDING MASAJED FM.
FIXED CH.S =24/64" , USP/DSP=212 / 116 PSI , Qg (FLARED)=0.151MMSCFD, H2S=12 PPM, CO2=8%</t>
  </si>
  <si>
    <t>EXPRO #6 (SKID), AFTER ADDING MASAJED FOM.
FIXED CH.S =24/64" , USP/DSP=250 / 118 PSI , Qg (FLARED)=0.190 MMSCFD, H2S=12 PPM, CO2=8%</t>
  </si>
  <si>
    <t>EXPRO # 5 (SKID) NEW WELL
FIXED CHOKE=32/64" , USP=215 PSI, DSP=180 PSI, Qg (FLARED)= 0.283 MMSCFD , H2S=13 PPM, CO2=5%</t>
  </si>
  <si>
    <t>FIXED CHOKE=32/64" , USP=235 PSI, DSP=190 PSI, Qg (FLARED)= 0.36 MMSCFD , H2S=13 PPM, CO2=5%</t>
  </si>
  <si>
    <t>DECREASED CHOKE SIZE FROM 32/64" TO 24/64 "</t>
  </si>
  <si>
    <t>EXPRO # 5 (SKID) NEW WELL
FIXED CHOKE=24/64" , USP=305PSI, DSP=170 PSI, Qg (FLARED)= 0.346 MMSCFD , H2S=13 PPM, CO2=5%</t>
  </si>
  <si>
    <t>EXPRO # 5 (SKID) 
FIXED CHOKE=24/64" , USP=267PSI, DSP=178 PSI, Qg (FLARED)= 0.389 MMSCFD , H2S=13 PPM, CO2=5%</t>
  </si>
  <si>
    <t>EXPRO # 5 (SKID) 
FIXED CHOKE=24/64" , USP=295 PSI, DSP=178 PSI, Qg (FLARED)= 0.369 MMSCFD , H2S=13 PPM, CO2=5%</t>
  </si>
  <si>
    <t>EXPRO # 5 (SKID) 
FIXED CHOKE=24/64" , USP=285 PSI, DSP=177 PSI, Qg (FLARED)= 0.376 MMSCFD , H2S=13 PPM, CO2=5%</t>
  </si>
  <si>
    <t>EXPRO # 5 (SKID) 
FIXED CHOKE=24/64" , USP=291 PSI, DSP=180 PSI, Qg (FLARED)= 0.406 MMSCFD , H2S=13 PPM, CO2=5%</t>
  </si>
  <si>
    <t>EXPRO # 5 (SKID) 
FIXED CHOKE=24/64" , USP=295 PSI, DSP=170 PSI, Qg (FLARED)= 0.387 MMSCFD , H2S=13 PPM, CO2=5%</t>
  </si>
  <si>
    <t>EXPRO # 5 (SKID) , AFTER ADDING PERF. IN (MASJID : (11212-11218) FT 
FIXED CHOKE=24/64" , USP= 320 PSI, DSP=172 PSI, Qg (FLARED)= 0.554 MMSCFD , H2S=13 PPM, CO2=5 %</t>
  </si>
  <si>
    <t xml:space="preserve"> RIH W/ 2.34 " G.C. , PASSED FREE TO DEPTH  11400  FT (S/L DEPTH) ,  RIH W/ 2 1/8 " THRU TBG GUN ( 6 SPF , HMX) , PERF. MASAJID (11212-11218) 6 FT , 100 % FIRED.</t>
  </si>
  <si>
    <r>
      <t xml:space="preserve">UNDER W/O DUE TO Isolate KTH- Add Masajid AND Natural flow completion, KILL THE WELL BY BULLHEADING PUMPING 120 BBL FILTRATED KHARITA WTR ( 8.9 PPG ) , PRESSURE STARTED TO INCREASE AFTER PUMPING 90 BBL BRINE WTR. ( PUMP RATE 1.5 BBL/MIN &amp; DCREASED SAME T/ 0.5 BBL/MIN AFTER PRESSUR INCREASED. ),  MAX WHP DURING KILLING OPERATION IS 2000 PSI, TAGGED TD @  12,150 FT , </t>
    </r>
    <r>
      <rPr>
        <b/>
        <sz val="12"/>
        <rFont val="Calibri"/>
        <family val="2"/>
        <charset val="204"/>
      </rPr>
      <t xml:space="preserve">SET  7'' HALL EZ-B. PLUG  @ 12,120 FT +20 FT CMT  TO ISOLATE KHATATBA-IIB (12,128 – 12,148) &amp; ( 12250 - 12260 ) &amp; ( 12232 - 12244 ) &amp; ( 12204 - 12214 ) &amp; ( 12170 - 12184 ) </t>
    </r>
    <r>
      <rPr>
        <b/>
        <sz val="12"/>
        <color rgb="FF0000FF"/>
        <rFont val="Calibri"/>
        <family val="2"/>
      </rPr>
      <t xml:space="preserve">,  TAGGED T.O.CMT @ 12,100 , ADD NEW PERF. Masajid  ( </t>
    </r>
    <r>
      <rPr>
        <b/>
        <sz val="12"/>
        <color rgb="FFFF0000"/>
        <rFont val="Calibri"/>
        <family val="2"/>
        <charset val="204"/>
      </rPr>
      <t>P= 2100 psi from Falak-21</t>
    </r>
    <r>
      <rPr>
        <b/>
        <sz val="12"/>
        <color rgb="FF0000FF"/>
        <rFont val="Calibri"/>
        <family val="2"/>
      </rPr>
      <t xml:space="preserve">) (11,350’ - 11,368’) (18 FT) 
  (11,390’ - 11,410’) (20 FT), (11,420’ - 11,430’) (10 FT),  (11,460’ - 11,488’) (28 FT),  (11,522’ - 11,538’) (16 FT), RIH WITH NATURAL FLOW COMPLETION , PX PLUG STUCKED IN X- NIPPLE ,  LIFTING THE WELL WITH N2 ,  
                             C.T. DEPTH AT 8500 FT , CIRC. PRESS. = 1050 PSI , P.RATE= 350 SCFM , RETUEN N2+ TRACES OF WATER ,  STOPPED PUMPING N2 , </t>
    </r>
    <r>
      <rPr>
        <b/>
        <sz val="12"/>
        <color rgb="FFFF0000"/>
        <rFont val="Calibri"/>
        <family val="2"/>
        <charset val="204"/>
      </rPr>
      <t xml:space="preserve">RIH W/ SLB C.T. TO RET. STUCK 2.75" PX PLUG WITHOUT SUCCESS , </t>
    </r>
    <r>
      <rPr>
        <b/>
        <sz val="12"/>
        <color rgb="FF0000FF"/>
        <rFont val="Calibri"/>
        <family val="2"/>
        <charset val="204"/>
      </rPr>
      <t>CUT PKR AT DEPTH 11211 FT, PERFORMED INJ. TEST AS FOLLOWING (PUMPED 2.5 BBL W/ RATE 0.3 BPM , WHP INCR. TO 1400 PSI IN 8 MINS, LEAK OFF-200 PSI/45 MIN), PERFORMED ACID JOB AS FOLLOWING:
 TOTAL ACID PUMPED = 80 BBLS. &amp; TOTAL ACID SQUEEZED = 25.5 BBLS AT WHP 3700 PSI
CIRCULATED ACID PUMPED FROM WELL BY 8.9 PPG KHARITA WTR, SECURED WELL.</t>
    </r>
  </si>
  <si>
    <t>EXPRO # 5 (SKID) , AFTER ADDING PERF. IN (MASJID : (11212-11218) FT 
FIXED CHOKE=24/64" , USP= 240 PSI, DSP=171 PSI, Qg (FLARED)= 0.376 MMSCFD , H2S=13 PPM, CO2=5 %</t>
  </si>
  <si>
    <t>EXPRO # 5 (SKID) 
FIXED CHOKE=24/64" , USP= 258 PSI, DSP=171 PSI, Qg (FLARED)= 0.359 MMSCFD , H2S=13 PPM, CO2=5 %</t>
  </si>
  <si>
    <t>EXPRO #6 (SKID)
FIXED CH.S =24/64" , USP/DSP=210 / 110 PSI , Qg (FLARED)= 0.213 MMSCFD, H2S=12 PPM, CO2=8%</t>
  </si>
  <si>
    <t>EXPRO #6 (SKID)
FIXED CH.S =24/64" , USP/DSP=205 / 109 PSI , Qg (FLARED)=0.187 MMSCFD, H2S=12 PPM, CO2=8%</t>
  </si>
  <si>
    <t>EXPRO #6 (SKID)
FIXED CH.S =24/64" , USP/DSP=213 / 106 PSI , Qg (FLARED)=0.163 MMSCFD, H2S=12 PPM, CO2=8%</t>
  </si>
  <si>
    <t>EXPRO #6 (SKID)
FIXED CH.S =24/64" , USP/DSP=207 / 115 PSI , Qg (FLARED)=0.169 MMSCFD, H2S=12 PPM, CO2=8%</t>
  </si>
  <si>
    <t>EXPRO #6 (SKID)
FIXED CH.S =24/64" , USP/DSP=204 / 114 PSI , Qg (FLARED)=0.170 MMSCFD, H2S=12 PPM, CO2=8%</t>
  </si>
  <si>
    <t>EXPRO #6 (SKID)
FIXED CH.S =24/64" , USP/DSP=215 / 120 PSI , Qg (FLARED)=0.172 MMSCFD, H2S=12 PPM, CO2=8%</t>
  </si>
  <si>
    <t>EXPRO #6 (SKID)
FIXED CH.S =24/64" , USP/DSP=210 / 115 PSI , Qg (FLARED)=0.169 MMSCFD, H2S=12 PPM, CO2=8%</t>
  </si>
  <si>
    <t>EXPRO #6 (SKID), AFTER ADDING MASAJED FM.
FIXED CH.S =24/64" , USP/DSP=210 / 115 PSI , Qg (FLARED)=0.171 MMSCFD, H2S=12 PPM, CO2=8%</t>
  </si>
  <si>
    <t>EXPRO # 5 (SKID) 
FIXED CHOKE=24/64" , USP= 252 PSI, DSP=171 PSI, Qg (FLARED)= 0.334 MMSCFD , H2S=13 PPM, CO2=5 %</t>
  </si>
  <si>
    <t>EXPRO #6 (SKID)
FIXED CH.S =24/64" , USP/DSP=215 / 110 PSI , Qg (FLARED)= 0.240 MMSCFD, H2S=12 PPM, CO2=8%</t>
  </si>
  <si>
    <t>THE WELL PRODUCE FOR 6 HRS , THEN NOT PRODUCE ON FULLY OPEN CHOKE , DECREASED CHOKE TO 24/64" , DECREASE SEP.P TO 110 PSI , AND DIVERTED TO TANK</t>
  </si>
  <si>
    <r>
      <t xml:space="preserve">EXPRO #6 (SKID)
</t>
    </r>
    <r>
      <rPr>
        <b/>
        <u/>
        <sz val="12"/>
        <color rgb="FFFF0000"/>
        <rFont val="Calibri"/>
        <family val="2"/>
        <charset val="204"/>
      </rPr>
      <t>FULLY OPEN CHOKE</t>
    </r>
    <r>
      <rPr>
        <b/>
        <sz val="12"/>
        <color indexed="12"/>
        <rFont val="Calibri"/>
        <family val="2"/>
      </rPr>
      <t xml:space="preserve"> , USP/DSP=225 / 175 PSI , Qg (FLARED)=0.49  MMSCFD, 
H2S=12 PPM, CO2=8%</t>
    </r>
  </si>
  <si>
    <t>EXPRO # 5 (SKID) 
FIXED CHOKE=24/64" , USP= 243 PSI, DSP=170 PSI, Qg (FLARED)= 0.350 MMSCFD , H2S=13 PPM, CO2=5 %</t>
  </si>
  <si>
    <t>EXPRO #6 (SKID)
FIXED CH.S =24/64" , USP/DSP=215 / 110 PSI , Qg (FLARED)= 0.318 MMSCFD, 
H2S=12 PPM, CO2=8%</t>
  </si>
  <si>
    <t>PERFORATED THE FOLLOWING INTERVAL AT MASAJID FM (11460-11430 ) 30 FT.</t>
  </si>
  <si>
    <r>
      <rPr>
        <b/>
        <sz val="12"/>
        <color rgb="FF008000"/>
        <rFont val="Calibri"/>
        <family val="2"/>
        <charset val="204"/>
      </rPr>
      <t>Masajid P= 2100 psi (from Falak-21) (11,350’ - 11,368’) (18 FT) 
  (11,390’ - 11,410’) (20 FT), (11,420’ - 11,430’) (10 FT), (11460-11430 ) 30 FT (11,460’ - 11,488’) (28 FT),  (11,522’ - 11,538’) (16 FT)</t>
    </r>
    <r>
      <rPr>
        <b/>
        <sz val="12"/>
        <rFont val="Calibri"/>
        <family val="2"/>
        <charset val="204"/>
      </rPr>
      <t xml:space="preserve">
KHATATBA-IIB (12,128 – 12,148) &amp; ( 12250 - 12260 ) &amp; ( 12232 - 12244 ) &amp; ( 12204 - 12214 ) &amp; ( 12170 - 12184 ) ISOLATED BY B.PLUG AT 12120 FT +20 FT CMT</t>
    </r>
  </si>
  <si>
    <t xml:space="preserve"> 640 M-II</t>
  </si>
  <si>
    <r>
      <t xml:space="preserve">UNDER W/O DUE TO TBG LEAK , ( </t>
    </r>
    <r>
      <rPr>
        <b/>
        <sz val="12"/>
        <color rgb="FFFF0000"/>
        <rFont val="Calibri"/>
        <family val="2"/>
      </rPr>
      <t>FOUND 2 VERTICAL CRACKS: JT NO 153 (1195 FT ABOVE P.S.N.), (CRACK LENGTH: 3 FT &amp; WIDTH" 0.5 IN) *JT NO 179 (389 FT ABOVE P.S.N.), (CRACK LENGTH: 1 FT &amp; WIDTH" 0.5 IN),  FOUND VERTICAL CRACK AT JT NO 1 ABOVE P.S.N. (5 FT ABOVE PSN), (CRACK LENGTH: 0.25 FT &amp; WIDTH" 0.2 IN)</t>
    </r>
    <r>
      <rPr>
        <b/>
        <sz val="12"/>
        <color rgb="FF0000FF"/>
        <rFont val="Calibri"/>
        <family val="2"/>
      </rPr>
      <t xml:space="preserve"> ) , </t>
    </r>
    <r>
      <rPr>
        <b/>
        <sz val="12"/>
        <rFont val="Calibri"/>
        <family val="2"/>
      </rPr>
      <t>INSTALLED  2-7/8" TBG ANCHORED CATCHER COMPLETION,</t>
    </r>
    <r>
      <rPr>
        <b/>
        <sz val="12"/>
        <color rgb="FF0000FF"/>
        <rFont val="Calibri"/>
        <family val="2"/>
      </rPr>
      <t xml:space="preserve">  RIH WITH 1.75" SLIM DHP &amp; S/R H-CH COND-2 SLIM  ( 25X1"+120X7/8"+75X1") , R/U FOR 640 M-II S/U FROM NE-24 , ( S.L = 112" , SH.S =8" ) ,</t>
    </r>
    <r>
      <rPr>
        <b/>
        <sz val="12"/>
        <color rgb="FF00B0F0"/>
        <rFont val="Calibri"/>
        <family val="2"/>
      </rPr>
      <t xml:space="preserve"> </t>
    </r>
    <r>
      <rPr>
        <b/>
        <sz val="12"/>
        <color rgb="FFFF0000"/>
        <rFont val="Calibri"/>
        <family val="2"/>
      </rPr>
      <t>ON STREAM 10/3/2019</t>
    </r>
  </si>
  <si>
    <t>EXPRO # 5 (SKID) 
FIXED CHOKE=24/64" , USP= 244 PSI, DSP=175 PSI, Qg (FLARED)= 0.395 MMSCFD , H2S=13 PPM, CO2=5 %</t>
  </si>
  <si>
    <t>R/U FOR SAPESCO FLUID PUMP , FILLED THE WELL BY PUMPNG 4 BBLS , PERFORMED INJECTIVITY TEST WITH PUMPING RATE +/- 0.25 BBL/MIN ,
                           WHP INCREASED FROM ZERO TO 3000 PSI WITHEN 6 MIN , TOTAL PUMPED = 1.5 BBLS , STOPPED PUMPING , WHP DECREASED TO 2900 PSI WITHEN 35 MIN , R/D FOR SAPESCO.</t>
  </si>
  <si>
    <t>INJECTIVITY</t>
  </si>
  <si>
    <t>EXPRO # 2 (TMU)
 FREQ= 50 Hz , CURR.=71 A,  Pi=1915 PSI, Pd=4031 PSI, USP/DSP=270/228  PSI, BHT=245 F , Tm= 312 F, WHT = 241 F</t>
  </si>
  <si>
    <t xml:space="preserve">EXPRO #3 (TMU)
 FREQ = 50 HZ , CURR. = 23 A, PIP = 1460 PSI , PDP =4492 PSI , Ti = 226.6 F ,Tm = 266 F. WHP= 1000 PSI </t>
  </si>
  <si>
    <t>EXPRO # 5 (SKID) 
FIXED CHOKE=24/64" , USP= 225 PSI, DSP=160 PSI, Qg (FLARED)= 0.332 MMSCFD , H2S=13 PPM, CO2=5 %</t>
  </si>
  <si>
    <t>EXPRO #6 (SKID)
FIXED CH.S =24/64" , USP/DSP=215 / 120 PSI , Qg (FLARED)= 0.314 MMSCFD, 
H2S=12 PPM, CO2=8%</t>
  </si>
  <si>
    <t>PLAN TO TRANSFERE TO NE-69</t>
  </si>
  <si>
    <r>
      <t>WELL ( N/F )</t>
    </r>
    <r>
      <rPr>
        <sz val="16"/>
        <rFont val="Calibri"/>
        <family val="2"/>
      </rPr>
      <t xml:space="preserve"> :</t>
    </r>
    <r>
      <rPr>
        <b/>
        <sz val="16"/>
        <rFont val="Calibri"/>
        <family val="2"/>
      </rPr>
      <t xml:space="preserve">    FALAK-3</t>
    </r>
  </si>
  <si>
    <t>MASAJED</t>
  </si>
  <si>
    <r>
      <t xml:space="preserve">AEB-II G  ( 9838 - 9856 )
</t>
    </r>
    <r>
      <rPr>
        <b/>
        <sz val="12"/>
        <color rgb="FF008000"/>
        <rFont val="Calibri"/>
        <family val="2"/>
      </rPr>
      <t>MASAJED (11,476’– 11,483’) &amp; (11,493’– 11,514’) &amp; (11,576’– 11,598’)</t>
    </r>
  </si>
  <si>
    <t>EXPRO # 5 (SKID) 
FIXED CHOKE=24/64" , USP= 230 PSI, DSP=155 PSI, Qg (FLARED)= 0.325 MMSCFD , H2S=13 PPM, CO2=5 %</t>
  </si>
  <si>
    <t>EXPRO #6 (SKID)
FIXED CH.S =24/64" , USP/DSP=220/ 114 PSI , Qg (FLARED)=0.293 MMSCFD, H2S=12 PPM, CO2=8%</t>
  </si>
  <si>
    <t>ROD NO. ( 42X1" ) PARTED, FISHED OK, REPLACED,R.TRIP W /1.75" DHP INSTEAD OF OF 2" DHP, ONSTREAM</t>
  </si>
  <si>
    <t>EXPRO # 5 (SKID) 
FIXED CHOKE=24/64" , USP= 222 PSI, DSP=158 PSI, Qg (FLARED)= 0.337 MMSCFD , H2S=13 PPM, CO2=5 %</t>
  </si>
  <si>
    <t>EXPRO #6 (SKID)
FIXED CH.S =24/64" , USP/DSP=218/ 116 PSI , Qg (FLARED)=0.296 MMSCFD, 
H2S=12 PPM, CO2=8%</t>
  </si>
  <si>
    <t>EXPRO # 5 (SKID) 
FIXED CHOKE=24/64" , USP= 225 PSI, DSP=164 PSI, Qg (FLARED)= 0.358 MMSCFD , H2S=13 PPM, CO2=5 %</t>
  </si>
  <si>
    <t>EXPRO #6 (SKID)
FIXED CH.S =24/64" , USP/DSP=215/ 115 PSI , Qg (FLARED)=0.294 MMSCFD, H2S=12 PPM, CO2=8%</t>
  </si>
  <si>
    <t>ROD 11X1" PARTED, TRY TO FISH, WITHOUT SUCCESS, SECURED THE WELL.</t>
  </si>
  <si>
    <t>EXPRO # 5 (SKID) 
FIXED CHOKE=24/64" , USP= 226 PSI, DSP=166 PSI, Qg (FLARED)= 0.361 MMSCFD , H2S=13 PPM, CO2=5 %</t>
  </si>
  <si>
    <t>EXPRO #6 (SKID)
FIXED CH.S =24/64" , USP/DSP=215/ 113 PSI , Qg (FLARED)=0.282 MMSCFD, H2S=12 PPM, CO2=8%</t>
  </si>
  <si>
    <t>EXPRO #6 (SKID)
FIXED CH.S =24/64" , USP/DSP=215/ 113 PSI , Qg (FLARED)=0.269 MMSCFD, H2S=12 PPM, CO2=8%</t>
  </si>
  <si>
    <t>EXPRO # 5 (SKID) 
FIXED CHOKE=24/64" , USP= 227 PSI, DSP=164 PSI, Qg (FLARED)= 0.359 MMSCFD , H2S=13 PPM, CO2=5 %</t>
  </si>
  <si>
    <t xml:space="preserve"> TRIPPED DUE TO HIGH TM , MEGGERED DH SYSEM FOUN PH-PH=5,9 BALANCED,
 PH-GR=0.012 M OHM , EXPECTED DH SENSOR PROBLEM, BYPASSED OK 
, STARED SMOOYHLY TO 50 HZ.</t>
  </si>
  <si>
    <r>
      <t xml:space="preserve">UNDER W/O TO W.S.O. , ADD PERF. &amp; C/S F/ ESP T/N.F. , </t>
    </r>
    <r>
      <rPr>
        <b/>
        <sz val="12"/>
        <color rgb="FF336600"/>
        <rFont val="Calibri"/>
        <family val="2"/>
      </rPr>
      <t>TAGGED BTM AT 12115 FT BY 7" TAPPER MILL</t>
    </r>
    <r>
      <rPr>
        <b/>
        <sz val="12"/>
        <color rgb="FF0000FF"/>
        <rFont val="Calibri"/>
        <family val="2"/>
      </rPr>
      <t xml:space="preserve">, </t>
    </r>
    <r>
      <rPr>
        <b/>
        <sz val="12"/>
        <color theme="3"/>
        <rFont val="Calibri"/>
        <family val="2"/>
      </rPr>
      <t>SPOT 15 FT CEMENT</t>
    </r>
    <r>
      <rPr>
        <b/>
        <sz val="12"/>
        <color rgb="FF0000FF"/>
        <rFont val="Calibri"/>
        <family val="2"/>
      </rPr>
      <t xml:space="preserve">, </t>
    </r>
    <r>
      <rPr>
        <b/>
        <sz val="12"/>
        <color rgb="FFFF0000"/>
        <rFont val="Calibri"/>
        <family val="2"/>
      </rPr>
      <t>ADD PERF MASAJED (11,476’– 11,483’) &amp; (11,493’– 11,514’) &amp; (11,576’– 11,598’)</t>
    </r>
    <r>
      <rPr>
        <b/>
        <sz val="12"/>
        <color rgb="FF0000FF"/>
        <rFont val="Calibri"/>
        <family val="2"/>
      </rPr>
      <t xml:space="preserve">, INSTALL N/F COMPL. ASSY. ( STRADDLE PKR ), LIFT WELL BY N2, NO RETURN FROM FORMATION, </t>
    </r>
    <r>
      <rPr>
        <b/>
        <sz val="12"/>
        <color rgb="FF008000"/>
        <rFont val="Calibri"/>
        <family val="2"/>
      </rPr>
      <t xml:space="preserve">PERFORM INJECTIVITY TEST (0.25 BPM, TOT. PUMPED 1.5 BBLS WHP 2200 PSI), </t>
    </r>
    <r>
      <rPr>
        <b/>
        <sz val="12"/>
        <color rgb="FFFF0000"/>
        <rFont val="Calibri"/>
        <family val="2"/>
      </rPr>
      <t>SPOT 10 BBLS 15% HCl</t>
    </r>
    <r>
      <rPr>
        <b/>
        <sz val="12"/>
        <color rgb="FF008000"/>
        <rFont val="Calibri"/>
        <family val="2"/>
      </rPr>
      <t xml:space="preserve">, </t>
    </r>
    <r>
      <rPr>
        <b/>
        <sz val="12"/>
        <color rgb="FF0000FF"/>
        <rFont val="Calibri"/>
        <family val="2"/>
      </rPr>
      <t xml:space="preserve">PERFORM INJECTIVITY TEST (0.5 BPM, TOT. PUMPED 30 BBLS, WHP 0 PSI), </t>
    </r>
    <r>
      <rPr>
        <b/>
        <sz val="12"/>
        <color rgb="FF008000"/>
        <rFont val="Calibri"/>
        <family val="2"/>
      </rPr>
      <t xml:space="preserve">LIFT WELL BY N2 AT DEPTH 11000 FT, RETURN (WATER 210,000 NaCl &amp; N2), </t>
    </r>
    <r>
      <rPr>
        <b/>
        <sz val="12"/>
        <color rgb="FFFF0000"/>
        <rFont val="Calibri"/>
        <family val="2"/>
      </rPr>
      <t>SECURED WELL.</t>
    </r>
  </si>
  <si>
    <r>
      <rPr>
        <b/>
        <sz val="12"/>
        <color rgb="FFFF0000"/>
        <rFont val="Calibri"/>
        <family val="2"/>
      </rPr>
      <t xml:space="preserve">EXPRO #3 (TMU),
</t>
    </r>
    <r>
      <rPr>
        <b/>
        <sz val="11"/>
        <color rgb="FFFF0000"/>
        <rFont val="Arial"/>
        <family val="2"/>
      </rPr>
      <t xml:space="preserve"> FIXED CH.S.= 40/64"</t>
    </r>
    <r>
      <rPr>
        <b/>
        <sz val="11"/>
        <color rgb="FF0000FF"/>
        <rFont val="Arial"/>
        <family val="2"/>
      </rPr>
      <t xml:space="preserve">, USP/DSP= 900/200 PSI, GAS RATE ( FLARED ) = 4.557 MMSCFD ,H2S=15,CO2=5 </t>
    </r>
  </si>
  <si>
    <r>
      <rPr>
        <b/>
        <sz val="12"/>
        <color indexed="12"/>
        <rFont val="Calibri"/>
        <family val="2"/>
      </rPr>
      <t>EXPRO #3 (TMU),</t>
    </r>
    <r>
      <rPr>
        <b/>
        <sz val="11"/>
        <color rgb="FFFF0000"/>
        <rFont val="Calibri"/>
        <family val="2"/>
      </rPr>
      <t xml:space="preserve">( </t>
    </r>
    <r>
      <rPr>
        <b/>
        <sz val="11"/>
        <color rgb="FFFF0000"/>
        <rFont val="Arial"/>
        <family val="2"/>
        <charset val="204"/>
      </rPr>
      <t>12 HRS TESTING</t>
    </r>
    <r>
      <rPr>
        <b/>
        <sz val="11"/>
        <color rgb="FFFF0000"/>
        <rFont val="Arial"/>
        <family val="2"/>
      </rPr>
      <t xml:space="preserve"> )
</t>
    </r>
    <r>
      <rPr>
        <b/>
        <sz val="11"/>
        <color rgb="FF0000FF"/>
        <rFont val="Arial"/>
        <family val="2"/>
      </rPr>
      <t xml:space="preserve"> </t>
    </r>
    <r>
      <rPr>
        <b/>
        <sz val="11"/>
        <color rgb="FFFF0000"/>
        <rFont val="Arial"/>
        <family val="2"/>
      </rPr>
      <t>FIXED CH.S.= 32/64"</t>
    </r>
    <r>
      <rPr>
        <b/>
        <sz val="11"/>
        <color rgb="FF0000FF"/>
        <rFont val="Arial"/>
        <family val="2"/>
      </rPr>
      <t xml:space="preserve">, USP/DSP= 1200/205 PSI, GAS RATE (FLARED) = 3.852 MMSCFD ,H2S=15,CO2=5 </t>
    </r>
  </si>
  <si>
    <t>1.5" SLIM ANCHOR</t>
  </si>
  <si>
    <t>INCREASED CHOKE SIZE FROM 24/64" TO 32/64"</t>
  </si>
  <si>
    <t>INCREASED CHOKE SIZE FROM 32/64" TO 40/64"</t>
  </si>
  <si>
    <r>
      <t xml:space="preserve">EXPRO #3 (TMU),
</t>
    </r>
    <r>
      <rPr>
        <b/>
        <sz val="12"/>
        <color rgb="FFFF0000"/>
        <rFont val="Calibri"/>
        <family val="2"/>
        <charset val="204"/>
      </rPr>
      <t xml:space="preserve"> FIXED CH.S.= 40/64"</t>
    </r>
    <r>
      <rPr>
        <b/>
        <sz val="12"/>
        <color indexed="12"/>
        <rFont val="Calibri"/>
        <family val="2"/>
      </rPr>
      <t xml:space="preserve">, USP/DSP= 900/205 PSI, GAS RATE ( FLARED ) = 4.484 MMSCFD ,H2S=15,CO2=5 </t>
    </r>
  </si>
  <si>
    <t xml:space="preserve"> SHUT IN THE WELL AT 2:00 AM FOR BUILD UP PERIOD</t>
  </si>
  <si>
    <t>EXPRO #3 (TMU) , AFTER W/O</t>
  </si>
  <si>
    <t xml:space="preserve">                      EXPRO #3 (TMU)                 
   FREQ=50 HZ, PIP/PDP=180/2785 PSI, TI/TM=91 /123.5 F , USP/DSP= 300/135  PSI</t>
  </si>
  <si>
    <r>
      <t xml:space="preserve"> RIH AGAIN W/  2 M.G. , SET  SAME IN R-NIPPLE (</t>
    </r>
    <r>
      <rPr>
        <b/>
        <sz val="12"/>
        <color rgb="FFFF0000"/>
        <rFont val="Calibri"/>
        <family val="2"/>
        <charset val="204"/>
      </rPr>
      <t>FOR ONE MONTH SURVEY</t>
    </r>
    <r>
      <rPr>
        <b/>
        <sz val="12"/>
        <color rgb="FF0000FF"/>
        <rFont val="Calibri"/>
        <family val="2"/>
      </rPr>
      <t>) , OPEN THE WELL WITH FIXED CHOCK SIZE 32/64”</t>
    </r>
  </si>
  <si>
    <t>EXPRO #6 (SKID)
FIXED CH.S =24/64" , USP/DSP=200/ 118 PSI , Qg (FLARED)=0.275 MMSCFD, H2S=12 PPM, CO2=8%</t>
  </si>
  <si>
    <r>
      <t xml:space="preserve">NO PUMP ACTION, R.TRIP W/1.5" SLIM DHP, TBG TEST , NOT HOLD,  MANY TRAILS TO RIH W/ S/R &amp; NEW 1.5" SLIM ANCHOR  PUMP W/ OUT SUCCESS, FOUND OBSTRUCTION DUE TO ORGANIC COMPOUND, SPOT DIESEL ,  TRY TO RIH W/ S/R &amp; ANCHOR PUMP W/ OUT SUCCESS, RETRIEVED ANCHOR PUMP, FOUND SLIPS OF ANCHOR PUMP DAMAGED &amp; PARAFFINS ON IT, REDRESSED OK, SPOTTED DIESEL, RIH W/ BRUSH ON S/R, PASSED OBSTRUCTION, POOH W/ BRUSH, TRIED TO RIH W/ SLIM ANCHOR PUMP W/ OUT SUCCESS, RIH W/ S/R ONLY IN PROGRESS, </t>
    </r>
    <r>
      <rPr>
        <b/>
        <sz val="12"/>
        <color rgb="FFFF0000"/>
        <rFont val="Calibri"/>
        <family val="2"/>
      </rPr>
      <t>WAITING W/O.</t>
    </r>
  </si>
  <si>
    <t xml:space="preserve">EXPRO #5 (SKID)
FIXED CH.S.= 32/64", USP/DSP= 1250/216 PSI, Qg ( FLARED ) = 3.720 MMSCFD , H2S=15 PPM ,CO2=5 % </t>
  </si>
  <si>
    <t xml:space="preserve">                                           EXPRO #5 (SKID)                                            FIXED CH.S.= 32/64", USP/DSP= 1250 /232 PSI, Qg ( FLARED ) = 3.535 MMSCFD , H2S=15 PPM ,CO2=5 % </t>
  </si>
  <si>
    <t xml:space="preserve">EXPRO #5 (SKID)
FIXED CH.S.= 32/64", USP/DSP= 1240/197 PSI, Qg ( FLARED ) = 3.704 MMSCFD , H2S=15 PPM ,CO2=5 % </t>
  </si>
  <si>
    <t>KH-III-D</t>
  </si>
  <si>
    <r>
      <t>FINISHED DRILLING,</t>
    </r>
    <r>
      <rPr>
        <b/>
        <sz val="12"/>
        <color rgb="FFFF0000"/>
        <rFont val="Calibri"/>
        <family val="2"/>
      </rPr>
      <t xml:space="preserve"> </t>
    </r>
    <r>
      <rPr>
        <b/>
        <sz val="12"/>
        <color rgb="FF0000FF"/>
        <rFont val="Calibri"/>
        <family val="2"/>
      </rPr>
      <t>COMPLETED AS OIL PRODUCER</t>
    </r>
    <r>
      <rPr>
        <b/>
        <sz val="12"/>
        <color rgb="FFFF0000"/>
        <rFont val="Calibri"/>
        <family val="2"/>
      </rPr>
      <t xml:space="preserve">, PERFORATE KH-III-A (12,874 – 12,890) 16 FT Pr= 5290 PSI Tr= 270 F BY 4.5" CSG GUN &amp; </t>
    </r>
    <r>
      <rPr>
        <b/>
        <sz val="12"/>
        <color rgb="FF008000"/>
        <rFont val="Calibri"/>
        <family val="2"/>
      </rPr>
      <t>PERFORATE KH-II-D (13,638 – 13,668) 30 FT Pr=5870 PSI TR=285 F BY TCP</t>
    </r>
    <r>
      <rPr>
        <b/>
        <sz val="12"/>
        <color rgb="FF379947"/>
        <rFont val="Calibri"/>
        <family val="2"/>
      </rPr>
      <t>, INSTALL NATURAL FLOW SELECTIVE COMPLETION ON 3-1/2" VAM-TOP TBG,</t>
    </r>
    <r>
      <rPr>
        <b/>
        <sz val="12"/>
        <color rgb="FFFF0000"/>
        <rFont val="Calibri"/>
        <family val="2"/>
      </rPr>
      <t xml:space="preserve"> KH-III-A ISOLATED AGAINST SSD</t>
    </r>
    <r>
      <rPr>
        <b/>
        <sz val="12"/>
        <color rgb="FF379947"/>
        <rFont val="Calibri"/>
        <family val="2"/>
      </rPr>
      <t xml:space="preserve">, KH-III-D ONLY ON PROD, </t>
    </r>
    <r>
      <rPr>
        <b/>
        <sz val="12"/>
        <color rgb="FF0000FF"/>
        <rFont val="Calibri"/>
        <family val="2"/>
      </rPr>
      <t xml:space="preserve">
** DIVERTED TO EXPRO TEST PACKAGE, GAS TO FLARE AND OIL TO PROCESS.
** DIVERTED TO FIXED CHOKE 24/64" , INSTALLED M.G ON 3/4/2019</t>
    </r>
  </si>
  <si>
    <t xml:space="preserve"> RETRIEVED 2 M.G. (EXPRO.) FOR  KH-III-D (13,638 – 13,668)
AT CHOKE 24/64" , PWF = 3800 PSI , BHT = 289 F , 
AT CHOKE 32/64" , PWF = 3009 PSI , BHT = 286 F 
AT CHOKE 40/64" , PWF = 2430 PSI , BHT = 282 F 
PS=5640 PSI , BHT=284 F , SHUT IN WHP = 2800 PSI AFTER 17 HRS</t>
  </si>
  <si>
    <t>TOTAL RET. 9 RODS</t>
  </si>
  <si>
    <t>28X1" + 119X7/8" + 78X1"</t>
  </si>
  <si>
    <t xml:space="preserve">FREQ.= 48 HZ , CURR.= --- A , PIP/PDP= 1815/4100 PSI , Ti = 248 f, Tm= 280 F , USP/DSP = 500 / 232  PSI , </t>
  </si>
  <si>
    <t>FREQ= 50 HZ, CURR. = 11.75 AMP, PIP/PDP=182 /2801 PSI, TI/TM= 91/123 C , USP/DSP= 400/150 PSI , WHT= 74 C</t>
  </si>
  <si>
    <t xml:space="preserve"> FREQ=50 Hz, CURR= 49 A, PIP=1775 PSI, PDP=2845 PSI , Ti= 230 F , Tm =292  F., USP / DSP = ---- / 215 PSI , WHT= 236 F</t>
  </si>
  <si>
    <t xml:space="preserve">DOWN HOLE SENSORE FAILURE </t>
  </si>
  <si>
    <t xml:space="preserve"> FREQ=50 Hz, CURR= 49 A, USP / DSP = ---- / 220 PSI , WHT= 240 F</t>
  </si>
  <si>
    <t xml:space="preserve">FREQ.= 50 HZ, CURR.= 22 AMP, PIP= 653 PSI, PDP= 4166 PSI , TI= 227.6 F, TM= 256 F , USP/DSP = 650/ 140 PSI , WHT= 66 C </t>
  </si>
  <si>
    <t xml:space="preserve">FREQ.= 45 HZ, CURR.= 47 AMP, PIP= 2005 PSI, PDP= 3630 PSI , TI= 244.4 F, TM= 287.8 F , USP/DSP = 300/ 220 PSI , WHT= 225 F </t>
  </si>
  <si>
    <t xml:space="preserve">FREQ.= 50 HZ, CURR.= 58 AMP, PIP= 2805 PSI, PDP= 4895 PSI , TI= 247 F, TM= 312 F , USP/DSP = 300/ 230 PSI , WHT= 153 F </t>
  </si>
  <si>
    <t xml:space="preserve">FREQ.= 50 HZ, CURR.= 54.7 AMP,  USP/DSP = 400/ 235 PSI , WHT= 180 F </t>
  </si>
  <si>
    <t xml:space="preserve">EXPRO #5 (SKID)
FIXED CH.S.= 32/64", USP/DSP= 1226/198 PSI, Qg ( FLARED ) = 3.647 MMSCFD , H2S=15 PPM ,CO2=5 % </t>
  </si>
  <si>
    <t>THE WELL HAS PERFORMED PRODUCTION TEST , FOUND NO PUMP ACTION.</t>
  </si>
  <si>
    <t xml:space="preserve">EXPRO #5 (SKID)
FIXED CH.S.= 32/64", USP/DSP= 1208/198 PSI, Qg ( FLARED ) = 3.624 MMSCFD , H2S=15 PPM ,CO2=5 % </t>
  </si>
  <si>
    <t>EXPRO #6 (SKID)
FIXED CH.S =24/64" , USP/DSP=207/118 PSI , Qg (FLARED)=0.277 MMSCFD, 
H2S=12 PPM, CO2=8%</t>
  </si>
  <si>
    <t xml:space="preserve">EXPRO #5 (SKID)
FIXED CH.S.= 32/64", USP/DSP= 1195/195 PSI, Qg ( FLARED ) = 3.593 MMSCFD , H2S=15 PPM ,CO2=5 % </t>
  </si>
  <si>
    <t>SLIGHT FLUID POUND, P.FILLAGE 95%</t>
  </si>
  <si>
    <t>NORMAL CARD,     S.F.L FOR (B-III, IV )</t>
  </si>
  <si>
    <r>
      <t xml:space="preserve">F.POUND, </t>
    </r>
    <r>
      <rPr>
        <b/>
        <sz val="12"/>
        <color rgb="FFFF0000"/>
        <rFont val="Calibri"/>
        <family val="2"/>
        <scheme val="minor"/>
      </rPr>
      <t>FILLAGE 74 %</t>
    </r>
  </si>
  <si>
    <t>NO PUMP ACTION , RESET, NOT PROD. , R.TRIP, CHANGED ( 28X7/8" + 8X1" ) COUPLINGS, ON STREAM.</t>
  </si>
  <si>
    <t>EXPRO #5 (SKID)
FIXED CH.S.= 32/64", USP/DSP= 1160/190 PSI, Qg ( FLARED ) = 3.514 MMSCFD , H2S=15 PPM ,CO2=5 %</t>
  </si>
  <si>
    <t>NO PUMP ACTION, R.TRIP, HYDROTEST , HOLD OK , ON STREAM</t>
  </si>
  <si>
    <t>SLIGHT F.POUND , P.FILLAGE= 90%</t>
  </si>
  <si>
    <t>SLIGHT F.POUND , P.FILL.=85%</t>
  </si>
  <si>
    <t>SEVERE FLUID POUND , P.FILLAGE +/- 18 %</t>
  </si>
  <si>
    <t xml:space="preserve">EXPRO # 2 (TMU) </t>
  </si>
  <si>
    <t>EXPRO #5 (SKID)
FIXED CH.S.= 32/64", USP/DSP= 1085/200 PSI, Qg ( FLARED ) = 3.339 MMSCFD , H2S=15 PPM ,CO2=5 %</t>
  </si>
  <si>
    <t>EXPRO #6 (SKID)
FIXED CH.S =24/64" , USP/DSP=212/115 PSI , Qg (FLARED)=0.281 MMSCFD, 
H2S=12 PPM, CO2=8%</t>
  </si>
  <si>
    <t>change all S/R 25X1"+120X7/8"+80X1"  ( 1" N-97 NEW, 7/8" N-97 COND-2 )</t>
  </si>
  <si>
    <t xml:space="preserve">EXPRO #5 (SKID)
FIXED CH.S.= 32/64", USP/DSP= 1130/195 PSI, Qg ( FLARED ) = 3.431 MMSCFD , H2S=15 PPM ,CO2=5 % </t>
  </si>
  <si>
    <t xml:space="preserve">EXPRO #5 (SKID)
FIXED CH.S.= 32/64", USP/DSP= 1110/190 PSI, Qg ( FLARED ) = 3.386 MMSCFD , H2S=15 PPM ,CO2=5 % </t>
  </si>
  <si>
    <t xml:space="preserve">EXPRO #5 (SKID)
FIXED CH.S.= 32/64", USP/DSP= 1100/200 PSI, Qg ( FLARED ) = 3.377 MMSCFD , H2S=15 PPM ,CO2=5 % </t>
  </si>
  <si>
    <t xml:space="preserve">EXPRO #5 (SKID)
FIXED CH.S.= 32/64", USP/DSP= 1070/185 PSI, Qg ( FLARED ) = 3.290 MMSCFD , H2S=15 PPM ,CO2=5 % </t>
  </si>
  <si>
    <t>PROD F/CSG</t>
  </si>
  <si>
    <t xml:space="preserve">EXPRO #5 (SKID)
FIXED CH.S.= 32/64", USP/DSP= 1050/180 PSI, Qg ( FLARED ) = 3.249 MMSCFD , H2S=15 PPM ,CO2=5 % </t>
  </si>
  <si>
    <t xml:space="preserve">EXPRO #5 (SKID)
FIXED CH.S.= 32/64", USP/DSP= 1060/180 PSI, Qg ( FLARED ) = 3.202 MMSCFD , H2S=15 PPM ,CO2=5 % </t>
  </si>
  <si>
    <t>MANY TRIALS TO RETRIEVE M.G, WITHOUT SUCCESS, RIH W/ 2.6" LIB, FOUND MARK FISH NECK.</t>
  </si>
  <si>
    <t xml:space="preserve">EXPRO #5 (SKID)
FIXED CH.S.= 32/64", USP/DSP= 1055/175 PSI, Qg ( FLARED ) = 3.177 MMSCFD , H2S=15 PPM ,CO2=5 % </t>
  </si>
  <si>
    <t xml:space="preserve"> RIH W/ 2.75" PX PLUG SET SAME IN X-NIPPLE, RIH WITH IT'S PRONG SET SAME , POOH WITH SP RUNNING TOOL,BLEED OF PRESSURE F/ 2400 PSI TO 1800 PSI, WHP INCREASED TO 2200 PSI WITHIN 50 MIN , BLEED OF PRESSURE  AGAIN F/ 2200 PSI TO/ 1300 PSI, WHP INCREASED  TO 1800 PSI WITHIN 15 MIN ,  RIH WITH SP TOOL, PERFORMED JARING DOWN, BLEED OF PRESSURE, FOUND THE SAME RESULTS., POOH WITH PRONG , RIH WITH GR TOOL TO RETRIEVE PX-PLUG, RETRIEVED OK, OPENED THE WELL TO PRODUCTION @ CHOKE 32/64"</t>
  </si>
  <si>
    <t>EXPRO #6 (SKID)
FIXED CH.S =24/64" , USP/DSP=210/123 PSI , Qg (FLARED)=0.29 MMSCFD, 
H2S=12 PPM, CO2=8%</t>
  </si>
  <si>
    <t xml:space="preserve">EXPRO #5 (SKID)
FIXED CH.S.= 32/64", USP/DSP= 1020/185 PSI, Qg ( FLARED ) = 3.15 MMSCFD , H2S=15 PPM ,CO2=5 % </t>
  </si>
  <si>
    <r>
      <t xml:space="preserve">EXPRO #3 (TMU), KH-III-D
</t>
    </r>
    <r>
      <rPr>
        <b/>
        <sz val="12"/>
        <color rgb="FFFF0000"/>
        <rFont val="Calibri"/>
        <family val="2"/>
        <charset val="204"/>
      </rPr>
      <t xml:space="preserve"> FIXED CH.S.= 24/64",</t>
    </r>
    <r>
      <rPr>
        <b/>
        <sz val="12"/>
        <color indexed="12"/>
        <rFont val="Calibri"/>
        <family val="2"/>
      </rPr>
      <t xml:space="preserve"> USP/DSP= 1650/195 PSI, GAS RATE (FLARED) = 3.044 MMSCFD ,H2S=15,CO2=5 </t>
    </r>
  </si>
  <si>
    <r>
      <t xml:space="preserve">EXPRO #5 (SKID) , </t>
    </r>
    <r>
      <rPr>
        <b/>
        <sz val="12"/>
        <color rgb="FFFF0000"/>
        <rFont val="Calibri"/>
        <family val="2"/>
        <charset val="204"/>
      </rPr>
      <t>KH-II-A</t>
    </r>
    <r>
      <rPr>
        <b/>
        <sz val="12"/>
        <color indexed="12"/>
        <rFont val="Calibri"/>
        <family val="2"/>
      </rPr>
      <t xml:space="preserve">
FIXED CH.S.= 32/64", USP/DSP= 995/198 PSI, Qg ( FLARED ) = 2.371 MMSCFD , H2S=15 PPM ,CO2=5 % </t>
    </r>
  </si>
  <si>
    <r>
      <t xml:space="preserve"> ISOLATED KH-III-D BY PX PLUG , OPENED SSD AGAINST </t>
    </r>
    <r>
      <rPr>
        <b/>
        <sz val="12"/>
        <color rgb="FFFF0000"/>
        <rFont val="Calibri"/>
        <family val="2"/>
        <charset val="204"/>
      </rPr>
      <t>KH-II-A</t>
    </r>
    <r>
      <rPr>
        <b/>
        <sz val="12"/>
        <color rgb="FF0000FF"/>
        <rFont val="Calibri"/>
        <family val="2"/>
      </rPr>
      <t xml:space="preserve"> ON PRODUCTION , OPENED THE WELL TO PRODUCTION @ CHOKE 32/64"</t>
    </r>
  </si>
  <si>
    <t xml:space="preserve">EXPRO #5 (SKID) 
FIXED CH.S.= 32/64", USP/DSP= 796 /180 PSI, Qg ( FLARED ) = 2.086 MMSCFD , H2S=15 PPM ,CO2=5 % </t>
  </si>
  <si>
    <t>EXPRO #6 (SKID)
FIXED CH.S =24/64" , USP/DSP=210 /120 PSI , Qg (FLARED)=0.288 MMSCFD, 
H2S=12 PPM, CO2=8%</t>
  </si>
  <si>
    <t>BY PASSED TEST PACKAGE, DIVERTED THE WELL (OIL, GAS) TO PROCESS, USP=240 PSI, DSP=170 PSI.</t>
  </si>
  <si>
    <r>
      <t xml:space="preserve">RIH WITH 2 M.Gs, SET AT X-NIPPLE, </t>
    </r>
    <r>
      <rPr>
        <b/>
        <sz val="12"/>
        <color rgb="FFFF0000"/>
        <rFont val="Calibri"/>
        <family val="2"/>
        <charset val="204"/>
      </rPr>
      <t>SHUT IN WHP = 1900 PSI</t>
    </r>
    <r>
      <rPr>
        <b/>
        <sz val="12"/>
        <color rgb="FF0000FF"/>
        <rFont val="Calibri"/>
        <family val="2"/>
      </rPr>
      <t xml:space="preserve"> ,  OPENED THE WELL TO PRODUCTION (12:00 PM ) AT FIXED CHOKE 32/64"  FOR 24 HRs AS PER PROGRAM. </t>
    </r>
  </si>
  <si>
    <t xml:space="preserve">S/U </t>
  </si>
  <si>
    <t>DECR. CH. SIZE F/32" T/24" AS PE PROGRAM.</t>
  </si>
  <si>
    <t xml:space="preserve">EXPRO #5 (SKID) 
FIXED CH.S.= 24/64", USP/DSP= 740 /177 PSI, Qg ( FLARED ) = 1.128 MMSCFD , H2S=10 PPM ,CO2=6 % </t>
  </si>
  <si>
    <t>EXPRO # 3 (SKID) 
USP= 297 PSI, DSP=280PSI, Qg (FLARED)= 0.593 MMSCFD , H2S=13 PPM, CO2=5 %</t>
  </si>
  <si>
    <t xml:space="preserve">EXPRO#5 (SKID) 
FIXED CH.S.= 24/64", USP/DSP= 670 /185 PSI, Qg ( FLARED ) = 1.020 MMSCFD , H2S=10 PPM ,CO2=6 % </t>
  </si>
  <si>
    <t xml:space="preserve">EXPRO#5 (SKID) 
FIXED CH.S.= 24/64", USP/DSP= 620 /185 PSI, Qg ( FLARED ) = 0.958 8MMSCFD , H2S=10 PPM ,CO2=6 % </t>
  </si>
  <si>
    <t>EXPRO #6 (SKID)
FIXED CH.S =24/64" , USP/DSP=239 /140 PSI , Qg (FLARED)=0.319 MMSCFD, 
H2S=12 PPM, CO2=8%</t>
  </si>
  <si>
    <t>NO PUMP ACTION, R.TRIP, TBG TEST NOT HOLD, WAITING FOR ANCHOR PUMP.</t>
  </si>
  <si>
    <t>NO PUMP ACTION , RESET DHP ,  ON STREAM</t>
  </si>
  <si>
    <t xml:space="preserve">EXPRO #5 (SKID) 
FIXED CH.S.= 32/64", USP/DSP= 685 /183 PSI, Qg ( FLARED ) = 1.875 MMSCFD , H2S=10 PPM ,CO2=6 % </t>
  </si>
  <si>
    <t xml:space="preserve">EXPRO #5 (SKID) 
FIXED CH.S.= 24/64", USP/DSP= 574 /175 PSI, Qg ( FLARED ) = 0.911 MMSCFD , H2S=13 PPM ,CO2=5 % </t>
  </si>
  <si>
    <t xml:space="preserve">EXPRO #5 (SKID) 
FIXED CH.S.= 24/64", USP/DSP= 510 /170 PSI, Qg ( FLARED ) = 0.801 MMSCFD , H2S=13 PPM ,CO2=5 % </t>
  </si>
  <si>
    <t xml:space="preserve">EXPRO #5 (SKID) 
FIXED CH.S.= 24/64", USP/DSP= 460 /180 PSI, Qg ( FLARED ) = 0.696 MMSCFD , H2S=13 PPM ,CO2=5 % </t>
  </si>
  <si>
    <t xml:space="preserve">EXPRO #5 (SKID) 
FIXED CH.S.= 24/64", USP/DSP= 418 /184 PSI, Qg ( FLARED ) = 0.704 MMSCFD , H2S=13 PPM ,CO2=5 % </t>
  </si>
  <si>
    <t xml:space="preserve">EXPRO #5 (SKID) 
FIXED CH.S.= 24/64", USP/DSP= 390 /181 PSI, Qg ( FLARED ) = 0.653 MMSCFD , H2S=13 PPM ,CO2=5 % </t>
  </si>
  <si>
    <t xml:space="preserve">EXPRO #5 (SKID) 
FIXED CH.S.= 24/64", USP/DSP= 370 /185 PSI, Qg ( FLARED ) = 0.625 MMSCFD , H2S=13 PPM ,CO2=5 % </t>
  </si>
  <si>
    <t xml:space="preserve">EXPRO #5 (SKID) 
FIXED CH.S.= 24/64", USP/DSP= 378/185 PSI, Qg ( FLARED ) = 0.654 MMSCFD , H2S=13 PPM ,CO2=5 % </t>
  </si>
  <si>
    <t>EXPRO #6 (SKID)
FIXED CH.S =24/64" , USP/DSP=230 /148 PSI , Qg (FLARED)=0.290 MMSCFD, 
H2S=12 PPM, CO2=8%</t>
  </si>
  <si>
    <t xml:space="preserve">EXPRO #5 (SKID) 
FIXED CH.S.= 24/64", USP/DSP= 370/186 PSI, Qg ( FLARED ) = 0.639 MMSCFD , H2S=13 PPM ,CO2=5 % </t>
  </si>
  <si>
    <t xml:space="preserve">EXPRO #5 (SKID) 
FIXED CH.S.= 24/64", USP/DSP= 375/186 PSI, Qg ( FLARED ) = 0.639 MMSCFD , H2S=13 PPM ,CO2=5 % </t>
  </si>
  <si>
    <t xml:space="preserve">SHUT IN THE WELL FOR BUILD UP AT 6:00 PM , SIWHP = 865 PSI ( AFTER 12 HRS ) </t>
  </si>
  <si>
    <t xml:space="preserve">RTERIEVED MG, CLOSED 2.75" SSD AGAINST KH-II A FORMATION,  PERFORMED NEGATIVE TEST TO 500 PSI , HOLD OK , 
                              RETRIEVED PX PRONG OK , TRY TO RETRIEVED PLUG WITHOUT SUCCESS , OPEN WELL TO PRODUCTION ON FIXED CHOKE 24/64" </t>
  </si>
  <si>
    <r>
      <t xml:space="preserve">EXPRO #5 (SKID) </t>
    </r>
    <r>
      <rPr>
        <b/>
        <sz val="12"/>
        <color rgb="FFFF0000"/>
        <rFont val="Calibri"/>
        <family val="2"/>
        <charset val="204"/>
      </rPr>
      <t>RETRIEVED PRONG ONLY</t>
    </r>
    <r>
      <rPr>
        <b/>
        <sz val="12"/>
        <color rgb="FF00B050"/>
        <rFont val="Calibri"/>
        <family val="2"/>
        <charset val="204"/>
      </rPr>
      <t xml:space="preserve"> ( KH- III D )</t>
    </r>
    <r>
      <rPr>
        <b/>
        <sz val="12"/>
        <color indexed="12"/>
        <rFont val="Calibri"/>
        <family val="2"/>
      </rPr>
      <t xml:space="preserve">
FIXED CH.S.= 24/64", USP/DSP= 950/195PSI, Qg ( FLARED ) = 2.091 MMSCFD , H2S=12 PPM ,CO2=5 % </t>
    </r>
  </si>
  <si>
    <t>NO PUMP ACTION, RESET FOR DHP, NOT PROD. REDERESED DHP, NOT PROD. , WAITING FOR SLIM ANCHOR PUMP</t>
  </si>
  <si>
    <t>12"</t>
  </si>
  <si>
    <t>INCREASED SH.SIZE F/ 8" T/ 12"</t>
  </si>
  <si>
    <t xml:space="preserve">EXPRO #5 (SKID) 
FIXED CH.S.= 32/64", USP/DSP= 490/170PSI, Qg ( FLARED ) = 2.349 MMSCFD , H2S=12 PPM ,CO2=5 % </t>
  </si>
  <si>
    <r>
      <t>STOPPED THE WELL DUE TO HIGH WATER CUR ( 99 % ) ,</t>
    </r>
    <r>
      <rPr>
        <b/>
        <sz val="16"/>
        <color rgb="FFFF0000"/>
        <rFont val="Calibri"/>
        <family val="2"/>
      </rPr>
      <t xml:space="preserve"> MOVE VSD TO JAS. 10.</t>
    </r>
  </si>
  <si>
    <t xml:space="preserve">EXPRO #5 (SKID) 
FIXED CH.S.= 24/64", USP/DSP= 850/185 PSI, Qg ( FLARED ) = 1.966 MMSCFD , H2S=12 PPM ,CO2=5 % </t>
  </si>
  <si>
    <t>S.U</t>
  </si>
  <si>
    <t>INCREASED CHOKE SIZE  F/24 T/32".</t>
  </si>
  <si>
    <t>DECREASED CHOKE  F/32" T/24" .</t>
  </si>
  <si>
    <t xml:space="preserve">EXPRO #5 (SKID) 
FIXED CH.S.= 24/64", USP/DSP= 850/185 PSI, Qg ( FLARED ) = 1.958 MMSCFD , H2S=13 PPM ,CO2=5 % </t>
  </si>
  <si>
    <t>EXPRO # 2 (TMU)
 FREQ=45 HZ,CURR.I=47.7 A,  PIP =1948  PSI, PDP = 3640 PSI, Ti =244 F , Tm=288 f, DSP=250 PSI      WHT=226 F</t>
  </si>
  <si>
    <t xml:space="preserve">   EXPRO #3 (TMU)                                          
    FREQ= 50 Hz , CURR.=71.6 A,  Pi=1860 PSI, Pd=4030 PSI, USP/DSP=270/230  PSI, BHT=245 F , Tm= 312 F, WHT =242 F</t>
  </si>
  <si>
    <t xml:space="preserve">   EXPRO #3 (TMU)                                                
 FREQ=50  Hz , CUR= 82/84  A , USP/ DSP = 220/190  PSI , PIP=  1560 PSI , PDP=3510 PSI , Ti /Tm =263/ n.a  , WHT= 235 F </t>
  </si>
  <si>
    <t>EXPRO #3 (TMU)
 FREQ= 50 Hz, CUR= 57.5 A , PIP/PDP = 2810 / 4895 PSI , Ti/Tm= 247 / 312 F, USP/DSP = 520/200 PSI, WHT= 234 F</t>
  </si>
  <si>
    <t>EXPRO #3 (TMU)
 FREQ= 50 Hz, CUR=  77/80 A , USP/DSP = 445/225 PSI, WHT= 237 F</t>
  </si>
  <si>
    <t xml:space="preserve">EXPRO # 3 (TMU)
FREQ = 50 HZ , CURR. = 21.8 A, PIP = 900 PSI , PDP =N/A PSI , Ti = 226 F ,Tm = 257.5 F. WHP= 700 PSI </t>
  </si>
  <si>
    <t>EXPRO # 3 (TMU)
FREQ=48 HZ, CURR=83/84 A, PIP = 1760 PSI, PDP = 4080 PSI, Ti = 248 F ,
 Tm=280 f, WHT = 238 F, DSP = 195 PSI , H2S=2 PPM, CO2=3 %</t>
  </si>
  <si>
    <t xml:space="preserve">EXPRO #5 (SKID) 
FIXED CH.S.= 24/64", USP/DSP=900/185 PSI, Qg ( FLARED ) = 1.978 MMSCFD , H2S=13 PPM ,CO2=5 % </t>
  </si>
  <si>
    <r>
      <t xml:space="preserve"> R/U FOR HALL. S/L  UNIT AND PCE, SHUT-IN THE WELL TO RIH W/ GS PULLING TOOL, </t>
    </r>
    <r>
      <rPr>
        <b/>
        <sz val="12"/>
        <color rgb="FFFF0000"/>
        <rFont val="Calibri"/>
        <family val="2"/>
        <charset val="204"/>
      </rPr>
      <t>RETRIEVED PX PLUG</t>
    </r>
    <r>
      <rPr>
        <b/>
        <sz val="12"/>
        <color rgb="FF0000FF"/>
        <rFont val="Calibri"/>
        <family val="2"/>
      </rPr>
      <t>, OPENED WELL TO EXPRO.</t>
    </r>
  </si>
  <si>
    <t xml:space="preserve">EXPRO #5 (SKID) 
FIXED CH.S.= 24/64", USP/DSP=980/185 PSI, Qg ( FLARED ) = 2.196 MMSCFD , H2S=13 PPM ,CO2=5 % </t>
  </si>
  <si>
    <t>EXPRO #6 (SKID)
FIXED CH.S =24/64" , USP/DSP=215/134 PSI , Qg (FLARED)= 0.305 MMSCFD, H2S=12 PPM, CO2=8%</t>
  </si>
  <si>
    <r>
      <rPr>
        <b/>
        <sz val="12"/>
        <color rgb="FF0000FF"/>
        <rFont val="Calibri"/>
        <family val="2"/>
      </rPr>
      <t>POOH W/ S/R &amp; DHP, L/D SAME, SECURED THE WELL,</t>
    </r>
    <r>
      <rPr>
        <b/>
        <sz val="12"/>
        <color indexed="10"/>
        <rFont val="Calibri"/>
        <family val="2"/>
      </rPr>
      <t xml:space="preserve"> WAITING W/O</t>
    </r>
  </si>
  <si>
    <t xml:space="preserve">FREQ.= 45 HZ, CURR.= 47 AMP, PIP= 1936 PSI, PDP= 3652 PSI , TI= --- F, TM=---- F ,
 USP/DSP = 300/ 250 PSI , WHT= 224 F </t>
  </si>
  <si>
    <t xml:space="preserve">FREQ.= 50 HZ, CURR.= 58 AMP, PIP= 2807 PSI, PDP= 4895 PSI , TI= 246 F, TM= 311 F , 
USP/DSP = 510/ 176 PSI , WHT= 230 F </t>
  </si>
  <si>
    <t xml:space="preserve">  FREQ= 50 Hz , CURR.=70 A ,  USP/DSP=240/180  PSI,</t>
  </si>
  <si>
    <t xml:space="preserve">FREQ.= 50 HZ , CURR.= 9.9 A , PIP/PDP= 1763/4080 PSI , Ti = 248 f, Tm= 279 F , 
USP/DSP = 500 / 230  PSI , </t>
  </si>
  <si>
    <t xml:space="preserve">FREQ= 50 HZ, CURR. = 11  AMP, PIP/PDP=187 /2789 PSI, TI/TM= 90/123 C ,
 USP/DSP= 350/180 PSI </t>
  </si>
  <si>
    <t>UPPER PKR @ 6007 FT LOWER PKR @ 6107 FT</t>
  </si>
  <si>
    <r>
      <t xml:space="preserve">UNDER W/O DUE TO TBG LEAK, FOUND  CRACK ( 1 FT X 1.5 CM ) IN JT NO. 189 ( JT WHICH IS DIRECTLY ABOVE P.S.N), TAGGED T.D. @ 6300 FT ( BY CLEAN OUT ASSY ), </t>
    </r>
    <r>
      <rPr>
        <b/>
        <sz val="12"/>
        <color rgb="FF008000"/>
        <rFont val="Calibri"/>
        <family val="2"/>
      </rPr>
      <t>PERFORATED B-V(6190-6210) 20 FT</t>
    </r>
    <r>
      <rPr>
        <b/>
        <sz val="12"/>
        <color rgb="FF0000FF"/>
        <rFont val="Calibri"/>
        <family val="2"/>
      </rPr>
      <t xml:space="preserve">, </t>
    </r>
    <r>
      <rPr>
        <b/>
        <sz val="12"/>
        <rFont val="Calibri"/>
        <family val="2"/>
      </rPr>
      <t>INSTALLED SELECTIVE COMPLETION</t>
    </r>
    <r>
      <rPr>
        <b/>
        <sz val="12"/>
        <color rgb="FF0000FF"/>
        <rFont val="Calibri"/>
        <family val="2"/>
      </rPr>
      <t xml:space="preserve">, </t>
    </r>
    <r>
      <rPr>
        <b/>
        <sz val="12"/>
        <color rgb="FFFF0000"/>
        <rFont val="Calibri"/>
        <family val="2"/>
      </rPr>
      <t xml:space="preserve">ISOLATED B-I (5910'-5940') 30 FT , (5968'-5972') 4 FT , (5984'-5988') 4 FT AGAINST SSD &amp; ISOLATED B-III (6040'-6048') 8 FT, (6079'-6087') 8 FT BETWEEN TWO PKR &amp; SSD, </t>
    </r>
    <r>
      <rPr>
        <b/>
        <sz val="12"/>
        <color rgb="FF008000"/>
        <rFont val="Calibri"/>
        <family val="2"/>
      </rPr>
      <t xml:space="preserve">ONLY B-V ON PROD. , </t>
    </r>
    <r>
      <rPr>
        <b/>
        <sz val="12"/>
        <color rgb="FF0000FF"/>
        <rFont val="Calibri"/>
        <family val="2"/>
      </rPr>
      <t>RIH WITH 2.25" DHP W/ NEW S-88 S/R ( 25X1"+125X7/8"+84X1" ), SH.S = 8" , S.L = 128" ,</t>
    </r>
    <r>
      <rPr>
        <b/>
        <sz val="12"/>
        <color rgb="FF008000"/>
        <rFont val="Calibri"/>
        <family val="2"/>
      </rPr>
      <t xml:space="preserve"> </t>
    </r>
    <r>
      <rPr>
        <b/>
        <sz val="12"/>
        <color rgb="FFFF0000"/>
        <rFont val="Calibri"/>
        <family val="2"/>
      </rPr>
      <t>ON STREAM 22/5/2019</t>
    </r>
  </si>
  <si>
    <t>NEW S-88</t>
  </si>
  <si>
    <t xml:space="preserve">EXPRO #5 (SKID) 
FIXED CH.S.= 24/64", USP/DSP=1000/200 PSI, Qg ( FLARED ) = 2.332 MMSCFD , H2S=13 PPM ,CO2=5 % </t>
  </si>
  <si>
    <t>EXPRO #6 (SKID)
FIXED CH.S =24/64" , USP/DSP=215 /144 PSI , Qg (FLARED)=0.313 MMSCFD, H2S=12 PPM, CO2=8%</t>
  </si>
  <si>
    <t>EXPRO (TMU-2),2.25" DHP , B-V</t>
  </si>
  <si>
    <t>EXPRO # 3 (TMU) , SH.S= 12"</t>
  </si>
  <si>
    <t xml:space="preserve">EXPRO #5 (SKID) 
FIXED CH.S.= 24/64", USP/DSP=950/165 PSI, Qg ( FLARED ) = 2.209 MMSCFD , H2S=13 PPM ,CO2=5 % </t>
  </si>
  <si>
    <t xml:space="preserve">EXPRO #5 (SKID) 
FIXED CH.S.= 24/64", USP/DSP=890/165 PSI, Qg ( FLARED ) =2.074 MMSCFD , H2S=13 PPM ,CO2=5 % </t>
  </si>
  <si>
    <t>EXPRO #6 (SKID)
FIXED CH.S =24/64" , USP/DSP=210/130 PSI , Qg (FLARED)=0.352 MMSCFD, 
H2S=12 PPM, CO2=8%</t>
  </si>
  <si>
    <t xml:space="preserve">EXPRO #5 (SKID) 
FIXED CH.S.= 24/64", USP/DSP=875/152 PSI, Qg ( FLARED ) =2.024 MMSCFD , H2S=13 PPM ,CO2=5 % </t>
  </si>
  <si>
    <t>WELL ( FLOWING ) : BASMA-2</t>
  </si>
  <si>
    <t xml:space="preserve">EXPRO #5 (SKID) 
FIXED CH.S.= 24/64", USP/DSP=862/151 PSI, Qg ( FLARED ) =1.983 MMSCFD , H2S=13 PPM ,CO2=5 % </t>
  </si>
  <si>
    <t xml:space="preserve">EXPRO#2 (TMU)
FIXED CH.S.= 24/64", USP/DSP=700/162 PSI, Qg ( FLARED ) =0.312 MMSCFD , H2S=10 PPM ,CO2=4 % </t>
  </si>
  <si>
    <t xml:space="preserve">SET 2 M.G. AT 12530 FT , SHUT IN WHP = 1680 PSI AFTER 5 HRS </t>
  </si>
  <si>
    <t>B-I FRACED &amp; B-III,IV</t>
  </si>
  <si>
    <r>
      <t>NO PUMP ACTION, R.TRIP, RET. ( 10X1" ) RODS,</t>
    </r>
    <r>
      <rPr>
        <b/>
        <sz val="12"/>
        <color rgb="FFFF0000"/>
        <rFont val="Calibri"/>
        <family val="2"/>
      </rPr>
      <t xml:space="preserve"> SET ANCHOR PUMP @ 5525 FT</t>
    </r>
    <r>
      <rPr>
        <b/>
        <sz val="12"/>
        <color rgb="FF0000FF"/>
        <rFont val="Calibri"/>
        <family val="2"/>
      </rPr>
      <t>, HYDRO TEST, HOLD OK, ON STREAM.</t>
    </r>
  </si>
  <si>
    <t>NO PUMP ACTION, R.TRIP W/ 1.5" SLIM INSTEAD OF 1.75" DHP, HYDRO TEST,HOLD OK, ON STREAM</t>
  </si>
  <si>
    <t>NO PUMP ACTION, RESET FOR DHP, ON STREAM</t>
  </si>
  <si>
    <t xml:space="preserve">EXPRO#2 (TMU)
FIXED CH.S.= 24/64", USP/DSP=565/160 PSI, Qg ( FLARED ) =0.198 MMSCFD , H2S=8 PPM ,CO2=3 % </t>
  </si>
  <si>
    <t xml:space="preserve">EXPRO#2 (TMU)
FIXED CH.S.= 24/64", USP/DSP=405/165 PSI, Qg ( FLARED ) =0.152 MMSCFD , H2S=8 PPM ,CO2=3 % </t>
  </si>
  <si>
    <t>SHUT IN THE WELL FOR 24 HRS, SIWHP AFTER 18 HRS=1000 PSI</t>
  </si>
  <si>
    <t xml:space="preserve">EXPRO #5 (SKID) 
FIXED CH.S.= 24/64", USP/DSP=840/180 PSI, Qg ( FLARED ) =1.917 MMSCFD , H2S=13 PPM ,CO2=5 % </t>
  </si>
  <si>
    <t xml:space="preserve">EXPRO#2 (TMU)
FIXED CH.S.= 24/64", USP/DSP=382/166 PSI, Qg ( FLARED ) =0.365 MMSCFD , H2S=8 PPM ,CO2=3 % </t>
  </si>
  <si>
    <t>EXPRO #6 (SKID)
FIXED CH.S =24/64" , USP/DSP=210/125 PSI , Qg (FLARED)=0.347 MMSCFD, 
H2S=12 PPM, CO2=8%</t>
  </si>
  <si>
    <t>PERFORMED STATIC SURVEY, PS=600 PSI AT 5800 FT, F.L AT 4250 FT.</t>
  </si>
  <si>
    <t xml:space="preserve">EXPRO #5 (SKID) 
FIXED CH.S.= 24/64", USP/DSP=790/185 PSI, Qg ( FLARED ) =1.905 MMSCFD , H2S=13 PPM ,CO2=5 % </t>
  </si>
  <si>
    <t xml:space="preserve">EXPRO#2 (TMU)
FIXED CH.S.= 24/64", USP/DSP=188/165 PSI, Qg ( FLARED ) =0.212 MMSCFD , H2S=8 PPM ,CO2=3 % </t>
  </si>
  <si>
    <t>EXPRO #6 (SKID)
FIXED CH.S =24/64" , USP/DSP=210/127 PSI , Qg (FLARED)=0.363 MMSCFD, H2S=12 PPM, CO2=8%</t>
  </si>
  <si>
    <r>
      <t>SHUT IN THE WELL AFTER 24 HRS=1200 PSI, RETRIVED M.G'S,</t>
    </r>
    <r>
      <rPr>
        <b/>
        <sz val="12"/>
        <color rgb="FFFF0000"/>
        <rFont val="Calibri"/>
        <family val="2"/>
      </rPr>
      <t xml:space="preserve"> DROPPED TCP</t>
    </r>
    <r>
      <rPr>
        <b/>
        <sz val="12"/>
        <color rgb="FF0000FF"/>
        <rFont val="Calibri"/>
        <family val="2"/>
      </rPr>
      <t>, DIVERTED THE WELL TO EXPRO TEST PACKAGE</t>
    </r>
  </si>
  <si>
    <t>NPA , PERFORMED SPACE OUT FOR DHP , ON STREAM</t>
  </si>
  <si>
    <r>
      <t xml:space="preserve">NPA , </t>
    </r>
    <r>
      <rPr>
        <b/>
        <sz val="12"/>
        <color rgb="FFFF0000"/>
        <rFont val="Calibri"/>
        <family val="2"/>
      </rPr>
      <t>R/T W/ 1.75" DHP</t>
    </r>
    <r>
      <rPr>
        <b/>
        <sz val="12"/>
        <color rgb="FF0000FF"/>
        <rFont val="Calibri"/>
        <family val="2"/>
      </rPr>
      <t xml:space="preserve"> , TBG TEST , HOLD OK , ON STREAM</t>
    </r>
  </si>
  <si>
    <t xml:space="preserve">EXPRO#2 (TMU)
FIXED CH.S.= 24/64", USP/DSP=277 / 165 PSI, Qg ( FLARED ) =0.242 MMSCFD , H2S=8 PPM ,CO2=3 % </t>
  </si>
  <si>
    <t xml:space="preserve">EXPRO#2 (TMU)
FIXED CH.S.= 24/64", USP/DSP=280 /168 PSI, Qg ( FLARED ) =0.251 MMSCFD , H2S=8 PPM ,CO2=3 % </t>
  </si>
  <si>
    <t xml:space="preserve">EXPRO#2 (TMU)
FIXED CH.S.= 24/64", USP/DSP=392/168 PSI, Qg ( FLARED ) =0.474MMSCFD , H2S=9 PPM ,CO2=3 % </t>
  </si>
  <si>
    <t xml:space="preserve">EXPRO#2 (TMU)
FIXED CH.S.= 24/64", USP/DSP=190/165 PSI, Qg ( FLARED ) =0.223 MMSCFD , H2S=9 PPM ,CO2=3 % </t>
  </si>
  <si>
    <t>RIH W/ 2.64 G.C. TAGGED F-NIPPLE AT 7180', RIH W/ 2.4 G.C. TAGGED T.D AT 11915',
 PERFORMED STATIC PRE. SURVEY, PS=2040 PSI , BHT = 268 F  AT 11600', P.G FROM 11600  TO 7500 = 0.28 , P.GR TO 5500 = 0.1 , PG.GR= ZERO TO SURFACE , SIWHP = 625 PSI</t>
  </si>
  <si>
    <t xml:space="preserve">EXPRO #5 (SKID) 
FIXED CH.S.= 24/64", USP/DSP= 758/185 PSI, Qg ( FLARED ) =1.815 MMSCFD , H2S=13 PPM ,CO2=5 % </t>
  </si>
  <si>
    <t xml:space="preserve">EXPRO#2 (TMU)
FIXED CH.S.= 24/64", USP/DSP=196/165 PSI, Qg ( FLARED ) =0.201 MMSCFD , H2S=9 PPM ,CO2=3 % </t>
  </si>
  <si>
    <t xml:space="preserve">EXPRO #5 (SKID) 
FIXED CH.S.= 24/64", USP/DSP= 735/185 PSI, Qg ( FLARED ) =1.798 MMSCFD , H2S=13 PPM ,CO2=5 % </t>
  </si>
  <si>
    <t xml:space="preserve">EXPRO#2 (TMU)
FIXED CH.S.= 24/64", USP/DSP=196/165 PSI, Qg ( FLARED ) =0.205 MMSCFD , H2S=9 PPM ,CO2=3 % </t>
  </si>
  <si>
    <t>COMPLETE R/U FOR SLB C/T AND PERFORMED THE FOLLOWING TESTS:-
                     -  FUNCTION TEST FOR BOP, PULL TEST FOR INJECTOR HEAD.
                     -  PERFORMED PRESSURE TEST  FOR PCE , ALL TESTS ARE OK.
                     -  RIH WITH C/T WHILE MIXINING XYLENE &amp; DIESEL, PERFORMED TBG WASH  WHILE MOVING UP AND DOWN FROM 5000 FT TO 6500 FT.
                     -  WAIT 6 HRs FOR SOAKING AS PER PROGRAM. POOH WITH CT TO DEPTH 3000 FT.
                     - RIH WITH WHILE PUMPING BRINE WATER 8.7 PPG, HAD NO RETURN AND WHP=ZERO TOTAL PUMPED= 100 BBLS )
                     - POOH WITH CT</t>
  </si>
  <si>
    <t xml:space="preserve">EXPRO #5 (SKID) 
FIXED CH.S.= 24/64", USP/DSP= 666/190 PSI, Qg ( FLARED ) =1.723 MMSCFD , H2S=13 PPM ,CO2=5 % </t>
  </si>
  <si>
    <t xml:space="preserve">EXPRO #5 (SKID) 
FIXED CH.S.= 24/64", USP/DSP= 625/185 PSI, Qg ( FLARED ) =1.751MMSCFD , H2S=13 PPM ,CO2=5 % </t>
  </si>
  <si>
    <t xml:space="preserve">EXPRO#2 (TMU) , 
FIXED CH.S.= 24/64", USP/DSP=1543/195 PSI, Qg ( FLARED ) = 2.678 MMSCFD , H2S=5 PPM ,CO2=4 % </t>
  </si>
  <si>
    <r>
      <t xml:space="preserve">EXPRO#2 (TMU),  </t>
    </r>
    <r>
      <rPr>
        <b/>
        <sz val="12"/>
        <color rgb="FFFF0000"/>
        <rFont val="Calibri"/>
        <family val="2"/>
        <charset val="204"/>
      </rPr>
      <t xml:space="preserve"> AFTER ADD NEW PERF.</t>
    </r>
    <r>
      <rPr>
        <b/>
        <sz val="12"/>
        <color indexed="12"/>
        <rFont val="Calibri"/>
        <family val="2"/>
      </rPr>
      <t xml:space="preserve">
FIXED CH.S.= 24/64", USP/DSP=1630/182 PSI, Qg ( FLARED ) =3.338 MMSCFD , H2S=5 PPM ,CO2=4 % </t>
    </r>
  </si>
  <si>
    <t xml:space="preserve"> BYPASSED EXPRO TEST PACKAGE , DIVERTED THE WELL TO OIL PLANT DIRECTLY , FOUND THE WELL NOT PROD , ( USP/DSP = 220 /200 PSI ) , BACK AGAIN TO LOW SEP.PRESS. </t>
  </si>
  <si>
    <t>EXPRO #6 (SKID)
FIXED CH.S =24/64" , USP/DSP=210/155 PSI , Qg (FLARED)= 0.399 MMSCFD, H2S=12 PPM, CO2=8%</t>
  </si>
  <si>
    <t xml:space="preserve">EXPRO #5 (SKID) 
FIXED CH.S.= 24/64", USP/DSP= 560/175 PSI, Qg ( FLARED ) =1.602 MMSCFD , H2S=13 PPM ,CO2=5 % </t>
  </si>
  <si>
    <t xml:space="preserve">EXPRO#2 (TMU) , AFTER ADD NEW PERF.
FIXED CH.S.= 24/64", USP/DSP=1305/195 PSI, Qg ( FLARED ) = 2.427 MMSCFD , H2S=5 PPM ,CO2=4 % </t>
  </si>
  <si>
    <t xml:space="preserve">EXPRO #5 (SKID) 
FIXED CH.S.= 24/64", USP/DSP= 504 /175 PSI, Qg ( FLARED ) =1.547 MMSCFD , H2S=13 PPM ,CO2=5 % </t>
  </si>
  <si>
    <t xml:space="preserve">EXPRO#2 (TMU) 
FIXED CH.S.= 24/64", USP/DSP=1285 /195 PSI, Qg ( FLARED ) = 2.218 MMSCFD , H2S=6 PPM ,CO2=4 % </t>
  </si>
  <si>
    <t>EXPRO #6 (SKID)
FIXED CH.S =24/64" , USP/DSP=210/145 PSI , Qg (FLARED)= 0.386 MMSCFD, H2S=12 PPM, CO2=8%</t>
  </si>
  <si>
    <t xml:space="preserve">EXPRO #5 (SKID) 
FIXED CH.S.= 24/64", USP/DSP= 475 /185 PSI, Qg ( FLARED ) =1.375 MMSCFD , H2S=13 PPM ,CO2=5 % </t>
  </si>
  <si>
    <t xml:space="preserve">EXPRO#2 (TMU) 
FIXED CH.S.= 24/64", USP/DSP=1215 /195 PSI, Qg ( FLARED ) = 2.213 MMSCFD , H2S=6 PPM ,CO2=4 % </t>
  </si>
  <si>
    <t>EXPRO #6 (SKID)
FIXED CH.S =24/64" , USP/DSP=200/145 PSI , Qg (FLARED)= 0.396 MMSCFD, 
H2S=12 PPM, CO2=8%</t>
  </si>
  <si>
    <t xml:space="preserve"> KH-II D (12841.4-12854.4)(12797 - 12830 ) </t>
  </si>
  <si>
    <t>RIH W/2.25" G.C., PASSED FREE TO DEPTH 12800 FT, POOH , R/D FOR GHARIB S/L.
                     -  R/U FOR SAPESCO E/L, RIH WITH 2 1/8" THROUGH TBG , ADDED NEW PERF. KH-II D ((12797 - 12830 ) 33 FT ,  SWHP = 1100PSI
                     -  OPENED THE WELL THROUGH EXPRO TEST SEP. ON FIXED CHOKE 24/64"</t>
  </si>
  <si>
    <r>
      <t>FINISHED DRILLING,</t>
    </r>
    <r>
      <rPr>
        <b/>
        <sz val="12"/>
        <color rgb="FFFF0000"/>
        <rFont val="Calibri"/>
        <family val="2"/>
      </rPr>
      <t xml:space="preserve"> </t>
    </r>
    <r>
      <rPr>
        <b/>
        <sz val="12"/>
        <color rgb="FF0000FF"/>
        <rFont val="Calibri"/>
        <family val="2"/>
      </rPr>
      <t>COMPLETED AS OIL PRODUCER FROM</t>
    </r>
    <r>
      <rPr>
        <b/>
        <sz val="12"/>
        <color rgb="FF008000"/>
        <rFont val="Calibri"/>
        <family val="2"/>
      </rPr>
      <t xml:space="preserve"> KHT-IID: (12,840 – 12,853) ft MD (13 ft) P = 7,895 PSI &amp; T = 290 F</t>
    </r>
    <r>
      <rPr>
        <b/>
        <sz val="12"/>
        <color rgb="FFFF0000"/>
        <rFont val="Calibri"/>
        <family val="2"/>
      </rPr>
      <t xml:space="preserve"> USING TCP (SHOOT &amp; STAY) ,  </t>
    </r>
    <r>
      <rPr>
        <b/>
        <sz val="12"/>
        <color rgb="FF0000FF"/>
        <rFont val="Calibri"/>
        <family val="2"/>
        <charset val="204"/>
      </rPr>
      <t>DROP FIRING BAR, HAD GOOD SOUND INDICATION, WHP INCR. F/1600 PSI T/2100 PSI IN 5 MIN'S, DIVERTED TO EXPRO TEST PACKAGE.CLOSED THE WELL TO RIH W/ MG, STARTED AGAIN AT FIXED CHOKE 24/64" @ 1:00 AM.</t>
    </r>
  </si>
  <si>
    <r>
      <t xml:space="preserve">UNDER W/O DUE TO TBG LEAK, </t>
    </r>
    <r>
      <rPr>
        <b/>
        <sz val="12"/>
        <color rgb="FFFF0000"/>
        <rFont val="Calibri"/>
        <family val="2"/>
      </rPr>
      <t>FOUND CRACK IN JT#185</t>
    </r>
    <r>
      <rPr>
        <b/>
        <sz val="12"/>
        <color rgb="FF0000FF"/>
        <rFont val="Calibri"/>
        <family val="2"/>
      </rPr>
      <t xml:space="preserve">, </t>
    </r>
    <r>
      <rPr>
        <b/>
        <sz val="12"/>
        <rFont val="Calibri"/>
        <family val="2"/>
      </rPr>
      <t>TAGGED BTM AT @6164 FT BY 1-11/16" GR-CCL</t>
    </r>
    <r>
      <rPr>
        <b/>
        <sz val="12"/>
        <color rgb="FF0000FF"/>
        <rFont val="Calibri"/>
        <family val="2"/>
      </rPr>
      <t xml:space="preserve">, </t>
    </r>
    <r>
      <rPr>
        <b/>
        <sz val="12"/>
        <color rgb="FFFF0000"/>
        <rFont val="Calibri"/>
        <family val="2"/>
      </rPr>
      <t>COVERED B-III,IV BY SAND PLUG</t>
    </r>
    <r>
      <rPr>
        <b/>
        <sz val="12"/>
        <color rgb="FF0000FF"/>
        <rFont val="Calibri"/>
        <family val="2"/>
      </rPr>
      <t xml:space="preserve">, </t>
    </r>
    <r>
      <rPr>
        <b/>
        <u/>
        <sz val="12"/>
        <color rgb="FF336600"/>
        <rFont val="Calibri"/>
        <family val="2"/>
      </rPr>
      <t>PERFORATE BAH-I ( 5866'-5885') 19' FOR FRAC JOB</t>
    </r>
    <r>
      <rPr>
        <b/>
        <sz val="12"/>
        <color rgb="FF336600"/>
        <rFont val="Calibri"/>
        <family val="2"/>
      </rPr>
      <t xml:space="preserve">, </t>
    </r>
    <r>
      <rPr>
        <b/>
        <sz val="12"/>
        <rFont val="Calibri"/>
        <family val="2"/>
      </rPr>
      <t xml:space="preserve">PERFORMED MINI FRAC WITH DATA:
</t>
    </r>
    <r>
      <rPr>
        <b/>
        <sz val="12"/>
        <color rgb="FF008000"/>
        <rFont val="Calibri"/>
        <family val="2"/>
      </rPr>
      <t>(ISIP= 4237 PSI, FRACTURE G.= 0.72 PSI/FT, CLOSURE PR.= 3115 PSI, CLOSURE G.= 0.53 PSI/FT, FLUID EFF.= 59.19%), THEN PERFORMED MAIN FRAC</t>
    </r>
    <r>
      <rPr>
        <b/>
        <sz val="12"/>
        <rFont val="Calibri"/>
        <family val="2"/>
      </rPr>
      <t xml:space="preserve">.
TAGGED BTM BY 7" C/O ASS. @ 6211 FT, </t>
    </r>
    <r>
      <rPr>
        <b/>
        <sz val="12"/>
        <color rgb="FFFF0000"/>
        <rFont val="Calibri"/>
        <family val="2"/>
      </rPr>
      <t>INSTALL ANCHOR CATCHER COMPL. ON 3-1/2" TBG,</t>
    </r>
    <r>
      <rPr>
        <b/>
        <sz val="12"/>
        <rFont val="Calibri"/>
        <family val="2"/>
      </rPr>
      <t xml:space="preserve"> </t>
    </r>
    <r>
      <rPr>
        <b/>
        <sz val="12"/>
        <color rgb="FF0000FF"/>
        <rFont val="Calibri"/>
        <family val="2"/>
      </rPr>
      <t>RIH W/1.5" DHP ON SAME S/R EXCEPT (111*1" NEW D-78) W/CONFG (25*1" + 117*7/8" + 86*1"), ON STREAM ON 7/6/2019</t>
    </r>
  </si>
  <si>
    <t>UNDER W/O DUE TO C/S From N/F to WIW</t>
  </si>
  <si>
    <t>NO PUMP ACTION , RESET DHP , SPACE IN , ON STREAM</t>
  </si>
  <si>
    <t>LOW PUMP EFF. , RESET DHP , ON STREAM</t>
  </si>
  <si>
    <t>NO PUMP ACTION , RESET DHP , HYDROTEST , ON STREAM</t>
  </si>
  <si>
    <r>
      <t xml:space="preserve">NO PUMP ACTION , RESET DHP , NO PROD. , STOPPED THE WELL , </t>
    </r>
    <r>
      <rPr>
        <b/>
        <sz val="12"/>
        <color rgb="FFFF0000"/>
        <rFont val="Calibri"/>
        <family val="2"/>
      </rPr>
      <t>WAITING FOR SLIM DHP PARTS MATERIAL</t>
    </r>
  </si>
  <si>
    <t>EXPRO # 3 (SKID) 
USP= 190 PSI, DSP=180 PSI, Qg (FLARED)= 0.456 MMSCFD , H2S=13 PPM, CO2=5 %</t>
  </si>
  <si>
    <t xml:space="preserve">EXPRO #5 (SKID) 
FIXED CH.S.= 24/64", USP/DSP= 450 /188 PSI, Qg ( FLARED ) =1.149 MMSCFD , H2S=13 PPM ,CO2=5 % </t>
  </si>
  <si>
    <t xml:space="preserve">EXPRO#2 (TMU) 
FIXED CH.S.= 24/64", USP/DSP=1200/195 PSI, Qg ( FLARED ) = 2.196 MMSCFD , H2S=6 PPM ,CO2=4 % </t>
  </si>
  <si>
    <t xml:space="preserve">EXPRO #5 (SKID) 
FIXED CH.S.= 24/64", USP/DSP= 450 /188 PSI, Qg ( FLARED ) =1.119 MMSCFD , H2S=13 PPM ,CO2=5 % </t>
  </si>
  <si>
    <t xml:space="preserve">EXPRO#2 (TMU) 
FIXED CH.S.= 24/64", USP/DSP=1200/200 PSI, Qg ( FLARED ) = 2.162 MMSCFD , H2S=6 PPM ,CO2=4 % </t>
  </si>
  <si>
    <t xml:space="preserve">EXPRO #5 (SKID) 
FIXED CH.S.= 24/64", USP/DSP= 388 /188 PSI, Qg ( FLARED ) =1.08 MMSCFD , H2S=13 PPM ,CO2=5 % </t>
  </si>
  <si>
    <t xml:space="preserve">EXPRO#2 (TMU) 
FIXED CH.S.= 24/64", USP/DSP=1150/200 PSI, Qg ( FLARED ) = 2.093 MMSCFD , H2S=6 PPM ,CO2=4 % </t>
  </si>
  <si>
    <t xml:space="preserve">EXPRO #5 (SKID) 
BASMA-1X : FIXED CH.S.= 24/64", USP/DSP= 355 /210 PSI
BASMA-2 : USP/DSP= 1200/440 SPI                                    
Qg(FLARED) = 4.715 MMSCFD </t>
  </si>
  <si>
    <t>EXPRO #5 (SKID) 
BASMA-1X : FIXED CH.S.= 24/64", USP/DSP= 350 /210 PSI
BASMA-2 : USP/DSP= 1250/390 PSI, H2S=16 PPM, CO2=7%, Qg(FLARED) = 4.657 MMSCFD</t>
  </si>
  <si>
    <t>EXPRO #5 (SKID) 
BASMA-1X : FIXED CH.S.= 24/64", USP/DSP= 335 /217 PSI
BASMA-2 : USP/DSP= 1200/400 PSI, H2S=16 PPM, CO2=7%, Qg(FLARED) = 4.361 MMSCFD</t>
  </si>
  <si>
    <t xml:space="preserve">R/U HALL. S/L , PERFORMED FUNCTION &amp; PRE. TEST BOP, SHUT-IN THE WELL, RIH W/ 2.50" G.C., TAGGED 2.56" BRN NIPPLE W/NO-GO 2.33" AT DEPTH 12528 FT, RIH W/ TWO SAPESCO MEMORY GAUGES, SET IN 2.56" BRN NIPPLE AT DEPTH 12528 FT, PASSED EXPRO TMU -2 TESTING PACKAGE , DIVERTED SAME THROUGH AGIBA ADUSTABLE CHOKE  TO EXPRO SKID -5 AT BASMA-1X 
 ADJUSTED USP AT 1150 PSI . STILL UNDER STABILIZATION .. </t>
  </si>
  <si>
    <t>EXPRO #6 (SKID)
FIXED CH.S =24/64" , USP/DSP=190/145 PSI , Qg (FLARED)= 0.393 MMSCFD, 
H2S=12 PPM, CO2=8%</t>
  </si>
  <si>
    <t>NO PUMP ACTION, R.TRIP W/1.5" DHP, ON STREAM.</t>
  </si>
  <si>
    <t>EXPRO #6 (SKID)
FIXED CH.S =24/64" , USP/DSP=190/145 PSI , Qg (FLARED)= 0.395 MMSCFD, 
H2S=12 PPM, CO2=8%</t>
  </si>
  <si>
    <t>EXPRO #5 (SKID) 
BASMA-1X : FIXED CH.S.= 24/64", USP/DSP= 255/200 PSI
BASMA-2 : USP/DSP= 1000/365 PSI, H2S=16 PPM, CO2=7%, Qg(FLARED) = 3.843 MMSCFD</t>
  </si>
  <si>
    <t>DOWN DUE TO VSD PROBLEM   , SUCKED OIL FROM CELLAR , STARTED THE WELL IN BOTH DIRECTONS , DOWN DUE TO W/H LEAK, STARTED THE WELL.</t>
  </si>
  <si>
    <t>EXPRO #5 (SKID) 
BASMA-1X : FIXED CH.S.= 24/64", USP/DSP= 253/200 PSI
BASMA-2 : USP/DSP= 1000/365 PSI, H2S=16 PPM, CO2=7%, Qg(FLARED) = 3.777 MMSCFD</t>
  </si>
  <si>
    <t>EXPRO #5 (SKID) 
BASMA-1X : FIXED CH.S.= 24/64", USP/DSP= 253/200 PSI
BASMA-2 : USP/DSP= 1000/365 PSI, H2S=16 PPM, CO2=7%, Qg(FLARED) = 3.834 MMSCFD</t>
  </si>
  <si>
    <t>EXPRO #5 (SKID) 
BASMA-1X : FIXED CH.S.= 24/64", USP/DSP= 210/200 PSI
BASMA-2 : USP/DSP= 900/350 PSI, H2S=16 PPM, CO2=7%, Qg(FLARED) = 3.666 MMSCFD</t>
  </si>
  <si>
    <t>EXPRO #5 (SKID) 
BASMA-1X : FIXED CH.S.= 24/64", USP/DSP= 210/200 PSI
BASMA-2 : USP/DSP= 900/350 PSI, H2S=16 PPM, CO2=7%, Qg(FLARED) = 3.579 MMSCFD</t>
  </si>
  <si>
    <t>EXPRO #5 (SKID) 
BASMA-1X : FIXED CH.S.= 24/64", USP/DSP= 190/160 PSI
BASMA-2 : USP/DSP= 900/325 PSI, H2S=16 PPM, CO2=7%, Qg(FLARED) = 3.394 MMSCFD</t>
  </si>
  <si>
    <t>OBSERVED THE WELL NOT PRODUCING, FOUND SCSSSV CLOSED, OPEN OK.</t>
  </si>
  <si>
    <t>EXPRO TMU-2
BASMA-2 : USP/DSP= 850/340 PSI, H2S=3 PPM, CO2=3%, Qg(FLARED) = 3.345 MMSCFD</t>
  </si>
  <si>
    <t xml:space="preserve"> EXPRO TMU-2
FIXED CH.S.= 24/64", USP/DSP= 195/170 PSI</t>
  </si>
  <si>
    <t>EXPRO #5 (SKID) 
BASMA-1X : FIXED CH.S.= 24/64", USP/DSP= 225/195 PSI
BASMA-2 : USP/DSP=850/340 PSI, H2S=16 PPM, CO2=7%, Qg(FLARED) = 3.318 MMSCFD</t>
  </si>
  <si>
    <t>EXPRO #5 (SKID) 
BASMA-1X : FIXED CH.S.= 24/64", USP/DSP= 235/175 PSI
BASMA-2 : USP/DSP=850/340 PSI, H2S=16 PPM, CO2=7%, Qg(FLARED) = 1.914 MMSCFD</t>
  </si>
  <si>
    <t>EXPRO #6 (SKID)
FIXED CH.S =24/64" , USP/DSP=180/150 PSI , Qg (FLARED)= 0.401 MMSCFD, 
H2S=12 PPM, CO2=8%</t>
  </si>
  <si>
    <t>M.G. FROM SAPESCO 
PUMP HANGER +SHOCK ABSORBER  FROM HALL.
RET. TOOL 2.5" G.R ( OD 2.31" )</t>
  </si>
  <si>
    <t>OBSERVED THE WELL NOT PRODUCED AT EXPRO TEST PACKAGE CHECKED THE WELL FOUND SCSSSV CLOSED , OPENED OK, MADE ROCKING FOR THE WELL TILL BACK TO THE NORMAL STATUS, UNDER CLOSE OBSERVATION</t>
  </si>
  <si>
    <t>EXPRO #5 (SKID) 
BASMA-1X : FIXED CH.S.= 24/64", USP/DSP=212/170 PSI
BASMA-2 : USP/DSP=825/385  PSI, H2S=16 PPM, CO2= 7%, Qg (FLARED) =4.321 MMSCFD</t>
  </si>
  <si>
    <t>RETRIEVED 2 M.G's F/ BRN NIPPLE @12530 ,  FOUND PWF=3130 PSI , BHT=289 F ON 26-6-2019
                                      PWF=1810 PSI , BHT=284 F ON 15-7-2019</t>
  </si>
  <si>
    <t>EXPRO #6 (SKID)
FIXED CH.S =24/64" , USP/DSP=175 / 150 PSI , Qg (FLARED)= 0.383 MMSCFD, 
H2S=10 PPM, CO2=7 %</t>
  </si>
  <si>
    <t>POOH W/ S/R (49X1" + 113*7/8" + 18*1.5"ANCHOR PUMP</t>
  </si>
  <si>
    <t xml:space="preserve">  FREQ= 50 Hz , CURR.=69 A ,  USP/DSP=220/160  PSI,</t>
  </si>
  <si>
    <t xml:space="preserve"> FREQ= 50 Hz, CUR= 70 A , USP/DSP = 430/220 PSI, WHT= 237 F</t>
  </si>
  <si>
    <t xml:space="preserve"> FREQ= 50 Hz, CUR= 79 A , PI/PD= 2320/4617 PSI , TI/TM= 250/285 F , USP/DSP = 282/238 PSI, WHT= 213 F</t>
  </si>
  <si>
    <r>
      <t xml:space="preserve">FREQ.= 50 HZ, CURR.= 22 AMP, PI/PD= </t>
    </r>
    <r>
      <rPr>
        <b/>
        <sz val="12"/>
        <color rgb="FFFF0000"/>
        <rFont val="Calibri"/>
        <family val="2"/>
      </rPr>
      <t>894/879</t>
    </r>
    <r>
      <rPr>
        <b/>
        <sz val="12"/>
        <color rgb="FF0000FF"/>
        <rFont val="Calibri"/>
        <family val="2"/>
      </rPr>
      <t xml:space="preserve"> PSI , TI= 226 F, TM= 258 F ,
 USP/DSP = 650/ 150 PSI , WHT= 64 C </t>
    </r>
  </si>
  <si>
    <t xml:space="preserve">FREQ.= 45 HZ, CURR.= 47 AMP, PIP= 2067 PSI, PDP= 3700 PSI , TI= --- F, TM=---- F ,
 USP/DSP = 250/220 PSI , WHT= --- F </t>
  </si>
  <si>
    <t>T.O.LINER @ 7950'</t>
  </si>
  <si>
    <t xml:space="preserve">FREQ= 50 HZ, CURR. = --  AMP, PIP/PDP=158 /2774 PSI, TI/TM= 90/--- C ,
 USP/DSP= 350/140 PSI </t>
  </si>
  <si>
    <t>FREQ= 50 HZ, CURR.= 15 A, USP/DSP= 140/110 PSI, WHT= 80 C</t>
  </si>
  <si>
    <t>EXPRO #5 (SKID) 
BASMA-1X : FIXED CH.S.= 24/64", USP/DSP=200/160 PSI
BASMA-2 : USP/DSP=737 / 350 PSI, H2S= 16 PPM, CO2=7 %, Qg (FLARED) =3.976</t>
  </si>
  <si>
    <t>WELL ( S/R ) :    DORRA-40</t>
  </si>
  <si>
    <r>
      <t xml:space="preserve">NO PUMP ACTION , </t>
    </r>
    <r>
      <rPr>
        <b/>
        <sz val="12"/>
        <color rgb="FFFF0000"/>
        <rFont val="Calibri"/>
        <family val="2"/>
      </rPr>
      <t xml:space="preserve">WAITING FOR SLIM ANCHOR MATERIAL </t>
    </r>
  </si>
  <si>
    <r>
      <t xml:space="preserve">ROD NO. </t>
    </r>
    <r>
      <rPr>
        <b/>
        <sz val="12"/>
        <color rgb="FFFF0000"/>
        <rFont val="Calibri"/>
        <family val="2"/>
      </rPr>
      <t>5X 7/8"</t>
    </r>
    <r>
      <rPr>
        <b/>
        <sz val="12"/>
        <color rgb="FF0000FF"/>
        <rFont val="Calibri"/>
        <family val="2"/>
      </rPr>
      <t xml:space="preserve"> PARTED, FISHED OK, R.TRIP, ON STREAM.</t>
    </r>
  </si>
  <si>
    <r>
      <t xml:space="preserve">ROD NO. </t>
    </r>
    <r>
      <rPr>
        <b/>
        <sz val="12"/>
        <color rgb="FFFF0000"/>
        <rFont val="Calibri"/>
        <family val="2"/>
      </rPr>
      <t>( 18X7/8" )</t>
    </r>
    <r>
      <rPr>
        <b/>
        <sz val="12"/>
        <color rgb="FF0000FF"/>
        <rFont val="Calibri"/>
        <family val="2"/>
      </rPr>
      <t xml:space="preserve"> PARTED, FISHED OK, REPLACED, ON STREAM.</t>
    </r>
  </si>
  <si>
    <r>
      <t xml:space="preserve">ROD NO </t>
    </r>
    <r>
      <rPr>
        <b/>
        <sz val="12"/>
        <color rgb="FFFF0000"/>
        <rFont val="Calibri"/>
        <family val="2"/>
      </rPr>
      <t>( 1X7/8" )</t>
    </r>
    <r>
      <rPr>
        <b/>
        <sz val="12"/>
        <color rgb="FF0000FF"/>
        <rFont val="Calibri"/>
        <family val="2"/>
      </rPr>
      <t xml:space="preserve"> PARTED , FISHED OK , R.TRIP , STARTED THE WELL, FOUND NO PROD., RESET DHP, HYDROTEST, HOLD OK, ON STREAM. </t>
    </r>
  </si>
  <si>
    <r>
      <t>ROD NO.</t>
    </r>
    <r>
      <rPr>
        <b/>
        <sz val="12"/>
        <color rgb="FFFF0000"/>
        <rFont val="Calibri"/>
        <family val="2"/>
      </rPr>
      <t xml:space="preserve"> ( 124 X7/8" )</t>
    </r>
    <r>
      <rPr>
        <b/>
        <sz val="12"/>
        <color rgb="FF0000FF"/>
        <rFont val="Calibri"/>
        <family val="2"/>
      </rPr>
      <t xml:space="preserve"> PARTED, FISHED OK, REPLACED, R.TRIP, ON STREAM</t>
    </r>
  </si>
  <si>
    <r>
      <t xml:space="preserve">NO PUMP ACTION, R.TRIP W/1.5" ANCHOR PUMP, RET. ( 1+2 X1") ROD S/R CONFIG (28X1" + 119X7/8" + 78X1"),  SET PUMP AT 5600 FT, R.TRIP, NOT PROD. , </t>
    </r>
    <r>
      <rPr>
        <b/>
        <sz val="12"/>
        <color rgb="FFFF0000"/>
        <rFont val="Calibri"/>
        <family val="2"/>
      </rPr>
      <t>WAITING W/O</t>
    </r>
  </si>
  <si>
    <r>
      <t xml:space="preserve">ROD NO. </t>
    </r>
    <r>
      <rPr>
        <b/>
        <sz val="12"/>
        <color rgb="FFFF0000"/>
        <rFont val="Calibri"/>
        <family val="2"/>
        <scheme val="minor"/>
      </rPr>
      <t>50*1"</t>
    </r>
    <r>
      <rPr>
        <b/>
        <sz val="12"/>
        <color rgb="FF0000FF"/>
        <rFont val="Calibri"/>
        <family val="2"/>
        <scheme val="minor"/>
      </rPr>
      <t xml:space="preserve"> PARTED, FISHED, CHANGED S/R W/ N-97, RESET DHP, ON STREAM</t>
    </r>
  </si>
  <si>
    <r>
      <t xml:space="preserve"> FINISHED DRILLING , COMPLETED THE WELL AS OIL PRODUCER USING S/R SYSTEM FROM B-I  ,   TAGGED BTM @ 6406 FT (CORRELATED DEPTH) , PERFORATED </t>
    </r>
    <r>
      <rPr>
        <b/>
        <sz val="12"/>
        <color rgb="FF379947"/>
        <rFont val="Calibri"/>
        <family val="2"/>
      </rPr>
      <t>B -I (5,950 – 5,957) (07 FT)</t>
    </r>
    <r>
      <rPr>
        <b/>
        <sz val="12"/>
        <color rgb="FF0000FF"/>
        <rFont val="Calibri"/>
        <family val="2"/>
      </rPr>
      <t xml:space="preserve"> P= 1,245 Psi T=174 DegF , PERFORMED HIGH WAY FRAC JOB FOR B-I   (5,950’-5,957’)  (MAX PRESS= 4133 PSI  , AVG PRESS = 3260 PSI , FRAC HEIGHT = 232.2 FT,  FRAC LENGTH = 353.7 FT  FLUID EFFECEINCY = 48.4 % ) , RIH W/</t>
    </r>
    <r>
      <rPr>
        <b/>
        <sz val="12"/>
        <color rgb="FFFF0000"/>
        <rFont val="Calibri"/>
        <family val="2"/>
      </rPr>
      <t>1.75" D.H.P</t>
    </r>
    <r>
      <rPr>
        <b/>
        <sz val="12"/>
        <color rgb="FF0000FF"/>
        <rFont val="Calibri"/>
        <family val="2"/>
      </rPr>
      <t xml:space="preserve"> ON S/R </t>
    </r>
    <r>
      <rPr>
        <b/>
        <sz val="12"/>
        <color rgb="FFFF0000"/>
        <rFont val="Calibri"/>
        <family val="2"/>
      </rPr>
      <t>D-78 COND. A</t>
    </r>
    <r>
      <rPr>
        <b/>
        <sz val="12"/>
        <color rgb="FF0000FF"/>
        <rFont val="Calibri"/>
        <family val="2"/>
      </rPr>
      <t xml:space="preserve"> ( 25X1" +  121X7/8"+ 85X1" ), R/U FOR S/U MAX-II FROM M-124 ( SH.S=8" , S.L=119" ) , </t>
    </r>
    <r>
      <rPr>
        <b/>
        <sz val="12"/>
        <color rgb="FFFF0000"/>
        <rFont val="Calibri"/>
        <family val="2"/>
      </rPr>
      <t>ON STREAM 24/10/2018.</t>
    </r>
  </si>
  <si>
    <t>EXPRO #5 (SKID) 
BASMA-1X : FIXED CH.S.= 24/64", USP/DSP=190/155 PSI
BASMA-2 : USP/DSP=740 / 340 PSI, H2S= 16 PPM, CO2=7 %, Qg (FLARED) =3.856</t>
  </si>
  <si>
    <t>EXPRO #5 (SKID) 
BASMA-1X : FIXED CH.S.= 24/64", USP/DSP=170/150 PSI
BASMA-2 : USP/DSP=732/ 325 PSI, H2S= 16 PPM, CO2=7 %, Qg (FLARED) =3.857</t>
  </si>
  <si>
    <t>EXPRO #5 (SKID) 
BASMA-1X : FIXED CH.S.= 24/64", USP/DSP=180/160 PSI
BASMA-2 : USP/DSP=710 / 320 PSI, H2S= 16 PPM, CO2=7 %, Qg (FLARED) =3.720</t>
  </si>
  <si>
    <t>W.L</t>
  </si>
  <si>
    <t>EXPRO #5 (SKID) 
BASMA-1X : FIXED CH.S.= 24/64", USP/DSP=175/155 PSI
BASMA-2 : USP/DSP=665 / 325 PSI, H2S= 16 PPM, CO2=7 %, Qg (FLARED) =3.552</t>
  </si>
  <si>
    <t>89X1''+  102 X 7/8''+24X1'' S.BAR</t>
  </si>
  <si>
    <r>
      <t xml:space="preserve">NO PUMP ACTION, R.TRIP W/1.5" SLIM ANCHOR PUMP, RET. (1+5*1") ROD, SET ANHOR AT 5375 FT, NO PROD, </t>
    </r>
    <r>
      <rPr>
        <b/>
        <sz val="12"/>
        <color rgb="FFFF0000"/>
        <rFont val="Calibri"/>
        <family val="2"/>
      </rPr>
      <t>WWO</t>
    </r>
    <r>
      <rPr>
        <b/>
        <sz val="12"/>
        <color rgb="FF0000FF"/>
        <rFont val="Calibri"/>
        <family val="2"/>
      </rPr>
      <t>.</t>
    </r>
  </si>
  <si>
    <t xml:space="preserve">HANG M.G. AT 11090 FT FOR 2 HRS (PS= 4000 PSI ) , P.G. 0.47 PSI/FT F/11090 T/3000 FT , 0.24 PSI/FT F/ 3000 T/2500 FT , ZERO F/2500 FT T/SURFACE </t>
  </si>
  <si>
    <t>EXPRO #5 (SKID) 
BASMA-1X : FIXED CH.S.= 24/64", USP/DSP=175/155 PSI
BASMA-2 : USP/DSP=630/320 PSI, H2S= 16 PPM, CO2=7 %, Qg= (FLARED) =3.191MMSCFPD</t>
  </si>
  <si>
    <t>EXPRO #5 (SKID) 
BASMA-1X : FIXED CH.S.= 24/64", USP/DSP=170/160 PSI
BASMA-2 : USP/DSP=640/310 PSI, H2S= 12 PPM, CO2=5 %, Qg= (FLARED) =3.108 MMSCFPD</t>
  </si>
  <si>
    <t>EXPRO #5 (SKID) 
BASMA-1X : FIXED CH.S.= 24/64", USP/DSP=175/155 PSI
BASMA-2 : USP/DSP=630/320 PSI, H2S= 16 PPM, CO2=7 %, Qg (FLARED) =3.389MMSCFPD</t>
  </si>
  <si>
    <t>EXPRO #5 (SKID) 
BASMA-1X : FIXED CH.S.= 24/64", USP/DSP=175/160 PSI
BASMA-2 : USP/DSP=640/320 PSI, H2S= 16 PPM, CO2=7 %, Qg= (FLARED) =3.172 MMSCFPD</t>
  </si>
  <si>
    <t>EXPRO #5 (SKID) 
BASMA-1X : FIXED CH.S.= 24/64", USP/DSP=178/160 PSI
BASMA-2 : USP/DSP=635/300 PSI, H2S= 12 PPM, CO2=5 %, Qg= (FLARED) =3.045 MMSCFPD</t>
  </si>
  <si>
    <t>EXPRO #6 (SKID)
FIXED CH.S =24/64" , USP/DSP=173/ 155 PSI , Qg (FLARED)=0.453 MMSCFD, 
H2S=12 PPM, CO2=8 %</t>
  </si>
  <si>
    <t>EXPRO #6 (SKID)
FIXED CH.S =24/64" , USP/DSP=180/ 155 PSI , Qg (FLARED)=0.461 MMSCFD, 
H2S=10 PPM, CO2=7 %</t>
  </si>
  <si>
    <t>lifting</t>
  </si>
  <si>
    <t>EXPRO #3 (TMU)
USP= 30 PSI, DSP=25 PSI , H2S=2 PPM, CO2=1 %</t>
  </si>
  <si>
    <t>EXPRO #3 (TMU)
USP= 45 PSI, DSP=35 PSI , H2S=2 PPM, CO2=1 %</t>
  </si>
  <si>
    <t>EXPRO #3 (TMU)
USP= 40 PSI, DSP=35 PSI , H2S=2 PPM, CO2=1 %</t>
  </si>
  <si>
    <t xml:space="preserve"> PERFORMED S/L JOB TO CHECK SSSV FOUND IN OPEN POSITION, TAGGED T.D. AT 11405 FT(S/L DEPTH),
 SIWHP=50 PSI.</t>
  </si>
  <si>
    <t>BAH-I (5,938 – 5,956)</t>
  </si>
  <si>
    <t>BAH-I</t>
  </si>
  <si>
    <r>
      <t xml:space="preserve"> FINISHED DRILLING , COMPLETED THE WELL AS OIL PRODUCER USING S/R SYSTEM FROM BAH-I (5,938 – 5,956), P= 1293 Psi, T=182 F  ,   P/T CSG. TO 1000 PSI  , TAGGED BTM @  6395  FT (SCRAPPER) , PERFORATED BAH-I (5938 –5956)  ( 18 FT )    , PERFORMED </t>
    </r>
    <r>
      <rPr>
        <b/>
        <u/>
        <sz val="12"/>
        <color rgb="FFFF0000"/>
        <rFont val="Calibri"/>
        <family val="2"/>
      </rPr>
      <t>CONDUCTOR FRAC JOB</t>
    </r>
    <r>
      <rPr>
        <b/>
        <sz val="12"/>
        <color rgb="FF0000FF"/>
        <rFont val="Calibri"/>
        <family val="2"/>
      </rPr>
      <t xml:space="preserve"> </t>
    </r>
    <r>
      <rPr>
        <b/>
        <sz val="12"/>
        <color rgb="FFFF0000"/>
        <rFont val="Calibri"/>
        <family val="2"/>
      </rPr>
      <t>(HALLIBURTON)</t>
    </r>
    <r>
      <rPr>
        <b/>
        <sz val="12"/>
        <color rgb="FF0000FF"/>
        <rFont val="Calibri"/>
        <family val="2"/>
      </rPr>
      <t xml:space="preserve"> FOR B-I  (5938 –5956) (MAX PRESS=4378   PSI  , AVG PRESS =3523   PSI , FRAC HEIGHT = XX  FT,  FRAC LENGTH =XX   FT  FLUID EFFECEINCY =   65.89 % ) , TAGGED @ 6395 FT ( PBTD) , INSTALLED 2 7/8" ANCHORED CATCHER TBG,  RIH W/  1.75 " SLIM D.H.P ON NWE S-88 S/R     ( 86 X1" +120  X7/8"+ 25 X1" ), R/U FOR S/U 640 MAX-II FROM DORRA-33    ( SH.S= 8" , S.L=119 " ) , STARTED THE WELL ,  NO PROD , RESET DHP &amp; SPACE IN ,   ON STREAM 31/7/2019</t>
    </r>
  </si>
  <si>
    <t xml:space="preserve"> EXPRO TMU-2
FIXED CH.S.= 24/64", USP/DSP= 175/160 PSI ,  Qg(FLARED) = 0.200 MMSCFD</t>
  </si>
  <si>
    <t>EXPRO SKID#5
ADJ. CH.S =24/64" USP/DSP= 600/305 PSI, 
H2S=12 PPM, CO2=5%, Qg(FLARED) = 2.919 MMSCFD</t>
  </si>
  <si>
    <r>
      <t xml:space="preserve">NO PUMP ACTION, R.TRIP W/1.75" SLIM DHP, HYDROTEST , NOT HOLD , FOUND RETURN FROM CSG , </t>
    </r>
    <r>
      <rPr>
        <b/>
        <sz val="12"/>
        <color rgb="FFFF0000"/>
        <rFont val="Calibri"/>
        <family val="2"/>
        <scheme val="minor"/>
      </rPr>
      <t>WAITING FOR SLIM ANCHOR PUMP MATERIALS</t>
    </r>
  </si>
  <si>
    <t>POOH W/ S/R &amp; DHP , L/D</t>
  </si>
  <si>
    <t>EXPRO SKID#5
ADJ. CH.S =24/64" USP/DSP= 580/295 PSI, 
H2S=11 PPM, CO2=4%, Qg(FLARED) = 2.839 MMSCFD</t>
  </si>
  <si>
    <t>SIWHP= 420 PSI AFTER 48 HRS</t>
  </si>
  <si>
    <t xml:space="preserve">THE WELL CEASED FLOW , CLOSED X.TREE VALVES </t>
  </si>
  <si>
    <r>
      <t xml:space="preserve"> RIH with 2 MG to depth 5930 ft, PERFORMED STATIC PRESS. SURVEY ,PRESS. GRADIENT TO SURFACE  
</t>
    </r>
    <r>
      <rPr>
        <b/>
        <sz val="12"/>
        <color rgb="FFFF0000"/>
        <rFont val="Calibri"/>
        <family val="2"/>
      </rPr>
      <t>Static pressure @ depth 5930 Ft =1205 PSI, BHT = 190 F</t>
    </r>
    <r>
      <rPr>
        <b/>
        <sz val="12"/>
        <color rgb="FF0000FF"/>
        <rFont val="Calibri"/>
        <family val="2"/>
      </rPr>
      <t xml:space="preserve"> ,  Gradient =0.46 PSI/Ft from from 5930 till depth 3500 Ft ,   Gradient =0.35 PSI/Ft from from 3500 till depth 3000 Ft.  , Gradient = zro from 3000 ft to surface</t>
    </r>
  </si>
  <si>
    <r>
      <t xml:space="preserve">Performed static pressure survey, RIH w/ 2.64" GC, found obestruction @ 5690 Ft, Then RIH W/2.25" GC, stopped at the same depth , RIH with 2 MG hanged same @ depth 5650 Ft, POOH, take stationary measurements each 500 Ft surface. ( S.F.L. @ 720 Ft  slickline depth)
</t>
    </r>
    <r>
      <rPr>
        <b/>
        <sz val="12"/>
        <color rgb="FFFF0000"/>
        <rFont val="Calibri"/>
        <family val="2"/>
      </rPr>
      <t xml:space="preserve">Static pressure @ depth 5650 Ft =2088 PSI, BHT= 194 F , </t>
    </r>
    <r>
      <rPr>
        <b/>
        <sz val="12"/>
        <color rgb="FF0000FF"/>
        <rFont val="Calibri"/>
        <family val="2"/>
      </rPr>
      <t xml:space="preserve"> Gradient =0.44 PSI/Ft till depth 2000 Ft,  Gradient =0.33 PSI/Ft till depth 1000 Ft.</t>
    </r>
  </si>
  <si>
    <t>EXPRO SKID#5
ADJ. CH.S =24/64" USP/DSP=530/280 PSI, 
H2S=11 PPM, CO2=4%, Qg(FLARED) = 2.634 MMSCFD</t>
  </si>
  <si>
    <t>POOH W/ S.R &amp; DHP, L/D SAME, S/R CONFIG. (125X7/8" + 79X1" )</t>
  </si>
  <si>
    <t xml:space="preserve">EXPRO -3 </t>
  </si>
  <si>
    <t>2.25" DHP</t>
  </si>
  <si>
    <t>79X1" + 125*7/8" + 25*1" S.BR</t>
  </si>
  <si>
    <r>
      <t xml:space="preserve">UNDER W/O DUE TO TBG LEAK, ( </t>
    </r>
    <r>
      <rPr>
        <b/>
        <sz val="12"/>
        <color rgb="FFFF0000"/>
        <rFont val="Calibri"/>
        <family val="2"/>
      </rPr>
      <t>FOUND CRACK IN JT #153 (LENGTH 4 FT , WIDTH 1 CM), JT #159 (LENGTH 1 FT , WIDTH 0.25 CM), JT #163 (LENGTH 1 FT , WIDTH 0.25 CM), JT #164(LENGTH 1.5 FT , WIDTH 1 CM), JT #175 (LENGTH 1 FT , WIDTH 1 CM)</t>
    </r>
    <r>
      <rPr>
        <b/>
        <sz val="12"/>
        <color rgb="FF0000FF"/>
        <rFont val="Calibri"/>
        <family val="2"/>
      </rPr>
      <t xml:space="preserve"> ), TAGGED BTM @ 6206 FT ( BY CCL TOOL ),</t>
    </r>
    <r>
      <rPr>
        <b/>
        <sz val="12"/>
        <rFont val="Calibri"/>
        <family val="2"/>
      </rPr>
      <t xml:space="preserve"> INSTALLED 3 1/2" ANCHORED CATCHER TBG, </t>
    </r>
    <r>
      <rPr>
        <b/>
        <sz val="12"/>
        <color rgb="FF0000FF"/>
        <rFont val="Calibri"/>
        <family val="2"/>
      </rPr>
      <t>RIH W/2.25" D.H.P ON &amp; NEW D-78  S/R ( 79X1" + 125X7/8"+25X1" ),</t>
    </r>
    <r>
      <rPr>
        <b/>
        <sz val="12"/>
        <rFont val="Calibri"/>
        <family val="2"/>
      </rPr>
      <t xml:space="preserve"> </t>
    </r>
    <r>
      <rPr>
        <b/>
        <sz val="12"/>
        <color rgb="FFFF0000"/>
        <rFont val="Calibri"/>
        <family val="2"/>
      </rPr>
      <t>ON STREAM 5/8/2019</t>
    </r>
  </si>
  <si>
    <t>EXPRO SKID#5
ADJ. CH.S =24/64" USP/DSP= 550/300 PSI, 
H2S=11 PPM, CO2=4%, Qg(FLARED) =  2.469 MMSCFD</t>
  </si>
  <si>
    <t>EXPRO #6 (SKID)
FIXED CH.S =24/64" , USP/DSP= 160/116 PSI , Qg (FLARED)= 0.417 MMSCFD, 
H2S= 14 PPM, CO2= 7 %</t>
  </si>
  <si>
    <t>EXPRO SKID#5
ADJ. CH.S =24/64" USP/DSP= 550/300 PSI, 
H2S=11 PPM, CO2=4%, Qg (FLARED) = 2.64 MMSCFD</t>
  </si>
  <si>
    <t xml:space="preserve">   EXPRO #2 (TMU) , AFTER W/O (P-17 ESP)    , AEB-IIIG                                     FREQ= 45 HZ, CURR=32 A, PIP/PDP=1515/4220 PSI , M.T.=279 F, TI= 241 F, USP=400 PSI.</t>
  </si>
  <si>
    <t>WELL (ESP) : E-DEEP-18</t>
  </si>
  <si>
    <t>Deviated well with Maximum angle 11.6 Deg @ 9,134 FT</t>
  </si>
  <si>
    <t>AEB IIIG (9882.5-9896) FT</t>
  </si>
  <si>
    <r>
      <rPr>
        <b/>
        <sz val="12"/>
        <color rgb="FF0000FF"/>
        <rFont val="Calibri"/>
        <family val="2"/>
      </rPr>
      <t>UNDER W/O DUE TO C/S FROM FLOWING T/ ESP  , ISOLATED</t>
    </r>
    <r>
      <rPr>
        <b/>
        <sz val="12"/>
        <rFont val="Calibri"/>
        <family val="2"/>
      </rPr>
      <t xml:space="preserve"> </t>
    </r>
    <r>
      <rPr>
        <b/>
        <u/>
        <sz val="12"/>
        <color rgb="FFFF0000"/>
        <rFont val="Calibri"/>
        <family val="2"/>
      </rPr>
      <t>MASAJID (11200-11218) FT</t>
    </r>
    <r>
      <rPr>
        <b/>
        <sz val="12"/>
        <color rgb="FFFF0000"/>
        <rFont val="Calibri"/>
        <family val="2"/>
      </rPr>
      <t xml:space="preserve"> </t>
    </r>
    <r>
      <rPr>
        <b/>
        <sz val="12"/>
        <color rgb="FF0000FF"/>
        <rFont val="Calibri"/>
        <family val="2"/>
      </rPr>
      <t xml:space="preserve">BY 9 5/8'' B.P @ 11015 FT W/ 20 FT CMT ABOVE , ADDED NEW PERF.  </t>
    </r>
    <r>
      <rPr>
        <b/>
        <u/>
        <sz val="12"/>
        <color rgb="FF0000FF"/>
        <rFont val="Calibri"/>
        <family val="2"/>
      </rPr>
      <t>AEB IIIG(9887-9896) FT</t>
    </r>
    <r>
      <rPr>
        <b/>
        <sz val="12"/>
        <color rgb="FF008000"/>
        <rFont val="Calibri"/>
        <family val="2"/>
      </rPr>
      <t xml:space="preserve"> </t>
    </r>
    <r>
      <rPr>
        <b/>
        <sz val="12"/>
        <color rgb="FF0000FF"/>
        <rFont val="Calibri"/>
        <family val="2"/>
      </rPr>
      <t xml:space="preserve">, RIH W/  2 SCTION  ESP P17 ,  SERIES 538, 224 STAGES  ,  STARTED THE WELL WITH  (WHP: 20 PSI, HZ: 45, Pi: 1926 PSI, Pd: 3904 PSI, TI: 244 F, Tm: 282 F, VOLT: 2490, AMP.: 33) , FOUND RETURN : ((W.C: 99%, WT.: 9.3 PPG, SALINITY :  130000 CL  ) , ADDED NEW PERF.  </t>
    </r>
    <r>
      <rPr>
        <b/>
        <u/>
        <sz val="12"/>
        <color rgb="FF0000FF"/>
        <rFont val="Calibri"/>
        <family val="2"/>
      </rPr>
      <t>AEB IIIG  (9889-9896)</t>
    </r>
    <r>
      <rPr>
        <b/>
        <sz val="12"/>
        <color rgb="FF0000FF"/>
        <rFont val="Calibri"/>
        <family val="2"/>
      </rPr>
      <t xml:space="preserve"> , </t>
    </r>
    <r>
      <rPr>
        <b/>
        <sz val="12"/>
        <rFont val="Calibri"/>
        <family val="2"/>
      </rPr>
      <t>ISOLATED</t>
    </r>
    <r>
      <rPr>
        <b/>
        <sz val="12"/>
        <color rgb="FF0000FF"/>
        <rFont val="Calibri"/>
        <family val="2"/>
      </rPr>
      <t xml:space="preserve"> </t>
    </r>
    <r>
      <rPr>
        <b/>
        <sz val="12"/>
        <color rgb="FFFF0000"/>
        <rFont val="Calibri"/>
        <family val="2"/>
      </rPr>
      <t xml:space="preserve"> AEB IIIG  (9884-9887)</t>
    </r>
    <r>
      <rPr>
        <b/>
        <sz val="12"/>
        <color rgb="FF0000FF"/>
        <rFont val="Calibri"/>
        <family val="2"/>
      </rPr>
      <t xml:space="preserve">  BETWEEN 2 STRADLE PKR'S , NOW </t>
    </r>
    <r>
      <rPr>
        <b/>
        <u/>
        <sz val="12"/>
        <color rgb="FF379947"/>
        <rFont val="Calibri"/>
        <family val="2"/>
      </rPr>
      <t>AEB IIIG (9882.5-9896) FT</t>
    </r>
    <r>
      <rPr>
        <b/>
        <sz val="12"/>
        <color rgb="FF0000FF"/>
        <rFont val="Calibri"/>
        <family val="2"/>
      </rPr>
      <t xml:space="preserve"> ONLY ON PROD. , </t>
    </r>
    <r>
      <rPr>
        <sz val="12"/>
        <color rgb="FF0000FF"/>
        <rFont val="Calibri"/>
        <family val="2"/>
      </rPr>
      <t xml:space="preserve"> </t>
    </r>
    <r>
      <rPr>
        <b/>
        <sz val="12"/>
        <color rgb="FF0000FF"/>
        <rFont val="Calibri"/>
        <family val="2"/>
      </rPr>
      <t>RIH W/  2 SCTION  ESP P17 ,  SERIES 538, 224 STAGES TO 8080  FT , STARTED THE WELL WITH ( FREQ= 45 HZ, CUR=32 A, PIP= 1711 PSI, PDP= 4393  PSI, ,Ti=244   F, Tm=280  F, WHP=400 PSI) , ON STREAM  17/8/2019</t>
    </r>
  </si>
  <si>
    <t>WHP=400 PSI</t>
  </si>
  <si>
    <t xml:space="preserve"> EXPRO #2 (TMU) , AFTER W/O (P-17 ESP)    , AEB-IIIG                               FREQ= 45 HZ, CURR=32 A, PIP/PDP=1515/4220 PSI , M.T.=279 F, TI= 241 F, USP=400 PSI.</t>
  </si>
  <si>
    <t>DECREASED SEP.P TO 50 PSI</t>
  </si>
  <si>
    <t>EXPRO #6 (SKID)
FIXED CH.S =24/64" , USP/DSP= 130/65 PSI , Qg (FLARED)= 0.407 MMSCFD, H2S= 14 PPM, CO2= 7 %</t>
  </si>
  <si>
    <t>EXPRO #2 (TMU) , AFTER W/O (P-17 ESP)    , AEB-IIIG                               FREQ= 45 HZ, CURR=32 A, PIP/PDP=1782/4210 PSI , M.T.=281 F, TI= 245 F, USP=400 PSI.</t>
  </si>
  <si>
    <t>EXPRO #6 (SKID)
FIXED CH.S =24/64" , USP/DSP= 160/120 PSI , Qg (FLARED)= 0.411 MMSCFD, H2S= 14 PPM, CO2= 7 %</t>
  </si>
  <si>
    <t>TRANSFERRED S/U TO M-147</t>
  </si>
  <si>
    <t>W.C +/- 97 %</t>
  </si>
  <si>
    <t>EXPRO SKID#5
ADJ. CH.S =24/64" USP/DSP= 540/300 PSI, 
H2S= 15 PPM, CO2= 5 %, Qg (FLARED) = 2.543 MMSCFD</t>
  </si>
  <si>
    <t>ROD NO. (63*1") PARTED, FISHED, CHANGED, ON STREAM.</t>
  </si>
  <si>
    <t>STOPPED DUE TO HIGH WATER LEVEL IN PROCESS</t>
  </si>
  <si>
    <t>P.SURVAY</t>
  </si>
  <si>
    <t>EXPRO SKID#5
ADJ. CH.S =24/64" USP/DSP= 540/285 PSI, 
H2S= 15 PPM, CO2= 5 %, Qg (FLARED) = 2.628 MMSCFD</t>
  </si>
  <si>
    <t>EXPRO SKID#5
ADJ. CH.S =24/64" USP/DSP= 535/280 PSI, 
H2S= 15 PPM, CO2= 5 %, Qg (FLARED) = 2.690 MMSCFD</t>
  </si>
  <si>
    <t>INCREASED SEP.P TO 150 PSI FOR 2 HRS , GROSS +/- 50 BPD , DECREASED SEP. P TO 50 PSI</t>
  </si>
  <si>
    <t>EXPRO #6 (SKID)
FIXED CH.S =24/64" , USP/DSP= 130/76 PSI , Qg (FLARED)= 0.413 MMSCFD, H2S= 14 PPM, CO2= 7 %</t>
  </si>
  <si>
    <r>
      <t xml:space="preserve">NO PUMP ACTION , R.TRIP W/1.5" SLIM DHP , NO PROD, RESET DHP 2 TIMES, NO PROD, </t>
    </r>
    <r>
      <rPr>
        <b/>
        <sz val="12"/>
        <color rgb="FFFF0000"/>
        <rFont val="Calibri"/>
        <family val="2"/>
      </rPr>
      <t>R/T W/ NEW 1.75" SLIM ANCHOR PUMP, RET. 10*1" RODS, SET ANCHOR AT 5500 FT, ON STREAM</t>
    </r>
  </si>
  <si>
    <t>TOT. RET. 10 RODS</t>
  </si>
  <si>
    <t xml:space="preserve">SHUT IN THE WELL DUE TO LOW PRODUCTIVITY </t>
  </si>
  <si>
    <t>N.P.A,RESET FOR DHP, ON STREAM.</t>
  </si>
  <si>
    <t xml:space="preserve">sever FLUID POUND , P.FILLAGE +/- 50 % </t>
  </si>
  <si>
    <t xml:space="preserve">SEVERE F.POUND , P.FILL 73% </t>
  </si>
  <si>
    <t>SEVERE GAS INTERF. , P.FILL 23%</t>
  </si>
  <si>
    <t xml:space="preserve">HITTING DOWN , PLAN TO PERFORM SPACE OUT </t>
  </si>
  <si>
    <t>PROD. F/CSG</t>
  </si>
  <si>
    <t>EXPRO #6 (SKID)
FIXED CH.S =24/64" , USP/DSP= 130/73 PSI , Qg (FLARED)= 0.39 MMSCFD, H2S= 14 PPM, CO2= 7 %</t>
  </si>
  <si>
    <t>EXPRO #2 (TMU)
ADJ. CH.S =24/64" USP/DSP= 580/280 PSI, 
H2S= 10 PPM, CO2= 4 %, Qg (FLARED) =3.444 MMSCFD</t>
  </si>
  <si>
    <t>R/U FOR TMU #2 AT WELL HEAD</t>
  </si>
  <si>
    <t>EXPRO #2 (TMU)
ADJ. CH.S =24/64" USP/DSP= 580/280 PSI, 
H2S= 10 PPM, CO2= 4 %, Qg (FLARED) =3.135 MMSCFD</t>
  </si>
  <si>
    <t>R/U FOR SKID #5 AT WELL HEAD</t>
  </si>
  <si>
    <t>EXPRO #6 (SKID)
FIXED CH.S =24/64" , USP/DSP= 130/73 PSI , Qg (FLARED)= 0.389 MMSCFD, H2S= 14 PPM, CO2= 7 %</t>
  </si>
  <si>
    <t xml:space="preserve">Found PIP=50 PSI, no return, stopped the well @ 6:00 PM for 6 Hrs to see reservoir behavior , Started the well @ 11:00 PM, Ferq.= 43 HZ, Curr. = 31 A, PIP= 122 PSI, PDP=4400  PSI, TM= 278 F, Ti= 273 F ,Still producing 100% water, diverted to Expro test package, Prod. Rate = 250 BPD </t>
  </si>
  <si>
    <t>Found PIP=50 PSI, no return, stopped the well @ 4:00 Pm to monitor  reservoir behavior.</t>
  </si>
  <si>
    <t>EXPRO # 2 ( TMU ) , RES. DECLINE</t>
  </si>
  <si>
    <t>RIH with 2.34"  G.C. , tagged @ 11595 FT ( S.L. ) depth , RIH with 2.6" G.C , tagged F-Nipple @ 11215 ft ( s.l depth ), opened the well to production line through expro test sep.</t>
  </si>
  <si>
    <t>S.F.L FOR  B-I 
SEVERE F.POUND , P.FILL 46% FOR B-V</t>
  </si>
  <si>
    <t xml:space="preserve">S.F.L FOR B-I , SEVERE F.POUND , PUMP FILL. 50 % 
</t>
  </si>
  <si>
    <t>RATE, BBLS/MIN</t>
  </si>
  <si>
    <t>VOLUME INJECTED, BBLS</t>
  </si>
  <si>
    <t>TIME, MIN</t>
  </si>
  <si>
    <t>40 SEC.</t>
  </si>
  <si>
    <t>20 SEC.</t>
  </si>
  <si>
    <t>PRESS., PSI</t>
  </si>
  <si>
    <t>PRESS. DROP TIME</t>
  </si>
  <si>
    <t>RIH SLOWLY W/ 3.5" IF D/PS TO 9886 FT, PERFORM INJECTIVITY TEST WITH FOLLOWING PARAMATERS:</t>
  </si>
  <si>
    <t>RATE
BBLS/MIN</t>
  </si>
  <si>
    <t>COMMENT</t>
  </si>
  <si>
    <t>BLEED OFF TO ZERO FOUND HAD RETURN 3 BBL</t>
  </si>
  <si>
    <t>Stopped the well on 7/9/2019 at  3 :00 Pm due to Rig move and connect production line ( pi= 700 psi ) , started the well , FREQ= 43 Hz, CUR=34 A, PIP= 450 PSI, PDP= 3875 PSI ,Ti=252 F, Tm= 274 F, WHP= 50 PSI )</t>
  </si>
  <si>
    <r>
      <t xml:space="preserve">FOUND THE WELL DOWN DUE TO ( HIGH PUMP INTAKE TEMP. = 280 F )
STARTED @ FREQ= 43 Hz, CUR=31 A, PIP= 330 PSI, PDP= 4410 PSI ,Ti=277 F, Tm= 294 F, WHP= 150 PSI )
</t>
    </r>
    <r>
      <rPr>
        <b/>
        <sz val="12"/>
        <color rgb="FFFF0000"/>
        <rFont val="Calibri"/>
        <family val="2"/>
        <charset val="204"/>
      </rPr>
      <t xml:space="preserve">    </t>
    </r>
    <r>
      <rPr>
        <b/>
        <sz val="16"/>
        <color rgb="FFFF0000"/>
        <rFont val="Calibri"/>
        <family val="2"/>
        <charset val="204"/>
      </rPr>
      <t xml:space="preserve">      </t>
    </r>
    <r>
      <rPr>
        <b/>
        <sz val="12"/>
        <color rgb="FF0000FF"/>
        <rFont val="Calibri"/>
        <family val="2"/>
        <charset val="204"/>
      </rPr>
      <t>DOWN AGAIN DUE TO ( HIGH PUMP INTAKE TEMP. = 280 F ),</t>
    </r>
    <r>
      <rPr>
        <b/>
        <sz val="16"/>
        <color rgb="FFFF0000"/>
        <rFont val="Calibri"/>
        <family val="2"/>
        <charset val="204"/>
      </rPr>
      <t xml:space="preserve"> decreased Frequency  F/43 T/42 hz</t>
    </r>
    <r>
      <rPr>
        <b/>
        <sz val="12"/>
        <color rgb="FF0000FF"/>
        <rFont val="Calibri"/>
        <family val="2"/>
      </rPr>
      <t xml:space="preserve">
         ( FREQ= 42 Hz, CUR=29 A, PIP= 335 PSI, PDP= 4340 PSI ,Ti=279 F, Tm= 295 F, WHP= 130 PSI )</t>
    </r>
  </si>
  <si>
    <t>FLEX 10 , 388 STAGES</t>
  </si>
  <si>
    <r>
      <t xml:space="preserve">RECIEVED SCALE SAMPLE </t>
    </r>
    <r>
      <rPr>
        <b/>
        <sz val="12"/>
        <color rgb="FFFF0000"/>
        <rFont val="Calibri"/>
        <family val="2"/>
      </rPr>
      <t>FROM TBG</t>
    </r>
    <r>
      <rPr>
        <b/>
        <sz val="12"/>
        <rFont val="Calibri"/>
        <family val="2"/>
      </rPr>
      <t>, ORGANIC COMP.=85% , CARBONATE COMP.=5% , IRON COMP.=2% , AND 8% SAND</t>
    </r>
  </si>
  <si>
    <t>PRODUCED WATER OF E.D-1 ANALYSIS ARE :-  T.S.S. -28 MG/L , DISSOLVED IRON =160 MG/L , OIL IN WATER OUT FILTER=243 MG/L AND OIL IN WATER OUT SEP =274 MG/L .</t>
  </si>
  <si>
    <t>EXPRO #6 (SKID)
FIXED CH.S =24/64" , USP/DSP= 130/75 PSI , Qg (FLARED)= 0.389 MMSCFD, H2S= 14 PPM, CO2= 7 %</t>
  </si>
  <si>
    <r>
      <t xml:space="preserve">EXPRO #6 (SKID) , </t>
    </r>
    <r>
      <rPr>
        <b/>
        <sz val="12"/>
        <color rgb="FFFF0000"/>
        <rFont val="Calibri"/>
        <family val="2"/>
        <charset val="204"/>
      </rPr>
      <t>add  Masajid   (11500-11520) 20 FT</t>
    </r>
    <r>
      <rPr>
        <b/>
        <sz val="12"/>
        <color rgb="FF0000FF"/>
        <rFont val="Calibri"/>
        <family val="2"/>
      </rPr>
      <t xml:space="preserve">
FIXED CH.S =24/64" , USP/DSP=220 /75 PSI , Qg (FLARED)=0.582  MMSCFD, H2S= 14 PPM, CO2= 7 %</t>
    </r>
  </si>
  <si>
    <t>S.R</t>
  </si>
  <si>
    <t xml:space="preserve">POOH WITH S/R + DHP AND L/D SAME </t>
  </si>
  <si>
    <t>EXPRO #6 (SKID)
FIXED CH.S =24/64" , USP/DSP=215 /50 PSI , Qg (FLARED)=0.490  MMSCFD, H2S= 14 PPM, CO2= 7 %</t>
  </si>
  <si>
    <r>
      <t xml:space="preserve">Previous Parameters : Freq. = 43 hz, CURR. = 30 A, Pi/PD= 810 / 4460 PSI, Ti = 269 F, Tm = 289 F
                 </t>
    </r>
    <r>
      <rPr>
        <b/>
        <sz val="12"/>
        <color rgb="FFFF0000"/>
        <rFont val="Calibri"/>
        <family val="2"/>
        <charset val="204"/>
      </rPr>
      <t xml:space="preserve"> Icreased Freq. F/ 43 hz T/ 45 hz</t>
    </r>
    <r>
      <rPr>
        <b/>
        <sz val="12"/>
        <color rgb="FF0000FF"/>
        <rFont val="Calibri"/>
        <family val="2"/>
      </rPr>
      <t xml:space="preserve">, ( Curr. Parameters : Freq. = 45 hz, CURR. = 30 A, Pi/PD= 800 / 4486 PSI, Ti = 272 F, Tm = 292 F ) , then the well down due to intake temp. Increased  Icreased Freq. F/ 45 hz T/ 50 hz, (  Freq. = 50 hz,, Pi/PD= 1070 / 1575 PSI, Ti = 270 F, Tm = 275 F ) </t>
    </r>
  </si>
  <si>
    <t>RIH W/ 2" Sand bailer, Tagged @ 11595 ft, POOH without sample, RIH W/ 2.25" Impression block, Tagged @ 11600 ft, had metal mark.</t>
  </si>
  <si>
    <t>w/L</t>
  </si>
  <si>
    <t xml:space="preserve">FREQ.= 50 HZ, CURR.= 22 AMP, TI= 226 F, TM= 257 F ,
 USP/DSP = 700/ 150 PSI , WHT= 54 C </t>
  </si>
  <si>
    <t>1.5" SLIM ANCHOR PUMP</t>
  </si>
  <si>
    <r>
      <t>NO PUMP ACTION,  RESET FOR DHP,NO PROD , MANY TRIALS TO UNSET SLIM DHP W/ OVER PULL UP TO 54 KLBs , W/ OUT SUCCESS ,</t>
    </r>
    <r>
      <rPr>
        <b/>
        <sz val="12"/>
        <color rgb="FFFF0000"/>
        <rFont val="Calibri"/>
        <family val="2"/>
      </rPr>
      <t xml:space="preserve"> WAITING W/O.</t>
    </r>
  </si>
  <si>
    <t>EXPRO #6 (SKID)
FIXED CH.S =42/64" , USP/DSP=120 /70 PSI , Qg (FLARED)=0.668  MMSCFD, 
H2S= 14 PPM, CO2= 7 %</t>
  </si>
  <si>
    <t>Increased choke size to/ 42/64"</t>
  </si>
  <si>
    <t>EXPRO #6 (SKID)
FIXED CH.S =36/64" , USP/DSP=152 /65 PSI , Qg (FLARED)=0.719  MMSCFD, 
H2S= 14 PPM, CO2= 7 %</t>
  </si>
  <si>
    <t>EXPRO #6 (SKID)
FIXED CH.S =42/64" , USP/DSP=100 /65 PSI , Qg (FLARED)=0.7  MMSCFD, 
H2S= 14 PPM, CO2= 7 %</t>
  </si>
  <si>
    <t>The well tripped due to under load two times , bleed of gases , started the well on current mode.</t>
  </si>
  <si>
    <t>TOT. RET. 15 RODS</t>
  </si>
  <si>
    <t>NO PUMP ACTION, RIH W/ 1.5" SLIM ANCHOR PUMP, S/R CONF (25X1"+120X7/8"+70X1") SET ANCHOR PUMP AT 5375 FT, ON STREAM</t>
  </si>
  <si>
    <r>
      <t xml:space="preserve">NO PUMP ACTION , RESET, NOT PROD. , R.TRIP, TBG TEST NOT HOLD, </t>
    </r>
    <r>
      <rPr>
        <b/>
        <sz val="12"/>
        <color rgb="FFFF0000"/>
        <rFont val="Calibri"/>
        <family val="2"/>
        <scheme val="minor"/>
      </rPr>
      <t>R.TRIP W/ 1.75" ANCHOR PUMP</t>
    </r>
    <r>
      <rPr>
        <b/>
        <sz val="12"/>
        <color rgb="FF0000FF"/>
        <rFont val="Calibri"/>
        <family val="2"/>
        <scheme val="minor"/>
      </rPr>
      <t xml:space="preserve">, RET. 10 RODS X 1", SET ANCHOR @ 5350 FT , S/R CONFIG. AS FOLLOW( 25 X 1" + 114 X 7/8" + 75 X 1") , </t>
    </r>
    <r>
      <rPr>
        <b/>
        <sz val="12"/>
        <color rgb="FFFF0000"/>
        <rFont val="Calibri"/>
        <family val="2"/>
        <scheme val="minor"/>
      </rPr>
      <t>ON STREAM ON 6/9/2019</t>
    </r>
  </si>
  <si>
    <r>
      <t xml:space="preserve">• RIH W/ 8 1/2" MILLED OUT ASSY. &amp; MILLED F/ 10974 TO 11017, THEN PUSHED DOWN 9 5/8" B.PLUG TO 11,202 FT, WORKED @ 11,202 FT TILL PASSED FREE TO 11,516 FT., </t>
    </r>
    <r>
      <rPr>
        <b/>
        <sz val="12"/>
        <color rgb="FF008000"/>
        <rFont val="Calibri"/>
        <family val="2"/>
        <charset val="204"/>
      </rPr>
      <t xml:space="preserve">REPERFORATED MASAJED FORMATION (11200 - 11212) FT, </t>
    </r>
    <r>
      <rPr>
        <b/>
        <sz val="12"/>
        <color rgb="FFFF0000"/>
        <rFont val="Calibri"/>
        <family val="2"/>
        <charset val="204"/>
      </rPr>
      <t>ISOLATED  AEB IIIG  (9884-9887) &amp;  (9882.5-9896) BETWEEN 2 STRADLE PKR'S</t>
    </r>
    <r>
      <rPr>
        <b/>
        <sz val="12"/>
        <color rgb="FF008000"/>
        <rFont val="Calibri"/>
        <family val="2"/>
        <charset val="204"/>
      </rPr>
      <t xml:space="preserve">, </t>
    </r>
    <r>
      <rPr>
        <b/>
        <sz val="12"/>
        <color rgb="FF0000FF"/>
        <rFont val="Calibri"/>
        <family val="2"/>
        <charset val="204"/>
      </rPr>
      <t xml:space="preserve">NOW </t>
    </r>
    <r>
      <rPr>
        <b/>
        <sz val="12"/>
        <color rgb="FF008000"/>
        <rFont val="Calibri"/>
        <family val="2"/>
        <charset val="204"/>
      </rPr>
      <t xml:space="preserve">MASAJED (11200 - 11212) FT ONLY ON PROD. </t>
    </r>
    <r>
      <rPr>
        <b/>
        <sz val="12"/>
        <color rgb="FF0000FF"/>
        <rFont val="Calibri"/>
        <family val="2"/>
        <charset val="204"/>
      </rPr>
      <t xml:space="preserve">,  RIH W/  4 SECTION  ESP FLEX 10 , 388 STAGES TO 9284 FT , STARTED THE WELL WITH ( FREQ= 40 HZ, CUR=36 A, PIP= 3763 PSI, PDP= 4305 PSI, ,Ti=260   F, Tm=280 F ) , </t>
    </r>
    <r>
      <rPr>
        <b/>
        <sz val="12"/>
        <color rgb="FFFF0000"/>
        <rFont val="Calibri"/>
        <family val="2"/>
        <charset val="204"/>
      </rPr>
      <t>ON STREAM  5/9/2019</t>
    </r>
  </si>
  <si>
    <r>
      <t xml:space="preserve">UNDER W/O DUE TO W.S.O. , TAGGED T.D. @ 10050 FT, RIH W/ 9 5/8" BRIDGE PLUG &amp; SET SAME @ 9935 FT, </t>
    </r>
    <r>
      <rPr>
        <b/>
        <sz val="12"/>
        <color rgb="FFFF0000"/>
        <rFont val="Calibri"/>
        <family val="2"/>
        <charset val="204"/>
      </rPr>
      <t>PERFORM INJECTIVITY TEST WITH FOLLOWING PARAMATERS:</t>
    </r>
  </si>
  <si>
    <t>P/ DROP FROM 1500 TO 950 PSI
 IN 40 MIN</t>
  </si>
  <si>
    <t>P/ DROP FROM 1500 TO 1100 PSI
 IN 30 MIN</t>
  </si>
  <si>
    <t>P/ DROP FROM 1500 TO 1200 PSI
 IN 20 MIN</t>
  </si>
  <si>
    <t>P/ DROP FROM 1500 TO 1350 PSI
 IN 10 MIN</t>
  </si>
  <si>
    <t>P/ DROP FROM 1500 TO 1175 PSI
 IN 25 MIN</t>
  </si>
  <si>
    <t>P/ DROP FROM 1800 TO 1100 PSI AND STAY HOLD WITIN 45 MIN</t>
  </si>
  <si>
    <t>P/ DROP FROM 1800 TO 1530 PSI
 IN 45 MIN</t>
  </si>
  <si>
    <r>
      <rPr>
        <b/>
        <sz val="12"/>
        <color rgb="FFFF0000"/>
        <rFont val="Calibri"/>
        <family val="2"/>
      </rPr>
      <t>ISOLATED  AEB IIIG  (9884-9887) &amp;  (9882.5-9896) BETWEEN 2 STRADLE PKR'S</t>
    </r>
    <r>
      <rPr>
        <b/>
        <sz val="12"/>
        <color rgb="FF0000FF"/>
        <rFont val="Calibri"/>
        <family val="2"/>
      </rPr>
      <t xml:space="preserve">
</t>
    </r>
    <r>
      <rPr>
        <b/>
        <sz val="14"/>
        <color rgb="FF008000"/>
        <rFont val="Calibri"/>
        <family val="2"/>
      </rPr>
      <t>MASAJED (11200 - 11212) FT</t>
    </r>
  </si>
  <si>
    <t>STATIC DATA (PIP/PDP =1378/1364 PSI , TI/TM=245/250 F) , PERFORMED TROUBLESHOOTING , FOUND THE WELL DOWN MANY TIMES DUE TO ZENITH LK PROBLEM  (HIGH PUMP INTAKE TEMP. = 280 F) , STARTED THE WELL TO 42 HZ  IN CYCLIC MODE (STOP 6 HRS).</t>
  </si>
  <si>
    <t>DOWN DUE TO HIGH MOTOR TEMP. TRIP , STARTED NORMALLY.</t>
  </si>
  <si>
    <t>DOWN DUE TO HIGH MOTOR TEMP. TRIP , INCR. Tm SET POINT F/310 F T/350 F, STARTED NORMALLY.</t>
  </si>
  <si>
    <t>B-I, II, III, IV</t>
  </si>
  <si>
    <r>
      <rPr>
        <b/>
        <sz val="12"/>
        <color rgb="FF00B050"/>
        <rFont val="Calibri"/>
        <family val="2"/>
      </rPr>
      <t>B-I</t>
    </r>
    <r>
      <rPr>
        <b/>
        <sz val="12"/>
        <color indexed="12"/>
        <rFont val="Calibri"/>
        <family val="2"/>
      </rPr>
      <t xml:space="preserve">  (5909-5919) (5924-5928) (5934 – 5938)
</t>
    </r>
    <r>
      <rPr>
        <b/>
        <sz val="12"/>
        <color rgb="FF00B050"/>
        <rFont val="Calibri"/>
        <family val="2"/>
      </rPr>
      <t>B-II</t>
    </r>
    <r>
      <rPr>
        <b/>
        <sz val="12"/>
        <color indexed="12"/>
        <rFont val="Calibri"/>
        <family val="2"/>
      </rPr>
      <t xml:space="preserve"> (6006 – 6014) 
</t>
    </r>
    <r>
      <rPr>
        <b/>
        <sz val="12"/>
        <color rgb="FF00B050"/>
        <rFont val="Calibri"/>
        <family val="2"/>
      </rPr>
      <t>B-III</t>
    </r>
    <r>
      <rPr>
        <b/>
        <sz val="12"/>
        <color indexed="12"/>
        <rFont val="Calibri"/>
        <family val="2"/>
      </rPr>
      <t xml:space="preserve"> (6035 – 6042) (6061 - 6068) 
</t>
    </r>
    <r>
      <rPr>
        <b/>
        <sz val="12"/>
        <color rgb="FF00B050"/>
        <rFont val="Calibri"/>
        <family val="2"/>
      </rPr>
      <t>B-IV</t>
    </r>
    <r>
      <rPr>
        <b/>
        <sz val="12"/>
        <color indexed="12"/>
        <rFont val="Calibri"/>
        <family val="2"/>
      </rPr>
      <t xml:space="preserve"> (6092 – 6102) (6146-6154)</t>
    </r>
  </si>
  <si>
    <t>RUNNING THE PUMP FOR 12 HRS ON / 12 HRS OFF MANUALLY (MANUAL TIMER MODE)</t>
  </si>
  <si>
    <r>
      <t xml:space="preserve">FOUND THE WELL DOWN AGAIN DUE TO ( HIGH PUMP INTAKE TEMP. = 280 F )
</t>
    </r>
    <r>
      <rPr>
        <b/>
        <sz val="12"/>
        <color rgb="FFFF0000"/>
        <rFont val="Calibri"/>
        <family val="2"/>
      </rPr>
      <t>Decreased Frequency  F/42 T/40 hz</t>
    </r>
    <r>
      <rPr>
        <b/>
        <sz val="12"/>
        <color rgb="FF0000FF"/>
        <rFont val="Calibri"/>
        <family val="2"/>
      </rPr>
      <t xml:space="preserve"> </t>
    </r>
    <r>
      <rPr>
        <b/>
        <sz val="12"/>
        <color rgb="FFFF0000"/>
        <rFont val="Calibri"/>
        <family val="2"/>
      </rPr>
      <t>&amp; Adjusted WHP to 150 ps</t>
    </r>
    <r>
      <rPr>
        <b/>
        <sz val="12"/>
        <color rgb="FF0000FF"/>
        <rFont val="Calibri"/>
        <family val="2"/>
      </rPr>
      <t>i,   The well down After 2.5 hrs du to ( HIGH PUMP INTAKE TEMP. = 280 F )</t>
    </r>
  </si>
  <si>
    <t>NO PUMP ACTION, R.TRIP W/2.25" DHP, ON STREAM.</t>
  </si>
  <si>
    <t xml:space="preserve"> AEB-IIID, IIIE</t>
  </si>
  <si>
    <t xml:space="preserve"> T.O.L. @ 10510 ft.</t>
  </si>
  <si>
    <t>T.O.CMT @ 12380 FT</t>
  </si>
  <si>
    <r>
      <rPr>
        <b/>
        <sz val="12"/>
        <color rgb="FF00B050"/>
        <rFont val="Calibri"/>
        <family val="2"/>
      </rPr>
      <t xml:space="preserve"> AEB-IIID( 9275 F- 9281 ) 6FT, (9300 FT-9314 FT ) 14 FT
AEB-IIIE (9350'-9354') 4 FT'
</t>
    </r>
    <r>
      <rPr>
        <b/>
        <sz val="12"/>
        <rFont val="Calibri"/>
        <family val="2"/>
      </rPr>
      <t>KH-II-A (12,874 – 12,890) &amp; KH-III-D (13,638 – 13,668)  ISOLATED BY CMT PLUG</t>
    </r>
  </si>
  <si>
    <t>SER 400, FLEX 10 STG 380 &amp; G-12 STG 36</t>
  </si>
  <si>
    <t>EXPRO # 3 ( TMU)</t>
  </si>
  <si>
    <t xml:space="preserve">EXPRO # 3 (TMU) , AFTER R.TRIP </t>
  </si>
  <si>
    <t>Expro #6 (Skid)
Fixed Ch.S =36/64" , USP/DSP=155 /70 PSI , Qg (Flared)= 0.640 MMSCFD, H2S= 10 PPM, CO2= 6 %</t>
  </si>
  <si>
    <t>Expro # 2 (TMU)
Freq.= 50 hz, Cur.= 37 A, Pi= 1972 psi, Pd= 4380 psi, Ti= 246 F, Tm= 270 F, WHP= 300 psi</t>
  </si>
  <si>
    <r>
      <t xml:space="preserve">Expro # 2 (TMU)
Freq.= 50 hz, Cur.= 37 A, Pi= 2152 psi, Pd= 4362 psi, Ti= 246 F, Tm= 267 F, </t>
    </r>
    <r>
      <rPr>
        <b/>
        <sz val="12"/>
        <color rgb="FFFF0000"/>
        <rFont val="Calibri"/>
        <family val="2"/>
        <charset val="204"/>
      </rPr>
      <t>WHP= 300 psi</t>
    </r>
  </si>
  <si>
    <r>
      <rPr>
        <b/>
        <sz val="12"/>
        <color rgb="FFFF0000"/>
        <rFont val="Calibri"/>
        <family val="2"/>
      </rPr>
      <t>UNDER W/O TO ISOLATE KHATATBA FM BY B.P AND OPEN A.E.B. IIID,IIIE</t>
    </r>
    <r>
      <rPr>
        <b/>
        <sz val="12"/>
        <color theme="1"/>
        <rFont val="Calibri"/>
        <family val="2"/>
      </rPr>
      <t>,</t>
    </r>
    <r>
      <rPr>
        <b/>
        <sz val="12"/>
        <color rgb="FF0000FF"/>
        <rFont val="Calibri"/>
        <family val="2"/>
      </rPr>
      <t xml:space="preserve">
 1st BALANCED CMT PLUG ( 13300'-13800'), 2nd BALANCED CMT PLUG ( 12500'-12750'),</t>
    </r>
    <r>
      <rPr>
        <b/>
        <sz val="12"/>
        <color theme="0"/>
        <rFont val="Calibri"/>
        <family val="2"/>
      </rPr>
      <t xml:space="preserve"> </t>
    </r>
    <r>
      <rPr>
        <b/>
        <sz val="12"/>
        <color rgb="FF0000FF"/>
        <rFont val="Calibri"/>
        <family val="2"/>
      </rPr>
      <t>TAGGED T.O.CMT @ 12380F T</t>
    </r>
    <r>
      <rPr>
        <b/>
        <sz val="12"/>
        <color rgb="FFFF0000"/>
        <rFont val="Calibri"/>
        <family val="2"/>
      </rPr>
      <t xml:space="preserve"> </t>
    </r>
    <r>
      <rPr>
        <b/>
        <sz val="12"/>
        <color rgb="FF008000"/>
        <rFont val="Calibri"/>
        <family val="2"/>
      </rPr>
      <t>W/ 1-11/16" GR-CCL</t>
    </r>
    <r>
      <rPr>
        <b/>
        <sz val="12"/>
        <color rgb="FFFF0000"/>
        <rFont val="Calibri"/>
        <family val="2"/>
      </rPr>
      <t>, ISOLATED KHATABA FM</t>
    </r>
    <r>
      <rPr>
        <b/>
        <sz val="12"/>
        <color rgb="FF0000FF"/>
        <rFont val="Calibri"/>
        <family val="2"/>
      </rPr>
      <t xml:space="preserve">, RIH W/ TEST-TCP  ON 3.5" TBG COND-A T/ 9320 FT , </t>
    </r>
    <r>
      <rPr>
        <b/>
        <sz val="12"/>
        <color rgb="FF008000"/>
        <rFont val="Calibri"/>
        <family val="2"/>
      </rPr>
      <t>PERFORATE AEB-IIID ( ( 9275 F- 9281 ) 6 FT &amp; (9300 FT-9314 FT ) 14 FT</t>
    </r>
    <r>
      <rPr>
        <b/>
        <sz val="12"/>
        <color rgb="FF0000FF"/>
        <rFont val="Calibri"/>
        <family val="2"/>
      </rPr>
      <t xml:space="preserve">, Droped firing bar to perforate AEB-IIID (9,275' – 9,281') &amp; AEB-IIID (9,300' – 9,314') with WHP =1400 psi under balance, had indication for firing ,
                            after I HR WHP the same , opened the well to flare , decreased WHP to 500 psi , then closed the well for observation , WHP didn't increase ,opened the well to flare , WHP reached to ZERO LIFTING WELL BY N2 AT (DEPTH 9000 FT HAD RETURN TRACES OIL + N2 &amp; WHP=0 PSI), </t>
    </r>
    <r>
      <rPr>
        <b/>
        <sz val="12"/>
        <color rgb="FF008000"/>
        <rFont val="Calibri"/>
        <family val="2"/>
      </rPr>
      <t>PERFORATE AEB-IIIE (9350'-9354') 4 FT</t>
    </r>
    <r>
      <rPr>
        <b/>
        <sz val="12"/>
        <color rgb="FF0000FF"/>
        <rFont val="Calibri"/>
        <family val="2"/>
      </rPr>
      <t>, RIH WITH  ESP SER 400, (</t>
    </r>
    <r>
      <rPr>
        <b/>
        <sz val="12"/>
        <color rgb="FFFF0000"/>
        <rFont val="Calibri"/>
        <family val="2"/>
      </rPr>
      <t>FLEX 10 STG 380 &amp; G-12 STG 36</t>
    </r>
    <r>
      <rPr>
        <b/>
        <sz val="12"/>
        <color rgb="FF0000FF"/>
        <rFont val="Calibri"/>
        <family val="2"/>
      </rPr>
      <t>), 416 STG'S,  STARTED THE WELL WITH PARAMETERS ( PIP = 2865 PSI, PDP = 3986 PSI, Tm= 257 F, Ti =237 F, Cur = 36 A, FREQ. = 49 hz)</t>
    </r>
    <r>
      <rPr>
        <b/>
        <sz val="12"/>
        <color rgb="FFFF0000"/>
        <rFont val="Calibri"/>
        <family val="2"/>
      </rPr>
      <t xml:space="preserve"> , ON STREAM 21/9/2019</t>
    </r>
  </si>
  <si>
    <t>Decreased choke size to/ 36/64" , WHP = 150 PSI</t>
  </si>
  <si>
    <t>Expro # 2 (TMU)
Freq.= 50 hz, Cur.= 37 A, Pi= 2152 psi, Pd= 4362 psi, Ti= 246 F, Tm= 267 F, WHP= 320 psi</t>
  </si>
  <si>
    <t xml:space="preserve"> Adjusted WHP to 500 psi.</t>
  </si>
  <si>
    <t>Expro # 2 (TMU)
Freq.= 50 hz, Cur.= 37 A, Pi= 2184 psi, Pd= 4585 psi, Ti= 246 F, Tm= 267 F, WHP= 500 psi</t>
  </si>
  <si>
    <t>EXPRO SKID#5
FIXED CH.S =24/64" USP/DSP= 605/195 PSI, 
H2S= 8 PPM, CO2= 4 %, Qg (FLARED) = 2.513 MMSCFD</t>
  </si>
  <si>
    <t>EXPRO #5 (SKID)
FIXED CH.S =24/64" USP/DSP= 550/170 PSI, 
H2S= 8 PPM, CO2= 4 %, Qg (FLARED) = 2.589 MMSCFD</t>
  </si>
  <si>
    <t>EXPRO #5 (SKID)
FIXED CH.S =24/64" USP/DSP= 550/170 PSI, 
H2S= 8 PPM, CO2= 4 %, Qg (FLARED) = 2.627 MMSCFD</t>
  </si>
  <si>
    <t>EXPRO #5 (SKID))
FIXED CH.S =24/64" USP/DSP= 550/173 PSI, 
H2S= 8 PPM, CO2= 4 %, Qg (FLARED) = 2.677 MMSCFD</t>
  </si>
  <si>
    <t>EXPRO #5 (SKID)
FIXED CH.S =24/64" USP/DSP= 550/180 PSI, 
H2S= 8 PPM, CO2= 4 %, Qg (FLARED) = 2.733 MMSCFD</t>
  </si>
  <si>
    <t>EXPRO #5 (SKID)
FIXED CH.S =24/64" USP/DSP= 550/180 PSI, 
H2S= 8 PPM, CO2= 4 %, Qg (FLARED) = 2.745 MMSCFD</t>
  </si>
  <si>
    <t>EXPRO #5 (SKID)
FIXED CH.S =40/64" USP/DSP=555 /175 PSI, 
H2S= 10 PPM, CO2= 4 %, Qg (FLARED) =2.802  MMSCFD</t>
  </si>
  <si>
    <t>EXPRO #5 (SKID)
FIXED CH.S =40/64" USP/DSP=557 /175 PSI, 
H2S= 10 PPM, CO2= 4 %, Qg (FLARED) =2.842  MMSCFD</t>
  </si>
  <si>
    <t>Expro #5 (Skid)
FIXED CH.S=40/64" USP/DSP=570 /190 PSI, 
H2S= 15 PPM, CO2= 5 %, Qg (Flared) = 3.044 MMSCFD</t>
  </si>
  <si>
    <t>EXPRO #5 (SKID)
FIXED CH.S =40/64" USP/DSP=550 /180 PSI, 
H2S= 10 PPM, CO2= 4 %, Qg (FLARED) =2.776  MMSCFD</t>
  </si>
  <si>
    <t>EXPRO #5 (SKID)
FIXED CH.S =40/64" USP/DSP=560/170 PSI, 
H2S= 10 PPM, CO2= 4 %, Qg (FLARED) =2.9  MMSCFD</t>
  </si>
  <si>
    <t>EXPRO #5 (SKID)
FIXED CH.S =40/64" USP/DSP=565 /190 PSI, 
H2S= 15 PPM, CO2= 5 %, Qg (FLARED) = 2.99 MMSCFD</t>
  </si>
  <si>
    <t>Increased FIXED CH.S from 24/64" to  40/64"</t>
  </si>
  <si>
    <r>
      <t xml:space="preserve">UNDER W/O DUE TO </t>
    </r>
    <r>
      <rPr>
        <b/>
        <sz val="12"/>
        <color rgb="FFFF0000"/>
        <rFont val="Calibri"/>
        <family val="2"/>
      </rPr>
      <t>RECOVER ESP COMPLETION
&amp; SECURE THE WELL</t>
    </r>
    <r>
      <rPr>
        <b/>
        <sz val="12"/>
        <color rgb="FF0000FF"/>
        <rFont val="Calibri"/>
        <family val="2"/>
      </rPr>
      <t xml:space="preserve"> , POOH W/ REDA 538 SN-3600 232 STG TO SURFACE (FOUND SHORT CIRCUIT ON DOWN HOLE SENSOR) , SET  9-5/8" B.P " HALL @ 9000 FT (E/L) , SPOT 10 FT CMT ABOVE B.PLUG ,  RIH W/ </t>
    </r>
    <r>
      <rPr>
        <b/>
        <u/>
        <sz val="12"/>
        <color rgb="FFFF0000"/>
        <rFont val="Calibri"/>
        <family val="2"/>
      </rPr>
      <t>KILL STG</t>
    </r>
    <r>
      <rPr>
        <b/>
        <sz val="12"/>
        <color rgb="FF0000FF"/>
        <rFont val="Calibri"/>
        <family val="2"/>
      </rPr>
      <t xml:space="preserve"> TO DEPTH 7000  FT , SECURED THE WELL</t>
    </r>
  </si>
  <si>
    <t xml:space="preserve"> The well down due to low P.I.P , bypassed PIP  , started the well ok.</t>
  </si>
  <si>
    <t>B-I&amp;V</t>
  </si>
  <si>
    <r>
      <t xml:space="preserve">POOH W/ S/R &amp; DHP , RIH W/ 2.60" G.C, tagged F-nipple @ 6130 ft, (S/L depth) , found S.F.L @ 4550 ft.
          Filled TBG W/ water, RIH W/ D-2 shifting tool, </t>
    </r>
    <r>
      <rPr>
        <b/>
        <sz val="12"/>
        <color rgb="FF379947"/>
        <rFont val="Calibri"/>
        <family val="2"/>
        <charset val="204"/>
      </rPr>
      <t>opened SSD against B-I, now (B-I,V) on production</t>
    </r>
    <r>
      <rPr>
        <b/>
        <sz val="12"/>
        <color rgb="FF0000FF"/>
        <rFont val="Calibri"/>
        <family val="2"/>
      </rPr>
      <t xml:space="preserve"> , RIH W/ 2.25"  DHP ON SAME S/R , ON STREAM</t>
    </r>
  </si>
  <si>
    <r>
      <rPr>
        <b/>
        <sz val="12"/>
        <color rgb="FF0000FF"/>
        <rFont val="Calibri"/>
        <family val="2"/>
        <charset val="204"/>
      </rPr>
      <t>RIH with 2.84" G.C., Tagged P.S.N. @5840 Ft (S/L Depth), POOH
   RIH with M.G., hang @ 5800 Ft for 2 Hrs , Recorded pressure gradient each 300 ft for 5 mins from 5500 Ft to Surface</t>
    </r>
    <r>
      <rPr>
        <b/>
        <sz val="12"/>
        <color indexed="10"/>
        <rFont val="Calibri"/>
        <family val="2"/>
      </rPr>
      <t xml:space="preserve">
   PS= 955 PSI, BHT=198 F @ 5800 Ft , P.GR.=0.34 from 5800 to 3100 ft , P.GR.=zero from 3000 to Surface. , S.F.L @ 3000 FT</t>
    </r>
  </si>
  <si>
    <t>Expro #5 (Skid)
Fixed CH.S =40/64" USP/DSP=575 /185 PSI, 
H2S= 15 PPM, CO2= 5 %, Qg (Flared) =3.155 MMSCFD</t>
  </si>
  <si>
    <t>ROD NO ( 47 x 7/8") PARTED , FISHED OK , CHANGED 81X7/8"RODS,32X7/8'' COUPLING +10X1"RODS, R.TRIP , ON STREAM</t>
  </si>
  <si>
    <r>
      <t xml:space="preserve">NO PUMP ACTION, R.TRIP ,  FOUND ACTION &amp; SUCTION , RESET DHP , PERFORMED HYDROTEST , NOT HOLD , R.TRIP W/  NEW 1.75" DHP, PERFORMED TBG. TEST , NOT HOLD , TBG. LEAK , SECURED THE WELL , </t>
    </r>
    <r>
      <rPr>
        <b/>
        <u/>
        <sz val="12"/>
        <color rgb="FFFF0000"/>
        <rFont val="Calibri"/>
        <family val="2"/>
      </rPr>
      <t xml:space="preserve">WAITING FOR 3.5" TBG. ANCHOR PUMP MATERIALS </t>
    </r>
  </si>
  <si>
    <t>INSTALLED SURFACE EQUIPMENTS , STARTED OK , NOT PROD ,  FOUND THE WELL DOWN DUE TO OVERLOAD , PLAN TO TRANSFER VSD FROM XXXX</t>
  </si>
  <si>
    <t xml:space="preserve">Started the well, detected right rotation, diverted to production line with Freq.= 50 hz, Curr.= 47/48 A, USP= 200 psi. </t>
  </si>
  <si>
    <t>EXPRO # 3 ( TMU )</t>
  </si>
  <si>
    <t>TOT. RET. 14 RODS</t>
  </si>
  <si>
    <t>TOT. RET. 5 RODS</t>
  </si>
  <si>
    <r>
      <t>UNDER W/O DUE TO TBG LEAK, FOUND CRACK IN JT. 182,</t>
    </r>
    <r>
      <rPr>
        <b/>
        <sz val="12"/>
        <color rgb="FF379947"/>
        <rFont val="Calibri"/>
        <family val="2"/>
      </rPr>
      <t xml:space="preserve"> INSTALL ANCHOR CATCHER COMPLETION ON 3-1/2" TBG</t>
    </r>
    <r>
      <rPr>
        <b/>
        <sz val="12"/>
        <color rgb="FF3333FF"/>
        <rFont val="Calibri"/>
        <family val="2"/>
      </rPr>
      <t>, RIH W/2.25" DHP ON S/R</t>
    </r>
    <r>
      <rPr>
        <b/>
        <u/>
        <sz val="12"/>
        <color rgb="FFFF0000"/>
        <rFont val="Calibri"/>
        <family val="2"/>
        <charset val="204"/>
      </rPr>
      <t xml:space="preserve"> NEW N-97</t>
    </r>
    <r>
      <rPr>
        <b/>
        <sz val="12"/>
        <color rgb="FF3333FF"/>
        <rFont val="Calibri"/>
        <family val="2"/>
      </rPr>
      <t xml:space="preserve"> CONFIG (25*1" + 120*7/8" + 88*1"), ON STREAM ON </t>
    </r>
    <r>
      <rPr>
        <b/>
        <sz val="12"/>
        <color rgb="FFFF0000"/>
        <rFont val="Calibri"/>
        <family val="2"/>
      </rPr>
      <t>17/2/2019</t>
    </r>
  </si>
  <si>
    <t>Expro #5 (Skid)
Fixed CH.S =40/64" USP/DSP=540 /170 PSI, 
H2S= 15 PPM, CO2= 5 %, Qg (Flared) = 3.088 MMSCFD</t>
  </si>
  <si>
    <t>NO PUMP ACTION, RESET, HYDRO TEST, HOLD OK, ON STREAM.</t>
  </si>
  <si>
    <t>NO PUMP ACTION, RET. (9 RODS) , SET ANCHOR @ 5725 FT ,  PERFORM TBG TEST HOLD, ON STREAM.</t>
  </si>
  <si>
    <r>
      <t xml:space="preserve">The well was tripped due to overload 
                          - Meggered down hole system by Mel. Elec. Eng. , found </t>
    </r>
    <r>
      <rPr>
        <b/>
        <sz val="12"/>
        <color rgb="FFFF0000"/>
        <rFont val="Calibri"/>
        <family val="2"/>
      </rPr>
      <t>ph-ph</t>
    </r>
    <r>
      <rPr>
        <b/>
        <sz val="12"/>
        <color rgb="FF0000FF"/>
        <rFont val="Calibri"/>
        <family val="2"/>
      </rPr>
      <t xml:space="preserve"> unbalance (5-5-4.5 ohm ) , ph-gr zero Mohm
        **down hole short circuit .</t>
    </r>
  </si>
  <si>
    <t>Expro #5 (Skid)
Fixed CH.S =40/64" USP/DSP=540 /170 PSI, 
H2S= 13 PPM, CO2=4 %, Qg (Flared) =3.117 MMSCFD</t>
  </si>
  <si>
    <r>
      <t xml:space="preserve">NO PUMP ACTION, R.TRIP, STRATED THE WELL, NOT PROD. , OIL COMING FROM CSG ( TBG LEAK ) </t>
    </r>
    <r>
      <rPr>
        <b/>
        <sz val="12"/>
        <color rgb="FFFF0000"/>
        <rFont val="Calibri"/>
        <family val="2"/>
      </rPr>
      <t>WAITING W/O DUE TO NO 3.5" ANCHOR PUMP MATERIALS.</t>
    </r>
  </si>
  <si>
    <r>
      <t xml:space="preserve">UNDER W/O DUE TO TBG LEAK, ( FOUND 20 CM LENGTH* 0.4 CM WIDTH CRACK IN TBG JT NO 185 (5 JTs ABOVE P.S.N.) ), TAGGED TD @ 6346 FT ( BY 2" G.C. (S/L DEPTH) ) , </t>
    </r>
    <r>
      <rPr>
        <b/>
        <sz val="12"/>
        <rFont val="Calibri"/>
        <family val="2"/>
      </rPr>
      <t xml:space="preserve">INSTALL ANCHOR CATCHER COMPLETION ON 3-1/2" TBG, </t>
    </r>
    <r>
      <rPr>
        <b/>
        <sz val="12"/>
        <color rgb="FF0000FF"/>
        <rFont val="Calibri"/>
        <family val="2"/>
      </rPr>
      <t>RIH W/1.75" DHP ON THE SAME S/R N-97 CONFIG. (25X1" + 118X7/8" + 89X1"),</t>
    </r>
    <r>
      <rPr>
        <b/>
        <sz val="12"/>
        <rFont val="Calibri"/>
        <family val="2"/>
      </rPr>
      <t xml:space="preserve"> </t>
    </r>
    <r>
      <rPr>
        <b/>
        <sz val="12"/>
        <color rgb="FFFF0000"/>
        <rFont val="Calibri"/>
        <family val="2"/>
      </rPr>
      <t>ON STREAM ON 13/10/2019</t>
    </r>
  </si>
  <si>
    <t xml:space="preserve"> N-97</t>
  </si>
  <si>
    <t>EXPRO # 3 (TMU) , After w/o</t>
  </si>
  <si>
    <r>
      <t xml:space="preserve">UNDER W/O DUE TO PUMP STUCK, </t>
    </r>
    <r>
      <rPr>
        <b/>
        <sz val="12"/>
        <color rgb="FF008000"/>
        <rFont val="Calibri"/>
        <family val="2"/>
      </rPr>
      <t>REPERFORATE B-I (5909-5919) &amp; B-III (6061-6068) &amp; B-IV (6092-6102) (6146-6154)</t>
    </r>
    <r>
      <rPr>
        <b/>
        <sz val="12"/>
        <color rgb="FF0000FF"/>
        <rFont val="Calibri"/>
        <family val="2"/>
      </rPr>
      <t xml:space="preserve"> , </t>
    </r>
    <r>
      <rPr>
        <b/>
        <sz val="12"/>
        <rFont val="Calibri"/>
        <family val="2"/>
      </rPr>
      <t>INSTALL ANCHOR CATCHER COMPL. ON 2-7/8" TBG WITH</t>
    </r>
    <r>
      <rPr>
        <b/>
        <sz val="12"/>
        <color rgb="FF0000FF"/>
        <rFont val="Calibri"/>
        <family val="2"/>
      </rPr>
      <t xml:space="preserve"> (</t>
    </r>
    <r>
      <rPr>
        <b/>
        <sz val="12"/>
        <color theme="5" tint="-0.249977111117893"/>
        <rFont val="Calibri"/>
        <family val="2"/>
      </rPr>
      <t>12 JT 3.5"  THERMO PLATIC TBG</t>
    </r>
    <r>
      <rPr>
        <b/>
        <sz val="12"/>
        <color rgb="FF0000FF"/>
        <rFont val="Calibri"/>
        <family val="2"/>
      </rPr>
      <t xml:space="preserve">) , RIH W/ 1.75" S.H.DHP ON SAME S/R EXCEPT (10*1" + 10*7/8") N-97 COND2 W/CONFIG. (25*1" + 124*7/8" + 83*1") , </t>
    </r>
    <r>
      <rPr>
        <b/>
        <sz val="12"/>
        <color rgb="FFFF0000"/>
        <rFont val="Calibri"/>
        <family val="2"/>
      </rPr>
      <t>ON STREAM ON 19/9/2019</t>
    </r>
  </si>
  <si>
    <r>
      <t xml:space="preserve">UNDER W/O DUE TO TBG LEAK, ( </t>
    </r>
    <r>
      <rPr>
        <b/>
        <sz val="12"/>
        <color rgb="FFFF0000"/>
        <rFont val="Calibri"/>
        <family val="2"/>
      </rPr>
      <t xml:space="preserve">FOUND GRACK IN JT #190, CRACK LENGTH 1 FT WIDTH 1.5 CM &amp; FOUND R.PUMP LOST IN HOLE </t>
    </r>
    <r>
      <rPr>
        <b/>
        <sz val="12"/>
        <color rgb="FF0000FF"/>
        <rFont val="Calibri"/>
        <family val="2"/>
      </rPr>
      <t xml:space="preserve">), </t>
    </r>
    <r>
      <rPr>
        <b/>
        <sz val="12"/>
        <rFont val="Calibri"/>
        <family val="2"/>
      </rPr>
      <t xml:space="preserve">INSTALLED 3 1/2" ANCHORED CATCHER TBG ( 31 JT ABOVE P.S.N THERMOPLASTIC TBG ), </t>
    </r>
    <r>
      <rPr>
        <b/>
        <sz val="12"/>
        <color rgb="FF0000FF"/>
        <rFont val="Calibri"/>
        <family val="2"/>
      </rPr>
      <t xml:space="preserve">RIH W/ 1.75" SLIM DHP ON SAME ( 86X1" + 125X7/8" + 25X1" MOLDED SLIM ROD ) EXCEPT 10X7/8" + 25X1" NEW D-78, </t>
    </r>
    <r>
      <rPr>
        <b/>
        <sz val="12"/>
        <color rgb="FFFF0000"/>
        <rFont val="Calibri"/>
        <family val="2"/>
      </rPr>
      <t>ON STREAM 9/8/2019.</t>
    </r>
  </si>
  <si>
    <t>FOUND ROD NO. ( 4X1" SINKER BAR ) PARTED , FISHED OK, UNSET DHP, FOUND PUMP STUCK  AFTER RETR. 7 RODS, TRY TO FREE DHP W/O SUCCSES, WWO</t>
  </si>
  <si>
    <t>TOT. RET. 20 RODS</t>
  </si>
  <si>
    <t>65X1"+120X 7/8"+25X1"</t>
  </si>
  <si>
    <t>B-III&amp;V</t>
  </si>
  <si>
    <t>Down due to high pump discharge pressure, wait for back spin, started ESP normally to freq. 45 hz, Cur=49.4 A, Pi/Pd=1720/3575 psi, WHT=215 f, DSP=230 psi.</t>
  </si>
  <si>
    <t>Expro #5 (Skid)
Fixed CH.S =40/64" USP/DSP=540 /180 PSI, 
H2S= 13 PPM, CO2=4 %, Qg (Flared) =3.212 MMSCFD</t>
  </si>
  <si>
    <t>Expro #5 (Skid)
Fixed CH.S =40/64" USP/DSP=540 /180 PSI, 
H2S= 13 PPM, CO2=4 %, Qg (Flared) = 3.185 MMSCFD</t>
  </si>
  <si>
    <t>Expro #5 (Skid)
Fixed CH.S =40/64" USP/DSP=540 /180 PSI, 
H2S= 15 PPM, CO2=5 %, Qg (Flared) = 3.162 MMSCFD</t>
  </si>
  <si>
    <t>BAKER , B-III , B-V</t>
  </si>
  <si>
    <t>Expro #5 (Skid)
Fixed CH.S =40/64" USP/DSP=540 /180 PSI, 
, Qg (Flared) =3.153  MMSCFD , H2S= 15 PPM, CO2=5 %</t>
  </si>
  <si>
    <t>Can’t measure as cellar filled W/ oil</t>
  </si>
  <si>
    <t>NO PUMP ACTION, R/T,NO PROD, RESET FOR DHP, TBG TEST NOT HOLD,
RETR. 10X1" RODS, TEST TBG HOLD OK,  ON STREAM 16/10/2019</t>
  </si>
  <si>
    <r>
      <t xml:space="preserve">NO PUMP ACTION, DEEPEN SLIM ANCHOR PUMP DEPTH WITH 7 RODS X1" TOP SECTION SET ANCHOR @ 5675 FT , FOUND NO PROD , </t>
    </r>
    <r>
      <rPr>
        <b/>
        <u/>
        <sz val="12"/>
        <color rgb="FFFF0000"/>
        <rFont val="Calibri"/>
        <family val="2"/>
        <scheme val="minor"/>
      </rPr>
      <t>WAITING W/O</t>
    </r>
  </si>
  <si>
    <t>Started the well on Auto-Start mood at 10:00 AM,many times to start the well is down again many times 
due to underload, started on freq 50 hz the down due to underload problem , STARTED OK IN CYCLIC MODE , STILL DOWN DUE TO UNDER LOAD PROBLEM</t>
  </si>
  <si>
    <t>POOH WITH S/R &amp; SLIM ANCHOR PUMP , L/D THE SAME BESIDE THE WELL.</t>
  </si>
  <si>
    <t>EXPRO #6 (Skid)
Fixed Ch.S =36/64", USP/DSP=150/ 99  PSI , Qg (Flared)= 0.555 MMSCFD, H2S= 10 PPM, CO2= 6 %</t>
  </si>
  <si>
    <t>EXPRO #6 (Skid)
Fixed Ch.S =36/64", USP/DSP=150 /76  PSI , Qg (Flared)=0.589 MMSCFD, H2S= 10 PPM, CO2= 6 %</t>
  </si>
  <si>
    <t>EXPRO #6 (Skid)
Fixed Ch.S =36/64", USP/DSP=150 / 75 PSI , Qg (Flared)=0.600  MMSCFD, H2S= 10 PPM, CO2= 6 %</t>
  </si>
  <si>
    <t>EXPRO #6 (Skid)
Fixed Ch.S =36/64", USP/DSP=150 /75 PSI , Qg (Flared)=0.601  MMSCFD, H2S= 10 PPM, CO2= 6 %</t>
  </si>
  <si>
    <t>EXPRO #6 (Skid)
Fixed Ch.S =36/64", USP/DSP=147 / 98  PSI , Qg (Flared)=0.533 MMSCFD, H2S= 10 PPM, CO2= 6 %</t>
  </si>
  <si>
    <t>WELL ( ESP ) : BASMA-1X</t>
  </si>
  <si>
    <t xml:space="preserve"> NEW D-78</t>
  </si>
  <si>
    <t>Expro #5 (Skid)
Fixed CH.S =40/64" USP/DSP=540 /180 PSI, 
, Qg (Flared) =3.35  MMSCFD , H2S= 15 PPM, CO2=5 %</t>
  </si>
  <si>
    <t>EXPRO #6 (Skid)
Fixed Ch.S =36/64", USP/DSP= 145/100  PSI , Qg (Flared)= 0.533 MMSCFD, H2S= 10 PPM, CO2= 6 %</t>
  </si>
  <si>
    <t>Expro #5 (Skid)
Fixed CH.S =40/64" USP/DSP=550 /170 PSI, 
, Qg (Flared) =3.372  MMSCFD , H2S= 15 PPM, CO2=5 %</t>
  </si>
  <si>
    <t>2" DHP</t>
  </si>
  <si>
    <t>EXPRO #6 (Skid)
Fixed Ch.S =36/64", USP/DSP= 145/100  PSI , Qg (Flared)=0.538 MMSCFD, H2S= 10 PPM, CO2= 6 %</t>
  </si>
  <si>
    <t>NO PUMP ACTION, WAITING FOR P/U</t>
  </si>
  <si>
    <t>TOTAL RET. ( 10X1" ) RODS</t>
  </si>
  <si>
    <r>
      <t xml:space="preserve">UNDER W/O DUE TO TBG LEAK, </t>
    </r>
    <r>
      <rPr>
        <b/>
        <sz val="12"/>
        <rFont val="Calibri"/>
        <family val="2"/>
      </rPr>
      <t>FOUND CRACK JT#190 (ABOVE P.S.N W/ 2 JTS</t>
    </r>
    <r>
      <rPr>
        <b/>
        <sz val="12"/>
        <color rgb="FF0000FF"/>
        <rFont val="Calibri"/>
        <family val="2"/>
      </rPr>
      <t xml:space="preserve">), TAGGED BTM @  5984 FT (E/L DEPTH)  , </t>
    </r>
    <r>
      <rPr>
        <b/>
        <sz val="12"/>
        <color rgb="FFFF0000"/>
        <rFont val="Calibri"/>
        <family val="2"/>
      </rPr>
      <t>CLEAN FILL TO 6008 FT</t>
    </r>
    <r>
      <rPr>
        <b/>
        <sz val="12"/>
        <color rgb="FF0000FF"/>
        <rFont val="Calibri"/>
        <family val="2"/>
      </rPr>
      <t xml:space="preserve">, </t>
    </r>
    <r>
      <rPr>
        <b/>
        <sz val="12"/>
        <color rgb="FF379947"/>
        <rFont val="Calibri"/>
        <family val="2"/>
      </rPr>
      <t>INSTALL ANCHOR CATCHER ON 3-1/2" TBG</t>
    </r>
    <r>
      <rPr>
        <b/>
        <sz val="12"/>
        <color rgb="FF0000FF"/>
        <rFont val="Calibri"/>
        <family val="2"/>
      </rPr>
      <t xml:space="preserve">,  RIH W/2" DHP ON SAME S/R W/CONFIG (25*1" + 125*7/8" + 76*1"), ON STREAM </t>
    </r>
    <r>
      <rPr>
        <b/>
        <sz val="12"/>
        <color rgb="FFFF0000"/>
        <rFont val="Calibri"/>
        <family val="2"/>
      </rPr>
      <t>ON 6/11/2019</t>
    </r>
  </si>
  <si>
    <r>
      <t xml:space="preserve">UNDER W/O DUE TO PUMP STUCK, </t>
    </r>
    <r>
      <rPr>
        <b/>
        <sz val="12"/>
        <color rgb="FFFF0000"/>
        <rFont val="Calibri"/>
        <family val="2"/>
      </rPr>
      <t>NO VISUAL CRACKS OR SCALE ON TBGS</t>
    </r>
    <r>
      <rPr>
        <b/>
        <sz val="12"/>
        <color rgb="FF0000FF"/>
        <rFont val="Calibri"/>
        <family val="2"/>
      </rPr>
      <t>, 
 **</t>
    </r>
    <r>
      <rPr>
        <b/>
        <sz val="12"/>
        <rFont val="Calibri"/>
        <family val="2"/>
      </rPr>
      <t xml:space="preserve"> ALL 3-1/2" EUE THERMO-PLASTIC TBG WERE OVERTORQUED W/ DAMAGED THREADS</t>
    </r>
    <r>
      <rPr>
        <b/>
        <sz val="12"/>
        <color rgb="FF0000FF"/>
        <rFont val="Calibri"/>
        <family val="2"/>
      </rPr>
      <t xml:space="preserve">.
 ** FOUND 1.75" S/R D.H.P STUCK IN 3-1/2" EUE THERMO-PLASTIC JT # 6/12 , W/OUT S/R D.H.P SCREEN.
 ** 1.75" SLIM S/R D.H.P SCREEN LOST IN THE WELL. 
 ** X.OVERS ABOVE AND BELOW 3-1/2" THERMO-PLASTIC TBG &amp; 7" * 3-1/2" EUE T.A.C WERE OVERTORQUED W/ DAMAGED THREADS.
</t>
    </r>
    <r>
      <rPr>
        <b/>
        <sz val="12"/>
        <rFont val="Calibri"/>
        <family val="2"/>
      </rPr>
      <t xml:space="preserve"> , INSTALLED ANCHOR CATCHER COMPLETION ON 3 1/2 TBG</t>
    </r>
    <r>
      <rPr>
        <b/>
        <sz val="12"/>
        <color rgb="FF0000FF"/>
        <rFont val="Calibri"/>
        <family val="2"/>
      </rPr>
      <t xml:space="preserve">, RIH W/ 1.75" DHP ON NEW D-78 S/R, CONFIG. (25X1" + 125X7/8" + 82X1") , ON STREAM </t>
    </r>
    <r>
      <rPr>
        <b/>
        <sz val="12"/>
        <color rgb="FFFF0000"/>
        <rFont val="Calibri"/>
        <family val="2"/>
      </rPr>
      <t>28/10/2019</t>
    </r>
  </si>
  <si>
    <t>EXPRO #2 (TMU) 
Freq.= 50 hz, Cur.= 37 A, , Pd= 4600 psi, Ti= 247 F, Tm= 266 F, WHP= 450 psi</t>
  </si>
  <si>
    <t>NO PUMP ACTION, RET. 5X1" RODS,R/T W/ NEW 1.5 SLIM.A.P.,ON STREAM</t>
  </si>
  <si>
    <t xml:space="preserve">                      EXPRO #2 (TMU)                 
   FREQ=50 HZ, PIP/PDP=222/2899 PSI, TI/TM=90/121 F , USP/DSP= 500/190 PSI</t>
  </si>
  <si>
    <t>EXPRO #2 ( TMU )</t>
  </si>
  <si>
    <r>
      <t xml:space="preserve">UNDER W/O DUE TO TBG LEAK , ( </t>
    </r>
    <r>
      <rPr>
        <b/>
        <sz val="12"/>
        <color rgb="FFFF0000"/>
        <rFont val="Calibri"/>
        <family val="2"/>
      </rPr>
      <t xml:space="preserve">FOUND 1 FT LENGTH CRACK IN THE SECOND AND THIRD JT ABOVE P.S.N </t>
    </r>
    <r>
      <rPr>
        <b/>
        <sz val="12"/>
        <color rgb="FF0000FF"/>
        <rFont val="Calibri"/>
        <family val="2"/>
      </rPr>
      <t xml:space="preserve">) , INSTALLED 2 7/8" ANCHORED CATCHER TBG  ,  RIH W/ 1.75 " SLIM DHP ON SAME S/R (25X1"+120X7/8"+88X1"), ON STREAM </t>
    </r>
    <r>
      <rPr>
        <b/>
        <sz val="12"/>
        <color rgb="FFFF0000"/>
        <rFont val="Calibri"/>
        <family val="2"/>
      </rPr>
      <t>8/3/2019</t>
    </r>
  </si>
  <si>
    <r>
      <t>FOUND ROD NO.</t>
    </r>
    <r>
      <rPr>
        <b/>
        <sz val="12"/>
        <color rgb="FFFF0000"/>
        <rFont val="Calibri"/>
        <family val="2"/>
      </rPr>
      <t xml:space="preserve"> ( 2X7/8" )</t>
    </r>
    <r>
      <rPr>
        <b/>
        <sz val="12"/>
        <color rgb="FF0000FF"/>
        <rFont val="Calibri"/>
        <family val="2"/>
      </rPr>
      <t xml:space="preserve"> PARTED, FISHED OK, REPLACED, HYDRO TEST, HOLD OK, ON STREAM.</t>
    </r>
  </si>
  <si>
    <r>
      <t>FOUND ROD NO.</t>
    </r>
    <r>
      <rPr>
        <b/>
        <sz val="12"/>
        <color rgb="FFFF0000"/>
        <rFont val="Calibri"/>
        <family val="2"/>
      </rPr>
      <t xml:space="preserve"> ( 2X7/8" ) </t>
    </r>
    <r>
      <rPr>
        <b/>
        <sz val="12"/>
        <color rgb="FF0000FF"/>
        <rFont val="Calibri"/>
        <family val="2"/>
      </rPr>
      <t>PARTED, FISHED OK, REPLACED, R.TRIP, S/R CONF. ( 25X1" + 104X7/8" + 95X1" ), ON STREAM.</t>
    </r>
  </si>
  <si>
    <r>
      <t xml:space="preserve">ROD NO. </t>
    </r>
    <r>
      <rPr>
        <b/>
        <sz val="12"/>
        <color rgb="FFFF0000"/>
        <rFont val="Calibri"/>
        <family val="2"/>
      </rPr>
      <t xml:space="preserve">(6X7/8") </t>
    </r>
    <r>
      <rPr>
        <b/>
        <sz val="12"/>
        <color rgb="FF0000FF"/>
        <rFont val="Calibri"/>
        <family val="2"/>
      </rPr>
      <t>PARTED, FISHED AND REPLACED, R/T W/ NEW 1.75" DHP, ON STREAM.</t>
    </r>
  </si>
  <si>
    <t>EXPRO #2 (TMU),  (1.5" Anchor DHP)</t>
  </si>
  <si>
    <t>EXPRO #3 (TMU) (Anchor DHP)</t>
  </si>
  <si>
    <t>EXPRO #2 (TMU), (1.75" Anchor DHP)</t>
  </si>
  <si>
    <t>Expro #5 (Skid)
Fixed CH.S =40/64" USP/DSP=540 /170 PSI, 
, Qg (Flared) =3.314  MMSCFD , H2S= 15 PPM, CO2=5 %</t>
  </si>
  <si>
    <t>EXPRO #6 (Skid)
Fixed Ch.S =36/64", USP/DSP= 130/100  PSI , Qg (Flared)=0.465 MMSCFD, H2S= 10 PPM, CO2= 6 %</t>
  </si>
  <si>
    <t>INCR. SH.S. F/8" T/10"</t>
  </si>
  <si>
    <t>NO PUMP ACTION, R.TRIP W/1.75" ANCHOR PUMP, RET.1*1" ROD, SET PUMP AT 5325 FT, ON STREAM.</t>
  </si>
  <si>
    <t>Started the well</t>
  </si>
  <si>
    <t>EXPRO #2 , AFTER W/O</t>
  </si>
  <si>
    <t>Expro #5 (Skid)
Fixed CH.S =40/64" USP/DSP=550 /180 PSI, 
, Qg (Flared) =3.316  MMSCFD , H2S= 15 PPM, CO2=5 %</t>
  </si>
  <si>
    <t>Expro #5 (Skid)
Fixed CH.S =40/64" USP/DSP=540 /170 PSI, 
, Qg (Flared) =3.342 MMSCFD , H2S= 15 PPM, CO2=5 %</t>
  </si>
  <si>
    <t>EXPRO #6 (Skid)
Fixed Ch.S =36/64", USP/DSP= 140/100  PSI , Qg (Flared)=0.473 MMSCFD, H2S= 10 PPM, CO2= 6 %</t>
  </si>
  <si>
    <r>
      <t xml:space="preserve">NO PUMP ACTION, R.TRIP W/1.5" SLIM DHP, NO PROD, TBG TEST NOT HOLD,
</t>
    </r>
    <r>
      <rPr>
        <b/>
        <sz val="12"/>
        <color rgb="FFFF0000"/>
        <rFont val="Calibri"/>
        <family val="2"/>
      </rPr>
      <t>WAITING FOR SLIM ANCHOR PUMP MATERIAL</t>
    </r>
  </si>
  <si>
    <t>Prod. F/ Casing</t>
  </si>
  <si>
    <t>SH.S=10"</t>
  </si>
  <si>
    <t>Expro #5 (Skid)
Fixed CH.S = 40/64", USP/DSP= 540 /170 PSI, 
, Qg (Flared) = 3.308 MMSCFD , H2S= 15 PPM, CO2=5 %</t>
  </si>
  <si>
    <t>EXPRO #6 (Skid)
Fixed Ch.S =36/64", USP/DSP= 135/100  PSI , Qg (Flared)=0.478 MMSCFD, H2S= 10 PPM, CO2= 6 %</t>
  </si>
  <si>
    <r>
      <t xml:space="preserve">NO PUMP ACTION, </t>
    </r>
    <r>
      <rPr>
        <b/>
        <sz val="12"/>
        <color rgb="FFFF0000"/>
        <rFont val="Calibri"/>
        <family val="2"/>
        <scheme val="minor"/>
      </rPr>
      <t>R.TRIP ,  ON STREAM ON 25/11/2019</t>
    </r>
  </si>
  <si>
    <t xml:space="preserve"> - RIH with 2.4" sample bailer tagged T.D. at 12170 ft, POOH, Had no fillage sample
 - RIH w/M.G's set in R-Nipple at 11187 ft for 4 days ( flowing @ 36/64"), then close the well for  2 days as build up period.</t>
  </si>
  <si>
    <t xml:space="preserve"> SIWHP @ 6:00 AM = 820 psi.</t>
  </si>
  <si>
    <t>Expro #5 (Skid)
Fixed CH.S = 40/64", USP/DSP= 520 /170 PSI, 
, Qg (Flared) =3.188 MMSCFD , H2S= 15 PPM, CO2=5 %</t>
  </si>
  <si>
    <t xml:space="preserve"> SIWHP @ 6:00 AM = 840 psi.</t>
  </si>
  <si>
    <r>
      <t xml:space="preserve">R/U for Gharib S/L (SIWHP=850 psi)
 - RIH, RET. 2 M.G.s Ok , Performed Pressure Gradient each 1000 Ft for 5 Min from 11000 Ft to Surface.
                     - Opened the well to Prod. Line through Expro Test Package
        </t>
    </r>
    <r>
      <rPr>
        <b/>
        <sz val="12"/>
        <color rgb="FFFF0000"/>
        <rFont val="Calibri"/>
        <family val="2"/>
        <charset val="204"/>
      </rPr>
      <t>- P.S = 1233 PSI , BHT = 265 F , Pressure Gradient = 0.04 PSI/Ft (F/11238 T/ Surface)</t>
    </r>
  </si>
  <si>
    <t xml:space="preserve">EXPRO #6 (Skid) , after shut-in period 
Fixed Ch.S =36/64", USP/DSP= 230/105  PSI , Qg (Flared)=0.773MMSCFD, H2S= 10 PPM, CO2= 6 % </t>
  </si>
  <si>
    <r>
      <t>ROD NO.</t>
    </r>
    <r>
      <rPr>
        <b/>
        <sz val="12"/>
        <color rgb="FFFF0000"/>
        <rFont val="Calibri"/>
        <family val="2"/>
        <scheme val="minor"/>
      </rPr>
      <t xml:space="preserve"> (9X7/8" )</t>
    </r>
    <r>
      <rPr>
        <b/>
        <sz val="12"/>
        <color rgb="FF0000FF"/>
        <rFont val="Calibri"/>
        <family val="2"/>
        <scheme val="minor"/>
      </rPr>
      <t xml:space="preserve"> PARTED, FISHED OK, REPLACED 3 RODS BY MOLDED ROD, R.TRIP, S/R CONF. ( 25X1" + 104X7/8" + 95X1" ), ON STREAM (TIMER MODE 3 HRS ON  / 6 HRS OFF )</t>
    </r>
  </si>
  <si>
    <t xml:space="preserve"> EXPRO #2 (TMU), 2" DHP</t>
  </si>
  <si>
    <t xml:space="preserve"> EXPRO #2 (TMU)</t>
  </si>
  <si>
    <t>NO PUMP ACTION, R.TRIP W/ NEW 1.5" SLIM DHP INSTEAD OF 1.75" SLIM DHP, ON STREAM.</t>
  </si>
  <si>
    <t>EXPRO #6 (Skid) , after shut-in period 
Fixed Ch.S =36/64", USP/DSP= 180/115  PSI , Qg (Flared)=0.608MMSCFD, H2S= 10 PPM, CO2= 6 %</t>
  </si>
  <si>
    <t>EXPRO #6 (Skid) , after shut-in period 
Fixed Ch.S =36/64", USP/DSP= 140/110  PSI , Qg (Flared)=0.593 MMSCFD, H2S= 10 PPM, CO2= 6 %</t>
  </si>
  <si>
    <t>EXPRO #6 (Skid) , after shut-in period 
Fixed Ch.S =36/64", USP/DSP= 143/116  PSI , Qg (Flared)=0.544 MMSCFD, H2S= 10 PPM, CO2= 6 %</t>
  </si>
  <si>
    <t>Expro #5 (Skid)
Fixed CH.S = 40/64", USP/DSP= 520 /170 PSI, 
, Qg (Flared) =3.122 MMSCFD , H2S= 15 PPM, CO2=5 %</t>
  </si>
  <si>
    <t>TOTAL RET. ( 30X1" ) RODS</t>
  </si>
  <si>
    <t>56X1"+114X7/8"+30X1"</t>
  </si>
  <si>
    <t xml:space="preserve"> NO PUMP ACTION , R.TRIP, NO PROD., RET. (15+15 X1") RODS, SET ANCHOR @ 5000 FT. HYDRO TEST, NOT HOLD, W/W/O</t>
  </si>
  <si>
    <t>DOWN, MEGGERED, FOUND PH-GR = ZERO ( SHORT CIRDUIT ), SECURED THE WELL, W/W/O</t>
  </si>
  <si>
    <t>CELLAR FILLED SAND</t>
  </si>
  <si>
    <t xml:space="preserve">  EXPRO #3 (TMU) , 1.5" Anchor DHP</t>
  </si>
  <si>
    <t xml:space="preserve">   EXPRO #3 (TMU)     </t>
  </si>
  <si>
    <t>EXPRO #6 (Skid) 
Fixed Ch.S =36/64", USP/DSP= 145/125  PSI , Qg (Flared)= 0.454 MMSCFD, H2S= 7 PPM, CO2= 3 %</t>
  </si>
  <si>
    <t>Celler filled W/ water</t>
  </si>
  <si>
    <t>Normal card</t>
  </si>
  <si>
    <t>Normal Card</t>
  </si>
  <si>
    <t>Celler filled W/ Sand</t>
  </si>
  <si>
    <t>Normal Card , TIMER MODE</t>
  </si>
  <si>
    <t>F.Pound, P.Fill. 50%</t>
  </si>
  <si>
    <r>
      <t xml:space="preserve">N.P.A., RESET , R.TRIP , ON STREAM  </t>
    </r>
    <r>
      <rPr>
        <b/>
        <sz val="12"/>
        <color rgb="FFFF0000"/>
        <rFont val="Calibri"/>
        <family val="2"/>
        <scheme val="minor"/>
      </rPr>
      <t>13/12/2019</t>
    </r>
  </si>
  <si>
    <t>DOWN DUE TO VSD PROBLEM , STARTED OK</t>
  </si>
  <si>
    <t>EXPRO #6 (Skid) 
Fixed Ch.S =36/64", USP/DSP= 140/110  PSI , Qg (Flared)= 0.503 MMSCFD, H2S= 7 PPM, CO2= 3 %</t>
  </si>
  <si>
    <t>Expro #5 (Skid)
Fixed CH.S = 40/64", USP/DSP= 510 /160 PSI, 
, Qg (Flared) =3.124 MMSCFD , H2S= 15 PPM, CO2=5 %</t>
  </si>
  <si>
    <t>SFL DUE TO N.P.A</t>
  </si>
  <si>
    <t>EXPRO #6 (Skid) 
Fixed Ch.S =36/64", USP/DSP= 140/120  PSI , Qg (Flared)= 0.491 MMSCFD, H2S= 7 PPM, CO2= 3 %</t>
  </si>
  <si>
    <t>Expro #5 (Skid)
Fixed CH.S = 40/64", USP/DSP= 470 /150 PSI, 
, Qg (Flared) =2.795 MMSCFD , H2S= 15 PPM, CO2=5 %</t>
  </si>
  <si>
    <t>EXPRO #6 (Skid) 
Fixed Ch.S =36/64", USP/DSP= 140/120  PSI , Qg (Flared)= 0.449 MMSCFD, H2S= 7 PPM, CO2= 3 %</t>
  </si>
  <si>
    <t>Expro #5 (Skid)
Fixed CH.S = 40/64", USP/DSP= 500 /160 PSI, 
, Qg (Flared) =3.068 MMSCFD , H2S= 15 PPM, CO2=5 %</t>
  </si>
  <si>
    <t xml:space="preserve">FOUND ROD NO. ( 118X1" ) PARTED, FISHED OK, REPLACED, RIH W/ 1.5" SLIM DHP INSTEAD OF 1.75" SLIM DHP, STARTED THE WELL, THEN FOUND NO PUMP ACTION, ….. PLAN TO MEASURE S.F.L </t>
  </si>
  <si>
    <t>EXPRO #6 (Skid) 
Fixed Ch.S =36/64", USP/DSP= 120/110  PSI , Qg (Flared)= 0.444 MMSCFD, H2S= 7 PPM, CO2= 3 %</t>
  </si>
  <si>
    <t>Expro #5 (Skid)
Fixed CH.S = 40/64", USP/DSP= 470 /150 PSI, 
, Qg (Flared) =2.79 MMSCFD , H2S= 15 PPM, CO2=5 %</t>
  </si>
  <si>
    <t>EXPRO #6 (Skid) 
Fixed Ch.S =36/64", USP/DSP= 120/110  PSI , Qg (Flared)= 0.439 MMSCFD, H2S= 7 PPM, CO2= 3 %</t>
  </si>
  <si>
    <t>NO PUMP ACTION , W/P/U</t>
  </si>
  <si>
    <r>
      <t xml:space="preserve">NO PUMP ACTION, 
</t>
    </r>
    <r>
      <rPr>
        <b/>
        <sz val="12"/>
        <color rgb="FFFF0000"/>
        <rFont val="Calibri"/>
        <family val="2"/>
      </rPr>
      <t>WAITING FOR SLIM ANCHOR PUMP MATERIAL.</t>
    </r>
  </si>
  <si>
    <t>EXPRO #6 (Skid) 
Fixed Ch.S =36/64", USP/DSP= 120/110  PSI , Qg (Flared)= 0.436 MMSCFD, H2S= 7 PPM, CO2= 3 %</t>
  </si>
  <si>
    <t>Expro #5 (Skid)
Fixed CH.S = 40/64", USP/DSP= 460 /150 PSI, 
, Qg (Flared) =2.779 MMSCFD , H2S= 15 PPM, CO2=5 %</t>
  </si>
  <si>
    <t>INCREASED SH.S. F/ 8" T/10"</t>
  </si>
  <si>
    <t>EXPRO #6 (Skid) 
Fixed Ch.S =36/64", USP/DSP= 120/110  PSI , Qg (Flared)= 0.422 MMSCFD, H2S= 7 PPM, CO2= 3 %</t>
  </si>
  <si>
    <t>Expro #5 (Skid)
Fixed CH.S = 40/64", USP/DSP= 460 /150 PSI, 
, Qg (Flared) =2.758 MMSCFD , H2S= 15 PPM, CO2=5 %</t>
  </si>
  <si>
    <t>CELLAR W/ OIL</t>
  </si>
  <si>
    <t xml:space="preserve">SEVERE FLUID POUND , P.FILLAGE +/- 33 %, PLAN TO RUN WELL ON TIMER MODE </t>
  </si>
  <si>
    <r>
      <t>SEVERE F. POUND ,</t>
    </r>
    <r>
      <rPr>
        <b/>
        <sz val="12"/>
        <color rgb="FFFF0000"/>
        <rFont val="Calibri"/>
        <family val="2"/>
      </rPr>
      <t xml:space="preserve"> P.FILLAGE = 30 %. , PLN TO RUN WELL ON TIMER MODE
</t>
    </r>
  </si>
  <si>
    <t>Severe gas interference, pump fill +/- 17%</t>
  </si>
  <si>
    <t>STOPPED THE WELL DUE TO HIGH WATER CUT.</t>
  </si>
  <si>
    <r>
      <t xml:space="preserve">NO PUMP ACTION , TRY TO UNSET DHP W/O SUCCESS ( OVER PULL +/- 58000 IB ), STARTED THE WELL, </t>
    </r>
    <r>
      <rPr>
        <b/>
        <sz val="12"/>
        <color rgb="FFFF0000"/>
        <rFont val="Calibri"/>
        <family val="2"/>
      </rPr>
      <t>WAITING FOR ANOTHER P/U</t>
    </r>
  </si>
  <si>
    <t>INCREASED SH.S. F/8" T/ 10".</t>
  </si>
  <si>
    <r>
      <t xml:space="preserve">NO PUMP ACTION, </t>
    </r>
    <r>
      <rPr>
        <b/>
        <sz val="12"/>
        <color rgb="FFFF0000"/>
        <rFont val="Calibri"/>
        <family val="2"/>
        <scheme val="minor"/>
      </rPr>
      <t>MEASURED S.F.L = 2890 FT</t>
    </r>
    <r>
      <rPr>
        <b/>
        <sz val="12"/>
        <color rgb="FF0000FF"/>
        <rFont val="Calibri"/>
        <family val="2"/>
        <scheme val="minor"/>
      </rPr>
      <t>, ON STREAM</t>
    </r>
  </si>
  <si>
    <t>Expro #5 (Skid)
Fixed CH.S = 40/64", USP/DSP= 450 /145 PSI, 
, Qg (Flared) =2.753 MMSCFD , H2S= 15 PPM, CO2=5 %</t>
  </si>
  <si>
    <t>EXPRO #6 (Skid) 
Fixed Ch.S =36/64", USP/DSP= 120/110  PSI , Qg (Flared)= 0.419 MMSCFD, H2S= 7 PPM, CO2= 3 %</t>
  </si>
  <si>
    <t>BAKER ,  (stopped the well for 24 hrs. and put on test)</t>
  </si>
  <si>
    <t>the well was stopped   for 24 hrs</t>
  </si>
  <si>
    <r>
      <t xml:space="preserve">RIH W/2.25 G.C , had slack and stopped at depth 4980 ft ( at thermoplastic TBG.                               S/L. depth), many trails were done to pass w/o success.
  RIH w/ DHP And performed tubing test against DHP not hold , </t>
    </r>
    <r>
      <rPr>
        <b/>
        <sz val="12"/>
        <color rgb="FFFF0000"/>
        <rFont val="Calibri"/>
        <family val="2"/>
      </rPr>
      <t>TBG leak, WWO</t>
    </r>
  </si>
  <si>
    <t>NO PUMP ACTION, R.TRIP W/1.5" SLIM DHP, NO PROD.</t>
  </si>
  <si>
    <t>EXPRO #2 (TMU)  , SH.S=10"</t>
  </si>
  <si>
    <t>EXPRO #6 (Skid) 
Fixed Ch.S =36/64", USP/DSP= 120/110  PSI , Qg (Flared)= 0.405 MMSCFD, H2S= 7 PPM, CO2= 3 %</t>
  </si>
  <si>
    <t>Expro #5 (Skid)
Fixed CH.S = 40/64", USP/DSP= 430 /145 PSI, 
, Qg (Flared) =2.718 MMSCFD , H2S= 15 PPM, CO2=5 %</t>
  </si>
  <si>
    <t>EXPRO #6 (Skid) 
Fixed Ch.S =36/64", USP/DSP= 120/110  PSI , Qg (Flared)= 0.400 MMSCFD, H2S= 7 PPM, CO2= 3 %</t>
  </si>
  <si>
    <t>Expro #5 (Skid)
Fixed CH.S = 40/64", USP/DSP= 430 /145 PSI, 
, Qg (Flared) =2.715 MMSCFD , H2S= 15 PPM, CO2=5 %</t>
  </si>
  <si>
    <t xml:space="preserve">TRIPPED DUE TO VSD PROBLEM, REPLCED EXPANSION MODULE WITH ANOTHER ONE .
                           STARTED THE WELL AGAIN AT FREQ.= 47 HZ , CURR. 85 A , PI= 2510 PSI , PD= 4415 PSI , TM= 280 F </t>
  </si>
  <si>
    <t xml:space="preserve">SEVERE F.POUND , P.FILLAGE= 52%
AFTER RUN THE WELL ON TIMER MODE , </t>
  </si>
  <si>
    <t xml:space="preserve">SFL DUE TO N.P.A </t>
  </si>
  <si>
    <t>N.P.A (EXPECTED ROD PARTED)</t>
  </si>
  <si>
    <t>EXPRO #6 (Skid) 
Fixed Ch.S =36/64", USP/DSP= 120/110  PSI , Qg (Flared)= 0.418 MMSCFD, H2S= 7 PPM, CO2= 3 %</t>
  </si>
  <si>
    <t>Expro #5 (Skid)
Fixed CH.S = 40/64", USP/DSP= 440 /145 PSI, 
, Qg (Flared) =2.743 MMSCFD , H2S= 15 PPM, CO2=5 %</t>
  </si>
  <si>
    <t>EXPRO #6 (Skid) 
Fixed Ch.S =36/64", USP/DSP= 120/110  PSI , Qg (Flared)= 0.416 MMSCFD, H2S= 7 PPM, CO2= 3 %</t>
  </si>
  <si>
    <t>Expro #5 (Skid)
Fixed CH.S = 40/64", USP/DSP= 440 /145 PSI, 
, Qg (Flared) =2.702 MMSCFD , H2S= 15 PPM, CO2=5 %</t>
  </si>
  <si>
    <t>EXPRO #6 (Skid) 
Fixed Ch.S =36/64", USP/DSP= 120/110  PSI , Qg (Flared)= 0.4 MMSCFD, H2S= 7 PPM, CO2= 3 %</t>
  </si>
  <si>
    <t>Expro #5 (Skid)
Fixed CH.S = 40/64", USP/DSP= 440 /145 PSI, 
, Qg (Flared) =2.699 MMSCFD , H2S= 15 PPM, CO2=5 %</t>
  </si>
  <si>
    <t>EXPRO #6 (Skid) 
Fixed Ch.S =36/64", USP/DSP= 120/110  PSI , Qg (Flared)= 0.427 MMSCFD, H2S= 7 PPM, CO2= 3 %</t>
  </si>
  <si>
    <t>Expro #5 (Skid)
Fixed CH.S = 40/64", USP/DSP= 440 /145 PSI, 
, Qg (Flared) =2.731 MMSCFD , H2S= 15 PPM, CO2=5 %</t>
  </si>
  <si>
    <t>EXPRO #6 (Skid) 
Fixed Ch.S =36/64", USP/DSP= 120/110  PSI , Qg (Flared)= 0.403 MMSCFD, H2S= 7 PPM, CO2= 3 %</t>
  </si>
  <si>
    <t>Expro #5 (Skid)
Fixed CH.S = 40/64", USP/DSP= 425 /150 PSI, 
, Qg (Flared) =2.67 MMSCFD , H2S= 15 PPM, CO2=5 %</t>
  </si>
  <si>
    <t>EXPRO #6 (Skid) 
Fixed Ch.S =36/64", USP/DSP= 120/110  PSI , Qg (Flared)= 0.389 MMSCFD, H2S= 7 PPM, CO2= 3 %</t>
  </si>
  <si>
    <t>Expro #5 (Skid)
Fixed CH.S = 40/64", USP/DSP= 425 /150 PSI, 
, Qg (Flared) =2.695 MMSCFD , H2S= 15 PPM, CO2=5 %</t>
  </si>
  <si>
    <t>EXPRO #6 (Skid) 
Fixed Ch.S =36/64", USP/DSP= 110/100  PSI , Qg (Flared)= 0.364 MMSCFD, H2S= 7 PPM, CO2= 3 %</t>
  </si>
  <si>
    <t>Expro #5 (Skid)
Fixed CH.S = 40/64", USP/DSP= 425 /150 PSI, 
, Qg (Flared) =2.718 MMSCFD , H2S= 15 PPM, CO2=5 %</t>
  </si>
  <si>
    <t>NO PUMP ACTION, R.TRIP W/1.5" SLIM DHP, NO PROD, TBG TEST NOT HOLD, R.TRIP W/1.5" SLIM ANCHOR PUMP, RET.(10+10)*1" RODS, SET ANCHOR PUMP AT 5275 FT, HYDROTEST , NOT HOLD , TRIED TO RET . ANOTHER (10 RODS X1") , FOUND ANCHOR PUMP STUCK AFTER RET. 1 RODS X1" , TOT RET. (21 RODS X1") , ANCHOR STUCK @ 5250 FT , WAITING W/O</t>
  </si>
  <si>
    <t>85 X1" + 121X7/8"+ 25 X1"</t>
  </si>
  <si>
    <t>EXPRO #6 (Skid) 
Fixed Ch.S =36/64", USP/DSP= 118/100  PSI , Qg (Flared)= 0.380 MMSCFD, H2S= 7 PPM, CO2= 3 %</t>
  </si>
  <si>
    <t>Expro #5 (Skid)
Fixed CH.S = 40/64", USP/DSP= 425 /150 PSI, 
, Qg (Flared) =2.699 MMSCFD , H2S= 15 PPM, CO2=5 %</t>
  </si>
  <si>
    <t>EXPRO #6 (Skid) 
Fixed Ch.S =36/64", USP/DSP= 115/100  PSI , Qg (Flared)= 0.375 MMSCFD, H2S= 7 PPM, CO2= 3 %</t>
  </si>
  <si>
    <t>Expro #5 (Skid)
Fixed CH.S = 40/64", USP/DSP= 420 /150 PSI, 
, Qg (Flared) =2.725 MMSCFD , H2S= 15 PPM, CO2=5 %</t>
  </si>
  <si>
    <t>EXPRO #2 (TMU),     SH.S 10"</t>
  </si>
  <si>
    <t>EXPRO #6 (Skid) 
Fixed Ch.S =36/64", USP/DSP= 120/100  PSI , Qg (Flared)= 0.370 MMSCFD, H2S= 7 PPM, CO2= 3 %</t>
  </si>
  <si>
    <t>Expro #5 (Skid)
Fixed CH.S = 40/64", USP/DSP= 415 /150 PSI, 
, Qg (Flared) =2.713 MMSCFD , H2S= 15 PPM, CO2=5 %</t>
  </si>
  <si>
    <t xml:space="preserve">  EXPRO #2 (TMU)     </t>
  </si>
  <si>
    <t>EXPRO #6 (Skid) 
Fixed Ch.S =36/64", USP/DSP= 120/100  PSI , Qg (Flared)= 0.375 MMSCFD, H2S= 7 PPM, CO2= 3 %</t>
  </si>
  <si>
    <t>Expro #5 (Skid)
Fixed CH.S = 40/64", USP/DSP= 405 /153 PSI, 
, Qg (Flared) =2.97 MMSCFD , H2S= 15 PPM, CO2=5 %</t>
  </si>
  <si>
    <t>EXPRO #6 (Skid) 
Fixed Ch.S =36/64", USP/DSP= 140/100  PSI , Qg (Flared)= 0.378 MMSCFD, H2S= 7 PPM, CO2= 3 %</t>
  </si>
  <si>
    <t>Expro #5 (Skid)
Fixed CH.S = 40/64", USP/DSP= 400 /160 PSI, 
, Qg (Flared) =3.010 MMSCFD , H2S= 15 PPM, CO2=5 %</t>
  </si>
  <si>
    <t>EXPRO #6 (Skid) 
Fixed Ch.S =36/64", USP/DSP= 140/100  PSI , Qg (Flared)= 0.366 MMSCFD, H2S= 7 PPM, CO2= 3 %</t>
  </si>
  <si>
    <t>Expro #5 (Skid)
Fixed CH.S = 40/64", USP/DSP= 400 /160 PSI, 
, Qg (Flared) =2.99 MMSCFD , H2S= 15 PPM, CO2=5 %</t>
  </si>
  <si>
    <r>
      <t xml:space="preserve">UNDER W/O DUE TBG LEAK &amp; ANCHOR PUMP STUCK , UNSET S/R ANCHOR DHP W/ TOTAL PULL 52 KLB , RIH W/ 2.25 RB-2 CHECK VALVE, SET IN R-NIPPLE @ 5925 FT ( HANGED ), </t>
    </r>
    <r>
      <rPr>
        <b/>
        <sz val="12"/>
        <color rgb="FFFF0000"/>
        <rFont val="Calibri"/>
        <family val="2"/>
        <scheme val="minor"/>
      </rPr>
      <t>PERFORMED PRESS. TEST AGAINST RB-2 UP TO 500/1500 PSI FOR 15 MIN, HOLD OK</t>
    </r>
    <r>
      <rPr>
        <b/>
        <sz val="12"/>
        <color rgb="FF0000FF"/>
        <rFont val="Calibri"/>
        <family val="2"/>
        <scheme val="minor"/>
      </rPr>
      <t xml:space="preserve">, RIH W/ 1.5" G.C. TO DEPTH 6050 FT ( S/L DEPTH ), 100 FT BELOW LOWER PERF. , </t>
    </r>
    <r>
      <rPr>
        <b/>
        <sz val="12"/>
        <color rgb="FF008000"/>
        <rFont val="Calibri"/>
        <family val="2"/>
        <scheme val="minor"/>
      </rPr>
      <t>RIH W/ 1.75" SLIM DHP ON THE SAME S/R EXCEPT 11X1" NEW S-88 ON TOP SECTION , CONF. ( 85X1" + 121X7/8" + 25X1" )</t>
    </r>
    <r>
      <rPr>
        <b/>
        <sz val="12"/>
        <color rgb="FF0000FF"/>
        <rFont val="Calibri"/>
        <family val="2"/>
        <scheme val="minor"/>
      </rPr>
      <t xml:space="preserve">, </t>
    </r>
    <r>
      <rPr>
        <b/>
        <sz val="12"/>
        <color rgb="FFFF0000"/>
        <rFont val="Calibri"/>
        <family val="2"/>
        <scheme val="minor"/>
      </rPr>
      <t>ON STREAM ON 4/1/2020</t>
    </r>
  </si>
  <si>
    <t>N-97 + S-88</t>
  </si>
  <si>
    <t>TOT. RET. 40 RODS</t>
  </si>
  <si>
    <t>1.5'' S.H.DHP</t>
  </si>
  <si>
    <r>
      <t xml:space="preserve">UNDER W/O DUE TO TBG LEAK, </t>
    </r>
    <r>
      <rPr>
        <b/>
        <sz val="12"/>
        <rFont val="Calibri"/>
        <family val="2"/>
      </rPr>
      <t>FOUND CRACK IN 3rd JT ABOVE P.S.N</t>
    </r>
    <r>
      <rPr>
        <b/>
        <sz val="12"/>
        <color rgb="FF0000FF"/>
        <rFont val="Calibri"/>
        <family val="2"/>
      </rPr>
      <t xml:space="preserve">, </t>
    </r>
    <r>
      <rPr>
        <b/>
        <sz val="12"/>
        <color rgb="FF008000"/>
        <rFont val="Calibri"/>
        <family val="2"/>
      </rPr>
      <t>TAGGED BTM BY 2" BLIND BOX AT 6214 FT</t>
    </r>
    <r>
      <rPr>
        <b/>
        <sz val="12"/>
        <color rgb="FF0000FF"/>
        <rFont val="Calibri"/>
        <family val="2"/>
      </rPr>
      <t xml:space="preserve">, INSTALL ANCHOR CATCHER ON 2-7/8" TBG, RIH W/1.5" S.H.DHP ON S/R NEW S-88 (25*1" + 125*7/8" + 86*1"), </t>
    </r>
    <r>
      <rPr>
        <b/>
        <sz val="12"/>
        <color rgb="FFFF0000"/>
        <rFont val="Calibri"/>
        <family val="2"/>
      </rPr>
      <t>ON STREAM ON 8/1/2020</t>
    </r>
  </si>
  <si>
    <t>25*1" + 125*7/8" + 86*1"</t>
  </si>
  <si>
    <t>NO PUMP ACTION, RESET DHP, NO PROD, R.TRIP W/1.75" S.H.DHP, NO PROD..</t>
  </si>
  <si>
    <t>RIH W/2.34" G.C tagged PSN at 5844 S/L depth, RIH 2.25" LIB to 5850 ft.PSN 2.28" clear, POOH</t>
  </si>
  <si>
    <t>EXPRO #6 (Skid) 
Fixed Ch.S =36/64", USP/DSP= 140/100  PSI , Qg (Flared)= 0.372 MMSCFD, H2S= 9 PPM, CO2= 4 %</t>
  </si>
  <si>
    <t>Expro #5 (Skid)
Fixed CH.S = 40/64", USP/DSP= 400 /165 PSI, 
, Qg (Flared) =3.027 MMSCFD , H2S= 15 PPM, CO2=5 %</t>
  </si>
  <si>
    <t>EXPRO #6 (Skid) 
Fixed Ch.S =36/64", USP/DSP= 130/100  PSI , Qg (Flared)= 0.356 MMSCFD, H2S= 9 PPM, CO2= 4 %</t>
  </si>
  <si>
    <t>Expro #5 (Skid)
Fixed CH.S = 40/64", USP/DSP= 390 /155 PSI, 
, Qg (Flared) =2.938 MMSCFD , H2S= 15 PPM, CO2=5 %</t>
  </si>
  <si>
    <t>EXPRO #6 (Skid) 
Fixed Ch.S =36/64", USP/DSP= 130/100  PSI , Qg (Flared)= 0.349 MMSCFD, H2S= 9 PPM, CO2= 4 %</t>
  </si>
  <si>
    <t>Expro #5 (Skid)
Fixed CH.S = 40/64", USP/DSP= 390 /200 PSI, 
, Qg (Flared) =2.938 MMSCFD , H2S= 15 PPM, CO2=5 %</t>
  </si>
  <si>
    <t>AFTER 6 HRS RUNNING</t>
  </si>
  <si>
    <t>EXPRO #6 (Skid) 
Fixed Ch.S =36/64", USP/DSP= 130/100  PSI , Qg (Flared)= 0.35 MMSCFD, H2S= 9 PPM, CO2= 4 %</t>
  </si>
  <si>
    <t>Expro #5 (Skid)
Fixed CH.S = 40/64", USP/DSP= 390 /200 PSI, 
, Qg (Flared) =2.877 MMSCFD , H2S= 15 PPM, CO2=5 %</t>
  </si>
  <si>
    <t xml:space="preserve">Changed VSD Software by CENtrilift team and Agiba Elec. Team </t>
  </si>
  <si>
    <t>EXPRO #6 (Skid) 
Fixed Ch.S =36/64", USP/DSP= 130/100  PSI , Qg (Flared)= 0.346 MMSCFD, H2S= 9 PPM, CO2= 4 %</t>
  </si>
  <si>
    <t>Expro #5 (Skid)
Fixed CH.S = 40/64", USP/DSP= 390 /200 PSI, 
, Qg (Flared) =2.845 MMSCFD , H2S= 15 PPM, CO2=5 %</t>
  </si>
  <si>
    <t>Expro #5 (Skid)
Fixed CH.S = 40/64", USP/DSP= 390 /200 PSI, 
, Qg (Flared) =2.828 MMSCFD , H2S= 15 PPM, CO2=5 %</t>
  </si>
  <si>
    <t>RIH W/1.5" S.H.DHP, NO PROD, RESET DHP , HYDROTEST , HOLD OK , NO PROD. , PERFORMED SLIGHT TAG FOR DHP , ON STREAM ON 15/1/2020</t>
  </si>
  <si>
    <t>NO PUMP ACTION, PERFORMED 2 R.TRIP W/1.5" S.H.DHP,  RESET DHP , ON STREAM 15/1/2020</t>
  </si>
  <si>
    <r>
      <t xml:space="preserve">NO PUMP ACTION , R.TRIP, REPLACED 60 RODS X 7/8 " BY </t>
    </r>
    <r>
      <rPr>
        <b/>
        <sz val="12"/>
        <color rgb="FF336600"/>
        <rFont val="Calibri"/>
        <family val="2"/>
      </rPr>
      <t>XXX</t>
    </r>
    <r>
      <rPr>
        <b/>
        <sz val="12"/>
        <color rgb="FF0000FF"/>
        <rFont val="Calibri"/>
        <family val="2"/>
      </rPr>
      <t xml:space="preserve"> ,  ON STREAM (TIMER MODE)</t>
    </r>
  </si>
  <si>
    <t>EXPRO #6 (Skid) 
Fixed Ch.S =36/64", USP/DSP= 130/100  PSI , Qg (Flared)= 0.343 MMSCFD, H2S= 9 PPM, CO2= 4 %</t>
  </si>
  <si>
    <t>Expro #5 (Skid)
Fixed CH.S = 40/64", USP/DSP= 390 /200 PSI, 
, Qg (Flared) =2.747 MMSCFD , H2S= 15 PPM, CO2=5 %</t>
  </si>
  <si>
    <r>
      <t xml:space="preserve"> RIH W/ 2.63" G.C. , tagged F-nipple @ 12544 ft ( s.l depth ). RIH W/ 2.34" G.C. , tagged T.D. @ 13334 FT ( S.L DEPTH ), All purposed perforation intervals  are clear .
</t>
    </r>
    <r>
      <rPr>
        <b/>
        <sz val="12"/>
        <color rgb="FFFF0000"/>
        <rFont val="Calibri"/>
        <family val="2"/>
      </rPr>
      <t>SIWHP = 610 psi</t>
    </r>
  </si>
  <si>
    <r>
      <t xml:space="preserve">Expro #5 (Skid), </t>
    </r>
    <r>
      <rPr>
        <b/>
        <sz val="12"/>
        <color rgb="FFFF0000"/>
        <rFont val="Calibri"/>
        <family val="2"/>
      </rPr>
      <t>after 1 st Perf.</t>
    </r>
    <r>
      <rPr>
        <b/>
        <sz val="12"/>
        <color indexed="12"/>
        <rFont val="Calibri"/>
        <family val="2"/>
      </rPr>
      <t xml:space="preserve">
Fixed CH.S = 40/64", USP/DSP= 400 /185 PSI, 
, Qg (Flared) =2.081 MMSCFD , H2S= 15 PPM, CO2=5 %</t>
    </r>
  </si>
  <si>
    <t xml:space="preserve"> Kh-lll (13189-13196) 7 ft</t>
  </si>
  <si>
    <t>40/64"</t>
  </si>
  <si>
    <t>Kh-lll  (13163 - 13166) 3 Ft
Kh-lll  (13004-  13012) 8 Ft</t>
  </si>
  <si>
    <r>
      <t xml:space="preserve">Expro #5 (Skid), </t>
    </r>
    <r>
      <rPr>
        <b/>
        <sz val="12"/>
        <color rgb="FFFF0000"/>
        <rFont val="Calibri"/>
        <family val="2"/>
      </rPr>
      <t>after 3 Perf. intervals</t>
    </r>
    <r>
      <rPr>
        <b/>
        <sz val="12"/>
        <color indexed="12"/>
        <rFont val="Calibri"/>
        <family val="2"/>
      </rPr>
      <t xml:space="preserve">
Fixed CH.S = 40/64", USP/DSP= 392 /170 PSI, 
, Qg (Flared) =1.915 MMSCFD , H2S= 15 PPM, CO2=5 %</t>
    </r>
  </si>
  <si>
    <t>EXPRO #6 (Skid) 
Fixed Ch.S =36/64", USP/DSP= 120/80  PSI , Qg (Flared)=0.223MMSCFD, H2S=9 PPM, CO2= 5 %</t>
  </si>
  <si>
    <t xml:space="preserve"> Perforated Kh-lll  (13163 - 13166) 3 Ft &amp; (13004-  13012) 8 Ft, 2 1/8 T.T  linkage gun 6 spf, SDP,HMX, SIWHP before and after the perf same no change +/- 600 Psi</t>
  </si>
  <si>
    <t xml:space="preserve"> Perforated Kh-lll  (12938-12950) 12 Ft, 2 1/8 T.T  linkage gun 6 spf, SDP,HMX, SIWHP before and after the perf same no change +/- 600 Psi</t>
  </si>
  <si>
    <t>Kh-lll  (12938-12950) 12 Ft</t>
  </si>
  <si>
    <r>
      <rPr>
        <b/>
        <sz val="12"/>
        <color rgb="FFFF0000"/>
        <rFont val="Calibri"/>
        <family val="2"/>
      </rPr>
      <t>Expro #5 (Skid)</t>
    </r>
    <r>
      <rPr>
        <b/>
        <sz val="12"/>
        <color indexed="12"/>
        <rFont val="Calibri"/>
        <family val="2"/>
      </rPr>
      <t xml:space="preserve">
Fixed CH.S = 40/64", USP/DSP=387 /160 PSI, 
, Qg (Flared) = 2.110 MMSCFD , H2S= 15 PPM, CO2=5 %</t>
    </r>
  </si>
  <si>
    <r>
      <t xml:space="preserve">*1st run perforated Kh-lll (13189-13196) 7 ft, 2 1/8 TT linkage gun 6 spf, SDP,HMX, had good  indication of firing. </t>
    </r>
    <r>
      <rPr>
        <b/>
        <sz val="12"/>
        <color rgb="FFFF0000"/>
        <rFont val="Calibri"/>
        <family val="2"/>
      </rPr>
      <t>( SETCORE )</t>
    </r>
  </si>
  <si>
    <r>
      <t xml:space="preserve">NO PUMP ACTION , RESET DHP ,   NO PROD , R.TRIP  W/ NEW 1.5" S.H DHP INSTEAD OF 1.75" DHP ,
</t>
    </r>
    <r>
      <rPr>
        <b/>
        <sz val="12"/>
        <color rgb="FF009900"/>
        <rFont val="Calibri"/>
        <family val="2"/>
        <scheme val="minor"/>
      </rPr>
      <t>**** FOUND RETRIEVED PUMP FILLED W/ SCALE, PERFORMED COMPLETE ANALYSIS IN LAB, FOUND: 10% organic cpds, 9% carbonate, 35% iron &amp; 46% acid insoluble)</t>
    </r>
    <r>
      <rPr>
        <b/>
        <sz val="12"/>
        <color rgb="FF0000FF"/>
        <rFont val="Calibri"/>
        <family val="2"/>
        <scheme val="minor"/>
      </rPr>
      <t>, 
ON STREAM.</t>
    </r>
  </si>
  <si>
    <r>
      <rPr>
        <b/>
        <sz val="12"/>
        <color rgb="FF00B050"/>
        <rFont val="Calibri"/>
        <family val="2"/>
      </rPr>
      <t>B-I</t>
    </r>
    <r>
      <rPr>
        <b/>
        <sz val="12"/>
        <color indexed="12"/>
        <rFont val="Calibri"/>
        <family val="2"/>
      </rPr>
      <t xml:space="preserve"> (5922'-5945')</t>
    </r>
  </si>
  <si>
    <r>
      <t xml:space="preserve">NO PUMP ACTION , RESET DHP , NO PROD. , R.TRIP W/ 1.75" SLIM DHP, NO PROD, RESET DHP , TBG TEST NOT HOLD, R.TRIP W/1.75" SLIM ANCHOR PUMP, RET. (15+5-10 RODS) FAILED TO SET ANCHOR PUMP,
</t>
    </r>
    <r>
      <rPr>
        <b/>
        <sz val="12"/>
        <color rgb="FFFF0000"/>
        <rFont val="Calibri"/>
        <family val="2"/>
      </rPr>
      <t>WAITING FOR SLIM ANCHOR PUMP MATERIAL</t>
    </r>
  </si>
  <si>
    <t>TOT RET. 10 RODS.</t>
  </si>
  <si>
    <t>1.75" SLIM ANCHOR</t>
  </si>
  <si>
    <r>
      <t>Observed the well have no flow at test package zero rate ,
* Check SSSV closed and opened ok , clear open , Rocking the well many times and opened to flare ,</t>
    </r>
    <r>
      <rPr>
        <b/>
        <sz val="12"/>
        <color rgb="FFFF0000"/>
        <rFont val="Calibri"/>
        <family val="2"/>
      </rPr>
      <t xml:space="preserve">Max SIWHP =120 PSI
</t>
    </r>
    <r>
      <rPr>
        <b/>
        <sz val="12"/>
        <color rgb="FF0000FF"/>
        <rFont val="Calibri"/>
        <family val="2"/>
      </rPr>
      <t xml:space="preserve"> * found  mainly gases coming then  no flow,closed the well and keep under close observation.</t>
    </r>
  </si>
  <si>
    <r>
      <rPr>
        <b/>
        <sz val="12"/>
        <color rgb="FFFF0000"/>
        <rFont val="Calibri"/>
        <family val="2"/>
      </rPr>
      <t xml:space="preserve">Expro #5 (Skid)  </t>
    </r>
    <r>
      <rPr>
        <b/>
        <sz val="12"/>
        <color indexed="12"/>
        <rFont val="Calibri"/>
        <family val="2"/>
      </rPr>
      <t xml:space="preserve">
Fixed CH.S = 40/64", USP/DSP=387 /160 PSI, 
, Qg (Flared) = 2.110 MMSCFD , H2S= 15 PPM, CO2=5 %</t>
    </r>
  </si>
  <si>
    <r>
      <rPr>
        <b/>
        <sz val="12"/>
        <color rgb="FFFF0000"/>
        <rFont val="Calibri"/>
        <family val="2"/>
      </rPr>
      <t>Expro #5 (Skid)</t>
    </r>
    <r>
      <rPr>
        <b/>
        <sz val="12"/>
        <color indexed="12"/>
        <rFont val="Calibri"/>
        <family val="2"/>
      </rPr>
      <t xml:space="preserve">
Fixed CH.S = 40/64", USP/DSP=375 /170 PSI, 
, Qg (Flared) = 2.188  MMSCFD , H2S= 15 PPM, CO2=5 %</t>
    </r>
  </si>
  <si>
    <r>
      <rPr>
        <b/>
        <sz val="12"/>
        <color rgb="FFFF0000"/>
        <rFont val="Calibri"/>
        <family val="2"/>
      </rPr>
      <t>* SIWHP= 320 Psi</t>
    </r>
    <r>
      <rPr>
        <b/>
        <sz val="12"/>
        <color rgb="FF0000FF"/>
        <rFont val="Calibri"/>
        <family val="2"/>
      </rPr>
      <t xml:space="preserve">, Opened the well for Production Through Expro Test Package
                      * The Well Produce mainly Gases and WHP dropped to Zero in 10 Mins ,no flow.
                      - Closed the Well Again </t>
    </r>
  </si>
  <si>
    <t>EXPRO #6 (Skid) 
Fixed Ch.S =36/64", USP/DSP= 130/100  PSI , Qg (Flared)= 0.347 MMSCFD, H2S= 9 PPM, CO2= 4 %</t>
  </si>
  <si>
    <t>Expro #5 (Skid)
Fixed CH.S = 40/64", USP/DSP= 390 /200 PSI, 
, Qg (Flared) =2.817 MMSCFD , H2S= 15 PPM, CO2=5 %</t>
  </si>
  <si>
    <t xml:space="preserve">KH-II D ((12797 - 12830 ) 33 FT (12,840 – 12,853) 13 FT
Kh-lll (12938-12950) 12 Ft
Kh-lll  (13004-  13012) 8 Ft
Kh-lll  (13163 - 13166) 3 Ft
Kh-lll  (13189-13196) 7 ft </t>
  </si>
  <si>
    <t>1" SLIM S/R N-97 &amp; 7/8" H-CH</t>
  </si>
  <si>
    <r>
      <rPr>
        <b/>
        <sz val="12"/>
        <color rgb="FFFF0000"/>
        <rFont val="Calibri"/>
        <family val="2"/>
      </rPr>
      <t>Expro #5 (Skid)</t>
    </r>
    <r>
      <rPr>
        <b/>
        <sz val="12"/>
        <color indexed="12"/>
        <rFont val="Calibri"/>
        <family val="2"/>
      </rPr>
      <t xml:space="preserve">
Fixed CH.S = 40/64", USP/DSP=370 /170 PSI, 
, Qg (Flared) = 2.204  MMSCFD , H2S= 15 PPM, CO2=5 %</t>
    </r>
  </si>
  <si>
    <r>
      <rPr>
        <b/>
        <sz val="12"/>
        <color rgb="FFFF0000"/>
        <rFont val="Calibri"/>
        <family val="2"/>
      </rPr>
      <t>Expro #5 (Skid)</t>
    </r>
    <r>
      <rPr>
        <b/>
        <sz val="12"/>
        <color indexed="12"/>
        <rFont val="Calibri"/>
        <family val="2"/>
      </rPr>
      <t xml:space="preserve">
Fixed CH.S = 40/64", USP/DSP=365 /160 PSI, 
, Qg (Flared) = 2.233  MMSCFD , H2S= 15 PPM, CO2=5 %</t>
    </r>
  </si>
  <si>
    <r>
      <rPr>
        <b/>
        <sz val="12"/>
        <color rgb="FFFF0000"/>
        <rFont val="Calibri"/>
        <family val="2"/>
      </rPr>
      <t>Expro #5 (Skid)</t>
    </r>
    <r>
      <rPr>
        <b/>
        <sz val="12"/>
        <color indexed="12"/>
        <rFont val="Calibri"/>
        <family val="2"/>
      </rPr>
      <t xml:space="preserve">
Fixed CH.S = 40/64", USP/DSP=385 /160 PSI, 
, Qg (Flared) = 2.096  MMSCFD , H2S= 15 PPM, CO2=5 %</t>
    </r>
  </si>
  <si>
    <r>
      <rPr>
        <b/>
        <sz val="12"/>
        <color rgb="FFFF0000"/>
        <rFont val="Calibri"/>
        <family val="2"/>
      </rPr>
      <t>Expro #5 (Skid)</t>
    </r>
    <r>
      <rPr>
        <b/>
        <sz val="12"/>
        <color indexed="12"/>
        <rFont val="Calibri"/>
        <family val="2"/>
      </rPr>
      <t xml:space="preserve">
Fixed CH.S = 40/64", USP/DSP=360 /155 PSI, 
, Qg (Flared) = 2.2  MMSCFD , H2S= 15 PPM, CO2=5 %</t>
    </r>
  </si>
  <si>
    <r>
      <rPr>
        <b/>
        <sz val="12"/>
        <color rgb="FFFF0000"/>
        <rFont val="Calibri"/>
        <family val="2"/>
      </rPr>
      <t>Expro #5 (Skid)</t>
    </r>
    <r>
      <rPr>
        <b/>
        <sz val="12"/>
        <color indexed="12"/>
        <rFont val="Calibri"/>
        <family val="2"/>
      </rPr>
      <t xml:space="preserve">
Fixed CH.S = 40/64", USP/DSP=360 /155 PSI, 
, Qg (Flared) = 2.089  MMSCFD , H2S= 15 PPM, CO2=5 %</t>
    </r>
  </si>
  <si>
    <t>COLLECTED W.C SAMPLES (17, 19)%, STILL UNDER OBSERVATION</t>
  </si>
  <si>
    <t xml:space="preserve"> SHUT IN WHP = 480 PSI , COMPLETE R/U FOR SAPESCO E/L , RIH W/ FIRST GUN , TAGGED @ 11521 FT , SO Masajid (11521-11586) IS  COVERED WITH FILL ,SO PERFORATED  Masajid   (11500-11520) 20 FT   USING 2 1/8” - 6 SPF through TBG gun , FOUND SAME 
WHP AFTER PERF. , RIH W/ SECONED RUN TO PERFORATE Masajid   (11490-11500) 10 FT , TAGGED @ 11489 FT ,MANY TRIALS TO PASS W/O SUCCESS , POOH , OPENED THE WELL TO PROD THROUGH TEST PACKAGE </t>
  </si>
  <si>
    <t>Expro #5 (Skid)
Fixed CH.S = 40/64", USP/DSP=355 /155 PSI, 
, Qg (Flared) = 2.069 MMSCFD , H2S= 15 PPM, CO2=5 %</t>
  </si>
  <si>
    <t>Expro #5 (Skid)
Fixed CH.S = 40/64", USP/DSP=365 /150 PSI, 
, Qg (Flared) = 2.213 MMSCFD , H2S= 15 PPM, CO2=5 %</t>
  </si>
  <si>
    <t>* R/U for SETCORE E/L, SIWHP= 1000 PSI, Perforated MASAJID ( 11506-11586 ) 80 FT, 
using 2 1/8 T.T gun, 6 SPF,SDP, HMX, SIWHP STILL THE SAME.</t>
  </si>
  <si>
    <t>MASAJID ( 11506-11586 ) 80 FT</t>
  </si>
  <si>
    <t>Expro #5 (Skid)
Fixed CH.S = 40/64", USP/DSP=345 /150 PSI, 
, Qg (Flared) = 2.187 MMSCFD , H2S= 15 PPM, CO2=5 %</t>
  </si>
  <si>
    <t>Expro #5 (Skid)
Fixed CH.S = 40/64", USP/DSP=340 /155 PSI, 
, Qg (Flared) = 2.041 MMSCFD , H2S= 15 PPM, CO2=5 %</t>
  </si>
  <si>
    <t>Expro #5 (Skid)
Fixed CH.S = 40/64", USP/DSP=330 /155 PSI, 
, Qg (Flared) = 1.936 MMSCFD , H2S= 15 PPM, CO2=5 %</t>
  </si>
  <si>
    <r>
      <t xml:space="preserve">NO PUMP ACTION, MANY TRIALS TO UNSET DHP W/O SUCCESS, </t>
    </r>
    <r>
      <rPr>
        <b/>
        <u/>
        <sz val="12"/>
        <color rgb="FFFF0000"/>
        <rFont val="Calibri"/>
        <family val="2"/>
      </rPr>
      <t>WAITING W/O</t>
    </r>
  </si>
  <si>
    <t>Expro #5 (Skid)
Fixed CH.S = 40/64", USP/DSP=330 /146 PSI, 
, Qg (Flared) = 1.896 MMSCFD , H2S= 15 PPM, CO2=5 %</t>
  </si>
  <si>
    <t>Down due to high Tm, tried to start , tripped again ( Pi 2600 psi almost not change , Curr. 28 amp )
 - started the well at reverse rotation , tripped again ( Pi 2600 psi almost not change , curr. 23 amp ) 
 - tried to start the well many times at right rotation , tripped due to high Tm ( setting 350 f ) .
- downloaded for sensor reading by Elec. ENG , found the card is not reading .</t>
  </si>
  <si>
    <t>Expro #5 (Skid)
Fixed CH.S = 40/64", USP/DSP=322 /154 PSI, 
, Qg (Flared) = 1.951 MMSCFD , H2S= 15 PPM, CO2=5 %</t>
  </si>
  <si>
    <t>Expro #5 (Skid)
Fixed CH.S = 40/64", USP/DSP=323 /161 PSI, 
, Qg (Flared) = 2.126 MMSCFD , H2S= 15 PPM, CO2=5 %</t>
  </si>
  <si>
    <t>EXPRO # 3 (TMU)
Fixed Ch.S =24/64", USP/DSP= 470/270  PSI , Qg (Flared)=0.945MMSCFD, H2S=9 PPM, CO2= 5 %</t>
  </si>
  <si>
    <t>EXPRO # 3 (TMU)
Fixed Ch.S =24/64", USP/DSP= 470/175  PSI , Qg (Flared)=0.805MMSCFD, H2S=9 PPM, CO2= 5 %</t>
  </si>
  <si>
    <t>EXPRO # 3 (TMU)
Fixed Ch.S =24/64", USP/DSP= 425/160  PSI , Qg (Flared)=0.888 MMSCFD, H2S=9 PPM, CO2= 5 %</t>
  </si>
  <si>
    <t>EXPRO # 3 (TMU)
Fixed Ch.S =24/64", USP/DSP=  407/160 PSI , Qg (Flared)=0.886 MMSCFD, H2S=9 PPM, CO2= 5 %</t>
  </si>
  <si>
    <t>EXPRO # 3 (TMU) 
Fixed Ch.S =24/64", USP/DSP=  375/160 PSI , Qg (Flared)=0.800 MMSCFD, H2S=9 PPM, CO2= 5 %</t>
  </si>
  <si>
    <t>EXPRO # 3 (TMU) 
Fixed Ch.S =24/64", USP/DSP=  355/156 PSI , Qg (Flared)=0.755 MMSCFD, H2S=9 PPM, CO2= 5 %</t>
  </si>
  <si>
    <t>EXPRO # 3 (TMU)
Fixed Ch.S =24/64", USP/DSP=  355/156 PSI , Qg (Flared)=0.783 MMSCFD, H2S=9 PPM, CO2= 5 %</t>
  </si>
  <si>
    <t>Started the well again , detected right rotation with the following parameters: FREQ.= 50  HZ , CURR.=82A , WHP=150 psi</t>
  </si>
  <si>
    <t>NO PUMP ACTION , FOUND ROD UNSCREW, SCREW IN OK, TRY TO UNSET DHP UP TO 40 KLBs W/O SUCCESS, ON STREAM.</t>
  </si>
  <si>
    <t>The well down due to overload, Meggered at well head penetrator by Elect. ENG. , found down hole data as following :
 - PH-PH : 7.8 , 0.6 &amp; 0.5 ( unbalanced ) &amp;  PH-GR : ZERO , Confirmed short circuit, W/W/O</t>
  </si>
  <si>
    <t>EXPRO # 3 (TMU)
Fixed Ch.S =24/64", USP/DSP=  355/156 PSI , Qg (Flared)=0.77 MMSCFD, H2S=9 PPM, CO2= 5 %</t>
  </si>
  <si>
    <t>Expro #5 (Skid)
Fixed CH.S = 40/64", USP/DSP=325 /155 PSI, 
, Qg (Flared) = 2.158 MMSCFD , H2S= 15 PPM, CO2=5 %</t>
  </si>
  <si>
    <t>Expro #5 (Skid)
Fixed CH.S = 40/64", USP/DSP=325 /155 PSI, 
, Qg (Flared) = 2.029 MMSCFD , H2S= 15 PPM, CO2=5 %</t>
  </si>
  <si>
    <t>EXPRO # 3 (TMU)
Fixed Ch.S =24/64", USP/DSP=  335/156 PSI , Qg (Flared)=0.765 MMSCFD, H2S=9 PPM, CO2= 5 %</t>
  </si>
  <si>
    <t>Expro #5 (Skid)
Fixed CH.S = 40/64", USP/DSP=315 /155 PSI, 
, Qg (Flared) = 2.111 MMSCFD , H2S= 15 PPM, CO2=5 %</t>
  </si>
  <si>
    <t>Expro #5 (Skid)
Fixed CH.S = 40/64", USP/DSP=315 /155 PSI, 
, Qg (Flared) = 2.040 MMSCFD , H2S= 15 PPM, CO2=5 %</t>
  </si>
  <si>
    <t>RIH W/2.28" G.C , tagged R-Nipple at 9568 ft , POOH 
                        - Performed TBG test against 2.25" RB-2 plug , hold ok at 750 psi for 15 mins                        
                      - Performed back wash for ESP using kharita water , total pumped 50 bbls at 0.3 bpm , WHP inc. to 1000 psi , stopped pumping press. dropped to zero within one mins .
 - tried to start the well , down due to overload problem while Tm inc. from 255 f to 310 f .</t>
  </si>
  <si>
    <t>Performed back wash for ESP using kharita water , pumped 100 bbls at 0.4 bpm , WHP inc. to 1500 psi ( max. ) , total pumped 150 bbls , once stopped , WHP dreopped to zero in one min.
- static data : PIP =  3240 psi   ,    Ti/Tm = 334 F
 Started the well @ 50 hz , after 1.5 hrs , parameters : Freq.= 50 Hz, Curr.= 25/26 A, Pi/Pd= 3065 / N/A Psi, Ti/Tm= 265/311 F</t>
  </si>
  <si>
    <t>EXPRO # 3 (TMU)
Fixed Ch.S =24/64", USP/DSP=  303/154 PSI , Qg (Flared)=0.669 MMSCFD, H2S=9 PPM, CO2= 5 %</t>
  </si>
  <si>
    <t>Expro #5 (Skid)
Fixed CH.S = 40/64", USP/DSP=311 /146 PSI, 
, Qg (Flared) = 2.142 MMSCFD , H2S= 15 PPM, CO2=5 %</t>
  </si>
  <si>
    <t>EXPRO # 3 (TMU)
Fixed Ch.S =24/64", USP/DSP=  296/155 PSI , Qg (Flared)=0.668 MMSCFD, H2S=9 PPM, CO2= 5 %</t>
  </si>
  <si>
    <r>
      <t xml:space="preserve">NO PUMP ACTION, </t>
    </r>
    <r>
      <rPr>
        <b/>
        <sz val="12"/>
        <color rgb="FFFF0000"/>
        <rFont val="Calibri"/>
        <family val="2"/>
      </rPr>
      <t>R.TRIP W/2" DHP INSTEAD OF 1.75" DHP</t>
    </r>
    <r>
      <rPr>
        <b/>
        <sz val="12"/>
        <color rgb="FF0000FF"/>
        <rFont val="Calibri"/>
        <family val="2"/>
      </rPr>
      <t>, ON STREAM</t>
    </r>
  </si>
  <si>
    <r>
      <t xml:space="preserve">POOH W/ S/R &amp; DHP ,RIH W/ 2.84" G.C. , Tagged F-Nipple @ 5921 ft ( s/l depth ).
                    - RIH W/D2 shifting tool , </t>
    </r>
    <r>
      <rPr>
        <b/>
        <sz val="12"/>
        <color rgb="FF379947"/>
        <rFont val="Calibri"/>
        <family val="2"/>
        <charset val="204"/>
      </rPr>
      <t xml:space="preserve">Opened SSD at 6043 ft against B-III </t>
    </r>
    <r>
      <rPr>
        <b/>
        <sz val="12"/>
        <color rgb="FF0000FF"/>
        <rFont val="Calibri"/>
        <family val="2"/>
      </rPr>
      <t xml:space="preserve">, pooh
                    - RIH W/D2 shifting tool , </t>
    </r>
    <r>
      <rPr>
        <b/>
        <sz val="12"/>
        <color rgb="FFFF0000"/>
        <rFont val="Calibri"/>
        <family val="2"/>
        <charset val="204"/>
      </rPr>
      <t>Closed SSD at 5973 ft against B-I</t>
    </r>
    <r>
      <rPr>
        <b/>
        <sz val="12"/>
        <color rgb="FF0000FF"/>
        <rFont val="Calibri"/>
        <family val="2"/>
      </rPr>
      <t xml:space="preserve"> ,   </t>
    </r>
    <r>
      <rPr>
        <b/>
        <sz val="12"/>
        <color rgb="FF379947"/>
        <rFont val="Calibri"/>
        <family val="2"/>
        <charset val="204"/>
      </rPr>
      <t xml:space="preserve">B-III &amp; V ON production, 
</t>
    </r>
    <r>
      <rPr>
        <b/>
        <sz val="12"/>
        <color rgb="FF0000FF"/>
        <rFont val="Calibri"/>
        <family val="2"/>
      </rPr>
      <t>, RIH W/ 1.75"  DHP ON SAME S/R , ON STREAM</t>
    </r>
  </si>
  <si>
    <r>
      <rPr>
        <b/>
        <sz val="12"/>
        <color rgb="FFFF0000"/>
        <rFont val="Calibri"/>
        <family val="2"/>
        <scheme val="minor"/>
      </rPr>
      <t>POLISHED ROD PARTED</t>
    </r>
    <r>
      <rPr>
        <b/>
        <sz val="12"/>
        <color rgb="FF0000FF"/>
        <rFont val="Calibri"/>
        <family val="2"/>
        <scheme val="minor"/>
      </rPr>
      <t xml:space="preserve">, FISHED, REPLACED, </t>
    </r>
    <r>
      <rPr>
        <b/>
        <sz val="12"/>
        <color rgb="FFFF0000"/>
        <rFont val="Calibri"/>
        <family val="2"/>
        <scheme val="minor"/>
      </rPr>
      <t>FOUND ROD NO. 23*1" PARTED</t>
    </r>
    <r>
      <rPr>
        <b/>
        <sz val="12"/>
        <color rgb="FF0000FF"/>
        <rFont val="Calibri"/>
        <family val="2"/>
        <scheme val="minor"/>
      </rPr>
      <t>, FISHED REPLACED, ON STREAM.</t>
    </r>
  </si>
  <si>
    <t>EXPRO # 3 (TMU)
Fixed Ch.S =24/64", USP/DSP=  280/155 PSI , Qg (Flared)=0.624 MMSCFD, H2S=9 PPM, CO2= 5 %</t>
  </si>
  <si>
    <t>Expro #5 (Skid)
Fixed CH.S = 40/64", USP/DSP=315 /155 PSI, 
, Qg (Flared) = 1.923 MMSCFD , H2S= 15 PPM, CO2=5 %</t>
  </si>
  <si>
    <t>EXPRO # 3 (TMU)
Fixed Ch.S =24/64", USP/DSP=  300/160 PSI , Qg (Flared)=0.602  MMSCFD, H2S=9 PPM, CO2= 5 %</t>
  </si>
  <si>
    <t>EXPRO # 3 (TMU)
Fixed Ch.S =24/64", USP/DSP=  290/160 PSI , Qg (Flared)=0.594  MMSCFD, H2S=9 PPM, CO2= 5 %</t>
  </si>
  <si>
    <t>Expro #5 (Skid)
Fixed CH.S = 40/64", USP/DSP=340 /160 PSI, 
, Qg (Flared) = 1.874= MMSCFD , H2S= 15 PPM, CO2=5 %</t>
  </si>
  <si>
    <t>Expro #5 (Skid)
Fixed CH.S = 40/64", USP/DSP=313 /152 PSI, 
, Qg (Flared) = 1.955 MMSCFD , H2S= 15 PPM, CO2=5 %</t>
  </si>
  <si>
    <t>Expro #5 (Skid)
Fixed CH.S = 40/64", USP/DSP=335 /160 PSI, 
, Qg (Flared) = 1.874 MMSCFD , H2S= 15 PPM, CO2=5 %</t>
  </si>
  <si>
    <t>EXPRO # 7 (SKID)
Fixed Ch.S =24/64", USP/DSP=  290/160 PSI , Qg (Flared)=0.583  MMSCFD, H2S=9 PPM, CO2= 5 %</t>
  </si>
  <si>
    <t>EXPRO # 7 (SKID)
Fixed Ch.S =24/64", USP/DSP=  290/160 PSI , Qg (Flared)=0.582  MMSCFD, H2S=5 PPM, CO2= 2 %</t>
  </si>
  <si>
    <t xml:space="preserve">NO PUMP ACTION, R/T , ON STREAM </t>
  </si>
  <si>
    <t>Expro #5 (Skid)
Fixed CH.S = 40/64", USP/DSP=325 /160 PSI, 
, Qg (Flared) = 1.869 MMSCFD , H2S= 15 PPM, CO2=5 %</t>
  </si>
  <si>
    <t>EXPRO # 7 (SKID)
Fixed Ch.S =24/64", USP/DSP=  290/160 PSI , Qg (Flared)=0.566  MMSCFD, H2S=5 PPM, CO2= 2 %</t>
  </si>
  <si>
    <r>
      <t>WELL ( S/R )</t>
    </r>
    <r>
      <rPr>
        <sz val="16"/>
        <rFont val="Calibri"/>
        <family val="2"/>
      </rPr>
      <t xml:space="preserve"> :</t>
    </r>
    <r>
      <rPr>
        <b/>
        <sz val="16"/>
        <rFont val="Calibri"/>
        <family val="2"/>
      </rPr>
      <t xml:space="preserve">    E-6</t>
    </r>
  </si>
  <si>
    <t>Expro #5 (Skid)
Fixed CH.S = 40/64", USP/DSP=330 /160 PSI, 
, Qg (Flared) = 1.944 MMSCFD , H2S= 15 PPM, CO2=5 %</t>
  </si>
  <si>
    <t>EXPRO # 7 (SKID)
Fixed Ch.S =24/64", USP/DSP=  290/160 PSI , Qg (Flared)=0.568  MMSCFD, H2S=5 PPM, CO2= 2 %</t>
  </si>
  <si>
    <t>NO PUMP ACTION , R.TRIP W/2" DHP INSTEAD OF 1.75 DHP , ON STREAM</t>
  </si>
  <si>
    <t xml:space="preserve">EXPRO # 3(TMU) </t>
  </si>
  <si>
    <t>Expro #5 (Skid)
Fixed CH.S = 40/64", USP/DSP=325/155PSI, 
, Qg (Flared) = 1.926 MMSCFD , H2S= 15 PPM, CO2=5 %</t>
  </si>
  <si>
    <t>EXPRO # 7 (SKID)
Fixed Ch.S =24/64", USP/DSP=  275/155 PSI , Qg (Flared)=0.521 MMSCFD, H2S=5 PPM, CO2= 2 %</t>
  </si>
  <si>
    <t>Expro #5 (Skid)
Fixed CH.S = 40/64", USP/DSP=325 /155 PSI, 
, Qg (Flared) = 1.794 MMSCFD , H2S= 15 PPM, CO2=5 %</t>
  </si>
  <si>
    <t>EXPRO # 7 (SKID)
Fixed Ch.S =24/64", USP/DSP=  270/155 PSI , Qg (Flared)=0.523  MMSCFD, H2S=5 PPM, CO2= 2 %</t>
  </si>
  <si>
    <t>R/U W/ 2.25" G.C, tagged R-Nipple @ 5940 Ft (S/L depth).
 - RIH W/ 2" G.C, tagged TD @ 6200 Ft (correlated depth). 
- RIH W/ 2 MG's, hanged @ 5900 Ft for 2 Hrs.
  - Recorded pressure gradient each 500 Ft for 5 minutes F/ 5500 Ft to surface.
(PS=1895 PSI , BHT=194 F at 5900 ft. , PG=0.46 psi/ft from 5900 ft to 5500 ft , PG=0.34 psi/ft from 5500 ft to 500 ft , PG= zero from 500 ft to surface.)</t>
  </si>
  <si>
    <t>Expro #5 (Skid)
Fixed CH.S = 40/64", USP/DSP=320 /165 PSI, 
, Qg (Flared) = 1.67 MMSCFD , H2S= 15 PPM, CO2=5 %</t>
  </si>
  <si>
    <t>EXPRO # 7 (SKID)
Fixed Ch.S =24/64", USP/DSP=  245/160 PSI , Qg (Flared)=0.473  MMSCFD, H2S=5 PPM, CO2= 2 %</t>
  </si>
  <si>
    <t>Expro #5 (Skid)
Fixed CH.S = 40/64", USP/DSP=320/165PSI, 
, Qg (Flared) = 1.918 MMSCFD , H2S= 15 PPM, CO2=5 %</t>
  </si>
  <si>
    <t>EXPRO # 7 (SKID)
Fixed Ch.S =24/64", USP/DSP=  245/160 PSI , Qg (Flared)=0.503  MMSCFD, H2S=5 PPM, CO2= 2 %</t>
  </si>
  <si>
    <r>
      <t xml:space="preserve"> </t>
    </r>
    <r>
      <rPr>
        <b/>
        <sz val="12"/>
        <color rgb="FFFF0000"/>
        <rFont val="Calibri"/>
        <family val="2"/>
      </rPr>
      <t>B-I ((6080’-6086’) 6 ft ,(5,970’-5,980’) 10 ft)</t>
    </r>
    <r>
      <rPr>
        <b/>
        <sz val="12"/>
        <color rgb="FF00B050"/>
        <rFont val="Calibri"/>
        <family val="2"/>
      </rPr>
      <t xml:space="preserve"> </t>
    </r>
    <r>
      <rPr>
        <b/>
        <sz val="12"/>
        <color rgb="FFFF0000"/>
        <rFont val="Calibri"/>
        <family val="2"/>
      </rPr>
      <t>ISOLATED AGAINST SSD</t>
    </r>
    <r>
      <rPr>
        <b/>
        <sz val="12"/>
        <color rgb="FF00B050"/>
        <rFont val="Calibri"/>
        <family val="2"/>
      </rPr>
      <t xml:space="preserve"> &amp;  
B-III (5,945’-5,960’) 15 ft</t>
    </r>
  </si>
  <si>
    <t xml:space="preserve"> - RIH W/ 2.25 " G.C, tagged R-Nipple @ 6060 Ft (S/L depth).
 - RIH W/ 2 " G.C, tagged TD@ 6415 Ft (correlated depth). 
- RIH W/ 2 MG's, hanged @ 6000 Ft for 2 Hrs.
- Recorded pressure gradient each 500 Ft for 5 minutes F/ 6000 Ft to surface.
                 (PS= 980 PSI , BHT= 196 F at 6000 ft. , PG= 0.32 psi/ft from 6000 ft to 3000 ft , PG= Zero psi/ft from 3000 ft to surface).
                 - RIH W/2.31 " shifting tool , closed SSD against B-I, Now B-III Only on prod. </t>
  </si>
  <si>
    <t>A/G, B-I,IV</t>
  </si>
  <si>
    <t>NO PUMP ACTION, W/P/U</t>
  </si>
  <si>
    <t>survey</t>
  </si>
  <si>
    <t>B-I&amp; III</t>
  </si>
  <si>
    <t>* RIH W/ 2 MG's, hanged @ 6000 Ft for 2 Hrs.
- Recorded pressure gradient each 500 Ft for 5 minutes F/ 6000 Ft to surface.
                 (PS= 985 PSI , BHT= 196 F at 6000 ft. , PG= 0.32 psi/ft from 6000 ft to 3000 ft , PG= Zero psi/ft from 3000 ft to surface).</t>
  </si>
  <si>
    <t>Expro #5 (Skid)
Fixed CH.S = 40/64", USP/DSP=315/155PSI, 
, Qg (Flared) = 1.723 MMSCFD , H2S= 15 PPM, CO2=5 %</t>
  </si>
  <si>
    <t>Expro #5 (Skid)
Fixed CH.S = 40/64", USP/DSP=320/150PSI, 
, Qg (Flared) = 1.744 MMSCFD , H2S= 15 PPM, CO2=5 %</t>
  </si>
  <si>
    <t>EXPRO # 7 (SKID)
Fixed Ch.S =24/64", USP/DSP=  245/160 PSI , Qg (Flared)=0.48  MMSCFD, H2S=5 PPM, CO2= 2 %</t>
  </si>
  <si>
    <t>EXPRO # 7 (SKID)
Fixed Ch.S =24/64", USP/DSP=  210/160 PSI , Qg (Flared)=0.455  MMSCFD, H2S=5 PPM, CO2= 2 %</t>
  </si>
  <si>
    <t>Expro #5 (Skid)
Fixed CH.S = 40/64", USP/DSP=320/153PSI, 
, Qg (Flared) = 1.659 MMSCFD , H2S= 15 PPM, CO2=5 %</t>
  </si>
  <si>
    <t>EXPRO # 7 (SKID)
Fixed Ch.S =24/64", USP/DSP=  210/160 PSI , Qg (Flared)=0.318  MMSCFD, H2S=5 PPM, CO2= 2 %</t>
  </si>
  <si>
    <r>
      <t xml:space="preserve">EXPRO # 7 (SKID) </t>
    </r>
    <r>
      <rPr>
        <b/>
        <sz val="12"/>
        <color rgb="FFFF0000"/>
        <rFont val="Calibri"/>
        <family val="2"/>
      </rPr>
      <t>AT LOW PRESSURE</t>
    </r>
    <r>
      <rPr>
        <b/>
        <sz val="12"/>
        <color indexed="12"/>
        <rFont val="Calibri"/>
        <family val="2"/>
      </rPr>
      <t xml:space="preserve">
Fixed Ch.S =24/64", USP/DSP=  185/70 PSI , Qg (Flared)=0.312  MMSCFD, H2S=5 PPM, CO2= 2 %</t>
    </r>
  </si>
  <si>
    <t>WELL NOT ABLE TO PRODUCE NATURALLY, PRODUCE AT LOW PRESSURE (EXPRO TANK)</t>
  </si>
  <si>
    <t>Expro #5 (Skid)
Fixed CH.S = 40/64", USP/DSP=310/155PSI, 
, Qg (Flared) = 1.75 MMSCFD , H2S= 15 PPM, CO2=5 %</t>
  </si>
  <si>
    <t>Expro #5 (Skid)
Fixed CH.S = 40/64", USP/DSP=310/155PSI, 
, Qg (Flared) = 1.726 MMSCFD , H2S= 15 PPM, CO2=5 %</t>
  </si>
  <si>
    <r>
      <t xml:space="preserve">EXPRO # 7 (SKID) </t>
    </r>
    <r>
      <rPr>
        <b/>
        <sz val="12"/>
        <color rgb="FFFF0000"/>
        <rFont val="Calibri"/>
        <family val="2"/>
      </rPr>
      <t>AT LOW PRESSURE</t>
    </r>
    <r>
      <rPr>
        <b/>
        <sz val="12"/>
        <color indexed="12"/>
        <rFont val="Calibri"/>
        <family val="2"/>
      </rPr>
      <t xml:space="preserve">
Fixed Ch.S =24/64", USP/DSP=  205/75 PSI , Qg (Flared)=0.371  MMSCFD, H2S=5 PPM, CO2= 2 %</t>
    </r>
  </si>
  <si>
    <t xml:space="preserve"> EXPRO #3 (TMU)</t>
  </si>
  <si>
    <t>Expro #5 (Skid)
Fixed CH.S = 40/64", USP/DSP=310/155PSI, 
, Qg (Flared) = 1.737 MMSCFD , H2S= 15 PPM, CO2=5 %</t>
  </si>
  <si>
    <r>
      <t xml:space="preserve">EXPRO # 7 (SKID) </t>
    </r>
    <r>
      <rPr>
        <b/>
        <sz val="12"/>
        <color rgb="FFFF0000"/>
        <rFont val="Calibri"/>
        <family val="2"/>
      </rPr>
      <t>AT LOW PRESSURE</t>
    </r>
    <r>
      <rPr>
        <b/>
        <sz val="12"/>
        <color indexed="12"/>
        <rFont val="Calibri"/>
        <family val="2"/>
      </rPr>
      <t xml:space="preserve">
Fixed Ch.S =24/64", USP/DSP=  190/70 PSI , Qg (Flared)=0.349  MMSCFD, H2S=5 PPM, CO2= 2 %</t>
    </r>
  </si>
  <si>
    <t>W.C INCREASED F/ 30% T/ 65%</t>
  </si>
  <si>
    <t xml:space="preserve">                      EXPRO #2 (TMU)                 
   FREQ=50 HZ, USP/DSP= 300/190 PSI</t>
  </si>
  <si>
    <r>
      <t xml:space="preserve">EXPRO # 7 (SKID) </t>
    </r>
    <r>
      <rPr>
        <b/>
        <sz val="12"/>
        <color rgb="FFFF0000"/>
        <rFont val="Calibri"/>
        <family val="2"/>
      </rPr>
      <t>AT LOW PRESSURE</t>
    </r>
    <r>
      <rPr>
        <b/>
        <sz val="12"/>
        <color indexed="12"/>
        <rFont val="Calibri"/>
        <family val="2"/>
      </rPr>
      <t xml:space="preserve">
Fixed Ch.S =24/64", USP/DSP=  190/70 PSI , Qg (Flared)=0.345  MMSCFD, H2S=5 PPM, CO2= 2 %</t>
    </r>
  </si>
  <si>
    <t>Expro #5 (Skid)
Fixed CH.S = 40/64", USP/DSP=320/155PSI, 
, Qg (Flared) = 1.753 MMSCFD , H2S= 15 PPM, CO2=5 %</t>
  </si>
  <si>
    <t>EXPRO # 2 (TMU)
Freq.= 50 hz, Cur.= 36 A, Pd= 4698 psi, Ti= 245 F, Tm= 267 F, WHP= 580 psi</t>
  </si>
  <si>
    <t>Expro #5 (Skid)
Fixed CH.S = 40/64", USP/DSP=315/155PSI, 
, Qg (Flared) = 1.771 MMSCFD , H2S= 15 PPM, CO2=5 %</t>
  </si>
  <si>
    <r>
      <t xml:space="preserve">EXPRO # 7 (SKID) </t>
    </r>
    <r>
      <rPr>
        <b/>
        <sz val="12"/>
        <color rgb="FFFF0000"/>
        <rFont val="Calibri"/>
        <family val="2"/>
      </rPr>
      <t>AT LOW PRESSURE</t>
    </r>
    <r>
      <rPr>
        <b/>
        <sz val="12"/>
        <color indexed="12"/>
        <rFont val="Calibri"/>
        <family val="2"/>
      </rPr>
      <t xml:space="preserve">
Fixed Ch.S =24/64", USP/DSP=  200/80 PSI , Qg (Flared)=0.418  MMSCFD, H2S=5 PPM, CO2= 2 %</t>
    </r>
  </si>
  <si>
    <r>
      <t xml:space="preserve">EXPRO # 7 (SKID) </t>
    </r>
    <r>
      <rPr>
        <b/>
        <sz val="12"/>
        <color rgb="FFFF0000"/>
        <rFont val="Calibri"/>
        <family val="2"/>
      </rPr>
      <t>AT LOW PRESSURE</t>
    </r>
    <r>
      <rPr>
        <b/>
        <sz val="12"/>
        <color indexed="12"/>
        <rFont val="Calibri"/>
        <family val="2"/>
      </rPr>
      <t xml:space="preserve">
Fixed Ch.S =24/64", USP/DSP=  200/80 PSI , Qg (Flared)=0.385  MMSCFD, H2S=5 PPM, CO2= 2 %</t>
    </r>
  </si>
  <si>
    <t>Expro #5 (Skid)
Fixed CH.S = 40/64", USP/DSP=320/155PSI, 
, Qg (Flared) = 1.772 MMSCFD , H2S= 15 PPM, CO2=5 %</t>
  </si>
  <si>
    <t>NO PUMP ACTION, 2 R.TRIP W/ 1.75" SLIM ANCHOR PUMP (GROOVED  PLUNGER) ,  RET. ( 10 RODS X1) , SET ANCHOR @ 5525 FT ,  S/R CONF (25X1"+119X7/8"+77X1") , ON STREAM</t>
  </si>
  <si>
    <t xml:space="preserve">FOUND ROD NO. 18X1" PARTED, FISHED REPLACED,  R.TRIP W/1.75" ANCHOR PUMP, TOT RET.11X1" ROD, ACTION &amp; SUCTION ,  R.TRIP W/1.75" ANCHOR PUMP,  RET. 1X1" ROD , SET ANCHOR @5300 FT , ON STREAM </t>
  </si>
  <si>
    <t>ROD NO. (37X1") PARTED, FISHED, CHANGED, ON STREAM.</t>
  </si>
  <si>
    <t>Expro #5 (Skid)
Fixed CH.S = 40/64", USP/DSP= 310/155 PSI, 
, Qg (Flared) = 1.573 MMSCFD , H2S= 15 PPM, CO2=5 %</t>
  </si>
  <si>
    <r>
      <t xml:space="preserve">EXPRO # 7 (SKID) </t>
    </r>
    <r>
      <rPr>
        <b/>
        <sz val="12"/>
        <color rgb="FFFF0000"/>
        <rFont val="Calibri"/>
        <family val="2"/>
      </rPr>
      <t>AT LOW PRESSURE</t>
    </r>
    <r>
      <rPr>
        <b/>
        <sz val="12"/>
        <color indexed="12"/>
        <rFont val="Calibri"/>
        <family val="2"/>
      </rPr>
      <t xml:space="preserve">
Fixed Ch.S =24/64", USP/DSP=  200/80 PSI , Qg (Flared)=0.38  MMSCFD, H2S=5 PPM, CO2= 2 %</t>
    </r>
  </si>
  <si>
    <r>
      <t xml:space="preserve">EXPRO # 7 (SKID) </t>
    </r>
    <r>
      <rPr>
        <b/>
        <sz val="12"/>
        <color rgb="FFFF0000"/>
        <rFont val="Calibri"/>
        <family val="2"/>
      </rPr>
      <t>AT LOW PRESSURE</t>
    </r>
    <r>
      <rPr>
        <b/>
        <sz val="12"/>
        <color indexed="12"/>
        <rFont val="Calibri"/>
        <family val="2"/>
      </rPr>
      <t xml:space="preserve">
Fixed Ch.S =24/64", USP/DSP=  200/80 PSI , Qg (Flared)=0.38  MMSCFD, H2S=5 PPM, CO2= 3 %</t>
    </r>
  </si>
  <si>
    <t>Expro #5 (Skid)
Fixed CH.S = 40/64", USP/DSP= 300/160 PSI, 
, Qg (Flared) = 1.671 MMSCFD , H2S= 15 PPM, CO2=5 %</t>
  </si>
  <si>
    <r>
      <t xml:space="preserve">EXPRO # 7 (SKID) </t>
    </r>
    <r>
      <rPr>
        <b/>
        <sz val="12"/>
        <color rgb="FFFF0000"/>
        <rFont val="Calibri"/>
        <family val="2"/>
      </rPr>
      <t>AT LOW PRESSURE</t>
    </r>
    <r>
      <rPr>
        <b/>
        <sz val="12"/>
        <color indexed="12"/>
        <rFont val="Calibri"/>
        <family val="2"/>
      </rPr>
      <t xml:space="preserve">
Fixed Ch.S =24/64", USP/DSP=  200/80 PSI , Qg (Flared)=0.34  MMSCFD, H2S=5 PPM, CO2= 3 %</t>
    </r>
  </si>
  <si>
    <t>Expro #5 (Skid)
Fixed CH.S = 40/64", USP/DSP= 290/155 PSI, 
, Qg (Flared) = 1.626 MMSCFD , H2S= 15 PPM, CO2=5 %</t>
  </si>
  <si>
    <t>CELLAR FILLED W/ WATER</t>
  </si>
  <si>
    <r>
      <t xml:space="preserve">EXPRO # 7 (SKID) </t>
    </r>
    <r>
      <rPr>
        <b/>
        <sz val="12"/>
        <color rgb="FFFF0000"/>
        <rFont val="Calibri"/>
        <family val="2"/>
      </rPr>
      <t>AT LOW PRESSURE</t>
    </r>
    <r>
      <rPr>
        <b/>
        <sz val="12"/>
        <color indexed="12"/>
        <rFont val="Calibri"/>
        <family val="2"/>
      </rPr>
      <t xml:space="preserve">
Fixed Ch.S =24/64", USP/DSP=  168/60 PSI , Qg (Flared)=0.335  MMSCFD, H2S=5 PPM, CO2= 3 %</t>
    </r>
  </si>
  <si>
    <t>Expro #5 (Skid)
Fixed CH.S = 40/64", USP/DSP= 290/140 PSI, 
, Qg (Flared) = 1.598 MMSCFD , H2S= 15 PPM, CO2=5 %</t>
  </si>
  <si>
    <t>TRANSEFERED S/U TO A-94</t>
  </si>
  <si>
    <t>TRANSFERRED S/U TO NADA.W-7</t>
  </si>
  <si>
    <r>
      <t xml:space="preserve">UNDER W/O DUE TO TBG LEAK, </t>
    </r>
    <r>
      <rPr>
        <b/>
        <sz val="12"/>
        <color rgb="FF0000FF"/>
        <rFont val="Calibri"/>
        <family val="2"/>
      </rPr>
      <t>(</t>
    </r>
    <r>
      <rPr>
        <b/>
        <sz val="12"/>
        <color indexed="10"/>
        <rFont val="Calibri"/>
        <family val="2"/>
      </rPr>
      <t xml:space="preserve"> FOUND CRACK ( 1 FT X 0.5" ) IN 14th JNT ABOVE P.S.N  &amp; CRACK  (1.3 FT X 0.5" ) IN 10th JNT ABOVE P.S.N. </t>
    </r>
    <r>
      <rPr>
        <b/>
        <sz val="12"/>
        <color rgb="FF0000FF"/>
        <rFont val="Calibri"/>
        <family val="2"/>
      </rPr>
      <t xml:space="preserve">), TAGGED T.D. @  6305 FT ( E/L DEPTH ), INSTALLED </t>
    </r>
    <r>
      <rPr>
        <b/>
        <sz val="12"/>
        <rFont val="Calibri"/>
        <family val="2"/>
      </rPr>
      <t>ANCHORED CATCHER COMPLETION</t>
    </r>
    <r>
      <rPr>
        <b/>
        <sz val="12"/>
        <color rgb="FF0000FF"/>
        <rFont val="Calibri"/>
        <family val="2"/>
      </rPr>
      <t xml:space="preserve"> </t>
    </r>
    <r>
      <rPr>
        <b/>
        <sz val="12"/>
        <color theme="1"/>
        <rFont val="Calibri"/>
        <family val="2"/>
      </rPr>
      <t>ON 2</t>
    </r>
    <r>
      <rPr>
        <b/>
        <sz val="12"/>
        <rFont val="Calibri"/>
        <family val="2"/>
      </rPr>
      <t xml:space="preserve"> 7/8" TBG</t>
    </r>
    <r>
      <rPr>
        <b/>
        <sz val="12"/>
        <color rgb="FF0000FF"/>
        <rFont val="Calibri"/>
        <family val="2"/>
      </rPr>
      <t xml:space="preserve">, RIH W/ 1.5 '' SLIM DHP &amp; NEW D-78 S/R  ( 25X1" + 120 X 7/8''+ 95X 1'' )  , ON STREAM </t>
    </r>
    <r>
      <rPr>
        <b/>
        <sz val="12"/>
        <color rgb="FFFF0000"/>
        <rFont val="Calibri"/>
        <family val="2"/>
      </rPr>
      <t>13/11/2018</t>
    </r>
  </si>
  <si>
    <t>STOPPED DUE TO TRANSEFERE GEN. TO EMERY-6</t>
  </si>
  <si>
    <r>
      <t>1.5 "</t>
    </r>
    <r>
      <rPr>
        <b/>
        <sz val="12"/>
        <color indexed="12"/>
        <rFont val="Calibri"/>
        <family val="2"/>
      </rPr>
      <t xml:space="preserve"> SLIM ANCHOR PUMP</t>
    </r>
  </si>
  <si>
    <t>Expro #5 (Skid)
Fixed CH.S = 40/64", USP/DSP= 290/144 PSI, Qg (Flared) = 1.588 MMSCFD , H2S= 15 PPM, CO2=5 %</t>
  </si>
  <si>
    <t>EXPRO # 7 (SKID)  produce at low pressure
Fixed Ch.S= 24/64", USP/DSP= 160/60 PSI , Qg (Flared)=0.344 MMSCFD, H2S= 5 PPM, CO2= 3 %</t>
  </si>
  <si>
    <t>TOT. RET. 11 RODS</t>
  </si>
  <si>
    <t>TOT. RET. 12 RODS</t>
  </si>
  <si>
    <t>TOT. RET. 24 RODS</t>
  </si>
  <si>
    <t>TOTAL RET. (30*1") RODS</t>
  </si>
  <si>
    <r>
      <t xml:space="preserve">NO PUMP ACTION, R.TRIP W/1.5" SLIM ANCHOR PUMP, RET. (10+10)*1" RODS, PERFORMED HYDRO TEST, S/R CONFG. (25*1" + 119*/78" + 74*1") SET ANCHOR PUMP AT 5450 FT, STARTED THE WELL, FOUND ACTION &amp; SUCTION, RET. ANOTHER 10X1" RODS, SET ANCHOR PUMP @ 5200 FT, </t>
    </r>
    <r>
      <rPr>
        <b/>
        <sz val="12"/>
        <color rgb="FFFF0000"/>
        <rFont val="Calibri"/>
        <family val="2"/>
      </rPr>
      <t>ON STREAM 28/3/2020</t>
    </r>
  </si>
  <si>
    <t>NO PUMP ACTION, R.TRIP, NO PROD. , RESET, PERFORMED BUILD UP PRESS. MANY TIMES, NOT HOLD, RESET DHP &amp; REPEATED BUILD UP PRESS. , HOLD OK, ON STREAM.</t>
  </si>
  <si>
    <t>Expro #5 (Skid)
Fixed CH.S = 40/64", USP/DSP= 268/135 PSI, Qg (Flared) = 1.577 MMSCFD, H2S= 15 PPM, CO2=5 %</t>
  </si>
  <si>
    <t>EXPRO # 7 (SKID)  produce at low pressure
Fixed Ch.S= 24/64", USP/DSP= 140/50 PSI , Qg (Flared)=0.213 MMSCFD, 
H2S= 5 PPM, CO2= 3 %</t>
  </si>
  <si>
    <r>
      <t xml:space="preserve">FOUND ROD NO. (23X1" ) PARTED, FISHED OK, REPLACED, RIH W/ 1.75" ANCHOR INSTEAD OF 2" ANCHOR PUMP, RET. (5X1") RODS, </t>
    </r>
    <r>
      <rPr>
        <b/>
        <sz val="12"/>
        <color rgb="FFFF0000"/>
        <rFont val="Calibri"/>
        <family val="2"/>
        <scheme val="minor"/>
      </rPr>
      <t>SET ANCHOR PUMP @ 4875 FT</t>
    </r>
    <r>
      <rPr>
        <b/>
        <sz val="12"/>
        <color rgb="FF0000FF"/>
        <rFont val="Calibri"/>
        <family val="2"/>
        <scheme val="minor"/>
      </rPr>
      <t>, ON STREAM.</t>
    </r>
  </si>
  <si>
    <t>TOT. RET. 16 RODS</t>
  </si>
  <si>
    <t>70X1"+126X7/8"+30 X1"</t>
  </si>
  <si>
    <t>Expro #5 (Skid)
Fixed CH.S = 40/64", USP/DSP= 275/140 PSI, Qg (Flared) = 1.598 MMSCFD, H2S= 15 PPM, CO2=5 %</t>
  </si>
  <si>
    <t>EXPRO # 7 (SKID)  produce at low pressure
Fixed Ch.S= 24/64", USP/DSP= 140/50 PSI , Qg (Flared)=0.234 MMSCFD, 
H2S= 5 PPM, CO2= 3 %</t>
  </si>
  <si>
    <t>EXPRO # 7 (SKID)  produce at low pressure
Fixed Ch.S= 24/64", USP/DSP= 130/50 PSI , Qg (Flared)=0.206 MMSCFD, 
H2S= 5 PPM, CO2= 3 %</t>
  </si>
  <si>
    <t>Expro #5 (Skid)
Fixed CH.S = 40/64", USP/DSP= 260/150 PSI, Qg (Flared) = 1.673 MMSCFD, H2S= 15 PPM, CO2=5 %</t>
  </si>
  <si>
    <t>ROD NO. (44X1") PARTED, FISHED, CHANGED ALL TOP SECTION 88*1" N-97, R.TRIP W/2" DHP, ON STREAM</t>
  </si>
  <si>
    <t>EXPRO # 7 (SKID)  produce at low pressure
Fixed Ch.S= 24/64", USP/DSP= 130/50 PSI , Qg (Flared)=0.196 MMSCFD, 
H2S= 5 PPM, CO2= 3 %</t>
  </si>
  <si>
    <t>Expro #5 (Skid)
Fixed CH.S = 40/64", USP/DSP= 245/140 PSI, Qg (Flared) = 1.600 MMSCFD, H2S= 15 PPM, CO2=5 %</t>
  </si>
  <si>
    <t>Expro #5 (Skid)
Fixed CH.S = 40/64", USP/DSP= 240/145 PSI, Qg (Flared) = 1.631 MMSCFD, H2S= 15 PPM, CO2=5 %</t>
  </si>
  <si>
    <t>EXPRO # 7 (SKID)  produce at low pressure
Fixed Ch.S= 24/64", USP/DSP= 130/50 PSI , Qg (Flared)=0.199 MMSCFD, 
H2S= 5 PPM, CO2= 3 %</t>
  </si>
  <si>
    <t>Expro #5 (Skid)
Fixed CH.S = 40/64", USP/DSP= 235/140 PSI, Qg (Flared) = 1.584 MMSCFD, H2S= 15 PPM, CO2=5 %</t>
  </si>
  <si>
    <t>TRANSEFERED S/U TO BARDY-5</t>
  </si>
  <si>
    <t>Expro #5 (Skid)
Fixed CH.S = 40/64", USP/DSP= 235/140 PSI, Qg (Flared) = 1.587 MMSCFD, H2S= 15 PPM, CO2=5 %</t>
  </si>
  <si>
    <t>TOT. RET. 29 RODS</t>
  </si>
  <si>
    <r>
      <t xml:space="preserve">NO PUMP ACTION, R/T W/ 1.5" SLIM ANCHOR PUMP, RET. (1 ROD)*1", S/R CONFIG. (30X1"+126X7/8"+71X1"), </t>
    </r>
    <r>
      <rPr>
        <b/>
        <sz val="12"/>
        <color rgb="FFFF0000"/>
        <rFont val="Calibri"/>
        <family val="2"/>
      </rPr>
      <t>SET ANCHOR @ 5675 FT</t>
    </r>
    <r>
      <rPr>
        <b/>
        <sz val="12"/>
        <color rgb="FF0000FF"/>
        <rFont val="Calibri"/>
        <family val="2"/>
      </rPr>
      <t>, ON STREAM</t>
    </r>
  </si>
  <si>
    <r>
      <t xml:space="preserve">NO PUMP ACTION, R.TRIP, RET. 1*1" ROD, </t>
    </r>
    <r>
      <rPr>
        <b/>
        <sz val="12"/>
        <color rgb="FFFF0000"/>
        <rFont val="Calibri"/>
        <family val="2"/>
      </rPr>
      <t>SET ANCHOR @ 5650 FT,</t>
    </r>
    <r>
      <rPr>
        <b/>
        <sz val="12"/>
        <color rgb="FF0000FF"/>
        <rFont val="Calibri"/>
        <family val="2"/>
      </rPr>
      <t xml:space="preserve"> ON STREAM.</t>
    </r>
  </si>
  <si>
    <t>STOPPED THE WELL TO FIX S- SHAPE LEAK, TRIED TO START , FOUND QCI JUCTION BOX PROBLEM, FOUND ANOTHER LEAK IN S-SHAPE DUE TO X-TREE VIBRATION, FIXED, ON STREAM ON 3/4/2020</t>
  </si>
  <si>
    <t>R.TRIP, ON STREAM.</t>
  </si>
  <si>
    <t>87X1"+114X7/8+30X1"</t>
  </si>
  <si>
    <t>N-97 COND.2 &amp; TOP SECTION COND.1</t>
  </si>
  <si>
    <r>
      <t xml:space="preserve">SHUT IN THE WELL AND MOVED TEST PACKAGE TO JAS-4, </t>
    </r>
    <r>
      <rPr>
        <b/>
        <sz val="12"/>
        <color rgb="FFFF0000"/>
        <rFont val="Calibri"/>
        <family val="2"/>
      </rPr>
      <t>WAITING W/O</t>
    </r>
  </si>
  <si>
    <t>Expro #5 (Skid)
Fixed CH.S = 40/64", USP/DSP= 230/150 PSI, Qg (Flared) = 1.555 MMSCFD, 
H2S= 15 PPM, CO2=5 %</t>
  </si>
  <si>
    <t>ROD NO. (19X7/8") PARTED, FISHED, R.TRIP, TBG. TEST, HOLD, ON STREAM</t>
  </si>
  <si>
    <t>Expro #5 (Skid)
Fixed CH.S = 40/64", USP/DSP= 230/150 PSI, Qg (Flared) = 1.568 MMSCFD, 
H2S= 15 PPM, CO2=5 %</t>
  </si>
  <si>
    <r>
      <t xml:space="preserve">POOH W/ S/R &amp; DHP , </t>
    </r>
    <r>
      <rPr>
        <b/>
        <sz val="12"/>
        <color rgb="FFFF0000"/>
        <rFont val="Calibri"/>
        <family val="2"/>
      </rPr>
      <t>W/W/O</t>
    </r>
  </si>
  <si>
    <t>Expro #5 (Skid)
Fixed CH.S = 40/64", USP/DSP= 225/150 PSI, Qg (Flared) = 1.533 MMSCFD, H2S= 15 PPM, CO2=5 %</t>
  </si>
  <si>
    <t>NO PUMP ACTION ,  R.TRIP W/ 2.25" DHP , ON STREAM ,  ( STILL 100% W.C )</t>
  </si>
  <si>
    <t>W.C INCR. F/8 % T/20%</t>
  </si>
  <si>
    <t>M.TEMP INCREASED F/ 314 F T/ 318 F DUE TO W.C INCREASED F/ 25% T/40% ,  ADJUST M.TEMP SETTING TO 330 F BASED ON SCHL.  REP. RECOMMENDATION.</t>
  </si>
  <si>
    <t>W.C INCREASED F/86 % T/90 %.</t>
  </si>
  <si>
    <t xml:space="preserve"> THE WELL WORKS 12 RHS/ DAY DURING NIGHT  DUE TO HIGH W.C  (97%) ,</t>
  </si>
  <si>
    <t xml:space="preserve"> W.C INCREASED FROM 70 % TO 85 %. </t>
  </si>
  <si>
    <t>STOPPED DUE TO HIGH W.C = 95 %  &amp; HIGH WATER LEVEL IN PROCESS</t>
  </si>
  <si>
    <t xml:space="preserve">STOPPED DUE TO HIGH W.C = 100 % </t>
  </si>
  <si>
    <t>W.C INCREASED F/83% T/86%</t>
  </si>
  <si>
    <t>W.C INCREASED FROM 50% TO 55%</t>
  </si>
  <si>
    <t>W.C INCREASED FROM 55% TO 65%</t>
  </si>
  <si>
    <t>W.C INCREASED FROM 65% TO 70%</t>
  </si>
  <si>
    <t>AVERAGE W.C = 55 %</t>
  </si>
  <si>
    <t>STOPPED THE WELL , W.C=100% , SALINITY = 111485 CL</t>
  </si>
  <si>
    <t xml:space="preserve">R/U for sapesco Coil tube , RIH to 11000 ft , Cir.Press= 1500 psi , N2 rate= 350 scf/m , returen water + N2 , then N2 only , stopped unloading for 5 hrs , resume
                         unloading   C.T @ 11000 ft , Cir.Press= 1500 psi , N2 rate= 350 scf/m , returen water + Oil+ N2, ( W.C = 70 %, Salinity = 210000 nacl ) , intermittent flow ,
                         all N2 was consumed  (4000 Gal). Avg. Rate = 280 BBL ( by liffting)  , Pull out  &amp; R/D for C/T, The well is kept open to Expro at low Sep. P. and it is under observation. </t>
  </si>
  <si>
    <t xml:space="preserve">W.C+/- 95 % ,  SALINITY = 200000 NACL    </t>
  </si>
  <si>
    <t xml:space="preserve"> STOPPED THE WELLS DUE TO HIGH W.C AND LOW PRODUCTIVITY.</t>
  </si>
  <si>
    <t xml:space="preserve"> STOPPED THE WELLS DUE TO HIGH W.C  +/- 95 % &amp;  NET = +/- 10 BOPD </t>
  </si>
  <si>
    <t>W.C INCREASED F/95 % T/98 %</t>
  </si>
  <si>
    <t>W.C +/- 95 %</t>
  </si>
  <si>
    <t xml:space="preserve">W.C +/- 90 % ( EXPECTED PKR. LEAK ) </t>
  </si>
  <si>
    <t xml:space="preserve">AVG W.C = 95 %. </t>
  </si>
  <si>
    <t xml:space="preserve">AVG W.C = 97, 98 %. </t>
  </si>
  <si>
    <t>STOPPEDTHE WELL DUE TO HIGH W.C +/- 97 %
 ( 100%).</t>
  </si>
  <si>
    <t>STOPPED THE WELL DUE TO HIGH W.C ( 100%).</t>
  </si>
  <si>
    <t>W.C 93 %</t>
  </si>
  <si>
    <t>STOPPED DUE TO HIGH W.C = 95 %</t>
  </si>
  <si>
    <t xml:space="preserve">W.C +/- 45 % ( NORMAL W.C .) , SALINITY = 70100 MG/L </t>
  </si>
  <si>
    <t>RUN THE WELL ON TIMER MODE DUE TO HIGH W.C ( 2 HRs ON / 2 HRs OFF )</t>
  </si>
  <si>
    <t xml:space="preserve">STOPPED THE WELL DUE TO HIGH W.C </t>
  </si>
  <si>
    <t>W.C DECREASED F/70 T/10 %.</t>
  </si>
  <si>
    <t>AVG W.C = 50 %</t>
  </si>
  <si>
    <t>W.C = 11 %, API = 35.8 O, SALINITY = 72633 CL.</t>
  </si>
  <si>
    <t>W.C FOR  B-I,III,V  RENGED  F/40 % TO 80 %.</t>
  </si>
  <si>
    <t xml:space="preserve">W.C FOR  B-I,III,V  +/- 40 % </t>
  </si>
  <si>
    <t>W.C FOR  B-I,III,V  INCREASED AGAIN FROM +/- 40 % TO 85 %</t>
  </si>
  <si>
    <t>W.C +/- 99 % for B-I&amp;V</t>
  </si>
  <si>
    <t xml:space="preserve">API= 38.5, W.C NIL , POUR POINT= 80 F , </t>
  </si>
  <si>
    <t>STOPPED THE WELL DUE TO HIGH W.C</t>
  </si>
  <si>
    <t>STOPPED DUE TO HIGH W.C = 95%</t>
  </si>
  <si>
    <t xml:space="preserve">W.C = 80 %. </t>
  </si>
  <si>
    <t>W.C=  3  %.</t>
  </si>
  <si>
    <t>W.C INCREASED FROM 35% TO 55 %  GRADUAL ( FORMATION WATER )</t>
  </si>
  <si>
    <t xml:space="preserve">W.C INCREASED FROM 55% TO 65%  GRADUAL </t>
  </si>
  <si>
    <t>W.C INCREASED FROM NIL TO 20%</t>
  </si>
  <si>
    <t>W.C INCREASED FROM 20 TO 60%</t>
  </si>
  <si>
    <t>W.C INCREASED FROM 60 TO 70% , (EFFECT TO DORRA-13 W.I.W )</t>
  </si>
  <si>
    <t>W.C =100% , SALINITY = 88650  MG/L .</t>
  </si>
  <si>
    <t>W.C AFTER W/O  ( 95-100 %) , SALINITY = 79000 PPM</t>
  </si>
  <si>
    <t>W.C DECREASED F/80% TO 20%</t>
  </si>
  <si>
    <t>W.C DECREASED F/90% TO 1%</t>
  </si>
  <si>
    <t>STOPPED THE WELL DUE TO HIGH W.C  ( W.C +/- 100 %)</t>
  </si>
  <si>
    <t xml:space="preserve">W.C INCREASED F/ 4 % TO 50 %. </t>
  </si>
  <si>
    <t xml:space="preserve">W.C INCREASED F/ 50 % TO 60 %. </t>
  </si>
  <si>
    <t xml:space="preserve">W.C INCREASED F/ 60 % TO 70 %. </t>
  </si>
  <si>
    <t xml:space="preserve"> STOPPED THE WELL  DUE TO AVG W.C = 95:100 %</t>
  </si>
  <si>
    <t>WELL ( S/R ) :    DORRA-39</t>
  </si>
  <si>
    <t>25 X 1" + 125 X 7/8" + 84 X 1''</t>
  </si>
  <si>
    <t>L.S C-912</t>
  </si>
  <si>
    <t>B-I ( 5948 - 5983 ) 35 FT</t>
  </si>
  <si>
    <t>102"</t>
  </si>
  <si>
    <t>Expro #5 (Skid)
Fixed CH.S = 40/64", USP/DSP= 225/150 PSI, Qg (Flared) = 1.388 MMSCFD, H2S= 15 PPM, CO2=5 %</t>
  </si>
  <si>
    <t>Stopped the well and moved test Package to Rosa-N-1x</t>
  </si>
  <si>
    <r>
      <t xml:space="preserve"> FINISHED DRILLING , COMPLETED THE WELL AS OIL PRODUCER USING S/R SYSTEM FROM , TAGGED T.D @ 6340 FT ( BY GR-CCL-CBL-VDL LOGGING TOOL ), </t>
    </r>
    <r>
      <rPr>
        <b/>
        <sz val="12"/>
        <color rgb="FF379947"/>
        <rFont val="Calibri"/>
        <family val="2"/>
      </rPr>
      <t xml:space="preserve">PERFORATED B-I ( 5948’ – 5983’) 35 FT, Pr = 1000 - 1300 Psi, Temp. =178-180 F, </t>
    </r>
    <r>
      <rPr>
        <b/>
        <sz val="12"/>
        <rFont val="Calibri"/>
        <family val="2"/>
      </rPr>
      <t xml:space="preserve">INSTALLED ANCHOR CATCHER COMPL. ON 2-7/8 TBG, </t>
    </r>
    <r>
      <rPr>
        <b/>
        <sz val="12"/>
        <color rgb="FF0000FF"/>
        <rFont val="Calibri"/>
        <family val="2"/>
      </rPr>
      <t xml:space="preserve">RIH W/ 1.75" SLIM DHP ON D-78 COND-A S/R CONFG. ( 25 X 1" + 125 X 7/8" + 84 X 1''), S/U FROM M-43 (L.S C-912 , SH.S=8" &amp; S.L.=102"), </t>
    </r>
    <r>
      <rPr>
        <b/>
        <sz val="12"/>
        <color rgb="FFFF0000"/>
        <rFont val="Calibri"/>
        <family val="2"/>
      </rPr>
      <t>ON STREAM 2/5/2020</t>
    </r>
  </si>
  <si>
    <t>DECR. S.L. F/128" T/112"</t>
  </si>
  <si>
    <r>
      <t>ROD NO.</t>
    </r>
    <r>
      <rPr>
        <b/>
        <sz val="12"/>
        <color rgb="FFFF0000"/>
        <rFont val="Calibri"/>
        <family val="2"/>
      </rPr>
      <t xml:space="preserve"> ( 13*7/8" )</t>
    </r>
    <r>
      <rPr>
        <b/>
        <sz val="12"/>
        <color rgb="FF0000FF"/>
        <rFont val="Calibri"/>
        <family val="2"/>
      </rPr>
      <t xml:space="preserve"> PARTED, FISHED, R.TRIP W/1.5" DHP, ON STREAM.</t>
    </r>
  </si>
  <si>
    <r>
      <t xml:space="preserve"> RIH W/2.23" G.C. Tagged R-Nipple at 5984 (S/L depth) POOH, RIH W/ 2" Sand Bailer tagged T.D. at 6383 ft.  </t>
    </r>
    <r>
      <rPr>
        <b/>
        <sz val="12"/>
        <color rgb="FFFF0000"/>
        <rFont val="Calibri"/>
        <family val="2"/>
        <charset val="204"/>
        <scheme val="minor"/>
      </rPr>
      <t>All Perf. Are clear.</t>
    </r>
  </si>
  <si>
    <t xml:space="preserve">NO PUMP ACTION, R.TRIP W/1.5" SLIM DHP, TBG TEST NOT HOLD, RIH W/ 1.5" SLIM ANCHOR PUMP, STUCK AFTER RIH W/ (20X1") RODS, POOH, FOUND 2 SLIPS DAMAGED AND LOST IN THE WELL, RET. THE PUMP.  RIH W/ BRUSH TO CLEAN OUT, DIDN'T  PASS AFTER RIH W/ (8X1") RODS. 
</t>
  </si>
  <si>
    <r>
      <t xml:space="preserve">RIH W/2.34" G.C. Tagged obstruction at 4454 ft ( S/L depth) POOH.
RIH W/2.25" LIB tagged at same depth </t>
    </r>
    <r>
      <rPr>
        <b/>
        <sz val="12"/>
        <color rgb="FFFF0000"/>
        <rFont val="Calibri"/>
        <family val="2"/>
        <charset val="204"/>
      </rPr>
      <t>( SLIPS MARKS ), WAITING WO</t>
    </r>
  </si>
  <si>
    <r>
      <t xml:space="preserve">B-I
</t>
    </r>
    <r>
      <rPr>
        <b/>
        <sz val="16"/>
        <color rgb="FF169A77"/>
        <rFont val="Calibri"/>
        <family val="2"/>
        <scheme val="minor"/>
      </rPr>
      <t>SH.S=8", S.L=102", P.SIZE=1.75" SLIM DHP</t>
    </r>
  </si>
  <si>
    <t>FOUND SHORTCIRCUIT IN SENSOR, BYPASSED SAME, STARTED THE WELL</t>
  </si>
  <si>
    <t>R.TRIP W/1.75" SLIM DHP, ON STREAM</t>
  </si>
  <si>
    <t>FOUND ROD UNSCREW, R.TRIP W/1.75" SLIM DHP, NO PROD, FOUND ACTION &amp; SUCTION, R.TRIP W/1.75" SLIM DHP GROOVED PLUNGER, "TWO RET. PUMPS STANDING VALVES FILL W/CEMENT" , NO PRODUCTION, STOPPED THE WELL</t>
  </si>
  <si>
    <t>1.5'' DHP</t>
  </si>
  <si>
    <t>B-I (5,976’-5,986’) 10 ft</t>
  </si>
  <si>
    <t>1.5" DHP</t>
  </si>
  <si>
    <t>NO PUMP ACTION, RESET DHP, NO PROD., R.TRIP, NO PROD., RESET DHP, STARTED THE AGAIN, FOUND NO PROD. , RESET DHP, ON STREAM.</t>
  </si>
  <si>
    <r>
      <t xml:space="preserve">POOH WITH S/R &amp; DHP , L/D SAME BESIDE THE WELL, </t>
    </r>
    <r>
      <rPr>
        <b/>
        <sz val="12"/>
        <color rgb="FFFF0000"/>
        <rFont val="Calibri"/>
        <family val="2"/>
      </rPr>
      <t>W/W/O</t>
    </r>
  </si>
  <si>
    <t>NO PUMP ACTION, RESET DHP , NOT PROD., R.TRIP, NOT PRODUCED AGAIN, RESET DHP, ON STREAM</t>
  </si>
  <si>
    <t xml:space="preserve">EXPRO #2 (TMU) , After R.trip </t>
  </si>
  <si>
    <r>
      <t xml:space="preserve">EXPRO #2 (TMU) , </t>
    </r>
    <r>
      <rPr>
        <b/>
        <u/>
        <sz val="12"/>
        <color rgb="FFFF0000"/>
        <rFont val="Calibri"/>
        <family val="2"/>
        <scheme val="minor"/>
      </rPr>
      <t xml:space="preserve">new well </t>
    </r>
  </si>
  <si>
    <t>F.L above P.S.N almost 200 ft , plan to run the well on timer mode</t>
  </si>
  <si>
    <r>
      <t xml:space="preserve">EXPRO #2 (TMU) </t>
    </r>
    <r>
      <rPr>
        <b/>
        <sz val="14"/>
        <color rgb="FFFF0000"/>
        <rFont val="Calibri"/>
        <family val="2"/>
      </rPr>
      <t xml:space="preserve">, L.P.E , Plan to perform R.trip </t>
    </r>
  </si>
  <si>
    <r>
      <t xml:space="preserve">NO PUMP ACTION, R.TRIP W/ 1.5" DHP, HYDRO TEST, HOLD OK, ON STREAM. 
</t>
    </r>
    <r>
      <rPr>
        <b/>
        <sz val="12"/>
        <color rgb="FFFF0000"/>
        <rFont val="Calibri"/>
        <family val="2"/>
        <scheme val="minor"/>
      </rPr>
      <t xml:space="preserve">( TIMER MODE 3 RUN / 3 STOP ) </t>
    </r>
  </si>
  <si>
    <t xml:space="preserve">   FREQ=50 HZ, LOW SIDE CURR.= 124/125 AMP , USP/DSP= 320/140 PSI</t>
  </si>
  <si>
    <t>AEB-IIIG (9666-9672) 6 FT</t>
  </si>
  <si>
    <t>L.P.E. , R.TRIP, TBG.TEST, HOLD OK, ON STREAM</t>
  </si>
  <si>
    <t>EXPRO #3 (TMU)
FREQ=50 HZ, USP/DSP= 320/140 PSI</t>
  </si>
  <si>
    <t>Static Pi 1825 psi after stopping for 30 hrs .</t>
  </si>
  <si>
    <t>EXPRO #3 (TMU)
Freq.= 47 hz, Cur.= 34 A, Pi/Pd= N/A /4650 psi, Ti= 245 F, Tm= 264 F, WHP= 580 psi</t>
  </si>
  <si>
    <t xml:space="preserve">EXPRO #3 (TMU)  </t>
  </si>
  <si>
    <r>
      <t xml:space="preserve">EXPRO #3 (TMU) , </t>
    </r>
    <r>
      <rPr>
        <b/>
        <sz val="12"/>
        <color rgb="FFFF0000"/>
        <rFont val="Calibri"/>
        <family val="2"/>
      </rPr>
      <t>WHT is dropped from 140 F to 125 F , EXPECTED LOW PUMP EFF. , PLAN TO CONFIRM BY D.F.L</t>
    </r>
  </si>
  <si>
    <t>Static Pi=2100 psi after stopping for 42 hrs .</t>
  </si>
  <si>
    <t>NO PUMP ACTION, RESET FOR DHP, ON STREAM ON TIMER MODE</t>
  </si>
  <si>
    <t>Cellar Filled W/ Sand</t>
  </si>
  <si>
    <t>CURRENT: 41 A , VOLTAGE: 2370 V , Pi: 3852 PSI , Pd: 4124 PSI , Ti: 243 F , Tm: 247 F</t>
  </si>
  <si>
    <t>Started ESP (BORETS UN ser.538 1500 CP/236 stg) , detected right rotation with the following parameters :
FREQ = 45 HZ , CURR. =45.5 A, PIP =3330 PSI , PDP=4140 PSI , Ti =243.4 F ,Tm=250.4 F) , the well on flare pit for cleanning 
** Observed Pi reached to 50 psi , stopped the well for 2 hrs , static Pi= 1000 psi 
* Started the well again with the following parameters :
FREQ = 45 HZ , CURR. =41 A, PIP =886 PSI , PDP=1646 PSI , Ti =245 F ,Tm=250 F)
** Observed Pi reached to 245 psi &amp; Amp dropped to 20 A, then down due to underload, under observation.</t>
  </si>
  <si>
    <t xml:space="preserve"> Static Pump intake press. = 1300 psi,  started the well again , at 2:00 pm : Freq. 85(42.5)  hz , curr. 37 amp , Pi= 1120 psi , Pd= 2854 , Tm= 251 f , Ti= 245 f , had intermittent flow to flare pit , then no return
*At 3:00 pm : inc. freq. to 87 (43.5) hz , curr. 28  amp , Pi= 990 psi , Pd= 3787 , Tm= 251 f , Ti= 245 f, had weak return , then no return. 
*At 4:30 pm : inc. freq. to 89 (44.5) hz, curr. 27  amp , Pi= 350 psi , Pd= 3115 , Tm= 251 f , Ti= 245 f
*At 5:30 pm : had intermittent oil return( w.c. is nil ) , curr. 23  amp , Pi= 115 psi , Pd= 3135 , Tm=251 f , Ti= 245 f , whp= 120 psi 
diverted to Expro test package to check the well productivity :
Avg prod. reading at Expro tank ( 20 bbls , sep. p= 100 psi , Mnifold press. = 120 psi  ) , current =17 amp , Pi= 95 psi , Pd= 3322 psi , Tm= 253 f , Ti= 244 f .
** Stopped the well for pressure  build up , ( under close monitoring ) .</t>
  </si>
  <si>
    <r>
      <t xml:space="preserve">UNDER W/O DUE TO </t>
    </r>
    <r>
      <rPr>
        <b/>
        <sz val="12"/>
        <color rgb="FFFF0000"/>
        <rFont val="Calibri"/>
        <family val="2"/>
      </rPr>
      <t xml:space="preserve">C/S f/ N.F t/ ESP, isolating MASAJID ( 11354-11366 )( 11392-11400 )( 11400-11470)(11500-11520)( 11506-11586 ) by B.plug + 17 FT CMT above 7" B.Plug, &amp; </t>
    </r>
    <r>
      <rPr>
        <b/>
        <sz val="12"/>
        <color rgb="FF379947"/>
        <rFont val="Calibri"/>
        <family val="2"/>
      </rPr>
      <t>adding new perf.</t>
    </r>
    <r>
      <rPr>
        <b/>
        <sz val="12"/>
        <color rgb="FFFF0000"/>
        <rFont val="Calibri"/>
        <family val="2"/>
      </rPr>
      <t xml:space="preserve">  </t>
    </r>
    <r>
      <rPr>
        <b/>
        <sz val="12"/>
        <color rgb="FF379947"/>
        <rFont val="Calibri"/>
        <family val="2"/>
      </rPr>
      <t>AEB-IIIG (9666-9672) 6 FT</t>
    </r>
    <r>
      <rPr>
        <b/>
        <sz val="12"/>
        <color rgb="FF0000FF"/>
        <rFont val="Calibri"/>
        <family val="2"/>
      </rPr>
      <t xml:space="preserve"> , </t>
    </r>
    <r>
      <rPr>
        <b/>
        <sz val="12"/>
        <rFont val="Calibri"/>
        <family val="2"/>
      </rPr>
      <t>installed ESP compl. on 2 7/8" TBG</t>
    </r>
    <r>
      <rPr>
        <b/>
        <sz val="12"/>
        <color rgb="FF0000FF"/>
        <rFont val="Calibri"/>
        <family val="2"/>
      </rPr>
      <t>, RIH W/ ESP BORETS UN SER.538 1500 CP/23 STG to depth 9000 ft</t>
    </r>
  </si>
  <si>
    <t>NOTE : DEVIATED WELL W/ MAX. ANGLE DEVIATION 15°@ 7668 FT K.O.P. (SIDE TRACK) @  6757 FT</t>
  </si>
  <si>
    <r>
      <t>WELL ( S/R )</t>
    </r>
    <r>
      <rPr>
        <sz val="16"/>
        <rFont val="Calibri"/>
        <family val="2"/>
      </rPr>
      <t xml:space="preserve"> :</t>
    </r>
    <r>
      <rPr>
        <b/>
        <sz val="16"/>
        <rFont val="Calibri"/>
        <family val="2"/>
      </rPr>
      <t xml:space="preserve">    FALAK-21 ST2</t>
    </r>
  </si>
  <si>
    <t>AEB-IIIG &amp; AEB-IIIF</t>
  </si>
  <si>
    <t>EXPRO # 2 (TMU), 
AEB-IIIG &amp; AEB-IIIF</t>
  </si>
  <si>
    <t>EXPRO #2 (TMU)
USP/DSP=1350/150 PSI, Qg=2.51 MMSCF/D,
 H2S= 0.5 PPM, CO2=2 %</t>
  </si>
  <si>
    <t>Total  Retrieved  10 rods.</t>
  </si>
  <si>
    <t xml:space="preserve"> EXPRO #2 (TMU), 2" ANCHOR PUMP</t>
  </si>
  <si>
    <t>ROD NO. (3*7/8") PARTED, FISHED, CHANGED (7*1" + 15*7/8") RODS AND 8 COUPLING X1" R.TRIP W/ NEW 2" DHP, ON STREAM</t>
  </si>
  <si>
    <t>TOTAL RET. ( 25X1" ) RODS</t>
  </si>
  <si>
    <r>
      <rPr>
        <b/>
        <sz val="12"/>
        <color rgb="FF0000FF"/>
        <rFont val="Calibri"/>
        <family val="2"/>
      </rPr>
      <t>NO PUMP ACTION, RET. ( 5+5 X1" ) RODS, SET SLIM ANCHOR AT 5225 FT, HYDRO TEST, NOT HOLD,</t>
    </r>
    <r>
      <rPr>
        <b/>
        <sz val="12"/>
        <color indexed="10"/>
        <rFont val="Calibri"/>
        <family val="2"/>
      </rPr>
      <t xml:space="preserve"> W/W/O</t>
    </r>
  </si>
  <si>
    <r>
      <t xml:space="preserve">NO PUMP ACTION, R.TRIP W/2" DHP, NO PROD. , RESET DHP, TBG TEST NOT HOLD,
</t>
    </r>
    <r>
      <rPr>
        <b/>
        <sz val="12"/>
        <color rgb="FFFF0000"/>
        <rFont val="Calibri"/>
        <family val="2"/>
      </rPr>
      <t xml:space="preserve">R.TRIP W/2" ANCHOR </t>
    </r>
    <r>
      <rPr>
        <b/>
        <sz val="12"/>
        <color rgb="FF0000FF"/>
        <rFont val="Calibri"/>
        <family val="2"/>
      </rPr>
      <t xml:space="preserve">PUMP, RET. 10*1" RODS, </t>
    </r>
    <r>
      <rPr>
        <b/>
        <sz val="12"/>
        <color rgb="FFFF0000"/>
        <rFont val="Calibri"/>
        <family val="2"/>
      </rPr>
      <t>SET AT 5425 FT,</t>
    </r>
    <r>
      <rPr>
        <b/>
        <sz val="12"/>
        <color rgb="FF0000FF"/>
        <rFont val="Calibri"/>
        <family val="2"/>
      </rPr>
      <t xml:space="preserve"> TBG TEST HOLD, ON STREAM.</t>
    </r>
  </si>
  <si>
    <t>NO PUMP ACTION, R.TRIP W/1.5" SLIM DHP, TBG TEST, NOT HOLD, 
R.TRIP W/1.5" SLIM ANCHOR, RET. (10+5)*7/8" RODS, SET ANCHOR AT 5475 FT, HYSRO TEST, HOLD OK, ON STREAM.</t>
  </si>
  <si>
    <t>TOTAL RET. ( 15X 7/8" ) RODS</t>
  </si>
  <si>
    <r>
      <t xml:space="preserve">OPEND THE WELL AGAIN TO OIL PLANT </t>
    </r>
    <r>
      <rPr>
        <b/>
        <sz val="12"/>
        <color rgb="FFFF0000"/>
        <rFont val="Calibri"/>
        <family val="2"/>
      </rPr>
      <t>SIWHP= 2100 PSI</t>
    </r>
  </si>
  <si>
    <r>
      <rPr>
        <b/>
        <sz val="12"/>
        <color rgb="FFFF0000"/>
        <rFont val="Calibri"/>
        <family val="2"/>
      </rPr>
      <t xml:space="preserve">CONT'D W/O TO C/S F/ESP T/S.R. </t>
    </r>
    <r>
      <rPr>
        <b/>
        <sz val="12"/>
        <color rgb="FF0000FF"/>
        <rFont val="Calibri"/>
        <family val="2"/>
      </rPr>
      <t xml:space="preserve">, </t>
    </r>
    <r>
      <rPr>
        <b/>
        <sz val="12"/>
        <color rgb="FF379947"/>
        <rFont val="Calibri"/>
        <family val="2"/>
      </rPr>
      <t>REPERF AEB-IIIG (9666-9676) 10 FT &amp; ADD PERF AEB-IIIF (9585-9594) 9 FT</t>
    </r>
    <r>
      <rPr>
        <b/>
        <sz val="12"/>
        <color rgb="FF0000FF"/>
        <rFont val="Calibri"/>
        <family val="2"/>
      </rPr>
      <t xml:space="preserve">, </t>
    </r>
    <r>
      <rPr>
        <b/>
        <sz val="12"/>
        <rFont val="Calibri"/>
        <family val="2"/>
      </rPr>
      <t>INSTALL SELECTIVE COMPL. ON 3-1/2" TBG</t>
    </r>
    <r>
      <rPr>
        <b/>
        <sz val="12"/>
        <color rgb="FF0000FF"/>
        <rFont val="Calibri"/>
        <family val="2"/>
      </rPr>
      <t xml:space="preserve">, RIH W/2" DHP ON S/R NEW S-88 ( WEATHERFORD ) ( 25*1" MOLDED ROD 3 GUIDE N-97 APERGY + 150*7/8"+110*1"), S/U 912 M-II ( S.L=128" , SH.S =8" ) F/M-130, </t>
    </r>
    <r>
      <rPr>
        <b/>
        <sz val="12"/>
        <color rgb="FFFF0000"/>
        <rFont val="Calibri"/>
        <family val="2"/>
      </rPr>
      <t>ON STREAM ON 1/6/2020</t>
    </r>
  </si>
  <si>
    <t>Retrieved Ok, Dumped MG data as Following: P.S. =755 Psi, PWF =215 Psi, BHT =195 F</t>
  </si>
  <si>
    <t xml:space="preserve">INCREASED SH.S. FROM 8" TO 12" </t>
  </si>
  <si>
    <t>EXPRO #3 (TMU)  , SH.S.=12" , expected L.P.E, Prod. Losses +/-  65 BOPD, plan to perform R.Ttrip and open killing SSD.</t>
  </si>
  <si>
    <t>1.5"  SLIM  DHP</t>
  </si>
  <si>
    <t xml:space="preserve"> POOH W/ S/R &amp; DHP, LAY DOWN SAME BESIDE THE WELL.</t>
  </si>
  <si>
    <t>TRANFERRED S/U (640 M-II SH.S=12", S.L=128" ) TO M-148</t>
  </si>
  <si>
    <r>
      <t>UNDER W/O DUE TO TBG LEAK, (</t>
    </r>
    <r>
      <rPr>
        <b/>
        <u/>
        <sz val="12"/>
        <rFont val="Calibri"/>
        <family val="2"/>
      </rPr>
      <t>JOINTS NO # 2, 5, 10, 11, 18,19, 108,137 &amp; 160</t>
    </r>
    <r>
      <rPr>
        <b/>
        <sz val="12"/>
        <color rgb="FFFF0000"/>
        <rFont val="Calibri"/>
        <family val="2"/>
      </rPr>
      <t xml:space="preserve"> HAD DAMAGED BOX , </t>
    </r>
    <r>
      <rPr>
        <b/>
        <u/>
        <sz val="12"/>
        <rFont val="Calibri"/>
        <family val="2"/>
      </rPr>
      <t>STANDS NO # 4, 10, 43, 55, 72, 73</t>
    </r>
    <r>
      <rPr>
        <b/>
        <sz val="12"/>
        <rFont val="Calibri"/>
        <family val="2"/>
      </rPr>
      <t xml:space="preserve"> </t>
    </r>
    <r>
      <rPr>
        <b/>
        <sz val="12"/>
        <color rgb="FFFF0000"/>
        <rFont val="Calibri"/>
        <family val="2"/>
      </rPr>
      <t xml:space="preserve">HAD DAMAGE IN PIN., </t>
    </r>
    <r>
      <rPr>
        <b/>
        <u/>
        <sz val="12"/>
        <rFont val="Calibri"/>
        <family val="2"/>
      </rPr>
      <t>JOINT NO # 1, 2, 3, 5, 7, 8, 21</t>
    </r>
    <r>
      <rPr>
        <b/>
        <sz val="12"/>
        <color rgb="FFFF0000"/>
        <rFont val="Calibri"/>
        <family val="2"/>
      </rPr>
      <t xml:space="preserve"> HAD DAMAGE IN INNER THERMOPLASTIC FROM PIN SIDE, </t>
    </r>
    <r>
      <rPr>
        <b/>
        <u/>
        <sz val="12"/>
        <rFont val="Calibri"/>
        <family val="2"/>
      </rPr>
      <t>JOINT NO #5, 9</t>
    </r>
    <r>
      <rPr>
        <b/>
        <sz val="12"/>
        <color rgb="FFFF0000"/>
        <rFont val="Calibri"/>
        <family val="2"/>
      </rPr>
      <t xml:space="preserve"> HAD DAMAGE IN INNER THERMOPLASTIC FROM BOX SIDE, </t>
    </r>
    <r>
      <rPr>
        <b/>
        <sz val="12"/>
        <rFont val="Calibri"/>
        <family val="2"/>
      </rPr>
      <t>CRACK IN JOINT NO. 6</t>
    </r>
    <r>
      <rPr>
        <b/>
        <sz val="12"/>
        <color rgb="FF0000FF"/>
        <rFont val="Calibri"/>
        <family val="2"/>
      </rPr>
      <t>),  TAGGED T.D. @ 6180 FT (S/L DEPTH), RAT HOLE 70 FT, INSTALLED ANCHOR CATCHER ON 3-1/2" TBG, RIH W/</t>
    </r>
    <r>
      <rPr>
        <b/>
        <sz val="12"/>
        <color rgb="FFFF0000"/>
        <rFont val="Calibri"/>
        <family val="2"/>
      </rPr>
      <t>1.75" DHP</t>
    </r>
    <r>
      <rPr>
        <b/>
        <sz val="12"/>
        <color rgb="FF0000FF"/>
        <rFont val="Calibri"/>
        <family val="2"/>
      </rPr>
      <t xml:space="preserve"> ON S/R (1" N-97 + 7/8" S-88) COND.A (25*1" + 125*7/8" + 86*1"), </t>
    </r>
    <r>
      <rPr>
        <b/>
        <sz val="12"/>
        <color rgb="FFFF0000"/>
        <rFont val="Calibri"/>
        <family val="2"/>
      </rPr>
      <t>ON STREAM ON 9/1/2020</t>
    </r>
  </si>
  <si>
    <r>
      <t xml:space="preserve">EXPRO #2 (TMU) ,  1.75" SLIM ANCHOR PUMP , </t>
    </r>
    <r>
      <rPr>
        <b/>
        <sz val="12"/>
        <color rgb="FF379947"/>
        <rFont val="Calibri"/>
        <family val="2"/>
      </rPr>
      <t>TOTAL RET. 12 RODS</t>
    </r>
  </si>
  <si>
    <t>S.F.L,   N.P.A</t>
  </si>
  <si>
    <t xml:space="preserve">EXPRO # 3 (TMU)           </t>
  </si>
  <si>
    <t>NO PUMP ACTION, R.TRIP W/2" DHP, TBG TEST NOT HOLD, R.TRIP W/2" ANCHOR PUMP, RET. 10*1" RODS, SET ANCHOR PUMP AT 5600 FT, TBG TEST HOLD, ON STREAM</t>
  </si>
  <si>
    <t>TOTAL RET. ( 12X1" ) RODS</t>
  </si>
  <si>
    <t>EXPRO # 2 (TMU) , Anchor pump</t>
  </si>
  <si>
    <r>
      <t xml:space="preserve">EXPRO # 2 (TMU) , </t>
    </r>
    <r>
      <rPr>
        <b/>
        <sz val="12"/>
        <color rgb="FFFF0000"/>
        <rFont val="Calibri"/>
        <family val="2"/>
      </rPr>
      <t xml:space="preserve"> S.L  112"</t>
    </r>
  </si>
  <si>
    <r>
      <t>NO PUMP ACTION, R.TRIP, NO PROD. ,</t>
    </r>
    <r>
      <rPr>
        <b/>
        <sz val="12"/>
        <color rgb="FFFF0000"/>
        <rFont val="Calibri"/>
        <family val="2"/>
      </rPr>
      <t xml:space="preserve"> RET. ( 10X1" )</t>
    </r>
    <r>
      <rPr>
        <b/>
        <sz val="12"/>
        <color rgb="FF0000FF"/>
        <rFont val="Calibri"/>
        <family val="2"/>
      </rPr>
      <t xml:space="preserve"> RODS, </t>
    </r>
    <r>
      <rPr>
        <b/>
        <sz val="12"/>
        <color rgb="FFFF0000"/>
        <rFont val="Calibri"/>
        <family val="2"/>
      </rPr>
      <t>SET ANCHOR PUMP @ 5500 FT</t>
    </r>
    <r>
      <rPr>
        <b/>
        <sz val="12"/>
        <color rgb="FF0000FF"/>
        <rFont val="Calibri"/>
        <family val="2"/>
      </rPr>
      <t>, ON STREAM.</t>
    </r>
  </si>
  <si>
    <r>
      <t xml:space="preserve">NO PUMP ACTION, R.TRIP W/1.75" SLIM ANCHOR PUMP, FOUND OBSTRUCTION AFTER 2 RODS, </t>
    </r>
    <r>
      <rPr>
        <b/>
        <sz val="12"/>
        <color rgb="FFFF0000"/>
        <rFont val="Calibri"/>
        <family val="2"/>
      </rPr>
      <t>R.TRIP W/1.5" SLIM ANCHOR PUMP INSTEAD OF 1.75"</t>
    </r>
    <r>
      <rPr>
        <b/>
        <sz val="12"/>
        <color rgb="FF0000FF"/>
        <rFont val="Calibri"/>
        <family val="2"/>
      </rPr>
      <t>, RET. 2 RODS, CONFIG (25*1" + 122*7/8" + 71*1"), SET ANCHOR PUMP AT 5450 FT, TBG TEST HOLD, ON STREAM.</t>
    </r>
  </si>
  <si>
    <r>
      <rPr>
        <b/>
        <sz val="12"/>
        <color rgb="FFFF0000"/>
        <rFont val="Calibri"/>
        <family val="2"/>
      </rPr>
      <t>UNDER W/O DUE TO ROD PARTED STUCK</t>
    </r>
    <r>
      <rPr>
        <b/>
        <sz val="12"/>
        <color rgb="FF0000FF"/>
        <rFont val="Calibri"/>
        <family val="2"/>
      </rPr>
      <t xml:space="preserve">, MANY TRIALS T/ L/D ROD PARTED, FOUND ROD STUCK, UNSET S/R PUMP W/ 35 KLB O.PULL, WORK ON ROD STRG W/ MAX. O.PULL, ROD PARETED W/ 12KLB, POOH W/ TAPERED ROD, FOUND ROD NO. 102 PARTED, RIH W/ 1 11/16'' TBG PUNCHER STRG ON CCL, TAGGED @ 4270 FT &amp; AVOID TBG COOLER, </t>
    </r>
    <r>
      <rPr>
        <b/>
        <sz val="12"/>
        <color rgb="FFFF0000"/>
        <rFont val="Calibri"/>
        <family val="2"/>
      </rPr>
      <t>PUNCHED TBG @ JT NO 143,</t>
    </r>
    <r>
      <rPr>
        <b/>
        <sz val="12"/>
        <rFont val="Calibri"/>
        <family val="2"/>
      </rPr>
      <t xml:space="preserve"> INSTALLED 2 7/8" ANCHORED CATCHER TBG, </t>
    </r>
    <r>
      <rPr>
        <b/>
        <sz val="12"/>
        <color rgb="FF0000FF"/>
        <rFont val="Calibri"/>
        <family val="2"/>
      </rPr>
      <t xml:space="preserve">RIH W/ 1.75" SLIM DHP ON S/R (25X1"+124X7/8"+82X1" ) ( 1" N-97 COND. A &amp; 7/8" N-97 COND. B ),  </t>
    </r>
    <r>
      <rPr>
        <b/>
        <sz val="12"/>
        <color rgb="FFFF0000"/>
        <rFont val="Calibri"/>
        <family val="2"/>
      </rPr>
      <t>ON STREAM 11/4/2019</t>
    </r>
  </si>
  <si>
    <t>ROD UNCREW, R.TRIP, ON STREAM.</t>
  </si>
  <si>
    <t>1.75" DHP</t>
  </si>
  <si>
    <t xml:space="preserve">EXPRO# 3 (TMU) , KILLING SSD IS CLOSED DURING W/O , PLAN TO OPEN AND CHECK D.F.L  </t>
  </si>
  <si>
    <t xml:space="preserve"> Down several time due to high TM , started at 45 hz , down again , plan to perform TBG test </t>
  </si>
  <si>
    <t>TOT. RET. 30 RODS</t>
  </si>
  <si>
    <r>
      <t>NO PUMP ACTION,</t>
    </r>
    <r>
      <rPr>
        <b/>
        <sz val="14"/>
        <color rgb="FFFF0000"/>
        <rFont val="Calibri"/>
        <family val="2"/>
      </rPr>
      <t xml:space="preserve"> 2</t>
    </r>
    <r>
      <rPr>
        <b/>
        <sz val="12"/>
        <color rgb="FF0000FF"/>
        <rFont val="Calibri"/>
        <family val="2"/>
      </rPr>
      <t xml:space="preserve"> R.TRIP W/1.5" DHP, ON STREAM</t>
    </r>
  </si>
  <si>
    <t>Expro # 2 (TMU)</t>
  </si>
  <si>
    <t xml:space="preserve">the well is down several time due to high Tm (SCSSV = 3000 psi, G. Vent = zero ( closed ) , CSG. P. = zero)      
- Opened gas vent by increasing hand pump press. to 3000 psi.
- Opened CSG. &amp; TBG to flare pit, found very small amount of gases, then no return.
 - Started the well to flare pit on both direction, no return, plan to check TBG integrity .
                              </t>
  </si>
  <si>
    <t>DECREASED SH.S F/10" T/8"</t>
  </si>
  <si>
    <t>NO PUMP ACTION, PERFORMED SPACE IN FOR ANCHOR PUMP, ON STREAM</t>
  </si>
  <si>
    <t>TOTAL RET. ( 22X1" ) RODS</t>
  </si>
  <si>
    <r>
      <t xml:space="preserve">NO PUMP ACTION, R.TRIP, RET. (1+9) *1" RODS, </t>
    </r>
    <r>
      <rPr>
        <b/>
        <sz val="12"/>
        <color rgb="FFFF0000"/>
        <rFont val="Calibri"/>
        <family val="2"/>
      </rPr>
      <t>SET ANCHOR PUMP AT 5200 FT,</t>
    </r>
    <r>
      <rPr>
        <b/>
        <sz val="12"/>
        <color rgb="FF0000FF"/>
        <rFont val="Calibri"/>
        <family val="2"/>
      </rPr>
      <t xml:space="preserve"> TBG. TEST, HOLD, ON STREAM</t>
    </r>
  </si>
  <si>
    <t>TOT RET. 22 RODS.</t>
  </si>
  <si>
    <r>
      <t xml:space="preserve">NO PUMP ACTION, R.TRIP, RET. 10X7/8" RODS, </t>
    </r>
    <r>
      <rPr>
        <b/>
        <sz val="12"/>
        <color rgb="FFFF0000"/>
        <rFont val="Calibri"/>
        <family val="2"/>
      </rPr>
      <t>SET ANCHOR PUMP AT 5275 FT</t>
    </r>
    <r>
      <rPr>
        <b/>
        <sz val="12"/>
        <color rgb="FF0000FF"/>
        <rFont val="Calibri"/>
        <family val="2"/>
      </rPr>
      <t>, TBG. TEST, HOLD, ON STREAM</t>
    </r>
  </si>
  <si>
    <t xml:space="preserve">Expro # 3 (TMU), ANCHOR PUMP , RET. 10 RODS </t>
  </si>
  <si>
    <t>EXPRO #3 (TMU)
USP/DSP=472/190 PSI, Qg=2.225 MMSCF/D,
 H2S= 0.5 PPM, CO2=2 %</t>
  </si>
  <si>
    <r>
      <t>* RIH W/2.23" G.C Tagged R-Nipple @ 8515 ft (S/L depth)
*  RIH W/2.25" RB-2 PLUG HANGE SAME @R-Nipple.
* Performed tubing test by SAPESCO pump found the pressure dropped from350 psi to zero 
in few seconds,</t>
    </r>
    <r>
      <rPr>
        <b/>
        <sz val="12"/>
        <color rgb="FFFF0000"/>
        <rFont val="Calibri"/>
        <family val="2"/>
      </rPr>
      <t xml:space="preserve"> confirmed TBG leak, WWO.  </t>
    </r>
  </si>
  <si>
    <t>EXPRO #3 TMU  1.5" ANCHOR PUMP</t>
  </si>
  <si>
    <t xml:space="preserve"> EXPRO #3 (TMU) </t>
  </si>
  <si>
    <t xml:space="preserve">* POOH with S/R &amp; 2" DHP .
*  RIH W/ 2.84" G.C, tagged PSN @ 7195 ft (S/L depth).
* RIH W/ 2.75" D2 shifting tool , opened killing SSD @ 7256 ft , had clear indication for opening.
 * RIH with S/R &amp; NEW 2" DHP </t>
  </si>
  <si>
    <t>EXPRO #3 (TMU), SH.S. 12"</t>
  </si>
  <si>
    <r>
      <t xml:space="preserve">ROD NO. 6*7/8" PARTED, FISHED, </t>
    </r>
    <r>
      <rPr>
        <b/>
        <sz val="12"/>
        <color rgb="FFFF0000"/>
        <rFont val="Calibri"/>
        <family val="2"/>
      </rPr>
      <t>R.TRIP W/1.5" DHP</t>
    </r>
    <r>
      <rPr>
        <b/>
        <sz val="12"/>
        <color rgb="FF0000FF"/>
        <rFont val="Calibri"/>
        <family val="2"/>
      </rPr>
      <t>, ON STREAM.</t>
    </r>
  </si>
  <si>
    <t>EXPRO #3 (TMU) (This test is after 2 R.Trips with 1.5" DHP pump ( the well is running with timer mode )</t>
  </si>
  <si>
    <t>Normal Card, Friction</t>
  </si>
  <si>
    <t>Normal Card, Flumping</t>
  </si>
  <si>
    <t>T.V Leak</t>
  </si>
  <si>
    <t>CELLER/OIL</t>
  </si>
  <si>
    <t>1.75" ANCHOR PUMP</t>
  </si>
  <si>
    <t>INCR. S.L. F/128" T/144"</t>
  </si>
  <si>
    <t>DIVERTED THE WELL TO FLARE PIT, CAN'T KILL THE WELL BY VACUM, NEW KILLING PUMP TO KILL THE WELL, ON STREAM.</t>
  </si>
  <si>
    <t>EXPRO #3 (TMU), S.L=. 144"   (At well head)</t>
  </si>
  <si>
    <r>
      <t xml:space="preserve">NO PUMP ACTION, </t>
    </r>
    <r>
      <rPr>
        <b/>
        <sz val="12"/>
        <color rgb="FFFF0000"/>
        <rFont val="Calibri"/>
        <family val="2"/>
      </rPr>
      <t>2 R.TRIP W/1.75" DHP</t>
    </r>
    <r>
      <rPr>
        <b/>
        <sz val="12"/>
        <color rgb="FF0000FF"/>
        <rFont val="Calibri"/>
        <family val="2"/>
      </rPr>
      <t xml:space="preserve">, NO PROD, TBG TEST NOT HOLD, FOUND OIL COMING F/CSG, R.TRIP </t>
    </r>
    <r>
      <rPr>
        <b/>
        <sz val="12"/>
        <color rgb="FFFF0000"/>
        <rFont val="Calibri"/>
        <family val="2"/>
      </rPr>
      <t>W/1.75" ANCHOR PUMP</t>
    </r>
    <r>
      <rPr>
        <b/>
        <sz val="12"/>
        <color rgb="FF0000FF"/>
        <rFont val="Calibri"/>
        <family val="2"/>
      </rPr>
      <t xml:space="preserve">, RET. (10+10) RODS, </t>
    </r>
    <r>
      <rPr>
        <b/>
        <sz val="12"/>
        <color rgb="FFFF0000"/>
        <rFont val="Calibri"/>
        <family val="2"/>
      </rPr>
      <t>SET ANCHOR PUMP AT 5300 FT</t>
    </r>
    <r>
      <rPr>
        <b/>
        <sz val="12"/>
        <color rgb="FF0000FF"/>
        <rFont val="Calibri"/>
        <family val="2"/>
      </rPr>
      <t>, TBG TEST HOLD, ON STREAM.</t>
    </r>
  </si>
  <si>
    <t xml:space="preserve"> EXPRO #3 (TMU) 
FREQ= 50 Hz, CUR=  75/78 A , DSP = 210 PSI, WHT= 238 F   , GAS RATE 0.176 MMSCFD</t>
  </si>
  <si>
    <t>EXPRO #3 (TMU)
FREQ=45 HZ,  CUR=47 A,   DSP=282 PSI , WHT=225 F</t>
  </si>
  <si>
    <t>EXPRO # 3 (TMU)
FREQ=47 HZ, CURR=86 A, PIP = 2435 PSI, PDP = 4440 PSI, Ti = 250 F ,
 Tm=285 f, WHT = 239 F, USP/DSP =495/165 PSI , H2S=2 PPM, CO2=3 %</t>
  </si>
  <si>
    <t xml:space="preserve">EXPRO # 3 (TMU)
USP/DSP=370/147 PSI, Qg=2.113 MMSCF/D,
 </t>
  </si>
  <si>
    <t xml:space="preserve">W.C incr. F/60 T/99% expected B-I sharing in prod as TBG leak above packer against B-I (flooded) </t>
  </si>
  <si>
    <t>STOPPED THE WELL DUE TO HIGH W.C.</t>
  </si>
  <si>
    <t>L.P.E. , R.TRIP, TBG TEST, HOLD OK , ON STREAM.</t>
  </si>
  <si>
    <t>F.Pound , P.Fillage+/- 69%</t>
  </si>
  <si>
    <r>
      <t>EXPRO #3 (TMU)</t>
    </r>
    <r>
      <rPr>
        <b/>
        <sz val="18"/>
        <color rgb="FFFF0000"/>
        <rFont val="Calibri"/>
        <family val="2"/>
      </rPr>
      <t xml:space="preserve"> (wrong test)</t>
    </r>
    <r>
      <rPr>
        <b/>
        <sz val="12"/>
        <color indexed="12"/>
        <rFont val="Calibri"/>
        <family val="2"/>
      </rPr>
      <t xml:space="preserve">
FREQ=50 HZ, USP/DSP= 320/140 PSI    </t>
    </r>
  </si>
  <si>
    <t>BAKER
FREQ=50 HZ, USP/DSP= 300/130 PSI</t>
  </si>
  <si>
    <t>ROD NO. ( 7*7/8") PARTED, REPLACED, R.TRIP W/1.5" DHP, CHANGED S/R W/NEW D-78 (APERGY) (25*1" + 120*7/8" + 79*1"), ON STREAM.</t>
  </si>
  <si>
    <t>25*1" + 120*7/8" + 79*1"</t>
  </si>
  <si>
    <t>PERF</t>
  </si>
  <si>
    <t>TOTAL RET. ( 42X1" ) RODS</t>
  </si>
  <si>
    <t>TOT RET. 32 RODS.</t>
  </si>
  <si>
    <r>
      <t>SEVERE F. POUND ,</t>
    </r>
    <r>
      <rPr>
        <b/>
        <sz val="12"/>
        <color rgb="FFFF0000"/>
        <rFont val="Calibri"/>
        <family val="2"/>
      </rPr>
      <t xml:space="preserve"> P.FILLAGE = 40 %. , PLN TO RUN WELL ON TIMER MODE
</t>
    </r>
  </si>
  <si>
    <t>ROD PARTED, PLAN TO PERFORM  R.TRIP</t>
  </si>
  <si>
    <t>Celler filled W/ SAND</t>
  </si>
  <si>
    <t>SEVERE F. POUND , P.FILLAGE = 40 %</t>
  </si>
  <si>
    <t>Celler filled W/ sand &amp; oil</t>
  </si>
  <si>
    <t>SLIGHT F.POUND , P.FILLAGE +/- 91 %</t>
  </si>
  <si>
    <t>TV LEAK</t>
  </si>
  <si>
    <t xml:space="preserve"> F.POUND , P.FILL. +/- 87 %</t>
  </si>
  <si>
    <t xml:space="preserve">SEVERE FLUID POUND ,P.FILLAGE  24 % </t>
  </si>
  <si>
    <t xml:space="preserve"> F.POUND , P.FILL 73% </t>
  </si>
  <si>
    <t>flumping</t>
  </si>
  <si>
    <t>SV Leak</t>
  </si>
  <si>
    <t>SEVERE F.POUND , P.FILLAGE= 36%</t>
  </si>
  <si>
    <t>F.POUND , P.FILL.= 70 %</t>
  </si>
  <si>
    <t>OPENED TO USE 1 MMSCFPD FOR NEW GAS COMPRESSOR.</t>
  </si>
  <si>
    <t>STOPPED THE WELL</t>
  </si>
  <si>
    <r>
      <t>WELL ( S/R )</t>
    </r>
    <r>
      <rPr>
        <sz val="16"/>
        <rFont val="Calibri"/>
        <family val="2"/>
      </rPr>
      <t xml:space="preserve"> :</t>
    </r>
    <r>
      <rPr>
        <b/>
        <sz val="16"/>
        <rFont val="Calibri"/>
        <family val="2"/>
      </rPr>
      <t xml:space="preserve">    E-DEEP-19</t>
    </r>
  </si>
  <si>
    <r>
      <t xml:space="preserve">NO PUMP ACTION, R.TRIP W/1.5" SLIM ANCHOR PUMP, RET. (10+10) RODS, TBG TEST HOLD, </t>
    </r>
    <r>
      <rPr>
        <b/>
        <sz val="12"/>
        <color rgb="FFFF0000"/>
        <rFont val="Calibri"/>
        <family val="2"/>
      </rPr>
      <t>SET ANCHOR PUMP @ 4700 FT</t>
    </r>
    <r>
      <rPr>
        <b/>
        <sz val="12"/>
        <color rgb="FF0000FF"/>
        <rFont val="Calibri"/>
        <family val="2"/>
      </rPr>
      <t>, ON STREAM.</t>
    </r>
  </si>
  <si>
    <r>
      <t xml:space="preserve">NO PUMP ACTION, R.TRIP W/1.75" SLIM ANCHOR PUMP, RET. 10 RODS, S/R CONFG (25*1" + 110*7/8" + 66*1"), </t>
    </r>
    <r>
      <rPr>
        <b/>
        <sz val="12"/>
        <color rgb="FFFF0000"/>
        <rFont val="Calibri"/>
        <family val="2"/>
      </rPr>
      <t>SET PUMP AT 5025 FT</t>
    </r>
    <r>
      <rPr>
        <b/>
        <sz val="12"/>
        <color rgb="FF0000FF"/>
        <rFont val="Calibri"/>
        <family val="2"/>
      </rPr>
      <t>, ON STREAM.</t>
    </r>
  </si>
  <si>
    <t>NO PUMP ACTION, RESET FOR DHP, NOT PROD. , R.TRIP W/ 1.5" DHP, ON STREAM.</t>
  </si>
  <si>
    <t>PERFS.</t>
  </si>
  <si>
    <r>
      <rPr>
        <b/>
        <sz val="22"/>
        <color rgb="FF379947"/>
        <rFont val="Calibri"/>
        <family val="2"/>
      </rPr>
      <t>ADD PERF IN AEB-III-G (9640-9660)</t>
    </r>
    <r>
      <rPr>
        <b/>
        <sz val="12"/>
        <color rgb="FF0000CC"/>
        <rFont val="Calibri"/>
        <family val="2"/>
      </rPr>
      <t xml:space="preserve"> </t>
    </r>
  </si>
  <si>
    <t xml:space="preserve"> AEB-III-G </t>
  </si>
  <si>
    <t>LOWER SAFA - KHATATBA III</t>
  </si>
  <si>
    <t>AEB-IIIG: (9641-9670) , (9686-9720) &amp; (9738-9766) P= 2670 PSI , (9804-9810) &amp; (9880-9890)</t>
  </si>
  <si>
    <r>
      <t xml:space="preserve">AEB-IIIG: (9641-9670)
</t>
    </r>
    <r>
      <rPr>
        <b/>
        <sz val="12"/>
        <color rgb="FFFF0000"/>
        <rFont val="Calibri"/>
        <family val="2"/>
      </rPr>
      <t>ISOLATED  AEB-IIIG: (9686-9720) , (9738-9766), (9804-9810) , (9880-9890)) BY B.PLUG</t>
    </r>
  </si>
  <si>
    <t>AEB-IIIG (9640'-9690')</t>
  </si>
  <si>
    <r>
      <t>UNDER W/O DUE TO TBG LEAK , (</t>
    </r>
    <r>
      <rPr>
        <b/>
        <sz val="12"/>
        <color rgb="FFFF0000"/>
        <rFont val="Calibri"/>
        <family val="2"/>
      </rPr>
      <t xml:space="preserve"> FOUND HOLE IN JT NUM 41</t>
    </r>
    <r>
      <rPr>
        <b/>
        <sz val="12"/>
        <color rgb="FF0000FF"/>
        <rFont val="Calibri"/>
        <family val="2"/>
      </rPr>
      <t xml:space="preserve"> ) ,  TAGGED TD @ </t>
    </r>
    <r>
      <rPr>
        <b/>
        <sz val="12"/>
        <color rgb="FFFF0000"/>
        <rFont val="Calibri"/>
        <family val="2"/>
      </rPr>
      <t>9692</t>
    </r>
    <r>
      <rPr>
        <b/>
        <sz val="12"/>
        <color rgb="FF0000FF"/>
        <rFont val="Calibri"/>
        <family val="2"/>
      </rPr>
      <t xml:space="preserve"> FT  (</t>
    </r>
    <r>
      <rPr>
        <b/>
        <sz val="12"/>
        <rFont val="Calibri"/>
        <family val="2"/>
      </rPr>
      <t>TOP OF CMT PLUG</t>
    </r>
    <r>
      <rPr>
        <b/>
        <sz val="12"/>
        <color rgb="FF0000FF"/>
        <rFont val="Calibri"/>
        <family val="2"/>
      </rPr>
      <t xml:space="preserve">) , </t>
    </r>
    <r>
      <rPr>
        <b/>
        <sz val="12"/>
        <rFont val="Calibri"/>
        <family val="2"/>
      </rPr>
      <t xml:space="preserve"> ADD NEW INTERVAL IN </t>
    </r>
    <r>
      <rPr>
        <b/>
        <sz val="12"/>
        <color rgb="FFFF0000"/>
        <rFont val="Calibri"/>
        <family val="2"/>
      </rPr>
      <t xml:space="preserve"> </t>
    </r>
    <r>
      <rPr>
        <b/>
        <u/>
        <sz val="12"/>
        <color rgb="FF008000"/>
        <rFont val="Calibri"/>
        <family val="2"/>
      </rPr>
      <t>AEB-III-G (9621-9641) FT, PRESS=2800 PSI , TEMP = 245 F</t>
    </r>
    <r>
      <rPr>
        <b/>
        <sz val="12"/>
        <color rgb="FF0000FF"/>
        <rFont val="Calibri"/>
        <family val="2"/>
      </rPr>
      <t xml:space="preserve"> , RIH WITH  </t>
    </r>
    <r>
      <rPr>
        <b/>
        <sz val="12"/>
        <color rgb="FFFF0000"/>
        <rFont val="Calibri"/>
        <family val="2"/>
      </rPr>
      <t xml:space="preserve">SN-8000 - 538 SERIES-150 STG  </t>
    </r>
    <r>
      <rPr>
        <b/>
        <sz val="12"/>
        <color rgb="FF0000FF"/>
        <rFont val="Calibri"/>
        <family val="2"/>
      </rPr>
      <t>ESP TO  8945 FT</t>
    </r>
    <r>
      <rPr>
        <b/>
        <u/>
        <sz val="12"/>
        <color rgb="FFFF0000"/>
        <rFont val="Calibri"/>
        <family val="2"/>
      </rPr>
      <t xml:space="preserve">  ON S.L.APEX TBG COND-A</t>
    </r>
    <r>
      <rPr>
        <b/>
        <sz val="12"/>
        <color rgb="FF0000FF"/>
        <rFont val="Calibri"/>
        <family val="2"/>
      </rPr>
      <t xml:space="preserve"> , STARTED THE WELL WITH    ( FREQ. : 50 HZ , PIP: 2161 PSI  , PDP: 4150 PSI , TI: 243 F , TM: 293 F , CURRENT: 63 AMP, WHP=500 PSI ) , ON STREAM</t>
    </r>
    <r>
      <rPr>
        <b/>
        <sz val="12"/>
        <color rgb="FFFF0000"/>
        <rFont val="Calibri"/>
        <family val="2"/>
      </rPr>
      <t xml:space="preserve"> 21/3/2016</t>
    </r>
  </si>
  <si>
    <r>
      <t xml:space="preserve">A/R G
 ( </t>
    </r>
    <r>
      <rPr>
        <b/>
        <sz val="12"/>
        <color rgb="FFFF0000"/>
        <rFont val="Calibri"/>
        <family val="2"/>
      </rPr>
      <t>B-I  ISOLATED BY FWG PLUG</t>
    </r>
    <r>
      <rPr>
        <b/>
        <sz val="12"/>
        <color indexed="12"/>
        <rFont val="Calibri"/>
        <family val="2"/>
      </rPr>
      <t xml:space="preserve"> )
</t>
    </r>
    <r>
      <rPr>
        <b/>
        <sz val="12"/>
        <color theme="1"/>
        <rFont val="Calibri"/>
        <family val="2"/>
      </rPr>
      <t>ISOLATED B-III BY B.PLUG +10 FT CMT</t>
    </r>
  </si>
  <si>
    <r>
      <t>UNDER W/O DUE TO TBG LEAK ,</t>
    </r>
    <r>
      <rPr>
        <b/>
        <u/>
        <sz val="12"/>
        <color rgb="FFFF0000"/>
        <rFont val="Calibri"/>
        <family val="2"/>
      </rPr>
      <t xml:space="preserve"> FOUND NO VISUAL CRACKS OR HOLES</t>
    </r>
    <r>
      <rPr>
        <b/>
        <sz val="12"/>
        <color rgb="FF0000FF"/>
        <rFont val="Calibri"/>
        <family val="2"/>
      </rPr>
      <t xml:space="preserve">  , TAGGED BTM @ 6378 FT,  </t>
    </r>
    <r>
      <rPr>
        <b/>
        <sz val="12"/>
        <color rgb="FFFF0000"/>
        <rFont val="Calibri"/>
        <family val="2"/>
      </rPr>
      <t xml:space="preserve">INSTALLED 2 7/8" TBG ASSY. </t>
    </r>
    <r>
      <rPr>
        <b/>
        <sz val="12"/>
        <color rgb="FF0000FF"/>
        <rFont val="Calibri"/>
        <family val="2"/>
      </rPr>
      <t>,</t>
    </r>
    <r>
      <rPr>
        <b/>
        <sz val="12"/>
        <color rgb="FF008000"/>
        <rFont val="Calibri"/>
        <family val="2"/>
      </rPr>
      <t>( ALL PERF. IN PRODUCTION)</t>
    </r>
    <r>
      <rPr>
        <b/>
        <sz val="12"/>
        <color rgb="FF0000FF"/>
        <rFont val="Calibri"/>
        <family val="2"/>
      </rPr>
      <t xml:space="preserve"> RIH WITH </t>
    </r>
    <r>
      <rPr>
        <b/>
        <sz val="12"/>
        <color rgb="FFFF0000"/>
        <rFont val="Calibri"/>
        <family val="2"/>
      </rPr>
      <t xml:space="preserve">1.75" SLIM DHP </t>
    </r>
    <r>
      <rPr>
        <b/>
        <sz val="12"/>
        <color rgb="FF0000FF"/>
        <rFont val="Calibri"/>
        <family val="2"/>
      </rPr>
      <t xml:space="preserve">ON SAME S/R ( 30X1"+113X7/8"+92X1")  EXPECT 22X1" ON TOP H-CH COD-2  , ON STREAM ON </t>
    </r>
    <r>
      <rPr>
        <b/>
        <sz val="12"/>
        <color rgb="FFFF0000"/>
        <rFont val="Calibri"/>
        <family val="2"/>
      </rPr>
      <t>30/8/2016</t>
    </r>
  </si>
  <si>
    <t>PERFS</t>
  </si>
  <si>
    <t>B-I ,II,III,IV</t>
  </si>
  <si>
    <r>
      <t xml:space="preserve"> </t>
    </r>
    <r>
      <rPr>
        <b/>
        <sz val="12"/>
        <color rgb="FF00B050"/>
        <rFont val="Calibri"/>
        <family val="2"/>
      </rPr>
      <t>B-I(5890'-5902') (5908-5919')  (5945-5956')  
   BAH.-III (6040'-6048')  (6056-6060)
B-IV (6068- 6076) , (6078-6096) 
B-V(6120-6128) (6138-6144)</t>
    </r>
  </si>
  <si>
    <r>
      <t xml:space="preserve">UNDER W/O DUE TO TBG LEAK , ( </t>
    </r>
    <r>
      <rPr>
        <b/>
        <sz val="12"/>
        <rFont val="Calibri"/>
        <family val="2"/>
      </rPr>
      <t>FOUND LONG CRACK JT # 181</t>
    </r>
    <r>
      <rPr>
        <b/>
        <sz val="12"/>
        <color rgb="FF0000FF"/>
        <rFont val="Calibri"/>
        <family val="2"/>
      </rPr>
      <t xml:space="preserve"> </t>
    </r>
    <r>
      <rPr>
        <b/>
        <sz val="12"/>
        <rFont val="Calibri"/>
        <family val="2"/>
      </rPr>
      <t>&amp; SCALES  ON THE BODY OF MOST TBGS</t>
    </r>
    <r>
      <rPr>
        <b/>
        <sz val="12"/>
        <color rgb="FF0000FF"/>
        <rFont val="Calibri"/>
        <family val="2"/>
      </rPr>
      <t xml:space="preserve"> ) , TAGGED BTM @ 6380 FT , </t>
    </r>
    <r>
      <rPr>
        <b/>
        <sz val="12"/>
        <color rgb="FFFF0000"/>
        <rFont val="Calibri"/>
        <family val="2"/>
      </rPr>
      <t xml:space="preserve">ADD NEW INTERVALS </t>
    </r>
    <r>
      <rPr>
        <b/>
        <sz val="12"/>
        <color rgb="FF00B050"/>
        <rFont val="Calibri"/>
        <family val="2"/>
      </rPr>
      <t>B-I</t>
    </r>
    <r>
      <rPr>
        <b/>
        <sz val="12"/>
        <color rgb="FF0000FF"/>
        <rFont val="Calibri"/>
        <family val="2"/>
      </rPr>
      <t xml:space="preserve"> ( 5934'-5938') , P= 1200 PSI ,  </t>
    </r>
    <r>
      <rPr>
        <b/>
        <sz val="12"/>
        <color rgb="FF00B050"/>
        <rFont val="Calibri"/>
        <family val="2"/>
      </rPr>
      <t>B-II</t>
    </r>
    <r>
      <rPr>
        <b/>
        <sz val="12"/>
        <color rgb="FF0000FF"/>
        <rFont val="Calibri"/>
        <family val="2"/>
      </rPr>
      <t xml:space="preserve"> ( 6006'-6014') P= 2100 PSI  &amp; </t>
    </r>
    <r>
      <rPr>
        <b/>
        <sz val="12"/>
        <color rgb="FF00B050"/>
        <rFont val="Calibri"/>
        <family val="2"/>
      </rPr>
      <t>B-III</t>
    </r>
    <r>
      <rPr>
        <b/>
        <sz val="12"/>
        <color rgb="FF0000FF"/>
        <rFont val="Calibri"/>
        <family val="2"/>
      </rPr>
      <t xml:space="preserve"> ( 6035'-6042') P=500 PSI  &amp;  </t>
    </r>
    <r>
      <rPr>
        <b/>
        <sz val="12"/>
        <color rgb="FFFF0000"/>
        <rFont val="Calibri"/>
        <family val="2"/>
      </rPr>
      <t xml:space="preserve">PERFORATED </t>
    </r>
    <r>
      <rPr>
        <b/>
        <sz val="12"/>
        <color rgb="FF00B050"/>
        <rFont val="Calibri"/>
        <family val="2"/>
      </rPr>
      <t>B-IV</t>
    </r>
    <r>
      <rPr>
        <b/>
        <sz val="12"/>
        <color rgb="FF0000FF"/>
        <rFont val="Calibri"/>
        <family val="2"/>
      </rPr>
      <t xml:space="preserve"> ( 6146'-6154') 8 FT , &amp; </t>
    </r>
    <r>
      <rPr>
        <b/>
        <sz val="12"/>
        <color rgb="FF00B050"/>
        <rFont val="Calibri"/>
        <family val="2"/>
      </rPr>
      <t>B-III</t>
    </r>
    <r>
      <rPr>
        <b/>
        <sz val="12"/>
        <color rgb="FFFF0000"/>
        <rFont val="Calibri"/>
        <family val="2"/>
      </rPr>
      <t xml:space="preserve"> </t>
    </r>
    <r>
      <rPr>
        <b/>
        <sz val="12"/>
        <color rgb="FF0000FF"/>
        <rFont val="Calibri"/>
        <family val="2"/>
      </rPr>
      <t xml:space="preserve"> ( 6061'-6068')  , </t>
    </r>
    <r>
      <rPr>
        <b/>
        <sz val="12"/>
        <color rgb="FFFF0000"/>
        <rFont val="Calibri"/>
        <family val="2"/>
      </rPr>
      <t>INSTALLED ANCHOR CATCHER INSTADE OF PHL PKR , ALL INTERVALS ON PRODUCTION (</t>
    </r>
    <r>
      <rPr>
        <b/>
        <sz val="12"/>
        <color rgb="FF00B050"/>
        <rFont val="Calibri"/>
        <family val="2"/>
      </rPr>
      <t>B-I,II,III,IV</t>
    </r>
    <r>
      <rPr>
        <b/>
        <sz val="12"/>
        <color rgb="FF0000FF"/>
        <rFont val="Calibri"/>
        <family val="2"/>
      </rPr>
      <t>),  RIH WITH</t>
    </r>
    <r>
      <rPr>
        <b/>
        <sz val="12"/>
        <color rgb="FFFF0000"/>
        <rFont val="Calibri"/>
        <family val="2"/>
      </rPr>
      <t xml:space="preserve"> 2" DHP</t>
    </r>
    <r>
      <rPr>
        <b/>
        <sz val="12"/>
        <color rgb="FF0000FF"/>
        <rFont val="Calibri"/>
        <family val="2"/>
      </rPr>
      <t xml:space="preserve">  &amp; SAME S/R EXCPET (7X1"+10X7/8" NEW S-88 ) , ( 25X1"+120X7/8"+90X1" ) , ON STREAM </t>
    </r>
    <r>
      <rPr>
        <b/>
        <sz val="12"/>
        <color rgb="FFFF0000"/>
        <rFont val="Calibri"/>
        <family val="2"/>
      </rPr>
      <t xml:space="preserve">27/4/2015 
</t>
    </r>
    <r>
      <rPr>
        <b/>
        <u/>
        <sz val="16"/>
        <color rgb="FFFF0000"/>
        <rFont val="Calibri"/>
        <family val="2"/>
      </rPr>
      <t>** NOTE:- B-I (5976-5984)  NOT PERFORATED DURING W/O</t>
    </r>
  </si>
  <si>
    <t xml:space="preserve"> MASAJID &amp; KHAT-IIB</t>
  </si>
  <si>
    <t xml:space="preserve">RIH W/ 2.28" G.C, TAGGED T.D. @ 12139 FT ( S/L DEPTH ), RIH W/ 2.5" G.C, TAGGED R-NIPPLE @ 11207 FT ( S.L. DEPTH ).        </t>
  </si>
  <si>
    <t>add  Masajid   (11500-11520) 20 FT</t>
  </si>
  <si>
    <r>
      <t xml:space="preserve">RIH w/ 2.4" sample bailer , tagged T.D. @ 12125 FT (correlated depth) , so all perf. are clear 
 - Performed static press. Survey as following ; RIH w/ 2 M.G.  to depth 11500 ft , hang for 1 hr , POOH to surface while performing stops as per program ,  </t>
    </r>
    <r>
      <rPr>
        <b/>
        <sz val="12"/>
        <color rgb="FFFF0000"/>
        <rFont val="Calibri"/>
        <family val="2"/>
      </rPr>
      <t>SIWHP=700 psi (Ps @ 11500 ft =1395 psi , p.grad.= 0.21 psi/ft  f/ 11500 t/10000 ft , p.grad.= 0.14  psi/ft  f/ 10000 t/ 9500 ft &amp; p.grad.= 0.03  psi/ft  f/ 9500  till surface)</t>
    </r>
    <r>
      <rPr>
        <b/>
        <sz val="12"/>
        <color rgb="FF0000FF"/>
        <rFont val="Calibri"/>
        <family val="2"/>
      </rPr>
      <t xml:space="preserve">                                                                           </t>
    </r>
  </si>
  <si>
    <t>KH-II-A</t>
  </si>
  <si>
    <t xml:space="preserve"> KH- III D</t>
  </si>
  <si>
    <t>AEB-IIID, IIIE</t>
  </si>
  <si>
    <t>KH-IID (12841.4-12854.4)</t>
  </si>
  <si>
    <t>KH-IID</t>
  </si>
  <si>
    <t xml:space="preserve"> KH-II D</t>
  </si>
  <si>
    <t>Kh-lll</t>
  </si>
  <si>
    <r>
      <t xml:space="preserve">NO PUMP ACTION, RET. (15+5 *1"), TBG TEST NOT HOLD, </t>
    </r>
    <r>
      <rPr>
        <b/>
        <sz val="12"/>
        <color rgb="FFFF0000"/>
        <rFont val="Calibri"/>
        <family val="2"/>
      </rPr>
      <t>WAITING W/O</t>
    </r>
  </si>
  <si>
    <r>
      <t xml:space="preserve">                  B-V ONLY ON PROD.               </t>
    </r>
    <r>
      <rPr>
        <b/>
        <sz val="18"/>
        <color rgb="FFFF0000"/>
        <rFont val="Calibri"/>
        <family val="2"/>
      </rPr>
      <t>(B-III &amp; IV ISOLATED AGAINST SSD)</t>
    </r>
  </si>
  <si>
    <t>B-I ( 5866'-5885') FRACED
B‐III (6000 – 6012) 
B‐IV (6052 – 6060)</t>
  </si>
  <si>
    <t xml:space="preserve">B-I, B-III </t>
  </si>
  <si>
    <t>B-I  &amp; III</t>
  </si>
  <si>
    <r>
      <t xml:space="preserve"> - R/U for </t>
    </r>
    <r>
      <rPr>
        <b/>
        <sz val="12"/>
        <color rgb="FFFF0000"/>
        <rFont val="Calibri"/>
        <family val="2"/>
      </rPr>
      <t>Gharib</t>
    </r>
    <r>
      <rPr>
        <b/>
        <sz val="12"/>
        <color rgb="FF0000FF"/>
        <rFont val="Calibri"/>
        <family val="2"/>
      </rPr>
      <t xml:space="preserve"> S/L unit &amp; PCE.
                        - RIH W/2.64" G.C., tagged F-Nipple at 6055 ft ( S/L depth ), POOH.
                        - RIH W/2 M.G's, set same in F-Nipple, POOH.
                        - R.TRIP, ON STREAM</t>
    </r>
  </si>
  <si>
    <t>DIRECTIONAL WELL</t>
  </si>
  <si>
    <r>
      <t xml:space="preserve">THE WELL DOES NOT HAVE OPEN HOLE LOG </t>
    </r>
    <r>
      <rPr>
        <b/>
        <sz val="12"/>
        <color theme="1"/>
        <rFont val="Calibri"/>
        <family val="2"/>
      </rPr>
      <t>ONLY CBL</t>
    </r>
  </si>
  <si>
    <t>B-I,II,III,IV,V</t>
  </si>
  <si>
    <t>640M-II</t>
  </si>
  <si>
    <t>NEW D-78 APERGY</t>
  </si>
  <si>
    <t xml:space="preserve">45 DEG F/ 5500 TO 7863 FT </t>
  </si>
  <si>
    <r>
      <t xml:space="preserve">UNDER W/O DUE TO ESP PROBLEM,  </t>
    </r>
    <r>
      <rPr>
        <b/>
        <sz val="12"/>
        <color rgb="FFFF0000"/>
        <rFont val="Calibri"/>
        <family val="2"/>
      </rPr>
      <t>FOUND SHAFT BROKEN WAS DETECTED IN MOTOR SEAL SECTION FROM BASE SIDE</t>
    </r>
    <r>
      <rPr>
        <b/>
        <sz val="12"/>
        <color rgb="FF0000FF"/>
        <rFont val="Calibri"/>
        <family val="2"/>
      </rPr>
      <t xml:space="preserve"> , TAGGED BTM @ 8912 FT (SCRAPPER) , </t>
    </r>
    <r>
      <rPr>
        <b/>
        <sz val="12"/>
        <color rgb="FF008000"/>
        <rFont val="Calibri"/>
        <family val="2"/>
      </rPr>
      <t>RE-PERF AEB-II-B (8566’– 8610’)   , AEB-I  (8246‘– 8262’)(8205’– 8211’)</t>
    </r>
    <r>
      <rPr>
        <b/>
        <sz val="12"/>
        <color rgb="FF0000FF"/>
        <rFont val="Calibri"/>
        <family val="2"/>
      </rPr>
      <t xml:space="preserve"> , RIH W/  400 Ser 110 Hsg 334 Stg D460N ESP TO DEPTH 7625 FT ON 2 7/8 " TBG , STARTED THE WELL W/ PARAMETERS , ( Pi = 1809 PSI , Pd = 3496 PSI , DIFF PRESS 1656 PSI , Ti 225 F ,Tm 268 F , CURRENT = 25.5 A , VOLT = 1860 V @ 50 HZ ) , ON STREAM  20/3/2019</t>
    </r>
  </si>
  <si>
    <r>
      <t xml:space="preserve">FINISHED DRILLING ,COMPLETED THE WELL AS OIL PRODUCER  FROM  </t>
    </r>
    <r>
      <rPr>
        <b/>
        <sz val="12"/>
        <color rgb="FF008000"/>
        <rFont val="Calibri"/>
        <family val="2"/>
      </rPr>
      <t>AEB-IIIG (9820'-9858') , PRESS. = 3600 PSI</t>
    </r>
    <r>
      <rPr>
        <b/>
        <sz val="12"/>
        <color rgb="FF3333FF"/>
        <rFont val="Calibri"/>
        <family val="2"/>
      </rPr>
      <t xml:space="preserve"> USING ESP SYSTEM ,RIH WITH  CENTRILIFT ESP P-62 TO  8270 FT , STARTED THE WELL WITH  FREQ.= 50 HZ , CURRENT= 65 A, PIP= 2880 PSI, PDP= 4100 PSI, BHT= 245 F, M.T.= 266 F, USP/DSP= 1300/350 PSI.</t>
    </r>
  </si>
  <si>
    <r>
      <rPr>
        <b/>
        <sz val="20"/>
        <color rgb="FF008000"/>
        <rFont val="Calibri"/>
        <family val="2"/>
      </rPr>
      <t>AEB-III-G  (9,621-9,661 ft)</t>
    </r>
    <r>
      <rPr>
        <b/>
        <sz val="12"/>
        <color rgb="FFFF0000"/>
        <rFont val="Calibri"/>
        <family val="2"/>
      </rPr>
      <t xml:space="preserve">
  </t>
    </r>
    <r>
      <rPr>
        <b/>
        <u/>
        <sz val="12"/>
        <color rgb="FFFF0000"/>
        <rFont val="Calibri"/>
        <family val="2"/>
      </rPr>
      <t>NOTE</t>
    </r>
    <r>
      <rPr>
        <b/>
        <sz val="12"/>
        <color rgb="FFFF0000"/>
        <rFont val="Calibri"/>
        <family val="2"/>
      </rPr>
      <t xml:space="preserve"> :-</t>
    </r>
    <r>
      <rPr>
        <b/>
        <sz val="12"/>
        <rFont val="Calibri"/>
        <family val="2"/>
      </rPr>
      <t xml:space="preserve"> ( PH-PH: 4.8 Ohm &amp;  PH-GRD: 30 Mohm (5 Min's) / 50 Mohm (10 Min's) AFTER SPLICING  LOWER QCI CONNECTION)</t>
    </r>
  </si>
  <si>
    <t>ADD PERF IN MASAJID (11212-11218)</t>
  </si>
  <si>
    <r>
      <t xml:space="preserve">B-I,III,IV,V
</t>
    </r>
    <r>
      <rPr>
        <b/>
        <u/>
        <sz val="11"/>
        <color rgb="FF008000"/>
        <rFont val="Calibri"/>
        <family val="2"/>
      </rPr>
      <t>ADDED NEW PERF. IN B-IV : (6068- 6076) 8 FT</t>
    </r>
  </si>
  <si>
    <t xml:space="preserve">PERFORMED CLEANING JOB , 
1-  FAILED TO SQUEEZE TREATMENT IN THE LOWER INTERVALS ( AEB-III G ) ,  [ DUE TO SSD CLOSED ] WHP INCREASED TO 2500 PSI. 
2- PERFORM SQUEEEZE FOR TREATMENT FOR UPPER INTERVALS ( AEB-III D,E ) WHP INCREASED F/ 300 PSI TO 2200 PSI . </t>
  </si>
  <si>
    <t>AEB III D,E</t>
  </si>
  <si>
    <t>ADD INTERVAL IN B-III ( 6048-6052 ) 4FT</t>
  </si>
  <si>
    <r>
      <t xml:space="preserve">FINISHED DRILLING, COMPLETED THE WELL AS AN OIL PRODUCER USING S/R SYSTEM, </t>
    </r>
    <r>
      <rPr>
        <b/>
        <sz val="12"/>
        <color theme="1"/>
        <rFont val="Calibri"/>
        <family val="2"/>
      </rPr>
      <t>TAGGED TOP OF CEMENT PLUG @ 7780 FT BY G.RING &amp; JUNK BASKET,</t>
    </r>
    <r>
      <rPr>
        <b/>
        <sz val="12"/>
        <color rgb="FF0000FF"/>
        <rFont val="Calibri"/>
        <family val="2"/>
      </rPr>
      <t xml:space="preserve"> </t>
    </r>
    <r>
      <rPr>
        <b/>
        <sz val="12"/>
        <color rgb="FFFF0000"/>
        <rFont val="Calibri"/>
        <family val="2"/>
      </rPr>
      <t>SET B.PLUG @ 7765 FT</t>
    </r>
    <r>
      <rPr>
        <b/>
        <sz val="12"/>
        <color rgb="FF0000FF"/>
        <rFont val="Calibri"/>
        <family val="2"/>
      </rPr>
      <t xml:space="preserve">, </t>
    </r>
    <r>
      <rPr>
        <b/>
        <sz val="12"/>
        <color rgb="FF008000"/>
        <rFont val="Calibri"/>
        <family val="2"/>
      </rPr>
      <t xml:space="preserve">PERFORATED B-I (5797-5804) P=1710 PSI, (5830-5840) P=1040 PSI, B-II(5916-5921) P=2330 PSI, B-III(5965-5972) P=727 PSI, B-IV(5986-5995) P=760 PSI &amp; B-V(6035-6052) P=1810 PSI, </t>
    </r>
    <r>
      <rPr>
        <b/>
        <sz val="12"/>
        <color rgb="FF0000FF"/>
        <rFont val="Calibri"/>
        <family val="2"/>
      </rPr>
      <t>INSTALLED SELECTIVE COMPLETION ON 3.5" TBG.,</t>
    </r>
    <r>
      <rPr>
        <b/>
        <sz val="12"/>
        <color rgb="FF008000"/>
        <rFont val="Calibri"/>
        <family val="2"/>
      </rPr>
      <t xml:space="preserve"> </t>
    </r>
    <r>
      <rPr>
        <b/>
        <sz val="12"/>
        <color rgb="FFFF0000"/>
        <rFont val="Calibri"/>
        <family val="2"/>
      </rPr>
      <t>OPENED SSD AGAINST B-I,II,III,IV,</t>
    </r>
    <r>
      <rPr>
        <b/>
        <sz val="12"/>
        <color rgb="FF008000"/>
        <rFont val="Calibri"/>
        <family val="2"/>
      </rPr>
      <t xml:space="preserve"> ALL INTERVALS ARE ON PRODUCTION, </t>
    </r>
    <r>
      <rPr>
        <b/>
        <sz val="12"/>
        <color rgb="FF0000FF"/>
        <rFont val="Calibri"/>
        <family val="2"/>
      </rPr>
      <t xml:space="preserve">RIH W/ 1.75" DHP ON NEW D-78 APERGY S/R CONFG. (25*1"+130*7/8"+79*1"), R/U S/U FROM A-70, ON STREAM </t>
    </r>
    <r>
      <rPr>
        <b/>
        <sz val="12"/>
        <color rgb="FFFF0000"/>
        <rFont val="Calibri"/>
        <family val="2"/>
      </rPr>
      <t>17/9/2020</t>
    </r>
  </si>
  <si>
    <r>
      <rPr>
        <b/>
        <sz val="12"/>
        <color rgb="FFFF0000"/>
        <rFont val="Calibri"/>
        <family val="2"/>
        <charset val="204"/>
      </rPr>
      <t>B-I  ( 5910-5940 ), (5968-5972), (5984-5988) ISOLATED BY 2 PKR'S</t>
    </r>
    <r>
      <rPr>
        <b/>
        <sz val="12"/>
        <color indexed="12"/>
        <rFont val="Calibri"/>
        <family val="2"/>
      </rPr>
      <t xml:space="preserve">
</t>
    </r>
    <r>
      <rPr>
        <b/>
        <sz val="12"/>
        <color rgb="FF379947"/>
        <rFont val="Calibri"/>
        <family val="2"/>
        <charset val="204"/>
      </rPr>
      <t xml:space="preserve">B-III(6040-6048), (6079-6087) </t>
    </r>
    <r>
      <rPr>
        <b/>
        <sz val="12"/>
        <color rgb="FFFF0000"/>
        <rFont val="Calibri"/>
        <family val="2"/>
      </rPr>
      <t xml:space="preserve">
</t>
    </r>
    <r>
      <rPr>
        <b/>
        <sz val="12"/>
        <color rgb="FF00B050"/>
        <rFont val="Calibri"/>
        <family val="2"/>
      </rPr>
      <t xml:space="preserve"> B-V (6138-6150) &amp; (6190-6210) </t>
    </r>
  </si>
  <si>
    <t>B-III, V</t>
  </si>
  <si>
    <t>25*1" + 123*7/8" + 82*1"</t>
  </si>
  <si>
    <t>Test</t>
  </si>
  <si>
    <t xml:space="preserve"> W.C</t>
  </si>
  <si>
    <t xml:space="preserve">W.C  100 % </t>
  </si>
  <si>
    <t>NO PUMP ACTION, R.TRIP W/1.5" DHP, NO PROD, TBG TEST NOT HOLD, R.TRIP W/1.5" ANCHOR PUMP, RET. 10 RODS, SET PUMP AT 5550 FT, TBG TEST HOLD, ON STREAM.</t>
  </si>
  <si>
    <t>* RIH W/ 2.84" G.C, tagged P.S.N @ 5831 ft (S/L depth).
*  RIH with 2.75" D2 shifting tool, latched killing SSD @ 5894 ft (S/L depth),  closed same Ok.
RIH W/2" DHP, ON STREAM.</t>
  </si>
  <si>
    <t>Plan to inc. well parameters</t>
  </si>
  <si>
    <t>INCREASED S.L. F/ 128" T/144"</t>
  </si>
  <si>
    <t>S-88 COND-II</t>
  </si>
  <si>
    <r>
      <rPr>
        <b/>
        <sz val="12"/>
        <color rgb="FFFF0000"/>
        <rFont val="Calibri"/>
        <family val="2"/>
        <charset val="204"/>
      </rPr>
      <t>UNDER W/O DUE TO TBG LEAK</t>
    </r>
    <r>
      <rPr>
        <b/>
        <sz val="12"/>
        <color rgb="FF0000FF"/>
        <rFont val="Calibri"/>
        <family val="2"/>
      </rPr>
      <t xml:space="preserve">, FOUND CRACK IN JT#191 (JT ABOVE PSN), </t>
    </r>
    <r>
      <rPr>
        <b/>
        <sz val="12"/>
        <color theme="1"/>
        <rFont val="Calibri"/>
        <family val="2"/>
        <charset val="204"/>
      </rPr>
      <t>RIH W/6" C/O ASSY. TAGGED DEPTH 6300 FT</t>
    </r>
    <r>
      <rPr>
        <b/>
        <sz val="12"/>
        <color rgb="FF0000FF"/>
        <rFont val="Calibri"/>
        <family val="2"/>
      </rPr>
      <t xml:space="preserve">, </t>
    </r>
    <r>
      <rPr>
        <b/>
        <sz val="12"/>
        <color rgb="FF0000FF"/>
        <rFont val="Calibri"/>
        <family val="2"/>
        <charset val="204"/>
      </rPr>
      <t>INSTALL STRADDLE PKR COMPL. ON 3-1/5" TBG,</t>
    </r>
    <r>
      <rPr>
        <b/>
        <sz val="12"/>
        <color rgb="FF0000FF"/>
        <rFont val="Calibri"/>
        <family val="2"/>
      </rPr>
      <t xml:space="preserve"> </t>
    </r>
    <r>
      <rPr>
        <b/>
        <sz val="12"/>
        <color rgb="FFFF0000"/>
        <rFont val="Calibri"/>
        <family val="2"/>
        <charset val="204"/>
      </rPr>
      <t>ISOLATED B-I BETWEEN TWO PKRS.,</t>
    </r>
    <r>
      <rPr>
        <b/>
        <sz val="12"/>
        <color rgb="FF0000FF"/>
        <rFont val="Calibri"/>
        <family val="2"/>
      </rPr>
      <t xml:space="preserve"> </t>
    </r>
    <r>
      <rPr>
        <b/>
        <sz val="12"/>
        <color rgb="FFFF0000"/>
        <rFont val="Calibri"/>
        <family val="2"/>
        <charset val="204"/>
      </rPr>
      <t>OPENED KILLING SSD</t>
    </r>
    <r>
      <rPr>
        <b/>
        <sz val="12"/>
        <color rgb="FF0000FF"/>
        <rFont val="Calibri"/>
        <family val="2"/>
      </rPr>
      <t xml:space="preserve">, </t>
    </r>
    <r>
      <rPr>
        <b/>
        <sz val="12"/>
        <color rgb="FF008000"/>
        <rFont val="Calibri"/>
        <family val="2"/>
        <charset val="204"/>
      </rPr>
      <t>B-III &amp; B-V ON PROD.</t>
    </r>
    <r>
      <rPr>
        <b/>
        <sz val="12"/>
        <color rgb="FF0000FF"/>
        <rFont val="Calibri"/>
        <family val="2"/>
      </rPr>
      <t xml:space="preserve">, RIH W/2" DHP ON SAME S/R (25*1" + 123*7/8" + 82*1"), </t>
    </r>
    <r>
      <rPr>
        <b/>
        <sz val="12"/>
        <color rgb="FFFF0000"/>
        <rFont val="Calibri"/>
        <family val="2"/>
        <charset val="204"/>
      </rPr>
      <t>ON STREAM ON 22/9/2020</t>
    </r>
  </si>
  <si>
    <t>EXPRO #3 (TMU), After W.O.</t>
  </si>
  <si>
    <t>W.C.</t>
  </si>
  <si>
    <r>
      <t xml:space="preserve">The current test after W.O, W.C 100 % ,salinity 109750 as cl </t>
    </r>
    <r>
      <rPr>
        <b/>
        <sz val="16"/>
        <color rgb="FF008000"/>
        <rFont val="Calibri"/>
        <family val="2"/>
        <charset val="204"/>
      </rPr>
      <t>Expected Csg leak .</t>
    </r>
  </si>
  <si>
    <t>EXPRO #3 (TMU), After R.trip W/ ANCHOR</t>
  </si>
  <si>
    <r>
      <t xml:space="preserve">NO PUMP ACTION, </t>
    </r>
    <r>
      <rPr>
        <b/>
        <sz val="12"/>
        <color rgb="FFFF0000"/>
        <rFont val="Calibri"/>
        <family val="2"/>
        <charset val="204"/>
      </rPr>
      <t>R.TRIP WITH 1.75" SLIM ANCHOR PUMP INSTEAD OF 1.5" SLIM ANCHOR PUMP</t>
    </r>
    <r>
      <rPr>
        <b/>
        <sz val="12"/>
        <color rgb="FF0000FF"/>
        <rFont val="Calibri"/>
        <family val="2"/>
      </rPr>
      <t xml:space="preserve">, RET. 5*1" RODS, </t>
    </r>
    <r>
      <rPr>
        <b/>
        <sz val="12"/>
        <color rgb="FFFF0000"/>
        <rFont val="Calibri"/>
        <family val="2"/>
        <charset val="204"/>
      </rPr>
      <t>SET ANCHOR PUMP AT 5075 FT</t>
    </r>
    <r>
      <rPr>
        <b/>
        <sz val="12"/>
        <color rgb="FF0000FF"/>
        <rFont val="Calibri"/>
        <family val="2"/>
      </rPr>
      <t>, ON STREAM</t>
    </r>
  </si>
  <si>
    <t>TOTAL RET. (35*1") RODS</t>
  </si>
  <si>
    <t>25X1"+110X7/8"+53X1"</t>
  </si>
  <si>
    <r>
      <t xml:space="preserve">NO PUMP ACTION, R.TRIP, RET. (8+5)*1" RODS, </t>
    </r>
    <r>
      <rPr>
        <b/>
        <sz val="12"/>
        <color rgb="FFFF0000"/>
        <rFont val="Calibri"/>
        <family val="2"/>
        <charset val="204"/>
      </rPr>
      <t>SET ANCHOR PUMP AT 4700 FT</t>
    </r>
    <r>
      <rPr>
        <b/>
        <sz val="12"/>
        <color rgb="FF0000FF"/>
        <rFont val="Calibri"/>
        <family val="2"/>
      </rPr>
      <t xml:space="preserve">, TBG. TEST, NOT HOLD, </t>
    </r>
    <r>
      <rPr>
        <b/>
        <sz val="12"/>
        <color rgb="FFFF0000"/>
        <rFont val="Calibri"/>
        <family val="2"/>
        <charset val="204"/>
      </rPr>
      <t>WWO</t>
    </r>
  </si>
  <si>
    <t>TOT RET. 45 RODS.</t>
  </si>
  <si>
    <r>
      <t xml:space="preserve">F.L. IN ANNULUS SIDE WHILE KILLING SSD IS CLOSED , </t>
    </r>
    <r>
      <rPr>
        <b/>
        <sz val="12"/>
        <color rgb="FFFF0000"/>
        <rFont val="Calibri"/>
        <family val="2"/>
        <charset val="204"/>
      </rPr>
      <t>EXPECTED CSG LEAK</t>
    </r>
  </si>
  <si>
    <r>
      <t xml:space="preserve">NO PUMP ACTION, TBG TEST NOT HOLD, </t>
    </r>
    <r>
      <rPr>
        <b/>
        <sz val="12"/>
        <color rgb="FFFF0000"/>
        <rFont val="Calibri"/>
        <family val="2"/>
        <charset val="204"/>
        <scheme val="minor"/>
      </rPr>
      <t>WAITING W/O</t>
    </r>
  </si>
  <si>
    <r>
      <t xml:space="preserve">NO PUMP ACTION, R.TRIP W/1.5" S.H.DHP, NO PROD. , RESET DHP, </t>
    </r>
    <r>
      <rPr>
        <b/>
        <sz val="12"/>
        <color rgb="FFFF0000"/>
        <rFont val="Calibri"/>
        <family val="2"/>
        <charset val="204"/>
      </rPr>
      <t>WAITING W/O</t>
    </r>
  </si>
  <si>
    <r>
      <t xml:space="preserve">RIH with 2.63" G.C, tagged F-nipple @ 6,067 ft (S/L depth), </t>
    </r>
    <r>
      <rPr>
        <b/>
        <sz val="12"/>
        <color rgb="FFFF0000"/>
        <rFont val="Calibri"/>
        <family val="2"/>
        <charset val="204"/>
      </rPr>
      <t>Detected S.F.L @ 1050 ft</t>
    </r>
    <r>
      <rPr>
        <b/>
        <sz val="12"/>
        <color rgb="FF0000FF"/>
        <rFont val="Calibri"/>
        <family val="2"/>
      </rPr>
      <t>, RIH with 2.75" D2 Shifting tool, latched killing SSD @ 5,897 ft (S/L depth),</t>
    </r>
    <r>
      <rPr>
        <b/>
        <sz val="12"/>
        <color rgb="FFFF0000"/>
        <rFont val="Calibri"/>
        <family val="2"/>
        <charset val="204"/>
      </rPr>
      <t xml:space="preserve"> found it partially closed, closed same Ok</t>
    </r>
    <r>
      <rPr>
        <b/>
        <sz val="12"/>
        <color rgb="FF0000FF"/>
        <rFont val="Calibri"/>
        <family val="2"/>
      </rPr>
      <t>, During POOH, Observed no indication for Shifting tool, checked @ surface, found Shifting tool internal thread slipped &amp;</t>
    </r>
    <r>
      <rPr>
        <b/>
        <sz val="12"/>
        <color rgb="FFFF0000"/>
        <rFont val="Calibri"/>
        <family val="2"/>
        <charset val="204"/>
      </rPr>
      <t xml:space="preserve"> Shifting tool lost in the well</t>
    </r>
    <r>
      <rPr>
        <b/>
        <sz val="12"/>
        <color rgb="FF0000FF"/>
        <rFont val="Calibri"/>
        <family val="2"/>
      </rPr>
      <t xml:space="preserve">., Retrieved part of shifing tool (upper part of D-2 shifting tool).
RIH with 2.74" LIB, </t>
    </r>
    <r>
      <rPr>
        <b/>
        <sz val="12"/>
        <color rgb="FFFF0000"/>
        <rFont val="Calibri"/>
        <family val="2"/>
        <charset val="204"/>
      </rPr>
      <t>tagged fishing on F-nipple @ 6,063 ft.</t>
    </r>
    <r>
      <rPr>
        <b/>
        <sz val="12"/>
        <color rgb="FF0000FF"/>
        <rFont val="Calibri"/>
        <family val="2"/>
      </rPr>
      <t xml:space="preserve">, </t>
    </r>
    <r>
      <rPr>
        <b/>
        <sz val="12"/>
        <color rgb="FFFF0000"/>
        <rFont val="Calibri"/>
        <family val="2"/>
        <charset val="204"/>
      </rPr>
      <t>T.O.F is 2.68" dog retainer of shifting tool</t>
    </r>
    <r>
      <rPr>
        <b/>
        <sz val="12"/>
        <color rgb="FF0000FF"/>
        <rFont val="Calibri"/>
        <family val="2"/>
      </rPr>
      <t>., RIH with 2.81" FB2, hanged same in P.S.N @ 5,834 ft, Performed tubing test by inj. line, hold Ok @ 400 psi for 10 min's., RIH W/2" DHP &amp; S/R, ON STREAM.</t>
    </r>
  </si>
  <si>
    <t>POOH W/ S/R AND PUMP BESIDE WELL.</t>
  </si>
  <si>
    <t>AEB IIB, IIID,V</t>
  </si>
  <si>
    <t>W.C = 100 % &amp; SALINITY   129928 CL</t>
  </si>
  <si>
    <t>AEB I  ISOLATED BY PACKER</t>
  </si>
  <si>
    <t xml:space="preserve">ADJUSTED THE USP TO 1050 PSI AND FREQ. T/45 HZ   BASED ON MATCH CASE </t>
  </si>
  <si>
    <r>
      <rPr>
        <b/>
        <sz val="12"/>
        <color rgb="FFFF0000"/>
        <rFont val="Calibri"/>
        <family val="2"/>
        <charset val="204"/>
      </rPr>
      <t xml:space="preserve">UNDER W/O DUE  TO W.S.O. AEB I BY STRADDLE PACKER &amp; RE-PERF.  </t>
    </r>
    <r>
      <rPr>
        <b/>
        <sz val="12"/>
        <color rgb="FF0000FF"/>
        <rFont val="Calibri"/>
        <family val="2"/>
      </rPr>
      <t>, RIH W/ 6" C/O ASSY. TO DEPTH 10541 FT ,</t>
    </r>
    <r>
      <rPr>
        <b/>
        <sz val="12"/>
        <color rgb="FF008000"/>
        <rFont val="Calibri"/>
        <family val="2"/>
        <charset val="204"/>
      </rPr>
      <t xml:space="preserve"> REPERFORATE AEB-IIB (8564-8576), AEB-IIID (8908-8926) (8944-8950), AEB-V (10436-10457)</t>
    </r>
    <r>
      <rPr>
        <b/>
        <sz val="12"/>
        <color rgb="FF0000FF"/>
        <rFont val="Calibri"/>
        <family val="2"/>
      </rPr>
      <t xml:space="preserve"> , INSTALLED 3.5 TBG, RIH WITH 5  PUMPS  NH(1500-2500)  315  STAGES 406 SERIES TO 7955 FT. , Started the well,   Detected right rotation with following parameters:
             Freq.= 50 hz,Curr.= 25-26 A, Pi=  3120 psi, Pd= 4210 psi,Ti=  227 F,Tm=  252 F, WHP= 500 psi. 
</t>
    </r>
    <r>
      <rPr>
        <b/>
        <sz val="12"/>
        <color rgb="FFFF0000"/>
        <rFont val="Calibri"/>
        <family val="2"/>
        <charset val="204"/>
      </rPr>
      <t xml:space="preserve"> ON STREAM   28-10-2020</t>
    </r>
  </si>
  <si>
    <r>
      <rPr>
        <b/>
        <sz val="12"/>
        <color rgb="FFFF0000"/>
        <rFont val="Calibri"/>
        <family val="2"/>
        <charset val="204"/>
      </rPr>
      <t>EXPRO #2 (TMU) , Tested for 2 hrs</t>
    </r>
    <r>
      <rPr>
        <b/>
        <sz val="12"/>
        <color rgb="FF0000FF"/>
        <rFont val="Calibri"/>
        <family val="2"/>
      </rPr>
      <t xml:space="preserve">
FREQ.= 45 HZ , CURR.= 25 AMP , PIP/PDP= 3130/5075 PSI, TI/TM= 231/253 F , WHP= 1050 psi</t>
    </r>
  </si>
  <si>
    <t>Adjust WHP to minimum  separator pressure, increased frequency from 45 Hz to 60 Hz to apply max. draw down</t>
  </si>
  <si>
    <t>EXPRO #2 (TMU), Tested For 3 hrs
FREQ.= 60 HZ , CURR.=35 AMP , PIP/PDP= 3090/4150 PSI, TI/TM= 232/275 F ,  WHP= 200 psi</t>
  </si>
  <si>
    <t>STOPPED THE WELL &amp; RECORDED SENSOR READINGS AS PER CAIRO RECOMMENDATIONS</t>
  </si>
  <si>
    <t>POOH W/ S/R &amp; L/D SAME BESIDE WELL.</t>
  </si>
  <si>
    <t>NO PUMP ACTION, R.TRIP, FOUND NO PRODUCTION, RESET FOR DHP, ON STREAM.</t>
  </si>
  <si>
    <t>POOH W/ S/R &amp; 1.75" SLIM ANCHOR PUMP, L/D SAME BESIDE THE WELL.</t>
  </si>
  <si>
    <r>
      <t>Observed Current Amp=46 A (</t>
    </r>
    <r>
      <rPr>
        <b/>
        <sz val="12"/>
        <color rgb="FFFF0000"/>
        <rFont val="Calibri"/>
        <family val="2"/>
        <charset val="204"/>
      </rPr>
      <t>Normal Current = 75 A</t>
    </r>
    <r>
      <rPr>
        <b/>
        <sz val="12"/>
        <color rgb="FF0000FF"/>
        <rFont val="Calibri"/>
        <family val="2"/>
      </rPr>
      <t xml:space="preserve">), Checked The Well, 
Found Not Produce, Opened CSG, Found </t>
    </r>
    <r>
      <rPr>
        <b/>
        <sz val="12"/>
        <color rgb="FFFF0000"/>
        <rFont val="Calibri"/>
        <family val="2"/>
        <charset val="204"/>
      </rPr>
      <t>Prod. F/ CSG</t>
    </r>
    <r>
      <rPr>
        <b/>
        <sz val="12"/>
        <color rgb="FF0000FF"/>
        <rFont val="Calibri"/>
        <family val="2"/>
      </rPr>
      <t xml:space="preserve">, Started At Reverse Rotation,
Found </t>
    </r>
    <r>
      <rPr>
        <b/>
        <sz val="12"/>
        <color rgb="FFFF0000"/>
        <rFont val="Calibri"/>
        <family val="2"/>
        <charset val="204"/>
      </rPr>
      <t>Same Current 46 A</t>
    </r>
    <r>
      <rPr>
        <b/>
        <sz val="12"/>
        <color rgb="FF0000FF"/>
        <rFont val="Calibri"/>
        <family val="2"/>
      </rPr>
      <t xml:space="preserve">, Stopped The Well, </t>
    </r>
    <r>
      <rPr>
        <b/>
        <sz val="14"/>
        <color rgb="FFFF0000"/>
        <rFont val="Calibri"/>
        <family val="2"/>
        <charset val="204"/>
      </rPr>
      <t>Expected TBG Leak</t>
    </r>
  </si>
  <si>
    <t>POOH W/S/R &amp;DHP, L/D SAME BSEIDE THE WELL.</t>
  </si>
  <si>
    <t>S-88 COND.2</t>
  </si>
  <si>
    <t>SENSOR DATA ( STATIC Pi= 3200 PSI, Ti=226 F).</t>
  </si>
  <si>
    <t xml:space="preserve">EXPRO #3 (TMU)
 After closing killing SSD against expected CSG leak </t>
  </si>
  <si>
    <t>B-I, V, VI</t>
  </si>
  <si>
    <r>
      <t>WELL ( S/R )</t>
    </r>
    <r>
      <rPr>
        <sz val="16"/>
        <rFont val="Calibri"/>
        <family val="2"/>
      </rPr>
      <t xml:space="preserve"> :</t>
    </r>
    <r>
      <rPr>
        <b/>
        <sz val="16"/>
        <rFont val="Calibri"/>
        <family val="2"/>
      </rPr>
      <t xml:space="preserve">    E-DEEP-9</t>
    </r>
  </si>
  <si>
    <t>T.O.LINER @ 7344 FT</t>
  </si>
  <si>
    <r>
      <t xml:space="preserve">* Down due to under load problem , started the well gradually to 50 Hz. By Slb Engineer ,opened the well to flare pit , produced gas and oil for only 10 min ,then no prod. ( curr 15/16 A ,pi/pd 2750/2668 psi &amp; ti/tm 265/294 F), Increased Freq. to 54 Hz. ,same data and no prod. 
 * Stopped the well and try to start the well at another direction for 15 mins. ,same parameters , Ti/Tm 273/295 F. </t>
    </r>
    <r>
      <rPr>
        <b/>
        <sz val="12"/>
        <color rgb="FFFF0000"/>
        <rFont val="Calibri"/>
        <family val="2"/>
      </rPr>
      <t>Waiting for SLB &amp; Cairo Office decision.</t>
    </r>
  </si>
  <si>
    <t>96"</t>
  </si>
  <si>
    <t>CHECKED S/U, FOUND S.L 96" NOT 119"</t>
  </si>
  <si>
    <r>
      <t xml:space="preserve">NO PUMP ACTION, RESET DHP, NO PROD, R.TRIP W/1.5" DHP, TBG TEST NOT HOLD, </t>
    </r>
    <r>
      <rPr>
        <b/>
        <sz val="12"/>
        <color rgb="FFFF0000"/>
        <rFont val="Calibri"/>
        <family val="2"/>
        <charset val="204"/>
        <scheme val="minor"/>
      </rPr>
      <t>R.TRIP W/1.5" ANCHOR PUMP</t>
    </r>
    <r>
      <rPr>
        <b/>
        <sz val="12"/>
        <color rgb="FF0000FF"/>
        <rFont val="Calibri"/>
        <family val="2"/>
        <scheme val="minor"/>
      </rPr>
      <t>, RET. 10*1" RODS, SET ANCHOR AT 5650 FT, ON STREAM.</t>
    </r>
  </si>
  <si>
    <t>STRAINER LOST IN WELL</t>
  </si>
  <si>
    <r>
      <t xml:space="preserve">NO PUMP ACTION, FOUND PLUNGER STUCK, </t>
    </r>
    <r>
      <rPr>
        <b/>
        <sz val="12"/>
        <color rgb="FFFF0000"/>
        <rFont val="Calibri"/>
        <family val="2"/>
        <charset val="204"/>
        <scheme val="minor"/>
      </rPr>
      <t>R.TRIP W/1.75" DHP</t>
    </r>
    <r>
      <rPr>
        <b/>
        <sz val="12"/>
        <color rgb="FF0000FF"/>
        <rFont val="Calibri"/>
        <family val="2"/>
        <scheme val="minor"/>
      </rPr>
      <t>, ON STREAM.</t>
    </r>
  </si>
  <si>
    <t>TOT. RET. 25 RODS</t>
  </si>
  <si>
    <t>CHANGE S.L. F/128" T/112"</t>
  </si>
  <si>
    <t xml:space="preserve"> A/G (5667-5680)'
 B-I (5833 – 5841)'
  B-IV (6053-6070)'</t>
  </si>
  <si>
    <r>
      <rPr>
        <b/>
        <sz val="20"/>
        <color rgb="FF008000"/>
        <rFont val="Calibri"/>
        <family val="2"/>
        <charset val="204"/>
      </rPr>
      <t>B-I, V, VI</t>
    </r>
    <r>
      <rPr>
        <b/>
        <sz val="12"/>
        <color indexed="12"/>
        <rFont val="Calibri"/>
        <family val="2"/>
      </rPr>
      <t xml:space="preserve">
S/U FROM M-108, SH.S = 10", S.L.= 128"</t>
    </r>
  </si>
  <si>
    <r>
      <rPr>
        <b/>
        <sz val="12"/>
        <color rgb="FFFF0000"/>
        <rFont val="Calibri"/>
        <family val="2"/>
        <charset val="204"/>
      </rPr>
      <t>UNDER W/O TO ADD PERF &amp; C/S FROM ESP TO S/R</t>
    </r>
    <r>
      <rPr>
        <b/>
        <sz val="12"/>
        <color rgb="FF0000FF"/>
        <rFont val="Calibri"/>
        <family val="2"/>
      </rPr>
      <t>,</t>
    </r>
    <r>
      <rPr>
        <b/>
        <sz val="12"/>
        <color theme="1"/>
        <rFont val="Calibri"/>
        <family val="2"/>
        <charset val="204"/>
      </rPr>
      <t xml:space="preserve"> FOUND PIN THREAD OF JT. NO 142 &amp; BOX THREAD OF JT. NO 143 ARE DAMAGED, </t>
    </r>
    <r>
      <rPr>
        <b/>
        <sz val="12"/>
        <rFont val="Calibri"/>
        <family val="2"/>
        <charset val="204"/>
      </rPr>
      <t xml:space="preserve">ESP 1st PUMP EXCESSIVE SIDE PLAY &amp; 2nd PUMP SHAFT BROKEN, EXCESSIVE SIDE PLAY &amp; GAS SEPARATOR:THE SHAFT FALLS DOWN, PARTIALLY PLUGGED SCREEN &amp; THE CONTROL KINE OF SENSOR OUT OF PD PORT, </t>
    </r>
    <r>
      <rPr>
        <b/>
        <sz val="12"/>
        <color rgb="FF0000FF"/>
        <rFont val="Calibri"/>
        <family val="2"/>
      </rPr>
      <t xml:space="preserve">TAGGED T.O.L BY 8.5" MILL ASSY. AT 7344 FT, </t>
    </r>
    <r>
      <rPr>
        <b/>
        <sz val="12"/>
        <color rgb="FFFF0000"/>
        <rFont val="Calibri"/>
        <family val="2"/>
        <charset val="204"/>
      </rPr>
      <t>ISOLATED AEB-I &amp; AEB-IIB BY 9-5/8" B.PLUG AT 7300 FT + 10 FT CMT</t>
    </r>
    <r>
      <rPr>
        <b/>
        <sz val="12"/>
        <color rgb="FF0000FF"/>
        <rFont val="Calibri"/>
        <family val="2"/>
      </rPr>
      <t xml:space="preserve">, </t>
    </r>
    <r>
      <rPr>
        <b/>
        <sz val="12"/>
        <color rgb="FF008000"/>
        <rFont val="Calibri"/>
        <family val="2"/>
        <charset val="204"/>
      </rPr>
      <t>ADD PERF B-I (6021-6039),(6045 - 6052) P=1000-1700 PSI &amp; B-V (6058 - 6070),(6080 - 6095) P= 1800 PSI&amp; B-VI (6590 - 6593) P= 2400 PSI</t>
    </r>
    <r>
      <rPr>
        <b/>
        <sz val="12"/>
        <color rgb="FF0000FF"/>
        <rFont val="Calibri"/>
        <family val="2"/>
      </rPr>
      <t xml:space="preserve">, </t>
    </r>
    <r>
      <rPr>
        <b/>
        <sz val="12"/>
        <rFont val="Calibri"/>
        <family val="2"/>
        <charset val="204"/>
      </rPr>
      <t>INSTALL SELECTIVE COMPL. ON 3-1/2" TBG</t>
    </r>
    <r>
      <rPr>
        <b/>
        <sz val="12"/>
        <color rgb="FF0000FF"/>
        <rFont val="Calibri"/>
        <family val="2"/>
      </rPr>
      <t xml:space="preserve">, </t>
    </r>
    <r>
      <rPr>
        <b/>
        <sz val="12"/>
        <color rgb="FFFF0000"/>
        <rFont val="Calibri"/>
        <family val="2"/>
        <charset val="204"/>
      </rPr>
      <t>OPENED SSD AGAINST B-I &amp; B-V,</t>
    </r>
    <r>
      <rPr>
        <b/>
        <sz val="12"/>
        <color rgb="FF008000"/>
        <rFont val="Calibri"/>
        <family val="2"/>
        <charset val="204"/>
      </rPr>
      <t xml:space="preserve"> ALL INTERVALS ON PROD. B-I, V, VI</t>
    </r>
    <r>
      <rPr>
        <b/>
        <sz val="12"/>
        <color rgb="FF0000FF"/>
        <rFont val="Calibri"/>
        <family val="2"/>
      </rPr>
      <t xml:space="preserve">, RIH W/ 2" DHP ON S/R N-97 COND.II (APERGY) W/ CONFG (25*1" + 125*7/8" + 89*1"), S/U F/M-108 912 M-II (SH.S = 10", S.L.= 128"), </t>
    </r>
    <r>
      <rPr>
        <b/>
        <sz val="12"/>
        <color rgb="FFFF0000"/>
        <rFont val="Calibri"/>
        <family val="2"/>
        <charset val="204"/>
      </rPr>
      <t>ON STREAM 21/11/2020</t>
    </r>
  </si>
  <si>
    <t>N-97 COND-II (APERGY)</t>
  </si>
  <si>
    <t xml:space="preserve">EXPRO #2 (TMU) , CHECK BY D.F.L </t>
  </si>
  <si>
    <t>POOH W/1.5" DHP &amp; S/R</t>
  </si>
  <si>
    <t xml:space="preserve">RIH W/1.75" DHP, ON STREAM. </t>
  </si>
  <si>
    <t>EXPRO #2 (TMU)  WRONG TEST</t>
  </si>
  <si>
    <t>baker</t>
  </si>
  <si>
    <t>EXPRO #2 (TMU)
USP/DSP= 144/123 PSI, WHT= 50 F , Qg= 0.144 MMSCF/D</t>
  </si>
  <si>
    <t>Expro # 2 (TMU) , 1.5" ANCHOR PUMP</t>
  </si>
  <si>
    <r>
      <t xml:space="preserve">   RIH with 2.62" G.C, tagged killing SSD @ 5644 ft (S/L depth), Filled TBG with water,
                   </t>
    </r>
    <r>
      <rPr>
        <b/>
        <sz val="12"/>
        <color rgb="FF008000"/>
        <rFont val="Calibri"/>
        <family val="2"/>
        <charset val="204"/>
      </rPr>
      <t>RIH with 2.31" D2 Shifting tool, latched killing SSD, worked on it till opened</t>
    </r>
    <r>
      <rPr>
        <b/>
        <sz val="12"/>
        <color rgb="FF0000FF"/>
        <rFont val="Calibri"/>
        <family val="2"/>
      </rPr>
      <t xml:space="preserve"> Ok, Had good indication at surface.
</t>
    </r>
  </si>
  <si>
    <t>LOWER PART OF SHIFTING TOOL IS LOST @ F-NIPPLE</t>
  </si>
  <si>
    <t>EXPRO #2 (TMU) WRONG TEST</t>
  </si>
  <si>
    <r>
      <t xml:space="preserve">Tested the well by Baker Sep. after performing R.trip , found the well produced with very low prod. +/-10 bpd , DFL almost at pump depth 
       </t>
    </r>
    <r>
      <rPr>
        <b/>
        <sz val="12"/>
        <rFont val="Calibri"/>
        <family val="2"/>
        <charset val="204"/>
        <scheme val="minor"/>
      </rPr>
      <t xml:space="preserve">          Plan to stop the well and monitor SFL .</t>
    </r>
  </si>
  <si>
    <r>
      <t>NO PUMP ACTION, RET. 5X1" RODS, TBG. TEST, NOT HOLD, R.TRIP, DEEPEN PUMP BY 4 RODS,</t>
    </r>
    <r>
      <rPr>
        <b/>
        <sz val="12"/>
        <color rgb="FFFF0000"/>
        <rFont val="Calibri"/>
        <family val="2"/>
        <charset val="204"/>
      </rPr>
      <t xml:space="preserve"> SET ANCHOR AT 5625 FT</t>
    </r>
    <r>
      <rPr>
        <b/>
        <sz val="12"/>
        <color rgb="FF0000FF"/>
        <rFont val="Calibri"/>
        <family val="2"/>
      </rPr>
      <t xml:space="preserve">, ON STREAM </t>
    </r>
  </si>
  <si>
    <t>LOW PUMP EFF., R.TRIP W/ 1.5" S.H DHP INSTEAD OF 1.75" S.H DHP, ON STREAM</t>
  </si>
  <si>
    <t xml:space="preserve">Telemetry </t>
  </si>
  <si>
    <r>
      <t xml:space="preserve">AFTER R.TRIP W/ 1.5" S.H DHP INSTEAD OF 1.75" S.H DHP , </t>
    </r>
    <r>
      <rPr>
        <b/>
        <sz val="12"/>
        <color rgb="FFFF0000"/>
        <rFont val="Calibri"/>
        <family val="2"/>
        <charset val="204"/>
        <scheme val="minor"/>
      </rPr>
      <t>PLAN TO RUN THE WELL ON TIMER MODE</t>
    </r>
  </si>
  <si>
    <r>
      <t xml:space="preserve">NO PUMP ACTION, R.TRIP, FOUND OBSTRUCTION AFTER RIH W/ 3 RODS, PERFORMED SCRUBBER, PASSED OK, RIH W/ S/R, RIH W/ 1.75 ANCHOR PUMP, RET. ( 2-2X1" ) RODS, TRY TO SET ANCHOR PUMP W/O SUCCESS, RIH W/ G.C FOR CLEANING SCALE , </t>
    </r>
    <r>
      <rPr>
        <b/>
        <sz val="12"/>
        <color rgb="FFFF0000"/>
        <rFont val="Calibri"/>
        <family val="2"/>
        <charset val="204"/>
      </rPr>
      <t>SET ANCHOR PUMP OK AT 5675 FT</t>
    </r>
    <r>
      <rPr>
        <b/>
        <sz val="12"/>
        <color rgb="FF0000FF"/>
        <rFont val="Calibri"/>
        <family val="2"/>
      </rPr>
      <t>, HYDRO TEST, HOLD OK, ON STREAM.</t>
    </r>
  </si>
  <si>
    <t>NO PUMP ACTION, R.TRIP, RET. ( 5+3 X1" ) RODS, SET ANCHOR PUMP AT 5175 FT, ON STREAM</t>
  </si>
  <si>
    <t>TOT. RET. 21 RODS</t>
  </si>
  <si>
    <t xml:space="preserve"> FOUND ROD NO. (121 X 7/8") PARTED, FISHED OK, TRIED TO POOH W/ OVER PULL 50 KLB W/OUT SUCCESS, STARTED THE WELL, ON STREAM .</t>
  </si>
  <si>
    <r>
      <t xml:space="preserve"> FOUND ROD NO. </t>
    </r>
    <r>
      <rPr>
        <b/>
        <sz val="12"/>
        <color rgb="FFFF0000"/>
        <rFont val="Calibri"/>
        <family val="2"/>
        <charset val="204"/>
      </rPr>
      <t>(40X7/8")</t>
    </r>
    <r>
      <rPr>
        <b/>
        <sz val="12"/>
        <color rgb="FF0000FF"/>
        <rFont val="Calibri"/>
        <family val="2"/>
      </rPr>
      <t xml:space="preserve"> PARTED, FISHED OK, R.TRIP, ALL 7/8" &amp; SINKER BAR ARE ERODED, </t>
    </r>
    <r>
      <rPr>
        <b/>
        <sz val="12"/>
        <color rgb="FFFF0000"/>
        <rFont val="Calibri"/>
        <family val="2"/>
        <charset val="204"/>
      </rPr>
      <t>CHANGED ALL S/R STRING</t>
    </r>
    <r>
      <rPr>
        <b/>
        <sz val="12"/>
        <color rgb="FF0000FF"/>
        <rFont val="Calibri"/>
        <family val="2"/>
      </rPr>
      <t xml:space="preserve"> ( 25X1" + 120X7/8" + 67X1" ) S-88 COND.2, </t>
    </r>
    <r>
      <rPr>
        <b/>
        <sz val="12"/>
        <color rgb="FFFF0000"/>
        <rFont val="Calibri"/>
        <family val="2"/>
        <charset val="204"/>
      </rPr>
      <t>SET ANCHOR PUMP AT 5425 FT</t>
    </r>
    <r>
      <rPr>
        <b/>
        <sz val="12"/>
        <color rgb="FF0000FF"/>
        <rFont val="Calibri"/>
        <family val="2"/>
      </rPr>
      <t>, HYDRO TEST, HOLD OK, ON STREAM.</t>
    </r>
  </si>
  <si>
    <r>
      <t xml:space="preserve">NO PUMP ACTION, </t>
    </r>
    <r>
      <rPr>
        <b/>
        <sz val="12"/>
        <color rgb="FFFF0000"/>
        <rFont val="Calibri"/>
        <family val="2"/>
        <charset val="204"/>
        <scheme val="minor"/>
      </rPr>
      <t>RET. 1 ROD</t>
    </r>
    <r>
      <rPr>
        <b/>
        <sz val="12"/>
        <color rgb="FF0000FF"/>
        <rFont val="Calibri"/>
        <family val="2"/>
        <scheme val="minor"/>
      </rPr>
      <t xml:space="preserve">, TBG.TEST, NOT HOLD, ANCHOR RUBBER IS TORN, </t>
    </r>
    <r>
      <rPr>
        <b/>
        <sz val="12"/>
        <color rgb="FFFF0000"/>
        <rFont val="Calibri"/>
        <family val="2"/>
        <charset val="204"/>
        <scheme val="minor"/>
      </rPr>
      <t>R.TRIP W/1.75" ANCHOR PUMP INSTEAD OF 2" ANCHOR PUMP</t>
    </r>
    <r>
      <rPr>
        <b/>
        <sz val="12"/>
        <color rgb="FF0000FF"/>
        <rFont val="Calibri"/>
        <family val="2"/>
        <scheme val="minor"/>
      </rPr>
      <t xml:space="preserve">, </t>
    </r>
    <r>
      <rPr>
        <b/>
        <sz val="12"/>
        <color rgb="FFFF0000"/>
        <rFont val="Calibri"/>
        <family val="2"/>
        <charset val="204"/>
        <scheme val="minor"/>
      </rPr>
      <t>RET. 1 RODS</t>
    </r>
    <r>
      <rPr>
        <b/>
        <sz val="12"/>
        <color rgb="FF0000FF"/>
        <rFont val="Calibri"/>
        <family val="2"/>
        <scheme val="minor"/>
      </rPr>
      <t>, TBG TEST HOLD, SET ANCHOR AT 5375 FT S/R CONFG (25*1" + 125*7/8 + 65*1"), ON STREAM.</t>
    </r>
  </si>
  <si>
    <r>
      <t xml:space="preserve">POOH W/2" DHP &amp; S/R
 R/U for Gharib S/L,RIH with 2.84" G.C, tagged PSN @ 6070 ft (S/L depth).
- RIH with 2.75" D2 Shifting tool, latched SSD @ 6135 ft (S/L depth), worked on it till close Ok
- Checked tool on surface, found same Ok.
-R/D for Gharib S/L, </t>
    </r>
    <r>
      <rPr>
        <b/>
        <sz val="12"/>
        <color rgb="FFFF0000"/>
        <rFont val="Calibri"/>
        <family val="2"/>
        <charset val="204"/>
      </rPr>
      <t>Now B-I,V are isolated</t>
    </r>
    <r>
      <rPr>
        <b/>
        <sz val="12"/>
        <color rgb="FF0000FF"/>
        <rFont val="Calibri"/>
        <family val="2"/>
      </rPr>
      <t xml:space="preserve"> , </t>
    </r>
    <r>
      <rPr>
        <b/>
        <sz val="12"/>
        <color rgb="FF008000"/>
        <rFont val="Calibri"/>
        <family val="2"/>
        <charset val="204"/>
      </rPr>
      <t>B-VI only on prod.</t>
    </r>
    <r>
      <rPr>
        <b/>
        <sz val="12"/>
        <color rgb="FF0000FF"/>
        <rFont val="Calibri"/>
        <family val="2"/>
      </rPr>
      <t xml:space="preserve">
RIH W/NEW 2" DHP &amp; S/R, ON STREAM.</t>
    </r>
  </si>
  <si>
    <t>B-VI only on prod.</t>
  </si>
  <si>
    <t>Expro # 2 (TMU), 1.75" ANCHOR PUMP</t>
  </si>
  <si>
    <t>EXPRO #2 (TMU)
FREQ=45 HZ, CUR.= 47.6 A, USP/DSP= 300/290 PSI, WHT= 226 F</t>
  </si>
  <si>
    <r>
      <t>POOH W/2" DHP &amp; S/R
* R/U for Gharib S/L, RIH with 2.63" G.C, tagged F-nipple @ 6203 ft (S/L depth).
- RIH with 2.56" FWG plug, set same Ok @ F-nipple.,Filled TBG with water.
- RIH with 2.75" D2 Shifting tool, opened SSD @ 6130 ft (S/L depth) ,Had good indication at surface.
* Now</t>
    </r>
    <r>
      <rPr>
        <b/>
        <sz val="12"/>
        <color rgb="FFFF0000"/>
        <rFont val="Calibri"/>
        <family val="2"/>
        <charset val="204"/>
      </rPr>
      <t xml:space="preserve"> B-VI is isolated by FWG plug</t>
    </r>
    <r>
      <rPr>
        <b/>
        <sz val="12"/>
        <color rgb="FF0000FF"/>
        <rFont val="Calibri"/>
        <family val="2"/>
      </rPr>
      <t xml:space="preserve">, </t>
    </r>
    <r>
      <rPr>
        <b/>
        <sz val="12"/>
        <color rgb="FF008000"/>
        <rFont val="Calibri"/>
        <family val="2"/>
        <charset val="204"/>
      </rPr>
      <t>B-I,V on prod.</t>
    </r>
    <r>
      <rPr>
        <b/>
        <sz val="12"/>
        <color rgb="FF0000FF"/>
        <rFont val="Calibri"/>
        <family val="2"/>
      </rPr>
      <t xml:space="preserve">
RIH W/NEW 2" DHP &amp; S/R, ON STREAM.</t>
    </r>
  </si>
  <si>
    <t>B-I,V on prod.</t>
  </si>
  <si>
    <t>STARTED THE WELL AGAIN to 47 hz, collected W.C samples ( 95,96,97 )  %</t>
  </si>
  <si>
    <t>W.C.= 30 % , SALINITY = 95 700 CL-</t>
  </si>
  <si>
    <t xml:space="preserve">W.C. </t>
  </si>
  <si>
    <t xml:space="preserve">W.C. = 55% , SALINITY = 69 000 CL </t>
  </si>
  <si>
    <t xml:space="preserve">W.C. = 85% , SALINITY = 60000 CL </t>
  </si>
  <si>
    <t>EXPRO #2 (TMU) (B-I,V on prod. &amp; B-VI ISOLATED BY FWG  )</t>
  </si>
  <si>
    <r>
      <rPr>
        <b/>
        <sz val="20"/>
        <color rgb="FF379947"/>
        <rFont val="Calibri"/>
        <family val="2"/>
        <charset val="204"/>
      </rPr>
      <t>B-I,II,III,IV,V</t>
    </r>
    <r>
      <rPr>
        <b/>
        <sz val="14"/>
        <color rgb="FF379947"/>
        <rFont val="Calibri"/>
        <family val="2"/>
      </rPr>
      <t xml:space="preserve">
SH.S=10" &amp; S.L.= 112"</t>
    </r>
  </si>
  <si>
    <r>
      <t xml:space="preserve">NO PUMP ACTION, RET. ( 4X1" ) RODS, </t>
    </r>
    <r>
      <rPr>
        <b/>
        <sz val="12"/>
        <color rgb="FFFF0000"/>
        <rFont val="Calibri"/>
        <family val="2"/>
        <charset val="204"/>
      </rPr>
      <t>SET ANCHOR PUMP AT 5075 FT</t>
    </r>
    <r>
      <rPr>
        <b/>
        <sz val="12"/>
        <color rgb="FF0000FF"/>
        <rFont val="Calibri"/>
        <family val="2"/>
      </rPr>
      <t>, NOT PROD. , R.TRIP, HYDRO TEST, HOLD OK, ON STREAM.</t>
    </r>
  </si>
  <si>
    <t>25*1" + 125*7/8" + 65*1</t>
  </si>
  <si>
    <r>
      <t xml:space="preserve">NO PUMP ACTION, RET. (6+4) X1" RODS, </t>
    </r>
    <r>
      <rPr>
        <b/>
        <sz val="12"/>
        <color rgb="FFFF0000"/>
        <rFont val="Calibri"/>
        <family val="2"/>
        <charset val="204"/>
      </rPr>
      <t>SET ANCHOR PUMP AT 5375 FT</t>
    </r>
    <r>
      <rPr>
        <b/>
        <sz val="12"/>
        <color rgb="FF0000FF"/>
        <rFont val="Calibri"/>
        <family val="2"/>
      </rPr>
      <t xml:space="preserve">, NO PROD, PUMP STUCK, MANY TRIALS TO FREE W/O SUCCESS, </t>
    </r>
    <r>
      <rPr>
        <b/>
        <u/>
        <sz val="12"/>
        <color rgb="FFFF0000"/>
        <rFont val="Calibri"/>
        <family val="2"/>
        <charset val="204"/>
      </rPr>
      <t>WAITING W/O</t>
    </r>
  </si>
  <si>
    <t>FOUND CEASED FLOW, SHUT-IN THE WELL, UNDER OBSERVATION</t>
  </si>
  <si>
    <t>OPENED THE WELL</t>
  </si>
  <si>
    <t xml:space="preserve">W.C. = 99% , SALINITY = 95000,117000 CL </t>
  </si>
  <si>
    <r>
      <rPr>
        <b/>
        <sz val="12"/>
        <color rgb="FF008000"/>
        <rFont val="Calibri"/>
        <family val="2"/>
        <charset val="204"/>
      </rPr>
      <t>PERFORATED B-V (6124'-6138') 14 FT</t>
    </r>
    <r>
      <rPr>
        <b/>
        <sz val="12"/>
        <color indexed="12"/>
        <rFont val="Calibri"/>
        <family val="2"/>
      </rPr>
      <t xml:space="preserve">
</t>
    </r>
    <r>
      <rPr>
        <b/>
        <sz val="12"/>
        <color rgb="FF008000"/>
        <rFont val="Calibri"/>
        <family val="2"/>
        <charset val="204"/>
      </rPr>
      <t>B-V ONLY ON PROD.</t>
    </r>
    <r>
      <rPr>
        <b/>
        <sz val="12"/>
        <color indexed="12"/>
        <rFont val="Calibri"/>
        <family val="2"/>
      </rPr>
      <t xml:space="preserve">
</t>
    </r>
    <r>
      <rPr>
        <b/>
        <sz val="12"/>
        <color rgb="FFFF0000"/>
        <rFont val="Calibri"/>
        <family val="2"/>
        <charset val="204"/>
      </rPr>
      <t>B-I,III ISOLATED BY SSD</t>
    </r>
  </si>
  <si>
    <r>
      <t xml:space="preserve">UNDER W/O DUE TO TBG LEAK &amp; ADD PERF., </t>
    </r>
    <r>
      <rPr>
        <b/>
        <sz val="12"/>
        <color rgb="FFFF0000"/>
        <rFont val="Calibri"/>
        <family val="2"/>
        <charset val="204"/>
      </rPr>
      <t xml:space="preserve">NO HOLES OR CRACKS WERE OBSERVED VISUALLY, </t>
    </r>
    <r>
      <rPr>
        <b/>
        <sz val="12"/>
        <color theme="1"/>
        <rFont val="Calibri"/>
        <family val="2"/>
        <charset val="204"/>
      </rPr>
      <t>TAGGED BTM AT 6330 FT BY CLEAN OUT ASSY.</t>
    </r>
    <r>
      <rPr>
        <b/>
        <sz val="12"/>
        <color rgb="FFFF0000"/>
        <rFont val="Calibri"/>
        <family val="2"/>
        <charset val="204"/>
      </rPr>
      <t xml:space="preserve">, </t>
    </r>
    <r>
      <rPr>
        <b/>
        <sz val="12"/>
        <color rgb="FF008000"/>
        <rFont val="Calibri"/>
        <family val="2"/>
        <charset val="204"/>
      </rPr>
      <t>PERFORATED B-V (6124'-6138') 14 FT</t>
    </r>
    <r>
      <rPr>
        <b/>
        <sz val="12"/>
        <color rgb="FFFF0000"/>
        <rFont val="Calibri"/>
        <family val="2"/>
        <charset val="204"/>
      </rPr>
      <t xml:space="preserve">, </t>
    </r>
    <r>
      <rPr>
        <b/>
        <sz val="12"/>
        <color rgb="FF0000FF"/>
        <rFont val="Calibri"/>
        <family val="2"/>
        <charset val="204"/>
      </rPr>
      <t>INSTALLED SELECTIVE COMPL. ON 3.5" TBG,</t>
    </r>
    <r>
      <rPr>
        <b/>
        <sz val="12"/>
        <color rgb="FFFF0000"/>
        <rFont val="Calibri"/>
        <family val="2"/>
        <charset val="204"/>
      </rPr>
      <t xml:space="preserve"> CLOSED SSD AGAINST B-I,III, </t>
    </r>
    <r>
      <rPr>
        <b/>
        <sz val="12"/>
        <color rgb="FF008000"/>
        <rFont val="Calibri"/>
        <family val="2"/>
        <charset val="204"/>
      </rPr>
      <t>NOW B-V ONLY  ON PROD.</t>
    </r>
    <r>
      <rPr>
        <b/>
        <sz val="12"/>
        <color rgb="FF0000FF"/>
        <rFont val="Calibri"/>
        <family val="2"/>
        <charset val="204"/>
      </rPr>
      <t xml:space="preserve">, RIH W/ 1.5" D.H.P ON H-CHINESE COND-II S/R STRING ( 25 * 1" + 125 * 7/8" + 88 * 1" ), R/U S/U, ON STREAM </t>
    </r>
    <r>
      <rPr>
        <b/>
        <sz val="12"/>
        <color rgb="FFFF0000"/>
        <rFont val="Calibri"/>
        <family val="2"/>
        <charset val="204"/>
      </rPr>
      <t>6/1/2021</t>
    </r>
  </si>
  <si>
    <t>H-CHINESE COND-II</t>
  </si>
  <si>
    <t>Severe F.POUND , P.FILL +/- 25 % , PLAN TO RUN THE WELL ON TIMER MODE</t>
  </si>
  <si>
    <r>
      <t>NORMAL CARD ,</t>
    </r>
    <r>
      <rPr>
        <b/>
        <sz val="12"/>
        <color rgb="FFFF0000"/>
        <rFont val="Calibri"/>
        <family val="2"/>
        <charset val="204"/>
      </rPr>
      <t xml:space="preserve"> HITTING UP</t>
    </r>
    <r>
      <rPr>
        <b/>
        <sz val="12"/>
        <color indexed="12"/>
        <rFont val="Calibri"/>
        <family val="2"/>
      </rPr>
      <t xml:space="preserve"> (NEED SPACE IN) , AFTER DECREASING S.L. F/128" T/112" </t>
    </r>
  </si>
  <si>
    <t>F.POUND , P.FILL +/- 86%</t>
  </si>
  <si>
    <t>F.POUND , P.FILL +/- 51 % , S.F.L FOR B-I,III</t>
  </si>
  <si>
    <r>
      <t xml:space="preserve">NO PUMP ACTION, </t>
    </r>
    <r>
      <rPr>
        <b/>
        <sz val="12"/>
        <color rgb="FFFF0000"/>
        <rFont val="Calibri"/>
        <family val="2"/>
        <charset val="204"/>
      </rPr>
      <t>R.TRIP W/1.75" ANCHOR PUMP</t>
    </r>
    <r>
      <rPr>
        <b/>
        <sz val="12"/>
        <color rgb="FF0000FF"/>
        <rFont val="Calibri"/>
        <family val="2"/>
      </rPr>
      <t>, RET. 5 RODS, SET ANCHOR AT 5175 FT S/R CONFG (25*1" + 118*7/8" + 64*1"), ON STREAM.</t>
    </r>
  </si>
  <si>
    <t>BAKER, AFTER W/O (B-V ONLY ON PROD.    B-I&amp;III ISOLATED AGAINST SSD)</t>
  </si>
  <si>
    <t>NORMAL CARD P.FILLAGE +/-98%</t>
  </si>
  <si>
    <t>Normal card  ,P.FILLAGE +/- 99%. CAN`T RUN STANDING VALVE TEST DUE TO WEAK BRAKE</t>
  </si>
  <si>
    <t>BORETS 400-1050, 446 STG</t>
  </si>
  <si>
    <t>AEB-III D</t>
  </si>
  <si>
    <r>
      <rPr>
        <b/>
        <sz val="12"/>
        <color rgb="FF0000FF"/>
        <rFont val="Calibri"/>
        <family val="2"/>
        <charset val="204"/>
      </rPr>
      <t>RUN THE WELL ON</t>
    </r>
    <r>
      <rPr>
        <b/>
        <sz val="12"/>
        <color indexed="10"/>
        <rFont val="Calibri"/>
        <family val="2"/>
      </rPr>
      <t xml:space="preserve"> TIMER MODE, 3 HRS ON / 3 HRS OFF</t>
    </r>
  </si>
  <si>
    <t>SEVER.POUND,P.FILLAGE +/- 40 % 
 PLAN TO RUN THE WELL ON TIMER MODE</t>
  </si>
  <si>
    <t xml:space="preserve">  EXPRO #3 (TMU)
Freq=50 HZ, Cur.=120/125 A, USP/DSP= 300/120 PSI</t>
  </si>
  <si>
    <t>PROD. FROM CSG</t>
  </si>
  <si>
    <t>LPE, PLAN TO PERFORM R/T</t>
  </si>
  <si>
    <t>SEVER  F.POUND , P.FILL 30%  
PLAN TO RUN ON TIMER MOOD</t>
  </si>
  <si>
    <t xml:space="preserve">  EXPRO #3 (TMU), AEB-IIID
Freq.= 50 hz, Cur= 41 A, Pi/Pd= 1015/3766 Psi, Ti/Tm= 235/192 °F, USP=250 psi</t>
  </si>
  <si>
    <r>
      <t xml:space="preserve">Increased Freq. to 50 hz, Curr.=40 A, Pi/Pd= 1272/3720 Psi, Ti/Tm= 233/191 °F,  WHP=200 psi
</t>
    </r>
    <r>
      <rPr>
        <b/>
        <sz val="12"/>
        <color rgb="FFFF0000"/>
        <rFont val="Calibri"/>
        <family val="2"/>
        <charset val="204"/>
      </rPr>
      <t>W.C 100 % ,Salinity= 17269, 72512, 78721 mg/L.</t>
    </r>
  </si>
  <si>
    <t xml:space="preserve"> Collected 3 samples , W.C= 100% for all and salinity= 132855 Cl. </t>
  </si>
  <si>
    <t>B-I, V, VI ON PRODUCTION</t>
  </si>
  <si>
    <t xml:space="preserve"> F.Pound, P.Fill. 78%</t>
  </si>
  <si>
    <t>Severe F.Pound, P.Fill. 46%</t>
  </si>
  <si>
    <t>Normal Card, P.Fill 99 %</t>
  </si>
  <si>
    <t xml:space="preserve">Adjusted WHP to 500 psi ( As per design) with parameters: Freq.: 50 hz, Curr.: 40/41 A, Pi/Pd: 900/4250 psi, Ti/Tm: 235/192 F, USP/DSP: 500/200 psi </t>
  </si>
  <si>
    <t>SEVER F.Pound, Pump Fill. 55%</t>
  </si>
  <si>
    <t xml:space="preserve">  Collected 3  samples W.C (97,96,96)% </t>
  </si>
  <si>
    <t xml:space="preserve"> Collected 3  samples W.C (99,99,99)%  </t>
  </si>
  <si>
    <r>
      <rPr>
        <b/>
        <sz val="12"/>
        <color rgb="FFFF0000"/>
        <rFont val="Calibri"/>
        <family val="2"/>
        <charset val="204"/>
        <scheme val="minor"/>
      </rPr>
      <t>SPACE OUT DHP</t>
    </r>
    <r>
      <rPr>
        <b/>
        <sz val="12"/>
        <color rgb="FF0000FF"/>
        <rFont val="Calibri"/>
        <family val="2"/>
        <scheme val="minor"/>
      </rPr>
      <t>, NO PUMP ACTION, RESET DHP, ON STREAM.</t>
    </r>
  </si>
  <si>
    <t>NORMAL CARD, HITTING DOWN</t>
  </si>
  <si>
    <r>
      <t xml:space="preserve">NO PUMP ACTION, </t>
    </r>
    <r>
      <rPr>
        <b/>
        <sz val="12"/>
        <color rgb="FFFF0000"/>
        <rFont val="Calibri"/>
        <family val="2"/>
        <charset val="204"/>
      </rPr>
      <t>R.TRIP W/1.5" ANCHOR PUMP</t>
    </r>
    <r>
      <rPr>
        <b/>
        <sz val="12"/>
        <color rgb="FF0000FF"/>
        <rFont val="Calibri"/>
        <family val="2"/>
      </rPr>
      <t xml:space="preserve">, RET. 10 RODS, SET PUMP AT 5550 FT, </t>
    </r>
    <r>
      <rPr>
        <b/>
        <sz val="12"/>
        <color rgb="FFFF0000"/>
        <rFont val="Calibri"/>
        <family val="2"/>
        <charset val="204"/>
      </rPr>
      <t>S/R CONFG (26*1.5" + 109*7/8" + 87*1")</t>
    </r>
    <r>
      <rPr>
        <b/>
        <sz val="12"/>
        <color rgb="FF0000FF"/>
        <rFont val="Calibri"/>
        <family val="2"/>
      </rPr>
      <t>, TBG TEST HOLD, ON STREAM.</t>
    </r>
  </si>
  <si>
    <r>
      <t xml:space="preserve">RIH with overshot on S/R string to retrieve FWG plug, had 2000 LB overbull.
                            POOH with S/R string, found FWG plug still in the well.
  R/U for Gharib S/L
                            RIH with 2.84" G.C, tagged PSN @ 6070 ft ( S/L depth ).
                            RIH with 2.75" D2 shifting tool, tagged SSD @ 6136 ft ( S/L depth ) , </t>
    </r>
    <r>
      <rPr>
        <b/>
        <sz val="12"/>
        <color rgb="FF008000"/>
        <rFont val="Calibri"/>
        <family val="2"/>
        <charset val="204"/>
      </rPr>
      <t xml:space="preserve">opened same against B-I &amp; V 
</t>
    </r>
    <r>
      <rPr>
        <b/>
        <sz val="12"/>
        <color rgb="FF0000FF"/>
        <rFont val="Calibri"/>
        <family val="2"/>
        <charset val="204"/>
      </rPr>
      <t xml:space="preserve"> RIH W/2" DHP &amp; S/R</t>
    </r>
  </si>
  <si>
    <t>TRANSFER S/U (912 MAX II , 8"/119") TO KARNAK-5</t>
  </si>
  <si>
    <r>
      <rPr>
        <b/>
        <sz val="12"/>
        <color rgb="FFFF0000"/>
        <rFont val="Calibri"/>
        <family val="2"/>
        <charset val="204"/>
      </rPr>
      <t>AEB-I (8276-8286) (8432-8440) &amp; AEB-II (8576-8589) &amp; AEB-III B (8790-8800) ISOLATED BETWEEN TWO PKR</t>
    </r>
    <r>
      <rPr>
        <b/>
        <sz val="12"/>
        <color rgb="FF0000FF"/>
        <rFont val="Calibri"/>
        <family val="2"/>
      </rPr>
      <t xml:space="preserve">
</t>
    </r>
    <r>
      <rPr>
        <b/>
        <sz val="12"/>
        <color rgb="FF008000"/>
        <rFont val="Calibri"/>
        <family val="2"/>
        <charset val="204"/>
      </rPr>
      <t xml:space="preserve">AEB-III D (8912-8921) (8950-8963) (8976-8981) </t>
    </r>
  </si>
  <si>
    <r>
      <t xml:space="preserve">AEB-III D ONLY ON PROD.
</t>
    </r>
    <r>
      <rPr>
        <b/>
        <sz val="18"/>
        <color rgb="FFFF0000"/>
        <rFont val="Calibri"/>
        <family val="2"/>
        <charset val="204"/>
      </rPr>
      <t>AEB-I,II,IIIB ISOLATED BETWEEN TWO PKR'S</t>
    </r>
  </si>
  <si>
    <t xml:space="preserve"> EXPRO #3 (TMU), AEB-IIID
Freq.= 50 hz, Cur= 41 A, Pi/Pd= 1015/3766 Psi, Ti/Tm= 235/192 °F, USP= 200 psi</t>
  </si>
  <si>
    <t>SHROUD ON GAS SEPARATOR</t>
  </si>
  <si>
    <r>
      <rPr>
        <b/>
        <sz val="12"/>
        <color rgb="FFFF0000"/>
        <rFont val="Calibri"/>
        <family val="2"/>
        <charset val="204"/>
      </rPr>
      <t>UNDER W/O DUE WSO &amp; RE-PERF</t>
    </r>
    <r>
      <rPr>
        <b/>
        <sz val="12"/>
        <color rgb="FF0000FF"/>
        <rFont val="Calibri"/>
        <family val="2"/>
      </rPr>
      <t xml:space="preserve">, </t>
    </r>
    <r>
      <rPr>
        <b/>
        <sz val="12"/>
        <color theme="1"/>
        <rFont val="Calibri"/>
        <family val="2"/>
        <charset val="204"/>
      </rPr>
      <t>FOUND PUMP FULLY PLUGED W/HEAVY OIL &amp; SHAFT HARD ROTATION, FOUND TWO EXPLOSIONS IN ROUND CABLE AGAINST JT# 173 &amp; 174</t>
    </r>
    <r>
      <rPr>
        <b/>
        <sz val="12"/>
        <color rgb="FF0000FF"/>
        <rFont val="Calibri"/>
        <family val="2"/>
      </rPr>
      <t xml:space="preserve">,  TAGGED BTM @ 9018 FT BY 8.3" G.RING W/CCL, </t>
    </r>
    <r>
      <rPr>
        <b/>
        <sz val="12"/>
        <color rgb="FF008000"/>
        <rFont val="Calibri"/>
        <family val="2"/>
        <charset val="204"/>
      </rPr>
      <t>RE-PERFORATE AEB-III D (8912-8921) (8950-8963) (8976-8981)</t>
    </r>
    <r>
      <rPr>
        <b/>
        <sz val="12"/>
        <color rgb="FF0000FF"/>
        <rFont val="Calibri"/>
        <family val="2"/>
      </rPr>
      <t xml:space="preserve">, </t>
    </r>
    <r>
      <rPr>
        <b/>
        <sz val="12"/>
        <color theme="1"/>
        <rFont val="Calibri"/>
        <family val="2"/>
        <charset val="204"/>
      </rPr>
      <t>INSTALL STRADDLE PKR COMPL. ON 3-1/2" TBG (ON/OFF TOOL),</t>
    </r>
    <r>
      <rPr>
        <b/>
        <sz val="12"/>
        <color rgb="FF0000FF"/>
        <rFont val="Calibri"/>
        <family val="2"/>
      </rPr>
      <t xml:space="preserve"> </t>
    </r>
    <r>
      <rPr>
        <b/>
        <sz val="12"/>
        <color rgb="FFFF0000"/>
        <rFont val="Calibri"/>
        <family val="2"/>
        <charset val="204"/>
      </rPr>
      <t>ISOLATED AEB-I &amp; AEB-II &amp; AEB-III B BTW TWO PKR</t>
    </r>
    <r>
      <rPr>
        <b/>
        <sz val="12"/>
        <color rgb="FF008000"/>
        <rFont val="Calibri"/>
        <family val="2"/>
        <charset val="204"/>
      </rPr>
      <t>, AEB-IIID ONLY ON PRODUCTION,</t>
    </r>
    <r>
      <rPr>
        <b/>
        <sz val="12"/>
        <color rgb="FF0000FF"/>
        <rFont val="Calibri"/>
        <family val="2"/>
      </rPr>
      <t xml:space="preserve"> RIH W/BORETS ESP 400-1050, 446 STG TO DEPTH 7818 FT, START AT: FREQ= 45 HZ  ,CURR. 32.5 A ,Pi/Pd =2533 /3668 Psi ,Ti/Tm = 229/215 °F</t>
    </r>
  </si>
  <si>
    <r>
      <t xml:space="preserve">POLISHED ROD PARTED WHILE UNSET PUMP, FISHED, </t>
    </r>
    <r>
      <rPr>
        <b/>
        <sz val="12"/>
        <color rgb="FFFF0000"/>
        <rFont val="Calibri"/>
        <family val="2"/>
        <charset val="204"/>
      </rPr>
      <t>R.TRIP W/1.75" ANCHOR PUMP,</t>
    </r>
    <r>
      <rPr>
        <b/>
        <sz val="12"/>
        <color rgb="FF0000FF"/>
        <rFont val="Calibri"/>
        <family val="2"/>
      </rPr>
      <t xml:space="preserve"> RET. 5 RODS, SET PUMP AT 5050 FT, ON STREAM</t>
    </r>
  </si>
  <si>
    <t>TOT. RET. 33 RODS</t>
  </si>
  <si>
    <r>
      <t>NO PUMP ACTION</t>
    </r>
    <r>
      <rPr>
        <b/>
        <sz val="12"/>
        <color rgb="FF0000FF"/>
        <rFont val="Calibri"/>
        <family val="2"/>
        <charset val="204"/>
      </rPr>
      <t>, R.TRIP W/1.5" DHP</t>
    </r>
    <r>
      <rPr>
        <b/>
        <sz val="12"/>
        <color rgb="FF0000FF"/>
        <rFont val="Calibri"/>
        <family val="2"/>
      </rPr>
      <t>, ON STREAM.</t>
    </r>
  </si>
  <si>
    <r>
      <t>NO PUMP ACTION</t>
    </r>
    <r>
      <rPr>
        <b/>
        <sz val="12"/>
        <color rgb="FF0000FF"/>
        <rFont val="Calibri"/>
        <family val="2"/>
        <charset val="204"/>
      </rPr>
      <t>, R.TRIP W/2" DHP</t>
    </r>
    <r>
      <rPr>
        <b/>
        <sz val="12"/>
        <color rgb="FF0000FF"/>
        <rFont val="Calibri"/>
        <family val="2"/>
      </rPr>
      <t>, ON STREAM.</t>
    </r>
  </si>
  <si>
    <r>
      <t>* POOH W/ 2" DHP
 * R/U for Gharib S/L.
                             * RIH with 2.63" G.C, tagged FWG plug @ 6202 ft (S/L depth).
                    * RIH with 2.75" D2 Shifting tool, latched SSD @ 6130 ft (S/L depth), worked on it till "</t>
    </r>
    <r>
      <rPr>
        <b/>
        <sz val="12"/>
        <color rgb="FFFF0000"/>
        <rFont val="Calibri"/>
        <family val="2"/>
        <charset val="204"/>
      </rPr>
      <t>closed SSD Ok</t>
    </r>
    <r>
      <rPr>
        <b/>
        <sz val="12"/>
        <color rgb="FF0000FF"/>
        <rFont val="Calibri"/>
        <family val="2"/>
      </rPr>
      <t xml:space="preserve">
* Filled TBG with water,  RIH with 2.5" JUC pulling tool,</t>
    </r>
    <r>
      <rPr>
        <b/>
        <sz val="12"/>
        <color rgb="FFFF0000"/>
        <rFont val="Calibri"/>
        <family val="2"/>
        <charset val="204"/>
      </rPr>
      <t xml:space="preserve"> retrieved prong
</t>
    </r>
    <r>
      <rPr>
        <b/>
        <sz val="12"/>
        <color rgb="FF0000FF"/>
        <rFont val="Calibri"/>
        <family val="2"/>
        <charset val="204"/>
      </rPr>
      <t>* RIH</t>
    </r>
    <r>
      <rPr>
        <b/>
        <sz val="12"/>
        <color rgb="FF0000FF"/>
        <rFont val="Calibri"/>
        <family val="2"/>
      </rPr>
      <t xml:space="preserve"> with 2.5" JUC</t>
    </r>
    <r>
      <rPr>
        <b/>
        <sz val="12"/>
        <color rgb="FFFF0000"/>
        <rFont val="Calibri"/>
        <family val="2"/>
        <charset val="204"/>
      </rPr>
      <t xml:space="preserve"> ( 2 runs ) </t>
    </r>
    <r>
      <rPr>
        <b/>
        <sz val="12"/>
        <color rgb="FF0000FF"/>
        <rFont val="Calibri"/>
        <family val="2"/>
      </rPr>
      <t xml:space="preserve">tried to retrieve FWG plug, tool sheared.
*  RIH with 2.5" SB pulling tool </t>
    </r>
    <r>
      <rPr>
        <b/>
        <sz val="12"/>
        <color rgb="FFFF0000"/>
        <rFont val="Calibri"/>
        <family val="2"/>
        <charset val="204"/>
      </rPr>
      <t>( 2 runs )</t>
    </r>
    <r>
      <rPr>
        <b/>
        <sz val="12"/>
        <color rgb="FF0000FF"/>
        <rFont val="Calibri"/>
        <family val="2"/>
      </rPr>
      <t xml:space="preserve"> many jars to retrieve plug without success, tool sheared.
* RIH with 2.5" JDC tool, many jars, had mechanical problem in S/L truck, solved Ok, tool sheared.
* R/D for Gharib S/L.</t>
    </r>
  </si>
  <si>
    <t>B-VI</t>
  </si>
  <si>
    <r>
      <t>NO PUMP ACTIO</t>
    </r>
    <r>
      <rPr>
        <b/>
        <sz val="12"/>
        <color rgb="FF0000FF"/>
        <rFont val="Calibri"/>
        <family val="2"/>
        <charset val="204"/>
      </rPr>
      <t>N, R.TRIP W/1.5" DHP</t>
    </r>
    <r>
      <rPr>
        <b/>
        <sz val="12"/>
        <color rgb="FF0000FF"/>
        <rFont val="Calibri"/>
        <family val="2"/>
      </rPr>
      <t>, ON STREAM.</t>
    </r>
  </si>
  <si>
    <r>
      <t xml:space="preserve">NO PUMP ACTION, RET. 10*1" RODS, TBG.TEST, NO PROD., </t>
    </r>
    <r>
      <rPr>
        <b/>
        <sz val="12"/>
        <color rgb="FFFF0000"/>
        <rFont val="Calibri"/>
        <family val="2"/>
        <charset val="204"/>
      </rPr>
      <t>R.TRIP W/1.5" ANCHOR PUMP</t>
    </r>
    <r>
      <rPr>
        <b/>
        <sz val="12"/>
        <color rgb="FF0000FF"/>
        <rFont val="Calibri"/>
        <family val="2"/>
      </rPr>
      <t xml:space="preserve">, RET. 3 RODS, SET PUMP AT 5225 FT, </t>
    </r>
    <r>
      <rPr>
        <b/>
        <sz val="12"/>
        <color rgb="FFFF0000"/>
        <rFont val="Calibri"/>
        <family val="2"/>
        <charset val="204"/>
      </rPr>
      <t>S/R CONFG (25*1" MOLDED + 109*7/8" + 75*1")</t>
    </r>
    <r>
      <rPr>
        <b/>
        <sz val="12"/>
        <color rgb="FF0000FF"/>
        <rFont val="Calibri"/>
        <family val="2"/>
      </rPr>
      <t>, ON STREAM.</t>
    </r>
  </si>
  <si>
    <t>NO PUMP ACTION, R.TRIP, RET. 1*1" ROD, TBG.TEST, ON STREAM.</t>
  </si>
  <si>
    <t>TOTAL RET. (38*1") RODS</t>
  </si>
  <si>
    <t>TUBING MOVEMENT</t>
  </si>
  <si>
    <t>SLIGHT S.V LEAK (HITTING DOWN) P.FILLAGE +/- 90%</t>
  </si>
  <si>
    <t>25X1" + 125X7/8" + 52X1"</t>
  </si>
  <si>
    <r>
      <t xml:space="preserve">NO PUMP ACTION, R.TRIP, RET. 1*1" ROD, </t>
    </r>
    <r>
      <rPr>
        <b/>
        <sz val="12"/>
        <color rgb="FFFF0000"/>
        <rFont val="Calibri"/>
        <family val="2"/>
        <charset val="204"/>
      </rPr>
      <t>SET ANCHOR PUMP AT 5050 FT</t>
    </r>
    <r>
      <rPr>
        <b/>
        <sz val="12"/>
        <color rgb="FF0000FF"/>
        <rFont val="Calibri"/>
        <family val="2"/>
      </rPr>
      <t>, ON STREAM</t>
    </r>
  </si>
  <si>
    <t>SPACE-IN FOR DHP</t>
  </si>
  <si>
    <t>FLUMPING , AFTER RET. PRONG FROM 2.56" FWG PLUG AGAINST B-VI
NOW B-I,V,VI ARE ON PRODUCTION</t>
  </si>
  <si>
    <t>NORMAL CARD , HITTING DOWN, PLAN TO PERFORM SPACE OUT</t>
  </si>
  <si>
    <t>84X1" + 115X 7/8"+25X1"</t>
  </si>
  <si>
    <t>TOT. RET. 55 RODS ( 30X7/8" + 25X1" )</t>
  </si>
  <si>
    <r>
      <t xml:space="preserve">NO PUMP ACTION, RET. ( 5+1X1" ) RODS, HYDRO TEST, NOT HOLD, R.TRIP, TRY TO SET ANCHOR PUMP W/O SUCCESS, RET. ( 1+10+5 X7/8" ) RODS, S/R CONFG. ( 20X1" +85X7/8" + 64X1" ), </t>
    </r>
    <r>
      <rPr>
        <b/>
        <sz val="12"/>
        <color rgb="FFFF0000"/>
        <rFont val="Calibri"/>
        <family val="2"/>
        <charset val="204"/>
        <scheme val="minor"/>
      </rPr>
      <t>SET ANCHOR PUMP AT 4225 FT</t>
    </r>
    <r>
      <rPr>
        <b/>
        <sz val="12"/>
        <color rgb="FF0000FF"/>
        <rFont val="Calibri"/>
        <family val="2"/>
        <scheme val="minor"/>
      </rPr>
      <t xml:space="preserve">, HYDRO TEST, NOT HOLD, FOUND WTR FROM CSG, </t>
    </r>
    <r>
      <rPr>
        <b/>
        <sz val="12"/>
        <color rgb="FFFF0000"/>
        <rFont val="Calibri"/>
        <family val="2"/>
        <charset val="204"/>
        <scheme val="minor"/>
      </rPr>
      <t>WAITING W/O , POOH W/ S/R &amp; L/D SAME BESIDE THE WELL.</t>
    </r>
  </si>
  <si>
    <r>
      <t xml:space="preserve">ROD NO. (3*7/8") PARTED, FISHED OK, </t>
    </r>
    <r>
      <rPr>
        <b/>
        <sz val="12"/>
        <color rgb="FFFF0000"/>
        <rFont val="Calibri"/>
        <family val="2"/>
        <charset val="204"/>
        <scheme val="minor"/>
      </rPr>
      <t>REPLACED 11*7/8" BY 1" RODS N-97 COND-II (APERGY),</t>
    </r>
    <r>
      <rPr>
        <b/>
        <sz val="12"/>
        <color rgb="FF0000FF"/>
        <rFont val="Calibri"/>
        <family val="2"/>
        <scheme val="minor"/>
      </rPr>
      <t xml:space="preserve"> R.TRIP, RET. 1*7/8" ROD, NEW S/R CONFG. (25 X 1" + 100 X 7/8" + 66 X 1"), </t>
    </r>
    <r>
      <rPr>
        <b/>
        <sz val="12"/>
        <color rgb="FFFF0000"/>
        <rFont val="Calibri"/>
        <family val="2"/>
        <charset val="204"/>
        <scheme val="minor"/>
      </rPr>
      <t xml:space="preserve">SET ANCHOR PUMP AT 4775 FT, </t>
    </r>
    <r>
      <rPr>
        <b/>
        <sz val="12"/>
        <color rgb="FF0000FF"/>
        <rFont val="Calibri"/>
        <family val="2"/>
        <scheme val="minor"/>
      </rPr>
      <t>TBG.TEST, HOLD, ON STREAM</t>
    </r>
  </si>
  <si>
    <r>
      <t xml:space="preserve">NO PUMP ACTION, R.TRIP </t>
    </r>
    <r>
      <rPr>
        <b/>
        <sz val="12"/>
        <color rgb="FFFF0000"/>
        <rFont val="Calibri"/>
        <family val="2"/>
        <scheme val="minor"/>
      </rPr>
      <t>W/ 2" ANCHOR PUMP INSTEAD OF 1.75" ANCHOR</t>
    </r>
    <r>
      <rPr>
        <b/>
        <sz val="12"/>
        <color rgb="FF0000FF"/>
        <rFont val="Calibri"/>
        <family val="2"/>
        <scheme val="minor"/>
      </rPr>
      <t xml:space="preserve">, RET. (2+10)X7/8" ROD , SET ANCHOR @5000 FT , ON STREAM  </t>
    </r>
  </si>
  <si>
    <r>
      <t>ROD NO. 8*7/8" PARTED, FISHED, R.TRIP W/</t>
    </r>
    <r>
      <rPr>
        <b/>
        <sz val="12"/>
        <color rgb="FFFF0000"/>
        <rFont val="Calibri"/>
        <family val="2"/>
        <scheme val="minor"/>
      </rPr>
      <t>1.5" ANCHOR PUMP INSTEAD OF 1.75" PUMP</t>
    </r>
    <r>
      <rPr>
        <b/>
        <sz val="12"/>
        <color rgb="FF0000FF"/>
        <rFont val="Calibri"/>
        <family val="2"/>
        <scheme val="minor"/>
      </rPr>
      <t>, RET. 1*7/8" ROD, SET ANCHOR PUMP AT 4800 FT, TBG TEST HOLD, ON STREAM.</t>
    </r>
  </si>
  <si>
    <t>TOT. RET. 41 RODS</t>
  </si>
  <si>
    <t>25*1" + 109*7/8 + 67*1"</t>
  </si>
  <si>
    <t>NO PUMP ACTION, R.TRIP, RET. ( 8X1" ) RODS, S/R CONF. ( 25X1" + 109X7/8" + 67X1" ), SET ANCHOR AT 5025 FT , ON STREAM.</t>
  </si>
  <si>
    <r>
      <t xml:space="preserve">FINISHED DRILLING, COMPLETED THE WELL AS OIL PRODUCER FROM </t>
    </r>
    <r>
      <rPr>
        <b/>
        <sz val="12"/>
        <color rgb="FF00B050"/>
        <rFont val="Calibri"/>
        <family val="2"/>
      </rPr>
      <t>A/G</t>
    </r>
    <r>
      <rPr>
        <b/>
        <sz val="12"/>
        <color rgb="FF0000FF"/>
        <rFont val="Calibri"/>
        <family val="2"/>
      </rPr>
      <t xml:space="preserve"> (5667-5680)', P=2288 PSI, </t>
    </r>
    <r>
      <rPr>
        <b/>
        <sz val="12"/>
        <color rgb="FF00B050"/>
        <rFont val="Calibri"/>
        <family val="2"/>
      </rPr>
      <t xml:space="preserve">B-I </t>
    </r>
    <r>
      <rPr>
        <b/>
        <sz val="12"/>
        <color rgb="FF0000FF"/>
        <rFont val="Calibri"/>
        <family val="2"/>
      </rPr>
      <t xml:space="preserve">(5833 – 5841)' ,P = 1725 PSI ,  </t>
    </r>
    <r>
      <rPr>
        <b/>
        <sz val="12"/>
        <color rgb="FF00B050"/>
        <rFont val="Calibri"/>
        <family val="2"/>
      </rPr>
      <t>B-IV</t>
    </r>
    <r>
      <rPr>
        <b/>
        <sz val="12"/>
        <color rgb="FF0000FF"/>
        <rFont val="Calibri"/>
        <family val="2"/>
      </rPr>
      <t xml:space="preserve"> (6053-6070)', P=1092-1136 PSI, </t>
    </r>
    <r>
      <rPr>
        <b/>
        <sz val="12"/>
        <rFont val="Calibri"/>
        <family val="2"/>
      </rPr>
      <t xml:space="preserve">INSTALLED SELECTIVE COMP. ON 3-1/2" TBG , </t>
    </r>
    <r>
      <rPr>
        <b/>
        <sz val="12"/>
        <color rgb="FF0000FF"/>
        <rFont val="Calibri"/>
        <family val="2"/>
      </rPr>
      <t xml:space="preserve">LOWER SSD IS OPEN &amp; </t>
    </r>
    <r>
      <rPr>
        <b/>
        <sz val="14"/>
        <color rgb="FFFF0000"/>
        <rFont val="Calibri"/>
        <family val="2"/>
      </rPr>
      <t>KILLING SSD IS CLOSED</t>
    </r>
    <r>
      <rPr>
        <b/>
        <sz val="12"/>
        <color rgb="FF0000FF"/>
        <rFont val="Calibri"/>
        <family val="2"/>
      </rPr>
      <t>,</t>
    </r>
    <r>
      <rPr>
        <b/>
        <sz val="12"/>
        <rFont val="Calibri"/>
        <family val="2"/>
      </rPr>
      <t xml:space="preserve"> </t>
    </r>
    <r>
      <rPr>
        <b/>
        <sz val="12"/>
        <color rgb="FF379947"/>
        <rFont val="Calibri"/>
        <family val="2"/>
      </rPr>
      <t>A/G &amp; B-I,IV ON PROD.</t>
    </r>
    <r>
      <rPr>
        <b/>
        <sz val="12"/>
        <color rgb="FF0000FF"/>
        <rFont val="Calibri"/>
        <family val="2"/>
      </rPr>
      <t xml:space="preserve"> , RIH W/1.5" DHP ON S/R  D-78 COND.A (25X1" + 117X7/8" + 76X1"), S/U FROM N-W-7, M-II, SH.S = 8" , S.L = 112, </t>
    </r>
    <r>
      <rPr>
        <b/>
        <sz val="12"/>
        <color rgb="FFFF0000"/>
        <rFont val="Calibri"/>
        <family val="2"/>
      </rPr>
      <t>ON STREAM ON 29/2/2020</t>
    </r>
  </si>
  <si>
    <t xml:space="preserve"> EXPRO #3 (TMU)
Freq.= 46 hz, Cur= 38 A, Pi/Pd= 445/4180 Psi, Ti/Tm= 239/214 °F, USP=500 psi</t>
  </si>
  <si>
    <t xml:space="preserve"> EXPRO #3 (TMU)
Freq.= 46 hz, Cur= 38 A, Pi/Pd= 480/4150 Psi, Ti/Tm= 239/214 °F, USP=500 psi</t>
  </si>
  <si>
    <t>EXPRO #3 
(B-I,V ,VI)</t>
  </si>
  <si>
    <t xml:space="preserve">EXPRO #3 
FREQ=47 HZ, CURR=86 A, PIP = 2600 PSI, PDP = 4510 PSI, Ti = 250 F ,
 Tm=288 f, WHT = 240 F, USP/DSP =520/150 PSI </t>
  </si>
  <si>
    <t>EXPRO TMU #3 
S.L. 144</t>
  </si>
  <si>
    <t xml:space="preserve">EXPRO TMU #3 </t>
  </si>
  <si>
    <t>Expro # 3 (TMU),</t>
  </si>
  <si>
    <t>EXPRO TMU#2, 1.5" DHP</t>
  </si>
  <si>
    <t>EXPRO #3 (TMU)
USP/DSP= 190/180 PSI, WHT=70 F , Qg= 0.416 MMSCF/D</t>
  </si>
  <si>
    <t>EXPRO #3 (TMU),
FREQ=45 HZ, CUR.= 48  A, USP/DSP= 285/277 PSI, WHT= 227 F</t>
  </si>
  <si>
    <r>
      <rPr>
        <b/>
        <sz val="12"/>
        <color rgb="FF0000FF"/>
        <rFont val="Calibri"/>
        <family val="2"/>
        <charset val="204"/>
      </rPr>
      <t>NO PUMP ACTION, RET. (1+2 X1") ROD, R.TRIP, SET ANCHOR PUMP AT 5000 FT, NO PROD. , HYDRO TEST, NOT HODL,</t>
    </r>
    <r>
      <rPr>
        <b/>
        <sz val="12"/>
        <color indexed="10"/>
        <rFont val="Calibri"/>
        <family val="2"/>
      </rPr>
      <t xml:space="preserve"> WAITING W/O.
POOH ANCHOR PUMP &amp; S/R</t>
    </r>
  </si>
  <si>
    <t>CHANGED S.L. F/112" T/144"</t>
  </si>
  <si>
    <t>25X1" + 103X7/8" + 90X1"</t>
  </si>
  <si>
    <t>* Down due to overload, readjusted the setting as per office recommendation as the following:
* Under load trip F/27.4 A  T/20 A , decreased freq. F/50 Hz  T/46 Hz, Pi trip @ 150 psi , adjusted USP to 500 psi,
*  Restarted the well gradually, Freq.: 46 hz, Curr.: 37.7 A, Pi/Pd: 1115/4275 psi, Ti: 239 F</t>
  </si>
  <si>
    <t>Collected 4 W.C  samples found (60, 60, 63, 68%) , and salinity (80012, 80312 Cl)</t>
  </si>
  <si>
    <t>AEB-IIID &amp; V</t>
  </si>
  <si>
    <r>
      <rPr>
        <b/>
        <sz val="12"/>
        <color rgb="FFFF0000"/>
        <rFont val="Calibri"/>
        <family val="2"/>
        <charset val="204"/>
      </rPr>
      <t xml:space="preserve">B-I (6021-6039),(6045 - 6052)  
B-V (6058 - 6070),(6080 - 6095)  </t>
    </r>
    <r>
      <rPr>
        <b/>
        <sz val="12"/>
        <color rgb="FF379947"/>
        <rFont val="Calibri"/>
        <family val="2"/>
      </rPr>
      <t xml:space="preserve">
</t>
    </r>
    <r>
      <rPr>
        <b/>
        <sz val="12"/>
        <color rgb="FF008000"/>
        <rFont val="Calibri"/>
        <family val="2"/>
        <charset val="204"/>
      </rPr>
      <t>B-VI (6590 - 6593)</t>
    </r>
    <r>
      <rPr>
        <b/>
        <sz val="12"/>
        <color rgb="FF379947"/>
        <rFont val="Calibri"/>
        <family val="2"/>
      </rPr>
      <t xml:space="preserve">
</t>
    </r>
    <r>
      <rPr>
        <b/>
        <sz val="10"/>
        <rFont val="Calibri"/>
        <family val="2"/>
        <charset val="204"/>
      </rPr>
      <t>AEB-I (8205’– 8211’) 6 FT (8246‘– 8262’) &amp; AEB-II B (8566’– 8610’) ISOLATED BT B.PLUG AT 7300 FT + 10 FT CMT
AEB-III G (10256'-10300') ISOLATED BY CMT PLUG.
AEB-III G (10318'-10346'), (10362'-10382') &amp; (10416'-10442) ISOLATED BY CMT PLUG</t>
    </r>
  </si>
  <si>
    <t>EXPRO #3  , (B-VI)</t>
  </si>
  <si>
    <r>
      <t xml:space="preserve">NO PUMP ACTION, R.TRIP W/1.75" ANCHOR PUMP, RET (1+7) ROD, TBG TEST NOT HOLD, </t>
    </r>
    <r>
      <rPr>
        <b/>
        <sz val="12"/>
        <color rgb="FFFF0000"/>
        <rFont val="Calibri"/>
        <family val="2"/>
        <charset val="204"/>
      </rPr>
      <t>WAITING W/O</t>
    </r>
    <r>
      <rPr>
        <b/>
        <sz val="12"/>
        <color rgb="FF0000FF"/>
        <rFont val="Calibri"/>
        <family val="2"/>
      </rPr>
      <t xml:space="preserve">
POOH W/ S/R AND AND PUMP BESIDE WELL.</t>
    </r>
  </si>
  <si>
    <r>
      <t xml:space="preserve">AEB-I &amp;IIB  ISOLATED BY PACKER
</t>
    </r>
    <r>
      <rPr>
        <b/>
        <sz val="24"/>
        <color rgb="FF008000"/>
        <rFont val="Calibri"/>
        <family val="2"/>
        <charset val="204"/>
      </rPr>
      <t>AEB-IIID &amp; AEB-V ONLY ON PROD.</t>
    </r>
  </si>
  <si>
    <r>
      <rPr>
        <b/>
        <sz val="12"/>
        <color rgb="FFFF0000"/>
        <rFont val="Calibri"/>
        <family val="2"/>
        <charset val="204"/>
      </rPr>
      <t xml:space="preserve">UNDER W/O DUE  TO  W.S.O. CSG LEAK AEB-I &amp;IIB BY STRADDLE PACKER  </t>
    </r>
    <r>
      <rPr>
        <b/>
        <sz val="12"/>
        <color rgb="FF0000FF"/>
        <rFont val="Calibri"/>
        <family val="2"/>
      </rPr>
      <t xml:space="preserve">, RIH W/ 5.75" G.RIG JUNK BASKET ON CCL TO DEPTH 10550 FT, </t>
    </r>
    <r>
      <rPr>
        <b/>
        <sz val="12"/>
        <color theme="1"/>
        <rFont val="Calibri"/>
        <family val="2"/>
        <charset val="204"/>
      </rPr>
      <t>SET 7" B.PLUG ON 10500 FT, SPOT 14 FT CMT ABOVE</t>
    </r>
    <r>
      <rPr>
        <b/>
        <sz val="12"/>
        <color rgb="FF0000FF"/>
        <rFont val="Calibri"/>
        <family val="2"/>
      </rPr>
      <t xml:space="preserve">, </t>
    </r>
    <r>
      <rPr>
        <b/>
        <sz val="12"/>
        <color rgb="FFFF0000"/>
        <rFont val="Calibri"/>
        <family val="2"/>
        <charset val="204"/>
      </rPr>
      <t>'RIH W/7" STRADDEL PKR ON 2-7/8" EUE TBG TO ISOLATE AEB-I &amp;IIB</t>
    </r>
    <r>
      <rPr>
        <b/>
        <sz val="12"/>
        <color rgb="FF0000FF"/>
        <rFont val="Calibri"/>
        <family val="2"/>
      </rPr>
      <t xml:space="preserve">, RIH W/ NOVOMET ESP COMP. ASSY ( 5  PUMPS  NH(1500-2500)  315  STAGES 406 SERIES ) ON 2 7/8" EUE TBG TO 7705 FT. 
</t>
    </r>
    <r>
      <rPr>
        <b/>
        <u/>
        <sz val="12"/>
        <color rgb="FFFF0000"/>
        <rFont val="Calibri"/>
        <family val="2"/>
        <charset val="204"/>
      </rPr>
      <t>ON 7/2/2021</t>
    </r>
    <r>
      <rPr>
        <b/>
        <sz val="12"/>
        <color rgb="FFFF0000"/>
        <rFont val="Calibri"/>
        <family val="2"/>
        <charset val="204"/>
      </rPr>
      <t>:</t>
    </r>
    <r>
      <rPr>
        <b/>
        <sz val="12"/>
        <color rgb="FF0000FF"/>
        <rFont val="Calibri"/>
        <family val="2"/>
      </rPr>
      <t xml:space="preserve"> Detected right rotation Started the well at Freq.= 50 hz but down due to underload.
W.C=100, 100% and salinity= 19503 mg/L (killing).
Started again at 45 hz. pi/pd= 853/2438 psi ,Ti/Tm=227/253 , </t>
    </r>
    <r>
      <rPr>
        <b/>
        <sz val="12"/>
        <color rgb="FFFF0000"/>
        <rFont val="Calibri"/>
        <family val="2"/>
        <charset val="204"/>
      </rPr>
      <t xml:space="preserve">USP=0 , still no flow
</t>
    </r>
    <r>
      <rPr>
        <b/>
        <u/>
        <sz val="12"/>
        <color rgb="FFFF0000"/>
        <rFont val="Calibri"/>
        <family val="2"/>
        <charset val="204"/>
      </rPr>
      <t>ON 8/2/2021</t>
    </r>
    <r>
      <rPr>
        <b/>
        <sz val="12"/>
        <color rgb="FFFF0000"/>
        <rFont val="Calibri"/>
        <family val="2"/>
        <charset val="204"/>
      </rPr>
      <t xml:space="preserve">: </t>
    </r>
    <r>
      <rPr>
        <b/>
        <sz val="12"/>
        <color rgb="FF0000FF"/>
        <rFont val="Calibri"/>
        <family val="2"/>
        <charset val="204"/>
      </rPr>
      <t xml:space="preserve">Down due to underload problem two times , waited  3 hrs for frist time then start again had </t>
    </r>
    <r>
      <rPr>
        <b/>
        <sz val="12"/>
        <color rgb="FFFF0000"/>
        <rFont val="Calibri"/>
        <family val="2"/>
        <charset val="204"/>
      </rPr>
      <t>now flow at surface</t>
    </r>
    <r>
      <rPr>
        <b/>
        <sz val="12"/>
        <color rgb="FF0000FF"/>
        <rFont val="Calibri"/>
        <family val="2"/>
        <charset val="204"/>
      </rPr>
      <t xml:space="preserve"> shutdown the well . 
 Started again after 6 hrs for second time at 45 hz increased freq to 50 hz </t>
    </r>
    <r>
      <rPr>
        <b/>
        <sz val="12"/>
        <color rgb="FFFF0000"/>
        <rFont val="Calibri"/>
        <family val="2"/>
        <charset val="204"/>
      </rPr>
      <t xml:space="preserve">had no flow after 5.5 hrs </t>
    </r>
    <r>
      <rPr>
        <b/>
        <sz val="12"/>
        <color rgb="FF0000FF"/>
        <rFont val="Calibri"/>
        <family val="2"/>
        <charset val="204"/>
      </rPr>
      <t xml:space="preserve">increase freq to 60 hz then shutdown.
 Last parameter : freq.  55 HZ ,pi/pd=417/3290 psi ,Ti/Tm=229/261 F. 
</t>
    </r>
    <r>
      <rPr>
        <b/>
        <sz val="12"/>
        <color rgb="FFFF0000"/>
        <rFont val="Calibri"/>
        <family val="2"/>
        <charset val="204"/>
      </rPr>
      <t xml:space="preserve">W.C=100% and last salinity= 110,286 Cl
</t>
    </r>
    <r>
      <rPr>
        <b/>
        <u/>
        <sz val="12"/>
        <color rgb="FFFF0000"/>
        <rFont val="Calibri"/>
        <family val="2"/>
        <charset val="204"/>
      </rPr>
      <t>ON 9/2/2021</t>
    </r>
    <r>
      <rPr>
        <b/>
        <sz val="12"/>
        <color rgb="FFFF0000"/>
        <rFont val="Calibri"/>
        <family val="2"/>
        <charset val="204"/>
      </rPr>
      <t xml:space="preserve">: </t>
    </r>
    <r>
      <rPr>
        <b/>
        <sz val="12"/>
        <color rgb="FF0000FF"/>
        <rFont val="Calibri"/>
        <family val="2"/>
        <charset val="204"/>
      </rPr>
      <t xml:space="preserve">Started the well for 20 mints at 60 hz had no prod. , W.C 100 % salinity was 110,280 Cl, turned off VSD .
</t>
    </r>
    <r>
      <rPr>
        <b/>
        <sz val="12"/>
        <color rgb="FFFF0000"/>
        <rFont val="Calibri"/>
        <family val="2"/>
        <charset val="204"/>
      </rPr>
      <t xml:space="preserve">*  Last data Pi. 1605 psi, Pd. 1608, Ti. 227 F, Tm. 228 F . 
</t>
    </r>
    <r>
      <rPr>
        <b/>
        <u/>
        <sz val="12"/>
        <color rgb="FFFF0000"/>
        <rFont val="Calibri"/>
        <family val="2"/>
        <charset val="204"/>
      </rPr>
      <t>ON 10/2/2021</t>
    </r>
    <r>
      <rPr>
        <b/>
        <sz val="12"/>
        <color rgb="FFFF0000"/>
        <rFont val="Calibri"/>
        <family val="2"/>
        <charset val="204"/>
      </rPr>
      <t xml:space="preserve">: </t>
    </r>
    <r>
      <rPr>
        <b/>
        <sz val="12"/>
        <color rgb="FF0000FF"/>
        <rFont val="Calibri"/>
        <family val="2"/>
        <charset val="204"/>
      </rPr>
      <t>POOH W/ ESP COMPL. CHECKED PUMP FOUND IN GOOD CONDITION, RIH WITH 2 7/8" TBG EQUIPPED WITH TR-SCSSSV ASSY., LATCHED ON- OFF TOOL.</t>
    </r>
  </si>
  <si>
    <r>
      <t xml:space="preserve">LOW PUMP EFF. , </t>
    </r>
    <r>
      <rPr>
        <b/>
        <sz val="12"/>
        <color rgb="FFFF0000"/>
        <rFont val="Calibri"/>
        <family val="2"/>
        <charset val="204"/>
      </rPr>
      <t>R.TRIP W/1.5" DHP INSTEAD OF 1.75"</t>
    </r>
    <r>
      <rPr>
        <b/>
        <sz val="12"/>
        <color rgb="FF0000FF"/>
        <rFont val="Calibri"/>
        <family val="2"/>
      </rPr>
      <t>, CHANGED 14*7/8" WITH 1" IN TOP SECTION, ON STREAM.</t>
    </r>
  </si>
  <si>
    <t>TOTAL RET. (35*1" + 5*7/8") RODS</t>
  </si>
  <si>
    <r>
      <t xml:space="preserve">NO PUMP ACTION, R.TRIP, NO PROD., TBG.TEST, NOT HOLD, </t>
    </r>
    <r>
      <rPr>
        <b/>
        <sz val="12"/>
        <color rgb="FFFF0000"/>
        <rFont val="Calibri"/>
        <family val="2"/>
        <charset val="204"/>
      </rPr>
      <t>R.TRIP W/ 1.75" ANCHOR PUMP</t>
    </r>
    <r>
      <rPr>
        <b/>
        <sz val="12"/>
        <color rgb="FF0000FF"/>
        <rFont val="Calibri"/>
        <family val="2"/>
      </rPr>
      <t xml:space="preserve">, RET. (15+5)*1" RODS, TBG.TEST NOT HOLD, R.TRIP W/ 1.75" ANCHOR PUMP, RET. (10+5)*1" RODS, TBG.TEST, NOT HOLD, R.TRIP W/ 1.75" ANCHOR PUMP, RET. 5*7/8" RODS, </t>
    </r>
    <r>
      <rPr>
        <b/>
        <sz val="12"/>
        <color rgb="FFFF0000"/>
        <rFont val="Calibri"/>
        <family val="2"/>
        <charset val="204"/>
      </rPr>
      <t>SET PUMP AT 4800 FT</t>
    </r>
    <r>
      <rPr>
        <b/>
        <sz val="12"/>
        <color rgb="FF0000FF"/>
        <rFont val="Calibri"/>
        <family val="2"/>
      </rPr>
      <t xml:space="preserve">, ON STREAM </t>
    </r>
    <r>
      <rPr>
        <b/>
        <sz val="12"/>
        <color rgb="FFFF0000"/>
        <rFont val="Calibri"/>
        <family val="2"/>
        <charset val="204"/>
      </rPr>
      <t>21/2/2020</t>
    </r>
  </si>
  <si>
    <r>
      <t xml:space="preserve">R/U for Gharib S/L , PCE .
                        -RIH with 2" G.C. , </t>
    </r>
    <r>
      <rPr>
        <b/>
        <sz val="12"/>
        <color rgb="FFFF0000"/>
        <rFont val="Calibri"/>
        <family val="2"/>
        <charset val="204"/>
      </rPr>
      <t>Tagged TD at 10550 ( S/L depth)</t>
    </r>
    <r>
      <rPr>
        <b/>
        <sz val="12"/>
        <color rgb="FF0000FF"/>
        <rFont val="Calibri"/>
        <family val="2"/>
      </rPr>
      <t xml:space="preserve"> , POOH , R/D same , Secured the well.
                        -Prepared the well for Perf. Job.
</t>
    </r>
  </si>
  <si>
    <t>TOOK SAMPLE FROM DEPOSITS AND  PERFORMED ANALYSIS IN LAB FOUND 27% HYDROCARBONS AND 73% IRON CPDS</t>
  </si>
  <si>
    <t>ADD B-III
NOW B-I,III ON PROD.</t>
  </si>
  <si>
    <t xml:space="preserve"> B-I (5875'-5905')
B-III (6046-6064)</t>
  </si>
  <si>
    <r>
      <t xml:space="preserve">NO PUMP ACTION, CHANGED ALL S/R STRING W/ D-78 COND-I, </t>
    </r>
    <r>
      <rPr>
        <b/>
        <sz val="12"/>
        <color rgb="FF0000FF"/>
        <rFont val="Calibri"/>
        <family val="2"/>
        <charset val="204"/>
      </rPr>
      <t xml:space="preserve">R.TRIP W/ 1.75" DHP, </t>
    </r>
    <r>
      <rPr>
        <b/>
        <sz val="12"/>
        <color rgb="FFFF0000"/>
        <rFont val="Calibri"/>
        <family val="2"/>
        <charset val="204"/>
      </rPr>
      <t>FOUND OBSTRUCTION AT 61*7/8" ROD</t>
    </r>
    <r>
      <rPr>
        <b/>
        <sz val="12"/>
        <color rgb="FF0000FF"/>
        <rFont val="Calibri"/>
        <family val="2"/>
        <charset val="204"/>
      </rPr>
      <t>, RIH W/ BRUSH, SPOT DIESEL FOR CLEANING TWO TIMES W/O SUCCESS, SPOT ORGANIC SOLVENT W/O SUCCESS, SPOT DIESEL W/O SUCCESS.</t>
    </r>
  </si>
  <si>
    <r>
      <t xml:space="preserve">EXPRO TMU# 2 
Freq.= 46 hz, Cur= 35 A, Pi/Pd= 423/3893 Psi, Ti/Tm= 239/214 °F, USP=400 psi, </t>
    </r>
    <r>
      <rPr>
        <b/>
        <sz val="12"/>
        <color rgb="FFFF0000"/>
        <rFont val="Calibri"/>
        <family val="2"/>
        <charset val="204"/>
      </rPr>
      <t>PLAN TO CONFIRM</t>
    </r>
  </si>
  <si>
    <t>ONLY B-VI ON PRODUCTION</t>
  </si>
  <si>
    <t>AEB-IIID (8908 -8926  )' 18 ft , P=3100 psi,  AEB-IIID (8944 -8950  )' 6 ft , P=3100 psi &amp;  AEB-V (10437-10457)' 20 ft ,  P=4450 psi</t>
  </si>
  <si>
    <r>
      <t>* R/USapesco E/L unit &amp; PCE .
* RIH W/ 2" TTG, 6 SPF, SDP &amp; HMX.,</t>
    </r>
    <r>
      <rPr>
        <b/>
        <sz val="12"/>
        <color rgb="FF008000"/>
        <rFont val="Calibri"/>
        <family val="2"/>
        <charset val="204"/>
      </rPr>
      <t xml:space="preserve"> PERFORATED AEB-IIID (8908 -8926  )' 18 ft , P=3100 psi,  AEB-IIID (8944 -8950  )' 6 ft , P=3100 psi &amp;  AEB-V (10437-10457)' 20 ft ,  P=4450 psi
</t>
    </r>
    <r>
      <rPr>
        <b/>
        <sz val="12"/>
        <color rgb="FF0000FF"/>
        <rFont val="Calibri"/>
        <family val="2"/>
        <charset val="204"/>
      </rPr>
      <t>*  correlated depth by GR-CCL to open hole , fired ok , POOH ,- all guns completely fired, No Change on SIWHP</t>
    </r>
  </si>
  <si>
    <r>
      <rPr>
        <b/>
        <sz val="12"/>
        <color rgb="FF008000"/>
        <rFont val="Calibri"/>
        <family val="2"/>
        <charset val="204"/>
      </rPr>
      <t xml:space="preserve">B-I (5900 - 5946)' (5974 - 5979)' 
B-III (6050 - 6078)' </t>
    </r>
    <r>
      <rPr>
        <b/>
        <sz val="12"/>
        <color indexed="12"/>
        <rFont val="Calibri"/>
        <family val="2"/>
      </rPr>
      <t xml:space="preserve">
</t>
    </r>
    <r>
      <rPr>
        <b/>
        <sz val="12"/>
        <color rgb="FF008000"/>
        <rFont val="Calibri"/>
        <family val="2"/>
        <charset val="204"/>
      </rPr>
      <t>B-V (6124'-6138')</t>
    </r>
  </si>
  <si>
    <t>B-I,III &amp; V</t>
  </si>
  <si>
    <t>94 X 1" + 118 X 7/8" + 25 X 1")</t>
  </si>
  <si>
    <t xml:space="preserve">Due to unstable well performance problem ,Decreased running frequency from 46 Hz to 45 HZ As per BORETS Rep.recommendations. AND Adjusted UL set point to be matched with the running frequency.by Esp Elec.Eng
 well parameters :-   Frequency:45 HZ ,Current: 32.6 A ,Pi: 228 psi ,Pd:4060 psi ,Ti:237 F ,Tm:209 F ,WHP:500 psi .
                   </t>
  </si>
  <si>
    <t xml:space="preserve">W.C = 100% , salinity as cl = 68863 mg\l  </t>
  </si>
  <si>
    <r>
      <rPr>
        <b/>
        <sz val="16"/>
        <color rgb="FFFF0000"/>
        <rFont val="Calibri"/>
        <family val="2"/>
        <charset val="204"/>
        <scheme val="minor"/>
      </rPr>
      <t>B-I,III ISOLATED BY SSD</t>
    </r>
    <r>
      <rPr>
        <b/>
        <sz val="16"/>
        <color rgb="FF0000FF"/>
        <rFont val="Calibri"/>
        <family val="2"/>
        <scheme val="minor"/>
      </rPr>
      <t xml:space="preserve">
</t>
    </r>
    <r>
      <rPr>
        <b/>
        <sz val="16"/>
        <color rgb="FF008000"/>
        <rFont val="Calibri"/>
        <family val="2"/>
        <charset val="204"/>
        <scheme val="minor"/>
      </rPr>
      <t>B-V</t>
    </r>
  </si>
  <si>
    <r>
      <rPr>
        <b/>
        <sz val="12"/>
        <color rgb="FF008000"/>
        <rFont val="Calibri"/>
        <family val="2"/>
        <charset val="204"/>
        <scheme val="minor"/>
      </rPr>
      <t>B-I (5864'-5984') 20 FT
B-III ( 6029-6036) 7 Ft &amp; ( 6048-6052 ) 4FT</t>
    </r>
    <r>
      <rPr>
        <b/>
        <sz val="12"/>
        <color rgb="FF0000FF"/>
        <rFont val="Calibri"/>
        <family val="2"/>
        <scheme val="minor"/>
      </rPr>
      <t xml:space="preserve">
</t>
    </r>
    <r>
      <rPr>
        <b/>
        <sz val="12"/>
        <color rgb="FFFF0000"/>
        <rFont val="Calibri"/>
        <family val="2"/>
        <charset val="204"/>
        <scheme val="minor"/>
      </rPr>
      <t>B-V (6100'-6106') 6 FT ISOLATED BY FWG</t>
    </r>
  </si>
  <si>
    <t>B-V ISOLATED BY FWG PLUG</t>
  </si>
  <si>
    <r>
      <t xml:space="preserve">UNDER W/O DUE TO </t>
    </r>
    <r>
      <rPr>
        <b/>
        <sz val="12"/>
        <color rgb="FFFF0000"/>
        <rFont val="Calibri"/>
        <family val="2"/>
        <charset val="204"/>
        <scheme val="minor"/>
      </rPr>
      <t>TBG LEAK</t>
    </r>
    <r>
      <rPr>
        <b/>
        <sz val="12"/>
        <color rgb="FF0000FF"/>
        <rFont val="Calibri"/>
        <family val="2"/>
        <scheme val="minor"/>
      </rPr>
      <t xml:space="preserve">, POOH W/ EXISTING ANCHORED S/R COMPL. ON 3.5" EUE TBG, </t>
    </r>
    <r>
      <rPr>
        <b/>
        <sz val="12"/>
        <color rgb="FFFF0000"/>
        <rFont val="Calibri"/>
        <family val="2"/>
        <charset val="204"/>
        <scheme val="minor"/>
      </rPr>
      <t>FOUND 2 FT LONGITUDINAL CRACK IN STD #42</t>
    </r>
    <r>
      <rPr>
        <b/>
        <sz val="12"/>
        <color rgb="FF0000FF"/>
        <rFont val="Calibri"/>
        <family val="2"/>
        <scheme val="minor"/>
      </rPr>
      <t>, RIH W/ 6" C/O ASSY, FOUND OBSTRUCTIONS @
(</t>
    </r>
    <r>
      <rPr>
        <b/>
        <sz val="12"/>
        <color rgb="FFFF0000"/>
        <rFont val="Calibri"/>
        <family val="2"/>
        <charset val="204"/>
        <scheme val="minor"/>
      </rPr>
      <t>5962 FT, 6089 FT, 6126 FT</t>
    </r>
    <r>
      <rPr>
        <b/>
        <sz val="12"/>
        <color rgb="FF0000FF"/>
        <rFont val="Calibri"/>
        <family val="2"/>
        <scheme val="minor"/>
      </rPr>
      <t xml:space="preserve">), TAGGED </t>
    </r>
    <r>
      <rPr>
        <b/>
        <sz val="12"/>
        <color rgb="FFFF0000"/>
        <rFont val="Calibri"/>
        <family val="2"/>
        <charset val="204"/>
        <scheme val="minor"/>
      </rPr>
      <t>BTM @ 6291'</t>
    </r>
    <r>
      <rPr>
        <b/>
        <sz val="12"/>
        <color rgb="FF0000FF"/>
        <rFont val="Calibri"/>
        <family val="2"/>
        <scheme val="minor"/>
      </rPr>
      <t xml:space="preserve">, </t>
    </r>
    <r>
      <rPr>
        <b/>
        <sz val="12"/>
        <color rgb="FF008000"/>
        <rFont val="Calibri"/>
        <family val="2"/>
        <charset val="204"/>
        <scheme val="minor"/>
      </rPr>
      <t>PERFORATE BAH-V (6100'-6106') 6 FT</t>
    </r>
    <r>
      <rPr>
        <b/>
        <sz val="12"/>
        <color rgb="FF0000FF"/>
        <rFont val="Calibri"/>
        <family val="2"/>
        <scheme val="minor"/>
      </rPr>
      <t xml:space="preserve">, RIH W/ S/R SELECTIVE COMPL. ON 3.5" EUE TBG, RIH W/ </t>
    </r>
    <r>
      <rPr>
        <b/>
        <sz val="12"/>
        <color rgb="FFFF0000"/>
        <rFont val="Calibri"/>
        <family val="2"/>
        <charset val="204"/>
        <scheme val="minor"/>
      </rPr>
      <t>1.75" DHP</t>
    </r>
    <r>
      <rPr>
        <b/>
        <sz val="12"/>
        <color rgb="FF0000FF"/>
        <rFont val="Calibri"/>
        <family val="2"/>
        <scheme val="minor"/>
      </rPr>
      <t>, S/R CONF. (</t>
    </r>
    <r>
      <rPr>
        <b/>
        <sz val="12"/>
        <color rgb="FFFF0000"/>
        <rFont val="Calibri"/>
        <family val="2"/>
        <charset val="204"/>
        <scheme val="minor"/>
      </rPr>
      <t>94X1"+118X7/8"+25X1"</t>
    </r>
    <r>
      <rPr>
        <b/>
        <sz val="12"/>
        <color rgb="FF0000FF"/>
        <rFont val="Calibri"/>
        <family val="2"/>
        <scheme val="minor"/>
      </rPr>
      <t xml:space="preserve">), </t>
    </r>
    <r>
      <rPr>
        <b/>
        <sz val="12"/>
        <color rgb="FFFF0000"/>
        <rFont val="Calibri"/>
        <family val="2"/>
        <charset val="204"/>
        <scheme val="minor"/>
      </rPr>
      <t>ON STREAM 1/3/21</t>
    </r>
  </si>
  <si>
    <t xml:space="preserve">94X 1'' + 120 X 7/8''+ 25X1" </t>
  </si>
  <si>
    <r>
      <t xml:space="preserve">*  R/U for Gharib S/L unit  and PCE.
                      *  RIH with 2.34" G.C, tagged killing SSD at 7545 ft ( S/L depth ).
*  RIH with 2.31" D2 shifting tool, </t>
    </r>
    <r>
      <rPr>
        <b/>
        <sz val="12"/>
        <color rgb="FFFF0000"/>
        <rFont val="Calibri"/>
        <family val="2"/>
        <charset val="204"/>
      </rPr>
      <t>Openned killing SSD at 7545 ft ( S/L depth)</t>
    </r>
    <r>
      <rPr>
        <b/>
        <sz val="12"/>
        <color rgb="FF0000FF"/>
        <rFont val="Calibri"/>
        <family val="2"/>
      </rPr>
      <t>,had clear indication for opening.
                      * R/D for Gharib S/L unit.</t>
    </r>
  </si>
  <si>
    <t>PLAN TO CHECK BY PROD. TEST</t>
  </si>
  <si>
    <t>ANCHOR CATCHER</t>
  </si>
  <si>
    <t>Pump is Hitting Down</t>
  </si>
  <si>
    <t>D-78 COND-II (APERGY)</t>
  </si>
  <si>
    <r>
      <t xml:space="preserve">POOH W/ 1.5" DHP
 * R/U for Gharib S/L , PCE.
- RIH with 2.84" G.C, tagged PSN at 6035 ft ( S/L depth ).
*  RIH with 2.75" D2 shifting tool, tagged SSD at 6100 ft ( S/L depth ). Opened same against </t>
    </r>
    <r>
      <rPr>
        <b/>
        <sz val="12"/>
        <color rgb="FF0000FF"/>
        <rFont val="Calibri"/>
        <family val="2"/>
        <charset val="204"/>
      </rPr>
      <t xml:space="preserve">B-I, III , had clear indication for opening .
RIH W /1.75" GROVED PLUNGER DHP, </t>
    </r>
    <r>
      <rPr>
        <b/>
        <sz val="12"/>
        <color rgb="FFFF0000"/>
        <rFont val="Calibri"/>
        <family val="2"/>
        <charset val="204"/>
      </rPr>
      <t>ON STREAM</t>
    </r>
  </si>
  <si>
    <t>NO PUMP ACTION , RESET DHP, ON STREAM</t>
  </si>
  <si>
    <r>
      <t xml:space="preserve">POOH W/1.75" DHP
RIH with 2.84" G.C, tagged P.S.N @ 6007 ft (S/L depth).
SET 2.56'' FWG at GF-nipple @ 6145 ft (S/L depth) to </t>
    </r>
    <r>
      <rPr>
        <b/>
        <sz val="12"/>
        <color rgb="FFFF0000"/>
        <rFont val="Calibri"/>
        <family val="2"/>
        <charset val="204"/>
        <scheme val="minor"/>
      </rPr>
      <t>isolate B-V</t>
    </r>
    <r>
      <rPr>
        <b/>
        <sz val="12"/>
        <color rgb="FF0000FF"/>
        <rFont val="Calibri"/>
        <family val="2"/>
        <scheme val="minor"/>
      </rPr>
      <t xml:space="preserve">
Opened SSD against  </t>
    </r>
    <r>
      <rPr>
        <b/>
        <sz val="12"/>
        <color rgb="FF379947"/>
        <rFont val="Calibri"/>
        <family val="2"/>
        <charset val="204"/>
        <scheme val="minor"/>
      </rPr>
      <t>B-I, B-III</t>
    </r>
    <r>
      <rPr>
        <b/>
        <sz val="12"/>
        <color rgb="FF0000FF"/>
        <rFont val="Calibri"/>
        <family val="2"/>
        <scheme val="minor"/>
      </rPr>
      <t xml:space="preserve"> @ 6068 ft (S/L depth)
RIH W/ 1.75" DHP , </t>
    </r>
    <r>
      <rPr>
        <b/>
        <sz val="12"/>
        <color rgb="FFFF0000"/>
        <rFont val="Calibri"/>
        <family val="2"/>
        <charset val="204"/>
        <scheme val="minor"/>
      </rPr>
      <t>ON STREAM</t>
    </r>
  </si>
  <si>
    <t>NO PUMP ACTION, R.TRIP W/ 1.75" DHP, ON STREAM</t>
  </si>
  <si>
    <t xml:space="preserve">89X1" + 124X7/8" + 25X1" </t>
  </si>
  <si>
    <t>AEB-IIID &amp; AEB-V</t>
  </si>
  <si>
    <r>
      <t xml:space="preserve">REPLACED X-TREE BY S/R WELLHEAD, RIH W/ 1.75" SLIM DHP ON S/R CONFG. (123X1''+  150 X 7/8''+25X1''), </t>
    </r>
    <r>
      <rPr>
        <b/>
        <sz val="12"/>
        <color rgb="FFFF0000"/>
        <rFont val="Calibri"/>
        <family val="2"/>
        <charset val="204"/>
      </rPr>
      <t>ON STREAM 17/3/2021</t>
    </r>
  </si>
  <si>
    <t>W.C=100% &amp; SALINITY= 66132 CL</t>
  </si>
  <si>
    <t>12''</t>
  </si>
  <si>
    <t>EXPRO #2 (TMU) AEB-IIID &amp; V
1.75" slim DHP</t>
  </si>
  <si>
    <r>
      <t xml:space="preserve">LOW PUMP EFF. , </t>
    </r>
    <r>
      <rPr>
        <b/>
        <sz val="14"/>
        <color rgb="FFFF0000"/>
        <rFont val="Calibri"/>
        <family val="2"/>
        <charset val="204"/>
      </rPr>
      <t>2</t>
    </r>
    <r>
      <rPr>
        <b/>
        <sz val="12"/>
        <color rgb="FF0000FF"/>
        <rFont val="Calibri"/>
        <family val="2"/>
      </rPr>
      <t xml:space="preserve"> R.TRIP , ON STREAM</t>
    </r>
  </si>
  <si>
    <t>SAMPLE ANALYSIS: 5% water soluble cpds (salts) , 31% organic cpds , 8% carbonates cpds , 12% iron cpds as iron sulfide and 44% acid insoluble matter as corr.product + sand .</t>
  </si>
  <si>
    <t>B-I, IV</t>
  </si>
  <si>
    <t>25*1" + 120*7/8" + 88*1"</t>
  </si>
  <si>
    <t>PEFORMED SPACE OUT FOR DHP</t>
  </si>
  <si>
    <t>B-IV</t>
  </si>
  <si>
    <t>25*1"+130*7/8"+83*1"</t>
  </si>
  <si>
    <t xml:space="preserve">  EXPRO #2 (TMU)
Freq=50 HZ, Cur.=120/125 A, USP/DSP= N/A/175 PSI</t>
  </si>
  <si>
    <r>
      <t xml:space="preserve">NO PUMP ACTION, R.TRIP W/ 2" DHP, </t>
    </r>
    <r>
      <rPr>
        <b/>
        <sz val="12"/>
        <color rgb="FFFF0000"/>
        <rFont val="Calibri"/>
        <family val="2"/>
        <charset val="204"/>
      </rPr>
      <t>CHANGED 25X1" MOLDED SINKER BAR</t>
    </r>
    <r>
      <rPr>
        <b/>
        <sz val="12"/>
        <color rgb="FF0000FF"/>
        <rFont val="Calibri"/>
        <family val="2"/>
      </rPr>
      <t>, S/R CONF. (</t>
    </r>
    <r>
      <rPr>
        <b/>
        <sz val="12"/>
        <color rgb="FFFF0000"/>
        <rFont val="Calibri"/>
        <family val="2"/>
        <charset val="204"/>
      </rPr>
      <t>25X1" MOLDED GUIDE+ 126X7/8"+134X1"</t>
    </r>
    <r>
      <rPr>
        <b/>
        <sz val="12"/>
        <color rgb="FF0000FF"/>
        <rFont val="Calibri"/>
        <family val="2"/>
      </rPr>
      <t xml:space="preserve">),TBG TEST, NOT HOLD, R.TRIP W/ 2" ANCHOR DHP, </t>
    </r>
    <r>
      <rPr>
        <b/>
        <sz val="12"/>
        <color rgb="FFFF0000"/>
        <rFont val="Calibri"/>
        <family val="2"/>
        <charset val="204"/>
      </rPr>
      <t>RET. 21 RODS</t>
    </r>
    <r>
      <rPr>
        <b/>
        <sz val="12"/>
        <color rgb="FF0000FF"/>
        <rFont val="Calibri"/>
        <family val="2"/>
      </rPr>
      <t xml:space="preserve">, </t>
    </r>
    <r>
      <rPr>
        <b/>
        <sz val="12"/>
        <color rgb="FF0000CC"/>
        <rFont val="Calibri"/>
        <family val="2"/>
        <charset val="204"/>
      </rPr>
      <t>S/R CONF. (((2*1"MOLDED GUIDE)+3*1")+ ((2*1"MOLDED GUIDE)+3*1") + ((2*1"MOLDED GUIDE)+3*1") + ((2*1"MOLDED GUIDE)+3*1") + ((2*1"MOLDED GUIDE)+3*1")+126X7/8"+113X1")</t>
    </r>
    <r>
      <rPr>
        <b/>
        <sz val="12"/>
        <color rgb="FF0000FF"/>
        <rFont val="Calibri"/>
        <family val="2"/>
      </rPr>
      <t xml:space="preserve">, </t>
    </r>
    <r>
      <rPr>
        <b/>
        <sz val="12"/>
        <color rgb="FFFF0000"/>
        <rFont val="Calibri"/>
        <family val="2"/>
        <charset val="204"/>
      </rPr>
      <t>ON STREAM</t>
    </r>
  </si>
  <si>
    <t>NO PUMP ACTION, R.TRIP W/ 1.75" GROOVED PLUNGER DHP, ON STREAM</t>
  </si>
  <si>
    <t>B-I  (5,866’- 5880) , (5932-5941)
B-III (5990- 5994) , (5998- 6004)
B-IV ( 6044-6057)
B-V (6180-6186)</t>
  </si>
  <si>
    <t>25*1" + 125*7/8" + 90*1"</t>
  </si>
  <si>
    <t>BAKER, (B-I,IV)</t>
  </si>
  <si>
    <t>Normal card  , P.FILLAGE +/- 99%</t>
  </si>
  <si>
    <t>EXPRO #2 (TMU) ,  Expected L.P.E., paln to perform R/T</t>
  </si>
  <si>
    <t xml:space="preserve"> EXPRO #2 (TMU), (B-IV)</t>
  </si>
  <si>
    <t xml:space="preserve">  EXPRO #2 (TMU), (2" Anchor DHP)</t>
  </si>
  <si>
    <t>test</t>
  </si>
  <si>
    <t xml:space="preserve">  EXPRO #2 (TMU)</t>
  </si>
  <si>
    <t>BAKER Sh.S. 10"</t>
  </si>
  <si>
    <t>S-88 COND-B (WFD)</t>
  </si>
  <si>
    <r>
      <rPr>
        <b/>
        <sz val="12"/>
        <color theme="1"/>
        <rFont val="Calibri"/>
        <family val="2"/>
        <charset val="204"/>
      </rPr>
      <t>ADD PERF IN B-I &amp; ADD B-IV</t>
    </r>
    <r>
      <rPr>
        <b/>
        <sz val="12"/>
        <color rgb="FFFF0000"/>
        <rFont val="Calibri"/>
        <family val="2"/>
        <charset val="204"/>
      </rPr>
      <t xml:space="preserve">
B-I, B-III ISOLATED BY SSD</t>
    </r>
    <r>
      <rPr>
        <b/>
        <sz val="12"/>
        <color rgb="FF008000"/>
        <rFont val="Calibri"/>
        <family val="2"/>
      </rPr>
      <t xml:space="preserve">
B-IV ONLY ON PROD.</t>
    </r>
  </si>
  <si>
    <t xml:space="preserve"> ADD PERF B-V (6180-6186) 6 FT
B-I,III,IV,V ON PROD.</t>
  </si>
  <si>
    <t>ADD PERF. IN B-I &amp; ADD B-IV
B-I,IV ON PROD.</t>
  </si>
  <si>
    <t>S-88, COND 2 (WFD)</t>
  </si>
  <si>
    <r>
      <t xml:space="preserve">
UNDER W/O DUE TO TBG LEAK &amp; ADD PERF., </t>
    </r>
    <r>
      <rPr>
        <b/>
        <sz val="12"/>
        <rFont val="Calibri"/>
        <family val="2"/>
        <charset val="204"/>
      </rPr>
      <t>FOUND CRACK IN 1st JT ABOVE P.S.N.</t>
    </r>
    <r>
      <rPr>
        <b/>
        <sz val="12"/>
        <color rgb="FFFF0000"/>
        <rFont val="Calibri"/>
        <family val="2"/>
        <charset val="204"/>
      </rPr>
      <t xml:space="preserve"> , </t>
    </r>
    <r>
      <rPr>
        <b/>
        <sz val="12"/>
        <color rgb="FF0000CC"/>
        <rFont val="Calibri"/>
        <family val="2"/>
        <charset val="204"/>
      </rPr>
      <t>TAGGED BTM AT 6272 FT W/6" C/O ASSY.</t>
    </r>
    <r>
      <rPr>
        <b/>
        <sz val="12"/>
        <color rgb="FFFF0000"/>
        <rFont val="Calibri"/>
        <family val="2"/>
        <charset val="204"/>
      </rPr>
      <t xml:space="preserve">, </t>
    </r>
    <r>
      <rPr>
        <b/>
        <sz val="12"/>
        <color rgb="FF008000"/>
        <rFont val="Calibri"/>
        <family val="2"/>
        <charset val="204"/>
      </rPr>
      <t>ADD PERF IN B-I (6004–6016) 12 FT P=400-600 PSI &amp; B-IV (6118-6132)' 14 ft P=700-1100 PSI, (6136-6144)' 8 ft P=700-1100 PSI,</t>
    </r>
    <r>
      <rPr>
        <b/>
        <sz val="12"/>
        <rFont val="Calibri"/>
        <family val="2"/>
        <charset val="204"/>
      </rPr>
      <t xml:space="preserve"> INSTALL SELECTIVE COMPL. ON 3-1/2" TBG</t>
    </r>
    <r>
      <rPr>
        <b/>
        <sz val="12"/>
        <color rgb="FF0000CC"/>
        <rFont val="Calibri"/>
        <family val="2"/>
        <charset val="204"/>
      </rPr>
      <t xml:space="preserve">, </t>
    </r>
    <r>
      <rPr>
        <b/>
        <sz val="12"/>
        <color rgb="FFFF0000"/>
        <rFont val="Calibri"/>
        <family val="2"/>
        <charset val="204"/>
      </rPr>
      <t>KEPT SSD CLOSED AGAINST B-I,III</t>
    </r>
    <r>
      <rPr>
        <b/>
        <sz val="12"/>
        <color rgb="FF0000CC"/>
        <rFont val="Calibri"/>
        <family val="2"/>
        <charset val="204"/>
      </rPr>
      <t xml:space="preserve"> , </t>
    </r>
    <r>
      <rPr>
        <b/>
        <sz val="12"/>
        <color rgb="FF008000"/>
        <rFont val="Calibri"/>
        <family val="2"/>
        <charset val="204"/>
      </rPr>
      <t>ONLY B-IV ON PROD.</t>
    </r>
    <r>
      <rPr>
        <b/>
        <sz val="12"/>
        <color rgb="FF0000CC"/>
        <rFont val="Calibri"/>
        <family val="2"/>
        <charset val="204"/>
      </rPr>
      <t xml:space="preserve">, RIH W/ 1.5" DHP ON S/R N-97 COND-B (APERGY) CONF. (25*1"+130*7/8"+83*1"), </t>
    </r>
    <r>
      <rPr>
        <b/>
        <sz val="12"/>
        <color rgb="FFFF0000"/>
        <rFont val="Calibri"/>
        <family val="2"/>
        <charset val="204"/>
      </rPr>
      <t xml:space="preserve">ON STREAM 5/4/2021 </t>
    </r>
  </si>
  <si>
    <t>N-97, COND. 2 (APERGY)</t>
  </si>
  <si>
    <t>PERFORM SPACE OUT FOR DHP</t>
  </si>
  <si>
    <r>
      <rPr>
        <b/>
        <sz val="12"/>
        <color rgb="FFFF0000"/>
        <rFont val="Calibri"/>
        <family val="2"/>
        <charset val="204"/>
      </rPr>
      <t>UNDER W/O DUE TO TBG LEAK &amp; ADD PERF &amp; RE-PERF</t>
    </r>
    <r>
      <rPr>
        <b/>
        <sz val="12"/>
        <color rgb="FF0000FF"/>
        <rFont val="Calibri"/>
        <family val="2"/>
      </rPr>
      <t xml:space="preserve">, </t>
    </r>
    <r>
      <rPr>
        <b/>
        <sz val="12"/>
        <rFont val="Calibri"/>
        <family val="2"/>
        <charset val="204"/>
      </rPr>
      <t>NO CRACKS VISUALLY NOTICED</t>
    </r>
    <r>
      <rPr>
        <b/>
        <sz val="12"/>
        <color rgb="FF0000FF"/>
        <rFont val="Calibri"/>
        <family val="2"/>
      </rPr>
      <t xml:space="preserve">, TAGGED BTM AT 6230 FT BY 6"C/O ASSY., </t>
    </r>
    <r>
      <rPr>
        <b/>
        <sz val="12"/>
        <color rgb="FF008000"/>
        <rFont val="Calibri"/>
        <family val="2"/>
        <charset val="204"/>
      </rPr>
      <t>ADD PERF IN B-I (5922-5930) 8 FT P=1100 PSI, (5968-5974) 6 FT P=1100 PSI, B-IV (6060-6064) 4 FT P=1925 PSI &amp; RE-PERF B-I  (5881-5893), (5897-5915)</t>
    </r>
    <r>
      <rPr>
        <b/>
        <sz val="12"/>
        <color rgb="FF0000FF"/>
        <rFont val="Calibri"/>
        <family val="2"/>
      </rPr>
      <t xml:space="preserve">, </t>
    </r>
    <r>
      <rPr>
        <b/>
        <sz val="12"/>
        <rFont val="Calibri"/>
        <family val="2"/>
        <charset val="204"/>
      </rPr>
      <t>INSTALL SELECTIVE COMPL. ON 3-1/2" EUE TBG</t>
    </r>
    <r>
      <rPr>
        <b/>
        <sz val="12"/>
        <color rgb="FF0000FF"/>
        <rFont val="Calibri"/>
        <family val="2"/>
      </rPr>
      <t xml:space="preserve">, </t>
    </r>
    <r>
      <rPr>
        <b/>
        <sz val="12"/>
        <color rgb="FFFF0000"/>
        <rFont val="Calibri"/>
        <family val="2"/>
        <charset val="204"/>
      </rPr>
      <t>OPENED SSD AGAINST B-I &amp; CHECK FLOW</t>
    </r>
    <r>
      <rPr>
        <b/>
        <sz val="12"/>
        <color rgb="FF0000FF"/>
        <rFont val="Calibri"/>
        <family val="2"/>
      </rPr>
      <t xml:space="preserve">, </t>
    </r>
    <r>
      <rPr>
        <b/>
        <sz val="12"/>
        <color rgb="FF008000"/>
        <rFont val="Calibri"/>
        <family val="2"/>
        <charset val="204"/>
      </rPr>
      <t>ALL  INTERVALS ON PROD. B-I,IV</t>
    </r>
    <r>
      <rPr>
        <b/>
        <sz val="12"/>
        <color rgb="FF0000FF"/>
        <rFont val="Calibri"/>
        <family val="2"/>
      </rPr>
      <t xml:space="preserve">, RIH W/1.75" DHP ELKAM ALLOY STEEL ON S/R S-88 COND-B (WFD) CONFG (25*1" + 120*7/8" + 88*1"), R/U 640 M-II, S.S=8", S.L.=112" , </t>
    </r>
    <r>
      <rPr>
        <b/>
        <sz val="12"/>
        <color rgb="FFFF0000"/>
        <rFont val="Calibri"/>
        <family val="2"/>
        <charset val="204"/>
      </rPr>
      <t>ON STREAM ON 2/4/2021</t>
    </r>
  </si>
  <si>
    <t>B-I, B-III ,IV</t>
  </si>
  <si>
    <t>BAKER, AFTER W/O, B-I, III, IV, V</t>
  </si>
  <si>
    <t xml:space="preserve">BAKER  , AFTER W/O  </t>
  </si>
  <si>
    <r>
      <t>FINISHED DRILLING,</t>
    </r>
    <r>
      <rPr>
        <b/>
        <sz val="12"/>
        <color rgb="FFFF0000"/>
        <rFont val="Calibri"/>
        <family val="2"/>
      </rPr>
      <t xml:space="preserve"> </t>
    </r>
    <r>
      <rPr>
        <b/>
        <sz val="12"/>
        <color rgb="FF0000FF"/>
        <rFont val="Calibri"/>
        <family val="2"/>
      </rPr>
      <t>COMPLETED AS OIL PRODUCER</t>
    </r>
    <r>
      <rPr>
        <b/>
        <sz val="12"/>
        <color theme="1"/>
        <rFont val="Calibri"/>
        <family val="2"/>
        <charset val="204"/>
      </rPr>
      <t>, TAGGED BTM AT 11689 FT BY 6" C/O ASSY.,</t>
    </r>
    <r>
      <rPr>
        <b/>
        <sz val="12"/>
        <color rgb="FFFF0000"/>
        <rFont val="Calibri"/>
        <family val="2"/>
      </rPr>
      <t xml:space="preserve"> </t>
    </r>
    <r>
      <rPr>
        <b/>
        <sz val="12"/>
        <color rgb="FF008000"/>
        <rFont val="Calibri"/>
        <family val="2"/>
        <charset val="204"/>
      </rPr>
      <t xml:space="preserve">PERFORATED MASAJID (11,574 – 11,634) 60 FT Pr= 2700 PSI Tr= 270 F , </t>
    </r>
    <r>
      <rPr>
        <b/>
        <sz val="12"/>
        <color rgb="FF0000CC"/>
        <rFont val="Calibri"/>
        <family val="2"/>
        <charset val="204"/>
      </rPr>
      <t xml:space="preserve">INSTALL N.F COMPLETION ON 3-1/2" VAM-TOP TBG.
** LIFTING THE WELL BY N2, CONSUMED 6000 GALS, </t>
    </r>
    <r>
      <rPr>
        <b/>
        <sz val="12"/>
        <color rgb="FFFF0000"/>
        <rFont val="Calibri"/>
        <family val="2"/>
        <charset val="204"/>
      </rPr>
      <t>HAD RETURN: WATER ,N2 &amp; OIL TRACES WITH THE FOLLOWING PARAMETERS: (C.T DEPTH= 11000 FT  CIRC.P= 2500 PSI   CIRC.RATE= 400 SCF/M   WHP= 86 PSI)</t>
    </r>
    <r>
      <rPr>
        <b/>
        <sz val="12"/>
        <color rgb="FF0000FF"/>
        <rFont val="Calibri"/>
        <family val="2"/>
      </rPr>
      <t xml:space="preserve">
** DIVERTED TO EXPRO TEST PACKAGE, AVG.TEST. DATA: (GROSS= 663 BFPD  GAS RATE= .558 SCF/M   W.C=98%    SALINITY=205000 NACL)
** POOH W/ C.T, OBSERVED WELL ON FLARE PIT, HAD NO RETURN </t>
    </r>
  </si>
  <si>
    <t>MASAJID (11,574 – 11,634) 60 FT</t>
  </si>
  <si>
    <t>WELL (N.F) : BASMA-3</t>
  </si>
  <si>
    <t xml:space="preserve">BAKER , AFTER R/T  </t>
  </si>
  <si>
    <t xml:space="preserve">B-IV </t>
  </si>
  <si>
    <r>
      <t xml:space="preserve">B-IV </t>
    </r>
    <r>
      <rPr>
        <b/>
        <sz val="12"/>
        <color rgb="FFFF0000"/>
        <rFont val="Calibri"/>
        <family val="2"/>
        <charset val="204"/>
      </rPr>
      <t xml:space="preserve"> (Isolated B-I against SSD)</t>
    </r>
  </si>
  <si>
    <r>
      <rPr>
        <b/>
        <sz val="12"/>
        <color rgb="FFFF0000"/>
        <rFont val="Calibri"/>
        <family val="2"/>
        <charset val="204"/>
      </rPr>
      <t>B-I (5881-5893),(5897-5917)(5922-5930),(5968-5974) ISOLATED AGAINST SSD</t>
    </r>
    <r>
      <rPr>
        <b/>
        <sz val="12"/>
        <color rgb="FF008000"/>
        <rFont val="Calibri"/>
        <family val="2"/>
        <charset val="204"/>
      </rPr>
      <t xml:space="preserve">
B-IV (6060-6064)</t>
    </r>
  </si>
  <si>
    <t>LOW PUMP EFF., R.TRIP, ON STREAM</t>
  </si>
  <si>
    <r>
      <t xml:space="preserve">NO PUMP ACTION, R.TRIP, RET. 5X1" RODS, </t>
    </r>
    <r>
      <rPr>
        <b/>
        <sz val="12"/>
        <color rgb="FFFF0000"/>
        <rFont val="Calibri"/>
        <family val="2"/>
        <charset val="204"/>
      </rPr>
      <t>SET PUMP AT 4925 FT,</t>
    </r>
    <r>
      <rPr>
        <b/>
        <sz val="12"/>
        <color rgb="FF0000FF"/>
        <rFont val="Calibri"/>
        <family val="2"/>
      </rPr>
      <t xml:space="preserve"> TBG.TEST HOLD, ON STREAM</t>
    </r>
  </si>
  <si>
    <t>TOT. RET. 35 RODS</t>
  </si>
  <si>
    <r>
      <t xml:space="preserve"> POOH W/ 1.5" DHP
1st run , RIH with 2.84" G.C. , tagged P.S.N @ 6047 ft (S/L Depth), Detected F.L @2700 Ft.
2nd run , RIH with 2.75" D2-Shifting tool , latched SSD against  B-I &amp; III @ 6110 ft (S/L depth), worked on it , </t>
    </r>
    <r>
      <rPr>
        <b/>
        <sz val="12"/>
        <color rgb="FF008000"/>
        <rFont val="Calibri"/>
        <family val="2"/>
        <charset val="204"/>
      </rPr>
      <t>opened ok</t>
    </r>
    <r>
      <rPr>
        <b/>
        <sz val="12"/>
        <color rgb="FF0000CC"/>
        <rFont val="Calibri"/>
        <family val="2"/>
      </rPr>
      <t xml:space="preserve"> , Checked tool on surface, found not sheared
 Now </t>
    </r>
    <r>
      <rPr>
        <b/>
        <sz val="12"/>
        <color rgb="FFFF0000"/>
        <rFont val="Calibri"/>
        <family val="2"/>
        <charset val="204"/>
      </rPr>
      <t xml:space="preserve">B-I, III &amp; IV </t>
    </r>
    <r>
      <rPr>
        <b/>
        <sz val="12"/>
        <color rgb="FF0000CC"/>
        <rFont val="Calibri"/>
        <family val="2"/>
      </rPr>
      <t>on prod.
RIH W/ 1.75" DHP, ON STREAM</t>
    </r>
  </si>
  <si>
    <r>
      <t xml:space="preserve">(Closed SSD against B-I )                                                                                                                                                             
                       - POOH WITH 1.75" DHP ELKAM ALLOY STEEL
                       - RIH with 2.84" G.C. , Tagged P.S.N. at 5960 ft (S.L. depth), POOH.
                       - RIH with 2.75" D2 shifting tool, latched SSD at 6026ft (S.L. depth), </t>
    </r>
    <r>
      <rPr>
        <b/>
        <sz val="12"/>
        <color rgb="FFFF0000"/>
        <rFont val="Calibri"/>
        <family val="2"/>
        <charset val="204"/>
      </rPr>
      <t xml:space="preserve">Closed SSD against B-I
                       </t>
    </r>
    <r>
      <rPr>
        <b/>
        <sz val="12"/>
        <color rgb="FF0000CC"/>
        <rFont val="Calibri"/>
        <family val="2"/>
        <charset val="204"/>
      </rPr>
      <t>- RIH W/ 1.75" DHP, ON STREAM</t>
    </r>
    <r>
      <rPr>
        <b/>
        <sz val="12"/>
        <color rgb="FF0000FF"/>
        <rFont val="Calibri"/>
        <family val="2"/>
      </rPr>
      <t xml:space="preserve">
                         ** </t>
    </r>
    <r>
      <rPr>
        <b/>
        <sz val="12"/>
        <color rgb="FF008000"/>
        <rFont val="Calibri"/>
        <family val="2"/>
        <charset val="204"/>
      </rPr>
      <t xml:space="preserve">B-IV </t>
    </r>
    <r>
      <rPr>
        <b/>
        <sz val="12"/>
        <color rgb="FF0000FF"/>
        <rFont val="Calibri"/>
        <family val="2"/>
      </rPr>
      <t>only on production .</t>
    </r>
  </si>
  <si>
    <t xml:space="preserve">1.75" DHP </t>
  </si>
  <si>
    <t>BAKER , B-I,III,IV   , W.C. UNDER CLOSE MONITORING</t>
  </si>
  <si>
    <r>
      <t xml:space="preserve">                                          - SIWHP: zero
                                         - RIH with RB pulling tool, latched prong, retrieved same, POOH.
                                         - RIH with GS pulling tool, latched 2.81" PX-Plug,   retrieved same, POOH.
                                         - RIH with 2.63" G.C, tagged F.nipple at 11580 ft (S/L depth), POOH.
                                         - RIH with </t>
    </r>
    <r>
      <rPr>
        <b/>
        <sz val="12"/>
        <color rgb="FFFF0000"/>
        <rFont val="Calibri"/>
        <family val="2"/>
        <charset val="204"/>
      </rPr>
      <t>2 MG's on bomp hanger, set same at R-nipple</t>
    </r>
    <r>
      <rPr>
        <b/>
        <sz val="12"/>
        <color rgb="FF0000FF"/>
        <rFont val="Calibri"/>
        <family val="2"/>
      </rPr>
      <t xml:space="preserve">, POOH.
</t>
    </r>
  </si>
  <si>
    <t>BAKER
Freq=50 HZ, Cur.=33 A, USP/DSP= 290/162 PSI</t>
  </si>
  <si>
    <t>BAKER (B-IV ONLY ON PROD.)</t>
  </si>
  <si>
    <r>
      <t xml:space="preserve">* R/U FOR SAPESCO C/T, PRESSURE TEST FOR PCE, OK.
* PERGED C.T BY N2, START RIH WHILE PUMPING N2 TO 8000 FT.
   * C.T. @ 8000 ft : Cir. Rate: 400 SCFM, Cir. Press: 1330 Psi, WHP : Reached 270 Psi, Dropped T/40 Psi Ann. Press.= Zero, return (N2+Water: 210000 Nacl)
                  * C.T. @ 11000 ft : Cir. Rate: 400 SCFM, Cir. Press: F/3200 Psi T/2200 psi, WHP : (F/ 380  T/40 ) Psi Ann. Press.= Zero, return (N2+Water: 210000 Nacl)
</t>
    </r>
    <r>
      <rPr>
        <b/>
        <sz val="14"/>
        <color rgb="FFFF0000"/>
        <rFont val="Calibri"/>
        <family val="2"/>
        <charset val="204"/>
      </rPr>
      <t>* N2 consumed :4000 gal</t>
    </r>
    <r>
      <rPr>
        <b/>
        <sz val="12"/>
        <color rgb="FF0000FF"/>
        <rFont val="Calibri"/>
        <family val="2"/>
      </rPr>
      <t xml:space="preserve">
*  POOH w/ C.T. to surface and R/D.</t>
    </r>
  </si>
  <si>
    <r>
      <t xml:space="preserve">  -SIWHP = zero psi,
  - R/U for Gharib S/L., RIH with 2.5" JUC pulling tool, Latched M.Gs @ 11598 f
  - POOH with M.G while performing static gradient survey each 500 ft from 11500 ft till surface,R/D for Gharib S/L.
  ** Pressure survey data: </t>
    </r>
    <r>
      <rPr>
        <b/>
        <sz val="12"/>
        <color rgb="FFFF0000"/>
        <rFont val="Calibri"/>
        <family val="2"/>
        <charset val="204"/>
      </rPr>
      <t>Ps= 4295 psi &amp; BHT= 265 F at depth 11597 ft , Gr= 0.47 psi/ft ( water ) F/ 11597 ft T/ 2500 ft,  Gr= zero psi/ft F/ 2500 ft T/ surfsce.</t>
    </r>
  </si>
  <si>
    <t>TOTAL RET. (45 ) RODS</t>
  </si>
  <si>
    <t>SPACE OUT FOR DHP , ON STREAM.</t>
  </si>
  <si>
    <t>TOTAL RET. (55 ) RODS</t>
  </si>
  <si>
    <t>BAKER , plan to verify losses by D.F.L.</t>
  </si>
  <si>
    <t>2 "  ANCHOR PUMP</t>
  </si>
  <si>
    <t>TOTAL RET. (56 ) RODS</t>
  </si>
  <si>
    <r>
      <t>DOWN  DUE TO VSD INTERNAL TRIP REASON (FAN COOLER PROBLEM), FIXED OK ,</t>
    </r>
    <r>
      <rPr>
        <b/>
        <sz val="12"/>
        <color rgb="FFFF0000"/>
        <rFont val="Calibri"/>
        <family val="2"/>
      </rPr>
      <t xml:space="preserve"> ON STREAM</t>
    </r>
  </si>
  <si>
    <r>
      <t xml:space="preserve"> POOH W/ 1.75" DHP
RIH with 2.84" G.C. , tagged P.S.N @ 6035 ft (S/L Depth), Detected F.L @2600 Ft.
RIH with 2.75" D2-Shifting tool , latched SSD @ 6100 ft (S/L depth),  Closed ( against B-I &amp; III ). , Checked tool on surface, found not sheared
</t>
    </r>
    <r>
      <rPr>
        <b/>
        <sz val="12"/>
        <color rgb="FF379947"/>
        <rFont val="Calibri"/>
        <family val="2"/>
      </rPr>
      <t xml:space="preserve"> B- IV</t>
    </r>
    <r>
      <rPr>
        <b/>
        <sz val="12"/>
        <color rgb="FFFF0000"/>
        <rFont val="Calibri"/>
        <family val="2"/>
        <charset val="204"/>
      </rPr>
      <t xml:space="preserve">  Only </t>
    </r>
    <r>
      <rPr>
        <b/>
        <sz val="12"/>
        <color rgb="FF0000CC"/>
        <rFont val="Calibri"/>
        <family val="2"/>
      </rPr>
      <t>on prod.
RIH W/</t>
    </r>
    <r>
      <rPr>
        <b/>
        <sz val="12"/>
        <color rgb="FFFF0000"/>
        <rFont val="Calibri"/>
        <family val="2"/>
      </rPr>
      <t xml:space="preserve"> 1.5" DHP</t>
    </r>
    <r>
      <rPr>
        <b/>
        <sz val="12"/>
        <color rgb="FF0000CC"/>
        <rFont val="Calibri"/>
        <family val="2"/>
      </rPr>
      <t>, ON STREAM</t>
    </r>
  </si>
  <si>
    <t>LOW PUMP EFF, R.TRIP W/1.75" DHP, ON STREAM</t>
  </si>
  <si>
    <r>
      <t>NO PUMP ACTION,RET. (5)*1" RODS, TBG.TEST NOT HOLD, R.TRIP W/ 1.75" ANCHOR PUMP, SET AT SAME LAST DEPTH (RET.Total 45 RODS  ) TBG.TEST, HOLD,</t>
    </r>
    <r>
      <rPr>
        <b/>
        <sz val="12"/>
        <color rgb="FFFF0000"/>
        <rFont val="Calibri"/>
        <family val="2"/>
        <charset val="204"/>
      </rPr>
      <t>SET PUMP AT 4675 FT</t>
    </r>
    <r>
      <rPr>
        <b/>
        <sz val="12"/>
        <color rgb="FF0000FF"/>
        <rFont val="Calibri"/>
        <family val="2"/>
      </rPr>
      <t xml:space="preserve">, ON STREAM </t>
    </r>
    <r>
      <rPr>
        <b/>
        <sz val="12"/>
        <color rgb="FFFF0000"/>
        <rFont val="Calibri"/>
        <family val="2"/>
        <charset val="204"/>
      </rPr>
      <t>28/4/2021</t>
    </r>
  </si>
  <si>
    <r>
      <t xml:space="preserve">NO PUMP ACTION,RET. (5)*1" RODS , STARTED ,FOUND ACTION &amp; SUCTION , R.TRIP W/ 1.75" ANCHOR PUMP , RET.(5)*1",  </t>
    </r>
    <r>
      <rPr>
        <b/>
        <sz val="12"/>
        <color rgb="FFFF0000"/>
        <rFont val="Calibri"/>
        <family val="2"/>
      </rPr>
      <t>SET AT  DEPTH  4425 FT</t>
    </r>
    <r>
      <rPr>
        <b/>
        <sz val="12"/>
        <color rgb="FF0000FF"/>
        <rFont val="Calibri"/>
        <family val="2"/>
      </rPr>
      <t xml:space="preserve"> ,STARTED THE WELL  ON STREAM.</t>
    </r>
  </si>
  <si>
    <r>
      <t xml:space="preserve">NO PUMP ACTION, SPACE-IN FOR ANCHOR PUMP, FOUND ACTION &amp; SUCTION, </t>
    </r>
    <r>
      <rPr>
        <b/>
        <sz val="12"/>
        <color rgb="FFFF0000"/>
        <rFont val="Calibri"/>
        <family val="2"/>
      </rPr>
      <t>R.TRIP</t>
    </r>
    <r>
      <rPr>
        <b/>
        <sz val="12"/>
        <color rgb="FF0000FF"/>
        <rFont val="Calibri"/>
        <family val="2"/>
      </rPr>
      <t xml:space="preserve">, RET. 1 X 1" RODS,  </t>
    </r>
    <r>
      <rPr>
        <b/>
        <sz val="12"/>
        <color rgb="FFFF0000"/>
        <rFont val="Calibri"/>
        <family val="2"/>
        <charset val="204"/>
      </rPr>
      <t>SET PUMP AT  DEPTH  4400 FT</t>
    </r>
    <r>
      <rPr>
        <b/>
        <sz val="12"/>
        <color rgb="FF0000FF"/>
        <rFont val="Calibri"/>
        <family val="2"/>
      </rPr>
      <t>, TBG.TEST, HOLD OK, ON STREAM.</t>
    </r>
  </si>
  <si>
    <r>
      <rPr>
        <b/>
        <sz val="12"/>
        <color rgb="FFFF0000"/>
        <rFont val="Calibri"/>
        <family val="2"/>
        <charset val="204"/>
      </rPr>
      <t xml:space="preserve">B-I (5910-5920), (6004-6016)  
B-III (6080-6108) ISOLATED BY SSD </t>
    </r>
    <r>
      <rPr>
        <b/>
        <sz val="12"/>
        <color rgb="FF008000"/>
        <rFont val="Calibri"/>
        <family val="2"/>
        <charset val="204"/>
      </rPr>
      <t xml:space="preserve">
B-IV (6118-6132), (6136-6144)</t>
    </r>
  </si>
  <si>
    <t>EXPRO # 2 (TMU) EXPECTED LPE</t>
  </si>
  <si>
    <t>INC. SH.S F/8" T/10"</t>
  </si>
  <si>
    <t>10 "</t>
  </si>
  <si>
    <t xml:space="preserve">                                         EXPRO #2 (TMU)                                            2" Anch. Pump</t>
  </si>
  <si>
    <t>S.F.L FOR B-I,III</t>
  </si>
  <si>
    <t>AFTEF TOTAL RET. (56 ) RODS</t>
  </si>
  <si>
    <r>
      <t>WELL ( ESP )</t>
    </r>
    <r>
      <rPr>
        <sz val="16"/>
        <rFont val="Calibri"/>
        <family val="2"/>
      </rPr>
      <t xml:space="preserve"> :</t>
    </r>
    <r>
      <rPr>
        <b/>
        <sz val="16"/>
        <rFont val="Calibri"/>
        <family val="2"/>
      </rPr>
      <t xml:space="preserve">   FULLA-1X</t>
    </r>
  </si>
  <si>
    <t>ROD NO. (47X7/8") PARTED, FISHED OK, R.TRIP, ON STREAM</t>
  </si>
  <si>
    <t>WELL ( S/R ) :    DORRA-41</t>
  </si>
  <si>
    <r>
      <rPr>
        <b/>
        <sz val="12"/>
        <rFont val="Calibri"/>
        <family val="2"/>
        <charset val="204"/>
      </rPr>
      <t>STATIC PARAMETERS</t>
    </r>
    <r>
      <rPr>
        <b/>
        <sz val="12"/>
        <color rgb="FF0000FF"/>
        <rFont val="Calibri"/>
        <family val="2"/>
      </rPr>
      <t xml:space="preserve"> </t>
    </r>
    <r>
      <rPr>
        <b/>
        <sz val="12"/>
        <color rgb="FFFF0000"/>
        <rFont val="Calibri"/>
        <family val="2"/>
        <charset val="204"/>
      </rPr>
      <t>(PI/PD = 2895/2893 PSI)</t>
    </r>
    <r>
      <rPr>
        <b/>
        <sz val="12"/>
        <color rgb="FF0000FF"/>
        <rFont val="Calibri"/>
        <family val="2"/>
      </rPr>
      <t xml:space="preserve">, STARTED WITH THE FOLLOWING PARAMETERS: 
</t>
    </r>
    <r>
      <rPr>
        <b/>
        <sz val="12"/>
        <color rgb="FFFF0000"/>
        <rFont val="Calibri"/>
        <family val="2"/>
        <charset val="204"/>
      </rPr>
      <t>(FREQ. = 40 HZ, PI/PD = 2650/3100 PSI, TI/TM = 216/238 F, CURR. = 47 A)</t>
    </r>
    <r>
      <rPr>
        <b/>
        <sz val="12"/>
        <color rgb="FF0000FF"/>
        <rFont val="Calibri"/>
        <family val="2"/>
      </rPr>
      <t xml:space="preserve">, 
</t>
    </r>
    <r>
      <rPr>
        <b/>
        <sz val="12"/>
        <rFont val="Calibri"/>
        <family val="2"/>
        <charset val="204"/>
      </rPr>
      <t>INCREASED FREQ. T/45 HZ, WHP T/950 PSI</t>
    </r>
    <r>
      <rPr>
        <b/>
        <sz val="12"/>
        <color rgb="FF0000FF"/>
        <rFont val="Calibri"/>
        <family val="2"/>
      </rPr>
      <t xml:space="preserve">, CURRENT PARAMETERS: 
</t>
    </r>
    <r>
      <rPr>
        <b/>
        <sz val="12"/>
        <color rgb="FFFF0000"/>
        <rFont val="Calibri"/>
        <family val="2"/>
        <charset val="204"/>
      </rPr>
      <t>(FREQ. = 45 HZ, WHP=950 PSI, PI/PD = 1865/3365 PSI, TI/TM = 222/255 F, CURR. = 52 A)</t>
    </r>
  </si>
  <si>
    <r>
      <t xml:space="preserve">INCREASED WHP T/1100 PSI CURRENT PARAMETERS: 
</t>
    </r>
    <r>
      <rPr>
        <b/>
        <sz val="12"/>
        <color rgb="FFFF0000"/>
        <rFont val="Calibri"/>
        <family val="2"/>
        <charset val="204"/>
      </rPr>
      <t>(FREQ. = 45 HZ, WHP=1100 PSI, PI/PD = 1850/3595 PSI, TI/TM = 222/256 F, CURR. = 49 A)</t>
    </r>
  </si>
  <si>
    <t>AEB-I  (8,161' – 8,174')
AEB-I (8,197' – 8,203')
AEB-I (8,253' – 8,264')</t>
  </si>
  <si>
    <r>
      <rPr>
        <b/>
        <sz val="12"/>
        <color rgb="FFFF0000"/>
        <rFont val="Calibri"/>
        <family val="2"/>
        <charset val="204"/>
      </rPr>
      <t>FINISHED DRILLING</t>
    </r>
    <r>
      <rPr>
        <b/>
        <sz val="12"/>
        <color rgb="FF0000FF"/>
        <rFont val="Calibri"/>
        <family val="2"/>
      </rPr>
      <t xml:space="preserve"> THE WELL AS OIL PRODUCER BY ESP SYSTEM, </t>
    </r>
    <r>
      <rPr>
        <b/>
        <sz val="12"/>
        <color rgb="FFFF0000"/>
        <rFont val="Calibri"/>
        <family val="2"/>
        <charset val="204"/>
      </rPr>
      <t>PERFORATED BY TCP HANGER GUN;</t>
    </r>
    <r>
      <rPr>
        <b/>
        <sz val="12"/>
        <color rgb="FF0000FF"/>
        <rFont val="Calibri"/>
        <family val="2"/>
      </rPr>
      <t xml:space="preserve">
</t>
    </r>
    <r>
      <rPr>
        <b/>
        <sz val="12"/>
        <color rgb="FF339933"/>
        <rFont val="Calibri"/>
        <family val="2"/>
        <charset val="204"/>
      </rPr>
      <t>AEB-I  (8,161' – 8,174') , AEB-I (8,197' – 8,203') &amp; AEB-I (8,253' – 8,264')</t>
    </r>
    <r>
      <rPr>
        <b/>
        <sz val="12"/>
        <color rgb="FF0000FF"/>
        <rFont val="Calibri"/>
        <family val="2"/>
      </rPr>
      <t xml:space="preserve">
</t>
    </r>
    <r>
      <rPr>
        <b/>
        <sz val="12"/>
        <rFont val="Calibri"/>
        <family val="2"/>
        <charset val="204"/>
      </rPr>
      <t>INSTALL ESP COMPL. ON 3.5" TBG</t>
    </r>
    <r>
      <rPr>
        <b/>
        <sz val="12"/>
        <color rgb="FF0000FF"/>
        <rFont val="Calibri"/>
        <family val="2"/>
      </rPr>
      <t xml:space="preserve">, RIH W/ 538 CENTURION FLEX 47 SSD, 132 STAGES PUMPS TO DEPTH 7040 FT, STARTED THE WELL, DETECTED RIGHT ROTATION @ 
</t>
    </r>
    <r>
      <rPr>
        <b/>
        <sz val="12"/>
        <color rgb="FFFF0000"/>
        <rFont val="Calibri"/>
        <family val="2"/>
        <charset val="204"/>
      </rPr>
      <t xml:space="preserve">(FREQ. = 40 HZ, CUR. = 50 A, Ti/Tm = 209/245 F, Pi/Pd = 2760/3305 PSI), </t>
    </r>
    <r>
      <rPr>
        <b/>
        <sz val="12"/>
        <color rgb="FF0000FF"/>
        <rFont val="Calibri"/>
        <family val="2"/>
      </rPr>
      <t xml:space="preserve">
STOPPED THE WELL, REFILLED BY 18 BBL, PERFORMED 2 NEGATIVE PRESSURE PULSES TO ACTIVATE TCP GUN HANGER (QCT SYSTEM)</t>
    </r>
  </si>
  <si>
    <r>
      <t xml:space="preserve">De-Rate for ESP Motor, Increased WHP F/900 Psi T/1100 Psi with the Following Parameters:
</t>
    </r>
    <r>
      <rPr>
        <b/>
        <sz val="12"/>
        <color rgb="FF0000FF"/>
        <rFont val="Calibri"/>
        <family val="2"/>
        <charset val="204"/>
      </rPr>
      <t>FREQ=45 HZ, CUR.= 43  A, PI/PD= 1730/3695 PSI, TI/TM= 221/255 F,</t>
    </r>
    <r>
      <rPr>
        <b/>
        <sz val="12"/>
        <color rgb="FFFF0000"/>
        <rFont val="Calibri"/>
        <family val="2"/>
        <charset val="204"/>
      </rPr>
      <t xml:space="preserve"> USP = 1100 PSI</t>
    </r>
  </si>
  <si>
    <r>
      <t xml:space="preserve">EXPRO #2 (TMU),
FREQ=45 HZ, CUR.= 51  A, PI/PD= 1855/3465 PSI, 
TI/TM= 222/255 F, </t>
    </r>
    <r>
      <rPr>
        <b/>
        <sz val="12"/>
        <color rgb="FFFF0000"/>
        <rFont val="Calibri"/>
        <family val="2"/>
        <charset val="204"/>
      </rPr>
      <t>USP = 950 PSI</t>
    </r>
  </si>
  <si>
    <r>
      <t xml:space="preserve">EXPRO #2 (TMU),
FREQ=45 HZ, CUR.= 49 A, PI/PD= 1850/3595 PSI, 
TI/TM= 222/256 F, </t>
    </r>
    <r>
      <rPr>
        <b/>
        <sz val="12"/>
        <color rgb="FFFF0000"/>
        <rFont val="Calibri"/>
        <family val="2"/>
        <charset val="204"/>
      </rPr>
      <t>USP = 1100 PSI</t>
    </r>
  </si>
  <si>
    <r>
      <t xml:space="preserve">EXPRO #2 (TMU),
FREQ=45 HZ, CUR.= 47.9 A, PI/PD= 1760/3280 PSI, 
TI/TM= 223/255 F, </t>
    </r>
    <r>
      <rPr>
        <b/>
        <sz val="12"/>
        <color rgb="FFFF0000"/>
        <rFont val="Calibri"/>
        <family val="2"/>
        <charset val="204"/>
      </rPr>
      <t>USP = 1100 PSI 
AVG F/6:30 PM T/12:00 AM</t>
    </r>
  </si>
  <si>
    <r>
      <t xml:space="preserve">EXPRO #2 (TMU),
FREQ=45 HZ, CUR.= 48.5 A, PI/PD= 1525/3280 PSI, 
TI/TM= 223/255 F, </t>
    </r>
    <r>
      <rPr>
        <b/>
        <sz val="12"/>
        <color rgb="FFFF0000"/>
        <rFont val="Calibri"/>
        <family val="2"/>
        <charset val="204"/>
      </rPr>
      <t>USP = 900 PSI
AVG F/12:30 AM T/6:30 AM</t>
    </r>
  </si>
  <si>
    <r>
      <rPr>
        <b/>
        <sz val="12"/>
        <color rgb="FF0000FF"/>
        <rFont val="Calibri"/>
        <family val="2"/>
        <charset val="204"/>
      </rPr>
      <t>EXPRO #2 (TMU),</t>
    </r>
    <r>
      <rPr>
        <b/>
        <sz val="12"/>
        <rFont val="Calibri"/>
        <family val="2"/>
      </rPr>
      <t xml:space="preserve">
</t>
    </r>
    <r>
      <rPr>
        <b/>
        <sz val="12"/>
        <color rgb="FF0000CC"/>
        <rFont val="Calibri"/>
        <family val="2"/>
        <charset val="204"/>
      </rPr>
      <t xml:space="preserve">FREQ=45 HZ, CUR.= 48.9 A, PI/PD= 1460/3220 PSI, 
TI/TM= 223/256 F, </t>
    </r>
    <r>
      <rPr>
        <b/>
        <sz val="12"/>
        <color rgb="FFFF0000"/>
        <rFont val="Calibri"/>
        <family val="2"/>
        <charset val="204"/>
      </rPr>
      <t>USP = 900 PSI
AVG F/7:00 AM T/3:00 PM</t>
    </r>
  </si>
  <si>
    <r>
      <rPr>
        <b/>
        <sz val="12"/>
        <color rgb="FF0000CC"/>
        <rFont val="Calibri"/>
        <family val="2"/>
        <charset val="204"/>
      </rPr>
      <t xml:space="preserve">EXPRO #2 (TMU),
FREQ=45 HZ, CUR.= 43 A, PI/PD= 1730/3695 PSI, 
TI/TM= 221/255 F, </t>
    </r>
    <r>
      <rPr>
        <b/>
        <sz val="12"/>
        <color rgb="FFFF0000"/>
        <rFont val="Calibri"/>
        <family val="2"/>
        <charset val="204"/>
      </rPr>
      <t>USP = 1100 PSI
AVG F/4:30 PM T/6:30 AM</t>
    </r>
  </si>
  <si>
    <t xml:space="preserve"> 640 MAX-II</t>
  </si>
  <si>
    <t>N-97 COND-II</t>
  </si>
  <si>
    <t>B- V</t>
  </si>
  <si>
    <r>
      <t xml:space="preserve">                  B-V ONLY ON PROD.               
</t>
    </r>
    <r>
      <rPr>
        <b/>
        <sz val="18"/>
        <color rgb="FFFF0000"/>
        <rFont val="Calibri"/>
        <family val="2"/>
      </rPr>
      <t>(B-III ISOLATED AGAINST SSD)</t>
    </r>
  </si>
  <si>
    <r>
      <t xml:space="preserve">EXPRO #2 (TMU),
FREQ=45 HZ, CUR.= 50  A, PI/PD= 1845/3360 PSI, 
TI/TM= 222/255 F, </t>
    </r>
    <r>
      <rPr>
        <b/>
        <sz val="12"/>
        <color rgb="FFFF0000"/>
        <rFont val="Calibri"/>
        <family val="2"/>
        <charset val="204"/>
      </rPr>
      <t>USP = 950 PSI</t>
    </r>
  </si>
  <si>
    <r>
      <rPr>
        <b/>
        <sz val="12"/>
        <color rgb="FFFF0000"/>
        <rFont val="Calibri"/>
        <family val="2"/>
        <charset val="204"/>
      </rPr>
      <t>EXPRO #2 (TMU)</t>
    </r>
    <r>
      <rPr>
        <b/>
        <sz val="12"/>
        <rFont val="Calibri"/>
        <family val="2"/>
      </rPr>
      <t xml:space="preserve">
</t>
    </r>
    <r>
      <rPr>
        <b/>
        <sz val="12"/>
        <color rgb="FF0000FF"/>
        <rFont val="Calibri"/>
        <family val="2"/>
        <charset val="204"/>
      </rPr>
      <t>Freq. = 45 Hz, Curr. = 43 A, Pi/Pd = 1730/3695 Psi
Ti/Tm = 221/255 F</t>
    </r>
    <r>
      <rPr>
        <b/>
        <sz val="12"/>
        <color rgb="FFFF0000"/>
        <rFont val="Calibri"/>
        <family val="2"/>
        <charset val="204"/>
      </rPr>
      <t>, USP =1100 Psi
Avg from 7:00 PM to 6:00 AM</t>
    </r>
  </si>
  <si>
    <r>
      <rPr>
        <b/>
        <sz val="12"/>
        <color rgb="FFFF0000"/>
        <rFont val="Calibri"/>
        <family val="2"/>
        <charset val="204"/>
      </rPr>
      <t>EXPRO #2 (TMU)</t>
    </r>
    <r>
      <rPr>
        <b/>
        <sz val="12"/>
        <rFont val="Calibri"/>
        <family val="2"/>
      </rPr>
      <t xml:space="preserve">
</t>
    </r>
    <r>
      <rPr>
        <b/>
        <sz val="12"/>
        <color rgb="FF0000CC"/>
        <rFont val="Calibri"/>
        <family val="2"/>
        <charset val="204"/>
      </rPr>
      <t>Freq. = 45 Hz, Curr. = 45 A, Pi/Pd = 1660/3555 Psi
Ti/Tm = 220/255 F,</t>
    </r>
    <r>
      <rPr>
        <b/>
        <sz val="12"/>
        <color rgb="FFFF0000"/>
        <rFont val="Calibri"/>
        <family val="2"/>
        <charset val="204"/>
      </rPr>
      <t xml:space="preserve"> USP = 1100 Psi
Avg from 9:30 AM to 6:00 PM</t>
    </r>
  </si>
  <si>
    <r>
      <rPr>
        <b/>
        <sz val="12"/>
        <color rgb="FFFF0000"/>
        <rFont val="Calibri"/>
        <family val="2"/>
        <charset val="204"/>
      </rPr>
      <t>EXPRO #2 (TMU)</t>
    </r>
    <r>
      <rPr>
        <b/>
        <sz val="12"/>
        <rFont val="Calibri"/>
        <family val="2"/>
      </rPr>
      <t xml:space="preserve">
</t>
    </r>
    <r>
      <rPr>
        <b/>
        <sz val="12"/>
        <color rgb="FF0000CC"/>
        <rFont val="Calibri"/>
        <family val="2"/>
        <charset val="204"/>
      </rPr>
      <t>Freq. = 45 Hz, Curr. = 47 A, Pi/Pd = 1660/3520 Psi
Ti/Tm = 222/255 F, USP =1100 Psi ( 
Avg from 2:00 PM to 5:00 AM</t>
    </r>
  </si>
  <si>
    <r>
      <rPr>
        <b/>
        <sz val="12"/>
        <color rgb="FFFF0000"/>
        <rFont val="Calibri"/>
        <family val="2"/>
        <charset val="204"/>
      </rPr>
      <t>EXPRO #2 (TMU)</t>
    </r>
    <r>
      <rPr>
        <b/>
        <sz val="12"/>
        <rFont val="Calibri"/>
        <family val="2"/>
      </rPr>
      <t xml:space="preserve">
</t>
    </r>
    <r>
      <rPr>
        <b/>
        <sz val="12"/>
        <color rgb="FF0000FF"/>
        <rFont val="Calibri"/>
        <family val="2"/>
        <charset val="204"/>
      </rPr>
      <t xml:space="preserve">Freq. = 45 Hz, Curr. = 45 A, Pi/Pd = 1645/3560 Psi
Ti/Tm = 222/256 F, USP =1100 Psi </t>
    </r>
  </si>
  <si>
    <r>
      <rPr>
        <b/>
        <sz val="12"/>
        <color rgb="FFFF0000"/>
        <rFont val="Calibri"/>
        <family val="2"/>
        <charset val="204"/>
      </rPr>
      <t>EXPRO #2 (TMU)</t>
    </r>
    <r>
      <rPr>
        <b/>
        <sz val="12"/>
        <color rgb="FF0000FF"/>
        <rFont val="Calibri"/>
        <family val="2"/>
      </rPr>
      <t xml:space="preserve">
Freq. = 45 Hz, Curr. = 45 A, Pi/Pd = 1645/3560 Psi
Ti/Tm = 222/256 F, USP =1100 Psi </t>
    </r>
  </si>
  <si>
    <r>
      <rPr>
        <b/>
        <sz val="12"/>
        <color rgb="FFFF0000"/>
        <rFont val="Calibri"/>
        <family val="2"/>
        <charset val="204"/>
      </rPr>
      <t>EXPRO #2 (TMU)</t>
    </r>
    <r>
      <rPr>
        <b/>
        <sz val="12"/>
        <color rgb="FF0000FF"/>
        <rFont val="Calibri"/>
        <family val="2"/>
      </rPr>
      <t xml:space="preserve">
Freq. = 45 Hz, Curr. = 45 A, Pi/Pd = 1537/3500 Psi
Ti/Tm = 222/255 F, USP = 1000 Psi</t>
    </r>
  </si>
  <si>
    <r>
      <rPr>
        <b/>
        <sz val="12"/>
        <color rgb="FFFF0000"/>
        <rFont val="Calibri"/>
        <family val="2"/>
        <charset val="204"/>
      </rPr>
      <t>EXPRO #2 (TMU)</t>
    </r>
    <r>
      <rPr>
        <b/>
        <sz val="12"/>
        <color rgb="FF0000FF"/>
        <rFont val="Calibri"/>
        <family val="2"/>
      </rPr>
      <t xml:space="preserve">
Freq. = 45 Hz, Curr. = 45 A, Pi/Pd = 1486/3448 Psi, Ti/Tm = 222/255 F, USP = 960 Psi</t>
    </r>
  </si>
  <si>
    <r>
      <rPr>
        <b/>
        <sz val="12"/>
        <color rgb="FFFF0000"/>
        <rFont val="Calibri"/>
        <family val="2"/>
        <charset val="204"/>
      </rPr>
      <t>EXPRO #2 (TMU)</t>
    </r>
    <r>
      <rPr>
        <b/>
        <sz val="12"/>
        <color rgb="FF0000FF"/>
        <rFont val="Calibri"/>
        <family val="2"/>
      </rPr>
      <t xml:space="preserve">
Freq. = 45 Hz, Curr. = 44 A, Pi/Pd = 1410/3375 Psi, Ti/Tm = 222/255 F, USP/DSP =827/180 Psi, WHT= 173 F</t>
    </r>
  </si>
  <si>
    <t>ROD NO. (41X7/8") PARTED, FISHED OK, MANY TRIALS TO UNSET DHP W/O SUCCESS, RUN W/O.SHOT, ON STREAM</t>
  </si>
  <si>
    <t>BAH-I (5950-5960)</t>
  </si>
  <si>
    <t>25*1" + 125*7/8" + 80*1"</t>
  </si>
  <si>
    <r>
      <t xml:space="preserve">UNDER W/O DUE TO TBG LEAK, </t>
    </r>
    <r>
      <rPr>
        <b/>
        <sz val="12"/>
        <color rgb="FFFF0000"/>
        <rFont val="Calibri"/>
        <family val="2"/>
      </rPr>
      <t>(STRING PARTED, TOTAL RET. 46 JT\S</t>
    </r>
    <r>
      <rPr>
        <b/>
        <sz val="12"/>
        <color rgb="FF0000FF"/>
        <rFont val="Calibri"/>
        <family val="2"/>
      </rPr>
      <t xml:space="preserve">), MANY TRIALS W/ FISHING ASSY. TILL RETRIEVED ALL FISH, TAGGED BTM AT 6230 FT (D/P ) , INSTALLED 3-1/2" SELECTIVE COMPLETION, </t>
    </r>
    <r>
      <rPr>
        <b/>
        <sz val="12"/>
        <color rgb="FFFF0000"/>
        <rFont val="Calibri"/>
        <family val="2"/>
        <charset val="204"/>
      </rPr>
      <t>ISOLATED B-III, IV AGAINST SSD</t>
    </r>
    <r>
      <rPr>
        <b/>
        <sz val="12"/>
        <color rgb="FF0000FF"/>
        <rFont val="Calibri"/>
        <family val="2"/>
      </rPr>
      <t xml:space="preserve"> , </t>
    </r>
    <r>
      <rPr>
        <b/>
        <sz val="12"/>
        <color rgb="FF008000"/>
        <rFont val="Calibri"/>
        <family val="2"/>
        <charset val="204"/>
      </rPr>
      <t>NOW B-V ONLY ON PROD</t>
    </r>
    <r>
      <rPr>
        <b/>
        <sz val="12"/>
        <color rgb="FF0000FF"/>
        <rFont val="Calibri"/>
        <family val="2"/>
      </rPr>
      <t xml:space="preserve">,  RIH W/1.75" DHP &amp; N-97 COND.II S/R WITH CONF. (25*1" + 125*7/8" +90*1") , R/U S/U 640 M-II </t>
    </r>
    <r>
      <rPr>
        <b/>
        <sz val="12"/>
        <color rgb="FFFF0000"/>
        <rFont val="Calibri"/>
        <family val="2"/>
      </rPr>
      <t>FROM NE-62</t>
    </r>
    <r>
      <rPr>
        <b/>
        <sz val="12"/>
        <color rgb="FF0000FF"/>
        <rFont val="Calibri"/>
        <family val="2"/>
      </rPr>
      <t xml:space="preserve"> (S.L.= 96" , SH.S.= 8" ), ON STREAM ON </t>
    </r>
    <r>
      <rPr>
        <b/>
        <sz val="12"/>
        <color rgb="FFFF0000"/>
        <rFont val="Calibri"/>
        <family val="2"/>
      </rPr>
      <t>20-5-2021</t>
    </r>
  </si>
  <si>
    <r>
      <t xml:space="preserve">RIH W/ Slick line tool to take a sample, </t>
    </r>
    <r>
      <rPr>
        <b/>
        <sz val="12"/>
        <color rgb="FFFF0000"/>
        <rFont val="Calibri"/>
        <family val="2"/>
        <charset val="204"/>
      </rPr>
      <t>stopped at 1700 ft (S/L depth)</t>
    </r>
    <r>
      <rPr>
        <b/>
        <sz val="12"/>
        <color rgb="FF0000FF"/>
        <rFont val="Calibri"/>
        <family val="2"/>
      </rPr>
      <t xml:space="preserve">.
- While POOH, stuck at 1300 ft, many trials to get free W/O success, Max. O.Pull reached 900 Ib.
 - </t>
    </r>
    <r>
      <rPr>
        <b/>
        <sz val="12"/>
        <color rgb="FFFF0000"/>
        <rFont val="Calibri"/>
        <family val="2"/>
        <charset val="204"/>
      </rPr>
      <t>Had slick line cut at rope socket.</t>
    </r>
    <r>
      <rPr>
        <b/>
        <sz val="12"/>
        <color rgb="FF0000FF"/>
        <rFont val="Calibri"/>
        <family val="2"/>
      </rPr>
      <t xml:space="preserve">
- RIH with 2.35" overshot on Sucker rod, Hang up @ following depth &amp; work past (1425 ft, 1475 ft, 1725 ft.)
- </t>
    </r>
    <r>
      <rPr>
        <b/>
        <sz val="12"/>
        <color rgb="FFFF0000"/>
        <rFont val="Calibri"/>
        <family val="2"/>
        <charset val="204"/>
      </rPr>
      <t>TD @ 1875 ft</t>
    </r>
    <r>
      <rPr>
        <b/>
        <sz val="12"/>
        <color rgb="FF0000FF"/>
        <rFont val="Calibri"/>
        <family val="2"/>
      </rPr>
      <t xml:space="preserve">, attempt to latch fish.
- After 1hr of trying no indication of latching, POOH W/ sucker rods, Had 40k lbs over pull @ 1805 ft &amp; 1725 ft Work Free &amp; Continue to POOH.
- At Surface, No Recovery of Fish.
- No Marks on over shot skirt. 
- No indication on overshot slips of being over the fish.
-  R/D Pulling Unit, Secured The Well, </t>
    </r>
    <r>
      <rPr>
        <b/>
        <sz val="12"/>
        <color rgb="FFFF0000"/>
        <rFont val="Calibri"/>
        <family val="2"/>
        <charset val="204"/>
      </rPr>
      <t>WWO</t>
    </r>
  </si>
  <si>
    <r>
      <rPr>
        <b/>
        <sz val="12"/>
        <color rgb="FFFF0000"/>
        <rFont val="Calibri"/>
        <family val="2"/>
        <charset val="204"/>
      </rPr>
      <t>EXPRO #2 (TMU)</t>
    </r>
    <r>
      <rPr>
        <b/>
        <sz val="12"/>
        <color rgb="FF0000FF"/>
        <rFont val="Calibri"/>
        <family val="2"/>
      </rPr>
      <t xml:space="preserve">
Freq. = 45 Hz, Curr. = 44/45 A, Pi/Pd = 1392/3355 Psi, Ti/Tm = 228/255 F,  USP/DSP =808/210 Psi, WHT= 172 F</t>
    </r>
  </si>
  <si>
    <r>
      <rPr>
        <b/>
        <sz val="12"/>
        <color rgb="FFFF0000"/>
        <rFont val="Calibri"/>
        <family val="2"/>
        <charset val="204"/>
      </rPr>
      <t>EXPRO #2 (TMU)</t>
    </r>
    <r>
      <rPr>
        <b/>
        <sz val="12"/>
        <color rgb="FF0000FF"/>
        <rFont val="Calibri"/>
        <family val="2"/>
      </rPr>
      <t xml:space="preserve">
Freq. = 45 Hz, Curr. = 44/45 A, Pi/Pd = 1370/3345 Psi, Ti/Tm = 228/255 F, USP/DSP =790/200 Psi, WHT= 172 F</t>
    </r>
  </si>
  <si>
    <t>Collected W.C. samples (9,9) %.</t>
  </si>
  <si>
    <r>
      <t xml:space="preserve">NO PUMP ACTION, </t>
    </r>
    <r>
      <rPr>
        <b/>
        <sz val="12"/>
        <color rgb="FFFF0000"/>
        <rFont val="Calibri"/>
        <family val="2"/>
        <charset val="204"/>
      </rPr>
      <t>RET. 9X1"</t>
    </r>
    <r>
      <rPr>
        <b/>
        <sz val="12"/>
        <color rgb="FF0000FF"/>
        <rFont val="Calibri"/>
        <family val="2"/>
      </rPr>
      <t>, ON STREAM</t>
    </r>
  </si>
  <si>
    <r>
      <rPr>
        <b/>
        <sz val="12"/>
        <color rgb="FF00B050"/>
        <rFont val="Calibri"/>
        <family val="2"/>
      </rPr>
      <t xml:space="preserve">B-I </t>
    </r>
    <r>
      <rPr>
        <b/>
        <sz val="12"/>
        <color indexed="12"/>
        <rFont val="Calibri"/>
        <family val="2"/>
      </rPr>
      <t xml:space="preserve">(5874'-5896')
</t>
    </r>
    <r>
      <rPr>
        <b/>
        <sz val="12"/>
        <color rgb="FF00B050"/>
        <rFont val="Calibri"/>
        <family val="2"/>
      </rPr>
      <t xml:space="preserve">B-III </t>
    </r>
    <r>
      <rPr>
        <b/>
        <sz val="12"/>
        <color indexed="12"/>
        <rFont val="Calibri"/>
        <family val="2"/>
      </rPr>
      <t>(6030'-6052')</t>
    </r>
  </si>
  <si>
    <r>
      <rPr>
        <b/>
        <sz val="12"/>
        <color rgb="FFFF0000"/>
        <rFont val="Calibri"/>
        <family val="2"/>
        <charset val="204"/>
      </rPr>
      <t>EXPRO #2 (TMU)</t>
    </r>
    <r>
      <rPr>
        <b/>
        <sz val="12"/>
        <color rgb="FF0000FF"/>
        <rFont val="Calibri"/>
        <family val="2"/>
      </rPr>
      <t xml:space="preserve">
Freq. = 45 Hz, Curr. = 44/45 A, Pi/Pd = 1350/3328 Psi, Ti/Tm = 223/254 F, USP/DSP =770/215 Psi, WHT= 172 F</t>
    </r>
  </si>
  <si>
    <r>
      <t xml:space="preserve">UNDER W/O DUE TO TBG LEAK, </t>
    </r>
    <r>
      <rPr>
        <b/>
        <sz val="12"/>
        <color rgb="FFFF0000"/>
        <rFont val="Calibri"/>
        <family val="2"/>
        <charset val="204"/>
      </rPr>
      <t>FOUND LONGITUDINAL CRACK (1 FT  @ JNT NO 133), JNT NO 2 ABOVE T.A.C HAD HOLE, JNT NO 16 ABOVE T.A.C HAD CRACK 2 FT, JNT NO 3 ABOVE P.S.N HAD BIG HOLE</t>
    </r>
    <r>
      <rPr>
        <b/>
        <sz val="12"/>
        <color rgb="FF0000FF"/>
        <rFont val="Calibri"/>
        <family val="2"/>
      </rPr>
      <t xml:space="preserve">, TAGGED T.O.F AT 6288 FT BY 6" T.MILL ASSY., RIH W/ S/R COMPL. ON 3.5" TBG W/ T.A.C, RIH W/ </t>
    </r>
    <r>
      <rPr>
        <b/>
        <sz val="12"/>
        <color rgb="FFFF0000"/>
        <rFont val="Calibri"/>
        <family val="2"/>
        <charset val="204"/>
      </rPr>
      <t>1.75" DHP</t>
    </r>
    <r>
      <rPr>
        <b/>
        <sz val="12"/>
        <color rgb="FF0000FF"/>
        <rFont val="Calibri"/>
        <family val="2"/>
      </rPr>
      <t xml:space="preserve">, S/R CONF. (94X1"+120X7/8"+25X1") D-78 COND-II (APERGY), </t>
    </r>
    <r>
      <rPr>
        <b/>
        <sz val="12"/>
        <color rgb="FFFF0000"/>
        <rFont val="Calibri"/>
        <family val="2"/>
        <charset val="204"/>
      </rPr>
      <t>ON STREAM 15/3/2021</t>
    </r>
  </si>
  <si>
    <t>REPLACED S/R W.H.ASSY. BY 3 1/8" X 3K FMC X-TREE, TESTED T/ 500/3000 PSI OK, SECURED THE WELL</t>
  </si>
  <si>
    <t>T.V LEAKK</t>
  </si>
  <si>
    <r>
      <t>* POOH W/2" DHP &amp; S/R STRING.
* R/U for Gharib E/L unit., RIH with 2.84" G.C, tagged PSN @ 6075 ft (S/L depth).
* RIH with 2.75</t>
    </r>
    <r>
      <rPr>
        <b/>
        <sz val="12"/>
        <color rgb="FF0000FF"/>
        <rFont val="Calibri"/>
        <family val="2"/>
        <charset val="204"/>
      </rPr>
      <t>" D2 shifting tool,</t>
    </r>
    <r>
      <rPr>
        <b/>
        <sz val="12"/>
        <color rgb="FFC00000"/>
        <rFont val="Calibri"/>
        <family val="2"/>
        <charset val="204"/>
      </rPr>
      <t xml:space="preserve"> </t>
    </r>
    <r>
      <rPr>
        <b/>
        <sz val="12"/>
        <color rgb="FFFF0000"/>
        <rFont val="Calibri"/>
        <family val="2"/>
        <charset val="204"/>
      </rPr>
      <t>tagged SSD @ 6135 ft (S/L depth), closed same against B-I &amp; V</t>
    </r>
    <r>
      <rPr>
        <b/>
        <sz val="12"/>
        <color rgb="FFC00000"/>
        <rFont val="Calibri"/>
        <family val="2"/>
        <charset val="204"/>
      </rPr>
      <t xml:space="preserve"> </t>
    </r>
    <r>
      <rPr>
        <b/>
        <sz val="12"/>
        <color rgb="FF0000FF"/>
        <rFont val="Calibri"/>
        <family val="2"/>
        <charset val="204"/>
      </rPr>
      <t xml:space="preserve">
* RIH W/2" DHP &amp; S/R</t>
    </r>
  </si>
  <si>
    <t>INSTALLED LWM</t>
  </si>
  <si>
    <t>SLIGHT F.POUND, P.FILL. 90%</t>
  </si>
  <si>
    <t>SLIGHT T.V LEAK, HITTING DOWN</t>
  </si>
  <si>
    <t>SLIGHT T.V LEAK &amp; SLIGHT F.POUND, P.FILL. 84%</t>
  </si>
  <si>
    <r>
      <t xml:space="preserve">NO PUMP ACTION, </t>
    </r>
    <r>
      <rPr>
        <b/>
        <sz val="12"/>
        <color rgb="FFFF0000"/>
        <rFont val="Calibri"/>
        <family val="2"/>
        <charset val="204"/>
      </rPr>
      <t>R.TRIP W/ 1.5" GROOVED PLUNGER DHP</t>
    </r>
    <r>
      <rPr>
        <b/>
        <sz val="12"/>
        <color rgb="FF0000FF"/>
        <rFont val="Calibri"/>
        <family val="2"/>
      </rPr>
      <t>, ON STREAM</t>
    </r>
  </si>
  <si>
    <r>
      <t xml:space="preserve">NO PUMP ACTION, R.TRIP, RET. (1+4)X1" RODS, </t>
    </r>
    <r>
      <rPr>
        <b/>
        <sz val="12"/>
        <color rgb="FFFF0000"/>
        <rFont val="Calibri"/>
        <family val="2"/>
        <charset val="204"/>
      </rPr>
      <t>SET PUMP AT 6475 FT</t>
    </r>
    <r>
      <rPr>
        <b/>
        <sz val="12"/>
        <color rgb="FF0000FF"/>
        <rFont val="Calibri"/>
        <family val="2"/>
      </rPr>
      <t>, ON STREAM</t>
    </r>
  </si>
  <si>
    <t>D-78   COND-II (APERGY)</t>
  </si>
  <si>
    <r>
      <t xml:space="preserve"> FINISHED DRILLING , COMPLETED THE WELL AS OIL PRODUCER USING S/R SYSTEM, </t>
    </r>
    <r>
      <rPr>
        <b/>
        <sz val="12"/>
        <rFont val="Calibri"/>
        <family val="2"/>
        <charset val="204"/>
      </rPr>
      <t>TAGGED BTM AT  6325 FT BY 7" C/O ASSY.</t>
    </r>
    <r>
      <rPr>
        <b/>
        <sz val="12"/>
        <color rgb="FF0000FF"/>
        <rFont val="Calibri"/>
        <family val="2"/>
      </rPr>
      <t xml:space="preserve">, </t>
    </r>
    <r>
      <rPr>
        <b/>
        <sz val="12"/>
        <color rgb="FF008000"/>
        <rFont val="Calibri"/>
        <family val="2"/>
        <charset val="204"/>
      </rPr>
      <t>PERFORATED BAH-I (5950-5960) 10 FT,</t>
    </r>
    <r>
      <rPr>
        <b/>
        <sz val="12"/>
        <color rgb="FF0000FF"/>
        <rFont val="Calibri"/>
        <family val="2"/>
      </rPr>
      <t xml:space="preserve"> </t>
    </r>
    <r>
      <rPr>
        <b/>
        <sz val="12"/>
        <color rgb="FF0000FF"/>
        <rFont val="Calibri"/>
        <family val="2"/>
        <charset val="204"/>
      </rPr>
      <t xml:space="preserve">INSTALL S/R FRAC COMPL. ASSY ON 3-1/2" EUE TBG, </t>
    </r>
    <r>
      <rPr>
        <b/>
        <u/>
        <sz val="12"/>
        <color rgb="FFFF0000"/>
        <rFont val="Calibri"/>
        <family val="2"/>
        <charset val="204"/>
      </rPr>
      <t>SET 2 M.G'S IN F-NIPPLE</t>
    </r>
    <r>
      <rPr>
        <b/>
        <u/>
        <sz val="12"/>
        <color rgb="FF0000FF"/>
        <rFont val="Calibri"/>
        <family val="2"/>
        <charset val="204"/>
      </rPr>
      <t>,</t>
    </r>
    <r>
      <rPr>
        <b/>
        <sz val="12"/>
        <color rgb="FF0000FF"/>
        <rFont val="Calibri"/>
        <family val="2"/>
      </rPr>
      <t xml:space="preserve"> RIH W/1.5" DHP ON S/R D-78 COND-II (APERGY) CONFG (25*1" + 125*7/8" + 80*1"), R/U S/U FROM DOR-27 (912 M-II, SH.S.8", S.L.112"), </t>
    </r>
    <r>
      <rPr>
        <b/>
        <sz val="12"/>
        <color rgb="FFFF0000"/>
        <rFont val="Calibri"/>
        <family val="2"/>
        <charset val="204"/>
      </rPr>
      <t>ON STREAM ON 28/05/2021</t>
    </r>
  </si>
  <si>
    <r>
      <t xml:space="preserve">RIH W/ 2.5" RB, RET. SAPESCO M.G F/ F-NIPPLE @ 5925 FT OK
</t>
    </r>
    <r>
      <rPr>
        <b/>
        <sz val="12"/>
        <color rgb="FFFF0000"/>
        <rFont val="Calibri"/>
        <family val="2"/>
        <charset val="204"/>
        <scheme val="minor"/>
      </rPr>
      <t>DUMPED DATA AS FOLLOWING: (PWF=1300 PSI, BHT=190 F)</t>
    </r>
  </si>
  <si>
    <t>TRANSEFERED S/U TO D-41</t>
  </si>
  <si>
    <t>LWM</t>
  </si>
  <si>
    <r>
      <t xml:space="preserve">ROD NO. (40X7/8") PARTED, FISHED OK, </t>
    </r>
    <r>
      <rPr>
        <b/>
        <sz val="12"/>
        <color rgb="FFFF0000"/>
        <rFont val="Calibri"/>
        <family val="2"/>
        <charset val="204"/>
        <scheme val="minor"/>
      </rPr>
      <t>R.TRIP W/ 1.75" DHP INSTEAD OF 2" DHP</t>
    </r>
    <r>
      <rPr>
        <b/>
        <sz val="12"/>
        <color rgb="FF0000FF"/>
        <rFont val="Calibri"/>
        <family val="2"/>
        <scheme val="minor"/>
      </rPr>
      <t>, ON STREAM</t>
    </r>
  </si>
  <si>
    <t>FRAC</t>
  </si>
  <si>
    <r>
      <t xml:space="preserve">REPLACED 3 1/8" X 3K FMC X-TREE BY S/R W.H.ASSY, 
</t>
    </r>
    <r>
      <rPr>
        <b/>
        <sz val="12"/>
        <color rgb="FFFF0000"/>
        <rFont val="Calibri"/>
        <family val="2"/>
        <charset val="204"/>
        <scheme val="minor"/>
      </rPr>
      <t xml:space="preserve">RIH W/ 2" DHP INSTEAD OF 1.5" DHP, </t>
    </r>
    <r>
      <rPr>
        <b/>
        <sz val="12"/>
        <color rgb="FF0000FF"/>
        <rFont val="Calibri"/>
        <family val="2"/>
        <charset val="204"/>
        <scheme val="minor"/>
      </rPr>
      <t>ON STREAM</t>
    </r>
  </si>
  <si>
    <t>NPA, POOH w/ S/R &amp; PUMP, L/D Same For Rigless Frac Operation</t>
  </si>
  <si>
    <t>CLEANOUT</t>
  </si>
  <si>
    <r>
      <t xml:space="preserve">R/U FOR WHIT, PERFORMED QA/QC FOR FRAC FLUIDS,
PRIME UP HHP, P/T TREATING LINES UP TO 7000 PSI, BSP SURFACE LINE UP TO 3000 PSI FOR 15 MINS
</t>
    </r>
    <r>
      <rPr>
        <b/>
        <sz val="12"/>
        <color rgb="FFFF0000"/>
        <rFont val="Calibri"/>
        <family val="2"/>
        <charset val="204"/>
        <scheme val="minor"/>
      </rPr>
      <t>PERFORMED DFIT USING WTR WITH THE FOLLOWING PARAMETERS:</t>
    </r>
    <r>
      <rPr>
        <b/>
        <sz val="12"/>
        <color rgb="FF0000FF"/>
        <rFont val="Calibri"/>
        <family val="2"/>
        <scheme val="minor"/>
      </rPr>
      <t xml:space="preserve">
</t>
    </r>
    <r>
      <rPr>
        <b/>
        <sz val="12"/>
        <rFont val="Calibri"/>
        <family val="2"/>
        <charset val="204"/>
        <scheme val="minor"/>
      </rPr>
      <t>ISIP @BH = 4240 PSI</t>
    </r>
    <r>
      <rPr>
        <b/>
        <sz val="12"/>
        <color rgb="FF0000FF"/>
        <rFont val="Calibri"/>
        <family val="2"/>
        <scheme val="minor"/>
      </rPr>
      <t xml:space="preserve">, FRAC GRAD. = 0.71 PSI/FT, 
CLOSURE P. = 3727 PSI, CLOSURE GRAD. = 0.63 PSI/FT, NET P. = 513 PSI, FE (DFIT) = 58%, 
</t>
    </r>
    <r>
      <rPr>
        <b/>
        <sz val="12"/>
        <color rgb="FFFF0000"/>
        <rFont val="Calibri"/>
        <family val="2"/>
        <charset val="204"/>
        <scheme val="minor"/>
      </rPr>
      <t xml:space="preserve">PERFORMED SRT, SPT USING LINER GEL. </t>
    </r>
    <r>
      <rPr>
        <b/>
        <sz val="12"/>
        <color rgb="FF0000FF"/>
        <rFont val="Calibri"/>
        <family val="2"/>
        <scheme val="minor"/>
      </rPr>
      <t xml:space="preserve">
</t>
    </r>
    <r>
      <rPr>
        <b/>
        <sz val="12"/>
        <color rgb="FFFF0000"/>
        <rFont val="Calibri"/>
        <family val="2"/>
        <charset val="204"/>
        <scheme val="minor"/>
      </rPr>
      <t>PERFORMED MINI FRAC USING X-LINKED GEL WITH THE FOLLOWING PARAMETERS:</t>
    </r>
    <r>
      <rPr>
        <b/>
        <sz val="12"/>
        <color rgb="FF0000FF"/>
        <rFont val="Calibri"/>
        <family val="2"/>
        <scheme val="minor"/>
      </rPr>
      <t xml:space="preserve">
MAX. RATE = 24 BPM, MAX. SURF. P. = 4260 PSI, MAX. BHP = 6260 PSI, 
VOLUME PUMPED = 261 BBLS, TOTAL VOLUME PUMPED = 521 BBLS, 
FE (MINI FRAC) = 85%, </t>
    </r>
    <r>
      <rPr>
        <b/>
        <sz val="12"/>
        <rFont val="Calibri"/>
        <family val="2"/>
        <charset val="204"/>
        <scheme val="minor"/>
      </rPr>
      <t>ISIP @SURF. = 1775 PSI, ISIP @BH = 4395 PSI</t>
    </r>
    <r>
      <rPr>
        <b/>
        <sz val="12"/>
        <color rgb="FF0000FF"/>
        <rFont val="Calibri"/>
        <family val="2"/>
        <scheme val="minor"/>
      </rPr>
      <t xml:space="preserve">
</t>
    </r>
    <r>
      <rPr>
        <b/>
        <u/>
        <sz val="12"/>
        <color rgb="FF0000FF"/>
        <rFont val="Calibri"/>
        <family val="2"/>
        <charset val="204"/>
        <scheme val="minor"/>
      </rPr>
      <t>AFTER 5 MINS</t>
    </r>
    <r>
      <rPr>
        <b/>
        <sz val="12"/>
        <color rgb="FF0000FF"/>
        <rFont val="Calibri"/>
        <family val="2"/>
        <scheme val="minor"/>
      </rPr>
      <t xml:space="preserve">: </t>
    </r>
    <r>
      <rPr>
        <b/>
        <sz val="12"/>
        <rFont val="Calibri"/>
        <family val="2"/>
        <charset val="204"/>
        <scheme val="minor"/>
      </rPr>
      <t>ISIP @SURF. = 1730 PSI, ISIP @BH = 4340 PSI</t>
    </r>
    <r>
      <rPr>
        <b/>
        <sz val="12"/>
        <color rgb="FF0000FF"/>
        <rFont val="Calibri"/>
        <family val="2"/>
        <scheme val="minor"/>
      </rPr>
      <t xml:space="preserve">
</t>
    </r>
    <r>
      <rPr>
        <b/>
        <u/>
        <sz val="12"/>
        <color rgb="FF0000FF"/>
        <rFont val="Calibri"/>
        <family val="2"/>
        <charset val="204"/>
        <scheme val="minor"/>
      </rPr>
      <t>AFTER 10 MINS</t>
    </r>
    <r>
      <rPr>
        <b/>
        <sz val="12"/>
        <color rgb="FF0000FF"/>
        <rFont val="Calibri"/>
        <family val="2"/>
        <scheme val="minor"/>
      </rPr>
      <t>:</t>
    </r>
    <r>
      <rPr>
        <b/>
        <sz val="12"/>
        <rFont val="Calibri"/>
        <family val="2"/>
        <charset val="204"/>
        <scheme val="minor"/>
      </rPr>
      <t xml:space="preserve"> ISIP @SURF. = 1690 PSI, ISIP @BH = 4300 PSI</t>
    </r>
    <r>
      <rPr>
        <b/>
        <sz val="12"/>
        <color rgb="FF0000FF"/>
        <rFont val="Calibri"/>
        <family val="2"/>
        <scheme val="minor"/>
      </rPr>
      <t xml:space="preserve">
</t>
    </r>
    <r>
      <rPr>
        <b/>
        <sz val="12"/>
        <color rgb="FFFF0000"/>
        <rFont val="Calibri"/>
        <family val="2"/>
        <charset val="204"/>
        <scheme val="minor"/>
      </rPr>
      <t>PERFORMED MAIN FRAC USING X-LINKED GEL &amp; PROP. WITH THE FOLLOWING PARAMETERS:</t>
    </r>
    <r>
      <rPr>
        <b/>
        <sz val="12"/>
        <color rgb="FF0000FF"/>
        <rFont val="Calibri"/>
        <family val="2"/>
        <scheme val="minor"/>
      </rPr>
      <t xml:space="preserve">
MAX. RATE = 26.36 BPM, MAX. SURF. P. = 3425 PSI, MAX. BHP = 4890 PSI,
MAX PROP. CONC. = 6.6 PPG, ISP = 16/30 :82500 LB, SINTER LOCK 16/30: 36300 LB, 
TOTAL PROP. PUMPED = 118800 LB
CLEAN VOLUME PUMPED = 1397 BBLS, TOTAL CLEAN VOLUME PUMPED = 1918 BBLS, 
SLURRY VOLUME PUMPED = 1506 BBLS,
</t>
    </r>
    <r>
      <rPr>
        <b/>
        <sz val="12"/>
        <rFont val="Calibri"/>
        <family val="2"/>
        <charset val="204"/>
        <scheme val="minor"/>
      </rPr>
      <t xml:space="preserve">ISIP @SURF. = 1890 PSI, ISIP @BH = 4890 PSI
</t>
    </r>
    <r>
      <rPr>
        <b/>
        <sz val="12"/>
        <color rgb="FF0000FF"/>
        <rFont val="Calibri"/>
        <family val="2"/>
        <charset val="204"/>
        <scheme val="minor"/>
      </rPr>
      <t>R/D FOR WHIT, FRAC EQUIPMENT</t>
    </r>
  </si>
  <si>
    <r>
      <t xml:space="preserve">R/U FOR C/T PCE, P/T SAME AS PROCEDURE
- RIH W/ C.T TAGGED TOF @6080 FT
- POOH TO 5840 FT, CIRCULATED THE WELL W/ FOAMED GEL TILL HAD CLEAR FOAMED GEL IN RETURN
- RIH TO TAG TOF, </t>
    </r>
    <r>
      <rPr>
        <b/>
        <sz val="12"/>
        <color rgb="FFFF0000"/>
        <rFont val="Calibri"/>
        <family val="2"/>
        <charset val="204"/>
        <scheme val="minor"/>
      </rPr>
      <t>PENETRATING FILL W/ FOLLOWING PARAMTERS:</t>
    </r>
    <r>
      <rPr>
        <b/>
        <sz val="12"/>
        <color rgb="FF0000FF"/>
        <rFont val="Calibri"/>
        <family val="2"/>
        <scheme val="minor"/>
      </rPr>
      <t xml:space="preserve">
</t>
    </r>
    <r>
      <rPr>
        <b/>
        <sz val="12"/>
        <rFont val="Calibri"/>
        <family val="2"/>
        <charset val="204"/>
        <scheme val="minor"/>
      </rPr>
      <t xml:space="preserve">C.T DEPTH = 6110 FT, C.T SPEED = 1 - 2 FT/MIN, N2 RATE = 600 SCFM, GEL RATE = 0.9 BPM, CIR. PRESS. = 2700 PSI, WHP = 70 - 120 PSI, CSG PRESS. = 350 PSI, </t>
    </r>
    <r>
      <rPr>
        <b/>
        <sz val="12"/>
        <color rgb="FF0000FF"/>
        <rFont val="Calibri"/>
        <family val="2"/>
        <charset val="204"/>
        <scheme val="minor"/>
      </rPr>
      <t>RETURN: FOAMED GEL &amp; PROP.</t>
    </r>
    <r>
      <rPr>
        <b/>
        <sz val="12"/>
        <color rgb="FF0000FF"/>
        <rFont val="Calibri"/>
        <family val="2"/>
        <scheme val="minor"/>
      </rPr>
      <t xml:space="preserve">
- </t>
    </r>
    <r>
      <rPr>
        <b/>
        <sz val="12"/>
        <color rgb="FFFF0000"/>
        <rFont val="Calibri"/>
        <family val="2"/>
        <charset val="204"/>
        <scheme val="minor"/>
      </rPr>
      <t xml:space="preserve">CONTINUE PENETRATING FILL USING FOAMED GEL </t>
    </r>
    <r>
      <rPr>
        <b/>
        <u/>
        <sz val="12"/>
        <color rgb="FF0000FF"/>
        <rFont val="Calibri"/>
        <family val="2"/>
        <charset val="204"/>
        <scheme val="minor"/>
      </rPr>
      <t>TO DEPTH: 6225 FT</t>
    </r>
    <r>
      <rPr>
        <b/>
        <sz val="12"/>
        <color rgb="FFFF0000"/>
        <rFont val="Calibri"/>
        <family val="2"/>
        <charset val="204"/>
        <scheme val="minor"/>
      </rPr>
      <t xml:space="preserve"> </t>
    </r>
    <r>
      <rPr>
        <b/>
        <u/>
        <sz val="12"/>
        <color rgb="FF0000FF"/>
        <rFont val="Calibri"/>
        <family val="2"/>
        <charset val="204"/>
        <scheme val="minor"/>
      </rPr>
      <t>(RATE HOLE = 265 FT)</t>
    </r>
    <r>
      <rPr>
        <b/>
        <sz val="12"/>
        <color rgb="FFFF0000"/>
        <rFont val="Calibri"/>
        <family val="2"/>
        <charset val="204"/>
        <scheme val="minor"/>
      </rPr>
      <t xml:space="preserve">
W/ FOLLOWING PARAMETERS:</t>
    </r>
    <r>
      <rPr>
        <b/>
        <sz val="12"/>
        <color rgb="FF0000FF"/>
        <rFont val="Calibri"/>
        <family val="2"/>
        <scheme val="minor"/>
      </rPr>
      <t xml:space="preserve">
</t>
    </r>
    <r>
      <rPr>
        <b/>
        <sz val="12"/>
        <rFont val="Calibri"/>
        <family val="2"/>
        <charset val="204"/>
        <scheme val="minor"/>
      </rPr>
      <t xml:space="preserve">C.T SPEED = 1 - 2 FT/MIN, N2 RATE = 600 SCFM, GEL RATE = 0.9 BPM, CIR. PRESS. = 2800 PSI, WHP = 60-70 PSI, </t>
    </r>
    <r>
      <rPr>
        <b/>
        <sz val="12"/>
        <color rgb="FF0000FF"/>
        <rFont val="Calibri"/>
        <family val="2"/>
        <charset val="204"/>
        <scheme val="minor"/>
      </rPr>
      <t>RETURN: FOAMED GEL &amp; PROP.</t>
    </r>
    <r>
      <rPr>
        <b/>
        <sz val="12"/>
        <color rgb="FF0000FF"/>
        <rFont val="Calibri"/>
        <family val="2"/>
        <scheme val="minor"/>
      </rPr>
      <t xml:space="preserve">
- CIRCULATED BOTTOM W/ FOAMED GEL FOR 0.5 HR W/ SAME PARAMETERS
- POOH TO END OF TBG, CIRCULATED W/ FOAMED GEL
RETURN: FOAMED GEL W/ MINOR AMOUNT OF PROP.
- WAITED FOR 2 HRS, </t>
    </r>
    <r>
      <rPr>
        <b/>
        <u/>
        <sz val="12"/>
        <color rgb="FF0000FF"/>
        <rFont val="Calibri"/>
        <family val="2"/>
        <charset val="204"/>
        <scheme val="minor"/>
      </rPr>
      <t>PERFORMED DRY TAG @6225 FT</t>
    </r>
    <r>
      <rPr>
        <b/>
        <sz val="12"/>
        <color rgb="FF0000FF"/>
        <rFont val="Calibri"/>
        <family val="2"/>
        <scheme val="minor"/>
      </rPr>
      <t xml:space="preserve">
- POOH W/ C.T T/4500 FT, </t>
    </r>
    <r>
      <rPr>
        <b/>
        <sz val="12"/>
        <color rgb="FFFF0000"/>
        <rFont val="Calibri"/>
        <family val="2"/>
        <charset val="204"/>
        <scheme val="minor"/>
      </rPr>
      <t>START LIFTING THE WELL BY N2 W/ FOLLOWING PARAMETERS:</t>
    </r>
    <r>
      <rPr>
        <b/>
        <sz val="12"/>
        <color rgb="FF0000FF"/>
        <rFont val="Calibri"/>
        <family val="2"/>
        <scheme val="minor"/>
      </rPr>
      <t xml:space="preserve">
</t>
    </r>
    <r>
      <rPr>
        <b/>
        <sz val="12"/>
        <rFont val="Calibri"/>
        <family val="2"/>
        <charset val="204"/>
        <scheme val="minor"/>
      </rPr>
      <t>N2 RATE = 400 SCFM, CIR. PRESS. = 920 PSI, WHP = 30 PSI,</t>
    </r>
    <r>
      <rPr>
        <b/>
        <sz val="12"/>
        <color rgb="FF0000FF"/>
        <rFont val="Calibri"/>
        <family val="2"/>
        <scheme val="minor"/>
      </rPr>
      <t xml:space="preserve"> RETURN: BROKEN GEL &amp; PROP.
- CONTINUED LIFTING TILL HAD RETURN: BROKEN GEL &amp; OIL
- FINISHED ALL N2 ON LOCATION, WAITED 3 HRS FOR SETTLING, </t>
    </r>
    <r>
      <rPr>
        <b/>
        <u/>
        <sz val="12"/>
        <color rgb="FF0000FF"/>
        <rFont val="Calibri"/>
        <family val="2"/>
        <charset val="204"/>
        <scheme val="minor"/>
      </rPr>
      <t>PERFORMED DRY TAG @TOF @6220 FT</t>
    </r>
    <r>
      <rPr>
        <b/>
        <sz val="12"/>
        <color rgb="FF0000FF"/>
        <rFont val="Calibri"/>
        <family val="2"/>
        <scheme val="minor"/>
      </rPr>
      <t xml:space="preserve">
- POOH W/ C.T, R/D SAME</t>
    </r>
  </si>
  <si>
    <t>SPACE OUT DHP</t>
  </si>
  <si>
    <t xml:space="preserve">SPACE IN FOR DHP </t>
  </si>
  <si>
    <t>NO PUMP ACTION, RESET, NOT PRODUCE, R.TRIP, ON STREAM</t>
  </si>
  <si>
    <t>SPACE IN DHP</t>
  </si>
  <si>
    <r>
      <t xml:space="preserve">LOW PUMP EFF., </t>
    </r>
    <r>
      <rPr>
        <b/>
        <sz val="12"/>
        <color rgb="FFFF0000"/>
        <rFont val="Calibri"/>
        <family val="2"/>
        <charset val="204"/>
        <scheme val="minor"/>
      </rPr>
      <t>R.TRIP W/ 2" DHP INSTEAD OF 1.75" DHP</t>
    </r>
    <r>
      <rPr>
        <b/>
        <sz val="12"/>
        <color rgb="FF0000FF"/>
        <rFont val="Calibri"/>
        <family val="2"/>
        <scheme val="minor"/>
      </rPr>
      <t>, ON STREAM</t>
    </r>
  </si>
  <si>
    <t>NPA, PLAN TO RESET FOR DHP</t>
  </si>
  <si>
    <t>EXPRO #2 (TMU), AFTER R/T W/1.75" DHP
PLAN TO PERFORM R/T W/ 2" DHP</t>
  </si>
  <si>
    <t>BAKER, 2" DHP, After Frac Job</t>
  </si>
  <si>
    <t>Severe F.Pound, P.Fill. 37%</t>
  </si>
  <si>
    <r>
      <rPr>
        <b/>
        <sz val="12"/>
        <color rgb="FFFF0000"/>
        <rFont val="Calibri"/>
        <family val="2"/>
        <charset val="204"/>
      </rPr>
      <t>EXPRO #2 (TMU)</t>
    </r>
    <r>
      <rPr>
        <b/>
        <sz val="12"/>
        <color rgb="FF0000FF"/>
        <rFont val="Calibri"/>
        <family val="2"/>
      </rPr>
      <t xml:space="preserve">
Freq. = 45 Hz, Curr. = 42/44 A, Pi/Pd = 1233/3203 Psi, Ti/Tm = 223/253 F, USP/DSP =790/138 Psi, WHT= 173 F</t>
    </r>
  </si>
  <si>
    <t>BAKER, AFTER R/T, 2" DHP</t>
  </si>
  <si>
    <t>NORMAL CARD, AFTER R/T</t>
  </si>
  <si>
    <t>NORMAL CARD, SLIGHT HITTING DOWN</t>
  </si>
  <si>
    <t>T.V LEAK, Paln To test</t>
  </si>
  <si>
    <t>SEVER  F.POUND , P.FILL 33%  
PLAN TO RUN ON TIMER MOOD</t>
  </si>
  <si>
    <t xml:space="preserve"> F.POUND , P.FILL +/- 73 % </t>
  </si>
  <si>
    <t xml:space="preserve">SEVERE FLUID POUND ,P.FILLAGE  28 % </t>
  </si>
  <si>
    <t>F.POUND , P.FILLAGE= 84%</t>
  </si>
  <si>
    <t>F.Pound, Pump Fill. 84 %</t>
  </si>
  <si>
    <t>CELLER FILLED SAND</t>
  </si>
  <si>
    <t>SEVERE FLUID POUND , P.FILLAGE +/ 28 %</t>
  </si>
  <si>
    <t>POLISHED ROD PARTED, CHANGED, R.TRIP, RET. 1 ROD, TBG TEST, HOLD OK, S/R CONF. (53X1"+118X7/8"+25X1"), ON STREAM</t>
  </si>
  <si>
    <t>TOT. RET. 36 RODS</t>
  </si>
  <si>
    <r>
      <t xml:space="preserve">NO PUMP ACTION, R.TRIP, RET. 5 RODS, TBG TEST, NOT HOLD, POOH W/ S/R, ANCHOR PUMP STUCK IN TBG. AFTER RET. ONLY  7 X 1" RODS, </t>
    </r>
    <r>
      <rPr>
        <b/>
        <sz val="12"/>
        <color rgb="FFFF0000"/>
        <rFont val="Calibri"/>
        <family val="2"/>
        <charset val="204"/>
      </rPr>
      <t>WWO</t>
    </r>
  </si>
  <si>
    <r>
      <rPr>
        <b/>
        <sz val="12"/>
        <color rgb="FFFF0000"/>
        <rFont val="Calibri"/>
        <family val="2"/>
      </rPr>
      <t xml:space="preserve">B-I,II,III,IV CLOSED AGAINST SSD 
</t>
    </r>
    <r>
      <rPr>
        <b/>
        <sz val="16"/>
        <color rgb="FF008000"/>
        <rFont val="Calibri"/>
        <family val="2"/>
      </rPr>
      <t xml:space="preserve"> B-V only on production. </t>
    </r>
  </si>
  <si>
    <r>
      <rPr>
        <b/>
        <sz val="12"/>
        <color rgb="FFFF0000"/>
        <rFont val="Calibri"/>
        <family val="2"/>
      </rPr>
      <t xml:space="preserve">EXPRO TMU# 2 </t>
    </r>
    <r>
      <rPr>
        <b/>
        <sz val="12"/>
        <rFont val="Calibri"/>
        <family val="2"/>
      </rPr>
      <t xml:space="preserve">
Freq.= 45 hz, Cur= 30.6 A, Pi/Pd= 325/4020 Psi, Ti/Tm= 239/207 °F, </t>
    </r>
  </si>
  <si>
    <t xml:space="preserve">COLLECTED W.C  SAMPLES  FOUND 98 %  </t>
  </si>
  <si>
    <r>
      <t xml:space="preserve">* POOH with 1.75" DHP, R/U for Gharib S/L.
                  * RIH with 2.84" G.C. tagged PSN @ 5952 ft ( S/L depth).
* RIH with 2.75" D-2 shifting tool, latched SSD @ 6012 ft ( S/L depth), 
</t>
    </r>
    <r>
      <rPr>
        <b/>
        <sz val="12"/>
        <color rgb="FFFF0000"/>
        <rFont val="Calibri"/>
        <family val="2"/>
      </rPr>
      <t xml:space="preserve">closed same against B-I,II,III,IV., </t>
    </r>
    <r>
      <rPr>
        <b/>
        <sz val="12"/>
        <color rgb="FF0000FF"/>
        <rFont val="Calibri"/>
        <family val="2"/>
      </rPr>
      <t xml:space="preserve">R/D for Gharib S/L.
              </t>
    </r>
    <r>
      <rPr>
        <b/>
        <sz val="14"/>
        <color rgb="FF008000"/>
        <rFont val="Calibri"/>
        <family val="2"/>
      </rPr>
      <t xml:space="preserve">     *Now B-V only on production.
</t>
    </r>
    <r>
      <rPr>
        <b/>
        <sz val="12"/>
        <color rgb="FF0000FF"/>
        <rFont val="Calibri"/>
        <family val="2"/>
      </rPr>
      <t xml:space="preserve"> * </t>
    </r>
    <r>
      <rPr>
        <b/>
        <sz val="12"/>
        <color rgb="FFFF0000"/>
        <rFont val="Calibri"/>
        <family val="2"/>
        <charset val="204"/>
      </rPr>
      <t>RIH with 2 " DHP.</t>
    </r>
  </si>
  <si>
    <r>
      <t xml:space="preserve">B-I (5797-5804) (5830-5840)
 B-II(5916-5921) 
 B-III(5965-5972) 
B-IV(5986-5995) 
</t>
    </r>
    <r>
      <rPr>
        <b/>
        <sz val="12"/>
        <color rgb="FFFF0000"/>
        <rFont val="Calibri"/>
        <family val="2"/>
      </rPr>
      <t xml:space="preserve"> B-V(6035-6052) P=1810 PSI,  Isolated against FWG plug</t>
    </r>
  </si>
  <si>
    <r>
      <rPr>
        <b/>
        <sz val="22"/>
        <color rgb="FF008000"/>
        <rFont val="Calibri"/>
        <family val="2"/>
      </rPr>
      <t xml:space="preserve">B-I,II,III,IV  </t>
    </r>
    <r>
      <rPr>
        <b/>
        <sz val="12"/>
        <color rgb="FFFF0000"/>
        <rFont val="Calibri"/>
        <family val="2"/>
      </rPr>
      <t xml:space="preserve">
</t>
    </r>
    <r>
      <rPr>
        <b/>
        <sz val="14"/>
        <color rgb="FFFF0000"/>
        <rFont val="Calibri"/>
        <family val="2"/>
      </rPr>
      <t xml:space="preserve"> B-V Isolated against FWG plug</t>
    </r>
  </si>
  <si>
    <r>
      <t xml:space="preserve">* POOH with 2 " DHP, R/U for Gharib S/L.
                  * RIH with 2.64" G.C. tagged F-Nipple @ 6068 ft ( S/L depth).
* RIH with 2.56" FWG plug, </t>
    </r>
    <r>
      <rPr>
        <b/>
        <sz val="12"/>
        <color rgb="FFFF0000"/>
        <rFont val="Calibri"/>
        <family val="2"/>
      </rPr>
      <t>set same Ok to isolate B-V.</t>
    </r>
    <r>
      <rPr>
        <b/>
        <sz val="12"/>
        <color rgb="FF0000FF"/>
        <rFont val="Calibri"/>
        <family val="2"/>
      </rPr>
      <t xml:space="preserve">
* Filled TBG with water, RIH with 2.75" D-2 shifting tool, latched SSD @ 5998 ft ( S/L depth), </t>
    </r>
    <r>
      <rPr>
        <b/>
        <sz val="12"/>
        <color rgb="FF008000"/>
        <rFont val="Calibri"/>
        <family val="2"/>
      </rPr>
      <t>opened same against B-I,II,III,IV., Had good indication for opening.</t>
    </r>
    <r>
      <rPr>
        <b/>
        <sz val="12"/>
        <color rgb="FF0000FF"/>
        <rFont val="Calibri"/>
        <family val="2"/>
      </rPr>
      <t xml:space="preserve">
              </t>
    </r>
    <r>
      <rPr>
        <b/>
        <sz val="14"/>
        <color rgb="FF008000"/>
        <rFont val="Calibri"/>
        <family val="2"/>
      </rPr>
      <t xml:space="preserve">     *Now B-I,II,III,IV  on production.
</t>
    </r>
    <r>
      <rPr>
        <b/>
        <sz val="12"/>
        <color rgb="FF0000FF"/>
        <rFont val="Calibri"/>
        <family val="2"/>
      </rPr>
      <t xml:space="preserve"> * </t>
    </r>
    <r>
      <rPr>
        <b/>
        <sz val="12"/>
        <color rgb="FFFF0000"/>
        <rFont val="Calibri"/>
        <family val="2"/>
        <charset val="204"/>
      </rPr>
      <t>RIH with new 2" DHP.</t>
    </r>
  </si>
  <si>
    <t>Down due to Ti, started normally</t>
  </si>
  <si>
    <t xml:space="preserve">Observed PIP increased from 1160 psi to 1690 psi, checked the well, found SSSV pressure= 1600 psi, Increased to 4000 psi.
                      - Diverted to flare bit, found  no production, Checed choke and Adjusted WHP to 530 psi, Started to produce normally with the following parameters:
                      - Freq.= 45 Hz, Curr. = 46 A, Pi/Pd = 1245/3161 Psi, Ti/Tm = 224/255 F, USP/DSP =590/165 Psi, WHT= 176 F </t>
  </si>
  <si>
    <r>
      <rPr>
        <b/>
        <sz val="14"/>
        <color rgb="FFFF0000"/>
        <rFont val="Calibri"/>
        <family val="2"/>
      </rPr>
      <t>** NOTE:-</t>
    </r>
    <r>
      <rPr>
        <b/>
        <sz val="12"/>
        <color rgb="FF0000FF"/>
        <rFont val="Calibri"/>
        <family val="2"/>
      </rPr>
      <t xml:space="preserve">  as per last match case sent by Cairo office, the well is running down thrust.
* As per Reservoir recommendation is to keep the well running as it is, to avoid any increase in W.C</t>
    </r>
  </si>
  <si>
    <t>DECREASED SH.S F/ 10" T/ 8"</t>
  </si>
  <si>
    <t>VALVE ROD PARTED, FISHED OK, R.TRIP, ON STREAM</t>
  </si>
  <si>
    <t>PERFORMED SPACE OUT FOR DHP</t>
  </si>
  <si>
    <t>EXPRO #2 (TMU)
Gas= 0.188 MMSCFD</t>
  </si>
  <si>
    <t>EXPRO #2 (TMU)
Freq. = 45 Hz, Curr. = 44/45 A, Pi/Pd = 1095/3042 Psi, Ti/Tm = 224/253 F, USP/DSP =500/150 Psi, WHT= 178 F</t>
  </si>
  <si>
    <t>EXPRO #2 (TMU) ,  Plan to run on timer mode.</t>
  </si>
  <si>
    <t>EXPRO #2 (TMU) , Plan to run on timer mode.</t>
  </si>
  <si>
    <t>FULLA-1X</t>
  </si>
  <si>
    <t>DEC. SH.S F/10" T/8"</t>
  </si>
  <si>
    <t>Observed the well not producing on Expro test package.
                     - Many trials to divert same to Expro through X-tree adj. Choke , expected adj. choke malfunction.
                     - Adjusted Choke to full opening position, diverted the well through prod. Wing , adjusted WHP @ 500 psi , under testing.
                    ** Plan to replace CSG wing press. gauge and check press then connect CSG line if high.</t>
  </si>
  <si>
    <t>EXPRO #2 (TMU)
Freq. = 45 Hz, Curr. = 44/45 A, Pi = 1200-1220 Psi ,Pd=3050-3250 Psi, Ti/Tm = 223/252 F, 
USP= 400-700 Psi , DSP = 170 Psi, WHT= 166 F</t>
  </si>
  <si>
    <t>EXPRO #2 (TMU)
Freq. = 47 Hz, Curr. = 46/48 A, Pi = 1020-1190 Psi ,Pd=2915 Psi, Ti/Tm = 224/254 F, 
USP= 500
          DSP = 160 Psi, WHT= 170-188 F</t>
  </si>
  <si>
    <t>EXPRO #2 (TMU)
Freq. = 47 Hz, Curr. = 43/45 A, Pi = 1040-1230 Psi ,Pd=3175 Psi, Ti/Tm = 224/254 F,  USP= 400 PSI , DSP = 160 Psi, WHT= 140-170 F</t>
  </si>
  <si>
    <t xml:space="preserve">EXPRO #2 (TMU)
Freq. = 45 Hz, Curr. = 42/44 A, Pi = 1190 Psi ,Pd=3180 Psi, Ti/Tm = 224/254 F, USP= 600 P[SI , DSP = 170 Psi, WHT= 166 F
   </t>
  </si>
  <si>
    <t>EXPRO #2 (TMU)
Freq. = 47 Hz, Curr. = 46/48 A, Pi = 1000 Psi ,Pd=3100 Psi, Ti/Tm = 224.2/254.4F, 
USP= 540 Psi, DSP = 160 Psi, WHT= 183 F</t>
  </si>
  <si>
    <t>BAKER  , (  B-I,II,III,IV   &amp; SH.S. =8 ")</t>
  </si>
  <si>
    <t xml:space="preserve">Observed the well flow decreased to 350 bpd and USP dropped to 300 psi .
                       @ 9:00 AM , adjusted choke size till USP and gross production increased and relatively stabilized </t>
  </si>
  <si>
    <t>EXPRO #2 (TMU)
Freq. = 47 Hz, Curr. = 47/48A, Pi = 950 Psi ,Pd=3065 Psi, Ti/Tm = 224/253 F, 
USP= 470 Psi, DSP = 163 Psi, WHT= 184 F</t>
  </si>
  <si>
    <t>THP = 0 PSI , CSG.P = 0 psi ,  no exit block , there are two 1/2" to 1/4" CL plugged by welding, Installed as missing parts 3 1/8" 3k flange to 1/2" NPT and needle valve at the gate wing valve, no flow line.</t>
  </si>
  <si>
    <t xml:space="preserve">THP = 0 psi, CSG.P = 0 psi, shut in, three exit blocks installed, only the SCSSV cl is connected to one of them and pressurized to 4500 psi,  missing one  needle valve a d related gauge at the top adapter, installed them. Missing also needle valve at the CSG gate valve left side, installed. </t>
  </si>
  <si>
    <t>FULLA-4</t>
  </si>
  <si>
    <t>AEB-I  (8,214' – 8,220')
AEB-I (8,258' – 8,266')</t>
  </si>
  <si>
    <t xml:space="preserve">(NOVOMET) NHV760 SCMP AR2 CR3 S14, 388 STAGES </t>
  </si>
  <si>
    <t xml:space="preserve">                                         EXPRO #2 (TMU) , NEW WELL                        Freq=40 Hz, CUR=11.8  A, Pi/Pd=2810 / 4355 psi, Ti/Tm= 228/ 256 F, USP/DSP=1150 /190  psi,
</t>
  </si>
  <si>
    <t>Stopped the well for 3 HRS to R/D the rig , started again , tripped due to high p.discharge while trying to adjust WHP at 1100 psi  , Waited for back spin , started again at 40 hz ,adjust WHP at 850 psi .</t>
  </si>
  <si>
    <t>EXPRO #2 (TMU)
 Freq. = 48 Hz, Curr. = 50 A, Pi = 825 Psi ,Pd=3068 Psi, Ti/Tm = 224/254 F, USP= 410 Psi, DSP = 180 Psi, WHT= 189 F</t>
  </si>
  <si>
    <t xml:space="preserve">                                   EXPRO #2 (TMU) , NEW WELL                                Freq=40 Hz, CUR=12 A, Pi/Pd=2790 / 4290 psi, Ti/Tm= 229/ 256 F, USP/DSP=850 /180  psi,
</t>
  </si>
  <si>
    <r>
      <t xml:space="preserve">Observed WHP dropped to 100 psi , checked the well , found not producing
</t>
    </r>
    <r>
      <rPr>
        <b/>
        <sz val="12"/>
        <color rgb="FFFF0000"/>
        <rFont val="Calibri"/>
        <family val="2"/>
        <charset val="204"/>
      </rPr>
      <t>- Performed troubleshooting as following :</t>
    </r>
    <r>
      <rPr>
        <b/>
        <sz val="12"/>
        <color rgb="FF0000FF"/>
        <rFont val="Calibri"/>
        <family val="2"/>
      </rPr>
      <t xml:space="preserve">
 - Diverted the well to flare pit , opened the choke,  the well produced ok.
 - Diverted same to prod. Line , shut in the well , found shut-in WHP increased to 600 psi then decreased to 550 psi
 - Diverted same to test package , found rate +/- 1100 BPD @ WHP +/- 450 psi
 - Observed WHP dropped to 100 psi and no prod. at test package                                                                                                      - Increased Freq. F/47 T/49 Hz , rate +/- 1700 BPD (instantaneous meter reading) @ WHP +/- 350 psi 
 - </t>
    </r>
    <r>
      <rPr>
        <b/>
        <sz val="12"/>
        <color rgb="FF7030A0"/>
        <rFont val="Calibri"/>
        <family val="2"/>
        <charset val="204"/>
      </rPr>
      <t>Decreased freq. to 48 Hz &amp; adjusted WHP @ +/- 430 psi.</t>
    </r>
  </si>
  <si>
    <t>8112 FT</t>
  </si>
  <si>
    <r>
      <rPr>
        <b/>
        <sz val="12"/>
        <color rgb="FFFF0000"/>
        <rFont val="Calibri"/>
        <family val="2"/>
        <charset val="204"/>
      </rPr>
      <t>FINISHED DRILLING</t>
    </r>
    <r>
      <rPr>
        <b/>
        <sz val="12"/>
        <color rgb="FF0000FF"/>
        <rFont val="Calibri"/>
        <family val="2"/>
      </rPr>
      <t xml:space="preserve"> THE WELL AS OIL PRODUCER BY ESP SYSTEM, TAGGED BTM AT 9300 FT BY 6" C/O ASSY., </t>
    </r>
    <r>
      <rPr>
        <b/>
        <sz val="12"/>
        <color rgb="FF379947"/>
        <rFont val="Calibri"/>
        <family val="2"/>
        <charset val="204"/>
      </rPr>
      <t>PERFORATED</t>
    </r>
    <r>
      <rPr>
        <b/>
        <sz val="12"/>
        <color rgb="FFFF0000"/>
        <rFont val="Calibri"/>
        <family val="2"/>
        <charset val="204"/>
      </rPr>
      <t xml:space="preserve"> </t>
    </r>
    <r>
      <rPr>
        <b/>
        <sz val="12"/>
        <color rgb="FF339933"/>
        <rFont val="Calibri"/>
        <family val="2"/>
        <charset val="204"/>
      </rPr>
      <t xml:space="preserve">AEB-I  (8,214' – 8,220') , AEB-I (8,258' – 8,266') </t>
    </r>
    <r>
      <rPr>
        <b/>
        <sz val="12"/>
        <color rgb="FF0000FF"/>
        <rFont val="Calibri"/>
        <family val="2"/>
      </rPr>
      <t xml:space="preserve">
</t>
    </r>
    <r>
      <rPr>
        <b/>
        <sz val="12"/>
        <rFont val="Calibri"/>
        <family val="2"/>
        <charset val="204"/>
      </rPr>
      <t>INSTALL ESP COMPL. ON 2 7/8" TBG</t>
    </r>
    <r>
      <rPr>
        <b/>
        <sz val="12"/>
        <color rgb="FF0000FF"/>
        <rFont val="Calibri"/>
        <family val="2"/>
      </rPr>
      <t xml:space="preserve">, RIH WITH NHV760 SCMP AR2 CR3 S14, 388 STAGES ON 3 PUMPS TO DEPTH 8112 FT, STARTED THE WELL, DETECTED RIGHT ROTATION WITH THE FOLLOWING PARAMETERS: 
</t>
    </r>
    <r>
      <rPr>
        <b/>
        <sz val="12"/>
        <color rgb="FFFF0000"/>
        <rFont val="Calibri"/>
        <family val="2"/>
        <charset val="204"/>
      </rPr>
      <t>(FREQ. = 45 HZ, CUR. = 16 A, Ti/Tm = 224/280 F, Pi/Pd = 3250/3620 PSI)
ON STREAM 12/7/2021</t>
    </r>
  </si>
  <si>
    <t>DEC. FREQ. F/ 45 T/ 40 HZ, ADJUSTED WHP AT 1100 PSI</t>
  </si>
  <si>
    <r>
      <t xml:space="preserve">UNDER W/O DUE TO TBG LEAK, ( </t>
    </r>
    <r>
      <rPr>
        <b/>
        <sz val="12"/>
        <color rgb="FFFF0000"/>
        <rFont val="Calibri"/>
        <family val="2"/>
        <charset val="204"/>
      </rPr>
      <t>FOUND</t>
    </r>
    <r>
      <rPr>
        <b/>
        <sz val="12"/>
        <color rgb="FF0000FF"/>
        <rFont val="Calibri"/>
        <family val="2"/>
      </rPr>
      <t xml:space="preserve"> </t>
    </r>
    <r>
      <rPr>
        <b/>
        <sz val="12"/>
        <color rgb="FFFF0000"/>
        <rFont val="Calibri"/>
        <family val="2"/>
        <charset val="204"/>
      </rPr>
      <t>20 FT CUT OFF TBG JT HAD SEVER CORROSION &amp; HOLES, HAD CRACKS IN JT#30 &amp; JT # 23 ABOVE P.S.N, ALL 4 JTS LOCATED ABOVE P.S.N ARE SEVER EROSION (THIN WALL THICKNESS)</t>
    </r>
    <r>
      <rPr>
        <b/>
        <sz val="12"/>
        <color rgb="FF0000FF"/>
        <rFont val="Calibri"/>
        <family val="2"/>
      </rPr>
      <t xml:space="preserve">), </t>
    </r>
    <r>
      <rPr>
        <b/>
        <sz val="12"/>
        <rFont val="Calibri"/>
        <family val="2"/>
        <charset val="204"/>
      </rPr>
      <t>INSTALL SELECTIVE COMPL. ON 3-1/2" TBG</t>
    </r>
    <r>
      <rPr>
        <b/>
        <sz val="12"/>
        <color rgb="FF0000FF"/>
        <rFont val="Calibri"/>
        <family val="2"/>
      </rPr>
      <t xml:space="preserve">, </t>
    </r>
    <r>
      <rPr>
        <b/>
        <sz val="12"/>
        <color rgb="FF008000"/>
        <rFont val="Calibri"/>
        <family val="2"/>
        <charset val="204"/>
      </rPr>
      <t>OPENED LOWER &amp; UPPER SSD'S</t>
    </r>
    <r>
      <rPr>
        <b/>
        <sz val="12"/>
        <color rgb="FF0000FF"/>
        <rFont val="Calibri"/>
        <family val="2"/>
      </rPr>
      <t xml:space="preserve">, RIH W/2" DHP ON S/R NEW N-97 ( 25*1" + 125*7/8" + 82*1") ON STREAM </t>
    </r>
    <r>
      <rPr>
        <b/>
        <sz val="12"/>
        <color rgb="FFFF0000"/>
        <rFont val="Calibri"/>
        <family val="2"/>
        <charset val="204"/>
      </rPr>
      <t>13/7/2021</t>
    </r>
  </si>
  <si>
    <r>
      <t xml:space="preserve">Found The Well Not Prod., Diverted to Flare Pit, no return
- Checked SCSSSV, Ok
- </t>
    </r>
    <r>
      <rPr>
        <b/>
        <sz val="12"/>
        <rFont val="Calibri"/>
        <family val="2"/>
        <charset val="204"/>
      </rPr>
      <t>Shut in the Well</t>
    </r>
    <r>
      <rPr>
        <b/>
        <sz val="12"/>
        <color rgb="FF0000FF"/>
        <rFont val="Calibri"/>
        <family val="2"/>
      </rPr>
      <t>, Under Close Monitoring</t>
    </r>
  </si>
  <si>
    <t>SHUT IN WELL</t>
  </si>
  <si>
    <t>EXPRO #2 (TMU)
 Freq. = 48 Hz, Curr. = 50 A, Pi = 815 Psi ,Pd=3075 Psi, Ti/Tm = 224/255 F, 
USP= 415 Psi, DSP = 195 Psi, WHT= 189 F</t>
  </si>
  <si>
    <t>EXPRO #2 (TMU)
Freq=40 Hz, CUR=12 A, Pi/Pd=2707 / 4055 Psi, Ti/Tm= 229.6/ 258 F, USP/DSP=800 /200  Psi</t>
  </si>
  <si>
    <r>
      <t xml:space="preserve"> (Static pressure survey) 
 - R/U for Ghraib S.L Unit. 
 - RIH W/2.7" G.C., at depth 3390 Ft not pass, POOH 
 - RIH W/2.5" G.C., Tagged R-Nipple @ 12465 Ft (S.L depth), POOH. 
- RIH W/2 M.G'S to depth 12290 Ft (S.L depth), hanged for 2 Hrs. 
- Recorded pressure gradient survey during POOH as the following :-
- Stopped 5 min's each 500 Ft from 12000 Ft to 9000 Ft.
- Stopped 5 min's each 1000 Ft from 9000 Ft to 1000 Ft, then 500 Ft and surface. 
</t>
    </r>
    <r>
      <rPr>
        <b/>
        <sz val="12"/>
        <color rgb="FFFF0000"/>
        <rFont val="Calibri"/>
        <family val="2"/>
        <charset val="204"/>
      </rPr>
      <t>- Ps= 1805 psi, SIWHP= 1160 Psi, WHT=285 F,  P.G= 0.06 psi/ft f/ 12,000 psi t/ surface.</t>
    </r>
  </si>
  <si>
    <t xml:space="preserve"> Increased freq. F/45 T/ 47 hz @ WHP = 600 psi as per Cairo email   
 - @ 10:00 pm ; the well is down due to motor shutdown zenith LK , fixed the problem ok by elec. Eng. 
 - Started the well gradually to 47 HZ , under testing </t>
  </si>
  <si>
    <t>Stopped The Well for 7 HRS to continue R/D The Rig, Started the well gradually to 40 HZ , Adjusted WHP=1000 PSI
                       Freq=40 Hz, CUR=12 A, Pi/Pd=2759 / 4272 Psi, Ti/Tm= 230/ 255 F, USP/DSP=1000 /166  Psi , WHT = 120 F.</t>
  </si>
  <si>
    <t>EXPRO #2 (TMU)
Freq=40 Hz, CUR=11.7 A, Pi/Pd= 2755/4260 Psi, Ti/Tm= 230/ 254 F,  USP/DSP=1025 /183 Psi, WHT = 127 F</t>
  </si>
  <si>
    <t>EXPRO #2 (TMU)
 Freq. = 48 Hz, Curr. = 45/48 A, Pi = 784 Psi ,Pd=3081 Psi, Ti/Tm = 224/254 F,  USP/DSP = 377/180  Psi, WHT= 189 F</t>
  </si>
  <si>
    <r>
      <t>Down due to underload problem, vented to flare pit, started on</t>
    </r>
    <r>
      <rPr>
        <b/>
        <sz val="14"/>
        <color rgb="FFFF0000"/>
        <rFont val="Calibri"/>
        <family val="2"/>
        <charset val="204"/>
      </rPr>
      <t xml:space="preserve"> I-limit mode @ 370 surface Amp.</t>
    </r>
    <r>
      <rPr>
        <b/>
        <sz val="12"/>
        <color rgb="FF0000FF"/>
        <rFont val="Calibri"/>
        <family val="2"/>
        <charset val="204"/>
      </rPr>
      <t xml:space="preserve">
                        - Produced Ok at flare pit, Readjusated underload set point, diverted to production. 
Freq.: 44 hz, Motor Curr.: 47/49 A, Pi/Pd: 895/3240 psi, Ti/Tm: 233/258 F, USP/DSP: 320/165 psi, WHT: 170 F</t>
    </r>
  </si>
  <si>
    <t>Increased  I-limit set point from 370 Amp. to 400  Amp. ( surface Amp ).</t>
  </si>
  <si>
    <r>
      <rPr>
        <b/>
        <sz val="12"/>
        <color rgb="FFFF0000"/>
        <rFont val="Calibri"/>
        <family val="2"/>
        <charset val="204"/>
      </rPr>
      <t>EXPRO #2 (TMU), I-limit Mode (370 Amp)</t>
    </r>
    <r>
      <rPr>
        <b/>
        <sz val="12"/>
        <color rgb="FF0000FF"/>
        <rFont val="Calibri"/>
        <family val="2"/>
      </rPr>
      <t xml:space="preserve">
 Freq. = 48 Hz, Curr. = 46-47 A, Pi = 1055 Psi ,Pd= 3375 Psi, Ti/Tm = 223/254 F,  USP/DSP = 580/190  Psi, WHT= 174 F</t>
    </r>
  </si>
  <si>
    <r>
      <rPr>
        <b/>
        <sz val="12"/>
        <color rgb="FFFF0000"/>
        <rFont val="Calibri"/>
        <family val="2"/>
        <charset val="204"/>
      </rPr>
      <t>EXPRO #2 (TMU), I-limit Mode (400 Amp)</t>
    </r>
    <r>
      <rPr>
        <b/>
        <sz val="12"/>
        <color rgb="FF0000FF"/>
        <rFont val="Calibri"/>
        <family val="2"/>
      </rPr>
      <t xml:space="preserve">
 Freq. = 48-50 Hz, Curr. = 49-52 A, Pi = 870 Psi ,Pd= 3350 Psi, Ti/Tm = 224.6/256 F, USP= 590-620 Psi, DSP = 215 Psi, WHT= 188-192 F</t>
    </r>
  </si>
  <si>
    <t>EXPRO #2 (TMU)
 Freq. = 50 Hz, Curr. = 50-51 A, Pi = 804 Psi ,Pd= 3307 Psi, Ti/Tm = 224.6/256 F, 
USP= 530 Psi, DSP = 244 Psi, WHT= 191F</t>
  </si>
  <si>
    <r>
      <t xml:space="preserve">EXPRO #2 (TMU)
Freq=40 Hz, CUR=11.8 A, Pi/Pd= 2715/4210 Psi, Ti/Tm= 230/253 F, </t>
    </r>
    <r>
      <rPr>
        <b/>
        <sz val="12"/>
        <color rgb="FFFF0000"/>
        <rFont val="Calibri"/>
        <family val="2"/>
        <charset val="204"/>
      </rPr>
      <t>USP/DSP=1010/200 Psi</t>
    </r>
    <r>
      <rPr>
        <b/>
        <sz val="12"/>
        <color rgb="FF0000FF"/>
        <rFont val="Calibri"/>
        <family val="2"/>
      </rPr>
      <t>, WHT= 135 F</t>
    </r>
  </si>
  <si>
    <r>
      <t xml:space="preserve">EXPRO #2 (TMU)
 Freq. = 40 Hz, Curr. = 11.8 A,  Pi/Pd= 2704/4250 Psi, Ti/Tm = 229/251 F,  </t>
    </r>
    <r>
      <rPr>
        <b/>
        <sz val="12"/>
        <color rgb="FFFF0000"/>
        <rFont val="Calibri"/>
        <family val="2"/>
        <charset val="204"/>
      </rPr>
      <t>USP/DSP=938/215 Psi,</t>
    </r>
    <r>
      <rPr>
        <b/>
        <sz val="12"/>
        <color rgb="FF0000FF"/>
        <rFont val="Calibri"/>
        <family val="2"/>
      </rPr>
      <t xml:space="preserve"> WHT= 136F</t>
    </r>
  </si>
  <si>
    <t>2.0" DHP</t>
  </si>
  <si>
    <r>
      <t>UNDER W/O DUE TO TBG LEAK &amp; ADD PERF.,</t>
    </r>
    <r>
      <rPr>
        <b/>
        <sz val="12"/>
        <rFont val="Calibri"/>
        <family val="2"/>
        <charset val="204"/>
      </rPr>
      <t xml:space="preserve"> FOUND CRACK IN JT #8,#14 ABOVE P.S.N.</t>
    </r>
    <r>
      <rPr>
        <b/>
        <sz val="12"/>
        <color indexed="10"/>
        <rFont val="Calibri"/>
        <family val="2"/>
      </rPr>
      <t xml:space="preserve">, </t>
    </r>
    <r>
      <rPr>
        <b/>
        <sz val="12"/>
        <color rgb="FF0000CC"/>
        <rFont val="Calibri"/>
        <family val="2"/>
        <charset val="204"/>
      </rPr>
      <t xml:space="preserve">TAGGED BTM AT 6220 FT BY 6" C/O ASS., </t>
    </r>
    <r>
      <rPr>
        <b/>
        <sz val="12"/>
        <color rgb="FF008000"/>
        <rFont val="Calibri"/>
        <family val="2"/>
        <charset val="204"/>
      </rPr>
      <t>ADD PERF B-V (6180-6186) 6 FT</t>
    </r>
    <r>
      <rPr>
        <b/>
        <sz val="12"/>
        <color rgb="FF0000CC"/>
        <rFont val="Calibri"/>
        <family val="2"/>
        <charset val="204"/>
      </rPr>
      <t xml:space="preserve">, </t>
    </r>
    <r>
      <rPr>
        <b/>
        <sz val="12"/>
        <rFont val="Calibri"/>
        <family val="2"/>
        <charset val="204"/>
      </rPr>
      <t>INSTALL SELECTIVE COMPL. ON 3-1/2" TBG</t>
    </r>
    <r>
      <rPr>
        <b/>
        <sz val="12"/>
        <color rgb="FF0000CC"/>
        <rFont val="Calibri"/>
        <family val="2"/>
        <charset val="204"/>
      </rPr>
      <t xml:space="preserve">, </t>
    </r>
    <r>
      <rPr>
        <b/>
        <sz val="12"/>
        <color rgb="FFFF0000"/>
        <rFont val="Calibri"/>
        <family val="2"/>
        <charset val="204"/>
      </rPr>
      <t xml:space="preserve">OPENED SSD AGAINST B-I,III,IV &amp; CHECKED BY CIRC. </t>
    </r>
    <r>
      <rPr>
        <b/>
        <sz val="12"/>
        <color rgb="FF0000CC"/>
        <rFont val="Calibri"/>
        <family val="2"/>
        <charset val="204"/>
      </rPr>
      <t xml:space="preserve">, </t>
    </r>
    <r>
      <rPr>
        <b/>
        <sz val="12"/>
        <color rgb="FF008000"/>
        <rFont val="Calibri"/>
        <family val="2"/>
        <charset val="204"/>
      </rPr>
      <t>ALL INTERVALS ON PROD.</t>
    </r>
    <r>
      <rPr>
        <b/>
        <sz val="12"/>
        <color rgb="FF0000CC"/>
        <rFont val="Calibri"/>
        <family val="2"/>
        <charset val="204"/>
      </rPr>
      <t xml:space="preserve">, RIH W/1.75" DHP ON S/R S-88 COND-B (WFD) CONFG (25*1" + 125*7/8" + 88*1"), ON STREAM </t>
    </r>
    <r>
      <rPr>
        <b/>
        <sz val="12"/>
        <color rgb="FFFF0000"/>
        <rFont val="Calibri"/>
        <family val="2"/>
        <charset val="204"/>
      </rPr>
      <t>11/4/2021</t>
    </r>
  </si>
  <si>
    <r>
      <t>DOWN FOR 2 HRS DUE TO OVERLOAD TRIP,</t>
    </r>
    <r>
      <rPr>
        <b/>
        <sz val="12"/>
        <color rgb="FFFF0000"/>
        <rFont val="Calibri"/>
        <family val="2"/>
      </rPr>
      <t>ON STREAM</t>
    </r>
  </si>
  <si>
    <t>DOWN FOR 2 HRS DUE TO OVERLOAD TRIP.THEN DOWN AGAIN @ 03:00 AM. INVESTIGATING IN PROGRESS</t>
  </si>
  <si>
    <t xml:space="preserve">  Down due to overload trip, vented TBG to flare and started again normally to 45 Hz. Under observation.</t>
  </si>
  <si>
    <t>BAKER
P.size 2" &amp; Sh.size 8"</t>
  </si>
  <si>
    <t xml:space="preserve">  Down due to overload trip (REPEATED PROBLEM) , Ttry to download data as borets rep. recimmendations w/o success   , started again normally to 45 Hz. Under observation.</t>
  </si>
  <si>
    <t xml:space="preserve">BAKER (  2" DHP &amp; SH.S.  10"  ) </t>
  </si>
  <si>
    <t>increased sh.s. f/8" t/10"</t>
  </si>
  <si>
    <t xml:space="preserve">The well tripped due to over load , Wait for back spin, Started the well again on Current mode (Freq. 44 hz, I 30 Amp , Pi 400 psi , Pd 3900 psi) </t>
  </si>
  <si>
    <r>
      <t xml:space="preserve"> - Down due to overload problem, waiting for backspin, tried to start the well, down due to motor stall.
- Performed troubleshooting by Mel. ESP team As following :
- Meggered DH system at QCI connection: ( PH-GR:  zero, PH-PH: 4.9, 4.9, 4.7 ohm unbalance )
</t>
    </r>
    <r>
      <rPr>
        <b/>
        <sz val="12"/>
        <color rgb="FFFF0000"/>
        <rFont val="Calibri"/>
        <family val="2"/>
        <charset val="204"/>
      </rPr>
      <t>** Confirmed down hole short circuit, WWO.</t>
    </r>
  </si>
  <si>
    <r>
      <t xml:space="preserve">NO PUMP ACTION, </t>
    </r>
    <r>
      <rPr>
        <b/>
        <sz val="12"/>
        <color rgb="FF0000FF"/>
        <rFont val="Calibri"/>
        <family val="2"/>
      </rPr>
      <t xml:space="preserve">R.TRIP W/ 2" DHP., FOUND ACTION AND SUCTION, </t>
    </r>
    <r>
      <rPr>
        <b/>
        <sz val="12"/>
        <color rgb="FF0000FF"/>
        <rFont val="Calibri"/>
        <family val="2"/>
        <charset val="204"/>
      </rPr>
      <t xml:space="preserve">TBG.TEST , NOT HOLD, </t>
    </r>
    <r>
      <rPr>
        <b/>
        <sz val="12"/>
        <color rgb="FF0000FF"/>
        <rFont val="Calibri"/>
        <family val="2"/>
      </rPr>
      <t xml:space="preserve">
</t>
    </r>
    <r>
      <rPr>
        <b/>
        <sz val="12"/>
        <color rgb="FFFF0000"/>
        <rFont val="Calibri"/>
        <family val="2"/>
        <charset val="204"/>
      </rPr>
      <t>R.TRIP W/ 2" ANCHOR PUMP</t>
    </r>
    <r>
      <rPr>
        <b/>
        <sz val="12"/>
        <color rgb="FF0000FF"/>
        <rFont val="Calibri"/>
        <family val="2"/>
      </rPr>
      <t xml:space="preserve">,  RET. 9 RODS. </t>
    </r>
    <r>
      <rPr>
        <b/>
        <sz val="12"/>
        <color rgb="FF0000FF"/>
        <rFont val="Calibri"/>
        <family val="2"/>
        <charset val="204"/>
      </rPr>
      <t xml:space="preserve"> ON STREAM </t>
    </r>
    <r>
      <rPr>
        <b/>
        <sz val="12"/>
        <color rgb="FFFF0000"/>
        <rFont val="Calibri"/>
        <family val="2"/>
      </rPr>
      <t xml:space="preserve">
S/R CONFIG ( 25 X 1"+ 125_X 7/8" + 80_X 1")</t>
    </r>
  </si>
  <si>
    <t xml:space="preserve"> 2" ANCHOR  PUMP</t>
  </si>
  <si>
    <r>
      <t xml:space="preserve">NO PUMP ACTION, RESET DHP, NO PROD, 2 R.TRIP, TBG.TEST, NOT HOLD, </t>
    </r>
    <r>
      <rPr>
        <b/>
        <sz val="12"/>
        <color rgb="FFFF0000"/>
        <rFont val="Calibri"/>
        <family val="2"/>
        <charset val="204"/>
      </rPr>
      <t>R.TRIP W/1.75" ANCHOR PUMP</t>
    </r>
    <r>
      <rPr>
        <b/>
        <sz val="12"/>
        <color rgb="FF0000FF"/>
        <rFont val="Calibri"/>
        <family val="2"/>
        <charset val="204"/>
      </rPr>
      <t xml:space="preserve">, RET. 10*1" RODS, </t>
    </r>
    <r>
      <rPr>
        <b/>
        <sz val="12"/>
        <color rgb="FFFF0000"/>
        <rFont val="Calibri"/>
        <family val="2"/>
        <charset val="204"/>
      </rPr>
      <t>SET PUMP AT 5450 FT</t>
    </r>
    <r>
      <rPr>
        <b/>
        <sz val="12"/>
        <color rgb="FF0000FF"/>
        <rFont val="Calibri"/>
        <family val="2"/>
        <charset val="204"/>
      </rPr>
      <t>, ON STREAM</t>
    </r>
  </si>
  <si>
    <r>
      <t xml:space="preserve">R.TRIP W/ </t>
    </r>
    <r>
      <rPr>
        <b/>
        <sz val="12"/>
        <color rgb="FFFF0000"/>
        <rFont val="Calibri"/>
        <family val="2"/>
        <charset val="204"/>
      </rPr>
      <t>2</t>
    </r>
    <r>
      <rPr>
        <b/>
        <sz val="12"/>
        <color rgb="FF0000FF"/>
        <rFont val="Calibri"/>
        <family val="2"/>
      </rPr>
      <t xml:space="preserve">" DHP INSTEAD OF </t>
    </r>
    <r>
      <rPr>
        <b/>
        <sz val="12"/>
        <color rgb="FFFF0000"/>
        <rFont val="Calibri"/>
        <family val="2"/>
        <charset val="204"/>
      </rPr>
      <t>1.75</t>
    </r>
    <r>
      <rPr>
        <b/>
        <sz val="12"/>
        <color rgb="FF0000FF"/>
        <rFont val="Calibri"/>
        <family val="2"/>
      </rPr>
      <t>" DHP , ON STREAM</t>
    </r>
  </si>
  <si>
    <r>
      <t xml:space="preserve"> </t>
    </r>
    <r>
      <rPr>
        <b/>
        <sz val="12"/>
        <color rgb="FF0000FF"/>
        <rFont val="Calibri"/>
        <family val="2"/>
      </rPr>
      <t>CHANGED SHEAVE SIZE F/ 10" T/ 8"</t>
    </r>
  </si>
  <si>
    <t>22X1''+ 40X7/8'' (MOULDED 3 GUIDE) + 85X7/8''+ 90X1''</t>
  </si>
  <si>
    <r>
      <t xml:space="preserve">ROD NO. (111*7/8") PARTED, FISHED OK, </t>
    </r>
    <r>
      <rPr>
        <b/>
        <sz val="12"/>
        <color rgb="FFFF0000"/>
        <rFont val="Calibri"/>
        <family val="2"/>
        <charset val="204"/>
      </rPr>
      <t xml:space="preserve">CHANGED 60 RODS IN 7/8" SECTION BY S-88 COND-II, </t>
    </r>
    <r>
      <rPr>
        <b/>
        <sz val="12"/>
        <color rgb="FF0000FF"/>
        <rFont val="Calibri"/>
        <family val="2"/>
        <charset val="204"/>
      </rPr>
      <t xml:space="preserve">R.TRIP, ON STREAM
 </t>
    </r>
    <r>
      <rPr>
        <b/>
        <sz val="12"/>
        <color rgb="FFFF0000"/>
        <rFont val="Calibri"/>
        <family val="2"/>
        <charset val="204"/>
      </rPr>
      <t>NEW S/R CONFG. (22X1'' SINKERBAR + 40X7/8'' (MOULDED 3 GUIDE) + 85X7/8''+ 90X1'')</t>
    </r>
  </si>
  <si>
    <t>NO PUMP ACTION, RESET DHP, NO PROD. , R.TRIP W/ NEW DHP, ON STREAM</t>
  </si>
  <si>
    <t>ISOLATE AEB-I BY STRADDLE PKR</t>
  </si>
  <si>
    <r>
      <t xml:space="preserve">AEB-I  (8,161' – 8,174'), (8,197' – 8,203'), (8,253' – 8,264') ISOLATED BY STRADDLE PKR
</t>
    </r>
    <r>
      <rPr>
        <b/>
        <sz val="12"/>
        <color rgb="FF008000"/>
        <rFont val="Calibri"/>
        <family val="2"/>
        <charset val="204"/>
      </rPr>
      <t>AEB-III D (8946 - 8960)</t>
    </r>
  </si>
  <si>
    <t>FLEX-10, SER 400, 309 STG</t>
  </si>
  <si>
    <t>INSTALL LWM</t>
  </si>
  <si>
    <t>BAKER
 Freq. = 40 Hz, Curr. = 13 A,  Pi/Pd= 2600/4375 Psi, Ti/Tm = 230/250 F,  USP/DSP=750/170 Psi, WHT= 150F</t>
  </si>
  <si>
    <t xml:space="preserve">W.C. increased f/40 % to 65 % </t>
  </si>
  <si>
    <r>
      <rPr>
        <b/>
        <sz val="12"/>
        <color rgb="FFFF0000"/>
        <rFont val="Calibri"/>
        <family val="2"/>
        <charset val="204"/>
      </rPr>
      <t>UNDER W/O DUE TO ESP FAILURE &amp; WSO &amp; ADD PERF</t>
    </r>
    <r>
      <rPr>
        <b/>
        <sz val="12"/>
        <color rgb="FF0000FF"/>
        <rFont val="Calibri"/>
        <family val="2"/>
      </rPr>
      <t xml:space="preserve">, TAGGED HANGER CSG GUN AT 9150 FT BY GR-CCL, </t>
    </r>
    <r>
      <rPr>
        <b/>
        <sz val="12"/>
        <color rgb="FF008000"/>
        <rFont val="Calibri"/>
        <family val="2"/>
        <charset val="204"/>
      </rPr>
      <t>ADD PERF AEB-III D (8946 - 8960) 14 FT</t>
    </r>
    <r>
      <rPr>
        <b/>
        <sz val="12"/>
        <color rgb="FF0000FF"/>
        <rFont val="Calibri"/>
        <family val="2"/>
      </rPr>
      <t xml:space="preserve">, </t>
    </r>
    <r>
      <rPr>
        <b/>
        <sz val="12"/>
        <color theme="1"/>
        <rFont val="Calibri"/>
        <family val="2"/>
        <charset val="204"/>
      </rPr>
      <t>INSTALL STARDDLE PKR COMPL. ON 3-1/2" TBG ON-OFF TOOL</t>
    </r>
    <r>
      <rPr>
        <b/>
        <sz val="12"/>
        <color rgb="FF0000FF"/>
        <rFont val="Calibri"/>
        <family val="2"/>
      </rPr>
      <t xml:space="preserve"> </t>
    </r>
    <r>
      <rPr>
        <b/>
        <sz val="12"/>
        <color theme="1"/>
        <rFont val="Calibri"/>
        <family val="2"/>
        <charset val="204"/>
      </rPr>
      <t>SET LOWER PKR @ 8423 FT &amp; UPPER PKR @ 8122 FT</t>
    </r>
    <r>
      <rPr>
        <b/>
        <sz val="12"/>
        <color rgb="FF0000FF"/>
        <rFont val="Calibri"/>
        <family val="2"/>
      </rPr>
      <t xml:space="preserve">, </t>
    </r>
    <r>
      <rPr>
        <b/>
        <sz val="12"/>
        <color rgb="FFFF0000"/>
        <rFont val="Calibri"/>
        <family val="2"/>
        <charset val="204"/>
      </rPr>
      <t>ISOLATE AEB-I</t>
    </r>
    <r>
      <rPr>
        <b/>
        <sz val="12"/>
        <color rgb="FF0000FF"/>
        <rFont val="Calibri"/>
        <family val="2"/>
      </rPr>
      <t xml:space="preserve">, </t>
    </r>
    <r>
      <rPr>
        <b/>
        <sz val="12"/>
        <color rgb="FF008000"/>
        <rFont val="Calibri"/>
        <family val="2"/>
        <charset val="204"/>
      </rPr>
      <t xml:space="preserve"> INSTALL ESP COMPL. ON 2-7/8" TBG, RIH W/ESP FLEX-10, SER 400, 309 STG</t>
    </r>
    <r>
      <rPr>
        <b/>
        <sz val="12"/>
        <color rgb="FF0000FF"/>
        <rFont val="Calibri"/>
        <family val="2"/>
      </rPr>
      <t xml:space="preserve">, START ESP ON FREQ.40 HZ, CUR.22 A, Pi.3187 PSI, Pd.3466 PSI, Ti/Tm=223/259 F, </t>
    </r>
    <r>
      <rPr>
        <b/>
        <sz val="12"/>
        <color rgb="FFFF0000"/>
        <rFont val="Calibri"/>
        <family val="2"/>
        <charset val="204"/>
      </rPr>
      <t>ON STREAM ON 16/8/2021</t>
    </r>
  </si>
  <si>
    <r>
      <rPr>
        <b/>
        <sz val="12"/>
        <color rgb="FFC00000"/>
        <rFont val="Calibri"/>
        <family val="2"/>
        <charset val="204"/>
      </rPr>
      <t>EXPRO#2 (TMU) , AEB-IIID</t>
    </r>
    <r>
      <rPr>
        <b/>
        <sz val="12"/>
        <color rgb="FF0000FF"/>
        <rFont val="Calibri"/>
        <family val="2"/>
      </rPr>
      <t xml:space="preserve">
 Freq. = 40 Hz, Curr. = 20-21 A, Pi = 2555 Psi ,Pd= 3940 Psi, Ti/Tm = 232/265 F,  USP= 1025 Psi.</t>
    </r>
  </si>
  <si>
    <t>EXPRO#2 (TMU) 
 Freq= 40 Hz, Cur= 19-20 A, Pi= 2500Psi ,Pd=3765 Psi, 
Ti/Tm = 232/264 F,  USP= 1000 Psi.</t>
  </si>
  <si>
    <t>EXPRO#2 (TMU) 
 Freq= 40 Hz, Cur= 19-20 A, Pi= 2480Psi ,Pd=3740 Psi, 
Ti/Tm = 232/265 F,  USP/DSP= 980/195 Psi.</t>
  </si>
  <si>
    <r>
      <t xml:space="preserve">NO PUMP ACTION, </t>
    </r>
    <r>
      <rPr>
        <b/>
        <sz val="12"/>
        <color rgb="FFFF0000"/>
        <rFont val="Calibri"/>
        <family val="2"/>
        <charset val="204"/>
      </rPr>
      <t>R.TRIP W/1.75" DHP</t>
    </r>
    <r>
      <rPr>
        <b/>
        <sz val="12"/>
        <color rgb="FF0000FF"/>
        <rFont val="Calibri"/>
        <family val="2"/>
      </rPr>
      <t xml:space="preserve"> INSTEAD OF 2" DHP, ON STREAM.</t>
    </r>
  </si>
  <si>
    <t xml:space="preserve"> Down due to overload trip (REPEATED PROBLEM) , Started the well again on Current mode (Freq. 44 hz )</t>
  </si>
  <si>
    <r>
      <rPr>
        <b/>
        <sz val="12"/>
        <color rgb="FFFF0000"/>
        <rFont val="Calibri"/>
        <family val="2"/>
        <charset val="204"/>
      </rPr>
      <t>Baker</t>
    </r>
    <r>
      <rPr>
        <b/>
        <sz val="12"/>
        <color rgb="FF0000FF"/>
        <rFont val="Calibri"/>
        <family val="2"/>
      </rPr>
      <t xml:space="preserve">
  Freq= 40 Hz, Cur= 19.4 A, Pi= 2188 Psi ,Pd=3625 Psi, 
Ti/Tm = 232/264 F, </t>
    </r>
    <r>
      <rPr>
        <b/>
        <sz val="12"/>
        <color rgb="FFFF0000"/>
        <rFont val="Calibri"/>
        <family val="2"/>
        <charset val="204"/>
      </rPr>
      <t xml:space="preserve"> USP/DSP= 850/190 Psi.</t>
    </r>
  </si>
  <si>
    <r>
      <rPr>
        <b/>
        <sz val="12"/>
        <color rgb="FFFF0000"/>
        <rFont val="Calibri"/>
        <family val="2"/>
        <charset val="204"/>
      </rPr>
      <t>Baker</t>
    </r>
    <r>
      <rPr>
        <b/>
        <sz val="12"/>
        <color rgb="FF0000FF"/>
        <rFont val="Calibri"/>
        <family val="2"/>
      </rPr>
      <t xml:space="preserve">
 Freq= 40 Hz, Cur= 18.9 A, Pi= 2230 Psi ,Pd=3802 Psi, 
Ti/Tm = 232/265 F, </t>
    </r>
    <r>
      <rPr>
        <b/>
        <sz val="12"/>
        <color rgb="FFFF0000"/>
        <rFont val="Calibri"/>
        <family val="2"/>
        <charset val="204"/>
      </rPr>
      <t xml:space="preserve"> USP/DSP= 1050/190 Psi. </t>
    </r>
  </si>
  <si>
    <t xml:space="preserve">Adjusted WHP to 1000 psi </t>
  </si>
  <si>
    <t>In next R/T INCR. P.S. F/1.5" T/1.75"</t>
  </si>
  <si>
    <t xml:space="preserve">INCREASED S.L. F/ 112" T/ 128" </t>
  </si>
  <si>
    <t>PKR ABOVE INTERVAL
NO SSD</t>
  </si>
  <si>
    <t>Normal card , PLAN  TO PERFORM PROD. TEST</t>
  </si>
  <si>
    <t>S.F.L FOR B-I,III , SLIGHT TV LEAK , PLAN TO CHECK BY TEST</t>
  </si>
  <si>
    <t>Prod. F/ CSG</t>
  </si>
  <si>
    <t>NORMAL CARD , FLUMPING</t>
  </si>
  <si>
    <t>S.F.L for B-I,V , NORMAL CARD</t>
  </si>
  <si>
    <t xml:space="preserve">F.L </t>
  </si>
  <si>
    <t>F.POUND, P.FILL.= 75%</t>
  </si>
  <si>
    <t>F.POUND, P.FILL.= 60%</t>
  </si>
  <si>
    <t>S.F.L FOR B-I , TV LEAK , 
plan to perform prod.  Test</t>
  </si>
  <si>
    <t>S.F.L FOR B-III, IV  , NORMAL CARD</t>
  </si>
  <si>
    <t>F.POUND ,  P.FILL.+/- 90 %</t>
  </si>
  <si>
    <t xml:space="preserve">Found SSSV is closed , Opened SSSV, Found No prodution , Increased Freq. F/40 hz gradually T/45 hz, the well Started to produce. 
                                  </t>
  </si>
  <si>
    <t xml:space="preserve">BAKER
Freq= 45 Hz, Cur= 19/20 A, Pi= 1848 Psi ,Pd=4000 Psi, 
Ti/Tm = 231/274 F,  USP/DSP= 360/190 Psi. </t>
  </si>
  <si>
    <t>SV LEAK , PLAN TO PERFORM R.TRIP</t>
  </si>
  <si>
    <t>BAKER 
 Freq. = 40 Hz, Curr. = 13 A,  Pi/Pd= 2670/4529 Psi, Ti/Tm = 229/252 F,  USP/DSP=755/166 Psi, WHT= 158F</t>
  </si>
  <si>
    <t>Baker, after replacing FWG Plug by new one</t>
  </si>
  <si>
    <t>Celler Filled w/ oil &amp; Sand</t>
  </si>
  <si>
    <t>Severe F. Pound , P.Fillage +/ 33 %</t>
  </si>
  <si>
    <t>F. Pound , P.Fillage +/ 65 %</t>
  </si>
  <si>
    <t>S.V Leak , Plan To Performe R.Trip</t>
  </si>
  <si>
    <t>Slight F. Pound , P.Fillage +/ 86 %</t>
  </si>
  <si>
    <t xml:space="preserve">Normal Card , After replacing FWG Plug by new one. </t>
  </si>
  <si>
    <t>No Pump Action , Plan To Performe R.Trip</t>
  </si>
  <si>
    <t xml:space="preserve">TOT. RET. 20X1" </t>
  </si>
  <si>
    <t>1.5" (GROOVE PLUNGER) DHP</t>
  </si>
  <si>
    <t>TOT. RET. 38 RODS</t>
  </si>
  <si>
    <t>NO PUMP ACTION, RET. 1X1" ROD, HYDRO TEST, NOT HOLD, R.TRIP, FOUND PUMP STUCK @ BONNET, MANY TRIALS, FREE OK, FOUND STANDING VALVE LOST IN THE WELL, RET. 1X1" ROD, HYDRO TEST, NOT HOLD, W/W/O</t>
  </si>
  <si>
    <t>25X1" + 118X7/8" + 51X1"</t>
  </si>
  <si>
    <t>NO PUMP ACTION, R.TRIP W/ 1.5" (GROOVE PLUNGER) DHP, HYDRO TEST, HOLD OK, FOUND NO PROD. , SPACE IN FOR DHP, ON STREAM.</t>
  </si>
  <si>
    <t>Severe F.POUND , P.FILL +/- 23 %</t>
  </si>
  <si>
    <t>BAKER S.L 128"</t>
  </si>
  <si>
    <r>
      <t xml:space="preserve">NO PUMP ACTION, </t>
    </r>
    <r>
      <rPr>
        <b/>
        <sz val="12"/>
        <color rgb="FFFF0000"/>
        <rFont val="Calibri"/>
        <family val="2"/>
        <charset val="204"/>
      </rPr>
      <t>RET.</t>
    </r>
    <r>
      <rPr>
        <b/>
        <sz val="12"/>
        <color rgb="FF0000FF"/>
        <rFont val="Calibri"/>
        <family val="2"/>
      </rPr>
      <t xml:space="preserve"> </t>
    </r>
    <r>
      <rPr>
        <b/>
        <sz val="12"/>
        <color rgb="FFFF0000"/>
        <rFont val="Calibri"/>
        <family val="2"/>
        <charset val="204"/>
      </rPr>
      <t>10X1"</t>
    </r>
    <r>
      <rPr>
        <b/>
        <sz val="12"/>
        <color rgb="FF0000FF"/>
        <rFont val="Calibri"/>
        <family val="2"/>
      </rPr>
      <t xml:space="preserve"> RODS, HYDRO TEST, NOT HOLD, R.TRIP (FOUND OLD PUMP WITHOUT BARREL), </t>
    </r>
    <r>
      <rPr>
        <b/>
        <sz val="12"/>
        <color rgb="FFFF0000"/>
        <rFont val="Calibri"/>
        <family val="2"/>
        <charset val="204"/>
      </rPr>
      <t>NEW CONF.(66X1'',116X7/8'',25X1'')</t>
    </r>
    <r>
      <rPr>
        <b/>
        <sz val="12"/>
        <color rgb="FF0000FF"/>
        <rFont val="Calibri"/>
        <family val="2"/>
      </rPr>
      <t>, HYDRO TEST, HOLD OK ,ON STREAM.</t>
    </r>
  </si>
  <si>
    <t xml:space="preserve">TOT. RET. 26X1" </t>
  </si>
  <si>
    <t>T.V LEAK, After R/T</t>
  </si>
  <si>
    <r>
      <t>* Increased frequency as per Cairo Recommendations from</t>
    </r>
    <r>
      <rPr>
        <b/>
        <sz val="12"/>
        <color rgb="FFFF0000"/>
        <rFont val="Calibri"/>
        <family val="2"/>
        <charset val="204"/>
      </rPr>
      <t xml:space="preserve"> 45Hz to 50 Hz with parameters: </t>
    </r>
    <r>
      <rPr>
        <b/>
        <sz val="12"/>
        <color rgb="FF0000FF"/>
        <rFont val="Calibri"/>
        <family val="2"/>
      </rPr>
      <t xml:space="preserve">
 Freq= 50 Hz, Curr.= 23/24 A, Pi/Pd= 845/3075 psi, Ti/Tm= 233/274 F, USP/DSP= 365/265 psi, WHT= 152 F. </t>
    </r>
  </si>
  <si>
    <r>
      <t xml:space="preserve">Increased frequency as per Cairo Recommendations </t>
    </r>
    <r>
      <rPr>
        <b/>
        <sz val="12"/>
        <color rgb="FFFF0000"/>
        <rFont val="Calibri"/>
        <family val="2"/>
        <charset val="204"/>
      </rPr>
      <t>from 40 Hz to 47 Hz</t>
    </r>
    <r>
      <rPr>
        <b/>
        <sz val="12"/>
        <color rgb="FF0000FF"/>
        <rFont val="Calibri"/>
        <family val="2"/>
      </rPr>
      <t xml:space="preserve"> with parameters: 
 Freq= 47 Hz, Curr.= 16.4 A, Pi/Pd= 2635/4737 psi, Ti/Tm= 229/265 F, USP/DSP= 950/265 psi, WHT= 167 F. </t>
    </r>
  </si>
  <si>
    <t>2" ANCHOR PUMP</t>
  </si>
  <si>
    <r>
      <t xml:space="preserve"> - RIH W/ GUC tool, latched prong at depth 6088 ft, Retrieved prong ok , Found F.L at 1500 ft. 
 - RIH W/ GUC &amp; Prob, retrieved FWG plug ok. 
 - RIH W/ New 2.56" FWG set same at F.Nipple at 6088 ft to isolate </t>
    </r>
    <r>
      <rPr>
        <b/>
        <sz val="12"/>
        <color rgb="FFFF0000"/>
        <rFont val="Calibri"/>
        <family val="2"/>
        <charset val="204"/>
      </rPr>
      <t>B-V</t>
    </r>
    <r>
      <rPr>
        <b/>
        <sz val="12"/>
        <color rgb="FF0000FF"/>
        <rFont val="Calibri"/>
        <family val="2"/>
      </rPr>
      <t xml:space="preserve">
 ** Now </t>
    </r>
    <r>
      <rPr>
        <b/>
        <sz val="12"/>
        <color rgb="FF008000"/>
        <rFont val="Calibri"/>
        <family val="2"/>
        <charset val="204"/>
      </rPr>
      <t>B-I, II, III, IV</t>
    </r>
    <r>
      <rPr>
        <b/>
        <sz val="12"/>
        <color rgb="FF0000FF"/>
        <rFont val="Calibri"/>
        <family val="2"/>
      </rPr>
      <t xml:space="preserve"> on prodution.</t>
    </r>
  </si>
  <si>
    <r>
      <t xml:space="preserve">B-I, II, III, IV
</t>
    </r>
    <r>
      <rPr>
        <b/>
        <sz val="12"/>
        <color rgb="FFFF0000"/>
        <rFont val="Calibri"/>
        <family val="2"/>
        <charset val="204"/>
      </rPr>
      <t>B-V Isolated against NEW FWG plug</t>
    </r>
  </si>
  <si>
    <t>INCREASED SH.S F/ 10" T/ 12"</t>
  </si>
  <si>
    <r>
      <t xml:space="preserve">POOH W/ 1.5' DHP
- R/U for Ghrib S/L , PCE 
- RIH W/2.25" G.C , tagged TD at 6165 ft ( correlated depth ) , POOH 
- R/U for Setcore E/L 
- RIH with 2 1/8" TT linkage gun, 6 SPF , SDP ,HMX  to </t>
    </r>
    <r>
      <rPr>
        <b/>
        <sz val="12"/>
        <color rgb="FF008000"/>
        <rFont val="Calibri"/>
        <family val="2"/>
        <charset val="204"/>
      </rPr>
      <t>perforate B-III (6046-6064)</t>
    </r>
    <r>
      <rPr>
        <b/>
        <sz val="12"/>
        <color rgb="FF0000FF"/>
        <rFont val="Calibri"/>
        <family val="2"/>
      </rPr>
      <t xml:space="preserve"> on two runs.
- correlated depth by GR-CCL to open hole , fired ok , POOH, all guns completely fired.
- RIH W/ 1.5" DHP</t>
    </r>
  </si>
  <si>
    <t>BAKER 
 Freq.= 47 Hz, Curr.= 16.4 A, Pi/Pd= 2620/4715, Ti/Tm= 229/266, 
 USP/DSP= 920/264 Psi, WHT= 169 F</t>
  </si>
  <si>
    <t xml:space="preserve">EXPRO TMU#2 ( 24 hrs),Normal mode </t>
  </si>
  <si>
    <r>
      <t xml:space="preserve">NO PUMP ACTION, </t>
    </r>
    <r>
      <rPr>
        <b/>
        <sz val="12"/>
        <color rgb="FFFF0000"/>
        <rFont val="Calibri"/>
        <family val="2"/>
        <charset val="204"/>
      </rPr>
      <t>RET. 7X1" RODS</t>
    </r>
    <r>
      <rPr>
        <b/>
        <sz val="12"/>
        <color rgb="FF0000FF"/>
        <rFont val="Calibri"/>
        <family val="2"/>
      </rPr>
      <t xml:space="preserve">, HYDRO TEST, NOT HOLD, R.TIRP, FOUND OBSTRUCTION AT ROD NO. (101 &amp; 74)X7/8" , CLEARED BY SCRABER, RIH W/ 2 RODS, RET. 1 ROD, NO PROD., R.TRIP, FOUND O.PULL DURING POOH, FOUND OBSTRUCTION DURING RIH @ 101X7/8", COULDN'T PASS, POOH W/ S/R, </t>
    </r>
    <r>
      <rPr>
        <b/>
        <sz val="12"/>
        <color rgb="FFFF0000"/>
        <rFont val="Calibri"/>
        <family val="2"/>
        <charset val="204"/>
      </rPr>
      <t>WWO</t>
    </r>
  </si>
  <si>
    <t>BAKER
Freq= 50 Hz, Cur= 23/25 A, Pi= 830 Psi ,Pd= 3065 Psi, 
Ti/Tm = 233/275 F,  USP/DSP= 345/255 Psi., WHT = 151 F</t>
  </si>
  <si>
    <r>
      <t>NO PUMP ACTION, R.TRIP, REPLACED SOME ERODED S.BARS &amp; COUPLINGS, RESET, TBG TEST, NOT HOLD,</t>
    </r>
    <r>
      <rPr>
        <b/>
        <sz val="12"/>
        <color rgb="FFFF0000"/>
        <rFont val="Calibri"/>
        <family val="2"/>
        <charset val="204"/>
      </rPr>
      <t xml:space="preserve"> R.TRIP W/ 2" ANCHOR PUMP INSTEAD OF 2" DHP,</t>
    </r>
    <r>
      <rPr>
        <b/>
        <sz val="12"/>
        <rFont val="Calibri"/>
        <family val="2"/>
        <charset val="204"/>
      </rPr>
      <t xml:space="preserve"> RET. 15 RODS,</t>
    </r>
    <r>
      <rPr>
        <b/>
        <sz val="12"/>
        <color rgb="FFFF0000"/>
        <rFont val="Calibri"/>
        <family val="2"/>
        <charset val="204"/>
      </rPr>
      <t xml:space="preserve"> </t>
    </r>
    <r>
      <rPr>
        <b/>
        <sz val="12"/>
        <color rgb="FF0000FF"/>
        <rFont val="Calibri"/>
        <family val="2"/>
        <charset val="204"/>
      </rPr>
      <t xml:space="preserve">TBG TEST, HOLD OK, </t>
    </r>
    <r>
      <rPr>
        <b/>
        <sz val="12"/>
        <color rgb="FFFF0000"/>
        <rFont val="Calibri"/>
        <family val="2"/>
        <charset val="204"/>
      </rPr>
      <t>S/R CONF. (25X1" S.BAR (INCLUDES 6 MOLDED) + 130X7/8" (1 MOLDED EVERY 4 RODS FOR FIRST 16 RODS) + 64X1")</t>
    </r>
    <r>
      <rPr>
        <b/>
        <sz val="12"/>
        <color rgb="FF0000FF"/>
        <rFont val="Calibri"/>
        <family val="2"/>
        <charset val="204"/>
      </rPr>
      <t>, ON STREAM</t>
    </r>
  </si>
  <si>
    <t>NO PUMP ACTION, R.TRIP, RET. 5 RODS, TBG.TEST HOLD, ON STREAM</t>
  </si>
  <si>
    <t>TOTAL RET. 14 RODS</t>
  </si>
  <si>
    <t>25*1" + 125*7/8" + 75*1"</t>
  </si>
  <si>
    <t>BAKER
Freq. = 50 Hz, CurR. = 23/24 A, Pi = 635 Psi, Pd = 3035 Psi, 
Ti/Tm = 233/276 F,  USP/DSP = 320/254 Psi, WHT = 147 F</t>
  </si>
  <si>
    <r>
      <rPr>
        <b/>
        <sz val="12"/>
        <color rgb="FF0000FF"/>
        <rFont val="Calibri"/>
        <family val="2"/>
        <charset val="204"/>
      </rPr>
      <t>UNDER W/O DUE TO TBG.LEAK</t>
    </r>
    <r>
      <rPr>
        <b/>
        <sz val="12"/>
        <rFont val="Calibri"/>
        <family val="2"/>
      </rPr>
      <t xml:space="preserve">, </t>
    </r>
    <r>
      <rPr>
        <b/>
        <sz val="12"/>
        <color rgb="FFFF0000"/>
        <rFont val="Calibri"/>
        <family val="2"/>
        <charset val="204"/>
      </rPr>
      <t>NO VISUAL CRACKS OBSERVED</t>
    </r>
    <r>
      <rPr>
        <b/>
        <sz val="12"/>
        <rFont val="Calibri"/>
        <family val="2"/>
      </rPr>
      <t xml:space="preserve">, TAGGED BTM AT 6180 FT BY 5.8'' GAUGE RING &amp; J.BASKET ON CCL, </t>
    </r>
    <r>
      <rPr>
        <b/>
        <sz val="12"/>
        <color rgb="FF0000FF"/>
        <rFont val="Calibri"/>
        <family val="2"/>
        <charset val="204"/>
      </rPr>
      <t>INSTALLED ANCHOR CATHER COMPL. ON 3.5" TBG.,</t>
    </r>
    <r>
      <rPr>
        <b/>
        <sz val="12"/>
        <rFont val="Calibri"/>
        <family val="2"/>
      </rPr>
      <t xml:space="preserve"> </t>
    </r>
    <r>
      <rPr>
        <b/>
        <sz val="12"/>
        <color rgb="FF008000"/>
        <rFont val="Calibri"/>
        <family val="2"/>
        <charset val="204"/>
      </rPr>
      <t>KEEP ALL INTERVALS ON PROD.</t>
    </r>
    <r>
      <rPr>
        <b/>
        <sz val="12"/>
        <color rgb="FF0000FF"/>
        <rFont val="Calibri"/>
        <family val="2"/>
        <charset val="204"/>
      </rPr>
      <t>, RIH W/1.75" DHP ON S/R CONF. (25*1"+125*7/8"+79*1") N-97 COND-II, R/U S/U,</t>
    </r>
    <r>
      <rPr>
        <b/>
        <sz val="12"/>
        <rFont val="Calibri"/>
        <family val="2"/>
      </rPr>
      <t xml:space="preserve"> </t>
    </r>
    <r>
      <rPr>
        <b/>
        <sz val="12"/>
        <color rgb="FFFF0000"/>
        <rFont val="Calibri"/>
        <family val="2"/>
        <charset val="204"/>
      </rPr>
      <t>ON STREAM 3/10/2021</t>
    </r>
  </si>
  <si>
    <t>1.75 DHP</t>
  </si>
  <si>
    <t>25*1"+125*7/8"+79*1"</t>
  </si>
  <si>
    <t>BAKER , SH.S. 12"</t>
  </si>
  <si>
    <t>EXPRO TMU #2 , LWM (POC 1 hr Run / 2 hr Stop), 24 hrs Projected Production rate by LWM is 28 Bbl/d</t>
  </si>
  <si>
    <t>BAKER, AFTER W/O</t>
  </si>
  <si>
    <t>BAKER
Freq. = 50 Hz, CurR. = 23 A, Pi= 525 Psi,Pd = 3050 Psi, 
Ti/Tm = 230/265 F, USP/DSP = 290/260 Psi, WHT = 147 F</t>
  </si>
  <si>
    <t>W.C inc. from 1 % to 10% , pi dropped from 635 psi to 525 psi</t>
  </si>
  <si>
    <t xml:space="preserve">Tripped due to low pump intake ( set poit 500 psi ) 
                       Adjusted PIP set point at 300 psi, started the well with the following parametars :
                       Freq. = 50 Hz, CurR. = 20/22 A, Pi = 420 Psi, Pd = 3030 Psi, Ti/Tm = 230/260 F. </t>
  </si>
  <si>
    <r>
      <t xml:space="preserve">NO PUMP ACTION, </t>
    </r>
    <r>
      <rPr>
        <b/>
        <sz val="12"/>
        <color rgb="FFFF0000"/>
        <rFont val="Calibri"/>
        <family val="2"/>
        <charset val="204"/>
      </rPr>
      <t>R.TRIP W/1.5" DHP</t>
    </r>
    <r>
      <rPr>
        <b/>
        <sz val="12"/>
        <color rgb="FF0000FF"/>
        <rFont val="Calibri"/>
        <family val="2"/>
      </rPr>
      <t>, CHANGED 60*7/8" RODS, ON STREAM</t>
    </r>
  </si>
  <si>
    <t xml:space="preserve"> Found the well not produce.
Increased freq.from 50 to 52 HZ and adjusted WHP= 430 PSI  </t>
  </si>
  <si>
    <t>BAKER
Freq. = 52 Hz, CurR. = 22/23 A, Pi = 360 Psi, Pd = 3250 Psi, 
Ti/Tm = 231/271 F,  USP/DSP = 350/260 Psi, WHT = 131 F</t>
  </si>
  <si>
    <r>
      <t xml:space="preserve"> Down due to generator problem,  solved then down due to low PIP, </t>
    </r>
    <r>
      <rPr>
        <b/>
        <sz val="12"/>
        <color rgb="FFFF0000"/>
        <rFont val="Calibri"/>
        <family val="2"/>
        <charset val="204"/>
      </rPr>
      <t>adjusted PIP set point to 200 psi</t>
    </r>
    <r>
      <rPr>
        <b/>
        <sz val="12"/>
        <color rgb="FF0000FF"/>
        <rFont val="Calibri"/>
        <family val="2"/>
      </rPr>
      <t xml:space="preserve"> , Started OK.</t>
    </r>
  </si>
  <si>
    <t>BAKER
Freq. = 52 Hz, Cur= 22 A, Pi= 436 Psi,Pd = 3374 Psi, Ti/Tm = 230/262 F, USP/DSP = 550/263 Psi, WHT = 115 F</t>
  </si>
  <si>
    <t>Baker
Freq. = 52 Hz, Cur= 22 A, Pi= 415 Psi,Pd = 3390 Psi, Ti/Tm = 230/263 F, USP/DSP = 530/258 Psi, WHT = 115 F</t>
  </si>
  <si>
    <r>
      <t xml:space="preserve">NO PUMP ACTION, </t>
    </r>
    <r>
      <rPr>
        <b/>
        <sz val="12"/>
        <color rgb="FFFF0000"/>
        <rFont val="Calibri"/>
        <family val="2"/>
        <charset val="204"/>
      </rPr>
      <t>R.TRIP W/2" ANCHOR PUMP</t>
    </r>
    <r>
      <rPr>
        <b/>
        <sz val="12"/>
        <color rgb="FF0000FF"/>
        <rFont val="Calibri"/>
        <family val="2"/>
      </rPr>
      <t xml:space="preserve">, RET.12 RODS, TBG TEST HOLD, NO PROD. , </t>
    </r>
    <r>
      <rPr>
        <b/>
        <sz val="12"/>
        <color rgb="FFFF0000"/>
        <rFont val="Calibri"/>
        <family val="2"/>
        <charset val="204"/>
      </rPr>
      <t>R.TRIP W/2" ANCHOR PUMP</t>
    </r>
    <r>
      <rPr>
        <b/>
        <sz val="12"/>
        <color rgb="FF0000FF"/>
        <rFont val="Calibri"/>
        <family val="2"/>
      </rPr>
      <t>, RET. 4 RODS, TBG TEST HOLD, SET PUMP AT 5075 S/R CONFG (25*1" + 128*7/8" + 50*1"), ON STREAM.</t>
    </r>
  </si>
  <si>
    <t>TOTAL RET. 31 RODS</t>
  </si>
  <si>
    <t>NO PUMP ACTION, RESET DHP, ON STREAM .</t>
  </si>
  <si>
    <t>NO PUMP ACTION, R.TRIP W/1.75" DHP, ON STREAM.</t>
  </si>
  <si>
    <r>
      <t>WELL ( ESP )</t>
    </r>
    <r>
      <rPr>
        <sz val="16"/>
        <rFont val="Calibri"/>
        <family val="2"/>
      </rPr>
      <t xml:space="preserve"> :</t>
    </r>
    <r>
      <rPr>
        <b/>
        <sz val="16"/>
        <rFont val="Calibri"/>
        <family val="2"/>
      </rPr>
      <t xml:space="preserve">    N-NADA-13</t>
    </r>
  </si>
  <si>
    <t>NOVOMET PSP 406 NH (2500-3100)</t>
  </si>
  <si>
    <t>USP=700 PSI</t>
  </si>
  <si>
    <t>AEB-IIB</t>
  </si>
  <si>
    <r>
      <t xml:space="preserve">AEB-IIB (8592-8616)
</t>
    </r>
    <r>
      <rPr>
        <b/>
        <sz val="12"/>
        <color rgb="FFFF0000"/>
        <rFont val="Calibri"/>
        <family val="2"/>
        <charset val="204"/>
      </rPr>
      <t>AEB-IIID (8944 – 8958) (8978 – 8991) (9000 – 9008) AGAINST HSSD</t>
    </r>
  </si>
  <si>
    <t>KHARITA</t>
  </si>
  <si>
    <r>
      <rPr>
        <b/>
        <sz val="12"/>
        <color rgb="FF008000"/>
        <rFont val="Calibri"/>
        <family val="2"/>
        <charset val="204"/>
      </rPr>
      <t>KHARITA (7500-7504) 4 FT</t>
    </r>
    <r>
      <rPr>
        <b/>
        <sz val="12"/>
        <color rgb="FFFF0000"/>
        <rFont val="Calibri"/>
        <family val="2"/>
        <charset val="204"/>
      </rPr>
      <t xml:space="preserve">
AEB I (8268'-8284') (8306'-8314') (8420’-8430’) (8442’-8454’)
AEB IIB (8564'-8576')  ISOLATED BY STRADDLE  PACKER</t>
    </r>
    <r>
      <rPr>
        <b/>
        <sz val="12"/>
        <color indexed="12"/>
        <rFont val="Calibri"/>
        <family val="2"/>
      </rPr>
      <t xml:space="preserve">
 </t>
    </r>
    <r>
      <rPr>
        <b/>
        <sz val="12"/>
        <color rgb="FFFF0000"/>
        <rFont val="Calibri"/>
        <family val="2"/>
        <charset val="204"/>
      </rPr>
      <t xml:space="preserve"> AEB IIID (8908'-8926') (8944'-8950') &amp; AEB V (10436'-10457') ISOLATE BY FWG</t>
    </r>
    <r>
      <rPr>
        <b/>
        <sz val="12"/>
        <color rgb="FF008000"/>
        <rFont val="Calibri"/>
        <family val="2"/>
        <charset val="204"/>
      </rPr>
      <t xml:space="preserve">
</t>
    </r>
    <r>
      <rPr>
        <b/>
        <sz val="12"/>
        <color theme="1"/>
        <rFont val="Calibri"/>
        <family val="2"/>
        <charset val="204"/>
      </rPr>
      <t>B.PLUG AT 10500 FT +14 FT CEMENT ABOVE</t>
    </r>
  </si>
  <si>
    <r>
      <t xml:space="preserve">Down due to overload trip, tried to start several times at different frequencies without success, Performed megger, found Ph-Ph unbalanced (6, 6, 5.1) &amp; Ph-G Zero, Confirmed short circuit, </t>
    </r>
    <r>
      <rPr>
        <b/>
        <sz val="12"/>
        <color rgb="FFFF0000"/>
        <rFont val="Calibri"/>
        <family val="2"/>
        <charset val="204"/>
      </rPr>
      <t>WWO</t>
    </r>
  </si>
  <si>
    <t xml:space="preserve"> W.C= 40%, Salinity= 67728 mg/L. After Replaced the FWG plug.</t>
  </si>
  <si>
    <r>
      <rPr>
        <b/>
        <sz val="12"/>
        <color rgb="FFFF0000"/>
        <rFont val="Calibri"/>
        <family val="2"/>
        <charset val="204"/>
      </rPr>
      <t>KILL BY SAPESCO FLUID PUMP 300 BBLS</t>
    </r>
    <r>
      <rPr>
        <b/>
        <sz val="12"/>
        <color rgb="FF0000FF"/>
        <rFont val="Calibri"/>
        <family val="2"/>
      </rPr>
      <t xml:space="preserve">, POOH W/1.75" SLIM DHP &amp; S/R
</t>
    </r>
    <r>
      <rPr>
        <b/>
        <sz val="12"/>
        <rFont val="Calibri"/>
        <family val="2"/>
        <charset val="204"/>
      </rPr>
      <t xml:space="preserve">ISOLATE AEB-IIID &amp; AEB-V BY 2.25" FWG PLUG, </t>
    </r>
    <r>
      <rPr>
        <b/>
        <sz val="12"/>
        <color rgb="FF008000"/>
        <rFont val="Calibri"/>
        <family val="2"/>
        <charset val="204"/>
      </rPr>
      <t>PR. TESTED BY SAPESCO FLUID PUMP AT 500 PSI FOR 10 MIN'S HOLD</t>
    </r>
  </si>
  <si>
    <r>
      <t xml:space="preserve">BAKER, </t>
    </r>
    <r>
      <rPr>
        <b/>
        <sz val="12"/>
        <color rgb="FF0000FF"/>
        <rFont val="Calibri"/>
        <family val="2"/>
        <charset val="204"/>
      </rPr>
      <t>NEW WELL</t>
    </r>
    <r>
      <rPr>
        <b/>
        <sz val="12"/>
        <rFont val="Calibri"/>
        <family val="2"/>
      </rPr>
      <t xml:space="preserve">
</t>
    </r>
    <r>
      <rPr>
        <b/>
        <sz val="12"/>
        <color rgb="FFFF0000"/>
        <rFont val="Calibri"/>
        <family val="2"/>
        <charset val="204"/>
      </rPr>
      <t>FREQ. = 40 HZ</t>
    </r>
    <r>
      <rPr>
        <b/>
        <sz val="12"/>
        <rFont val="Calibri"/>
        <family val="2"/>
      </rPr>
      <t xml:space="preserve">, CUR. = 7.6 A, Pi/Pd = 2610/3727 PSI, 
Ti/Tm = 232/240 F, </t>
    </r>
    <r>
      <rPr>
        <b/>
        <sz val="12"/>
        <color rgb="FFFF0000"/>
        <rFont val="Calibri"/>
        <family val="2"/>
        <charset val="204"/>
      </rPr>
      <t>USP = 750 PSI</t>
    </r>
  </si>
  <si>
    <r>
      <rPr>
        <b/>
        <sz val="12"/>
        <color rgb="FF008000"/>
        <rFont val="Calibri"/>
        <family val="2"/>
        <charset val="204"/>
      </rPr>
      <t xml:space="preserve">PERFORATED KHARITA (7500-7504) 4 FT </t>
    </r>
    <r>
      <rPr>
        <b/>
        <sz val="12"/>
        <color rgb="FF0000FF"/>
        <rFont val="Calibri"/>
        <family val="2"/>
        <charset val="204"/>
      </rPr>
      <t>BY 2" THRU TBG GUN, 6 SPF, SDP, HMX 
RIH W</t>
    </r>
    <r>
      <rPr>
        <b/>
        <sz val="12"/>
        <color rgb="FFFF0000"/>
        <rFont val="Calibri"/>
        <family val="2"/>
        <charset val="204"/>
      </rPr>
      <t>/1.75" SLIM DHP SET IN SSD</t>
    </r>
    <r>
      <rPr>
        <b/>
        <sz val="12"/>
        <color rgb="FF0000FF"/>
        <rFont val="Calibri"/>
        <family val="2"/>
        <charset val="204"/>
      </rPr>
      <t xml:space="preserve"> &amp; SAME S/R</t>
    </r>
  </si>
  <si>
    <r>
      <t xml:space="preserve">BAKER, </t>
    </r>
    <r>
      <rPr>
        <b/>
        <sz val="12"/>
        <color rgb="FF0000FF"/>
        <rFont val="Calibri"/>
        <family val="2"/>
        <charset val="204"/>
      </rPr>
      <t>NEW WELL</t>
    </r>
    <r>
      <rPr>
        <b/>
        <sz val="12"/>
        <rFont val="Calibri"/>
        <family val="2"/>
      </rPr>
      <t xml:space="preserve">
</t>
    </r>
    <r>
      <rPr>
        <b/>
        <sz val="12"/>
        <color rgb="FFFF0000"/>
        <rFont val="Calibri"/>
        <family val="2"/>
        <charset val="204"/>
      </rPr>
      <t>FREQ. = 40 HZ</t>
    </r>
    <r>
      <rPr>
        <b/>
        <sz val="12"/>
        <rFont val="Calibri"/>
        <family val="2"/>
      </rPr>
      <t xml:space="preserve">, CUR. = 7.1 A, Pi/Pd = 2710/3755 PSI, 
Ti/Tm = 232/240 F, </t>
    </r>
    <r>
      <rPr>
        <b/>
        <sz val="12"/>
        <color rgb="FFFF0000"/>
        <rFont val="Calibri"/>
        <family val="2"/>
        <charset val="204"/>
      </rPr>
      <t>USP = 750 PSI</t>
    </r>
  </si>
  <si>
    <t>NO PUMP ACTION, R.TRIP, RET. 4 RODS, ON STREAM</t>
  </si>
  <si>
    <t>25X1" S.BAR (INCLUDES 6 MOLDED) + 128X7/8" (1 MOLDED EVERY 4 RODS FOR FIRST 16 RODS) + 46X1"</t>
  </si>
  <si>
    <r>
      <rPr>
        <b/>
        <sz val="12"/>
        <color rgb="FFFF0000"/>
        <rFont val="Calibri"/>
        <family val="2"/>
        <charset val="204"/>
      </rPr>
      <t>FINISHED DRILLING</t>
    </r>
    <r>
      <rPr>
        <b/>
        <sz val="12"/>
        <color rgb="FF0000FF"/>
        <rFont val="Calibri"/>
        <family val="2"/>
      </rPr>
      <t xml:space="preserve">, COMPLETED THE WELL AS AN OIL PRODUCER USING ESP SYSTEM, </t>
    </r>
    <r>
      <rPr>
        <b/>
        <sz val="12"/>
        <color theme="4" tint="-0.249977111117893"/>
        <rFont val="Calibri"/>
        <family val="2"/>
        <charset val="204"/>
      </rPr>
      <t xml:space="preserve">TAGGED BTM @ 11030 FT BY 6" C/O ASSY. </t>
    </r>
    <r>
      <rPr>
        <b/>
        <sz val="12"/>
        <color rgb="FF0000FF"/>
        <rFont val="Calibri"/>
        <family val="2"/>
      </rPr>
      <t xml:space="preserve">, </t>
    </r>
    <r>
      <rPr>
        <b/>
        <sz val="12"/>
        <color rgb="FF008000"/>
        <rFont val="Calibri"/>
        <family val="2"/>
        <charset val="204"/>
      </rPr>
      <t>PERFORATE AEB-IIB (8592-8616) &amp; AEB-IIID (8944 – 8958) (8978 – 8991) (9000 – 9008)</t>
    </r>
    <r>
      <rPr>
        <b/>
        <sz val="12"/>
        <color rgb="FF0000FF"/>
        <rFont val="Calibri"/>
        <family val="2"/>
      </rPr>
      <t xml:space="preserve">, </t>
    </r>
    <r>
      <rPr>
        <b/>
        <sz val="12"/>
        <rFont val="Calibri"/>
        <family val="2"/>
        <charset val="204"/>
      </rPr>
      <t>INSTALL PERMANENT PKR AT @ 8654 FT</t>
    </r>
    <r>
      <rPr>
        <b/>
        <sz val="12"/>
        <color rgb="FF0000FF"/>
        <rFont val="Calibri"/>
        <family val="2"/>
      </rPr>
      <t>,</t>
    </r>
    <r>
      <rPr>
        <b/>
        <sz val="12"/>
        <color rgb="FFFF0000"/>
        <rFont val="Calibri"/>
        <family val="2"/>
        <charset val="204"/>
      </rPr>
      <t xml:space="preserve"> INSTALL ESP COMPL. ON 2-7/8" TBG W/HSSD &amp; SEAL ASSY.</t>
    </r>
    <r>
      <rPr>
        <b/>
        <sz val="12"/>
        <color rgb="FF0000FF"/>
        <rFont val="Calibri"/>
        <family val="2"/>
      </rPr>
      <t xml:space="preserve">, </t>
    </r>
    <r>
      <rPr>
        <b/>
        <sz val="12"/>
        <rFont val="Calibri"/>
        <family val="2"/>
        <charset val="204"/>
      </rPr>
      <t>KEPT HSSD CLOSED AGAINST AEB-IIID</t>
    </r>
    <r>
      <rPr>
        <b/>
        <sz val="12"/>
        <color rgb="FF0000FF"/>
        <rFont val="Calibri"/>
        <family val="2"/>
      </rPr>
      <t xml:space="preserve">, </t>
    </r>
    <r>
      <rPr>
        <b/>
        <sz val="12"/>
        <color rgb="FF008000"/>
        <rFont val="Calibri"/>
        <family val="2"/>
        <charset val="204"/>
      </rPr>
      <t>RIH W/NOVOMET PSP 406 NH (2500-3100), STG 268</t>
    </r>
    <r>
      <rPr>
        <b/>
        <sz val="12"/>
        <color rgb="FF0000FF"/>
        <rFont val="Calibri"/>
        <family val="2"/>
      </rPr>
      <t xml:space="preserve">, START AT FREQ.45 HZ, CUR. 9.1 A, Pi=2203 PSI, Pd=3398 PSI, Ti=233 F, Tm=241 F, WHP=500 PSI, DECREASE FREQ. TO 40 Hz AT WHP 750 PSI, </t>
    </r>
    <r>
      <rPr>
        <b/>
        <sz val="12"/>
        <color rgb="FFFF0000"/>
        <rFont val="Calibri"/>
        <family val="2"/>
        <charset val="204"/>
      </rPr>
      <t>ON STREAM 24/10/2021</t>
    </r>
  </si>
  <si>
    <r>
      <t xml:space="preserve">POOH W/2" ANCHOR PUMP &amp; S/R
* R/U for Gharib S/L &amp; PCE.
* RIH with 2.64" G.C, tagged F.Nipple @ 6070 ft (S/L depth).
  * Retrieved  2.56" FWG plug and replaced by another NEW plug  13%CR &amp; </t>
    </r>
    <r>
      <rPr>
        <b/>
        <sz val="12"/>
        <color rgb="FFFF0000"/>
        <rFont val="Calibri"/>
        <family val="2"/>
        <charset val="204"/>
      </rPr>
      <t xml:space="preserve">set same to isolate B-V, </t>
    </r>
    <r>
      <rPr>
        <b/>
        <sz val="12"/>
        <color rgb="FF008000"/>
        <rFont val="Calibri"/>
        <family val="2"/>
        <charset val="204"/>
      </rPr>
      <t xml:space="preserve"> Now B-I,II,III,IV  are on prod. 
</t>
    </r>
    <r>
      <rPr>
        <b/>
        <sz val="12"/>
        <color rgb="FF0000FF"/>
        <rFont val="Calibri"/>
        <family val="2"/>
        <charset val="204"/>
      </rPr>
      <t xml:space="preserve">RIH W/2" ANCHOR PUMP         </t>
    </r>
  </si>
  <si>
    <t>HSSD</t>
  </si>
  <si>
    <t xml:space="preserve">AEB-IIB
</t>
  </si>
  <si>
    <r>
      <t xml:space="preserve">EXPRO #3, </t>
    </r>
    <r>
      <rPr>
        <b/>
        <sz val="12"/>
        <color rgb="FF25941C"/>
        <rFont val="Calibri"/>
        <family val="2"/>
        <charset val="204"/>
      </rPr>
      <t>KHARITA</t>
    </r>
  </si>
  <si>
    <t xml:space="preserve"> EXPRO #3 (TMU)
Freq. = 44 HZ, Cur. = 31.7 A, Pi/Pd = 286/3913 Psi, 
Tm= 211 °F</t>
  </si>
  <si>
    <r>
      <t xml:space="preserve">EXPRO #3 (TMU)
</t>
    </r>
    <r>
      <rPr>
        <b/>
        <sz val="12"/>
        <color rgb="FFFF0000"/>
        <rFont val="Calibri"/>
        <family val="2"/>
        <charset val="204"/>
      </rPr>
      <t>FREQ. = 40 HZ</t>
    </r>
    <r>
      <rPr>
        <b/>
        <sz val="12"/>
        <rFont val="Calibri"/>
        <family val="2"/>
      </rPr>
      <t xml:space="preserve">, CUR. = 7.1 A, Pi/Pd = 2615/3665 PSI, 
Ti/Tm = 232/240 F, </t>
    </r>
    <r>
      <rPr>
        <b/>
        <sz val="12"/>
        <color rgb="FFFF0000"/>
        <rFont val="Calibri"/>
        <family val="2"/>
        <charset val="204"/>
      </rPr>
      <t>USP/DSP = 750/260 PSI</t>
    </r>
  </si>
  <si>
    <r>
      <t xml:space="preserve">NO PROD. </t>
    </r>
    <r>
      <rPr>
        <b/>
        <sz val="12"/>
        <color rgb="FF008000"/>
        <rFont val="Calibri"/>
        <family val="2"/>
        <charset val="204"/>
      </rPr>
      <t>INCREASED FREQ. F/52 HZ T/54 HZ</t>
    </r>
    <r>
      <rPr>
        <b/>
        <sz val="12"/>
        <color rgb="FF0000FF"/>
        <rFont val="Calibri"/>
        <family val="2"/>
      </rPr>
      <t xml:space="preserve">, ADJUSTED WHP TO 400 PSI
</t>
    </r>
    <r>
      <rPr>
        <b/>
        <u/>
        <sz val="12"/>
        <color rgb="FF0000FF"/>
        <rFont val="Calibri"/>
        <family val="2"/>
        <charset val="204"/>
      </rPr>
      <t>CURRENT PARAMETERS:</t>
    </r>
    <r>
      <rPr>
        <b/>
        <sz val="12"/>
        <color rgb="FF0000FF"/>
        <rFont val="Calibri"/>
        <family val="2"/>
      </rPr>
      <t xml:space="preserve"> </t>
    </r>
    <r>
      <rPr>
        <b/>
        <sz val="12"/>
        <color rgb="FFFF0000"/>
        <rFont val="Calibri"/>
        <family val="2"/>
        <charset val="204"/>
      </rPr>
      <t>CUR. = 30-33 A, Pi/Pd = 335/3545 Psi, Ti/Tm = 228/272 F, WHT = 104 F</t>
    </r>
  </si>
  <si>
    <t>EXPRO #3 (TMU)
LOW PUMP EFFICIENCY</t>
  </si>
  <si>
    <r>
      <t xml:space="preserve">NO PROD. </t>
    </r>
    <r>
      <rPr>
        <b/>
        <sz val="12"/>
        <color rgb="FF008000"/>
        <rFont val="Calibri"/>
        <family val="2"/>
        <charset val="204"/>
      </rPr>
      <t>INCREASED FREQ. F/54 HZ T/56 HZ</t>
    </r>
    <r>
      <rPr>
        <b/>
        <sz val="12"/>
        <color rgb="FF0000FF"/>
        <rFont val="Calibri"/>
        <family val="2"/>
      </rPr>
      <t xml:space="preserve">
</t>
    </r>
    <r>
      <rPr>
        <b/>
        <u/>
        <sz val="12"/>
        <color rgb="FF0000FF"/>
        <rFont val="Calibri"/>
        <family val="2"/>
        <charset val="204"/>
      </rPr>
      <t>CURRENT PARAMETERS:</t>
    </r>
    <r>
      <rPr>
        <b/>
        <sz val="12"/>
        <color rgb="FF0000FF"/>
        <rFont val="Calibri"/>
        <family val="2"/>
      </rPr>
      <t xml:space="preserve"> </t>
    </r>
    <r>
      <rPr>
        <b/>
        <sz val="12"/>
        <color rgb="FFFF0000"/>
        <rFont val="Calibri"/>
        <family val="2"/>
        <charset val="204"/>
      </rPr>
      <t xml:space="preserve">CUR. = 26-27 A, Pi/Pd = 270/3650 Psi, Ti/Tm = 235/275 F, USP/DSP = 600/227 Psi, WHT = 120 F
</t>
    </r>
    <r>
      <rPr>
        <b/>
        <sz val="12"/>
        <color rgb="FF0000FF"/>
        <rFont val="Calibri"/>
        <family val="2"/>
        <charset val="204"/>
      </rPr>
      <t xml:space="preserve">THE WELL Produced For 1 Hr, then No Prod., Stopped The Well For Build Up
Static Pi (After 3 Hrs) = </t>
    </r>
    <r>
      <rPr>
        <b/>
        <sz val="12"/>
        <color rgb="FFFF0000"/>
        <rFont val="Calibri"/>
        <family val="2"/>
        <charset val="204"/>
      </rPr>
      <t>640 Psi</t>
    </r>
  </si>
  <si>
    <r>
      <t xml:space="preserve">EXPRO #3 (TMU), 
</t>
    </r>
    <r>
      <rPr>
        <b/>
        <sz val="12"/>
        <color rgb="FF0000FF"/>
        <rFont val="Calibri"/>
        <family val="2"/>
        <charset val="204"/>
      </rPr>
      <t>Projected Rate By LWM 40 BPD</t>
    </r>
  </si>
  <si>
    <r>
      <t xml:space="preserve">Started The Well Gradually to 54 Hz
</t>
    </r>
    <r>
      <rPr>
        <b/>
        <u/>
        <sz val="12"/>
        <color rgb="FF0000FF"/>
        <rFont val="Calibri"/>
        <family val="2"/>
        <charset val="204"/>
      </rPr>
      <t>CURRENT PARAMETERS:</t>
    </r>
    <r>
      <rPr>
        <b/>
        <sz val="12"/>
        <color rgb="FF0000FF"/>
        <rFont val="Calibri"/>
        <family val="2"/>
      </rPr>
      <t xml:space="preserve"> </t>
    </r>
    <r>
      <rPr>
        <b/>
        <sz val="12"/>
        <color rgb="FFFF0000"/>
        <rFont val="Calibri"/>
        <family val="2"/>
        <charset val="204"/>
      </rPr>
      <t>CUR. = 29-31 A, Pi/Pd = 228/3320 Psi, Ti/Tm = 228/271 F, USP/DSP = 400 Psi, WHT = 148 F</t>
    </r>
  </si>
  <si>
    <r>
      <t xml:space="preserve">AEB-IIIF (9585-9594) 9 FT AGAINST LOWER SSD
</t>
    </r>
    <r>
      <rPr>
        <b/>
        <sz val="12"/>
        <color rgb="FF008000"/>
        <rFont val="Calibri"/>
        <family val="2"/>
        <charset val="204"/>
      </rPr>
      <t xml:space="preserve">AEB-IIIG (9666-9676) 10 FT
</t>
    </r>
    <r>
      <rPr>
        <b/>
        <sz val="12"/>
        <color rgb="FFFF0000"/>
        <rFont val="Calibri"/>
        <family val="2"/>
        <charset val="204"/>
      </rPr>
      <t xml:space="preserve">
</t>
    </r>
    <r>
      <rPr>
        <b/>
        <sz val="10"/>
        <color rgb="FFFF0000"/>
        <rFont val="Calibri"/>
        <family val="2"/>
      </rPr>
      <t>MASAJID-I (11354-11366)(11392-11400)(11400-11470)(11500-11506)(11506-11586) ISAOLATED BY B.P + 17 FT CMT 
KH-IIB (12,126 – 12,166) ISOLATED BY B.P THRU TBG @ 12100 FT +10 FT CMT</t>
    </r>
  </si>
  <si>
    <r>
      <t xml:space="preserve">NO PUMP ACTION, </t>
    </r>
    <r>
      <rPr>
        <b/>
        <sz val="12"/>
        <color rgb="FFFF0000"/>
        <rFont val="Calibri"/>
        <family val="2"/>
        <charset val="204"/>
      </rPr>
      <t>WAITING W/O</t>
    </r>
  </si>
  <si>
    <r>
      <t xml:space="preserve">RIH W/2.60" G.C, TAGGED F-NIPPLE @9784 Ft (SL Depth), POOH
RIH W/2.75" Shifting Tool, Closed UPPER (Killing) SSD, &amp; Closed LOWER SSD Against </t>
    </r>
    <r>
      <rPr>
        <b/>
        <sz val="12"/>
        <color rgb="FFFF0000"/>
        <rFont val="Calibri"/>
        <family val="2"/>
        <charset val="204"/>
      </rPr>
      <t xml:space="preserve">AEB-IIIF
</t>
    </r>
    <r>
      <rPr>
        <b/>
        <sz val="12"/>
        <color rgb="FF0000FF"/>
        <rFont val="Calibri"/>
        <family val="2"/>
        <charset val="204"/>
      </rPr>
      <t>RIH W/2.75" Shifting Tool, Oppened Killing SSD</t>
    </r>
    <r>
      <rPr>
        <b/>
        <sz val="12"/>
        <color rgb="FFFF0000"/>
        <rFont val="Calibri"/>
        <family val="2"/>
        <charset val="204"/>
      </rPr>
      <t xml:space="preserve">
</t>
    </r>
    <r>
      <rPr>
        <b/>
        <sz val="12"/>
        <color rgb="FF008000"/>
        <rFont val="Calibri"/>
        <family val="2"/>
        <charset val="204"/>
      </rPr>
      <t xml:space="preserve">NOW AEB-IIIG ONLY ON PROD.
</t>
    </r>
    <r>
      <rPr>
        <b/>
        <sz val="12"/>
        <color rgb="FFFF0000"/>
        <rFont val="Calibri"/>
        <family val="2"/>
        <charset val="204"/>
      </rPr>
      <t>RIH W/2.25" DHP &amp; S/R (25*1" + 125*7/8" + 81*1"), ON STREAM.</t>
    </r>
  </si>
  <si>
    <t>25*1" + 125*7/8" + 81*1"</t>
  </si>
  <si>
    <r>
      <t xml:space="preserve">NO PUMP ACTION, </t>
    </r>
    <r>
      <rPr>
        <b/>
        <sz val="12"/>
        <color rgb="FFFF0000"/>
        <rFont val="Calibri"/>
        <family val="2"/>
        <charset val="204"/>
      </rPr>
      <t>R.TRIP W/1.5" DHP</t>
    </r>
    <r>
      <rPr>
        <b/>
        <sz val="12"/>
        <color rgb="FF0000FF"/>
        <rFont val="Calibri"/>
        <family val="2"/>
      </rPr>
      <t>, ON STREAM.</t>
    </r>
  </si>
  <si>
    <r>
      <t xml:space="preserve">NO PUMP ACTION, </t>
    </r>
    <r>
      <rPr>
        <b/>
        <sz val="12"/>
        <color rgb="FFFF0000"/>
        <rFont val="Calibri"/>
        <family val="2"/>
        <charset val="204"/>
      </rPr>
      <t>R.TRIP W/1.75" DHP</t>
    </r>
    <r>
      <rPr>
        <b/>
        <sz val="12"/>
        <color rgb="FF0000FF"/>
        <rFont val="Calibri"/>
        <family val="2"/>
      </rPr>
      <t>, ON STREAM.</t>
    </r>
  </si>
  <si>
    <t>POLISHED ROD PARTED, REPLACED, ON STREAM.</t>
  </si>
  <si>
    <t>TOTAL RET. 2 RODS</t>
  </si>
  <si>
    <t>25*1" + 150*7/8" + 121*1"</t>
  </si>
  <si>
    <r>
      <t xml:space="preserve">NO PUMP ACTION, </t>
    </r>
    <r>
      <rPr>
        <b/>
        <sz val="16"/>
        <color rgb="FFFF0000"/>
        <rFont val="Calibri"/>
        <family val="2"/>
        <charset val="204"/>
      </rPr>
      <t>2</t>
    </r>
    <r>
      <rPr>
        <b/>
        <sz val="12"/>
        <color rgb="FF0000FF"/>
        <rFont val="Calibri"/>
        <family val="2"/>
      </rPr>
      <t xml:space="preserve"> R.TRIP W/1.75" SLIM DHP, TBG TEST NOT HOLD, </t>
    </r>
    <r>
      <rPr>
        <b/>
        <sz val="12"/>
        <color rgb="FFFF0000"/>
        <rFont val="Calibri"/>
        <family val="2"/>
        <charset val="204"/>
      </rPr>
      <t>R.TRIP W/1.75" SLIM ANCHOR PUMP</t>
    </r>
    <r>
      <rPr>
        <b/>
        <sz val="12"/>
        <color rgb="FF0000FF"/>
        <rFont val="Calibri"/>
        <family val="2"/>
      </rPr>
      <t>, RET. 2*1" RODS, SET PUMP 7400 FT, ON STREAM ON 5/11/2021</t>
    </r>
  </si>
  <si>
    <r>
      <t xml:space="preserve">LOW PUMP EFF., </t>
    </r>
    <r>
      <rPr>
        <b/>
        <sz val="12"/>
        <color rgb="FFFF0000"/>
        <rFont val="Calibri"/>
        <family val="2"/>
        <charset val="204"/>
      </rPr>
      <t>R.TRIP W/2" ANCHOR PUMP</t>
    </r>
    <r>
      <rPr>
        <b/>
        <sz val="12"/>
        <color rgb="FF0000FF"/>
        <rFont val="Calibri"/>
        <family val="2"/>
      </rPr>
      <t>, RET. 1*1" ROD, ON STREAM.</t>
    </r>
  </si>
  <si>
    <t>TOTAL RET. 57 RODS</t>
  </si>
  <si>
    <t>25*1" + 102*7/8" + 48*1"</t>
  </si>
  <si>
    <t>EXPRO #2 (TMU)
Freq. = 54 Hz, Cur. = 26-27 A, Pi/Pd = 310/3285 Psi, 
Ti/Tm = 232/267 F, USP/DSP= 400/260 Psi, WHT= 148 F</t>
  </si>
  <si>
    <t>EXPRO #2 (TMU)
 Freq.= 47 Hz, Curr.= 16.3 A, Pi/Pd= 2590/4455, 
Ti/Tm= 229/266, USP/DSP= 640/230 Psi, WHT= 173 F</t>
  </si>
  <si>
    <t>Expro #2 (TMU), LWM, NORMAL MODE</t>
  </si>
  <si>
    <t>EXPRO #3 (TMU) EXPECTED LPE</t>
  </si>
  <si>
    <t>EXPRO TMU# 2 EXPECTED LPE</t>
  </si>
  <si>
    <t>WO</t>
  </si>
  <si>
    <t>S/R  S-88 COND-II 25*1" + 140*7/8" + 70*1"
TBG 3.5" P.S. 2" DHP</t>
  </si>
  <si>
    <r>
      <t xml:space="preserve">LOW PUMP EFF., </t>
    </r>
    <r>
      <rPr>
        <b/>
        <sz val="12"/>
        <color rgb="FFFF0000"/>
        <rFont val="Calibri"/>
        <family val="2"/>
        <charset val="204"/>
      </rPr>
      <t>R.TRIP W/1.75" DHP</t>
    </r>
    <r>
      <rPr>
        <b/>
        <sz val="12"/>
        <color rgb="FF0000FF"/>
        <rFont val="Calibri"/>
        <family val="2"/>
      </rPr>
      <t>, ON STREAM.</t>
    </r>
  </si>
  <si>
    <t>EXPRO #2 (TMU)
Freq. = 50 Hz, Cur. = 33 A, USP/DSP = 280/150 Psi</t>
  </si>
  <si>
    <r>
      <t xml:space="preserve">LOW PUMP EFF. , </t>
    </r>
    <r>
      <rPr>
        <b/>
        <sz val="12"/>
        <color rgb="FFFF0000"/>
        <rFont val="Calibri"/>
        <family val="2"/>
        <charset val="204"/>
      </rPr>
      <t>R.TRIP W/1.5" DHP</t>
    </r>
    <r>
      <rPr>
        <b/>
        <sz val="12"/>
        <color rgb="FF0000FF"/>
        <rFont val="Calibri"/>
        <family val="2"/>
      </rPr>
      <t xml:space="preserve"> , ON STREAM</t>
    </r>
  </si>
  <si>
    <t>EXPRO #2 (TMU)  AEB-IIIG</t>
  </si>
  <si>
    <t>Expro #2 (TMU), AEB-IIIG
WRONG TEST</t>
  </si>
  <si>
    <t>WELL PERFORMANCE UNSTABLE, STOPPED FOR BUILD UP FOR 24 HR'S</t>
  </si>
  <si>
    <t>Build up data after 24 hr's Pi=572 psi, started at Freq. 55 hz, after 1.5 hr found Pi decr. to 190 psi then down due to low Pi, Max WHP 500 psi, adjust Pi set point to 100 psi, started at Freq. 55 hz adjust WHP at 550 psi, ( the well performance still not stable )</t>
  </si>
  <si>
    <r>
      <t>ROD NO.</t>
    </r>
    <r>
      <rPr>
        <b/>
        <sz val="12"/>
        <color rgb="FFFF0000"/>
        <rFont val="Calibri"/>
        <family val="2"/>
        <charset val="204"/>
      </rPr>
      <t xml:space="preserve"> (70*1")</t>
    </r>
    <r>
      <rPr>
        <b/>
        <sz val="12"/>
        <color rgb="FF0000FF"/>
        <rFont val="Calibri"/>
        <family val="2"/>
      </rPr>
      <t xml:space="preserve"> PARTED , FISHED OK , </t>
    </r>
    <r>
      <rPr>
        <b/>
        <sz val="12"/>
        <color rgb="FFFF0000"/>
        <rFont val="Calibri"/>
        <family val="2"/>
        <charset val="204"/>
      </rPr>
      <t>R.TRIP W/1.75" DHP</t>
    </r>
    <r>
      <rPr>
        <b/>
        <sz val="12"/>
        <color rgb="FF0000FF"/>
        <rFont val="Calibri"/>
        <family val="2"/>
      </rPr>
      <t xml:space="preserve"> , ON STREAM</t>
    </r>
  </si>
  <si>
    <t>DOWN DUE TO OVERLOAD TRIP, WAITED FOR BACK SPIN, STARTED @ 03:00 AM W/ FREQ. 53 HZ, FOUND INTERMITTENT FLOW, THEN NO PRODUCTION,</t>
  </si>
  <si>
    <r>
      <t xml:space="preserve">UNDER W/O DUE TO TBG LEAK, RET. 2.56" 13% CR FWG PLUG, CUT COMPL STRING BY RCT, POOH W/ EXISTING S.R SELECTIVE COMPL. ON 3.5" TBG, </t>
    </r>
    <r>
      <rPr>
        <b/>
        <sz val="12"/>
        <color rgb="FFFF0000"/>
        <rFont val="Calibri"/>
        <family val="2"/>
        <charset val="204"/>
        <scheme val="minor"/>
      </rPr>
      <t>HAD A CRACK AT JT NO.# 2 ABOVE P.S.N</t>
    </r>
    <r>
      <rPr>
        <b/>
        <sz val="12"/>
        <color rgb="FF0000FF"/>
        <rFont val="Calibri"/>
        <family val="2"/>
        <scheme val="minor"/>
      </rPr>
      <t xml:space="preserve">, </t>
    </r>
  </si>
  <si>
    <r>
      <rPr>
        <b/>
        <sz val="12"/>
        <color rgb="FF0000FF"/>
        <rFont val="Calibri"/>
        <family val="2"/>
        <charset val="204"/>
      </rPr>
      <t>STOPPED THE WELL AS PER CAIRO RECOMMENDATIONS</t>
    </r>
    <r>
      <rPr>
        <b/>
        <sz val="12"/>
        <color indexed="10"/>
        <rFont val="Calibri"/>
        <family val="2"/>
      </rPr>
      <t>, WWO</t>
    </r>
  </si>
  <si>
    <t>DOWN DUE TO CURRENT UNBALANCE TRIP REASON, RESTARTED OK</t>
  </si>
  <si>
    <t>Stopped THE WELL DUE TO HIGH W.C. (100 %)</t>
  </si>
  <si>
    <t>NO PUMP ACTION, RESET, R.TRIP, XXXXXXX</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</si>
</sst>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3" formatCode="_(* #,##0.00_);_(* \(#,##0.00\);_(* &quot;-&quot;??_);_(@_)"/>
    <numFmt numFmtId="164" formatCode="_-* #,##0.00_-;\-* #,##0.00_-;_-* &quot;-&quot;??_-;_-@_-"/>
    <numFmt numFmtId="165" formatCode="[$-409]d\-mmm\-yy;@"/>
    <numFmt numFmtId="166" formatCode="_ * #,##0.00_)&quot;£&quot;_ ;_ * \(#,##0.00\)&quot;£&quot;_ ;_ * &quot;-&quot;??_)&quot;£&quot;_ ;_ @_ "/>
    <numFmt numFmtId="167" formatCode="_-* #,##0.00_-;_-* #,##0.00\-;_-* &quot;-&quot;??_-;_-@_-"/>
    <numFmt numFmtId="168" formatCode="#.00"/>
    <numFmt numFmtId="169" formatCode="#."/>
    <numFmt numFmtId="170" formatCode="0.000"/>
    <numFmt numFmtId="171" formatCode="[$-409]mmm\-yy;@"/>
  </numFmts>
  <fonts count="290">
    <font>
      <sz val="10"/>
      <name val="Arial"/>
      <charset val="178"/>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charset val="178"/>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b/>
      <sz val="12"/>
      <color indexed="12"/>
      <name val="Calibri"/>
      <family val="2"/>
    </font>
    <font>
      <b/>
      <sz val="12"/>
      <color indexed="10"/>
      <name val="Calibri"/>
      <family val="2"/>
    </font>
    <font>
      <b/>
      <sz val="12"/>
      <color indexed="17"/>
      <name val="Calibri"/>
      <family val="2"/>
    </font>
    <font>
      <b/>
      <sz val="12"/>
      <name val="Calibri"/>
      <family val="2"/>
    </font>
    <font>
      <b/>
      <u/>
      <sz val="12"/>
      <color indexed="10"/>
      <name val="Calibri"/>
      <family val="2"/>
    </font>
    <font>
      <b/>
      <u/>
      <sz val="12"/>
      <color indexed="12"/>
      <name val="Calibri"/>
      <family val="2"/>
    </font>
    <font>
      <b/>
      <sz val="16"/>
      <color indexed="10"/>
      <name val="Calibri"/>
      <family val="2"/>
    </font>
    <font>
      <sz val="12"/>
      <name val="Arial"/>
      <family val="2"/>
    </font>
    <font>
      <b/>
      <sz val="16"/>
      <name val="Calibri"/>
      <family val="2"/>
    </font>
    <font>
      <sz val="16"/>
      <name val="Calibri"/>
      <family val="2"/>
    </font>
    <font>
      <b/>
      <sz val="22"/>
      <name val="Calibri"/>
      <family val="2"/>
    </font>
    <font>
      <b/>
      <sz val="12"/>
      <color indexed="51"/>
      <name val="Calibri"/>
      <family val="2"/>
    </font>
    <font>
      <b/>
      <sz val="12"/>
      <color indexed="48"/>
      <name val="Calibri"/>
      <family val="2"/>
    </font>
    <font>
      <b/>
      <u/>
      <sz val="12"/>
      <name val="Calibri"/>
      <family val="2"/>
    </font>
    <font>
      <b/>
      <i/>
      <sz val="12"/>
      <color indexed="10"/>
      <name val="Calibri"/>
      <family val="2"/>
    </font>
    <font>
      <b/>
      <sz val="12"/>
      <color indexed="8"/>
      <name val="Calibri"/>
      <family val="2"/>
    </font>
    <font>
      <b/>
      <u/>
      <sz val="14"/>
      <color indexed="10"/>
      <name val="Calibri"/>
      <family val="2"/>
    </font>
    <font>
      <b/>
      <u/>
      <sz val="12"/>
      <color indexed="8"/>
      <name val="Calibri"/>
      <family val="2"/>
    </font>
    <font>
      <b/>
      <sz val="18"/>
      <color indexed="12"/>
      <name val="Calibri"/>
      <family val="2"/>
    </font>
    <font>
      <b/>
      <sz val="12"/>
      <color rgb="FF0000FF"/>
      <name val="Calibri"/>
      <family val="2"/>
    </font>
    <font>
      <b/>
      <sz val="12"/>
      <color rgb="FFFF0000"/>
      <name val="Calibri"/>
      <family val="2"/>
    </font>
    <font>
      <b/>
      <sz val="12"/>
      <color rgb="FF3333FF"/>
      <name val="Calibri"/>
      <family val="2"/>
    </font>
    <font>
      <b/>
      <sz val="12"/>
      <color rgb="FF0000CC"/>
      <name val="Calibri"/>
      <family val="2"/>
    </font>
    <font>
      <b/>
      <sz val="12"/>
      <color rgb="FF3366FF"/>
      <name val="Calibri"/>
      <family val="2"/>
    </font>
    <font>
      <b/>
      <sz val="12"/>
      <color rgb="FF00B050"/>
      <name val="Calibri"/>
      <family val="2"/>
    </font>
    <font>
      <b/>
      <u/>
      <sz val="12"/>
      <color rgb="FF00B050"/>
      <name val="Calibri"/>
      <family val="2"/>
    </font>
    <font>
      <b/>
      <sz val="14"/>
      <color rgb="FFFF0000"/>
      <name val="Calibri"/>
      <family val="2"/>
    </font>
    <font>
      <b/>
      <u/>
      <sz val="12"/>
      <color rgb="FFFF0000"/>
      <name val="Calibri"/>
      <family val="2"/>
    </font>
    <font>
      <b/>
      <u/>
      <sz val="12"/>
      <color rgb="FF0000CC"/>
      <name val="Calibri"/>
      <family val="2"/>
    </font>
    <font>
      <b/>
      <sz val="16"/>
      <color rgb="FFFF0000"/>
      <name val="Calibri"/>
      <family val="2"/>
    </font>
    <font>
      <b/>
      <u/>
      <sz val="12"/>
      <color rgb="FF0000FF"/>
      <name val="Calibri"/>
      <family val="2"/>
    </font>
    <font>
      <b/>
      <sz val="10"/>
      <color indexed="10"/>
      <name val="MS Sans Serif"/>
      <family val="2"/>
      <charset val="178"/>
    </font>
    <font>
      <b/>
      <sz val="12"/>
      <color indexed="12"/>
      <name val="Arial"/>
      <family val="2"/>
      <charset val="178"/>
    </font>
    <font>
      <b/>
      <sz val="12"/>
      <color theme="1"/>
      <name val="Calibri"/>
      <family val="2"/>
    </font>
    <font>
      <sz val="10"/>
      <name val="Arial"/>
      <family val="2"/>
    </font>
    <font>
      <sz val="10"/>
      <name val="Times New Roman"/>
      <family val="1"/>
      <charset val="178"/>
    </font>
    <font>
      <b/>
      <sz val="22"/>
      <color indexed="10"/>
      <name val="Times New Roman"/>
      <family val="1"/>
      <charset val="178"/>
    </font>
    <font>
      <b/>
      <sz val="14"/>
      <color indexed="10"/>
      <name val="Arial"/>
      <family val="2"/>
      <charset val="178"/>
    </font>
    <font>
      <b/>
      <u/>
      <sz val="20"/>
      <name val="Arial"/>
      <family val="2"/>
      <charset val="178"/>
    </font>
    <font>
      <b/>
      <u/>
      <sz val="16"/>
      <name val="Arial"/>
      <family val="2"/>
      <charset val="178"/>
    </font>
    <font>
      <sz val="16"/>
      <name val="Times New Roman"/>
      <family val="1"/>
      <charset val="178"/>
    </font>
    <font>
      <b/>
      <u/>
      <sz val="14"/>
      <name val="Times New Roman"/>
      <family val="1"/>
      <charset val="178"/>
    </font>
    <font>
      <b/>
      <sz val="14"/>
      <name val="Arial"/>
      <family val="2"/>
      <charset val="178"/>
    </font>
    <font>
      <sz val="10"/>
      <color indexed="8"/>
      <name val="Arial"/>
      <family val="2"/>
    </font>
    <font>
      <b/>
      <sz val="12"/>
      <color indexed="8"/>
      <name val="Arial"/>
      <family val="2"/>
      <charset val="178"/>
    </font>
    <font>
      <b/>
      <sz val="10"/>
      <name val="Times New Roman"/>
      <family val="1"/>
      <charset val="178"/>
    </font>
    <font>
      <b/>
      <u/>
      <sz val="12"/>
      <name val="Times New Roman"/>
      <family val="1"/>
      <charset val="178"/>
    </font>
    <font>
      <b/>
      <sz val="10"/>
      <name val="Arial"/>
      <family val="2"/>
      <charset val="178"/>
    </font>
    <font>
      <b/>
      <sz val="11"/>
      <name val="Arial"/>
      <family val="2"/>
      <charset val="178"/>
    </font>
    <font>
      <b/>
      <sz val="12"/>
      <color indexed="10"/>
      <name val="Times New Roman"/>
      <family val="1"/>
      <charset val="178"/>
    </font>
    <font>
      <b/>
      <sz val="9"/>
      <name val="Times New Roman"/>
      <family val="1"/>
      <charset val="178"/>
    </font>
    <font>
      <b/>
      <sz val="14"/>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2"/>
      <color theme="0" tint="-0.249977111117893"/>
      <name val="Calibri"/>
      <family val="2"/>
    </font>
    <font>
      <b/>
      <u/>
      <sz val="16"/>
      <color rgb="FFFF0000"/>
      <name val="Calibri"/>
      <family val="2"/>
    </font>
    <font>
      <b/>
      <sz val="12"/>
      <color indexed="17"/>
      <name val="Calibri"/>
      <family val="2"/>
      <scheme val="minor"/>
    </font>
    <font>
      <b/>
      <sz val="12"/>
      <color indexed="10"/>
      <name val="Calibri"/>
      <family val="2"/>
      <scheme val="minor"/>
    </font>
    <font>
      <b/>
      <sz val="12"/>
      <color rgb="FFFF0000"/>
      <name val="Calibri"/>
      <family val="2"/>
      <scheme val="minor"/>
    </font>
    <font>
      <b/>
      <sz val="12"/>
      <color rgb="FF0000FF"/>
      <name val="Calibri"/>
      <family val="2"/>
      <scheme val="minor"/>
    </font>
    <font>
      <b/>
      <sz val="10"/>
      <color indexed="8"/>
      <name val="Arial"/>
      <family val="2"/>
    </font>
    <font>
      <b/>
      <sz val="10"/>
      <color rgb="FFFF0000"/>
      <name val="Arial"/>
      <family val="2"/>
    </font>
    <font>
      <sz val="12"/>
      <name val="Calibri"/>
      <family val="2"/>
    </font>
    <font>
      <b/>
      <sz val="20"/>
      <color rgb="FFFF0000"/>
      <name val="Calibri"/>
      <family val="2"/>
    </font>
    <font>
      <b/>
      <sz val="16"/>
      <color rgb="FF0000FF"/>
      <name val="Calibri"/>
      <family val="2"/>
    </font>
    <font>
      <b/>
      <sz val="12"/>
      <color rgb="FF0C03BD"/>
      <name val="Calibri"/>
      <family val="2"/>
    </font>
    <font>
      <b/>
      <u/>
      <sz val="12"/>
      <color rgb="FF0C03BD"/>
      <name val="Calibri"/>
      <family val="2"/>
    </font>
    <font>
      <u/>
      <sz val="12"/>
      <color rgb="FF0C03BD"/>
      <name val="Calibri"/>
      <family val="2"/>
    </font>
    <font>
      <sz val="12"/>
      <color rgb="FF0C03BD"/>
      <name val="Calibri"/>
      <family val="2"/>
    </font>
    <font>
      <b/>
      <sz val="12"/>
      <name val="Calibri"/>
      <family val="2"/>
      <scheme val="minor"/>
    </font>
    <font>
      <b/>
      <sz val="12"/>
      <color rgb="FFC00000"/>
      <name val="Calibri"/>
      <family val="2"/>
    </font>
    <font>
      <b/>
      <u/>
      <sz val="12"/>
      <color theme="1"/>
      <name val="Calibri"/>
      <family val="2"/>
    </font>
    <font>
      <b/>
      <sz val="18"/>
      <color rgb="FFFF0000"/>
      <name val="Calibri"/>
      <family val="2"/>
    </font>
    <font>
      <b/>
      <sz val="14"/>
      <color rgb="FF0000FF"/>
      <name val="Calibri"/>
      <family val="2"/>
    </font>
    <font>
      <b/>
      <sz val="16"/>
      <color indexed="12"/>
      <name val="Calibri"/>
      <family val="2"/>
    </font>
    <font>
      <b/>
      <u/>
      <sz val="14"/>
      <color rgb="FFFF0000"/>
      <name val="Calibri"/>
      <family val="2"/>
    </font>
    <font>
      <b/>
      <u/>
      <sz val="13"/>
      <color rgb="FFFF0000"/>
      <name val="Calibri"/>
      <family val="2"/>
    </font>
    <font>
      <b/>
      <u/>
      <sz val="14"/>
      <color rgb="FF0000FF"/>
      <name val="Calibri"/>
      <family val="2"/>
    </font>
    <font>
      <b/>
      <u/>
      <sz val="18"/>
      <color rgb="FFFF0000"/>
      <name val="Calibri"/>
      <family val="2"/>
    </font>
    <font>
      <b/>
      <u/>
      <sz val="13"/>
      <color rgb="FF0000CC"/>
      <name val="Calibri"/>
      <family val="2"/>
    </font>
    <font>
      <b/>
      <u/>
      <sz val="14"/>
      <color rgb="FF0000CC"/>
      <name val="Calibri"/>
      <family val="2"/>
    </font>
    <font>
      <sz val="12"/>
      <color rgb="FF0000FF"/>
      <name val="Calibri"/>
      <family val="2"/>
    </font>
    <font>
      <b/>
      <sz val="11"/>
      <name val="Calibri"/>
      <family val="2"/>
    </font>
    <font>
      <b/>
      <sz val="11"/>
      <name val="Cambria"/>
      <family val="1"/>
    </font>
    <font>
      <b/>
      <sz val="18"/>
      <color rgb="FF0000FF"/>
      <name val="Calibri"/>
      <family val="2"/>
    </font>
    <font>
      <b/>
      <sz val="14"/>
      <color rgb="FF0000CC"/>
      <name val="Calibri"/>
      <family val="2"/>
    </font>
    <font>
      <b/>
      <sz val="13"/>
      <color rgb="FF0000FF"/>
      <name val="Calibri"/>
      <family val="2"/>
    </font>
    <font>
      <b/>
      <sz val="12"/>
      <color indexed="12"/>
      <name val="Calibri"/>
      <family val="2"/>
      <scheme val="minor"/>
    </font>
    <font>
      <b/>
      <u/>
      <sz val="12"/>
      <color rgb="FFFF0000"/>
      <name val="Calibri"/>
      <family val="2"/>
      <scheme val="minor"/>
    </font>
    <font>
      <b/>
      <sz val="22"/>
      <color rgb="FF0000FF"/>
      <name val="Calibri"/>
      <family val="2"/>
    </font>
    <font>
      <b/>
      <sz val="22"/>
      <color rgb="FFFF0000"/>
      <name val="Calibri"/>
      <family val="2"/>
    </font>
    <font>
      <b/>
      <sz val="20"/>
      <color rgb="FF0000FF"/>
      <name val="Calibri"/>
      <family val="2"/>
    </font>
    <font>
      <u/>
      <sz val="10"/>
      <color theme="10"/>
      <name val="Arial"/>
      <family val="2"/>
    </font>
    <font>
      <b/>
      <sz val="14"/>
      <color rgb="FF00B050"/>
      <name val="Calibri"/>
      <family val="2"/>
    </font>
    <font>
      <b/>
      <sz val="12"/>
      <color rgb="FF336600"/>
      <name val="Calibri"/>
      <family val="2"/>
    </font>
    <font>
      <b/>
      <u/>
      <sz val="12"/>
      <color rgb="FF336600"/>
      <name val="Calibri"/>
      <family val="2"/>
    </font>
    <font>
      <b/>
      <sz val="16"/>
      <color rgb="FFC00000"/>
      <name val="Calibri"/>
      <family val="2"/>
    </font>
    <font>
      <b/>
      <u/>
      <sz val="14"/>
      <color rgb="FFC00000"/>
      <name val="Calibri"/>
      <family val="2"/>
    </font>
    <font>
      <b/>
      <sz val="12"/>
      <color theme="5" tint="-0.249977111117893"/>
      <name val="Calibri"/>
      <family val="2"/>
    </font>
    <font>
      <b/>
      <sz val="12"/>
      <color rgb="FF002060"/>
      <name val="Calibri"/>
      <family val="2"/>
    </font>
    <font>
      <b/>
      <sz val="11"/>
      <color rgb="FF0000FF"/>
      <name val="Calibri"/>
      <family val="2"/>
    </font>
    <font>
      <b/>
      <u/>
      <sz val="12"/>
      <color indexed="48"/>
      <name val="Calibri"/>
      <family val="2"/>
    </font>
    <font>
      <b/>
      <sz val="12"/>
      <name val="Arial Narrow"/>
      <family val="2"/>
    </font>
    <font>
      <b/>
      <sz val="11"/>
      <name val="Arial Narrow"/>
      <family val="2"/>
    </font>
    <font>
      <b/>
      <sz val="12"/>
      <color indexed="10"/>
      <name val="Arial Narrow"/>
      <family val="2"/>
    </font>
    <font>
      <b/>
      <sz val="12"/>
      <color theme="6" tint="-0.249977111117893"/>
      <name val="Calibri"/>
      <family val="2"/>
    </font>
    <font>
      <b/>
      <sz val="12"/>
      <color theme="1" tint="4.9989318521683403E-2"/>
      <name val="Calibri"/>
      <family val="2"/>
    </font>
    <font>
      <b/>
      <u/>
      <sz val="16"/>
      <color theme="1" tint="4.9989318521683403E-2"/>
      <name val="Calibri"/>
      <family val="2"/>
    </font>
    <font>
      <b/>
      <u/>
      <sz val="24"/>
      <color indexed="12"/>
      <name val="Calibri"/>
      <family val="2"/>
    </font>
    <font>
      <b/>
      <sz val="16"/>
      <color rgb="FFFF0000"/>
      <name val="Calibri"/>
      <family val="2"/>
      <scheme val="minor"/>
    </font>
    <font>
      <b/>
      <i/>
      <u/>
      <sz val="12"/>
      <color indexed="48"/>
      <name val="Calibri"/>
      <family val="2"/>
    </font>
    <font>
      <b/>
      <u/>
      <sz val="12"/>
      <color rgb="FF00CC00"/>
      <name val="Calibri"/>
      <family val="2"/>
    </font>
    <font>
      <b/>
      <sz val="12"/>
      <color rgb="FF00CC00"/>
      <name val="Calibri"/>
      <family val="2"/>
    </font>
    <font>
      <u/>
      <sz val="14"/>
      <color theme="10"/>
      <name val="Arial"/>
      <family val="2"/>
    </font>
    <font>
      <b/>
      <sz val="16"/>
      <color rgb="FF00CC00"/>
      <name val="Calibri"/>
      <family val="2"/>
    </font>
    <font>
      <b/>
      <u/>
      <sz val="14"/>
      <color indexed="12"/>
      <name val="Calibri"/>
      <family val="2"/>
    </font>
    <font>
      <b/>
      <i/>
      <u/>
      <sz val="14"/>
      <color rgb="FFFF0000"/>
      <name val="Arial"/>
      <family val="2"/>
    </font>
    <font>
      <b/>
      <vertAlign val="subscript"/>
      <sz val="12"/>
      <color rgb="FF0000FF"/>
      <name val="Calibri"/>
      <family val="2"/>
    </font>
    <font>
      <sz val="22"/>
      <name val="Calibri"/>
      <family val="2"/>
    </font>
    <font>
      <u/>
      <sz val="12"/>
      <color theme="10"/>
      <name val="Arial"/>
      <family val="2"/>
    </font>
    <font>
      <b/>
      <u/>
      <sz val="14"/>
      <name val="Calibri"/>
      <family val="2"/>
    </font>
    <font>
      <b/>
      <sz val="12"/>
      <color rgb="FF25941C"/>
      <name val="Calibri"/>
      <family val="2"/>
    </font>
    <font>
      <b/>
      <sz val="12"/>
      <color rgb="FF339966"/>
      <name val="Calibri"/>
      <family val="2"/>
    </font>
    <font>
      <b/>
      <sz val="12"/>
      <color rgb="FF008000"/>
      <name val="Calibri"/>
      <family val="2"/>
    </font>
    <font>
      <b/>
      <sz val="22"/>
      <color rgb="FF13CB05"/>
      <name val="Calibri"/>
      <family val="2"/>
    </font>
    <font>
      <b/>
      <sz val="24"/>
      <color rgb="FF13CB05"/>
      <name val="Calibri"/>
      <family val="2"/>
    </font>
    <font>
      <b/>
      <sz val="22"/>
      <color rgb="FF008000"/>
      <name val="Calibri"/>
      <family val="2"/>
    </font>
    <font>
      <b/>
      <sz val="24"/>
      <color rgb="FF008000"/>
      <name val="Calibri"/>
      <family val="2"/>
    </font>
    <font>
      <b/>
      <u/>
      <sz val="22"/>
      <color rgb="FF008000"/>
      <name val="Calibri"/>
      <family val="2"/>
    </font>
    <font>
      <b/>
      <sz val="20"/>
      <color rgb="FF00B050"/>
      <name val="Calibri"/>
      <family val="2"/>
    </font>
    <font>
      <b/>
      <sz val="14"/>
      <color rgb="FF008000"/>
      <name val="Calibri"/>
      <family val="2"/>
    </font>
    <font>
      <u/>
      <sz val="10"/>
      <color rgb="FFFF0000"/>
      <name val="Arial"/>
      <family val="2"/>
    </font>
    <font>
      <b/>
      <sz val="20"/>
      <color rgb="FF379947"/>
      <name val="Calibri"/>
      <family val="2"/>
    </font>
    <font>
      <b/>
      <sz val="22"/>
      <color rgb="FF379947"/>
      <name val="Calibri"/>
      <family val="2"/>
    </font>
    <font>
      <b/>
      <sz val="24"/>
      <color rgb="FF379947"/>
      <name val="Calibri"/>
      <family val="2"/>
    </font>
    <font>
      <b/>
      <sz val="24"/>
      <color rgb="FF339966"/>
      <name val="Calibri"/>
      <family val="2"/>
    </font>
    <font>
      <b/>
      <sz val="26"/>
      <color rgb="FF379947"/>
      <name val="Calibri"/>
      <family val="2"/>
    </font>
    <font>
      <b/>
      <sz val="28"/>
      <color rgb="FF379947"/>
      <name val="Calibri"/>
      <family val="2"/>
    </font>
    <font>
      <b/>
      <sz val="36"/>
      <color rgb="FF379947"/>
      <name val="Calibri"/>
      <family val="2"/>
    </font>
    <font>
      <b/>
      <sz val="48"/>
      <color rgb="FF379947"/>
      <name val="Calibri"/>
      <family val="2"/>
    </font>
    <font>
      <b/>
      <sz val="20"/>
      <color rgb="FF008000"/>
      <name val="Calibri"/>
      <family val="2"/>
    </font>
    <font>
      <b/>
      <sz val="28"/>
      <color rgb="FF008000"/>
      <name val="Calibri"/>
      <family val="2"/>
    </font>
    <font>
      <b/>
      <sz val="72"/>
      <color rgb="FF379947"/>
      <name val="Calibri"/>
      <family val="2"/>
    </font>
    <font>
      <b/>
      <sz val="28"/>
      <color rgb="FF336600"/>
      <name val="Calibri"/>
      <family val="2"/>
    </font>
    <font>
      <b/>
      <sz val="36"/>
      <color rgb="FF336600"/>
      <name val="Calibri"/>
      <family val="2"/>
    </font>
    <font>
      <b/>
      <sz val="48"/>
      <color rgb="FF336600"/>
      <name val="Calibri"/>
      <family val="2"/>
    </font>
    <font>
      <b/>
      <sz val="20"/>
      <name val="Calibri"/>
      <family val="2"/>
      <scheme val="minor"/>
    </font>
    <font>
      <b/>
      <sz val="26"/>
      <color rgb="FF169A77"/>
      <name val="Calibri"/>
      <family val="2"/>
      <scheme val="minor"/>
    </font>
    <font>
      <b/>
      <sz val="14"/>
      <name val="Calibri"/>
      <family val="2"/>
    </font>
    <font>
      <b/>
      <sz val="12"/>
      <color rgb="FF379947"/>
      <name val="Calibri"/>
      <family val="2"/>
    </font>
    <font>
      <b/>
      <sz val="16"/>
      <color rgb="FF008000"/>
      <name val="Calibri"/>
      <family val="2"/>
    </font>
    <font>
      <b/>
      <sz val="12"/>
      <color rgb="FF13CB05"/>
      <name val="Calibri"/>
      <family val="2"/>
    </font>
    <font>
      <b/>
      <u/>
      <sz val="16"/>
      <name val="Calibri"/>
      <family val="2"/>
    </font>
    <font>
      <b/>
      <sz val="26"/>
      <color rgb="FF008000"/>
      <name val="Calibri"/>
      <family val="2"/>
    </font>
    <font>
      <b/>
      <sz val="14"/>
      <color rgb="FF379947"/>
      <name val="Calibri"/>
      <family val="2"/>
    </font>
    <font>
      <b/>
      <sz val="14"/>
      <color rgb="FFFF0000"/>
      <name val="Calibri"/>
      <family val="2"/>
      <scheme val="minor"/>
    </font>
    <font>
      <b/>
      <sz val="18"/>
      <color rgb="FFFF0000"/>
      <name val="Calibri"/>
      <family val="2"/>
      <scheme val="minor"/>
    </font>
    <font>
      <b/>
      <sz val="14"/>
      <color rgb="FF0000FF"/>
      <name val="Calibri"/>
      <family val="2"/>
      <scheme val="minor"/>
    </font>
    <font>
      <b/>
      <u/>
      <sz val="12"/>
      <color theme="9" tint="-0.499984740745262"/>
      <name val="Calibri"/>
      <family val="2"/>
    </font>
    <font>
      <b/>
      <sz val="24"/>
      <name val="Calibri"/>
      <family val="2"/>
    </font>
    <font>
      <sz val="24"/>
      <name val="Calibri"/>
      <family val="2"/>
    </font>
    <font>
      <b/>
      <sz val="12"/>
      <color rgb="FF379947"/>
      <name val="Calibri"/>
      <family val="2"/>
      <scheme val="minor"/>
    </font>
    <font>
      <b/>
      <sz val="22"/>
      <color indexed="12"/>
      <name val="Calibri"/>
      <family val="2"/>
    </font>
    <font>
      <b/>
      <sz val="24"/>
      <color rgb="FFFF0000"/>
      <name val="Calibri"/>
      <family val="2"/>
    </font>
    <font>
      <b/>
      <sz val="12"/>
      <color rgb="FF25941C"/>
      <name val="Calibri"/>
      <family val="2"/>
      <scheme val="minor"/>
    </font>
    <font>
      <b/>
      <sz val="16"/>
      <color rgb="FF339966"/>
      <name val="Calibri"/>
      <family val="2"/>
    </font>
    <font>
      <b/>
      <sz val="18"/>
      <color rgb="FF339966"/>
      <name val="Calibri"/>
      <family val="2"/>
    </font>
    <font>
      <b/>
      <sz val="18"/>
      <color rgb="FF379947"/>
      <name val="Calibri"/>
      <family val="2"/>
    </font>
    <font>
      <b/>
      <sz val="16"/>
      <color rgb="FF379947"/>
      <name val="Calibri"/>
      <family val="2"/>
    </font>
    <font>
      <b/>
      <u/>
      <sz val="14"/>
      <color rgb="FF379947"/>
      <name val="Calibri"/>
      <family val="2"/>
    </font>
    <font>
      <b/>
      <sz val="18"/>
      <color rgb="FF008000"/>
      <name val="Calibri"/>
      <family val="2"/>
    </font>
    <font>
      <b/>
      <sz val="20"/>
      <color rgb="FF379947"/>
      <name val="Calibri"/>
      <family val="2"/>
      <scheme val="minor"/>
    </font>
    <font>
      <b/>
      <sz val="12"/>
      <color rgb="FFFF0000"/>
      <name val="Calibri"/>
      <family val="2"/>
      <charset val="204"/>
    </font>
    <font>
      <b/>
      <sz val="12"/>
      <color rgb="FF008000"/>
      <name val="Calibri"/>
      <family val="2"/>
      <charset val="204"/>
    </font>
    <font>
      <b/>
      <sz val="14"/>
      <color indexed="12"/>
      <name val="Calibri"/>
      <family val="2"/>
    </font>
    <font>
      <b/>
      <sz val="24"/>
      <color rgb="FF169A77"/>
      <name val="Calibri"/>
      <family val="2"/>
      <scheme val="minor"/>
    </font>
    <font>
      <b/>
      <sz val="14"/>
      <color rgb="FFFF0000"/>
      <name val="Calibri"/>
      <family val="2"/>
      <charset val="204"/>
    </font>
    <font>
      <b/>
      <sz val="12"/>
      <color rgb="FF2A0A9E"/>
      <name val="Calibri"/>
      <family val="2"/>
    </font>
    <font>
      <b/>
      <sz val="12"/>
      <color rgb="FF0000FF"/>
      <name val="Calibri"/>
      <family val="2"/>
      <charset val="204"/>
    </font>
    <font>
      <sz val="20"/>
      <color rgb="FF379947"/>
      <name val="Calibri"/>
      <family val="2"/>
    </font>
    <font>
      <b/>
      <sz val="12"/>
      <color rgb="FF379947"/>
      <name val="Calibri"/>
      <family val="2"/>
      <charset val="204"/>
    </font>
    <font>
      <b/>
      <sz val="12"/>
      <name val="Calibri"/>
      <family val="2"/>
      <charset val="204"/>
    </font>
    <font>
      <b/>
      <sz val="18"/>
      <color rgb="FF169A77"/>
      <name val="Calibri"/>
      <family val="2"/>
      <scheme val="minor"/>
    </font>
    <font>
      <b/>
      <sz val="12"/>
      <color rgb="FFFF0000"/>
      <name val="Calibri"/>
      <family val="2"/>
      <charset val="204"/>
      <scheme val="minor"/>
    </font>
    <font>
      <b/>
      <sz val="12"/>
      <color rgb="FF379947"/>
      <name val="Calibri"/>
      <family val="2"/>
      <charset val="204"/>
      <scheme val="minor"/>
    </font>
    <font>
      <b/>
      <sz val="18"/>
      <color rgb="FFFF0000"/>
      <name val="Calibri"/>
      <family val="2"/>
      <charset val="204"/>
    </font>
    <font>
      <b/>
      <u/>
      <sz val="12"/>
      <color rgb="FFFF0000"/>
      <name val="Calibri"/>
      <family val="2"/>
      <charset val="204"/>
    </font>
    <font>
      <b/>
      <sz val="12"/>
      <color rgb="FF00B0F0"/>
      <name val="Calibri"/>
      <family val="2"/>
    </font>
    <font>
      <b/>
      <sz val="12"/>
      <color theme="3"/>
      <name val="Calibri"/>
      <family val="2"/>
    </font>
    <font>
      <b/>
      <sz val="11"/>
      <color indexed="12"/>
      <name val="Calibri"/>
      <family val="2"/>
    </font>
    <font>
      <b/>
      <sz val="11"/>
      <color rgb="FFFF0000"/>
      <name val="Arial"/>
      <family val="2"/>
    </font>
    <font>
      <b/>
      <sz val="11"/>
      <color rgb="FF0000FF"/>
      <name val="Arial"/>
      <family val="2"/>
    </font>
    <font>
      <b/>
      <sz val="11"/>
      <color rgb="FFFF0000"/>
      <name val="Calibri"/>
      <family val="2"/>
    </font>
    <font>
      <b/>
      <sz val="11"/>
      <color rgb="FFFF0000"/>
      <name val="Arial"/>
      <family val="2"/>
      <charset val="204"/>
    </font>
    <font>
      <b/>
      <sz val="12"/>
      <color rgb="FF00B050"/>
      <name val="Calibri"/>
      <family val="2"/>
      <charset val="204"/>
    </font>
    <font>
      <b/>
      <sz val="20"/>
      <color rgb="FF169A77"/>
      <name val="Calibri"/>
      <family val="2"/>
      <scheme val="minor"/>
    </font>
    <font>
      <b/>
      <sz val="36"/>
      <color rgb="FF008000"/>
      <name val="Calibri"/>
      <family val="2"/>
    </font>
    <font>
      <b/>
      <u/>
      <sz val="12"/>
      <color rgb="FF379947"/>
      <name val="Calibri"/>
      <family val="2"/>
    </font>
    <font>
      <b/>
      <sz val="16"/>
      <color rgb="FFFF0000"/>
      <name val="Calibri"/>
      <family val="2"/>
      <charset val="204"/>
    </font>
    <font>
      <sz val="12"/>
      <name val="Calibri"/>
      <family val="2"/>
      <scheme val="minor"/>
    </font>
    <font>
      <b/>
      <sz val="72"/>
      <color rgb="FF008000"/>
      <name val="Calibri"/>
      <family val="2"/>
      <charset val="204"/>
    </font>
    <font>
      <b/>
      <sz val="14"/>
      <name val="Calibri"/>
      <family val="2"/>
      <charset val="204"/>
    </font>
    <font>
      <b/>
      <sz val="12"/>
      <color theme="0"/>
      <name val="Calibri"/>
      <family val="2"/>
    </font>
    <font>
      <b/>
      <sz val="12"/>
      <color indexed="12"/>
      <name val="Calibri"/>
      <family val="2"/>
      <charset val="204"/>
    </font>
    <font>
      <b/>
      <sz val="12"/>
      <color indexed="10"/>
      <name val="Calibri"/>
      <family val="2"/>
      <charset val="204"/>
    </font>
    <font>
      <b/>
      <sz val="20"/>
      <color rgb="FF339933"/>
      <name val="Calibri"/>
      <family val="2"/>
    </font>
    <font>
      <b/>
      <sz val="16"/>
      <color rgb="FF008000"/>
      <name val="Calibri"/>
      <family val="2"/>
      <scheme val="minor"/>
    </font>
    <font>
      <b/>
      <sz val="12"/>
      <color rgb="FF008000"/>
      <name val="Calibri"/>
      <family val="2"/>
      <scheme val="minor"/>
    </font>
    <font>
      <b/>
      <sz val="12"/>
      <color rgb="FF009900"/>
      <name val="Calibri"/>
      <family val="2"/>
      <scheme val="minor"/>
    </font>
    <font>
      <b/>
      <sz val="18"/>
      <color rgb="FF00B050"/>
      <name val="Calibri"/>
      <family val="2"/>
    </font>
    <font>
      <b/>
      <u/>
      <sz val="12"/>
      <color rgb="FF0000FF"/>
      <name val="Calibri"/>
      <family val="2"/>
      <scheme val="minor"/>
    </font>
    <font>
      <b/>
      <sz val="16"/>
      <color rgb="FF169A77"/>
      <name val="Calibri"/>
      <family val="2"/>
      <scheme val="minor"/>
    </font>
    <font>
      <b/>
      <sz val="10"/>
      <color rgb="FFFF0000"/>
      <name val="Calibri"/>
      <family val="2"/>
    </font>
    <font>
      <b/>
      <sz val="10"/>
      <name val="Calibri"/>
      <family val="2"/>
    </font>
    <font>
      <b/>
      <sz val="16"/>
      <color rgb="FF00B050"/>
      <name val="Calibri"/>
      <family val="2"/>
    </font>
    <font>
      <b/>
      <sz val="18"/>
      <color rgb="FF009900"/>
      <name val="Calibri"/>
      <family val="2"/>
    </font>
    <font>
      <b/>
      <sz val="14"/>
      <color rgb="FF339966"/>
      <name val="Calibri"/>
      <family val="2"/>
    </font>
    <font>
      <b/>
      <sz val="10"/>
      <color rgb="FF008000"/>
      <name val="Calibri"/>
      <family val="2"/>
    </font>
    <font>
      <b/>
      <u/>
      <sz val="12"/>
      <color rgb="FF008000"/>
      <name val="Calibri"/>
      <family val="2"/>
    </font>
    <font>
      <b/>
      <sz val="24"/>
      <color rgb="FF336600"/>
      <name val="Calibri"/>
      <family val="2"/>
    </font>
    <font>
      <b/>
      <u/>
      <sz val="11"/>
      <color rgb="FF008000"/>
      <name val="Calibri"/>
      <family val="2"/>
    </font>
    <font>
      <b/>
      <sz val="18"/>
      <color rgb="FF008000"/>
      <name val="Calibri"/>
      <family val="2"/>
      <charset val="204"/>
    </font>
    <font>
      <b/>
      <sz val="12"/>
      <color theme="1"/>
      <name val="Calibri"/>
      <family val="2"/>
      <charset val="204"/>
    </font>
    <font>
      <b/>
      <sz val="22"/>
      <color rgb="FF009900"/>
      <name val="Calibri"/>
      <family val="2"/>
    </font>
    <font>
      <b/>
      <sz val="12"/>
      <color rgb="FF009900"/>
      <name val="Calibri"/>
      <family val="2"/>
    </font>
    <font>
      <b/>
      <sz val="14"/>
      <color rgb="FF009900"/>
      <name val="Calibri"/>
      <family val="2"/>
    </font>
    <font>
      <b/>
      <sz val="16"/>
      <color rgb="FF009900"/>
      <name val="Calibri"/>
      <family val="2"/>
    </font>
    <font>
      <b/>
      <sz val="16"/>
      <color rgb="FF009900"/>
      <name val="Calibri"/>
      <family val="2"/>
      <scheme val="minor"/>
    </font>
    <font>
      <b/>
      <sz val="16"/>
      <color rgb="FF008000"/>
      <name val="Calibri"/>
      <family val="2"/>
      <charset val="204"/>
    </font>
    <font>
      <b/>
      <sz val="24"/>
      <color rgb="FFFF0000"/>
      <name val="Calibri"/>
      <family val="2"/>
      <charset val="204"/>
    </font>
    <font>
      <b/>
      <sz val="10"/>
      <name val="Calibri"/>
      <family val="2"/>
      <charset val="204"/>
    </font>
    <font>
      <b/>
      <sz val="20"/>
      <color rgb="FF008000"/>
      <name val="Calibri"/>
      <family val="2"/>
      <charset val="204"/>
    </font>
    <font>
      <b/>
      <sz val="16"/>
      <color rgb="FF009900"/>
      <name val="Calibri"/>
      <family val="2"/>
      <charset val="204"/>
      <scheme val="minor"/>
    </font>
    <font>
      <b/>
      <sz val="12"/>
      <name val="Calibri"/>
      <family val="2"/>
      <charset val="204"/>
      <scheme val="minor"/>
    </font>
    <font>
      <b/>
      <sz val="14"/>
      <color rgb="FF379947"/>
      <name val="Calibri"/>
      <family val="2"/>
      <charset val="204"/>
    </font>
    <font>
      <b/>
      <sz val="20"/>
      <color rgb="FF379947"/>
      <name val="Calibri"/>
      <family val="2"/>
      <charset val="204"/>
    </font>
    <font>
      <b/>
      <sz val="12"/>
      <color rgb="FF0000FF"/>
      <name val="Calibri"/>
      <family val="2"/>
      <charset val="204"/>
      <scheme val="minor"/>
    </font>
    <font>
      <b/>
      <sz val="12"/>
      <color rgb="FFC00000"/>
      <name val="Calibri"/>
      <family val="2"/>
      <charset val="204"/>
    </font>
    <font>
      <b/>
      <sz val="24"/>
      <color rgb="FF008000"/>
      <name val="Calibri"/>
      <family val="2"/>
      <charset val="204"/>
    </font>
    <font>
      <b/>
      <sz val="12"/>
      <color rgb="FF008000"/>
      <name val="Calibri"/>
      <family val="2"/>
      <charset val="204"/>
      <scheme val="minor"/>
    </font>
    <font>
      <b/>
      <sz val="16"/>
      <color rgb="FF0000FF"/>
      <name val="Calibri"/>
      <family val="2"/>
      <scheme val="minor"/>
    </font>
    <font>
      <b/>
      <sz val="18"/>
      <color rgb="FF008000"/>
      <name val="Calibri"/>
      <family val="2"/>
      <scheme val="minor"/>
    </font>
    <font>
      <b/>
      <sz val="16"/>
      <color rgb="FFFF0000"/>
      <name val="Calibri"/>
      <family val="2"/>
      <charset val="204"/>
      <scheme val="minor"/>
    </font>
    <font>
      <b/>
      <sz val="16"/>
      <color rgb="FF008000"/>
      <name val="Calibri"/>
      <family val="2"/>
      <charset val="204"/>
      <scheme val="minor"/>
    </font>
    <font>
      <b/>
      <sz val="16"/>
      <color rgb="FF0000FF"/>
      <name val="Calibri"/>
      <family val="2"/>
      <charset val="204"/>
      <scheme val="minor"/>
    </font>
    <font>
      <sz val="10"/>
      <name val="Arial"/>
      <family val="2"/>
      <charset val="204"/>
    </font>
    <font>
      <b/>
      <sz val="12"/>
      <color rgb="FF0000CC"/>
      <name val="Calibri"/>
      <family val="2"/>
      <charset val="204"/>
    </font>
    <font>
      <b/>
      <sz val="12"/>
      <color rgb="FF339933"/>
      <name val="Calibri"/>
      <family val="2"/>
      <charset val="204"/>
    </font>
    <font>
      <b/>
      <sz val="14"/>
      <color rgb="FF339933"/>
      <name val="Calibri"/>
      <family val="2"/>
    </font>
    <font>
      <sz val="10"/>
      <color rgb="FFFF0000"/>
      <name val="Arial"/>
      <family val="2"/>
      <charset val="204"/>
    </font>
    <font>
      <b/>
      <sz val="20"/>
      <color rgb="FF008000"/>
      <name val="Calibri"/>
      <family val="2"/>
      <scheme val="minor"/>
    </font>
    <font>
      <b/>
      <sz val="12"/>
      <color rgb="FF339933"/>
      <name val="Calibri"/>
      <family val="2"/>
    </font>
    <font>
      <b/>
      <u/>
      <sz val="12"/>
      <color rgb="FF0000FF"/>
      <name val="Calibri"/>
      <family val="2"/>
      <charset val="204"/>
    </font>
    <font>
      <b/>
      <u/>
      <sz val="12"/>
      <color rgb="FF0000FF"/>
      <name val="Calibri"/>
      <family val="2"/>
      <charset val="204"/>
      <scheme val="minor"/>
    </font>
    <font>
      <b/>
      <sz val="12"/>
      <color rgb="FF7030A0"/>
      <name val="Calibri"/>
      <family val="2"/>
      <charset val="204"/>
    </font>
    <font>
      <b/>
      <sz val="14"/>
      <color rgb="FF0000FF"/>
      <name val="Calibri"/>
      <family val="2"/>
      <charset val="204"/>
    </font>
    <font>
      <b/>
      <sz val="12"/>
      <color theme="4" tint="-0.249977111117893"/>
      <name val="Calibri"/>
      <family val="2"/>
      <charset val="204"/>
    </font>
    <font>
      <b/>
      <sz val="12"/>
      <color rgb="FF25941C"/>
      <name val="Calibri"/>
      <family val="2"/>
      <charset val="204"/>
    </font>
    <font>
      <b/>
      <sz val="18"/>
      <name val="Calibri"/>
      <family val="2"/>
      <scheme val="minor"/>
    </font>
  </fonts>
  <fills count="53">
    <fill>
      <patternFill patternType="none"/>
    </fill>
    <fill>
      <patternFill patternType="gray125"/>
    </fill>
    <fill>
      <patternFill patternType="solid">
        <fgColor rgb="FFFFFF00"/>
        <bgColor indexed="64"/>
      </patternFill>
    </fill>
    <fill>
      <patternFill patternType="solid">
        <fgColor theme="0"/>
        <bgColor indexed="64"/>
      </patternFill>
    </fill>
    <fill>
      <gradientFill degree="135">
        <stop position="0">
          <color theme="6" tint="0.59999389629810485"/>
        </stop>
        <stop position="1">
          <color theme="6" tint="0.40000610370189521"/>
        </stop>
      </gradientFill>
    </fill>
    <fill>
      <gradientFill degree="135">
        <stop position="0">
          <color theme="6" tint="0.80001220740379042"/>
        </stop>
        <stop position="1">
          <color theme="6" tint="0.59999389629810485"/>
        </stop>
      </gradientFill>
    </fill>
    <fill>
      <patternFill patternType="solid">
        <fgColor rgb="FF92D050"/>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theme="3" tint="0.59999389629810485"/>
        <bgColor indexed="64"/>
      </patternFill>
    </fill>
    <fill>
      <patternFill patternType="solid">
        <fgColor theme="6" tint="0.39997558519241921"/>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FF0000"/>
        <bgColor indexed="64"/>
      </patternFill>
    </fill>
    <fill>
      <patternFill patternType="solid">
        <fgColor rgb="FFFFFFFF"/>
        <bgColor indexed="64"/>
      </patternFill>
    </fill>
    <fill>
      <patternFill patternType="solid">
        <fgColor theme="2" tint="-0.249977111117893"/>
        <bgColor indexed="64"/>
      </patternFill>
    </fill>
    <fill>
      <patternFill patternType="solid">
        <fgColor theme="5" tint="0.59999389629810485"/>
        <bgColor indexed="64"/>
      </patternFill>
    </fill>
    <fill>
      <patternFill patternType="solid">
        <fgColor theme="9" tint="0.59999389629810485"/>
        <bgColor indexed="64"/>
      </patternFill>
    </fill>
    <fill>
      <gradientFill>
        <stop position="0">
          <color theme="6" tint="0.59999389629810485"/>
        </stop>
        <stop position="1">
          <color theme="6" tint="0.59999389629810485"/>
        </stop>
      </gradientFill>
    </fill>
    <fill>
      <patternFill patternType="solid">
        <fgColor theme="9" tint="0.39997558519241921"/>
        <bgColor indexed="64"/>
      </patternFill>
    </fill>
    <fill>
      <patternFill patternType="solid">
        <fgColor rgb="FF13CB05"/>
        <bgColor indexed="64"/>
      </patternFill>
    </fill>
    <fill>
      <patternFill patternType="solid">
        <fgColor theme="9" tint="0.39997558519241921"/>
        <bgColor auto="1"/>
      </patternFill>
    </fill>
    <fill>
      <patternFill patternType="solid">
        <fgColor theme="5" tint="0.79998168889431442"/>
        <bgColor indexed="64"/>
      </patternFill>
    </fill>
    <fill>
      <patternFill patternType="solid">
        <fgColor theme="7" tint="0.39997558519241921"/>
        <bgColor indexed="64"/>
      </patternFill>
    </fill>
    <fill>
      <patternFill patternType="solid">
        <fgColor theme="9" tint="0.39994506668294322"/>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8" tint="0.39997558519241921"/>
        <bgColor indexed="64"/>
      </patternFill>
    </fill>
  </fills>
  <borders count="124">
    <border>
      <left/>
      <right/>
      <top/>
      <bottom/>
      <diagonal/>
    </border>
    <border>
      <left style="thick">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diagonal/>
    </border>
    <border>
      <left style="thin">
        <color indexed="64"/>
      </left>
      <right style="thin">
        <color indexed="64"/>
      </right>
      <top style="thin">
        <color indexed="64"/>
      </top>
      <bottom/>
      <diagonal/>
    </border>
    <border>
      <left style="thick">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right style="thin">
        <color indexed="64"/>
      </right>
      <top style="thick">
        <color indexed="64"/>
      </top>
      <bottom style="thin">
        <color indexed="64"/>
      </bottom>
      <diagonal/>
    </border>
    <border>
      <left style="thick">
        <color indexed="64"/>
      </left>
      <right style="thin">
        <color indexed="64"/>
      </right>
      <top style="thick">
        <color indexed="64"/>
      </top>
      <bottom style="thin">
        <color indexed="64"/>
      </bottom>
      <diagonal/>
    </border>
    <border>
      <left style="thick">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ck">
        <color indexed="64"/>
      </top>
      <bottom/>
      <diagonal/>
    </border>
    <border>
      <left style="thin">
        <color indexed="64"/>
      </left>
      <right style="thin">
        <color indexed="64"/>
      </right>
      <top style="thick">
        <color indexed="64"/>
      </top>
      <bottom/>
      <diagonal/>
    </border>
    <border>
      <left/>
      <right style="thin">
        <color indexed="64"/>
      </right>
      <top style="thin">
        <color indexed="64"/>
      </top>
      <bottom style="thin">
        <color indexed="64"/>
      </bottom>
      <diagonal/>
    </border>
    <border>
      <left/>
      <right style="thick">
        <color indexed="64"/>
      </right>
      <top/>
      <bottom style="thick">
        <color indexed="64"/>
      </bottom>
      <diagonal/>
    </border>
    <border>
      <left/>
      <right/>
      <top/>
      <bottom style="thick">
        <color indexed="64"/>
      </bottom>
      <diagonal/>
    </border>
    <border>
      <left/>
      <right style="thick">
        <color indexed="64"/>
      </right>
      <top/>
      <bottom/>
      <diagonal/>
    </border>
    <border>
      <left style="thin">
        <color indexed="64"/>
      </left>
      <right style="thick">
        <color indexed="64"/>
      </right>
      <top style="thin">
        <color indexed="64"/>
      </top>
      <bottom style="thick">
        <color indexed="64"/>
      </bottom>
      <diagonal/>
    </border>
    <border>
      <left style="thin">
        <color indexed="64"/>
      </left>
      <right style="thick">
        <color indexed="64"/>
      </right>
      <top/>
      <bottom style="thin">
        <color indexed="64"/>
      </bottom>
      <diagonal/>
    </border>
    <border>
      <left style="thick">
        <color indexed="64"/>
      </left>
      <right/>
      <top/>
      <bottom/>
      <diagonal/>
    </border>
    <border>
      <left style="thin">
        <color indexed="64"/>
      </left>
      <right/>
      <top style="thin">
        <color indexed="64"/>
      </top>
      <bottom style="thin">
        <color indexed="64"/>
      </bottom>
      <diagonal/>
    </border>
    <border>
      <left style="thin">
        <color indexed="64"/>
      </left>
      <right/>
      <top/>
      <bottom style="thick">
        <color indexed="64"/>
      </bottom>
      <diagonal/>
    </border>
    <border>
      <left/>
      <right style="thin">
        <color indexed="64"/>
      </right>
      <top/>
      <bottom style="thin">
        <color indexed="64"/>
      </bottom>
      <diagonal/>
    </border>
    <border>
      <left style="thick">
        <color indexed="64"/>
      </left>
      <right style="thin">
        <color indexed="64"/>
      </right>
      <top/>
      <bottom/>
      <diagonal/>
    </border>
    <border>
      <left style="thin">
        <color indexed="64"/>
      </left>
      <right style="thin">
        <color indexed="64"/>
      </right>
      <top/>
      <bottom/>
      <diagonal/>
    </border>
    <border>
      <left/>
      <right/>
      <top style="thin">
        <color indexed="64"/>
      </top>
      <bottom style="thick">
        <color indexed="64"/>
      </bottom>
      <diagonal/>
    </border>
    <border>
      <left style="thick">
        <color indexed="64"/>
      </left>
      <right/>
      <top style="thin">
        <color indexed="64"/>
      </top>
      <bottom style="thick">
        <color indexed="64"/>
      </bottom>
      <diagonal/>
    </border>
    <border>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thick">
        <color indexed="64"/>
      </left>
      <right/>
      <top style="thin">
        <color indexed="64"/>
      </top>
      <bottom style="thin">
        <color indexed="64"/>
      </bottom>
      <diagonal/>
    </border>
    <border>
      <left style="thin">
        <color indexed="64"/>
      </left>
      <right/>
      <top style="thick">
        <color indexed="64"/>
      </top>
      <bottom style="thin">
        <color indexed="64"/>
      </bottom>
      <diagonal/>
    </border>
    <border>
      <left/>
      <right/>
      <top style="thick">
        <color indexed="64"/>
      </top>
      <bottom style="thin">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ck">
        <color indexed="64"/>
      </left>
      <right/>
      <top style="thick">
        <color indexed="64"/>
      </top>
      <bottom style="thick">
        <color indexed="64"/>
      </bottom>
      <diagonal/>
    </border>
    <border>
      <left/>
      <right style="thick">
        <color indexed="64"/>
      </right>
      <top style="thick">
        <color indexed="64"/>
      </top>
      <bottom style="thick">
        <color indexed="64"/>
      </bottom>
      <diagonal/>
    </border>
    <border>
      <left style="thin">
        <color indexed="64"/>
      </left>
      <right/>
      <top style="thick">
        <color indexed="64"/>
      </top>
      <bottom/>
      <diagonal/>
    </border>
    <border>
      <left/>
      <right style="thin">
        <color indexed="64"/>
      </right>
      <top style="thick">
        <color indexed="64"/>
      </top>
      <bottom/>
      <diagonal/>
    </border>
    <border>
      <left style="thin">
        <color indexed="64"/>
      </left>
      <right/>
      <top style="thick">
        <color indexed="64"/>
      </top>
      <bottom style="thick">
        <color indexed="64"/>
      </bottom>
      <diagonal/>
    </border>
    <border>
      <left/>
      <right/>
      <top style="thick">
        <color indexed="64"/>
      </top>
      <bottom style="thick">
        <color indexed="64"/>
      </bottom>
      <diagonal/>
    </border>
    <border>
      <left/>
      <right style="thin">
        <color indexed="64"/>
      </right>
      <top style="thick">
        <color indexed="64"/>
      </top>
      <bottom style="thick">
        <color indexed="64"/>
      </bottom>
      <diagonal/>
    </border>
    <border>
      <left/>
      <right style="thin">
        <color indexed="64"/>
      </right>
      <top/>
      <bottom style="thick">
        <color indexed="64"/>
      </bottom>
      <diagonal/>
    </border>
    <border>
      <left style="thick">
        <color indexed="64"/>
      </left>
      <right/>
      <top/>
      <bottom style="thin">
        <color indexed="64"/>
      </bottom>
      <diagonal/>
    </border>
    <border>
      <left/>
      <right style="thick">
        <color indexed="64"/>
      </right>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bottom style="thick">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thick">
        <color indexed="64"/>
      </right>
      <top style="thin">
        <color indexed="64"/>
      </top>
      <bottom style="thick">
        <color indexed="64"/>
      </bottom>
      <diagonal/>
    </border>
    <border>
      <left/>
      <right style="thick">
        <color indexed="64"/>
      </right>
      <top style="thin">
        <color indexed="64"/>
      </top>
      <bottom/>
      <diagonal/>
    </border>
    <border>
      <left style="thick">
        <color indexed="64"/>
      </left>
      <right/>
      <top style="thin">
        <color indexed="64"/>
      </top>
      <bottom/>
      <diagonal/>
    </border>
    <border>
      <left/>
      <right style="thick">
        <color indexed="64"/>
      </right>
      <top style="thick">
        <color indexed="64"/>
      </top>
      <bottom style="thin">
        <color indexed="64"/>
      </bottom>
      <diagonal/>
    </border>
    <border>
      <left style="thick">
        <color indexed="64"/>
      </left>
      <right/>
      <top style="thick">
        <color indexed="64"/>
      </top>
      <bottom style="thin">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style="thick">
        <color indexed="64"/>
      </left>
      <right/>
      <top/>
      <bottom style="thick">
        <color indexed="64"/>
      </bottom>
      <diagonal/>
    </border>
    <border>
      <left style="thick">
        <color indexed="64"/>
      </left>
      <right style="thick">
        <color indexed="64"/>
      </right>
      <top style="thick">
        <color indexed="64"/>
      </top>
      <bottom/>
      <diagonal/>
    </border>
    <border>
      <left style="thin">
        <color indexed="64"/>
      </left>
      <right style="thick">
        <color indexed="64"/>
      </right>
      <top style="thick">
        <color indexed="64"/>
      </top>
      <bottom/>
      <diagonal/>
    </border>
    <border>
      <left style="thin">
        <color indexed="64"/>
      </left>
      <right/>
      <top style="medium">
        <color indexed="64"/>
      </top>
      <bottom style="thick">
        <color indexed="64"/>
      </bottom>
      <diagonal/>
    </border>
    <border>
      <left/>
      <right style="thin">
        <color indexed="64"/>
      </right>
      <top style="medium">
        <color indexed="64"/>
      </top>
      <bottom style="thick">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ck">
        <color indexed="64"/>
      </top>
      <bottom style="thin">
        <color indexed="64"/>
      </bottom>
      <diagonal/>
    </border>
    <border>
      <left style="thin">
        <color indexed="64"/>
      </left>
      <right style="medium">
        <color indexed="64"/>
      </right>
      <top style="thick">
        <color indexed="64"/>
      </top>
      <bottom style="thin">
        <color indexed="64"/>
      </bottom>
      <diagonal/>
    </border>
    <border>
      <left style="medium">
        <color indexed="64"/>
      </left>
      <right style="thin">
        <color indexed="64"/>
      </right>
      <top style="thin">
        <color indexed="64"/>
      </top>
      <bottom style="thick">
        <color indexed="64"/>
      </bottom>
      <diagonal/>
    </border>
    <border>
      <left style="thin">
        <color indexed="64"/>
      </left>
      <right style="medium">
        <color indexed="64"/>
      </right>
      <top style="thin">
        <color indexed="64"/>
      </top>
      <bottom style="thick">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right style="thin">
        <color indexed="64"/>
      </right>
      <top style="medium">
        <color indexed="64"/>
      </top>
      <bottom/>
      <diagonal/>
    </border>
    <border>
      <left style="thin">
        <color indexed="64"/>
      </left>
      <right style="thin">
        <color indexed="64"/>
      </right>
      <top/>
      <bottom style="thick">
        <color indexed="64"/>
      </bottom>
      <diagonal/>
    </border>
    <border>
      <left style="thin">
        <color indexed="64"/>
      </left>
      <right style="medium">
        <color indexed="64"/>
      </right>
      <top style="thin">
        <color indexed="64"/>
      </top>
      <bottom/>
      <diagonal/>
    </border>
    <border>
      <left style="thin">
        <color indexed="64"/>
      </left>
      <right style="thick">
        <color indexed="64"/>
      </right>
      <top/>
      <bottom/>
      <diagonal/>
    </border>
    <border>
      <left style="medium">
        <color indexed="64"/>
      </left>
      <right style="thin">
        <color indexed="64"/>
      </right>
      <top style="thick">
        <color indexed="64"/>
      </top>
      <bottom/>
      <diagonal/>
    </border>
    <border>
      <left style="thin">
        <color indexed="64"/>
      </left>
      <right style="medium">
        <color indexed="64"/>
      </right>
      <top/>
      <bottom style="medium">
        <color indexed="64"/>
      </bottom>
      <diagonal/>
    </border>
    <border>
      <left style="medium">
        <color indexed="64"/>
      </left>
      <right/>
      <top style="medium">
        <color indexed="64"/>
      </top>
      <bottom style="thick">
        <color indexed="64"/>
      </bottom>
      <diagonal/>
    </border>
    <border>
      <left/>
      <right style="medium">
        <color indexed="64"/>
      </right>
      <top style="medium">
        <color indexed="64"/>
      </top>
      <bottom style="thick">
        <color indexed="64"/>
      </bottom>
      <diagonal/>
    </border>
    <border>
      <left style="thin">
        <color indexed="64"/>
      </left>
      <right/>
      <top style="medium">
        <color indexed="64"/>
      </top>
      <bottom/>
      <diagonal/>
    </border>
    <border>
      <left style="thin">
        <color indexed="64"/>
      </left>
      <right/>
      <top/>
      <bottom style="medium">
        <color indexed="64"/>
      </bottom>
      <diagonal/>
    </border>
    <border>
      <left/>
      <right style="thin">
        <color indexed="64"/>
      </right>
      <top/>
      <bottom style="medium">
        <color indexed="64"/>
      </bottom>
      <diagonal/>
    </border>
    <border>
      <left style="thick">
        <color indexed="64"/>
      </left>
      <right style="thin">
        <color indexed="64"/>
      </right>
      <top style="medium">
        <color indexed="64"/>
      </top>
      <bottom style="thick">
        <color indexed="64"/>
      </bottom>
      <diagonal/>
    </border>
    <border>
      <left style="thin">
        <color indexed="64"/>
      </left>
      <right style="thin">
        <color indexed="64"/>
      </right>
      <top style="medium">
        <color indexed="64"/>
      </top>
      <bottom style="thick">
        <color indexed="64"/>
      </bottom>
      <diagonal/>
    </border>
    <border>
      <left/>
      <right/>
      <top style="medium">
        <color indexed="64"/>
      </top>
      <bottom style="thick">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3302">
    <xf numFmtId="0" fontId="0" fillId="0" borderId="0"/>
    <xf numFmtId="0" fontId="23" fillId="0" borderId="0"/>
    <xf numFmtId="0" fontId="14" fillId="0" borderId="0"/>
    <xf numFmtId="0" fontId="13" fillId="0" borderId="0"/>
    <xf numFmtId="0" fontId="50" fillId="0" borderId="0">
      <alignment horizontal="left" wrapText="1"/>
    </xf>
    <xf numFmtId="166" fontId="50" fillId="0" borderId="0" applyFont="0" applyFill="0" applyBorder="0" applyAlignment="0" applyProtection="0"/>
    <xf numFmtId="0" fontId="50" fillId="0" borderId="0">
      <alignment horizontal="left" wrapText="1"/>
    </xf>
    <xf numFmtId="0" fontId="50" fillId="0" borderId="0">
      <alignment horizontal="left" wrapText="1"/>
    </xf>
    <xf numFmtId="0" fontId="50" fillId="0" borderId="0">
      <alignment horizontal="left" wrapText="1"/>
    </xf>
    <xf numFmtId="9" fontId="50" fillId="0" borderId="0" applyFont="0" applyFill="0" applyBorder="0" applyAlignment="0" applyProtection="0"/>
    <xf numFmtId="0" fontId="50" fillId="0" borderId="0">
      <alignment horizontal="left" wrapText="1"/>
    </xf>
    <xf numFmtId="0" fontId="50" fillId="0" borderId="0">
      <alignment horizontal="left" wrapText="1"/>
    </xf>
    <xf numFmtId="0" fontId="50" fillId="0" borderId="0">
      <alignment horizontal="left" wrapText="1"/>
    </xf>
    <xf numFmtId="0" fontId="50" fillId="0" borderId="0"/>
    <xf numFmtId="0" fontId="50" fillId="0" borderId="0"/>
    <xf numFmtId="0" fontId="68" fillId="9" borderId="0" applyNumberFormat="0" applyBorder="0" applyAlignment="0" applyProtection="0"/>
    <xf numFmtId="0" fontId="68" fillId="10" borderId="0" applyNumberFormat="0" applyBorder="0" applyAlignment="0" applyProtection="0"/>
    <xf numFmtId="0" fontId="68" fillId="11" borderId="0" applyNumberFormat="0" applyBorder="0" applyAlignment="0" applyProtection="0"/>
    <xf numFmtId="0" fontId="68" fillId="12" borderId="0" applyNumberFormat="0" applyBorder="0" applyAlignment="0" applyProtection="0"/>
    <xf numFmtId="0" fontId="68" fillId="13" borderId="0" applyNumberFormat="0" applyBorder="0" applyAlignment="0" applyProtection="0"/>
    <xf numFmtId="0" fontId="68" fillId="14" borderId="0" applyNumberFormat="0" applyBorder="0" applyAlignment="0" applyProtection="0"/>
    <xf numFmtId="0" fontId="68" fillId="15" borderId="0" applyNumberFormat="0" applyBorder="0" applyAlignment="0" applyProtection="0"/>
    <xf numFmtId="0" fontId="68" fillId="16" borderId="0" applyNumberFormat="0" applyBorder="0" applyAlignment="0" applyProtection="0"/>
    <xf numFmtId="0" fontId="68" fillId="17" borderId="0" applyNumberFormat="0" applyBorder="0" applyAlignment="0" applyProtection="0"/>
    <xf numFmtId="0" fontId="68" fillId="12" borderId="0" applyNumberFormat="0" applyBorder="0" applyAlignment="0" applyProtection="0"/>
    <xf numFmtId="0" fontId="68" fillId="15" borderId="0" applyNumberFormat="0" applyBorder="0" applyAlignment="0" applyProtection="0"/>
    <xf numFmtId="0" fontId="68" fillId="18" borderId="0" applyNumberFormat="0" applyBorder="0" applyAlignment="0" applyProtection="0"/>
    <xf numFmtId="0" fontId="69" fillId="19" borderId="0" applyNumberFormat="0" applyBorder="0" applyAlignment="0" applyProtection="0"/>
    <xf numFmtId="0" fontId="69" fillId="16" borderId="0" applyNumberFormat="0" applyBorder="0" applyAlignment="0" applyProtection="0"/>
    <xf numFmtId="0" fontId="69" fillId="17" borderId="0" applyNumberFormat="0" applyBorder="0" applyAlignment="0" applyProtection="0"/>
    <xf numFmtId="0" fontId="69" fillId="20" borderId="0" applyNumberFormat="0" applyBorder="0" applyAlignment="0" applyProtection="0"/>
    <xf numFmtId="0" fontId="69" fillId="21" borderId="0" applyNumberFormat="0" applyBorder="0" applyAlignment="0" applyProtection="0"/>
    <xf numFmtId="0" fontId="69" fillId="22" borderId="0" applyNumberFormat="0" applyBorder="0" applyAlignment="0" applyProtection="0"/>
    <xf numFmtId="0" fontId="69" fillId="23" borderId="0" applyNumberFormat="0" applyBorder="0" applyAlignment="0" applyProtection="0"/>
    <xf numFmtId="0" fontId="69" fillId="24" borderId="0" applyNumberFormat="0" applyBorder="0" applyAlignment="0" applyProtection="0"/>
    <xf numFmtId="0" fontId="69" fillId="25" borderId="0" applyNumberFormat="0" applyBorder="0" applyAlignment="0" applyProtection="0"/>
    <xf numFmtId="0" fontId="69" fillId="20" borderId="0" applyNumberFormat="0" applyBorder="0" applyAlignment="0" applyProtection="0"/>
    <xf numFmtId="0" fontId="69" fillId="21" borderId="0" applyNumberFormat="0" applyBorder="0" applyAlignment="0" applyProtection="0"/>
    <xf numFmtId="0" fontId="69" fillId="26" borderId="0" applyNumberFormat="0" applyBorder="0" applyAlignment="0" applyProtection="0"/>
    <xf numFmtId="0" fontId="70" fillId="10" borderId="0" applyNumberFormat="0" applyBorder="0" applyAlignment="0" applyProtection="0"/>
    <xf numFmtId="0" fontId="71" fillId="27" borderId="62" applyNumberFormat="0" applyAlignment="0" applyProtection="0"/>
    <xf numFmtId="0" fontId="72" fillId="28" borderId="63" applyNumberFormat="0" applyAlignment="0" applyProtection="0"/>
    <xf numFmtId="0" fontId="73" fillId="0" borderId="0" applyNumberFormat="0" applyFill="0" applyBorder="0" applyAlignment="0" applyProtection="0"/>
    <xf numFmtId="0" fontId="74" fillId="11" borderId="0" applyNumberFormat="0" applyBorder="0" applyAlignment="0" applyProtection="0"/>
    <xf numFmtId="0" fontId="75" fillId="0" borderId="64" applyNumberFormat="0" applyFill="0" applyAlignment="0" applyProtection="0"/>
    <xf numFmtId="0" fontId="76" fillId="0" borderId="65" applyNumberFormat="0" applyFill="0" applyAlignment="0" applyProtection="0"/>
    <xf numFmtId="0" fontId="77" fillId="0" borderId="66" applyNumberFormat="0" applyFill="0" applyAlignment="0" applyProtection="0"/>
    <xf numFmtId="0" fontId="77" fillId="0" borderId="0" applyNumberFormat="0" applyFill="0" applyBorder="0" applyAlignment="0" applyProtection="0"/>
    <xf numFmtId="0" fontId="78" fillId="14" borderId="62" applyNumberFormat="0" applyAlignment="0" applyProtection="0"/>
    <xf numFmtId="0" fontId="79" fillId="0" borderId="67" applyNumberFormat="0" applyFill="0" applyAlignment="0" applyProtection="0"/>
    <xf numFmtId="0" fontId="80" fillId="29" borderId="0" applyNumberFormat="0" applyBorder="0" applyAlignment="0" applyProtection="0"/>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alignment horizontal="left" wrapText="1"/>
    </xf>
    <xf numFmtId="0" fontId="50" fillId="0" borderId="0"/>
    <xf numFmtId="0" fontId="50" fillId="30" borderId="68" applyNumberFormat="0" applyFont="0" applyAlignment="0" applyProtection="0"/>
    <xf numFmtId="0" fontId="81" fillId="27" borderId="69" applyNumberFormat="0" applyAlignment="0" applyProtection="0"/>
    <xf numFmtId="0" fontId="82" fillId="0" borderId="0" applyNumberFormat="0" applyFill="0" applyBorder="0" applyAlignment="0" applyProtection="0"/>
    <xf numFmtId="0" fontId="83" fillId="0" borderId="70" applyNumberFormat="0" applyFill="0" applyAlignment="0" applyProtection="0"/>
    <xf numFmtId="0" fontId="84" fillId="0" borderId="0" applyNumberFormat="0" applyFill="0" applyBorder="0" applyAlignment="0" applyProtection="0"/>
    <xf numFmtId="0" fontId="50" fillId="0" borderId="0">
      <alignment horizontal="left" wrapText="1"/>
    </xf>
    <xf numFmtId="0" fontId="50" fillId="0" borderId="0">
      <alignment horizontal="left" wrapText="1"/>
    </xf>
    <xf numFmtId="0" fontId="50" fillId="0" borderId="0">
      <alignment horizontal="left" wrapText="1"/>
    </xf>
    <xf numFmtId="0" fontId="50" fillId="0" borderId="0"/>
    <xf numFmtId="0" fontId="50" fillId="0" borderId="0"/>
    <xf numFmtId="0" fontId="50" fillId="0" borderId="0">
      <alignment horizontal="left" wrapText="1"/>
    </xf>
    <xf numFmtId="0" fontId="50" fillId="0" borderId="0">
      <alignment horizontal="left" wrapText="1"/>
    </xf>
    <xf numFmtId="0" fontId="50" fillId="0" borderId="0"/>
    <xf numFmtId="0" fontId="50" fillId="0" borderId="0"/>
    <xf numFmtId="0" fontId="50" fillId="0" borderId="0"/>
    <xf numFmtId="0" fontId="50" fillId="0" borderId="0"/>
    <xf numFmtId="0" fontId="50" fillId="0" borderId="0">
      <alignment horizontal="left" wrapText="1"/>
    </xf>
    <xf numFmtId="0" fontId="50" fillId="0" borderId="0">
      <alignment horizontal="left" wrapText="1"/>
    </xf>
    <xf numFmtId="0" fontId="50" fillId="0" borderId="0"/>
    <xf numFmtId="0" fontId="50" fillId="0" borderId="0"/>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xf numFmtId="0" fontId="50" fillId="0" borderId="0"/>
    <xf numFmtId="0" fontId="50" fillId="0" borderId="0"/>
    <xf numFmtId="0" fontId="50" fillId="0" borderId="0"/>
    <xf numFmtId="0" fontId="50" fillId="0" borderId="0">
      <alignment horizontal="left" wrapText="1"/>
    </xf>
    <xf numFmtId="0" fontId="50" fillId="0" borderId="0">
      <alignment horizontal="left" wrapText="1"/>
    </xf>
    <xf numFmtId="0" fontId="50" fillId="0" borderId="0">
      <alignment horizontal="left" wrapText="1"/>
    </xf>
    <xf numFmtId="0" fontId="50" fillId="0" borderId="0"/>
    <xf numFmtId="0" fontId="50" fillId="0" borderId="0"/>
    <xf numFmtId="0" fontId="50" fillId="0" borderId="0"/>
    <xf numFmtId="0" fontId="50" fillId="0" borderId="0"/>
    <xf numFmtId="0" fontId="50" fillId="0" borderId="0">
      <alignment horizontal="left" wrapText="1"/>
    </xf>
    <xf numFmtId="0" fontId="50" fillId="0" borderId="0">
      <alignment horizontal="left" wrapText="1"/>
    </xf>
    <xf numFmtId="0" fontId="50" fillId="0" borderId="0"/>
    <xf numFmtId="0" fontId="50" fillId="0" borderId="0"/>
    <xf numFmtId="0" fontId="50" fillId="0" borderId="0">
      <alignment horizontal="left" wrapText="1"/>
    </xf>
    <xf numFmtId="0" fontId="50" fillId="0" borderId="0">
      <alignment horizontal="left" wrapText="1"/>
    </xf>
    <xf numFmtId="0" fontId="50" fillId="0" borderId="0">
      <alignment horizontal="left" wrapText="1"/>
    </xf>
    <xf numFmtId="0" fontId="50" fillId="0" borderId="0"/>
    <xf numFmtId="0" fontId="50" fillId="0" borderId="0"/>
    <xf numFmtId="0" fontId="50" fillId="0" borderId="0">
      <alignment horizontal="left" wrapText="1"/>
    </xf>
    <xf numFmtId="0" fontId="50" fillId="0" borderId="0">
      <alignment horizontal="left" wrapText="1"/>
    </xf>
    <xf numFmtId="0" fontId="50" fillId="0" borderId="0">
      <alignment horizontal="left" wrapText="1"/>
    </xf>
    <xf numFmtId="0" fontId="50" fillId="0" borderId="0"/>
    <xf numFmtId="0" fontId="50" fillId="0" borderId="0"/>
    <xf numFmtId="0" fontId="50" fillId="0" borderId="0">
      <alignment horizontal="left" wrapText="1"/>
    </xf>
    <xf numFmtId="0" fontId="50" fillId="0" borderId="0">
      <alignment horizontal="left" wrapText="1"/>
    </xf>
    <xf numFmtId="0" fontId="50" fillId="0" borderId="0"/>
    <xf numFmtId="0" fontId="50" fillId="0" borderId="0"/>
    <xf numFmtId="0" fontId="50" fillId="0" borderId="0"/>
    <xf numFmtId="0" fontId="50" fillId="0" borderId="0"/>
    <xf numFmtId="0" fontId="50" fillId="0" borderId="0">
      <alignment horizontal="left" wrapText="1"/>
    </xf>
    <xf numFmtId="0" fontId="50" fillId="0" borderId="0">
      <alignment horizontal="left" wrapText="1"/>
    </xf>
    <xf numFmtId="0" fontId="50" fillId="0" borderId="0">
      <alignment horizontal="left" wrapText="1"/>
    </xf>
    <xf numFmtId="0" fontId="50" fillId="0" borderId="0"/>
    <xf numFmtId="0" fontId="50" fillId="0" borderId="0"/>
    <xf numFmtId="0" fontId="50" fillId="0" borderId="0">
      <alignment horizontal="left" wrapText="1"/>
    </xf>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alignment horizontal="left" wrapText="1"/>
    </xf>
    <xf numFmtId="0" fontId="50" fillId="0" borderId="0"/>
    <xf numFmtId="0" fontId="50" fillId="0" borderId="0"/>
    <xf numFmtId="0" fontId="50" fillId="0" borderId="0"/>
    <xf numFmtId="0" fontId="50" fillId="0" borderId="0"/>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71" fillId="27" borderId="62" applyNumberFormat="0" applyAlignment="0" applyProtection="0"/>
    <xf numFmtId="0" fontId="77" fillId="0" borderId="66"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50" fillId="0" borderId="0"/>
    <xf numFmtId="0" fontId="50" fillId="0" borderId="0"/>
    <xf numFmtId="0" fontId="50" fillId="0" borderId="0"/>
    <xf numFmtId="0" fontId="50" fillId="0" borderId="0"/>
    <xf numFmtId="0" fontId="50" fillId="0" borderId="0"/>
    <xf numFmtId="0" fontId="52" fillId="9" borderId="0" applyNumberFormat="0" applyBorder="0" applyAlignment="0" applyProtection="0"/>
    <xf numFmtId="0" fontId="52" fillId="9" borderId="0" applyNumberFormat="0" applyBorder="0" applyAlignment="0" applyProtection="0"/>
    <xf numFmtId="0" fontId="68" fillId="9" borderId="0" applyNumberFormat="0" applyBorder="0" applyAlignment="0" applyProtection="0"/>
    <xf numFmtId="0" fontId="68" fillId="9" borderId="0" applyNumberFormat="0" applyBorder="0" applyAlignment="0" applyProtection="0"/>
    <xf numFmtId="0" fontId="68" fillId="9" borderId="0" applyNumberFormat="0" applyBorder="0" applyAlignment="0" applyProtection="0"/>
    <xf numFmtId="0" fontId="68" fillId="9" borderId="0" applyNumberFormat="0" applyBorder="0" applyAlignment="0" applyProtection="0"/>
    <xf numFmtId="0" fontId="68" fillId="9" borderId="0" applyNumberFormat="0" applyBorder="0" applyAlignment="0" applyProtection="0"/>
    <xf numFmtId="0" fontId="68" fillId="9" borderId="0" applyNumberFormat="0" applyBorder="0" applyAlignment="0" applyProtection="0"/>
    <xf numFmtId="0" fontId="52" fillId="10" borderId="0" applyNumberFormat="0" applyBorder="0" applyAlignment="0" applyProtection="0"/>
    <xf numFmtId="0" fontId="52" fillId="10" borderId="0" applyNumberFormat="0" applyBorder="0" applyAlignment="0" applyProtection="0"/>
    <xf numFmtId="0" fontId="68" fillId="10" borderId="0" applyNumberFormat="0" applyBorder="0" applyAlignment="0" applyProtection="0"/>
    <xf numFmtId="0" fontId="68" fillId="10" borderId="0" applyNumberFormat="0" applyBorder="0" applyAlignment="0" applyProtection="0"/>
    <xf numFmtId="0" fontId="68" fillId="10" borderId="0" applyNumberFormat="0" applyBorder="0" applyAlignment="0" applyProtection="0"/>
    <xf numFmtId="0" fontId="68" fillId="10" borderId="0" applyNumberFormat="0" applyBorder="0" applyAlignment="0" applyProtection="0"/>
    <xf numFmtId="0" fontId="68" fillId="10" borderId="0" applyNumberFormat="0" applyBorder="0" applyAlignment="0" applyProtection="0"/>
    <xf numFmtId="0" fontId="68" fillId="10" borderId="0" applyNumberFormat="0" applyBorder="0" applyAlignment="0" applyProtection="0"/>
    <xf numFmtId="0" fontId="52" fillId="11" borderId="0" applyNumberFormat="0" applyBorder="0" applyAlignment="0" applyProtection="0"/>
    <xf numFmtId="0" fontId="52" fillId="11" borderId="0" applyNumberFormat="0" applyBorder="0" applyAlignment="0" applyProtection="0"/>
    <xf numFmtId="0" fontId="68" fillId="11" borderId="0" applyNumberFormat="0" applyBorder="0" applyAlignment="0" applyProtection="0"/>
    <xf numFmtId="0" fontId="68" fillId="11" borderId="0" applyNumberFormat="0" applyBorder="0" applyAlignment="0" applyProtection="0"/>
    <xf numFmtId="0" fontId="68" fillId="11" borderId="0" applyNumberFormat="0" applyBorder="0" applyAlignment="0" applyProtection="0"/>
    <xf numFmtId="0" fontId="68" fillId="11" borderId="0" applyNumberFormat="0" applyBorder="0" applyAlignment="0" applyProtection="0"/>
    <xf numFmtId="0" fontId="68" fillId="11" borderId="0" applyNumberFormat="0" applyBorder="0" applyAlignment="0" applyProtection="0"/>
    <xf numFmtId="0" fontId="68" fillId="11"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68" fillId="12" borderId="0" applyNumberFormat="0" applyBorder="0" applyAlignment="0" applyProtection="0"/>
    <xf numFmtId="0" fontId="68" fillId="12" borderId="0" applyNumberFormat="0" applyBorder="0" applyAlignment="0" applyProtection="0"/>
    <xf numFmtId="0" fontId="68" fillId="12" borderId="0" applyNumberFormat="0" applyBorder="0" applyAlignment="0" applyProtection="0"/>
    <xf numFmtId="0" fontId="68" fillId="12" borderId="0" applyNumberFormat="0" applyBorder="0" applyAlignment="0" applyProtection="0"/>
    <xf numFmtId="0" fontId="68" fillId="12" borderId="0" applyNumberFormat="0" applyBorder="0" applyAlignment="0" applyProtection="0"/>
    <xf numFmtId="0" fontId="68" fillId="12" borderId="0" applyNumberFormat="0" applyBorder="0" applyAlignment="0" applyProtection="0"/>
    <xf numFmtId="0" fontId="52" fillId="13" borderId="0" applyNumberFormat="0" applyBorder="0" applyAlignment="0" applyProtection="0"/>
    <xf numFmtId="0" fontId="52" fillId="13" borderId="0" applyNumberFormat="0" applyBorder="0" applyAlignment="0" applyProtection="0"/>
    <xf numFmtId="0" fontId="68" fillId="13" borderId="0" applyNumberFormat="0" applyBorder="0" applyAlignment="0" applyProtection="0"/>
    <xf numFmtId="0" fontId="68" fillId="13" borderId="0" applyNumberFormat="0" applyBorder="0" applyAlignment="0" applyProtection="0"/>
    <xf numFmtId="0" fontId="68" fillId="13" borderId="0" applyNumberFormat="0" applyBorder="0" applyAlignment="0" applyProtection="0"/>
    <xf numFmtId="0" fontId="68" fillId="13" borderId="0" applyNumberFormat="0" applyBorder="0" applyAlignment="0" applyProtection="0"/>
    <xf numFmtId="0" fontId="68" fillId="13" borderId="0" applyNumberFormat="0" applyBorder="0" applyAlignment="0" applyProtection="0"/>
    <xf numFmtId="0" fontId="68" fillId="13" borderId="0" applyNumberFormat="0" applyBorder="0" applyAlignment="0" applyProtection="0"/>
    <xf numFmtId="0" fontId="52" fillId="14" borderId="0" applyNumberFormat="0" applyBorder="0" applyAlignment="0" applyProtection="0"/>
    <xf numFmtId="0" fontId="52" fillId="14" borderId="0" applyNumberFormat="0" applyBorder="0" applyAlignment="0" applyProtection="0"/>
    <xf numFmtId="0" fontId="68" fillId="14" borderId="0" applyNumberFormat="0" applyBorder="0" applyAlignment="0" applyProtection="0"/>
    <xf numFmtId="0" fontId="68" fillId="14" borderId="0" applyNumberFormat="0" applyBorder="0" applyAlignment="0" applyProtection="0"/>
    <xf numFmtId="0" fontId="68" fillId="14" borderId="0" applyNumberFormat="0" applyBorder="0" applyAlignment="0" applyProtection="0"/>
    <xf numFmtId="0" fontId="68" fillId="14" borderId="0" applyNumberFormat="0" applyBorder="0" applyAlignment="0" applyProtection="0"/>
    <xf numFmtId="0" fontId="68" fillId="14" borderId="0" applyNumberFormat="0" applyBorder="0" applyAlignment="0" applyProtection="0"/>
    <xf numFmtId="0" fontId="68" fillId="14"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68" fillId="15" borderId="0" applyNumberFormat="0" applyBorder="0" applyAlignment="0" applyProtection="0"/>
    <xf numFmtId="0" fontId="68" fillId="15" borderId="0" applyNumberFormat="0" applyBorder="0" applyAlignment="0" applyProtection="0"/>
    <xf numFmtId="0" fontId="68" fillId="15" borderId="0" applyNumberFormat="0" applyBorder="0" applyAlignment="0" applyProtection="0"/>
    <xf numFmtId="0" fontId="68" fillId="15" borderId="0" applyNumberFormat="0" applyBorder="0" applyAlignment="0" applyProtection="0"/>
    <xf numFmtId="0" fontId="68" fillId="15" borderId="0" applyNumberFormat="0" applyBorder="0" applyAlignment="0" applyProtection="0"/>
    <xf numFmtId="0" fontId="68" fillId="1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68" fillId="16" borderId="0" applyNumberFormat="0" applyBorder="0" applyAlignment="0" applyProtection="0"/>
    <xf numFmtId="0" fontId="68" fillId="16" borderId="0" applyNumberFormat="0" applyBorder="0" applyAlignment="0" applyProtection="0"/>
    <xf numFmtId="0" fontId="68" fillId="16" borderId="0" applyNumberFormat="0" applyBorder="0" applyAlignment="0" applyProtection="0"/>
    <xf numFmtId="0" fontId="68" fillId="16" borderId="0" applyNumberFormat="0" applyBorder="0" applyAlignment="0" applyProtection="0"/>
    <xf numFmtId="0" fontId="68" fillId="16" borderId="0" applyNumberFormat="0" applyBorder="0" applyAlignment="0" applyProtection="0"/>
    <xf numFmtId="0" fontId="68" fillId="16"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68" fillId="17" borderId="0" applyNumberFormat="0" applyBorder="0" applyAlignment="0" applyProtection="0"/>
    <xf numFmtId="0" fontId="68" fillId="17" borderId="0" applyNumberFormat="0" applyBorder="0" applyAlignment="0" applyProtection="0"/>
    <xf numFmtId="0" fontId="68" fillId="17" borderId="0" applyNumberFormat="0" applyBorder="0" applyAlignment="0" applyProtection="0"/>
    <xf numFmtId="0" fontId="68" fillId="17" borderId="0" applyNumberFormat="0" applyBorder="0" applyAlignment="0" applyProtection="0"/>
    <xf numFmtId="0" fontId="68" fillId="17" borderId="0" applyNumberFormat="0" applyBorder="0" applyAlignment="0" applyProtection="0"/>
    <xf numFmtId="0" fontId="68" fillId="17"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68" fillId="12" borderId="0" applyNumberFormat="0" applyBorder="0" applyAlignment="0" applyProtection="0"/>
    <xf numFmtId="0" fontId="68" fillId="12" borderId="0" applyNumberFormat="0" applyBorder="0" applyAlignment="0" applyProtection="0"/>
    <xf numFmtId="0" fontId="68" fillId="12" borderId="0" applyNumberFormat="0" applyBorder="0" applyAlignment="0" applyProtection="0"/>
    <xf numFmtId="0" fontId="68" fillId="12" borderId="0" applyNumberFormat="0" applyBorder="0" applyAlignment="0" applyProtection="0"/>
    <xf numFmtId="0" fontId="68" fillId="12" borderId="0" applyNumberFormat="0" applyBorder="0" applyAlignment="0" applyProtection="0"/>
    <xf numFmtId="0" fontId="68" fillId="12"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68" fillId="15" borderId="0" applyNumberFormat="0" applyBorder="0" applyAlignment="0" applyProtection="0"/>
    <xf numFmtId="0" fontId="68" fillId="15" borderId="0" applyNumberFormat="0" applyBorder="0" applyAlignment="0" applyProtection="0"/>
    <xf numFmtId="0" fontId="68" fillId="15" borderId="0" applyNumberFormat="0" applyBorder="0" applyAlignment="0" applyProtection="0"/>
    <xf numFmtId="0" fontId="68" fillId="15" borderId="0" applyNumberFormat="0" applyBorder="0" applyAlignment="0" applyProtection="0"/>
    <xf numFmtId="0" fontId="68" fillId="15" borderId="0" applyNumberFormat="0" applyBorder="0" applyAlignment="0" applyProtection="0"/>
    <xf numFmtId="0" fontId="68" fillId="15" borderId="0" applyNumberFormat="0" applyBorder="0" applyAlignment="0" applyProtection="0"/>
    <xf numFmtId="0" fontId="52" fillId="18" borderId="0" applyNumberFormat="0" applyBorder="0" applyAlignment="0" applyProtection="0"/>
    <xf numFmtId="0" fontId="52" fillId="18" borderId="0" applyNumberFormat="0" applyBorder="0" applyAlignment="0" applyProtection="0"/>
    <xf numFmtId="0" fontId="68" fillId="18" borderId="0" applyNumberFormat="0" applyBorder="0" applyAlignment="0" applyProtection="0"/>
    <xf numFmtId="0" fontId="68" fillId="18" borderId="0" applyNumberFormat="0" applyBorder="0" applyAlignment="0" applyProtection="0"/>
    <xf numFmtId="0" fontId="68" fillId="18" borderId="0" applyNumberFormat="0" applyBorder="0" applyAlignment="0" applyProtection="0"/>
    <xf numFmtId="0" fontId="68" fillId="18" borderId="0" applyNumberFormat="0" applyBorder="0" applyAlignment="0" applyProtection="0"/>
    <xf numFmtId="0" fontId="68" fillId="18" borderId="0" applyNumberFormat="0" applyBorder="0" applyAlignment="0" applyProtection="0"/>
    <xf numFmtId="0" fontId="68" fillId="18" borderId="0" applyNumberFormat="0" applyBorder="0" applyAlignment="0" applyProtection="0"/>
    <xf numFmtId="0" fontId="53" fillId="19" borderId="0" applyNumberFormat="0" applyBorder="0" applyAlignment="0" applyProtection="0"/>
    <xf numFmtId="0" fontId="53" fillId="19" borderId="0" applyNumberFormat="0" applyBorder="0" applyAlignment="0" applyProtection="0"/>
    <xf numFmtId="0" fontId="69" fillId="19" borderId="0" applyNumberFormat="0" applyBorder="0" applyAlignment="0" applyProtection="0"/>
    <xf numFmtId="0" fontId="69" fillId="19" borderId="0" applyNumberFormat="0" applyBorder="0" applyAlignment="0" applyProtection="0"/>
    <xf numFmtId="0" fontId="69" fillId="19" borderId="0" applyNumberFormat="0" applyBorder="0" applyAlignment="0" applyProtection="0"/>
    <xf numFmtId="0" fontId="69" fillId="19" borderId="0" applyNumberFormat="0" applyBorder="0" applyAlignment="0" applyProtection="0"/>
    <xf numFmtId="0" fontId="69" fillId="19" borderId="0" applyNumberFormat="0" applyBorder="0" applyAlignment="0" applyProtection="0"/>
    <xf numFmtId="0" fontId="69" fillId="19" borderId="0" applyNumberFormat="0" applyBorder="0" applyAlignment="0" applyProtection="0"/>
    <xf numFmtId="0" fontId="53" fillId="16" borderId="0" applyNumberFormat="0" applyBorder="0" applyAlignment="0" applyProtection="0"/>
    <xf numFmtId="0" fontId="69" fillId="16" borderId="0" applyNumberFormat="0" applyBorder="0" applyAlignment="0" applyProtection="0"/>
    <xf numFmtId="0" fontId="69" fillId="16" borderId="0" applyNumberFormat="0" applyBorder="0" applyAlignment="0" applyProtection="0"/>
    <xf numFmtId="0" fontId="53" fillId="16" borderId="0" applyNumberFormat="0" applyBorder="0" applyAlignment="0" applyProtection="0"/>
    <xf numFmtId="0" fontId="53" fillId="16" borderId="0" applyNumberFormat="0" applyBorder="0" applyAlignment="0" applyProtection="0"/>
    <xf numFmtId="0" fontId="53" fillId="16" borderId="0" applyNumberFormat="0" applyBorder="0" applyAlignment="0" applyProtection="0"/>
    <xf numFmtId="0" fontId="53" fillId="16" borderId="0" applyNumberFormat="0" applyBorder="0" applyAlignment="0" applyProtection="0"/>
    <xf numFmtId="0" fontId="69" fillId="16" borderId="0" applyNumberFormat="0" applyBorder="0" applyAlignment="0" applyProtection="0"/>
    <xf numFmtId="0" fontId="69" fillId="16" borderId="0" applyNumberFormat="0" applyBorder="0" applyAlignment="0" applyProtection="0"/>
    <xf numFmtId="0" fontId="69" fillId="16" borderId="0" applyNumberFormat="0" applyBorder="0" applyAlignment="0" applyProtection="0"/>
    <xf numFmtId="0" fontId="69" fillId="16" borderId="0" applyNumberFormat="0" applyBorder="0" applyAlignment="0" applyProtection="0"/>
    <xf numFmtId="0" fontId="53" fillId="17" borderId="0" applyNumberFormat="0" applyBorder="0" applyAlignment="0" applyProtection="0"/>
    <xf numFmtId="0" fontId="53" fillId="17" borderId="0" applyNumberFormat="0" applyBorder="0" applyAlignment="0" applyProtection="0"/>
    <xf numFmtId="0" fontId="69" fillId="17" borderId="0" applyNumberFormat="0" applyBorder="0" applyAlignment="0" applyProtection="0"/>
    <xf numFmtId="0" fontId="69" fillId="17" borderId="0" applyNumberFormat="0" applyBorder="0" applyAlignment="0" applyProtection="0"/>
    <xf numFmtId="0" fontId="69" fillId="17" borderId="0" applyNumberFormat="0" applyBorder="0" applyAlignment="0" applyProtection="0"/>
    <xf numFmtId="0" fontId="69" fillId="17" borderId="0" applyNumberFormat="0" applyBorder="0" applyAlignment="0" applyProtection="0"/>
    <xf numFmtId="0" fontId="69" fillId="17" borderId="0" applyNumberFormat="0" applyBorder="0" applyAlignment="0" applyProtection="0"/>
    <xf numFmtId="0" fontId="69" fillId="17" borderId="0" applyNumberFormat="0" applyBorder="0" applyAlignment="0" applyProtection="0"/>
    <xf numFmtId="0" fontId="53" fillId="20" borderId="0" applyNumberFormat="0" applyBorder="0" applyAlignment="0" applyProtection="0"/>
    <xf numFmtId="0" fontId="53" fillId="20" borderId="0" applyNumberFormat="0" applyBorder="0" applyAlignment="0" applyProtection="0"/>
    <xf numFmtId="0" fontId="69" fillId="20" borderId="0" applyNumberFormat="0" applyBorder="0" applyAlignment="0" applyProtection="0"/>
    <xf numFmtId="0" fontId="69" fillId="20" borderId="0" applyNumberFormat="0" applyBorder="0" applyAlignment="0" applyProtection="0"/>
    <xf numFmtId="0" fontId="69" fillId="20" borderId="0" applyNumberFormat="0" applyBorder="0" applyAlignment="0" applyProtection="0"/>
    <xf numFmtId="0" fontId="69" fillId="20" borderId="0" applyNumberFormat="0" applyBorder="0" applyAlignment="0" applyProtection="0"/>
    <xf numFmtId="0" fontId="69" fillId="20" borderId="0" applyNumberFormat="0" applyBorder="0" applyAlignment="0" applyProtection="0"/>
    <xf numFmtId="0" fontId="69" fillId="20" borderId="0" applyNumberFormat="0" applyBorder="0" applyAlignment="0" applyProtection="0"/>
    <xf numFmtId="0" fontId="53" fillId="21" borderId="0" applyNumberFormat="0" applyBorder="0" applyAlignment="0" applyProtection="0"/>
    <xf numFmtId="0" fontId="53" fillId="21" borderId="0" applyNumberFormat="0" applyBorder="0" applyAlignment="0" applyProtection="0"/>
    <xf numFmtId="0" fontId="69" fillId="21" borderId="0" applyNumberFormat="0" applyBorder="0" applyAlignment="0" applyProtection="0"/>
    <xf numFmtId="0" fontId="69" fillId="21" borderId="0" applyNumberFormat="0" applyBorder="0" applyAlignment="0" applyProtection="0"/>
    <xf numFmtId="0" fontId="69" fillId="21" borderId="0" applyNumberFormat="0" applyBorder="0" applyAlignment="0" applyProtection="0"/>
    <xf numFmtId="0" fontId="69" fillId="21" borderId="0" applyNumberFormat="0" applyBorder="0" applyAlignment="0" applyProtection="0"/>
    <xf numFmtId="0" fontId="69" fillId="21" borderId="0" applyNumberFormat="0" applyBorder="0" applyAlignment="0" applyProtection="0"/>
    <xf numFmtId="0" fontId="69" fillId="21" borderId="0" applyNumberFormat="0" applyBorder="0" applyAlignment="0" applyProtection="0"/>
    <xf numFmtId="0" fontId="53" fillId="22" borderId="0" applyNumberFormat="0" applyBorder="0" applyAlignment="0" applyProtection="0"/>
    <xf numFmtId="0" fontId="53" fillId="22" borderId="0" applyNumberFormat="0" applyBorder="0" applyAlignment="0" applyProtection="0"/>
    <xf numFmtId="0" fontId="69" fillId="22" borderId="0" applyNumberFormat="0" applyBorder="0" applyAlignment="0" applyProtection="0"/>
    <xf numFmtId="0" fontId="69" fillId="22" borderId="0" applyNumberFormat="0" applyBorder="0" applyAlignment="0" applyProtection="0"/>
    <xf numFmtId="0" fontId="69" fillId="22" borderId="0" applyNumberFormat="0" applyBorder="0" applyAlignment="0" applyProtection="0"/>
    <xf numFmtId="0" fontId="69" fillId="22" borderId="0" applyNumberFormat="0" applyBorder="0" applyAlignment="0" applyProtection="0"/>
    <xf numFmtId="0" fontId="69" fillId="22" borderId="0" applyNumberFormat="0" applyBorder="0" applyAlignment="0" applyProtection="0"/>
    <xf numFmtId="0" fontId="69" fillId="22" borderId="0" applyNumberFormat="0" applyBorder="0" applyAlignment="0" applyProtection="0"/>
    <xf numFmtId="0" fontId="53" fillId="23" borderId="0" applyNumberFormat="0" applyBorder="0" applyAlignment="0" applyProtection="0"/>
    <xf numFmtId="0" fontId="53" fillId="23" borderId="0" applyNumberFormat="0" applyBorder="0" applyAlignment="0" applyProtection="0"/>
    <xf numFmtId="0" fontId="69" fillId="23" borderId="0" applyNumberFormat="0" applyBorder="0" applyAlignment="0" applyProtection="0"/>
    <xf numFmtId="0" fontId="69" fillId="23" borderId="0" applyNumberFormat="0" applyBorder="0" applyAlignment="0" applyProtection="0"/>
    <xf numFmtId="0" fontId="69" fillId="23" borderId="0" applyNumberFormat="0" applyBorder="0" applyAlignment="0" applyProtection="0"/>
    <xf numFmtId="0" fontId="69" fillId="23" borderId="0" applyNumberFormat="0" applyBorder="0" applyAlignment="0" applyProtection="0"/>
    <xf numFmtId="0" fontId="69" fillId="23" borderId="0" applyNumberFormat="0" applyBorder="0" applyAlignment="0" applyProtection="0"/>
    <xf numFmtId="0" fontId="69" fillId="23"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69" fillId="24" borderId="0" applyNumberFormat="0" applyBorder="0" applyAlignment="0" applyProtection="0"/>
    <xf numFmtId="0" fontId="69" fillId="24" borderId="0" applyNumberFormat="0" applyBorder="0" applyAlignment="0" applyProtection="0"/>
    <xf numFmtId="0" fontId="69" fillId="24" borderId="0" applyNumberFormat="0" applyBorder="0" applyAlignment="0" applyProtection="0"/>
    <xf numFmtId="0" fontId="69" fillId="24" borderId="0" applyNumberFormat="0" applyBorder="0" applyAlignment="0" applyProtection="0"/>
    <xf numFmtId="0" fontId="69" fillId="24" borderId="0" applyNumberFormat="0" applyBorder="0" applyAlignment="0" applyProtection="0"/>
    <xf numFmtId="0" fontId="69" fillId="24" borderId="0" applyNumberFormat="0" applyBorder="0" applyAlignment="0" applyProtection="0"/>
    <xf numFmtId="0" fontId="53" fillId="25" borderId="0" applyNumberFormat="0" applyBorder="0" applyAlignment="0" applyProtection="0"/>
    <xf numFmtId="0" fontId="53" fillId="25" borderId="0" applyNumberFormat="0" applyBorder="0" applyAlignment="0" applyProtection="0"/>
    <xf numFmtId="0" fontId="69" fillId="25" borderId="0" applyNumberFormat="0" applyBorder="0" applyAlignment="0" applyProtection="0"/>
    <xf numFmtId="0" fontId="69" fillId="25" borderId="0" applyNumberFormat="0" applyBorder="0" applyAlignment="0" applyProtection="0"/>
    <xf numFmtId="0" fontId="69" fillId="25" borderId="0" applyNumberFormat="0" applyBorder="0" applyAlignment="0" applyProtection="0"/>
    <xf numFmtId="0" fontId="69" fillId="25" borderId="0" applyNumberFormat="0" applyBorder="0" applyAlignment="0" applyProtection="0"/>
    <xf numFmtId="0" fontId="69" fillId="25" borderId="0" applyNumberFormat="0" applyBorder="0" applyAlignment="0" applyProtection="0"/>
    <xf numFmtId="0" fontId="69" fillId="25" borderId="0" applyNumberFormat="0" applyBorder="0" applyAlignment="0" applyProtection="0"/>
    <xf numFmtId="0" fontId="53" fillId="20" borderId="0" applyNumberFormat="0" applyBorder="0" applyAlignment="0" applyProtection="0"/>
    <xf numFmtId="0" fontId="53" fillId="20" borderId="0" applyNumberFormat="0" applyBorder="0" applyAlignment="0" applyProtection="0"/>
    <xf numFmtId="0" fontId="69" fillId="20" borderId="0" applyNumberFormat="0" applyBorder="0" applyAlignment="0" applyProtection="0"/>
    <xf numFmtId="0" fontId="69" fillId="20" borderId="0" applyNumberFormat="0" applyBorder="0" applyAlignment="0" applyProtection="0"/>
    <xf numFmtId="0" fontId="69" fillId="20" borderId="0" applyNumberFormat="0" applyBorder="0" applyAlignment="0" applyProtection="0"/>
    <xf numFmtId="0" fontId="69" fillId="20" borderId="0" applyNumberFormat="0" applyBorder="0" applyAlignment="0" applyProtection="0"/>
    <xf numFmtId="0" fontId="69" fillId="20" borderId="0" applyNumberFormat="0" applyBorder="0" applyAlignment="0" applyProtection="0"/>
    <xf numFmtId="0" fontId="69" fillId="20" borderId="0" applyNumberFormat="0" applyBorder="0" applyAlignment="0" applyProtection="0"/>
    <xf numFmtId="0" fontId="53" fillId="21" borderId="0" applyNumberFormat="0" applyBorder="0" applyAlignment="0" applyProtection="0"/>
    <xf numFmtId="0" fontId="53" fillId="21" borderId="0" applyNumberFormat="0" applyBorder="0" applyAlignment="0" applyProtection="0"/>
    <xf numFmtId="0" fontId="69" fillId="21" borderId="0" applyNumberFormat="0" applyBorder="0" applyAlignment="0" applyProtection="0"/>
    <xf numFmtId="0" fontId="69" fillId="21" borderId="0" applyNumberFormat="0" applyBorder="0" applyAlignment="0" applyProtection="0"/>
    <xf numFmtId="0" fontId="69" fillId="21" borderId="0" applyNumberFormat="0" applyBorder="0" applyAlignment="0" applyProtection="0"/>
    <xf numFmtId="0" fontId="69" fillId="21" borderId="0" applyNumberFormat="0" applyBorder="0" applyAlignment="0" applyProtection="0"/>
    <xf numFmtId="0" fontId="69" fillId="21" borderId="0" applyNumberFormat="0" applyBorder="0" applyAlignment="0" applyProtection="0"/>
    <xf numFmtId="0" fontId="69" fillId="21"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54" fillId="10" borderId="0" applyNumberFormat="0" applyBorder="0" applyAlignment="0" applyProtection="0"/>
    <xf numFmtId="0" fontId="54" fillId="10" borderId="0" applyNumberFormat="0" applyBorder="0" applyAlignment="0" applyProtection="0"/>
    <xf numFmtId="0" fontId="70" fillId="10" borderId="0" applyNumberFormat="0" applyBorder="0" applyAlignment="0" applyProtection="0"/>
    <xf numFmtId="0" fontId="70" fillId="10" borderId="0" applyNumberFormat="0" applyBorder="0" applyAlignment="0" applyProtection="0"/>
    <xf numFmtId="0" fontId="70" fillId="10" borderId="0" applyNumberFormat="0" applyBorder="0" applyAlignment="0" applyProtection="0"/>
    <xf numFmtId="0" fontId="70" fillId="10" borderId="0" applyNumberFormat="0" applyBorder="0" applyAlignment="0" applyProtection="0"/>
    <xf numFmtId="0" fontId="70" fillId="10" borderId="0" applyNumberFormat="0" applyBorder="0" applyAlignment="0" applyProtection="0"/>
    <xf numFmtId="0" fontId="70" fillId="10" borderId="0" applyNumberFormat="0" applyBorder="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6" fillId="28" borderId="63" applyNumberFormat="0" applyAlignment="0" applyProtection="0"/>
    <xf numFmtId="0" fontId="56" fillId="28" borderId="63" applyNumberFormat="0" applyAlignment="0" applyProtection="0"/>
    <xf numFmtId="0" fontId="72" fillId="28" borderId="63" applyNumberFormat="0" applyAlignment="0" applyProtection="0"/>
    <xf numFmtId="0" fontId="72" fillId="28" borderId="63" applyNumberFormat="0" applyAlignment="0" applyProtection="0"/>
    <xf numFmtId="0" fontId="72" fillId="28" borderId="63" applyNumberFormat="0" applyAlignment="0" applyProtection="0"/>
    <xf numFmtId="0" fontId="72" fillId="28" borderId="63" applyNumberFormat="0" applyAlignment="0" applyProtection="0"/>
    <xf numFmtId="0" fontId="72" fillId="28" borderId="63" applyNumberFormat="0" applyAlignment="0" applyProtection="0"/>
    <xf numFmtId="0" fontId="72" fillId="28" borderId="63" applyNumberFormat="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58" fillId="11" borderId="0" applyNumberFormat="0" applyBorder="0" applyAlignment="0" applyProtection="0"/>
    <xf numFmtId="0" fontId="58" fillId="11" borderId="0" applyNumberFormat="0" applyBorder="0" applyAlignment="0" applyProtection="0"/>
    <xf numFmtId="0" fontId="74" fillId="11" borderId="0" applyNumberFormat="0" applyBorder="0" applyAlignment="0" applyProtection="0"/>
    <xf numFmtId="0" fontId="74" fillId="11" borderId="0" applyNumberFormat="0" applyBorder="0" applyAlignment="0" applyProtection="0"/>
    <xf numFmtId="0" fontId="74" fillId="11" borderId="0" applyNumberFormat="0" applyBorder="0" applyAlignment="0" applyProtection="0"/>
    <xf numFmtId="0" fontId="74" fillId="11" borderId="0" applyNumberFormat="0" applyBorder="0" applyAlignment="0" applyProtection="0"/>
    <xf numFmtId="0" fontId="74" fillId="11" borderId="0" applyNumberFormat="0" applyBorder="0" applyAlignment="0" applyProtection="0"/>
    <xf numFmtId="0" fontId="74" fillId="11" borderId="0" applyNumberFormat="0" applyBorder="0" applyAlignment="0" applyProtection="0"/>
    <xf numFmtId="0" fontId="59" fillId="0" borderId="64" applyNumberFormat="0" applyFill="0" applyAlignment="0" applyProtection="0"/>
    <xf numFmtId="0" fontId="59"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60" fillId="0" borderId="65" applyNumberFormat="0" applyFill="0" applyAlignment="0" applyProtection="0"/>
    <xf numFmtId="0" fontId="60"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61" fillId="0" borderId="66" applyNumberFormat="0" applyFill="0" applyAlignment="0" applyProtection="0"/>
    <xf numFmtId="0" fontId="61" fillId="0" borderId="66" applyNumberFormat="0" applyFill="0" applyAlignment="0" applyProtection="0"/>
    <xf numFmtId="0" fontId="52" fillId="9" borderId="0" applyNumberFormat="0" applyBorder="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3" fillId="0" borderId="67" applyNumberFormat="0" applyFill="0" applyAlignment="0" applyProtection="0"/>
    <xf numFmtId="0" fontId="63" fillId="0" borderId="67" applyNumberFormat="0" applyFill="0" applyAlignment="0" applyProtection="0"/>
    <xf numFmtId="0" fontId="79" fillId="0" borderId="67" applyNumberFormat="0" applyFill="0" applyAlignment="0" applyProtection="0"/>
    <xf numFmtId="0" fontId="79" fillId="0" borderId="67" applyNumberFormat="0" applyFill="0" applyAlignment="0" applyProtection="0"/>
    <xf numFmtId="0" fontId="79" fillId="0" borderId="67" applyNumberFormat="0" applyFill="0" applyAlignment="0" applyProtection="0"/>
    <xf numFmtId="0" fontId="79" fillId="0" borderId="67" applyNumberFormat="0" applyFill="0" applyAlignment="0" applyProtection="0"/>
    <xf numFmtId="0" fontId="79" fillId="0" borderId="67" applyNumberFormat="0" applyFill="0" applyAlignment="0" applyProtection="0"/>
    <xf numFmtId="0" fontId="79" fillId="0" borderId="67" applyNumberFormat="0" applyFill="0" applyAlignment="0" applyProtection="0"/>
    <xf numFmtId="0" fontId="64" fillId="29" borderId="0" applyNumberFormat="0" applyBorder="0" applyAlignment="0" applyProtection="0"/>
    <xf numFmtId="0" fontId="64" fillId="29" borderId="0" applyNumberFormat="0" applyBorder="0" applyAlignment="0" applyProtection="0"/>
    <xf numFmtId="0" fontId="80" fillId="29" borderId="0" applyNumberFormat="0" applyBorder="0" applyAlignment="0" applyProtection="0"/>
    <xf numFmtId="0" fontId="80" fillId="29" borderId="0" applyNumberFormat="0" applyBorder="0" applyAlignment="0" applyProtection="0"/>
    <xf numFmtId="0" fontId="80" fillId="29" borderId="0" applyNumberFormat="0" applyBorder="0" applyAlignment="0" applyProtection="0"/>
    <xf numFmtId="0" fontId="80" fillId="29" borderId="0" applyNumberFormat="0" applyBorder="0" applyAlignment="0" applyProtection="0"/>
    <xf numFmtId="0" fontId="80" fillId="29" borderId="0" applyNumberFormat="0" applyBorder="0" applyAlignment="0" applyProtection="0"/>
    <xf numFmtId="0" fontId="80" fillId="29" borderId="0" applyNumberFormat="0" applyBorder="0" applyAlignment="0" applyProtection="0"/>
    <xf numFmtId="0" fontId="50" fillId="0" borderId="0">
      <alignment horizontal="left" wrapText="1"/>
    </xf>
    <xf numFmtId="0" fontId="50"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2" fillId="9" borderId="0" applyNumberFormat="0" applyBorder="0" applyAlignment="0" applyProtection="0"/>
    <xf numFmtId="0" fontId="50" fillId="0" borderId="0"/>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1" fillId="0" borderId="0"/>
    <xf numFmtId="0" fontId="51" fillId="0" borderId="0"/>
    <xf numFmtId="0" fontId="51"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alignment horizontal="left" wrapText="1"/>
    </xf>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1" fillId="0" borderId="0"/>
    <xf numFmtId="0" fontId="51" fillId="0" borderId="0"/>
    <xf numFmtId="0" fontId="51"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alignment horizontal="left" wrapText="1"/>
    </xf>
    <xf numFmtId="0" fontId="50"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xf numFmtId="0" fontId="51" fillId="0" borderId="0"/>
    <xf numFmtId="0" fontId="51" fillId="0" borderId="0"/>
    <xf numFmtId="0" fontId="5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1" fillId="0" borderId="0"/>
    <xf numFmtId="0" fontId="51" fillId="0" borderId="0"/>
    <xf numFmtId="0" fontId="50" fillId="0" borderId="0"/>
    <xf numFmtId="0" fontId="50" fillId="0" borderId="0"/>
    <xf numFmtId="0" fontId="50" fillId="0" borderId="0"/>
    <xf numFmtId="0" fontId="50" fillId="0" borderId="0"/>
    <xf numFmtId="0" fontId="50" fillId="0" borderId="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68" fillId="9" borderId="0" applyNumberFormat="0" applyBorder="0" applyAlignment="0" applyProtection="0"/>
    <xf numFmtId="0" fontId="52" fillId="10" borderId="0" applyNumberFormat="0" applyBorder="0" applyAlignment="0" applyProtection="0"/>
    <xf numFmtId="0" fontId="52" fillId="10" borderId="0" applyNumberFormat="0" applyBorder="0" applyAlignment="0" applyProtection="0"/>
    <xf numFmtId="0" fontId="68" fillId="10" borderId="0" applyNumberFormat="0" applyBorder="0" applyAlignment="0" applyProtection="0"/>
    <xf numFmtId="0" fontId="52" fillId="11" borderId="0" applyNumberFormat="0" applyBorder="0" applyAlignment="0" applyProtection="0"/>
    <xf numFmtId="0" fontId="52" fillId="11" borderId="0" applyNumberFormat="0" applyBorder="0" applyAlignment="0" applyProtection="0"/>
    <xf numFmtId="0" fontId="68" fillId="11"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68" fillId="12" borderId="0" applyNumberFormat="0" applyBorder="0" applyAlignment="0" applyProtection="0"/>
    <xf numFmtId="0" fontId="52" fillId="13" borderId="0" applyNumberFormat="0" applyBorder="0" applyAlignment="0" applyProtection="0"/>
    <xf numFmtId="0" fontId="52" fillId="13" borderId="0" applyNumberFormat="0" applyBorder="0" applyAlignment="0" applyProtection="0"/>
    <xf numFmtId="0" fontId="68" fillId="13" borderId="0" applyNumberFormat="0" applyBorder="0" applyAlignment="0" applyProtection="0"/>
    <xf numFmtId="0" fontId="52" fillId="14" borderId="0" applyNumberFormat="0" applyBorder="0" applyAlignment="0" applyProtection="0"/>
    <xf numFmtId="0" fontId="52" fillId="14" borderId="0" applyNumberFormat="0" applyBorder="0" applyAlignment="0" applyProtection="0"/>
    <xf numFmtId="0" fontId="68" fillId="14"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68" fillId="1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68" fillId="16"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68" fillId="17"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68" fillId="12"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68" fillId="15" borderId="0" applyNumberFormat="0" applyBorder="0" applyAlignment="0" applyProtection="0"/>
    <xf numFmtId="0" fontId="52" fillId="18" borderId="0" applyNumberFormat="0" applyBorder="0" applyAlignment="0" applyProtection="0"/>
    <xf numFmtId="0" fontId="52" fillId="18" borderId="0" applyNumberFormat="0" applyBorder="0" applyAlignment="0" applyProtection="0"/>
    <xf numFmtId="0" fontId="68" fillId="18" borderId="0" applyNumberFormat="0" applyBorder="0" applyAlignment="0" applyProtection="0"/>
    <xf numFmtId="0" fontId="53" fillId="19" borderId="0" applyNumberFormat="0" applyBorder="0" applyAlignment="0" applyProtection="0"/>
    <xf numFmtId="0" fontId="53" fillId="19" borderId="0" applyNumberFormat="0" applyBorder="0" applyAlignment="0" applyProtection="0"/>
    <xf numFmtId="0" fontId="69" fillId="19" borderId="0" applyNumberFormat="0" applyBorder="0" applyAlignment="0" applyProtection="0"/>
    <xf numFmtId="0" fontId="53" fillId="16" borderId="0" applyNumberFormat="0" applyBorder="0" applyAlignment="0" applyProtection="0"/>
    <xf numFmtId="0" fontId="53" fillId="17" borderId="0" applyNumberFormat="0" applyBorder="0" applyAlignment="0" applyProtection="0"/>
    <xf numFmtId="0" fontId="53" fillId="17" borderId="0" applyNumberFormat="0" applyBorder="0" applyAlignment="0" applyProtection="0"/>
    <xf numFmtId="0" fontId="69" fillId="17" borderId="0" applyNumberFormat="0" applyBorder="0" applyAlignment="0" applyProtection="0"/>
    <xf numFmtId="0" fontId="53" fillId="20" borderId="0" applyNumberFormat="0" applyBorder="0" applyAlignment="0" applyProtection="0"/>
    <xf numFmtId="0" fontId="53" fillId="20" borderId="0" applyNumberFormat="0" applyBorder="0" applyAlignment="0" applyProtection="0"/>
    <xf numFmtId="0" fontId="69" fillId="20" borderId="0" applyNumberFormat="0" applyBorder="0" applyAlignment="0" applyProtection="0"/>
    <xf numFmtId="0" fontId="53" fillId="21" borderId="0" applyNumberFormat="0" applyBorder="0" applyAlignment="0" applyProtection="0"/>
    <xf numFmtId="0" fontId="53" fillId="21" borderId="0" applyNumberFormat="0" applyBorder="0" applyAlignment="0" applyProtection="0"/>
    <xf numFmtId="0" fontId="69" fillId="21" borderId="0" applyNumberFormat="0" applyBorder="0" applyAlignment="0" applyProtection="0"/>
    <xf numFmtId="0" fontId="53" fillId="22" borderId="0" applyNumberFormat="0" applyBorder="0" applyAlignment="0" applyProtection="0"/>
    <xf numFmtId="0" fontId="53" fillId="22" borderId="0" applyNumberFormat="0" applyBorder="0" applyAlignment="0" applyProtection="0"/>
    <xf numFmtId="0" fontId="69" fillId="22" borderId="0" applyNumberFormat="0" applyBorder="0" applyAlignment="0" applyProtection="0"/>
    <xf numFmtId="0" fontId="53" fillId="23" borderId="0" applyNumberFormat="0" applyBorder="0" applyAlignment="0" applyProtection="0"/>
    <xf numFmtId="0" fontId="53" fillId="23" borderId="0" applyNumberFormat="0" applyBorder="0" applyAlignment="0" applyProtection="0"/>
    <xf numFmtId="0" fontId="69" fillId="23"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69" fillId="24" borderId="0" applyNumberFormat="0" applyBorder="0" applyAlignment="0" applyProtection="0"/>
    <xf numFmtId="0" fontId="53" fillId="25" borderId="0" applyNumberFormat="0" applyBorder="0" applyAlignment="0" applyProtection="0"/>
    <xf numFmtId="0" fontId="53" fillId="25" borderId="0" applyNumberFormat="0" applyBorder="0" applyAlignment="0" applyProtection="0"/>
    <xf numFmtId="0" fontId="69" fillId="25" borderId="0" applyNumberFormat="0" applyBorder="0" applyAlignment="0" applyProtection="0"/>
    <xf numFmtId="0" fontId="53" fillId="20" borderId="0" applyNumberFormat="0" applyBorder="0" applyAlignment="0" applyProtection="0"/>
    <xf numFmtId="0" fontId="53" fillId="20" borderId="0" applyNumberFormat="0" applyBorder="0" applyAlignment="0" applyProtection="0"/>
    <xf numFmtId="0" fontId="69" fillId="20" borderId="0" applyNumberFormat="0" applyBorder="0" applyAlignment="0" applyProtection="0"/>
    <xf numFmtId="0" fontId="53" fillId="21" borderId="0" applyNumberFormat="0" applyBorder="0" applyAlignment="0" applyProtection="0"/>
    <xf numFmtId="0" fontId="53" fillId="21" borderId="0" applyNumberFormat="0" applyBorder="0" applyAlignment="0" applyProtection="0"/>
    <xf numFmtId="0" fontId="69" fillId="21"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69" fillId="26" borderId="0" applyNumberFormat="0" applyBorder="0" applyAlignment="0" applyProtection="0"/>
    <xf numFmtId="0" fontId="54" fillId="10" borderId="0" applyNumberFormat="0" applyBorder="0" applyAlignment="0" applyProtection="0"/>
    <xf numFmtId="0" fontId="54" fillId="10" borderId="0" applyNumberFormat="0" applyBorder="0" applyAlignment="0" applyProtection="0"/>
    <xf numFmtId="0" fontId="70" fillId="10" borderId="0" applyNumberFormat="0" applyBorder="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6" fillId="28" borderId="63" applyNumberFormat="0" applyAlignment="0" applyProtection="0"/>
    <xf numFmtId="0" fontId="56" fillId="28" borderId="63" applyNumberFormat="0" applyAlignment="0" applyProtection="0"/>
    <xf numFmtId="0" fontId="72" fillId="28" borderId="63" applyNumberFormat="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73" fillId="0" borderId="0" applyNumberFormat="0" applyFill="0" applyBorder="0" applyAlignment="0" applyProtection="0"/>
    <xf numFmtId="0" fontId="58" fillId="11" borderId="0" applyNumberFormat="0" applyBorder="0" applyAlignment="0" applyProtection="0"/>
    <xf numFmtId="0" fontId="58" fillId="11" borderId="0" applyNumberFormat="0" applyBorder="0" applyAlignment="0" applyProtection="0"/>
    <xf numFmtId="0" fontId="74" fillId="11" borderId="0" applyNumberFormat="0" applyBorder="0" applyAlignment="0" applyProtection="0"/>
    <xf numFmtId="0" fontId="59" fillId="0" borderId="64" applyNumberFormat="0" applyFill="0" applyAlignment="0" applyProtection="0"/>
    <xf numFmtId="0" fontId="59" fillId="0" borderId="64" applyNumberFormat="0" applyFill="0" applyAlignment="0" applyProtection="0"/>
    <xf numFmtId="0" fontId="75" fillId="0" borderId="64" applyNumberFormat="0" applyFill="0" applyAlignment="0" applyProtection="0"/>
    <xf numFmtId="0" fontId="60" fillId="0" borderId="65" applyNumberFormat="0" applyFill="0" applyAlignment="0" applyProtection="0"/>
    <xf numFmtId="0" fontId="60" fillId="0" borderId="65" applyNumberFormat="0" applyFill="0" applyAlignment="0" applyProtection="0"/>
    <xf numFmtId="0" fontId="76" fillId="0" borderId="65" applyNumberFormat="0" applyFill="0" applyAlignment="0" applyProtection="0"/>
    <xf numFmtId="0" fontId="61" fillId="0" borderId="66" applyNumberFormat="0" applyFill="0" applyAlignment="0" applyProtection="0"/>
    <xf numFmtId="0" fontId="61" fillId="0" borderId="66" applyNumberFormat="0" applyFill="0" applyAlignment="0" applyProtection="0"/>
    <xf numFmtId="0" fontId="77" fillId="0" borderId="66" applyNumberFormat="0" applyFill="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77" fillId="0" borderId="0" applyNumberFormat="0" applyFill="0" applyBorder="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3" fillId="0" borderId="67" applyNumberFormat="0" applyFill="0" applyAlignment="0" applyProtection="0"/>
    <xf numFmtId="0" fontId="63" fillId="0" borderId="67" applyNumberFormat="0" applyFill="0" applyAlignment="0" applyProtection="0"/>
    <xf numFmtId="0" fontId="79" fillId="0" borderId="67" applyNumberFormat="0" applyFill="0" applyAlignment="0" applyProtection="0"/>
    <xf numFmtId="0" fontId="64" fillId="29" borderId="0" applyNumberFormat="0" applyBorder="0" applyAlignment="0" applyProtection="0"/>
    <xf numFmtId="0" fontId="64" fillId="29" borderId="0" applyNumberFormat="0" applyBorder="0" applyAlignment="0" applyProtection="0"/>
    <xf numFmtId="0" fontId="80" fillId="29" borderId="0" applyNumberFormat="0" applyBorder="0" applyAlignment="0" applyProtection="0"/>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alignment horizontal="left" wrapText="1"/>
    </xf>
    <xf numFmtId="0" fontId="50" fillId="0" borderId="0">
      <alignment horizontal="left" wrapText="1"/>
    </xf>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0" borderId="0"/>
    <xf numFmtId="0" fontId="50" fillId="0" borderId="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82" fillId="0" borderId="0" applyNumberFormat="0" applyFill="0" applyBorder="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84" fillId="0" borderId="0" applyNumberFormat="0" applyFill="0" applyBorder="0" applyAlignment="0" applyProtection="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alignment horizontal="left" wrapText="1"/>
    </xf>
    <xf numFmtId="0" fontId="50" fillId="0" borderId="0">
      <alignment horizontal="left" wrapText="1"/>
    </xf>
    <xf numFmtId="0" fontId="50" fillId="0" borderId="0">
      <alignment horizontal="left" wrapText="1"/>
    </xf>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7" fillId="0" borderId="66" applyNumberFormat="0" applyFill="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7" fillId="0" borderId="66" applyNumberFormat="0" applyFill="0" applyAlignment="0" applyProtection="0"/>
    <xf numFmtId="0" fontId="78" fillId="14" borderId="62" applyNumberFormat="0" applyAlignment="0" applyProtection="0"/>
    <xf numFmtId="0" fontId="71" fillId="27" borderId="62" applyNumberFormat="0" applyAlignment="0" applyProtection="0"/>
    <xf numFmtId="0" fontId="77" fillId="0" borderId="66"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50" fillId="0" borderId="0"/>
    <xf numFmtId="0" fontId="50" fillId="0" borderId="0"/>
    <xf numFmtId="0" fontId="50" fillId="0" borderId="0"/>
    <xf numFmtId="0" fontId="62" fillId="14" borderId="62" applyNumberFormat="0" applyAlignment="0" applyProtection="0"/>
    <xf numFmtId="0" fontId="62" fillId="14" borderId="62" applyNumberFormat="0" applyAlignment="0" applyProtection="0"/>
    <xf numFmtId="0" fontId="77" fillId="0" borderId="66" applyNumberFormat="0" applyFill="0" applyAlignment="0" applyProtection="0"/>
    <xf numFmtId="0" fontId="61" fillId="0" borderId="66" applyNumberFormat="0" applyFill="0" applyAlignment="0" applyProtection="0"/>
    <xf numFmtId="0" fontId="61" fillId="0" borderId="66" applyNumberFormat="0" applyFill="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1" fillId="0" borderId="66" applyNumberFormat="0" applyFill="0" applyAlignment="0" applyProtection="0"/>
    <xf numFmtId="0" fontId="61"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0" fillId="0" borderId="0"/>
    <xf numFmtId="0" fontId="50" fillId="0" borderId="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61" fillId="0" borderId="66" applyNumberFormat="0" applyFill="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0" borderId="0"/>
    <xf numFmtId="0" fontId="50" fillId="0" borderId="0"/>
    <xf numFmtId="0" fontId="83" fillId="0" borderId="70" applyNumberFormat="0" applyFill="0" applyAlignment="0" applyProtection="0"/>
    <xf numFmtId="0" fontId="78" fillId="14" borderId="62" applyNumberFormat="0" applyAlignment="0" applyProtection="0"/>
    <xf numFmtId="0" fontId="77" fillId="0" borderId="66" applyNumberFormat="0" applyFill="0" applyAlignment="0" applyProtection="0"/>
    <xf numFmtId="0" fontId="81" fillId="27" borderId="69" applyNumberFormat="0" applyAlignment="0" applyProtection="0"/>
    <xf numFmtId="0" fontId="77" fillId="0" borderId="66" applyNumberFormat="0" applyFill="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50" fillId="0" borderId="0">
      <alignment horizontal="left" wrapText="1"/>
    </xf>
    <xf numFmtId="0" fontId="50" fillId="0" borderId="0">
      <alignment horizontal="left" wrapText="1"/>
    </xf>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1" fillId="0" borderId="66" applyNumberFormat="0" applyFill="0" applyAlignment="0" applyProtection="0"/>
    <xf numFmtId="0" fontId="61" fillId="0" borderId="66" applyNumberFormat="0" applyFill="0" applyAlignment="0" applyProtection="0"/>
    <xf numFmtId="0" fontId="77" fillId="0" borderId="66"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7" fillId="0" borderId="66" applyNumberFormat="0" applyFill="0" applyAlignment="0" applyProtection="0"/>
    <xf numFmtId="0" fontId="61" fillId="0" borderId="66" applyNumberFormat="0" applyFill="0" applyAlignment="0" applyProtection="0"/>
    <xf numFmtId="0" fontId="71" fillId="27" borderId="62" applyNumberFormat="0" applyAlignment="0" applyProtection="0"/>
    <xf numFmtId="0" fontId="81" fillId="27" borderId="69" applyNumberFormat="0" applyAlignment="0" applyProtection="0"/>
    <xf numFmtId="0" fontId="50" fillId="0" borderId="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50" fillId="0" borderId="0">
      <alignment horizontal="left" wrapText="1"/>
    </xf>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62" fillId="14" borderId="62" applyNumberFormat="0" applyAlignment="0" applyProtection="0"/>
    <xf numFmtId="0" fontId="55" fillId="27" borderId="62" applyNumberFormat="0" applyAlignment="0" applyProtection="0"/>
    <xf numFmtId="0" fontId="15" fillId="0" borderId="70" applyNumberFormat="0" applyFill="0" applyAlignment="0" applyProtection="0"/>
    <xf numFmtId="0" fontId="62" fillId="14" borderId="62" applyNumberFormat="0" applyAlignment="0" applyProtection="0"/>
    <xf numFmtId="0" fontId="50" fillId="0" borderId="0">
      <alignment horizontal="left" wrapText="1"/>
    </xf>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7" fillId="0" borderId="66" applyNumberFormat="0" applyFill="0" applyAlignment="0" applyProtection="0"/>
    <xf numFmtId="0" fontId="78" fillId="14"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7" fillId="0" borderId="66"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7" fillId="0" borderId="66" applyNumberFormat="0" applyFill="0" applyAlignment="0" applyProtection="0"/>
    <xf numFmtId="0" fontId="78" fillId="14" borderId="62" applyNumberFormat="0" applyAlignment="0" applyProtection="0"/>
    <xf numFmtId="0" fontId="71" fillId="27" borderId="62" applyNumberFormat="0" applyAlignment="0" applyProtection="0"/>
    <xf numFmtId="0" fontId="77" fillId="0" borderId="66" applyNumberFormat="0" applyFill="0" applyAlignment="0" applyProtection="0"/>
    <xf numFmtId="0" fontId="78" fillId="14" borderId="62" applyNumberFormat="0" applyAlignment="0" applyProtection="0"/>
    <xf numFmtId="0" fontId="50" fillId="0" borderId="0"/>
    <xf numFmtId="0" fontId="50" fillId="0" borderId="0"/>
    <xf numFmtId="0" fontId="50" fillId="0" borderId="0"/>
    <xf numFmtId="0" fontId="50" fillId="0" borderId="0"/>
    <xf numFmtId="0" fontId="50" fillId="0" borderId="0"/>
    <xf numFmtId="0" fontId="71" fillId="27" borderId="62" applyNumberFormat="0" applyAlignment="0" applyProtection="0"/>
    <xf numFmtId="0" fontId="71" fillId="27" borderId="62" applyNumberFormat="0" applyAlignment="0" applyProtection="0"/>
    <xf numFmtId="0" fontId="61" fillId="0" borderId="66" applyNumberFormat="0" applyFill="0" applyAlignment="0" applyProtection="0"/>
    <xf numFmtId="0" fontId="77" fillId="0" borderId="66" applyNumberFormat="0" applyFill="0" applyAlignment="0" applyProtection="0"/>
    <xf numFmtId="0" fontId="78" fillId="14" borderId="62" applyNumberFormat="0" applyAlignment="0" applyProtection="0"/>
    <xf numFmtId="0" fontId="77" fillId="0" borderId="66" applyNumberFormat="0" applyFill="0" applyAlignment="0" applyProtection="0"/>
    <xf numFmtId="0" fontId="61" fillId="0" borderId="66" applyNumberFormat="0" applyFill="0" applyAlignment="0" applyProtection="0"/>
    <xf numFmtId="0" fontId="61" fillId="0" borderId="66" applyNumberFormat="0" applyFill="0" applyAlignment="0" applyProtection="0"/>
    <xf numFmtId="0" fontId="71" fillId="27"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83" fillId="0" borderId="70" applyNumberFormat="0" applyFill="0" applyAlignment="0" applyProtection="0"/>
    <xf numFmtId="0" fontId="50" fillId="0" borderId="0">
      <alignment horizontal="left" wrapText="1"/>
    </xf>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7" fillId="0" borderId="66"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61" fillId="0" borderId="66" applyNumberFormat="0" applyFill="0" applyAlignment="0" applyProtection="0"/>
    <xf numFmtId="0" fontId="61"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50" fillId="0" borderId="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1"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0" fillId="0" borderId="0"/>
    <xf numFmtId="0" fontId="50" fillId="0" borderId="0"/>
    <xf numFmtId="0" fontId="50" fillId="0" borderId="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61" fillId="0" borderId="66" applyNumberFormat="0" applyFill="0" applyAlignment="0" applyProtection="0"/>
    <xf numFmtId="0" fontId="61" fillId="0" borderId="66" applyNumberFormat="0" applyFill="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1" fillId="0" borderId="66" applyNumberFormat="0" applyFill="0" applyAlignment="0" applyProtection="0"/>
    <xf numFmtId="0" fontId="61" fillId="0" borderId="66" applyNumberFormat="0" applyFill="0" applyAlignment="0" applyProtection="0"/>
    <xf numFmtId="0" fontId="77" fillId="0" borderId="66" applyNumberFormat="0" applyFill="0" applyAlignment="0" applyProtection="0"/>
    <xf numFmtId="0" fontId="62" fillId="14" borderId="62" applyNumberFormat="0" applyAlignment="0" applyProtection="0"/>
    <xf numFmtId="0" fontId="50" fillId="0" borderId="0"/>
    <xf numFmtId="0" fontId="50" fillId="0" borderId="0"/>
    <xf numFmtId="0" fontId="50" fillId="0" borderId="0"/>
    <xf numFmtId="0" fontId="83" fillId="0" borderId="70" applyNumberFormat="0" applyFill="0" applyAlignment="0" applyProtection="0"/>
    <xf numFmtId="0" fontId="81" fillId="27" borderId="69" applyNumberFormat="0" applyAlignment="0" applyProtection="0"/>
    <xf numFmtId="0" fontId="77" fillId="0" borderId="66" applyNumberFormat="0" applyFill="0" applyAlignment="0" applyProtection="0"/>
    <xf numFmtId="0" fontId="71" fillId="27" borderId="62" applyNumberFormat="0" applyAlignment="0" applyProtection="0"/>
    <xf numFmtId="0" fontId="77" fillId="0" borderId="66"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7" fillId="0" borderId="66" applyNumberFormat="0" applyFill="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0" borderId="0">
      <alignment horizontal="left" wrapText="1"/>
    </xf>
    <xf numFmtId="0" fontId="50" fillId="0" borderId="0">
      <alignment horizontal="left" wrapText="1"/>
    </xf>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1" fillId="0" borderId="66" applyNumberFormat="0" applyFill="0" applyAlignment="0" applyProtection="0"/>
    <xf numFmtId="0" fontId="61" fillId="0" borderId="66" applyNumberFormat="0" applyFill="0" applyAlignment="0" applyProtection="0"/>
    <xf numFmtId="0" fontId="77" fillId="0" borderId="66"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7" fillId="0" borderId="66"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0" borderId="0">
      <alignment horizontal="left" wrapText="1"/>
    </xf>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0" borderId="0">
      <alignment horizontal="left" wrapText="1"/>
    </xf>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0" borderId="0"/>
    <xf numFmtId="0" fontId="50" fillId="0" borderId="0"/>
    <xf numFmtId="0" fontId="50" fillId="0" borderId="0">
      <alignment horizontal="left" wrapText="1"/>
    </xf>
    <xf numFmtId="0" fontId="50" fillId="0" borderId="0">
      <alignment horizontal="left" wrapText="1"/>
    </xf>
    <xf numFmtId="0" fontId="50" fillId="0" borderId="0">
      <alignment horizontal="left" wrapText="1"/>
    </xf>
    <xf numFmtId="0" fontId="50"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0" borderId="0"/>
    <xf numFmtId="0" fontId="83" fillId="0" borderId="70" applyNumberFormat="0" applyFill="0" applyAlignment="0" applyProtection="0"/>
    <xf numFmtId="0" fontId="51" fillId="30" borderId="68" applyNumberFormat="0" applyFont="0" applyAlignment="0" applyProtection="0"/>
    <xf numFmtId="0" fontId="71" fillId="27" borderId="62" applyNumberFormat="0" applyAlignment="0" applyProtection="0"/>
    <xf numFmtId="0" fontId="77" fillId="0" borderId="66"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71" fillId="27" borderId="62" applyNumberFormat="0" applyAlignment="0" applyProtection="0"/>
    <xf numFmtId="0" fontId="77" fillId="0" borderId="66"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50" fillId="0" borderId="0"/>
    <xf numFmtId="0" fontId="50" fillId="0" borderId="0"/>
    <xf numFmtId="0" fontId="50" fillId="0" borderId="0"/>
    <xf numFmtId="0" fontId="65"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1" fillId="27" borderId="69" applyNumberForma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62"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5"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78" fillId="14"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81"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5" fillId="27" borderId="69"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0" fillId="30" borderId="68" applyNumberFormat="0" applyFont="0" applyAlignment="0" applyProtection="0"/>
    <xf numFmtId="0" fontId="55" fillId="27"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0" borderId="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0" fillId="0" borderId="0"/>
    <xf numFmtId="0" fontId="50" fillId="0" borderId="0"/>
    <xf numFmtId="0" fontId="50" fillId="0" borderId="0"/>
    <xf numFmtId="0" fontId="50" fillId="0" borderId="0"/>
    <xf numFmtId="0" fontId="50"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1" fillId="0" borderId="66" applyNumberFormat="0" applyFill="0" applyAlignment="0" applyProtection="0"/>
    <xf numFmtId="0" fontId="61" fillId="0" borderId="66" applyNumberFormat="0" applyFill="0" applyAlignment="0" applyProtection="0"/>
    <xf numFmtId="0" fontId="50" fillId="30" borderId="68" applyNumberFormat="0" applyFont="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50" fillId="0" borderId="0"/>
    <xf numFmtId="0" fontId="50" fillId="0" borderId="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0" fillId="0" borderId="0"/>
    <xf numFmtId="0" fontId="50" fillId="0" borderId="0"/>
    <xf numFmtId="0" fontId="50" fillId="0" borderId="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7" fillId="0" borderId="66" applyNumberFormat="0" applyFill="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0" borderId="0">
      <alignment horizontal="left" wrapText="1"/>
    </xf>
    <xf numFmtId="0" fontId="50" fillId="0" borderId="0">
      <alignment horizontal="left" wrapText="1"/>
    </xf>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15"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81" fillId="27" borderId="69" applyNumberFormat="0" applyAlignment="0" applyProtection="0"/>
    <xf numFmtId="0" fontId="15"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62" fillId="14"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62" fillId="14" borderId="62" applyNumberFormat="0" applyAlignment="0" applyProtection="0"/>
    <xf numFmtId="0" fontId="71" fillId="27" borderId="62" applyNumberFormat="0" applyAlignment="0" applyProtection="0"/>
    <xf numFmtId="0" fontId="50" fillId="0" borderId="0"/>
    <xf numFmtId="0" fontId="50" fillId="0" borderId="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5"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1" fillId="0" borderId="66" applyNumberFormat="0" applyFill="0" applyAlignment="0" applyProtection="0"/>
    <xf numFmtId="0" fontId="61" fillId="0" borderId="66" applyNumberFormat="0" applyFill="0" applyAlignment="0" applyProtection="0"/>
    <xf numFmtId="0" fontId="77" fillId="0" borderId="66" applyNumberFormat="0" applyFill="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0" borderId="0">
      <alignment horizontal="left" wrapText="1"/>
    </xf>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61" fillId="0" borderId="66" applyNumberFormat="0" applyFill="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7" fillId="0" borderId="66"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7" fillId="0" borderId="66"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7" fillId="0" borderId="66" applyNumberFormat="0" applyFill="0" applyAlignment="0" applyProtection="0"/>
    <xf numFmtId="0" fontId="78" fillId="14" borderId="62" applyNumberFormat="0" applyAlignment="0" applyProtection="0"/>
    <xf numFmtId="0" fontId="62"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1" fillId="0" borderId="66"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7" fillId="0" borderId="66" applyNumberFormat="0" applyFill="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7" fillId="0" borderId="66" applyNumberFormat="0" applyFill="0" applyAlignment="0" applyProtection="0"/>
    <xf numFmtId="0" fontId="61" fillId="0" borderId="66" applyNumberFormat="0" applyFill="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77" fillId="0" borderId="66" applyNumberFormat="0" applyFill="0" applyAlignment="0" applyProtection="0"/>
    <xf numFmtId="0" fontId="61" fillId="0" borderId="66" applyNumberFormat="0" applyFill="0" applyAlignment="0" applyProtection="0"/>
    <xf numFmtId="0" fontId="78" fillId="14" borderId="62" applyNumberFormat="0" applyAlignment="0" applyProtection="0"/>
    <xf numFmtId="0" fontId="77" fillId="0" borderId="66" applyNumberFormat="0" applyFill="0" applyAlignment="0" applyProtection="0"/>
    <xf numFmtId="0" fontId="71" fillId="27" borderId="62" applyNumberFormat="0" applyAlignment="0" applyProtection="0"/>
    <xf numFmtId="0" fontId="81" fillId="27" borderId="69" applyNumberFormat="0" applyAlignment="0" applyProtection="0"/>
    <xf numFmtId="0" fontId="78" fillId="14" borderId="62" applyNumberFormat="0" applyAlignment="0" applyProtection="0"/>
    <xf numFmtId="0" fontId="50" fillId="0" borderId="0"/>
    <xf numFmtId="0" fontId="50" fillId="0" borderId="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0" borderId="0"/>
    <xf numFmtId="0" fontId="50" fillId="0" borderId="0"/>
    <xf numFmtId="0" fontId="50" fillId="0" borderId="0"/>
    <xf numFmtId="0" fontId="50" fillId="0" borderId="0"/>
    <xf numFmtId="0" fontId="50" fillId="0" borderId="0">
      <alignment horizontal="left" wrapText="1"/>
    </xf>
    <xf numFmtId="0" fontId="50" fillId="0" borderId="0">
      <alignment horizontal="left" wrapText="1"/>
    </xf>
    <xf numFmtId="0" fontId="50" fillId="0" borderId="0">
      <alignment horizontal="left" wrapText="1"/>
    </xf>
    <xf numFmtId="0" fontId="71" fillId="27" borderId="62" applyNumberFormat="0" applyAlignment="0" applyProtection="0"/>
    <xf numFmtId="0" fontId="75" fillId="0" borderId="64" applyNumberFormat="0" applyFill="0" applyAlignment="0" applyProtection="0"/>
    <xf numFmtId="0" fontId="76" fillId="0" borderId="65" applyNumberFormat="0" applyFill="0" applyAlignment="0" applyProtection="0"/>
    <xf numFmtId="0" fontId="77" fillId="0" borderId="66"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1" fillId="27" borderId="62" applyNumberFormat="0" applyAlignment="0" applyProtection="0"/>
    <xf numFmtId="0" fontId="77" fillId="0" borderId="66"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50" fillId="0" borderId="0"/>
    <xf numFmtId="0" fontId="50" fillId="0" borderId="0"/>
    <xf numFmtId="0" fontId="50" fillId="0" borderId="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9" fillId="0" borderId="64" applyNumberFormat="0" applyFill="0" applyAlignment="0" applyProtection="0"/>
    <xf numFmtId="0" fontId="59"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60" fillId="0" borderId="65" applyNumberFormat="0" applyFill="0" applyAlignment="0" applyProtection="0"/>
    <xf numFmtId="0" fontId="60"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61" fillId="0" borderId="66" applyNumberFormat="0" applyFill="0" applyAlignment="0" applyProtection="0"/>
    <xf numFmtId="0" fontId="61"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0" fillId="0" borderId="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9" fillId="0" borderId="64" applyNumberFormat="0" applyFill="0" applyAlignment="0" applyProtection="0"/>
    <xf numFmtId="0" fontId="59" fillId="0" borderId="64" applyNumberFormat="0" applyFill="0" applyAlignment="0" applyProtection="0"/>
    <xf numFmtId="0" fontId="75" fillId="0" borderId="64" applyNumberFormat="0" applyFill="0" applyAlignment="0" applyProtection="0"/>
    <xf numFmtId="0" fontId="60" fillId="0" borderId="65" applyNumberFormat="0" applyFill="0" applyAlignment="0" applyProtection="0"/>
    <xf numFmtId="0" fontId="60" fillId="0" borderId="65" applyNumberFormat="0" applyFill="0" applyAlignment="0" applyProtection="0"/>
    <xf numFmtId="0" fontId="76" fillId="0" borderId="65" applyNumberFormat="0" applyFill="0" applyAlignment="0" applyProtection="0"/>
    <xf numFmtId="0" fontId="61" fillId="0" borderId="66" applyNumberFormat="0" applyFill="0" applyAlignment="0" applyProtection="0"/>
    <xf numFmtId="0" fontId="61" fillId="0" borderId="66" applyNumberFormat="0" applyFill="0" applyAlignment="0" applyProtection="0"/>
    <xf numFmtId="0" fontId="77" fillId="0" borderId="66"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55" fillId="27" borderId="62" applyNumberFormat="0" applyAlignment="0" applyProtection="0"/>
    <xf numFmtId="0" fontId="15"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0" borderId="0"/>
    <xf numFmtId="0" fontId="50" fillId="0" borderId="0"/>
    <xf numFmtId="0" fontId="50"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51"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1" fillId="27" borderId="69" applyNumberForma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62"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5"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78" fillId="14"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81"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5" fillId="27" borderId="69"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0" fillId="30" borderId="68" applyNumberFormat="0" applyFont="0" applyAlignment="0" applyProtection="0"/>
    <xf numFmtId="0" fontId="55" fillId="27"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15"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81" fillId="27" borderId="69" applyNumberFormat="0" applyAlignment="0" applyProtection="0"/>
    <xf numFmtId="0" fontId="15"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62" fillId="14"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5"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0" borderId="0"/>
    <xf numFmtId="0" fontId="50" fillId="0" borderId="0"/>
    <xf numFmtId="0" fontId="50" fillId="0" borderId="0">
      <alignment horizontal="left" wrapText="1"/>
    </xf>
    <xf numFmtId="0" fontId="50" fillId="0" borderId="0">
      <alignment horizontal="left" wrapText="1"/>
    </xf>
    <xf numFmtId="0" fontId="50" fillId="0" borderId="0">
      <alignment horizontal="left" wrapText="1"/>
    </xf>
    <xf numFmtId="0" fontId="71" fillId="27" borderId="62" applyNumberFormat="0" applyAlignment="0" applyProtection="0"/>
    <xf numFmtId="0" fontId="75" fillId="0" borderId="64" applyNumberFormat="0" applyFill="0" applyAlignment="0" applyProtection="0"/>
    <xf numFmtId="0" fontId="76" fillId="0" borderId="65" applyNumberFormat="0" applyFill="0" applyAlignment="0" applyProtection="0"/>
    <xf numFmtId="0" fontId="77" fillId="0" borderId="66"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1" fillId="27" borderId="62" applyNumberFormat="0" applyAlignment="0" applyProtection="0"/>
    <xf numFmtId="0" fontId="77" fillId="0" borderId="66"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50" fillId="0" borderId="0"/>
    <xf numFmtId="0" fontId="50" fillId="0" borderId="0"/>
    <xf numFmtId="0" fontId="50" fillId="0" borderId="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9" fillId="0" borderId="64" applyNumberFormat="0" applyFill="0" applyAlignment="0" applyProtection="0"/>
    <xf numFmtId="0" fontId="59"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60" fillId="0" borderId="65" applyNumberFormat="0" applyFill="0" applyAlignment="0" applyProtection="0"/>
    <xf numFmtId="0" fontId="60"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61" fillId="0" borderId="66" applyNumberFormat="0" applyFill="0" applyAlignment="0" applyProtection="0"/>
    <xf numFmtId="0" fontId="61"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0" fillId="0" borderId="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9" fillId="0" borderId="64" applyNumberFormat="0" applyFill="0" applyAlignment="0" applyProtection="0"/>
    <xf numFmtId="0" fontId="59" fillId="0" borderId="64" applyNumberFormat="0" applyFill="0" applyAlignment="0" applyProtection="0"/>
    <xf numFmtId="0" fontId="75" fillId="0" borderId="64" applyNumberFormat="0" applyFill="0" applyAlignment="0" applyProtection="0"/>
    <xf numFmtId="0" fontId="60" fillId="0" borderId="65" applyNumberFormat="0" applyFill="0" applyAlignment="0" applyProtection="0"/>
    <xf numFmtId="0" fontId="60" fillId="0" borderId="65" applyNumberFormat="0" applyFill="0" applyAlignment="0" applyProtection="0"/>
    <xf numFmtId="0" fontId="76" fillId="0" borderId="65" applyNumberFormat="0" applyFill="0" applyAlignment="0" applyProtection="0"/>
    <xf numFmtId="0" fontId="61" fillId="0" borderId="66" applyNumberFormat="0" applyFill="0" applyAlignment="0" applyProtection="0"/>
    <xf numFmtId="0" fontId="61" fillId="0" borderId="66" applyNumberFormat="0" applyFill="0" applyAlignment="0" applyProtection="0"/>
    <xf numFmtId="0" fontId="77" fillId="0" borderId="66"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55" fillId="27" borderId="62" applyNumberFormat="0" applyAlignment="0" applyProtection="0"/>
    <xf numFmtId="0" fontId="15"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0" borderId="0"/>
    <xf numFmtId="0" fontId="50" fillId="0" borderId="0"/>
    <xf numFmtId="0" fontId="50"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51"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1" fillId="27" borderId="69" applyNumberForma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62"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5"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78" fillId="14"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81"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5" fillId="27" borderId="69"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0" fillId="30" borderId="68" applyNumberFormat="0" applyFont="0" applyAlignment="0" applyProtection="0"/>
    <xf numFmtId="0" fontId="55" fillId="27"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15"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81" fillId="27" borderId="69" applyNumberFormat="0" applyAlignment="0" applyProtection="0"/>
    <xf numFmtId="0" fontId="15"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62" fillId="14"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5"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0" borderId="0"/>
    <xf numFmtId="0" fontId="50" fillId="0" borderId="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55" fillId="27" borderId="62" applyNumberFormat="0" applyAlignment="0" applyProtection="0"/>
    <xf numFmtId="0" fontId="15"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0" borderId="0"/>
    <xf numFmtId="0" fontId="50" fillId="0" borderId="0"/>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71" fillId="27" borderId="62" applyNumberFormat="0" applyAlignment="0" applyProtection="0"/>
    <xf numFmtId="0" fontId="75" fillId="0" borderId="64" applyNumberFormat="0" applyFill="0" applyAlignment="0" applyProtection="0"/>
    <xf numFmtId="0" fontId="76" fillId="0" borderId="65" applyNumberFormat="0" applyFill="0" applyAlignment="0" applyProtection="0"/>
    <xf numFmtId="0" fontId="77" fillId="0" borderId="66"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1" fillId="27" borderId="62" applyNumberFormat="0" applyAlignment="0" applyProtection="0"/>
    <xf numFmtId="0" fontId="77" fillId="0" borderId="66"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50" fillId="0" borderId="0"/>
    <xf numFmtId="0" fontId="50" fillId="0" borderId="0"/>
    <xf numFmtId="0" fontId="50" fillId="0" borderId="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9" fillId="0" borderId="64" applyNumberFormat="0" applyFill="0" applyAlignment="0" applyProtection="0"/>
    <xf numFmtId="0" fontId="59"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60" fillId="0" borderId="65" applyNumberFormat="0" applyFill="0" applyAlignment="0" applyProtection="0"/>
    <xf numFmtId="0" fontId="60"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61" fillId="0" borderId="66" applyNumberFormat="0" applyFill="0" applyAlignment="0" applyProtection="0"/>
    <xf numFmtId="0" fontId="61"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77" fillId="0" borderId="66"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0" fillId="0" borderId="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9" fillId="0" borderId="64" applyNumberFormat="0" applyFill="0" applyAlignment="0" applyProtection="0"/>
    <xf numFmtId="0" fontId="59" fillId="0" borderId="64" applyNumberFormat="0" applyFill="0" applyAlignment="0" applyProtection="0"/>
    <xf numFmtId="0" fontId="75" fillId="0" borderId="64" applyNumberFormat="0" applyFill="0" applyAlignment="0" applyProtection="0"/>
    <xf numFmtId="0" fontId="60" fillId="0" borderId="65" applyNumberFormat="0" applyFill="0" applyAlignment="0" applyProtection="0"/>
    <xf numFmtId="0" fontId="60" fillId="0" borderId="65" applyNumberFormat="0" applyFill="0" applyAlignment="0" applyProtection="0"/>
    <xf numFmtId="0" fontId="76" fillId="0" borderId="65" applyNumberFormat="0" applyFill="0" applyAlignment="0" applyProtection="0"/>
    <xf numFmtId="0" fontId="61" fillId="0" borderId="66" applyNumberFormat="0" applyFill="0" applyAlignment="0" applyProtection="0"/>
    <xf numFmtId="0" fontId="61" fillId="0" borderId="66" applyNumberFormat="0" applyFill="0" applyAlignment="0" applyProtection="0"/>
    <xf numFmtId="0" fontId="77" fillId="0" borderId="66"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55" fillId="27" borderId="62" applyNumberFormat="0" applyAlignment="0" applyProtection="0"/>
    <xf numFmtId="0" fontId="15"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0" borderId="0"/>
    <xf numFmtId="0" fontId="50" fillId="0" borderId="0"/>
    <xf numFmtId="0" fontId="50"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51"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1" fillId="27" borderId="69" applyNumberForma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62"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5"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78" fillId="14"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81"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5" fillId="27" borderId="69"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0" fillId="30" borderId="68" applyNumberFormat="0" applyFont="0" applyAlignment="0" applyProtection="0"/>
    <xf numFmtId="0" fontId="55" fillId="27"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15"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81" fillId="27" borderId="69" applyNumberFormat="0" applyAlignment="0" applyProtection="0"/>
    <xf numFmtId="0" fontId="15"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62" fillId="14"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5"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0" borderId="0"/>
    <xf numFmtId="0" fontId="50" fillId="0" borderId="0"/>
    <xf numFmtId="0" fontId="71" fillId="27" borderId="62" applyNumberFormat="0" applyAlignment="0" applyProtection="0"/>
    <xf numFmtId="0" fontId="75" fillId="0" borderId="64" applyNumberFormat="0" applyFill="0" applyAlignment="0" applyProtection="0"/>
    <xf numFmtId="0" fontId="76" fillId="0" borderId="65"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9" fillId="0" borderId="64" applyNumberFormat="0" applyFill="0" applyAlignment="0" applyProtection="0"/>
    <xf numFmtId="0" fontId="59"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60" fillId="0" borderId="65" applyNumberFormat="0" applyFill="0" applyAlignment="0" applyProtection="0"/>
    <xf numFmtId="0" fontId="60"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9" fillId="0" borderId="64" applyNumberFormat="0" applyFill="0" applyAlignment="0" applyProtection="0"/>
    <xf numFmtId="0" fontId="59" fillId="0" borderId="64" applyNumberFormat="0" applyFill="0" applyAlignment="0" applyProtection="0"/>
    <xf numFmtId="0" fontId="75" fillId="0" borderId="64" applyNumberFormat="0" applyFill="0" applyAlignment="0" applyProtection="0"/>
    <xf numFmtId="0" fontId="60" fillId="0" borderId="65" applyNumberFormat="0" applyFill="0" applyAlignment="0" applyProtection="0"/>
    <xf numFmtId="0" fontId="60" fillId="0" borderId="65" applyNumberFormat="0" applyFill="0" applyAlignment="0" applyProtection="0"/>
    <xf numFmtId="0" fontId="76" fillId="0" borderId="65"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55" fillId="27" borderId="62" applyNumberFormat="0" applyAlignment="0" applyProtection="0"/>
    <xf numFmtId="0" fontId="15"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51"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1" fillId="27" borderId="69" applyNumberForma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62"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5"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78" fillId="14"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81"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5" fillId="27" borderId="69"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0" fillId="30" borderId="68" applyNumberFormat="0" applyFont="0" applyAlignment="0" applyProtection="0"/>
    <xf numFmtId="0" fontId="55" fillId="27"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15"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81" fillId="27" borderId="69" applyNumberFormat="0" applyAlignment="0" applyProtection="0"/>
    <xf numFmtId="0" fontId="15"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62" fillId="14"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5"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5" fillId="0" borderId="64" applyNumberFormat="0" applyFill="0" applyAlignment="0" applyProtection="0"/>
    <xf numFmtId="0" fontId="76" fillId="0" borderId="65" applyNumberFormat="0" applyFill="0" applyAlignment="0" applyProtection="0"/>
    <xf numFmtId="0" fontId="59" fillId="0" borderId="64" applyNumberFormat="0" applyFill="0" applyAlignment="0" applyProtection="0"/>
    <xf numFmtId="0" fontId="59"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75" fillId="0" borderId="64" applyNumberFormat="0" applyFill="0" applyAlignment="0" applyProtection="0"/>
    <xf numFmtId="0" fontId="60" fillId="0" borderId="65" applyNumberFormat="0" applyFill="0" applyAlignment="0" applyProtection="0"/>
    <xf numFmtId="0" fontId="60"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76" fillId="0" borderId="65" applyNumberFormat="0" applyFill="0" applyAlignment="0" applyProtection="0"/>
    <xf numFmtId="0" fontId="59" fillId="0" borderId="64" applyNumberFormat="0" applyFill="0" applyAlignment="0" applyProtection="0"/>
    <xf numFmtId="0" fontId="59" fillId="0" borderId="64" applyNumberFormat="0" applyFill="0" applyAlignment="0" applyProtection="0"/>
    <xf numFmtId="0" fontId="75" fillId="0" borderId="64" applyNumberFormat="0" applyFill="0" applyAlignment="0" applyProtection="0"/>
    <xf numFmtId="0" fontId="60" fillId="0" borderId="65" applyNumberFormat="0" applyFill="0" applyAlignment="0" applyProtection="0"/>
    <xf numFmtId="0" fontId="60" fillId="0" borderId="65" applyNumberFormat="0" applyFill="0" applyAlignment="0" applyProtection="0"/>
    <xf numFmtId="0" fontId="76" fillId="0" borderId="65" applyNumberFormat="0" applyFill="0" applyAlignment="0" applyProtection="0"/>
    <xf numFmtId="0" fontId="62" fillId="14" borderId="62" applyNumberFormat="0" applyAlignment="0" applyProtection="0"/>
    <xf numFmtId="0" fontId="55" fillId="27" borderId="62" applyNumberFormat="0" applyAlignment="0" applyProtection="0"/>
    <xf numFmtId="0" fontId="15"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81" fillId="27" borderId="69" applyNumberFormat="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51"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1" fillId="27" borderId="69" applyNumberForma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62"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5"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78" fillId="14"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81"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5" fillId="27" borderId="69"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0" fillId="30" borderId="68" applyNumberFormat="0" applyFont="0" applyAlignment="0" applyProtection="0"/>
    <xf numFmtId="0" fontId="55" fillId="27"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15"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81" fillId="27" borderId="69" applyNumberFormat="0" applyAlignment="0" applyProtection="0"/>
    <xf numFmtId="0" fontId="15"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62" fillId="14"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5"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55" fillId="27" borderId="62" applyNumberFormat="0" applyAlignment="0" applyProtection="0"/>
    <xf numFmtId="0" fontId="15"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0" borderId="0"/>
    <xf numFmtId="0" fontId="50" fillId="0" borderId="0"/>
    <xf numFmtId="0" fontId="12" fillId="0" borderId="0"/>
    <xf numFmtId="0" fontId="50" fillId="0" borderId="0">
      <alignment horizontal="left" wrapText="1"/>
    </xf>
    <xf numFmtId="164" fontId="50" fillId="0" borderId="0" applyFont="0" applyFill="0" applyBorder="0" applyAlignment="0" applyProtection="0"/>
    <xf numFmtId="0" fontId="62" fillId="14" borderId="62" applyNumberFormat="0" applyAlignment="0" applyProtection="0"/>
    <xf numFmtId="0" fontId="55" fillId="27" borderId="62" applyNumberFormat="0" applyAlignment="0" applyProtection="0"/>
    <xf numFmtId="0" fontId="15"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81" fillId="27" borderId="69" applyNumberFormat="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51"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1" fillId="27" borderId="69" applyNumberForma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62"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5"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78" fillId="14"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81"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5" fillId="27" borderId="69"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0" fillId="30" borderId="68" applyNumberFormat="0" applyFont="0" applyAlignment="0" applyProtection="0"/>
    <xf numFmtId="0" fontId="55" fillId="27"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15"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81" fillId="27" borderId="69" applyNumberFormat="0" applyAlignment="0" applyProtection="0"/>
    <xf numFmtId="0" fontId="15"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62" fillId="14"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5"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55" fillId="27" borderId="62" applyNumberFormat="0" applyAlignment="0" applyProtection="0"/>
    <xf numFmtId="0" fontId="15"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51"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1" fillId="27" borderId="69" applyNumberForma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62"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5"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78" fillId="14"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81"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5" fillId="27" borderId="69"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0" fillId="30" borderId="68" applyNumberFormat="0" applyFont="0" applyAlignment="0" applyProtection="0"/>
    <xf numFmtId="0" fontId="55" fillId="27"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15"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81" fillId="27" borderId="69" applyNumberFormat="0" applyAlignment="0" applyProtection="0"/>
    <xf numFmtId="0" fontId="15"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62" fillId="14"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5"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55" fillId="27" borderId="62" applyNumberFormat="0" applyAlignment="0" applyProtection="0"/>
    <xf numFmtId="0" fontId="15"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51"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1" fillId="27" borderId="69" applyNumberForma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62"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5"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78" fillId="14"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81"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5" fillId="27" borderId="69"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0" fillId="30" borderId="68" applyNumberFormat="0" applyFont="0" applyAlignment="0" applyProtection="0"/>
    <xf numFmtId="0" fontId="55" fillId="27"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15"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81" fillId="27" borderId="69" applyNumberFormat="0" applyAlignment="0" applyProtection="0"/>
    <xf numFmtId="0" fontId="15"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62" fillId="14"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5"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55" fillId="27" borderId="62" applyNumberFormat="0" applyAlignment="0" applyProtection="0"/>
    <xf numFmtId="0" fontId="15"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55" fillId="27" borderId="62" applyNumberFormat="0" applyAlignment="0" applyProtection="0"/>
    <xf numFmtId="0" fontId="15"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51"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1" fillId="27" borderId="69" applyNumberForma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62"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5"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78" fillId="14"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81"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5" fillId="27" borderId="69"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0" fillId="30" borderId="68" applyNumberFormat="0" applyFont="0" applyAlignment="0" applyProtection="0"/>
    <xf numFmtId="0" fontId="55" fillId="27"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15"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81" fillId="27" borderId="69" applyNumberFormat="0" applyAlignment="0" applyProtection="0"/>
    <xf numFmtId="0" fontId="15"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62" fillId="14"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5"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55" fillId="27" borderId="62" applyNumberFormat="0" applyAlignment="0" applyProtection="0"/>
    <xf numFmtId="0" fontId="15"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51"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1" fillId="27" borderId="69" applyNumberForma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62"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5"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78" fillId="14"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81"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5" fillId="27" borderId="69"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0" fillId="30" borderId="68" applyNumberFormat="0" applyFont="0" applyAlignment="0" applyProtection="0"/>
    <xf numFmtId="0" fontId="55" fillId="27"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15"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81" fillId="27" borderId="69" applyNumberFormat="0" applyAlignment="0" applyProtection="0"/>
    <xf numFmtId="0" fontId="15"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62" fillId="14"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5"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55" fillId="27" borderId="62" applyNumberFormat="0" applyAlignment="0" applyProtection="0"/>
    <xf numFmtId="0" fontId="15"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81" fillId="27" borderId="69" applyNumberFormat="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51"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71" fillId="27" borderId="62"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5"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1" fillId="27" borderId="69" applyNumberForma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62"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5"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78" fillId="14"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81"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5" fillId="27" borderId="69"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0" fillId="30" borderId="68" applyNumberFormat="0" applyFont="0" applyAlignment="0" applyProtection="0"/>
    <xf numFmtId="0" fontId="55" fillId="27"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15" fillId="0" borderId="70" applyNumberFormat="0" applyFill="0" applyAlignment="0" applyProtection="0"/>
    <xf numFmtId="0" fontId="15"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15"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81" fillId="27" borderId="69" applyNumberFormat="0" applyAlignment="0" applyProtection="0"/>
    <xf numFmtId="0" fontId="15"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15"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62" fillId="14"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65" fillId="27" borderId="69"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15"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8" fillId="14" borderId="62"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55" fillId="27" borderId="62" applyNumberFormat="0" applyAlignment="0" applyProtection="0"/>
    <xf numFmtId="0" fontId="15"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65" fillId="27" borderId="69"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81" fillId="27" borderId="69"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81" fillId="27" borderId="69"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81" fillId="27" borderId="69" applyNumberFormat="0" applyAlignment="0" applyProtection="0"/>
    <xf numFmtId="0" fontId="15"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8" fillId="14"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1" fillId="27" borderId="69" applyNumberFormat="0" applyAlignment="0" applyProtection="0"/>
    <xf numFmtId="0" fontId="71" fillId="27" borderId="62" applyNumberFormat="0" applyAlignment="0" applyProtection="0"/>
    <xf numFmtId="0" fontId="81" fillId="27" borderId="69" applyNumberFormat="0" applyAlignment="0" applyProtection="0"/>
    <xf numFmtId="0" fontId="50" fillId="30" borderId="68" applyNumberFormat="0" applyFont="0" applyAlignment="0" applyProtection="0"/>
    <xf numFmtId="0" fontId="78" fillId="14" borderId="62"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62" fillId="14" borderId="62" applyNumberFormat="0" applyAlignment="0" applyProtection="0"/>
    <xf numFmtId="0" fontId="78" fillId="14" borderId="62" applyNumberFormat="0" applyAlignment="0" applyProtection="0"/>
    <xf numFmtId="0" fontId="55" fillId="27"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83" fillId="0" borderId="70" applyNumberFormat="0" applyFill="0" applyAlignment="0" applyProtection="0"/>
    <xf numFmtId="0" fontId="50" fillId="30" borderId="68" applyNumberFormat="0" applyFont="0" applyAlignment="0" applyProtection="0"/>
    <xf numFmtId="0" fontId="71" fillId="27" borderId="62" applyNumberFormat="0" applyAlignment="0" applyProtection="0"/>
    <xf numFmtId="0" fontId="78" fillId="14" borderId="62" applyNumberFormat="0" applyAlignment="0" applyProtection="0"/>
    <xf numFmtId="0" fontId="71" fillId="27"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71" fillId="27" borderId="62" applyNumberFormat="0" applyAlignment="0" applyProtection="0"/>
    <xf numFmtId="0" fontId="78" fillId="14" borderId="62" applyNumberFormat="0" applyAlignment="0" applyProtection="0"/>
    <xf numFmtId="0" fontId="50" fillId="30" borderId="68" applyNumberFormat="0" applyFont="0" applyAlignment="0" applyProtection="0"/>
    <xf numFmtId="0" fontId="81" fillId="27" borderId="69" applyNumberFormat="0" applyAlignment="0" applyProtection="0"/>
    <xf numFmtId="0" fontId="83" fillId="0" borderId="70" applyNumberFormat="0" applyFill="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78" fillId="14" borderId="62" applyNumberFormat="0" applyAlignment="0" applyProtection="0"/>
    <xf numFmtId="0" fontId="81" fillId="27" borderId="69" applyNumberFormat="0" applyAlignment="0" applyProtection="0"/>
    <xf numFmtId="0" fontId="71" fillId="27" borderId="62" applyNumberForma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78" fillId="14" borderId="62" applyNumberFormat="0" applyAlignment="0" applyProtection="0"/>
    <xf numFmtId="0" fontId="55" fillId="27" borderId="62"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50" fillId="30" borderId="68" applyNumberFormat="0" applyFont="0" applyAlignment="0" applyProtection="0"/>
    <xf numFmtId="0" fontId="50" fillId="30" borderId="68" applyNumberFormat="0" applyFont="0" applyAlignment="0" applyProtection="0"/>
    <xf numFmtId="0" fontId="81" fillId="27" borderId="69" applyNumberFormat="0" applyAlignment="0" applyProtection="0"/>
    <xf numFmtId="0" fontId="51" fillId="30" borderId="68" applyNumberFormat="0" applyFon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1" fillId="27" borderId="62" applyNumberFormat="0" applyAlignment="0" applyProtection="0"/>
    <xf numFmtId="0" fontId="81" fillId="27" borderId="69" applyNumberFormat="0" applyAlignment="0" applyProtection="0"/>
    <xf numFmtId="0" fontId="71" fillId="27" borderId="62" applyNumberForma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50" fillId="0" borderId="0">
      <alignment horizontal="left" wrapText="1"/>
    </xf>
    <xf numFmtId="0" fontId="50" fillId="0" borderId="0"/>
    <xf numFmtId="0" fontId="12" fillId="0" borderId="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0" borderId="0"/>
    <xf numFmtId="0" fontId="12" fillId="0" borderId="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71"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55" fillId="27"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78"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62" fillId="14" borderId="62" applyNumberForma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51" fillId="30" borderId="68" applyNumberFormat="0" applyFon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81"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65" fillId="27" borderId="69" applyNumberFormat="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83"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15" fillId="0" borderId="70" applyNumberFormat="0" applyFill="0" applyAlignment="0" applyProtection="0"/>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xf numFmtId="0" fontId="50" fillId="0" borderId="0"/>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xf numFmtId="0" fontId="50" fillId="0" borderId="0"/>
    <xf numFmtId="0" fontId="50" fillId="0" borderId="0"/>
    <xf numFmtId="0" fontId="50" fillId="0" borderId="0"/>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alignment horizontal="left" wrapText="1"/>
    </xf>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alignment horizontal="left" wrapText="1"/>
    </xf>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alignment horizontal="left" wrapText="1"/>
    </xf>
    <xf numFmtId="0" fontId="50" fillId="0" borderId="0">
      <alignment horizontal="left" wrapText="1"/>
    </xf>
    <xf numFmtId="0" fontId="50" fillId="0" borderId="0"/>
    <xf numFmtId="0" fontId="50" fillId="0" borderId="0"/>
    <xf numFmtId="0" fontId="50" fillId="0" borderId="0"/>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alignment horizontal="left" wrapText="1"/>
    </xf>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50" fillId="30" borderId="68" applyNumberFormat="0" applyFont="0" applyAlignment="0" applyProtection="0"/>
    <xf numFmtId="0" fontId="12" fillId="0" borderId="0"/>
    <xf numFmtId="0" fontId="12" fillId="0" borderId="0"/>
    <xf numFmtId="0" fontId="12" fillId="0" borderId="0"/>
    <xf numFmtId="0" fontId="50" fillId="0" borderId="0"/>
    <xf numFmtId="43" fontId="50" fillId="0" borderId="0" applyFont="0" applyFill="0" applyBorder="0" applyAlignment="0" applyProtection="0"/>
    <xf numFmtId="166" fontId="50" fillId="0" borderId="0" applyFont="0" applyFill="0" applyBorder="0" applyAlignment="0" applyProtection="0"/>
    <xf numFmtId="0" fontId="67" fillId="0" borderId="0"/>
    <xf numFmtId="0" fontId="50" fillId="0" borderId="0">
      <alignment horizontal="left" wrapText="1"/>
    </xf>
    <xf numFmtId="0" fontId="50" fillId="0" borderId="0">
      <alignment horizontal="left" wrapText="1"/>
    </xf>
    <xf numFmtId="9" fontId="50" fillId="0" borderId="0" applyFont="0" applyFill="0" applyBorder="0" applyAlignment="0" applyProtection="0"/>
    <xf numFmtId="0" fontId="50" fillId="0" borderId="0"/>
    <xf numFmtId="0" fontId="50" fillId="0" borderId="0"/>
    <xf numFmtId="0" fontId="50" fillId="0" borderId="0"/>
    <xf numFmtId="0" fontId="12" fillId="0" borderId="0"/>
    <xf numFmtId="0" fontId="23" fillId="0" borderId="0"/>
    <xf numFmtId="0" fontId="23" fillId="0" borderId="0"/>
    <xf numFmtId="0" fontId="50" fillId="0" borderId="0"/>
    <xf numFmtId="0" fontId="50" fillId="0" borderId="0"/>
    <xf numFmtId="0" fontId="50" fillId="0" borderId="0"/>
    <xf numFmtId="0" fontId="50" fillId="0" borderId="0"/>
    <xf numFmtId="0" fontId="12" fillId="0" borderId="0"/>
    <xf numFmtId="0" fontId="12" fillId="0" borderId="0"/>
    <xf numFmtId="0" fontId="67" fillId="0" borderId="0"/>
    <xf numFmtId="0" fontId="50" fillId="0" borderId="0">
      <alignment horizontal="left" wrapText="1"/>
    </xf>
    <xf numFmtId="0" fontId="50" fillId="0" borderId="0">
      <alignment horizontal="left" wrapText="1"/>
    </xf>
    <xf numFmtId="0" fontId="12" fillId="0" borderId="0"/>
    <xf numFmtId="0" fontId="12" fillId="0" borderId="0"/>
    <xf numFmtId="0" fontId="12" fillId="0" borderId="0"/>
    <xf numFmtId="0" fontId="50" fillId="0" borderId="0"/>
    <xf numFmtId="0" fontId="50" fillId="0" borderId="0"/>
    <xf numFmtId="167" fontId="67" fillId="0" borderId="0" applyFont="0" applyFill="0" applyBorder="0" applyAlignment="0" applyProtection="0"/>
    <xf numFmtId="0" fontId="67" fillId="0" borderId="0"/>
    <xf numFmtId="1" fontId="50" fillId="0" borderId="0">
      <protection locked="0"/>
    </xf>
    <xf numFmtId="168" fontId="50" fillId="0" borderId="0">
      <protection locked="0"/>
    </xf>
    <xf numFmtId="169" fontId="50" fillId="0" borderId="0">
      <protection locked="0"/>
    </xf>
    <xf numFmtId="169" fontId="50" fillId="0" borderId="0">
      <protection locked="0"/>
    </xf>
    <xf numFmtId="0" fontId="11" fillId="0" borderId="0"/>
    <xf numFmtId="0" fontId="123" fillId="0" borderId="0" applyNumberFormat="0" applyFill="0" applyBorder="0" applyAlignment="0" applyProtection="0">
      <alignment vertical="top"/>
      <protection locked="0"/>
    </xf>
    <xf numFmtId="0" fontId="10" fillId="0" borderId="0"/>
    <xf numFmtId="0" fontId="9" fillId="0" borderId="0"/>
    <xf numFmtId="0" fontId="8" fillId="0" borderId="0"/>
    <xf numFmtId="0" fontId="8" fillId="0" borderId="0"/>
    <xf numFmtId="0" fontId="6" fillId="0" borderId="0"/>
    <xf numFmtId="0" fontId="5" fillId="0" borderId="0"/>
    <xf numFmtId="0" fontId="4" fillId="0" borderId="0"/>
    <xf numFmtId="0" fontId="3" fillId="0" borderId="0"/>
    <xf numFmtId="0" fontId="2" fillId="0" borderId="0"/>
    <xf numFmtId="0" fontId="276" fillId="0" borderId="0"/>
    <xf numFmtId="0" fontId="1" fillId="0" borderId="0"/>
  </cellStyleXfs>
  <cellXfs count="5729">
    <xf numFmtId="0" fontId="0" fillId="0" borderId="0" xfId="0"/>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65" fontId="18" fillId="2" borderId="1" xfId="0" applyNumberFormat="1" applyFont="1" applyFill="1" applyBorder="1" applyAlignment="1">
      <alignment horizontal="center" vertical="center" wrapText="1"/>
    </xf>
    <xf numFmtId="0" fontId="17" fillId="2" borderId="2" xfId="0" applyFont="1" applyFill="1" applyBorder="1" applyAlignment="1">
      <alignment horizontal="center" vertical="center"/>
    </xf>
    <xf numFmtId="0" fontId="17" fillId="3" borderId="2" xfId="0" applyFont="1" applyFill="1" applyBorder="1" applyAlignment="1">
      <alignment horizontal="center" vertical="center"/>
    </xf>
    <xf numFmtId="0" fontId="19" fillId="0" borderId="2" xfId="0" applyFont="1" applyBorder="1" applyAlignment="1">
      <alignment horizontal="center" vertical="center"/>
    </xf>
    <xf numFmtId="15" fontId="19" fillId="0" borderId="1" xfId="0" applyNumberFormat="1" applyFont="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xf>
    <xf numFmtId="0" fontId="16" fillId="0" borderId="2" xfId="0" applyFont="1" applyBorder="1" applyAlignment="1">
      <alignment horizontal="center" wrapText="1"/>
    </xf>
    <xf numFmtId="0" fontId="16" fillId="0" borderId="2" xfId="0" applyFont="1" applyBorder="1" applyAlignment="1">
      <alignment horizontal="center" vertical="center" wrapText="1"/>
    </xf>
    <xf numFmtId="0" fontId="36" fillId="0" borderId="2" xfId="0" applyFont="1" applyBorder="1" applyAlignment="1">
      <alignment horizontal="center" wrapText="1"/>
    </xf>
    <xf numFmtId="0" fontId="16" fillId="2" borderId="2" xfId="0" applyFont="1" applyFill="1" applyBorder="1" applyAlignment="1">
      <alignment horizontal="center" wrapText="1"/>
    </xf>
    <xf numFmtId="0" fontId="19" fillId="0" borderId="3" xfId="0" applyFont="1" applyBorder="1" applyAlignment="1">
      <alignment horizontal="center"/>
    </xf>
    <xf numFmtId="0" fontId="19" fillId="0" borderId="2" xfId="0" applyFont="1" applyBorder="1" applyAlignment="1">
      <alignment horizontal="center"/>
    </xf>
    <xf numFmtId="0" fontId="35" fillId="0" borderId="2" xfId="0" applyFont="1" applyBorder="1" applyAlignment="1">
      <alignment horizontal="center" vertical="center"/>
    </xf>
    <xf numFmtId="0" fontId="16" fillId="0" borderId="4" xfId="0" applyFont="1" applyBorder="1" applyAlignment="1">
      <alignment horizontal="center" wrapText="1"/>
    </xf>
    <xf numFmtId="0" fontId="16" fillId="0" borderId="4" xfId="0" applyFont="1" applyBorder="1" applyAlignment="1">
      <alignment horizontal="center" vertical="center" wrapText="1"/>
    </xf>
    <xf numFmtId="0" fontId="19" fillId="0" borderId="0" xfId="0" applyFont="1" applyBorder="1" applyAlignment="1">
      <alignment horizontal="center"/>
    </xf>
    <xf numFmtId="0" fontId="35" fillId="2" borderId="2" xfId="0" applyFont="1" applyFill="1" applyBorder="1" applyAlignment="1">
      <alignment horizontal="center" vertical="center"/>
    </xf>
    <xf numFmtId="1" fontId="35" fillId="2" borderId="2" xfId="0" applyNumberFormat="1" applyFont="1" applyFill="1" applyBorder="1" applyAlignment="1">
      <alignment horizontal="center" vertical="center"/>
    </xf>
    <xf numFmtId="165" fontId="18" fillId="0" borderId="5" xfId="0" applyNumberFormat="1" applyFont="1" applyBorder="1" applyAlignment="1">
      <alignment horizontal="center" vertical="center" wrapText="1"/>
    </xf>
    <xf numFmtId="0" fontId="16" fillId="3" borderId="2" xfId="0" applyFont="1" applyFill="1" applyBorder="1" applyAlignment="1">
      <alignment horizontal="center" wrapText="1"/>
    </xf>
    <xf numFmtId="0" fontId="17" fillId="0" borderId="6" xfId="0" applyFont="1" applyBorder="1" applyAlignment="1">
      <alignment horizontal="center" vertical="center"/>
    </xf>
    <xf numFmtId="1" fontId="35" fillId="0" borderId="2" xfId="0" applyNumberFormat="1" applyFont="1" applyBorder="1" applyAlignment="1">
      <alignment horizontal="center" vertical="center"/>
    </xf>
    <xf numFmtId="0" fontId="17" fillId="2" borderId="2" xfId="0" applyFont="1" applyFill="1" applyBorder="1" applyAlignment="1">
      <alignment horizontal="center" vertical="center"/>
    </xf>
    <xf numFmtId="165" fontId="18" fillId="3" borderId="1" xfId="0" applyNumberFormat="1" applyFont="1" applyFill="1" applyBorder="1" applyAlignment="1">
      <alignment horizontal="center" vertical="center" wrapText="1"/>
    </xf>
    <xf numFmtId="0" fontId="35" fillId="3" borderId="2" xfId="0" applyFont="1" applyFill="1" applyBorder="1" applyAlignment="1">
      <alignment horizontal="center" vertical="center"/>
    </xf>
    <xf numFmtId="1" fontId="35" fillId="3" borderId="2" xfId="0" applyNumberFormat="1" applyFont="1" applyFill="1" applyBorder="1" applyAlignment="1">
      <alignment horizontal="center" vertical="center"/>
    </xf>
    <xf numFmtId="1" fontId="35" fillId="0" borderId="2" xfId="0" applyNumberFormat="1" applyFont="1" applyBorder="1" applyAlignment="1">
      <alignment horizontal="center" vertical="center"/>
    </xf>
    <xf numFmtId="15" fontId="19" fillId="4" borderId="7" xfId="0" applyNumberFormat="1" applyFont="1" applyFill="1" applyBorder="1" applyAlignment="1">
      <alignment horizontal="center" vertical="center"/>
    </xf>
    <xf numFmtId="0" fontId="19" fillId="4" borderId="8" xfId="0" applyFont="1" applyFill="1" applyBorder="1" applyAlignment="1">
      <alignment horizontal="center" vertical="center"/>
    </xf>
    <xf numFmtId="15" fontId="19" fillId="4" borderId="9" xfId="0" applyNumberFormat="1" applyFont="1" applyFill="1" applyBorder="1" applyAlignment="1">
      <alignment horizontal="center" vertical="center"/>
    </xf>
    <xf numFmtId="0" fontId="19" fillId="0" borderId="10" xfId="0" applyFont="1" applyBorder="1" applyAlignment="1">
      <alignment horizontal="center"/>
    </xf>
    <xf numFmtId="165" fontId="18" fillId="6" borderId="1" xfId="0" applyNumberFormat="1" applyFont="1" applyFill="1" applyBorder="1" applyAlignment="1">
      <alignment horizontal="center" vertical="center" wrapText="1"/>
    </xf>
    <xf numFmtId="0" fontId="17" fillId="6" borderId="2" xfId="0" applyFont="1" applyFill="1" applyBorder="1" applyAlignment="1">
      <alignment horizontal="center" vertical="center"/>
    </xf>
    <xf numFmtId="0" fontId="16" fillId="6" borderId="2" xfId="0" applyFont="1" applyFill="1" applyBorder="1" applyAlignment="1">
      <alignment horizontal="center" wrapText="1"/>
    </xf>
    <xf numFmtId="165" fontId="18" fillId="0" borderId="12" xfId="0" applyNumberFormat="1" applyFont="1" applyBorder="1" applyAlignment="1">
      <alignment horizontal="center" vertical="center" wrapText="1"/>
    </xf>
    <xf numFmtId="0" fontId="35" fillId="0" borderId="6" xfId="0" applyFont="1" applyBorder="1" applyAlignment="1">
      <alignment horizontal="center" vertical="center"/>
    </xf>
    <xf numFmtId="1" fontId="35" fillId="0" borderId="6" xfId="0" applyNumberFormat="1" applyFont="1" applyBorder="1" applyAlignment="1">
      <alignment horizontal="center" vertical="center"/>
    </xf>
    <xf numFmtId="0" fontId="16" fillId="0" borderId="6" xfId="0" applyFont="1" applyBorder="1" applyAlignment="1">
      <alignment horizontal="center" wrapText="1"/>
    </xf>
    <xf numFmtId="165" fontId="18" fillId="2" borderId="11" xfId="0" applyNumberFormat="1" applyFont="1" applyFill="1" applyBorder="1" applyAlignment="1">
      <alignment horizontal="center" vertical="center" wrapText="1"/>
    </xf>
    <xf numFmtId="0" fontId="17" fillId="2" borderId="3" xfId="0" applyFont="1" applyFill="1" applyBorder="1" applyAlignment="1">
      <alignment horizontal="center" vertical="center"/>
    </xf>
    <xf numFmtId="0" fontId="16" fillId="2" borderId="3" xfId="0" applyFont="1" applyFill="1" applyBorder="1" applyAlignment="1">
      <alignment horizontal="center" wrapText="1"/>
    </xf>
    <xf numFmtId="165" fontId="18" fillId="0" borderId="11" xfId="0" applyNumberFormat="1" applyFont="1" applyBorder="1" applyAlignment="1">
      <alignment horizontal="center" vertical="center" wrapText="1"/>
    </xf>
    <xf numFmtId="0" fontId="17" fillId="0" borderId="3" xfId="0" applyFont="1" applyBorder="1" applyAlignment="1">
      <alignment horizontal="center" vertical="center"/>
    </xf>
    <xf numFmtId="0" fontId="35" fillId="0" borderId="3" xfId="0" applyFont="1" applyBorder="1" applyAlignment="1">
      <alignment horizontal="center" vertical="center"/>
    </xf>
    <xf numFmtId="0" fontId="16" fillId="0" borderId="3" xfId="0" applyFont="1" applyBorder="1" applyAlignment="1">
      <alignment horizontal="center" wrapText="1"/>
    </xf>
    <xf numFmtId="0" fontId="17" fillId="0" borderId="13" xfId="0" applyFont="1" applyBorder="1" applyAlignment="1">
      <alignment horizontal="center" vertical="center"/>
    </xf>
    <xf numFmtId="0" fontId="35" fillId="0" borderId="13" xfId="0" applyFont="1" applyBorder="1" applyAlignment="1">
      <alignment horizontal="center" vertical="center"/>
    </xf>
    <xf numFmtId="0" fontId="16" fillId="0" borderId="13" xfId="0" applyFont="1" applyBorder="1" applyAlignment="1">
      <alignment horizontal="center" wrapText="1"/>
    </xf>
    <xf numFmtId="165" fontId="18" fillId="0" borderId="14" xfId="0" applyNumberFormat="1" applyFont="1" applyBorder="1" applyAlignment="1">
      <alignment horizontal="center" vertical="center" wrapText="1"/>
    </xf>
    <xf numFmtId="0" fontId="17" fillId="0" borderId="15" xfId="0" applyFont="1" applyBorder="1" applyAlignment="1">
      <alignment horizontal="center" vertical="center"/>
    </xf>
    <xf numFmtId="0" fontId="35" fillId="0" borderId="15" xfId="0" applyFont="1" applyBorder="1" applyAlignment="1">
      <alignment horizontal="center" vertical="center"/>
    </xf>
    <xf numFmtId="0" fontId="16" fillId="0" borderId="15" xfId="0" applyFont="1" applyBorder="1" applyAlignment="1">
      <alignment horizontal="center" wrapText="1"/>
    </xf>
    <xf numFmtId="165" fontId="18" fillId="2" borderId="14" xfId="0" applyNumberFormat="1" applyFont="1" applyFill="1" applyBorder="1" applyAlignment="1">
      <alignment horizontal="center" vertical="center" wrapText="1"/>
    </xf>
    <xf numFmtId="0" fontId="17" fillId="2" borderId="15" xfId="0" applyFont="1" applyFill="1" applyBorder="1" applyAlignment="1">
      <alignment horizontal="center" vertical="center"/>
    </xf>
    <xf numFmtId="0" fontId="35" fillId="2" borderId="15" xfId="0" applyFont="1" applyFill="1" applyBorder="1" applyAlignment="1">
      <alignment horizontal="center" vertical="center"/>
    </xf>
    <xf numFmtId="0" fontId="16" fillId="2" borderId="15" xfId="0" applyFont="1" applyFill="1" applyBorder="1" applyAlignment="1">
      <alignment horizontal="center" vertical="center" wrapText="1"/>
    </xf>
    <xf numFmtId="1" fontId="35" fillId="0" borderId="13" xfId="0" applyNumberFormat="1" applyFont="1" applyBorder="1" applyAlignment="1">
      <alignment horizontal="center" vertical="center"/>
    </xf>
    <xf numFmtId="1" fontId="35" fillId="0" borderId="15" xfId="0" applyNumberFormat="1" applyFont="1" applyBorder="1" applyAlignment="1">
      <alignment horizontal="center" vertical="center"/>
    </xf>
    <xf numFmtId="0" fontId="16" fillId="2" borderId="15" xfId="0" applyFont="1" applyFill="1" applyBorder="1" applyAlignment="1">
      <alignment horizontal="center" wrapText="1"/>
    </xf>
    <xf numFmtId="165" fontId="18" fillId="2" borderId="5" xfId="0" applyNumberFormat="1" applyFont="1" applyFill="1" applyBorder="1" applyAlignment="1">
      <alignment horizontal="center" vertical="center" wrapText="1"/>
    </xf>
    <xf numFmtId="0" fontId="17" fillId="2" borderId="6" xfId="0" applyFont="1" applyFill="1" applyBorder="1" applyAlignment="1">
      <alignment horizontal="center" vertical="center"/>
    </xf>
    <xf numFmtId="0" fontId="35" fillId="2" borderId="6" xfId="0" applyFont="1" applyFill="1" applyBorder="1" applyAlignment="1">
      <alignment horizontal="center" vertical="center"/>
    </xf>
    <xf numFmtId="1" fontId="35" fillId="2" borderId="6" xfId="0" applyNumberFormat="1" applyFont="1" applyFill="1" applyBorder="1" applyAlignment="1">
      <alignment horizontal="center" vertical="center"/>
    </xf>
    <xf numFmtId="0" fontId="16" fillId="0" borderId="6" xfId="0" applyFont="1" applyBorder="1" applyAlignment="1">
      <alignment horizontal="center" vertical="center" wrapText="1"/>
    </xf>
    <xf numFmtId="0" fontId="16" fillId="0" borderId="3" xfId="0" applyFont="1" applyBorder="1" applyAlignment="1">
      <alignment horizontal="center" vertical="center" wrapText="1"/>
    </xf>
    <xf numFmtId="0" fontId="16" fillId="0" borderId="16" xfId="0" applyFont="1" applyBorder="1" applyAlignment="1">
      <alignment horizontal="center" wrapText="1"/>
    </xf>
    <xf numFmtId="0" fontId="16" fillId="0" borderId="17" xfId="0" applyFont="1" applyBorder="1" applyAlignment="1">
      <alignment horizontal="center" wrapText="1"/>
    </xf>
    <xf numFmtId="0" fontId="16" fillId="2" borderId="13" xfId="0" applyFont="1" applyFill="1" applyBorder="1" applyAlignment="1">
      <alignment horizontal="center" wrapText="1"/>
    </xf>
    <xf numFmtId="165" fontId="18" fillId="0" borderId="18" xfId="0" applyNumberFormat="1" applyFont="1" applyBorder="1" applyAlignment="1">
      <alignment horizontal="center" vertical="center" wrapText="1"/>
    </xf>
    <xf numFmtId="0" fontId="17" fillId="0" borderId="19" xfId="0" applyFont="1" applyBorder="1" applyAlignment="1">
      <alignment horizontal="center" vertical="center"/>
    </xf>
    <xf numFmtId="1" fontId="35" fillId="0" borderId="2" xfId="0" applyNumberFormat="1" applyFont="1" applyBorder="1" applyAlignment="1">
      <alignment horizontal="center" vertical="center"/>
    </xf>
    <xf numFmtId="165" fontId="18" fillId="2" borderId="12" xfId="0" applyNumberFormat="1" applyFont="1" applyFill="1" applyBorder="1" applyAlignment="1">
      <alignment horizontal="center" vertical="center" wrapText="1"/>
    </xf>
    <xf numFmtId="0" fontId="17" fillId="2" borderId="13" xfId="0" applyFont="1" applyFill="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0" fontId="35" fillId="2" borderId="13" xfId="0" applyFont="1" applyFill="1" applyBorder="1" applyAlignment="1">
      <alignment horizontal="center" vertical="center"/>
    </xf>
    <xf numFmtId="0" fontId="36" fillId="2" borderId="2" xfId="0" applyFont="1" applyFill="1" applyBorder="1" applyAlignment="1">
      <alignment horizontal="center" wrapText="1"/>
    </xf>
    <xf numFmtId="0" fontId="16" fillId="2" borderId="2" xfId="0" applyFont="1" applyFill="1" applyBorder="1" applyAlignment="1">
      <alignment horizontal="center" vertical="center" wrapText="1"/>
    </xf>
    <xf numFmtId="0" fontId="35" fillId="0" borderId="2" xfId="0" applyFont="1" applyBorder="1" applyAlignment="1">
      <alignment horizontal="center" vertical="center"/>
    </xf>
    <xf numFmtId="0" fontId="16" fillId="2" borderId="4" xfId="0" applyFont="1" applyFill="1" applyBorder="1" applyAlignment="1">
      <alignment horizontal="center" wrapText="1"/>
    </xf>
    <xf numFmtId="0" fontId="19" fillId="0" borderId="20" xfId="0" applyFont="1" applyBorder="1" applyAlignment="1">
      <alignment horizont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0" fontId="35" fillId="2" borderId="2" xfId="0" applyFont="1" applyFill="1" applyBorder="1" applyAlignment="1">
      <alignment horizontal="center" vertical="center"/>
    </xf>
    <xf numFmtId="1" fontId="17" fillId="0" borderId="2" xfId="0" applyNumberFormat="1" applyFont="1" applyBorder="1" applyAlignment="1">
      <alignment horizontal="center" vertical="center"/>
    </xf>
    <xf numFmtId="165" fontId="18" fillId="2" borderId="12" xfId="0" applyNumberFormat="1" applyFont="1" applyFill="1" applyBorder="1" applyAlignment="1">
      <alignment horizontal="center" vertical="center" wrapText="1"/>
    </xf>
    <xf numFmtId="1" fontId="35" fillId="0" borderId="2" xfId="0" applyNumberFormat="1"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 fontId="35" fillId="0" borderId="2" xfId="1" applyNumberFormat="1" applyFont="1" applyBorder="1" applyAlignment="1">
      <alignment horizontal="center" vertical="center"/>
    </xf>
    <xf numFmtId="0" fontId="17" fillId="7" borderId="2" xfId="0" applyFont="1" applyFill="1" applyBorder="1" applyAlignment="1">
      <alignment horizontal="center" vertical="center"/>
    </xf>
    <xf numFmtId="0" fontId="16" fillId="0" borderId="13" xfId="0" applyFont="1" applyBorder="1" applyAlignment="1">
      <alignment horizontal="center" vertical="center" wrapText="1"/>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0" fontId="35" fillId="2" borderId="2" xfId="0" applyFont="1" applyFill="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 fontId="35" fillId="0" borderId="2" xfId="0" applyNumberFormat="1" applyFont="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0" fontId="36" fillId="2" borderId="13" xfId="0" applyFont="1" applyFill="1" applyBorder="1" applyAlignment="1">
      <alignment horizontal="center" vertical="center" wrapText="1"/>
    </xf>
    <xf numFmtId="0" fontId="16" fillId="3" borderId="21" xfId="0" applyFont="1" applyFill="1" applyBorder="1" applyAlignment="1">
      <alignment horizontal="center" wrapText="1"/>
    </xf>
    <xf numFmtId="0" fontId="16" fillId="3" borderId="23" xfId="0" applyFont="1" applyFill="1" applyBorder="1" applyAlignment="1">
      <alignment horizontal="center" wrapText="1"/>
    </xf>
    <xf numFmtId="0" fontId="16" fillId="3" borderId="4" xfId="0" applyFont="1" applyFill="1" applyBorder="1" applyAlignment="1">
      <alignment horizontal="center" wrapText="1"/>
    </xf>
    <xf numFmtId="0" fontId="16" fillId="2" borderId="25" xfId="0" applyFont="1" applyFill="1" applyBorder="1" applyAlignment="1">
      <alignment horizontal="center" wrapText="1"/>
    </xf>
    <xf numFmtId="0" fontId="16" fillId="3" borderId="4" xfId="0" applyFont="1" applyFill="1" applyBorder="1" applyAlignment="1">
      <alignment horizontal="center" vertical="center" wrapText="1"/>
    </xf>
    <xf numFmtId="0" fontId="16" fillId="0" borderId="25" xfId="0" applyFont="1" applyBorder="1" applyAlignment="1">
      <alignment horizontal="center" wrapText="1"/>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0" fontId="16" fillId="3" borderId="2" xfId="0" applyFont="1" applyFill="1" applyBorder="1" applyAlignment="1">
      <alignment horizontal="center" vertical="center" wrapText="1"/>
    </xf>
    <xf numFmtId="0" fontId="35" fillId="0" borderId="2" xfId="0" applyFont="1" applyBorder="1" applyAlignment="1">
      <alignment horizontal="center" vertical="center"/>
    </xf>
    <xf numFmtId="0" fontId="35" fillId="0" borderId="15" xfId="0" applyFont="1" applyBorder="1" applyAlignment="1">
      <alignment horizontal="center" vertical="center"/>
    </xf>
    <xf numFmtId="0" fontId="16" fillId="0" borderId="15" xfId="0" applyFont="1" applyBorder="1" applyAlignment="1">
      <alignment horizontal="center" vertical="center" wrapText="1"/>
    </xf>
    <xf numFmtId="1" fontId="35" fillId="0" borderId="2" xfId="0" applyNumberFormat="1"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5" fillId="0" borderId="3" xfId="0" applyFont="1" applyBorder="1" applyAlignment="1">
      <alignment horizontal="center" vertical="center"/>
    </xf>
    <xf numFmtId="0" fontId="35" fillId="2" borderId="2" xfId="0" applyFont="1" applyFill="1" applyBorder="1" applyAlignment="1">
      <alignment horizontal="center" vertical="center"/>
    </xf>
    <xf numFmtId="165" fontId="18" fillId="2" borderId="12" xfId="0" applyNumberFormat="1" applyFont="1" applyFill="1" applyBorder="1" applyAlignment="1">
      <alignment horizontal="center" vertical="center" wrapText="1"/>
    </xf>
    <xf numFmtId="1" fontId="35" fillId="0" borderId="2" xfId="0" applyNumberFormat="1" applyFont="1" applyBorder="1" applyAlignment="1">
      <alignment horizontal="center" vertical="center"/>
    </xf>
    <xf numFmtId="0" fontId="35" fillId="0" borderId="15" xfId="0" applyFont="1" applyBorder="1" applyAlignment="1">
      <alignment horizontal="center" vertical="center"/>
    </xf>
    <xf numFmtId="1" fontId="35" fillId="0" borderId="3" xfId="0" applyNumberFormat="1" applyFont="1" applyBorder="1" applyAlignment="1">
      <alignment horizontal="center" vertical="center"/>
    </xf>
    <xf numFmtId="0" fontId="35" fillId="2" borderId="2" xfId="0" applyFont="1" applyFill="1" applyBorder="1" applyAlignment="1">
      <alignment horizontal="center" vertical="center"/>
    </xf>
    <xf numFmtId="1" fontId="35" fillId="2" borderId="13" xfId="0" applyNumberFormat="1" applyFont="1" applyFill="1" applyBorder="1" applyAlignment="1">
      <alignment horizontal="center" vertical="center"/>
    </xf>
    <xf numFmtId="165" fontId="18" fillId="3" borderId="14" xfId="0" applyNumberFormat="1" applyFont="1" applyFill="1" applyBorder="1" applyAlignment="1">
      <alignment horizontal="center" vertical="center" wrapText="1"/>
    </xf>
    <xf numFmtId="0" fontId="17" fillId="3" borderId="15" xfId="0" applyFont="1" applyFill="1" applyBorder="1" applyAlignment="1">
      <alignment horizontal="center" vertical="center"/>
    </xf>
    <xf numFmtId="0" fontId="35" fillId="3" borderId="15" xfId="0" applyFont="1" applyFill="1" applyBorder="1" applyAlignment="1">
      <alignment horizontal="center" vertical="center"/>
    </xf>
    <xf numFmtId="1" fontId="35" fillId="3" borderId="15" xfId="0" applyNumberFormat="1" applyFont="1" applyFill="1" applyBorder="1" applyAlignment="1">
      <alignment horizontal="center" vertical="center"/>
    </xf>
    <xf numFmtId="0" fontId="16" fillId="3" borderId="15" xfId="0" applyFont="1" applyFill="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0" applyFont="1" applyFill="1" applyBorder="1" applyAlignment="1">
      <alignment horizontal="center" vertical="center"/>
    </xf>
    <xf numFmtId="0" fontId="35" fillId="2" borderId="2" xfId="0" applyFont="1" applyFill="1" applyBorder="1" applyAlignment="1">
      <alignment horizontal="center" vertical="center"/>
    </xf>
    <xf numFmtId="0" fontId="35" fillId="2" borderId="2" xfId="0" applyFont="1" applyFill="1" applyBorder="1" applyAlignment="1">
      <alignment horizontal="center" vertical="center"/>
    </xf>
    <xf numFmtId="165" fontId="18" fillId="0" borderId="1" xfId="0" applyNumberFormat="1" applyFont="1" applyFill="1" applyBorder="1" applyAlignment="1">
      <alignment horizontal="center" vertical="center" wrapText="1"/>
    </xf>
    <xf numFmtId="0" fontId="35" fillId="0" borderId="2" xfId="0" applyFont="1" applyFill="1" applyBorder="1" applyAlignment="1">
      <alignment horizontal="center" vertical="center"/>
    </xf>
    <xf numFmtId="1" fontId="35" fillId="0" borderId="2" xfId="0" applyNumberFormat="1" applyFont="1" applyFill="1" applyBorder="1" applyAlignment="1">
      <alignment horizontal="center" vertical="center"/>
    </xf>
    <xf numFmtId="0" fontId="16" fillId="0" borderId="2" xfId="0" applyFont="1" applyFill="1" applyBorder="1" applyAlignment="1">
      <alignment horizontal="center" wrapText="1"/>
    </xf>
    <xf numFmtId="0" fontId="35" fillId="2" borderId="2" xfId="0" applyFont="1" applyFill="1" applyBorder="1" applyAlignment="1">
      <alignment horizontal="center" vertical="center"/>
    </xf>
    <xf numFmtId="0" fontId="35" fillId="2" borderId="2" xfId="0" applyFont="1" applyFill="1" applyBorder="1" applyAlignment="1">
      <alignment horizontal="center" vertical="center"/>
    </xf>
    <xf numFmtId="0" fontId="35" fillId="2" borderId="2" xfId="0" applyFont="1" applyFill="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0" fontId="17" fillId="3" borderId="3" xfId="0" applyFont="1" applyFill="1" applyBorder="1" applyAlignment="1">
      <alignment horizontal="center" vertical="center"/>
    </xf>
    <xf numFmtId="0" fontId="35" fillId="3" borderId="3" xfId="0" applyFont="1" applyFill="1" applyBorder="1" applyAlignment="1">
      <alignment horizontal="center" vertical="center"/>
    </xf>
    <xf numFmtId="1" fontId="35" fillId="3" borderId="3" xfId="0" applyNumberFormat="1" applyFont="1" applyFill="1" applyBorder="1" applyAlignment="1">
      <alignment horizontal="center" vertical="center"/>
    </xf>
    <xf numFmtId="0" fontId="35" fillId="0" borderId="2" xfId="0" applyFont="1" applyBorder="1" applyAlignment="1">
      <alignment horizontal="center" vertical="center"/>
    </xf>
    <xf numFmtId="0" fontId="35" fillId="0" borderId="6" xfId="0" applyFont="1" applyBorder="1" applyAlignment="1">
      <alignment horizontal="center" vertical="center"/>
    </xf>
    <xf numFmtId="0" fontId="35" fillId="0" borderId="3" xfId="0" applyFont="1" applyBorder="1" applyAlignment="1">
      <alignment horizontal="center" vertical="center"/>
    </xf>
    <xf numFmtId="0" fontId="17" fillId="0" borderId="6" xfId="0" applyFont="1" applyBorder="1" applyAlignment="1">
      <alignment horizontal="center"/>
    </xf>
    <xf numFmtId="165" fontId="18" fillId="2" borderId="12" xfId="0" applyNumberFormat="1" applyFont="1" applyFill="1" applyBorder="1" applyAlignment="1">
      <alignment horizontal="center" vertical="center" wrapText="1"/>
    </xf>
    <xf numFmtId="0" fontId="35" fillId="0" borderId="2" xfId="0" applyFont="1" applyBorder="1" applyAlignment="1">
      <alignment horizontal="center" vertical="center"/>
    </xf>
    <xf numFmtId="0" fontId="35" fillId="2" borderId="27" xfId="0" applyFont="1" applyFill="1" applyBorder="1" applyAlignment="1">
      <alignment vertical="center"/>
    </xf>
    <xf numFmtId="0" fontId="35" fillId="2" borderId="20" xfId="0" applyFont="1" applyFill="1" applyBorder="1" applyAlignment="1">
      <alignment vertical="center"/>
    </xf>
    <xf numFmtId="14" fontId="17" fillId="0" borderId="2" xfId="0" applyNumberFormat="1" applyFont="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165" fontId="18" fillId="3" borderId="5" xfId="0" applyNumberFormat="1" applyFont="1" applyFill="1" applyBorder="1" applyAlignment="1">
      <alignment horizontal="center" vertical="center" wrapText="1"/>
    </xf>
    <xf numFmtId="0" fontId="35" fillId="0" borderId="6" xfId="0" applyFont="1" applyBorder="1" applyAlignment="1">
      <alignment horizontal="center" vertical="center"/>
    </xf>
    <xf numFmtId="0" fontId="35" fillId="0" borderId="3" xfId="0" applyFont="1" applyBorder="1" applyAlignment="1">
      <alignment horizontal="center" vertical="center"/>
    </xf>
    <xf numFmtId="0" fontId="17" fillId="3" borderId="6" xfId="0" applyFont="1" applyFill="1" applyBorder="1" applyAlignment="1">
      <alignment horizontal="center" vertical="center"/>
    </xf>
    <xf numFmtId="0" fontId="19" fillId="3" borderId="28" xfId="0" applyFont="1" applyFill="1" applyBorder="1" applyAlignment="1">
      <alignment vertical="center"/>
    </xf>
    <xf numFmtId="0" fontId="19" fillId="3" borderId="22" xfId="0" applyFont="1" applyFill="1" applyBorder="1" applyAlignment="1">
      <alignment vertical="center"/>
    </xf>
    <xf numFmtId="0" fontId="35" fillId="2" borderId="2" xfId="0" applyFont="1" applyFill="1" applyBorder="1" applyAlignment="1">
      <alignment horizontal="center" vertical="center"/>
    </xf>
    <xf numFmtId="0" fontId="35" fillId="2" borderId="2" xfId="0" applyFont="1" applyFill="1" applyBorder="1" applyAlignment="1">
      <alignment horizontal="center" vertical="center"/>
    </xf>
    <xf numFmtId="165" fontId="18" fillId="2" borderId="5" xfId="0" applyNumberFormat="1" applyFont="1" applyFill="1" applyBorder="1" applyAlignment="1">
      <alignment vertical="center" wrapText="1"/>
    </xf>
    <xf numFmtId="0" fontId="35" fillId="2" borderId="3" xfId="0" applyFont="1" applyFill="1" applyBorder="1" applyAlignment="1">
      <alignment horizontal="center" vertical="center"/>
    </xf>
    <xf numFmtId="1" fontId="35" fillId="2" borderId="3" xfId="0" applyNumberFormat="1" applyFont="1" applyFill="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0" fontId="38" fillId="0" borderId="2" xfId="0" applyFont="1" applyBorder="1" applyAlignment="1">
      <alignment horizontal="center" vertical="center"/>
    </xf>
    <xf numFmtId="0" fontId="35" fillId="2" borderId="2" xfId="0" applyFont="1" applyFill="1" applyBorder="1" applyAlignment="1">
      <alignment horizontal="center" vertical="center"/>
    </xf>
    <xf numFmtId="0" fontId="38" fillId="2" borderId="2" xfId="0" applyFont="1" applyFill="1" applyBorder="1" applyAlignment="1">
      <alignment horizontal="center" vertical="center"/>
    </xf>
    <xf numFmtId="1" fontId="38" fillId="2" borderId="2" xfId="0" applyNumberFormat="1" applyFont="1" applyFill="1" applyBorder="1" applyAlignment="1">
      <alignment horizontal="center" vertical="center"/>
    </xf>
    <xf numFmtId="0" fontId="38" fillId="0" borderId="2" xfId="0" applyFont="1" applyFill="1" applyBorder="1" applyAlignment="1">
      <alignment horizontal="center" vertical="center"/>
    </xf>
    <xf numFmtId="1" fontId="38" fillId="0" borderId="2" xfId="0" applyNumberFormat="1" applyFont="1" applyFill="1" applyBorder="1" applyAlignment="1">
      <alignment horizontal="center" vertical="center"/>
    </xf>
    <xf numFmtId="0" fontId="35" fillId="2" borderId="2" xfId="0" applyFont="1" applyFill="1" applyBorder="1" applyAlignment="1">
      <alignment horizontal="center" vertic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0" fontId="35" fillId="2" borderId="2" xfId="0" applyFont="1" applyFill="1" applyBorder="1" applyAlignment="1">
      <alignment horizontal="center" vertical="center"/>
    </xf>
    <xf numFmtId="0" fontId="35" fillId="2" borderId="2" xfId="0" applyFont="1" applyFill="1" applyBorder="1" applyAlignment="1">
      <alignment horizontal="center" vertical="center"/>
    </xf>
    <xf numFmtId="0" fontId="38" fillId="0" borderId="6" xfId="0" applyFont="1" applyBorder="1" applyAlignment="1">
      <alignment horizontal="center" vertical="center"/>
    </xf>
    <xf numFmtId="1" fontId="38" fillId="0" borderId="6" xfId="0" applyNumberFormat="1" applyFont="1" applyBorder="1" applyAlignment="1">
      <alignment horizontal="center" vertical="center"/>
    </xf>
    <xf numFmtId="0" fontId="16" fillId="3" borderId="3" xfId="0" applyFont="1" applyFill="1" applyBorder="1" applyAlignment="1">
      <alignment horizontal="center" vertical="center" wrapText="1"/>
    </xf>
    <xf numFmtId="0" fontId="35" fillId="0" borderId="6" xfId="0" applyFont="1" applyBorder="1" applyAlignment="1">
      <alignment horizontal="center" vertical="center"/>
    </xf>
    <xf numFmtId="0" fontId="35" fillId="0" borderId="6"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5" fillId="0" borderId="6" xfId="0" applyFont="1" applyBorder="1" applyAlignment="1">
      <alignment horizontal="center" vertical="center"/>
    </xf>
    <xf numFmtId="0" fontId="35" fillId="0" borderId="2" xfId="0" applyFont="1" applyBorder="1" applyAlignment="1">
      <alignment horizontal="center" vertical="center"/>
    </xf>
    <xf numFmtId="165" fontId="18" fillId="0" borderId="5" xfId="0" applyNumberFormat="1" applyFont="1" applyBorder="1" applyAlignment="1">
      <alignment horizontal="center" vertical="center" wrapText="1"/>
    </xf>
    <xf numFmtId="0" fontId="17" fillId="0" borderId="6" xfId="0" applyFont="1" applyBorder="1" applyAlignment="1">
      <alignment horizontal="center" vertical="center"/>
    </xf>
    <xf numFmtId="0" fontId="35" fillId="0" borderId="6"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7" fillId="0" borderId="2" xfId="0" applyFont="1" applyBorder="1" applyAlignment="1">
      <alignment horizontal="center" vertical="center"/>
    </xf>
    <xf numFmtId="165" fontId="18" fillId="0" borderId="5" xfId="0" applyNumberFormat="1" applyFont="1" applyBorder="1" applyAlignment="1">
      <alignment horizontal="center" vertical="center" wrapText="1"/>
    </xf>
    <xf numFmtId="165" fontId="18" fillId="0" borderId="12" xfId="0" applyNumberFormat="1" applyFont="1" applyBorder="1" applyAlignment="1">
      <alignment horizontal="center" vertical="center" wrapText="1"/>
    </xf>
    <xf numFmtId="0" fontId="17" fillId="0" borderId="6" xfId="0" applyFont="1" applyBorder="1" applyAlignment="1">
      <alignment horizontal="center" vertical="center"/>
    </xf>
    <xf numFmtId="0" fontId="17" fillId="0" borderId="13" xfId="0" applyFont="1" applyBorder="1" applyAlignment="1">
      <alignment horizontal="center" vertical="center"/>
    </xf>
    <xf numFmtId="0" fontId="35" fillId="0" borderId="6" xfId="0" applyFont="1" applyBorder="1" applyAlignment="1">
      <alignment horizontal="center" vertical="center"/>
    </xf>
    <xf numFmtId="165" fontId="18" fillId="3" borderId="11" xfId="0" applyNumberFormat="1" applyFont="1" applyFill="1" applyBorder="1" applyAlignment="1">
      <alignment horizontal="center" vertical="center" wrapText="1"/>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35" fillId="2" borderId="2" xfId="0" applyFont="1" applyFill="1" applyBorder="1" applyAlignment="1">
      <alignment horizontal="center" vertical="center"/>
    </xf>
    <xf numFmtId="165" fontId="18" fillId="0" borderId="5" xfId="0" applyNumberFormat="1" applyFont="1" applyBorder="1" applyAlignment="1">
      <alignment horizontal="center" vertical="center" wrapText="1"/>
    </xf>
    <xf numFmtId="165" fontId="18" fillId="0" borderId="12" xfId="0" applyNumberFormat="1" applyFont="1" applyBorder="1" applyAlignment="1">
      <alignment horizontal="center" vertical="center" wrapText="1"/>
    </xf>
    <xf numFmtId="0" fontId="17" fillId="0" borderId="6" xfId="0" applyFont="1" applyBorder="1" applyAlignment="1">
      <alignment horizontal="center" vertical="center"/>
    </xf>
    <xf numFmtId="0" fontId="17" fillId="2" borderId="15" xfId="0" applyFont="1" applyFill="1" applyBorder="1" applyAlignment="1">
      <alignment horizontal="center" vertical="center"/>
    </xf>
    <xf numFmtId="1" fontId="35" fillId="0" borderId="2" xfId="0" applyNumberFormat="1" applyFont="1" applyBorder="1" applyAlignment="1">
      <alignment horizontal="center" vertical="center"/>
    </xf>
    <xf numFmtId="0" fontId="35" fillId="0" borderId="15" xfId="0" applyFont="1" applyBorder="1" applyAlignment="1">
      <alignment horizontal="center" vertical="center"/>
    </xf>
    <xf numFmtId="0" fontId="35" fillId="0" borderId="6" xfId="0" applyFont="1" applyBorder="1" applyAlignment="1">
      <alignment horizontal="center" vertical="center"/>
    </xf>
    <xf numFmtId="0" fontId="35" fillId="0" borderId="3" xfId="0" applyFont="1" applyBorder="1" applyAlignment="1">
      <alignment horizontal="center" vertical="center"/>
    </xf>
    <xf numFmtId="0" fontId="17" fillId="0" borderId="13" xfId="0" applyFont="1" applyBorder="1" applyAlignment="1">
      <alignment horizontal="center" vertical="center"/>
    </xf>
    <xf numFmtId="0" fontId="17" fillId="0" borderId="2" xfId="0" applyFont="1" applyBorder="1" applyAlignment="1">
      <alignment horizontal="center" vertical="center"/>
    </xf>
    <xf numFmtId="0" fontId="16" fillId="2" borderId="6" xfId="0" applyFont="1" applyFill="1" applyBorder="1" applyAlignment="1">
      <alignment horizontal="center" wrapText="1"/>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6" fillId="0" borderId="24" xfId="0" applyFont="1" applyBorder="1" applyAlignment="1">
      <alignment horizontal="center" vertical="center" wrapText="1"/>
    </xf>
    <xf numFmtId="165" fontId="18" fillId="0" borderId="12" xfId="0" applyNumberFormat="1" applyFont="1" applyBorder="1" applyAlignment="1">
      <alignment horizontal="center" vertical="center" wrapText="1"/>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47" fillId="0" borderId="3" xfId="0" applyFont="1" applyBorder="1" applyAlignment="1">
      <alignment horizontal="center" vertical="center"/>
    </xf>
    <xf numFmtId="0" fontId="47" fillId="0" borderId="15" xfId="0" applyFont="1" applyBorder="1" applyAlignment="1">
      <alignment horizontal="center" vertical="center"/>
    </xf>
    <xf numFmtId="0" fontId="17" fillId="0" borderId="13" xfId="0"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9" fillId="3" borderId="22" xfId="0" applyFont="1" applyFill="1" applyBorder="1" applyAlignment="1">
      <alignment horizontal="center" vertical="center"/>
    </xf>
    <xf numFmtId="0" fontId="19" fillId="3" borderId="0" xfId="0" applyFont="1" applyFill="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89" fillId="2" borderId="2" xfId="10126" applyNumberFormat="1" applyFont="1" applyFill="1" applyBorder="1" applyAlignment="1">
      <alignment vertical="center"/>
    </xf>
    <xf numFmtId="0" fontId="15" fillId="3" borderId="0" xfId="10126" applyNumberFormat="1" applyFont="1" applyFill="1" applyBorder="1" applyAlignment="1">
      <alignment horizontal="left" vertical="center"/>
    </xf>
    <xf numFmtId="0" fontId="91" fillId="31" borderId="0" xfId="51" applyFont="1" applyFill="1" applyBorder="1" applyAlignment="1">
      <alignment horizontal="left" vertical="center"/>
    </xf>
    <xf numFmtId="20" fontId="89" fillId="2" borderId="2" xfId="51" applyNumberFormat="1" applyFont="1" applyFill="1" applyBorder="1" applyAlignment="1">
      <alignment vertical="center"/>
    </xf>
    <xf numFmtId="20" fontId="92" fillId="31" borderId="0" xfId="51" applyNumberFormat="1" applyFont="1" applyFill="1" applyBorder="1" applyAlignment="1">
      <alignment vertical="center"/>
    </xf>
    <xf numFmtId="0" fontId="17" fillId="0" borderId="2" xfId="0" applyFont="1" applyBorder="1" applyAlignment="1">
      <alignment horizontal="center" vertical="center"/>
    </xf>
    <xf numFmtId="0" fontId="19" fillId="0" borderId="2" xfId="147" applyFont="1" applyBorder="1" applyAlignment="1">
      <alignment horizontal="center"/>
    </xf>
    <xf numFmtId="0" fontId="16" fillId="0" borderId="2" xfId="147" applyFont="1" applyBorder="1" applyAlignment="1">
      <alignment horizontal="center" wrapText="1"/>
    </xf>
    <xf numFmtId="0" fontId="19" fillId="0" borderId="2" xfId="147" applyFont="1" applyBorder="1" applyAlignment="1">
      <alignment horizontal="center" vertical="center"/>
    </xf>
    <xf numFmtId="15" fontId="19" fillId="0" borderId="1" xfId="147"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147" applyFont="1" applyBorder="1" applyAlignment="1">
      <alignment horizontal="center" vertical="center"/>
    </xf>
    <xf numFmtId="0" fontId="16" fillId="0" borderId="13" xfId="147" applyFont="1" applyBorder="1" applyAlignment="1">
      <alignment horizontal="center" wrapText="1"/>
    </xf>
    <xf numFmtId="0" fontId="17" fillId="0" borderId="13" xfId="147" applyFont="1" applyBorder="1" applyAlignment="1">
      <alignment horizontal="center" vertical="center"/>
    </xf>
    <xf numFmtId="165" fontId="18" fillId="0" borderId="12" xfId="147" applyNumberFormat="1" applyFont="1" applyBorder="1" applyAlignment="1">
      <alignment horizontal="center" vertical="center" wrapText="1"/>
    </xf>
    <xf numFmtId="0" fontId="17" fillId="2" borderId="15" xfId="147" applyFont="1" applyFill="1" applyBorder="1" applyAlignment="1">
      <alignment horizontal="center" vertical="center"/>
    </xf>
    <xf numFmtId="165" fontId="18" fillId="2" borderId="14" xfId="147" applyNumberFormat="1" applyFont="1" applyFill="1" applyBorder="1" applyAlignment="1">
      <alignment horizontal="center" vertical="center" wrapText="1"/>
    </xf>
    <xf numFmtId="0" fontId="19" fillId="0" borderId="3" xfId="147" applyFont="1" applyBorder="1" applyAlignment="1">
      <alignment horizontal="center"/>
    </xf>
    <xf numFmtId="15" fontId="19" fillId="5" borderId="3" xfId="147" applyNumberFormat="1" applyFont="1" applyFill="1" applyBorder="1" applyAlignment="1">
      <alignment horizontal="center" vertical="center"/>
    </xf>
    <xf numFmtId="0" fontId="19" fillId="5" borderId="3" xfId="147" applyFont="1" applyFill="1" applyBorder="1" applyAlignment="1">
      <alignment horizontal="center" vertical="center"/>
    </xf>
    <xf numFmtId="15" fontId="19" fillId="5" borderId="11" xfId="147" applyNumberFormat="1" applyFont="1" applyFill="1" applyBorder="1" applyAlignment="1">
      <alignment horizontal="center" vertical="center"/>
    </xf>
    <xf numFmtId="0" fontId="19" fillId="0" borderId="20" xfId="147" applyFont="1" applyBorder="1" applyAlignment="1">
      <alignment horizontal="center"/>
    </xf>
    <xf numFmtId="0" fontId="16" fillId="3" borderId="21" xfId="147" applyFont="1" applyFill="1" applyBorder="1" applyAlignment="1">
      <alignment horizontal="center" wrapText="1"/>
    </xf>
    <xf numFmtId="0" fontId="16" fillId="0" borderId="4" xfId="147" applyFont="1" applyBorder="1" applyAlignment="1">
      <alignment horizontal="center" wrapText="1"/>
    </xf>
    <xf numFmtId="0" fontId="19" fillId="0" borderId="10" xfId="147" applyFont="1" applyBorder="1" applyAlignment="1">
      <alignment horizontal="center"/>
    </xf>
    <xf numFmtId="0" fontId="19" fillId="0" borderId="1" xfId="147" applyFont="1" applyBorder="1" applyAlignment="1">
      <alignment horizontal="center"/>
    </xf>
    <xf numFmtId="0" fontId="16" fillId="0" borderId="27" xfId="147" applyFont="1" applyBorder="1" applyAlignment="1">
      <alignment horizontal="center" wrapText="1"/>
    </xf>
    <xf numFmtId="0" fontId="35"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16" fillId="3" borderId="27" xfId="147" applyFont="1" applyFill="1" applyBorder="1" applyAlignment="1">
      <alignment horizontal="center" wrapText="1"/>
    </xf>
    <xf numFmtId="0" fontId="93" fillId="0" borderId="0" xfId="147" applyFont="1"/>
    <xf numFmtId="1" fontId="36" fillId="0" borderId="4" xfId="147" applyNumberFormat="1" applyFont="1" applyBorder="1" applyAlignment="1">
      <alignment horizontal="center" vertical="center"/>
    </xf>
    <xf numFmtId="1" fontId="38" fillId="0" borderId="2" xfId="147" applyNumberFormat="1" applyFont="1" applyBorder="1" applyAlignment="1">
      <alignment horizontal="center" vertical="center"/>
    </xf>
    <xf numFmtId="2" fontId="38" fillId="0" borderId="2" xfId="147" applyNumberFormat="1" applyFont="1" applyBorder="1" applyAlignment="1">
      <alignment horizontal="center" vertical="center"/>
    </xf>
    <xf numFmtId="0" fontId="16" fillId="0" borderId="24" xfId="147" applyFont="1" applyBorder="1" applyAlignment="1">
      <alignment horizontal="center" wrapText="1"/>
    </xf>
    <xf numFmtId="0" fontId="17" fillId="0" borderId="15" xfId="147" applyFont="1" applyBorder="1" applyAlignment="1">
      <alignment horizontal="center" vertical="center"/>
    </xf>
    <xf numFmtId="165" fontId="18" fillId="0" borderId="14" xfId="147" applyNumberFormat="1" applyFont="1" applyBorder="1" applyAlignment="1">
      <alignment horizontal="center" vertical="center" wrapText="1"/>
    </xf>
    <xf numFmtId="0" fontId="35" fillId="3" borderId="2" xfId="147" applyFont="1" applyFill="1" applyBorder="1" applyAlignment="1">
      <alignment horizontal="center" vertical="center"/>
    </xf>
    <xf numFmtId="1" fontId="35" fillId="3" borderId="2" xfId="147" applyNumberFormat="1" applyFont="1" applyFill="1" applyBorder="1" applyAlignment="1">
      <alignment horizontal="center" vertical="center"/>
    </xf>
    <xf numFmtId="0" fontId="17" fillId="3" borderId="2" xfId="147" applyFont="1" applyFill="1" applyBorder="1" applyAlignment="1">
      <alignment horizontal="center" vertical="center"/>
    </xf>
    <xf numFmtId="165" fontId="18" fillId="3" borderId="1" xfId="147" applyNumberFormat="1" applyFont="1" applyFill="1" applyBorder="1" applyAlignment="1">
      <alignment horizontal="center" vertical="center" wrapText="1"/>
    </xf>
    <xf numFmtId="0" fontId="16" fillId="0" borderId="27" xfId="147" applyFont="1" applyBorder="1" applyAlignment="1">
      <alignment horizontal="center" vertical="center" wrapText="1"/>
    </xf>
    <xf numFmtId="0" fontId="16" fillId="0" borderId="17" xfId="147" applyFont="1" applyBorder="1" applyAlignment="1">
      <alignment horizontal="center" wrapText="1"/>
    </xf>
    <xf numFmtId="0" fontId="17" fillId="0" borderId="3" xfId="147" applyFont="1" applyBorder="1" applyAlignment="1">
      <alignment horizontal="center" vertical="center"/>
    </xf>
    <xf numFmtId="165" fontId="18" fillId="0" borderId="11" xfId="147" applyNumberFormat="1" applyFont="1" applyBorder="1" applyAlignment="1">
      <alignment horizontal="center" vertical="center" wrapText="1"/>
    </xf>
    <xf numFmtId="0" fontId="16" fillId="0" borderId="45" xfId="147" applyFont="1" applyBorder="1" applyAlignment="1">
      <alignment horizontal="center" wrapText="1"/>
    </xf>
    <xf numFmtId="0" fontId="35" fillId="0" borderId="6" xfId="147" applyFont="1" applyBorder="1" applyAlignment="1">
      <alignment horizontal="center" vertical="center"/>
    </xf>
    <xf numFmtId="1" fontId="35" fillId="0" borderId="6" xfId="147" applyNumberFormat="1" applyFont="1" applyBorder="1" applyAlignment="1">
      <alignment horizontal="center" vertical="center"/>
    </xf>
    <xf numFmtId="0" fontId="17" fillId="0" borderId="6" xfId="147" applyFont="1" applyBorder="1" applyAlignment="1">
      <alignment horizontal="center" vertical="center"/>
    </xf>
    <xf numFmtId="165" fontId="18" fillId="0" borderId="5" xfId="147" applyNumberFormat="1" applyFont="1" applyBorder="1" applyAlignment="1">
      <alignment horizontal="center" vertical="center" wrapText="1"/>
    </xf>
    <xf numFmtId="0" fontId="16" fillId="2" borderId="27" xfId="147" applyFont="1" applyFill="1" applyBorder="1" applyAlignment="1">
      <alignment horizontal="center" wrapText="1"/>
    </xf>
    <xf numFmtId="0" fontId="35" fillId="2" borderId="2" xfId="147" applyFont="1" applyFill="1" applyBorder="1" applyAlignment="1">
      <alignment horizontal="center" vertical="center"/>
    </xf>
    <xf numFmtId="1" fontId="35" fillId="2" borderId="2" xfId="147" applyNumberFormat="1" applyFont="1" applyFill="1" applyBorder="1" applyAlignment="1">
      <alignment horizontal="center" vertical="center"/>
    </xf>
    <xf numFmtId="0" fontId="17" fillId="2" borderId="2" xfId="147" applyFont="1" applyFill="1" applyBorder="1" applyAlignment="1">
      <alignment horizontal="center" vertical="center"/>
    </xf>
    <xf numFmtId="165" fontId="18" fillId="2" borderId="1" xfId="147" applyNumberFormat="1" applyFont="1" applyFill="1" applyBorder="1" applyAlignment="1">
      <alignment horizontal="center" vertical="center" wrapText="1"/>
    </xf>
    <xf numFmtId="0" fontId="16" fillId="0" borderId="48" xfId="147" applyFont="1" applyBorder="1" applyAlignment="1">
      <alignment horizontal="center" wrapText="1"/>
    </xf>
    <xf numFmtId="0" fontId="16" fillId="0" borderId="40" xfId="147" applyFont="1" applyBorder="1" applyAlignment="1">
      <alignment horizontal="center" wrapText="1"/>
    </xf>
    <xf numFmtId="0" fontId="35" fillId="0" borderId="3" xfId="147" applyFont="1" applyBorder="1" applyAlignment="1">
      <alignment horizontal="center" vertical="center"/>
    </xf>
    <xf numFmtId="1" fontId="35" fillId="0" borderId="3" xfId="147" applyNumberFormat="1" applyFont="1" applyBorder="1" applyAlignment="1">
      <alignment horizontal="center" vertical="center"/>
    </xf>
    <xf numFmtId="0" fontId="19" fillId="0" borderId="11" xfId="147" applyFont="1" applyBorder="1" applyAlignment="1">
      <alignment horizontal="center"/>
    </xf>
    <xf numFmtId="15" fontId="19" fillId="5" borderId="40" xfId="147" applyNumberFormat="1" applyFont="1" applyFill="1" applyBorder="1" applyAlignment="1">
      <alignment horizontal="center" vertical="center"/>
    </xf>
    <xf numFmtId="0" fontId="19" fillId="0" borderId="0" xfId="147" applyFont="1" applyBorder="1" applyAlignment="1">
      <alignment horizontal="center"/>
    </xf>
    <xf numFmtId="0" fontId="19" fillId="0" borderId="26" xfId="147" applyFont="1" applyBorder="1" applyAlignment="1">
      <alignment horizontal="center"/>
    </xf>
    <xf numFmtId="0" fontId="16" fillId="3" borderId="22" xfId="147" applyFont="1" applyFill="1" applyBorder="1" applyAlignment="1">
      <alignment horizontal="center" wrapText="1"/>
    </xf>
    <xf numFmtId="0" fontId="19" fillId="3" borderId="22" xfId="147" applyFont="1" applyFill="1" applyBorder="1" applyAlignment="1">
      <alignment horizontal="center" vertical="center"/>
    </xf>
    <xf numFmtId="0" fontId="16" fillId="3" borderId="0" xfId="147" applyFont="1" applyFill="1" applyBorder="1" applyAlignment="1">
      <alignment horizontal="center" wrapText="1"/>
    </xf>
    <xf numFmtId="0" fontId="19" fillId="3" borderId="0" xfId="147" applyFont="1" applyFill="1" applyBorder="1" applyAlignment="1">
      <alignment horizontal="center" vertical="center"/>
    </xf>
    <xf numFmtId="0" fontId="19" fillId="3" borderId="0" xfId="147" applyFont="1" applyFill="1" applyBorder="1" applyAlignment="1">
      <alignment vertical="center"/>
    </xf>
    <xf numFmtId="0" fontId="19" fillId="0" borderId="13" xfId="147" applyFont="1" applyBorder="1" applyAlignment="1">
      <alignment horizontal="center"/>
    </xf>
    <xf numFmtId="0" fontId="19" fillId="0" borderId="12" xfId="147" applyFont="1" applyBorder="1" applyAlignment="1">
      <alignment horizontal="center"/>
    </xf>
    <xf numFmtId="0" fontId="16" fillId="3" borderId="2" xfId="147" applyFont="1" applyFill="1" applyBorder="1" applyAlignment="1">
      <alignment horizontal="center" wrapText="1"/>
    </xf>
    <xf numFmtId="0" fontId="16" fillId="0" borderId="3" xfId="147" applyFont="1" applyBorder="1" applyAlignment="1">
      <alignment horizontal="center" wrapText="1"/>
    </xf>
    <xf numFmtId="0" fontId="16" fillId="0" borderId="6" xfId="147" applyFont="1" applyBorder="1" applyAlignment="1">
      <alignment horizontal="center" wrapText="1"/>
    </xf>
    <xf numFmtId="0" fontId="35" fillId="0" borderId="13" xfId="147" applyFont="1" applyBorder="1" applyAlignment="1">
      <alignment horizontal="center" vertical="center"/>
    </xf>
    <xf numFmtId="1" fontId="35" fillId="0" borderId="13" xfId="147" applyNumberFormat="1" applyFont="1" applyBorder="1" applyAlignment="1">
      <alignment horizontal="center" vertical="center"/>
    </xf>
    <xf numFmtId="0" fontId="16" fillId="0" borderId="15" xfId="147" applyFont="1" applyBorder="1" applyAlignment="1">
      <alignment horizontal="center" wrapText="1"/>
    </xf>
    <xf numFmtId="0" fontId="35" fillId="0" borderId="15" xfId="147" applyFont="1" applyBorder="1" applyAlignment="1">
      <alignment horizontal="center" vertical="center"/>
    </xf>
    <xf numFmtId="1" fontId="35" fillId="0" borderId="15" xfId="147" applyNumberFormat="1" applyFont="1" applyBorder="1" applyAlignment="1">
      <alignment horizontal="center" vertical="center"/>
    </xf>
    <xf numFmtId="0" fontId="16" fillId="2" borderId="2" xfId="147" applyFont="1" applyFill="1" applyBorder="1" applyAlignment="1">
      <alignment horizontal="center" wrapText="1"/>
    </xf>
    <xf numFmtId="0" fontId="16" fillId="2" borderId="4" xfId="147" applyFont="1" applyFill="1" applyBorder="1" applyAlignment="1">
      <alignment horizontal="center" wrapText="1"/>
    </xf>
    <xf numFmtId="0" fontId="16" fillId="0" borderId="15" xfId="147" applyFont="1" applyBorder="1" applyAlignment="1">
      <alignment horizontal="center" vertical="center" wrapText="1"/>
    </xf>
    <xf numFmtId="0" fontId="35" fillId="3" borderId="22" xfId="147" applyFont="1" applyFill="1" applyBorder="1" applyAlignment="1">
      <alignment horizontal="center" vertical="center"/>
    </xf>
    <xf numFmtId="15" fontId="19" fillId="3" borderId="22" xfId="147" applyNumberFormat="1" applyFont="1" applyFill="1" applyBorder="1" applyAlignment="1">
      <alignment horizontal="center" vertical="center" wrapText="1"/>
    </xf>
    <xf numFmtId="0" fontId="16" fillId="3" borderId="23" xfId="147" applyFont="1" applyFill="1" applyBorder="1" applyAlignment="1">
      <alignment horizontal="center" wrapText="1"/>
    </xf>
    <xf numFmtId="0" fontId="16" fillId="0" borderId="2" xfId="147" applyFont="1" applyBorder="1" applyAlignment="1">
      <alignment horizontal="center" vertical="center" wrapText="1"/>
    </xf>
    <xf numFmtId="0" fontId="16" fillId="0" borderId="6" xfId="147" applyFont="1" applyBorder="1" applyAlignment="1">
      <alignment horizontal="center" vertical="center" wrapText="1"/>
    </xf>
    <xf numFmtId="0" fontId="16" fillId="3" borderId="2" xfId="147" applyFont="1" applyFill="1" applyBorder="1" applyAlignment="1">
      <alignment horizontal="center" vertical="center" wrapText="1"/>
    </xf>
    <xf numFmtId="0" fontId="16" fillId="0" borderId="3" xfId="147" applyFont="1" applyBorder="1" applyAlignment="1">
      <alignment horizontal="center" vertical="center" wrapText="1"/>
    </xf>
    <xf numFmtId="0" fontId="16" fillId="0" borderId="13" xfId="147" applyFont="1" applyBorder="1" applyAlignment="1">
      <alignment horizontal="center" vertical="center" wrapText="1"/>
    </xf>
    <xf numFmtId="0" fontId="36" fillId="0" borderId="2" xfId="147" applyFont="1" applyBorder="1" applyAlignment="1">
      <alignment horizontal="center" vertical="center"/>
    </xf>
    <xf numFmtId="0" fontId="19" fillId="0" borderId="3" xfId="147" applyFont="1" applyBorder="1" applyAlignment="1">
      <alignment horizontal="center" vertical="center"/>
    </xf>
    <xf numFmtId="0" fontId="16" fillId="0" borderId="4" xfId="147" applyFont="1" applyBorder="1" applyAlignment="1">
      <alignment horizontal="center" vertical="center" wrapText="1"/>
    </xf>
    <xf numFmtId="0" fontId="16" fillId="0" borderId="2" xfId="147" applyFont="1" applyFill="1" applyBorder="1" applyAlignment="1">
      <alignment horizontal="center" wrapText="1"/>
    </xf>
    <xf numFmtId="0" fontId="35" fillId="0" borderId="2" xfId="147" applyFont="1" applyFill="1" applyBorder="1" applyAlignment="1">
      <alignment horizontal="center" vertical="center"/>
    </xf>
    <xf numFmtId="1" fontId="35" fillId="0" borderId="2" xfId="147" applyNumberFormat="1" applyFont="1" applyFill="1" applyBorder="1" applyAlignment="1">
      <alignment horizontal="center" vertical="center"/>
    </xf>
    <xf numFmtId="0" fontId="17" fillId="0" borderId="2" xfId="147" applyFont="1" applyFill="1" applyBorder="1" applyAlignment="1">
      <alignment horizontal="center" vertical="center"/>
    </xf>
    <xf numFmtId="165" fontId="18" fillId="0" borderId="1" xfId="147" applyNumberFormat="1" applyFont="1" applyFill="1" applyBorder="1" applyAlignment="1">
      <alignment horizontal="center" vertical="center" wrapText="1"/>
    </xf>
    <xf numFmtId="0" fontId="19" fillId="3" borderId="22" xfId="147" applyFont="1" applyFill="1" applyBorder="1" applyAlignment="1">
      <alignment vertical="center"/>
    </xf>
    <xf numFmtId="0" fontId="19" fillId="3" borderId="28" xfId="147" applyFont="1" applyFill="1" applyBorder="1" applyAlignment="1">
      <alignment vertical="center"/>
    </xf>
    <xf numFmtId="0" fontId="35" fillId="0" borderId="2" xfId="147" applyFont="1" applyBorder="1" applyAlignment="1">
      <alignment horizontal="center" wrapText="1"/>
    </xf>
    <xf numFmtId="0" fontId="88" fillId="0" borderId="2" xfId="147" applyFont="1" applyBorder="1" applyAlignment="1">
      <alignment horizontal="center" vertical="center"/>
    </xf>
    <xf numFmtId="165" fontId="87" fillId="0" borderId="1" xfId="147" applyNumberFormat="1" applyFont="1" applyBorder="1" applyAlignment="1">
      <alignment horizontal="center" vertical="center" wrapText="1"/>
    </xf>
    <xf numFmtId="0" fontId="35" fillId="0" borderId="3" xfId="147" applyFont="1" applyBorder="1" applyAlignment="1">
      <alignment horizontal="center" vertical="center" wrapText="1"/>
    </xf>
    <xf numFmtId="0" fontId="35" fillId="0" borderId="6" xfId="147" applyFont="1" applyBorder="1" applyAlignment="1">
      <alignment horizontal="center" wrapText="1"/>
    </xf>
    <xf numFmtId="165" fontId="18" fillId="0" borderId="12" xfId="147" applyNumberFormat="1" applyFont="1" applyBorder="1" applyAlignment="1">
      <alignment vertical="center" wrapText="1"/>
    </xf>
    <xf numFmtId="165" fontId="18" fillId="0" borderId="1" xfId="147" applyNumberFormat="1" applyFont="1" applyBorder="1" applyAlignment="1">
      <alignment vertical="center" wrapText="1"/>
    </xf>
    <xf numFmtId="0" fontId="35" fillId="0" borderId="2" xfId="147" applyFont="1" applyBorder="1" applyAlignment="1">
      <alignment horizontal="center" vertical="center" wrapText="1"/>
    </xf>
    <xf numFmtId="0" fontId="16" fillId="0" borderId="2" xfId="147" applyFont="1" applyFill="1" applyBorder="1" applyAlignment="1">
      <alignment horizontal="center" vertical="center" wrapText="1"/>
    </xf>
    <xf numFmtId="0" fontId="37" fillId="0" borderId="2" xfId="147" applyFont="1" applyBorder="1" applyAlignment="1">
      <alignment horizontal="center" vertical="center"/>
    </xf>
    <xf numFmtId="0" fontId="35" fillId="3" borderId="2" xfId="147" applyFont="1" applyFill="1" applyBorder="1" applyAlignment="1">
      <alignment horizontal="center" vertical="center" wrapText="1"/>
    </xf>
    <xf numFmtId="0" fontId="35" fillId="0" borderId="15" xfId="147" applyFont="1" applyBorder="1" applyAlignment="1">
      <alignment horizontal="center" wrapText="1"/>
    </xf>
    <xf numFmtId="0" fontId="35" fillId="3" borderId="2" xfId="147" applyFont="1" applyFill="1" applyBorder="1" applyAlignment="1">
      <alignment horizontal="center" wrapText="1"/>
    </xf>
    <xf numFmtId="0" fontId="35" fillId="2" borderId="2" xfId="147" applyFont="1" applyFill="1" applyBorder="1" applyAlignment="1">
      <alignment horizontal="center" wrapText="1"/>
    </xf>
    <xf numFmtId="0" fontId="35" fillId="0" borderId="3" xfId="147" applyFont="1" applyBorder="1" applyAlignment="1">
      <alignment horizontal="center" wrapText="1"/>
    </xf>
    <xf numFmtId="0" fontId="35" fillId="32" borderId="6" xfId="147" applyFont="1" applyFill="1" applyBorder="1" applyAlignment="1">
      <alignment horizontal="center" wrapText="1"/>
    </xf>
    <xf numFmtId="1" fontId="35" fillId="32" borderId="6" xfId="147" applyNumberFormat="1" applyFont="1" applyFill="1" applyBorder="1" applyAlignment="1">
      <alignment horizontal="center" vertical="center"/>
    </xf>
    <xf numFmtId="0" fontId="17" fillId="32" borderId="6" xfId="147" applyFont="1" applyFill="1" applyBorder="1" applyAlignment="1">
      <alignment horizontal="center" vertical="center"/>
    </xf>
    <xf numFmtId="165" fontId="18" fillId="32" borderId="5" xfId="147" applyNumberFormat="1" applyFont="1" applyFill="1" applyBorder="1" applyAlignment="1">
      <alignment horizontal="center" vertical="center" wrapText="1"/>
    </xf>
    <xf numFmtId="0" fontId="16" fillId="33" borderId="4" xfId="147" applyFont="1" applyFill="1" applyBorder="1" applyAlignment="1">
      <alignment horizontal="center" wrapText="1"/>
    </xf>
    <xf numFmtId="0" fontId="17" fillId="33" borderId="2" xfId="147" applyFont="1" applyFill="1" applyBorder="1" applyAlignment="1">
      <alignment horizontal="center" vertical="center"/>
    </xf>
    <xf numFmtId="0" fontId="37" fillId="0" borderId="3" xfId="147" applyFont="1" applyBorder="1" applyAlignment="1">
      <alignment horizontal="center" vertical="center"/>
    </xf>
    <xf numFmtId="0" fontId="37" fillId="0" borderId="13" xfId="147" applyFont="1" applyBorder="1" applyAlignment="1">
      <alignment horizontal="center" vertical="center"/>
    </xf>
    <xf numFmtId="0" fontId="37" fillId="0" borderId="15" xfId="147" applyFont="1" applyBorder="1" applyAlignment="1">
      <alignment horizontal="center" vertical="center"/>
    </xf>
    <xf numFmtId="0" fontId="35" fillId="0" borderId="6" xfId="147" applyFont="1" applyBorder="1" applyAlignment="1">
      <alignment horizontal="center" vertical="center" wrapText="1"/>
    </xf>
    <xf numFmtId="0" fontId="17" fillId="0" borderId="2" xfId="147" applyFont="1" applyBorder="1" applyAlignment="1">
      <alignment horizontal="center" vertical="center" wrapText="1"/>
    </xf>
    <xf numFmtId="0" fontId="16" fillId="33" borderId="2" xfId="147" applyFont="1" applyFill="1" applyBorder="1" applyAlignment="1">
      <alignment horizontal="center" wrapText="1"/>
    </xf>
    <xf numFmtId="0" fontId="35" fillId="3" borderId="13" xfId="147" applyFont="1" applyFill="1" applyBorder="1" applyAlignment="1">
      <alignment horizontal="center" vertical="center"/>
    </xf>
    <xf numFmtId="1" fontId="35" fillId="3" borderId="13" xfId="147" applyNumberFormat="1" applyFont="1" applyFill="1" applyBorder="1" applyAlignment="1">
      <alignment horizontal="center" vertical="center"/>
    </xf>
    <xf numFmtId="0" fontId="17" fillId="3" borderId="13" xfId="147" applyFont="1" applyFill="1" applyBorder="1" applyAlignment="1">
      <alignment horizontal="center" vertical="center"/>
    </xf>
    <xf numFmtId="165" fontId="18" fillId="3" borderId="12" xfId="147" applyNumberFormat="1" applyFont="1" applyFill="1" applyBorder="1" applyAlignment="1">
      <alignment horizontal="center" vertical="center" wrapText="1"/>
    </xf>
    <xf numFmtId="0" fontId="17" fillId="2" borderId="6" xfId="147" applyFont="1" applyFill="1" applyBorder="1" applyAlignment="1">
      <alignment horizontal="center" vertical="center"/>
    </xf>
    <xf numFmtId="165" fontId="18" fillId="0" borderId="61" xfId="147" applyNumberFormat="1" applyFont="1" applyBorder="1" applyAlignment="1">
      <alignment vertical="center" wrapText="1"/>
    </xf>
    <xf numFmtId="0" fontId="35" fillId="0" borderId="13" xfId="147" applyFont="1" applyBorder="1" applyAlignment="1">
      <alignment horizontal="center" wrapText="1"/>
    </xf>
    <xf numFmtId="0" fontId="35" fillId="3" borderId="15" xfId="147" applyFont="1" applyFill="1" applyBorder="1" applyAlignment="1">
      <alignment horizontal="center" wrapText="1"/>
    </xf>
    <xf numFmtId="0" fontId="35" fillId="3" borderId="15" xfId="147" applyFont="1" applyFill="1" applyBorder="1" applyAlignment="1">
      <alignment horizontal="center" vertical="center"/>
    </xf>
    <xf numFmtId="1" fontId="35" fillId="3" borderId="15" xfId="147" applyNumberFormat="1" applyFont="1" applyFill="1" applyBorder="1" applyAlignment="1">
      <alignment horizontal="center" vertical="center"/>
    </xf>
    <xf numFmtId="0" fontId="17" fillId="3" borderId="15" xfId="147" applyFont="1" applyFill="1" applyBorder="1" applyAlignment="1">
      <alignment horizontal="center" vertical="center"/>
    </xf>
    <xf numFmtId="165" fontId="18" fillId="3" borderId="14" xfId="147" applyNumberFormat="1" applyFont="1" applyFill="1" applyBorder="1" applyAlignment="1">
      <alignment horizontal="center" vertical="center" wrapText="1"/>
    </xf>
    <xf numFmtId="0" fontId="16" fillId="2" borderId="3" xfId="147" applyFont="1" applyFill="1" applyBorder="1" applyAlignment="1">
      <alignment horizontal="center" wrapText="1"/>
    </xf>
    <xf numFmtId="0" fontId="17" fillId="2" borderId="10" xfId="147" applyFont="1" applyFill="1" applyBorder="1" applyAlignment="1">
      <alignment horizontal="center" vertical="center"/>
    </xf>
    <xf numFmtId="0" fontId="17" fillId="2" borderId="3" xfId="147" applyFont="1" applyFill="1" applyBorder="1" applyAlignment="1">
      <alignment horizontal="center" vertical="center"/>
    </xf>
    <xf numFmtId="0" fontId="38" fillId="2" borderId="3" xfId="147" applyFont="1" applyFill="1" applyBorder="1" applyAlignment="1">
      <alignment horizontal="center" vertical="center"/>
    </xf>
    <xf numFmtId="1" fontId="38" fillId="2" borderId="3" xfId="147" applyNumberFormat="1" applyFont="1" applyFill="1" applyBorder="1" applyAlignment="1">
      <alignment horizontal="center" vertical="center"/>
    </xf>
    <xf numFmtId="0" fontId="38" fillId="2" borderId="40" xfId="147" applyFont="1" applyFill="1" applyBorder="1" applyAlignment="1">
      <alignment horizontal="center" vertical="center"/>
    </xf>
    <xf numFmtId="165" fontId="18" fillId="2" borderId="11" xfId="147" applyNumberFormat="1" applyFont="1" applyFill="1" applyBorder="1" applyAlignment="1">
      <alignment horizontal="center" vertical="center" wrapText="1"/>
    </xf>
    <xf numFmtId="0" fontId="38" fillId="0" borderId="6" xfId="147" applyFont="1" applyBorder="1" applyAlignment="1">
      <alignment horizontal="center" vertical="center"/>
    </xf>
    <xf numFmtId="1" fontId="38" fillId="0" borderId="6" xfId="147" applyNumberFormat="1" applyFont="1" applyBorder="1" applyAlignment="1">
      <alignment horizontal="center" vertical="center"/>
    </xf>
    <xf numFmtId="0" fontId="16" fillId="0" borderId="31" xfId="147" applyFont="1" applyBorder="1" applyAlignment="1">
      <alignment horizontal="center" wrapText="1"/>
    </xf>
    <xf numFmtId="0" fontId="17" fillId="0" borderId="31" xfId="147" applyFont="1" applyBorder="1" applyAlignment="1">
      <alignment horizontal="center" vertical="center"/>
    </xf>
    <xf numFmtId="165" fontId="18" fillId="0" borderId="30" xfId="147" applyNumberFormat="1" applyFont="1" applyBorder="1" applyAlignment="1">
      <alignment horizontal="center" vertical="center" wrapText="1"/>
    </xf>
    <xf numFmtId="20" fontId="89" fillId="34" borderId="2" xfId="51" applyNumberFormat="1" applyFont="1" applyFill="1" applyBorder="1" applyAlignment="1">
      <alignment vertical="center"/>
    </xf>
    <xf numFmtId="0" fontId="90" fillId="3" borderId="20" xfId="10126" applyNumberFormat="1" applyFont="1" applyFill="1" applyBorder="1" applyAlignment="1">
      <alignment vertical="center"/>
    </xf>
    <xf numFmtId="9" fontId="90" fillId="3" borderId="27" xfId="10126" applyNumberFormat="1" applyFont="1" applyFill="1" applyBorder="1" applyAlignment="1">
      <alignment vertical="center"/>
    </xf>
    <xf numFmtId="0" fontId="89" fillId="34" borderId="2" xfId="10126" applyNumberFormat="1" applyFont="1" applyFill="1" applyBorder="1" applyAlignment="1">
      <alignment vertical="center"/>
    </xf>
    <xf numFmtId="1" fontId="38" fillId="0" borderId="3" xfId="147" applyNumberFormat="1" applyFont="1" applyBorder="1" applyAlignment="1">
      <alignment horizontal="center" vertical="center"/>
    </xf>
    <xf numFmtId="0" fontId="16" fillId="2" borderId="13" xfId="147" applyFont="1" applyFill="1" applyBorder="1" applyAlignment="1">
      <alignment horizontal="center" wrapText="1"/>
    </xf>
    <xf numFmtId="0" fontId="17" fillId="2" borderId="13" xfId="147" applyFont="1" applyFill="1" applyBorder="1" applyAlignment="1">
      <alignment horizontal="center" vertical="center"/>
    </xf>
    <xf numFmtId="14" fontId="17" fillId="0" borderId="2" xfId="147" applyNumberFormat="1" applyFont="1" applyBorder="1" applyAlignment="1">
      <alignment horizontal="center" vertical="center"/>
    </xf>
    <xf numFmtId="0" fontId="16" fillId="2" borderId="2" xfId="147" applyFont="1" applyFill="1" applyBorder="1" applyAlignment="1">
      <alignment horizontal="center" vertical="center" wrapText="1"/>
    </xf>
    <xf numFmtId="1" fontId="35" fillId="2" borderId="3" xfId="147" applyNumberFormat="1" applyFont="1" applyFill="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7" fillId="2" borderId="2" xfId="147" applyFont="1" applyFill="1" applyBorder="1" applyAlignment="1">
      <alignment horizontal="center" vertical="center"/>
    </xf>
    <xf numFmtId="0" fontId="35" fillId="0" borderId="2" xfId="147" applyFont="1" applyBorder="1" applyAlignment="1">
      <alignment horizontal="center" vertical="center"/>
    </xf>
    <xf numFmtId="0" fontId="17" fillId="0" borderId="2" xfId="0" applyFont="1" applyBorder="1" applyAlignment="1">
      <alignment horizontal="center" vertical="center"/>
    </xf>
    <xf numFmtId="15" fontId="19" fillId="5" borderId="17" xfId="147" applyNumberFormat="1" applyFont="1" applyFill="1" applyBorder="1" applyAlignment="1">
      <alignment horizontal="center" vertical="center"/>
    </xf>
    <xf numFmtId="0" fontId="16" fillId="0" borderId="16" xfId="147" applyFont="1" applyBorder="1" applyAlignment="1">
      <alignment horizontal="center" wrapText="1"/>
    </xf>
    <xf numFmtId="0" fontId="19" fillId="0" borderId="4" xfId="147" applyFont="1" applyBorder="1" applyAlignment="1">
      <alignment horizontal="center"/>
    </xf>
    <xf numFmtId="0" fontId="35" fillId="0" borderId="2" xfId="147" applyFont="1" applyBorder="1" applyAlignment="1">
      <alignment horizontal="center" vertical="center"/>
    </xf>
    <xf numFmtId="0" fontId="19" fillId="3" borderId="22" xfId="147" applyFont="1" applyFill="1" applyBorder="1" applyAlignment="1">
      <alignment horizontal="center" vertical="center"/>
    </xf>
    <xf numFmtId="0" fontId="35" fillId="0" borderId="2" xfId="147" applyFont="1" applyBorder="1" applyAlignment="1">
      <alignment horizontal="center" vertical="center" wrapText="1"/>
    </xf>
    <xf numFmtId="0" fontId="19" fillId="3" borderId="0" xfId="147" applyFont="1" applyFill="1" applyBorder="1" applyAlignment="1">
      <alignment horizontal="center" vertical="center"/>
    </xf>
    <xf numFmtId="165" fontId="18" fillId="0" borderId="5" xfId="147" applyNumberFormat="1" applyFont="1" applyBorder="1" applyAlignment="1">
      <alignment horizontal="center" vertical="center" wrapText="1"/>
    </xf>
    <xf numFmtId="165" fontId="18" fillId="2" borderId="5" xfId="147" applyNumberFormat="1" applyFont="1" applyFill="1" applyBorder="1" applyAlignment="1">
      <alignment horizontal="center" vertical="center" wrapText="1"/>
    </xf>
    <xf numFmtId="165" fontId="18" fillId="2" borderId="12" xfId="147" applyNumberFormat="1" applyFont="1" applyFill="1" applyBorder="1" applyAlignment="1">
      <alignment horizontal="center" vertical="center" wrapText="1"/>
    </xf>
    <xf numFmtId="165" fontId="18" fillId="0" borderId="12" xfId="147" applyNumberFormat="1" applyFont="1" applyBorder="1" applyAlignment="1">
      <alignment horizontal="center" vertical="center" wrapText="1"/>
    </xf>
    <xf numFmtId="0" fontId="36"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6" xfId="147" applyFont="1" applyBorder="1" applyAlignment="1">
      <alignment horizontal="center" vertical="center"/>
    </xf>
    <xf numFmtId="0" fontId="17" fillId="0" borderId="13" xfId="147" applyFont="1" applyBorder="1" applyAlignment="1">
      <alignment horizontal="center" vertical="center"/>
    </xf>
    <xf numFmtId="165" fontId="18" fillId="3" borderId="5" xfId="147" applyNumberFormat="1" applyFont="1" applyFill="1" applyBorder="1" applyAlignment="1">
      <alignment horizontal="center" vertical="center" wrapText="1"/>
    </xf>
    <xf numFmtId="0" fontId="35" fillId="0" borderId="6" xfId="147" applyFont="1" applyBorder="1" applyAlignment="1">
      <alignment horizontal="center" vertical="center"/>
    </xf>
    <xf numFmtId="0" fontId="35" fillId="0" borderId="3" xfId="147" applyFont="1" applyBorder="1" applyAlignment="1">
      <alignment horizontal="center" vertical="center"/>
    </xf>
    <xf numFmtId="0" fontId="35" fillId="2" borderId="2" xfId="147" applyFont="1" applyFill="1" applyBorder="1" applyAlignment="1">
      <alignment horizontal="center" vertical="center" wrapText="1"/>
    </xf>
    <xf numFmtId="0" fontId="17" fillId="2" borderId="2" xfId="147" applyFont="1" applyFill="1" applyBorder="1" applyAlignment="1">
      <alignment horizontal="center" vertical="center"/>
    </xf>
    <xf numFmtId="0" fontId="35" fillId="2" borderId="2" xfId="147" applyFont="1" applyFill="1" applyBorder="1" applyAlignment="1">
      <alignment horizontal="center" vertical="center"/>
    </xf>
    <xf numFmtId="165" fontId="18" fillId="3" borderId="30" xfId="147" applyNumberFormat="1" applyFont="1" applyFill="1" applyBorder="1" applyAlignment="1">
      <alignment horizontal="center" vertical="center" wrapText="1"/>
    </xf>
    <xf numFmtId="1" fontId="36"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0" applyFont="1" applyBorder="1" applyAlignment="1">
      <alignment horizontal="center" vertical="center"/>
    </xf>
    <xf numFmtId="0" fontId="36" fillId="2" borderId="4" xfId="147" applyFont="1" applyFill="1" applyBorder="1" applyAlignment="1">
      <alignment horizontal="center" wrapText="1"/>
    </xf>
    <xf numFmtId="0" fontId="16" fillId="3" borderId="4" xfId="147" applyFont="1" applyFill="1" applyBorder="1" applyAlignment="1">
      <alignment horizontal="center" wrapText="1"/>
    </xf>
    <xf numFmtId="0" fontId="16" fillId="0" borderId="25" xfId="147" applyFont="1" applyBorder="1" applyAlignment="1">
      <alignment horizontal="center" wrapText="1"/>
    </xf>
    <xf numFmtId="165" fontId="18" fillId="0" borderId="5" xfId="147" applyNumberFormat="1" applyFont="1" applyBorder="1" applyAlignment="1">
      <alignment vertical="center" wrapText="1"/>
    </xf>
    <xf numFmtId="0" fontId="16" fillId="0" borderId="17" xfId="147" applyFont="1" applyBorder="1" applyAlignment="1">
      <alignment horizontal="center" vertical="center" wrapText="1"/>
    </xf>
    <xf numFmtId="0" fontId="17" fillId="0" borderId="2" xfId="147" applyFont="1" applyBorder="1" applyAlignment="1">
      <alignment horizontal="center" vertical="center"/>
    </xf>
    <xf numFmtId="0" fontId="16" fillId="2" borderId="16" xfId="147" applyFont="1" applyFill="1" applyBorder="1" applyAlignment="1">
      <alignment horizontal="center" wrapText="1"/>
    </xf>
    <xf numFmtId="0" fontId="19" fillId="0" borderId="36" xfId="147" applyFont="1" applyBorder="1" applyAlignment="1">
      <alignment horizontal="center"/>
    </xf>
    <xf numFmtId="0" fontId="16" fillId="2" borderId="6" xfId="147" applyFont="1" applyFill="1" applyBorder="1" applyAlignment="1">
      <alignment horizontal="center" wrapText="1"/>
    </xf>
    <xf numFmtId="1" fontId="35" fillId="2" borderId="6" xfId="147" applyNumberFormat="1" applyFont="1" applyFill="1" applyBorder="1" applyAlignment="1">
      <alignment horizontal="center" vertical="center"/>
    </xf>
    <xf numFmtId="1" fontId="35" fillId="2" borderId="47" xfId="147" applyNumberFormat="1" applyFont="1" applyFill="1" applyBorder="1" applyAlignment="1">
      <alignment vertical="center"/>
    </xf>
    <xf numFmtId="1" fontId="35" fillId="2" borderId="45" xfId="147" applyNumberFormat="1" applyFont="1" applyFill="1" applyBorder="1" applyAlignment="1">
      <alignment vertical="center"/>
    </xf>
    <xf numFmtId="1" fontId="36" fillId="2" borderId="2" xfId="147" applyNumberFormat="1" applyFont="1" applyFill="1" applyBorder="1" applyAlignment="1">
      <alignment horizontal="center" vertical="center"/>
    </xf>
    <xf numFmtId="0" fontId="16" fillId="0" borderId="13" xfId="147" applyFont="1" applyFill="1" applyBorder="1" applyAlignment="1">
      <alignment horizontal="center" vertical="center" wrapText="1"/>
    </xf>
    <xf numFmtId="0" fontId="16" fillId="2" borderId="13" xfId="147" applyFont="1" applyFill="1" applyBorder="1" applyAlignment="1">
      <alignment horizontal="center" vertical="center" wrapText="1"/>
    </xf>
    <xf numFmtId="0" fontId="35" fillId="0" borderId="13" xfId="147" applyFont="1" applyFill="1" applyBorder="1" applyAlignment="1">
      <alignment horizontal="center" vertical="center" wrapText="1"/>
    </xf>
    <xf numFmtId="0" fontId="35" fillId="0" borderId="19" xfId="147" applyFont="1" applyFill="1" applyBorder="1" applyAlignment="1">
      <alignment horizontal="center" vertical="center" wrapText="1"/>
    </xf>
    <xf numFmtId="0" fontId="16" fillId="0" borderId="3" xfId="147" applyFont="1" applyFill="1" applyBorder="1" applyAlignment="1">
      <alignment horizontal="center" wrapText="1"/>
    </xf>
    <xf numFmtId="165" fontId="18" fillId="3" borderId="11" xfId="147" applyNumberFormat="1" applyFont="1" applyFill="1" applyBorder="1" applyAlignment="1">
      <alignment horizontal="center" vertical="center" wrapText="1"/>
    </xf>
    <xf numFmtId="0" fontId="16" fillId="0" borderId="15" xfId="147" applyFont="1" applyFill="1" applyBorder="1" applyAlignment="1">
      <alignment horizontal="center" wrapText="1"/>
    </xf>
    <xf numFmtId="0" fontId="35" fillId="0" borderId="6" xfId="147" applyFont="1" applyFill="1" applyBorder="1" applyAlignment="1">
      <alignment horizontal="center" wrapText="1"/>
    </xf>
    <xf numFmtId="0" fontId="35" fillId="0" borderId="2" xfId="147" applyFont="1" applyFill="1" applyBorder="1" applyAlignment="1">
      <alignment horizontal="center" wrapText="1"/>
    </xf>
    <xf numFmtId="0" fontId="38" fillId="3" borderId="2" xfId="147" applyFont="1" applyFill="1" applyBorder="1" applyAlignment="1">
      <alignment horizontal="center" vertical="center"/>
    </xf>
    <xf numFmtId="0" fontId="38" fillId="0" borderId="2" xfId="147" applyFont="1" applyBorder="1" applyAlignment="1">
      <alignment horizontal="center" vertical="center"/>
    </xf>
    <xf numFmtId="0" fontId="19" fillId="2" borderId="2" xfId="147" applyFont="1" applyFill="1" applyBorder="1" applyAlignment="1">
      <alignment horizontal="center" vertical="center"/>
    </xf>
    <xf numFmtId="0" fontId="35" fillId="2" borderId="3" xfId="147" applyFont="1" applyFill="1" applyBorder="1" applyAlignment="1">
      <alignment horizontal="center" vertical="center"/>
    </xf>
    <xf numFmtId="170" fontId="35" fillId="0" borderId="2" xfId="147" applyNumberFormat="1" applyFont="1" applyBorder="1" applyAlignment="1">
      <alignment horizontal="center" vertical="center"/>
    </xf>
    <xf numFmtId="0" fontId="37" fillId="2" borderId="2" xfId="147" applyFont="1" applyFill="1" applyBorder="1" applyAlignment="1">
      <alignment horizontal="center" vertical="center"/>
    </xf>
    <xf numFmtId="0" fontId="36" fillId="2" borderId="2" xfId="147" applyFont="1" applyFill="1" applyBorder="1" applyAlignment="1">
      <alignment horizontal="center" vertical="center"/>
    </xf>
    <xf numFmtId="15" fontId="36" fillId="3" borderId="22" xfId="147" applyNumberFormat="1" applyFont="1" applyFill="1" applyBorder="1" applyAlignment="1">
      <alignment vertical="center" wrapText="1"/>
    </xf>
    <xf numFmtId="0" fontId="19" fillId="3" borderId="23" xfId="147" applyFont="1" applyFill="1" applyBorder="1" applyAlignment="1">
      <alignment vertical="center"/>
    </xf>
    <xf numFmtId="0" fontId="38" fillId="0" borderId="2" xfId="147" applyFont="1" applyBorder="1" applyAlignment="1">
      <alignment horizontal="center" wrapText="1"/>
    </xf>
    <xf numFmtId="0" fontId="38" fillId="2" borderId="2" xfId="147" applyFont="1" applyFill="1" applyBorder="1" applyAlignment="1">
      <alignment horizontal="center" vertical="center" wrapText="1"/>
    </xf>
    <xf numFmtId="0" fontId="38" fillId="2" borderId="2" xfId="147" applyFont="1" applyFill="1" applyBorder="1" applyAlignment="1">
      <alignment horizontal="center" vertical="center"/>
    </xf>
    <xf numFmtId="1" fontId="38" fillId="2" borderId="2" xfId="147" applyNumberFormat="1" applyFont="1" applyFill="1" applyBorder="1" applyAlignment="1">
      <alignment horizontal="center" vertical="center"/>
    </xf>
    <xf numFmtId="0" fontId="38" fillId="2" borderId="2" xfId="147" applyFont="1" applyFill="1" applyBorder="1" applyAlignment="1">
      <alignment horizontal="center" wrapText="1"/>
    </xf>
    <xf numFmtId="0" fontId="16" fillId="0" borderId="19" xfId="147" applyFont="1" applyBorder="1" applyAlignment="1">
      <alignment horizontal="center" wrapText="1"/>
    </xf>
    <xf numFmtId="0" fontId="38" fillId="0" borderId="3" xfId="147" applyFont="1" applyBorder="1" applyAlignment="1">
      <alignment horizontal="center" vertical="center"/>
    </xf>
    <xf numFmtId="165" fontId="18" fillId="3" borderId="12" xfId="147" applyNumberFormat="1" applyFont="1" applyFill="1" applyBorder="1" applyAlignment="1">
      <alignment vertical="center" wrapText="1"/>
    </xf>
    <xf numFmtId="15" fontId="113" fillId="3" borderId="22" xfId="147" applyNumberFormat="1" applyFont="1" applyFill="1" applyBorder="1" applyAlignment="1">
      <alignment horizontal="center" vertical="center" wrapText="1"/>
    </xf>
    <xf numFmtId="0" fontId="16" fillId="32" borderId="2" xfId="147" applyFont="1" applyFill="1" applyBorder="1" applyAlignment="1">
      <alignment horizontal="center" wrapText="1"/>
    </xf>
    <xf numFmtId="1" fontId="35" fillId="32" borderId="2" xfId="147" applyNumberFormat="1" applyFont="1" applyFill="1" applyBorder="1" applyAlignment="1">
      <alignment horizontal="center" vertical="center"/>
    </xf>
    <xf numFmtId="0" fontId="17" fillId="32" borderId="2" xfId="147" applyFont="1" applyFill="1" applyBorder="1" applyAlignment="1">
      <alignment horizontal="center" vertical="center"/>
    </xf>
    <xf numFmtId="0" fontId="16" fillId="2" borderId="3" xfId="147" applyFont="1" applyFill="1" applyBorder="1" applyAlignment="1">
      <alignment horizontal="center" vertical="center" wrapText="1"/>
    </xf>
    <xf numFmtId="0" fontId="35" fillId="33" borderId="2" xfId="147" applyFont="1" applyFill="1" applyBorder="1" applyAlignment="1">
      <alignment horizontal="center" vertical="center"/>
    </xf>
    <xf numFmtId="0" fontId="16" fillId="0" borderId="19" xfId="147" applyFont="1" applyBorder="1" applyAlignment="1">
      <alignment horizontal="center" vertical="center" wrapText="1"/>
    </xf>
    <xf numFmtId="0" fontId="17" fillId="0" borderId="6" xfId="147" applyFont="1" applyBorder="1" applyAlignment="1">
      <alignment vertical="center"/>
    </xf>
    <xf numFmtId="0" fontId="16" fillId="32" borderId="2" xfId="147" applyFont="1" applyFill="1" applyBorder="1" applyAlignment="1">
      <alignment horizontal="center" vertical="center" wrapText="1"/>
    </xf>
    <xf numFmtId="0" fontId="17" fillId="3" borderId="3" xfId="147" applyFont="1" applyFill="1" applyBorder="1" applyAlignment="1">
      <alignment horizontal="center" vertical="center"/>
    </xf>
    <xf numFmtId="0" fontId="19" fillId="0" borderId="6" xfId="147" applyFont="1" applyBorder="1" applyAlignment="1">
      <alignment horizontal="center" vertical="center"/>
    </xf>
    <xf numFmtId="0" fontId="17" fillId="3" borderId="6" xfId="147" applyFont="1" applyFill="1" applyBorder="1" applyAlignment="1">
      <alignment horizontal="center" vertical="center"/>
    </xf>
    <xf numFmtId="0" fontId="19" fillId="3" borderId="2" xfId="147" applyFont="1" applyFill="1" applyBorder="1" applyAlignment="1">
      <alignment horizontal="center"/>
    </xf>
    <xf numFmtId="1" fontId="38" fillId="3" borderId="2" xfId="147" applyNumberFormat="1" applyFont="1" applyFill="1" applyBorder="1" applyAlignment="1">
      <alignment horizontal="center" vertical="center"/>
    </xf>
    <xf numFmtId="15" fontId="36" fillId="3" borderId="0" xfId="147" applyNumberFormat="1" applyFont="1" applyFill="1" applyBorder="1" applyAlignment="1">
      <alignment vertical="center" wrapText="1"/>
    </xf>
    <xf numFmtId="0" fontId="19" fillId="3" borderId="2" xfId="147" applyFont="1" applyFill="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2" xfId="0" applyFont="1" applyBorder="1" applyAlignment="1">
      <alignment horizontal="center" vertical="center"/>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87" fillId="0" borderId="1" xfId="0" applyNumberFormat="1" applyFont="1" applyBorder="1" applyAlignment="1">
      <alignment horizontal="center" vertical="center" wrapText="1"/>
    </xf>
    <xf numFmtId="0" fontId="88" fillId="0" borderId="2" xfId="0" applyFont="1" applyBorder="1" applyAlignment="1">
      <alignment horizontal="center" vertical="center"/>
    </xf>
    <xf numFmtId="0" fontId="118" fillId="0" borderId="2" xfId="0" applyFont="1" applyBorder="1" applyAlignment="1">
      <alignment horizontal="center" wrapText="1"/>
    </xf>
    <xf numFmtId="0" fontId="100" fillId="0" borderId="2" xfId="0" applyFont="1" applyBorder="1" applyAlignment="1">
      <alignment horizont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5" fillId="0" borderId="2" xfId="0" applyFont="1" applyBorder="1" applyAlignment="1">
      <alignment horizontal="center" vertical="center"/>
    </xf>
    <xf numFmtId="0" fontId="17" fillId="0" borderId="2" xfId="0" applyFont="1" applyBorder="1" applyAlignment="1">
      <alignment horizontal="center" vertical="center"/>
    </xf>
    <xf numFmtId="0" fontId="35" fillId="0" borderId="27" xfId="0" applyFont="1" applyBorder="1" applyAlignment="1">
      <alignment vertical="center"/>
    </xf>
    <xf numFmtId="0" fontId="35" fillId="0" borderId="20" xfId="0" applyFont="1" applyBorder="1" applyAlignment="1">
      <alignment vertical="center"/>
    </xf>
    <xf numFmtId="0" fontId="17" fillId="0" borderId="2" xfId="147"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36" fillId="0" borderId="2" xfId="147" applyFont="1" applyBorder="1" applyAlignment="1">
      <alignment horizontal="center" vertical="center"/>
    </xf>
    <xf numFmtId="165" fontId="18" fillId="0" borderId="5" xfId="147" applyNumberFormat="1" applyFont="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5" fillId="0" borderId="2" xfId="147" applyFont="1" applyBorder="1" applyAlignment="1">
      <alignment horizontal="center"/>
    </xf>
    <xf numFmtId="0" fontId="17" fillId="0" borderId="2" xfId="0" applyFont="1" applyBorder="1" applyAlignment="1">
      <alignment horizontal="center" vertical="center"/>
    </xf>
    <xf numFmtId="0" fontId="35" fillId="0" borderId="2" xfId="147" applyFont="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36" fillId="0" borderId="2" xfId="147" applyFont="1" applyBorder="1" applyAlignment="1">
      <alignment horizontal="center" vertical="center"/>
    </xf>
    <xf numFmtId="0" fontId="16" fillId="0" borderId="27" xfId="147" applyFont="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36" fillId="0" borderId="2" xfId="147" applyFont="1" applyBorder="1" applyAlignment="1">
      <alignment horizontal="center" vertical="center"/>
    </xf>
    <xf numFmtId="0" fontId="45" fillId="3" borderId="23" xfId="0" applyFont="1" applyFill="1" applyBorder="1" applyAlignment="1">
      <alignment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36" fillId="0" borderId="2" xfId="147" applyFont="1" applyBorder="1" applyAlignment="1">
      <alignment horizontal="center" vertical="center"/>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36" fillId="0" borderId="2" xfId="147" applyFont="1" applyBorder="1" applyAlignment="1">
      <alignment horizontal="center" vertical="center"/>
    </xf>
    <xf numFmtId="0" fontId="35" fillId="0" borderId="2" xfId="0" applyFont="1" applyBorder="1" applyAlignment="1">
      <alignment horizontal="center" vertical="center"/>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0" fontId="35" fillId="2" borderId="2" xfId="0" applyFont="1" applyFill="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2" xfId="0" applyFont="1" applyBorder="1" applyAlignment="1">
      <alignment horizontal="center" vertical="center"/>
    </xf>
    <xf numFmtId="1" fontId="19" fillId="4" borderId="8" xfId="0" applyNumberFormat="1" applyFont="1" applyFill="1" applyBorder="1" applyAlignment="1">
      <alignment horizontal="center" vertical="center"/>
    </xf>
    <xf numFmtId="1" fontId="19" fillId="0" borderId="2" xfId="0" applyNumberFormat="1"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65" fontId="18" fillId="0" borderId="5" xfId="147" applyNumberFormat="1" applyFont="1" applyBorder="1" applyAlignment="1">
      <alignment horizontal="center" vertical="center" wrapText="1"/>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2" xfId="0" applyFont="1" applyBorder="1" applyAlignment="1">
      <alignment horizontal="center" vertical="center"/>
    </xf>
    <xf numFmtId="165" fontId="18" fillId="0" borderId="12" xfId="147" applyNumberFormat="1" applyFont="1" applyBorder="1" applyAlignment="1">
      <alignment horizontal="center" vertical="center" wrapText="1"/>
    </xf>
    <xf numFmtId="0" fontId="17" fillId="0" borderId="2" xfId="147" applyFont="1" applyBorder="1" applyAlignment="1">
      <alignment horizontal="center" vertical="center"/>
    </xf>
    <xf numFmtId="0" fontId="35" fillId="0" borderId="2" xfId="147" applyFont="1" applyBorder="1" applyAlignment="1">
      <alignment horizontal="center" vertical="center"/>
    </xf>
    <xf numFmtId="0" fontId="35" fillId="0" borderId="2" xfId="147" applyFont="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wrapText="1"/>
    </xf>
    <xf numFmtId="3"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0" applyFont="1" applyBorder="1" applyAlignment="1">
      <alignment horizontal="center" vertical="center"/>
    </xf>
    <xf numFmtId="0" fontId="123" fillId="0" borderId="2" xfId="43290" applyBorder="1" applyAlignment="1" applyProtection="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36"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6" fillId="0" borderId="2" xfId="147"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1" fontId="19" fillId="0" borderId="2" xfId="147" applyNumberFormat="1" applyFont="1" applyBorder="1" applyAlignment="1">
      <alignment horizont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0" fontId="35" fillId="0" borderId="2" xfId="147" applyFont="1" applyBorder="1" applyAlignment="1">
      <alignment horizontal="center" vertical="center"/>
    </xf>
    <xf numFmtId="0" fontId="36" fillId="0" borderId="2" xfId="147"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0" fontId="123" fillId="3" borderId="2" xfId="43290" applyFill="1" applyBorder="1" applyAlignment="1" applyProtection="1">
      <alignment horizontal="center" vertical="center"/>
    </xf>
    <xf numFmtId="0" fontId="16" fillId="0" borderId="27" xfId="147" applyFont="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36" fillId="0" borderId="2" xfId="147" applyFont="1" applyBorder="1" applyAlignment="1">
      <alignment horizontal="center" vertical="center"/>
    </xf>
    <xf numFmtId="0" fontId="17" fillId="0" borderId="2" xfId="147" applyFont="1" applyBorder="1" applyAlignment="1">
      <alignment horizontal="center" vertical="center"/>
    </xf>
    <xf numFmtId="0" fontId="35" fillId="0" borderId="2" xfId="147" applyFont="1" applyBorder="1" applyAlignment="1">
      <alignment horizontal="center" vertical="center"/>
    </xf>
    <xf numFmtId="0" fontId="36" fillId="0" borderId="2"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0" fontId="35" fillId="0" borderId="2" xfId="147" applyFont="1" applyBorder="1" applyAlignment="1">
      <alignment horizontal="center" vertical="center"/>
    </xf>
    <xf numFmtId="0" fontId="36" fillId="0" borderId="2" xfId="147"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0" fontId="35" fillId="0" borderId="27"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2" xfId="0" applyFont="1" applyBorder="1" applyAlignment="1">
      <alignment horizontal="center" vertical="center"/>
    </xf>
    <xf numFmtId="165" fontId="18" fillId="0" borderId="2" xfId="147" applyNumberFormat="1" applyFont="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35" fillId="0" borderId="2" xfId="147"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36" fillId="0" borderId="2" xfId="147" applyFont="1" applyBorder="1" applyAlignment="1">
      <alignment horizontal="center" vertical="center"/>
    </xf>
    <xf numFmtId="0" fontId="36" fillId="3" borderId="2" xfId="147" applyFont="1" applyFill="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36" fillId="0" borderId="2" xfId="147"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0" fontId="35" fillId="0" borderId="2" xfId="147" applyFont="1" applyBorder="1" applyAlignment="1">
      <alignment horizontal="center" vertical="center" wrapText="1"/>
    </xf>
    <xf numFmtId="0" fontId="35" fillId="2" borderId="2" xfId="0" applyFont="1" applyFill="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0" fontId="35" fillId="0" borderId="2" xfId="147" applyFont="1" applyBorder="1" applyAlignment="1">
      <alignment horizontal="center" vertical="center" wrapText="1"/>
    </xf>
    <xf numFmtId="165" fontId="18" fillId="0" borderId="1" xfId="147" applyNumberFormat="1" applyFont="1" applyBorder="1" applyAlignment="1">
      <alignment horizontal="center" vertical="center" wrapText="1"/>
    </xf>
    <xf numFmtId="0" fontId="35" fillId="0" borderId="27"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36" fillId="0" borderId="2" xfId="147" applyFont="1" applyBorder="1" applyAlignment="1">
      <alignment horizontal="center" vertic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6" fillId="0" borderId="2" xfId="0" applyFont="1" applyFill="1" applyBorder="1" applyAlignment="1">
      <alignment horizontal="center" vertical="center" wrapText="1"/>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0" fontId="35" fillId="2" borderId="2" xfId="0" applyFont="1" applyFill="1" applyBorder="1" applyAlignment="1">
      <alignment horizontal="center"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147" applyFont="1" applyBorder="1" applyAlignment="1">
      <alignment horizontal="center" vertical="center"/>
    </xf>
    <xf numFmtId="0" fontId="35" fillId="0" borderId="27"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2" xfId="147" applyFont="1" applyBorder="1" applyAlignment="1">
      <alignment horizontal="center" vertical="center"/>
    </xf>
    <xf numFmtId="0" fontId="35" fillId="0" borderId="2"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35" fillId="3" borderId="27" xfId="147" applyFont="1" applyFill="1" applyBorder="1" applyAlignment="1">
      <alignment horizontal="center" vertical="center"/>
    </xf>
    <xf numFmtId="0" fontId="36" fillId="0" borderId="2" xfId="147" applyFont="1" applyBorder="1" applyAlignment="1">
      <alignment horizontal="center" vertical="center"/>
    </xf>
    <xf numFmtId="165" fontId="18" fillId="3" borderId="2" xfId="147" applyNumberFormat="1" applyFont="1" applyFill="1" applyBorder="1" applyAlignment="1">
      <alignment horizontal="center" vertical="center" wrapText="1"/>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17" fillId="0" borderId="2" xfId="147" applyFont="1" applyBorder="1" applyAlignment="1">
      <alignment horizontal="center" vertical="center"/>
    </xf>
    <xf numFmtId="0" fontId="36" fillId="0" borderId="2" xfId="147" applyFont="1" applyBorder="1" applyAlignment="1">
      <alignment horizontal="center" vertical="center"/>
    </xf>
    <xf numFmtId="0" fontId="90" fillId="0" borderId="4" xfId="0" applyFont="1" applyBorder="1" applyAlignment="1">
      <alignment horizontal="center" vertical="center" wrapText="1"/>
    </xf>
    <xf numFmtId="0" fontId="100" fillId="0" borderId="26" xfId="0" applyFont="1" applyBorder="1" applyAlignment="1">
      <alignment horizontal="center"/>
    </xf>
    <xf numFmtId="0" fontId="100" fillId="0" borderId="0" xfId="0" applyFont="1" applyBorder="1" applyAlignment="1">
      <alignment horizontal="center"/>
    </xf>
    <xf numFmtId="0" fontId="17" fillId="0" borderId="2" xfId="147" applyFont="1" applyBorder="1" applyAlignment="1">
      <alignment horizontal="center" vertical="center"/>
    </xf>
    <xf numFmtId="0" fontId="35" fillId="0" borderId="27"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0" fontId="35" fillId="0" borderId="27"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17" fillId="0" borderId="2" xfId="147" applyFont="1" applyBorder="1" applyAlignment="1">
      <alignment horizontal="center" vertical="center"/>
    </xf>
    <xf numFmtId="1" fontId="35" fillId="0" borderId="6" xfId="147" applyNumberFormat="1" applyFont="1" applyBorder="1" applyAlignment="1">
      <alignment horizontal="center" vertical="center"/>
    </xf>
    <xf numFmtId="0" fontId="36" fillId="0" borderId="2" xfId="147"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147" applyFont="1" applyBorder="1" applyAlignment="1">
      <alignment horizontal="center" vertical="center"/>
    </xf>
    <xf numFmtId="0" fontId="35" fillId="0" borderId="27"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36" fillId="0" borderId="2" xfId="147" applyFont="1" applyBorder="1" applyAlignment="1">
      <alignment horizontal="center" vertical="center"/>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wrapText="1"/>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5" fillId="0" borderId="2" xfId="0" applyFont="1" applyBorder="1" applyAlignment="1">
      <alignment horizontal="center" vertical="center"/>
    </xf>
    <xf numFmtId="0" fontId="17" fillId="0" borderId="2" xfId="147"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9" fillId="0" borderId="2" xfId="147" applyFont="1" applyBorder="1" applyAlignment="1">
      <alignment horizont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147" applyFont="1" applyBorder="1" applyAlignment="1">
      <alignment horizontal="center" vertical="center"/>
    </xf>
    <xf numFmtId="0" fontId="100" fillId="0" borderId="0" xfId="0" applyFont="1"/>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0" fontId="35" fillId="0" borderId="27"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0" fontId="35" fillId="0" borderId="27"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6" fillId="0" borderId="2" xfId="147"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5" fillId="0" borderId="27"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36" fillId="0" borderId="2" xfId="147" applyFont="1" applyBorder="1" applyAlignment="1">
      <alignment horizontal="center" vertical="center"/>
    </xf>
    <xf numFmtId="0" fontId="17" fillId="0" borderId="2" xfId="147" applyFont="1" applyBorder="1" applyAlignment="1">
      <alignment horizontal="center" vertical="center"/>
    </xf>
    <xf numFmtId="0" fontId="35" fillId="0" borderId="27"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165" fontId="18" fillId="0" borderId="12" xfId="147" applyNumberFormat="1" applyFont="1" applyBorder="1" applyAlignment="1">
      <alignment horizontal="center" vertical="center" wrapText="1"/>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0" fontId="36" fillId="0" borderId="2" xfId="147" applyFont="1" applyBorder="1" applyAlignment="1">
      <alignment horizontal="center" vertical="center"/>
    </xf>
    <xf numFmtId="0" fontId="17" fillId="0" borderId="2" xfId="147" applyFont="1" applyBorder="1" applyAlignment="1">
      <alignment horizontal="center" vertical="center"/>
    </xf>
    <xf numFmtId="0" fontId="35" fillId="0" borderId="27"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36" fillId="0" borderId="2" xfId="147"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0" fontId="19" fillId="2" borderId="2" xfId="147" applyFont="1" applyFill="1" applyBorder="1" applyAlignment="1">
      <alignment horizont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165" fontId="18" fillId="2" borderId="5" xfId="147" applyNumberFormat="1" applyFont="1" applyFill="1" applyBorder="1" applyAlignment="1">
      <alignment horizontal="center" vertical="center" wrapText="1"/>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1" fontId="35" fillId="0" borderId="6" xfId="147" applyNumberFormat="1" applyFont="1" applyBorder="1" applyAlignment="1">
      <alignment horizontal="center" vertical="center"/>
    </xf>
    <xf numFmtId="165" fontId="18" fillId="0" borderId="5" xfId="147" applyNumberFormat="1" applyFont="1" applyBorder="1" applyAlignment="1">
      <alignment horizontal="center" vertical="center" wrapText="1"/>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6" xfId="147" applyFont="1" applyBorder="1" applyAlignment="1">
      <alignment horizontal="center" vertical="center"/>
    </xf>
    <xf numFmtId="0" fontId="19" fillId="0" borderId="6" xfId="147" applyFont="1" applyBorder="1" applyAlignment="1">
      <alignment horizontal="center"/>
    </xf>
    <xf numFmtId="0" fontId="35" fillId="2" borderId="6" xfId="147" applyFont="1" applyFill="1" applyBorder="1" applyAlignment="1">
      <alignment horizontal="center" vertical="center"/>
    </xf>
    <xf numFmtId="0" fontId="16" fillId="2" borderId="6" xfId="147" applyFont="1" applyFill="1" applyBorder="1" applyAlignment="1">
      <alignment horizontal="center" vertical="center" wrapText="1"/>
    </xf>
    <xf numFmtId="0" fontId="36" fillId="0" borderId="6" xfId="147" applyFont="1" applyBorder="1" applyAlignment="1">
      <alignment horizontal="center" vertical="center"/>
    </xf>
    <xf numFmtId="0" fontId="36" fillId="0" borderId="3"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0" fontId="35" fillId="0" borderId="27"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2" xfId="147" applyFont="1" applyBorder="1" applyAlignment="1">
      <alignment horizontal="center" vertical="center"/>
    </xf>
    <xf numFmtId="0" fontId="35" fillId="0" borderId="2" xfId="147" applyFont="1" applyBorder="1" applyAlignment="1">
      <alignment horizontal="center" vertical="center"/>
    </xf>
    <xf numFmtId="0" fontId="19" fillId="0" borderId="2" xfId="147" applyFont="1" applyBorder="1" applyAlignment="1">
      <alignment horizontal="center" vertical="center" wrapText="1"/>
    </xf>
    <xf numFmtId="1" fontId="35" fillId="0" borderId="2" xfId="147" applyNumberFormat="1" applyFont="1" applyBorder="1" applyAlignment="1">
      <alignment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8" fillId="0" borderId="2" xfId="147" applyFont="1" applyBorder="1" applyAlignment="1">
      <alignment horizontal="center" vertical="center" wrapText="1"/>
    </xf>
    <xf numFmtId="1" fontId="35" fillId="0" borderId="2" xfId="147" applyNumberFormat="1" applyFont="1" applyBorder="1" applyAlignment="1">
      <alignment horizontal="center" vertical="center"/>
    </xf>
    <xf numFmtId="0" fontId="35" fillId="2" borderId="2" xfId="0" applyFont="1" applyFill="1" applyBorder="1" applyAlignment="1">
      <alignment horizontal="center" vertical="center"/>
    </xf>
    <xf numFmtId="0" fontId="35" fillId="0" borderId="19" xfId="147" applyFont="1" applyBorder="1" applyAlignment="1">
      <alignment horizontal="center" wrapText="1"/>
    </xf>
    <xf numFmtId="0" fontId="17" fillId="0" borderId="2" xfId="147" applyFont="1" applyBorder="1" applyAlignment="1">
      <alignment horizontal="center" vertical="center"/>
    </xf>
    <xf numFmtId="165" fontId="18" fillId="3" borderId="12" xfId="147" applyNumberFormat="1" applyFont="1" applyFill="1" applyBorder="1" applyAlignment="1">
      <alignment horizontal="center" vertical="center" wrapText="1"/>
    </xf>
    <xf numFmtId="0" fontId="35" fillId="0" borderId="2" xfId="147" applyFont="1" applyBorder="1" applyAlignment="1">
      <alignment horizontal="center" vertical="center"/>
    </xf>
    <xf numFmtId="0" fontId="16" fillId="3" borderId="6" xfId="147" applyFont="1" applyFill="1" applyBorder="1" applyAlignment="1">
      <alignment horizontal="center" wrapText="1"/>
    </xf>
    <xf numFmtId="0" fontId="16" fillId="3" borderId="15" xfId="147" applyFont="1" applyFill="1" applyBorder="1" applyAlignment="1">
      <alignment horizontal="center" wrapText="1"/>
    </xf>
    <xf numFmtId="0" fontId="35" fillId="0" borderId="27"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6" fillId="3" borderId="13" xfId="147" applyFont="1" applyFill="1" applyBorder="1" applyAlignment="1">
      <alignment horizontal="center" vertical="center" wrapText="1"/>
    </xf>
    <xf numFmtId="0" fontId="17" fillId="0" borderId="2" xfId="147" applyFont="1" applyBorder="1" applyAlignment="1">
      <alignment horizontal="center" vertical="center"/>
    </xf>
    <xf numFmtId="0" fontId="35" fillId="0" borderId="2" xfId="147" applyFont="1" applyBorder="1" applyAlignment="1">
      <alignment horizontal="center" vertical="center"/>
    </xf>
    <xf numFmtId="0" fontId="123" fillId="2" borderId="6" xfId="43290" applyFill="1" applyBorder="1" applyAlignment="1" applyProtection="1">
      <alignment horizontal="center"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165" fontId="18" fillId="0" borderId="5" xfId="147" applyNumberFormat="1" applyFont="1" applyBorder="1" applyAlignment="1">
      <alignment horizontal="center" vertical="center" wrapText="1"/>
    </xf>
    <xf numFmtId="0" fontId="17" fillId="0" borderId="2" xfId="147" applyFont="1" applyBorder="1" applyAlignment="1">
      <alignment horizontal="center" vertical="center"/>
    </xf>
    <xf numFmtId="1" fontId="35" fillId="0" borderId="6" xfId="147" applyNumberFormat="1"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17" fillId="0" borderId="6" xfId="147" applyFont="1" applyBorder="1" applyAlignment="1">
      <alignment horizontal="center" vertical="center"/>
    </xf>
    <xf numFmtId="165" fontId="18" fillId="0" borderId="1" xfId="147" applyNumberFormat="1" applyFont="1" applyBorder="1" applyAlignment="1">
      <alignment horizontal="center" vertical="center" wrapText="1"/>
    </xf>
    <xf numFmtId="165" fontId="18" fillId="0" borderId="5" xfId="0" applyNumberFormat="1" applyFont="1" applyBorder="1" applyAlignment="1">
      <alignment horizontal="center" vertical="center" wrapText="1"/>
    </xf>
    <xf numFmtId="165" fontId="18" fillId="0" borderId="12" xfId="0" applyNumberFormat="1" applyFont="1" applyBorder="1" applyAlignment="1">
      <alignment horizontal="center" vertical="center" wrapText="1"/>
    </xf>
    <xf numFmtId="0" fontId="35" fillId="0" borderId="2" xfId="0" applyFont="1" applyBorder="1" applyAlignment="1">
      <alignment horizontal="center" vertical="center" wrapText="1"/>
    </xf>
    <xf numFmtId="165" fontId="18" fillId="0" borderId="30" xfId="0" applyNumberFormat="1" applyFont="1" applyBorder="1" applyAlignment="1">
      <alignment horizontal="center" vertical="center" wrapText="1"/>
    </xf>
    <xf numFmtId="0" fontId="17" fillId="0" borderId="6" xfId="0" applyFont="1" applyBorder="1" applyAlignment="1">
      <alignment horizontal="center" vertical="center"/>
    </xf>
    <xf numFmtId="0" fontId="17" fillId="0" borderId="13" xfId="0" applyFont="1" applyBorder="1" applyAlignment="1">
      <alignment horizontal="center" vertical="center"/>
    </xf>
    <xf numFmtId="0" fontId="35" fillId="2" borderId="2" xfId="0" applyFont="1" applyFill="1" applyBorder="1" applyAlignment="1">
      <alignment horizontal="center" vertical="center"/>
    </xf>
    <xf numFmtId="0" fontId="35" fillId="0" borderId="2" xfId="0" applyFont="1" applyBorder="1" applyAlignment="1">
      <alignment horizontal="center" vertical="center"/>
    </xf>
    <xf numFmtId="165" fontId="18" fillId="2" borderId="12" xfId="0" applyNumberFormat="1" applyFont="1" applyFill="1" applyBorder="1" applyAlignment="1">
      <alignment horizontal="center" vertical="center" wrapText="1"/>
    </xf>
    <xf numFmtId="165" fontId="18" fillId="2" borderId="5" xfId="0" applyNumberFormat="1" applyFont="1" applyFill="1" applyBorder="1" applyAlignment="1">
      <alignment horizontal="center" vertical="center" wrapText="1"/>
    </xf>
    <xf numFmtId="165" fontId="18" fillId="0" borderId="1" xfId="0" applyNumberFormat="1" applyFont="1" applyBorder="1" applyAlignment="1">
      <alignment horizontal="center" vertical="center" wrapText="1"/>
    </xf>
    <xf numFmtId="0" fontId="17" fillId="2" borderId="15" xfId="0" applyFont="1" applyFill="1" applyBorder="1" applyAlignment="1">
      <alignment horizontal="center" vertical="center"/>
    </xf>
    <xf numFmtId="0" fontId="17" fillId="0" borderId="2" xfId="0" applyFont="1" applyBorder="1" applyAlignment="1">
      <alignment horizontal="center" vertical="center"/>
    </xf>
    <xf numFmtId="0" fontId="36" fillId="0" borderId="2" xfId="0" applyFont="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15" fontId="19" fillId="5" borderId="11" xfId="0" applyNumberFormat="1" applyFont="1" applyFill="1" applyBorder="1" applyAlignment="1">
      <alignment horizontal="center" vertical="center"/>
    </xf>
    <xf numFmtId="0" fontId="19" fillId="5" borderId="3" xfId="0" applyFont="1" applyFill="1" applyBorder="1" applyAlignment="1">
      <alignment horizontal="center" vertical="center"/>
    </xf>
    <xf numFmtId="15" fontId="19" fillId="5" borderId="3" xfId="0" applyNumberFormat="1" applyFont="1" applyFill="1" applyBorder="1" applyAlignment="1">
      <alignment horizontal="center" vertical="center"/>
    </xf>
    <xf numFmtId="1" fontId="38" fillId="0" borderId="2" xfId="0" applyNumberFormat="1" applyFont="1" applyBorder="1" applyAlignment="1">
      <alignment horizontal="center" vertical="center"/>
    </xf>
    <xf numFmtId="0" fontId="17" fillId="0" borderId="2" xfId="0" applyFont="1" applyBorder="1" applyAlignment="1">
      <alignment vertical="center"/>
    </xf>
    <xf numFmtId="0" fontId="37" fillId="0" borderId="2" xfId="0" applyFont="1" applyBorder="1" applyAlignment="1">
      <alignment horizontal="center" vertical="center" wrapText="1"/>
    </xf>
    <xf numFmtId="0" fontId="37" fillId="0" borderId="2" xfId="0" applyFont="1" applyBorder="1" applyAlignment="1">
      <alignment horizontal="center" vertical="center"/>
    </xf>
    <xf numFmtId="0" fontId="37" fillId="0" borderId="6" xfId="0" applyFont="1" applyBorder="1" applyAlignment="1">
      <alignment horizontal="center" vertical="center"/>
    </xf>
    <xf numFmtId="0" fontId="37" fillId="3" borderId="3" xfId="0" applyFont="1" applyFill="1" applyBorder="1" applyAlignment="1">
      <alignment horizontal="center" vertical="center"/>
    </xf>
    <xf numFmtId="0" fontId="16" fillId="3" borderId="3" xfId="0" applyFont="1" applyFill="1" applyBorder="1" applyAlignment="1">
      <alignment horizontal="center" wrapText="1"/>
    </xf>
    <xf numFmtId="0" fontId="19" fillId="2" borderId="2" xfId="0" applyFont="1" applyFill="1" applyBorder="1" applyAlignment="1">
      <alignment horizontal="center"/>
    </xf>
    <xf numFmtId="0" fontId="37" fillId="2" borderId="2" xfId="0" applyFont="1" applyFill="1" applyBorder="1" applyAlignment="1">
      <alignment horizontal="center" vertical="center"/>
    </xf>
    <xf numFmtId="0" fontId="37" fillId="0" borderId="15" xfId="0" applyFont="1" applyBorder="1" applyAlignment="1">
      <alignment horizontal="center" vertical="center"/>
    </xf>
    <xf numFmtId="0" fontId="37" fillId="0" borderId="13" xfId="0" applyFont="1" applyBorder="1" applyAlignment="1">
      <alignment horizontal="center" vertical="center"/>
    </xf>
    <xf numFmtId="0" fontId="37" fillId="0" borderId="3" xfId="0" applyFont="1" applyBorder="1" applyAlignment="1">
      <alignment horizontal="center" vertical="center"/>
    </xf>
    <xf numFmtId="0" fontId="19" fillId="3" borderId="2" xfId="0" applyFont="1" applyFill="1" applyBorder="1" applyAlignment="1">
      <alignment horizontal="center"/>
    </xf>
    <xf numFmtId="0" fontId="37" fillId="3" borderId="2" xfId="0" applyFont="1" applyFill="1" applyBorder="1" applyAlignment="1">
      <alignment horizontal="center" vertical="center"/>
    </xf>
    <xf numFmtId="0" fontId="37" fillId="2" borderId="6" xfId="0" applyFont="1" applyFill="1" applyBorder="1" applyAlignment="1">
      <alignment horizontal="center" vertical="center"/>
    </xf>
    <xf numFmtId="0" fontId="35" fillId="0" borderId="2" xfId="0" applyFont="1" applyBorder="1" applyAlignment="1">
      <alignment horizontal="center" wrapText="1"/>
    </xf>
    <xf numFmtId="0" fontId="38" fillId="3" borderId="2" xfId="0" applyFont="1" applyFill="1" applyBorder="1" applyAlignment="1">
      <alignment horizontal="center" vertical="center"/>
    </xf>
    <xf numFmtId="1" fontId="38" fillId="3" borderId="2" xfId="0" applyNumberFormat="1" applyFont="1" applyFill="1" applyBorder="1" applyAlignment="1">
      <alignment horizontal="center" vertical="center"/>
    </xf>
    <xf numFmtId="1" fontId="37" fillId="0" borderId="2" xfId="0" applyNumberFormat="1" applyFont="1" applyBorder="1" applyAlignment="1">
      <alignment horizontal="center" vertical="center"/>
    </xf>
    <xf numFmtId="0" fontId="37" fillId="2" borderId="3" xfId="0" applyFont="1" applyFill="1" applyBorder="1" applyAlignment="1">
      <alignment horizontal="center" vertical="center"/>
    </xf>
    <xf numFmtId="15" fontId="19" fillId="5" borderId="17" xfId="0" applyNumberFormat="1" applyFont="1" applyFill="1" applyBorder="1" applyAlignment="1">
      <alignment horizontal="center" vertical="center"/>
    </xf>
    <xf numFmtId="0" fontId="16" fillId="2" borderId="4" xfId="0" applyFont="1" applyFill="1" applyBorder="1" applyAlignment="1">
      <alignment horizontal="center" vertical="center" wrapText="1"/>
    </xf>
    <xf numFmtId="0" fontId="16" fillId="0" borderId="24" xfId="0" applyFont="1" applyBorder="1" applyAlignment="1">
      <alignment horizontal="center" wrapText="1"/>
    </xf>
    <xf numFmtId="0" fontId="38" fillId="0" borderId="13" xfId="0" applyFont="1" applyBorder="1" applyAlignment="1">
      <alignment horizontal="center" vertical="center"/>
    </xf>
    <xf numFmtId="0" fontId="16" fillId="0" borderId="31" xfId="0" applyFont="1" applyBorder="1" applyAlignment="1">
      <alignment horizontal="center" wrapText="1"/>
    </xf>
    <xf numFmtId="0" fontId="17" fillId="0" borderId="31" xfId="0" applyFont="1" applyBorder="1" applyAlignment="1">
      <alignment horizontal="center" vertical="center"/>
    </xf>
    <xf numFmtId="0" fontId="16" fillId="2" borderId="3" xfId="0" applyFont="1" applyFill="1" applyBorder="1" applyAlignment="1">
      <alignment horizontal="center" vertical="center" wrapText="1"/>
    </xf>
    <xf numFmtId="1" fontId="37" fillId="2" borderId="2" xfId="0" applyNumberFormat="1" applyFont="1" applyFill="1" applyBorder="1" applyAlignment="1">
      <alignment horizontal="center" vertical="center"/>
    </xf>
    <xf numFmtId="165" fontId="18" fillId="0" borderId="2" xfId="0" applyNumberFormat="1" applyFont="1" applyBorder="1" applyAlignment="1">
      <alignment horizontal="center" vertical="center" wrapText="1"/>
    </xf>
    <xf numFmtId="0" fontId="36" fillId="2" borderId="3" xfId="0" applyFont="1" applyFill="1" applyBorder="1" applyAlignment="1">
      <alignment horizontal="center" wrapText="1"/>
    </xf>
    <xf numFmtId="165" fontId="18" fillId="33" borderId="1" xfId="0" applyNumberFormat="1" applyFont="1" applyFill="1" applyBorder="1" applyAlignment="1">
      <alignment horizontal="center" vertical="center" wrapText="1"/>
    </xf>
    <xf numFmtId="0" fontId="17" fillId="33" borderId="2" xfId="0" applyFont="1" applyFill="1" applyBorder="1" applyAlignment="1">
      <alignment horizontal="center" vertical="center"/>
    </xf>
    <xf numFmtId="0" fontId="36" fillId="2" borderId="2" xfId="0" applyFont="1" applyFill="1" applyBorder="1" applyAlignment="1">
      <alignment horizontal="center" vertical="center"/>
    </xf>
    <xf numFmtId="0" fontId="37" fillId="3" borderId="15" xfId="0" applyFont="1" applyFill="1" applyBorder="1" applyAlignment="1">
      <alignment horizontal="center" vertical="center"/>
    </xf>
    <xf numFmtId="0" fontId="16" fillId="33" borderId="2" xfId="0" applyFont="1" applyFill="1" applyBorder="1" applyAlignment="1">
      <alignment horizontal="center" wrapText="1"/>
    </xf>
    <xf numFmtId="0" fontId="35" fillId="0" borderId="3" xfId="0" applyFont="1" applyFill="1" applyBorder="1" applyAlignment="1">
      <alignment horizontal="center" wrapText="1"/>
    </xf>
    <xf numFmtId="0" fontId="35" fillId="2" borderId="2" xfId="0" applyFont="1" applyFill="1" applyBorder="1" applyAlignment="1">
      <alignment horizontal="center" wrapText="1"/>
    </xf>
    <xf numFmtId="1" fontId="17" fillId="0" borderId="13" xfId="0" applyNumberFormat="1" applyFont="1" applyBorder="1" applyAlignment="1">
      <alignment horizontal="center" vertical="center"/>
    </xf>
    <xf numFmtId="0" fontId="16" fillId="0" borderId="4" xfId="0" applyFont="1" applyFill="1" applyBorder="1" applyAlignment="1">
      <alignment horizontal="center" wrapText="1"/>
    </xf>
    <xf numFmtId="0" fontId="36" fillId="3" borderId="13" xfId="0" applyFont="1" applyFill="1" applyBorder="1" applyAlignment="1">
      <alignment horizontal="center" vertical="center"/>
    </xf>
    <xf numFmtId="0" fontId="36" fillId="3" borderId="13" xfId="0" applyFont="1" applyFill="1" applyBorder="1" applyAlignment="1">
      <alignment horizontal="center" vertical="center" wrapText="1"/>
    </xf>
    <xf numFmtId="165" fontId="18" fillId="0" borderId="12" xfId="0" applyNumberFormat="1" applyFont="1" applyBorder="1" applyAlignment="1">
      <alignment vertical="center" wrapText="1"/>
    </xf>
    <xf numFmtId="0" fontId="17" fillId="0" borderId="27" xfId="0" applyFont="1" applyBorder="1" applyAlignment="1">
      <alignment vertical="center"/>
    </xf>
    <xf numFmtId="0" fontId="17" fillId="0" borderId="20" xfId="0" applyFont="1" applyBorder="1" applyAlignment="1">
      <alignment vertical="center"/>
    </xf>
    <xf numFmtId="1" fontId="35" fillId="2" borderId="15" xfId="0" applyNumberFormat="1" applyFont="1" applyFill="1" applyBorder="1" applyAlignment="1">
      <alignment horizontal="center" vertical="center"/>
    </xf>
    <xf numFmtId="165" fontId="18" fillId="3" borderId="12" xfId="0" applyNumberFormat="1" applyFont="1" applyFill="1" applyBorder="1" applyAlignment="1">
      <alignment horizontal="center" vertical="center" wrapText="1"/>
    </xf>
    <xf numFmtId="0" fontId="17" fillId="3" borderId="13" xfId="0" applyFont="1" applyFill="1" applyBorder="1" applyAlignment="1">
      <alignment horizontal="center" vertical="center"/>
    </xf>
    <xf numFmtId="0" fontId="35" fillId="3" borderId="13" xfId="0" applyFont="1" applyFill="1" applyBorder="1" applyAlignment="1">
      <alignment horizontal="center" vertical="center"/>
    </xf>
    <xf numFmtId="1" fontId="35" fillId="3" borderId="13" xfId="0" applyNumberFormat="1" applyFont="1" applyFill="1" applyBorder="1" applyAlignment="1">
      <alignment horizontal="center" vertical="center"/>
    </xf>
    <xf numFmtId="0" fontId="16" fillId="3" borderId="13" xfId="0" applyFont="1" applyFill="1" applyBorder="1" applyAlignment="1">
      <alignment horizontal="center" vertical="center" wrapText="1"/>
    </xf>
    <xf numFmtId="0" fontId="35" fillId="2" borderId="2" xfId="0" applyFont="1" applyFill="1" applyBorder="1" applyAlignment="1">
      <alignment horizontal="center" vertical="center" wrapText="1"/>
    </xf>
    <xf numFmtId="15" fontId="24" fillId="0" borderId="73" xfId="147" applyNumberFormat="1" applyFont="1" applyBorder="1" applyAlignment="1">
      <alignment vertical="center"/>
    </xf>
    <xf numFmtId="15" fontId="24" fillId="0" borderId="46" xfId="147" applyNumberFormat="1" applyFont="1" applyBorder="1" applyAlignment="1">
      <alignment vertical="center"/>
    </xf>
    <xf numFmtId="15" fontId="24" fillId="0" borderId="72" xfId="147" applyNumberFormat="1" applyFont="1" applyBorder="1" applyAlignment="1">
      <alignment vertical="center"/>
    </xf>
    <xf numFmtId="0" fontId="16" fillId="0" borderId="23" xfId="147" applyFont="1" applyBorder="1" applyAlignment="1">
      <alignment horizontal="center" vertical="center" wrapText="1"/>
    </xf>
    <xf numFmtId="0" fontId="16" fillId="0" borderId="21" xfId="147" applyFont="1" applyBorder="1" applyAlignment="1">
      <alignment horizontal="center" vertical="center" wrapText="1"/>
    </xf>
    <xf numFmtId="0" fontId="35" fillId="0" borderId="4" xfId="147" applyFont="1" applyBorder="1" applyAlignment="1">
      <alignment horizontal="center" vertical="center" wrapText="1"/>
    </xf>
    <xf numFmtId="0" fontId="16" fillId="0" borderId="16" xfId="147" applyFont="1" applyBorder="1" applyAlignment="1">
      <alignment horizontal="center" vertical="center" wrapText="1"/>
    </xf>
    <xf numFmtId="0" fontId="16" fillId="0" borderId="80" xfId="147" applyFont="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0" fontId="35" fillId="0" borderId="27"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165" fontId="18" fillId="0" borderId="12" xfId="0" applyNumberFormat="1" applyFont="1" applyBorder="1" applyAlignment="1">
      <alignment horizontal="center" vertical="center" wrapText="1"/>
    </xf>
    <xf numFmtId="0" fontId="35" fillId="0" borderId="2" xfId="0" applyFont="1" applyBorder="1" applyAlignment="1">
      <alignment horizontal="center" vertical="center"/>
    </xf>
    <xf numFmtId="0" fontId="17" fillId="0" borderId="13" xfId="0" applyFont="1" applyBorder="1" applyAlignment="1">
      <alignment horizontal="center" vertical="center"/>
    </xf>
    <xf numFmtId="0" fontId="35" fillId="2" borderId="2" xfId="0" applyFont="1" applyFill="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7" fillId="0" borderId="2" xfId="0" applyFont="1" applyBorder="1" applyAlignment="1">
      <alignment horizontal="center" vertical="center"/>
    </xf>
    <xf numFmtId="15" fontId="19" fillId="5" borderId="7" xfId="0" applyNumberFormat="1" applyFont="1" applyFill="1" applyBorder="1" applyAlignment="1">
      <alignment horizontal="center" vertical="center"/>
    </xf>
    <xf numFmtId="0" fontId="19" fillId="5" borderId="8" xfId="0" applyFont="1" applyFill="1" applyBorder="1" applyAlignment="1">
      <alignment horizontal="center" vertical="center"/>
    </xf>
    <xf numFmtId="15" fontId="19" fillId="5" borderId="9" xfId="0" applyNumberFormat="1" applyFont="1" applyFill="1" applyBorder="1" applyAlignment="1">
      <alignment horizontal="center" vertical="center"/>
    </xf>
    <xf numFmtId="165" fontId="18" fillId="36" borderId="1" xfId="147" applyNumberFormat="1" applyFont="1" applyFill="1" applyBorder="1" applyAlignment="1">
      <alignment horizontal="center" vertical="center" wrapText="1"/>
    </xf>
    <xf numFmtId="0" fontId="17" fillId="36" borderId="2" xfId="147" applyFont="1" applyFill="1" applyBorder="1" applyAlignment="1">
      <alignment horizontal="center" vertical="center"/>
    </xf>
    <xf numFmtId="0" fontId="35" fillId="36" borderId="2" xfId="147" applyFont="1" applyFill="1" applyBorder="1" applyAlignment="1">
      <alignment horizontal="center" vertical="center"/>
    </xf>
    <xf numFmtId="1" fontId="35" fillId="36" borderId="2" xfId="147" applyNumberFormat="1" applyFont="1" applyFill="1" applyBorder="1" applyAlignment="1">
      <alignment horizontal="center" vertical="center"/>
    </xf>
    <xf numFmtId="0" fontId="19" fillId="36" borderId="2" xfId="147" applyFont="1" applyFill="1" applyBorder="1" applyAlignment="1">
      <alignment horizontal="center" vertical="center" wrapText="1"/>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39" fillId="37" borderId="2" xfId="0" applyFont="1" applyFill="1" applyBorder="1" applyAlignment="1">
      <alignment horizontal="center" vertical="center" wrapText="1"/>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35"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0" fontId="35" fillId="0" borderId="2" xfId="0" applyFont="1" applyBorder="1" applyAlignment="1">
      <alignment horizontal="center" vertical="center"/>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0" fontId="35" fillId="0" borderId="2" xfId="0" applyFont="1" applyBorder="1" applyAlignment="1">
      <alignment horizontal="center" vertical="center"/>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5" fillId="2" borderId="2" xfId="0" applyFont="1" applyFill="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147" applyFont="1" applyBorder="1" applyAlignment="1">
      <alignment horizontal="center" vertical="center"/>
    </xf>
    <xf numFmtId="0" fontId="35" fillId="0" borderId="2" xfId="0" applyFont="1" applyBorder="1" applyAlignment="1">
      <alignment horizontal="center" vertical="center"/>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5" fillId="0" borderId="2" xfId="147" applyFont="1" applyFill="1" applyBorder="1" applyAlignment="1">
      <alignment horizontal="center" vertical="center" wrapText="1"/>
    </xf>
    <xf numFmtId="0" fontId="17" fillId="0" borderId="2" xfId="147" applyFont="1" applyBorder="1" applyAlignment="1">
      <alignment horizontal="center" vertical="center"/>
    </xf>
    <xf numFmtId="0" fontId="35"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165" fontId="18" fillId="0" borderId="12" xfId="0" applyNumberFormat="1" applyFont="1" applyBorder="1" applyAlignment="1">
      <alignment horizontal="center" vertical="center" wrapText="1"/>
    </xf>
    <xf numFmtId="1" fontId="35" fillId="0" borderId="27" xfId="0" applyNumberFormat="1" applyFont="1" applyBorder="1" applyAlignment="1">
      <alignment horizontal="center" vertical="center"/>
    </xf>
    <xf numFmtId="1" fontId="35" fillId="0" borderId="36" xfId="0" applyNumberFormat="1" applyFont="1" applyBorder="1" applyAlignment="1">
      <alignment horizontal="center" vertical="center"/>
    </xf>
    <xf numFmtId="1" fontId="35" fillId="0" borderId="20" xfId="0" applyNumberFormat="1" applyFont="1" applyBorder="1" applyAlignment="1">
      <alignment horizontal="center" vertical="center"/>
    </xf>
    <xf numFmtId="0" fontId="35" fillId="0" borderId="2" xfId="147" applyFont="1" applyFill="1" applyBorder="1" applyAlignment="1">
      <alignment horizontal="center" vertical="center" wrapText="1"/>
    </xf>
    <xf numFmtId="0" fontId="35" fillId="0" borderId="2" xfId="0" applyFont="1" applyBorder="1" applyAlignment="1">
      <alignment horizontal="center" vertical="center"/>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0" fontId="35" fillId="0" borderId="2" xfId="147" applyFont="1" applyFill="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5" fillId="2" borderId="2" xfId="0" applyFont="1" applyFill="1" applyBorder="1" applyAlignment="1">
      <alignment horizontal="center" vertical="center"/>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2" borderId="2" xfId="147" applyFont="1" applyFill="1" applyBorder="1" applyAlignment="1">
      <alignment horizont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Fill="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5" fillId="0" borderId="2" xfId="147" applyFont="1" applyFill="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Fill="1" applyBorder="1" applyAlignment="1">
      <alignment horizontal="center" vertical="center" wrapText="1"/>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35" fillId="0" borderId="2" xfId="147" applyFont="1" applyFill="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5" fillId="0" borderId="2" xfId="147" applyFont="1" applyFill="1" applyBorder="1" applyAlignment="1">
      <alignment horizontal="center" vertical="center" wrapText="1"/>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147" applyFont="1" applyBorder="1" applyAlignment="1">
      <alignment horizontal="center" vertical="center" wrapText="1"/>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5" fillId="0" borderId="2" xfId="147" applyFont="1" applyFill="1" applyBorder="1" applyAlignment="1">
      <alignment horizontal="center" vertical="center" wrapText="1"/>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0" fontId="35" fillId="0" borderId="2" xfId="147" applyFont="1" applyFill="1" applyBorder="1" applyAlignment="1">
      <alignment horizontal="center" vertical="center" wrapText="1"/>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5" fillId="0" borderId="2" xfId="147" applyFont="1" applyFill="1" applyBorder="1" applyAlignment="1">
      <alignment horizontal="center" vertical="center" wrapText="1"/>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wrapText="1"/>
    </xf>
    <xf numFmtId="0" fontId="35" fillId="0" borderId="2" xfId="147"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7" fillId="0" borderId="2" xfId="147" applyFont="1" applyBorder="1" applyAlignment="1">
      <alignment horizontal="center" vertical="center"/>
    </xf>
    <xf numFmtId="0" fontId="35" fillId="0" borderId="2" xfId="147" applyFont="1" applyFill="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5" fillId="0" borderId="2" xfId="147" applyFont="1" applyFill="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wrapText="1"/>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5" fillId="0" borderId="2" xfId="147" applyFont="1" applyFill="1" applyBorder="1" applyAlignment="1">
      <alignment horizontal="center" vertical="center" wrapText="1"/>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5" fillId="0" borderId="2" xfId="147" applyFont="1" applyFill="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1" fontId="17" fillId="2" borderId="2" xfId="0" applyNumberFormat="1" applyFont="1" applyFill="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wrapText="1"/>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wrapText="1"/>
    </xf>
    <xf numFmtId="165" fontId="18" fillId="39" borderId="1" xfId="147" applyNumberFormat="1" applyFont="1" applyFill="1" applyBorder="1" applyAlignment="1">
      <alignment horizontal="center" vertical="center" wrapText="1"/>
    </xf>
    <xf numFmtId="0" fontId="17" fillId="39" borderId="2" xfId="147" applyFont="1" applyFill="1" applyBorder="1" applyAlignment="1">
      <alignment horizontal="center" vertical="center"/>
    </xf>
    <xf numFmtId="0" fontId="35" fillId="39" borderId="2" xfId="147" applyFont="1" applyFill="1" applyBorder="1" applyAlignment="1">
      <alignment horizontal="center" vertical="center"/>
    </xf>
    <xf numFmtId="1" fontId="35" fillId="39" borderId="2" xfId="147" applyNumberFormat="1" applyFont="1" applyFill="1" applyBorder="1" applyAlignment="1">
      <alignment horizontal="center" vertical="center"/>
    </xf>
    <xf numFmtId="0" fontId="16" fillId="39" borderId="4" xfId="147" applyFont="1" applyFill="1" applyBorder="1" applyAlignment="1">
      <alignment horizontal="center" wrapText="1"/>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 fontId="35" fillId="0" borderId="2" xfId="0" applyNumberFormat="1" applyFont="1" applyBorder="1" applyAlignment="1">
      <alignment horizontal="center" vertical="center"/>
    </xf>
    <xf numFmtId="0" fontId="19" fillId="2" borderId="2" xfId="147" applyFont="1" applyFill="1" applyBorder="1" applyAlignment="1">
      <alignment horizont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1" fontId="90" fillId="0" borderId="27" xfId="0" applyNumberFormat="1" applyFont="1" applyBorder="1" applyAlignment="1">
      <alignment horizontal="center" vertical="center" wrapText="1"/>
    </xf>
    <xf numFmtId="0" fontId="17" fillId="0" borderId="2" xfId="147" applyFont="1" applyBorder="1" applyAlignment="1">
      <alignment horizontal="center" vertical="center"/>
    </xf>
    <xf numFmtId="0" fontId="90" fillId="0" borderId="2" xfId="0" applyFont="1" applyBorder="1" applyAlignment="1">
      <alignment horizontal="center" vertical="center"/>
    </xf>
    <xf numFmtId="0" fontId="118" fillId="0" borderId="4" xfId="0" applyFont="1" applyBorder="1" applyAlignment="1">
      <alignment horizontal="center" wrapText="1"/>
    </xf>
    <xf numFmtId="0" fontId="100" fillId="0" borderId="2" xfId="0" applyFont="1" applyBorder="1" applyAlignment="1">
      <alignment horizontal="center" vertical="center"/>
    </xf>
    <xf numFmtId="1" fontId="100" fillId="0" borderId="27" xfId="0" applyNumberFormat="1" applyFont="1" applyBorder="1" applyAlignment="1">
      <alignment horizontal="center" vertical="center" wrapText="1"/>
    </xf>
    <xf numFmtId="0" fontId="88" fillId="2" borderId="2" xfId="0" applyFont="1" applyFill="1" applyBorder="1" applyAlignment="1">
      <alignment horizontal="center" vertical="center"/>
    </xf>
    <xf numFmtId="0" fontId="90" fillId="2" borderId="2" xfId="0" applyFont="1" applyFill="1" applyBorder="1" applyAlignment="1">
      <alignment horizontal="center" vertical="center"/>
    </xf>
    <xf numFmtId="1" fontId="90" fillId="2" borderId="27" xfId="0" applyNumberFormat="1" applyFont="1" applyFill="1" applyBorder="1" applyAlignment="1">
      <alignment horizontal="center" vertical="center" wrapText="1"/>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1" fontId="35" fillId="33" borderId="2" xfId="0" applyNumberFormat="1" applyFont="1" applyFill="1" applyBorder="1" applyAlignment="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0" fontId="40" fillId="0" borderId="4" xfId="0" applyFont="1" applyBorder="1" applyAlignment="1">
      <alignment horizontal="center" vertical="center" wrapText="1"/>
    </xf>
    <xf numFmtId="165" fontId="18" fillId="0" borderId="5" xfId="0" applyNumberFormat="1" applyFont="1" applyBorder="1" applyAlignment="1">
      <alignment horizontal="center" vertical="center" wrapText="1"/>
    </xf>
    <xf numFmtId="0" fontId="35" fillId="0" borderId="2" xfId="0" applyFont="1" applyBorder="1" applyAlignment="1">
      <alignment horizontal="center" vertical="center"/>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Fill="1" applyBorder="1" applyAlignment="1">
      <alignment horizontal="center" vertical="center" wrapText="1"/>
    </xf>
    <xf numFmtId="0" fontId="17" fillId="0" borderId="2" xfId="0" applyFont="1" applyBorder="1" applyAlignment="1">
      <alignment horizontal="center" vertical="center"/>
    </xf>
    <xf numFmtId="0" fontId="17" fillId="0" borderId="2" xfId="0" applyFont="1" applyBorder="1" applyAlignment="1">
      <alignment horizontal="center" vertical="center"/>
    </xf>
    <xf numFmtId="165" fontId="18" fillId="0" borderId="5" xfId="147" applyNumberFormat="1" applyFont="1" applyBorder="1" applyAlignment="1">
      <alignment horizontal="center" vertical="center" wrapText="1"/>
    </xf>
    <xf numFmtId="0" fontId="17" fillId="0" borderId="2" xfId="147" applyFont="1" applyBorder="1" applyAlignment="1">
      <alignment horizontal="center" vertical="center"/>
    </xf>
    <xf numFmtId="1" fontId="35" fillId="0" borderId="6" xfId="147" applyNumberFormat="1" applyFont="1" applyBorder="1" applyAlignment="1">
      <alignment horizontal="center" vertical="center"/>
    </xf>
    <xf numFmtId="1" fontId="35" fillId="0" borderId="2" xfId="147" applyNumberFormat="1" applyFont="1" applyBorder="1" applyAlignment="1">
      <alignment horizontal="center" vertical="center"/>
    </xf>
    <xf numFmtId="165" fontId="18" fillId="3" borderId="5" xfId="147" applyNumberFormat="1" applyFont="1" applyFill="1" applyBorder="1" applyAlignment="1">
      <alignment horizontal="center" vertical="center" wrapText="1"/>
    </xf>
    <xf numFmtId="0" fontId="35" fillId="0" borderId="2" xfId="147" applyFont="1" applyBorder="1" applyAlignment="1">
      <alignment horizontal="center" vertical="center" wrapText="1"/>
    </xf>
    <xf numFmtId="0" fontId="35" fillId="0" borderId="2" xfId="147" applyFont="1" applyBorder="1" applyAlignment="1">
      <alignment horizontal="center" vertical="center"/>
    </xf>
    <xf numFmtId="0" fontId="17" fillId="0" borderId="6" xfId="147" applyFont="1" applyBorder="1" applyAlignment="1">
      <alignment horizontal="center" vertical="center"/>
    </xf>
    <xf numFmtId="0" fontId="19" fillId="3" borderId="0" xfId="147" applyFont="1" applyFill="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165" fontId="18" fillId="0" borderId="5" xfId="0" applyNumberFormat="1" applyFont="1" applyBorder="1" applyAlignment="1">
      <alignment horizontal="center" vertical="center" wrapText="1"/>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9" fillId="3" borderId="37" xfId="147" applyFont="1" applyFill="1" applyBorder="1" applyAlignment="1">
      <alignment vertical="center"/>
    </xf>
    <xf numFmtId="0" fontId="19" fillId="0" borderId="37" xfId="147" applyFont="1" applyBorder="1" applyAlignment="1">
      <alignment horizontal="center"/>
    </xf>
    <xf numFmtId="0" fontId="29" fillId="3" borderId="22" xfId="147" applyFont="1" applyFill="1" applyBorder="1" applyAlignment="1">
      <alignment horizontal="center" vertical="center"/>
    </xf>
    <xf numFmtId="0" fontId="150" fillId="3" borderId="2" xfId="43290" applyFont="1" applyFill="1" applyBorder="1" applyAlignment="1" applyProtection="1">
      <alignment horizontal="center" vertical="center"/>
    </xf>
    <xf numFmtId="0" fontId="16" fillId="0" borderId="0" xfId="147" applyFont="1" applyBorder="1" applyAlignment="1">
      <alignment horizontal="center" wrapText="1"/>
    </xf>
    <xf numFmtId="165" fontId="18" fillId="32" borderId="1" xfId="147" applyNumberFormat="1" applyFont="1" applyFill="1" applyBorder="1" applyAlignment="1">
      <alignment horizontal="center" vertical="center" wrapText="1"/>
    </xf>
    <xf numFmtId="0" fontId="150" fillId="0" borderId="2" xfId="43290" applyFont="1" applyBorder="1" applyAlignment="1" applyProtection="1">
      <alignment horizontal="center" vertical="center"/>
    </xf>
    <xf numFmtId="0" fontId="17" fillId="0" borderId="2" xfId="0" applyFont="1" applyBorder="1" applyAlignment="1">
      <alignment horizontal="center" vertical="top"/>
    </xf>
    <xf numFmtId="0" fontId="17" fillId="2" borderId="2" xfId="0" applyFont="1" applyFill="1" applyBorder="1" applyAlignment="1">
      <alignment horizontal="center" vertical="top"/>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9" fillId="3" borderId="2" xfId="147" applyFont="1" applyFill="1" applyBorder="1" applyAlignment="1">
      <alignment horizontal="center" wrapText="1"/>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36" fillId="6" borderId="20" xfId="0" applyFont="1" applyFill="1" applyBorder="1" applyAlignment="1">
      <alignment horizont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165" fontId="18" fillId="3" borderId="5" xfId="147" applyNumberFormat="1" applyFont="1" applyFill="1" applyBorder="1" applyAlignment="1">
      <alignment horizontal="center" vertical="center" wrapText="1"/>
    </xf>
    <xf numFmtId="165" fontId="18" fillId="0" borderId="12" xfId="0" applyNumberFormat="1" applyFont="1" applyBorder="1" applyAlignment="1">
      <alignment horizontal="center" vertical="center" wrapText="1"/>
    </xf>
    <xf numFmtId="0" fontId="17" fillId="0" borderId="13" xfId="0" applyFont="1" applyBorder="1" applyAlignment="1">
      <alignment horizontal="center" vertical="center"/>
    </xf>
    <xf numFmtId="0" fontId="17" fillId="0" borderId="2" xfId="0" applyFont="1" applyBorder="1" applyAlignment="1">
      <alignment horizontal="center" vertical="center"/>
    </xf>
    <xf numFmtId="0" fontId="19" fillId="0" borderId="20" xfId="147" applyFont="1" applyBorder="1" applyAlignment="1">
      <alignment horizontal="center" vertical="center"/>
    </xf>
    <xf numFmtId="0" fontId="17" fillId="0" borderId="2" xfId="147"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89" fillId="0" borderId="2" xfId="0" applyFont="1" applyBorder="1" applyAlignment="1">
      <alignment horizontal="center"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6" fillId="0" borderId="2" xfId="147" applyFont="1" applyBorder="1" applyAlignment="1">
      <alignment horizontal="center" vertical="center"/>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0" fontId="35" fillId="0" borderId="2" xfId="147" applyFont="1" applyBorder="1" applyAlignment="1">
      <alignment horizontal="center" vertical="center"/>
    </xf>
    <xf numFmtId="0" fontId="17" fillId="0" borderId="2" xfId="147" applyFont="1" applyBorder="1" applyAlignment="1">
      <alignment horizontal="center" vertical="center"/>
    </xf>
    <xf numFmtId="1" fontId="35" fillId="0" borderId="2" xfId="0" applyNumberFormat="1"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1" fontId="35" fillId="2" borderId="2" xfId="0" applyNumberFormat="1" applyFont="1" applyFill="1" applyBorder="1" applyAlignment="1">
      <alignment horizontal="center" vertical="center" wrapText="1"/>
    </xf>
    <xf numFmtId="165" fontId="18" fillId="0" borderId="5" xfId="147" applyNumberFormat="1" applyFont="1" applyBorder="1" applyAlignment="1">
      <alignment horizontal="center" vertical="center" wrapText="1"/>
    </xf>
    <xf numFmtId="1" fontId="35" fillId="0" borderId="6" xfId="147" applyNumberFormat="1" applyFont="1" applyBorder="1" applyAlignment="1">
      <alignment horizontal="center" vertical="center"/>
    </xf>
    <xf numFmtId="165" fontId="18" fillId="3" borderId="5" xfId="147" applyNumberFormat="1" applyFont="1" applyFill="1" applyBorder="1" applyAlignment="1">
      <alignment horizontal="center" vertical="center" wrapText="1"/>
    </xf>
    <xf numFmtId="0" fontId="17" fillId="0" borderId="6" xfId="147" applyFont="1" applyBorder="1" applyAlignment="1">
      <alignment horizontal="center" vertical="center"/>
    </xf>
    <xf numFmtId="1" fontId="35" fillId="0" borderId="6" xfId="147" applyNumberFormat="1" applyFont="1" applyBorder="1" applyAlignment="1">
      <alignment horizontal="center" vertical="center"/>
    </xf>
    <xf numFmtId="165" fontId="18" fillId="0" borderId="5" xfId="147" applyNumberFormat="1" applyFont="1" applyBorder="1" applyAlignment="1">
      <alignment horizontal="center" vertical="center" wrapText="1"/>
    </xf>
    <xf numFmtId="165" fontId="18" fillId="2" borderId="5" xfId="147" applyNumberFormat="1" applyFont="1" applyFill="1" applyBorder="1" applyAlignment="1">
      <alignment horizontal="center" vertical="center" wrapText="1"/>
    </xf>
    <xf numFmtId="0" fontId="17" fillId="0" borderId="6" xfId="147" applyFont="1" applyBorder="1" applyAlignment="1">
      <alignment horizontal="center" vertical="center"/>
    </xf>
    <xf numFmtId="0" fontId="35" fillId="0" borderId="6" xfId="147" applyFont="1" applyBorder="1" applyAlignment="1">
      <alignment horizontal="center" vertical="center" wrapText="1"/>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1" fontId="35" fillId="3" borderId="6" xfId="147" applyNumberFormat="1" applyFont="1" applyFill="1" applyBorder="1" applyAlignment="1">
      <alignment horizontal="center" vertical="center"/>
    </xf>
    <xf numFmtId="0" fontId="16" fillId="3" borderId="16" xfId="147" applyFont="1" applyFill="1" applyBorder="1" applyAlignment="1">
      <alignment horizontal="center" wrapText="1"/>
    </xf>
    <xf numFmtId="165" fontId="18" fillId="0" borderId="5" xfId="147" applyNumberFormat="1" applyFont="1" applyBorder="1" applyAlignment="1">
      <alignment horizontal="center" vertical="center" wrapText="1"/>
    </xf>
    <xf numFmtId="165" fontId="18" fillId="0" borderId="12" xfId="147" applyNumberFormat="1" applyFont="1" applyBorder="1" applyAlignment="1">
      <alignment horizontal="center" vertical="center" wrapText="1"/>
    </xf>
    <xf numFmtId="0" fontId="17" fillId="0" borderId="2" xfId="147" applyFont="1" applyBorder="1" applyAlignment="1">
      <alignment horizontal="center" vertical="center"/>
    </xf>
    <xf numFmtId="1" fontId="35" fillId="0" borderId="6" xfId="147" applyNumberFormat="1" applyFont="1" applyBorder="1" applyAlignment="1">
      <alignment horizontal="center" vertical="center"/>
    </xf>
    <xf numFmtId="1" fontId="35" fillId="0" borderId="2" xfId="147" applyNumberFormat="1" applyFont="1" applyBorder="1" applyAlignment="1">
      <alignment horizontal="center" vertical="center"/>
    </xf>
    <xf numFmtId="165" fontId="18" fillId="3" borderId="5" xfId="147" applyNumberFormat="1" applyFont="1" applyFill="1" applyBorder="1" applyAlignment="1">
      <alignment horizontal="center" vertical="center" wrapText="1"/>
    </xf>
    <xf numFmtId="0" fontId="35" fillId="0" borderId="2" xfId="147" applyFont="1" applyBorder="1" applyAlignment="1">
      <alignment horizontal="center" vertical="center"/>
    </xf>
    <xf numFmtId="0" fontId="17" fillId="0" borderId="6" xfId="147" applyFont="1" applyBorder="1" applyAlignment="1">
      <alignment horizontal="center" vertical="center"/>
    </xf>
    <xf numFmtId="0" fontId="17" fillId="0" borderId="13" xfId="147" applyFont="1" applyBorder="1" applyAlignment="1">
      <alignment horizontal="center" vertical="center"/>
    </xf>
    <xf numFmtId="0" fontId="35" fillId="0" borderId="15" xfId="147" applyFont="1" applyBorder="1" applyAlignment="1">
      <alignment horizontal="center" vertical="center"/>
    </xf>
    <xf numFmtId="165" fontId="18" fillId="0" borderId="1" xfId="147" applyNumberFormat="1" applyFont="1" applyBorder="1" applyAlignment="1">
      <alignment horizontal="center" vertical="center" wrapText="1"/>
    </xf>
    <xf numFmtId="165" fontId="18" fillId="2" borderId="5" xfId="0" applyNumberFormat="1" applyFont="1" applyFill="1" applyBorder="1" applyAlignment="1">
      <alignment horizontal="center" vertical="center" wrapText="1"/>
    </xf>
    <xf numFmtId="0" fontId="17" fillId="2" borderId="6" xfId="0" applyFont="1" applyFill="1" applyBorder="1" applyAlignment="1">
      <alignment horizontal="center" vertical="center"/>
    </xf>
    <xf numFmtId="0" fontId="17" fillId="2" borderId="13" xfId="0" applyFont="1" applyFill="1" applyBorder="1" applyAlignment="1">
      <alignment horizontal="center" vertical="center"/>
    </xf>
    <xf numFmtId="165" fontId="18" fillId="0" borderId="5" xfId="0" applyNumberFormat="1" applyFont="1" applyBorder="1" applyAlignment="1">
      <alignment horizontal="center" vertical="center" wrapText="1"/>
    </xf>
    <xf numFmtId="165" fontId="18" fillId="0" borderId="12" xfId="0" applyNumberFormat="1" applyFont="1" applyBorder="1" applyAlignment="1">
      <alignment horizontal="center" vertical="center" wrapText="1"/>
    </xf>
    <xf numFmtId="165" fontId="18" fillId="0" borderId="30" xfId="0" applyNumberFormat="1" applyFont="1" applyBorder="1" applyAlignment="1">
      <alignment horizontal="center" vertical="center" wrapText="1"/>
    </xf>
    <xf numFmtId="0" fontId="17" fillId="0" borderId="6" xfId="0" applyFont="1" applyBorder="1" applyAlignment="1">
      <alignment horizontal="center" vertical="center"/>
    </xf>
    <xf numFmtId="0" fontId="17" fillId="0" borderId="13" xfId="0" applyFont="1" applyBorder="1" applyAlignment="1">
      <alignment horizontal="center" vertic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3" borderId="5" xfId="0" applyNumberFormat="1" applyFont="1" applyFill="1" applyBorder="1" applyAlignment="1">
      <alignment horizontal="center" vertical="center" wrapText="1"/>
    </xf>
    <xf numFmtId="0" fontId="35" fillId="0" borderId="15" xfId="0" applyFont="1" applyBorder="1" applyAlignment="1">
      <alignment horizontal="center" vertical="center"/>
    </xf>
    <xf numFmtId="165" fontId="18" fillId="6" borderId="5" xfId="147" applyNumberFormat="1" applyFont="1" applyFill="1" applyBorder="1" applyAlignment="1">
      <alignment horizontal="center" vertical="center" wrapText="1"/>
    </xf>
    <xf numFmtId="0" fontId="17" fillId="6" borderId="6" xfId="147" applyFont="1" applyFill="1" applyBorder="1" applyAlignment="1">
      <alignment horizontal="center" vertical="center"/>
    </xf>
    <xf numFmtId="0" fontId="35" fillId="2" borderId="2" xfId="0" applyFont="1" applyFill="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3" borderId="6" xfId="147" applyFont="1" applyFill="1" applyBorder="1" applyAlignment="1">
      <alignment horizontal="center" vertical="center"/>
    </xf>
    <xf numFmtId="0" fontId="35" fillId="3" borderId="6" xfId="147" applyFont="1" applyFill="1" applyBorder="1" applyAlignment="1">
      <alignment horizontal="center" wrapText="1"/>
    </xf>
    <xf numFmtId="0" fontId="35" fillId="3" borderId="3" xfId="147" applyFont="1" applyFill="1" applyBorder="1" applyAlignment="1">
      <alignment horizontal="center" vertical="center"/>
    </xf>
    <xf numFmtId="1" fontId="35" fillId="3" borderId="3" xfId="147" applyNumberFormat="1" applyFont="1" applyFill="1" applyBorder="1" applyAlignment="1">
      <alignment horizontal="center" vertical="center"/>
    </xf>
    <xf numFmtId="0" fontId="35" fillId="2" borderId="15" xfId="147" applyFont="1" applyFill="1" applyBorder="1" applyAlignment="1">
      <alignment horizontal="center" vertical="center"/>
    </xf>
    <xf numFmtId="1" fontId="35" fillId="2" borderId="15" xfId="147" applyNumberFormat="1" applyFont="1" applyFill="1" applyBorder="1" applyAlignment="1">
      <alignment horizontal="center" vertical="center"/>
    </xf>
    <xf numFmtId="0" fontId="35" fillId="2" borderId="93" xfId="147" applyFont="1" applyFill="1" applyBorder="1" applyAlignment="1">
      <alignment horizontal="center" wrapText="1"/>
    </xf>
    <xf numFmtId="0" fontId="35" fillId="0" borderId="93" xfId="147" applyFont="1" applyBorder="1" applyAlignment="1">
      <alignment horizontal="center" wrapText="1"/>
    </xf>
    <xf numFmtId="165" fontId="18" fillId="0" borderId="95" xfId="147" applyNumberFormat="1" applyFont="1" applyBorder="1" applyAlignment="1">
      <alignment horizontal="center" vertical="center" wrapText="1"/>
    </xf>
    <xf numFmtId="165" fontId="18" fillId="2" borderId="95" xfId="147" applyNumberFormat="1" applyFont="1" applyFill="1" applyBorder="1" applyAlignment="1">
      <alignment horizontal="center" vertical="center" wrapText="1"/>
    </xf>
    <xf numFmtId="0" fontId="35" fillId="3" borderId="93" xfId="147" applyFont="1" applyFill="1" applyBorder="1" applyAlignment="1">
      <alignment horizontal="center" wrapText="1"/>
    </xf>
    <xf numFmtId="165" fontId="18" fillId="0" borderId="99" xfId="147" applyNumberFormat="1" applyFont="1" applyBorder="1" applyAlignment="1">
      <alignment horizontal="center" vertical="center" wrapText="1"/>
    </xf>
    <xf numFmtId="0" fontId="16" fillId="0" borderId="100" xfId="147" applyFont="1" applyBorder="1" applyAlignment="1">
      <alignment horizontal="center" wrapText="1"/>
    </xf>
    <xf numFmtId="165" fontId="18" fillId="0" borderId="101" xfId="147" applyNumberFormat="1" applyFont="1" applyBorder="1" applyAlignment="1">
      <alignment horizontal="center" vertical="center" wrapText="1"/>
    </xf>
    <xf numFmtId="0" fontId="35" fillId="0" borderId="102" xfId="147" applyFont="1" applyBorder="1" applyAlignment="1">
      <alignment horizontal="center" wrapText="1"/>
    </xf>
    <xf numFmtId="0" fontId="19" fillId="0" borderId="15" xfId="147" applyFont="1" applyBorder="1" applyAlignment="1">
      <alignment horizontal="center"/>
    </xf>
    <xf numFmtId="0" fontId="35" fillId="3" borderId="6" xfId="0" applyFont="1" applyFill="1" applyBorder="1" applyAlignment="1">
      <alignment horizontal="center" vertical="center"/>
    </xf>
    <xf numFmtId="1" fontId="35" fillId="3" borderId="6" xfId="0" applyNumberFormat="1" applyFont="1" applyFill="1" applyBorder="1" applyAlignment="1">
      <alignment horizontal="center" vertical="center"/>
    </xf>
    <xf numFmtId="165" fontId="18" fillId="0" borderId="86" xfId="0" applyNumberFormat="1" applyFont="1" applyBorder="1" applyAlignment="1">
      <alignment horizontal="center" vertical="center" wrapText="1"/>
    </xf>
    <xf numFmtId="0" fontId="17" fillId="0" borderId="87" xfId="0" applyFont="1" applyBorder="1" applyAlignment="1">
      <alignment horizontal="center" vertical="center"/>
    </xf>
    <xf numFmtId="0" fontId="35" fillId="0" borderId="87" xfId="0" applyFont="1" applyBorder="1" applyAlignment="1">
      <alignment horizontal="center" vertical="center"/>
    </xf>
    <xf numFmtId="1" fontId="35" fillId="0" borderId="87" xfId="0" applyNumberFormat="1" applyFont="1" applyBorder="1" applyAlignment="1">
      <alignment horizontal="center" vertical="center"/>
    </xf>
    <xf numFmtId="165" fontId="18" fillId="0" borderId="95" xfId="0" applyNumberFormat="1" applyFont="1" applyBorder="1" applyAlignment="1">
      <alignment horizontal="center" vertical="center" wrapText="1"/>
    </xf>
    <xf numFmtId="0" fontId="16" fillId="0" borderId="93" xfId="0" applyFont="1" applyBorder="1" applyAlignment="1">
      <alignment horizontal="center" wrapText="1"/>
    </xf>
    <xf numFmtId="165" fontId="18" fillId="0" borderId="96" xfId="0" applyNumberFormat="1" applyFont="1" applyBorder="1" applyAlignment="1">
      <alignment horizontal="center" vertical="center" wrapText="1"/>
    </xf>
    <xf numFmtId="0" fontId="17" fillId="0" borderId="97" xfId="0" applyFont="1" applyBorder="1" applyAlignment="1">
      <alignment horizontal="center" vertical="center"/>
    </xf>
    <xf numFmtId="0" fontId="16" fillId="2" borderId="93" xfId="0" applyFont="1" applyFill="1" applyBorder="1" applyAlignment="1">
      <alignment horizontal="center" vertical="center" wrapText="1"/>
    </xf>
    <xf numFmtId="165" fontId="18" fillId="2" borderId="95" xfId="0" applyNumberFormat="1" applyFont="1" applyFill="1" applyBorder="1" applyAlignment="1">
      <alignment horizontal="center" vertical="center" wrapText="1"/>
    </xf>
    <xf numFmtId="0" fontId="43" fillId="2" borderId="93" xfId="0" applyFont="1" applyFill="1" applyBorder="1" applyAlignment="1">
      <alignment horizontal="center" vertical="center" wrapText="1"/>
    </xf>
    <xf numFmtId="0" fontId="16" fillId="2" borderId="93" xfId="0" applyFont="1" applyFill="1" applyBorder="1" applyAlignment="1">
      <alignment horizontal="center" wrapText="1"/>
    </xf>
    <xf numFmtId="0" fontId="16" fillId="0" borderId="93" xfId="0" applyFont="1" applyBorder="1" applyAlignment="1">
      <alignment horizontal="center" vertical="center" wrapText="1"/>
    </xf>
    <xf numFmtId="0" fontId="16" fillId="2" borderId="13" xfId="0" applyFont="1" applyFill="1" applyBorder="1" applyAlignment="1">
      <alignment horizontal="center" vertical="center" wrapText="1"/>
    </xf>
    <xf numFmtId="0" fontId="35" fillId="2" borderId="6" xfId="0" applyFont="1" applyFill="1" applyBorder="1" applyAlignment="1">
      <alignment horizontal="center" wrapText="1"/>
    </xf>
    <xf numFmtId="0" fontId="35" fillId="0" borderId="93" xfId="0" applyFont="1" applyBorder="1" applyAlignment="1">
      <alignment horizontal="center" wrapText="1"/>
    </xf>
    <xf numFmtId="0" fontId="35" fillId="0" borderId="93" xfId="0" applyFont="1" applyBorder="1" applyAlignment="1">
      <alignment horizontal="center" vertical="center" wrapText="1"/>
    </xf>
    <xf numFmtId="0" fontId="35" fillId="2" borderId="93" xfId="0" applyFont="1" applyFill="1" applyBorder="1" applyAlignment="1">
      <alignment horizontal="center" wrapText="1"/>
    </xf>
    <xf numFmtId="165" fontId="87" fillId="0" borderId="95" xfId="0" applyNumberFormat="1" applyFont="1" applyBorder="1" applyAlignment="1">
      <alignment horizontal="center" vertical="center" wrapText="1"/>
    </xf>
    <xf numFmtId="0" fontId="118" fillId="0" borderId="93" xfId="0" applyFont="1" applyBorder="1" applyAlignment="1">
      <alignment horizontal="center" wrapText="1"/>
    </xf>
    <xf numFmtId="165" fontId="18" fillId="0" borderId="12" xfId="147" applyNumberFormat="1" applyFont="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165" fontId="18" fillId="2" borderId="5" xfId="147" applyNumberFormat="1" applyFont="1" applyFill="1" applyBorder="1" applyAlignment="1">
      <alignment horizontal="center" vertical="center" wrapText="1"/>
    </xf>
    <xf numFmtId="0" fontId="35" fillId="0" borderId="2" xfId="147" applyFont="1" applyBorder="1" applyAlignment="1">
      <alignment horizontal="center" vertical="center"/>
    </xf>
    <xf numFmtId="0" fontId="17" fillId="0" borderId="13"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165" fontId="18" fillId="0" borderId="94" xfId="0" applyNumberFormat="1" applyFont="1" applyBorder="1" applyAlignment="1">
      <alignment horizontal="center" vertical="center" wrapText="1"/>
    </xf>
    <xf numFmtId="165" fontId="18" fillId="0" borderId="86" xfId="147" applyNumberFormat="1" applyFont="1" applyBorder="1" applyAlignment="1">
      <alignment horizontal="center" vertical="center" wrapText="1"/>
    </xf>
    <xf numFmtId="0" fontId="17" fillId="0" borderId="87" xfId="147" applyFont="1" applyBorder="1" applyAlignment="1">
      <alignment horizontal="center" vertical="center"/>
    </xf>
    <xf numFmtId="1" fontId="35" fillId="0" borderId="87" xfId="147" applyNumberFormat="1" applyFont="1" applyBorder="1" applyAlignment="1">
      <alignment horizontal="center" vertical="center"/>
    </xf>
    <xf numFmtId="0" fontId="19" fillId="0" borderId="91" xfId="147" applyFont="1" applyBorder="1" applyAlignment="1">
      <alignment horizontal="center"/>
    </xf>
    <xf numFmtId="0" fontId="19" fillId="0" borderId="93" xfId="147" applyFont="1" applyBorder="1" applyAlignment="1">
      <alignment horizontal="center"/>
    </xf>
    <xf numFmtId="165" fontId="18" fillId="0" borderId="96" xfId="147" applyNumberFormat="1" applyFont="1" applyBorder="1" applyAlignment="1">
      <alignment horizontal="center" vertical="center" wrapText="1"/>
    </xf>
    <xf numFmtId="0" fontId="17" fillId="0" borderId="97" xfId="147" applyFont="1" applyBorder="1" applyAlignment="1">
      <alignment horizontal="center" vertical="center"/>
    </xf>
    <xf numFmtId="0" fontId="19" fillId="0" borderId="98" xfId="147" applyFont="1" applyBorder="1" applyAlignment="1">
      <alignment horizontal="center"/>
    </xf>
    <xf numFmtId="165" fontId="18" fillId="3" borderId="107" xfId="0" applyNumberFormat="1" applyFont="1" applyFill="1" applyBorder="1" applyAlignment="1">
      <alignment horizontal="center" vertical="center" wrapText="1"/>
    </xf>
    <xf numFmtId="165" fontId="18" fillId="3" borderId="95" xfId="0" applyNumberFormat="1" applyFont="1" applyFill="1" applyBorder="1" applyAlignment="1">
      <alignment horizontal="center" vertical="center" wrapText="1"/>
    </xf>
    <xf numFmtId="0" fontId="16" fillId="3" borderId="93" xfId="0" applyFont="1" applyFill="1" applyBorder="1" applyAlignment="1">
      <alignment horizontal="center" wrapText="1"/>
    </xf>
    <xf numFmtId="0" fontId="35" fillId="0" borderId="87" xfId="147" applyFont="1" applyBorder="1" applyAlignment="1">
      <alignment horizontal="center" vertical="center"/>
    </xf>
    <xf numFmtId="0" fontId="19" fillId="0" borderId="93" xfId="147" applyFont="1" applyBorder="1" applyAlignment="1">
      <alignment horizontal="center" vertical="center"/>
    </xf>
    <xf numFmtId="0" fontId="35" fillId="0" borderId="97" xfId="147" applyFont="1" applyBorder="1" applyAlignment="1">
      <alignment horizontal="center" vertical="center"/>
    </xf>
    <xf numFmtId="1" fontId="35" fillId="0" borderId="97" xfId="147"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147" applyFont="1" applyBorder="1" applyAlignment="1">
      <alignment horizontal="center" vertical="center"/>
    </xf>
    <xf numFmtId="0" fontId="17"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165" fontId="18" fillId="0" borderId="12" xfId="147" applyNumberFormat="1" applyFont="1" applyBorder="1" applyAlignment="1">
      <alignment horizontal="center" vertical="center" wrapText="1"/>
    </xf>
    <xf numFmtId="165" fontId="18" fillId="0" borderId="5" xfId="0" applyNumberFormat="1" applyFont="1" applyBorder="1" applyAlignment="1">
      <alignment horizontal="center" vertical="center" wrapText="1"/>
    </xf>
    <xf numFmtId="165" fontId="18" fillId="0" borderId="5" xfId="0" applyNumberFormat="1" applyFont="1" applyBorder="1" applyAlignment="1">
      <alignment horizontal="center" vertical="center" wrapText="1"/>
    </xf>
    <xf numFmtId="165" fontId="18" fillId="0" borderId="12" xfId="0" applyNumberFormat="1" applyFont="1" applyBorder="1" applyAlignment="1">
      <alignment horizontal="center" vertical="center" wrapText="1"/>
    </xf>
    <xf numFmtId="0" fontId="17" fillId="0" borderId="6"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0" fontId="17" fillId="0" borderId="13" xfId="147" applyFont="1" applyBorder="1" applyAlignment="1">
      <alignment horizontal="center" vertical="center"/>
    </xf>
    <xf numFmtId="0" fontId="17" fillId="0" borderId="13" xfId="0" applyFont="1" applyBorder="1" applyAlignment="1">
      <alignment horizontal="center" vertical="center"/>
    </xf>
    <xf numFmtId="0" fontId="17"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18" fillId="2" borderId="12" xfId="0" applyNumberFormat="1" applyFont="1" applyFill="1" applyBorder="1" applyAlignment="1">
      <alignment horizontal="center" vertical="center" wrapText="1"/>
    </xf>
    <xf numFmtId="0" fontId="17" fillId="2" borderId="13" xfId="0" applyFont="1" applyFill="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165" fontId="18" fillId="2" borderId="12" xfId="0" applyNumberFormat="1" applyFont="1" applyFill="1" applyBorder="1" applyAlignment="1">
      <alignment horizontal="center" vertical="center" wrapText="1"/>
    </xf>
    <xf numFmtId="0" fontId="17" fillId="2" borderId="13" xfId="0" applyFont="1" applyFill="1" applyBorder="1" applyAlignment="1">
      <alignment horizontal="center" vertical="center"/>
    </xf>
    <xf numFmtId="165" fontId="18" fillId="0" borderId="1" xfId="0" applyNumberFormat="1" applyFont="1" applyBorder="1" applyAlignment="1">
      <alignment horizontal="center" vertical="center" wrapText="1"/>
    </xf>
    <xf numFmtId="0" fontId="21" fillId="2" borderId="13" xfId="0" applyFont="1" applyFill="1" applyBorder="1" applyAlignment="1">
      <alignment horizontal="center" vertical="center" wrapText="1"/>
    </xf>
    <xf numFmtId="0" fontId="17" fillId="0" borderId="2" xfId="147" applyFont="1" applyBorder="1" applyAlignment="1">
      <alignment horizontal="center" vertical="center"/>
    </xf>
    <xf numFmtId="0" fontId="17" fillId="0" borderId="13"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165" fontId="18" fillId="0" borderId="5" xfId="0" applyNumberFormat="1" applyFont="1" applyFill="1" applyBorder="1" applyAlignment="1">
      <alignment horizontal="center" vertical="center" wrapText="1"/>
    </xf>
    <xf numFmtId="0" fontId="17" fillId="0" borderId="6" xfId="0" applyFont="1" applyFill="1" applyBorder="1" applyAlignment="1">
      <alignment horizontal="center" vertical="center"/>
    </xf>
    <xf numFmtId="0" fontId="35" fillId="0" borderId="6" xfId="0" applyFont="1" applyFill="1" applyBorder="1" applyAlignment="1">
      <alignment horizontal="center" vertical="center"/>
    </xf>
    <xf numFmtId="1" fontId="35" fillId="0" borderId="6" xfId="0" applyNumberFormat="1" applyFont="1" applyFill="1" applyBorder="1" applyAlignment="1">
      <alignment horizontal="center" vertical="center"/>
    </xf>
    <xf numFmtId="0" fontId="16" fillId="0" borderId="6" xfId="0" applyFont="1" applyFill="1" applyBorder="1" applyAlignment="1">
      <alignment horizontal="center" wrapText="1"/>
    </xf>
    <xf numFmtId="165" fontId="18" fillId="0" borderId="11" xfId="0" applyNumberFormat="1" applyFont="1" applyFill="1" applyBorder="1" applyAlignment="1">
      <alignment horizontal="center" vertical="center" wrapText="1"/>
    </xf>
    <xf numFmtId="0" fontId="17" fillId="0" borderId="3" xfId="0" applyFont="1" applyFill="1" applyBorder="1" applyAlignment="1">
      <alignment horizontal="center" vertical="center"/>
    </xf>
    <xf numFmtId="0" fontId="35" fillId="0" borderId="3" xfId="0" applyFont="1" applyFill="1" applyBorder="1" applyAlignment="1">
      <alignment horizontal="center" vertical="center"/>
    </xf>
    <xf numFmtId="1" fontId="35" fillId="0" borderId="3" xfId="0" applyNumberFormat="1" applyFont="1" applyFill="1" applyBorder="1" applyAlignment="1">
      <alignment horizontal="center" vertical="center"/>
    </xf>
    <xf numFmtId="0" fontId="16" fillId="0" borderId="3" xfId="0" applyFont="1" applyFill="1" applyBorder="1" applyAlignment="1">
      <alignment horizontal="center" wrapText="1"/>
    </xf>
    <xf numFmtId="0" fontId="36" fillId="0" borderId="2" xfId="147"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165" fontId="18" fillId="0" borderId="12" xfId="0"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13" xfId="0" applyFont="1" applyBorder="1" applyAlignment="1">
      <alignment horizontal="center" vertical="center"/>
    </xf>
    <xf numFmtId="0" fontId="35" fillId="2" borderId="2" xfId="0" applyFont="1" applyFill="1" applyBorder="1" applyAlignment="1">
      <alignment horizontal="center" vertical="center"/>
    </xf>
    <xf numFmtId="0" fontId="17" fillId="0" borderId="2" xfId="0" applyFont="1" applyBorder="1" applyAlignment="1">
      <alignment horizontal="center" vertical="center"/>
    </xf>
    <xf numFmtId="0" fontId="35" fillId="2" borderId="3" xfId="147" applyFont="1" applyFill="1" applyBorder="1" applyAlignment="1">
      <alignment horizontal="center" wrapText="1"/>
    </xf>
    <xf numFmtId="0" fontId="38" fillId="0" borderId="13" xfId="147" applyFont="1" applyBorder="1" applyAlignment="1">
      <alignment horizontal="center" vertical="center" wrapText="1"/>
    </xf>
    <xf numFmtId="0" fontId="38" fillId="0" borderId="15" xfId="147" applyFont="1" applyBorder="1" applyAlignment="1">
      <alignment horizontal="center" vertical="center" wrapText="1"/>
    </xf>
    <xf numFmtId="165" fontId="18" fillId="0" borderId="12" xfId="0" applyNumberFormat="1" applyFont="1" applyBorder="1" applyAlignment="1">
      <alignment horizontal="center" vertical="center" wrapText="1"/>
    </xf>
    <xf numFmtId="0" fontId="17" fillId="0" borderId="13" xfId="0" applyFont="1" applyBorder="1" applyAlignment="1">
      <alignment horizontal="center" vertical="center"/>
    </xf>
    <xf numFmtId="0" fontId="35" fillId="0" borderId="15" xfId="0" applyFont="1" applyBorder="1" applyAlignment="1">
      <alignment horizontal="center" vertical="center"/>
    </xf>
    <xf numFmtId="165" fontId="18" fillId="33" borderId="12" xfId="0" applyNumberFormat="1" applyFont="1" applyFill="1" applyBorder="1" applyAlignment="1">
      <alignment horizontal="center" vertical="center" wrapText="1"/>
    </xf>
    <xf numFmtId="165" fontId="18" fillId="0" borderId="101" xfId="0" applyNumberFormat="1" applyFont="1" applyBorder="1" applyAlignment="1">
      <alignment horizontal="center" vertical="center" wrapText="1"/>
    </xf>
    <xf numFmtId="0" fontId="17" fillId="33" borderId="13" xfId="0" applyFont="1" applyFill="1" applyBorder="1" applyAlignment="1">
      <alignment horizontal="center" vertical="center"/>
    </xf>
    <xf numFmtId="1" fontId="35" fillId="33" borderId="13" xfId="0" applyNumberFormat="1" applyFont="1" applyFill="1" applyBorder="1" applyAlignment="1">
      <alignment horizontal="center" vertical="center"/>
    </xf>
    <xf numFmtId="0" fontId="16" fillId="33" borderId="13" xfId="0" applyFont="1" applyFill="1" applyBorder="1" applyAlignment="1">
      <alignment horizontal="center" wrapText="1"/>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18" fillId="33" borderId="12" xfId="0" applyNumberFormat="1" applyFont="1" applyFill="1" applyBorder="1" applyAlignment="1">
      <alignment horizontal="center" vertical="center" wrapText="1"/>
    </xf>
    <xf numFmtId="165" fontId="18" fillId="33" borderId="14" xfId="0" applyNumberFormat="1" applyFont="1" applyFill="1" applyBorder="1" applyAlignment="1">
      <alignment horizontal="center" vertical="center" wrapText="1"/>
    </xf>
    <xf numFmtId="0" fontId="17" fillId="33" borderId="15" xfId="0" applyFont="1" applyFill="1" applyBorder="1" applyAlignment="1">
      <alignment horizontal="center" vertical="center"/>
    </xf>
    <xf numFmtId="1" fontId="35" fillId="33" borderId="15" xfId="0" applyNumberFormat="1" applyFont="1" applyFill="1" applyBorder="1" applyAlignment="1">
      <alignment horizontal="center" vertical="center"/>
    </xf>
    <xf numFmtId="0" fontId="16" fillId="33" borderId="15" xfId="0" applyFont="1" applyFill="1" applyBorder="1" applyAlignment="1">
      <alignment horizontal="center" wrapText="1"/>
    </xf>
    <xf numFmtId="0" fontId="17" fillId="0" borderId="2" xfId="147" applyFont="1" applyBorder="1" applyAlignment="1">
      <alignment horizontal="center" vertical="center"/>
    </xf>
    <xf numFmtId="165" fontId="18" fillId="0" borderId="12" xfId="147" applyNumberFormat="1" applyFont="1" applyBorder="1" applyAlignment="1">
      <alignment horizontal="center" vertical="center" wrapText="1"/>
    </xf>
    <xf numFmtId="0" fontId="17" fillId="0" borderId="13" xfId="147" applyFont="1" applyBorder="1" applyAlignment="1">
      <alignment horizontal="center" vertical="center"/>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7" fillId="0" borderId="2" xfId="0" applyFont="1" applyBorder="1" applyAlignment="1">
      <alignment horizontal="center" vertical="center"/>
    </xf>
    <xf numFmtId="1" fontId="35" fillId="2" borderId="13" xfId="147" applyNumberFormat="1" applyFont="1" applyFill="1" applyBorder="1" applyAlignment="1">
      <alignment horizontal="center" vertical="center"/>
    </xf>
    <xf numFmtId="0" fontId="35" fillId="2" borderId="110" xfId="147" applyFont="1" applyFill="1" applyBorder="1" applyAlignment="1">
      <alignment horizontal="center" wrapText="1"/>
    </xf>
    <xf numFmtId="165" fontId="18" fillId="0" borderId="5" xfId="147" applyNumberFormat="1" applyFont="1" applyBorder="1" applyAlignment="1">
      <alignment horizontal="center" vertical="center" wrapText="1"/>
    </xf>
    <xf numFmtId="165" fontId="18" fillId="0" borderId="12" xfId="147" applyNumberFormat="1" applyFont="1" applyBorder="1" applyAlignment="1">
      <alignment horizontal="center" vertical="center" wrapText="1"/>
    </xf>
    <xf numFmtId="0" fontId="17" fillId="0" borderId="6" xfId="147" applyFont="1" applyBorder="1" applyAlignment="1">
      <alignment horizontal="center" vertical="center"/>
    </xf>
    <xf numFmtId="0" fontId="17" fillId="0" borderId="13" xfId="147" applyFont="1" applyBorder="1" applyAlignment="1">
      <alignment horizontal="center" vertical="center"/>
    </xf>
    <xf numFmtId="165" fontId="18" fillId="0" borderId="5" xfId="0" applyNumberFormat="1" applyFont="1" applyBorder="1" applyAlignment="1">
      <alignment horizontal="center" vertical="center" wrapText="1"/>
    </xf>
    <xf numFmtId="0" fontId="17" fillId="0" borderId="6"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90" fillId="0" borderId="2" xfId="0" applyNumberFormat="1" applyFont="1" applyBorder="1" applyAlignment="1">
      <alignment horizontal="center" vertical="center"/>
    </xf>
    <xf numFmtId="165" fontId="18" fillId="0" borderId="12" xfId="147" applyNumberFormat="1" applyFont="1" applyBorder="1" applyAlignment="1">
      <alignment horizontal="center" vertical="center" wrapText="1"/>
    </xf>
    <xf numFmtId="0" fontId="17" fillId="0" borderId="2" xfId="147" applyFont="1" applyBorder="1" applyAlignment="1">
      <alignment horizontal="center" vertical="center"/>
    </xf>
    <xf numFmtId="165" fontId="18" fillId="2" borderId="12" xfId="147" applyNumberFormat="1" applyFont="1" applyFill="1" applyBorder="1" applyAlignment="1">
      <alignment horizontal="center" vertical="center" wrapText="1"/>
    </xf>
    <xf numFmtId="0" fontId="35" fillId="0" borderId="2" xfId="147" applyFont="1" applyBorder="1" applyAlignment="1">
      <alignment horizontal="center" vertical="center"/>
    </xf>
    <xf numFmtId="0" fontId="35" fillId="2" borderId="13" xfId="147" applyFont="1" applyFill="1" applyBorder="1" applyAlignment="1">
      <alignment horizontal="center" vertical="center"/>
    </xf>
    <xf numFmtId="0" fontId="17" fillId="0" borderId="13" xfId="147" applyFont="1" applyBorder="1" applyAlignment="1">
      <alignment horizontal="center" vertical="center"/>
    </xf>
    <xf numFmtId="0" fontId="35" fillId="0" borderId="15" xfId="147" applyFont="1" applyBorder="1" applyAlignment="1">
      <alignment horizontal="center" vertical="center"/>
    </xf>
    <xf numFmtId="0" fontId="35" fillId="0" borderId="15" xfId="147" applyFont="1" applyBorder="1" applyAlignment="1">
      <alignment horizontal="center" vertical="center" wrapText="1"/>
    </xf>
    <xf numFmtId="0" fontId="19" fillId="0" borderId="13" xfId="147" applyFont="1" applyBorder="1" applyAlignment="1">
      <alignment horizontal="center" vertical="center"/>
    </xf>
    <xf numFmtId="0" fontId="16" fillId="0" borderId="25" xfId="147" applyFont="1" applyBorder="1" applyAlignment="1">
      <alignment horizontal="center" vertical="center" wrapText="1"/>
    </xf>
    <xf numFmtId="0" fontId="16" fillId="0" borderId="24" xfId="147" applyFont="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1" fontId="90" fillId="3" borderId="2" xfId="0" applyNumberFormat="1" applyFont="1" applyFill="1" applyBorder="1" applyAlignment="1">
      <alignment horizontal="center" vertical="center"/>
    </xf>
    <xf numFmtId="0" fontId="90" fillId="3" borderId="4" xfId="0" applyFont="1" applyFill="1" applyBorder="1" applyAlignment="1">
      <alignment horizontal="center" vertical="center" wrapText="1"/>
    </xf>
    <xf numFmtId="0" fontId="17" fillId="0" borderId="2" xfId="147" applyFont="1" applyBorder="1" applyAlignment="1">
      <alignment horizontal="center" vertical="center"/>
    </xf>
    <xf numFmtId="0" fontId="35" fillId="2" borderId="6" xfId="147" applyFont="1" applyFill="1" applyBorder="1" applyAlignment="1">
      <alignment horizontal="center" vertical="center" wrapText="1"/>
    </xf>
    <xf numFmtId="0" fontId="17" fillId="0" borderId="2" xfId="147" applyFont="1" applyBorder="1" applyAlignment="1">
      <alignment horizontal="center" vertical="center"/>
    </xf>
    <xf numFmtId="0" fontId="17" fillId="0" borderId="2" xfId="0" applyFont="1" applyBorder="1" applyAlignment="1">
      <alignment horizontal="center" vertical="center"/>
    </xf>
    <xf numFmtId="165" fontId="18" fillId="2" borderId="12" xfId="0" applyNumberFormat="1" applyFont="1" applyFill="1" applyBorder="1" applyAlignment="1">
      <alignment horizontal="center" vertical="center" wrapText="1"/>
    </xf>
    <xf numFmtId="0" fontId="17" fillId="2" borderId="13" xfId="0" applyFont="1" applyFill="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55" fillId="42" borderId="2" xfId="147" applyFont="1" applyFill="1" applyBorder="1" applyAlignment="1">
      <alignment horizontal="center" vertical="center" wrapText="1"/>
    </xf>
    <xf numFmtId="0" fontId="156" fillId="42" borderId="2" xfId="147" applyFont="1" applyFill="1" applyBorder="1" applyAlignment="1">
      <alignment horizontal="center" vertical="center"/>
    </xf>
    <xf numFmtId="0" fontId="157" fillId="42" borderId="2" xfId="147" applyFont="1" applyFill="1" applyBorder="1" applyAlignment="1">
      <alignment horizontal="center" vertical="center" wrapText="1"/>
    </xf>
    <xf numFmtId="0" fontId="157" fillId="42" borderId="2" xfId="147" applyFont="1" applyFill="1" applyBorder="1" applyAlignment="1">
      <alignment horizontal="center" wrapText="1"/>
    </xf>
    <xf numFmtId="0" fontId="157" fillId="42" borderId="2" xfId="0" applyFont="1" applyFill="1" applyBorder="1" applyAlignment="1">
      <alignment horizontal="center" vertical="center" wrapText="1"/>
    </xf>
    <xf numFmtId="0" fontId="158" fillId="42" borderId="2" xfId="0" applyFont="1" applyFill="1" applyBorder="1" applyAlignment="1">
      <alignment horizontal="center" vertical="center" wrapText="1"/>
    </xf>
    <xf numFmtId="0" fontId="157" fillId="42" borderId="93" xfId="0" applyFont="1" applyFill="1" applyBorder="1" applyAlignment="1">
      <alignment horizontal="center" vertical="center" wrapText="1"/>
    </xf>
    <xf numFmtId="0" fontId="157" fillId="42" borderId="2" xfId="147" applyFont="1" applyFill="1" applyBorder="1" applyAlignment="1">
      <alignment horizontal="center" vertical="center"/>
    </xf>
    <xf numFmtId="0" fontId="17" fillId="0" borderId="2" xfId="147"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0" applyFont="1" applyBorder="1" applyAlignment="1">
      <alignment horizontal="center" vertical="center"/>
    </xf>
    <xf numFmtId="165" fontId="18" fillId="2" borderId="5" xfId="147" applyNumberFormat="1" applyFont="1" applyFill="1" applyBorder="1" applyAlignment="1">
      <alignment horizontal="center" vertical="center" wrapText="1"/>
    </xf>
    <xf numFmtId="1" fontId="35" fillId="0" borderId="2" xfId="0" applyNumberFormat="1" applyFont="1" applyBorder="1" applyAlignment="1">
      <alignment horizontal="center" vertical="center"/>
    </xf>
    <xf numFmtId="0" fontId="160" fillId="0" borderId="2" xfId="0" applyFont="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147" applyFont="1" applyBorder="1" applyAlignment="1">
      <alignment horizontal="center" vertical="center"/>
    </xf>
    <xf numFmtId="0" fontId="36" fillId="0" borderId="2" xfId="147" applyFont="1" applyBorder="1" applyAlignment="1">
      <alignment horizontal="center" vertical="center"/>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7" fillId="0" borderId="2" xfId="147" applyFont="1" applyBorder="1" applyAlignment="1">
      <alignment horizontal="center" vertical="center"/>
    </xf>
    <xf numFmtId="0" fontId="35" fillId="0" borderId="2" xfId="147" applyFont="1" applyBorder="1" applyAlignment="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1" fontId="35" fillId="0" borderId="6" xfId="147" applyNumberFormat="1" applyFont="1" applyBorder="1" applyAlignment="1">
      <alignment horizontal="center" vertical="center"/>
    </xf>
    <xf numFmtId="1" fontId="35" fillId="0" borderId="2" xfId="147" applyNumberFormat="1" applyFont="1" applyBorder="1" applyAlignment="1">
      <alignment horizontal="center" vertical="center"/>
    </xf>
    <xf numFmtId="165" fontId="18" fillId="3" borderId="5" xfId="147" applyNumberFormat="1" applyFont="1" applyFill="1" applyBorder="1" applyAlignment="1">
      <alignment horizontal="center" vertical="center" wrapText="1"/>
    </xf>
    <xf numFmtId="165" fontId="18" fillId="3" borderId="12" xfId="147" applyNumberFormat="1" applyFont="1" applyFill="1" applyBorder="1" applyAlignment="1">
      <alignment horizontal="center" vertical="center" wrapText="1"/>
    </xf>
    <xf numFmtId="0" fontId="35" fillId="0" borderId="2" xfId="147" applyFont="1" applyBorder="1" applyAlignment="1">
      <alignment horizontal="center" vertical="center"/>
    </xf>
    <xf numFmtId="0" fontId="35" fillId="0" borderId="15" xfId="147" applyFont="1" applyBorder="1" applyAlignment="1">
      <alignment horizontal="center" vertical="center"/>
    </xf>
    <xf numFmtId="0" fontId="36" fillId="0" borderId="2" xfId="147" applyFont="1" applyBorder="1" applyAlignment="1">
      <alignment horizontal="center" vertical="center"/>
    </xf>
    <xf numFmtId="0" fontId="17" fillId="0" borderId="6" xfId="0" applyFont="1" applyBorder="1" applyAlignment="1">
      <alignment horizontal="center" vertical="center"/>
    </xf>
    <xf numFmtId="165" fontId="18" fillId="0" borderId="92" xfId="0" applyNumberFormat="1" applyFont="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18" fillId="2" borderId="99" xfId="0" applyNumberFormat="1" applyFont="1" applyFill="1" applyBorder="1" applyAlignment="1">
      <alignment horizontal="center" vertical="center" wrapText="1"/>
    </xf>
    <xf numFmtId="0" fontId="43" fillId="2" borderId="100" xfId="0" applyFont="1" applyFill="1" applyBorder="1" applyAlignment="1">
      <alignment horizontal="center" vertical="center" wrapText="1"/>
    </xf>
    <xf numFmtId="0" fontId="16" fillId="0" borderId="110" xfId="0" applyFont="1" applyBorder="1" applyAlignment="1">
      <alignment horizontal="center" wrapText="1"/>
    </xf>
    <xf numFmtId="0" fontId="36" fillId="0" borderId="13" xfId="147" applyFont="1" applyBorder="1" applyAlignment="1">
      <alignment horizontal="center" vertical="center"/>
    </xf>
    <xf numFmtId="0" fontId="36" fillId="0" borderId="15" xfId="147" applyFont="1" applyBorder="1" applyAlignment="1">
      <alignment horizontal="center" vertical="center"/>
    </xf>
    <xf numFmtId="0" fontId="19" fillId="0" borderId="15" xfId="147" applyFont="1" applyBorder="1" applyAlignment="1">
      <alignment horizontal="center" vertical="center"/>
    </xf>
    <xf numFmtId="0" fontId="35" fillId="0" borderId="13" xfId="147" applyFont="1" applyBorder="1" applyAlignment="1">
      <alignment horizontal="center" vertical="center" wrapText="1"/>
    </xf>
    <xf numFmtId="165" fontId="18" fillId="0" borderId="5" xfId="147" applyNumberFormat="1" applyFont="1" applyBorder="1" applyAlignment="1">
      <alignment horizontal="center" vertical="center" wrapText="1"/>
    </xf>
    <xf numFmtId="165" fontId="18" fillId="0" borderId="12" xfId="147" applyNumberFormat="1" applyFont="1" applyBorder="1" applyAlignment="1">
      <alignment horizontal="center" vertical="center" wrapText="1"/>
    </xf>
    <xf numFmtId="0" fontId="17" fillId="0" borderId="2" xfId="147" applyFont="1" applyBorder="1" applyAlignment="1">
      <alignment horizontal="center" vertical="center"/>
    </xf>
    <xf numFmtId="1" fontId="35" fillId="0" borderId="6" xfId="147" applyNumberFormat="1" applyFont="1" applyBorder="1" applyAlignment="1">
      <alignment horizontal="center" vertical="center"/>
    </xf>
    <xf numFmtId="1" fontId="35" fillId="0" borderId="2" xfId="147" applyNumberFormat="1" applyFont="1" applyBorder="1" applyAlignment="1">
      <alignment horizontal="center" vertical="center"/>
    </xf>
    <xf numFmtId="165" fontId="18" fillId="3" borderId="5" xfId="147" applyNumberFormat="1" applyFont="1" applyFill="1" applyBorder="1" applyAlignment="1">
      <alignment horizontal="center" vertical="center" wrapText="1"/>
    </xf>
    <xf numFmtId="0" fontId="35" fillId="0" borderId="2" xfId="147" applyFont="1" applyBorder="1" applyAlignment="1">
      <alignment horizontal="center" vertical="center"/>
    </xf>
    <xf numFmtId="0" fontId="17" fillId="0" borderId="6" xfId="147" applyFont="1" applyBorder="1" applyAlignment="1">
      <alignment horizontal="center" vertical="center"/>
    </xf>
    <xf numFmtId="0" fontId="17" fillId="0" borderId="13" xfId="147" applyFont="1" applyBorder="1" applyAlignment="1">
      <alignment horizontal="center" vertical="center"/>
    </xf>
    <xf numFmtId="0" fontId="35" fillId="0" borderId="15" xfId="147" applyFont="1" applyBorder="1" applyAlignment="1">
      <alignment horizontal="center" vertical="center"/>
    </xf>
    <xf numFmtId="0" fontId="35" fillId="0" borderId="40" xfId="147" applyFont="1" applyBorder="1" applyAlignment="1">
      <alignment horizontal="center" vertical="center"/>
    </xf>
    <xf numFmtId="0" fontId="35" fillId="0" borderId="45" xfId="147" applyFont="1" applyBorder="1" applyAlignment="1">
      <alignment horizontal="center" vertical="center"/>
    </xf>
    <xf numFmtId="165" fontId="18" fillId="0" borderId="1" xfId="147" applyNumberFormat="1" applyFont="1" applyBorder="1" applyAlignment="1">
      <alignment horizontal="center" vertical="center" wrapText="1"/>
    </xf>
    <xf numFmtId="165" fontId="87" fillId="0" borderId="12" xfId="0" applyNumberFormat="1" applyFont="1" applyBorder="1" applyAlignment="1">
      <alignment horizontal="center" vertical="center" wrapText="1"/>
    </xf>
    <xf numFmtId="165" fontId="18" fillId="2" borderId="5" xfId="0" applyNumberFormat="1" applyFont="1" applyFill="1" applyBorder="1" applyAlignment="1">
      <alignment horizontal="center" vertical="center" wrapText="1"/>
    </xf>
    <xf numFmtId="165" fontId="18" fillId="2" borderId="12" xfId="0" applyNumberFormat="1" applyFont="1" applyFill="1" applyBorder="1" applyAlignment="1">
      <alignment horizontal="center" vertical="center" wrapText="1"/>
    </xf>
    <xf numFmtId="0" fontId="17" fillId="2" borderId="6" xfId="0" applyFont="1" applyFill="1" applyBorder="1" applyAlignment="1">
      <alignment horizontal="center" vertical="center"/>
    </xf>
    <xf numFmtId="0" fontId="17" fillId="2" borderId="13" xfId="0" applyFont="1" applyFill="1" applyBorder="1" applyAlignment="1">
      <alignment horizontal="center" vertical="center"/>
    </xf>
    <xf numFmtId="0" fontId="35" fillId="0" borderId="27" xfId="0" applyFont="1" applyBorder="1" applyAlignment="1">
      <alignment horizontal="center" vertical="center"/>
    </xf>
    <xf numFmtId="0" fontId="35" fillId="0" borderId="36" xfId="0" applyFont="1" applyBorder="1" applyAlignment="1">
      <alignment horizontal="center" vertical="center"/>
    </xf>
    <xf numFmtId="0" fontId="35" fillId="0" borderId="20" xfId="0" applyFont="1" applyBorder="1" applyAlignment="1">
      <alignment horizontal="center" vertical="center"/>
    </xf>
    <xf numFmtId="165" fontId="18" fillId="0" borderId="5" xfId="0" applyNumberFormat="1" applyFont="1" applyBorder="1" applyAlignment="1">
      <alignment horizontal="center" vertical="center" wrapText="1"/>
    </xf>
    <xf numFmtId="165" fontId="18" fillId="0" borderId="12" xfId="0" applyNumberFormat="1" applyFont="1" applyBorder="1" applyAlignment="1">
      <alignment horizontal="center" vertical="center" wrapText="1"/>
    </xf>
    <xf numFmtId="0" fontId="36" fillId="0" borderId="2" xfId="147" applyFont="1" applyBorder="1" applyAlignment="1">
      <alignment horizontal="center" vertical="center"/>
    </xf>
    <xf numFmtId="0" fontId="35" fillId="0" borderId="15" xfId="147" applyFont="1" applyBorder="1" applyAlignment="1">
      <alignment horizontal="center" vertical="center" wrapText="1"/>
    </xf>
    <xf numFmtId="0" fontId="17" fillId="0" borderId="13" xfId="0" applyFont="1" applyBorder="1" applyAlignment="1">
      <alignment horizontal="center" vertical="center"/>
    </xf>
    <xf numFmtId="0" fontId="17" fillId="0" borderId="6" xfId="0" applyFont="1" applyBorder="1" applyAlignment="1">
      <alignment horizontal="center" vertical="center"/>
    </xf>
    <xf numFmtId="0" fontId="35" fillId="0" borderId="40" xfId="0" applyFont="1" applyBorder="1" applyAlignment="1">
      <alignment horizontal="center" vertical="center"/>
    </xf>
    <xf numFmtId="0" fontId="35" fillId="0" borderId="41" xfId="0" applyFont="1" applyBorder="1" applyAlignment="1">
      <alignment horizontal="center" vertical="center"/>
    </xf>
    <xf numFmtId="0" fontId="35" fillId="0" borderId="10" xfId="0" applyFont="1" applyBorder="1" applyAlignment="1">
      <alignment horizontal="center" vertic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165" fontId="18" fillId="0" borderId="92" xfId="0" applyNumberFormat="1" applyFont="1" applyBorder="1" applyAlignment="1">
      <alignment horizontal="center" vertical="center" wrapText="1"/>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88" fillId="0" borderId="13" xfId="0" applyFont="1" applyBorder="1" applyAlignment="1">
      <alignment horizontal="center" vertical="center"/>
    </xf>
    <xf numFmtId="0" fontId="17" fillId="2" borderId="15" xfId="0" applyFont="1" applyFill="1" applyBorder="1" applyAlignment="1">
      <alignment horizontal="center" vertical="center"/>
    </xf>
    <xf numFmtId="0" fontId="17" fillId="0" borderId="2" xfId="0" applyFont="1" applyBorder="1" applyAlignment="1">
      <alignment horizontal="center" vertical="center"/>
    </xf>
    <xf numFmtId="0" fontId="35" fillId="0" borderId="15" xfId="0"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8" fillId="0" borderId="6" xfId="147" applyFont="1" applyBorder="1" applyAlignment="1">
      <alignment horizontal="center" vertical="center" wrapText="1"/>
    </xf>
    <xf numFmtId="0" fontId="38" fillId="0" borderId="6" xfId="147" applyFont="1" applyBorder="1" applyAlignment="1">
      <alignment horizontal="center" wrapText="1"/>
    </xf>
    <xf numFmtId="0" fontId="38" fillId="0" borderId="3" xfId="147" applyFont="1" applyBorder="1" applyAlignment="1">
      <alignment horizontal="center" wrapText="1"/>
    </xf>
    <xf numFmtId="0" fontId="16" fillId="2" borderId="15" xfId="147" applyFont="1" applyFill="1" applyBorder="1" applyAlignment="1">
      <alignment horizontal="center" wrapText="1"/>
    </xf>
    <xf numFmtId="0" fontId="156" fillId="42" borderId="6" xfId="147" applyFont="1" applyFill="1" applyBorder="1" applyAlignment="1">
      <alignment horizontal="center" vertical="center"/>
    </xf>
    <xf numFmtId="0" fontId="19" fillId="0" borderId="111" xfId="147" applyFont="1" applyBorder="1" applyAlignment="1">
      <alignment horizontal="center"/>
    </xf>
    <xf numFmtId="0" fontId="19" fillId="0" borderId="24" xfId="147" applyFont="1" applyBorder="1" applyAlignment="1">
      <alignment horizontal="center"/>
    </xf>
    <xf numFmtId="165" fontId="18" fillId="0" borderId="11" xfId="147" applyNumberFormat="1" applyFont="1" applyFill="1" applyBorder="1" applyAlignment="1">
      <alignment horizontal="center" vertical="center" wrapText="1"/>
    </xf>
    <xf numFmtId="0" fontId="17" fillId="0" borderId="3" xfId="147" applyFont="1" applyFill="1" applyBorder="1" applyAlignment="1">
      <alignment horizontal="center" vertical="center"/>
    </xf>
    <xf numFmtId="0" fontId="35" fillId="0" borderId="3" xfId="147" applyFont="1" applyFill="1" applyBorder="1" applyAlignment="1">
      <alignment horizontal="center" vertical="center"/>
    </xf>
    <xf numFmtId="1" fontId="35" fillId="0" borderId="3" xfId="147" applyNumberFormat="1" applyFont="1" applyFill="1" applyBorder="1" applyAlignment="1">
      <alignment horizontal="center" vertical="center"/>
    </xf>
    <xf numFmtId="0" fontId="19" fillId="0" borderId="3" xfId="147" applyFont="1" applyFill="1" applyBorder="1" applyAlignment="1">
      <alignment horizontal="center"/>
    </xf>
    <xf numFmtId="0" fontId="35" fillId="0" borderId="2" xfId="147" applyFont="1" applyFill="1" applyBorder="1" applyAlignment="1">
      <alignment horizontal="center"/>
    </xf>
    <xf numFmtId="0" fontId="16" fillId="0" borderId="3" xfId="147" applyFont="1" applyFill="1" applyBorder="1" applyAlignment="1">
      <alignment horizontal="center" vertical="center" wrapText="1"/>
    </xf>
    <xf numFmtId="1" fontId="90" fillId="0" borderId="13" xfId="0" applyNumberFormat="1" applyFont="1" applyBorder="1" applyAlignment="1">
      <alignment horizontal="center" vertical="center"/>
    </xf>
    <xf numFmtId="0" fontId="90" fillId="0" borderId="111" xfId="0" applyFont="1" applyBorder="1" applyAlignment="1">
      <alignment horizontal="center" wrapText="1"/>
    </xf>
    <xf numFmtId="165" fontId="18" fillId="0" borderId="7" xfId="0" applyNumberFormat="1" applyFont="1" applyBorder="1" applyAlignment="1">
      <alignment horizontal="center" vertical="center" wrapText="1"/>
    </xf>
    <xf numFmtId="0" fontId="17" fillId="0" borderId="8" xfId="0" applyFont="1" applyBorder="1" applyAlignment="1">
      <alignment horizontal="center" vertical="center"/>
    </xf>
    <xf numFmtId="0" fontId="16" fillId="0" borderId="9" xfId="0" applyFont="1" applyBorder="1" applyAlignment="1">
      <alignment horizontal="center" wrapText="1"/>
    </xf>
    <xf numFmtId="165" fontId="18" fillId="0" borderId="99" xfId="0" applyNumberFormat="1" applyFont="1" applyBorder="1" applyAlignment="1">
      <alignment horizontal="center" vertical="center" wrapText="1"/>
    </xf>
    <xf numFmtId="0" fontId="16" fillId="0" borderId="100" xfId="0" applyFont="1" applyBorder="1" applyAlignment="1">
      <alignment horizontal="center" wrapText="1"/>
    </xf>
    <xf numFmtId="165" fontId="18" fillId="3" borderId="112" xfId="0" applyNumberFormat="1" applyFont="1" applyFill="1" applyBorder="1" applyAlignment="1">
      <alignment horizontal="center" vertical="center" wrapText="1"/>
    </xf>
    <xf numFmtId="165" fontId="18" fillId="2" borderId="101" xfId="0" applyNumberFormat="1" applyFont="1" applyFill="1" applyBorder="1" applyAlignment="1">
      <alignment horizontal="center" vertical="center" wrapText="1"/>
    </xf>
    <xf numFmtId="0" fontId="16" fillId="2" borderId="102" xfId="0" applyFont="1" applyFill="1" applyBorder="1" applyAlignment="1">
      <alignment horizontal="center" wrapText="1"/>
    </xf>
    <xf numFmtId="0" fontId="16" fillId="0" borderId="16" xfId="0" applyFont="1" applyBorder="1" applyAlignment="1">
      <alignment horizontal="center" vertical="center" wrapText="1"/>
    </xf>
    <xf numFmtId="0" fontId="16" fillId="2" borderId="100" xfId="0" applyFont="1" applyFill="1" applyBorder="1" applyAlignment="1">
      <alignment horizontal="center" wrapText="1"/>
    </xf>
    <xf numFmtId="0" fontId="16" fillId="0" borderId="102" xfId="0" applyFont="1" applyBorder="1" applyAlignment="1">
      <alignment horizontal="center" wrapText="1"/>
    </xf>
    <xf numFmtId="15" fontId="19" fillId="5" borderId="8" xfId="0" applyNumberFormat="1" applyFont="1" applyFill="1" applyBorder="1" applyAlignment="1">
      <alignment horizontal="center" vertical="center"/>
    </xf>
    <xf numFmtId="0" fontId="16" fillId="2" borderId="113" xfId="0" applyFont="1" applyFill="1" applyBorder="1" applyAlignment="1">
      <alignment horizontal="center" wrapText="1"/>
    </xf>
    <xf numFmtId="0" fontId="35" fillId="0" borderId="100" xfId="0" applyFont="1" applyBorder="1" applyAlignment="1">
      <alignment horizontal="center" wrapText="1"/>
    </xf>
    <xf numFmtId="165" fontId="18" fillId="0" borderId="12" xfId="0" applyNumberFormat="1" applyFont="1" applyFill="1" applyBorder="1" applyAlignment="1">
      <alignment horizontal="center" vertical="center" wrapText="1"/>
    </xf>
    <xf numFmtId="0" fontId="17" fillId="0" borderId="13" xfId="0" applyFont="1" applyFill="1" applyBorder="1" applyAlignment="1">
      <alignment horizontal="center" vertical="center"/>
    </xf>
    <xf numFmtId="1" fontId="35" fillId="0" borderId="13" xfId="0" applyNumberFormat="1" applyFont="1" applyFill="1" applyBorder="1" applyAlignment="1">
      <alignment horizontal="center" vertical="center"/>
    </xf>
    <xf numFmtId="0" fontId="16" fillId="0" borderId="13" xfId="0" applyFont="1" applyFill="1" applyBorder="1" applyAlignment="1">
      <alignment horizontal="center" wrapText="1"/>
    </xf>
    <xf numFmtId="165" fontId="18" fillId="6" borderId="5" xfId="0" applyNumberFormat="1" applyFont="1" applyFill="1" applyBorder="1" applyAlignment="1">
      <alignment horizontal="center" vertical="center" wrapText="1"/>
    </xf>
    <xf numFmtId="0" fontId="17" fillId="6" borderId="6" xfId="0" applyFont="1" applyFill="1" applyBorder="1" applyAlignment="1">
      <alignment horizontal="center" vertical="center"/>
    </xf>
    <xf numFmtId="0" fontId="16" fillId="0" borderId="8" xfId="0" applyFont="1" applyBorder="1" applyAlignment="1">
      <alignment horizontal="center" wrapText="1"/>
    </xf>
    <xf numFmtId="0" fontId="17" fillId="0" borderId="2" xfId="147" applyFont="1" applyBorder="1" applyAlignment="1">
      <alignment horizontal="center" vertical="center"/>
    </xf>
    <xf numFmtId="0" fontId="17" fillId="0" borderId="2" xfId="0" applyFont="1" applyBorder="1" applyAlignment="1">
      <alignment horizontal="center" vertical="center"/>
    </xf>
    <xf numFmtId="0" fontId="165" fillId="0" borderId="4" xfId="147" applyFont="1" applyBorder="1" applyAlignment="1">
      <alignment horizontal="center" wrapText="1"/>
    </xf>
    <xf numFmtId="0" fontId="166" fillId="0" borderId="2" xfId="147" applyFont="1" applyBorder="1" applyAlignment="1">
      <alignment horizontal="center" vertical="center" wrapText="1"/>
    </xf>
    <xf numFmtId="0" fontId="170" fillId="3" borderId="2" xfId="147" applyFont="1" applyFill="1" applyBorder="1" applyAlignment="1">
      <alignment horizontal="center" wrapText="1"/>
    </xf>
    <xf numFmtId="0" fontId="163" fillId="0" borderId="2" xfId="147" applyFont="1" applyBorder="1" applyAlignment="1">
      <alignment horizontal="center" wrapText="1"/>
    </xf>
    <xf numFmtId="0" fontId="167" fillId="0" borderId="2" xfId="147" applyFont="1" applyBorder="1" applyAlignment="1">
      <alignment horizontal="center" wrapText="1"/>
    </xf>
    <xf numFmtId="0" fontId="168" fillId="0" borderId="2" xfId="147" applyFont="1" applyBorder="1" applyAlignment="1">
      <alignment horizontal="center" wrapText="1"/>
    </xf>
    <xf numFmtId="0" fontId="169" fillId="0" borderId="2" xfId="147" applyFont="1" applyBorder="1" applyAlignment="1">
      <alignment horizontal="center" vertical="center" wrapText="1"/>
    </xf>
    <xf numFmtId="0" fontId="171" fillId="0" borderId="4" xfId="147" applyFont="1" applyBorder="1" applyAlignment="1">
      <alignment horizontal="center" wrapText="1"/>
    </xf>
    <xf numFmtId="0" fontId="158" fillId="0" borderId="2" xfId="147" applyFont="1" applyFill="1" applyBorder="1" applyAlignment="1">
      <alignment horizontal="center" vertical="center" wrapText="1"/>
    </xf>
    <xf numFmtId="0" fontId="172" fillId="0" borderId="2" xfId="147" applyFont="1" applyBorder="1" applyAlignment="1">
      <alignment horizontal="center" wrapText="1"/>
    </xf>
    <xf numFmtId="0" fontId="173" fillId="0" borderId="2" xfId="147" applyFont="1" applyBorder="1" applyAlignment="1">
      <alignment horizontal="center" wrapText="1"/>
    </xf>
    <xf numFmtId="0" fontId="167" fillId="0" borderId="17" xfId="0" applyFont="1" applyBorder="1" applyAlignment="1">
      <alignment horizontal="center" wrapText="1"/>
    </xf>
    <xf numFmtId="0" fontId="164" fillId="0" borderId="4" xfId="0" applyFont="1" applyBorder="1" applyAlignment="1">
      <alignment horizontal="center" wrapText="1"/>
    </xf>
    <xf numFmtId="0" fontId="165" fillId="0" borderId="4" xfId="0" applyFont="1" applyBorder="1" applyAlignment="1">
      <alignment horizontal="center" wrapText="1"/>
    </xf>
    <xf numFmtId="0" fontId="165" fillId="0" borderId="2" xfId="0" applyFont="1" applyBorder="1" applyAlignment="1">
      <alignment horizontal="center" wrapText="1"/>
    </xf>
    <xf numFmtId="0" fontId="175" fillId="0" borderId="2" xfId="0" applyFont="1" applyBorder="1" applyAlignment="1">
      <alignment horizontal="center" wrapText="1"/>
    </xf>
    <xf numFmtId="0" fontId="176" fillId="0" borderId="2" xfId="0" applyFont="1" applyBorder="1" applyAlignment="1">
      <alignment horizont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77" fillId="0" borderId="10" xfId="0" applyFont="1" applyBorder="1" applyAlignment="1">
      <alignment horizontal="center"/>
    </xf>
    <xf numFmtId="0" fontId="177" fillId="0" borderId="3" xfId="0" applyFont="1" applyBorder="1" applyAlignment="1">
      <alignment horizontal="center"/>
    </xf>
    <xf numFmtId="0" fontId="118" fillId="3" borderId="4" xfId="0" applyFont="1" applyFill="1" applyBorder="1" applyAlignment="1">
      <alignment horizontal="center" wrapText="1"/>
    </xf>
    <xf numFmtId="0" fontId="100" fillId="0" borderId="20" xfId="0" applyFont="1" applyBorder="1" applyAlignment="1">
      <alignment horizontal="center"/>
    </xf>
    <xf numFmtId="15" fontId="100" fillId="43" borderId="7" xfId="0" applyNumberFormat="1" applyFont="1" applyFill="1" applyBorder="1" applyAlignment="1">
      <alignment horizontal="center" vertical="center"/>
    </xf>
    <xf numFmtId="0" fontId="100" fillId="43" borderId="8" xfId="0" applyFont="1" applyFill="1" applyBorder="1" applyAlignment="1">
      <alignment horizontal="center" vertical="center"/>
    </xf>
    <xf numFmtId="15" fontId="100" fillId="43" borderId="9" xfId="0" applyNumberFormat="1" applyFont="1" applyFill="1" applyBorder="1" applyAlignment="1">
      <alignment horizontal="center" vertical="center"/>
    </xf>
    <xf numFmtId="0" fontId="90" fillId="0" borderId="4" xfId="0" applyFont="1" applyBorder="1" applyAlignment="1">
      <alignment horizontal="center" wrapText="1"/>
    </xf>
    <xf numFmtId="15" fontId="100" fillId="0" borderId="1" xfId="0" applyNumberFormat="1" applyFont="1" applyBorder="1" applyAlignment="1">
      <alignment horizontal="center" vertical="center"/>
    </xf>
    <xf numFmtId="15" fontId="90" fillId="0" borderId="1" xfId="0" applyNumberFormat="1" applyFont="1" applyBorder="1" applyAlignment="1">
      <alignment horizontal="center" vertical="center"/>
    </xf>
    <xf numFmtId="0" fontId="90" fillId="0" borderId="0" xfId="0" applyFont="1"/>
    <xf numFmtId="0" fontId="17" fillId="0" borderId="2" xfId="147"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17" fillId="0" borderId="13" xfId="0"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6" fillId="0" borderId="2" xfId="0" applyFont="1" applyBorder="1" applyAlignment="1">
      <alignment horizontal="center" vertical="center" wrapText="1"/>
    </xf>
    <xf numFmtId="0" fontId="36" fillId="0" borderId="15" xfId="0" applyFont="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0" applyNumberFormat="1" applyFont="1" applyBorder="1" applyAlignment="1">
      <alignment horizontal="center" vertical="center"/>
    </xf>
    <xf numFmtId="0" fontId="35" fillId="2" borderId="2" xfId="0" applyFont="1" applyFill="1" applyBorder="1" applyAlignment="1">
      <alignment horizontal="center" vertical="center"/>
    </xf>
    <xf numFmtId="0" fontId="17" fillId="0" borderId="2" xfId="0" applyFont="1" applyBorder="1" applyAlignment="1">
      <alignment horizontal="center" vertical="center"/>
    </xf>
    <xf numFmtId="0" fontId="19" fillId="2" borderId="2" xfId="0" applyFont="1" applyFill="1" applyBorder="1" applyAlignment="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147" applyFont="1" applyBorder="1" applyAlignment="1">
      <alignment horizontal="center" vertic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0" fontId="35" fillId="0" borderId="2" xfId="147" applyFont="1" applyBorder="1" applyAlignment="1">
      <alignment horizontal="center" vertical="center" wrapText="1"/>
    </xf>
    <xf numFmtId="165" fontId="18" fillId="0" borderId="1" xfId="147" applyNumberFormat="1" applyFont="1" applyBorder="1" applyAlignment="1">
      <alignment horizontal="center" vertical="center" wrapText="1"/>
    </xf>
    <xf numFmtId="0" fontId="19" fillId="0" borderId="2" xfId="0" applyFont="1" applyFill="1" applyBorder="1" applyAlignment="1">
      <alignment horizontal="center"/>
    </xf>
    <xf numFmtId="165" fontId="18" fillId="3" borderId="12" xfId="0" applyNumberFormat="1" applyFont="1" applyFill="1" applyBorder="1" applyAlignment="1">
      <alignment horizontal="center" vertical="center" wrapText="1"/>
    </xf>
    <xf numFmtId="0" fontId="94" fillId="0" borderId="2" xfId="0" applyFont="1" applyBorder="1" applyAlignment="1">
      <alignment horizontal="center" vertical="center" wrapText="1"/>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0" fontId="105" fillId="0" borderId="2" xfId="0" applyFont="1" applyBorder="1" applyAlignment="1">
      <alignment horizontal="center" vertical="center" wrapText="1"/>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1" fontId="90" fillId="2" borderId="2" xfId="0" applyNumberFormat="1" applyFont="1" applyFill="1" applyBorder="1" applyAlignment="1">
      <alignment horizontal="center" vertical="center"/>
    </xf>
    <xf numFmtId="0" fontId="90" fillId="2" borderId="4" xfId="0" applyFont="1" applyFill="1" applyBorder="1" applyAlignment="1">
      <alignment horizontal="center" wrapText="1"/>
    </xf>
    <xf numFmtId="0" fontId="17" fillId="0" borderId="2" xfId="147" applyFont="1" applyBorder="1" applyAlignment="1">
      <alignment horizontal="center" vertical="center"/>
    </xf>
    <xf numFmtId="0" fontId="17" fillId="0" borderId="2" xfId="0" applyFont="1" applyBorder="1" applyAlignment="1">
      <alignment horizontal="center" vertical="center"/>
    </xf>
    <xf numFmtId="0" fontId="155" fillId="0" borderId="13" xfId="0" applyFont="1" applyBorder="1" applyAlignment="1">
      <alignment horizontal="center" vertical="center" wrapText="1"/>
    </xf>
    <xf numFmtId="1" fontId="35" fillId="0" borderId="27" xfId="0" applyNumberFormat="1" applyFont="1" applyBorder="1" applyAlignment="1">
      <alignment horizontal="center" vertical="center"/>
    </xf>
    <xf numFmtId="1" fontId="35" fillId="0" borderId="36" xfId="0" applyNumberFormat="1" applyFont="1" applyBorder="1" applyAlignment="1">
      <alignment horizontal="center" vertical="center"/>
    </xf>
    <xf numFmtId="1" fontId="35" fillId="0" borderId="20" xfId="0" applyNumberFormat="1" applyFont="1" applyBorder="1" applyAlignment="1">
      <alignment horizontal="center" vertical="center"/>
    </xf>
    <xf numFmtId="0" fontId="35" fillId="2" borderId="2" xfId="0" applyFont="1" applyFill="1" applyBorder="1" applyAlignment="1">
      <alignment horizontal="center" vertical="center"/>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6" fillId="0" borderId="2" xfId="0" applyFont="1" applyBorder="1" applyAlignment="1">
      <alignment horizontal="center" vertical="center"/>
    </xf>
    <xf numFmtId="165" fontId="18" fillId="0" borderId="12" xfId="0" applyNumberFormat="1" applyFont="1" applyBorder="1" applyAlignment="1">
      <alignment horizontal="center" vertical="center" wrapText="1"/>
    </xf>
    <xf numFmtId="0" fontId="17" fillId="0" borderId="13" xfId="0" applyFont="1" applyBorder="1" applyAlignment="1">
      <alignment horizontal="center" vertical="center"/>
    </xf>
    <xf numFmtId="0" fontId="89" fillId="3" borderId="2" xfId="0" applyFont="1" applyFill="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165" fontId="18" fillId="0" borderId="1" xfId="147" applyNumberFormat="1" applyFont="1" applyBorder="1" applyAlignment="1">
      <alignment horizontal="center" vertical="center" wrapText="1"/>
    </xf>
    <xf numFmtId="0" fontId="35" fillId="0" borderId="2" xfId="147" applyFont="1" applyBorder="1" applyAlignment="1">
      <alignment horizontal="center" vertical="center" wrapText="1"/>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1" fontId="35" fillId="0" borderId="2" xfId="147"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165" fontId="18" fillId="42" borderId="1" xfId="0" applyNumberFormat="1" applyFont="1" applyFill="1" applyBorder="1" applyAlignment="1">
      <alignment horizontal="center" vertical="center" wrapText="1"/>
    </xf>
    <xf numFmtId="0" fontId="17" fillId="42" borderId="2" xfId="0" applyFont="1" applyFill="1" applyBorder="1" applyAlignment="1">
      <alignment horizontal="center" vertical="center"/>
    </xf>
    <xf numFmtId="0" fontId="123" fillId="42" borderId="2" xfId="43290" applyFill="1" applyBorder="1" applyAlignment="1" applyProtection="1">
      <alignment horizontal="center" vertical="center"/>
    </xf>
    <xf numFmtId="165" fontId="18" fillId="42" borderId="11" xfId="0" applyNumberFormat="1" applyFont="1" applyFill="1" applyBorder="1" applyAlignment="1">
      <alignment horizontal="center" vertical="center" wrapText="1"/>
    </xf>
    <xf numFmtId="0" fontId="17" fillId="42" borderId="3" xfId="0" applyFont="1" applyFill="1" applyBorder="1" applyAlignment="1">
      <alignment horizontal="center" vertical="center"/>
    </xf>
    <xf numFmtId="0" fontId="16" fillId="42" borderId="2" xfId="0" applyFont="1" applyFill="1" applyBorder="1" applyAlignment="1">
      <alignment horizontal="center" wrapText="1"/>
    </xf>
    <xf numFmtId="0" fontId="157" fillId="42" borderId="3" xfId="0" applyFont="1" applyFill="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165" fontId="18" fillId="0" borderId="5" xfId="0" applyNumberFormat="1" applyFont="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165" fontId="18" fillId="44" borderId="1" xfId="147" applyNumberFormat="1" applyFont="1" applyFill="1" applyBorder="1" applyAlignment="1">
      <alignment horizontal="center" vertical="center" wrapText="1"/>
    </xf>
    <xf numFmtId="0" fontId="36" fillId="44" borderId="2" xfId="147" applyFont="1" applyFill="1" applyBorder="1" applyAlignment="1">
      <alignment horizontal="center" vertical="center"/>
    </xf>
    <xf numFmtId="0" fontId="184" fillId="44" borderId="2" xfId="147" applyFont="1" applyFill="1" applyBorder="1" applyAlignment="1">
      <alignment horizontal="center" vertical="center"/>
    </xf>
    <xf numFmtId="0" fontId="123" fillId="44" borderId="2" xfId="43290" applyFill="1" applyBorder="1" applyAlignment="1" applyProtection="1">
      <alignment horizontal="center" vertical="center"/>
    </xf>
    <xf numFmtId="165" fontId="18" fillId="44" borderId="5" xfId="147" applyNumberFormat="1" applyFont="1" applyFill="1" applyBorder="1" applyAlignment="1">
      <alignment horizontal="center" vertical="center" wrapText="1"/>
    </xf>
    <xf numFmtId="0" fontId="17" fillId="44" borderId="6" xfId="147" applyFont="1" applyFill="1" applyBorder="1" applyAlignment="1">
      <alignment horizontal="center" vertical="center"/>
    </xf>
    <xf numFmtId="0" fontId="169" fillId="44" borderId="2" xfId="147" applyFont="1" applyFill="1" applyBorder="1" applyAlignment="1">
      <alignment horizontal="center" wrapText="1"/>
    </xf>
    <xf numFmtId="0" fontId="17" fillId="44" borderId="2" xfId="147" applyFont="1" applyFill="1" applyBorder="1" applyAlignment="1">
      <alignment horizontal="center" vertical="center"/>
    </xf>
    <xf numFmtId="0" fontId="19" fillId="44" borderId="2" xfId="147" applyFont="1" applyFill="1" applyBorder="1" applyAlignment="1">
      <alignment horizontal="center" vertical="center" wrapText="1"/>
    </xf>
    <xf numFmtId="0" fontId="162" fillId="44" borderId="2" xfId="43290" applyFont="1" applyFill="1" applyBorder="1" applyAlignment="1" applyProtection="1">
      <alignment horizontal="center" vertical="center"/>
    </xf>
    <xf numFmtId="0" fontId="169" fillId="44" borderId="2" xfId="147" applyFont="1" applyFill="1" applyBorder="1" applyAlignment="1">
      <alignment horizontal="center" vertical="center" wrapText="1"/>
    </xf>
    <xf numFmtId="0" fontId="185" fillId="44" borderId="2" xfId="147" applyFont="1" applyFill="1" applyBorder="1" applyAlignment="1">
      <alignment horizontal="center" vertical="center" wrapText="1"/>
    </xf>
    <xf numFmtId="0" fontId="36" fillId="0" borderId="2" xfId="147" applyFont="1" applyBorder="1" applyAlignment="1">
      <alignment horizontal="center" vertical="center"/>
    </xf>
    <xf numFmtId="165" fontId="18" fillId="44" borderId="1" xfId="0" applyNumberFormat="1" applyFont="1" applyFill="1" applyBorder="1" applyAlignment="1">
      <alignment horizontal="center" vertical="center" wrapText="1"/>
    </xf>
    <xf numFmtId="0" fontId="17" fillId="44" borderId="2" xfId="0" applyFont="1" applyFill="1" applyBorder="1" applyAlignment="1">
      <alignment horizontal="center" vertical="center"/>
    </xf>
    <xf numFmtId="0" fontId="168" fillId="44" borderId="2" xfId="0" applyFont="1" applyFill="1" applyBorder="1" applyAlignment="1">
      <alignment horizontal="center" vertical="center" wrapText="1"/>
    </xf>
    <xf numFmtId="0" fontId="16" fillId="44" borderId="2" xfId="0" applyFont="1" applyFill="1" applyBorder="1" applyAlignment="1">
      <alignment horizontal="center" wrapText="1"/>
    </xf>
    <xf numFmtId="165" fontId="18" fillId="44" borderId="95" xfId="0" applyNumberFormat="1" applyFont="1" applyFill="1" applyBorder="1" applyAlignment="1">
      <alignment horizontal="center" vertical="center" wrapText="1"/>
    </xf>
    <xf numFmtId="0" fontId="157" fillId="44" borderId="93" xfId="0" applyFont="1" applyFill="1" applyBorder="1" applyAlignment="1">
      <alignment horizontal="center" vertical="center" wrapText="1"/>
    </xf>
    <xf numFmtId="0" fontId="160" fillId="44" borderId="2" xfId="0" applyFont="1" applyFill="1" applyBorder="1" applyAlignment="1">
      <alignment horizontal="center" vertical="center" wrapText="1"/>
    </xf>
    <xf numFmtId="0" fontId="157" fillId="44" borderId="2" xfId="0" applyFont="1" applyFill="1" applyBorder="1" applyAlignment="1">
      <alignment horizontal="center" vertical="center" wrapText="1"/>
    </xf>
    <xf numFmtId="0" fontId="17" fillId="44" borderId="6" xfId="0" applyFont="1" applyFill="1" applyBorder="1" applyAlignment="1">
      <alignment horizontal="center" vertical="center"/>
    </xf>
    <xf numFmtId="165" fontId="18" fillId="44" borderId="12" xfId="0" applyNumberFormat="1" applyFont="1" applyFill="1" applyBorder="1" applyAlignment="1">
      <alignment horizontal="center" vertical="center" wrapText="1"/>
    </xf>
    <xf numFmtId="0" fontId="17" fillId="44" borderId="13" xfId="0" applyFont="1" applyFill="1" applyBorder="1" applyAlignment="1">
      <alignment horizontal="center" vertical="center"/>
    </xf>
    <xf numFmtId="0" fontId="157" fillId="44" borderId="13" xfId="0" applyFont="1" applyFill="1" applyBorder="1" applyAlignment="1">
      <alignment horizontal="center" vertical="center" wrapText="1"/>
    </xf>
    <xf numFmtId="165" fontId="18" fillId="44" borderId="7" xfId="0" applyNumberFormat="1" applyFont="1" applyFill="1" applyBorder="1" applyAlignment="1">
      <alignment horizontal="center" vertical="center" wrapText="1"/>
    </xf>
    <xf numFmtId="0" fontId="17" fillId="44" borderId="8" xfId="0" applyFont="1" applyFill="1" applyBorder="1" applyAlignment="1">
      <alignment horizontal="center" vertical="center"/>
    </xf>
    <xf numFmtId="0" fontId="157" fillId="44" borderId="4" xfId="0" applyFont="1" applyFill="1" applyBorder="1" applyAlignment="1">
      <alignment horizontal="center" vertical="center" wrapText="1"/>
    </xf>
    <xf numFmtId="165" fontId="18" fillId="44" borderId="11" xfId="0" applyNumberFormat="1" applyFont="1" applyFill="1" applyBorder="1" applyAlignment="1">
      <alignment horizontal="center" vertical="center" wrapText="1"/>
    </xf>
    <xf numFmtId="0" fontId="144" fillId="44" borderId="3" xfId="43290" applyFont="1" applyFill="1" applyBorder="1" applyAlignment="1" applyProtection="1">
      <alignment horizontal="center" vertical="center"/>
    </xf>
    <xf numFmtId="0" fontId="157" fillId="44" borderId="17" xfId="0" applyFont="1" applyFill="1" applyBorder="1" applyAlignment="1">
      <alignment horizontal="center" vertical="center" wrapText="1"/>
    </xf>
    <xf numFmtId="0" fontId="165" fillId="44" borderId="4" xfId="0" applyFont="1" applyFill="1" applyBorder="1" applyAlignment="1">
      <alignment horizontal="center" vertical="center" wrapText="1"/>
    </xf>
    <xf numFmtId="0" fontId="157" fillId="44" borderId="2" xfId="147" applyFont="1" applyFill="1" applyBorder="1" applyAlignment="1">
      <alignment horizontal="center" vertical="center"/>
    </xf>
    <xf numFmtId="0" fontId="157" fillId="44" borderId="6" xfId="147" applyFont="1" applyFill="1" applyBorder="1" applyAlignment="1">
      <alignment horizontal="center" vertical="center" wrapText="1"/>
    </xf>
    <xf numFmtId="0" fontId="159" fillId="44" borderId="2" xfId="0" applyFont="1" applyFill="1" applyBorder="1" applyAlignment="1">
      <alignment horizontal="center" vertical="center" wrapText="1"/>
    </xf>
    <xf numFmtId="0" fontId="164" fillId="44" borderId="2" xfId="0" applyFont="1" applyFill="1" applyBorder="1" applyAlignment="1">
      <alignment horizontal="center" vertical="center" wrapText="1"/>
    </xf>
    <xf numFmtId="165" fontId="18" fillId="44" borderId="5" xfId="0" applyNumberFormat="1" applyFont="1" applyFill="1" applyBorder="1" applyAlignment="1">
      <alignment horizontal="center" vertical="center" wrapText="1"/>
    </xf>
    <xf numFmtId="0" fontId="123" fillId="44" borderId="6" xfId="43290" applyFill="1" applyBorder="1" applyAlignment="1" applyProtection="1">
      <alignment horizontal="center" vertical="center"/>
    </xf>
    <xf numFmtId="0" fontId="181" fillId="44" borderId="2" xfId="0" applyFont="1" applyFill="1" applyBorder="1" applyAlignment="1">
      <alignment horizontal="center" vertical="center" wrapText="1"/>
    </xf>
    <xf numFmtId="0" fontId="16" fillId="44" borderId="16" xfId="0" applyFont="1" applyFill="1" applyBorder="1" applyAlignment="1">
      <alignment horizontal="center" wrapText="1"/>
    </xf>
    <xf numFmtId="165" fontId="18" fillId="44" borderId="101" xfId="0" applyNumberFormat="1" applyFont="1" applyFill="1" applyBorder="1" applyAlignment="1">
      <alignment horizontal="center" vertical="center" wrapText="1"/>
    </xf>
    <xf numFmtId="0" fontId="17" fillId="44" borderId="15" xfId="0" applyFont="1" applyFill="1" applyBorder="1" applyAlignment="1">
      <alignment horizontal="center" vertical="center"/>
    </xf>
    <xf numFmtId="0" fontId="157" fillId="44" borderId="102" xfId="0" applyFont="1" applyFill="1" applyBorder="1" applyAlignment="1">
      <alignment horizontal="center" vertical="center" wrapText="1"/>
    </xf>
    <xf numFmtId="0" fontId="176" fillId="44" borderId="2" xfId="0" applyFont="1" applyFill="1" applyBorder="1" applyAlignment="1">
      <alignment horizontal="center" wrapText="1"/>
    </xf>
    <xf numFmtId="0" fontId="176" fillId="44" borderId="2" xfId="0" applyFont="1" applyFill="1" applyBorder="1" applyAlignment="1">
      <alignment horizontal="center" vertical="center" wrapText="1"/>
    </xf>
    <xf numFmtId="0" fontId="175" fillId="44" borderId="2" xfId="0" applyFont="1" applyFill="1" applyBorder="1" applyAlignment="1">
      <alignment horizontal="center" wrapText="1"/>
    </xf>
    <xf numFmtId="0" fontId="175" fillId="44" borderId="2" xfId="0" applyFont="1" applyFill="1" applyBorder="1" applyAlignment="1">
      <alignment horizontal="center" vertical="center" wrapText="1"/>
    </xf>
    <xf numFmtId="165" fontId="87" fillId="44" borderId="12" xfId="0" applyNumberFormat="1" applyFont="1" applyFill="1" applyBorder="1" applyAlignment="1">
      <alignment horizontal="center" vertical="center" wrapText="1"/>
    </xf>
    <xf numFmtId="0" fontId="88" fillId="44" borderId="13" xfId="0" applyFont="1" applyFill="1" applyBorder="1" applyAlignment="1">
      <alignment horizontal="center" vertical="center"/>
    </xf>
    <xf numFmtId="0" fontId="178" fillId="44" borderId="4" xfId="0" applyFont="1" applyFill="1" applyBorder="1" applyAlignment="1">
      <alignment horizontal="center" vertical="center" wrapText="1"/>
    </xf>
    <xf numFmtId="0" fontId="16" fillId="44" borderId="13" xfId="0" applyFont="1" applyFill="1" applyBorder="1" applyAlignment="1">
      <alignment horizontal="center" wrapText="1"/>
    </xf>
    <xf numFmtId="0" fontId="139" fillId="44" borderId="2" xfId="0" applyFont="1" applyFill="1" applyBorder="1" applyAlignment="1">
      <alignment horizontal="center" vertical="center" wrapText="1"/>
    </xf>
    <xf numFmtId="16" fontId="35" fillId="0" borderId="2" xfId="147"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2" xfId="147"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9" fillId="3" borderId="0" xfId="0" applyFont="1" applyFill="1" applyBorder="1" applyAlignment="1">
      <alignment horizontal="center" vertical="center"/>
    </xf>
    <xf numFmtId="0" fontId="17" fillId="0" borderId="2" xfId="0" applyFont="1" applyBorder="1" applyAlignment="1">
      <alignment horizontal="center" vertical="center"/>
    </xf>
    <xf numFmtId="0" fontId="19" fillId="0" borderId="0" xfId="0" applyFont="1" applyBorder="1" applyAlignment="1">
      <alignment vertical="center" wrapText="1"/>
    </xf>
    <xf numFmtId="0" fontId="19" fillId="0" borderId="0" xfId="0" applyFont="1" applyBorder="1" applyAlignment="1">
      <alignment horizontal="center" vertical="center"/>
    </xf>
    <xf numFmtId="0" fontId="16" fillId="0" borderId="23" xfId="0" applyFont="1" applyBorder="1" applyAlignment="1">
      <alignment horizontal="center" vertical="center" wrapText="1"/>
    </xf>
    <xf numFmtId="0" fontId="19" fillId="0" borderId="26" xfId="0" applyFont="1" applyBorder="1" applyAlignment="1">
      <alignment horizontal="center"/>
    </xf>
    <xf numFmtId="0" fontId="19" fillId="0" borderId="13" xfId="0" applyFont="1" applyBorder="1" applyAlignment="1">
      <alignment horizontal="center"/>
    </xf>
    <xf numFmtId="0" fontId="17" fillId="42" borderId="13" xfId="0" applyFont="1" applyFill="1" applyBorder="1" applyAlignment="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0" fontId="35" fillId="0" borderId="2" xfId="147" applyFont="1" applyBorder="1" applyAlignment="1">
      <alignment horizontal="center" vertical="center" wrapText="1"/>
    </xf>
    <xf numFmtId="0" fontId="160" fillId="42" borderId="37" xfId="0" applyFont="1" applyFill="1" applyBorder="1" applyAlignment="1">
      <alignment horizontal="center" vertical="center" wrapText="1"/>
    </xf>
    <xf numFmtId="0" fontId="160" fillId="3" borderId="2" xfId="0" applyFont="1" applyFill="1" applyBorder="1" applyAlignment="1">
      <alignment vertical="center" wrapText="1"/>
    </xf>
    <xf numFmtId="165" fontId="18" fillId="42" borderId="12" xfId="147" applyNumberFormat="1" applyFont="1" applyFill="1" applyBorder="1" applyAlignment="1">
      <alignment vertical="center" wrapText="1"/>
    </xf>
    <xf numFmtId="15" fontId="19" fillId="5" borderId="7" xfId="147" applyNumberFormat="1" applyFont="1" applyFill="1" applyBorder="1" applyAlignment="1">
      <alignment horizontal="center" vertical="center"/>
    </xf>
    <xf numFmtId="0" fontId="19" fillId="5" borderId="8" xfId="147" applyFont="1" applyFill="1" applyBorder="1" applyAlignment="1">
      <alignment horizontal="center" vertical="center"/>
    </xf>
    <xf numFmtId="15" fontId="19" fillId="5" borderId="9" xfId="147" applyNumberFormat="1" applyFont="1" applyFill="1" applyBorder="1" applyAlignment="1">
      <alignment horizontal="center" vertical="center"/>
    </xf>
    <xf numFmtId="1" fontId="35" fillId="0" borderId="2" xfId="147"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35" fillId="0" borderId="2" xfId="147"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87" fillId="3" borderId="1" xfId="0" applyNumberFormat="1" applyFont="1" applyFill="1" applyBorder="1" applyAlignment="1">
      <alignment horizontal="center" vertical="center" wrapText="1"/>
    </xf>
    <xf numFmtId="0" fontId="88" fillId="3" borderId="2" xfId="0" applyFont="1" applyFill="1" applyBorder="1" applyAlignment="1">
      <alignment horizontal="center" vertical="center"/>
    </xf>
    <xf numFmtId="0" fontId="90" fillId="3" borderId="4" xfId="0" applyFont="1" applyFill="1" applyBorder="1" applyAlignment="1">
      <alignment horizontal="center" wrapText="1"/>
    </xf>
    <xf numFmtId="0" fontId="17" fillId="0" borderId="2" xfId="147" applyFont="1" applyBorder="1" applyAlignment="1">
      <alignment horizontal="center" vertical="center"/>
    </xf>
    <xf numFmtId="0" fontId="160" fillId="3" borderId="2" xfId="0" applyFont="1" applyFill="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36" fillId="0" borderId="2" xfId="147"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0" fontId="36" fillId="0" borderId="2" xfId="147" applyFont="1" applyBorder="1" applyAlignment="1">
      <alignment horizontal="center" vertical="center"/>
    </xf>
    <xf numFmtId="0" fontId="17"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6" fillId="0" borderId="2" xfId="0" applyFont="1" applyFill="1" applyBorder="1" applyAlignment="1">
      <alignment horizontal="center" vertical="center"/>
    </xf>
    <xf numFmtId="165" fontId="87" fillId="0" borderId="1" xfId="0" applyNumberFormat="1" applyFont="1" applyFill="1" applyBorder="1" applyAlignment="1">
      <alignment horizontal="center" vertical="center" wrapText="1"/>
    </xf>
    <xf numFmtId="0" fontId="88" fillId="0" borderId="2" xfId="0" applyFont="1" applyFill="1" applyBorder="1" applyAlignment="1">
      <alignment horizontal="center" vertical="center"/>
    </xf>
    <xf numFmtId="1" fontId="90" fillId="0" borderId="2" xfId="0" applyNumberFormat="1" applyFont="1" applyFill="1" applyBorder="1" applyAlignment="1">
      <alignment horizontal="center" vertical="center"/>
    </xf>
    <xf numFmtId="0" fontId="35" fillId="2" borderId="2" xfId="0" applyFont="1" applyFill="1" applyBorder="1" applyAlignment="1">
      <alignment horizontal="center" vertical="center"/>
    </xf>
    <xf numFmtId="165" fontId="18" fillId="3" borderId="12" xfId="147" applyNumberFormat="1" applyFont="1" applyFill="1" applyBorder="1" applyAlignment="1">
      <alignment horizontal="center" vertical="center" wrapText="1"/>
    </xf>
    <xf numFmtId="0" fontId="36" fillId="0" borderId="2" xfId="147" applyFont="1" applyBorder="1" applyAlignment="1">
      <alignment horizontal="center" vertical="center"/>
    </xf>
    <xf numFmtId="0" fontId="17" fillId="0" borderId="2" xfId="147" applyFont="1" applyBorder="1" applyAlignment="1">
      <alignment horizontal="center" vertical="center"/>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2" xfId="147" applyFont="1" applyBorder="1" applyAlignment="1">
      <alignment horizontal="center" vertical="center"/>
    </xf>
    <xf numFmtId="0" fontId="35" fillId="0" borderId="2" xfId="147" applyFont="1" applyBorder="1" applyAlignment="1">
      <alignment horizontal="center" vertical="center" wrapText="1"/>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19" fillId="3" borderId="0" xfId="147" applyFont="1" applyFill="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2" xfId="0" applyFont="1" applyBorder="1" applyAlignment="1">
      <alignment horizontal="center" vertical="center"/>
    </xf>
    <xf numFmtId="165" fontId="18" fillId="44" borderId="5" xfId="147" applyNumberFormat="1" applyFont="1" applyFill="1" applyBorder="1" applyAlignment="1">
      <alignment vertical="center" wrapText="1"/>
    </xf>
    <xf numFmtId="1" fontId="35" fillId="0" borderId="2" xfId="147"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18" fillId="0" borderId="1" xfId="147" applyNumberFormat="1" applyFont="1" applyBorder="1" applyAlignment="1">
      <alignment horizontal="center" vertical="center" wrapText="1"/>
    </xf>
    <xf numFmtId="0" fontId="163" fillId="44" borderId="2" xfId="147" applyFont="1" applyFill="1" applyBorder="1" applyAlignment="1">
      <alignment horizontal="center" vertical="center" wrapText="1"/>
    </xf>
    <xf numFmtId="0" fontId="35" fillId="0" borderId="2" xfId="147" applyFont="1" applyBorder="1" applyAlignment="1">
      <alignment horizontal="center" vertical="center" wrapText="1"/>
    </xf>
    <xf numFmtId="1" fontId="35" fillId="0" borderId="2" xfId="0" applyNumberFormat="1" applyFont="1" applyBorder="1" applyAlignment="1">
      <alignment horizontal="center" vertical="center"/>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0" fontId="36" fillId="0" borderId="2" xfId="147" applyFont="1" applyBorder="1" applyAlignment="1">
      <alignment horizontal="center" vertical="center"/>
    </xf>
    <xf numFmtId="0" fontId="17" fillId="0" borderId="2" xfId="0" applyFont="1" applyBorder="1" applyAlignment="1">
      <alignment horizontal="center" vertical="center"/>
    </xf>
    <xf numFmtId="1" fontId="35" fillId="0" borderId="2" xfId="147" applyNumberFormat="1" applyFont="1" applyBorder="1" applyAlignment="1">
      <alignment horizontal="center" vertical="center"/>
    </xf>
    <xf numFmtId="165" fontId="18" fillId="2" borderId="12" xfId="0" applyNumberFormat="1" applyFont="1" applyFill="1" applyBorder="1" applyAlignment="1">
      <alignment horizontal="center" vertical="center" wrapText="1"/>
    </xf>
    <xf numFmtId="165" fontId="18" fillId="0" borderId="12" xfId="0" applyNumberFormat="1" applyFont="1" applyBorder="1" applyAlignment="1">
      <alignment horizontal="center" vertical="center" wrapText="1"/>
    </xf>
    <xf numFmtId="165" fontId="18" fillId="0" borderId="5" xfId="0" applyNumberFormat="1" applyFont="1" applyBorder="1" applyAlignment="1">
      <alignment horizontal="center" vertical="center" wrapText="1"/>
    </xf>
    <xf numFmtId="165" fontId="18" fillId="0" borderId="1" xfId="0" applyNumberFormat="1" applyFont="1" applyBorder="1" applyAlignment="1">
      <alignment horizontal="center" vertical="center" wrapText="1"/>
    </xf>
    <xf numFmtId="1" fontId="35" fillId="0" borderId="2" xfId="147" applyNumberFormat="1" applyFont="1" applyBorder="1" applyAlignment="1">
      <alignment horizontal="center" vertical="center"/>
    </xf>
    <xf numFmtId="165" fontId="19" fillId="5" borderId="11" xfId="0" applyNumberFormat="1" applyFont="1" applyFill="1" applyBorder="1" applyAlignment="1">
      <alignment horizontal="center" vertical="center"/>
    </xf>
    <xf numFmtId="165" fontId="19" fillId="0" borderId="1" xfId="0" applyNumberFormat="1" applyFont="1" applyBorder="1" applyAlignment="1">
      <alignment horizontal="center" vertical="center"/>
    </xf>
    <xf numFmtId="165" fontId="100" fillId="43" borderId="7" xfId="0" applyNumberFormat="1" applyFont="1" applyFill="1" applyBorder="1" applyAlignment="1">
      <alignment horizontal="center" vertical="center"/>
    </xf>
    <xf numFmtId="165" fontId="100" fillId="0" borderId="1" xfId="0" applyNumberFormat="1" applyFont="1" applyBorder="1" applyAlignment="1">
      <alignment horizontal="center" vertical="center"/>
    </xf>
    <xf numFmtId="165" fontId="90" fillId="0" borderId="1" xfId="0" applyNumberFormat="1" applyFont="1" applyBorder="1" applyAlignment="1">
      <alignment horizontal="center" vertical="center"/>
    </xf>
    <xf numFmtId="0" fontId="168" fillId="44" borderId="2" xfId="147" applyFont="1" applyFill="1" applyBorder="1" applyAlignment="1">
      <alignment horizontal="center" wrapText="1"/>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0" fontId="42" fillId="2" borderId="2" xfId="0" applyFont="1" applyFill="1" applyBorder="1" applyAlignment="1">
      <alignment horizontal="center" vertical="center" wrapText="1"/>
    </xf>
    <xf numFmtId="165" fontId="18" fillId="0" borderId="1" xfId="147" applyNumberFormat="1" applyFont="1" applyBorder="1" applyAlignment="1">
      <alignment horizontal="center" vertical="center" wrapText="1"/>
    </xf>
    <xf numFmtId="1" fontId="35" fillId="0" borderId="2" xfId="147" applyNumberFormat="1" applyFont="1" applyBorder="1" applyAlignment="1">
      <alignment horizontal="center" vertical="center"/>
    </xf>
    <xf numFmtId="0" fontId="181" fillId="44" borderId="2" xfId="147" applyFont="1" applyFill="1" applyBorder="1" applyAlignment="1">
      <alignment horizontal="center" vertical="center" wrapText="1"/>
    </xf>
    <xf numFmtId="165" fontId="87" fillId="0" borderId="5" xfId="0" applyNumberFormat="1" applyFont="1" applyBorder="1" applyAlignment="1">
      <alignment horizontal="center" vertical="center" wrapText="1"/>
    </xf>
    <xf numFmtId="165" fontId="18" fillId="0" borderId="12" xfId="0" applyNumberFormat="1" applyFont="1" applyBorder="1" applyAlignment="1">
      <alignment horizontal="center" vertical="center" wrapText="1"/>
    </xf>
    <xf numFmtId="0" fontId="17" fillId="0" borderId="13" xfId="0" applyFont="1" applyBorder="1" applyAlignment="1">
      <alignment horizontal="center" vertical="center"/>
    </xf>
    <xf numFmtId="0" fontId="88" fillId="0" borderId="6" xfId="0" applyFont="1" applyBorder="1" applyAlignment="1">
      <alignment horizontal="center" vertical="center"/>
    </xf>
    <xf numFmtId="1" fontId="90" fillId="0" borderId="6" xfId="0" applyNumberFormat="1" applyFont="1" applyBorder="1" applyAlignment="1">
      <alignment horizontal="center" vertical="center"/>
    </xf>
    <xf numFmtId="165" fontId="87" fillId="2" borderId="5" xfId="0" applyNumberFormat="1" applyFont="1" applyFill="1" applyBorder="1" applyAlignment="1">
      <alignment horizontal="center" vertical="center" wrapText="1"/>
    </xf>
    <xf numFmtId="0" fontId="88" fillId="2" borderId="6" xfId="0" applyFont="1" applyFill="1" applyBorder="1" applyAlignment="1">
      <alignment horizontal="center" vertical="center"/>
    </xf>
    <xf numFmtId="1" fontId="90" fillId="2" borderId="6" xfId="0" applyNumberFormat="1" applyFont="1" applyFill="1" applyBorder="1" applyAlignment="1">
      <alignment horizontal="center" vertical="center"/>
    </xf>
    <xf numFmtId="0" fontId="90" fillId="2" borderId="16" xfId="0" applyFont="1" applyFill="1" applyBorder="1" applyAlignment="1">
      <alignment horizontal="center" wrapText="1"/>
    </xf>
    <xf numFmtId="165" fontId="87" fillId="42" borderId="11" xfId="0" applyNumberFormat="1" applyFont="1" applyFill="1" applyBorder="1" applyAlignment="1">
      <alignment horizontal="center" vertical="center" wrapText="1"/>
    </xf>
    <xf numFmtId="0" fontId="88" fillId="42" borderId="3" xfId="0" applyFont="1" applyFill="1" applyBorder="1" applyAlignment="1">
      <alignment horizontal="center" vertical="center"/>
    </xf>
    <xf numFmtId="0" fontId="163" fillId="42" borderId="3" xfId="0" applyFont="1" applyFill="1" applyBorder="1" applyAlignment="1">
      <alignment horizontal="center" vertical="center" wrapText="1"/>
    </xf>
    <xf numFmtId="0" fontId="155" fillId="44" borderId="2" xfId="147" applyFont="1" applyFill="1" applyBorder="1" applyAlignment="1">
      <alignment horizontal="center" vertical="center" wrapText="1"/>
    </xf>
    <xf numFmtId="165" fontId="18" fillId="0" borderId="5" xfId="0" applyNumberFormat="1" applyFont="1" applyBorder="1" applyAlignment="1">
      <alignment horizontal="center" vertical="center" wrapText="1"/>
    </xf>
    <xf numFmtId="165" fontId="18" fillId="0" borderId="12" xfId="0" applyNumberFormat="1" applyFont="1" applyBorder="1" applyAlignment="1">
      <alignment horizontal="center" vertical="center" wrapText="1"/>
    </xf>
    <xf numFmtId="0" fontId="17" fillId="0" borderId="13" xfId="0" applyFont="1" applyBorder="1" applyAlignment="1">
      <alignment horizontal="center" vertical="center"/>
    </xf>
    <xf numFmtId="0" fontId="17" fillId="0" borderId="6" xfId="0" applyFont="1" applyBorder="1" applyAlignment="1">
      <alignment horizontal="center" vertical="center"/>
    </xf>
    <xf numFmtId="165" fontId="18" fillId="0" borderId="12" xfId="0" applyNumberFormat="1" applyFont="1" applyBorder="1" applyAlignment="1">
      <alignment horizontal="center" vertical="center" wrapText="1"/>
    </xf>
    <xf numFmtId="165" fontId="18" fillId="0" borderId="5" xfId="0" applyNumberFormat="1" applyFont="1" applyBorder="1" applyAlignment="1">
      <alignment horizontal="center" vertical="center" wrapText="1"/>
    </xf>
    <xf numFmtId="0" fontId="17" fillId="0" borderId="13" xfId="0" applyFont="1" applyBorder="1" applyAlignment="1">
      <alignment horizontal="center" vertical="center"/>
    </xf>
    <xf numFmtId="0" fontId="17" fillId="0" borderId="6" xfId="0" applyFont="1" applyBorder="1" applyAlignment="1">
      <alignment horizontal="center" vertical="center"/>
    </xf>
    <xf numFmtId="0" fontId="35" fillId="0" borderId="15" xfId="0" applyFont="1" applyBorder="1" applyAlignment="1">
      <alignment horizontal="center" vertical="center"/>
    </xf>
    <xf numFmtId="0" fontId="193" fillId="3" borderId="3" xfId="0" applyFont="1" applyFill="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165" fontId="18" fillId="0" borderId="12" xfId="147" applyNumberFormat="1" applyFont="1" applyBorder="1" applyAlignment="1">
      <alignment horizontal="center" vertical="center" wrapText="1"/>
    </xf>
    <xf numFmtId="165" fontId="18" fillId="3" borderId="12" xfId="147" applyNumberFormat="1" applyFont="1" applyFill="1" applyBorder="1" applyAlignment="1">
      <alignment horizontal="center" vertical="center" wrapText="1"/>
    </xf>
    <xf numFmtId="0" fontId="17" fillId="0" borderId="13" xfId="147" applyFont="1" applyBorder="1" applyAlignment="1">
      <alignment horizontal="center" vertical="center"/>
    </xf>
    <xf numFmtId="0" fontId="35" fillId="0" borderId="15" xfId="147" applyFont="1" applyBorder="1" applyAlignment="1">
      <alignment horizontal="center" vertical="center"/>
    </xf>
    <xf numFmtId="0" fontId="35" fillId="0" borderId="15" xfId="147" applyFont="1" applyBorder="1" applyAlignment="1">
      <alignment horizontal="center" vertical="center" wrapText="1"/>
    </xf>
    <xf numFmtId="165" fontId="18" fillId="44" borderId="14" xfId="147" applyNumberFormat="1" applyFont="1" applyFill="1" applyBorder="1" applyAlignment="1">
      <alignment horizontal="center" vertical="center" wrapText="1"/>
    </xf>
    <xf numFmtId="0" fontId="17" fillId="44" borderId="15" xfId="147" applyFont="1" applyFill="1" applyBorder="1" applyAlignment="1">
      <alignment horizontal="center" vertical="center"/>
    </xf>
    <xf numFmtId="1" fontId="35" fillId="0" borderId="2" xfId="147" applyNumberFormat="1" applyFont="1" applyBorder="1" applyAlignment="1">
      <alignment horizontal="center" vertical="center"/>
    </xf>
    <xf numFmtId="1" fontId="35" fillId="0" borderId="6" xfId="147" applyNumberFormat="1" applyFont="1" applyBorder="1" applyAlignment="1">
      <alignment horizontal="center" vertical="center"/>
    </xf>
    <xf numFmtId="165" fontId="18" fillId="0" borderId="5" xfId="147" applyNumberFormat="1" applyFont="1" applyBorder="1" applyAlignment="1">
      <alignment horizontal="center" vertical="center" wrapText="1"/>
    </xf>
    <xf numFmtId="0" fontId="17" fillId="0" borderId="6" xfId="147" applyFont="1" applyBorder="1" applyAlignment="1">
      <alignment horizontal="center" vertical="center"/>
    </xf>
    <xf numFmtId="165" fontId="18" fillId="0" borderId="12" xfId="0" applyNumberFormat="1" applyFont="1" applyBorder="1" applyAlignment="1">
      <alignment horizontal="center" vertical="center" wrapText="1"/>
    </xf>
    <xf numFmtId="165" fontId="18" fillId="0" borderId="5" xfId="0" applyNumberFormat="1" applyFont="1" applyBorder="1" applyAlignment="1">
      <alignment horizontal="center" vertical="center" wrapText="1"/>
    </xf>
    <xf numFmtId="0" fontId="17" fillId="0" borderId="13" xfId="0" applyFont="1" applyBorder="1" applyAlignment="1">
      <alignment horizontal="center" vertical="center"/>
    </xf>
    <xf numFmtId="0" fontId="17" fillId="0" borderId="6" xfId="0" applyFont="1" applyBorder="1" applyAlignment="1">
      <alignment horizontal="center" vertical="center"/>
    </xf>
    <xf numFmtId="0" fontId="16" fillId="2" borderId="6" xfId="0" applyFont="1" applyFill="1" applyBorder="1" applyAlignment="1">
      <alignment horizontal="center" vertical="center" wrapText="1"/>
    </xf>
    <xf numFmtId="165" fontId="18" fillId="44" borderId="14" xfId="0" applyNumberFormat="1" applyFont="1" applyFill="1" applyBorder="1" applyAlignment="1">
      <alignment horizontal="center" vertical="center" wrapText="1"/>
    </xf>
    <xf numFmtId="0" fontId="157" fillId="44" borderId="15" xfId="0" applyFont="1" applyFill="1" applyBorder="1" applyAlignment="1">
      <alignment horizontal="center" vertical="center" wrapText="1"/>
    </xf>
    <xf numFmtId="165" fontId="87" fillId="0" borderId="12" xfId="0" applyNumberFormat="1" applyFont="1" applyBorder="1" applyAlignment="1">
      <alignment horizontal="center" vertical="center" wrapText="1"/>
    </xf>
    <xf numFmtId="0" fontId="88" fillId="0" borderId="13" xfId="0" applyFont="1" applyBorder="1" applyAlignment="1">
      <alignment horizontal="center" vertical="center"/>
    </xf>
    <xf numFmtId="0" fontId="90" fillId="0" borderId="25" xfId="0" applyFont="1" applyBorder="1" applyAlignment="1">
      <alignment horizontal="center" wrapText="1"/>
    </xf>
    <xf numFmtId="165" fontId="18" fillId="0" borderId="14" xfId="0" applyNumberFormat="1" applyFont="1" applyFill="1" applyBorder="1" applyAlignment="1">
      <alignment horizontal="center" vertical="center" wrapText="1"/>
    </xf>
    <xf numFmtId="0" fontId="17" fillId="0" borderId="15" xfId="0" applyFont="1" applyFill="1" applyBorder="1" applyAlignment="1">
      <alignment horizontal="center" vertical="center"/>
    </xf>
    <xf numFmtId="0" fontId="35" fillId="0" borderId="15" xfId="0" applyFont="1" applyFill="1" applyBorder="1" applyAlignment="1">
      <alignment horizontal="center" vertical="center"/>
    </xf>
    <xf numFmtId="1" fontId="35" fillId="0" borderId="15" xfId="0" applyNumberFormat="1" applyFont="1" applyFill="1" applyBorder="1" applyAlignment="1">
      <alignment horizontal="center" vertical="center"/>
    </xf>
    <xf numFmtId="0" fontId="16" fillId="0" borderId="15" xfId="0" applyFont="1" applyFill="1" applyBorder="1" applyAlignment="1">
      <alignment horizontal="center" wrapText="1"/>
    </xf>
    <xf numFmtId="0" fontId="143"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9" fillId="44" borderId="2" xfId="147" applyFont="1" applyFill="1" applyBorder="1" applyAlignment="1">
      <alignment horizontal="center"/>
    </xf>
    <xf numFmtId="1" fontId="35" fillId="0" borderId="6" xfId="147" applyNumberFormat="1" applyFont="1" applyBorder="1" applyAlignment="1">
      <alignment horizontal="center" vertical="center"/>
    </xf>
    <xf numFmtId="165" fontId="18" fillId="0" borderId="5" xfId="147" applyNumberFormat="1" applyFont="1" applyBorder="1" applyAlignment="1">
      <alignment horizontal="center" vertical="center" wrapText="1"/>
    </xf>
    <xf numFmtId="0" fontId="17" fillId="0" borderId="6" xfId="147" applyFont="1" applyBorder="1" applyAlignment="1">
      <alignment horizontal="center" vertical="center"/>
    </xf>
    <xf numFmtId="165" fontId="18" fillId="0" borderId="5" xfId="0" applyNumberFormat="1" applyFont="1" applyBorder="1" applyAlignment="1">
      <alignment horizontal="center" vertical="center" wrapText="1"/>
    </xf>
    <xf numFmtId="0" fontId="17" fillId="0" borderId="6" xfId="0"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55" fillId="44" borderId="2" xfId="0" applyFont="1" applyFill="1" applyBorder="1" applyAlignment="1">
      <alignment horizontal="center" vertical="center" wrapText="1"/>
    </xf>
    <xf numFmtId="0" fontId="16" fillId="44" borderId="2" xfId="147" applyFont="1" applyFill="1" applyBorder="1" applyAlignment="1">
      <alignment horizontal="center" wrapText="1"/>
    </xf>
    <xf numFmtId="0" fontId="167" fillId="44" borderId="2" xfId="147" applyFont="1" applyFill="1" applyBorder="1" applyAlignment="1">
      <alignment horizontal="center" vertical="center"/>
    </xf>
    <xf numFmtId="0" fontId="16" fillId="44" borderId="2" xfId="147" applyFont="1" applyFill="1" applyBorder="1" applyAlignment="1">
      <alignment horizontal="center" vertical="center" wrapText="1"/>
    </xf>
    <xf numFmtId="0" fontId="17" fillId="0" borderId="2" xfId="0" applyFont="1" applyBorder="1" applyAlignment="1">
      <alignment horizontal="center" vertical="center"/>
    </xf>
    <xf numFmtId="0" fontId="35" fillId="2" borderId="2" xfId="0" applyFont="1" applyFill="1" applyBorder="1" applyAlignment="1">
      <alignment horizontal="center" vertical="center"/>
    </xf>
    <xf numFmtId="165" fontId="18" fillId="0" borderId="5" xfId="147" applyNumberFormat="1" applyFont="1" applyBorder="1" applyAlignment="1">
      <alignment horizontal="center" vertical="center" wrapText="1"/>
    </xf>
    <xf numFmtId="1" fontId="35" fillId="0" borderId="6" xfId="147" applyNumberFormat="1" applyFont="1" applyBorder="1" applyAlignment="1">
      <alignment horizontal="center" vertical="center"/>
    </xf>
    <xf numFmtId="0" fontId="17" fillId="0" borderId="6" xfId="147" applyFont="1" applyBorder="1" applyAlignment="1">
      <alignment horizontal="center" vertical="center"/>
    </xf>
    <xf numFmtId="165" fontId="87" fillId="0" borderId="5" xfId="0" applyNumberFormat="1" applyFont="1" applyBorder="1" applyAlignment="1">
      <alignment horizontal="center" vertical="center" wrapText="1"/>
    </xf>
    <xf numFmtId="165" fontId="18" fillId="0" borderId="5" xfId="0" applyNumberFormat="1" applyFont="1" applyBorder="1" applyAlignment="1">
      <alignment horizontal="center" vertical="center" wrapText="1"/>
    </xf>
    <xf numFmtId="0" fontId="17" fillId="0" borderId="13" xfId="0" applyFont="1" applyBorder="1" applyAlignment="1">
      <alignment horizontal="center" vertical="center"/>
    </xf>
    <xf numFmtId="0" fontId="17" fillId="0" borderId="6" xfId="0" applyFont="1" applyBorder="1" applyAlignment="1">
      <alignment horizontal="center" vertical="center"/>
    </xf>
    <xf numFmtId="0" fontId="88" fillId="0" borderId="6" xfId="0" applyFont="1" applyBorder="1" applyAlignment="1">
      <alignment horizontal="center" vertical="center"/>
    </xf>
    <xf numFmtId="165" fontId="18" fillId="44" borderId="5" xfId="0" applyNumberFormat="1" applyFont="1" applyFill="1" applyBorder="1" applyAlignment="1">
      <alignment horizontal="center" vertical="center" wrapText="1"/>
    </xf>
    <xf numFmtId="0" fontId="35" fillId="0" borderId="2" xfId="0" applyFont="1" applyBorder="1" applyAlignment="1">
      <alignment horizontal="center" vertical="center"/>
    </xf>
    <xf numFmtId="0" fontId="163" fillId="44" borderId="2" xfId="0" applyFont="1" applyFill="1" applyBorder="1" applyAlignment="1">
      <alignment horizontal="center" vertical="center" wrapText="1"/>
    </xf>
    <xf numFmtId="0" fontId="19" fillId="0" borderId="6" xfId="147" applyFont="1" applyBorder="1" applyAlignment="1">
      <alignment horizontal="center" wrapText="1"/>
    </xf>
    <xf numFmtId="0" fontId="19" fillId="0" borderId="3" xfId="147" applyFont="1" applyBorder="1" applyAlignment="1">
      <alignment horizontal="center" wrapText="1"/>
    </xf>
    <xf numFmtId="165" fontId="18" fillId="42" borderId="1" xfId="147" applyNumberFormat="1" applyFont="1" applyFill="1" applyBorder="1" applyAlignment="1">
      <alignment horizontal="center" vertical="center" wrapText="1"/>
    </xf>
    <xf numFmtId="0" fontId="17" fillId="42" borderId="2" xfId="147" applyFont="1" applyFill="1" applyBorder="1" applyAlignment="1">
      <alignment horizontal="center" vertical="center"/>
    </xf>
    <xf numFmtId="0" fontId="190" fillId="42" borderId="2" xfId="147" applyFont="1" applyFill="1" applyBorder="1" applyAlignment="1">
      <alignment horizontal="center" wrapText="1"/>
    </xf>
    <xf numFmtId="0" fontId="17" fillId="0" borderId="13" xfId="0" applyFont="1" applyBorder="1" applyAlignment="1">
      <alignment horizontal="center" vertical="center"/>
    </xf>
    <xf numFmtId="165" fontId="18" fillId="0" borderId="30" xfId="0" applyNumberFormat="1" applyFont="1" applyBorder="1" applyAlignment="1">
      <alignment horizontal="center" vertical="center" wrapText="1"/>
    </xf>
    <xf numFmtId="0" fontId="35" fillId="0" borderId="2" xfId="147" applyFont="1" applyBorder="1" applyAlignment="1">
      <alignment horizontal="center" vertical="center" wrapText="1"/>
    </xf>
    <xf numFmtId="0" fontId="35" fillId="0" borderId="2" xfId="147" applyFont="1" applyBorder="1" applyAlignment="1">
      <alignment horizontal="center" vertical="center"/>
    </xf>
    <xf numFmtId="0" fontId="193" fillId="3" borderId="13" xfId="0" applyFont="1" applyFill="1" applyBorder="1" applyAlignment="1">
      <alignment horizontal="center" vertical="center" wrapText="1"/>
    </xf>
    <xf numFmtId="0" fontId="35" fillId="0" borderId="6" xfId="147" applyFont="1" applyBorder="1" applyAlignment="1">
      <alignment horizontal="center"/>
    </xf>
    <xf numFmtId="0" fontId="35" fillId="0" borderId="3" xfId="147" applyFont="1" applyBorder="1" applyAlignment="1">
      <alignment horizontal="center"/>
    </xf>
    <xf numFmtId="165" fontId="18" fillId="0" borderId="5" xfId="147" applyNumberFormat="1" applyFont="1" applyBorder="1" applyAlignment="1">
      <alignment horizontal="center" vertical="center" wrapText="1"/>
    </xf>
    <xf numFmtId="165" fontId="18" fillId="0" borderId="12" xfId="147" applyNumberFormat="1" applyFont="1" applyBorder="1" applyAlignment="1">
      <alignment horizontal="center" vertical="center" wrapText="1"/>
    </xf>
    <xf numFmtId="1" fontId="35" fillId="0" borderId="6" xfId="147" applyNumberFormat="1" applyFont="1" applyBorder="1" applyAlignment="1">
      <alignment horizontal="center" vertical="center"/>
    </xf>
    <xf numFmtId="165" fontId="18" fillId="2" borderId="5" xfId="147" applyNumberFormat="1" applyFont="1" applyFill="1" applyBorder="1" applyAlignment="1">
      <alignment horizontal="center" vertical="center" wrapText="1"/>
    </xf>
    <xf numFmtId="0" fontId="35" fillId="0" borderId="2" xfId="147" applyFont="1" applyBorder="1" applyAlignment="1">
      <alignment horizontal="center" vertical="center"/>
    </xf>
    <xf numFmtId="0" fontId="17" fillId="0" borderId="6" xfId="147" applyFont="1" applyBorder="1" applyAlignment="1">
      <alignment horizontal="center" vertical="center"/>
    </xf>
    <xf numFmtId="0" fontId="17" fillId="0" borderId="13" xfId="147" applyFont="1" applyBorder="1" applyAlignment="1">
      <alignment horizontal="center" vertical="center"/>
    </xf>
    <xf numFmtId="0" fontId="35" fillId="0" borderId="15" xfId="147" applyFont="1" applyBorder="1" applyAlignment="1">
      <alignment horizontal="center" vertical="center"/>
    </xf>
    <xf numFmtId="165" fontId="18" fillId="0" borderId="1" xfId="147" applyNumberFormat="1" applyFont="1" applyBorder="1" applyAlignment="1">
      <alignment horizontal="center" vertical="center" wrapText="1"/>
    </xf>
    <xf numFmtId="165" fontId="87" fillId="0" borderId="5" xfId="0" applyNumberFormat="1" applyFont="1" applyBorder="1" applyAlignment="1">
      <alignment horizontal="center" vertical="center" wrapText="1"/>
    </xf>
    <xf numFmtId="165" fontId="87" fillId="0" borderId="12" xfId="0" applyNumberFormat="1" applyFont="1" applyBorder="1" applyAlignment="1">
      <alignment horizontal="center" vertical="center" wrapText="1"/>
    </xf>
    <xf numFmtId="0" fontId="17" fillId="2" borderId="13" xfId="0" applyFont="1" applyFill="1" applyBorder="1" applyAlignment="1">
      <alignment horizontal="center" vertical="center"/>
    </xf>
    <xf numFmtId="165" fontId="18" fillId="0" borderId="5" xfId="0" applyNumberFormat="1" applyFont="1" applyBorder="1" applyAlignment="1">
      <alignment horizontal="center" vertical="center" wrapText="1"/>
    </xf>
    <xf numFmtId="165" fontId="18" fillId="0" borderId="12" xfId="0" applyNumberFormat="1" applyFont="1" applyBorder="1" applyAlignment="1">
      <alignment horizontal="center" vertical="center" wrapText="1"/>
    </xf>
    <xf numFmtId="0" fontId="17" fillId="0" borderId="13" xfId="0" applyFont="1" applyBorder="1" applyAlignment="1">
      <alignment horizontal="center" vertical="center"/>
    </xf>
    <xf numFmtId="0" fontId="17" fillId="0" borderId="6" xfId="0" applyFont="1" applyBorder="1" applyAlignment="1">
      <alignment horizontal="center" vertical="center"/>
    </xf>
    <xf numFmtId="0" fontId="88" fillId="0" borderId="6" xfId="0" applyFont="1" applyBorder="1" applyAlignment="1">
      <alignment horizontal="center" vertical="center"/>
    </xf>
    <xf numFmtId="0" fontId="88" fillId="0" borderId="13" xfId="0" applyFont="1" applyBorder="1" applyAlignment="1">
      <alignment horizontal="center" vertical="center"/>
    </xf>
    <xf numFmtId="0" fontId="17" fillId="2" borderId="15" xfId="0" applyFont="1" applyFill="1" applyBorder="1" applyAlignment="1">
      <alignment horizontal="center" vertical="center"/>
    </xf>
    <xf numFmtId="0" fontId="35" fillId="0" borderId="15"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67" fillId="44" borderId="2" xfId="147" applyFont="1" applyFill="1" applyBorder="1" applyAlignment="1">
      <alignment horizontal="center" vertical="center" wrapText="1"/>
    </xf>
    <xf numFmtId="165" fontId="18" fillId="44" borderId="11" xfId="147" applyNumberFormat="1" applyFont="1" applyFill="1" applyBorder="1" applyAlignment="1">
      <alignment horizontal="center" vertical="center" wrapText="1"/>
    </xf>
    <xf numFmtId="0" fontId="17" fillId="44" borderId="3" xfId="147" applyFont="1" applyFill="1" applyBorder="1" applyAlignment="1">
      <alignment horizontal="center" vertical="center"/>
    </xf>
    <xf numFmtId="0" fontId="158" fillId="44" borderId="3" xfId="147" applyFont="1" applyFill="1" applyBorder="1" applyAlignment="1">
      <alignment horizontal="center" vertical="center" wrapText="1"/>
    </xf>
    <xf numFmtId="0" fontId="157" fillId="44" borderId="2" xfId="147" applyFont="1" applyFill="1" applyBorder="1" applyAlignment="1">
      <alignment horizontal="center" vertical="center" wrapText="1"/>
    </xf>
    <xf numFmtId="165" fontId="87" fillId="0" borderId="14" xfId="0" applyNumberFormat="1" applyFont="1" applyFill="1" applyBorder="1" applyAlignment="1">
      <alignment horizontal="center" vertical="center" wrapText="1"/>
    </xf>
    <xf numFmtId="0" fontId="88" fillId="0" borderId="15" xfId="0" applyFont="1" applyFill="1" applyBorder="1" applyAlignment="1">
      <alignment horizontal="center" vertical="center"/>
    </xf>
    <xf numFmtId="1" fontId="90" fillId="0" borderId="15" xfId="0" applyNumberFormat="1" applyFont="1" applyFill="1" applyBorder="1" applyAlignment="1">
      <alignment horizontal="center" vertical="center"/>
    </xf>
    <xf numFmtId="0" fontId="118" fillId="0" borderId="24" xfId="0" applyFont="1" applyFill="1" applyBorder="1" applyAlignment="1">
      <alignment horizontal="center" wrapText="1"/>
    </xf>
    <xf numFmtId="165" fontId="87" fillId="0" borderId="14" xfId="0" applyNumberFormat="1" applyFont="1" applyBorder="1" applyAlignment="1">
      <alignment horizontal="center" vertical="center" wrapText="1"/>
    </xf>
    <xf numFmtId="0" fontId="88" fillId="0" borderId="15" xfId="0" applyFont="1" applyBorder="1" applyAlignment="1">
      <alignment horizontal="center" vertical="center"/>
    </xf>
    <xf numFmtId="1" fontId="90" fillId="0" borderId="15" xfId="0" applyNumberFormat="1" applyFont="1" applyBorder="1" applyAlignment="1">
      <alignment horizontal="center" vertical="center"/>
    </xf>
    <xf numFmtId="0" fontId="90" fillId="0" borderId="24" xfId="0" applyFont="1" applyBorder="1" applyAlignment="1">
      <alignment horizontal="center" wrapText="1"/>
    </xf>
    <xf numFmtId="0" fontId="35" fillId="0" borderId="13" xfId="0" applyFont="1" applyBorder="1" applyAlignment="1">
      <alignment horizontal="center" wrapText="1"/>
    </xf>
    <xf numFmtId="0" fontId="35" fillId="0" borderId="15" xfId="0" applyFont="1" applyBorder="1" applyAlignment="1">
      <alignment horizontal="center" wrapText="1"/>
    </xf>
    <xf numFmtId="165" fontId="36" fillId="2" borderId="14" xfId="0" applyNumberFormat="1" applyFont="1" applyFill="1" applyBorder="1" applyAlignment="1">
      <alignment horizontal="center" vertical="center" wrapText="1"/>
    </xf>
    <xf numFmtId="0" fontId="36" fillId="2" borderId="15" xfId="0" applyFont="1" applyFill="1" applyBorder="1" applyAlignment="1">
      <alignment horizontal="center" vertical="center"/>
    </xf>
    <xf numFmtId="0" fontId="157" fillId="44" borderId="6" xfId="147" applyFont="1" applyFill="1" applyBorder="1" applyAlignment="1">
      <alignment horizontal="center" vertical="center"/>
    </xf>
    <xf numFmtId="0" fontId="19" fillId="0" borderId="6" xfId="0" applyFont="1" applyBorder="1" applyAlignment="1">
      <alignment horizontal="center" vertical="center"/>
    </xf>
    <xf numFmtId="0" fontId="19" fillId="0" borderId="3" xfId="0" applyFont="1" applyBorder="1" applyAlignment="1">
      <alignment horizontal="center" vertical="center"/>
    </xf>
    <xf numFmtId="0" fontId="118" fillId="0" borderId="16" xfId="0" applyFont="1" applyBorder="1" applyAlignment="1">
      <alignment horizontal="center" wrapText="1"/>
    </xf>
    <xf numFmtId="0" fontId="16" fillId="44" borderId="8" xfId="0" applyFont="1" applyFill="1" applyBorder="1" applyAlignment="1">
      <alignment horizontal="center" vertical="center" wrapText="1"/>
    </xf>
    <xf numFmtId="165" fontId="18" fillId="38" borderId="5" xfId="147" applyNumberFormat="1" applyFont="1" applyFill="1" applyBorder="1" applyAlignment="1">
      <alignment horizontal="center" vertical="center" wrapText="1"/>
    </xf>
    <xf numFmtId="0" fontId="19" fillId="38" borderId="6" xfId="147" applyFont="1" applyFill="1" applyBorder="1" applyAlignment="1">
      <alignment horizontal="center" vertical="center"/>
    </xf>
    <xf numFmtId="0" fontId="19" fillId="38" borderId="6" xfId="147" applyFont="1" applyFill="1" applyBorder="1" applyAlignment="1">
      <alignment horizontal="center"/>
    </xf>
    <xf numFmtId="165" fontId="18" fillId="0" borderId="7" xfId="147" applyNumberFormat="1" applyFont="1" applyBorder="1" applyAlignment="1">
      <alignment horizontal="center" vertical="center" wrapText="1"/>
    </xf>
    <xf numFmtId="0" fontId="17" fillId="0" borderId="8" xfId="147" applyFont="1" applyBorder="1" applyAlignment="1">
      <alignment horizontal="center" vertical="center"/>
    </xf>
    <xf numFmtId="0" fontId="35" fillId="0" borderId="8" xfId="147" applyFont="1" applyBorder="1" applyAlignment="1">
      <alignment horizontal="center" wrapText="1"/>
    </xf>
    <xf numFmtId="0" fontId="19" fillId="0" borderId="25" xfId="147" applyFont="1" applyBorder="1" applyAlignment="1">
      <alignment horizontal="center"/>
    </xf>
    <xf numFmtId="0" fontId="19" fillId="2" borderId="24" xfId="147" applyFont="1" applyFill="1" applyBorder="1" applyAlignment="1">
      <alignment horizontal="center"/>
    </xf>
    <xf numFmtId="0" fontId="35" fillId="0" borderId="8" xfId="147" applyFont="1" applyBorder="1" applyAlignment="1">
      <alignment horizontal="center" vertical="center" wrapText="1"/>
    </xf>
    <xf numFmtId="0" fontId="36" fillId="44" borderId="15" xfId="147" applyFont="1" applyFill="1" applyBorder="1" applyAlignment="1">
      <alignment horizontal="center" vertical="center"/>
    </xf>
    <xf numFmtId="0" fontId="184" fillId="44" borderId="15" xfId="147" applyFont="1" applyFill="1" applyBorder="1" applyAlignment="1">
      <alignment horizontal="center" vertical="center"/>
    </xf>
    <xf numFmtId="14" fontId="154" fillId="0" borderId="2" xfId="147" applyNumberFormat="1" applyFont="1" applyBorder="1" applyAlignment="1">
      <alignment horizontal="center" vertical="center"/>
    </xf>
    <xf numFmtId="0" fontId="16" fillId="0" borderId="9" xfId="147" applyFont="1" applyBorder="1" applyAlignment="1">
      <alignment horizontal="center" wrapText="1"/>
    </xf>
    <xf numFmtId="0" fontId="154" fillId="0" borderId="2" xfId="147" applyFont="1" applyBorder="1" applyAlignment="1">
      <alignment horizontal="center" vertical="center"/>
    </xf>
    <xf numFmtId="0" fontId="163" fillId="0" borderId="2" xfId="0" applyFont="1" applyBorder="1" applyAlignment="1">
      <alignment horizontal="center" vertical="center" wrapText="1"/>
    </xf>
    <xf numFmtId="0" fontId="163" fillId="0" borderId="2" xfId="0" applyFont="1" applyBorder="1" applyAlignment="1">
      <alignment horizontal="center" wrapText="1"/>
    </xf>
    <xf numFmtId="0" fontId="35" fillId="2" borderId="2" xfId="0" applyFont="1" applyFill="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6" fillId="45" borderId="2" xfId="0" applyFont="1" applyFill="1" applyBorder="1" applyAlignment="1">
      <alignment horizontal="center" vertical="center" wrapText="1"/>
    </xf>
    <xf numFmtId="0" fontId="169" fillId="44" borderId="2" xfId="0" applyFont="1" applyFill="1" applyBorder="1" applyAlignment="1">
      <alignment horizontal="center" vertical="center" wrapText="1"/>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165" fontId="18" fillId="0" borderId="30" xfId="0" applyNumberFormat="1" applyFont="1" applyBorder="1" applyAlignment="1">
      <alignment horizontal="center" vertical="center" wrapText="1"/>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35" fillId="2" borderId="2" xfId="0" applyFont="1" applyFill="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wrapText="1"/>
    </xf>
    <xf numFmtId="165" fontId="87" fillId="2" borderId="1" xfId="0" applyNumberFormat="1" applyFont="1" applyFill="1" applyBorder="1" applyAlignment="1">
      <alignment horizontal="center" vertical="center" wrapText="1"/>
    </xf>
    <xf numFmtId="0" fontId="35"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5" fillId="0" borderId="15" xfId="147"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15" fontId="195" fillId="0" borderId="1" xfId="0" applyNumberFormat="1" applyFont="1" applyBorder="1" applyAlignment="1">
      <alignment horizontal="center" vertical="center"/>
    </xf>
    <xf numFmtId="0" fontId="196" fillId="0" borderId="6" xfId="147" applyFont="1" applyBorder="1" applyAlignment="1">
      <alignment horizontal="center" wrapText="1"/>
    </xf>
    <xf numFmtId="0" fontId="197" fillId="0" borderId="2" xfId="147" applyFont="1" applyBorder="1" applyAlignment="1">
      <alignment horizontal="center"/>
    </xf>
    <xf numFmtId="0" fontId="164" fillId="0" borderId="2" xfId="0" applyFont="1" applyBorder="1" applyAlignment="1">
      <alignment horizontal="center" vertical="center" wrapText="1"/>
    </xf>
    <xf numFmtId="0" fontId="198" fillId="0" borderId="2" xfId="0" applyFont="1" applyBorder="1" applyAlignment="1">
      <alignment horizontal="center" vertical="center" wrapText="1"/>
    </xf>
    <xf numFmtId="0" fontId="199" fillId="0" borderId="2" xfId="0" applyFont="1" applyBorder="1" applyAlignment="1">
      <alignment horizontal="center" vertical="center" wrapText="1"/>
    </xf>
    <xf numFmtId="0" fontId="103" fillId="0" borderId="2" xfId="0" applyFont="1" applyBorder="1" applyAlignment="1">
      <alignment horizontal="center" wrapText="1"/>
    </xf>
    <xf numFmtId="0" fontId="165" fillId="44" borderId="2" xfId="0" applyFont="1" applyFill="1" applyBorder="1" applyAlignment="1">
      <alignment horizontal="center" vertical="center" wrapText="1"/>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5" fillId="2" borderId="2" xfId="0" applyFont="1" applyFill="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13" xfId="0" applyFont="1" applyBorder="1" applyAlignment="1">
      <alignment horizontal="center" vertical="center" wrapText="1"/>
    </xf>
    <xf numFmtId="0" fontId="36" fillId="0" borderId="2" xfId="147"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5" fillId="0" borderId="2" xfId="147" applyFont="1" applyBorder="1" applyAlignment="1">
      <alignment horizontal="center" vertical="center" wrapText="1"/>
    </xf>
    <xf numFmtId="0" fontId="35" fillId="0" borderId="13" xfId="147" applyFont="1" applyBorder="1" applyAlignment="1">
      <alignment horizontal="center"/>
    </xf>
    <xf numFmtId="0" fontId="35" fillId="2" borderId="2" xfId="0" applyFont="1" applyFill="1" applyBorder="1" applyAlignment="1">
      <alignment horizontal="center" vertical="center"/>
    </xf>
    <xf numFmtId="15" fontId="19" fillId="46" borderId="11" xfId="147" applyNumberFormat="1" applyFont="1" applyFill="1" applyBorder="1" applyAlignment="1">
      <alignment horizontal="center" vertical="center"/>
    </xf>
    <xf numFmtId="0" fontId="19" fillId="46" borderId="3" xfId="147" applyFont="1" applyFill="1" applyBorder="1" applyAlignment="1">
      <alignment horizontal="center" vertical="center"/>
    </xf>
    <xf numFmtId="15" fontId="19" fillId="46" borderId="17" xfId="147" applyNumberFormat="1" applyFont="1" applyFill="1" applyBorder="1" applyAlignment="1">
      <alignment horizontal="center" vertical="center"/>
    </xf>
    <xf numFmtId="0" fontId="165" fillId="44" borderId="4" xfId="147" applyFont="1" applyFill="1" applyBorder="1" applyAlignment="1">
      <alignment horizontal="center" vertical="center" wrapText="1"/>
    </xf>
    <xf numFmtId="1" fontId="35" fillId="0" borderId="2" xfId="147" applyNumberFormat="1" applyFont="1" applyBorder="1" applyAlignment="1">
      <alignment horizontal="center" vertical="center"/>
    </xf>
    <xf numFmtId="1" fontId="35" fillId="0" borderId="2" xfId="0" applyNumberFormat="1" applyFont="1" applyBorder="1" applyAlignment="1">
      <alignment horizontal="center" vertical="center"/>
    </xf>
    <xf numFmtId="0" fontId="35" fillId="0" borderId="2" xfId="147" applyFont="1" applyBorder="1" applyAlignment="1">
      <alignment horizontal="center" vertical="center" wrapText="1"/>
    </xf>
    <xf numFmtId="0" fontId="181" fillId="44" borderId="2" xfId="147" applyFont="1" applyFill="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165" fontId="18" fillId="42" borderId="5" xfId="147" applyNumberFormat="1" applyFont="1" applyFill="1" applyBorder="1" applyAlignment="1">
      <alignment horizontal="center" vertical="center" wrapText="1"/>
    </xf>
    <xf numFmtId="0" fontId="123" fillId="42" borderId="6" xfId="43290" applyFill="1" applyBorder="1" applyAlignment="1" applyProtection="1">
      <alignment horizontal="center" vertical="center"/>
    </xf>
    <xf numFmtId="0" fontId="36" fillId="0" borderId="2" xfId="147" applyFont="1" applyBorder="1" applyAlignment="1">
      <alignment horizontal="center" vertic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35" fillId="2" borderId="2" xfId="0" applyFont="1" applyFill="1" applyBorder="1" applyAlignment="1">
      <alignment horizontal="center" vertical="center"/>
    </xf>
    <xf numFmtId="0" fontId="201" fillId="0" borderId="2" xfId="0" applyFont="1" applyBorder="1" applyAlignment="1">
      <alignment horizontal="center" vertical="center" wrapText="1"/>
    </xf>
    <xf numFmtId="1" fontId="35" fillId="0" borderId="2" xfId="0" applyNumberFormat="1"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65" fillId="0" borderId="4" xfId="147" applyFont="1" applyBorder="1" applyAlignment="1">
      <alignment horizontal="center" vertical="center" wrapText="1"/>
    </xf>
    <xf numFmtId="165" fontId="18" fillId="41" borderId="1" xfId="147" applyNumberFormat="1" applyFont="1" applyFill="1" applyBorder="1" applyAlignment="1">
      <alignment horizontal="center" vertical="center" wrapText="1"/>
    </xf>
    <xf numFmtId="0" fontId="17" fillId="41" borderId="2" xfId="147" applyFont="1" applyFill="1" applyBorder="1" applyAlignment="1">
      <alignment horizontal="center" vertical="center"/>
    </xf>
    <xf numFmtId="165" fontId="18" fillId="47" borderId="1" xfId="147" applyNumberFormat="1" applyFont="1" applyFill="1" applyBorder="1" applyAlignment="1">
      <alignment horizontal="center" vertical="center" wrapText="1"/>
    </xf>
    <xf numFmtId="0" fontId="17" fillId="47" borderId="2" xfId="147" applyFont="1" applyFill="1" applyBorder="1" applyAlignment="1">
      <alignment horizontal="center" vertical="center"/>
    </xf>
    <xf numFmtId="0" fontId="123" fillId="47" borderId="2" xfId="43290" applyFill="1" applyBorder="1" applyAlignment="1" applyProtection="1">
      <alignment horizontal="center" vertical="center"/>
    </xf>
    <xf numFmtId="0" fontId="167" fillId="47" borderId="2" xfId="147" applyFont="1" applyFill="1" applyBorder="1" applyAlignment="1">
      <alignment horizontal="center" vertical="center"/>
    </xf>
    <xf numFmtId="165" fontId="18" fillId="2" borderId="12" xfId="147" applyNumberFormat="1" applyFont="1" applyFill="1" applyBorder="1" applyAlignment="1">
      <alignment horizontal="center" vertical="center" wrapText="1"/>
    </xf>
    <xf numFmtId="0" fontId="35" fillId="2" borderId="13" xfId="147" applyFont="1" applyFill="1" applyBorder="1" applyAlignment="1">
      <alignment horizontal="center" vertical="center"/>
    </xf>
    <xf numFmtId="165" fontId="18" fillId="0" borderId="30" xfId="0" applyNumberFormat="1" applyFont="1" applyBorder="1" applyAlignment="1">
      <alignment horizontal="center" vertical="center" wrapText="1"/>
    </xf>
    <xf numFmtId="0" fontId="17" fillId="0" borderId="13" xfId="0" applyFont="1" applyBorder="1" applyAlignment="1">
      <alignment horizontal="center" vertical="center"/>
    </xf>
    <xf numFmtId="0" fontId="35" fillId="2" borderId="13" xfId="147" applyFont="1" applyFill="1" applyBorder="1" applyAlignment="1">
      <alignment horizontal="center" wrapText="1"/>
    </xf>
    <xf numFmtId="0" fontId="202" fillId="44" borderId="2" xfId="0" applyFont="1" applyFill="1" applyBorder="1" applyAlignment="1">
      <alignment horizontal="center" vertical="center" wrapText="1"/>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147" applyFont="1" applyBorder="1" applyAlignment="1">
      <alignment horizontal="center" vertical="center" wrapText="1"/>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147" applyFont="1" applyBorder="1" applyAlignment="1">
      <alignment horizontal="center" vertical="center" wrapText="1"/>
    </xf>
    <xf numFmtId="0" fontId="35" fillId="0" borderId="2" xfId="147" applyFont="1" applyBorder="1" applyAlignment="1">
      <alignment horizontal="center" vertical="center" wrapText="1"/>
    </xf>
    <xf numFmtId="165" fontId="18" fillId="0" borderId="1" xfId="147" applyNumberFormat="1" applyFont="1" applyBorder="1" applyAlignment="1">
      <alignment horizontal="center" vertical="center" wrapText="1"/>
    </xf>
    <xf numFmtId="0" fontId="16" fillId="42" borderId="2" xfId="147" applyFont="1" applyFill="1" applyBorder="1" applyAlignment="1">
      <alignment horizontal="center" wrapText="1"/>
    </xf>
    <xf numFmtId="1" fontId="35" fillId="0" borderId="2" xfId="147" applyNumberFormat="1" applyFont="1" applyBorder="1" applyAlignment="1">
      <alignment horizontal="center" vertical="center"/>
    </xf>
    <xf numFmtId="165" fontId="18" fillId="2" borderId="12" xfId="147" applyNumberFormat="1" applyFont="1" applyFill="1" applyBorder="1" applyAlignment="1">
      <alignment horizontal="center" vertical="center" wrapText="1"/>
    </xf>
    <xf numFmtId="0" fontId="35" fillId="0" borderId="2" xfId="147" applyFont="1" applyBorder="1" applyAlignment="1">
      <alignment horizontal="center" vertical="center"/>
    </xf>
    <xf numFmtId="0" fontId="35" fillId="2" borderId="13" xfId="147" applyFont="1" applyFill="1" applyBorder="1" applyAlignment="1">
      <alignment horizontal="center" vertical="center"/>
    </xf>
    <xf numFmtId="1" fontId="35" fillId="0" borderId="6" xfId="147" applyNumberFormat="1"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35" fillId="0" borderId="15" xfId="147" applyFont="1" applyBorder="1" applyAlignment="1">
      <alignment horizontal="center" vertical="center"/>
    </xf>
    <xf numFmtId="0" fontId="201" fillId="44" borderId="93" xfId="0" applyFont="1" applyFill="1" applyBorder="1" applyAlignment="1">
      <alignment horizontal="center" vertical="center" wrapText="1"/>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88" fillId="0" borderId="13"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147"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147" applyFont="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 fontId="35" fillId="0" borderId="2" xfId="147" applyNumberFormat="1" applyFont="1" applyBorder="1" applyAlignment="1">
      <alignment horizontal="center" vertical="center"/>
    </xf>
    <xf numFmtId="0" fontId="36"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205" fillId="0" borderId="2" xfId="0" applyFont="1" applyBorder="1" applyAlignment="1">
      <alignment horizontal="center" vertical="center" wrapText="1"/>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2" borderId="2" xfId="0" applyFont="1" applyFill="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 fontId="35" fillId="0" borderId="2" xfId="147" applyNumberFormat="1" applyFont="1" applyBorder="1" applyAlignment="1">
      <alignment horizontal="center" vertical="center"/>
    </xf>
    <xf numFmtId="0" fontId="35" fillId="2" borderId="2" xfId="0" applyFont="1" applyFill="1" applyBorder="1" applyAlignment="1">
      <alignment horizontal="center" vertical="center"/>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147" applyFont="1" applyBorder="1" applyAlignment="1">
      <alignment horizontal="center" vertic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1" fontId="35" fillId="0" borderId="2" xfId="147"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1" fontId="35" fillId="0" borderId="2" xfId="0" applyNumberFormat="1" applyFont="1" applyBorder="1" applyAlignment="1">
      <alignment horizontal="center" vertical="center"/>
    </xf>
    <xf numFmtId="0" fontId="35" fillId="2" borderId="2" xfId="0" applyFont="1" applyFill="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9" fillId="42" borderId="2" xfId="147" applyFont="1" applyFill="1" applyBorder="1" applyAlignment="1">
      <alignment horizontal="center"/>
    </xf>
    <xf numFmtId="0" fontId="206" fillId="44" borderId="4" xfId="0" applyFont="1" applyFill="1" applyBorder="1" applyAlignment="1">
      <alignment horizontal="center" vertical="center" wrapText="1"/>
    </xf>
    <xf numFmtId="0" fontId="16" fillId="44" borderId="16" xfId="147" applyFont="1" applyFill="1" applyBorder="1" applyAlignment="1">
      <alignment horizontal="center" wrapText="1"/>
    </xf>
    <xf numFmtId="0" fontId="166" fillId="44" borderId="2" xfId="147" applyFont="1" applyFill="1" applyBorder="1" applyAlignment="1">
      <alignment horizontal="center" vertical="center" wrapText="1"/>
    </xf>
    <xf numFmtId="0" fontId="166" fillId="44" borderId="17" xfId="147" applyFont="1" applyFill="1" applyBorder="1" applyAlignment="1">
      <alignment horizontal="center" vertical="center" wrapText="1"/>
    </xf>
    <xf numFmtId="0" fontId="19" fillId="44" borderId="6" xfId="147" applyFont="1" applyFill="1" applyBorder="1" applyAlignment="1">
      <alignment horizontal="center"/>
    </xf>
    <xf numFmtId="0" fontId="36" fillId="3" borderId="3" xfId="0" applyFont="1" applyFill="1" applyBorder="1" applyAlignment="1">
      <alignment horizontal="center" vertical="center"/>
    </xf>
    <xf numFmtId="0" fontId="19" fillId="3" borderId="3" xfId="0" applyFont="1" applyFill="1" applyBorder="1" applyAlignment="1">
      <alignment horizontal="center" vertical="center"/>
    </xf>
    <xf numFmtId="0" fontId="35" fillId="2" borderId="2" xfId="0" applyFont="1" applyFill="1" applyBorder="1" applyAlignment="1">
      <alignment horizontal="center" vertical="center"/>
    </xf>
    <xf numFmtId="0" fontId="35" fillId="0" borderId="2" xfId="147" applyFont="1" applyBorder="1" applyAlignment="1">
      <alignment horizontal="center" vertical="center" wrapText="1"/>
    </xf>
    <xf numFmtId="0" fontId="192" fillId="0" borderId="4" xfId="0" applyFont="1" applyBorder="1" applyAlignment="1">
      <alignment horizontal="center" vertical="center" wrapText="1"/>
    </xf>
    <xf numFmtId="1" fontId="35" fillId="0" borderId="2" xfId="147" applyNumberFormat="1" applyFont="1" applyBorder="1" applyAlignment="1">
      <alignment horizontal="center" vertical="center"/>
    </xf>
    <xf numFmtId="0" fontId="17" fillId="0" borderId="2" xfId="0" applyFont="1" applyBorder="1" applyAlignment="1">
      <alignment horizontal="center" vertical="center" wrapText="1"/>
    </xf>
    <xf numFmtId="15" fontId="195" fillId="3" borderId="1" xfId="0" applyNumberFormat="1" applyFont="1" applyFill="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16" fillId="42" borderId="27" xfId="147" applyFont="1" applyFill="1" applyBorder="1" applyAlignment="1">
      <alignment horizontal="center" wrapText="1"/>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1" fontId="35" fillId="0" borderId="2" xfId="147" applyNumberFormat="1" applyFont="1" applyBorder="1" applyAlignment="1">
      <alignment horizontal="center" vertical="center"/>
    </xf>
    <xf numFmtId="0" fontId="35" fillId="2" borderId="2" xfId="0" applyFont="1" applyFill="1" applyBorder="1" applyAlignment="1">
      <alignment horizontal="center" vertical="center"/>
    </xf>
    <xf numFmtId="165" fontId="18" fillId="0" borderId="1" xfId="0" applyNumberFormat="1" applyFont="1" applyBorder="1" applyAlignment="1">
      <alignment horizontal="center" vertical="center" wrapText="1"/>
    </xf>
    <xf numFmtId="0" fontId="19" fillId="2" borderId="4" xfId="147" applyFont="1" applyFill="1" applyBorder="1" applyAlignment="1">
      <alignment horizont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36" fillId="0" borderId="2" xfId="147" applyFont="1" applyBorder="1" applyAlignment="1">
      <alignment horizontal="center" vertical="center"/>
    </xf>
    <xf numFmtId="0" fontId="167" fillId="44" borderId="2" xfId="0" applyFont="1" applyFill="1" applyBorder="1" applyAlignment="1">
      <alignment horizontal="center" vertical="center" wrapText="1"/>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xf>
    <xf numFmtId="0" fontId="36" fillId="42" borderId="2" xfId="147" applyFont="1" applyFill="1" applyBorder="1" applyAlignment="1">
      <alignment horizontal="center" vertical="center"/>
    </xf>
    <xf numFmtId="165" fontId="18" fillId="48" borderId="1" xfId="0" applyNumberFormat="1" applyFont="1" applyFill="1" applyBorder="1" applyAlignment="1">
      <alignment horizontal="center" vertical="center" wrapText="1"/>
    </xf>
    <xf numFmtId="0" fontId="17" fillId="48" borderId="2" xfId="0" applyFont="1" applyFill="1" applyBorder="1" applyAlignment="1">
      <alignment horizontal="center" vertical="center"/>
    </xf>
    <xf numFmtId="0" fontId="35" fillId="48" borderId="2" xfId="0" applyFont="1" applyFill="1" applyBorder="1" applyAlignment="1">
      <alignment horizontal="center" vertical="center"/>
    </xf>
    <xf numFmtId="1" fontId="35" fillId="48" borderId="2" xfId="0" applyNumberFormat="1" applyFont="1" applyFill="1" applyBorder="1" applyAlignment="1">
      <alignment horizontal="center" vertical="center"/>
    </xf>
    <xf numFmtId="0" fontId="16" fillId="48" borderId="2" xfId="0" applyFont="1" applyFill="1" applyBorder="1" applyAlignment="1">
      <alignment horizontal="center" wrapText="1"/>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63" fillId="0" borderId="2" xfId="147" applyFont="1" applyBorder="1" applyAlignment="1">
      <alignment horizontal="center" vertical="center"/>
    </xf>
    <xf numFmtId="0" fontId="210" fillId="0" borderId="2" xfId="0" applyFont="1" applyBorder="1" applyAlignment="1">
      <alignment horizontal="center" vertical="center" wrapText="1"/>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 fontId="35" fillId="0" borderId="2" xfId="147"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165" fontId="18" fillId="0" borderId="1" xfId="0" applyNumberFormat="1" applyFont="1" applyBorder="1" applyAlignment="1">
      <alignment horizontal="center" vertical="center" wrapText="1"/>
    </xf>
    <xf numFmtId="0" fontId="180" fillId="0" borderId="4" xfId="0" applyFont="1" applyBorder="1" applyAlignment="1">
      <alignment horizontal="center" vertical="center" wrapText="1"/>
    </xf>
    <xf numFmtId="1" fontId="35" fillId="0" borderId="2" xfId="147"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6" fillId="44" borderId="4" xfId="0" applyFont="1" applyFill="1" applyBorder="1" applyAlignment="1">
      <alignment horizontal="center" wrapText="1"/>
    </xf>
    <xf numFmtId="165" fontId="87" fillId="42" borderId="1" xfId="0" applyNumberFormat="1" applyFont="1" applyFill="1" applyBorder="1" applyAlignment="1">
      <alignment horizontal="center" vertical="center" wrapText="1"/>
    </xf>
    <xf numFmtId="0" fontId="88" fillId="42" borderId="2" xfId="0" applyFont="1" applyFill="1" applyBorder="1" applyAlignment="1">
      <alignment horizontal="center" vertical="center"/>
    </xf>
    <xf numFmtId="1" fontId="35" fillId="0" borderId="2" xfId="147" applyNumberFormat="1"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44" borderId="12" xfId="147" applyNumberFormat="1" applyFont="1" applyFill="1" applyBorder="1" applyAlignment="1">
      <alignment vertical="center" wrapText="1"/>
    </xf>
    <xf numFmtId="0" fontId="16" fillId="44" borderId="15" xfId="0" applyFont="1" applyFill="1" applyBorder="1" applyAlignment="1">
      <alignment horizontal="center" wrapText="1"/>
    </xf>
    <xf numFmtId="0" fontId="16" fillId="44" borderId="24" xfId="147" applyFont="1" applyFill="1" applyBorder="1" applyAlignment="1">
      <alignment horizontal="center" vertical="center" wrapText="1"/>
    </xf>
    <xf numFmtId="0" fontId="17" fillId="44" borderId="13" xfId="147" applyFont="1" applyFill="1" applyBorder="1" applyAlignment="1">
      <alignment horizontal="center" vertical="center"/>
    </xf>
    <xf numFmtId="0" fontId="172" fillId="44" borderId="4" xfId="147" applyFont="1" applyFill="1" applyBorder="1" applyAlignment="1">
      <alignment horizontal="center" vertical="center" wrapText="1"/>
    </xf>
    <xf numFmtId="0" fontId="16" fillId="42" borderId="4" xfId="0" applyFont="1" applyFill="1" applyBorder="1" applyAlignment="1">
      <alignment horizontal="center" vertical="center" wrapText="1"/>
    </xf>
    <xf numFmtId="1" fontId="35" fillId="0" borderId="2" xfId="147"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1" fontId="35" fillId="0" borderId="2" xfId="0" applyNumberFormat="1" applyFont="1" applyBorder="1" applyAlignment="1">
      <alignment horizontal="center" vertical="center"/>
    </xf>
    <xf numFmtId="1" fontId="35" fillId="0" borderId="2" xfId="0" applyNumberFormat="1"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18" fillId="0" borderId="5" xfId="0" applyNumberFormat="1" applyFont="1" applyBorder="1" applyAlignment="1">
      <alignment vertical="center" wrapText="1"/>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2" xfId="0" applyNumberFormat="1" applyFont="1" applyBorder="1" applyAlignment="1">
      <alignment horizontal="center" vertical="center" wrapText="1"/>
    </xf>
    <xf numFmtId="0" fontId="17" fillId="0" borderId="13" xfId="0" applyFont="1" applyBorder="1" applyAlignment="1">
      <alignment horizontal="center" vertical="center"/>
    </xf>
    <xf numFmtId="0" fontId="35" fillId="0" borderId="15" xfId="0" applyFont="1" applyBorder="1" applyAlignment="1">
      <alignment horizontal="center" vertical="center"/>
    </xf>
    <xf numFmtId="1" fontId="35" fillId="0" borderId="2" xfId="0" applyNumberFormat="1" applyFont="1" applyBorder="1" applyAlignment="1">
      <alignment horizontal="center" vertical="center"/>
    </xf>
    <xf numFmtId="1" fontId="35" fillId="0" borderId="2" xfId="0" applyNumberFormat="1" applyFont="1" applyBorder="1" applyAlignment="1">
      <alignment horizontal="center" vertical="center"/>
    </xf>
    <xf numFmtId="165" fontId="18" fillId="42" borderId="12" xfId="0" applyNumberFormat="1" applyFont="1" applyFill="1" applyBorder="1" applyAlignment="1">
      <alignment horizontal="center" vertical="center" wrapText="1"/>
    </xf>
    <xf numFmtId="0" fontId="155" fillId="42" borderId="13" xfId="0" applyFont="1" applyFill="1" applyBorder="1" applyAlignment="1">
      <alignment horizontal="center" vertical="center" wrapText="1"/>
    </xf>
    <xf numFmtId="1" fontId="35" fillId="0" borderId="6" xfId="147" applyNumberFormat="1" applyFont="1" applyBorder="1" applyAlignment="1">
      <alignment horizontal="center" vertical="center"/>
    </xf>
    <xf numFmtId="165" fontId="18" fillId="0" borderId="5" xfId="147" applyNumberFormat="1" applyFont="1" applyBorder="1" applyAlignment="1">
      <alignment horizontal="center" vertical="center" wrapText="1"/>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5" fillId="0" borderId="15" xfId="147" applyFont="1" applyBorder="1" applyAlignment="1">
      <alignment horizontal="center" vertical="center"/>
    </xf>
    <xf numFmtId="0" fontId="17" fillId="0" borderId="6" xfId="147" applyFont="1" applyBorder="1" applyAlignment="1">
      <alignment horizontal="center" vertical="center"/>
    </xf>
    <xf numFmtId="165" fontId="87" fillId="0" borderId="5" xfId="0" applyNumberFormat="1" applyFont="1" applyBorder="1" applyAlignment="1">
      <alignment horizontal="center" vertical="center" wrapText="1"/>
    </xf>
    <xf numFmtId="1" fontId="35" fillId="0" borderId="27" xfId="0" applyNumberFormat="1" applyFont="1" applyBorder="1" applyAlignment="1">
      <alignment horizontal="center" vertical="center"/>
    </xf>
    <xf numFmtId="1" fontId="35" fillId="0" borderId="36" xfId="0" applyNumberFormat="1" applyFont="1" applyBorder="1" applyAlignment="1">
      <alignment horizontal="center" vertical="center"/>
    </xf>
    <xf numFmtId="1" fontId="35" fillId="0" borderId="20" xfId="0" applyNumberFormat="1" applyFont="1" applyBorder="1" applyAlignment="1">
      <alignment horizontal="center" vertical="center"/>
    </xf>
    <xf numFmtId="165" fontId="18" fillId="0" borderId="12" xfId="0" applyNumberFormat="1" applyFont="1" applyBorder="1" applyAlignment="1">
      <alignment horizontal="center" vertical="center" wrapText="1"/>
    </xf>
    <xf numFmtId="165" fontId="18" fillId="0" borderId="5" xfId="0" applyNumberFormat="1" applyFont="1" applyBorder="1" applyAlignment="1">
      <alignment horizontal="center" vertical="center" wrapText="1"/>
    </xf>
    <xf numFmtId="0" fontId="35" fillId="0" borderId="6" xfId="147" applyFont="1" applyBorder="1" applyAlignment="1">
      <alignment horizontal="center" vertical="center" wrapText="1"/>
    </xf>
    <xf numFmtId="0" fontId="36" fillId="0" borderId="2" xfId="147" applyFont="1" applyBorder="1" applyAlignment="1">
      <alignment horizontal="center" vertical="center"/>
    </xf>
    <xf numFmtId="0" fontId="17" fillId="0" borderId="6" xfId="0" applyFont="1" applyBorder="1" applyAlignment="1">
      <alignment horizontal="center" vertical="center"/>
    </xf>
    <xf numFmtId="1" fontId="35" fillId="0" borderId="2" xfId="0" applyNumberFormat="1" applyFont="1" applyBorder="1" applyAlignment="1">
      <alignment horizontal="center" vertical="center"/>
    </xf>
    <xf numFmtId="0" fontId="88" fillId="0" borderId="6" xfId="0" applyFont="1" applyBorder="1" applyAlignment="1">
      <alignment horizontal="center" vertical="center"/>
    </xf>
    <xf numFmtId="0" fontId="17" fillId="0" borderId="2" xfId="0" applyFont="1" applyBorder="1" applyAlignment="1">
      <alignment horizontal="center" vertical="center"/>
    </xf>
    <xf numFmtId="0" fontId="89" fillId="0" borderId="6" xfId="0" applyFont="1" applyBorder="1" applyAlignment="1">
      <alignment horizontal="center" vertical="center"/>
    </xf>
    <xf numFmtId="0" fontId="89" fillId="0" borderId="3" xfId="0" applyFont="1" applyBorder="1" applyAlignment="1">
      <alignment horizontal="center" vertical="center"/>
    </xf>
    <xf numFmtId="0" fontId="38" fillId="0" borderId="3" xfId="147" applyFont="1" applyBorder="1" applyAlignment="1">
      <alignment horizontal="center" vertical="center" wrapText="1"/>
    </xf>
    <xf numFmtId="165" fontId="18" fillId="0" borderId="1" xfId="0" applyNumberFormat="1" applyFont="1" applyBorder="1" applyAlignment="1">
      <alignment horizontal="center" vertical="center" wrapText="1"/>
    </xf>
    <xf numFmtId="1" fontId="35" fillId="0" borderId="2" xfId="0" applyNumberFormat="1"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165" fontId="18" fillId="0" borderId="12" xfId="0"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2" xfId="147" applyNumberFormat="1" applyFont="1" applyBorder="1" applyAlignment="1">
      <alignment horizontal="center" vertical="center" wrapText="1"/>
    </xf>
    <xf numFmtId="0" fontId="17" fillId="0" borderId="13" xfId="147" applyFont="1" applyBorder="1" applyAlignment="1">
      <alignment horizontal="center" vertical="center"/>
    </xf>
    <xf numFmtId="165" fontId="18" fillId="0" borderId="5" xfId="0" applyNumberFormat="1" applyFont="1" applyBorder="1" applyAlignment="1">
      <alignment horizontal="center" vertical="center" wrapText="1"/>
    </xf>
    <xf numFmtId="0" fontId="17" fillId="0" borderId="6" xfId="0" applyFont="1" applyBorder="1" applyAlignment="1">
      <alignment horizontal="center" vertical="center"/>
    </xf>
    <xf numFmtId="1" fontId="35" fillId="0" borderId="2" xfId="0" applyNumberFormat="1" applyFont="1" applyBorder="1" applyAlignment="1">
      <alignment horizontal="center" vertical="center"/>
    </xf>
    <xf numFmtId="165" fontId="18" fillId="49" borderId="1" xfId="147" applyNumberFormat="1" applyFont="1" applyFill="1" applyBorder="1" applyAlignment="1">
      <alignment horizontal="center" vertical="center" wrapText="1"/>
    </xf>
    <xf numFmtId="0" fontId="17" fillId="49" borderId="2" xfId="147" applyFont="1" applyFill="1" applyBorder="1" applyAlignment="1">
      <alignment horizontal="center" vertical="center"/>
    </xf>
    <xf numFmtId="165" fontId="18" fillId="0" borderId="12" xfId="147" applyNumberFormat="1" applyFont="1" applyBorder="1" applyAlignment="1">
      <alignment horizontal="center" vertical="center" wrapText="1"/>
    </xf>
    <xf numFmtId="0" fontId="35" fillId="0" borderId="15" xfId="147" applyFont="1" applyBorder="1" applyAlignment="1">
      <alignment horizontal="center" vertical="center"/>
    </xf>
    <xf numFmtId="0" fontId="17" fillId="0" borderId="13" xfId="147" applyFont="1" applyBorder="1" applyAlignment="1">
      <alignment horizontal="center" vertical="center"/>
    </xf>
    <xf numFmtId="165" fontId="18" fillId="0" borderId="12" xfId="0" applyNumberFormat="1" applyFont="1" applyBorder="1" applyAlignment="1">
      <alignment horizontal="center" vertical="center" wrapText="1"/>
    </xf>
    <xf numFmtId="0" fontId="17" fillId="0" borderId="13" xfId="0" applyFont="1" applyBorder="1" applyAlignment="1">
      <alignment horizontal="center" vertical="center"/>
    </xf>
    <xf numFmtId="165" fontId="19" fillId="44" borderId="5" xfId="0" applyNumberFormat="1" applyFont="1" applyFill="1" applyBorder="1" applyAlignment="1">
      <alignment horizontal="center" vertical="center" wrapText="1"/>
    </xf>
    <xf numFmtId="0" fontId="36" fillId="44" borderId="6" xfId="0" applyFont="1" applyFill="1" applyBorder="1" applyAlignment="1">
      <alignment horizontal="center" vertical="center"/>
    </xf>
    <xf numFmtId="0" fontId="157" fillId="44" borderId="6" xfId="0" applyFont="1" applyFill="1" applyBorder="1" applyAlignment="1">
      <alignment horizontal="center" vertical="center" wrapText="1"/>
    </xf>
    <xf numFmtId="0" fontId="19" fillId="0" borderId="15" xfId="147" applyFont="1" applyBorder="1" applyAlignment="1">
      <alignment horizontal="center" wrapText="1"/>
    </xf>
    <xf numFmtId="165" fontId="18" fillId="0" borderId="5" xfId="0" applyNumberFormat="1" applyFont="1" applyBorder="1" applyAlignment="1">
      <alignment horizontal="center" vertical="center" wrapText="1"/>
    </xf>
    <xf numFmtId="0" fontId="17" fillId="0" borderId="6" xfId="0" applyFont="1" applyBorder="1" applyAlignment="1">
      <alignment horizontal="center" vertical="center"/>
    </xf>
    <xf numFmtId="165" fontId="18" fillId="0" borderId="1" xfId="0" applyNumberFormat="1" applyFont="1" applyBorder="1" applyAlignment="1">
      <alignment horizontal="center" vertical="center" wrapText="1"/>
    </xf>
    <xf numFmtId="0" fontId="88" fillId="0" borderId="31" xfId="0" applyFont="1" applyBorder="1" applyAlignment="1">
      <alignment horizontal="center" vertical="center"/>
    </xf>
    <xf numFmtId="165" fontId="87" fillId="0" borderId="30"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5" xfId="147" applyNumberFormat="1" applyFont="1" applyBorder="1" applyAlignment="1">
      <alignment horizontal="center" vertical="center" wrapText="1"/>
    </xf>
    <xf numFmtId="0" fontId="17" fillId="0" borderId="6" xfId="147"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65" fillId="42" borderId="2" xfId="147" applyFont="1" applyFill="1" applyBorder="1" applyAlignment="1">
      <alignment horizontal="center" vertical="center"/>
    </xf>
    <xf numFmtId="0" fontId="198" fillId="44" borderId="4" xfId="147" applyFont="1" applyFill="1" applyBorder="1" applyAlignment="1">
      <alignment horizontal="center" vertical="center" wrapText="1"/>
    </xf>
    <xf numFmtId="0" fontId="161" fillId="0" borderId="2" xfId="0" applyFont="1" applyBorder="1" applyAlignment="1">
      <alignment horizontal="center" vertical="center" wrapText="1"/>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165" fontId="18" fillId="44" borderId="12" xfId="0" applyNumberFormat="1" applyFont="1" applyFill="1" applyBorder="1" applyAlignment="1">
      <alignment horizontal="center" vertical="center" wrapText="1"/>
    </xf>
    <xf numFmtId="0" fontId="17" fillId="44" borderId="13" xfId="0" applyFont="1" applyFill="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15" fontId="179" fillId="5" borderId="7" xfId="0" applyNumberFormat="1" applyFont="1" applyFill="1" applyBorder="1" applyAlignment="1">
      <alignment horizontal="center" vertical="center"/>
    </xf>
    <xf numFmtId="0" fontId="179" fillId="5" borderId="8" xfId="0" applyFont="1" applyFill="1" applyBorder="1" applyAlignment="1">
      <alignment horizontal="center" vertical="center"/>
    </xf>
    <xf numFmtId="15" fontId="179" fillId="5" borderId="9" xfId="0" applyNumberFormat="1" applyFont="1" applyFill="1" applyBorder="1" applyAlignment="1">
      <alignment horizontal="center" vertical="center"/>
    </xf>
    <xf numFmtId="165" fontId="18" fillId="42" borderId="5" xfId="147" applyNumberFormat="1" applyFont="1" applyFill="1" applyBorder="1" applyAlignment="1">
      <alignment horizontal="center" vertical="center" wrapText="1"/>
    </xf>
    <xf numFmtId="1" fontId="35" fillId="0" borderId="2" xfId="0" applyNumberFormat="1" applyFont="1" applyBorder="1" applyAlignment="1">
      <alignment horizontal="center" vertical="center"/>
    </xf>
    <xf numFmtId="165" fontId="18" fillId="0" borderId="5" xfId="147" applyNumberFormat="1" applyFont="1" applyBorder="1" applyAlignment="1">
      <alignment horizontal="center" vertical="center" wrapText="1"/>
    </xf>
    <xf numFmtId="1" fontId="35" fillId="0" borderId="6" xfId="147" applyNumberFormat="1" applyFont="1" applyBorder="1" applyAlignment="1">
      <alignment horizontal="center" vertical="center"/>
    </xf>
    <xf numFmtId="0" fontId="17" fillId="0" borderId="6" xfId="147" applyFont="1" applyBorder="1" applyAlignment="1">
      <alignment horizontal="center" vertical="center"/>
    </xf>
    <xf numFmtId="1" fontId="35" fillId="0" borderId="2" xfId="0" applyNumberFormat="1" applyFont="1" applyBorder="1" applyAlignment="1">
      <alignment horizontal="center" vertical="center"/>
    </xf>
    <xf numFmtId="0" fontId="17" fillId="42" borderId="6" xfId="147" applyFont="1" applyFill="1" applyBorder="1" applyAlignment="1">
      <alignment horizontal="center" vertical="center"/>
    </xf>
    <xf numFmtId="0" fontId="16" fillId="42" borderId="45" xfId="147" applyFont="1" applyFill="1" applyBorder="1" applyAlignment="1">
      <alignment horizontal="center" wrapText="1"/>
    </xf>
    <xf numFmtId="0" fontId="165" fillId="42" borderId="27" xfId="147" applyFont="1" applyFill="1" applyBorder="1" applyAlignment="1">
      <alignment horizontal="center" wrapText="1"/>
    </xf>
    <xf numFmtId="0" fontId="38" fillId="42" borderId="2" xfId="147" applyFont="1" applyFill="1" applyBorder="1" applyAlignment="1">
      <alignment horizontal="center" vertical="center" wrapText="1"/>
    </xf>
    <xf numFmtId="165" fontId="18" fillId="0" borderId="5" xfId="147" applyNumberFormat="1" applyFont="1" applyBorder="1" applyAlignment="1">
      <alignment horizontal="center" vertical="center" wrapText="1"/>
    </xf>
    <xf numFmtId="165" fontId="18" fillId="0" borderId="12" xfId="147" applyNumberFormat="1" applyFont="1" applyBorder="1" applyAlignment="1">
      <alignment horizontal="center" vertical="center" wrapText="1"/>
    </xf>
    <xf numFmtId="1" fontId="35" fillId="0" borderId="6" xfId="147" applyNumberFormat="1" applyFont="1" applyBorder="1" applyAlignment="1">
      <alignment horizontal="center" vertical="center"/>
    </xf>
    <xf numFmtId="165" fontId="18" fillId="3" borderId="5" xfId="147" applyNumberFormat="1" applyFont="1" applyFill="1" applyBorder="1" applyAlignment="1">
      <alignment horizontal="center" vertical="center" wrapText="1"/>
    </xf>
    <xf numFmtId="0" fontId="17" fillId="0" borderId="6" xfId="147" applyFont="1" applyBorder="1" applyAlignment="1">
      <alignment horizontal="center" vertical="center"/>
    </xf>
    <xf numFmtId="0" fontId="17" fillId="0" borderId="13" xfId="147" applyFont="1" applyBorder="1" applyAlignment="1">
      <alignment horizontal="center" vertical="center"/>
    </xf>
    <xf numFmtId="0" fontId="35" fillId="0" borderId="15" xfId="147" applyFont="1" applyBorder="1" applyAlignment="1">
      <alignment horizontal="center" vertical="center"/>
    </xf>
    <xf numFmtId="165" fontId="87" fillId="0" borderId="12" xfId="0" applyNumberFormat="1" applyFont="1" applyBorder="1" applyAlignment="1">
      <alignment horizontal="center" vertical="center" wrapText="1"/>
    </xf>
    <xf numFmtId="165" fontId="18" fillId="2" borderId="5" xfId="0" applyNumberFormat="1" applyFont="1" applyFill="1" applyBorder="1" applyAlignment="1">
      <alignment horizontal="center" vertical="center" wrapText="1"/>
    </xf>
    <xf numFmtId="0" fontId="17" fillId="2" borderId="6" xfId="0" applyFont="1" applyFill="1" applyBorder="1" applyAlignment="1">
      <alignment horizontal="center" vertical="center"/>
    </xf>
    <xf numFmtId="165" fontId="18" fillId="0" borderId="5" xfId="0" applyNumberFormat="1" applyFont="1" applyBorder="1" applyAlignment="1">
      <alignment horizontal="center" vertical="center" wrapText="1"/>
    </xf>
    <xf numFmtId="165" fontId="18" fillId="0" borderId="12" xfId="0" applyNumberFormat="1" applyFont="1" applyBorder="1" applyAlignment="1">
      <alignment horizontal="center" vertical="center" wrapText="1"/>
    </xf>
    <xf numFmtId="0" fontId="35" fillId="0" borderId="15" xfId="147" applyFont="1" applyBorder="1" applyAlignment="1">
      <alignment horizontal="center" vertical="center" wrapText="1"/>
    </xf>
    <xf numFmtId="165" fontId="18" fillId="0" borderId="30" xfId="0" applyNumberFormat="1" applyFont="1" applyBorder="1" applyAlignment="1">
      <alignment horizontal="center" vertical="center" wrapText="1"/>
    </xf>
    <xf numFmtId="0" fontId="17" fillId="0" borderId="6" xfId="0" applyFont="1" applyBorder="1" applyAlignment="1">
      <alignment horizontal="center" vertical="center"/>
    </xf>
    <xf numFmtId="0" fontId="17" fillId="0" borderId="13" xfId="0" applyFont="1" applyBorder="1" applyAlignment="1">
      <alignment horizontal="center" vertical="center"/>
    </xf>
    <xf numFmtId="0" fontId="88" fillId="0" borderId="13" xfId="0" applyFont="1" applyBorder="1" applyAlignment="1">
      <alignment horizontal="center" vertical="center"/>
    </xf>
    <xf numFmtId="165" fontId="18" fillId="42" borderId="5" xfId="0" applyNumberFormat="1" applyFont="1" applyFill="1" applyBorder="1" applyAlignment="1">
      <alignment horizontal="center" vertical="center" wrapText="1"/>
    </xf>
    <xf numFmtId="0" fontId="35" fillId="0" borderId="15" xfId="0" applyFont="1" applyBorder="1" applyAlignment="1">
      <alignment horizontal="center" vertical="center"/>
    </xf>
    <xf numFmtId="1" fontId="35" fillId="0" borderId="8" xfId="147" applyNumberFormat="1" applyFont="1" applyBorder="1" applyAlignment="1">
      <alignment horizontal="center" vertical="center"/>
    </xf>
    <xf numFmtId="165" fontId="18" fillId="0" borderId="119" xfId="147" applyNumberFormat="1" applyFont="1" applyBorder="1" applyAlignment="1">
      <alignment horizontal="center" vertical="center" wrapText="1"/>
    </xf>
    <xf numFmtId="0" fontId="17" fillId="0" borderId="120" xfId="147" applyFont="1" applyBorder="1" applyAlignment="1">
      <alignment horizontal="center" vertical="center"/>
    </xf>
    <xf numFmtId="0" fontId="19" fillId="0" borderId="120" xfId="147" applyFont="1" applyBorder="1" applyAlignment="1">
      <alignment horizontal="center"/>
    </xf>
    <xf numFmtId="0" fontId="19" fillId="0" borderId="8" xfId="147" applyFont="1" applyBorder="1" applyAlignment="1">
      <alignment horizontal="center"/>
    </xf>
    <xf numFmtId="0" fontId="201" fillId="0" borderId="15" xfId="0" applyFont="1" applyBorder="1" applyAlignment="1">
      <alignment horizontal="center" vertical="center" wrapText="1"/>
    </xf>
    <xf numFmtId="0" fontId="36" fillId="0" borderId="15" xfId="0" applyFont="1" applyBorder="1" applyAlignment="1">
      <alignment horizontal="center" vertical="center"/>
    </xf>
    <xf numFmtId="0" fontId="171" fillId="0" borderId="15" xfId="0" applyFont="1" applyBorder="1" applyAlignment="1">
      <alignment horizontal="center" vertical="center" wrapText="1"/>
    </xf>
    <xf numFmtId="0" fontId="17" fillId="42" borderId="6" xfId="0" applyFont="1" applyFill="1" applyBorder="1" applyAlignment="1">
      <alignment horizontal="center" vertical="center"/>
    </xf>
    <xf numFmtId="0" fontId="16" fillId="42" borderId="6" xfId="0" applyFont="1" applyFill="1" applyBorder="1" applyAlignment="1">
      <alignment horizontal="center" wrapText="1"/>
    </xf>
    <xf numFmtId="0" fontId="16" fillId="42" borderId="3" xfId="0" applyFont="1" applyFill="1" applyBorder="1" applyAlignment="1">
      <alignment horizontal="center" wrapText="1"/>
    </xf>
    <xf numFmtId="0" fontId="164" fillId="0" borderId="15" xfId="0" applyFont="1" applyBorder="1" applyAlignment="1">
      <alignment horizontal="center" vertical="center" wrapText="1"/>
    </xf>
    <xf numFmtId="0" fontId="35" fillId="44" borderId="15" xfId="0" applyFont="1" applyFill="1" applyBorder="1" applyAlignment="1">
      <alignment horizontal="center" wrapText="1"/>
    </xf>
    <xf numFmtId="0" fontId="205" fillId="0" borderId="15" xfId="0" applyFont="1" applyBorder="1" applyAlignment="1">
      <alignment horizontal="center" vertical="center" wrapText="1"/>
    </xf>
    <xf numFmtId="0" fontId="161" fillId="0" borderId="3" xfId="0" applyFont="1" applyBorder="1" applyAlignment="1">
      <alignment horizontal="center" vertical="center" wrapText="1"/>
    </xf>
    <xf numFmtId="0" fontId="17" fillId="0" borderId="2" xfId="0" applyFont="1" applyBorder="1" applyAlignment="1">
      <alignment horizontal="center" vertical="center"/>
    </xf>
    <xf numFmtId="0" fontId="17" fillId="0" borderId="2" xfId="0" applyFont="1" applyBorder="1" applyAlignment="1">
      <alignment horizontal="center" vertical="center"/>
    </xf>
    <xf numFmtId="0" fontId="198" fillId="44" borderId="25" xfId="0" applyFont="1" applyFill="1" applyBorder="1" applyAlignment="1">
      <alignment horizontal="center" vertical="center" wrapText="1"/>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18" fillId="44" borderId="5" xfId="0" applyNumberFormat="1" applyFont="1" applyFill="1" applyBorder="1" applyAlignment="1">
      <alignment vertical="center" wrapText="1"/>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165" fontId="18" fillId="44" borderId="12" xfId="0" applyNumberFormat="1" applyFont="1" applyFill="1" applyBorder="1" applyAlignment="1">
      <alignment horizontal="center" vertical="center" wrapText="1"/>
    </xf>
    <xf numFmtId="0" fontId="17" fillId="44" borderId="13" xfId="0" applyFont="1" applyFill="1" applyBorder="1" applyAlignment="1">
      <alignment horizontal="center" vertical="center"/>
    </xf>
    <xf numFmtId="0" fontId="35" fillId="2" borderId="2" xfId="0" applyFont="1" applyFill="1" applyBorder="1" applyAlignment="1">
      <alignment horizontal="center" vertical="center"/>
    </xf>
    <xf numFmtId="0" fontId="19" fillId="40" borderId="37" xfId="0" applyFont="1" applyFill="1" applyBorder="1" applyAlignment="1">
      <alignment vertical="center" wrapText="1"/>
    </xf>
    <xf numFmtId="0" fontId="19" fillId="40" borderId="0" xfId="0" applyFont="1" applyFill="1" applyBorder="1" applyAlignment="1">
      <alignment vertical="center" wrapText="1"/>
    </xf>
    <xf numFmtId="0" fontId="201" fillId="44" borderId="13" xfId="0" applyFont="1" applyFill="1" applyBorder="1" applyAlignment="1">
      <alignment horizontal="center" vertical="center" wrapText="1"/>
    </xf>
    <xf numFmtId="165" fontId="18" fillId="44" borderId="12" xfId="0" applyNumberFormat="1" applyFont="1" applyFill="1" applyBorder="1" applyAlignment="1">
      <alignment horizontal="center" vertical="center" wrapText="1"/>
    </xf>
    <xf numFmtId="0" fontId="17" fillId="44" borderId="13" xfId="0" applyFont="1" applyFill="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18" fillId="44" borderId="12" xfId="0" applyNumberFormat="1" applyFont="1" applyFill="1" applyBorder="1" applyAlignment="1">
      <alignment horizontal="center" vertical="center" wrapText="1"/>
    </xf>
    <xf numFmtId="0" fontId="17" fillId="44" borderId="13" xfId="0" applyFont="1" applyFill="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6" fillId="44" borderId="4" xfId="0" applyFont="1" applyFill="1" applyBorder="1" applyAlignment="1">
      <alignment horizontal="center" vertical="center" wrapText="1"/>
    </xf>
    <xf numFmtId="1" fontId="35" fillId="0" borderId="2" xfId="0" applyNumberFormat="1" applyFont="1" applyBorder="1" applyAlignment="1">
      <alignment horizontal="center" vertical="center"/>
    </xf>
    <xf numFmtId="1" fontId="35" fillId="0" borderId="2" xfId="0" applyNumberFormat="1"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64" fillId="44" borderId="2" xfId="147" applyFont="1" applyFill="1" applyBorder="1" applyAlignment="1">
      <alignment horizontal="center" vertical="center" wrapText="1"/>
    </xf>
    <xf numFmtId="165" fontId="18" fillId="44" borderId="12" xfId="0" applyNumberFormat="1" applyFont="1" applyFill="1" applyBorder="1" applyAlignment="1">
      <alignment horizontal="center" vertical="center" wrapText="1"/>
    </xf>
    <xf numFmtId="0" fontId="17" fillId="44" borderId="13" xfId="0" applyFont="1" applyFill="1" applyBorder="1" applyAlignment="1">
      <alignment horizontal="center" vertical="center"/>
    </xf>
    <xf numFmtId="0" fontId="35" fillId="0" borderId="2" xfId="147" applyFont="1" applyBorder="1" applyAlignment="1">
      <alignment horizontal="center" vertical="center" wrapText="1"/>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64" fillId="44" borderId="4" xfId="0" applyFont="1" applyFill="1" applyBorder="1" applyAlignment="1">
      <alignment horizontal="center" vertical="center" wrapText="1"/>
    </xf>
    <xf numFmtId="0" fontId="35" fillId="0" borderId="19" xfId="147" applyFont="1" applyBorder="1" applyAlignment="1">
      <alignment horizontal="center" vertical="center" wrapText="1"/>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18" fillId="44" borderId="12" xfId="0" applyNumberFormat="1" applyFont="1" applyFill="1" applyBorder="1" applyAlignment="1">
      <alignment horizontal="center" vertical="center" wrapText="1"/>
    </xf>
    <xf numFmtId="0" fontId="17" fillId="44" borderId="13" xfId="0" applyFont="1" applyFill="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16" fillId="0" borderId="4" xfId="0" applyFont="1" applyFill="1" applyBorder="1" applyAlignment="1">
      <alignment horizontal="center" vertical="center" wrapText="1"/>
    </xf>
    <xf numFmtId="0" fontId="220" fillId="0" borderId="4" xfId="0" applyFont="1" applyBorder="1" applyAlignment="1">
      <alignment horizontal="center" vertical="center" wrapText="1"/>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18" fillId="0" borderId="5" xfId="0" applyNumberFormat="1" applyFont="1" applyFill="1" applyBorder="1" applyAlignment="1">
      <alignment vertical="center" wrapText="1"/>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18" fillId="0" borderId="12" xfId="0" applyNumberFormat="1" applyFont="1" applyBorder="1" applyAlignment="1">
      <alignment horizontal="center" vertical="center" wrapText="1"/>
    </xf>
    <xf numFmtId="0" fontId="36" fillId="0" borderId="2" xfId="147" applyFont="1" applyBorder="1" applyAlignment="1">
      <alignment horizontal="center" vertical="center"/>
    </xf>
    <xf numFmtId="0" fontId="17" fillId="0" borderId="13" xfId="0" applyFont="1" applyBorder="1" applyAlignment="1">
      <alignment horizontal="center" vertical="center"/>
    </xf>
    <xf numFmtId="0" fontId="181" fillId="0" borderId="2" xfId="0" applyFont="1" applyBorder="1" applyAlignment="1">
      <alignment horizontal="center" vertical="center" wrapText="1"/>
    </xf>
    <xf numFmtId="0" fontId="35" fillId="0" borderId="2" xfId="0" applyFont="1" applyBorder="1" applyAlignment="1">
      <alignment horizontal="center" vertical="center"/>
    </xf>
    <xf numFmtId="0" fontId="17" fillId="0" borderId="6"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18" fillId="44" borderId="12" xfId="0" applyNumberFormat="1" applyFont="1" applyFill="1" applyBorder="1" applyAlignment="1">
      <alignment horizontal="center" vertical="center" wrapText="1"/>
    </xf>
    <xf numFmtId="0" fontId="17" fillId="44" borderId="13" xfId="0" applyFont="1" applyFill="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1" fontId="35" fillId="0" borderId="2" xfId="0" applyNumberFormat="1" applyFont="1" applyBorder="1" applyAlignment="1">
      <alignment horizontal="center" vertical="center"/>
    </xf>
    <xf numFmtId="165" fontId="18" fillId="0" borderId="30" xfId="0" applyNumberFormat="1" applyFont="1" applyFill="1" applyBorder="1" applyAlignment="1">
      <alignment horizontal="center" vertical="center" wrapText="1"/>
    </xf>
    <xf numFmtId="0" fontId="35" fillId="0" borderId="2" xfId="147" applyFont="1" applyBorder="1" applyAlignment="1">
      <alignment horizontal="center" vertical="center" wrapText="1"/>
    </xf>
    <xf numFmtId="0" fontId="36" fillId="0" borderId="2" xfId="147"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18" fillId="44" borderId="12" xfId="0" applyNumberFormat="1" applyFont="1" applyFill="1" applyBorder="1" applyAlignment="1">
      <alignment horizontal="center" vertical="center" wrapText="1"/>
    </xf>
    <xf numFmtId="0" fontId="36" fillId="44" borderId="13" xfId="0" applyFont="1" applyFill="1" applyBorder="1" applyAlignment="1">
      <alignment horizontal="center" vertical="center"/>
    </xf>
    <xf numFmtId="165" fontId="18" fillId="44" borderId="12" xfId="0" applyNumberFormat="1" applyFont="1" applyFill="1" applyBorder="1" applyAlignment="1">
      <alignment horizontal="center" vertical="center" wrapText="1"/>
    </xf>
    <xf numFmtId="0" fontId="17" fillId="44" borderId="13" xfId="0" applyFont="1" applyFill="1" applyBorder="1" applyAlignment="1">
      <alignment horizontal="center" vertical="center"/>
    </xf>
    <xf numFmtId="1" fontId="35" fillId="0" borderId="2" xfId="0" applyNumberFormat="1" applyFont="1" applyBorder="1" applyAlignment="1">
      <alignment horizontal="center" vertical="center"/>
    </xf>
    <xf numFmtId="1" fontId="35" fillId="0" borderId="2" xfId="0" applyNumberFormat="1" applyFont="1" applyBorder="1" applyAlignment="1">
      <alignment horizontal="center" vertical="center"/>
    </xf>
    <xf numFmtId="1" fontId="35" fillId="0" borderId="2" xfId="0" applyNumberFormat="1" applyFont="1" applyBorder="1" applyAlignment="1">
      <alignment horizontal="center" vertical="center"/>
    </xf>
    <xf numFmtId="1" fontId="35" fillId="0" borderId="2" xfId="0" applyNumberFormat="1" applyFont="1" applyBorder="1" applyAlignment="1">
      <alignment horizontal="center" vertical="center"/>
    </xf>
    <xf numFmtId="165" fontId="18" fillId="42" borderId="12" xfId="0" applyNumberFormat="1" applyFont="1" applyFill="1" applyBorder="1" applyAlignment="1">
      <alignment horizontal="center" vertical="center" wrapText="1"/>
    </xf>
    <xf numFmtId="1" fontId="35" fillId="0" borderId="2" xfId="0" applyNumberFormat="1" applyFont="1" applyBorder="1" applyAlignment="1">
      <alignment horizontal="center" vertical="center"/>
    </xf>
    <xf numFmtId="0" fontId="16" fillId="42" borderId="13" xfId="0" applyFont="1" applyFill="1" applyBorder="1" applyAlignment="1">
      <alignment horizontal="center" wrapText="1"/>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54" fillId="44" borderId="4" xfId="0" applyFont="1" applyFill="1" applyBorder="1" applyAlignment="1">
      <alignment horizontal="center" vertical="center" wrapText="1"/>
    </xf>
    <xf numFmtId="0" fontId="89" fillId="44" borderId="2" xfId="0" applyFont="1" applyFill="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9" fillId="3" borderId="2" xfId="0" applyFont="1" applyFill="1" applyBorder="1" applyAlignment="1">
      <alignment horizontal="center" vertical="center"/>
    </xf>
    <xf numFmtId="165" fontId="18" fillId="44" borderId="5" xfId="0" applyNumberFormat="1" applyFont="1" applyFill="1" applyBorder="1" applyAlignment="1">
      <alignment horizontal="center" vertical="center" wrapText="1"/>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9" fillId="0" borderId="0" xfId="0" applyFont="1" applyBorder="1" applyAlignment="1">
      <alignment horizont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33" borderId="5" xfId="0" applyNumberFormat="1" applyFont="1" applyFill="1" applyBorder="1" applyAlignment="1">
      <alignment horizontal="center" vertical="center" wrapText="1"/>
    </xf>
    <xf numFmtId="0" fontId="35" fillId="33" borderId="2" xfId="0" applyFont="1" applyFill="1" applyBorder="1" applyAlignment="1">
      <alignment horizontal="center" vertical="center"/>
    </xf>
    <xf numFmtId="0" fontId="16" fillId="33" borderId="4" xfId="0" applyFont="1" applyFill="1" applyBorder="1" applyAlignment="1">
      <alignment horizontal="center" vertical="center" wrapText="1"/>
    </xf>
    <xf numFmtId="0" fontId="19" fillId="33" borderId="2" xfId="0" applyFont="1" applyFill="1" applyBorder="1" applyAlignment="1">
      <alignment horizontal="center" vertical="center"/>
    </xf>
    <xf numFmtId="0" fontId="17" fillId="0" borderId="2" xfId="147"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36" fillId="0" borderId="2" xfId="147" applyFont="1" applyFill="1" applyBorder="1" applyAlignment="1">
      <alignment horizontal="center" vertical="center"/>
    </xf>
    <xf numFmtId="165" fontId="18" fillId="3" borderId="12" xfId="147" applyNumberFormat="1" applyFont="1" applyFill="1" applyBorder="1" applyAlignment="1">
      <alignment horizontal="center" vertical="center" wrapText="1"/>
    </xf>
    <xf numFmtId="0" fontId="226" fillId="44" borderId="4" xfId="0" applyFont="1" applyFill="1" applyBorder="1" applyAlignment="1">
      <alignment horizontal="center" vertical="center" wrapText="1"/>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9" fillId="0" borderId="0" xfId="0" applyFont="1" applyBorder="1" applyAlignment="1">
      <alignment horizontal="center"/>
    </xf>
    <xf numFmtId="1" fontId="35" fillId="0" borderId="2" xfId="0" applyNumberFormat="1" applyFont="1" applyBorder="1" applyAlignment="1">
      <alignment horizontal="center" vertical="center"/>
    </xf>
    <xf numFmtId="0" fontId="181" fillId="0" borderId="6" xfId="0" applyFont="1" applyBorder="1" applyAlignment="1">
      <alignment horizontal="center" vertical="center" wrapText="1"/>
    </xf>
    <xf numFmtId="0" fontId="19" fillId="0" borderId="6" xfId="0" applyFont="1" applyBorder="1" applyAlignment="1">
      <alignment horizont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227" fillId="44" borderId="2" xfId="0" applyFont="1" applyFill="1" applyBorder="1" applyAlignment="1">
      <alignment horizontal="center" vertical="center" wrapText="1"/>
    </xf>
    <xf numFmtId="0" fontId="171" fillId="44" borderId="2" xfId="147" applyFont="1" applyFill="1" applyBorder="1" applyAlignment="1">
      <alignment horizontal="center" vertical="center" wrapText="1"/>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9" fillId="0" borderId="0" xfId="0" applyFont="1" applyBorder="1" applyAlignment="1">
      <alignment horizontal="center"/>
    </xf>
    <xf numFmtId="0" fontId="19" fillId="3" borderId="22" xfId="147" applyFont="1" applyFill="1" applyBorder="1" applyAlignment="1">
      <alignment horizontal="center" vertical="center"/>
    </xf>
    <xf numFmtId="0" fontId="19" fillId="3" borderId="0" xfId="147" applyFont="1" applyFill="1" applyBorder="1" applyAlignment="1">
      <alignment horizontal="center" vertical="center"/>
    </xf>
    <xf numFmtId="0" fontId="35" fillId="0" borderId="4" xfId="0" applyFont="1" applyBorder="1" applyAlignment="1">
      <alignment horizontal="center" vertical="center" wrapText="1"/>
    </xf>
    <xf numFmtId="0" fontId="17" fillId="0" borderId="6"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9" fillId="3" borderId="27" xfId="147" applyFont="1" applyFill="1" applyBorder="1" applyAlignment="1">
      <alignment vertical="center"/>
    </xf>
    <xf numFmtId="0" fontId="19" fillId="3" borderId="36" xfId="147" applyFont="1" applyFill="1" applyBorder="1" applyAlignment="1">
      <alignment vertical="center"/>
    </xf>
    <xf numFmtId="0" fontId="16" fillId="3" borderId="60" xfId="147" applyFont="1" applyFill="1" applyBorder="1" applyAlignment="1">
      <alignment horizontal="center" wrapText="1"/>
    </xf>
    <xf numFmtId="2" fontId="19" fillId="0" borderId="0" xfId="0" applyNumberFormat="1" applyFont="1" applyBorder="1" applyAlignment="1">
      <alignment horizont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0" applyNumberFormat="1"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5" fillId="3" borderId="27" xfId="0" applyFont="1" applyFill="1" applyBorder="1" applyAlignment="1">
      <alignment horizontal="center" vertical="center"/>
    </xf>
    <xf numFmtId="0" fontId="35" fillId="3" borderId="36" xfId="0" applyFont="1" applyFill="1" applyBorder="1" applyAlignment="1">
      <alignment horizontal="center" vertical="center"/>
    </xf>
    <xf numFmtId="0" fontId="35" fillId="3" borderId="20" xfId="0" applyFont="1" applyFill="1" applyBorder="1" applyAlignment="1">
      <alignment horizontal="center" vertical="center"/>
    </xf>
    <xf numFmtId="1" fontId="35" fillId="3" borderId="36" xfId="0" applyNumberFormat="1" applyFont="1" applyFill="1" applyBorder="1" applyAlignment="1">
      <alignment horizontal="center" vertical="center"/>
    </xf>
    <xf numFmtId="0" fontId="19" fillId="0" borderId="0" xfId="0" applyFont="1" applyBorder="1" applyAlignment="1">
      <alignment horizont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9" fillId="0" borderId="0" xfId="0" applyFont="1" applyBorder="1" applyAlignment="1">
      <alignment horizont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9" fillId="0" borderId="0" xfId="0" applyFont="1" applyBorder="1" applyAlignment="1">
      <alignment horizontal="center"/>
    </xf>
    <xf numFmtId="0" fontId="230" fillId="3" borderId="2" xfId="7" applyNumberFormat="1" applyFont="1" applyFill="1" applyBorder="1" applyAlignment="1" applyProtection="1">
      <alignment horizontal="center" vertical="center" wrapText="1"/>
      <protection locked="0"/>
    </xf>
    <xf numFmtId="0" fontId="230" fillId="3" borderId="36" xfId="7" applyNumberFormat="1" applyFont="1" applyFill="1" applyBorder="1" applyAlignment="1" applyProtection="1">
      <alignment horizontal="left" vertical="center" wrapText="1"/>
      <protection locked="0"/>
    </xf>
    <xf numFmtId="0" fontId="230" fillId="3" borderId="0" xfId="7" applyNumberFormat="1" applyFont="1" applyFill="1" applyBorder="1" applyAlignment="1" applyProtection="1">
      <alignment horizontal="center" vertical="center" wrapText="1"/>
      <protection locked="0"/>
    </xf>
    <xf numFmtId="0" fontId="19" fillId="42" borderId="2" xfId="0" applyFont="1" applyFill="1" applyBorder="1" applyAlignment="1">
      <alignment horizontal="center" vertical="center" wrapText="1"/>
    </xf>
    <xf numFmtId="0" fontId="19" fillId="42" borderId="27" xfId="0" applyFont="1" applyFill="1" applyBorder="1" applyAlignment="1">
      <alignment horizontal="center" vertical="center" wrapText="1"/>
    </xf>
    <xf numFmtId="0" fontId="232" fillId="2" borderId="22" xfId="147" applyFont="1" applyFill="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100" fillId="3" borderId="0" xfId="0" applyFont="1" applyFill="1"/>
    <xf numFmtId="0" fontId="36" fillId="0" borderId="2" xfId="147" applyFont="1" applyBorder="1" applyAlignment="1">
      <alignment horizontal="center" vertical="center"/>
    </xf>
    <xf numFmtId="0" fontId="231" fillId="42" borderId="4" xfId="0" applyFont="1" applyFill="1" applyBorder="1" applyAlignment="1">
      <alignment vertical="center" wrapText="1"/>
    </xf>
    <xf numFmtId="0" fontId="16" fillId="42" borderId="4" xfId="0" applyFont="1" applyFill="1" applyBorder="1" applyAlignment="1">
      <alignment vertical="center" wrapText="1"/>
    </xf>
    <xf numFmtId="0" fontId="158" fillId="42" borderId="4" xfId="0" applyFont="1" applyFill="1" applyBorder="1" applyAlignment="1">
      <alignment horizontal="center" vertical="center" wrapText="1"/>
    </xf>
    <xf numFmtId="0" fontId="171" fillId="42" borderId="2" xfId="0" applyFont="1" applyFill="1" applyBorder="1" applyAlignment="1">
      <alignment horizontal="center" vertical="center" wrapText="1"/>
    </xf>
    <xf numFmtId="0" fontId="19" fillId="44" borderId="2" xfId="0" applyFont="1" applyFill="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5" fontId="154" fillId="44" borderId="1" xfId="0" applyNumberFormat="1" applyFont="1" applyFill="1" applyBorder="1" applyAlignment="1">
      <alignment horizontal="center" vertical="center"/>
    </xf>
    <xf numFmtId="1" fontId="35" fillId="0" borderId="2" xfId="0" applyNumberFormat="1" applyFont="1" applyBorder="1" applyAlignment="1">
      <alignment horizontal="center" vertical="center"/>
    </xf>
    <xf numFmtId="0" fontId="19" fillId="0" borderId="0" xfId="0" applyFont="1" applyBorder="1" applyAlignment="1">
      <alignment horizontal="center"/>
    </xf>
    <xf numFmtId="1" fontId="17" fillId="3" borderId="2" xfId="0" applyNumberFormat="1" applyFont="1" applyFill="1" applyBorder="1" applyAlignment="1">
      <alignment horizontal="center" vertical="center"/>
    </xf>
    <xf numFmtId="1" fontId="16" fillId="3" borderId="4" xfId="0" applyNumberFormat="1" applyFont="1" applyFill="1" applyBorder="1" applyAlignment="1">
      <alignment horizontal="center" vertical="center" wrapText="1"/>
    </xf>
    <xf numFmtId="0" fontId="36" fillId="44" borderId="2" xfId="0" applyFont="1" applyFill="1" applyBorder="1" applyAlignment="1">
      <alignment horizontal="center" vertical="center"/>
    </xf>
    <xf numFmtId="0" fontId="234" fillId="0" borderId="4" xfId="0" applyFont="1" applyBorder="1" applyAlignment="1">
      <alignment horizontal="center" vertical="center" wrapText="1"/>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9" fillId="0" borderId="97" xfId="147"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6" fillId="0" borderId="2" xfId="147" applyFont="1" applyBorder="1" applyAlignment="1">
      <alignment horizontal="center" vertical="center"/>
    </xf>
    <xf numFmtId="0" fontId="36" fillId="0" borderId="2" xfId="147" applyFont="1" applyBorder="1" applyAlignment="1">
      <alignment horizontal="center" vertical="center"/>
    </xf>
    <xf numFmtId="0" fontId="36" fillId="3" borderId="2" xfId="0" applyFont="1" applyFill="1" applyBorder="1" applyAlignment="1">
      <alignment horizontal="center" vertical="center"/>
    </xf>
    <xf numFmtId="0" fontId="157" fillId="3" borderId="13" xfId="0" applyFont="1" applyFill="1" applyBorder="1" applyAlignment="1">
      <alignment horizontal="center" vertical="center" wrapText="1"/>
    </xf>
    <xf numFmtId="0" fontId="89" fillId="2" borderId="2" xfId="0" applyFont="1" applyFill="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 fontId="35" fillId="42" borderId="27" xfId="0" applyNumberFormat="1" applyFont="1" applyFill="1" applyBorder="1" applyAlignment="1">
      <alignment vertical="center" wrapText="1"/>
    </xf>
    <xf numFmtId="0" fontId="236" fillId="44" borderId="27" xfId="147" applyFont="1" applyFill="1" applyBorder="1" applyAlignment="1">
      <alignment horizontal="center" vertical="center" wrapText="1"/>
    </xf>
    <xf numFmtId="0" fontId="237" fillId="3" borderId="4" xfId="0" applyFont="1" applyFill="1" applyBorder="1" applyAlignment="1">
      <alignment horizontal="center" vertical="center" wrapText="1"/>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18" fillId="0" borderId="4" xfId="0" applyFont="1" applyBorder="1" applyAlignment="1">
      <alignment horizontal="center" vertical="center" wrapText="1"/>
    </xf>
    <xf numFmtId="165" fontId="87" fillId="0" borderId="1" xfId="1" applyNumberFormat="1" applyFont="1" applyBorder="1" applyAlignment="1">
      <alignment horizontal="center" vertical="center" wrapText="1"/>
    </xf>
    <xf numFmtId="0" fontId="89" fillId="0" borderId="2" xfId="1" applyFont="1" applyBorder="1" applyAlignment="1">
      <alignment horizontal="center" vertical="center"/>
    </xf>
    <xf numFmtId="0" fontId="90" fillId="0" borderId="4" xfId="1" applyFont="1" applyBorder="1" applyAlignment="1">
      <alignment horizontal="center" wrapText="1"/>
    </xf>
    <xf numFmtId="0" fontId="100" fillId="0" borderId="0" xfId="1" applyFont="1"/>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54" fillId="0" borderId="2" xfId="147" applyFont="1" applyBorder="1" applyAlignment="1">
      <alignment horizontal="center" vertical="center" wrapText="1"/>
    </xf>
    <xf numFmtId="1" fontId="35" fillId="0" borderId="2" xfId="0" applyNumberFormat="1" applyFont="1" applyBorder="1" applyAlignment="1">
      <alignment horizontal="center" vertical="center"/>
    </xf>
    <xf numFmtId="0" fontId="35" fillId="0" borderId="4" xfId="147" applyFont="1" applyBorder="1" applyAlignment="1">
      <alignment horizontal="center"/>
    </xf>
    <xf numFmtId="0" fontId="35" fillId="0" borderId="3" xfId="147" applyFont="1" applyFill="1" applyBorder="1" applyAlignment="1">
      <alignment horizontal="center"/>
    </xf>
    <xf numFmtId="0" fontId="35" fillId="0" borderId="15" xfId="147" applyFont="1" applyBorder="1" applyAlignment="1">
      <alignment horizont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9" fillId="0" borderId="0" xfId="0" applyFont="1" applyBorder="1" applyAlignment="1">
      <alignment horizontal="center"/>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9" fillId="0" borderId="0" xfId="0" applyFont="1" applyBorder="1" applyAlignment="1">
      <alignment horizont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237" fillId="0" borderId="4" xfId="0" applyFont="1" applyBorder="1" applyAlignment="1">
      <alignment horizontal="center" vertical="center" wrapText="1"/>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5" fillId="0" borderId="2" xfId="147" applyFont="1" applyBorder="1" applyAlignment="1">
      <alignment horizontal="center" vertical="center"/>
    </xf>
    <xf numFmtId="1" fontId="35" fillId="0" borderId="2" xfId="0" applyNumberFormat="1"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9" fillId="0" borderId="0" xfId="0" applyFont="1" applyBorder="1" applyAlignment="1">
      <alignment horizont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87" fillId="44" borderId="1" xfId="0" applyNumberFormat="1" applyFont="1" applyFill="1" applyBorder="1" applyAlignment="1">
      <alignment horizontal="center" vertical="center" wrapText="1"/>
    </xf>
    <xf numFmtId="0" fontId="88" fillId="44" borderId="2" xfId="0" applyFont="1" applyFill="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201" fillId="44" borderId="2" xfId="0" applyFont="1" applyFill="1" applyBorder="1" applyAlignment="1">
      <alignment horizontal="center" vertical="center" wrapText="1"/>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0" fontId="17" fillId="0" borderId="2" xfId="147" applyFont="1" applyBorder="1" applyAlignment="1">
      <alignment horizontal="center" vertical="center"/>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9" fillId="0" borderId="0" xfId="0" applyFont="1" applyBorder="1" applyAlignment="1">
      <alignment horizont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99" fillId="44" borderId="4" xfId="0" applyFont="1" applyFill="1" applyBorder="1" applyAlignment="1">
      <alignment horizontal="center" vertical="center" wrapText="1"/>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174" fillId="44" borderId="2" xfId="0" applyFont="1" applyFill="1" applyBorder="1" applyAlignment="1">
      <alignment horizont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90" fillId="2" borderId="4" xfId="0" applyFont="1" applyFill="1" applyBorder="1" applyAlignment="1">
      <alignment horizontal="center" vertical="center" wrapText="1"/>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9" fillId="0" borderId="0" xfId="0" applyFont="1" applyBorder="1" applyAlignment="1">
      <alignment horizont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165" fontId="18" fillId="0" borderId="1" xfId="0" applyNumberFormat="1" applyFont="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6" fillId="0" borderId="2" xfId="147" applyFont="1" applyBorder="1" applyAlignment="1">
      <alignment horizontal="center" vertical="center"/>
    </xf>
    <xf numFmtId="0" fontId="240" fillId="0" borderId="2" xfId="0" applyFont="1" applyBorder="1" applyAlignment="1">
      <alignment horizontal="center" vertical="center" wrapText="1"/>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6" fillId="0" borderId="2" xfId="147" applyFont="1" applyBorder="1" applyAlignment="1">
      <alignment horizontal="center" vertical="center"/>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19" fillId="0" borderId="0" xfId="0" applyFont="1" applyBorder="1" applyAlignment="1">
      <alignment horizont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1" fontId="35" fillId="0" borderId="2" xfId="0" applyNumberFormat="1" applyFont="1" applyBorder="1" applyAlignment="1">
      <alignment horizontal="center" vertical="center"/>
    </xf>
    <xf numFmtId="1" fontId="35" fillId="0" borderId="2" xfId="147" applyNumberFormat="1"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36" fillId="0" borderId="2" xfId="147"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9" fillId="0" borderId="0" xfId="0" applyFont="1" applyBorder="1" applyAlignment="1">
      <alignment horizont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50" borderId="2" xfId="147" applyFont="1" applyFill="1" applyBorder="1" applyAlignment="1">
      <alignment horizontal="center" vertical="center"/>
    </xf>
    <xf numFmtId="1" fontId="35" fillId="50" borderId="2" xfId="147" applyNumberFormat="1" applyFont="1" applyFill="1" applyBorder="1" applyAlignment="1">
      <alignment horizontal="center" vertical="center"/>
    </xf>
    <xf numFmtId="0" fontId="35" fillId="50" borderId="2" xfId="147" applyFont="1" applyFill="1" applyBorder="1" applyAlignment="1">
      <alignment horizontal="center"/>
    </xf>
    <xf numFmtId="0" fontId="19" fillId="50" borderId="2" xfId="147" applyFont="1" applyFill="1" applyBorder="1" applyAlignment="1">
      <alignment horizontal="center"/>
    </xf>
    <xf numFmtId="1" fontId="35" fillId="50" borderId="2" xfId="147" applyNumberFormat="1" applyFont="1" applyFill="1" applyBorder="1" applyAlignment="1">
      <alignment horizontal="center" vertical="center" wrapText="1"/>
    </xf>
    <xf numFmtId="0" fontId="35" fillId="50" borderId="2" xfId="147" applyFont="1" applyFill="1" applyBorder="1" applyAlignment="1">
      <alignment horizontal="center" vertical="center"/>
    </xf>
    <xf numFmtId="0" fontId="36" fillId="50" borderId="2" xfId="147" applyFont="1" applyFill="1" applyBorder="1" applyAlignment="1">
      <alignment horizontal="center" vertical="center"/>
    </xf>
    <xf numFmtId="0" fontId="16" fillId="50" borderId="2" xfId="147" applyFont="1" applyFill="1" applyBorder="1" applyAlignment="1">
      <alignment horizontal="center" wrapText="1"/>
    </xf>
    <xf numFmtId="0" fontId="35" fillId="0" borderId="2" xfId="147" applyFont="1" applyBorder="1" applyAlignment="1">
      <alignment horizontal="center" vertical="top" wrapText="1"/>
    </xf>
    <xf numFmtId="0" fontId="19" fillId="50" borderId="2" xfId="147" applyFont="1" applyFill="1" applyBorder="1" applyAlignment="1">
      <alignment horizontal="center" vertical="center"/>
    </xf>
    <xf numFmtId="0" fontId="19" fillId="50" borderId="4" xfId="147" applyFont="1" applyFill="1" applyBorder="1" applyAlignment="1">
      <alignment horizontal="center"/>
    </xf>
    <xf numFmtId="0" fontId="35" fillId="50" borderId="2" xfId="147" applyFont="1" applyFill="1" applyBorder="1" applyAlignment="1">
      <alignment horizontal="center" wrapText="1"/>
    </xf>
    <xf numFmtId="165" fontId="18" fillId="50" borderId="1" xfId="0" applyNumberFormat="1" applyFont="1" applyFill="1" applyBorder="1" applyAlignment="1">
      <alignment horizontal="center" vertical="center" wrapText="1"/>
    </xf>
    <xf numFmtId="0" fontId="17" fillId="50" borderId="2" xfId="0" applyFont="1" applyFill="1" applyBorder="1" applyAlignment="1">
      <alignment horizontal="center" vertical="center"/>
    </xf>
    <xf numFmtId="1" fontId="35" fillId="50" borderId="2" xfId="0" applyNumberFormat="1" applyFont="1" applyFill="1" applyBorder="1" applyAlignment="1">
      <alignment horizontal="center" vertical="center"/>
    </xf>
    <xf numFmtId="0" fontId="16" fillId="50" borderId="2" xfId="0" applyFont="1" applyFill="1" applyBorder="1" applyAlignment="1">
      <alignment horizontal="center" wrapText="1"/>
    </xf>
    <xf numFmtId="0" fontId="35" fillId="50" borderId="2" xfId="0" applyFont="1" applyFill="1" applyBorder="1" applyAlignment="1">
      <alignment horizontal="center" vertical="center"/>
    </xf>
    <xf numFmtId="0" fontId="16" fillId="50" borderId="2" xfId="0" applyFont="1" applyFill="1" applyBorder="1" applyAlignment="1">
      <alignment horizontal="center" vertical="center" wrapText="1"/>
    </xf>
    <xf numFmtId="0" fontId="36" fillId="50" borderId="2" xfId="0" applyFont="1" applyFill="1" applyBorder="1" applyAlignment="1">
      <alignment horizontal="center" vertical="center"/>
    </xf>
    <xf numFmtId="0" fontId="19" fillId="50" borderId="2" xfId="0" applyFont="1" applyFill="1" applyBorder="1" applyAlignment="1">
      <alignment horizontal="center" vertical="center"/>
    </xf>
    <xf numFmtId="0" fontId="16" fillId="50" borderId="4" xfId="0" applyFont="1" applyFill="1" applyBorder="1" applyAlignment="1">
      <alignment horizontal="center" vertical="center" wrapText="1"/>
    </xf>
    <xf numFmtId="0" fontId="88" fillId="50" borderId="2" xfId="0" applyFont="1" applyFill="1" applyBorder="1" applyAlignment="1">
      <alignment horizontal="center" vertical="center"/>
    </xf>
    <xf numFmtId="1" fontId="90" fillId="50" borderId="2" xfId="0" applyNumberFormat="1" applyFont="1" applyFill="1" applyBorder="1" applyAlignment="1">
      <alignment horizontal="center" vertical="center"/>
    </xf>
    <xf numFmtId="0" fontId="90" fillId="50" borderId="4" xfId="0" applyFont="1" applyFill="1" applyBorder="1" applyAlignment="1">
      <alignment horizontal="center" wrapText="1"/>
    </xf>
    <xf numFmtId="0" fontId="89" fillId="50" borderId="2" xfId="0" applyFont="1" applyFill="1" applyBorder="1" applyAlignment="1">
      <alignment horizontal="center" vertical="center"/>
    </xf>
    <xf numFmtId="0" fontId="90" fillId="50" borderId="4" xfId="0" applyFont="1" applyFill="1" applyBorder="1" applyAlignment="1">
      <alignment horizontal="center" vertical="center" wrapText="1"/>
    </xf>
    <xf numFmtId="1" fontId="35" fillId="0" borderId="2" xfId="0" applyNumberFormat="1" applyFont="1" applyBorder="1" applyAlignment="1">
      <alignment horizontal="center" vertical="center"/>
    </xf>
    <xf numFmtId="1" fontId="35" fillId="0" borderId="2" xfId="0" applyNumberFormat="1" applyFont="1" applyBorder="1" applyAlignment="1">
      <alignment horizontal="center" vertical="center"/>
    </xf>
    <xf numFmtId="0" fontId="241" fillId="0" borderId="4" xfId="0" applyFont="1" applyBorder="1" applyAlignment="1">
      <alignment horizontal="center" wrapText="1"/>
    </xf>
    <xf numFmtId="0" fontId="89" fillId="0" borderId="37" xfId="0" applyFont="1" applyFill="1" applyBorder="1" applyAlignment="1">
      <alignment vertical="center" wrapText="1"/>
    </xf>
    <xf numFmtId="0" fontId="89" fillId="0" borderId="38" xfId="0" applyFont="1" applyFill="1" applyBorder="1" applyAlignment="1">
      <alignment vertical="center" wrapText="1"/>
    </xf>
    <xf numFmtId="0" fontId="90" fillId="42" borderId="4" xfId="0" applyFont="1" applyFill="1" applyBorder="1" applyAlignment="1">
      <alignment horizontal="center" wrapText="1"/>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1" fontId="35" fillId="0" borderId="2" xfId="0" applyNumberFormat="1" applyFont="1" applyBorder="1" applyAlignment="1">
      <alignment horizontal="center" vertical="center"/>
    </xf>
    <xf numFmtId="0" fontId="35" fillId="2" borderId="2" xfId="0" applyFont="1" applyFill="1" applyBorder="1" applyAlignment="1">
      <alignment horizontal="center" vertic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165" fontId="18" fillId="44" borderId="12" xfId="0" applyNumberFormat="1" applyFont="1" applyFill="1" applyBorder="1" applyAlignment="1">
      <alignment vertical="center" wrapText="1"/>
    </xf>
    <xf numFmtId="0" fontId="198" fillId="44" borderId="4" xfId="0" applyFont="1" applyFill="1" applyBorder="1" applyAlignment="1">
      <alignment horizontal="center" vertical="center" wrapText="1"/>
    </xf>
    <xf numFmtId="1" fontId="35" fillId="0" borderId="2" xfId="147" applyNumberFormat="1"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35" fillId="2" borderId="2" xfId="0" applyFont="1" applyFill="1" applyBorder="1" applyAlignment="1">
      <alignment horizontal="center" vertical="center"/>
    </xf>
    <xf numFmtId="0" fontId="245" fillId="44" borderId="4" xfId="0" applyFont="1" applyFill="1" applyBorder="1" applyAlignment="1">
      <alignment horizontal="center" vertical="center" wrapText="1"/>
    </xf>
    <xf numFmtId="1" fontId="35" fillId="0" borderId="2" xfId="0"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6" fillId="0" borderId="2" xfId="147" applyFont="1" applyBorder="1" applyAlignment="1">
      <alignment horizontal="center" vertical="center"/>
    </xf>
    <xf numFmtId="0" fontId="199" fillId="0" borderId="2" xfId="147" applyFont="1" applyBorder="1" applyAlignment="1">
      <alignment horizontal="center" vertical="center"/>
    </xf>
    <xf numFmtId="0" fontId="246" fillId="0" borderId="2" xfId="0" applyFont="1" applyBorder="1" applyAlignment="1">
      <alignment horizontal="center" vertical="center" wrapText="1"/>
    </xf>
    <xf numFmtId="0" fontId="19" fillId="44" borderId="2" xfId="147" applyFont="1" applyFill="1" applyBorder="1" applyAlignment="1">
      <alignment horizontal="center" wrapText="1"/>
    </xf>
    <xf numFmtId="0" fontId="35" fillId="2" borderId="2" xfId="0" applyFont="1" applyFill="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185" fillId="0" borderId="2" xfId="0" applyFont="1" applyBorder="1" applyAlignment="1">
      <alignment horizontal="center" vertical="center" wrapText="1"/>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 fontId="35" fillId="0" borderId="2" xfId="147" applyNumberFormat="1" applyFont="1" applyBorder="1" applyAlignment="1">
      <alignment horizontal="center" vertical="center"/>
    </xf>
    <xf numFmtId="1" fontId="35" fillId="0" borderId="2" xfId="147" applyNumberFormat="1" applyFont="1" applyBorder="1" applyAlignment="1">
      <alignment horizontal="center" vertical="center"/>
    </xf>
    <xf numFmtId="1" fontId="35" fillId="2" borderId="2" xfId="147" applyNumberFormat="1" applyFont="1" applyFill="1" applyBorder="1" applyAlignment="1">
      <alignment horizontal="center" vertical="center" wrapText="1"/>
    </xf>
    <xf numFmtId="1" fontId="35" fillId="0" borderId="2" xfId="147" applyNumberFormat="1" applyFont="1" applyBorder="1" applyAlignment="1">
      <alignment horizontal="center" vertical="center"/>
    </xf>
    <xf numFmtId="1" fontId="35" fillId="0" borderId="2" xfId="147" applyNumberFormat="1" applyFont="1" applyBorder="1" applyAlignment="1">
      <alignment horizontal="center" vertical="center"/>
    </xf>
    <xf numFmtId="0" fontId="35" fillId="3" borderId="2" xfId="147" applyFont="1" applyFill="1" applyBorder="1" applyAlignment="1">
      <alignment horizontal="center"/>
    </xf>
    <xf numFmtId="1" fontId="35" fillId="0" borderId="2" xfId="0" applyNumberFormat="1" applyFont="1" applyBorder="1" applyAlignment="1">
      <alignment horizontal="center" vertical="center"/>
    </xf>
    <xf numFmtId="0" fontId="35" fillId="2" borderId="2" xfId="0" applyFont="1" applyFill="1" applyBorder="1" applyAlignment="1">
      <alignment horizontal="center" vertic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19" fillId="0" borderId="4" xfId="147" applyFont="1" applyFill="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35" fillId="2" borderId="2" xfId="0" applyFont="1" applyFill="1" applyBorder="1" applyAlignment="1">
      <alignment horizontal="center" vertical="center"/>
    </xf>
    <xf numFmtId="0" fontId="19" fillId="8" borderId="36" xfId="0" applyFont="1" applyFill="1" applyBorder="1" applyAlignment="1">
      <alignment horizontal="center" vertical="center"/>
    </xf>
    <xf numFmtId="1" fontId="35" fillId="0" borderId="38" xfId="0" applyNumberFormat="1" applyFont="1" applyBorder="1" applyAlignment="1">
      <alignment horizontal="center" vertical="center" wrapText="1"/>
    </xf>
    <xf numFmtId="165" fontId="18" fillId="0" borderId="12" xfId="0" applyNumberFormat="1" applyFont="1" applyBorder="1" applyAlignment="1">
      <alignment horizontal="center" vertical="center" wrapText="1"/>
    </xf>
    <xf numFmtId="0" fontId="17" fillId="0" borderId="13" xfId="0"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0" fontId="221" fillId="44" borderId="2" xfId="43290" applyFont="1" applyFill="1" applyBorder="1" applyAlignment="1" applyProtection="1">
      <alignment horizontal="center" vertical="center"/>
    </xf>
    <xf numFmtId="1" fontId="35" fillId="0" borderId="20" xfId="147" applyNumberFormat="1" applyFont="1" applyBorder="1" applyAlignment="1">
      <alignment horizontal="center" vertical="center" wrapText="1"/>
    </xf>
    <xf numFmtId="1" fontId="35" fillId="0" borderId="10" xfId="147" applyNumberFormat="1" applyFont="1" applyBorder="1" applyAlignment="1">
      <alignment horizontal="center" vertical="center" wrapText="1"/>
    </xf>
    <xf numFmtId="1" fontId="35" fillId="0" borderId="10" xfId="147" applyNumberFormat="1" applyFont="1" applyBorder="1" applyAlignment="1">
      <alignment horizontal="center" vertical="center"/>
    </xf>
    <xf numFmtId="1" fontId="35" fillId="44" borderId="20" xfId="147" applyNumberFormat="1" applyFont="1" applyFill="1" applyBorder="1" applyAlignment="1">
      <alignment horizontal="center" vertical="center" wrapText="1"/>
    </xf>
    <xf numFmtId="1" fontId="35" fillId="0" borderId="27" xfId="147" applyNumberFormat="1" applyFont="1" applyBorder="1" applyAlignment="1">
      <alignment horizontal="center" vertical="center"/>
    </xf>
    <xf numFmtId="1" fontId="35" fillId="0" borderId="20" xfId="147" applyNumberFormat="1" applyFont="1" applyBorder="1" applyAlignment="1">
      <alignment horizontal="center" vertical="center"/>
    </xf>
    <xf numFmtId="0" fontId="35" fillId="0" borderId="27" xfId="147" applyFont="1" applyBorder="1" applyAlignment="1">
      <alignment horizontal="center" vertical="center"/>
    </xf>
    <xf numFmtId="0" fontId="35" fillId="0" borderId="36" xfId="147" applyFont="1" applyBorder="1" applyAlignment="1">
      <alignment horizontal="center" vertical="center"/>
    </xf>
    <xf numFmtId="0" fontId="35" fillId="0" borderId="20" xfId="147" applyFont="1" applyBorder="1" applyAlignment="1">
      <alignment horizontal="center" vertical="center"/>
    </xf>
    <xf numFmtId="0" fontId="35" fillId="0" borderId="35" xfId="147" applyFont="1" applyBorder="1" applyAlignment="1">
      <alignment horizontal="center" vertical="center"/>
    </xf>
    <xf numFmtId="0" fontId="35" fillId="0" borderId="32" xfId="147" applyFont="1" applyBorder="1" applyAlignment="1">
      <alignment horizontal="center" vertical="center"/>
    </xf>
    <xf numFmtId="0" fontId="35" fillId="0" borderId="34" xfId="147" applyFont="1" applyBorder="1" applyAlignment="1">
      <alignment horizontal="center" vertical="center"/>
    </xf>
    <xf numFmtId="0" fontId="17" fillId="0" borderId="2" xfId="147" applyFont="1" applyBorder="1" applyAlignment="1">
      <alignment horizontal="center" vertical="center"/>
    </xf>
    <xf numFmtId="1" fontId="35" fillId="0" borderId="6" xfId="147" applyNumberFormat="1" applyFont="1" applyBorder="1" applyAlignment="1">
      <alignment horizontal="center" vertical="center"/>
    </xf>
    <xf numFmtId="1" fontId="35" fillId="0" borderId="36" xfId="147" applyNumberFormat="1" applyFont="1" applyBorder="1" applyAlignment="1">
      <alignment horizontal="center" vertical="center"/>
    </xf>
    <xf numFmtId="1" fontId="35" fillId="44" borderId="20" xfId="147" applyNumberFormat="1" applyFont="1" applyFill="1" applyBorder="1" applyAlignment="1">
      <alignment horizontal="center" vertical="center"/>
    </xf>
    <xf numFmtId="1" fontId="35" fillId="0" borderId="46" xfId="147" applyNumberFormat="1" applyFont="1" applyBorder="1" applyAlignment="1">
      <alignment horizontal="center" vertical="center" wrapText="1"/>
    </xf>
    <xf numFmtId="1" fontId="35" fillId="0" borderId="47" xfId="147" applyNumberFormat="1" applyFont="1" applyBorder="1" applyAlignment="1">
      <alignment horizontal="center" vertical="center" wrapText="1"/>
    </xf>
    <xf numFmtId="1" fontId="35" fillId="3" borderId="20" xfId="147" applyNumberFormat="1" applyFont="1" applyFill="1" applyBorder="1" applyAlignment="1">
      <alignment horizontal="center" vertical="center"/>
    </xf>
    <xf numFmtId="1" fontId="35" fillId="0" borderId="34" xfId="147" applyNumberFormat="1" applyFont="1" applyBorder="1" applyAlignment="1">
      <alignment horizontal="center" vertical="center"/>
    </xf>
    <xf numFmtId="0" fontId="19" fillId="3" borderId="22" xfId="147" applyFont="1" applyFill="1" applyBorder="1" applyAlignment="1">
      <alignment horizontal="center" vertical="center"/>
    </xf>
    <xf numFmtId="1" fontId="35" fillId="44" borderId="20" xfId="147" applyNumberFormat="1" applyFont="1" applyFill="1" applyBorder="1" applyAlignment="1">
      <alignment vertical="center"/>
    </xf>
    <xf numFmtId="1" fontId="35" fillId="0" borderId="46" xfId="147" applyNumberFormat="1" applyFont="1" applyBorder="1" applyAlignment="1">
      <alignment horizontal="center" vertical="center"/>
    </xf>
    <xf numFmtId="1" fontId="35" fillId="0" borderId="47" xfId="147" applyNumberFormat="1" applyFont="1" applyBorder="1" applyAlignment="1">
      <alignment horizontal="center" vertical="center"/>
    </xf>
    <xf numFmtId="1" fontId="35" fillId="0" borderId="20" xfId="147" applyNumberFormat="1" applyFont="1" applyBorder="1" applyAlignment="1">
      <alignment horizontal="center" wrapText="1"/>
    </xf>
    <xf numFmtId="1" fontId="35" fillId="2" borderId="29" xfId="147" applyNumberFormat="1" applyFont="1" applyFill="1" applyBorder="1" applyAlignment="1">
      <alignment horizontal="center" vertical="center"/>
    </xf>
    <xf numFmtId="1" fontId="35" fillId="0" borderId="2" xfId="147" applyNumberFormat="1" applyFont="1" applyBorder="1" applyAlignment="1">
      <alignment horizontal="center" vertical="center" wrapText="1"/>
    </xf>
    <xf numFmtId="1" fontId="35" fillId="0" borderId="2" xfId="147" applyNumberFormat="1" applyFont="1" applyBorder="1" applyAlignment="1">
      <alignment horizontal="center" vertical="center"/>
    </xf>
    <xf numFmtId="0" fontId="35" fillId="0" borderId="36" xfId="147" applyFont="1" applyBorder="1" applyAlignment="1">
      <alignment horizontal="center" vertical="center" wrapText="1"/>
    </xf>
    <xf numFmtId="0" fontId="35" fillId="0" borderId="20" xfId="147" applyFont="1" applyBorder="1" applyAlignment="1">
      <alignment horizontal="center" vertical="center" wrapText="1"/>
    </xf>
    <xf numFmtId="0" fontId="35" fillId="0" borderId="34" xfId="147" applyFont="1" applyBorder="1" applyAlignment="1">
      <alignment horizontal="center" vertical="center" wrapText="1"/>
    </xf>
    <xf numFmtId="0" fontId="100" fillId="0" borderId="36" xfId="0" applyFont="1" applyBorder="1" applyAlignment="1">
      <alignment horizontal="center" vertical="center"/>
    </xf>
    <xf numFmtId="1" fontId="90" fillId="0" borderId="36" xfId="0" applyNumberFormat="1" applyFont="1" applyBorder="1" applyAlignment="1">
      <alignment horizontal="center" vertical="center" wrapText="1"/>
    </xf>
    <xf numFmtId="1" fontId="90" fillId="0" borderId="20" xfId="0" applyNumberFormat="1" applyFont="1" applyBorder="1" applyAlignment="1">
      <alignment horizontal="center" vertical="center" wrapText="1"/>
    </xf>
    <xf numFmtId="0" fontId="35" fillId="0" borderId="2" xfId="147" applyFont="1" applyBorder="1" applyAlignment="1">
      <alignment horizontal="center" vertical="center" wrapText="1"/>
    </xf>
    <xf numFmtId="0" fontId="35" fillId="0" borderId="2" xfId="147" applyFont="1" applyBorder="1" applyAlignment="1">
      <alignment horizontal="center" vertical="center"/>
    </xf>
    <xf numFmtId="0" fontId="35" fillId="2" borderId="13" xfId="147" applyFont="1" applyFill="1" applyBorder="1" applyAlignment="1">
      <alignment horizontal="center" vertical="center"/>
    </xf>
    <xf numFmtId="1" fontId="36" fillId="0" borderId="47" xfId="147" applyNumberFormat="1" applyFont="1" applyBorder="1" applyAlignment="1">
      <alignment horizontal="center" vertical="center"/>
    </xf>
    <xf numFmtId="0" fontId="19" fillId="0" borderId="20" xfId="147" applyFont="1" applyBorder="1" applyAlignment="1">
      <alignment horizontal="center" vertical="center" wrapText="1"/>
    </xf>
    <xf numFmtId="0" fontId="35" fillId="2" borderId="27" xfId="147" applyFont="1" applyFill="1" applyBorder="1" applyAlignment="1">
      <alignment horizontal="center" vertical="center"/>
    </xf>
    <xf numFmtId="0" fontId="35" fillId="2" borderId="20" xfId="147" applyFont="1" applyFill="1" applyBorder="1" applyAlignment="1">
      <alignment horizontal="center" vertical="center"/>
    </xf>
    <xf numFmtId="0" fontId="103" fillId="0" borderId="20" xfId="147" applyFont="1" applyBorder="1" applyAlignment="1">
      <alignment horizontal="center" vertical="center"/>
    </xf>
    <xf numFmtId="0" fontId="17" fillId="0" borderId="6" xfId="147" applyFont="1" applyBorder="1" applyAlignment="1">
      <alignment horizontal="center" vertical="center"/>
    </xf>
    <xf numFmtId="1" fontId="104" fillId="0" borderId="20" xfId="147" applyNumberFormat="1" applyFont="1" applyBorder="1" applyAlignment="1">
      <alignment horizontal="center" vertical="center"/>
    </xf>
    <xf numFmtId="0" fontId="35" fillId="3" borderId="20" xfId="147" applyFont="1" applyFill="1" applyBorder="1" applyAlignment="1">
      <alignment horizontal="center" vertical="center"/>
    </xf>
    <xf numFmtId="0" fontId="36" fillId="0" borderId="20" xfId="147" applyFont="1" applyBorder="1" applyAlignment="1">
      <alignment horizontal="center" vertical="center"/>
    </xf>
    <xf numFmtId="0" fontId="35" fillId="0" borderId="15" xfId="147" applyFont="1" applyBorder="1" applyAlignment="1">
      <alignment horizontal="center" vertical="center"/>
    </xf>
    <xf numFmtId="1" fontId="38" fillId="0" borderId="20" xfId="147" applyNumberFormat="1" applyFont="1" applyBorder="1" applyAlignment="1">
      <alignment horizontal="center" vertical="center"/>
    </xf>
    <xf numFmtId="0" fontId="35" fillId="0" borderId="40" xfId="147" applyFont="1" applyBorder="1" applyAlignment="1">
      <alignment horizontal="center" vertical="center"/>
    </xf>
    <xf numFmtId="0" fontId="19" fillId="3" borderId="0" xfId="147" applyFont="1" applyFill="1" applyBorder="1" applyAlignment="1">
      <alignment horizontal="center" vertical="center"/>
    </xf>
    <xf numFmtId="0" fontId="19" fillId="35" borderId="0" xfId="147" applyFont="1" applyFill="1" applyBorder="1" applyAlignment="1">
      <alignment horizontal="center" vertical="center"/>
    </xf>
    <xf numFmtId="0" fontId="35" fillId="0" borderId="45" xfId="147" applyFont="1" applyBorder="1" applyAlignment="1">
      <alignment horizontal="center" vertical="center"/>
    </xf>
    <xf numFmtId="0" fontId="37" fillId="0" borderId="20" xfId="147" applyFont="1" applyBorder="1" applyAlignment="1">
      <alignment horizontal="center" vertical="center"/>
    </xf>
    <xf numFmtId="0" fontId="37" fillId="0" borderId="20" xfId="147" applyFont="1" applyBorder="1" applyAlignment="1">
      <alignment horizontal="center" vertical="center" wrapText="1"/>
    </xf>
    <xf numFmtId="0" fontId="17" fillId="0" borderId="27" xfId="147" applyFont="1" applyBorder="1" applyAlignment="1">
      <alignment horizontal="center" vertical="center"/>
    </xf>
    <xf numFmtId="0" fontId="17" fillId="0" borderId="20" xfId="147" applyFont="1" applyBorder="1" applyAlignment="1">
      <alignment horizontal="center" vertical="center"/>
    </xf>
    <xf numFmtId="1" fontId="38" fillId="0" borderId="20" xfId="147" applyNumberFormat="1" applyFont="1" applyBorder="1" applyAlignment="1">
      <alignment horizontal="center" vertical="center" wrapText="1"/>
    </xf>
    <xf numFmtId="0" fontId="38" fillId="0" borderId="20" xfId="147" applyFont="1" applyBorder="1" applyAlignment="1">
      <alignment horizontal="center" vertical="center" wrapText="1"/>
    </xf>
    <xf numFmtId="1" fontId="35" fillId="42" borderId="20" xfId="147" applyNumberFormat="1" applyFont="1" applyFill="1" applyBorder="1" applyAlignment="1">
      <alignment horizontal="center" vertical="center" wrapText="1"/>
    </xf>
    <xf numFmtId="0" fontId="35" fillId="42" borderId="20" xfId="147" applyFont="1" applyFill="1" applyBorder="1" applyAlignment="1">
      <alignment horizontal="center" vertical="center" wrapText="1"/>
    </xf>
    <xf numFmtId="1" fontId="35" fillId="2" borderId="36" xfId="147" applyNumberFormat="1" applyFont="1" applyFill="1" applyBorder="1" applyAlignment="1">
      <alignment horizontal="center" vertical="center"/>
    </xf>
    <xf numFmtId="1" fontId="35" fillId="2" borderId="20" xfId="147" applyNumberFormat="1" applyFont="1" applyFill="1" applyBorder="1" applyAlignment="1">
      <alignment horizontal="center" vertical="center"/>
    </xf>
    <xf numFmtId="1" fontId="35" fillId="3" borderId="20" xfId="147" applyNumberFormat="1" applyFont="1" applyFill="1" applyBorder="1" applyAlignment="1">
      <alignment horizontal="center" vertical="center" wrapText="1"/>
    </xf>
    <xf numFmtId="0" fontId="35" fillId="0" borderId="48" xfId="147" applyFont="1" applyBorder="1" applyAlignment="1">
      <alignment horizontal="center" vertical="center"/>
    </xf>
    <xf numFmtId="0" fontId="35" fillId="0" borderId="49" xfId="147" applyFont="1" applyBorder="1" applyAlignment="1">
      <alignment horizontal="center" vertical="center"/>
    </xf>
    <xf numFmtId="0" fontId="35" fillId="0" borderId="29" xfId="147" applyFont="1" applyBorder="1" applyAlignment="1">
      <alignment horizontal="center" vertical="center"/>
    </xf>
    <xf numFmtId="1" fontId="35" fillId="44" borderId="46" xfId="147" applyNumberFormat="1" applyFont="1" applyFill="1" applyBorder="1" applyAlignment="1">
      <alignment horizontal="center" vertical="center"/>
    </xf>
    <xf numFmtId="1" fontId="35" fillId="44" borderId="47" xfId="147" applyNumberFormat="1" applyFont="1" applyFill="1" applyBorder="1" applyAlignment="1">
      <alignment horizontal="center" vertical="center"/>
    </xf>
    <xf numFmtId="1" fontId="35" fillId="42" borderId="36" xfId="147" applyNumberFormat="1" applyFont="1" applyFill="1" applyBorder="1" applyAlignment="1">
      <alignment horizontal="center" vertical="center"/>
    </xf>
    <xf numFmtId="1" fontId="35" fillId="42" borderId="20" xfId="147" applyNumberFormat="1" applyFont="1" applyFill="1" applyBorder="1" applyAlignment="1">
      <alignment horizontal="center" vertical="center"/>
    </xf>
    <xf numFmtId="0" fontId="35" fillId="0" borderId="10" xfId="147" applyFont="1" applyBorder="1" applyAlignment="1">
      <alignment horizontal="center" vertical="center"/>
    </xf>
    <xf numFmtId="0" fontId="19" fillId="0" borderId="27" xfId="147" applyFont="1" applyBorder="1" applyAlignment="1">
      <alignment horizontal="center" vertical="center"/>
    </xf>
    <xf numFmtId="1" fontId="35" fillId="0" borderId="36" xfId="0" applyNumberFormat="1" applyFont="1" applyBorder="1" applyAlignment="1">
      <alignment horizontal="center" vertical="center" wrapText="1"/>
    </xf>
    <xf numFmtId="1" fontId="35" fillId="0" borderId="20" xfId="0" applyNumberFormat="1" applyFont="1" applyBorder="1" applyAlignment="1">
      <alignment horizontal="center" vertical="center" wrapText="1"/>
    </xf>
    <xf numFmtId="0" fontId="35" fillId="0" borderId="27" xfId="0" applyFont="1" applyBorder="1" applyAlignment="1">
      <alignment horizontal="center" vertical="center"/>
    </xf>
    <xf numFmtId="0" fontId="35" fillId="0" borderId="36" xfId="0" applyFont="1" applyBorder="1" applyAlignment="1">
      <alignment horizontal="center" vertical="center"/>
    </xf>
    <xf numFmtId="0" fontId="35" fillId="0" borderId="20" xfId="0" applyFont="1" applyBorder="1" applyAlignment="1">
      <alignment horizontal="center" vertical="center"/>
    </xf>
    <xf numFmtId="0" fontId="35" fillId="0" borderId="27" xfId="0" applyFont="1" applyBorder="1" applyAlignment="1">
      <alignment horizontal="center" vertical="center" wrapText="1"/>
    </xf>
    <xf numFmtId="0" fontId="35" fillId="0" borderId="36" xfId="0" applyFont="1" applyBorder="1" applyAlignment="1">
      <alignment horizontal="center" vertical="center" wrapText="1"/>
    </xf>
    <xf numFmtId="0" fontId="35" fillId="0" borderId="20" xfId="0" applyFont="1" applyBorder="1" applyAlignment="1">
      <alignment horizontal="center" vertical="center" wrapText="1"/>
    </xf>
    <xf numFmtId="0" fontId="35" fillId="3" borderId="27" xfId="0" applyFont="1" applyFill="1" applyBorder="1" applyAlignment="1">
      <alignment horizontal="center" vertical="center"/>
    </xf>
    <xf numFmtId="1" fontId="35" fillId="0" borderId="27" xfId="0" applyNumberFormat="1" applyFont="1" applyBorder="1" applyAlignment="1">
      <alignment horizontal="center" vertical="center"/>
    </xf>
    <xf numFmtId="1" fontId="35" fillId="0" borderId="36" xfId="0" applyNumberFormat="1" applyFont="1" applyBorder="1" applyAlignment="1">
      <alignment horizontal="center" vertical="center"/>
    </xf>
    <xf numFmtId="1" fontId="35" fillId="0" borderId="20" xfId="0" applyNumberFormat="1" applyFont="1" applyBorder="1" applyAlignment="1">
      <alignment horizontal="center" vertical="center"/>
    </xf>
    <xf numFmtId="1" fontId="35" fillId="0" borderId="20" xfId="147" applyNumberFormat="1" applyFont="1" applyFill="1" applyBorder="1" applyAlignment="1">
      <alignment horizontal="center" vertical="center"/>
    </xf>
    <xf numFmtId="1" fontId="35" fillId="2" borderId="36" xfId="0" applyNumberFormat="1" applyFont="1" applyFill="1" applyBorder="1" applyAlignment="1">
      <alignment horizontal="center" vertical="center"/>
    </xf>
    <xf numFmtId="1" fontId="35" fillId="2" borderId="20" xfId="0" applyNumberFormat="1" applyFont="1" applyFill="1" applyBorder="1" applyAlignment="1">
      <alignment horizontal="center" vertical="center"/>
    </xf>
    <xf numFmtId="0" fontId="35" fillId="0" borderId="47" xfId="147" applyFont="1" applyBorder="1" applyAlignment="1">
      <alignment horizontal="center" vertical="center"/>
    </xf>
    <xf numFmtId="1" fontId="35" fillId="0" borderId="29" xfId="147" applyNumberFormat="1" applyFont="1" applyBorder="1" applyAlignment="1">
      <alignment horizontal="center" vertical="center"/>
    </xf>
    <xf numFmtId="0" fontId="35" fillId="3" borderId="20" xfId="147" applyFont="1" applyFill="1" applyBorder="1" applyAlignment="1">
      <alignment horizontal="center" vertical="center" wrapText="1"/>
    </xf>
    <xf numFmtId="0" fontId="35" fillId="2" borderId="36" xfId="0" applyFont="1" applyFill="1" applyBorder="1" applyAlignment="1">
      <alignment horizontal="center" vertical="center"/>
    </xf>
    <xf numFmtId="1" fontId="35" fillId="44" borderId="36" xfId="0" applyNumberFormat="1" applyFont="1" applyFill="1" applyBorder="1" applyAlignment="1">
      <alignment horizontal="center" vertical="center" wrapText="1"/>
    </xf>
    <xf numFmtId="0" fontId="35" fillId="44" borderId="36" xfId="0" applyFont="1" applyFill="1" applyBorder="1" applyAlignment="1">
      <alignment horizontal="center" vertical="center" wrapText="1"/>
    </xf>
    <xf numFmtId="0" fontId="35" fillId="44" borderId="36" xfId="0" applyFont="1" applyFill="1" applyBorder="1" applyAlignment="1">
      <alignment horizontal="center" vertical="center"/>
    </xf>
    <xf numFmtId="0" fontId="19" fillId="42" borderId="36" xfId="0" applyFont="1" applyFill="1" applyBorder="1" applyAlignment="1">
      <alignment horizontal="center" vertical="center" wrapText="1"/>
    </xf>
    <xf numFmtId="0" fontId="19" fillId="42" borderId="36" xfId="0" applyFont="1" applyFill="1" applyBorder="1" applyAlignment="1">
      <alignment horizontal="left" vertical="center" wrapText="1"/>
    </xf>
    <xf numFmtId="0" fontId="35" fillId="0" borderId="10" xfId="147" applyFont="1" applyBorder="1" applyAlignment="1">
      <alignment horizontal="center" vertical="center" wrapText="1"/>
    </xf>
    <xf numFmtId="0" fontId="35" fillId="3" borderId="15" xfId="147" applyFont="1" applyFill="1" applyBorder="1" applyAlignment="1">
      <alignment horizontal="center" vertical="center"/>
    </xf>
    <xf numFmtId="0" fontId="35" fillId="0" borderId="47" xfId="147" applyFont="1" applyBorder="1" applyAlignment="1">
      <alignment horizontal="center" vertical="center" wrapText="1"/>
    </xf>
    <xf numFmtId="0" fontId="36" fillId="0" borderId="2" xfId="147" applyFont="1" applyBorder="1" applyAlignment="1">
      <alignment horizontal="center" vertical="center"/>
    </xf>
    <xf numFmtId="0" fontId="90" fillId="0" borderId="36" xfId="0" applyFont="1" applyBorder="1" applyAlignment="1">
      <alignment horizontal="center" vertical="center" wrapText="1"/>
    </xf>
    <xf numFmtId="0" fontId="38" fillId="6" borderId="41" xfId="147" applyFont="1" applyFill="1" applyBorder="1" applyAlignment="1">
      <alignment horizontal="center" vertical="center"/>
    </xf>
    <xf numFmtId="1" fontId="35" fillId="0" borderId="36" xfId="147" applyNumberFormat="1" applyFont="1" applyBorder="1" applyAlignment="1">
      <alignment horizontal="center"/>
    </xf>
    <xf numFmtId="1" fontId="35" fillId="6" borderId="46" xfId="0" applyNumberFormat="1" applyFont="1" applyFill="1" applyBorder="1" applyAlignment="1">
      <alignment horizontal="center" vertical="center"/>
    </xf>
    <xf numFmtId="0" fontId="38" fillId="0" borderId="41" xfId="147" applyFont="1" applyBorder="1" applyAlignment="1">
      <alignment horizontal="center" vertical="center"/>
    </xf>
    <xf numFmtId="0" fontId="35" fillId="0" borderId="10" xfId="147" applyFont="1" applyBorder="1" applyAlignment="1">
      <alignment horizontal="center"/>
    </xf>
    <xf numFmtId="1" fontId="35" fillId="3" borderId="47" xfId="147" applyNumberFormat="1" applyFont="1" applyFill="1" applyBorder="1" applyAlignment="1">
      <alignment horizontal="center" vertical="center"/>
    </xf>
    <xf numFmtId="0" fontId="157" fillId="42" borderId="13" xfId="147" applyFont="1" applyFill="1" applyBorder="1" applyAlignment="1">
      <alignment horizontal="center" vertical="center" wrapText="1"/>
    </xf>
    <xf numFmtId="1" fontId="90" fillId="0" borderId="20" xfId="147" applyNumberFormat="1" applyFont="1" applyBorder="1" applyAlignment="1">
      <alignment horizontal="center" vertical="center" wrapText="1"/>
    </xf>
    <xf numFmtId="0" fontId="37" fillId="2" borderId="2" xfId="147" applyFont="1" applyFill="1" applyBorder="1" applyAlignment="1">
      <alignment horizontal="center" vertical="center" wrapText="1"/>
    </xf>
    <xf numFmtId="0" fontId="17" fillId="0" borderId="20" xfId="147" applyFont="1" applyBorder="1" applyAlignment="1">
      <alignment horizontal="center" vertical="center" wrapText="1"/>
    </xf>
    <xf numFmtId="1" fontId="35" fillId="33" borderId="36" xfId="147" applyNumberFormat="1" applyFont="1" applyFill="1" applyBorder="1" applyAlignment="1">
      <alignment horizontal="center" vertical="center"/>
    </xf>
    <xf numFmtId="1" fontId="90" fillId="0" borderId="27" xfId="0" applyNumberFormat="1" applyFont="1" applyBorder="1" applyAlignment="1">
      <alignment horizontal="center" vertical="center"/>
    </xf>
    <xf numFmtId="1" fontId="90" fillId="0" borderId="36" xfId="0" applyNumberFormat="1" applyFont="1" applyBorder="1" applyAlignment="1">
      <alignment horizontal="center" vertical="center"/>
    </xf>
    <xf numFmtId="1" fontId="90" fillId="0" borderId="20" xfId="0" applyNumberFormat="1" applyFont="1" applyBorder="1" applyAlignment="1">
      <alignment horizontal="center" vertical="center"/>
    </xf>
    <xf numFmtId="0" fontId="35" fillId="0" borderId="29" xfId="147" applyFont="1" applyBorder="1" applyAlignment="1">
      <alignment horizontal="center" vertical="center" wrapText="1"/>
    </xf>
    <xf numFmtId="0" fontId="35" fillId="0" borderId="2" xfId="0" applyFont="1" applyBorder="1" applyAlignment="1">
      <alignment horizontal="center" vertical="center" wrapText="1"/>
    </xf>
    <xf numFmtId="1" fontId="35" fillId="2" borderId="10" xfId="0" applyNumberFormat="1" applyFont="1" applyFill="1" applyBorder="1" applyAlignment="1">
      <alignment horizontal="center" vertical="center"/>
    </xf>
    <xf numFmtId="0" fontId="35" fillId="42" borderId="36" xfId="0" applyFont="1" applyFill="1" applyBorder="1" applyAlignment="1">
      <alignment horizontal="center" vertical="center"/>
    </xf>
    <xf numFmtId="0" fontId="19" fillId="3" borderId="0" xfId="0" applyFont="1" applyFill="1" applyBorder="1" applyAlignment="1">
      <alignment horizontal="center" vertical="center"/>
    </xf>
    <xf numFmtId="0" fontId="19" fillId="3" borderId="22" xfId="0" applyFont="1" applyFill="1" applyBorder="1" applyAlignment="1">
      <alignment horizontal="center" vertical="center"/>
    </xf>
    <xf numFmtId="0" fontId="35" fillId="0" borderId="40" xfId="0" applyFont="1" applyBorder="1" applyAlignment="1">
      <alignment horizontal="center" vertical="center"/>
    </xf>
    <xf numFmtId="0" fontId="35" fillId="0" borderId="10" xfId="0" applyFont="1" applyBorder="1" applyAlignment="1">
      <alignment horizontal="center" vertical="center"/>
    </xf>
    <xf numFmtId="0" fontId="35" fillId="0" borderId="45" xfId="0" applyFont="1" applyBorder="1" applyAlignment="1">
      <alignment horizontal="center" vertical="center"/>
    </xf>
    <xf numFmtId="1" fontId="35" fillId="0" borderId="34" xfId="0" applyNumberFormat="1" applyFont="1" applyBorder="1" applyAlignment="1">
      <alignment horizontal="center" vertical="center"/>
    </xf>
    <xf numFmtId="1" fontId="35" fillId="0" borderId="10" xfId="0" applyNumberFormat="1" applyFont="1" applyBorder="1" applyAlignment="1">
      <alignment horizontal="center" vertical="center"/>
    </xf>
    <xf numFmtId="1" fontId="35" fillId="0" borderId="47" xfId="0" applyNumberFormat="1" applyFont="1" applyBorder="1" applyAlignment="1">
      <alignment horizontal="center" vertical="center"/>
    </xf>
    <xf numFmtId="0" fontId="17" fillId="0" borderId="27" xfId="0" applyFont="1" applyBorder="1" applyAlignment="1">
      <alignment horizontal="center" vertical="center"/>
    </xf>
    <xf numFmtId="0" fontId="17" fillId="0" borderId="20" xfId="0" applyFont="1" applyBorder="1" applyAlignment="1">
      <alignment horizontal="center" vertic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0" fontId="17" fillId="0" borderId="6" xfId="0" applyFont="1" applyBorder="1" applyAlignment="1">
      <alignment horizontal="center" vertical="center"/>
    </xf>
    <xf numFmtId="0" fontId="17" fillId="0" borderId="13" xfId="0" applyFont="1" applyBorder="1" applyAlignment="1">
      <alignment horizontal="center" vertical="center"/>
    </xf>
    <xf numFmtId="1" fontId="35" fillId="0" borderId="10" xfId="0" applyNumberFormat="1" applyFont="1" applyBorder="1" applyAlignment="1">
      <alignment horizontal="center" vertical="center" wrapText="1"/>
    </xf>
    <xf numFmtId="0" fontId="35" fillId="0" borderId="29" xfId="0" applyFont="1" applyBorder="1" applyAlignment="1">
      <alignment horizontal="center" vertical="center"/>
    </xf>
    <xf numFmtId="1" fontId="35" fillId="0" borderId="34" xfId="0" applyNumberFormat="1" applyFont="1" applyBorder="1" applyAlignment="1">
      <alignment horizontal="center" vertical="center" wrapText="1"/>
    </xf>
    <xf numFmtId="1" fontId="35" fillId="42" borderId="20" xfId="0" applyNumberFormat="1" applyFont="1" applyFill="1" applyBorder="1" applyAlignment="1">
      <alignment horizontal="center" vertical="center" wrapText="1"/>
    </xf>
    <xf numFmtId="1" fontId="35" fillId="0" borderId="29" xfId="0" applyNumberFormat="1" applyFont="1" applyBorder="1" applyAlignment="1">
      <alignment horizontal="center" vertical="center"/>
    </xf>
    <xf numFmtId="1" fontId="35" fillId="44" borderId="36" xfId="0" applyNumberFormat="1" applyFont="1" applyFill="1" applyBorder="1" applyAlignment="1">
      <alignment horizontal="center" vertical="center"/>
    </xf>
    <xf numFmtId="1" fontId="35" fillId="7" borderId="20" xfId="0" applyNumberFormat="1" applyFont="1" applyFill="1" applyBorder="1" applyAlignment="1">
      <alignment horizontal="center" vertical="center"/>
    </xf>
    <xf numFmtId="0" fontId="35" fillId="3" borderId="47" xfId="0" applyFont="1" applyFill="1" applyBorder="1" applyAlignment="1">
      <alignment horizontal="center" vertical="center"/>
    </xf>
    <xf numFmtId="0" fontId="17" fillId="6" borderId="20" xfId="0" applyFont="1" applyFill="1" applyBorder="1" applyAlignment="1">
      <alignment horizontal="center" vertical="center"/>
    </xf>
    <xf numFmtId="0" fontId="35" fillId="3" borderId="40" xfId="0" applyFont="1" applyFill="1" applyBorder="1" applyAlignment="1">
      <alignment horizontal="center" vertical="center"/>
    </xf>
    <xf numFmtId="0" fontId="35" fillId="3" borderId="10" xfId="0" applyFont="1" applyFill="1" applyBorder="1" applyAlignment="1">
      <alignment horizontal="center" vertical="center"/>
    </xf>
    <xf numFmtId="0" fontId="19" fillId="0" borderId="27" xfId="0" applyFont="1" applyBorder="1" applyAlignment="1">
      <alignment horizontal="center" vertical="center"/>
    </xf>
    <xf numFmtId="0" fontId="19" fillId="0" borderId="36" xfId="0" applyFont="1" applyBorder="1" applyAlignment="1">
      <alignment horizontal="center" vertical="center"/>
    </xf>
    <xf numFmtId="0" fontId="35" fillId="2" borderId="20" xfId="0" applyFont="1" applyFill="1" applyBorder="1" applyAlignment="1">
      <alignment horizontal="center" vertical="center" wrapText="1"/>
    </xf>
    <xf numFmtId="0" fontId="35" fillId="0" borderId="47" xfId="0" applyFont="1" applyBorder="1" applyAlignment="1">
      <alignment horizontal="center" vertical="center" wrapText="1"/>
    </xf>
    <xf numFmtId="0" fontId="35" fillId="39" borderId="27" xfId="147" applyFont="1" applyFill="1" applyBorder="1" applyAlignment="1">
      <alignment horizontal="center" vertical="center"/>
    </xf>
    <xf numFmtId="0" fontId="35" fillId="39" borderId="20" xfId="147" applyFont="1" applyFill="1" applyBorder="1" applyAlignment="1">
      <alignment horizontal="center" vertical="center"/>
    </xf>
    <xf numFmtId="0" fontId="36" fillId="0" borderId="27" xfId="0" applyFont="1" applyBorder="1" applyAlignment="1">
      <alignment horizontal="center" vertical="center" wrapText="1"/>
    </xf>
    <xf numFmtId="0" fontId="36" fillId="0" borderId="36" xfId="0" applyFont="1" applyBorder="1" applyAlignment="1">
      <alignment horizontal="center" vertical="center"/>
    </xf>
    <xf numFmtId="0" fontId="17" fillId="0" borderId="2" xfId="0" applyFont="1" applyBorder="1" applyAlignment="1">
      <alignment horizontal="center" vertical="center"/>
    </xf>
    <xf numFmtId="1" fontId="35" fillId="2" borderId="46" xfId="0" applyNumberFormat="1" applyFont="1" applyFill="1" applyBorder="1" applyAlignment="1">
      <alignment horizontal="center" vertical="center"/>
    </xf>
    <xf numFmtId="1" fontId="35" fillId="3" borderId="46" xfId="0" applyNumberFormat="1" applyFont="1" applyFill="1" applyBorder="1" applyAlignment="1">
      <alignment horizontal="center" vertical="center" wrapText="1"/>
    </xf>
    <xf numFmtId="1" fontId="35" fillId="37" borderId="36" xfId="0" applyNumberFormat="1" applyFont="1" applyFill="1" applyBorder="1" applyAlignment="1">
      <alignment horizontal="center" vertical="center"/>
    </xf>
    <xf numFmtId="1" fontId="35" fillId="0" borderId="43" xfId="0" applyNumberFormat="1" applyFont="1" applyBorder="1" applyAlignment="1">
      <alignment horizontal="center" vertical="center" wrapText="1"/>
    </xf>
    <xf numFmtId="0" fontId="19" fillId="0" borderId="36" xfId="0" applyFont="1" applyBorder="1" applyAlignment="1">
      <alignment horizontal="center" vertical="center" wrapText="1"/>
    </xf>
    <xf numFmtId="0" fontId="90" fillId="0" borderId="27" xfId="0" applyFont="1" applyBorder="1" applyAlignment="1">
      <alignment horizontal="center" vertical="center"/>
    </xf>
    <xf numFmtId="0" fontId="35" fillId="0" borderId="15" xfId="0" applyFont="1" applyBorder="1" applyAlignment="1">
      <alignment horizontal="center" vertical="center"/>
    </xf>
    <xf numFmtId="0" fontId="17" fillId="2" borderId="27" xfId="0" applyFont="1" applyFill="1" applyBorder="1" applyAlignment="1">
      <alignment horizontal="center" vertical="center"/>
    </xf>
    <xf numFmtId="1" fontId="35" fillId="0" borderId="29" xfId="147" applyNumberFormat="1" applyFont="1" applyBorder="1" applyAlignment="1">
      <alignment horizontal="center" vertical="center" wrapText="1"/>
    </xf>
    <xf numFmtId="165" fontId="18" fillId="44" borderId="5" xfId="147" applyNumberFormat="1" applyFont="1" applyFill="1" applyBorder="1" applyAlignment="1">
      <alignment horizontal="center" vertical="center" wrapText="1"/>
    </xf>
    <xf numFmtId="1" fontId="35" fillId="0" borderId="36" xfId="147" applyNumberFormat="1" applyFont="1" applyBorder="1" applyAlignment="1">
      <alignment horizontal="center" vertical="center" wrapText="1"/>
    </xf>
    <xf numFmtId="1" fontId="35" fillId="0" borderId="20" xfId="147" applyNumberFormat="1" applyFont="1" applyBorder="1" applyAlignment="1">
      <alignment horizontal="center" vertical="center" wrapText="1"/>
    </xf>
    <xf numFmtId="0" fontId="100" fillId="0" borderId="27" xfId="0" applyFont="1" applyBorder="1" applyAlignment="1">
      <alignment horizontal="center" vertical="center"/>
    </xf>
    <xf numFmtId="0" fontId="100" fillId="0" borderId="36" xfId="0" applyFont="1" applyBorder="1" applyAlignment="1">
      <alignment horizontal="center" vertical="center"/>
    </xf>
    <xf numFmtId="0" fontId="100" fillId="0" borderId="20" xfId="0" applyFont="1" applyBorder="1" applyAlignment="1">
      <alignment horizontal="center" vertical="center"/>
    </xf>
    <xf numFmtId="1" fontId="90" fillId="0" borderId="36" xfId="0" applyNumberFormat="1" applyFont="1" applyBorder="1" applyAlignment="1">
      <alignment horizontal="center" vertical="center" wrapText="1"/>
    </xf>
    <xf numFmtId="1" fontId="90" fillId="0" borderId="20" xfId="0" applyNumberFormat="1" applyFont="1" applyBorder="1" applyAlignment="1">
      <alignment horizontal="center" vertical="center" wrapText="1"/>
    </xf>
    <xf numFmtId="1" fontId="35" fillId="0" borderId="36" xfId="0" applyNumberFormat="1" applyFont="1" applyBorder="1" applyAlignment="1">
      <alignment horizontal="center" vertical="center" wrapText="1"/>
    </xf>
    <xf numFmtId="1" fontId="35" fillId="0" borderId="20" xfId="0" applyNumberFormat="1" applyFont="1" applyBorder="1" applyAlignment="1">
      <alignment horizontal="center" vertical="center" wrapText="1"/>
    </xf>
    <xf numFmtId="0" fontId="35" fillId="0" borderId="36" xfId="0" applyFont="1" applyBorder="1" applyAlignment="1">
      <alignment horizontal="center" vertical="center"/>
    </xf>
    <xf numFmtId="0" fontId="35" fillId="0" borderId="20" xfId="0" applyFont="1" applyBorder="1" applyAlignment="1">
      <alignment horizontal="center" vertical="center"/>
    </xf>
    <xf numFmtId="0" fontId="35" fillId="0" borderId="20" xfId="0" applyFont="1" applyBorder="1" applyAlignment="1">
      <alignment horizontal="center" vertical="center" wrapText="1"/>
    </xf>
    <xf numFmtId="1" fontId="35" fillId="0" borderId="36" xfId="0" applyNumberFormat="1" applyFont="1" applyBorder="1" applyAlignment="1">
      <alignment horizontal="center" vertical="center"/>
    </xf>
    <xf numFmtId="1" fontId="35" fillId="0" borderId="20" xfId="0" applyNumberFormat="1" applyFont="1" applyBorder="1" applyAlignment="1">
      <alignment horizontal="center" vertical="center"/>
    </xf>
    <xf numFmtId="1" fontId="35" fillId="2" borderId="36" xfId="0" applyNumberFormat="1" applyFont="1" applyFill="1" applyBorder="1" applyAlignment="1">
      <alignment horizontal="center" vertical="center"/>
    </xf>
    <xf numFmtId="1" fontId="35" fillId="2" borderId="20" xfId="0" applyNumberFormat="1" applyFont="1" applyFill="1" applyBorder="1" applyAlignment="1">
      <alignment horizontal="center" vertical="center"/>
    </xf>
    <xf numFmtId="0" fontId="35" fillId="0" borderId="27" xfId="0" applyFont="1" applyBorder="1" applyAlignment="1">
      <alignment horizontal="center" vertical="center"/>
    </xf>
    <xf numFmtId="0" fontId="17" fillId="2" borderId="13" xfId="0" applyFont="1" applyFill="1" applyBorder="1" applyAlignment="1">
      <alignment horizontal="center" vertical="center"/>
    </xf>
    <xf numFmtId="0" fontId="35" fillId="3" borderId="27" xfId="0" applyFont="1" applyFill="1" applyBorder="1" applyAlignment="1">
      <alignment horizontal="center" vertical="center"/>
    </xf>
    <xf numFmtId="0" fontId="35" fillId="3" borderId="36" xfId="0" applyFont="1" applyFill="1" applyBorder="1" applyAlignment="1">
      <alignment horizontal="center" vertical="center"/>
    </xf>
    <xf numFmtId="1" fontId="35" fillId="3" borderId="36" xfId="0" applyNumberFormat="1" applyFont="1" applyFill="1" applyBorder="1" applyAlignment="1">
      <alignment horizontal="center" vertical="center" wrapText="1"/>
    </xf>
    <xf numFmtId="1" fontId="35" fillId="3" borderId="20" xfId="0" applyNumberFormat="1" applyFont="1" applyFill="1" applyBorder="1" applyAlignment="1">
      <alignment horizontal="center" vertical="center" wrapText="1"/>
    </xf>
    <xf numFmtId="0" fontId="35" fillId="44" borderId="36" xfId="0" applyFont="1" applyFill="1" applyBorder="1" applyAlignment="1">
      <alignment horizontal="center" vertical="center"/>
    </xf>
    <xf numFmtId="0" fontId="35" fillId="44" borderId="36" xfId="0" applyFont="1" applyFill="1" applyBorder="1" applyAlignment="1">
      <alignment horizontal="center" vertical="center" wrapText="1"/>
    </xf>
    <xf numFmtId="0" fontId="35" fillId="2" borderId="27" xfId="0" applyFont="1" applyFill="1" applyBorder="1" applyAlignment="1">
      <alignment horizontal="center" vertical="center"/>
    </xf>
    <xf numFmtId="1" fontId="35" fillId="44" borderId="36" xfId="0" applyNumberFormat="1" applyFont="1" applyFill="1" applyBorder="1" applyAlignment="1">
      <alignment horizontal="center" vertical="center" wrapText="1"/>
    </xf>
    <xf numFmtId="0" fontId="19" fillId="3" borderId="27" xfId="0" applyFont="1" applyFill="1" applyBorder="1" applyAlignment="1">
      <alignment horizontal="center" vertical="center"/>
    </xf>
    <xf numFmtId="0" fontId="90" fillId="0" borderId="36" xfId="0" applyFont="1" applyBorder="1" applyAlignment="1">
      <alignment horizontal="center" vertical="center" wrapText="1"/>
    </xf>
    <xf numFmtId="1" fontId="90" fillId="0" borderId="27" xfId="0" applyNumberFormat="1" applyFont="1" applyBorder="1" applyAlignment="1">
      <alignment horizontal="center" vertical="center"/>
    </xf>
    <xf numFmtId="1" fontId="90" fillId="0" borderId="36" xfId="0" applyNumberFormat="1" applyFont="1" applyBorder="1" applyAlignment="1">
      <alignment horizontal="center" vertical="center"/>
    </xf>
    <xf numFmtId="0" fontId="35" fillId="0" borderId="2" xfId="0" applyFont="1" applyBorder="1" applyAlignment="1">
      <alignment horizontal="center" vertical="center" wrapText="1"/>
    </xf>
    <xf numFmtId="1" fontId="35" fillId="0" borderId="47" xfId="0" applyNumberFormat="1" applyFont="1" applyBorder="1" applyAlignment="1">
      <alignment horizontal="center" vertical="center" wrapText="1"/>
    </xf>
    <xf numFmtId="0" fontId="38" fillId="0" borderId="41" xfId="0" applyFont="1" applyBorder="1" applyAlignment="1">
      <alignment horizontal="center" vertical="center"/>
    </xf>
    <xf numFmtId="0" fontId="17" fillId="0" borderId="36" xfId="0" applyFont="1" applyBorder="1" applyAlignment="1">
      <alignment horizontal="center" vertical="center" wrapText="1"/>
    </xf>
    <xf numFmtId="0" fontId="17" fillId="0" borderId="20" xfId="0" applyFont="1" applyBorder="1" applyAlignment="1">
      <alignment horizontal="center" vertical="center" wrapText="1"/>
    </xf>
    <xf numFmtId="0" fontId="17" fillId="0" borderId="27" xfId="0" applyFont="1" applyBorder="1" applyAlignment="1">
      <alignment horizontal="center" vertical="center"/>
    </xf>
    <xf numFmtId="0" fontId="17" fillId="0" borderId="36" xfId="0" applyFont="1" applyBorder="1" applyAlignment="1">
      <alignment horizontal="center" vertical="center"/>
    </xf>
    <xf numFmtId="0" fontId="17" fillId="0" borderId="20" xfId="0" applyFont="1" applyBorder="1" applyAlignment="1">
      <alignment horizontal="center" vertical="center"/>
    </xf>
    <xf numFmtId="1" fontId="35" fillId="0" borderId="10" xfId="0" applyNumberFormat="1" applyFont="1" applyBorder="1" applyAlignment="1">
      <alignment horizontal="center" vertical="center"/>
    </xf>
    <xf numFmtId="1" fontId="35" fillId="0" borderId="34" xfId="0" applyNumberFormat="1" applyFont="1" applyBorder="1" applyAlignment="1">
      <alignment horizontal="center" vertical="center"/>
    </xf>
    <xf numFmtId="0" fontId="35" fillId="0" borderId="36" xfId="0" applyFont="1" applyFill="1" applyBorder="1" applyAlignment="1">
      <alignment horizontal="center" vertical="center" wrapText="1"/>
    </xf>
    <xf numFmtId="1" fontId="35" fillId="0" borderId="46" xfId="0" applyNumberFormat="1" applyFont="1" applyBorder="1" applyAlignment="1">
      <alignment horizontal="center" vertical="center"/>
    </xf>
    <xf numFmtId="1" fontId="35" fillId="0" borderId="47" xfId="0" applyNumberFormat="1" applyFont="1" applyBorder="1" applyAlignment="1">
      <alignment horizontal="center" vertical="center"/>
    </xf>
    <xf numFmtId="0" fontId="35" fillId="0" borderId="47" xfId="0" applyFont="1" applyBorder="1" applyAlignment="1">
      <alignment horizontal="center" vertical="center"/>
    </xf>
    <xf numFmtId="0" fontId="35" fillId="0" borderId="29" xfId="0" applyFont="1" applyBorder="1" applyAlignment="1">
      <alignment horizontal="center" vertical="center"/>
    </xf>
    <xf numFmtId="1" fontId="35" fillId="0" borderId="41" xfId="0" applyNumberFormat="1" applyFont="1" applyBorder="1" applyAlignment="1">
      <alignment horizontal="center" vertical="center" wrapText="1"/>
    </xf>
    <xf numFmtId="1" fontId="35" fillId="0" borderId="10" xfId="0" applyNumberFormat="1" applyFont="1" applyBorder="1" applyAlignment="1">
      <alignment horizontal="center" vertical="center" wrapText="1"/>
    </xf>
    <xf numFmtId="0" fontId="17" fillId="0" borderId="6" xfId="0" applyFont="1" applyBorder="1" applyAlignment="1">
      <alignment horizontal="center" vertical="center"/>
    </xf>
    <xf numFmtId="0" fontId="17" fillId="0" borderId="13" xfId="0" applyFont="1" applyBorder="1" applyAlignment="1">
      <alignment horizontal="center" vertic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1" fontId="35" fillId="0" borderId="34" xfId="0" applyNumberFormat="1" applyFont="1" applyBorder="1" applyAlignment="1">
      <alignment horizontal="center" vertical="center" wrapText="1"/>
    </xf>
    <xf numFmtId="1" fontId="35" fillId="0" borderId="29" xfId="0" applyNumberFormat="1" applyFont="1" applyBorder="1" applyAlignment="1">
      <alignment horizontal="center" vertical="center"/>
    </xf>
    <xf numFmtId="0" fontId="35" fillId="0" borderId="34" xfId="0" applyFont="1" applyBorder="1" applyAlignment="1">
      <alignment horizontal="center" vertical="center" wrapText="1"/>
    </xf>
    <xf numFmtId="1" fontId="35" fillId="44" borderId="36" xfId="0" applyNumberFormat="1" applyFont="1" applyFill="1" applyBorder="1" applyAlignment="1">
      <alignment horizontal="center" vertical="center"/>
    </xf>
    <xf numFmtId="1" fontId="35" fillId="0" borderId="2" xfId="0" applyNumberFormat="1" applyFont="1" applyBorder="1" applyAlignment="1">
      <alignment horizontal="center" vertical="center"/>
    </xf>
    <xf numFmtId="0" fontId="19" fillId="0" borderId="27" xfId="0" applyFont="1" applyBorder="1" applyAlignment="1">
      <alignment horizontal="center" vertical="center"/>
    </xf>
    <xf numFmtId="0" fontId="19" fillId="0" borderId="36" xfId="0" applyFont="1" applyBorder="1" applyAlignment="1">
      <alignment horizontal="center" vertical="center"/>
    </xf>
    <xf numFmtId="1" fontId="35" fillId="3" borderId="27" xfId="0" applyNumberFormat="1" applyFont="1" applyFill="1" applyBorder="1" applyAlignment="1">
      <alignment horizontal="center" vertical="center"/>
    </xf>
    <xf numFmtId="1" fontId="35" fillId="3" borderId="36" xfId="0" applyNumberFormat="1" applyFont="1" applyFill="1" applyBorder="1" applyAlignment="1">
      <alignment horizontal="center" vertical="center"/>
    </xf>
    <xf numFmtId="1" fontId="35" fillId="3" borderId="20" xfId="0" applyNumberFormat="1" applyFont="1" applyFill="1" applyBorder="1" applyAlignment="1">
      <alignment horizontal="center" vertical="center"/>
    </xf>
    <xf numFmtId="0" fontId="35" fillId="2" borderId="20" xfId="0" applyFont="1" applyFill="1" applyBorder="1" applyAlignment="1">
      <alignment horizontal="center" vertical="center" wrapText="1"/>
    </xf>
    <xf numFmtId="0" fontId="17" fillId="0" borderId="2" xfId="0" applyFont="1" applyBorder="1" applyAlignment="1">
      <alignment horizontal="center" vertical="center"/>
    </xf>
    <xf numFmtId="0" fontId="90" fillId="0" borderId="27" xfId="0" applyFont="1" applyBorder="1" applyAlignment="1">
      <alignment horizontal="center" vertical="center"/>
    </xf>
    <xf numFmtId="1" fontId="35" fillId="3" borderId="36" xfId="0" applyNumberFormat="1" applyFont="1" applyFill="1" applyBorder="1" applyAlignment="1">
      <alignment horizontal="left"/>
    </xf>
    <xf numFmtId="0" fontId="35" fillId="0" borderId="27" xfId="0" applyFont="1" applyFill="1" applyBorder="1" applyAlignment="1">
      <alignment horizontal="center" vertical="center"/>
    </xf>
    <xf numFmtId="0" fontId="35" fillId="0" borderId="36" xfId="0" applyFont="1" applyFill="1" applyBorder="1" applyAlignment="1">
      <alignment horizontal="center" vertical="center"/>
    </xf>
    <xf numFmtId="0" fontId="35" fillId="42" borderId="36" xfId="0" applyFont="1" applyFill="1" applyBorder="1" applyAlignment="1">
      <alignment horizontal="center" vertical="center" wrapText="1"/>
    </xf>
    <xf numFmtId="0" fontId="19" fillId="33" borderId="36" xfId="0" applyFont="1" applyFill="1" applyBorder="1" applyAlignment="1">
      <alignment horizontal="center" vertical="center"/>
    </xf>
    <xf numFmtId="0" fontId="35" fillId="0" borderId="15" xfId="0" applyFont="1" applyBorder="1" applyAlignment="1">
      <alignment horizontal="center" vertical="center"/>
    </xf>
    <xf numFmtId="0" fontId="37" fillId="0" borderId="2" xfId="0" applyFont="1" applyBorder="1" applyAlignment="1">
      <alignment horizontal="center" vertical="center" wrapText="1"/>
    </xf>
    <xf numFmtId="0" fontId="37" fillId="0" borderId="20" xfId="0" applyFont="1" applyBorder="1" applyAlignment="1">
      <alignment horizontal="center" vertical="center"/>
    </xf>
    <xf numFmtId="0" fontId="37" fillId="0" borderId="10" xfId="0" applyFont="1" applyBorder="1" applyAlignment="1">
      <alignment horizontal="center" vertical="center"/>
    </xf>
    <xf numFmtId="0" fontId="37" fillId="0" borderId="47" xfId="0" applyFont="1" applyBorder="1" applyAlignment="1">
      <alignment horizontal="center" vertical="center"/>
    </xf>
    <xf numFmtId="0" fontId="37" fillId="0" borderId="34" xfId="0" applyFont="1" applyBorder="1" applyAlignment="1">
      <alignment horizontal="center" vertical="center"/>
    </xf>
    <xf numFmtId="0" fontId="17" fillId="2" borderId="40" xfId="0" applyFont="1" applyFill="1" applyBorder="1" applyAlignment="1">
      <alignment horizontal="center" vertical="center"/>
    </xf>
    <xf numFmtId="0" fontId="17" fillId="2" borderId="10" xfId="0" applyFont="1" applyFill="1" applyBorder="1" applyAlignment="1">
      <alignment horizontal="center" vertical="center"/>
    </xf>
    <xf numFmtId="0" fontId="17" fillId="3" borderId="20" xfId="0" applyFont="1" applyFill="1" applyBorder="1" applyAlignment="1">
      <alignment horizontal="center" vertical="center"/>
    </xf>
    <xf numFmtId="0" fontId="37" fillId="2" borderId="20" xfId="0" applyFont="1" applyFill="1" applyBorder="1" applyAlignment="1">
      <alignment horizontal="center" vertical="center"/>
    </xf>
    <xf numFmtId="1" fontId="35" fillId="33" borderId="20" xfId="0" applyNumberFormat="1" applyFont="1" applyFill="1" applyBorder="1" applyAlignment="1">
      <alignment horizontal="center" vertical="center"/>
    </xf>
    <xf numFmtId="0" fontId="17" fillId="0" borderId="40" xfId="0" applyFont="1" applyBorder="1" applyAlignment="1">
      <alignment horizontal="center" vertical="center"/>
    </xf>
    <xf numFmtId="1" fontId="35" fillId="0" borderId="29" xfId="0" applyNumberFormat="1" applyFont="1" applyBorder="1" applyAlignment="1">
      <alignment horizontal="center" vertical="center" wrapText="1"/>
    </xf>
    <xf numFmtId="0" fontId="37" fillId="0" borderId="2" xfId="0" applyFont="1" applyBorder="1" applyAlignment="1">
      <alignment horizontal="center" vertical="center"/>
    </xf>
    <xf numFmtId="0" fontId="17" fillId="2" borderId="27" xfId="0" applyFont="1" applyFill="1" applyBorder="1" applyAlignment="1">
      <alignment horizontal="center" vertical="center"/>
    </xf>
    <xf numFmtId="0" fontId="17" fillId="0" borderId="35" xfId="0" applyFont="1" applyBorder="1" applyAlignment="1">
      <alignment horizontal="center" vertical="center"/>
    </xf>
    <xf numFmtId="0" fontId="35" fillId="8" borderId="20" xfId="0" applyFont="1" applyFill="1" applyBorder="1" applyAlignment="1">
      <alignment horizontal="center" vertical="center"/>
    </xf>
    <xf numFmtId="0" fontId="35" fillId="8" borderId="10" xfId="0" applyFont="1" applyFill="1" applyBorder="1" applyAlignment="1">
      <alignment horizontal="center" vertical="center"/>
    </xf>
    <xf numFmtId="1" fontId="90" fillId="0" borderId="34" xfId="0" applyNumberFormat="1" applyFont="1" applyBorder="1" applyAlignment="1">
      <alignment horizontal="center" vertical="center" wrapText="1"/>
    </xf>
    <xf numFmtId="1" fontId="90" fillId="3" borderId="36" xfId="0" applyNumberFormat="1" applyFont="1" applyFill="1" applyBorder="1" applyAlignment="1">
      <alignment horizontal="center" vertical="center" wrapText="1"/>
    </xf>
    <xf numFmtId="0" fontId="17" fillId="0" borderId="10" xfId="0" applyFont="1" applyBorder="1" applyAlignment="1">
      <alignment horizontal="center" vertical="center" wrapText="1"/>
    </xf>
    <xf numFmtId="0" fontId="17" fillId="0" borderId="47" xfId="0" applyFont="1" applyBorder="1" applyAlignment="1">
      <alignment horizontal="center" vertical="center"/>
    </xf>
    <xf numFmtId="0" fontId="17" fillId="0" borderId="29" xfId="0" applyFont="1" applyBorder="1" applyAlignment="1">
      <alignment horizontal="center" vertical="center"/>
    </xf>
    <xf numFmtId="0" fontId="36" fillId="0" borderId="47" xfId="0" applyFont="1" applyBorder="1" applyAlignment="1">
      <alignment horizontal="center" vertical="center"/>
    </xf>
    <xf numFmtId="1" fontId="90" fillId="0" borderId="36" xfId="1" applyNumberFormat="1" applyFont="1" applyBorder="1" applyAlignment="1">
      <alignment horizontal="center" vertical="center" wrapText="1"/>
    </xf>
    <xf numFmtId="0" fontId="19" fillId="46" borderId="40" xfId="147" applyFont="1" applyFill="1" applyBorder="1" applyAlignment="1">
      <alignment horizontal="center" vertical="center"/>
    </xf>
    <xf numFmtId="0" fontId="154" fillId="0" borderId="27" xfId="147" applyFont="1" applyBorder="1" applyAlignment="1">
      <alignment horizontal="center" vertical="center"/>
    </xf>
    <xf numFmtId="1" fontId="154" fillId="0" borderId="27" xfId="147" applyNumberFormat="1" applyFont="1" applyBorder="1" applyAlignment="1">
      <alignment horizontal="center" vertical="center"/>
    </xf>
    <xf numFmtId="1" fontId="154" fillId="0" borderId="45" xfId="147" applyNumberFormat="1" applyFont="1" applyBorder="1" applyAlignment="1">
      <alignment horizontal="center" vertical="center"/>
    </xf>
    <xf numFmtId="1" fontId="154" fillId="0" borderId="40" xfId="147" applyNumberFormat="1" applyFont="1" applyBorder="1" applyAlignment="1">
      <alignment horizontal="center" vertical="center"/>
    </xf>
    <xf numFmtId="1" fontId="154" fillId="0" borderId="36" xfId="147" applyNumberFormat="1" applyFont="1" applyBorder="1" applyAlignment="1">
      <alignment horizontal="center" vertical="center" wrapText="1"/>
    </xf>
    <xf numFmtId="1" fontId="154" fillId="44" borderId="36" xfId="147" applyNumberFormat="1" applyFont="1" applyFill="1" applyBorder="1" applyAlignment="1">
      <alignment horizontal="center" vertical="center"/>
    </xf>
    <xf numFmtId="1" fontId="154" fillId="3" borderId="27" xfId="147" applyNumberFormat="1" applyFont="1" applyFill="1" applyBorder="1" applyAlignment="1">
      <alignment horizontal="center" vertical="center"/>
    </xf>
    <xf numFmtId="1" fontId="154" fillId="0" borderId="32" xfId="147" applyNumberFormat="1" applyFont="1" applyBorder="1" applyAlignment="1">
      <alignment horizontal="center" vertical="center"/>
    </xf>
    <xf numFmtId="1" fontId="154" fillId="0" borderId="49" xfId="147" applyNumberFormat="1" applyFont="1" applyBorder="1" applyAlignment="1">
      <alignment horizontal="center" vertical="center" wrapText="1"/>
    </xf>
    <xf numFmtId="1" fontId="154" fillId="44" borderId="36" xfId="147" applyNumberFormat="1" applyFont="1" applyFill="1" applyBorder="1" applyAlignment="1">
      <alignment horizontal="center" vertical="center" wrapText="1"/>
    </xf>
    <xf numFmtId="1" fontId="154" fillId="0" borderId="36" xfId="147" applyNumberFormat="1" applyFont="1" applyBorder="1" applyAlignment="1">
      <alignment horizontal="center" vertical="center"/>
    </xf>
    <xf numFmtId="1" fontId="154" fillId="0" borderId="46" xfId="147" applyNumberFormat="1" applyFont="1" applyBorder="1" applyAlignment="1">
      <alignment horizontal="center" vertical="center" wrapText="1"/>
    </xf>
    <xf numFmtId="1" fontId="154" fillId="0" borderId="41" xfId="147" applyNumberFormat="1" applyFont="1" applyBorder="1" applyAlignment="1">
      <alignment horizontal="center" vertical="center" wrapText="1"/>
    </xf>
    <xf numFmtId="1" fontId="154" fillId="0" borderId="35" xfId="147" applyNumberFormat="1" applyFont="1" applyBorder="1" applyAlignment="1">
      <alignment horizontal="center" vertical="center"/>
    </xf>
    <xf numFmtId="1" fontId="154" fillId="2" borderId="27" xfId="147" applyNumberFormat="1" applyFont="1" applyFill="1" applyBorder="1" applyAlignment="1">
      <alignment horizontal="center" vertical="center"/>
    </xf>
    <xf numFmtId="1" fontId="154" fillId="3" borderId="36" xfId="147" applyNumberFormat="1" applyFont="1" applyFill="1" applyBorder="1" applyAlignment="1">
      <alignment horizontal="center" vertical="center"/>
    </xf>
    <xf numFmtId="1" fontId="154" fillId="3" borderId="45" xfId="147" applyNumberFormat="1" applyFont="1" applyFill="1" applyBorder="1" applyAlignment="1">
      <alignment horizontal="center" vertical="center"/>
    </xf>
    <xf numFmtId="0" fontId="238" fillId="0" borderId="27" xfId="0" applyFont="1" applyBorder="1" applyAlignment="1">
      <alignment horizontal="center" vertical="center"/>
    </xf>
    <xf numFmtId="1" fontId="154" fillId="0" borderId="20" xfId="147" applyNumberFormat="1" applyFont="1" applyBorder="1" applyAlignment="1">
      <alignment horizontal="center" vertical="center" wrapText="1"/>
    </xf>
    <xf numFmtId="1" fontId="154" fillId="0" borderId="2" xfId="147" applyNumberFormat="1" applyFont="1" applyBorder="1" applyAlignment="1">
      <alignment horizontal="center" vertical="center"/>
    </xf>
    <xf numFmtId="1" fontId="154" fillId="0" borderId="6" xfId="147" applyNumberFormat="1" applyFont="1" applyBorder="1" applyAlignment="1">
      <alignment horizontal="center" vertical="center"/>
    </xf>
    <xf numFmtId="1" fontId="154" fillId="0" borderId="10" xfId="147" applyNumberFormat="1" applyFont="1" applyBorder="1" applyAlignment="1">
      <alignment horizontal="center" vertical="center"/>
    </xf>
    <xf numFmtId="1" fontId="154" fillId="0" borderId="20" xfId="147" applyNumberFormat="1" applyFont="1" applyBorder="1" applyAlignment="1">
      <alignment horizontal="center" vertical="center"/>
    </xf>
    <xf numFmtId="1" fontId="154" fillId="2" borderId="2" xfId="147" applyNumberFormat="1" applyFont="1" applyFill="1" applyBorder="1" applyAlignment="1">
      <alignment horizontal="center" vertical="center"/>
    </xf>
    <xf numFmtId="1" fontId="154" fillId="0" borderId="10" xfId="147" applyNumberFormat="1" applyFont="1" applyBorder="1" applyAlignment="1">
      <alignment horizontal="center" vertical="center" wrapText="1"/>
    </xf>
    <xf numFmtId="1" fontId="154" fillId="50" borderId="2" xfId="147" applyNumberFormat="1" applyFont="1" applyFill="1" applyBorder="1" applyAlignment="1">
      <alignment horizontal="center" vertical="center"/>
    </xf>
    <xf numFmtId="1" fontId="154" fillId="3" borderId="2" xfId="147" applyNumberFormat="1" applyFont="1" applyFill="1" applyBorder="1" applyAlignment="1">
      <alignment horizontal="center" vertical="center"/>
    </xf>
    <xf numFmtId="1" fontId="154" fillId="0" borderId="27" xfId="147" applyNumberFormat="1" applyFont="1" applyBorder="1" applyAlignment="1">
      <alignment horizontal="center" vertical="center" wrapText="1"/>
    </xf>
    <xf numFmtId="1" fontId="154" fillId="41" borderId="20" xfId="147" applyNumberFormat="1" applyFont="1" applyFill="1" applyBorder="1" applyAlignment="1">
      <alignment horizontal="center" vertical="center" wrapText="1"/>
    </xf>
    <xf numFmtId="0" fontId="154" fillId="41" borderId="2" xfId="147" applyFont="1" applyFill="1" applyBorder="1" applyAlignment="1">
      <alignment horizontal="center" vertical="center" wrapText="1"/>
    </xf>
    <xf numFmtId="1" fontId="154" fillId="47" borderId="20" xfId="147" applyNumberFormat="1" applyFont="1" applyFill="1" applyBorder="1" applyAlignment="1">
      <alignment horizontal="center" vertical="center" wrapText="1"/>
    </xf>
    <xf numFmtId="0" fontId="154" fillId="44" borderId="36" xfId="147" applyFont="1" applyFill="1" applyBorder="1" applyAlignment="1">
      <alignment horizontal="center" vertical="center" wrapText="1"/>
    </xf>
    <xf numFmtId="0" fontId="35" fillId="0" borderId="31" xfId="147" applyFont="1" applyBorder="1" applyAlignment="1">
      <alignment horizontal="center" vertical="center"/>
    </xf>
    <xf numFmtId="0" fontId="35" fillId="0" borderId="19" xfId="147" applyFont="1" applyBorder="1" applyAlignment="1">
      <alignment horizontal="center" vertical="center"/>
    </xf>
    <xf numFmtId="0" fontId="154" fillId="44" borderId="2" xfId="147" applyFont="1" applyFill="1" applyBorder="1" applyAlignment="1">
      <alignment horizontal="center" vertical="center" wrapText="1"/>
    </xf>
    <xf numFmtId="0" fontId="154" fillId="42" borderId="2" xfId="147" applyFont="1" applyFill="1" applyBorder="1" applyAlignment="1">
      <alignment horizontal="center" vertical="center" wrapText="1"/>
    </xf>
    <xf numFmtId="0" fontId="153" fillId="44" borderId="2" xfId="147" applyFont="1" applyFill="1" applyBorder="1" applyAlignment="1">
      <alignment horizontal="center" vertical="center" wrapText="1"/>
    </xf>
    <xf numFmtId="0" fontId="154" fillId="44" borderId="20" xfId="147" applyNumberFormat="1" applyFont="1" applyFill="1" applyBorder="1" applyAlignment="1">
      <alignment horizontal="center" vertical="center" wrapText="1"/>
    </xf>
    <xf numFmtId="1" fontId="154" fillId="44" borderId="20" xfId="147" applyNumberFormat="1" applyFont="1" applyFill="1" applyBorder="1" applyAlignment="1">
      <alignment horizontal="center" vertical="center" wrapText="1"/>
    </xf>
    <xf numFmtId="0" fontId="38" fillId="0" borderId="19" xfId="147" applyFont="1" applyBorder="1" applyAlignment="1">
      <alignment horizontal="center" vertical="center"/>
    </xf>
    <xf numFmtId="0" fontId="38" fillId="0" borderId="13" xfId="147" applyFont="1" applyBorder="1" applyAlignment="1">
      <alignment horizontal="center" vertical="center"/>
    </xf>
    <xf numFmtId="0" fontId="154" fillId="42" borderId="20" xfId="147" applyFont="1" applyFill="1" applyBorder="1" applyAlignment="1">
      <alignment horizontal="center" vertical="center" wrapText="1"/>
    </xf>
    <xf numFmtId="1" fontId="154" fillId="42" borderId="20" xfId="147" applyNumberFormat="1" applyFont="1" applyFill="1" applyBorder="1" applyAlignment="1">
      <alignment horizontal="center" vertical="center" wrapText="1"/>
    </xf>
    <xf numFmtId="0" fontId="201" fillId="44" borderId="2" xfId="147" applyFont="1" applyFill="1" applyBorder="1" applyAlignment="1">
      <alignment horizontal="center" vertical="center" wrapText="1"/>
    </xf>
    <xf numFmtId="0" fontId="161" fillId="44" borderId="2" xfId="147" applyFont="1" applyFill="1" applyBorder="1" applyAlignment="1">
      <alignment horizontal="center" vertical="center" wrapText="1"/>
    </xf>
    <xf numFmtId="0" fontId="154" fillId="44" borderId="20" xfId="147" applyFont="1" applyFill="1" applyBorder="1" applyAlignment="1">
      <alignment horizontal="center" vertical="center" wrapText="1"/>
    </xf>
    <xf numFmtId="0" fontId="19" fillId="5" borderId="40" xfId="147" applyFont="1" applyFill="1" applyBorder="1" applyAlignment="1">
      <alignment horizontal="center" vertical="center"/>
    </xf>
    <xf numFmtId="0" fontId="247" fillId="44" borderId="2" xfId="147" applyFont="1" applyFill="1" applyBorder="1" applyAlignment="1">
      <alignment horizontal="center" vertical="center" wrapText="1"/>
    </xf>
    <xf numFmtId="1" fontId="154" fillId="44" borderId="41" xfId="147" applyNumberFormat="1" applyFont="1" applyFill="1" applyBorder="1" applyAlignment="1">
      <alignment horizontal="center" vertical="center" wrapText="1"/>
    </xf>
    <xf numFmtId="1" fontId="248" fillId="42" borderId="20" xfId="147" applyNumberFormat="1" applyFont="1" applyFill="1" applyBorder="1" applyAlignment="1">
      <alignment horizontal="center" vertical="center" wrapText="1"/>
    </xf>
    <xf numFmtId="0" fontId="154" fillId="42" borderId="2" xfId="147" applyFont="1" applyFill="1" applyBorder="1" applyAlignment="1">
      <alignment horizontal="center" vertical="center"/>
    </xf>
    <xf numFmtId="0" fontId="17" fillId="0" borderId="19" xfId="147" applyFont="1" applyBorder="1" applyAlignment="1">
      <alignment horizontal="center" vertical="center"/>
    </xf>
    <xf numFmtId="0" fontId="19" fillId="0" borderId="19" xfId="147" applyFont="1" applyBorder="1" applyAlignment="1">
      <alignment horizontal="center"/>
    </xf>
    <xf numFmtId="1" fontId="154" fillId="44" borderId="47" xfId="147" applyNumberFormat="1" applyFont="1" applyFill="1" applyBorder="1" applyAlignment="1">
      <alignment horizontal="center" vertical="center"/>
    </xf>
    <xf numFmtId="0" fontId="154" fillId="44" borderId="6" xfId="147" applyFont="1" applyFill="1" applyBorder="1" applyAlignment="1">
      <alignment horizontal="center" vertical="center" wrapText="1"/>
    </xf>
    <xf numFmtId="0" fontId="168" fillId="44" borderId="2" xfId="147" applyFont="1" applyFill="1" applyBorder="1" applyAlignment="1">
      <alignment horizontal="center" vertical="center" wrapText="1"/>
    </xf>
    <xf numFmtId="0" fontId="154" fillId="44" borderId="47" xfId="147" applyFont="1" applyFill="1" applyBorder="1" applyAlignment="1">
      <alignment horizontal="center" vertical="center" wrapText="1"/>
    </xf>
    <xf numFmtId="0" fontId="179" fillId="5" borderId="54" xfId="0" applyFont="1" applyFill="1" applyBorder="1" applyAlignment="1">
      <alignment horizontal="center" vertical="center"/>
    </xf>
    <xf numFmtId="0" fontId="154" fillId="44" borderId="49" xfId="0" applyFont="1" applyFill="1" applyBorder="1" applyAlignment="1">
      <alignment horizontal="center" vertical="center"/>
    </xf>
    <xf numFmtId="0" fontId="154" fillId="44" borderId="36" xfId="0" applyFont="1" applyFill="1" applyBorder="1" applyAlignment="1">
      <alignment horizontal="center" vertical="center" wrapText="1"/>
    </xf>
    <xf numFmtId="0" fontId="154" fillId="42" borderId="36" xfId="0" applyFont="1" applyFill="1" applyBorder="1" applyAlignment="1">
      <alignment horizontal="center" vertical="center" wrapText="1"/>
    </xf>
    <xf numFmtId="0" fontId="35" fillId="2" borderId="31" xfId="147" applyFont="1" applyFill="1" applyBorder="1" applyAlignment="1">
      <alignment horizontal="center" vertical="center"/>
    </xf>
    <xf numFmtId="0" fontId="35" fillId="0" borderId="37" xfId="147" applyFont="1" applyBorder="1" applyAlignment="1">
      <alignment horizontal="center" vertical="center"/>
    </xf>
    <xf numFmtId="0" fontId="35" fillId="2" borderId="35" xfId="147" applyFont="1" applyFill="1" applyBorder="1" applyAlignment="1">
      <alignment horizontal="center" vertical="center"/>
    </xf>
    <xf numFmtId="0" fontId="35" fillId="50" borderId="27" xfId="147" applyFont="1" applyFill="1" applyBorder="1" applyAlignment="1">
      <alignment horizontal="center" vertical="center"/>
    </xf>
    <xf numFmtId="0" fontId="157" fillId="3" borderId="2" xfId="147" applyFont="1" applyFill="1" applyBorder="1" applyAlignment="1">
      <alignment horizontal="center" vertical="center" wrapText="1"/>
    </xf>
    <xf numFmtId="0" fontId="157" fillId="3" borderId="6" xfId="147" applyFont="1" applyFill="1" applyBorder="1" applyAlignment="1">
      <alignment horizontal="center" vertical="center" wrapText="1"/>
    </xf>
    <xf numFmtId="0" fontId="154" fillId="0" borderId="6" xfId="147" applyFont="1" applyBorder="1" applyAlignment="1">
      <alignment horizontal="center" vertical="center" wrapText="1"/>
    </xf>
    <xf numFmtId="0" fontId="157" fillId="3" borderId="2" xfId="147" applyFont="1" applyFill="1" applyBorder="1" applyAlignment="1">
      <alignment vertical="center" wrapText="1"/>
    </xf>
    <xf numFmtId="1" fontId="154" fillId="42" borderId="20" xfId="147" applyNumberFormat="1" applyFont="1" applyFill="1" applyBorder="1" applyAlignment="1">
      <alignment horizontal="center" vertical="center"/>
    </xf>
    <xf numFmtId="1" fontId="154" fillId="49" borderId="20" xfId="147" applyNumberFormat="1" applyFont="1" applyFill="1" applyBorder="1" applyAlignment="1">
      <alignment horizontal="center" vertical="center" wrapText="1"/>
    </xf>
    <xf numFmtId="0" fontId="158" fillId="49" borderId="2" xfId="147" applyFont="1" applyFill="1" applyBorder="1" applyAlignment="1">
      <alignment horizontal="center" vertical="center"/>
    </xf>
    <xf numFmtId="0" fontId="37" fillId="0" borderId="47" xfId="147" applyFont="1" applyBorder="1" applyAlignment="1">
      <alignment horizontal="center" vertical="center"/>
    </xf>
    <xf numFmtId="1" fontId="154" fillId="44" borderId="29" xfId="147" applyNumberFormat="1" applyFont="1" applyFill="1" applyBorder="1" applyAlignment="1">
      <alignment horizontal="center" vertical="center" wrapText="1"/>
    </xf>
    <xf numFmtId="0" fontId="181" fillId="44" borderId="3" xfId="147" applyFont="1" applyFill="1" applyBorder="1" applyAlignment="1">
      <alignment horizontal="center" vertical="center" wrapText="1"/>
    </xf>
    <xf numFmtId="0" fontId="17" fillId="42" borderId="13" xfId="147" applyFont="1" applyFill="1" applyBorder="1" applyAlignment="1">
      <alignment horizontal="center" vertical="center"/>
    </xf>
    <xf numFmtId="0" fontId="19" fillId="4" borderId="54" xfId="0" applyFont="1" applyFill="1" applyBorder="1" applyAlignment="1">
      <alignment horizontal="center" vertical="center"/>
    </xf>
    <xf numFmtId="1" fontId="154" fillId="0" borderId="34" xfId="0" applyNumberFormat="1" applyFont="1" applyBorder="1" applyAlignment="1">
      <alignment horizontal="center" vertical="center"/>
    </xf>
    <xf numFmtId="1" fontId="154" fillId="44" borderId="47" xfId="0" applyNumberFormat="1" applyFont="1" applyFill="1" applyBorder="1" applyAlignment="1">
      <alignment horizontal="center" vertical="center" wrapText="1"/>
    </xf>
    <xf numFmtId="0" fontId="154" fillId="44" borderId="2" xfId="0" applyFont="1" applyFill="1" applyBorder="1" applyAlignment="1">
      <alignment horizontal="center" vertical="center" wrapText="1"/>
    </xf>
    <xf numFmtId="0" fontId="154" fillId="0" borderId="2" xfId="0" applyFont="1" applyBorder="1" applyAlignment="1">
      <alignment horizontal="center" vertical="center"/>
    </xf>
    <xf numFmtId="0" fontId="154" fillId="44" borderId="20" xfId="0" applyFont="1" applyFill="1" applyBorder="1" applyAlignment="1">
      <alignment horizontal="center" vertical="center" wrapText="1"/>
    </xf>
    <xf numFmtId="0" fontId="171" fillId="44" borderId="2" xfId="0" applyFont="1" applyFill="1" applyBorder="1" applyAlignment="1">
      <alignment horizontal="center" vertical="center" wrapText="1"/>
    </xf>
    <xf numFmtId="0" fontId="35" fillId="0" borderId="88" xfId="0" applyFont="1" applyBorder="1" applyAlignment="1">
      <alignment horizontal="center" vertical="center"/>
    </xf>
    <xf numFmtId="0" fontId="154" fillId="0" borderId="13" xfId="0" applyFont="1" applyBorder="1" applyAlignment="1">
      <alignment horizontal="center" vertical="center"/>
    </xf>
    <xf numFmtId="1" fontId="154" fillId="44" borderId="20" xfId="0" applyNumberFormat="1" applyFont="1" applyFill="1" applyBorder="1" applyAlignment="1">
      <alignment horizontal="center" vertical="center" wrapText="1"/>
    </xf>
    <xf numFmtId="1" fontId="90" fillId="0" borderId="45" xfId="0" applyNumberFormat="1" applyFont="1" applyBorder="1" applyAlignment="1">
      <alignment horizontal="center" vertical="center"/>
    </xf>
    <xf numFmtId="0" fontId="157" fillId="3" borderId="2" xfId="0" applyFont="1" applyFill="1" applyBorder="1" applyAlignment="1">
      <alignment horizontal="center" vertical="center" wrapText="1"/>
    </xf>
    <xf numFmtId="0" fontId="154" fillId="0" borderId="2" xfId="0" applyFont="1" applyBorder="1" applyAlignment="1">
      <alignment horizontal="center" vertical="center" wrapText="1"/>
    </xf>
    <xf numFmtId="0" fontId="35" fillId="2" borderId="45" xfId="0" applyFont="1" applyFill="1" applyBorder="1" applyAlignment="1">
      <alignment horizontal="center" vertical="center"/>
    </xf>
    <xf numFmtId="0" fontId="19" fillId="2" borderId="27" xfId="0" applyFont="1" applyFill="1" applyBorder="1" applyAlignment="1">
      <alignment horizontal="center" vertical="center"/>
    </xf>
    <xf numFmtId="0" fontId="19" fillId="0" borderId="45" xfId="0" applyFont="1" applyBorder="1" applyAlignment="1">
      <alignment horizontal="center" vertical="center"/>
    </xf>
    <xf numFmtId="0" fontId="19" fillId="0" borderId="40" xfId="0" applyFont="1" applyBorder="1" applyAlignment="1">
      <alignment horizontal="center" vertical="center"/>
    </xf>
    <xf numFmtId="0" fontId="19" fillId="50" borderId="27" xfId="0" applyFont="1" applyFill="1" applyBorder="1" applyAlignment="1">
      <alignment horizontal="center" vertical="center"/>
    </xf>
    <xf numFmtId="0" fontId="154" fillId="0" borderId="27" xfId="0" applyFont="1" applyBorder="1" applyAlignment="1">
      <alignment horizontal="center" vertical="center" wrapText="1"/>
    </xf>
    <xf numFmtId="0" fontId="167" fillId="0" borderId="4" xfId="0" applyFont="1" applyBorder="1" applyAlignment="1">
      <alignment horizontal="center" vertical="center" wrapText="1"/>
    </xf>
    <xf numFmtId="1" fontId="154" fillId="44" borderId="41" xfId="0" applyNumberFormat="1" applyFont="1" applyFill="1" applyBorder="1" applyAlignment="1">
      <alignment horizontal="center" vertical="center" wrapText="1"/>
    </xf>
    <xf numFmtId="1" fontId="154" fillId="44" borderId="36" xfId="0" applyNumberFormat="1" applyFont="1" applyFill="1" applyBorder="1" applyAlignment="1">
      <alignment horizontal="center" vertical="center" wrapText="1"/>
    </xf>
    <xf numFmtId="0" fontId="154" fillId="44" borderId="36" xfId="0" applyFont="1" applyFill="1" applyBorder="1" applyAlignment="1">
      <alignment horizontal="center" vertical="center"/>
    </xf>
    <xf numFmtId="1" fontId="154" fillId="44" borderId="36" xfId="0" applyNumberFormat="1" applyFont="1" applyFill="1" applyBorder="1" applyAlignment="1">
      <alignment horizontal="center" vertical="center"/>
    </xf>
    <xf numFmtId="0" fontId="35" fillId="0" borderId="103" xfId="147" applyFont="1" applyBorder="1" applyAlignment="1">
      <alignment horizontal="center" vertical="center"/>
    </xf>
    <xf numFmtId="1" fontId="154" fillId="44" borderId="47" xfId="147" applyNumberFormat="1" applyFont="1" applyFill="1" applyBorder="1" applyAlignment="1">
      <alignment horizontal="center" vertical="center" wrapText="1"/>
    </xf>
    <xf numFmtId="0" fontId="35" fillId="33" borderId="27" xfId="0" applyFont="1" applyFill="1" applyBorder="1" applyAlignment="1">
      <alignment horizontal="center" vertical="center"/>
    </xf>
    <xf numFmtId="0" fontId="35" fillId="50" borderId="27" xfId="0" applyFont="1" applyFill="1" applyBorder="1" applyAlignment="1">
      <alignment horizontal="center" vertical="center"/>
    </xf>
    <xf numFmtId="0" fontId="154" fillId="0" borderId="27" xfId="0" applyFont="1" applyBorder="1" applyAlignment="1">
      <alignment horizontal="center" vertical="center"/>
    </xf>
    <xf numFmtId="1" fontId="154" fillId="44" borderId="34" xfId="0" applyNumberFormat="1" applyFont="1" applyFill="1" applyBorder="1" applyAlignment="1">
      <alignment horizontal="center" vertical="center" wrapText="1"/>
    </xf>
    <xf numFmtId="0" fontId="37" fillId="0" borderId="29" xfId="0" applyFont="1" applyBorder="1" applyAlignment="1">
      <alignment horizontal="center" vertical="center"/>
    </xf>
    <xf numFmtId="0" fontId="35" fillId="2" borderId="40" xfId="0" applyFont="1" applyFill="1" applyBorder="1" applyAlignment="1">
      <alignment horizontal="center" vertical="center"/>
    </xf>
    <xf numFmtId="1" fontId="90" fillId="2" borderId="45" xfId="0" applyNumberFormat="1" applyFont="1" applyFill="1" applyBorder="1" applyAlignment="1">
      <alignment horizontal="center" vertical="center"/>
    </xf>
    <xf numFmtId="0" fontId="37" fillId="0" borderId="38" xfId="0" applyFont="1" applyBorder="1" applyAlignment="1">
      <alignment horizontal="center" vertical="center"/>
    </xf>
    <xf numFmtId="1" fontId="35" fillId="0" borderId="38" xfId="0" applyNumberFormat="1" applyFont="1" applyBorder="1" applyAlignment="1">
      <alignment horizontal="center" vertical="center"/>
    </xf>
    <xf numFmtId="1" fontId="154" fillId="44" borderId="46" xfId="0" applyNumberFormat="1" applyFont="1" applyFill="1" applyBorder="1" applyAlignment="1">
      <alignment horizontal="center" vertical="center" wrapText="1"/>
    </xf>
    <xf numFmtId="1" fontId="154" fillId="44" borderId="32" xfId="0" applyNumberFormat="1" applyFont="1" applyFill="1" applyBorder="1" applyAlignment="1">
      <alignment horizontal="center" vertical="center"/>
    </xf>
    <xf numFmtId="1" fontId="90" fillId="0" borderId="35" xfId="0" applyNumberFormat="1" applyFont="1" applyFill="1" applyBorder="1" applyAlignment="1">
      <alignment horizontal="center" vertical="center"/>
    </xf>
    <xf numFmtId="1" fontId="154" fillId="44" borderId="29" xfId="0" applyNumberFormat="1" applyFont="1" applyFill="1" applyBorder="1" applyAlignment="1">
      <alignment horizontal="center" vertical="center" wrapText="1"/>
    </xf>
    <xf numFmtId="0" fontId="154" fillId="0" borderId="2" xfId="0" applyFont="1" applyBorder="1" applyAlignment="1">
      <alignment vertical="center"/>
    </xf>
    <xf numFmtId="1" fontId="154" fillId="33" borderId="20" xfId="0" applyNumberFormat="1" applyFont="1" applyFill="1" applyBorder="1" applyAlignment="1">
      <alignment vertical="center"/>
    </xf>
    <xf numFmtId="1" fontId="154" fillId="0" borderId="20" xfId="0" applyNumberFormat="1" applyFont="1" applyBorder="1" applyAlignment="1">
      <alignment vertical="center"/>
    </xf>
    <xf numFmtId="0" fontId="154" fillId="0" borderId="15" xfId="0" applyFont="1" applyBorder="1" applyAlignment="1">
      <alignment vertical="center"/>
    </xf>
    <xf numFmtId="0" fontId="154" fillId="0" borderId="13" xfId="0" applyFont="1" applyBorder="1" applyAlignment="1">
      <alignment vertical="center"/>
    </xf>
    <xf numFmtId="0" fontId="154" fillId="0" borderId="20" xfId="0" applyFont="1" applyBorder="1" applyAlignment="1">
      <alignment vertical="center"/>
    </xf>
    <xf numFmtId="0" fontId="154" fillId="6" borderId="47" xfId="0" applyFont="1" applyFill="1" applyBorder="1" applyAlignment="1">
      <alignment vertical="center"/>
    </xf>
    <xf numFmtId="1" fontId="154" fillId="0" borderId="10" xfId="0" applyNumberFormat="1" applyFont="1" applyBorder="1" applyAlignment="1">
      <alignment vertical="center" wrapText="1"/>
    </xf>
    <xf numFmtId="1" fontId="154" fillId="0" borderId="20" xfId="0" applyNumberFormat="1" applyFont="1" applyBorder="1" applyAlignment="1">
      <alignment vertical="center" wrapText="1"/>
    </xf>
    <xf numFmtId="0" fontId="154" fillId="0" borderId="20" xfId="0" applyFont="1" applyBorder="1" applyAlignment="1">
      <alignment vertical="center" wrapText="1"/>
    </xf>
    <xf numFmtId="0" fontId="154" fillId="2" borderId="2" xfId="0" applyFont="1" applyFill="1" applyBorder="1" applyAlignment="1">
      <alignment vertical="center"/>
    </xf>
    <xf numFmtId="1" fontId="154" fillId="0" borderId="34" xfId="0" applyNumberFormat="1" applyFont="1" applyBorder="1" applyAlignment="1">
      <alignment vertical="center" wrapText="1"/>
    </xf>
    <xf numFmtId="1" fontId="154" fillId="0" borderId="38" xfId="0" applyNumberFormat="1" applyFont="1" applyBorder="1" applyAlignment="1">
      <alignment vertical="center" wrapText="1"/>
    </xf>
    <xf numFmtId="1" fontId="154" fillId="0" borderId="29" xfId="0" applyNumberFormat="1" applyFont="1" applyBorder="1" applyAlignment="1">
      <alignment vertical="center" wrapText="1"/>
    </xf>
    <xf numFmtId="0" fontId="154" fillId="2" borderId="20" xfId="0" applyFont="1" applyFill="1" applyBorder="1" applyAlignment="1">
      <alignment vertical="center"/>
    </xf>
    <xf numFmtId="0" fontId="154" fillId="3" borderId="2" xfId="0" applyFont="1" applyFill="1" applyBorder="1" applyAlignment="1">
      <alignment vertical="center"/>
    </xf>
    <xf numFmtId="0" fontId="154" fillId="50" borderId="2" xfId="0" applyFont="1" applyFill="1" applyBorder="1" applyAlignment="1">
      <alignment vertical="center"/>
    </xf>
    <xf numFmtId="0" fontId="100" fillId="43" borderId="54" xfId="0" applyFont="1" applyFill="1" applyBorder="1" applyAlignment="1">
      <alignment horizontal="center" vertical="center"/>
    </xf>
    <xf numFmtId="1" fontId="90" fillId="2" borderId="27" xfId="0" applyNumberFormat="1" applyFont="1" applyFill="1" applyBorder="1" applyAlignment="1">
      <alignment horizontal="center" vertical="center"/>
    </xf>
    <xf numFmtId="1" fontId="90" fillId="0" borderId="27" xfId="0" applyNumberFormat="1" applyFont="1" applyFill="1" applyBorder="1" applyAlignment="1">
      <alignment horizontal="center" vertical="center"/>
    </xf>
    <xf numFmtId="1" fontId="90" fillId="0" borderId="35" xfId="0" applyNumberFormat="1" applyFont="1" applyBorder="1" applyAlignment="1">
      <alignment horizontal="center" vertical="center"/>
    </xf>
    <xf numFmtId="1" fontId="90" fillId="0" borderId="48" xfId="0" applyNumberFormat="1" applyFont="1" applyBorder="1" applyAlignment="1">
      <alignment horizontal="center" vertical="center"/>
    </xf>
    <xf numFmtId="1" fontId="90" fillId="0" borderId="49" xfId="0" applyNumberFormat="1" applyFont="1" applyBorder="1" applyAlignment="1">
      <alignment horizontal="center" vertical="center"/>
    </xf>
    <xf numFmtId="1" fontId="90" fillId="50" borderId="27" xfId="0" applyNumberFormat="1" applyFont="1" applyFill="1" applyBorder="1" applyAlignment="1">
      <alignment horizontal="center" vertical="center"/>
    </xf>
    <xf numFmtId="0" fontId="238" fillId="44" borderId="48" xfId="0" applyFont="1" applyFill="1" applyBorder="1" applyAlignment="1">
      <alignment horizontal="center" vertical="center" wrapText="1"/>
    </xf>
    <xf numFmtId="0" fontId="35" fillId="0" borderId="29" xfId="0" applyFont="1" applyBorder="1" applyAlignment="1">
      <alignment horizontal="center" vertical="center" wrapText="1"/>
    </xf>
    <xf numFmtId="0" fontId="19" fillId="8" borderId="49" xfId="0" applyFont="1" applyFill="1" applyBorder="1" applyAlignment="1">
      <alignment horizontal="center" vertical="center"/>
    </xf>
    <xf numFmtId="0" fontId="17" fillId="0" borderId="31" xfId="0" applyFont="1" applyFill="1" applyBorder="1" applyAlignment="1">
      <alignment horizontal="center" vertical="center"/>
    </xf>
    <xf numFmtId="0" fontId="158" fillId="44" borderId="2" xfId="0" applyFont="1" applyFill="1" applyBorder="1" applyAlignment="1">
      <alignment horizontal="center" vertical="center" wrapText="1"/>
    </xf>
    <xf numFmtId="1" fontId="90" fillId="3" borderId="27" xfId="0" applyNumberFormat="1" applyFont="1" applyFill="1" applyBorder="1" applyAlignment="1">
      <alignment horizontal="center" vertical="center"/>
    </xf>
    <xf numFmtId="1" fontId="90" fillId="0" borderId="49" xfId="0" applyNumberFormat="1" applyFont="1" applyBorder="1" applyAlignment="1">
      <alignment horizontal="center" vertical="center" wrapText="1"/>
    </xf>
    <xf numFmtId="0" fontId="226" fillId="44" borderId="27" xfId="0" applyFont="1" applyFill="1" applyBorder="1" applyAlignment="1">
      <alignment horizontal="center" vertical="center" wrapText="1"/>
    </xf>
    <xf numFmtId="0" fontId="226" fillId="44" borderId="17" xfId="0" applyFont="1" applyFill="1" applyBorder="1" applyAlignment="1">
      <alignment horizontal="center" vertical="center" wrapText="1"/>
    </xf>
    <xf numFmtId="0" fontId="250" fillId="44" borderId="2" xfId="0" applyFont="1" applyFill="1" applyBorder="1" applyAlignment="1">
      <alignment horizontal="center" wrapText="1"/>
    </xf>
    <xf numFmtId="171" fontId="18" fillId="50" borderId="1" xfId="0" applyNumberFormat="1" applyFont="1" applyFill="1" applyBorder="1" applyAlignment="1">
      <alignment horizontal="center" vertical="center" wrapText="1"/>
    </xf>
    <xf numFmtId="171" fontId="18" fillId="50" borderId="1" xfId="147" applyNumberFormat="1" applyFont="1" applyFill="1" applyBorder="1" applyAlignment="1">
      <alignment horizontal="center" vertical="center" wrapText="1"/>
    </xf>
    <xf numFmtId="171" fontId="18" fillId="50" borderId="5" xfId="0" applyNumberFormat="1" applyFont="1" applyFill="1" applyBorder="1" applyAlignment="1">
      <alignment horizontal="center" vertical="center" wrapText="1"/>
    </xf>
    <xf numFmtId="165" fontId="18" fillId="3" borderId="5" xfId="0" applyNumberFormat="1" applyFont="1" applyFill="1" applyBorder="1" applyAlignment="1">
      <alignment vertical="center" wrapText="1"/>
    </xf>
    <xf numFmtId="171" fontId="87" fillId="50" borderId="1" xfId="0" applyNumberFormat="1" applyFont="1" applyFill="1" applyBorder="1" applyAlignment="1">
      <alignment horizontal="center" vertical="center" wrapText="1"/>
    </xf>
    <xf numFmtId="1" fontId="35" fillId="44" borderId="20" xfId="147" applyNumberFormat="1" applyFont="1" applyFill="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201" fillId="44" borderId="20" xfId="147" applyFont="1" applyFill="1" applyBorder="1" applyAlignment="1">
      <alignment horizontal="center" vertical="center" wrapText="1"/>
    </xf>
    <xf numFmtId="0" fontId="161" fillId="44" borderId="36" xfId="0" applyFont="1" applyFill="1" applyBorder="1" applyAlignment="1">
      <alignment horizontal="center" vertical="center" wrapText="1"/>
    </xf>
    <xf numFmtId="0" fontId="161" fillId="44" borderId="4" xfId="0" applyFont="1" applyFill="1" applyBorder="1" applyAlignment="1">
      <alignment horizontal="center" vertical="center" wrapText="1"/>
    </xf>
    <xf numFmtId="0" fontId="156" fillId="44" borderId="2" xfId="147" applyFont="1" applyFill="1" applyBorder="1" applyAlignment="1">
      <alignment horizontal="center" vertical="center"/>
    </xf>
    <xf numFmtId="0" fontId="171" fillId="0" borderId="4" xfId="0" applyFont="1" applyBorder="1" applyAlignment="1">
      <alignment horizontal="center" vertical="center" wrapText="1"/>
    </xf>
    <xf numFmtId="1" fontId="154" fillId="44" borderId="19" xfId="0" applyNumberFormat="1" applyFont="1" applyFill="1" applyBorder="1" applyAlignment="1">
      <alignment horizontal="center" vertical="center" wrapText="1"/>
    </xf>
    <xf numFmtId="0" fontId="157" fillId="44" borderId="111" xfId="0" applyFont="1" applyFill="1" applyBorder="1" applyAlignment="1">
      <alignment horizontal="center" vertical="center" wrapText="1"/>
    </xf>
    <xf numFmtId="0" fontId="154" fillId="44" borderId="27" xfId="0" applyFont="1" applyFill="1" applyBorder="1" applyAlignment="1">
      <alignment horizontal="center" vertical="center" wrapText="1"/>
    </xf>
    <xf numFmtId="0" fontId="213" fillId="44" borderId="4" xfId="0" applyFont="1" applyFill="1" applyBorder="1" applyAlignment="1">
      <alignment vertical="center" wrapText="1"/>
    </xf>
    <xf numFmtId="0" fontId="35" fillId="2" borderId="20" xfId="147" applyFont="1" applyFill="1" applyBorder="1" applyAlignment="1">
      <alignment horizontal="center" vertical="center"/>
    </xf>
    <xf numFmtId="1" fontId="35" fillId="0" borderId="20" xfId="0" applyNumberFormat="1" applyFont="1" applyBorder="1" applyAlignment="1">
      <alignment horizontal="center" vertical="center" wrapText="1"/>
    </xf>
    <xf numFmtId="0" fontId="35" fillId="0" borderId="20" xfId="0" applyFont="1" applyBorder="1" applyAlignment="1">
      <alignment horizontal="center" vertical="center"/>
    </xf>
    <xf numFmtId="0" fontId="35" fillId="0" borderId="20" xfId="0" applyFont="1" applyBorder="1" applyAlignment="1">
      <alignment horizontal="center" vertical="center" wrapText="1"/>
    </xf>
    <xf numFmtId="1" fontId="35" fillId="0" borderId="20" xfId="0" applyNumberFormat="1" applyFont="1" applyBorder="1" applyAlignment="1">
      <alignment horizontal="center" vertical="center"/>
    </xf>
    <xf numFmtId="1" fontId="35" fillId="2" borderId="20" xfId="0" applyNumberFormat="1" applyFont="1" applyFill="1" applyBorder="1" applyAlignment="1">
      <alignment horizontal="center" vertical="center"/>
    </xf>
    <xf numFmtId="0" fontId="35" fillId="44" borderId="20" xfId="0" applyFont="1" applyFill="1" applyBorder="1" applyAlignment="1">
      <alignment horizontal="center" vertical="center" wrapText="1"/>
    </xf>
    <xf numFmtId="0" fontId="35" fillId="0" borderId="2" xfId="0" applyFont="1" applyBorder="1" applyAlignment="1">
      <alignment horizontal="center" vertical="center" wrapText="1"/>
    </xf>
    <xf numFmtId="1" fontId="35" fillId="0" borderId="47" xfId="0" applyNumberFormat="1" applyFont="1" applyBorder="1" applyAlignment="1">
      <alignment horizontal="center" vertical="center" wrapText="1"/>
    </xf>
    <xf numFmtId="0" fontId="17" fillId="0" borderId="20" xfId="0" applyFont="1" applyBorder="1" applyAlignment="1">
      <alignment horizontal="center" vertical="center"/>
    </xf>
    <xf numFmtId="1" fontId="35" fillId="0" borderId="10" xfId="0" applyNumberFormat="1" applyFont="1" applyBorder="1" applyAlignment="1">
      <alignment horizontal="center" vertical="center" wrapText="1"/>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1" fontId="35" fillId="0" borderId="34" xfId="0" applyNumberFormat="1" applyFont="1" applyBorder="1" applyAlignment="1">
      <alignment horizontal="center" vertical="center" wrapText="1"/>
    </xf>
    <xf numFmtId="1" fontId="35" fillId="0" borderId="29" xfId="0" applyNumberFormat="1" applyFont="1" applyBorder="1" applyAlignment="1">
      <alignment horizontal="center" vertical="center"/>
    </xf>
    <xf numFmtId="1" fontId="35" fillId="6" borderId="20" xfId="0" applyNumberFormat="1" applyFont="1" applyFill="1" applyBorder="1" applyAlignment="1">
      <alignment horizontal="center" vertical="center"/>
    </xf>
    <xf numFmtId="1" fontId="35" fillId="0" borderId="2" xfId="0" applyNumberFormat="1" applyFont="1" applyBorder="1" applyAlignment="1">
      <alignment horizontal="center" vertical="center"/>
    </xf>
    <xf numFmtId="0" fontId="19" fillId="0" borderId="20" xfId="0" applyFont="1" applyBorder="1" applyAlignment="1">
      <alignment horizontal="center" vertical="center"/>
    </xf>
    <xf numFmtId="1" fontId="35" fillId="0" borderId="2" xfId="0" applyNumberFormat="1" applyFont="1" applyBorder="1" applyAlignment="1">
      <alignment horizontal="center" vertical="center" wrapText="1"/>
    </xf>
    <xf numFmtId="0" fontId="35" fillId="39" borderId="2" xfId="147" applyFont="1" applyFill="1" applyBorder="1" applyAlignment="1">
      <alignment horizontal="center" vertical="center"/>
    </xf>
    <xf numFmtId="0" fontId="35" fillId="3" borderId="20" xfId="0" applyFont="1" applyFill="1" applyBorder="1" applyAlignment="1">
      <alignment horizontal="center" vertical="center" wrapText="1"/>
    </xf>
    <xf numFmtId="1" fontId="35" fillId="0" borderId="53" xfId="0" applyNumberFormat="1" applyFont="1" applyBorder="1" applyAlignment="1">
      <alignment horizontal="center" vertical="center"/>
    </xf>
    <xf numFmtId="1" fontId="35" fillId="44" borderId="29" xfId="0" applyNumberFormat="1" applyFont="1" applyFill="1" applyBorder="1" applyAlignment="1">
      <alignment horizontal="center" vertical="center" wrapText="1"/>
    </xf>
    <xf numFmtId="0" fontId="35" fillId="0" borderId="15" xfId="0" applyFont="1" applyBorder="1" applyAlignment="1">
      <alignment horizontal="center" vertical="center"/>
    </xf>
    <xf numFmtId="0" fontId="35" fillId="3" borderId="29" xfId="0" applyFont="1" applyFill="1" applyBorder="1" applyAlignment="1">
      <alignment horizontal="center" vertical="center" wrapText="1"/>
    </xf>
    <xf numFmtId="0" fontId="161" fillId="44" borderId="20" xfId="0" applyFont="1" applyFill="1" applyBorder="1" applyAlignment="1">
      <alignment horizontal="center" vertical="center" wrapText="1"/>
    </xf>
    <xf numFmtId="0" fontId="252" fillId="44" borderId="2" xfId="0" applyFont="1" applyFill="1" applyBorder="1" applyAlignment="1">
      <alignment horizontal="center" vertical="center" wrapText="1"/>
    </xf>
    <xf numFmtId="0" fontId="17" fillId="0" borderId="2" xfId="147"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88" fillId="0" borderId="2" xfId="1" applyFont="1" applyBorder="1" applyAlignment="1">
      <alignment horizontal="center" vertical="center"/>
    </xf>
    <xf numFmtId="0" fontId="90" fillId="0" borderId="27" xfId="0" applyFont="1" applyBorder="1" applyAlignment="1">
      <alignment horizontal="center" vertical="center"/>
    </xf>
    <xf numFmtId="0" fontId="36" fillId="32" borderId="2" xfId="0" applyFont="1" applyFill="1" applyBorder="1" applyAlignment="1">
      <alignment horizontal="center" vertical="center"/>
    </xf>
    <xf numFmtId="171" fontId="18" fillId="32" borderId="1" xfId="0" applyNumberFormat="1" applyFont="1" applyFill="1" applyBorder="1" applyAlignment="1">
      <alignment horizontal="center" vertical="center" wrapText="1"/>
    </xf>
    <xf numFmtId="0" fontId="100" fillId="0" borderId="4" xfId="0" applyFont="1" applyBorder="1" applyAlignment="1">
      <alignment horizontal="center" wrapText="1"/>
    </xf>
    <xf numFmtId="0" fontId="254" fillId="44" borderId="2" xfId="0" applyFont="1" applyFill="1" applyBorder="1" applyAlignment="1">
      <alignment horizontal="center" vertical="center" wrapText="1"/>
    </xf>
    <xf numFmtId="0" fontId="255" fillId="44" borderId="2" xfId="0" applyFont="1" applyFill="1" applyBorder="1" applyAlignment="1">
      <alignment horizontal="center" vertical="center" wrapText="1"/>
    </xf>
    <xf numFmtId="0" fontId="256" fillId="44" borderId="2" xfId="0" applyFont="1" applyFill="1" applyBorder="1" applyAlignment="1">
      <alignment horizontal="center" vertical="center" wrapText="1"/>
    </xf>
    <xf numFmtId="1" fontId="257" fillId="3" borderId="20" xfId="0" applyNumberFormat="1" applyFont="1" applyFill="1" applyBorder="1" applyAlignment="1">
      <alignment horizontal="center" vertical="center" wrapText="1"/>
    </xf>
    <xf numFmtId="1" fontId="257" fillId="44" borderId="29" xfId="0" applyNumberFormat="1" applyFont="1" applyFill="1" applyBorder="1" applyAlignment="1">
      <alignment horizontal="center" vertical="center" wrapText="1"/>
    </xf>
    <xf numFmtId="1" fontId="257" fillId="44" borderId="13" xfId="0" applyNumberFormat="1" applyFont="1" applyFill="1" applyBorder="1" applyAlignment="1">
      <alignment horizontal="center" vertical="center" wrapText="1"/>
    </xf>
    <xf numFmtId="1" fontId="258" fillId="42" borderId="10" xfId="0" applyNumberFormat="1" applyFont="1" applyFill="1" applyBorder="1" applyAlignment="1">
      <alignment horizontal="center" vertical="center" wrapText="1"/>
    </xf>
    <xf numFmtId="0" fontId="246" fillId="44" borderId="29" xfId="0" applyFont="1" applyFill="1" applyBorder="1" applyAlignment="1">
      <alignment horizontal="center" vertical="center" wrapText="1"/>
    </xf>
    <xf numFmtId="0" fontId="257" fillId="44" borderId="29" xfId="0" applyFont="1" applyFill="1" applyBorder="1" applyAlignment="1">
      <alignment horizontal="center" vertical="center"/>
    </xf>
    <xf numFmtId="1" fontId="35" fillId="0" borderId="20" xfId="147" applyNumberFormat="1" applyFont="1" applyBorder="1" applyAlignment="1">
      <alignment horizontal="center" vertical="center" wrapText="1"/>
    </xf>
    <xf numFmtId="1" fontId="35" fillId="0" borderId="20" xfId="147" applyNumberFormat="1" applyFont="1" applyBorder="1" applyAlignment="1">
      <alignment horizontal="center" vertical="center"/>
    </xf>
    <xf numFmtId="0" fontId="35" fillId="0" borderId="20" xfId="147" applyFont="1" applyBorder="1" applyAlignment="1">
      <alignment horizontal="center" vertical="center"/>
    </xf>
    <xf numFmtId="0" fontId="35" fillId="0" borderId="20" xfId="147" applyFont="1" applyBorder="1" applyAlignment="1">
      <alignment horizontal="center" vertical="center" wrapText="1"/>
    </xf>
    <xf numFmtId="0" fontId="35" fillId="0" borderId="2" xfId="147" applyFont="1" applyBorder="1" applyAlignment="1">
      <alignment horizontal="center" vertical="center"/>
    </xf>
    <xf numFmtId="1" fontId="35" fillId="3" borderId="20" xfId="147" applyNumberFormat="1" applyFont="1" applyFill="1" applyBorder="1" applyAlignment="1">
      <alignment horizontal="center" vertical="center" wrapText="1"/>
    </xf>
    <xf numFmtId="1" fontId="35" fillId="0" borderId="34" xfId="147" applyNumberFormat="1" applyFont="1" applyBorder="1" applyAlignment="1">
      <alignment horizontal="center" vertical="center" wrapText="1"/>
    </xf>
    <xf numFmtId="0" fontId="36" fillId="0" borderId="2" xfId="0" applyFont="1" applyBorder="1" applyAlignment="1">
      <alignment horizontal="center" vertical="center" wrapText="1"/>
    </xf>
    <xf numFmtId="0" fontId="35" fillId="44" borderId="2" xfId="0" applyFont="1" applyFill="1" applyBorder="1" applyAlignment="1">
      <alignment horizontal="center" vertical="center"/>
    </xf>
    <xf numFmtId="0" fontId="16" fillId="0" borderId="19" xfId="0" applyFont="1" applyBorder="1" applyAlignment="1">
      <alignment horizontal="center" vertical="center" wrapText="1"/>
    </xf>
    <xf numFmtId="0" fontId="90" fillId="0" borderId="16" xfId="0" applyFont="1" applyBorder="1" applyAlignment="1">
      <alignment horizontal="center" vertical="center" wrapText="1"/>
    </xf>
    <xf numFmtId="0" fontId="16" fillId="32" borderId="2" xfId="0" applyFont="1" applyFill="1" applyBorder="1" applyAlignment="1">
      <alignment horizontal="center" vertical="center" wrapText="1"/>
    </xf>
    <xf numFmtId="0" fontId="45" fillId="44" borderId="2" xfId="0" applyFont="1" applyFill="1" applyBorder="1" applyAlignment="1">
      <alignment horizontal="center" vertical="center" wrapText="1"/>
    </xf>
    <xf numFmtId="165" fontId="18" fillId="0" borderId="5" xfId="147" applyNumberFormat="1" applyFont="1" applyBorder="1" applyAlignment="1">
      <alignment horizontal="center" vertical="center" wrapText="1"/>
    </xf>
    <xf numFmtId="0" fontId="17" fillId="0" borderId="6" xfId="147" applyFont="1" applyBorder="1" applyAlignment="1">
      <alignment horizontal="center" vertical="center"/>
    </xf>
    <xf numFmtId="0" fontId="260" fillId="44" borderId="2" xfId="147" applyFont="1" applyFill="1" applyBorder="1" applyAlignment="1">
      <alignment horizontal="center" vertical="center" wrapText="1"/>
    </xf>
    <xf numFmtId="1" fontId="154" fillId="44" borderId="29" xfId="147" applyNumberFormat="1" applyFont="1" applyFill="1" applyBorder="1" applyAlignment="1">
      <alignment horizontal="center" vertical="center"/>
    </xf>
    <xf numFmtId="165" fontId="18" fillId="44" borderId="6" xfId="147" applyNumberFormat="1" applyFont="1" applyFill="1" applyBorder="1" applyAlignment="1">
      <alignment horizontal="center" vertical="center" wrapText="1"/>
    </xf>
    <xf numFmtId="165" fontId="18" fillId="50" borderId="1" xfId="147" applyNumberFormat="1" applyFont="1" applyFill="1" applyBorder="1" applyAlignment="1">
      <alignment horizontal="center" vertical="center" wrapText="1"/>
    </xf>
    <xf numFmtId="0" fontId="209" fillId="0" borderId="2" xfId="147" applyFont="1" applyBorder="1" applyAlignment="1">
      <alignment horizontal="center" wrapText="1"/>
    </xf>
    <xf numFmtId="0" fontId="36" fillId="0" borderId="2" xfId="147" applyFont="1" applyBorder="1" applyAlignment="1">
      <alignment horizontal="center" wrapText="1"/>
    </xf>
    <xf numFmtId="1" fontId="90" fillId="0" borderId="27" xfId="0" applyNumberFormat="1" applyFont="1" applyBorder="1" applyAlignment="1">
      <alignment horizontal="center" vertical="center"/>
    </xf>
    <xf numFmtId="1" fontId="90" fillId="0" borderId="27" xfId="0" applyNumberFormat="1" applyFont="1" applyBorder="1" applyAlignment="1">
      <alignment horizontal="center" vertical="center"/>
    </xf>
    <xf numFmtId="0" fontId="24" fillId="44" borderId="2" xfId="147" applyFont="1" applyFill="1" applyBorder="1" applyAlignment="1">
      <alignment horizontal="center" vertical="center"/>
    </xf>
    <xf numFmtId="0" fontId="90" fillId="0" borderId="27" xfId="0" applyFont="1" applyBorder="1" applyAlignment="1">
      <alignment horizontal="center" vertical="center"/>
    </xf>
    <xf numFmtId="0" fontId="35" fillId="0" borderId="2" xfId="0" applyFont="1" applyBorder="1" applyAlignment="1">
      <alignment horizontal="center" vertical="center" wrapText="1"/>
    </xf>
    <xf numFmtId="0" fontId="179" fillId="0" borderId="2" xfId="147" applyFont="1" applyBorder="1" applyAlignment="1">
      <alignment horizontal="center" vertical="center"/>
    </xf>
    <xf numFmtId="0" fontId="100" fillId="0" borderId="0" xfId="0" applyFont="1" applyAlignment="1">
      <alignment horizontal="center"/>
    </xf>
    <xf numFmtId="0" fontId="100" fillId="0" borderId="4" xfId="0" applyFont="1" applyBorder="1" applyAlignment="1">
      <alignment horizontal="center" vertical="center" wrapText="1"/>
    </xf>
    <xf numFmtId="0" fontId="36" fillId="0" borderId="2" xfId="147"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16" fillId="0" borderId="100" xfId="0" applyFont="1" applyBorder="1" applyAlignment="1">
      <alignment horizontal="center" vertical="center" wrapText="1"/>
    </xf>
    <xf numFmtId="0" fontId="16" fillId="0" borderId="102" xfId="0" applyFont="1" applyBorder="1" applyAlignment="1">
      <alignment horizontal="center" vertical="center" wrapText="1"/>
    </xf>
    <xf numFmtId="0" fontId="16" fillId="0" borderId="17" xfId="0" applyFont="1" applyBorder="1" applyAlignment="1">
      <alignment horizontal="center" vertical="center" wrapText="1"/>
    </xf>
    <xf numFmtId="1" fontId="35" fillId="0" borderId="20" xfId="147" applyNumberFormat="1" applyFont="1" applyBorder="1" applyAlignment="1">
      <alignment vertical="center" wrapText="1"/>
    </xf>
    <xf numFmtId="1" fontId="35" fillId="0" borderId="20" xfId="147" applyNumberFormat="1" applyFont="1" applyBorder="1" applyAlignment="1">
      <alignment vertical="center"/>
    </xf>
    <xf numFmtId="1" fontId="35" fillId="0" borderId="2" xfId="147" applyNumberFormat="1" applyFont="1" applyBorder="1" applyAlignment="1">
      <alignment horizontal="center" vertical="center"/>
    </xf>
    <xf numFmtId="0" fontId="36" fillId="0" borderId="2" xfId="147" applyFont="1" applyBorder="1" applyAlignment="1">
      <alignment horizontal="center" vertical="center"/>
    </xf>
    <xf numFmtId="0" fontId="35" fillId="2" borderId="2" xfId="0" applyFont="1" applyFill="1" applyBorder="1" applyAlignment="1">
      <alignment horizontal="center" vertical="center"/>
    </xf>
    <xf numFmtId="0" fontId="234" fillId="44" borderId="2" xfId="147" applyFont="1" applyFill="1" applyBorder="1" applyAlignment="1">
      <alignment horizontal="center" vertical="center" wrapText="1"/>
    </xf>
    <xf numFmtId="1" fontId="35" fillId="42" borderId="2" xfId="147" applyNumberFormat="1" applyFont="1" applyFill="1" applyBorder="1" applyAlignment="1">
      <alignment horizontal="center" vertical="center"/>
    </xf>
    <xf numFmtId="1" fontId="35" fillId="42" borderId="2" xfId="147" applyNumberFormat="1" applyFont="1" applyFill="1" applyBorder="1" applyAlignment="1">
      <alignment horizontal="center" vertical="center" wrapText="1"/>
    </xf>
    <xf numFmtId="0" fontId="263" fillId="0" borderId="4" xfId="0" applyFont="1" applyBorder="1" applyAlignment="1">
      <alignment horizontal="center" vertical="center" wrapText="1"/>
    </xf>
    <xf numFmtId="0" fontId="19" fillId="3" borderId="32" xfId="147" applyFont="1" applyFill="1" applyBorder="1" applyAlignment="1">
      <alignment vertical="center" wrapText="1"/>
    </xf>
    <xf numFmtId="0" fontId="19" fillId="3" borderId="71" xfId="147" applyFont="1" applyFill="1" applyBorder="1" applyAlignment="1">
      <alignment vertical="center" wrapText="1"/>
    </xf>
    <xf numFmtId="0" fontId="19" fillId="3" borderId="37" xfId="0" applyFont="1" applyFill="1" applyBorder="1" applyAlignment="1">
      <alignment vertical="center" wrapText="1"/>
    </xf>
    <xf numFmtId="0" fontId="19" fillId="3" borderId="38" xfId="0" applyFont="1" applyFill="1" applyBorder="1" applyAlignment="1">
      <alignment vertical="center" wrapText="1"/>
    </xf>
    <xf numFmtId="0" fontId="19" fillId="3" borderId="21" xfId="147" applyFont="1" applyFill="1" applyBorder="1" applyAlignment="1">
      <alignment vertical="center"/>
    </xf>
    <xf numFmtId="0" fontId="89" fillId="0" borderId="28" xfId="0" applyFont="1" applyFill="1" applyBorder="1" applyAlignment="1">
      <alignment vertical="center" wrapText="1"/>
    </xf>
    <xf numFmtId="0" fontId="89" fillId="0" borderId="57" xfId="0" applyFont="1" applyFill="1" applyBorder="1" applyAlignment="1">
      <alignment vertical="center" wrapText="1"/>
    </xf>
    <xf numFmtId="0" fontId="262" fillId="0" borderId="2" xfId="147" applyFont="1" applyBorder="1" applyAlignment="1">
      <alignment horizontal="center" vertical="center"/>
    </xf>
    <xf numFmtId="0" fontId="36"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262" fillId="44" borderId="2" xfId="147" applyFont="1" applyFill="1" applyBorder="1" applyAlignment="1">
      <alignment horizontal="center" vertical="center" wrapText="1"/>
    </xf>
    <xf numFmtId="0" fontId="36"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265" fillId="44" borderId="4" xfId="147" applyFont="1" applyFill="1" applyBorder="1" applyAlignment="1">
      <alignment horizontal="center" vertical="center" wrapText="1"/>
    </xf>
    <xf numFmtId="1" fontId="35" fillId="3" borderId="36" xfId="0" applyNumberFormat="1" applyFont="1" applyFill="1" applyBorder="1" applyAlignment="1">
      <alignment horizontal="center" vertical="center" wrapText="1"/>
    </xf>
    <xf numFmtId="0" fontId="19" fillId="0" borderId="0" xfId="0" applyFont="1" applyBorder="1" applyAlignment="1">
      <alignment horizontal="center"/>
    </xf>
    <xf numFmtId="0" fontId="35" fillId="0" borderId="2" xfId="147" applyFont="1" applyBorder="1" applyAlignment="1">
      <alignment horizontal="center" vertical="center"/>
    </xf>
    <xf numFmtId="0" fontId="154" fillId="44" borderId="2" xfId="0" applyFont="1" applyFill="1" applyBorder="1" applyAlignment="1">
      <alignment horizontal="center" vertical="center"/>
    </xf>
    <xf numFmtId="0" fontId="234" fillId="44" borderId="2" xfId="0" applyFont="1" applyFill="1" applyBorder="1" applyAlignment="1">
      <alignment horizontal="center" vertical="center" wrapText="1"/>
    </xf>
    <xf numFmtId="0" fontId="35" fillId="0" borderId="2" xfId="147" applyFont="1" applyBorder="1" applyAlignment="1">
      <alignment horizontal="center" vertical="center"/>
    </xf>
    <xf numFmtId="0" fontId="35" fillId="0" borderId="2" xfId="0" applyFont="1" applyBorder="1" applyAlignment="1">
      <alignment horizontal="center" vertical="center"/>
    </xf>
    <xf numFmtId="1" fontId="35" fillId="0" borderId="123" xfId="147" applyNumberFormat="1" applyFont="1" applyBorder="1" applyAlignment="1">
      <alignment horizontal="center" vertical="center"/>
    </xf>
    <xf numFmtId="1" fontId="35" fillId="0" borderId="36" xfId="147" applyNumberFormat="1" applyFont="1" applyBorder="1" applyAlignment="1">
      <alignment horizontal="center" vertical="center" wrapText="1"/>
    </xf>
    <xf numFmtId="1" fontId="35" fillId="0" borderId="36" xfId="147" applyNumberFormat="1" applyFont="1" applyBorder="1" applyAlignment="1">
      <alignment horizontal="center" vertical="center"/>
    </xf>
    <xf numFmtId="1" fontId="35" fillId="0" borderId="41" xfId="147" applyNumberFormat="1" applyFont="1" applyBorder="1" applyAlignment="1">
      <alignment horizontal="center" vertical="center"/>
    </xf>
    <xf numFmtId="1" fontId="35" fillId="0" borderId="32" xfId="147" applyNumberFormat="1" applyFont="1" applyBorder="1" applyAlignment="1">
      <alignment horizontal="center" vertical="center"/>
    </xf>
    <xf numFmtId="1" fontId="35" fillId="0" borderId="123" xfId="147" applyNumberFormat="1" applyFont="1" applyBorder="1" applyAlignment="1">
      <alignment horizontal="center" vertical="center" wrapText="1"/>
    </xf>
    <xf numFmtId="0" fontId="19" fillId="3" borderId="22" xfId="147" applyFont="1" applyFill="1" applyBorder="1" applyAlignment="1">
      <alignment horizontal="center" vertical="center"/>
    </xf>
    <xf numFmtId="0" fontId="35" fillId="0" borderId="36" xfId="147" applyFont="1" applyBorder="1" applyAlignment="1">
      <alignment horizontal="center" vertical="center" wrapText="1"/>
    </xf>
    <xf numFmtId="0" fontId="35" fillId="0" borderId="2" xfId="147" applyFont="1" applyBorder="1" applyAlignment="1">
      <alignment horizontal="center" vertical="center"/>
    </xf>
    <xf numFmtId="0" fontId="35" fillId="0" borderId="15" xfId="147" applyFont="1" applyBorder="1" applyAlignment="1">
      <alignment horizontal="center" vertical="center"/>
    </xf>
    <xf numFmtId="0" fontId="35" fillId="0" borderId="40" xfId="147" applyFont="1" applyBorder="1" applyAlignment="1">
      <alignment horizontal="center" vertical="center"/>
    </xf>
    <xf numFmtId="0" fontId="19" fillId="3" borderId="0" xfId="147" applyFont="1" applyFill="1" applyBorder="1" applyAlignment="1">
      <alignment horizontal="center" vertical="center"/>
    </xf>
    <xf numFmtId="0" fontId="35" fillId="0" borderId="45" xfId="147" applyFont="1" applyBorder="1" applyAlignment="1">
      <alignment horizontal="center" vertical="center"/>
    </xf>
    <xf numFmtId="1" fontId="35" fillId="2" borderId="36" xfId="147" applyNumberFormat="1" applyFont="1" applyFill="1" applyBorder="1" applyAlignment="1">
      <alignment horizontal="center" vertical="center"/>
    </xf>
    <xf numFmtId="0" fontId="35" fillId="0" borderId="10" xfId="147" applyFont="1" applyBorder="1" applyAlignment="1">
      <alignment horizontal="center" vertical="center"/>
    </xf>
    <xf numFmtId="0" fontId="35" fillId="0" borderId="122" xfId="147" applyFont="1" applyBorder="1" applyAlignment="1">
      <alignment horizontal="center" vertical="center"/>
    </xf>
    <xf numFmtId="0" fontId="35" fillId="0" borderId="123" xfId="147" applyFont="1" applyBorder="1" applyAlignment="1">
      <alignment horizontal="center" vertical="center"/>
    </xf>
    <xf numFmtId="1" fontId="46" fillId="0" borderId="36" xfId="147" applyNumberFormat="1" applyFont="1" applyBorder="1" applyAlignment="1">
      <alignment horizontal="center" vertical="center" wrapText="1"/>
    </xf>
    <xf numFmtId="1" fontId="35" fillId="42" borderId="47" xfId="147" applyNumberFormat="1" applyFont="1" applyFill="1" applyBorder="1" applyAlignment="1">
      <alignment horizontal="center" vertical="center" wrapText="1"/>
    </xf>
    <xf numFmtId="0" fontId="35" fillId="0" borderId="29" xfId="147" applyFont="1" applyBorder="1" applyAlignment="1">
      <alignment horizontal="center" vertical="center" wrapText="1"/>
    </xf>
    <xf numFmtId="1" fontId="35" fillId="0" borderId="49" xfId="147" applyNumberFormat="1" applyFont="1" applyBorder="1" applyAlignment="1">
      <alignment horizontal="center" vertical="center" wrapText="1"/>
    </xf>
    <xf numFmtId="0" fontId="35" fillId="42" borderId="122" xfId="147" applyFont="1" applyFill="1" applyBorder="1" applyAlignment="1">
      <alignment horizontal="center" vertical="center" wrapText="1"/>
    </xf>
    <xf numFmtId="0" fontId="17" fillId="0" borderId="122" xfId="147" applyFont="1" applyBorder="1" applyAlignment="1">
      <alignment horizontal="center" vertical="center"/>
    </xf>
    <xf numFmtId="0" fontId="35" fillId="2" borderId="122" xfId="147" applyFont="1" applyFill="1" applyBorder="1" applyAlignment="1">
      <alignment horizontal="center" vertical="center"/>
    </xf>
    <xf numFmtId="0" fontId="35" fillId="42" borderId="45" xfId="147" applyFont="1" applyFill="1" applyBorder="1" applyAlignment="1">
      <alignment horizontal="center" vertical="center" wrapText="1"/>
    </xf>
    <xf numFmtId="1" fontId="35" fillId="42" borderId="123" xfId="147" applyNumberFormat="1" applyFont="1" applyFill="1" applyBorder="1" applyAlignment="1">
      <alignment horizontal="center" vertical="center"/>
    </xf>
    <xf numFmtId="0" fontId="35" fillId="3" borderId="122" xfId="147" applyFont="1" applyFill="1" applyBorder="1" applyAlignment="1">
      <alignment horizontal="center" vertical="center"/>
    </xf>
    <xf numFmtId="1" fontId="38" fillId="0" borderId="122" xfId="147" applyNumberFormat="1" applyFont="1" applyBorder="1" applyAlignment="1">
      <alignment horizontal="center" vertical="center"/>
    </xf>
    <xf numFmtId="1" fontId="35" fillId="42" borderId="123" xfId="147" applyNumberFormat="1" applyFont="1" applyFill="1" applyBorder="1" applyAlignment="1">
      <alignment horizontal="center" vertical="center" wrapText="1"/>
    </xf>
    <xf numFmtId="0" fontId="35" fillId="0" borderId="123" xfId="147" applyFont="1" applyBorder="1" applyAlignment="1">
      <alignment horizontal="center" vertical="center" wrapText="1"/>
    </xf>
    <xf numFmtId="0" fontId="35" fillId="0" borderId="109" xfId="147" applyFont="1" applyBorder="1" applyAlignment="1">
      <alignment horizontal="center" vertical="center"/>
    </xf>
    <xf numFmtId="1" fontId="35" fillId="2" borderId="123" xfId="0" applyNumberFormat="1" applyFont="1" applyFill="1" applyBorder="1" applyAlignment="1">
      <alignment horizontal="center" vertical="center"/>
    </xf>
    <xf numFmtId="0" fontId="19" fillId="0" borderId="122" xfId="147" applyFont="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1" fontId="35" fillId="0" borderId="2" xfId="0" applyNumberFormat="1" applyFont="1" applyBorder="1" applyAlignment="1">
      <alignment horizontal="center" vertical="center"/>
    </xf>
    <xf numFmtId="0" fontId="35" fillId="2" borderId="2" xfId="0" applyFont="1" applyFill="1" applyBorder="1" applyAlignment="1">
      <alignment horizontal="center" vertical="center"/>
    </xf>
    <xf numFmtId="1" fontId="35" fillId="0" borderId="2" xfId="147" applyNumberFormat="1" applyFont="1" applyBorder="1" applyAlignment="1">
      <alignment horizontal="center" vertical="center"/>
    </xf>
    <xf numFmtId="0" fontId="17" fillId="51" borderId="2" xfId="147" applyFont="1" applyFill="1" applyBorder="1" applyAlignment="1">
      <alignment horizontal="center" vertical="center"/>
    </xf>
    <xf numFmtId="0" fontId="35" fillId="51" borderId="2" xfId="147" applyFont="1" applyFill="1" applyBorder="1" applyAlignment="1">
      <alignment horizontal="center" vertical="center"/>
    </xf>
    <xf numFmtId="0" fontId="19" fillId="51" borderId="2" xfId="147" applyFont="1" applyFill="1" applyBorder="1" applyAlignment="1">
      <alignment horizontal="center"/>
    </xf>
    <xf numFmtId="1" fontId="252" fillId="44" borderId="2" xfId="147" applyNumberFormat="1" applyFont="1" applyFill="1" applyBorder="1" applyAlignment="1">
      <alignment horizontal="center" vertical="center"/>
    </xf>
    <xf numFmtId="1" fontId="35" fillId="0" borderId="2" xfId="0" applyNumberFormat="1" applyFont="1" applyBorder="1" applyAlignment="1">
      <alignment horizontal="center" vertical="center"/>
    </xf>
    <xf numFmtId="0" fontId="19" fillId="2" borderId="22" xfId="147" applyFont="1" applyFill="1" applyBorder="1" applyAlignment="1">
      <alignment horizontal="center" vertical="center" wrapText="1"/>
    </xf>
    <xf numFmtId="1" fontId="154" fillId="44" borderId="123" xfId="147" applyNumberFormat="1" applyFont="1" applyFill="1" applyBorder="1" applyAlignment="1">
      <alignment horizontal="center" vertical="center" wrapText="1"/>
    </xf>
    <xf numFmtId="1" fontId="252" fillId="3" borderId="2" xfId="147" applyNumberFormat="1" applyFont="1" applyFill="1" applyBorder="1" applyAlignment="1">
      <alignment horizontal="center" vertical="center"/>
    </xf>
    <xf numFmtId="0" fontId="262" fillId="3" borderId="2" xfId="147" applyFont="1" applyFill="1" applyBorder="1" applyAlignment="1">
      <alignment horizontal="center" vertical="center" wrapText="1"/>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35" fillId="0" borderId="2" xfId="0"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161" fillId="42" borderId="2" xfId="147" applyFont="1" applyFill="1" applyBorder="1" applyAlignment="1">
      <alignment horizontal="center" vertical="center" wrapText="1"/>
    </xf>
    <xf numFmtId="0" fontId="161" fillId="42" borderId="2" xfId="147" applyFont="1" applyFill="1" applyBorder="1" applyAlignment="1">
      <alignment horizontal="center" vertical="center"/>
    </xf>
    <xf numFmtId="1" fontId="154" fillId="44" borderId="6" xfId="147" applyNumberFormat="1" applyFont="1" applyFill="1" applyBorder="1" applyAlignment="1">
      <alignment horizontal="center" vertical="center"/>
    </xf>
    <xf numFmtId="0" fontId="260" fillId="44" borderId="6" xfId="147" applyFont="1" applyFill="1" applyBorder="1" applyAlignment="1">
      <alignment horizontal="center" vertical="center" wrapText="1"/>
    </xf>
    <xf numFmtId="0" fontId="35" fillId="44" borderId="2" xfId="147" applyFont="1" applyFill="1" applyBorder="1" applyAlignment="1">
      <alignment horizontal="center" vertical="center"/>
    </xf>
    <xf numFmtId="0" fontId="35" fillId="44" borderId="2" xfId="147" applyFont="1" applyFill="1" applyBorder="1" applyAlignment="1">
      <alignment horizontal="center" wrapText="1"/>
    </xf>
    <xf numFmtId="0" fontId="42" fillId="0" borderId="2" xfId="0" applyFont="1" applyBorder="1" applyAlignment="1">
      <alignment horizontal="center" vertical="center" wrapText="1"/>
    </xf>
    <xf numFmtId="0" fontId="154" fillId="44" borderId="2" xfId="147" applyFont="1" applyFill="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9" fillId="0" borderId="123" xfId="147" applyFont="1" applyBorder="1" applyAlignment="1">
      <alignment horizontal="center"/>
    </xf>
    <xf numFmtId="15" fontId="19" fillId="5" borderId="13" xfId="147" applyNumberFormat="1" applyFont="1" applyFill="1" applyBorder="1" applyAlignment="1">
      <alignment horizontal="center" vertical="center"/>
    </xf>
    <xf numFmtId="0" fontId="259" fillId="44" borderId="2" xfId="0" applyFont="1" applyFill="1" applyBorder="1" applyAlignment="1">
      <alignment horizontal="center" vertical="center" wrapText="1"/>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90" fillId="0" borderId="4" xfId="0" applyFont="1" applyFill="1" applyBorder="1" applyAlignment="1">
      <alignment horizontal="center" vertical="center" wrapText="1"/>
    </xf>
    <xf numFmtId="0" fontId="118" fillId="0" borderId="4" xfId="0" applyFont="1" applyFill="1" applyBorder="1" applyAlignment="1">
      <alignment horizontal="center" vertical="center" wrapText="1"/>
    </xf>
    <xf numFmtId="0" fontId="90" fillId="0" borderId="24" xfId="0" applyFont="1" applyBorder="1" applyAlignment="1">
      <alignment horizontal="center" vertical="center" wrapText="1"/>
    </xf>
    <xf numFmtId="0" fontId="90" fillId="0" borderId="25" xfId="0" applyFont="1" applyBorder="1" applyAlignment="1">
      <alignment horizontal="center" vertical="center" wrapText="1"/>
    </xf>
    <xf numFmtId="1" fontId="272" fillId="44" borderId="27" xfId="0" applyNumberFormat="1" applyFont="1" applyFill="1" applyBorder="1" applyAlignment="1">
      <alignment horizontal="center" vertical="center"/>
    </xf>
    <xf numFmtId="0" fontId="275" fillId="44" borderId="4" xfId="0" applyFont="1" applyFill="1" applyBorder="1" applyAlignment="1">
      <alignment horizontal="center" vertical="center" wrapText="1"/>
    </xf>
    <xf numFmtId="0" fontId="273" fillId="44" borderId="4" xfId="0" applyFont="1" applyFill="1" applyBorder="1" applyAlignment="1">
      <alignment horizontal="center" vertical="center" wrapText="1"/>
    </xf>
    <xf numFmtId="0" fontId="35" fillId="2" borderId="2" xfId="0" applyFont="1" applyFill="1" applyBorder="1" applyAlignment="1">
      <alignment horizontal="center" vertical="center"/>
    </xf>
    <xf numFmtId="0" fontId="180" fillId="44" borderId="2" xfId="0" applyFont="1" applyFill="1" applyBorder="1" applyAlignment="1">
      <alignment horizontal="center" vertical="center"/>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0" applyFont="1" applyBorder="1" applyAlignment="1">
      <alignment horizontal="center" vertical="center"/>
    </xf>
    <xf numFmtId="0" fontId="181" fillId="3" borderId="2" xfId="147" applyFont="1" applyFill="1" applyBorder="1" applyAlignment="1">
      <alignment horizontal="center" vertical="center" wrapText="1"/>
    </xf>
    <xf numFmtId="0" fontId="17" fillId="0" borderId="2" xfId="147" applyFont="1" applyBorder="1" applyAlignment="1">
      <alignment horizontal="center" vertical="center"/>
    </xf>
    <xf numFmtId="0" fontId="35"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1" fontId="35" fillId="0" borderId="2" xfId="147" applyNumberFormat="1" applyFont="1" applyBorder="1" applyAlignment="1">
      <alignment horizontal="center" vertical="center"/>
    </xf>
    <xf numFmtId="1" fontId="35" fillId="0" borderId="123" xfId="147" applyNumberFormat="1" applyFont="1" applyBorder="1" applyAlignment="1">
      <alignment horizontal="center" vertical="center"/>
    </xf>
    <xf numFmtId="1" fontId="35" fillId="0" borderId="36" xfId="147" applyNumberFormat="1" applyFont="1" applyBorder="1" applyAlignment="1">
      <alignment horizontal="center" vertical="center"/>
    </xf>
    <xf numFmtId="0" fontId="17" fillId="0" borderId="2" xfId="147" applyFont="1" applyBorder="1" applyAlignment="1">
      <alignment horizontal="center" vertical="center"/>
    </xf>
    <xf numFmtId="1" fontId="35" fillId="0" borderId="6" xfId="147" applyNumberFormat="1" applyFont="1" applyBorder="1" applyAlignment="1">
      <alignment horizontal="center" vertical="center"/>
    </xf>
    <xf numFmtId="0" fontId="35" fillId="0" borderId="35" xfId="147" applyFont="1" applyBorder="1" applyAlignment="1">
      <alignment horizontal="center" vertical="center"/>
    </xf>
    <xf numFmtId="0" fontId="35" fillId="0" borderId="34" xfId="147" applyFont="1" applyBorder="1" applyAlignment="1">
      <alignment horizontal="center" vertical="center"/>
    </xf>
    <xf numFmtId="165" fontId="18" fillId="0" borderId="12" xfId="147" applyNumberFormat="1" applyFont="1" applyBorder="1" applyAlignment="1">
      <alignment horizontal="center" vertical="center" wrapText="1"/>
    </xf>
    <xf numFmtId="1" fontId="35" fillId="0" borderId="41" xfId="147" applyNumberFormat="1" applyFont="1" applyBorder="1" applyAlignment="1">
      <alignment horizontal="center" vertical="center"/>
    </xf>
    <xf numFmtId="1" fontId="35" fillId="0" borderId="2" xfId="147" applyNumberFormat="1" applyFont="1" applyBorder="1" applyAlignment="1">
      <alignment horizontal="center" vertical="center"/>
    </xf>
    <xf numFmtId="165" fontId="18" fillId="2" borderId="12" xfId="147" applyNumberFormat="1" applyFont="1" applyFill="1" applyBorder="1" applyAlignment="1">
      <alignment horizontal="center" vertical="center" wrapText="1"/>
    </xf>
    <xf numFmtId="0" fontId="35" fillId="0" borderId="2" xfId="147" applyFont="1" applyBorder="1" applyAlignment="1">
      <alignment horizontal="center" vertical="center"/>
    </xf>
    <xf numFmtId="0" fontId="35" fillId="2" borderId="13" xfId="147" applyFont="1" applyFill="1" applyBorder="1" applyAlignment="1">
      <alignment horizontal="center" vertical="center"/>
    </xf>
    <xf numFmtId="0" fontId="17" fillId="0" borderId="6" xfId="147" applyFont="1" applyBorder="1" applyAlignment="1">
      <alignment horizontal="center" vertical="center"/>
    </xf>
    <xf numFmtId="0" fontId="17" fillId="0" borderId="13" xfId="147" applyFont="1" applyBorder="1" applyAlignment="1">
      <alignment horizontal="center" vertical="center"/>
    </xf>
    <xf numFmtId="0" fontId="35" fillId="0" borderId="15" xfId="147" applyFont="1" applyBorder="1" applyAlignment="1">
      <alignment horizontal="center" vertical="center"/>
    </xf>
    <xf numFmtId="165" fontId="18" fillId="0" borderId="1" xfId="147" applyNumberFormat="1" applyFont="1" applyBorder="1" applyAlignment="1">
      <alignment horizontal="center" vertical="center" wrapText="1"/>
    </xf>
    <xf numFmtId="0" fontId="35" fillId="0" borderId="122" xfId="147" applyFont="1" applyBorder="1" applyAlignment="1">
      <alignment horizontal="center" vertical="center"/>
    </xf>
    <xf numFmtId="0" fontId="35" fillId="0" borderId="123" xfId="147" applyFont="1" applyBorder="1" applyAlignment="1">
      <alignment horizontal="center" vertical="center"/>
    </xf>
    <xf numFmtId="1" fontId="35" fillId="44" borderId="123" xfId="147" applyNumberFormat="1" applyFont="1" applyFill="1" applyBorder="1" applyAlignment="1">
      <alignment horizontal="center" vertical="center" wrapText="1"/>
    </xf>
    <xf numFmtId="0" fontId="35" fillId="0" borderId="6" xfId="147" applyFont="1" applyBorder="1" applyAlignment="1">
      <alignment horizontal="center" wrapText="1"/>
    </xf>
    <xf numFmtId="0" fontId="35" fillId="0" borderId="13" xfId="147" applyFont="1" applyBorder="1" applyAlignment="1">
      <alignment horizontal="center" wrapText="1"/>
    </xf>
    <xf numFmtId="0" fontId="35" fillId="0" borderId="123" xfId="147" applyFont="1" applyBorder="1" applyAlignment="1">
      <alignment horizontal="center" vertical="center" wrapText="1"/>
    </xf>
    <xf numFmtId="0" fontId="35" fillId="0" borderId="13" xfId="147" applyFont="1" applyBorder="1" applyAlignment="1">
      <alignment wrapText="1"/>
    </xf>
    <xf numFmtId="0" fontId="35" fillId="2" borderId="37" xfId="147" applyFont="1" applyFill="1" applyBorder="1" applyAlignment="1">
      <alignment horizontal="center" vertical="center"/>
    </xf>
    <xf numFmtId="0" fontId="88" fillId="0" borderId="2" xfId="43300" applyFont="1" applyBorder="1" applyAlignment="1">
      <alignment horizontal="center" vertical="center"/>
    </xf>
    <xf numFmtId="1" fontId="35" fillId="0" borderId="2" xfId="147" applyNumberFormat="1" applyFont="1" applyBorder="1" applyAlignment="1">
      <alignment horizontal="center" vertical="center"/>
    </xf>
    <xf numFmtId="1" fontId="35" fillId="0" borderId="36" xfId="0" applyNumberFormat="1" applyFont="1" applyBorder="1" applyAlignment="1">
      <alignment horizontal="center" vertical="center" wrapText="1"/>
    </xf>
    <xf numFmtId="1" fontId="35" fillId="0" borderId="20" xfId="0" applyNumberFormat="1" applyFont="1" applyBorder="1" applyAlignment="1">
      <alignment horizontal="center" vertical="center" wrapText="1"/>
    </xf>
    <xf numFmtId="0" fontId="35" fillId="0" borderId="36" xfId="0" applyFont="1" applyBorder="1" applyAlignment="1">
      <alignment horizontal="center" vertical="center"/>
    </xf>
    <xf numFmtId="0" fontId="35" fillId="0" borderId="20" xfId="0" applyFont="1" applyBorder="1" applyAlignment="1">
      <alignment horizontal="center" vertical="center"/>
    </xf>
    <xf numFmtId="0" fontId="35" fillId="0" borderId="20" xfId="0" applyFont="1" applyBorder="1" applyAlignment="1">
      <alignment horizontal="center" vertical="center" wrapText="1"/>
    </xf>
    <xf numFmtId="1" fontId="35" fillId="0" borderId="36" xfId="0" applyNumberFormat="1" applyFont="1" applyBorder="1" applyAlignment="1">
      <alignment horizontal="center" vertical="center"/>
    </xf>
    <xf numFmtId="1" fontId="35" fillId="0" borderId="20" xfId="0" applyNumberFormat="1" applyFont="1" applyBorder="1" applyAlignment="1">
      <alignment horizontal="center" vertical="center"/>
    </xf>
    <xf numFmtId="0" fontId="35" fillId="0" borderId="27" xfId="0" applyFont="1" applyBorder="1" applyAlignment="1">
      <alignment horizontal="center" vertical="center"/>
    </xf>
    <xf numFmtId="0" fontId="35" fillId="3" borderId="27" xfId="0" applyFont="1" applyFill="1" applyBorder="1" applyAlignment="1">
      <alignment horizontal="center" vertical="center"/>
    </xf>
    <xf numFmtId="1" fontId="35" fillId="3" borderId="20" xfId="0" applyNumberFormat="1" applyFont="1" applyFill="1" applyBorder="1" applyAlignment="1">
      <alignment horizontal="center" vertical="center" wrapText="1"/>
    </xf>
    <xf numFmtId="0" fontId="35" fillId="2" borderId="27" xfId="0" applyFont="1" applyFill="1" applyBorder="1" applyAlignment="1">
      <alignment horizontal="center" vertical="center"/>
    </xf>
    <xf numFmtId="0" fontId="35" fillId="2" borderId="20" xfId="0" applyFont="1" applyFill="1" applyBorder="1" applyAlignment="1">
      <alignment horizontal="center" vertical="center"/>
    </xf>
    <xf numFmtId="1" fontId="90" fillId="0" borderId="27" xfId="0" applyNumberFormat="1" applyFont="1" applyBorder="1" applyAlignment="1">
      <alignment horizontal="center" vertical="center"/>
    </xf>
    <xf numFmtId="0" fontId="35" fillId="0" borderId="10" xfId="0" applyFont="1" applyBorder="1" applyAlignment="1">
      <alignment horizontal="center" vertical="center"/>
    </xf>
    <xf numFmtId="0" fontId="35" fillId="0" borderId="34" xfId="0" applyFont="1" applyBorder="1" applyAlignment="1">
      <alignment horizontal="center" vertical="center"/>
    </xf>
    <xf numFmtId="0" fontId="17" fillId="0" borderId="20" xfId="0" applyFont="1" applyBorder="1" applyAlignment="1">
      <alignment horizontal="center" vertical="center" wrapText="1"/>
    </xf>
    <xf numFmtId="0" fontId="17" fillId="0" borderId="20" xfId="0" applyFont="1" applyBorder="1" applyAlignment="1">
      <alignment horizontal="center" vertical="center"/>
    </xf>
    <xf numFmtId="1" fontId="35" fillId="0" borderId="10" xfId="0" applyNumberFormat="1" applyFont="1" applyBorder="1" applyAlignment="1">
      <alignment horizontal="center" vertical="center"/>
    </xf>
    <xf numFmtId="1" fontId="35" fillId="0" borderId="34" xfId="0" applyNumberFormat="1" applyFont="1" applyBorder="1" applyAlignment="1">
      <alignment horizontal="center" vertical="center"/>
    </xf>
    <xf numFmtId="1" fontId="35" fillId="0" borderId="47" xfId="0" applyNumberFormat="1" applyFont="1" applyBorder="1" applyAlignment="1">
      <alignment horizontal="center" vertical="center"/>
    </xf>
    <xf numFmtId="0" fontId="35" fillId="0" borderId="47" xfId="0" applyFont="1" applyBorder="1" applyAlignment="1">
      <alignment horizontal="center" vertical="center"/>
    </xf>
    <xf numFmtId="1" fontId="35" fillId="2" borderId="29" xfId="0" applyNumberFormat="1" applyFont="1" applyFill="1" applyBorder="1" applyAlignment="1">
      <alignment horizontal="center" vertical="center"/>
    </xf>
    <xf numFmtId="0" fontId="35" fillId="0" borderId="20" xfId="0" applyFont="1" applyFill="1" applyBorder="1" applyAlignment="1">
      <alignment horizontal="center" vertical="center" wrapText="1"/>
    </xf>
    <xf numFmtId="0" fontId="35" fillId="0" borderId="29" xfId="0" applyFont="1" applyBorder="1" applyAlignment="1">
      <alignment horizontal="center" vertical="center"/>
    </xf>
    <xf numFmtId="0" fontId="17" fillId="0" borderId="6" xfId="0" applyFont="1" applyBorder="1" applyAlignment="1">
      <alignment horizontal="center" vertic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1" fontId="35" fillId="42" borderId="20" xfId="0" applyNumberFormat="1" applyFont="1" applyFill="1" applyBorder="1" applyAlignment="1">
      <alignment horizontal="center" vertical="center" wrapText="1"/>
    </xf>
    <xf numFmtId="1" fontId="35" fillId="3" borderId="36" xfId="0" applyNumberFormat="1" applyFont="1" applyFill="1" applyBorder="1" applyAlignment="1">
      <alignment horizontal="center" vertical="center"/>
    </xf>
    <xf numFmtId="0" fontId="16" fillId="0" borderId="20" xfId="0" applyFont="1" applyBorder="1" applyAlignment="1">
      <alignment horizontal="center" vertical="center" wrapText="1"/>
    </xf>
    <xf numFmtId="1" fontId="35" fillId="0" borderId="104" xfId="0" applyNumberFormat="1" applyFont="1" applyBorder="1" applyAlignment="1">
      <alignment horizontal="center" vertical="center" wrapText="1"/>
    </xf>
    <xf numFmtId="0" fontId="17" fillId="0" borderId="2" xfId="0" applyFont="1" applyBorder="1" applyAlignment="1">
      <alignment horizontal="center" vertical="center"/>
    </xf>
    <xf numFmtId="0" fontId="36" fillId="0" borderId="2" xfId="0" applyFont="1" applyBorder="1" applyAlignment="1">
      <alignment horizontal="center" vertical="center" wrapText="1"/>
    </xf>
    <xf numFmtId="0" fontId="90" fillId="0" borderId="27" xfId="0" applyFont="1" applyBorder="1" applyAlignment="1">
      <alignment horizontal="center" vertical="center"/>
    </xf>
    <xf numFmtId="0" fontId="35" fillId="0" borderId="15" xfId="0" applyFont="1" applyBorder="1" applyAlignment="1">
      <alignment horizontal="center" vertical="center"/>
    </xf>
    <xf numFmtId="0" fontId="161" fillId="0" borderId="4" xfId="0" applyFont="1" applyBorder="1" applyAlignment="1">
      <alignment horizontal="center" vertical="center" wrapText="1"/>
    </xf>
    <xf numFmtId="0" fontId="36" fillId="2" borderId="2" xfId="0" applyFont="1" applyFill="1" applyBorder="1" applyAlignment="1">
      <alignment horizontal="center" vertical="center" wrapText="1"/>
    </xf>
    <xf numFmtId="0" fontId="16" fillId="0" borderId="91" xfId="0" applyFont="1" applyBorder="1" applyAlignment="1">
      <alignment horizontal="center" vertical="center" wrapText="1"/>
    </xf>
    <xf numFmtId="0" fontId="16" fillId="3" borderId="93" xfId="0" applyFont="1" applyFill="1" applyBorder="1" applyAlignment="1">
      <alignment horizontal="center" vertical="center" wrapText="1"/>
    </xf>
    <xf numFmtId="0" fontId="16" fillId="0" borderId="98" xfId="0" applyFont="1" applyBorder="1" applyAlignment="1">
      <alignment horizontal="center" vertical="center" wrapText="1"/>
    </xf>
    <xf numFmtId="0" fontId="16" fillId="42" borderId="2" xfId="0" applyFont="1" applyFill="1" applyBorder="1" applyAlignment="1">
      <alignment horizontal="center" vertical="center" wrapText="1"/>
    </xf>
    <xf numFmtId="0" fontId="165" fillId="0" borderId="15" xfId="0" applyFont="1" applyBorder="1" applyAlignment="1">
      <alignment horizontal="center" vertical="center" wrapText="1"/>
    </xf>
    <xf numFmtId="0" fontId="36" fillId="0" borderId="13" xfId="0" applyFont="1" applyBorder="1" applyAlignment="1">
      <alignment horizontal="center" vertical="center" wrapText="1"/>
    </xf>
    <xf numFmtId="0" fontId="35" fillId="2" borderId="2" xfId="0" applyFont="1" applyFill="1" applyBorder="1" applyAlignment="1">
      <alignment horizontal="center" vertical="center"/>
    </xf>
    <xf numFmtId="15" fontId="239" fillId="0" borderId="1" xfId="0" applyNumberFormat="1"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0" fontId="90" fillId="0" borderId="122" xfId="0" applyFont="1" applyBorder="1" applyAlignment="1">
      <alignment horizontal="center" vertical="center"/>
    </xf>
    <xf numFmtId="1" fontId="35" fillId="0" borderId="2" xfId="0" applyNumberFormat="1" applyFont="1" applyBorder="1" applyAlignment="1">
      <alignment horizontal="center" vertical="center"/>
    </xf>
    <xf numFmtId="0" fontId="204" fillId="44" borderId="2" xfId="0" applyFont="1" applyFill="1" applyBorder="1" applyAlignment="1">
      <alignment horizontal="center" vertical="center" wrapText="1"/>
    </xf>
    <xf numFmtId="0" fontId="204" fillId="44" borderId="2" xfId="147" applyFont="1" applyFill="1" applyBorder="1" applyAlignment="1">
      <alignment horizontal="center" vertical="center" wrapText="1"/>
    </xf>
    <xf numFmtId="1" fontId="204" fillId="44" borderId="123" xfId="147" applyNumberFormat="1" applyFont="1" applyFill="1" applyBorder="1" applyAlignment="1">
      <alignment horizontal="center" vertical="center"/>
    </xf>
    <xf numFmtId="0" fontId="204" fillId="0" borderId="4" xfId="147" applyFont="1" applyBorder="1" applyAlignment="1">
      <alignment horizontal="center" vertical="center" wrapText="1"/>
    </xf>
    <xf numFmtId="1" fontId="35" fillId="0" borderId="2" xfId="0" applyNumberFormat="1" applyFont="1" applyBorder="1" applyAlignment="1">
      <alignment horizontal="center" vertical="center"/>
    </xf>
    <xf numFmtId="0" fontId="35" fillId="3" borderId="27" xfId="0" applyFont="1" applyFill="1" applyBorder="1" applyAlignment="1">
      <alignment horizontal="center" vertical="center"/>
    </xf>
    <xf numFmtId="165" fontId="18" fillId="44" borderId="12" xfId="0" applyNumberFormat="1" applyFont="1" applyFill="1" applyBorder="1" applyAlignment="1">
      <alignment horizontal="center" vertical="center" wrapText="1"/>
    </xf>
    <xf numFmtId="0" fontId="17" fillId="44" borderId="13" xfId="0" applyFont="1" applyFill="1" applyBorder="1" applyAlignment="1">
      <alignment horizontal="center" vertical="center"/>
    </xf>
    <xf numFmtId="0" fontId="19" fillId="0" borderId="27" xfId="0" applyFont="1" applyBorder="1" applyAlignment="1">
      <alignment horizontal="center" vertical="center"/>
    </xf>
    <xf numFmtId="0" fontId="19" fillId="0" borderId="0" xfId="0" applyFont="1" applyBorder="1" applyAlignment="1">
      <alignment horizontal="center"/>
    </xf>
    <xf numFmtId="0" fontId="90" fillId="3" borderId="2" xfId="0" applyFont="1" applyFill="1" applyBorder="1" applyAlignment="1">
      <alignment horizontal="center" vertical="center"/>
    </xf>
    <xf numFmtId="0" fontId="90" fillId="3" borderId="27" xfId="0" applyFont="1" applyFill="1" applyBorder="1" applyAlignment="1">
      <alignment horizontal="center" vertical="center"/>
    </xf>
    <xf numFmtId="1" fontId="35" fillId="0" borderId="2" xfId="0" applyNumberFormat="1" applyFont="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147" applyNumberFormat="1" applyFont="1" applyBorder="1" applyAlignment="1">
      <alignment horizontal="center" vertical="center"/>
    </xf>
    <xf numFmtId="0" fontId="35" fillId="44" borderId="27" xfId="0" applyFont="1" applyFill="1" applyBorder="1" applyAlignment="1">
      <alignment horizontal="center" vertical="center"/>
    </xf>
    <xf numFmtId="0" fontId="35" fillId="0" borderId="2" xfId="0" applyFont="1" applyBorder="1" applyAlignment="1">
      <alignment horizontal="center" vertical="center"/>
    </xf>
    <xf numFmtId="0" fontId="17" fillId="0" borderId="2" xfId="0" applyFont="1" applyBorder="1" applyAlignment="1">
      <alignment horizontal="center" vertical="center"/>
    </xf>
    <xf numFmtId="0" fontId="36" fillId="0" borderId="2" xfId="147" applyFont="1" applyBorder="1" applyAlignment="1">
      <alignment horizontal="center" vertical="center"/>
    </xf>
    <xf numFmtId="1" fontId="35" fillId="0" borderId="2" xfId="0" applyNumberFormat="1" applyFont="1" applyBorder="1" applyAlignment="1">
      <alignment horizontal="center" vertical="center"/>
    </xf>
    <xf numFmtId="1" fontId="35" fillId="0" borderId="2" xfId="0" applyNumberFormat="1" applyFont="1" applyBorder="1" applyAlignment="1">
      <alignment horizontal="center" vertical="center"/>
    </xf>
    <xf numFmtId="0" fontId="17" fillId="0" borderId="2" xfId="147" applyFont="1" applyBorder="1" applyAlignment="1">
      <alignment horizontal="center" vertical="center"/>
    </xf>
    <xf numFmtId="0" fontId="19" fillId="3" borderId="22" xfId="147" applyFont="1" applyFill="1" applyBorder="1" applyAlignment="1">
      <alignment horizontal="center" vertical="center"/>
    </xf>
    <xf numFmtId="1" fontId="35" fillId="0" borderId="2" xfId="147"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0" fontId="19" fillId="3" borderId="0" xfId="147" applyFont="1" applyFill="1" applyBorder="1" applyAlignment="1">
      <alignment horizontal="center" vertical="center"/>
    </xf>
    <xf numFmtId="15" fontId="19" fillId="4" borderId="7" xfId="147" applyNumberFormat="1" applyFont="1" applyFill="1" applyBorder="1" applyAlignment="1">
      <alignment horizontal="center" vertical="center"/>
    </xf>
    <xf numFmtId="0" fontId="19" fillId="4" borderId="8" xfId="147" applyFont="1" applyFill="1" applyBorder="1" applyAlignment="1">
      <alignment horizontal="center" vertical="center"/>
    </xf>
    <xf numFmtId="0" fontId="19" fillId="4" borderId="54" xfId="147" applyFont="1" applyFill="1" applyBorder="1" applyAlignment="1">
      <alignment horizontal="center" vertical="center"/>
    </xf>
    <xf numFmtId="15" fontId="19" fillId="4" borderId="9" xfId="147" applyNumberFormat="1" applyFont="1" applyFill="1" applyBorder="1" applyAlignment="1">
      <alignment horizontal="center" vertical="center"/>
    </xf>
    <xf numFmtId="0" fontId="49" fillId="44" borderId="2" xfId="147" applyFont="1" applyFill="1" applyBorder="1" applyAlignment="1">
      <alignment horizontal="center" vertical="center"/>
    </xf>
    <xf numFmtId="0" fontId="279" fillId="44" borderId="2" xfId="147" applyFont="1" applyFill="1" applyBorder="1" applyAlignment="1">
      <alignment horizontal="center" vertical="center" wrapText="1"/>
    </xf>
    <xf numFmtId="0" fontId="17" fillId="0" borderId="2" xfId="147" applyFont="1" applyBorder="1" applyAlignment="1">
      <alignment horizontal="center" vertical="center"/>
    </xf>
    <xf numFmtId="0" fontId="100" fillId="0" borderId="27" xfId="0" applyFont="1" applyBorder="1" applyAlignment="1">
      <alignment horizontal="center" vertical="center"/>
    </xf>
    <xf numFmtId="165" fontId="18" fillId="0" borderId="1" xfId="147" applyNumberFormat="1" applyFont="1" applyBorder="1" applyAlignment="1">
      <alignment horizontal="center" vertical="center" wrapText="1"/>
    </xf>
    <xf numFmtId="0" fontId="90" fillId="0" borderId="27" xfId="0" applyFont="1" applyBorder="1" applyAlignment="1">
      <alignment horizontal="center" vertical="center"/>
    </xf>
    <xf numFmtId="0" fontId="212" fillId="0" borderId="2" xfId="147" applyFont="1" applyBorder="1" applyAlignment="1">
      <alignment horizontal="center" vertical="center" wrapText="1"/>
    </xf>
    <xf numFmtId="165" fontId="18" fillId="0" borderId="12" xfId="147" applyNumberFormat="1" applyFont="1" applyBorder="1" applyAlignment="1">
      <alignment horizontal="center" vertical="center" wrapText="1"/>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1" fontId="35" fillId="0" borderId="6" xfId="147" applyNumberFormat="1" applyFont="1" applyBorder="1" applyAlignment="1">
      <alignment horizontal="center" vertical="center"/>
    </xf>
    <xf numFmtId="0" fontId="35" fillId="0" borderId="2" xfId="147" applyFont="1" applyBorder="1" applyAlignment="1">
      <alignment horizontal="center" vertical="center"/>
    </xf>
    <xf numFmtId="0" fontId="17" fillId="0" borderId="6" xfId="147" applyFont="1" applyBorder="1" applyAlignment="1">
      <alignment horizontal="center" vertical="center"/>
    </xf>
    <xf numFmtId="0" fontId="36" fillId="0" borderId="2" xfId="147" applyFont="1" applyBorder="1" applyAlignment="1">
      <alignment horizontal="center" vertical="center"/>
    </xf>
    <xf numFmtId="1" fontId="209" fillId="0" borderId="6" xfId="147" applyNumberFormat="1" applyFont="1" applyBorder="1" applyAlignment="1">
      <alignment horizontal="center" vertical="center" wrapText="1"/>
    </xf>
    <xf numFmtId="0" fontId="277" fillId="0" borderId="6" xfId="147" applyFont="1" applyBorder="1" applyAlignment="1">
      <alignment horizontal="center" vertical="center" wrapText="1"/>
    </xf>
    <xf numFmtId="0" fontId="212" fillId="0" borderId="13" xfId="147" applyFont="1" applyBorder="1" applyAlignment="1">
      <alignment horizontal="center" vertical="center" wrapText="1"/>
    </xf>
    <xf numFmtId="1" fontId="209" fillId="0" borderId="3" xfId="147" applyNumberFormat="1" applyFont="1" applyBorder="1" applyAlignment="1">
      <alignment horizontal="center" vertical="center" wrapText="1"/>
    </xf>
    <xf numFmtId="0" fontId="277" fillId="0" borderId="17" xfId="147" applyFont="1" applyBorder="1" applyAlignment="1">
      <alignment horizontal="center" vertical="center" wrapText="1"/>
    </xf>
    <xf numFmtId="1" fontId="209" fillId="0" borderId="15" xfId="147" applyNumberFormat="1" applyFont="1" applyBorder="1" applyAlignment="1">
      <alignment horizontal="center" vertical="center" wrapText="1"/>
    </xf>
    <xf numFmtId="0" fontId="277" fillId="0" borderId="24" xfId="147" applyFont="1" applyBorder="1" applyAlignment="1">
      <alignment horizontal="center" vertical="center" wrapText="1"/>
    </xf>
    <xf numFmtId="0" fontId="212" fillId="0" borderId="17" xfId="147" applyFont="1" applyBorder="1" applyAlignment="1">
      <alignment horizontal="center" vertical="center" wrapText="1"/>
    </xf>
    <xf numFmtId="0" fontId="19" fillId="0" borderId="4" xfId="147" applyFont="1" applyBorder="1" applyAlignment="1">
      <alignment horizontal="center" vertical="center"/>
    </xf>
    <xf numFmtId="0" fontId="212" fillId="0" borderId="24" xfId="147" applyFont="1" applyBorder="1" applyAlignment="1">
      <alignment horizontal="center" vertical="center" wrapText="1"/>
    </xf>
    <xf numFmtId="0" fontId="212" fillId="0" borderId="17" xfId="147" applyFont="1" applyBorder="1" applyAlignment="1">
      <alignment horizontal="center" wrapText="1"/>
    </xf>
    <xf numFmtId="0" fontId="212" fillId="0" borderId="24" xfId="147" applyFont="1" applyBorder="1" applyAlignment="1">
      <alignment horizontal="center" wrapText="1"/>
    </xf>
    <xf numFmtId="0" fontId="38" fillId="0" borderId="15" xfId="147" applyFont="1" applyBorder="1" applyAlignment="1">
      <alignment horizontal="center" vertical="center"/>
    </xf>
    <xf numFmtId="1" fontId="38" fillId="0" borderId="15" xfId="147" applyNumberFormat="1" applyFont="1" applyBorder="1" applyAlignment="1">
      <alignment horizontal="center" vertical="center"/>
    </xf>
    <xf numFmtId="1" fontId="38" fillId="0" borderId="13" xfId="147" applyNumberFormat="1" applyFont="1" applyBorder="1" applyAlignment="1">
      <alignment horizontal="center" vertical="center"/>
    </xf>
    <xf numFmtId="0" fontId="36" fillId="4" borderId="8" xfId="147" applyFont="1" applyFill="1" applyBorder="1" applyAlignment="1">
      <alignment horizontal="center" vertical="center"/>
    </xf>
    <xf numFmtId="0" fontId="280" fillId="0" borderId="0" xfId="0" applyFont="1"/>
    <xf numFmtId="0" fontId="209" fillId="0" borderId="2" xfId="147" applyFont="1" applyBorder="1" applyAlignment="1">
      <alignment horizontal="center" vertical="center" wrapText="1"/>
    </xf>
    <xf numFmtId="0" fontId="281" fillId="44" borderId="27" xfId="0" applyFont="1" applyFill="1" applyBorder="1" applyAlignment="1">
      <alignment horizontal="center" vertical="center" wrapText="1"/>
    </xf>
    <xf numFmtId="0" fontId="281" fillId="44" borderId="17" xfId="0" applyFont="1" applyFill="1" applyBorder="1" applyAlignment="1">
      <alignment horizontal="center" vertical="center" wrapText="1"/>
    </xf>
    <xf numFmtId="1" fontId="161" fillId="44" borderId="36" xfId="0" applyNumberFormat="1" applyFont="1" applyFill="1" applyBorder="1" applyAlignment="1">
      <alignment horizontal="center" vertical="center" wrapText="1"/>
    </xf>
    <xf numFmtId="0" fontId="19" fillId="0" borderId="27" xfId="0" applyFont="1" applyBorder="1" applyAlignment="1">
      <alignment horizontal="center" vertical="center"/>
    </xf>
    <xf numFmtId="0" fontId="209" fillId="50" borderId="2" xfId="147" applyFont="1" applyFill="1" applyBorder="1" applyAlignment="1">
      <alignment horizontal="center" vertical="center" wrapText="1"/>
    </xf>
    <xf numFmtId="1" fontId="35" fillId="0" borderId="2" xfId="147"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1" fontId="35" fillId="0" borderId="20" xfId="147" applyNumberFormat="1" applyFont="1" applyBorder="1" applyAlignment="1">
      <alignment horizontal="center" vertical="center" wrapText="1"/>
    </xf>
    <xf numFmtId="1" fontId="35" fillId="0" borderId="36" xfId="147" applyNumberFormat="1" applyFont="1" applyBorder="1" applyAlignment="1">
      <alignment horizontal="center" vertical="center"/>
    </xf>
    <xf numFmtId="0" fontId="17" fillId="0" borderId="2" xfId="147" applyFont="1" applyBorder="1" applyAlignment="1">
      <alignment horizontal="center" vertical="center"/>
    </xf>
    <xf numFmtId="0" fontId="35" fillId="0" borderId="27" xfId="147" applyFont="1" applyBorder="1" applyAlignment="1">
      <alignment horizontal="center" vertical="center"/>
    </xf>
    <xf numFmtId="0" fontId="35" fillId="0" borderId="20" xfId="147" applyFont="1" applyBorder="1" applyAlignment="1">
      <alignment horizontal="center" vertical="center"/>
    </xf>
    <xf numFmtId="1" fontId="35" fillId="0" borderId="47" xfId="147" applyNumberFormat="1" applyFont="1" applyBorder="1" applyAlignment="1">
      <alignment horizontal="center" vertical="center"/>
    </xf>
    <xf numFmtId="0" fontId="35" fillId="0" borderId="2" xfId="147" applyFont="1" applyBorder="1" applyAlignment="1">
      <alignment horizontal="center" vertical="center" wrapText="1"/>
    </xf>
    <xf numFmtId="0" fontId="35" fillId="0" borderId="2" xfId="147" applyFont="1" applyBorder="1" applyAlignment="1">
      <alignment horizontal="center" vertical="center"/>
    </xf>
    <xf numFmtId="0" fontId="35" fillId="2" borderId="27" xfId="147" applyFont="1" applyFill="1" applyBorder="1" applyAlignment="1">
      <alignment horizontal="center" vertical="center"/>
    </xf>
    <xf numFmtId="1" fontId="35" fillId="2" borderId="36" xfId="147" applyNumberFormat="1" applyFont="1" applyFill="1" applyBorder="1" applyAlignment="1">
      <alignment horizontal="center" vertical="center"/>
    </xf>
    <xf numFmtId="0" fontId="35" fillId="0" borderId="29" xfId="147" applyFont="1" applyBorder="1" applyAlignment="1">
      <alignment horizontal="center" vertical="center"/>
    </xf>
    <xf numFmtId="0" fontId="36" fillId="0" borderId="2" xfId="147" applyFont="1" applyBorder="1" applyAlignment="1">
      <alignment horizontal="center" vertic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0" fontId="35" fillId="0" borderId="88" xfId="147" applyFont="1" applyBorder="1" applyAlignment="1">
      <alignment horizontal="center" vertical="center"/>
    </xf>
    <xf numFmtId="165" fontId="238" fillId="44" borderId="12" xfId="0" applyNumberFormat="1" applyFont="1" applyFill="1" applyBorder="1" applyAlignment="1">
      <alignment horizontal="center" vertical="center" wrapText="1"/>
    </xf>
    <xf numFmtId="15" fontId="238" fillId="0" borderId="1" xfId="0" applyNumberFormat="1" applyFont="1" applyBorder="1" applyAlignment="1">
      <alignment horizontal="center" vertical="center"/>
    </xf>
    <xf numFmtId="0" fontId="89" fillId="44" borderId="13" xfId="0" applyFont="1" applyFill="1" applyBorder="1" applyAlignment="1">
      <alignment horizontal="center" vertical="center"/>
    </xf>
    <xf numFmtId="0" fontId="35" fillId="3" borderId="6" xfId="0" applyFont="1" applyFill="1" applyBorder="1" applyAlignment="1">
      <alignment horizontal="center" vertical="center" wrapText="1"/>
    </xf>
    <xf numFmtId="0" fontId="35" fillId="3" borderId="3" xfId="0" applyFont="1" applyFill="1" applyBorder="1" applyAlignment="1">
      <alignment horizontal="center" vertical="center" wrapText="1"/>
    </xf>
    <xf numFmtId="0" fontId="16" fillId="2" borderId="16" xfId="0" applyFont="1" applyFill="1" applyBorder="1" applyAlignment="1">
      <alignment horizontal="center" vertical="center" wrapText="1"/>
    </xf>
    <xf numFmtId="0" fontId="16" fillId="3" borderId="24" xfId="0" applyFont="1" applyFill="1" applyBorder="1" applyAlignment="1">
      <alignment horizontal="center" vertical="center" wrapText="1"/>
    </xf>
    <xf numFmtId="0" fontId="16" fillId="3" borderId="17" xfId="0" applyFont="1" applyFill="1" applyBorder="1" applyAlignment="1">
      <alignment horizontal="center" vertical="center" wrapText="1"/>
    </xf>
    <xf numFmtId="0" fontId="35" fillId="0" borderId="91" xfId="147" applyFont="1" applyBorder="1" applyAlignment="1">
      <alignment horizontal="center" vertical="center" wrapText="1"/>
    </xf>
    <xf numFmtId="0" fontId="35" fillId="0" borderId="93" xfId="147" applyFont="1" applyBorder="1" applyAlignment="1">
      <alignment horizontal="center" vertical="center" wrapText="1"/>
    </xf>
    <xf numFmtId="0" fontId="35" fillId="2" borderId="93" xfId="147" applyFont="1" applyFill="1" applyBorder="1" applyAlignment="1">
      <alignment horizontal="center" vertical="center" wrapText="1"/>
    </xf>
    <xf numFmtId="0" fontId="35" fillId="0" borderId="98" xfId="147" applyFont="1" applyBorder="1" applyAlignment="1">
      <alignment horizontal="center" vertical="center" wrapText="1"/>
    </xf>
    <xf numFmtId="0" fontId="35" fillId="50" borderId="2" xfId="147" applyFont="1" applyFill="1" applyBorder="1" applyAlignment="1">
      <alignment horizontal="center" vertical="center" wrapText="1"/>
    </xf>
    <xf numFmtId="15" fontId="282" fillId="0" borderId="1" xfId="147" applyNumberFormat="1" applyFont="1" applyBorder="1" applyAlignment="1">
      <alignment horizontal="center" vertical="center"/>
    </xf>
    <xf numFmtId="0" fontId="89" fillId="41" borderId="2" xfId="0" applyFont="1" applyFill="1" applyBorder="1" applyAlignment="1">
      <alignment horizontal="center" vertical="center"/>
    </xf>
    <xf numFmtId="0" fontId="90" fillId="41" borderId="122" xfId="0" applyFont="1" applyFill="1" applyBorder="1" applyAlignment="1">
      <alignment horizontal="center" vertical="center"/>
    </xf>
    <xf numFmtId="0" fontId="90" fillId="41" borderId="4" xfId="0" applyFont="1" applyFill="1" applyBorder="1" applyAlignment="1">
      <alignment horizontal="center" wrapText="1"/>
    </xf>
    <xf numFmtId="1" fontId="35" fillId="0" borderId="2" xfId="0" applyNumberFormat="1" applyFont="1" applyBorder="1" applyAlignment="1">
      <alignment horizontal="center" vertical="center"/>
    </xf>
    <xf numFmtId="0" fontId="90" fillId="2" borderId="27" xfId="0" applyFont="1" applyFill="1" applyBorder="1" applyAlignment="1">
      <alignment horizontal="center" vertical="center"/>
    </xf>
    <xf numFmtId="0" fontId="90" fillId="44" borderId="27" xfId="0" applyFont="1" applyFill="1" applyBorder="1" applyAlignment="1">
      <alignment horizontal="center" vertical="center"/>
    </xf>
    <xf numFmtId="0" fontId="90" fillId="44" borderId="4" xfId="0" applyFont="1" applyFill="1" applyBorder="1" applyAlignment="1">
      <alignment horizontal="center" vertical="center" wrapText="1"/>
    </xf>
    <xf numFmtId="1" fontId="35" fillId="0" borderId="2" xfId="147" applyNumberFormat="1" applyFont="1" applyBorder="1" applyAlignment="1">
      <alignment horizontal="center" vertical="center"/>
    </xf>
    <xf numFmtId="15" fontId="238" fillId="0" borderId="12" xfId="0" applyNumberFormat="1" applyFont="1" applyBorder="1" applyAlignment="1">
      <alignment horizontal="center" vertical="center"/>
    </xf>
    <xf numFmtId="0" fontId="36" fillId="0" borderId="2" xfId="147" applyFont="1" applyBorder="1" applyAlignment="1">
      <alignment horizontal="center" vertical="center"/>
    </xf>
    <xf numFmtId="15" fontId="238" fillId="0" borderId="5" xfId="0" applyNumberFormat="1" applyFont="1" applyBorder="1" applyAlignment="1">
      <alignment horizontal="center" vertical="center"/>
    </xf>
    <xf numFmtId="15" fontId="238" fillId="0" borderId="30" xfId="0" applyNumberFormat="1" applyFont="1" applyBorder="1" applyAlignment="1">
      <alignment horizontal="center" vertical="center"/>
    </xf>
    <xf numFmtId="0" fontId="89" fillId="0" borderId="2" xfId="0" applyFont="1" applyFill="1" applyBorder="1" applyAlignment="1">
      <alignment horizontal="center" vertical="center"/>
    </xf>
    <xf numFmtId="0" fontId="90" fillId="0" borderId="122" xfId="0" applyFont="1" applyFill="1" applyBorder="1" applyAlignment="1">
      <alignment horizontal="center" vertical="center"/>
    </xf>
    <xf numFmtId="0" fontId="90" fillId="44" borderId="122" xfId="0" applyFont="1" applyFill="1" applyBorder="1" applyAlignment="1">
      <alignment horizontal="center" vertical="center"/>
    </xf>
    <xf numFmtId="1" fontId="35" fillId="0" borderId="2" xfId="0" applyNumberFormat="1" applyFont="1" applyBorder="1" applyAlignment="1">
      <alignment horizontal="center" vertical="center"/>
    </xf>
    <xf numFmtId="0" fontId="90" fillId="0" borderId="27" xfId="0" applyFont="1" applyBorder="1" applyAlignment="1">
      <alignment horizontal="center" vertical="center"/>
    </xf>
    <xf numFmtId="0" fontId="89" fillId="44" borderId="6" xfId="0" applyFont="1" applyFill="1" applyBorder="1" applyAlignment="1">
      <alignment horizontal="center" vertical="center"/>
    </xf>
    <xf numFmtId="0" fontId="35" fillId="0" borderId="2" xfId="147" applyFont="1" applyBorder="1" applyAlignment="1">
      <alignment horizontal="center" vertical="center"/>
    </xf>
    <xf numFmtId="1" fontId="35" fillId="44" borderId="2" xfId="147" applyNumberFormat="1" applyFont="1" applyFill="1" applyBorder="1" applyAlignment="1">
      <alignment horizontal="center" vertical="center"/>
    </xf>
    <xf numFmtId="1" fontId="35" fillId="44" borderId="2" xfId="147" applyNumberFormat="1" applyFont="1" applyFill="1" applyBorder="1" applyAlignment="1">
      <alignment horizontal="center" vertical="center" wrapText="1"/>
    </xf>
    <xf numFmtId="0" fontId="19" fillId="44" borderId="27" xfId="0" applyFont="1" applyFill="1" applyBorder="1" applyAlignment="1">
      <alignment horizontal="center" vertical="center"/>
    </xf>
    <xf numFmtId="0" fontId="35" fillId="0" borderId="2" xfId="147" applyFont="1" applyBorder="1" applyAlignment="1">
      <alignment horizontal="center" vertical="center"/>
    </xf>
    <xf numFmtId="1" fontId="35" fillId="0" borderId="2" xfId="147" applyNumberFormat="1" applyFont="1" applyBorder="1" applyAlignment="1">
      <alignment horizontal="center" vertical="center"/>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1" fontId="17" fillId="0" borderId="2" xfId="147" applyNumberFormat="1" applyFont="1" applyBorder="1" applyAlignment="1">
      <alignment horizontal="center" vertical="center"/>
    </xf>
    <xf numFmtId="1" fontId="17" fillId="2" borderId="2" xfId="147" applyNumberFormat="1" applyFont="1" applyFill="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147" applyFont="1" applyBorder="1" applyAlignment="1">
      <alignment horizontal="center" vertical="center"/>
    </xf>
    <xf numFmtId="1" fontId="17" fillId="3" borderId="2" xfId="147" applyNumberFormat="1" applyFont="1" applyFill="1" applyBorder="1" applyAlignment="1">
      <alignment horizontal="center" vertical="center"/>
    </xf>
    <xf numFmtId="1" fontId="0" fillId="0" borderId="0" xfId="0" applyNumberFormat="1"/>
    <xf numFmtId="0" fontId="19" fillId="3" borderId="0" xfId="147" applyFont="1" applyFill="1" applyBorder="1" applyAlignment="1">
      <alignment horizontal="center" vertical="center"/>
    </xf>
    <xf numFmtId="165" fontId="18" fillId="0" borderId="1" xfId="147" applyNumberFormat="1" applyFont="1" applyBorder="1" applyAlignment="1">
      <alignment horizontal="center" vertical="center" wrapText="1"/>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0" fontId="19" fillId="3" borderId="22" xfId="147" applyFont="1" applyFill="1" applyBorder="1" applyAlignment="1">
      <alignment horizontal="center" vertical="center"/>
    </xf>
    <xf numFmtId="0" fontId="36"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0" fontId="35" fillId="0" borderId="2" xfId="147" applyFont="1" applyBorder="1" applyAlignment="1">
      <alignment horizontal="center" vertical="center" wrapText="1"/>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0" fontId="35" fillId="0" borderId="2" xfId="147" applyFont="1" applyBorder="1" applyAlignment="1">
      <alignment horizontal="center" vertical="center" wrapText="1"/>
    </xf>
    <xf numFmtId="0" fontId="17" fillId="0" borderId="2" xfId="147" applyFont="1" applyBorder="1" applyAlignment="1">
      <alignment horizontal="center" vertical="center"/>
    </xf>
    <xf numFmtId="0" fontId="35" fillId="0" borderId="2" xfId="147" applyFont="1" applyBorder="1" applyAlignment="1">
      <alignment horizontal="center" vertical="center" wrapText="1"/>
    </xf>
    <xf numFmtId="0" fontId="36" fillId="0" borderId="2" xfId="147" applyFont="1" applyBorder="1" applyAlignment="1">
      <alignment horizontal="center" vertical="center"/>
    </xf>
    <xf numFmtId="1" fontId="35" fillId="0" borderId="2" xfId="0" applyNumberFormat="1" applyFont="1" applyBorder="1" applyAlignment="1">
      <alignment horizontal="center" vertical="center"/>
    </xf>
    <xf numFmtId="0" fontId="252" fillId="44" borderId="4" xfId="0" applyFont="1" applyFill="1" applyBorder="1" applyAlignment="1">
      <alignment horizontal="center" vertical="center" wrapText="1"/>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0" fontId="35" fillId="0" borderId="2" xfId="147" applyFont="1" applyBorder="1" applyAlignment="1">
      <alignment horizontal="center" vertical="center"/>
    </xf>
    <xf numFmtId="0" fontId="19" fillId="44" borderId="2" xfId="147" applyFont="1" applyFill="1" applyBorder="1" applyAlignment="1">
      <alignment horizontal="center" vertical="center"/>
    </xf>
    <xf numFmtId="165" fontId="18" fillId="0" borderId="1" xfId="147" applyNumberFormat="1" applyFont="1" applyBorder="1" applyAlignment="1">
      <alignment horizontal="center" vertical="center" wrapText="1"/>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0" fontId="36"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147" applyFont="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 fontId="35" fillId="0" borderId="2" xfId="0" applyNumberFormat="1" applyFont="1" applyBorder="1" applyAlignment="1">
      <alignment horizontal="center" vertical="center"/>
    </xf>
    <xf numFmtId="0" fontId="35"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98" fillId="0" borderId="2" xfId="147" applyFont="1" applyBorder="1" applyAlignment="1">
      <alignment horizontal="center" vertical="center" wrapText="1"/>
    </xf>
    <xf numFmtId="165" fontId="18" fillId="41" borderId="1" xfId="0" applyNumberFormat="1" applyFont="1" applyFill="1" applyBorder="1" applyAlignment="1">
      <alignment horizontal="center" vertical="center" wrapText="1"/>
    </xf>
    <xf numFmtId="0" fontId="17" fillId="41" borderId="2" xfId="0" applyFont="1" applyFill="1" applyBorder="1" applyAlignment="1">
      <alignment horizontal="center" vertical="center"/>
    </xf>
    <xf numFmtId="0" fontId="35" fillId="41" borderId="2" xfId="0" applyFont="1" applyFill="1" applyBorder="1" applyAlignment="1">
      <alignment horizontal="center" vertical="center"/>
    </xf>
    <xf numFmtId="0" fontId="16" fillId="41" borderId="2" xfId="0" applyFont="1" applyFill="1" applyBorder="1" applyAlignment="1">
      <alignment horizontal="center" wrapText="1"/>
    </xf>
    <xf numFmtId="0" fontId="19" fillId="41" borderId="2" xfId="147" applyFont="1" applyFill="1" applyBorder="1" applyAlignment="1">
      <alignment horizontal="center"/>
    </xf>
    <xf numFmtId="0" fontId="42" fillId="44" borderId="2" xfId="147" applyFont="1" applyFill="1" applyBorder="1" applyAlignment="1">
      <alignment horizontal="center" vertical="center"/>
    </xf>
    <xf numFmtId="0" fontId="36" fillId="32" borderId="2" xfId="147" applyFont="1" applyFill="1" applyBorder="1" applyAlignment="1">
      <alignment horizontal="center" vertical="center"/>
    </xf>
    <xf numFmtId="0" fontId="35" fillId="32" borderId="2" xfId="147" applyFont="1" applyFill="1" applyBorder="1" applyAlignment="1">
      <alignment horizontal="center" wrapText="1"/>
    </xf>
    <xf numFmtId="1" fontId="35" fillId="0" borderId="2" xfId="0" applyNumberFormat="1"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147" applyFont="1" applyBorder="1" applyAlignment="1">
      <alignment horizontal="center" vertical="center"/>
    </xf>
    <xf numFmtId="0" fontId="36" fillId="0" borderId="2" xfId="147" applyFont="1" applyBorder="1" applyAlignment="1">
      <alignment horizontal="center" vertical="center"/>
    </xf>
    <xf numFmtId="0" fontId="17" fillId="0" borderId="2" xfId="147" applyFont="1" applyBorder="1" applyAlignment="1">
      <alignment horizontal="center" vertical="center"/>
    </xf>
    <xf numFmtId="0" fontId="36" fillId="0" borderId="2" xfId="147" applyFont="1" applyBorder="1" applyAlignment="1">
      <alignment horizontal="center" vertical="center"/>
    </xf>
    <xf numFmtId="1" fontId="35" fillId="0" borderId="20" xfId="147" applyNumberFormat="1" applyFont="1" applyBorder="1" applyAlignment="1">
      <alignment horizontal="center" vertical="center" wrapText="1"/>
    </xf>
    <xf numFmtId="1" fontId="35" fillId="0" borderId="20" xfId="147" applyNumberFormat="1" applyFont="1" applyBorder="1" applyAlignment="1">
      <alignment horizontal="center" vertical="center"/>
    </xf>
    <xf numFmtId="1" fontId="35" fillId="0" borderId="34" xfId="147" applyNumberFormat="1" applyFont="1" applyBorder="1" applyAlignment="1">
      <alignment horizontal="center" vertical="center"/>
    </xf>
    <xf numFmtId="0" fontId="35" fillId="0" borderId="20" xfId="147" applyFont="1" applyBorder="1" applyAlignment="1">
      <alignment horizontal="center" vertical="center" wrapText="1"/>
    </xf>
    <xf numFmtId="0" fontId="35" fillId="0" borderId="2" xfId="147" applyFont="1" applyBorder="1" applyAlignment="1">
      <alignment horizontal="center" vertical="center" wrapText="1"/>
    </xf>
    <xf numFmtId="0" fontId="35" fillId="0" borderId="2" xfId="147" applyFont="1" applyBorder="1" applyAlignment="1">
      <alignment horizontal="center" vertical="center"/>
    </xf>
    <xf numFmtId="0" fontId="35" fillId="2" borderId="13" xfId="147" applyFont="1" applyFill="1" applyBorder="1" applyAlignment="1">
      <alignment horizontal="center" vertical="center"/>
    </xf>
    <xf numFmtId="0" fontId="35" fillId="0" borderId="15" xfId="147" applyFont="1" applyBorder="1" applyAlignment="1">
      <alignment horizontal="center" vertical="center"/>
    </xf>
    <xf numFmtId="0" fontId="35" fillId="2" borderId="20" xfId="147" applyFont="1" applyFill="1" applyBorder="1" applyAlignment="1">
      <alignment horizontal="center" vertical="center"/>
    </xf>
    <xf numFmtId="1" fontId="35" fillId="2" borderId="20" xfId="147" applyNumberFormat="1" applyFont="1" applyFill="1" applyBorder="1" applyAlignment="1">
      <alignment horizontal="center" vertical="center"/>
    </xf>
    <xf numFmtId="1" fontId="35" fillId="0" borderId="29" xfId="147" applyNumberFormat="1" applyFont="1" applyBorder="1" applyAlignment="1">
      <alignment horizontal="center" vertical="center"/>
    </xf>
    <xf numFmtId="0" fontId="90" fillId="0" borderId="36" xfId="0" applyFont="1" applyBorder="1" applyAlignment="1">
      <alignment horizontal="center" vertical="center" wrapText="1"/>
    </xf>
    <xf numFmtId="1" fontId="35" fillId="6" borderId="20" xfId="147" applyNumberFormat="1" applyFont="1" applyFill="1" applyBorder="1" applyAlignment="1">
      <alignment horizontal="center" vertical="center" wrapText="1"/>
    </xf>
    <xf numFmtId="1" fontId="100" fillId="0" borderId="47" xfId="147" applyNumberFormat="1" applyFont="1" applyBorder="1" applyAlignment="1">
      <alignment horizontal="center" vertical="center" wrapText="1"/>
    </xf>
    <xf numFmtId="0" fontId="35" fillId="0" borderId="15" xfId="147" applyFont="1" applyBorder="1" applyAlignment="1">
      <alignment horizontal="center" vertical="center" wrapText="1"/>
    </xf>
    <xf numFmtId="0" fontId="35" fillId="3" borderId="13" xfId="147" applyFont="1" applyFill="1" applyBorder="1" applyAlignment="1">
      <alignment horizontal="center" vertical="center" wrapText="1"/>
    </xf>
    <xf numFmtId="0" fontId="35" fillId="3" borderId="6" xfId="147" applyFont="1" applyFill="1" applyBorder="1" applyAlignment="1">
      <alignment horizontal="center" vertical="center" wrapText="1"/>
    </xf>
    <xf numFmtId="0" fontId="35" fillId="3" borderId="3" xfId="147" applyFont="1" applyFill="1" applyBorder="1" applyAlignment="1">
      <alignment horizontal="center" vertical="center" wrapText="1"/>
    </xf>
    <xf numFmtId="0" fontId="35" fillId="2" borderId="15" xfId="147" applyFont="1" applyFill="1" applyBorder="1" applyAlignment="1">
      <alignment horizontal="center" vertical="center" wrapText="1"/>
    </xf>
    <xf numFmtId="0" fontId="35" fillId="2" borderId="13" xfId="147" applyFont="1" applyFill="1" applyBorder="1" applyAlignment="1">
      <alignment horizontal="center" vertical="center" wrapText="1"/>
    </xf>
    <xf numFmtId="165" fontId="18" fillId="0" borderId="12" xfId="147" applyNumberFormat="1" applyFont="1" applyBorder="1" applyAlignment="1">
      <alignment horizontal="center" vertical="center" wrapText="1"/>
    </xf>
    <xf numFmtId="0" fontId="36" fillId="0" borderId="13" xfId="147"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1" fontId="35" fillId="0" borderId="20" xfId="147" applyNumberFormat="1" applyFont="1" applyBorder="1" applyAlignment="1">
      <alignment horizontal="center" vertical="center" wrapText="1"/>
    </xf>
    <xf numFmtId="1" fontId="35" fillId="0" borderId="20" xfId="147" applyNumberFormat="1" applyFont="1" applyBorder="1" applyAlignment="1">
      <alignment horizontal="center" vertical="center"/>
    </xf>
    <xf numFmtId="0" fontId="35" fillId="0" borderId="20" xfId="147" applyFont="1" applyBorder="1" applyAlignment="1">
      <alignment horizontal="center" vertical="center"/>
    </xf>
    <xf numFmtId="0" fontId="17" fillId="0" borderId="2" xfId="147" applyFont="1" applyBorder="1" applyAlignment="1">
      <alignment horizontal="center" vertical="center"/>
    </xf>
    <xf numFmtId="1" fontId="35" fillId="0" borderId="6" xfId="147" applyNumberFormat="1" applyFont="1" applyBorder="1" applyAlignment="1">
      <alignment horizontal="center" vertical="center"/>
    </xf>
    <xf numFmtId="0" fontId="35" fillId="0" borderId="20" xfId="147" applyFont="1" applyBorder="1" applyAlignment="1">
      <alignment horizontal="center" vertical="center" wrapText="1"/>
    </xf>
    <xf numFmtId="0" fontId="35" fillId="0" borderId="2" xfId="147" applyFont="1" applyBorder="1" applyAlignment="1">
      <alignment horizontal="center" vertical="center" wrapText="1"/>
    </xf>
    <xf numFmtId="0" fontId="35" fillId="0" borderId="2" xfId="147" applyFont="1" applyBorder="1" applyAlignment="1">
      <alignment horizontal="center" vertical="center"/>
    </xf>
    <xf numFmtId="0" fontId="35" fillId="44" borderId="20" xfId="147" applyFont="1" applyFill="1" applyBorder="1" applyAlignment="1">
      <alignment horizontal="center" vertical="center" wrapText="1"/>
    </xf>
    <xf numFmtId="0" fontId="35" fillId="0" borderId="15" xfId="147" applyFont="1" applyBorder="1" applyAlignment="1">
      <alignment horizontal="center" vertical="center"/>
    </xf>
    <xf numFmtId="0" fontId="17" fillId="0" borderId="6" xfId="147" applyFont="1" applyBorder="1" applyAlignment="1">
      <alignment horizontal="center" vertical="center"/>
    </xf>
    <xf numFmtId="0" fontId="19" fillId="0" borderId="20" xfId="147" applyFont="1" applyBorder="1" applyAlignment="1">
      <alignment horizontal="center" vertical="center" wrapText="1"/>
    </xf>
    <xf numFmtId="1" fontId="35" fillId="3" borderId="20" xfId="147" applyNumberFormat="1" applyFont="1" applyFill="1" applyBorder="1" applyAlignment="1">
      <alignment horizontal="center" vertical="center" wrapText="1"/>
    </xf>
    <xf numFmtId="1" fontId="35" fillId="2" borderId="20" xfId="147" applyNumberFormat="1" applyFont="1" applyFill="1" applyBorder="1" applyAlignment="1">
      <alignment horizontal="center" vertical="center"/>
    </xf>
    <xf numFmtId="1" fontId="35" fillId="2" borderId="34" xfId="147" applyNumberFormat="1" applyFont="1" applyFill="1" applyBorder="1" applyAlignment="1">
      <alignment horizontal="center" vertical="center"/>
    </xf>
    <xf numFmtId="0" fontId="19" fillId="0" borderId="20" xfId="147" applyFont="1" applyBorder="1" applyAlignment="1">
      <alignment horizontal="center" vertical="center"/>
    </xf>
    <xf numFmtId="0" fontId="35" fillId="3" borderId="10" xfId="147" applyFont="1" applyFill="1" applyBorder="1" applyAlignment="1">
      <alignment horizontal="center" vertical="center" wrapText="1"/>
    </xf>
    <xf numFmtId="1" fontId="35" fillId="0" borderId="20" xfId="147" applyNumberFormat="1" applyFont="1" applyFill="1" applyBorder="1" applyAlignment="1">
      <alignment horizontal="center" vertical="center" wrapText="1"/>
    </xf>
    <xf numFmtId="0" fontId="35" fillId="44" borderId="20" xfId="147" applyFont="1" applyFill="1" applyBorder="1" applyAlignment="1">
      <alignment horizontal="center" vertical="center"/>
    </xf>
    <xf numFmtId="1" fontId="35" fillId="0" borderId="29" xfId="147" applyNumberFormat="1" applyFont="1" applyBorder="1" applyAlignment="1">
      <alignment horizontal="center" vertical="center"/>
    </xf>
    <xf numFmtId="0" fontId="35" fillId="0" borderId="2" xfId="147" applyFont="1" applyBorder="1" applyAlignment="1">
      <alignment horizontal="center" vertical="center"/>
    </xf>
    <xf numFmtId="0" fontId="35" fillId="0" borderId="2" xfId="0" applyFont="1" applyBorder="1" applyAlignment="1">
      <alignment horizontal="center" vertical="center"/>
    </xf>
    <xf numFmtId="0" fontId="16" fillId="50" borderId="2" xfId="147" applyFont="1" applyFill="1" applyBorder="1" applyAlignment="1">
      <alignment horizontal="center" vertical="center" wrapText="1"/>
    </xf>
    <xf numFmtId="0" fontId="35" fillId="0" borderId="2" xfId="147" applyFont="1" applyBorder="1" applyAlignment="1">
      <alignment horizontal="center" vertical="center"/>
    </xf>
    <xf numFmtId="1" fontId="35" fillId="0" borderId="2" xfId="147" applyNumberFormat="1" applyFont="1" applyBorder="1" applyAlignment="1">
      <alignment horizontal="center" vertical="center"/>
    </xf>
    <xf numFmtId="165" fontId="18" fillId="52" borderId="1" xfId="147" applyNumberFormat="1" applyFont="1" applyFill="1" applyBorder="1" applyAlignment="1">
      <alignment horizontal="center" vertical="center" wrapText="1"/>
    </xf>
    <xf numFmtId="0" fontId="36" fillId="52" borderId="2" xfId="147" applyFont="1" applyFill="1" applyBorder="1" applyAlignment="1">
      <alignment horizontal="center" vertical="center"/>
    </xf>
    <xf numFmtId="0" fontId="17" fillId="52" borderId="2" xfId="147" applyFont="1" applyFill="1" applyBorder="1" applyAlignment="1">
      <alignment horizontal="center" vertical="center"/>
    </xf>
    <xf numFmtId="0" fontId="35" fillId="52" borderId="2" xfId="147" applyFont="1" applyFill="1" applyBorder="1" applyAlignment="1">
      <alignment horizontal="center" wrapText="1"/>
    </xf>
    <xf numFmtId="0" fontId="35" fillId="52" borderId="2" xfId="147" applyFont="1" applyFill="1" applyBorder="1" applyAlignment="1">
      <alignment horizontal="left" vertical="center" wrapText="1"/>
    </xf>
    <xf numFmtId="0" fontId="35" fillId="52" borderId="2" xfId="147" applyFont="1" applyFill="1" applyBorder="1" applyAlignment="1">
      <alignment horizontal="left" vertical="center"/>
    </xf>
    <xf numFmtId="0" fontId="35" fillId="52" borderId="2" xfId="147" applyFont="1" applyFill="1" applyBorder="1" applyAlignment="1">
      <alignment horizontal="center" vertical="center"/>
    </xf>
    <xf numFmtId="0" fontId="35" fillId="41" borderId="2" xfId="147" applyFont="1" applyFill="1" applyBorder="1" applyAlignment="1">
      <alignment horizontal="center" vertical="center"/>
    </xf>
    <xf numFmtId="0" fontId="16" fillId="41" borderId="2" xfId="147" applyFont="1" applyFill="1" applyBorder="1" applyAlignment="1">
      <alignment horizontal="center" wrapText="1"/>
    </xf>
    <xf numFmtId="0" fontId="35" fillId="41" borderId="27" xfId="147" applyFont="1" applyFill="1" applyBorder="1" applyAlignment="1">
      <alignment horizontal="center" vertical="center"/>
    </xf>
    <xf numFmtId="0" fontId="19" fillId="41" borderId="4" xfId="147" applyFont="1" applyFill="1" applyBorder="1" applyAlignment="1">
      <alignment horizontal="center"/>
    </xf>
    <xf numFmtId="165" fontId="87" fillId="41" borderId="1" xfId="0" applyNumberFormat="1" applyFont="1" applyFill="1" applyBorder="1" applyAlignment="1">
      <alignment horizontal="center" vertical="center" wrapText="1"/>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0" fontId="35" fillId="0" borderId="2" xfId="147" applyFont="1" applyBorder="1" applyAlignment="1">
      <alignment horizontal="center" vertical="center"/>
    </xf>
    <xf numFmtId="0" fontId="259" fillId="0" borderId="2" xfId="0" applyFont="1" applyBorder="1" applyAlignment="1">
      <alignment horizontal="center" vertical="center" wrapText="1"/>
    </xf>
    <xf numFmtId="0" fontId="16" fillId="3" borderId="3" xfId="147" applyFont="1" applyFill="1" applyBorder="1" applyAlignment="1">
      <alignment horizontal="center" wrapText="1"/>
    </xf>
    <xf numFmtId="1" fontId="35" fillId="0" borderId="2" xfId="147" applyNumberFormat="1" applyFont="1" applyBorder="1" applyAlignment="1">
      <alignment horizontal="center" vertical="center"/>
    </xf>
    <xf numFmtId="1" fontId="35" fillId="0" borderId="20" xfId="147" applyNumberFormat="1" applyFont="1" applyBorder="1" applyAlignment="1">
      <alignment horizontal="center" vertical="center" wrapText="1"/>
    </xf>
    <xf numFmtId="1" fontId="35" fillId="0" borderId="20" xfId="147" applyNumberFormat="1" applyFont="1" applyBorder="1" applyAlignment="1">
      <alignment horizontal="center" vertical="center"/>
    </xf>
    <xf numFmtId="1" fontId="35" fillId="0" borderId="10" xfId="147" applyNumberFormat="1" applyFont="1" applyBorder="1" applyAlignment="1">
      <alignment horizontal="center" vertical="center"/>
    </xf>
    <xf numFmtId="0" fontId="35" fillId="0" borderId="20" xfId="147" applyFont="1" applyBorder="1" applyAlignment="1">
      <alignment horizontal="center" vertical="center"/>
    </xf>
    <xf numFmtId="1" fontId="90" fillId="0" borderId="20" xfId="0" applyNumberFormat="1" applyFont="1" applyBorder="1" applyAlignment="1">
      <alignment horizontal="center" vertical="center" wrapText="1"/>
    </xf>
    <xf numFmtId="1" fontId="35" fillId="0" borderId="47" xfId="147" applyNumberFormat="1" applyFont="1" applyBorder="1" applyAlignment="1">
      <alignment horizontal="center" vertical="center"/>
    </xf>
    <xf numFmtId="0" fontId="35" fillId="0" borderId="20" xfId="147" applyFont="1" applyBorder="1" applyAlignment="1">
      <alignment horizontal="center" vertical="center" wrapText="1"/>
    </xf>
    <xf numFmtId="0" fontId="35" fillId="0" borderId="2" xfId="147" applyFont="1" applyBorder="1" applyAlignment="1">
      <alignment horizontal="center" vertical="center" wrapText="1"/>
    </xf>
    <xf numFmtId="0" fontId="35" fillId="0" borderId="2" xfId="147" applyFont="1" applyBorder="1" applyAlignment="1">
      <alignment horizontal="center" vertical="center"/>
    </xf>
    <xf numFmtId="1" fontId="38" fillId="0" borderId="27" xfId="147" applyNumberFormat="1" applyFont="1" applyBorder="1" applyAlignment="1">
      <alignment horizontal="center" vertical="center"/>
    </xf>
    <xf numFmtId="0" fontId="35" fillId="0" borderId="15" xfId="147" applyFont="1" applyBorder="1" applyAlignment="1">
      <alignment horizontal="center" vertical="center"/>
    </xf>
    <xf numFmtId="1" fontId="35" fillId="0" borderId="29" xfId="147" applyNumberFormat="1" applyFont="1" applyBorder="1" applyAlignment="1">
      <alignment horizontal="center" vertical="center"/>
    </xf>
    <xf numFmtId="1" fontId="35" fillId="0" borderId="34" xfId="147" applyNumberFormat="1" applyFont="1" applyBorder="1" applyAlignment="1">
      <alignment horizontal="center" vertical="center" wrapText="1"/>
    </xf>
    <xf numFmtId="1" fontId="90" fillId="0" borderId="47" xfId="0" applyNumberFormat="1" applyFont="1" applyBorder="1" applyAlignment="1">
      <alignment horizontal="center" vertical="center" wrapText="1"/>
    </xf>
    <xf numFmtId="0" fontId="35" fillId="0" borderId="15" xfId="147" applyFont="1" applyBorder="1" applyAlignment="1">
      <alignment horizontal="center" vertical="center" wrapText="1"/>
    </xf>
    <xf numFmtId="0" fontId="35" fillId="0" borderId="15" xfId="0" applyFont="1" applyBorder="1" applyAlignment="1">
      <alignment horizontal="center" vertical="center"/>
    </xf>
    <xf numFmtId="1" fontId="35" fillId="0" borderId="2" xfId="0" applyNumberFormat="1" applyFont="1" applyBorder="1" applyAlignment="1">
      <alignment horizontal="center" vertical="center"/>
    </xf>
    <xf numFmtId="0" fontId="35" fillId="32" borderId="6" xfId="147" applyFont="1" applyFill="1" applyBorder="1" applyAlignment="1">
      <alignment horizontal="center" vertical="center" wrapText="1"/>
    </xf>
    <xf numFmtId="1" fontId="35" fillId="0" borderId="2" xfId="147" applyNumberFormat="1" applyFont="1" applyBorder="1" applyAlignment="1">
      <alignment horizontal="center" vertical="center"/>
    </xf>
    <xf numFmtId="1" fontId="35" fillId="0" borderId="2" xfId="147" applyNumberFormat="1" applyFont="1" applyBorder="1" applyAlignment="1">
      <alignment horizontal="center" vertical="center" wrapText="1"/>
    </xf>
    <xf numFmtId="0" fontId="17" fillId="0" borderId="2" xfId="147" applyFont="1" applyBorder="1" applyAlignment="1">
      <alignment horizontal="center" vertical="center"/>
    </xf>
    <xf numFmtId="0" fontId="35" fillId="44" borderId="36" xfId="147" applyFont="1" applyFill="1" applyBorder="1" applyAlignment="1">
      <alignment horizontal="center" vertical="center" wrapText="1"/>
    </xf>
    <xf numFmtId="0" fontId="161"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1" fontId="35" fillId="0" borderId="2" xfId="0" applyNumberFormat="1" applyFont="1" applyBorder="1" applyAlignment="1">
      <alignment horizontal="center" vertical="center"/>
    </xf>
    <xf numFmtId="0" fontId="16" fillId="44" borderId="2" xfId="0" applyFont="1" applyFill="1" applyBorder="1" applyAlignment="1">
      <alignment horizontal="center" vertical="center" wrapText="1"/>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xf>
    <xf numFmtId="0" fontId="35" fillId="0" borderId="2" xfId="0" applyFont="1" applyBorder="1" applyAlignment="1">
      <alignment horizontal="center" vertical="center"/>
    </xf>
    <xf numFmtId="1" fontId="35" fillId="0" borderId="2" xfId="0" applyNumberFormat="1" applyFont="1" applyBorder="1" applyAlignment="1">
      <alignment horizontal="center" vertical="center"/>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0" fontId="36" fillId="0" borderId="2" xfId="147" applyFont="1" applyBorder="1" applyAlignment="1">
      <alignment horizontal="center" vertical="center"/>
    </xf>
    <xf numFmtId="0" fontId="19" fillId="3" borderId="0" xfId="147" applyFont="1" applyFill="1" applyBorder="1" applyAlignment="1">
      <alignment horizontal="center" vertical="center"/>
    </xf>
    <xf numFmtId="165" fontId="18" fillId="0" borderId="1" xfId="147" applyNumberFormat="1" applyFont="1" applyBorder="1" applyAlignment="1">
      <alignment horizontal="center" vertical="center" wrapText="1"/>
    </xf>
    <xf numFmtId="1" fontId="35" fillId="0" borderId="2" xfId="147" applyNumberFormat="1" applyFont="1" applyBorder="1" applyAlignment="1">
      <alignment horizontal="center" vertical="center"/>
    </xf>
    <xf numFmtId="0" fontId="17" fillId="0" borderId="2" xfId="147" applyFont="1" applyBorder="1" applyAlignment="1">
      <alignment horizontal="center" vertical="center"/>
    </xf>
    <xf numFmtId="0" fontId="19" fillId="3" borderId="22" xfId="147" applyFont="1" applyFill="1" applyBorder="1" applyAlignment="1">
      <alignment horizontal="center" vertical="center"/>
    </xf>
    <xf numFmtId="0" fontId="35" fillId="0" borderId="2" xfId="147" applyFont="1" applyBorder="1" applyAlignment="1">
      <alignment horizontal="center" vertical="center"/>
    </xf>
    <xf numFmtId="0" fontId="36" fillId="0" borderId="2" xfId="147" applyFont="1" applyBorder="1" applyAlignment="1">
      <alignment horizontal="center" vertical="center"/>
    </xf>
    <xf numFmtId="1" fontId="35" fillId="0" borderId="2" xfId="147" applyNumberFormat="1" applyFont="1" applyBorder="1" applyAlignment="1">
      <alignment horizontal="center" vertical="center"/>
    </xf>
    <xf numFmtId="0" fontId="35" fillId="44" borderId="2" xfId="147" applyFont="1" applyFill="1" applyBorder="1" applyAlignment="1">
      <alignment horizontal="center" vertical="center" wrapText="1"/>
    </xf>
    <xf numFmtId="0" fontId="171" fillId="44" borderId="2" xfId="147" applyFont="1" applyFill="1" applyBorder="1" applyAlignment="1">
      <alignment horizontal="center" vertical="center"/>
    </xf>
    <xf numFmtId="165" fontId="18" fillId="51" borderId="1" xfId="147" applyNumberFormat="1" applyFont="1" applyFill="1" applyBorder="1" applyAlignment="1">
      <alignment horizontal="center" vertical="center" wrapText="1"/>
    </xf>
    <xf numFmtId="0" fontId="19" fillId="51" borderId="2" xfId="147" applyFont="1" applyFill="1" applyBorder="1" applyAlignment="1">
      <alignment horizontal="center" vertical="center"/>
    </xf>
    <xf numFmtId="0" fontId="19" fillId="2" borderId="22" xfId="147" applyFont="1" applyFill="1" applyBorder="1" applyAlignment="1">
      <alignment horizontal="center" vertical="center"/>
    </xf>
    <xf numFmtId="0" fontId="17" fillId="0" borderId="2" xfId="147" applyFont="1" applyBorder="1" applyAlignment="1">
      <alignment horizontal="center" vertical="center"/>
    </xf>
    <xf numFmtId="165" fontId="18" fillId="0" borderId="1" xfId="147" applyNumberFormat="1" applyFont="1" applyBorder="1" applyAlignment="1">
      <alignment horizontal="center" vertical="center" wrapText="1"/>
    </xf>
    <xf numFmtId="0" fontId="17" fillId="0" borderId="2" xfId="147"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147" applyNumberFormat="1" applyFont="1" applyBorder="1" applyAlignment="1">
      <alignment horizontal="center" vertical="center"/>
    </xf>
    <xf numFmtId="0" fontId="35" fillId="0" borderId="2" xfId="147" applyFont="1" applyBorder="1" applyAlignment="1">
      <alignment horizontal="center" vertical="center" wrapText="1"/>
    </xf>
    <xf numFmtId="0" fontId="35" fillId="0" borderId="2" xfId="147" applyFont="1" applyBorder="1" applyAlignment="1">
      <alignment horizontal="center" vertical="center"/>
    </xf>
    <xf numFmtId="0" fontId="90" fillId="0" borderId="122" xfId="0" applyFont="1" applyBorder="1" applyAlignment="1">
      <alignment horizontal="center" vertical="center"/>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0" fontId="90" fillId="2" borderId="122" xfId="0" applyFont="1" applyFill="1" applyBorder="1" applyAlignment="1">
      <alignment horizontal="center" vertical="center"/>
    </xf>
    <xf numFmtId="0" fontId="0" fillId="0" borderId="0" xfId="0" applyAlignment="1">
      <alignment wrapText="1"/>
    </xf>
    <xf numFmtId="165" fontId="87" fillId="2" borderId="1" xfId="147" applyNumberFormat="1" applyFont="1" applyFill="1" applyBorder="1" applyAlignment="1">
      <alignment horizontal="center" vertical="center" wrapText="1"/>
    </xf>
    <xf numFmtId="15" fontId="154" fillId="2" borderId="1" xfId="147" applyNumberFormat="1" applyFont="1" applyFill="1" applyBorder="1" applyAlignment="1">
      <alignment horizontal="center" vertical="center"/>
    </xf>
    <xf numFmtId="0" fontId="35" fillId="2" borderId="36" xfId="147" applyFont="1" applyFill="1" applyBorder="1" applyAlignment="1">
      <alignment horizontal="center" vertical="center" wrapText="1"/>
    </xf>
    <xf numFmtId="0" fontId="35" fillId="2" borderId="123" xfId="147" applyFont="1" applyFill="1" applyBorder="1" applyAlignment="1">
      <alignment horizontal="center" vertical="center" wrapText="1"/>
    </xf>
    <xf numFmtId="165" fontId="87" fillId="44" borderId="1" xfId="147" applyNumberFormat="1" applyFont="1" applyFill="1" applyBorder="1" applyAlignment="1">
      <alignment horizontal="center" vertical="center" wrapText="1"/>
    </xf>
    <xf numFmtId="0" fontId="88" fillId="44" borderId="2" xfId="147" applyFont="1" applyFill="1" applyBorder="1" applyAlignment="1">
      <alignment horizontal="center" vertical="center"/>
    </xf>
    <xf numFmtId="1" fontId="289" fillId="44" borderId="36" xfId="147" applyNumberFormat="1" applyFont="1" applyFill="1" applyBorder="1" applyAlignment="1">
      <alignment horizontal="center" vertical="center" wrapText="1"/>
    </xf>
    <xf numFmtId="0" fontId="35" fillId="2" borderId="2" xfId="0" applyFont="1" applyFill="1" applyBorder="1" applyAlignment="1">
      <alignment horizontal="center" vertical="center"/>
    </xf>
    <xf numFmtId="1" fontId="35" fillId="0" borderId="2" xfId="0" applyNumberFormat="1"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65" fontId="18" fillId="0" borderId="1" xfId="0" applyNumberFormat="1" applyFont="1" applyBorder="1" applyAlignment="1">
      <alignment horizontal="center" vertical="center" wrapText="1"/>
    </xf>
    <xf numFmtId="0" fontId="17" fillId="0" borderId="2" xfId="0" applyFont="1" applyBorder="1" applyAlignment="1">
      <alignment horizontal="center" vertical="center"/>
    </xf>
    <xf numFmtId="1" fontId="35" fillId="0" borderId="2" xfId="0" applyNumberFormat="1" applyFont="1" applyBorder="1" applyAlignment="1">
      <alignment horizontal="center" vertical="center"/>
    </xf>
    <xf numFmtId="0" fontId="147" fillId="2" borderId="0" xfId="0" applyFont="1" applyFill="1" applyAlignment="1">
      <alignment horizontal="center"/>
    </xf>
    <xf numFmtId="0" fontId="147" fillId="2" borderId="49" xfId="0" applyFont="1" applyFill="1" applyBorder="1" applyAlignment="1">
      <alignment horizontal="center"/>
    </xf>
    <xf numFmtId="1" fontId="35" fillId="0" borderId="122" xfId="147" applyNumberFormat="1" applyFont="1" applyBorder="1" applyAlignment="1">
      <alignment horizontal="center" vertical="center" wrapText="1"/>
    </xf>
    <xf numFmtId="1" fontId="35" fillId="0" borderId="36" xfId="147" applyNumberFormat="1" applyFont="1" applyBorder="1" applyAlignment="1">
      <alignment horizontal="center" vertical="center" wrapText="1"/>
    </xf>
    <xf numFmtId="1" fontId="35" fillId="0" borderId="123" xfId="147" applyNumberFormat="1" applyFont="1" applyBorder="1" applyAlignment="1">
      <alignment horizontal="center" vertical="center" wrapText="1"/>
    </xf>
    <xf numFmtId="1" fontId="209" fillId="44" borderId="40" xfId="147" applyNumberFormat="1" applyFont="1" applyFill="1" applyBorder="1" applyAlignment="1">
      <alignment horizontal="center" vertical="center" wrapText="1"/>
    </xf>
    <xf numFmtId="1" fontId="35" fillId="44" borderId="41" xfId="147" applyNumberFormat="1" applyFont="1" applyFill="1" applyBorder="1" applyAlignment="1">
      <alignment horizontal="center" vertical="center"/>
    </xf>
    <xf numFmtId="1" fontId="35" fillId="44" borderId="10" xfId="147" applyNumberFormat="1" applyFont="1" applyFill="1" applyBorder="1" applyAlignment="1">
      <alignment horizontal="center" vertical="center"/>
    </xf>
    <xf numFmtId="0" fontId="19" fillId="3" borderId="37" xfId="147" applyFont="1" applyFill="1" applyBorder="1" applyAlignment="1">
      <alignment horizontal="center" vertical="center"/>
    </xf>
    <xf numFmtId="0" fontId="19" fillId="3" borderId="0" xfId="147" applyFont="1" applyFill="1" applyBorder="1" applyAlignment="1">
      <alignment horizontal="center" vertical="center"/>
    </xf>
    <xf numFmtId="0" fontId="203" fillId="0" borderId="122" xfId="147" applyFont="1" applyBorder="1" applyAlignment="1">
      <alignment horizontal="center" vertical="center" wrapText="1"/>
    </xf>
    <xf numFmtId="0" fontId="35" fillId="0" borderId="36" xfId="147" applyFont="1" applyBorder="1" applyAlignment="1">
      <alignment horizontal="center" vertical="center" wrapText="1"/>
    </xf>
    <xf numFmtId="0" fontId="35" fillId="0" borderId="123" xfId="147" applyFont="1" applyBorder="1" applyAlignment="1">
      <alignment horizontal="center" vertical="center" wrapText="1"/>
    </xf>
    <xf numFmtId="1" fontId="35" fillId="0" borderId="122" xfId="147" applyNumberFormat="1" applyFont="1" applyBorder="1" applyAlignment="1">
      <alignment horizontal="center" vertical="center"/>
    </xf>
    <xf numFmtId="1" fontId="35" fillId="0" borderId="36" xfId="147" applyNumberFormat="1" applyFont="1" applyBorder="1" applyAlignment="1">
      <alignment horizontal="center" vertical="center"/>
    </xf>
    <xf numFmtId="1" fontId="35" fillId="0" borderId="123" xfId="147" applyNumberFormat="1" applyFont="1" applyBorder="1" applyAlignment="1">
      <alignment horizontal="center" vertical="center"/>
    </xf>
    <xf numFmtId="0" fontId="19" fillId="0" borderId="122" xfId="147" applyFont="1" applyBorder="1" applyAlignment="1">
      <alignment horizontal="center" vertical="center" wrapText="1"/>
    </xf>
    <xf numFmtId="0" fontId="19" fillId="0" borderId="36" xfId="147" applyFont="1" applyBorder="1" applyAlignment="1">
      <alignment horizontal="center" vertical="center"/>
    </xf>
    <xf numFmtId="0" fontId="19" fillId="0" borderId="123" xfId="147" applyFont="1" applyBorder="1" applyAlignment="1">
      <alignment horizontal="center" vertical="center"/>
    </xf>
    <xf numFmtId="0" fontId="19" fillId="3" borderId="23" xfId="147" applyFont="1" applyFill="1" applyBorder="1" applyAlignment="1">
      <alignment horizontal="center" vertical="center"/>
    </xf>
    <xf numFmtId="0" fontId="35" fillId="0" borderId="122" xfId="147" applyFont="1" applyBorder="1" applyAlignment="1">
      <alignment horizontal="center" vertical="center"/>
    </xf>
    <xf numFmtId="0" fontId="35" fillId="0" borderId="36" xfId="147" applyFont="1" applyBorder="1" applyAlignment="1">
      <alignment horizontal="center" vertical="center"/>
    </xf>
    <xf numFmtId="0" fontId="35" fillId="0" borderId="123" xfId="147" applyFont="1" applyBorder="1" applyAlignment="1">
      <alignment horizontal="center" vertical="center"/>
    </xf>
    <xf numFmtId="1" fontId="209" fillId="0" borderId="2" xfId="147" applyNumberFormat="1" applyFont="1" applyBorder="1" applyAlignment="1">
      <alignment horizontal="center" vertical="center" wrapText="1"/>
    </xf>
    <xf numFmtId="1" fontId="35" fillId="0" borderId="2" xfId="147" applyNumberFormat="1" applyFont="1" applyBorder="1" applyAlignment="1">
      <alignment horizontal="center" vertical="center"/>
    </xf>
    <xf numFmtId="1" fontId="35" fillId="0" borderId="2" xfId="147" applyNumberFormat="1" applyFont="1" applyBorder="1" applyAlignment="1">
      <alignment horizontal="center" vertical="center" wrapText="1"/>
    </xf>
    <xf numFmtId="0" fontId="35" fillId="50" borderId="122" xfId="147" applyFont="1" applyFill="1" applyBorder="1" applyAlignment="1">
      <alignment horizontal="center" vertical="center"/>
    </xf>
    <xf numFmtId="0" fontId="35" fillId="50" borderId="36" xfId="147" applyFont="1" applyFill="1" applyBorder="1" applyAlignment="1">
      <alignment horizontal="center" vertical="center"/>
    </xf>
    <xf numFmtId="0" fontId="35" fillId="50" borderId="123" xfId="147" applyFont="1" applyFill="1" applyBorder="1" applyAlignment="1">
      <alignment horizontal="center" vertical="center"/>
    </xf>
    <xf numFmtId="15" fontId="19" fillId="8" borderId="39" xfId="147" applyNumberFormat="1" applyFont="1" applyFill="1" applyBorder="1" applyAlignment="1">
      <alignment horizontal="center" vertical="center" wrapText="1"/>
    </xf>
    <xf numFmtId="15" fontId="19" fillId="8" borderId="123" xfId="147" applyNumberFormat="1" applyFont="1" applyFill="1" applyBorder="1" applyAlignment="1">
      <alignment horizontal="center" vertical="center" wrapText="1"/>
    </xf>
    <xf numFmtId="165" fontId="18" fillId="0" borderId="18" xfId="147" applyNumberFormat="1" applyFont="1" applyBorder="1" applyAlignment="1">
      <alignment horizontal="center" vertical="center" wrapText="1"/>
    </xf>
    <xf numFmtId="165" fontId="18" fillId="0" borderId="61" xfId="147" applyNumberFormat="1" applyFont="1" applyBorder="1" applyAlignment="1">
      <alignment horizontal="center" vertical="center" wrapText="1"/>
    </xf>
    <xf numFmtId="165" fontId="18" fillId="0" borderId="5" xfId="147" applyNumberFormat="1" applyFont="1" applyBorder="1" applyAlignment="1">
      <alignment horizontal="center" vertical="center" wrapText="1"/>
    </xf>
    <xf numFmtId="165" fontId="18" fillId="0" borderId="30" xfId="147" applyNumberFormat="1" applyFont="1" applyBorder="1" applyAlignment="1">
      <alignment horizontal="center" vertical="center" wrapText="1"/>
    </xf>
    <xf numFmtId="165" fontId="18" fillId="0" borderId="11" xfId="147" applyNumberFormat="1" applyFont="1" applyBorder="1" applyAlignment="1">
      <alignment horizontal="center" vertical="center" wrapText="1"/>
    </xf>
    <xf numFmtId="165" fontId="18" fillId="0" borderId="1" xfId="147" applyNumberFormat="1" applyFont="1" applyBorder="1" applyAlignment="1">
      <alignment horizontal="center" vertical="center" wrapText="1"/>
    </xf>
    <xf numFmtId="165" fontId="18" fillId="0" borderId="14" xfId="147" applyNumberFormat="1" applyFont="1" applyBorder="1" applyAlignment="1">
      <alignment horizontal="center" vertical="center" wrapText="1"/>
    </xf>
    <xf numFmtId="15" fontId="24" fillId="2" borderId="42" xfId="147" applyNumberFormat="1" applyFont="1" applyFill="1" applyBorder="1" applyAlignment="1">
      <alignment horizontal="center" vertical="center"/>
    </xf>
    <xf numFmtId="15" fontId="24" fillId="2" borderId="43" xfId="147" applyNumberFormat="1" applyFont="1" applyFill="1" applyBorder="1" applyAlignment="1">
      <alignment horizontal="center" vertical="center"/>
    </xf>
    <xf numFmtId="15" fontId="24" fillId="2" borderId="44" xfId="147" applyNumberFormat="1" applyFont="1" applyFill="1" applyBorder="1" applyAlignment="1">
      <alignment horizontal="center" vertical="center"/>
    </xf>
    <xf numFmtId="0" fontId="35" fillId="3" borderId="122" xfId="147" applyFont="1" applyFill="1" applyBorder="1" applyAlignment="1">
      <alignment horizontal="center" vertical="center"/>
    </xf>
    <xf numFmtId="0" fontId="35" fillId="3" borderId="36" xfId="147" applyFont="1" applyFill="1" applyBorder="1" applyAlignment="1">
      <alignment horizontal="center" vertical="center"/>
    </xf>
    <xf numFmtId="0" fontId="35" fillId="3" borderId="123" xfId="147" applyFont="1" applyFill="1" applyBorder="1" applyAlignment="1">
      <alignment horizontal="center" vertical="center"/>
    </xf>
    <xf numFmtId="15" fontId="26" fillId="2" borderId="26" xfId="147" applyNumberFormat="1" applyFont="1" applyFill="1" applyBorder="1" applyAlignment="1">
      <alignment horizontal="center" vertical="center"/>
    </xf>
    <xf numFmtId="15" fontId="26" fillId="2" borderId="0" xfId="147" applyNumberFormat="1" applyFont="1" applyFill="1" applyBorder="1" applyAlignment="1">
      <alignment horizontal="center" vertical="center"/>
    </xf>
    <xf numFmtId="15" fontId="26" fillId="2" borderId="23" xfId="147" applyNumberFormat="1" applyFont="1" applyFill="1" applyBorder="1" applyAlignment="1">
      <alignment horizontal="center" vertical="center"/>
    </xf>
    <xf numFmtId="165" fontId="18" fillId="0" borderId="12" xfId="147" applyNumberFormat="1" applyFont="1" applyBorder="1" applyAlignment="1">
      <alignment horizontal="center" vertical="center" wrapText="1"/>
    </xf>
    <xf numFmtId="1" fontId="35" fillId="0" borderId="122" xfId="147" applyNumberFormat="1" applyFont="1" applyBorder="1" applyAlignment="1">
      <alignment horizontal="left" vertical="center" wrapText="1"/>
    </xf>
    <xf numFmtId="1" fontId="35" fillId="0" borderId="36" xfId="147" applyNumberFormat="1" applyFont="1" applyBorder="1" applyAlignment="1">
      <alignment horizontal="left" vertical="center"/>
    </xf>
    <xf numFmtId="1" fontId="35" fillId="0" borderId="123" xfId="147" applyNumberFormat="1" applyFont="1" applyBorder="1" applyAlignment="1">
      <alignment horizontal="left" vertical="center"/>
    </xf>
    <xf numFmtId="0" fontId="36" fillId="0" borderId="6" xfId="147" applyFont="1" applyBorder="1" applyAlignment="1">
      <alignment horizontal="center" vertical="center"/>
    </xf>
    <xf numFmtId="0" fontId="36" fillId="0" borderId="31" xfId="147" applyFont="1" applyBorder="1" applyAlignment="1">
      <alignment horizontal="center" vertical="center"/>
    </xf>
    <xf numFmtId="0" fontId="36" fillId="0" borderId="13" xfId="147" applyFont="1" applyBorder="1" applyAlignment="1">
      <alignment horizontal="center" vertical="center"/>
    </xf>
    <xf numFmtId="0" fontId="35" fillId="0" borderId="122" xfId="147" applyFont="1" applyBorder="1" applyAlignment="1">
      <alignment horizontal="center" vertical="center" wrapText="1"/>
    </xf>
    <xf numFmtId="0" fontId="17" fillId="0" borderId="122" xfId="147" applyFont="1" applyBorder="1" applyAlignment="1">
      <alignment horizontal="center" vertical="center"/>
    </xf>
    <xf numFmtId="0" fontId="17" fillId="0" borderId="36" xfId="147" applyFont="1" applyBorder="1" applyAlignment="1">
      <alignment horizontal="center" vertical="center"/>
    </xf>
    <xf numFmtId="0" fontId="17" fillId="0" borderId="123" xfId="147" applyFont="1" applyBorder="1" applyAlignment="1">
      <alignment horizontal="center" vertical="center"/>
    </xf>
    <xf numFmtId="0" fontId="35" fillId="0" borderId="122" xfId="147" applyFont="1" applyBorder="1" applyAlignment="1">
      <alignment horizontal="left" vertical="center" wrapText="1"/>
    </xf>
    <xf numFmtId="0" fontId="35" fillId="0" borderId="36" xfId="147" applyFont="1" applyBorder="1" applyAlignment="1">
      <alignment horizontal="left" vertical="center"/>
    </xf>
    <xf numFmtId="0" fontId="35" fillId="0" borderId="123" xfId="147" applyFont="1" applyBorder="1" applyAlignment="1">
      <alignment horizontal="left" vertical="center"/>
    </xf>
    <xf numFmtId="0" fontId="35" fillId="0" borderId="36" xfId="147" applyFont="1" applyBorder="1" applyAlignment="1">
      <alignment horizontal="left" vertical="center" wrapText="1"/>
    </xf>
    <xf numFmtId="0" fontId="35" fillId="0" borderId="123" xfId="147" applyFont="1" applyBorder="1" applyAlignment="1">
      <alignment horizontal="left" vertical="center" wrapText="1"/>
    </xf>
    <xf numFmtId="0" fontId="235" fillId="0" borderId="122" xfId="147" applyFont="1" applyBorder="1" applyAlignment="1">
      <alignment horizontal="center" vertical="center"/>
    </xf>
    <xf numFmtId="1" fontId="286" fillId="0" borderId="122" xfId="147" applyNumberFormat="1" applyFont="1" applyBorder="1" applyAlignment="1">
      <alignment horizontal="center" vertical="top" wrapText="1"/>
    </xf>
    <xf numFmtId="1" fontId="104" fillId="0" borderId="36" xfId="147" applyNumberFormat="1" applyFont="1" applyBorder="1" applyAlignment="1">
      <alignment horizontal="center" vertical="top"/>
    </xf>
    <xf numFmtId="1" fontId="104" fillId="0" borderId="123" xfId="147" applyNumberFormat="1" applyFont="1" applyBorder="1" applyAlignment="1">
      <alignment horizontal="center" vertical="top"/>
    </xf>
    <xf numFmtId="0" fontId="286" fillId="0" borderId="122" xfId="147" applyFont="1" applyBorder="1" applyAlignment="1">
      <alignment horizontal="center" vertical="center"/>
    </xf>
    <xf numFmtId="0" fontId="209" fillId="0" borderId="122" xfId="147" applyFont="1" applyBorder="1" applyAlignment="1">
      <alignment horizontal="center" vertical="center" wrapText="1"/>
    </xf>
    <xf numFmtId="0" fontId="17" fillId="0" borderId="36" xfId="147" applyFont="1" applyBorder="1" applyAlignment="1">
      <alignment horizontal="center" vertical="center" wrapText="1"/>
    </xf>
    <xf numFmtId="0" fontId="17" fillId="0" borderId="123" xfId="147" applyFont="1" applyBorder="1" applyAlignment="1">
      <alignment horizontal="center" vertical="center" wrapText="1"/>
    </xf>
    <xf numFmtId="1" fontId="209" fillId="44" borderId="122" xfId="147" applyNumberFormat="1" applyFont="1" applyFill="1" applyBorder="1" applyAlignment="1">
      <alignment horizontal="center" vertical="center" wrapText="1"/>
    </xf>
    <xf numFmtId="1" fontId="35" fillId="44" borderId="36" xfId="147" applyNumberFormat="1" applyFont="1" applyFill="1" applyBorder="1" applyAlignment="1">
      <alignment horizontal="center" vertical="center" wrapText="1"/>
    </xf>
    <xf numFmtId="1" fontId="35" fillId="44" borderId="123" xfId="147" applyNumberFormat="1" applyFont="1" applyFill="1" applyBorder="1" applyAlignment="1">
      <alignment horizontal="center" vertical="center" wrapText="1"/>
    </xf>
    <xf numFmtId="0" fontId="232" fillId="32" borderId="122" xfId="147" applyFont="1" applyFill="1" applyBorder="1" applyAlignment="1">
      <alignment horizontal="center" vertical="center"/>
    </xf>
    <xf numFmtId="0" fontId="212" fillId="32" borderId="36" xfId="147" applyFont="1" applyFill="1" applyBorder="1" applyAlignment="1">
      <alignment horizontal="center" vertical="center"/>
    </xf>
    <xf numFmtId="0" fontId="212" fillId="32" borderId="123" xfId="147" applyFont="1" applyFill="1" applyBorder="1" applyAlignment="1">
      <alignment horizontal="center" vertical="center"/>
    </xf>
    <xf numFmtId="0" fontId="204" fillId="0" borderId="122" xfId="147" applyFont="1" applyBorder="1" applyAlignment="1">
      <alignment horizontal="center" vertical="center" wrapText="1"/>
    </xf>
    <xf numFmtId="1" fontId="35" fillId="44" borderId="27" xfId="147" applyNumberFormat="1" applyFont="1" applyFill="1" applyBorder="1" applyAlignment="1">
      <alignment horizontal="center" vertical="center" wrapText="1"/>
    </xf>
    <xf numFmtId="1" fontId="35" fillId="44" borderId="20" xfId="147" applyNumberFormat="1" applyFont="1" applyFill="1" applyBorder="1" applyAlignment="1">
      <alignment horizontal="center" vertical="center" wrapText="1"/>
    </xf>
    <xf numFmtId="1" fontId="35" fillId="0" borderId="27" xfId="147" applyNumberFormat="1" applyFont="1" applyBorder="1" applyAlignment="1">
      <alignment horizontal="center" vertical="center" wrapText="1"/>
    </xf>
    <xf numFmtId="1" fontId="90" fillId="0" borderId="27" xfId="0" applyNumberFormat="1" applyFont="1" applyBorder="1" applyAlignment="1">
      <alignment horizontal="center" vertical="center" wrapText="1"/>
    </xf>
    <xf numFmtId="1" fontId="90" fillId="0" borderId="36" xfId="0" applyNumberFormat="1" applyFont="1" applyBorder="1" applyAlignment="1">
      <alignment horizontal="center" vertical="center" wrapText="1"/>
    </xf>
    <xf numFmtId="1" fontId="90" fillId="0" borderId="20" xfId="0" applyNumberFormat="1" applyFont="1" applyBorder="1" applyAlignment="1">
      <alignment horizontal="center" vertical="center" wrapText="1"/>
    </xf>
    <xf numFmtId="1" fontId="35" fillId="0" borderId="20" xfId="147" applyNumberFormat="1" applyFont="1" applyBorder="1" applyAlignment="1">
      <alignment horizontal="center" vertical="center" wrapText="1"/>
    </xf>
    <xf numFmtId="1" fontId="35" fillId="0" borderId="27" xfId="147" applyNumberFormat="1" applyFont="1" applyBorder="1" applyAlignment="1">
      <alignment horizontal="center" vertical="center"/>
    </xf>
    <xf numFmtId="1" fontId="35" fillId="0" borderId="20" xfId="147" applyNumberFormat="1" applyFont="1" applyBorder="1" applyAlignment="1">
      <alignment horizontal="center" vertical="center"/>
    </xf>
    <xf numFmtId="1" fontId="35" fillId="0" borderId="40" xfId="147" applyNumberFormat="1" applyFont="1" applyBorder="1" applyAlignment="1">
      <alignment horizontal="center" vertical="center" wrapText="1"/>
    </xf>
    <xf numFmtId="1" fontId="35" fillId="0" borderId="41" xfId="147" applyNumberFormat="1" applyFont="1" applyBorder="1" applyAlignment="1">
      <alignment horizontal="center" vertical="center" wrapText="1"/>
    </xf>
    <xf numFmtId="1" fontId="35" fillId="0" borderId="10" xfId="147" applyNumberFormat="1" applyFont="1" applyBorder="1" applyAlignment="1">
      <alignment horizontal="center" vertical="center" wrapText="1"/>
    </xf>
    <xf numFmtId="0" fontId="16" fillId="0" borderId="27" xfId="147" applyFont="1" applyBorder="1" applyAlignment="1">
      <alignment horizontal="center" wrapText="1"/>
    </xf>
    <xf numFmtId="0" fontId="16" fillId="0" borderId="60" xfId="147" applyFont="1" applyBorder="1" applyAlignment="1">
      <alignment horizontal="center" wrapText="1"/>
    </xf>
    <xf numFmtId="0" fontId="16" fillId="0" borderId="27" xfId="147" applyFont="1" applyBorder="1" applyAlignment="1">
      <alignment horizontal="center" vertical="center" wrapText="1"/>
    </xf>
    <xf numFmtId="0" fontId="16" fillId="0" borderId="60" xfId="147" applyFont="1" applyBorder="1" applyAlignment="1">
      <alignment horizontal="center" vertical="center" wrapText="1"/>
    </xf>
    <xf numFmtId="0" fontId="154" fillId="0" borderId="35" xfId="147" applyFont="1" applyBorder="1" applyAlignment="1">
      <alignment horizontal="center" wrapText="1"/>
    </xf>
    <xf numFmtId="0" fontId="154" fillId="0" borderId="71" xfId="147" applyFont="1" applyBorder="1" applyAlignment="1">
      <alignment horizontal="center" wrapText="1"/>
    </xf>
    <xf numFmtId="0" fontId="17" fillId="0" borderId="2" xfId="147" applyFont="1" applyBorder="1" applyAlignment="1">
      <alignment horizontal="center" vertical="center"/>
    </xf>
    <xf numFmtId="1" fontId="35" fillId="0" borderId="6" xfId="147" applyNumberFormat="1" applyFont="1" applyBorder="1" applyAlignment="1">
      <alignment horizontal="center" vertical="center"/>
    </xf>
    <xf numFmtId="0" fontId="35" fillId="0" borderId="27" xfId="147" applyFont="1" applyBorder="1" applyAlignment="1">
      <alignment horizontal="center" vertical="center"/>
    </xf>
    <xf numFmtId="0" fontId="35" fillId="0" borderId="20" xfId="147" applyFont="1" applyBorder="1" applyAlignment="1">
      <alignment horizontal="center" vertical="center"/>
    </xf>
    <xf numFmtId="15" fontId="19" fillId="8" borderId="33" xfId="147" applyNumberFormat="1" applyFont="1" applyFill="1" applyBorder="1" applyAlignment="1">
      <alignment horizontal="center" vertical="center" wrapText="1"/>
    </xf>
    <xf numFmtId="15" fontId="19" fillId="8" borderId="34" xfId="147" applyNumberFormat="1" applyFont="1" applyFill="1" applyBorder="1" applyAlignment="1">
      <alignment horizontal="center" vertical="center" wrapText="1"/>
    </xf>
    <xf numFmtId="0" fontId="35" fillId="0" borderId="35" xfId="147" applyFont="1" applyBorder="1" applyAlignment="1">
      <alignment horizontal="center" vertical="center"/>
    </xf>
    <xf numFmtId="0" fontId="35" fillId="0" borderId="32" xfId="147" applyFont="1" applyBorder="1" applyAlignment="1">
      <alignment horizontal="center" vertical="center"/>
    </xf>
    <xf numFmtId="0" fontId="35" fillId="0" borderId="34" xfId="147" applyFont="1" applyBorder="1" applyAlignment="1">
      <alignment horizontal="center" vertical="center"/>
    </xf>
    <xf numFmtId="0" fontId="19" fillId="8" borderId="27" xfId="147" applyFont="1" applyFill="1" applyBorder="1" applyAlignment="1">
      <alignment horizontal="center" vertical="center"/>
    </xf>
    <xf numFmtId="0" fontId="19" fillId="8" borderId="20" xfId="147" applyFont="1" applyFill="1" applyBorder="1" applyAlignment="1">
      <alignment horizontal="center" vertical="center"/>
    </xf>
    <xf numFmtId="0" fontId="19" fillId="3" borderId="48" xfId="147" applyFont="1" applyFill="1" applyBorder="1" applyAlignment="1">
      <alignment horizontal="center" vertical="center"/>
    </xf>
    <xf numFmtId="0" fontId="19" fillId="3" borderId="29" xfId="147" applyFont="1" applyFill="1" applyBorder="1" applyAlignment="1">
      <alignment horizontal="center" vertical="center"/>
    </xf>
    <xf numFmtId="0" fontId="19" fillId="3" borderId="37" xfId="147" applyFont="1" applyFill="1" applyBorder="1" applyAlignment="1">
      <alignment horizontal="center" vertical="center" wrapText="1"/>
    </xf>
    <xf numFmtId="0" fontId="19" fillId="3" borderId="38" xfId="147" applyFont="1" applyFill="1" applyBorder="1" applyAlignment="1">
      <alignment horizontal="center" vertical="center" wrapText="1"/>
    </xf>
    <xf numFmtId="0" fontId="19" fillId="3" borderId="28" xfId="147" applyFont="1" applyFill="1" applyBorder="1" applyAlignment="1">
      <alignment horizontal="center" vertical="center" wrapText="1"/>
    </xf>
    <xf numFmtId="0" fontId="19" fillId="3" borderId="57" xfId="147" applyFont="1" applyFill="1" applyBorder="1" applyAlignment="1">
      <alignment horizontal="center" vertical="center" wrapText="1"/>
    </xf>
    <xf numFmtId="15" fontId="19" fillId="8" borderId="20" xfId="147" applyNumberFormat="1" applyFont="1" applyFill="1" applyBorder="1" applyAlignment="1">
      <alignment horizontal="center" vertical="center" wrapText="1"/>
    </xf>
    <xf numFmtId="0" fontId="100" fillId="32" borderId="37" xfId="0" applyFont="1" applyFill="1" applyBorder="1" applyAlignment="1">
      <alignment horizontal="center" vertical="center"/>
    </xf>
    <xf numFmtId="0" fontId="100" fillId="32" borderId="38" xfId="0" applyFont="1" applyFill="1" applyBorder="1" applyAlignment="1">
      <alignment horizontal="center" vertical="center"/>
    </xf>
    <xf numFmtId="1" fontId="35" fillId="44" borderId="36" xfId="147" applyNumberFormat="1" applyFont="1" applyFill="1" applyBorder="1" applyAlignment="1">
      <alignment horizontal="center" vertical="center"/>
    </xf>
    <xf numFmtId="1" fontId="35" fillId="44" borderId="20" xfId="147" applyNumberFormat="1" applyFont="1" applyFill="1" applyBorder="1" applyAlignment="1">
      <alignment horizontal="center" vertical="center"/>
    </xf>
    <xf numFmtId="1" fontId="35" fillId="0" borderId="35" xfId="147" applyNumberFormat="1" applyFont="1" applyBorder="1" applyAlignment="1">
      <alignment horizontal="center" vertical="center"/>
    </xf>
    <xf numFmtId="1" fontId="35" fillId="0" borderId="32" xfId="147" applyNumberFormat="1" applyFont="1" applyBorder="1" applyAlignment="1">
      <alignment horizontal="center" vertical="center"/>
    </xf>
    <xf numFmtId="1" fontId="35" fillId="0" borderId="34" xfId="147" applyNumberFormat="1" applyFont="1" applyBorder="1" applyAlignment="1">
      <alignment horizontal="center" vertical="center"/>
    </xf>
    <xf numFmtId="1" fontId="35" fillId="0" borderId="40" xfId="147" applyNumberFormat="1" applyFont="1" applyBorder="1" applyAlignment="1">
      <alignment horizontal="center" vertical="center"/>
    </xf>
    <xf numFmtId="1" fontId="35" fillId="0" borderId="41" xfId="147" applyNumberFormat="1" applyFont="1" applyBorder="1" applyAlignment="1">
      <alignment horizontal="center" vertical="center"/>
    </xf>
    <xf numFmtId="1" fontId="35" fillId="0" borderId="10" xfId="147" applyNumberFormat="1" applyFont="1" applyBorder="1" applyAlignment="1">
      <alignment horizontal="center" vertical="center"/>
    </xf>
    <xf numFmtId="1" fontId="35" fillId="3" borderId="27" xfId="147" applyNumberFormat="1" applyFont="1" applyFill="1" applyBorder="1" applyAlignment="1">
      <alignment horizontal="center" vertical="center"/>
    </xf>
    <xf numFmtId="1" fontId="35" fillId="3" borderId="36" xfId="147" applyNumberFormat="1" applyFont="1" applyFill="1" applyBorder="1" applyAlignment="1">
      <alignment horizontal="center" vertical="center"/>
    </xf>
    <xf numFmtId="1" fontId="35" fillId="3" borderId="20" xfId="147" applyNumberFormat="1" applyFont="1" applyFill="1" applyBorder="1" applyAlignment="1">
      <alignment horizontal="center" vertical="center"/>
    </xf>
    <xf numFmtId="1" fontId="35" fillId="0" borderId="45" xfId="147" applyNumberFormat="1" applyFont="1" applyBorder="1" applyAlignment="1">
      <alignment horizontal="center" vertical="center" wrapText="1"/>
    </xf>
    <xf numFmtId="1" fontId="35" fillId="0" borderId="46" xfId="147" applyNumberFormat="1" applyFont="1" applyBorder="1" applyAlignment="1">
      <alignment horizontal="center" vertical="center" wrapText="1"/>
    </xf>
    <xf numFmtId="1" fontId="35" fillId="0" borderId="47" xfId="147" applyNumberFormat="1" applyFont="1" applyBorder="1" applyAlignment="1">
      <alignment horizontal="center" vertical="center" wrapText="1"/>
    </xf>
    <xf numFmtId="1" fontId="35" fillId="0" borderId="54" xfId="147" applyNumberFormat="1" applyFont="1" applyBorder="1" applyAlignment="1">
      <alignment horizontal="center" vertical="center"/>
    </xf>
    <xf numFmtId="1" fontId="35" fillId="0" borderId="55" xfId="147" applyNumberFormat="1" applyFont="1" applyBorder="1" applyAlignment="1">
      <alignment horizontal="center" vertical="center"/>
    </xf>
    <xf numFmtId="1" fontId="35" fillId="0" borderId="56" xfId="147" applyNumberFormat="1" applyFont="1" applyBorder="1" applyAlignment="1">
      <alignment horizontal="center" vertical="center"/>
    </xf>
    <xf numFmtId="1" fontId="36" fillId="2" borderId="45" xfId="147" applyNumberFormat="1" applyFont="1" applyFill="1" applyBorder="1" applyAlignment="1">
      <alignment horizontal="center" vertical="center"/>
    </xf>
    <xf numFmtId="1" fontId="36" fillId="2" borderId="46" xfId="147" applyNumberFormat="1" applyFont="1" applyFill="1" applyBorder="1" applyAlignment="1">
      <alignment horizontal="center" vertical="center"/>
    </xf>
    <xf numFmtId="1" fontId="36" fillId="2" borderId="47" xfId="147" applyNumberFormat="1" applyFont="1" applyFill="1" applyBorder="1" applyAlignment="1">
      <alignment horizontal="center" vertical="center"/>
    </xf>
    <xf numFmtId="0" fontId="19" fillId="3" borderId="28" xfId="147" applyFont="1" applyFill="1" applyBorder="1" applyAlignment="1">
      <alignment horizontal="center" vertical="center"/>
    </xf>
    <xf numFmtId="0" fontId="19" fillId="3" borderId="22" xfId="147" applyFont="1" applyFill="1" applyBorder="1" applyAlignment="1">
      <alignment horizontal="center" vertical="center"/>
    </xf>
    <xf numFmtId="0" fontId="19" fillId="3" borderId="32" xfId="147" applyFont="1" applyFill="1" applyBorder="1" applyAlignment="1">
      <alignment horizontal="center" vertical="center"/>
    </xf>
    <xf numFmtId="0" fontId="19" fillId="3" borderId="38" xfId="147" applyFont="1" applyFill="1" applyBorder="1" applyAlignment="1">
      <alignment horizontal="center" vertical="center"/>
    </xf>
    <xf numFmtId="0" fontId="19" fillId="0" borderId="37" xfId="147" applyFont="1" applyBorder="1" applyAlignment="1">
      <alignment horizontal="center" vertical="center"/>
    </xf>
    <xf numFmtId="0" fontId="19" fillId="0" borderId="38" xfId="147" applyFont="1" applyBorder="1" applyAlignment="1">
      <alignment horizontal="center" vertical="center"/>
    </xf>
    <xf numFmtId="1" fontId="35" fillId="47" borderId="27" xfId="147" applyNumberFormat="1" applyFont="1" applyFill="1" applyBorder="1" applyAlignment="1">
      <alignment horizontal="center" vertical="center" wrapText="1"/>
    </xf>
    <xf numFmtId="1" fontId="35" fillId="47" borderId="36" xfId="147" applyNumberFormat="1" applyFont="1" applyFill="1" applyBorder="1" applyAlignment="1">
      <alignment horizontal="center" vertical="center" wrapText="1"/>
    </xf>
    <xf numFmtId="1" fontId="35" fillId="47" borderId="20" xfId="147" applyNumberFormat="1" applyFont="1" applyFill="1" applyBorder="1" applyAlignment="1">
      <alignment horizontal="center" vertical="center" wrapText="1"/>
    </xf>
    <xf numFmtId="1" fontId="35" fillId="44" borderId="27" xfId="147" applyNumberFormat="1" applyFont="1" applyFill="1" applyBorder="1" applyAlignment="1">
      <alignment vertical="center" wrapText="1"/>
    </xf>
    <xf numFmtId="1" fontId="35" fillId="44" borderId="36" xfId="147" applyNumberFormat="1" applyFont="1" applyFill="1" applyBorder="1" applyAlignment="1">
      <alignment vertical="center"/>
    </xf>
    <xf numFmtId="1" fontId="35" fillId="44" borderId="20" xfId="147" applyNumberFormat="1" applyFont="1" applyFill="1" applyBorder="1" applyAlignment="1">
      <alignment vertical="center"/>
    </xf>
    <xf numFmtId="1" fontId="35" fillId="41" borderId="27" xfId="147" applyNumberFormat="1" applyFont="1" applyFill="1" applyBorder="1" applyAlignment="1">
      <alignment horizontal="center" vertical="center" wrapText="1"/>
    </xf>
    <xf numFmtId="1" fontId="35" fillId="41" borderId="36" xfId="147" applyNumberFormat="1" applyFont="1" applyFill="1" applyBorder="1" applyAlignment="1">
      <alignment horizontal="center" vertical="center" wrapText="1"/>
    </xf>
    <xf numFmtId="1" fontId="35" fillId="41" borderId="20" xfId="147" applyNumberFormat="1" applyFont="1" applyFill="1" applyBorder="1" applyAlignment="1">
      <alignment horizontal="center" vertical="center" wrapText="1"/>
    </xf>
    <xf numFmtId="1" fontId="35" fillId="2" borderId="48" xfId="147" applyNumberFormat="1" applyFont="1" applyFill="1" applyBorder="1" applyAlignment="1">
      <alignment horizontal="center" vertical="center"/>
    </xf>
    <xf numFmtId="1" fontId="35" fillId="2" borderId="49" xfId="147" applyNumberFormat="1" applyFont="1" applyFill="1" applyBorder="1" applyAlignment="1">
      <alignment horizontal="center" vertical="center"/>
    </xf>
    <xf numFmtId="1" fontId="35" fillId="2" borderId="29" xfId="147" applyNumberFormat="1" applyFont="1" applyFill="1" applyBorder="1" applyAlignment="1">
      <alignment horizontal="center" vertical="center"/>
    </xf>
    <xf numFmtId="0" fontId="35" fillId="0" borderId="27" xfId="147" applyFont="1" applyBorder="1" applyAlignment="1">
      <alignment horizontal="center" vertical="center" wrapText="1"/>
    </xf>
    <xf numFmtId="0" fontId="35" fillId="0" borderId="20" xfId="147" applyFont="1" applyBorder="1" applyAlignment="1">
      <alignment horizontal="center" vertical="center" wrapText="1"/>
    </xf>
    <xf numFmtId="0" fontId="35" fillId="0" borderId="35" xfId="147" applyFont="1" applyBorder="1" applyAlignment="1">
      <alignment horizontal="center" vertical="center" wrapText="1"/>
    </xf>
    <xf numFmtId="0" fontId="35" fillId="0" borderId="32" xfId="147" applyFont="1" applyBorder="1" applyAlignment="1">
      <alignment horizontal="center" vertical="center" wrapText="1"/>
    </xf>
    <xf numFmtId="0" fontId="35" fillId="0" borderId="34" xfId="147" applyFont="1" applyBorder="1" applyAlignment="1">
      <alignment horizontal="center" vertical="center" wrapText="1"/>
    </xf>
    <xf numFmtId="0" fontId="19" fillId="2" borderId="28" xfId="147" applyFont="1" applyFill="1" applyBorder="1" applyAlignment="1">
      <alignment horizontal="center" vertical="center"/>
    </xf>
    <xf numFmtId="0" fontId="19" fillId="2" borderId="57" xfId="147" applyFont="1" applyFill="1" applyBorder="1" applyAlignment="1">
      <alignment horizontal="center" vertical="center"/>
    </xf>
    <xf numFmtId="0" fontId="16" fillId="0" borderId="35" xfId="147" applyFont="1" applyBorder="1" applyAlignment="1">
      <alignment horizontal="center" wrapText="1"/>
    </xf>
    <xf numFmtId="0" fontId="16" fillId="0" borderId="71" xfId="147" applyFont="1" applyBorder="1" applyAlignment="1">
      <alignment horizontal="center" wrapText="1"/>
    </xf>
    <xf numFmtId="165" fontId="18" fillId="2" borderId="5" xfId="147" applyNumberFormat="1" applyFont="1" applyFill="1" applyBorder="1" applyAlignment="1">
      <alignment horizontal="center" vertical="center" wrapText="1"/>
    </xf>
    <xf numFmtId="165" fontId="18" fillId="2" borderId="12" xfId="147" applyNumberFormat="1" applyFont="1" applyFill="1" applyBorder="1" applyAlignment="1">
      <alignment horizontal="center" vertical="center" wrapText="1"/>
    </xf>
    <xf numFmtId="0" fontId="100" fillId="0" borderId="27" xfId="0" applyFont="1" applyBorder="1" applyAlignment="1">
      <alignment horizontal="center" vertical="center"/>
    </xf>
    <xf numFmtId="0" fontId="100" fillId="0" borderId="36" xfId="0" applyFont="1" applyBorder="1" applyAlignment="1">
      <alignment horizontal="center" vertical="center"/>
    </xf>
    <xf numFmtId="0" fontId="100" fillId="0" borderId="20" xfId="0" applyFont="1" applyBorder="1" applyAlignment="1">
      <alignment horizontal="center" vertical="center"/>
    </xf>
    <xf numFmtId="1" fontId="35" fillId="0" borderId="27" xfId="147" applyNumberFormat="1" applyFont="1" applyBorder="1" applyAlignment="1">
      <alignment horizontal="center" wrapText="1"/>
    </xf>
    <xf numFmtId="1" fontId="35" fillId="0" borderId="36" xfId="147" applyNumberFormat="1" applyFont="1" applyBorder="1" applyAlignment="1">
      <alignment horizontal="center" wrapText="1"/>
    </xf>
    <xf numFmtId="1" fontId="35" fillId="0" borderId="20" xfId="147" applyNumberFormat="1" applyFont="1" applyBorder="1" applyAlignment="1">
      <alignment horizontal="center" wrapText="1"/>
    </xf>
    <xf numFmtId="1" fontId="35" fillId="0" borderId="45" xfId="147" applyNumberFormat="1" applyFont="1" applyBorder="1" applyAlignment="1">
      <alignment horizontal="center" vertical="center"/>
    </xf>
    <xf numFmtId="1" fontId="35" fillId="0" borderId="46" xfId="147" applyNumberFormat="1" applyFont="1" applyBorder="1" applyAlignment="1">
      <alignment horizontal="center" vertical="center"/>
    </xf>
    <xf numFmtId="1" fontId="35" fillId="0" borderId="47" xfId="147" applyNumberFormat="1" applyFont="1" applyBorder="1" applyAlignment="1">
      <alignment horizontal="center" vertical="center"/>
    </xf>
    <xf numFmtId="165" fontId="87" fillId="0" borderId="5" xfId="0" applyNumberFormat="1" applyFont="1" applyFill="1" applyBorder="1" applyAlignment="1">
      <alignment horizontal="center" vertical="center" wrapText="1"/>
    </xf>
    <xf numFmtId="165" fontId="87" fillId="0" borderId="12" xfId="0" applyNumberFormat="1" applyFont="1" applyFill="1" applyBorder="1" applyAlignment="1">
      <alignment horizontal="center" vertical="center" wrapText="1"/>
    </xf>
    <xf numFmtId="0" fontId="35" fillId="0" borderId="2" xfId="147" applyFont="1" applyBorder="1" applyAlignment="1">
      <alignment horizontal="center" vertical="center" wrapText="1"/>
    </xf>
    <xf numFmtId="1" fontId="36" fillId="0" borderId="27" xfId="147" applyNumberFormat="1" applyFont="1" applyBorder="1" applyAlignment="1">
      <alignment horizontal="center" vertical="center"/>
    </xf>
    <xf numFmtId="165" fontId="18" fillId="3" borderId="5" xfId="147" applyNumberFormat="1" applyFont="1" applyFill="1" applyBorder="1" applyAlignment="1">
      <alignment horizontal="center" vertical="center" wrapText="1"/>
    </xf>
    <xf numFmtId="165" fontId="18" fillId="3" borderId="12" xfId="147" applyNumberFormat="1" applyFont="1" applyFill="1" applyBorder="1" applyAlignment="1">
      <alignment horizontal="center" vertical="center" wrapText="1"/>
    </xf>
    <xf numFmtId="0" fontId="35" fillId="0" borderId="2" xfId="147" applyFont="1" applyBorder="1" applyAlignment="1">
      <alignment horizontal="center" vertical="center"/>
    </xf>
    <xf numFmtId="0" fontId="35" fillId="2" borderId="13" xfId="147" applyFont="1" applyFill="1" applyBorder="1" applyAlignment="1">
      <alignment horizontal="center" vertical="center"/>
    </xf>
    <xf numFmtId="0" fontId="36" fillId="2" borderId="37" xfId="147" applyFont="1" applyFill="1" applyBorder="1" applyAlignment="1">
      <alignment horizontal="center" vertical="center"/>
    </xf>
    <xf numFmtId="0" fontId="36" fillId="2" borderId="38" xfId="147" applyFont="1" applyFill="1" applyBorder="1" applyAlignment="1">
      <alignment horizontal="center" vertical="center"/>
    </xf>
    <xf numFmtId="1" fontId="36" fillId="0" borderId="45" xfId="147" applyNumberFormat="1" applyFont="1" applyBorder="1" applyAlignment="1">
      <alignment horizontal="center" vertical="center"/>
    </xf>
    <xf numFmtId="1" fontId="36" fillId="0" borderId="46" xfId="147" applyNumberFormat="1" applyFont="1" applyBorder="1" applyAlignment="1">
      <alignment horizontal="center" vertical="center"/>
    </xf>
    <xf numFmtId="1" fontId="36" fillId="0" borderId="47" xfId="147" applyNumberFormat="1" applyFont="1" applyBorder="1" applyAlignment="1">
      <alignment horizontal="center" vertical="center"/>
    </xf>
    <xf numFmtId="1" fontId="35" fillId="2" borderId="40" xfId="147" applyNumberFormat="1" applyFont="1" applyFill="1" applyBorder="1" applyAlignment="1">
      <alignment horizontal="center" vertical="center" wrapText="1"/>
    </xf>
    <xf numFmtId="1" fontId="35" fillId="2" borderId="41" xfId="147" applyNumberFormat="1" applyFont="1" applyFill="1" applyBorder="1" applyAlignment="1">
      <alignment horizontal="center" vertical="center" wrapText="1"/>
    </xf>
    <xf numFmtId="1" fontId="35" fillId="2" borderId="10" xfId="147" applyNumberFormat="1" applyFont="1" applyFill="1" applyBorder="1" applyAlignment="1">
      <alignment horizontal="center" vertical="center" wrapText="1"/>
    </xf>
    <xf numFmtId="0" fontId="35" fillId="44" borderId="27" xfId="147" applyFont="1" applyFill="1" applyBorder="1" applyAlignment="1">
      <alignment horizontal="center" vertical="center" wrapText="1"/>
    </xf>
    <xf numFmtId="0" fontId="35" fillId="44" borderId="36" xfId="147" applyFont="1" applyFill="1" applyBorder="1" applyAlignment="1">
      <alignment horizontal="center" vertical="center" wrapText="1"/>
    </xf>
    <xf numFmtId="0" fontId="35" fillId="44" borderId="20" xfId="147" applyFont="1" applyFill="1" applyBorder="1" applyAlignment="1">
      <alignment horizontal="center" vertical="center" wrapText="1"/>
    </xf>
    <xf numFmtId="1" fontId="36" fillId="2" borderId="27" xfId="147" applyNumberFormat="1" applyFont="1" applyFill="1" applyBorder="1" applyAlignment="1">
      <alignment horizontal="center" vertical="center"/>
    </xf>
    <xf numFmtId="1" fontId="36" fillId="2" borderId="36" xfId="147" applyNumberFormat="1" applyFont="1" applyFill="1" applyBorder="1" applyAlignment="1">
      <alignment horizontal="center" vertical="center"/>
    </xf>
    <xf numFmtId="1" fontId="36" fillId="2" borderId="20" xfId="147" applyNumberFormat="1" applyFont="1" applyFill="1" applyBorder="1" applyAlignment="1">
      <alignment horizontal="center" vertical="center"/>
    </xf>
    <xf numFmtId="0" fontId="36" fillId="0" borderId="37" xfId="147" applyFont="1" applyBorder="1" applyAlignment="1">
      <alignment horizontal="center" vertical="center"/>
    </xf>
    <xf numFmtId="0" fontId="36" fillId="0" borderId="38" xfId="147" applyFont="1" applyBorder="1" applyAlignment="1">
      <alignment horizontal="center" vertical="center"/>
    </xf>
    <xf numFmtId="1" fontId="35" fillId="0" borderId="122" xfId="147" applyNumberFormat="1" applyFont="1" applyFill="1" applyBorder="1" applyAlignment="1">
      <alignment horizontal="center" vertical="center" wrapText="1"/>
    </xf>
    <xf numFmtId="1" fontId="35" fillId="0" borderId="36" xfId="147" applyNumberFormat="1" applyFont="1" applyFill="1" applyBorder="1" applyAlignment="1">
      <alignment horizontal="center" vertical="center" wrapText="1"/>
    </xf>
    <xf numFmtId="1" fontId="35" fillId="0" borderId="123" xfId="147" applyNumberFormat="1" applyFont="1" applyFill="1" applyBorder="1" applyAlignment="1">
      <alignment horizontal="center" vertical="center" wrapText="1"/>
    </xf>
    <xf numFmtId="0" fontId="180" fillId="0" borderId="35" xfId="147" applyFont="1" applyBorder="1" applyAlignment="1">
      <alignment horizontal="center" wrapText="1"/>
    </xf>
    <xf numFmtId="0" fontId="180" fillId="0" borderId="71" xfId="147" applyFont="1" applyBorder="1" applyAlignment="1">
      <alignment horizontal="center" wrapText="1"/>
    </xf>
    <xf numFmtId="1" fontId="35" fillId="42" borderId="27" xfId="147" applyNumberFormat="1" applyFont="1" applyFill="1" applyBorder="1" applyAlignment="1">
      <alignment horizontal="center" vertical="center"/>
    </xf>
    <xf numFmtId="1" fontId="35" fillId="42" borderId="36" xfId="147" applyNumberFormat="1" applyFont="1" applyFill="1" applyBorder="1" applyAlignment="1">
      <alignment horizontal="center" vertical="center"/>
    </xf>
    <xf numFmtId="1" fontId="35" fillId="42" borderId="20" xfId="147" applyNumberFormat="1" applyFont="1" applyFill="1" applyBorder="1" applyAlignment="1">
      <alignment horizontal="center" vertical="center"/>
    </xf>
    <xf numFmtId="171" fontId="18" fillId="42" borderId="5" xfId="147" applyNumberFormat="1" applyFont="1" applyFill="1" applyBorder="1" applyAlignment="1">
      <alignment horizontal="center" vertical="center" wrapText="1"/>
    </xf>
    <xf numFmtId="171" fontId="18" fillId="42" borderId="30" xfId="147" applyNumberFormat="1" applyFont="1" applyFill="1" applyBorder="1" applyAlignment="1">
      <alignment horizontal="center" vertical="center" wrapText="1"/>
    </xf>
    <xf numFmtId="171" fontId="18" fillId="42" borderId="12" xfId="147" applyNumberFormat="1" applyFont="1" applyFill="1" applyBorder="1" applyAlignment="1">
      <alignment horizontal="center" vertical="center" wrapText="1"/>
    </xf>
    <xf numFmtId="1" fontId="35" fillId="42" borderId="27" xfId="147" applyNumberFormat="1" applyFont="1" applyFill="1" applyBorder="1" applyAlignment="1">
      <alignment horizontal="center" vertical="center" wrapText="1"/>
    </xf>
    <xf numFmtId="1" fontId="35" fillId="42" borderId="36" xfId="147" applyNumberFormat="1" applyFont="1" applyFill="1" applyBorder="1" applyAlignment="1">
      <alignment horizontal="center" vertical="center" wrapText="1"/>
    </xf>
    <xf numFmtId="1" fontId="35" fillId="42" borderId="20" xfId="147" applyNumberFormat="1" applyFont="1" applyFill="1" applyBorder="1" applyAlignment="1">
      <alignment horizontal="center" vertical="center" wrapText="1"/>
    </xf>
    <xf numFmtId="0" fontId="19" fillId="0" borderId="27" xfId="147" applyFont="1" applyBorder="1" applyAlignment="1">
      <alignment horizontal="center" vertical="center" wrapText="1"/>
    </xf>
    <xf numFmtId="0" fontId="19" fillId="0" borderId="36" xfId="147" applyFont="1" applyBorder="1" applyAlignment="1">
      <alignment horizontal="center" vertical="center" wrapText="1"/>
    </xf>
    <xf numFmtId="0" fontId="19" fillId="0" borderId="20" xfId="147" applyFont="1" applyBorder="1" applyAlignment="1">
      <alignment horizontal="center" vertical="center" wrapText="1"/>
    </xf>
    <xf numFmtId="0" fontId="35" fillId="2" borderId="27" xfId="147" applyFont="1" applyFill="1" applyBorder="1" applyAlignment="1">
      <alignment horizontal="center" vertical="center"/>
    </xf>
    <xf numFmtId="0" fontId="35" fillId="2" borderId="36" xfId="147" applyFont="1" applyFill="1" applyBorder="1" applyAlignment="1">
      <alignment horizontal="center" vertical="center"/>
    </xf>
    <xf numFmtId="0" fontId="35" fillId="2" borderId="20" xfId="147" applyFont="1" applyFill="1" applyBorder="1" applyAlignment="1">
      <alignment horizontal="center" vertical="center"/>
    </xf>
    <xf numFmtId="0" fontId="36" fillId="0" borderId="27" xfId="147" applyFont="1" applyBorder="1" applyAlignment="1">
      <alignment horizontal="center" vertical="center"/>
    </xf>
    <xf numFmtId="165" fontId="18" fillId="3" borderId="30" xfId="147" applyNumberFormat="1" applyFont="1" applyFill="1" applyBorder="1" applyAlignment="1">
      <alignment horizontal="center" vertical="center" wrapText="1"/>
    </xf>
    <xf numFmtId="0" fontId="17" fillId="0" borderId="6" xfId="147" applyFont="1" applyBorder="1" applyAlignment="1">
      <alignment horizontal="center" vertical="center"/>
    </xf>
    <xf numFmtId="0" fontId="17" fillId="0" borderId="31" xfId="147" applyFont="1" applyBorder="1" applyAlignment="1">
      <alignment horizontal="center" vertical="center"/>
    </xf>
    <xf numFmtId="0" fontId="17" fillId="0" borderId="13" xfId="147" applyFont="1" applyBorder="1" applyAlignment="1">
      <alignment horizontal="center" vertical="center"/>
    </xf>
    <xf numFmtId="0" fontId="35" fillId="3" borderId="27" xfId="147" applyFont="1" applyFill="1" applyBorder="1" applyAlignment="1">
      <alignment horizontal="center" vertical="center"/>
    </xf>
    <xf numFmtId="0" fontId="35" fillId="3" borderId="20" xfId="147" applyFont="1" applyFill="1" applyBorder="1" applyAlignment="1">
      <alignment horizontal="center" vertical="center"/>
    </xf>
    <xf numFmtId="0" fontId="36" fillId="0" borderId="36" xfId="147" applyFont="1" applyBorder="1" applyAlignment="1">
      <alignment horizontal="center" vertical="center"/>
    </xf>
    <xf numFmtId="0" fontId="36" fillId="0" borderId="20" xfId="147" applyFont="1" applyBorder="1" applyAlignment="1">
      <alignment horizontal="center" vertical="center"/>
    </xf>
    <xf numFmtId="0" fontId="35" fillId="0" borderId="15" xfId="147" applyFont="1" applyBorder="1" applyAlignment="1">
      <alignment horizontal="center" vertical="center"/>
    </xf>
    <xf numFmtId="0" fontId="103" fillId="0" borderId="27" xfId="147" applyFont="1" applyBorder="1" applyAlignment="1">
      <alignment horizontal="center" vertical="center"/>
    </xf>
    <xf numFmtId="0" fontId="103" fillId="0" borderId="36" xfId="147" applyFont="1" applyBorder="1" applyAlignment="1">
      <alignment horizontal="center" vertical="center"/>
    </xf>
    <xf numFmtId="0" fontId="103" fillId="0" borderId="20" xfId="147" applyFont="1" applyBorder="1" applyAlignment="1">
      <alignment horizontal="center" vertical="center"/>
    </xf>
    <xf numFmtId="1" fontId="104" fillId="0" borderId="27" xfId="147" applyNumberFormat="1" applyFont="1" applyBorder="1" applyAlignment="1">
      <alignment horizontal="center" vertical="center"/>
    </xf>
    <xf numFmtId="1" fontId="104" fillId="0" borderId="36" xfId="147" applyNumberFormat="1" applyFont="1" applyBorder="1" applyAlignment="1">
      <alignment horizontal="center" vertical="center"/>
    </xf>
    <xf numFmtId="1" fontId="104" fillId="0" borderId="20" xfId="147" applyNumberFormat="1" applyFont="1" applyBorder="1" applyAlignment="1">
      <alignment horizontal="center" vertical="center"/>
    </xf>
    <xf numFmtId="1" fontId="38" fillId="0" borderId="27" xfId="147" applyNumberFormat="1" applyFont="1" applyBorder="1" applyAlignment="1">
      <alignment horizontal="center" vertical="center"/>
    </xf>
    <xf numFmtId="1" fontId="38" fillId="0" borderId="36" xfId="147" applyNumberFormat="1" applyFont="1" applyBorder="1" applyAlignment="1">
      <alignment horizontal="center" vertical="center"/>
    </xf>
    <xf numFmtId="1" fontId="38" fillId="0" borderId="20" xfId="147" applyNumberFormat="1" applyFont="1" applyBorder="1" applyAlignment="1">
      <alignment horizontal="center" vertical="center"/>
    </xf>
    <xf numFmtId="0" fontId="35" fillId="0" borderId="71" xfId="147" applyFont="1" applyBorder="1" applyAlignment="1">
      <alignment horizontal="center" vertical="center"/>
    </xf>
    <xf numFmtId="0" fontId="35" fillId="44" borderId="27" xfId="147" applyNumberFormat="1" applyFont="1" applyFill="1" applyBorder="1" applyAlignment="1">
      <alignment horizontal="center" vertical="center" wrapText="1"/>
    </xf>
    <xf numFmtId="0" fontId="35" fillId="44" borderId="36" xfId="147" applyNumberFormat="1" applyFont="1" applyFill="1" applyBorder="1" applyAlignment="1">
      <alignment horizontal="center" vertical="center" wrapText="1"/>
    </xf>
    <xf numFmtId="0" fontId="35" fillId="44" borderId="20" xfId="147" applyNumberFormat="1" applyFont="1" applyFill="1" applyBorder="1" applyAlignment="1">
      <alignment horizontal="center" vertical="center" wrapText="1"/>
    </xf>
    <xf numFmtId="15" fontId="19" fillId="8" borderId="75" xfId="147" applyNumberFormat="1" applyFont="1" applyFill="1" applyBorder="1" applyAlignment="1">
      <alignment horizontal="left" vertical="center" wrapText="1"/>
    </xf>
    <xf numFmtId="15" fontId="19" fillId="8" borderId="10" xfId="147" applyNumberFormat="1" applyFont="1" applyFill="1" applyBorder="1" applyAlignment="1">
      <alignment horizontal="left" vertical="center" wrapText="1"/>
    </xf>
    <xf numFmtId="0" fontId="35" fillId="0" borderId="40" xfId="147" applyFont="1" applyBorder="1" applyAlignment="1">
      <alignment horizontal="center" vertical="center"/>
    </xf>
    <xf numFmtId="0" fontId="35" fillId="0" borderId="41" xfId="147" applyFont="1" applyBorder="1" applyAlignment="1">
      <alignment horizontal="center" vertical="center"/>
    </xf>
    <xf numFmtId="0" fontId="35" fillId="0" borderId="74" xfId="147" applyFont="1" applyBorder="1" applyAlignment="1">
      <alignment horizontal="center" vertical="center"/>
    </xf>
    <xf numFmtId="0" fontId="36" fillId="35" borderId="0" xfId="147" applyFont="1" applyFill="1" applyBorder="1" applyAlignment="1">
      <alignment horizontal="center" vertical="center" wrapText="1"/>
    </xf>
    <xf numFmtId="0" fontId="19" fillId="35" borderId="0" xfId="147" applyFont="1" applyFill="1" applyBorder="1" applyAlignment="1">
      <alignment horizontal="center" vertical="center"/>
    </xf>
    <xf numFmtId="15" fontId="19" fillId="8" borderId="73" xfId="147" applyNumberFormat="1" applyFont="1" applyFill="1" applyBorder="1" applyAlignment="1">
      <alignment horizontal="left" vertical="center" wrapText="1"/>
    </xf>
    <xf numFmtId="15" fontId="19" fillId="8" borderId="47" xfId="147" applyNumberFormat="1" applyFont="1" applyFill="1" applyBorder="1" applyAlignment="1">
      <alignment horizontal="left" vertical="center" wrapText="1"/>
    </xf>
    <xf numFmtId="0" fontId="35" fillId="0" borderId="45" xfId="147" applyFont="1" applyBorder="1" applyAlignment="1">
      <alignment horizontal="center" vertical="center"/>
    </xf>
    <xf numFmtId="0" fontId="35" fillId="0" borderId="46" xfId="147" applyFont="1" applyBorder="1" applyAlignment="1">
      <alignment horizontal="center" vertical="center"/>
    </xf>
    <xf numFmtId="0" fontId="35" fillId="0" borderId="72" xfId="147" applyFont="1" applyBorder="1" applyAlignment="1">
      <alignment horizontal="center" vertical="center"/>
    </xf>
    <xf numFmtId="15" fontId="19" fillId="8" borderId="39" xfId="147" applyNumberFormat="1" applyFont="1" applyFill="1" applyBorder="1" applyAlignment="1">
      <alignment horizontal="left" vertical="center" wrapText="1"/>
    </xf>
    <xf numFmtId="15" fontId="19" fillId="8" borderId="20" xfId="147" applyNumberFormat="1" applyFont="1" applyFill="1" applyBorder="1" applyAlignment="1">
      <alignment horizontal="left" vertical="center" wrapText="1"/>
    </xf>
    <xf numFmtId="0" fontId="35" fillId="0" borderId="60" xfId="147" applyFont="1" applyBorder="1" applyAlignment="1">
      <alignment horizontal="center" vertical="center"/>
    </xf>
    <xf numFmtId="165" fontId="18" fillId="44" borderId="5" xfId="147" applyNumberFormat="1" applyFont="1" applyFill="1" applyBorder="1" applyAlignment="1">
      <alignment horizontal="center" vertical="center" wrapText="1"/>
    </xf>
    <xf numFmtId="165" fontId="18" fillId="44" borderId="30" xfId="147" applyNumberFormat="1" applyFont="1" applyFill="1" applyBorder="1" applyAlignment="1">
      <alignment horizontal="center" vertical="center" wrapText="1"/>
    </xf>
    <xf numFmtId="165" fontId="18" fillId="44" borderId="12" xfId="147" applyNumberFormat="1" applyFont="1" applyFill="1" applyBorder="1" applyAlignment="1">
      <alignment horizontal="center" vertical="center" wrapText="1"/>
    </xf>
    <xf numFmtId="0" fontId="37" fillId="44" borderId="2" xfId="147" applyFont="1" applyFill="1" applyBorder="1" applyAlignment="1">
      <alignment horizontal="center" vertical="center" wrapText="1"/>
    </xf>
    <xf numFmtId="0" fontId="37" fillId="0" borderId="27" xfId="147" applyFont="1" applyBorder="1" applyAlignment="1">
      <alignment horizontal="center" vertical="center"/>
    </xf>
    <xf numFmtId="0" fontId="37" fillId="0" borderId="36" xfId="147" applyFont="1" applyBorder="1" applyAlignment="1">
      <alignment horizontal="center" vertical="center"/>
    </xf>
    <xf numFmtId="0" fontId="37" fillId="0" borderId="20" xfId="147" applyFont="1" applyBorder="1" applyAlignment="1">
      <alignment horizontal="center" vertical="center"/>
    </xf>
    <xf numFmtId="0" fontId="37" fillId="0" borderId="27" xfId="147" applyFont="1" applyBorder="1" applyAlignment="1">
      <alignment horizontal="center" vertical="center" wrapText="1"/>
    </xf>
    <xf numFmtId="0" fontId="37" fillId="0" borderId="36" xfId="147" applyFont="1" applyBorder="1" applyAlignment="1">
      <alignment horizontal="center" vertical="center" wrapText="1"/>
    </xf>
    <xf numFmtId="0" fontId="37" fillId="0" borderId="20" xfId="147" applyFont="1" applyBorder="1" applyAlignment="1">
      <alignment horizontal="center" vertical="center" wrapText="1"/>
    </xf>
    <xf numFmtId="15" fontId="36" fillId="3" borderId="22" xfId="147" applyNumberFormat="1" applyFont="1" applyFill="1" applyBorder="1" applyAlignment="1">
      <alignment horizontal="left" vertical="center" wrapText="1"/>
    </xf>
    <xf numFmtId="15" fontId="19" fillId="8" borderId="33" xfId="147" applyNumberFormat="1" applyFont="1" applyFill="1" applyBorder="1" applyAlignment="1">
      <alignment horizontal="left" vertical="center" wrapText="1"/>
    </xf>
    <xf numFmtId="15" fontId="19" fillId="8" borderId="34" xfId="147" applyNumberFormat="1" applyFont="1" applyFill="1" applyBorder="1" applyAlignment="1">
      <alignment horizontal="left" vertical="center" wrapText="1"/>
    </xf>
    <xf numFmtId="165" fontId="18" fillId="0" borderId="47" xfId="147" applyNumberFormat="1" applyFont="1" applyBorder="1" applyAlignment="1">
      <alignment horizontal="center" vertical="center" wrapText="1"/>
    </xf>
    <xf numFmtId="165" fontId="18" fillId="0" borderId="38" xfId="147" applyNumberFormat="1" applyFont="1" applyBorder="1" applyAlignment="1">
      <alignment horizontal="center" vertical="center" wrapText="1"/>
    </xf>
    <xf numFmtId="165" fontId="18" fillId="0" borderId="29" xfId="147" applyNumberFormat="1" applyFont="1" applyBorder="1" applyAlignment="1">
      <alignment horizontal="center" vertical="center" wrapText="1"/>
    </xf>
    <xf numFmtId="0" fontId="38" fillId="0" borderId="27" xfId="147" applyFont="1" applyBorder="1" applyAlignment="1">
      <alignment horizontal="center" vertical="center" wrapText="1"/>
    </xf>
    <xf numFmtId="0" fontId="38" fillId="0" borderId="36" xfId="147" applyFont="1" applyBorder="1" applyAlignment="1">
      <alignment horizontal="center" vertical="center" wrapText="1"/>
    </xf>
    <xf numFmtId="0" fontId="38" fillId="0" borderId="20" xfId="147" applyFont="1" applyBorder="1" applyAlignment="1">
      <alignment horizontal="center" vertical="center" wrapText="1"/>
    </xf>
    <xf numFmtId="0" fontId="35" fillId="42" borderId="27" xfId="147" applyFont="1" applyFill="1" applyBorder="1" applyAlignment="1">
      <alignment horizontal="center" vertical="center" wrapText="1"/>
    </xf>
    <xf numFmtId="0" fontId="35" fillId="42" borderId="36" xfId="147" applyFont="1" applyFill="1" applyBorder="1" applyAlignment="1">
      <alignment horizontal="center" vertical="center" wrapText="1"/>
    </xf>
    <xf numFmtId="0" fontId="35" fillId="42" borderId="20" xfId="147" applyFont="1" applyFill="1" applyBorder="1" applyAlignment="1">
      <alignment horizontal="center" vertical="center" wrapText="1"/>
    </xf>
    <xf numFmtId="165" fontId="18" fillId="2" borderId="30" xfId="147" applyNumberFormat="1" applyFont="1" applyFill="1" applyBorder="1" applyAlignment="1">
      <alignment horizontal="center" vertical="center" wrapText="1"/>
    </xf>
    <xf numFmtId="0" fontId="17" fillId="0" borderId="27" xfId="147" applyFont="1" applyBorder="1" applyAlignment="1">
      <alignment horizontal="center" vertical="center"/>
    </xf>
    <xf numFmtId="0" fontId="17" fillId="0" borderId="20" xfId="147" applyFont="1" applyBorder="1" applyAlignment="1">
      <alignment horizontal="center" vertical="center"/>
    </xf>
    <xf numFmtId="1" fontId="110" fillId="0" borderId="27" xfId="147" applyNumberFormat="1" applyFont="1" applyBorder="1" applyAlignment="1">
      <alignment horizontal="center" vertical="center"/>
    </xf>
    <xf numFmtId="1" fontId="38" fillId="0" borderId="27" xfId="147" applyNumberFormat="1" applyFont="1" applyBorder="1" applyAlignment="1">
      <alignment horizontal="center" vertical="center" wrapText="1"/>
    </xf>
    <xf numFmtId="1" fontId="38" fillId="0" borderId="36" xfId="147" applyNumberFormat="1" applyFont="1" applyBorder="1" applyAlignment="1">
      <alignment horizontal="center" vertical="center" wrapText="1"/>
    </xf>
    <xf numFmtId="1" fontId="38" fillId="0" borderId="20" xfId="147" applyNumberFormat="1" applyFont="1" applyBorder="1" applyAlignment="1">
      <alignment horizontal="center" vertical="center" wrapText="1"/>
    </xf>
    <xf numFmtId="1" fontId="35" fillId="3" borderId="27" xfId="147" applyNumberFormat="1" applyFont="1" applyFill="1" applyBorder="1" applyAlignment="1">
      <alignment horizontal="center" vertical="center" wrapText="1"/>
    </xf>
    <xf numFmtId="1" fontId="35" fillId="2" borderId="27" xfId="147" applyNumberFormat="1" applyFont="1" applyFill="1" applyBorder="1" applyAlignment="1">
      <alignment horizontal="center" vertical="center"/>
    </xf>
    <xf numFmtId="1" fontId="35" fillId="2" borderId="36" xfId="147" applyNumberFormat="1" applyFont="1" applyFill="1" applyBorder="1" applyAlignment="1">
      <alignment horizontal="center" vertical="center"/>
    </xf>
    <xf numFmtId="1" fontId="35" fillId="2" borderId="20" xfId="147" applyNumberFormat="1" applyFont="1" applyFill="1" applyBorder="1" applyAlignment="1">
      <alignment horizontal="center" vertical="center"/>
    </xf>
    <xf numFmtId="1" fontId="35" fillId="3" borderId="36" xfId="147" applyNumberFormat="1" applyFont="1" applyFill="1" applyBorder="1" applyAlignment="1">
      <alignment horizontal="center" vertical="center" wrapText="1"/>
    </xf>
    <xf numFmtId="1" fontId="35" fillId="3" borderId="20" xfId="147" applyNumberFormat="1" applyFont="1" applyFill="1" applyBorder="1" applyAlignment="1">
      <alignment horizontal="center" vertical="center" wrapText="1"/>
    </xf>
    <xf numFmtId="0" fontId="35" fillId="44" borderId="122" xfId="147" applyFont="1" applyFill="1" applyBorder="1" applyAlignment="1">
      <alignment horizontal="left" vertical="center" wrapText="1"/>
    </xf>
    <xf numFmtId="0" fontId="35" fillId="44" borderId="36" xfId="147" applyFont="1" applyFill="1" applyBorder="1" applyAlignment="1">
      <alignment horizontal="left" vertical="center" wrapText="1"/>
    </xf>
    <xf numFmtId="0" fontId="35" fillId="44" borderId="123" xfId="147" applyFont="1" applyFill="1" applyBorder="1" applyAlignment="1">
      <alignment horizontal="left" vertical="center" wrapText="1"/>
    </xf>
    <xf numFmtId="0" fontId="247" fillId="44" borderId="6" xfId="147" applyFont="1" applyFill="1" applyBorder="1" applyAlignment="1">
      <alignment horizontal="center" vertical="center" wrapText="1"/>
    </xf>
    <xf numFmtId="0" fontId="247" fillId="44" borderId="13" xfId="147" applyFont="1" applyFill="1" applyBorder="1" applyAlignment="1">
      <alignment horizontal="center" vertical="center" wrapText="1"/>
    </xf>
    <xf numFmtId="0" fontId="166" fillId="44" borderId="45" xfId="147" applyFont="1" applyFill="1" applyBorder="1" applyAlignment="1">
      <alignment horizontal="center" vertical="center" wrapText="1"/>
    </xf>
    <xf numFmtId="0" fontId="166" fillId="44" borderId="48" xfId="147" applyFont="1" applyFill="1" applyBorder="1" applyAlignment="1">
      <alignment horizontal="center" vertical="center" wrapText="1"/>
    </xf>
    <xf numFmtId="165" fontId="18" fillId="42" borderId="5" xfId="147" applyNumberFormat="1" applyFont="1" applyFill="1" applyBorder="1" applyAlignment="1">
      <alignment horizontal="center" vertical="center" wrapText="1"/>
    </xf>
    <xf numFmtId="165" fontId="18" fillId="42" borderId="30" xfId="147" applyNumberFormat="1" applyFont="1" applyFill="1" applyBorder="1" applyAlignment="1">
      <alignment horizontal="center" vertical="center" wrapText="1"/>
    </xf>
    <xf numFmtId="165" fontId="18" fillId="42" borderId="12" xfId="147" applyNumberFormat="1" applyFont="1" applyFill="1" applyBorder="1" applyAlignment="1">
      <alignment horizontal="center" vertical="center" wrapText="1"/>
    </xf>
    <xf numFmtId="165" fontId="87" fillId="0" borderId="5" xfId="0" applyNumberFormat="1" applyFont="1" applyBorder="1" applyAlignment="1">
      <alignment horizontal="center" vertical="center" wrapText="1"/>
    </xf>
    <xf numFmtId="165" fontId="87" fillId="0" borderId="12" xfId="0" applyNumberFormat="1" applyFont="1" applyBorder="1" applyAlignment="1">
      <alignment horizontal="center" vertical="center" wrapText="1"/>
    </xf>
    <xf numFmtId="1" fontId="35" fillId="44" borderId="45" xfId="147" applyNumberFormat="1" applyFont="1" applyFill="1" applyBorder="1" applyAlignment="1">
      <alignment horizontal="center" vertical="center" wrapText="1"/>
    </xf>
    <xf numFmtId="1" fontId="35" fillId="44" borderId="46" xfId="147" applyNumberFormat="1" applyFont="1" applyFill="1" applyBorder="1" applyAlignment="1">
      <alignment horizontal="center" vertical="center"/>
    </xf>
    <xf numFmtId="1" fontId="35" fillId="44" borderId="47" xfId="147" applyNumberFormat="1" applyFont="1" applyFill="1" applyBorder="1" applyAlignment="1">
      <alignment horizontal="center" vertical="center"/>
    </xf>
    <xf numFmtId="1" fontId="35" fillId="44" borderId="40" xfId="147" applyNumberFormat="1" applyFont="1" applyFill="1" applyBorder="1" applyAlignment="1">
      <alignment horizontal="center" vertical="center" wrapText="1"/>
    </xf>
    <xf numFmtId="1" fontId="35" fillId="44" borderId="41" xfId="147" applyNumberFormat="1" applyFont="1" applyFill="1" applyBorder="1" applyAlignment="1">
      <alignment horizontal="center" vertical="center" wrapText="1"/>
    </xf>
    <xf numFmtId="1" fontId="35" fillId="44" borderId="10" xfId="147" applyNumberFormat="1" applyFont="1" applyFill="1" applyBorder="1" applyAlignment="1">
      <alignment horizontal="center" vertical="center" wrapText="1"/>
    </xf>
    <xf numFmtId="15" fontId="26" fillId="2" borderId="58" xfId="147" applyNumberFormat="1" applyFont="1" applyFill="1" applyBorder="1" applyAlignment="1">
      <alignment horizontal="center" vertical="center"/>
    </xf>
    <xf numFmtId="15" fontId="26" fillId="2" borderId="49" xfId="147" applyNumberFormat="1" applyFont="1" applyFill="1" applyBorder="1" applyAlignment="1">
      <alignment horizontal="center" vertical="center"/>
    </xf>
    <xf numFmtId="15" fontId="26" fillId="2" borderId="59" xfId="147" applyNumberFormat="1" applyFont="1" applyFill="1" applyBorder="1" applyAlignment="1">
      <alignment horizontal="center" vertical="center"/>
    </xf>
    <xf numFmtId="0" fontId="35" fillId="0" borderId="48" xfId="147" applyFont="1" applyBorder="1" applyAlignment="1">
      <alignment horizontal="center" vertical="center"/>
    </xf>
    <xf numFmtId="0" fontId="35" fillId="0" borderId="49" xfId="147" applyFont="1" applyBorder="1" applyAlignment="1">
      <alignment horizontal="center" vertical="center"/>
    </xf>
    <xf numFmtId="0" fontId="35" fillId="0" borderId="29" xfId="147" applyFont="1" applyBorder="1" applyAlignment="1">
      <alignment horizontal="center" vertical="center"/>
    </xf>
    <xf numFmtId="0" fontId="35" fillId="0" borderId="60" xfId="147" applyFont="1" applyBorder="1" applyAlignment="1">
      <alignment horizontal="center" vertical="center" wrapText="1"/>
    </xf>
    <xf numFmtId="0" fontId="35" fillId="44" borderId="122" xfId="147" applyFont="1" applyFill="1" applyBorder="1" applyAlignment="1">
      <alignment horizontal="center" vertical="center" wrapText="1"/>
    </xf>
    <xf numFmtId="0" fontId="35" fillId="44" borderId="36" xfId="147" applyFont="1" applyFill="1" applyBorder="1" applyAlignment="1">
      <alignment horizontal="center" vertical="center"/>
    </xf>
    <xf numFmtId="0" fontId="35" fillId="44" borderId="123" xfId="147" applyFont="1" applyFill="1" applyBorder="1" applyAlignment="1">
      <alignment horizontal="center" vertical="center"/>
    </xf>
    <xf numFmtId="1" fontId="35" fillId="44" borderId="45" xfId="147" applyNumberFormat="1" applyFont="1" applyFill="1" applyBorder="1" applyAlignment="1">
      <alignment horizontal="center" vertical="center"/>
    </xf>
    <xf numFmtId="1" fontId="209" fillId="42" borderId="27" xfId="147" applyNumberFormat="1" applyFont="1" applyFill="1" applyBorder="1" applyAlignment="1">
      <alignment horizontal="center" vertical="center" wrapText="1"/>
    </xf>
    <xf numFmtId="0" fontId="35" fillId="0" borderId="10" xfId="147" applyFont="1" applyBorder="1" applyAlignment="1">
      <alignment horizontal="center" vertical="center"/>
    </xf>
    <xf numFmtId="15" fontId="113" fillId="3" borderId="22" xfId="147" applyNumberFormat="1" applyFont="1" applyFill="1" applyBorder="1" applyAlignment="1">
      <alignment horizontal="left" vertical="center" wrapText="1"/>
    </xf>
    <xf numFmtId="0" fontId="37" fillId="0" borderId="2" xfId="147" applyFont="1" applyBorder="1" applyAlignment="1">
      <alignment horizontal="center" vertical="center" wrapText="1"/>
    </xf>
    <xf numFmtId="0" fontId="36" fillId="2" borderId="50" xfId="147" applyFont="1" applyFill="1" applyBorder="1" applyAlignment="1">
      <alignment horizontal="center" vertical="center"/>
    </xf>
    <xf numFmtId="0" fontId="36" fillId="2" borderId="51" xfId="147" applyFont="1" applyFill="1" applyBorder="1" applyAlignment="1">
      <alignment horizontal="center" vertical="center"/>
    </xf>
    <xf numFmtId="1" fontId="35" fillId="3" borderId="40" xfId="147" applyNumberFormat="1" applyFont="1" applyFill="1" applyBorder="1" applyAlignment="1">
      <alignment horizontal="center" vertical="center"/>
    </xf>
    <xf numFmtId="1" fontId="35" fillId="3" borderId="41" xfId="147" applyNumberFormat="1" applyFont="1" applyFill="1" applyBorder="1" applyAlignment="1">
      <alignment horizontal="center" vertical="center"/>
    </xf>
    <xf numFmtId="1" fontId="35" fillId="3" borderId="10" xfId="147" applyNumberFormat="1" applyFont="1" applyFill="1" applyBorder="1" applyAlignment="1">
      <alignment horizontal="center" vertical="center"/>
    </xf>
    <xf numFmtId="1" fontId="35" fillId="2" borderId="45" xfId="147" applyNumberFormat="1" applyFont="1" applyFill="1" applyBorder="1" applyAlignment="1">
      <alignment horizontal="center" vertical="center"/>
    </xf>
    <xf numFmtId="1" fontId="35" fillId="2" borderId="46" xfId="147" applyNumberFormat="1" applyFont="1" applyFill="1" applyBorder="1" applyAlignment="1">
      <alignment horizontal="center" vertical="center"/>
    </xf>
    <xf numFmtId="1" fontId="35" fillId="2" borderId="47" xfId="147" applyNumberFormat="1" applyFont="1" applyFill="1" applyBorder="1" applyAlignment="1">
      <alignment horizontal="center" vertical="center"/>
    </xf>
    <xf numFmtId="1" fontId="109" fillId="0" borderId="27" xfId="147" applyNumberFormat="1" applyFont="1" applyBorder="1" applyAlignment="1">
      <alignment horizontal="center" vertical="center"/>
    </xf>
    <xf numFmtId="1" fontId="109" fillId="0" borderId="36" xfId="147" applyNumberFormat="1" applyFont="1" applyBorder="1" applyAlignment="1">
      <alignment horizontal="center" vertical="center"/>
    </xf>
    <xf numFmtId="1" fontId="109" fillId="0" borderId="20" xfId="147" applyNumberFormat="1" applyFont="1" applyBorder="1" applyAlignment="1">
      <alignment horizontal="center" vertical="center"/>
    </xf>
    <xf numFmtId="1" fontId="35" fillId="2" borderId="35" xfId="147" applyNumberFormat="1" applyFont="1" applyFill="1" applyBorder="1" applyAlignment="1">
      <alignment horizontal="center" vertical="center"/>
    </xf>
    <xf numFmtId="1" fontId="35" fillId="2" borderId="32" xfId="147" applyNumberFormat="1" applyFont="1" applyFill="1" applyBorder="1" applyAlignment="1">
      <alignment horizontal="center" vertical="center"/>
    </xf>
    <xf numFmtId="1" fontId="35" fillId="2" borderId="34" xfId="147" applyNumberFormat="1" applyFont="1" applyFill="1" applyBorder="1" applyAlignment="1">
      <alignment horizontal="center" vertical="center"/>
    </xf>
    <xf numFmtId="165" fontId="18" fillId="32" borderId="5" xfId="147" applyNumberFormat="1" applyFont="1" applyFill="1" applyBorder="1" applyAlignment="1">
      <alignment horizontal="center" vertical="center" wrapText="1"/>
    </xf>
    <xf numFmtId="165" fontId="18" fillId="32" borderId="12" xfId="147" applyNumberFormat="1" applyFont="1" applyFill="1" applyBorder="1" applyAlignment="1">
      <alignment horizontal="center" vertical="center" wrapText="1"/>
    </xf>
    <xf numFmtId="1" fontId="209" fillId="0" borderId="122" xfId="147" applyNumberFormat="1" applyFont="1" applyBorder="1" applyAlignment="1">
      <alignment horizontal="center" vertical="center" wrapText="1"/>
    </xf>
    <xf numFmtId="0" fontId="35" fillId="42" borderId="122" xfId="147" applyFont="1" applyFill="1" applyBorder="1" applyAlignment="1">
      <alignment horizontal="center" vertical="center" wrapText="1"/>
    </xf>
    <xf numFmtId="0" fontId="35" fillId="42" borderId="123" xfId="147" applyFont="1" applyFill="1" applyBorder="1" applyAlignment="1">
      <alignment horizontal="center" vertical="center" wrapText="1"/>
    </xf>
    <xf numFmtId="1" fontId="35" fillId="44" borderId="122" xfId="147" applyNumberFormat="1" applyFont="1" applyFill="1" applyBorder="1" applyAlignment="1">
      <alignment horizontal="center" vertical="center" wrapText="1"/>
    </xf>
    <xf numFmtId="0" fontId="35" fillId="3" borderId="40" xfId="147" applyFont="1" applyFill="1" applyBorder="1" applyAlignment="1">
      <alignment horizontal="center" vertical="center" wrapText="1"/>
    </xf>
    <xf numFmtId="0" fontId="35" fillId="3" borderId="41" xfId="147" applyFont="1" applyFill="1" applyBorder="1" applyAlignment="1">
      <alignment horizontal="center" vertical="center" wrapText="1"/>
    </xf>
    <xf numFmtId="0" fontId="35" fillId="3" borderId="10" xfId="147" applyFont="1" applyFill="1" applyBorder="1" applyAlignment="1">
      <alignment horizontal="center" vertical="center" wrapText="1"/>
    </xf>
    <xf numFmtId="1" fontId="35" fillId="0" borderId="27" xfId="147" applyNumberFormat="1" applyFont="1" applyFill="1" applyBorder="1" applyAlignment="1">
      <alignment horizontal="center" vertical="center" wrapText="1"/>
    </xf>
    <xf numFmtId="1" fontId="35" fillId="0" borderId="20" xfId="147" applyNumberFormat="1" applyFont="1" applyFill="1" applyBorder="1" applyAlignment="1">
      <alignment horizontal="center" vertical="center" wrapText="1"/>
    </xf>
    <xf numFmtId="0" fontId="35" fillId="44" borderId="20" xfId="147" applyFont="1" applyFill="1" applyBorder="1" applyAlignment="1">
      <alignment horizontal="center" vertical="center"/>
    </xf>
    <xf numFmtId="1" fontId="209" fillId="44" borderId="27" xfId="147" applyNumberFormat="1" applyFont="1" applyFill="1" applyBorder="1" applyAlignment="1">
      <alignment horizontal="center" vertical="center" wrapText="1"/>
    </xf>
    <xf numFmtId="0" fontId="16" fillId="8" borderId="27" xfId="147" applyFont="1" applyFill="1" applyBorder="1" applyAlignment="1">
      <alignment horizontal="center" vertical="center" wrapText="1"/>
    </xf>
    <xf numFmtId="0" fontId="16" fillId="8" borderId="60" xfId="147" applyFont="1" applyFill="1" applyBorder="1" applyAlignment="1">
      <alignment horizontal="center" vertical="center" wrapText="1"/>
    </xf>
    <xf numFmtId="0" fontId="211" fillId="0" borderId="35" xfId="147" applyFont="1" applyBorder="1" applyAlignment="1">
      <alignment horizontal="center" vertical="center" wrapText="1"/>
    </xf>
    <xf numFmtId="0" fontId="180" fillId="0" borderId="71" xfId="147" applyFont="1" applyBorder="1" applyAlignment="1">
      <alignment horizontal="center" vertical="center" wrapText="1"/>
    </xf>
    <xf numFmtId="0" fontId="36" fillId="2" borderId="83" xfId="147" applyFont="1" applyFill="1" applyBorder="1" applyAlignment="1">
      <alignment horizontal="center" vertical="center"/>
    </xf>
    <xf numFmtId="0" fontId="36" fillId="2" borderId="85" xfId="147" applyFont="1" applyFill="1" applyBorder="1" applyAlignment="1">
      <alignment horizontal="center" vertical="center"/>
    </xf>
    <xf numFmtId="0" fontId="19" fillId="0" borderId="27" xfId="147" applyFont="1" applyBorder="1" applyAlignment="1">
      <alignment horizontal="center" vertical="center"/>
    </xf>
    <xf numFmtId="0" fontId="19" fillId="0" borderId="20" xfId="147" applyFont="1" applyBorder="1" applyAlignment="1">
      <alignment horizontal="center" vertical="center"/>
    </xf>
    <xf numFmtId="1" fontId="35" fillId="3" borderId="122" xfId="147" applyNumberFormat="1" applyFont="1" applyFill="1" applyBorder="1" applyAlignment="1">
      <alignment horizontal="center" vertical="top" wrapText="1"/>
    </xf>
    <xf numFmtId="1" fontId="35" fillId="3" borderId="36" xfId="147" applyNumberFormat="1" applyFont="1" applyFill="1" applyBorder="1" applyAlignment="1">
      <alignment horizontal="center" vertical="top"/>
    </xf>
    <xf numFmtId="1" fontId="35" fillId="44" borderId="122" xfId="147" applyNumberFormat="1" applyFont="1" applyFill="1" applyBorder="1" applyAlignment="1">
      <alignment horizontal="center" vertical="top" wrapText="1"/>
    </xf>
    <xf numFmtId="1" fontId="35" fillId="44" borderId="36" xfId="147" applyNumberFormat="1" applyFont="1" applyFill="1" applyBorder="1" applyAlignment="1">
      <alignment horizontal="center" vertical="top"/>
    </xf>
    <xf numFmtId="165" fontId="18" fillId="2" borderId="5" xfId="0" applyNumberFormat="1" applyFont="1" applyFill="1" applyBorder="1" applyAlignment="1">
      <alignment horizontal="center" vertical="center" wrapText="1"/>
    </xf>
    <xf numFmtId="165" fontId="18" fillId="2" borderId="12" xfId="0" applyNumberFormat="1" applyFont="1" applyFill="1" applyBorder="1" applyAlignment="1">
      <alignment horizontal="center" vertical="center" wrapText="1"/>
    </xf>
    <xf numFmtId="0" fontId="17" fillId="2" borderId="6" xfId="0" applyFont="1" applyFill="1" applyBorder="1" applyAlignment="1">
      <alignment horizontal="center" vertical="center"/>
    </xf>
    <xf numFmtId="0" fontId="17" fillId="2" borderId="13" xfId="0" applyFont="1" applyFill="1" applyBorder="1" applyAlignment="1">
      <alignment horizontal="center" vertical="center"/>
    </xf>
    <xf numFmtId="1" fontId="35" fillId="0" borderId="27" xfId="0" applyNumberFormat="1" applyFont="1" applyBorder="1" applyAlignment="1">
      <alignment horizontal="center" vertical="center" wrapText="1"/>
    </xf>
    <xf numFmtId="1" fontId="35" fillId="0" borderId="36" xfId="0" applyNumberFormat="1" applyFont="1" applyBorder="1" applyAlignment="1">
      <alignment horizontal="center" vertical="center" wrapText="1"/>
    </xf>
    <xf numFmtId="1" fontId="35" fillId="0" borderId="20" xfId="0" applyNumberFormat="1" applyFont="1" applyBorder="1" applyAlignment="1">
      <alignment horizontal="center" vertical="center" wrapText="1"/>
    </xf>
    <xf numFmtId="0" fontId="35" fillId="0" borderId="27" xfId="0" applyFont="1" applyBorder="1" applyAlignment="1">
      <alignment horizontal="center" vertical="center"/>
    </xf>
    <xf numFmtId="0" fontId="35" fillId="0" borderId="36" xfId="0" applyFont="1" applyBorder="1" applyAlignment="1">
      <alignment horizontal="center" vertical="center"/>
    </xf>
    <xf numFmtId="0" fontId="35" fillId="0" borderId="20" xfId="0" applyFont="1" applyBorder="1" applyAlignment="1">
      <alignment horizontal="center" vertical="center"/>
    </xf>
    <xf numFmtId="0" fontId="35" fillId="0" borderId="27" xfId="0" applyFont="1" applyBorder="1" applyAlignment="1">
      <alignment horizontal="center" vertical="center" wrapText="1"/>
    </xf>
    <xf numFmtId="0" fontId="35" fillId="0" borderId="36" xfId="0" applyFont="1" applyBorder="1" applyAlignment="1">
      <alignment horizontal="center" vertical="center" wrapText="1"/>
    </xf>
    <xf numFmtId="0" fontId="35" fillId="0" borderId="20" xfId="0" applyFont="1" applyBorder="1" applyAlignment="1">
      <alignment horizontal="center" vertical="center" wrapText="1"/>
    </xf>
    <xf numFmtId="0" fontId="35" fillId="3" borderId="27" xfId="0" applyFont="1" applyFill="1" applyBorder="1" applyAlignment="1">
      <alignment horizontal="center" vertical="center"/>
    </xf>
    <xf numFmtId="0" fontId="35" fillId="3" borderId="36" xfId="0" applyFont="1" applyFill="1" applyBorder="1" applyAlignment="1">
      <alignment horizontal="center" vertical="center"/>
    </xf>
    <xf numFmtId="0" fontId="35" fillId="3" borderId="20" xfId="0" applyFont="1" applyFill="1" applyBorder="1" applyAlignment="1">
      <alignment horizontal="center" vertical="center"/>
    </xf>
    <xf numFmtId="1" fontId="35" fillId="3" borderId="27" xfId="0" applyNumberFormat="1" applyFont="1" applyFill="1" applyBorder="1" applyAlignment="1">
      <alignment horizontal="center" vertical="center" wrapText="1"/>
    </xf>
    <xf numFmtId="1" fontId="35" fillId="3" borderId="36" xfId="0" applyNumberFormat="1" applyFont="1" applyFill="1" applyBorder="1" applyAlignment="1">
      <alignment horizontal="center" vertical="center" wrapText="1"/>
    </xf>
    <xf numFmtId="1" fontId="35" fillId="3" borderId="20" xfId="0" applyNumberFormat="1" applyFont="1" applyFill="1" applyBorder="1" applyAlignment="1">
      <alignment horizontal="center" vertical="center" wrapText="1"/>
    </xf>
    <xf numFmtId="165" fontId="18" fillId="0" borderId="5" xfId="0" applyNumberFormat="1" applyFont="1" applyBorder="1" applyAlignment="1">
      <alignment horizontal="center" vertical="center" wrapText="1"/>
    </xf>
    <xf numFmtId="165" fontId="18" fillId="0" borderId="12" xfId="0" applyNumberFormat="1" applyFont="1" applyBorder="1" applyAlignment="1">
      <alignment horizontal="center" vertical="center" wrapText="1"/>
    </xf>
    <xf numFmtId="1" fontId="35" fillId="0" borderId="27" xfId="0" applyNumberFormat="1" applyFont="1" applyBorder="1" applyAlignment="1">
      <alignment horizontal="center" vertical="center"/>
    </xf>
    <xf numFmtId="1" fontId="35" fillId="0" borderId="36" xfId="0" applyNumberFormat="1" applyFont="1" applyBorder="1" applyAlignment="1">
      <alignment horizontal="center" vertical="center"/>
    </xf>
    <xf numFmtId="1" fontId="35" fillId="0" borderId="20" xfId="0" applyNumberFormat="1" applyFont="1" applyBorder="1" applyAlignment="1">
      <alignment horizontal="center" vertical="center"/>
    </xf>
    <xf numFmtId="165" fontId="18" fillId="0" borderId="18" xfId="0" applyNumberFormat="1" applyFont="1" applyBorder="1" applyAlignment="1">
      <alignment horizontal="center" vertical="center" wrapText="1"/>
    </xf>
    <xf numFmtId="15" fontId="19" fillId="2" borderId="42" xfId="147" applyNumberFormat="1" applyFont="1" applyFill="1" applyBorder="1" applyAlignment="1">
      <alignment horizontal="center" vertical="center"/>
    </xf>
    <xf numFmtId="15" fontId="19" fillId="2" borderId="43" xfId="147" applyNumberFormat="1" applyFont="1" applyFill="1" applyBorder="1" applyAlignment="1">
      <alignment horizontal="center" vertical="center"/>
    </xf>
    <xf numFmtId="15" fontId="19" fillId="2" borderId="44" xfId="147" applyNumberFormat="1" applyFont="1" applyFill="1" applyBorder="1" applyAlignment="1">
      <alignment horizontal="center" vertical="center"/>
    </xf>
    <xf numFmtId="0" fontId="19" fillId="0" borderId="27" xfId="147" applyFont="1" applyFill="1" applyBorder="1" applyAlignment="1">
      <alignment horizontal="center" vertical="center"/>
    </xf>
    <xf numFmtId="0" fontId="19" fillId="0" borderId="36" xfId="147" applyFont="1" applyFill="1" applyBorder="1" applyAlignment="1">
      <alignment horizontal="center" vertical="center"/>
    </xf>
    <xf numFmtId="0" fontId="19" fillId="0" borderId="20" xfId="147" applyFont="1" applyFill="1" applyBorder="1" applyAlignment="1">
      <alignment horizontal="center" vertical="center"/>
    </xf>
    <xf numFmtId="0" fontId="23" fillId="0" borderId="30" xfId="147" applyFont="1" applyBorder="1"/>
    <xf numFmtId="0" fontId="23" fillId="0" borderId="12" xfId="147" applyFont="1" applyBorder="1"/>
    <xf numFmtId="1" fontId="35" fillId="0" borderId="27" xfId="147" applyNumberFormat="1" applyFont="1" applyFill="1" applyBorder="1" applyAlignment="1">
      <alignment horizontal="center" vertical="center"/>
    </xf>
    <xf numFmtId="1" fontId="35" fillId="0" borderId="36" xfId="147" applyNumberFormat="1" applyFont="1" applyFill="1" applyBorder="1" applyAlignment="1">
      <alignment horizontal="center" vertical="center"/>
    </xf>
    <xf numFmtId="1" fontId="35" fillId="0" borderId="20" xfId="147" applyNumberFormat="1" applyFont="1" applyFill="1" applyBorder="1" applyAlignment="1">
      <alignment horizontal="center" vertical="center"/>
    </xf>
    <xf numFmtId="0" fontId="85" fillId="0" borderId="36" xfId="147" applyFont="1" applyFill="1" applyBorder="1" applyAlignment="1">
      <alignment horizontal="center" vertical="center"/>
    </xf>
    <xf numFmtId="0" fontId="85" fillId="0" borderId="20" xfId="147" applyFont="1" applyFill="1" applyBorder="1" applyAlignment="1">
      <alignment horizontal="center" vertical="center"/>
    </xf>
    <xf numFmtId="0" fontId="36" fillId="3" borderId="42" xfId="147" applyFont="1" applyFill="1" applyBorder="1" applyAlignment="1">
      <alignment horizontal="center" vertical="center"/>
    </xf>
    <xf numFmtId="0" fontId="19" fillId="3" borderId="44" xfId="147" applyFont="1" applyFill="1" applyBorder="1" applyAlignment="1">
      <alignment horizontal="center" vertical="center"/>
    </xf>
    <xf numFmtId="0" fontId="19" fillId="3" borderId="78" xfId="147" applyFont="1" applyFill="1" applyBorder="1" applyAlignment="1">
      <alignment horizontal="center" vertical="center"/>
    </xf>
    <xf numFmtId="0" fontId="19" fillId="3" borderId="21" xfId="147" applyFont="1" applyFill="1" applyBorder="1" applyAlignment="1">
      <alignment horizontal="center" vertical="center"/>
    </xf>
    <xf numFmtId="0" fontId="23" fillId="0" borderId="36" xfId="147" applyFont="1" applyBorder="1"/>
    <xf numFmtId="0" fontId="23" fillId="0" borderId="20" xfId="147" applyFont="1" applyBorder="1"/>
    <xf numFmtId="0" fontId="36" fillId="35" borderId="26" xfId="147" applyFont="1" applyFill="1" applyBorder="1" applyAlignment="1">
      <alignment horizontal="center" vertical="center" wrapText="1"/>
    </xf>
    <xf numFmtId="0" fontId="19" fillId="3" borderId="79" xfId="147" applyFont="1" applyFill="1" applyBorder="1" applyAlignment="1">
      <alignment horizontal="center" vertical="center"/>
    </xf>
    <xf numFmtId="0" fontId="19" fillId="3" borderId="77" xfId="147" applyFont="1" applyFill="1" applyBorder="1" applyAlignment="1">
      <alignment horizontal="center" vertical="center"/>
    </xf>
    <xf numFmtId="0" fontId="19" fillId="3" borderId="76" xfId="147" applyFont="1" applyFill="1" applyBorder="1" applyAlignment="1">
      <alignment horizontal="center" vertical="center"/>
    </xf>
    <xf numFmtId="0" fontId="35" fillId="0" borderId="2" xfId="147" applyFont="1" applyFill="1" applyBorder="1" applyAlignment="1">
      <alignment horizontal="center" vertical="center" wrapText="1"/>
    </xf>
    <xf numFmtId="1" fontId="35" fillId="32" borderId="27" xfId="147" applyNumberFormat="1" applyFont="1" applyFill="1" applyBorder="1" applyAlignment="1">
      <alignment horizontal="center" vertical="center"/>
    </xf>
    <xf numFmtId="1" fontId="35" fillId="32" borderId="36" xfId="147" applyNumberFormat="1" applyFont="1" applyFill="1" applyBorder="1" applyAlignment="1">
      <alignment horizontal="center" vertical="center"/>
    </xf>
    <xf numFmtId="1" fontId="35" fillId="32" borderId="20" xfId="147" applyNumberFormat="1" applyFont="1" applyFill="1" applyBorder="1" applyAlignment="1">
      <alignment horizontal="center" vertical="center"/>
    </xf>
    <xf numFmtId="0" fontId="19" fillId="0" borderId="27" xfId="147" applyFont="1" applyFill="1" applyBorder="1" applyAlignment="1">
      <alignment horizontal="center" vertical="center" wrapText="1"/>
    </xf>
    <xf numFmtId="0" fontId="36" fillId="3" borderId="43" xfId="147" applyFont="1" applyFill="1" applyBorder="1" applyAlignment="1">
      <alignment horizontal="center" vertical="center" wrapText="1"/>
    </xf>
    <xf numFmtId="0" fontId="19" fillId="3" borderId="44" xfId="147" applyFont="1" applyFill="1" applyBorder="1" applyAlignment="1">
      <alignment horizontal="center" vertical="center" wrapText="1"/>
    </xf>
    <xf numFmtId="0" fontId="19" fillId="3" borderId="22" xfId="147" applyFont="1" applyFill="1" applyBorder="1" applyAlignment="1">
      <alignment horizontal="center" vertical="center" wrapText="1"/>
    </xf>
    <xf numFmtId="0" fontId="19" fillId="3" borderId="21" xfId="147" applyFont="1" applyFill="1" applyBorder="1" applyAlignment="1">
      <alignment horizontal="center" vertical="center" wrapText="1"/>
    </xf>
    <xf numFmtId="1" fontId="35" fillId="2" borderId="27" xfId="0" applyNumberFormat="1" applyFont="1" applyFill="1" applyBorder="1" applyAlignment="1">
      <alignment horizontal="center" vertical="center"/>
    </xf>
    <xf numFmtId="1" fontId="35" fillId="2" borderId="36" xfId="0" applyNumberFormat="1" applyFont="1" applyFill="1" applyBorder="1" applyAlignment="1">
      <alignment horizontal="center" vertical="center"/>
    </xf>
    <xf numFmtId="1" fontId="35" fillId="2" borderId="20" xfId="0" applyNumberFormat="1" applyFont="1" applyFill="1" applyBorder="1" applyAlignment="1">
      <alignment horizontal="center" vertical="center"/>
    </xf>
    <xf numFmtId="0" fontId="35" fillId="33" borderId="27" xfId="0" applyFont="1" applyFill="1" applyBorder="1" applyAlignment="1">
      <alignment horizontal="center" vertical="center" wrapText="1"/>
    </xf>
    <xf numFmtId="0" fontId="35" fillId="33" borderId="36" xfId="0" applyFont="1" applyFill="1" applyBorder="1" applyAlignment="1">
      <alignment horizontal="center" vertical="center" wrapText="1"/>
    </xf>
    <xf numFmtId="0" fontId="35" fillId="33" borderId="20" xfId="0" applyFont="1" applyFill="1" applyBorder="1" applyAlignment="1">
      <alignment horizontal="center" vertical="center" wrapText="1"/>
    </xf>
    <xf numFmtId="1" fontId="38" fillId="44" borderId="27" xfId="0" applyNumberFormat="1" applyFont="1" applyFill="1" applyBorder="1" applyAlignment="1">
      <alignment horizontal="center" vertical="center" wrapText="1"/>
    </xf>
    <xf numFmtId="1" fontId="38" fillId="44" borderId="36" xfId="0" applyNumberFormat="1" applyFont="1" applyFill="1" applyBorder="1" applyAlignment="1">
      <alignment horizontal="center" vertical="center" wrapText="1"/>
    </xf>
    <xf numFmtId="1" fontId="38" fillId="44" borderId="20" xfId="0" applyNumberFormat="1" applyFont="1" applyFill="1" applyBorder="1" applyAlignment="1">
      <alignment horizontal="center" vertical="center" wrapText="1"/>
    </xf>
    <xf numFmtId="1" fontId="35" fillId="50" borderId="122" xfId="147" applyNumberFormat="1" applyFont="1" applyFill="1" applyBorder="1" applyAlignment="1">
      <alignment horizontal="center" vertical="center"/>
    </xf>
    <xf numFmtId="1" fontId="35" fillId="50" borderId="36" xfId="147" applyNumberFormat="1" applyFont="1" applyFill="1" applyBorder="1" applyAlignment="1">
      <alignment horizontal="center" vertical="center"/>
    </xf>
    <xf numFmtId="1" fontId="35" fillId="50" borderId="123" xfId="147" applyNumberFormat="1" applyFont="1" applyFill="1" applyBorder="1" applyAlignment="1">
      <alignment horizontal="center" vertical="center"/>
    </xf>
    <xf numFmtId="165" fontId="18" fillId="32" borderId="30" xfId="147" applyNumberFormat="1" applyFont="1" applyFill="1" applyBorder="1" applyAlignment="1">
      <alignment horizontal="center" vertical="center" wrapText="1"/>
    </xf>
    <xf numFmtId="0" fontId="16" fillId="41" borderId="6" xfId="147" applyFont="1" applyFill="1" applyBorder="1" applyAlignment="1">
      <alignment horizontal="center" wrapText="1"/>
    </xf>
    <xf numFmtId="0" fontId="16" fillId="41" borderId="31" xfId="147" applyFont="1" applyFill="1" applyBorder="1" applyAlignment="1">
      <alignment horizontal="center" wrapText="1"/>
    </xf>
    <xf numFmtId="0" fontId="16" fillId="41" borderId="109" xfId="147" applyFont="1" applyFill="1" applyBorder="1" applyAlignment="1">
      <alignment horizontal="center" wrapText="1"/>
    </xf>
    <xf numFmtId="0" fontId="50" fillId="0" borderId="32" xfId="147" applyBorder="1"/>
    <xf numFmtId="0" fontId="50" fillId="0" borderId="34" xfId="147" applyBorder="1"/>
    <xf numFmtId="0" fontId="35" fillId="0" borderId="47" xfId="147" applyFont="1" applyBorder="1" applyAlignment="1">
      <alignment horizontal="center" vertical="center"/>
    </xf>
    <xf numFmtId="0" fontId="19" fillId="42" borderId="36" xfId="147" applyFont="1" applyFill="1" applyBorder="1" applyAlignment="1">
      <alignment horizontal="center" vertical="center" wrapText="1"/>
    </xf>
    <xf numFmtId="0" fontId="19" fillId="42" borderId="20" xfId="147" applyFont="1" applyFill="1" applyBorder="1" applyAlignment="1">
      <alignment horizontal="center" vertical="center" wrapText="1"/>
    </xf>
    <xf numFmtId="1" fontId="45" fillId="0" borderId="27" xfId="147" applyNumberFormat="1" applyFont="1" applyBorder="1" applyAlignment="1">
      <alignment horizontal="center" vertical="center"/>
    </xf>
    <xf numFmtId="15" fontId="24" fillId="2" borderId="2" xfId="147" applyNumberFormat="1" applyFont="1" applyFill="1" applyBorder="1" applyAlignment="1">
      <alignment horizontal="center" vertical="center"/>
    </xf>
    <xf numFmtId="15" fontId="19" fillId="8" borderId="58" xfId="147" applyNumberFormat="1" applyFont="1" applyFill="1" applyBorder="1" applyAlignment="1">
      <alignment horizontal="center" vertical="center" wrapText="1"/>
    </xf>
    <xf numFmtId="15" fontId="19" fillId="8" borderId="29" xfId="147" applyNumberFormat="1" applyFont="1" applyFill="1" applyBorder="1" applyAlignment="1">
      <alignment horizontal="center" vertical="center" wrapText="1"/>
    </xf>
    <xf numFmtId="0" fontId="19" fillId="0" borderId="48" xfId="147" applyFont="1" applyFill="1" applyBorder="1" applyAlignment="1">
      <alignment horizontal="center" vertical="center"/>
    </xf>
    <xf numFmtId="0" fontId="19" fillId="0" borderId="49" xfId="147" applyFont="1" applyFill="1" applyBorder="1" applyAlignment="1">
      <alignment horizontal="center" vertical="center"/>
    </xf>
    <xf numFmtId="0" fontId="19" fillId="0" borderId="29" xfId="147" applyFont="1" applyFill="1" applyBorder="1" applyAlignment="1">
      <alignment horizontal="center" vertical="center"/>
    </xf>
    <xf numFmtId="0" fontId="36" fillId="0" borderId="27" xfId="147" applyFont="1" applyFill="1" applyBorder="1" applyAlignment="1">
      <alignment horizontal="center" vertical="center"/>
    </xf>
    <xf numFmtId="0" fontId="36" fillId="0" borderId="36" xfId="147" applyFont="1" applyFill="1" applyBorder="1" applyAlignment="1">
      <alignment horizontal="center" vertical="center"/>
    </xf>
    <xf numFmtId="0" fontId="36" fillId="0" borderId="20" xfId="147" applyFont="1" applyFill="1" applyBorder="1" applyAlignment="1">
      <alignment horizontal="center" vertical="center"/>
    </xf>
    <xf numFmtId="0" fontId="36" fillId="2" borderId="42" xfId="147" applyFont="1" applyFill="1" applyBorder="1" applyAlignment="1">
      <alignment horizontal="center" vertical="center"/>
    </xf>
    <xf numFmtId="0" fontId="36" fillId="2" borderId="44" xfId="147" applyFont="1" applyFill="1" applyBorder="1" applyAlignment="1">
      <alignment horizontal="center" vertical="center"/>
    </xf>
    <xf numFmtId="0" fontId="19" fillId="2" borderId="50" xfId="147" applyFont="1" applyFill="1" applyBorder="1" applyAlignment="1">
      <alignment horizontal="left" vertical="center"/>
    </xf>
    <xf numFmtId="0" fontId="19" fillId="2" borderId="55" xfId="147" applyFont="1" applyFill="1" applyBorder="1" applyAlignment="1">
      <alignment horizontal="left" vertical="center"/>
    </xf>
    <xf numFmtId="0" fontId="19" fillId="2" borderId="51" xfId="147" applyFont="1" applyFill="1" applyBorder="1" applyAlignment="1">
      <alignment horizontal="left" vertical="center"/>
    </xf>
    <xf numFmtId="0" fontId="40" fillId="0" borderId="35" xfId="147" applyFont="1" applyBorder="1" applyAlignment="1">
      <alignment horizontal="center" vertical="center" wrapText="1"/>
    </xf>
    <xf numFmtId="0" fontId="16" fillId="0" borderId="36" xfId="147" applyFont="1" applyBorder="1" applyAlignment="1">
      <alignment horizontal="center" vertical="center" wrapText="1"/>
    </xf>
    <xf numFmtId="0" fontId="16" fillId="0" borderId="20" xfId="147" applyFont="1" applyBorder="1" applyAlignment="1">
      <alignment horizontal="center" vertical="center" wrapText="1"/>
    </xf>
    <xf numFmtId="1" fontId="36" fillId="44" borderId="27" xfId="147" applyNumberFormat="1" applyFont="1" applyFill="1" applyBorder="1" applyAlignment="1">
      <alignment horizontal="center" vertical="center"/>
    </xf>
    <xf numFmtId="1" fontId="36" fillId="44" borderId="36" xfId="147" applyNumberFormat="1" applyFont="1" applyFill="1" applyBorder="1" applyAlignment="1">
      <alignment horizontal="center" vertical="center"/>
    </xf>
    <xf numFmtId="1" fontId="36" fillId="44" borderId="20" xfId="147" applyNumberFormat="1" applyFont="1" applyFill="1" applyBorder="1" applyAlignment="1">
      <alignment horizontal="center" vertical="center"/>
    </xf>
    <xf numFmtId="1" fontId="36" fillId="0" borderId="36" xfId="147" applyNumberFormat="1" applyFont="1" applyBorder="1" applyAlignment="1">
      <alignment horizontal="center" vertical="center"/>
    </xf>
    <xf numFmtId="1" fontId="36" fillId="0" borderId="20" xfId="147" applyNumberFormat="1" applyFont="1" applyBorder="1" applyAlignment="1">
      <alignment horizontal="center" vertical="center"/>
    </xf>
    <xf numFmtId="0" fontId="19" fillId="0" borderId="40" xfId="147" applyFont="1" applyBorder="1" applyAlignment="1">
      <alignment horizontal="center" vertical="center" wrapText="1"/>
    </xf>
    <xf numFmtId="0" fontId="19" fillId="0" borderId="41" xfId="147" applyFont="1" applyBorder="1" applyAlignment="1">
      <alignment horizontal="center" vertical="center" wrapText="1"/>
    </xf>
    <xf numFmtId="0" fontId="19" fillId="0" borderId="10" xfId="147" applyFont="1" applyBorder="1" applyAlignment="1">
      <alignment horizontal="center" vertical="center" wrapText="1"/>
    </xf>
    <xf numFmtId="165" fontId="18" fillId="44" borderId="47" xfId="147" applyNumberFormat="1" applyFont="1" applyFill="1" applyBorder="1" applyAlignment="1">
      <alignment horizontal="center" vertical="center" wrapText="1"/>
    </xf>
    <xf numFmtId="165" fontId="18" fillId="44" borderId="29" xfId="147" applyNumberFormat="1" applyFont="1" applyFill="1" applyBorder="1" applyAlignment="1">
      <alignment horizontal="center" vertical="center" wrapText="1"/>
    </xf>
    <xf numFmtId="1" fontId="35" fillId="0" borderId="48" xfId="147" applyNumberFormat="1" applyFont="1" applyBorder="1" applyAlignment="1">
      <alignment horizontal="center" vertical="center"/>
    </xf>
    <xf numFmtId="1" fontId="35" fillId="0" borderId="49" xfId="147" applyNumberFormat="1" applyFont="1" applyBorder="1" applyAlignment="1">
      <alignment horizontal="center" vertical="center"/>
    </xf>
    <xf numFmtId="1" fontId="35" fillId="0" borderId="29" xfId="147" applyNumberFormat="1" applyFont="1" applyBorder="1" applyAlignment="1">
      <alignment horizontal="center" vertical="center"/>
    </xf>
    <xf numFmtId="15" fontId="19" fillId="8" borderId="39" xfId="147" applyNumberFormat="1" applyFont="1" applyFill="1" applyBorder="1" applyAlignment="1">
      <alignment vertical="center" wrapText="1"/>
    </xf>
    <xf numFmtId="15" fontId="19" fillId="8" borderId="20" xfId="147" applyNumberFormat="1" applyFont="1" applyFill="1" applyBorder="1" applyAlignment="1">
      <alignment vertical="center" wrapText="1"/>
    </xf>
    <xf numFmtId="0" fontId="19" fillId="3" borderId="27" xfId="147" applyFont="1" applyFill="1" applyBorder="1" applyAlignment="1">
      <alignment horizontal="center" vertical="center"/>
    </xf>
    <xf numFmtId="0" fontId="19" fillId="3" borderId="36" xfId="147" applyFont="1" applyFill="1" applyBorder="1" applyAlignment="1">
      <alignment horizontal="center" vertical="center"/>
    </xf>
    <xf numFmtId="0" fontId="19" fillId="3" borderId="20" xfId="147" applyFont="1" applyFill="1" applyBorder="1" applyAlignment="1">
      <alignment horizontal="center" vertical="center"/>
    </xf>
    <xf numFmtId="0" fontId="85" fillId="3" borderId="36" xfId="147" applyFont="1" applyFill="1" applyBorder="1" applyAlignment="1">
      <alignment horizontal="center" vertical="center"/>
    </xf>
    <xf numFmtId="0" fontId="85" fillId="3" borderId="20" xfId="147" applyFont="1" applyFill="1" applyBorder="1" applyAlignment="1">
      <alignment horizontal="center" vertical="center"/>
    </xf>
    <xf numFmtId="0" fontId="19" fillId="3" borderId="45" xfId="147" applyFont="1" applyFill="1" applyBorder="1" applyAlignment="1">
      <alignment horizontal="center" vertical="center"/>
    </xf>
    <xf numFmtId="0" fontId="85" fillId="3" borderId="46" xfId="147" applyFont="1" applyFill="1" applyBorder="1" applyAlignment="1">
      <alignment horizontal="center" vertical="center"/>
    </xf>
    <xf numFmtId="0" fontId="85" fillId="3" borderId="47" xfId="147" applyFont="1" applyFill="1" applyBorder="1" applyAlignment="1">
      <alignment horizontal="center" vertical="center"/>
    </xf>
    <xf numFmtId="15" fontId="36" fillId="3" borderId="0" xfId="147" applyNumberFormat="1" applyFont="1" applyFill="1" applyBorder="1" applyAlignment="1">
      <alignment horizontal="left" vertical="center" wrapText="1"/>
    </xf>
    <xf numFmtId="15" fontId="36" fillId="3" borderId="38" xfId="147" applyNumberFormat="1" applyFont="1" applyFill="1" applyBorder="1" applyAlignment="1">
      <alignment horizontal="left" vertical="center" wrapText="1"/>
    </xf>
    <xf numFmtId="0" fontId="19" fillId="3" borderId="35" xfId="147" applyFont="1" applyFill="1" applyBorder="1" applyAlignment="1">
      <alignment horizontal="center" vertical="center" wrapText="1"/>
    </xf>
    <xf numFmtId="0" fontId="19" fillId="3" borderId="32" xfId="147" applyFont="1" applyFill="1" applyBorder="1" applyAlignment="1">
      <alignment horizontal="center" vertical="center" wrapText="1"/>
    </xf>
    <xf numFmtId="1" fontId="104" fillId="0" borderId="27" xfId="147" applyNumberFormat="1" applyFont="1" applyBorder="1" applyAlignment="1">
      <alignment horizontal="center" vertical="center" wrapText="1"/>
    </xf>
    <xf numFmtId="1" fontId="35" fillId="44" borderId="45" xfId="147" applyNumberFormat="1" applyFont="1" applyFill="1" applyBorder="1" applyAlignment="1">
      <alignment horizontal="left" vertical="top" wrapText="1"/>
    </xf>
    <xf numFmtId="1" fontId="35" fillId="44" borderId="46" xfId="147" applyNumberFormat="1" applyFont="1" applyFill="1" applyBorder="1" applyAlignment="1">
      <alignment horizontal="left" vertical="top"/>
    </xf>
    <xf numFmtId="1" fontId="35" fillId="44" borderId="47" xfId="147" applyNumberFormat="1" applyFont="1" applyFill="1" applyBorder="1" applyAlignment="1">
      <alignment horizontal="left" vertical="top"/>
    </xf>
    <xf numFmtId="0" fontId="35" fillId="44" borderId="45" xfId="147" applyFont="1" applyFill="1" applyBorder="1" applyAlignment="1">
      <alignment horizontal="center" vertical="center" wrapText="1"/>
    </xf>
    <xf numFmtId="0" fontId="35" fillId="44" borderId="46" xfId="147" applyFont="1" applyFill="1" applyBorder="1" applyAlignment="1">
      <alignment horizontal="center" vertical="center" wrapText="1"/>
    </xf>
    <xf numFmtId="0" fontId="35" fillId="44" borderId="47" xfId="147" applyFont="1" applyFill="1" applyBorder="1" applyAlignment="1">
      <alignment horizontal="center" vertical="center" wrapText="1"/>
    </xf>
    <xf numFmtId="0" fontId="19" fillId="33" borderId="43" xfId="147" applyFont="1" applyFill="1" applyBorder="1" applyAlignment="1">
      <alignment horizontal="center" vertical="center"/>
    </xf>
    <xf numFmtId="0" fontId="19" fillId="2" borderId="114" xfId="147" applyFont="1" applyFill="1" applyBorder="1" applyAlignment="1">
      <alignment horizontal="center" vertical="center"/>
    </xf>
    <xf numFmtId="0" fontId="19" fillId="2" borderId="115" xfId="147" applyFont="1" applyFill="1" applyBorder="1" applyAlignment="1">
      <alignment horizontal="center" vertical="center"/>
    </xf>
    <xf numFmtId="0" fontId="35" fillId="3" borderId="27" xfId="147" applyFont="1" applyFill="1" applyBorder="1" applyAlignment="1">
      <alignment horizontal="center" vertical="center" wrapText="1"/>
    </xf>
    <xf numFmtId="0" fontId="35" fillId="3" borderId="36" xfId="147" applyFont="1" applyFill="1" applyBorder="1" applyAlignment="1">
      <alignment horizontal="center" vertical="center" wrapText="1"/>
    </xf>
    <xf numFmtId="0" fontId="35" fillId="3" borderId="20" xfId="147" applyFont="1" applyFill="1" applyBorder="1" applyAlignment="1">
      <alignment horizontal="center" vertical="center" wrapText="1"/>
    </xf>
    <xf numFmtId="0" fontId="35" fillId="44" borderId="35" xfId="147" applyFont="1" applyFill="1" applyBorder="1" applyAlignment="1">
      <alignment horizontal="center" vertical="center" wrapText="1"/>
    </xf>
    <xf numFmtId="0" fontId="35" fillId="44" borderId="32" xfId="147" applyFont="1" applyFill="1" applyBorder="1" applyAlignment="1">
      <alignment horizontal="center" vertical="center" wrapText="1"/>
    </xf>
    <xf numFmtId="0" fontId="35" fillId="44" borderId="34" xfId="147" applyFont="1" applyFill="1" applyBorder="1" applyAlignment="1">
      <alignment horizontal="center" vertical="center" wrapText="1"/>
    </xf>
    <xf numFmtId="0" fontId="36" fillId="3" borderId="0" xfId="147" applyFont="1" applyFill="1" applyBorder="1" applyAlignment="1">
      <alignment horizontal="center" vertical="center"/>
    </xf>
    <xf numFmtId="0" fontId="35" fillId="2" borderId="27" xfId="0" applyFont="1" applyFill="1" applyBorder="1" applyAlignment="1">
      <alignment horizontal="center" vertical="center"/>
    </xf>
    <xf numFmtId="0" fontId="35" fillId="2" borderId="36" xfId="0" applyFont="1" applyFill="1" applyBorder="1" applyAlignment="1">
      <alignment horizontal="center" vertical="center"/>
    </xf>
    <xf numFmtId="0" fontId="35" fillId="2" borderId="20" xfId="0" applyFont="1" applyFill="1" applyBorder="1" applyAlignment="1">
      <alignment horizontal="center" vertical="center"/>
    </xf>
    <xf numFmtId="1" fontId="35" fillId="44" borderId="27" xfId="0" applyNumberFormat="1" applyFont="1" applyFill="1" applyBorder="1" applyAlignment="1">
      <alignment horizontal="center" vertical="center" wrapText="1"/>
    </xf>
    <xf numFmtId="1" fontId="35" fillId="44" borderId="36" xfId="0" applyNumberFormat="1" applyFont="1" applyFill="1" applyBorder="1" applyAlignment="1">
      <alignment horizontal="center" vertical="center" wrapText="1"/>
    </xf>
    <xf numFmtId="1" fontId="35" fillId="44" borderId="20" xfId="0" applyNumberFormat="1" applyFont="1" applyFill="1" applyBorder="1" applyAlignment="1">
      <alignment horizontal="center" vertical="center" wrapText="1"/>
    </xf>
    <xf numFmtId="165" fontId="18" fillId="0" borderId="30" xfId="0" applyNumberFormat="1" applyFont="1" applyBorder="1" applyAlignment="1">
      <alignment horizontal="center" vertical="center" wrapText="1"/>
    </xf>
    <xf numFmtId="0" fontId="35" fillId="44" borderId="27" xfId="0" applyFont="1" applyFill="1" applyBorder="1" applyAlignment="1">
      <alignment horizontal="center" vertical="center" wrapText="1"/>
    </xf>
    <xf numFmtId="0" fontId="35" fillId="44" borderId="36" xfId="0" applyFont="1" applyFill="1" applyBorder="1" applyAlignment="1">
      <alignment horizontal="center" vertical="center" wrapText="1"/>
    </xf>
    <xf numFmtId="0" fontId="35" fillId="44" borderId="20" xfId="0" applyFont="1" applyFill="1" applyBorder="1" applyAlignment="1">
      <alignment horizontal="center" vertical="center" wrapText="1"/>
    </xf>
    <xf numFmtId="15" fontId="26" fillId="2" borderId="58" xfId="0" applyNumberFormat="1" applyFont="1" applyFill="1" applyBorder="1" applyAlignment="1">
      <alignment horizontal="center" vertical="center"/>
    </xf>
    <xf numFmtId="15" fontId="26" fillId="2" borderId="49" xfId="0" applyNumberFormat="1" applyFont="1" applyFill="1" applyBorder="1" applyAlignment="1">
      <alignment horizontal="center" vertical="center"/>
    </xf>
    <xf numFmtId="15" fontId="26" fillId="2" borderId="59" xfId="0" applyNumberFormat="1" applyFont="1" applyFill="1" applyBorder="1" applyAlignment="1">
      <alignment horizontal="center" vertical="center"/>
    </xf>
    <xf numFmtId="0" fontId="35" fillId="44" borderId="40" xfId="0" applyFont="1" applyFill="1" applyBorder="1" applyAlignment="1">
      <alignment horizontal="center" vertical="center" wrapText="1"/>
    </xf>
    <xf numFmtId="0" fontId="35" fillId="44" borderId="41" xfId="0" applyFont="1" applyFill="1" applyBorder="1" applyAlignment="1">
      <alignment horizontal="center" vertical="center"/>
    </xf>
    <xf numFmtId="0" fontId="35" fillId="44" borderId="10" xfId="0" applyFont="1" applyFill="1" applyBorder="1" applyAlignment="1">
      <alignment horizontal="center" vertical="center"/>
    </xf>
    <xf numFmtId="0" fontId="35" fillId="44" borderId="27" xfId="0" applyFont="1" applyFill="1" applyBorder="1" applyAlignment="1">
      <alignment horizontal="center" vertical="center"/>
    </xf>
    <xf numFmtId="0" fontId="35" fillId="44" borderId="36" xfId="0" applyFont="1" applyFill="1" applyBorder="1" applyAlignment="1">
      <alignment horizontal="center" vertical="center"/>
    </xf>
    <xf numFmtId="0" fontId="35" fillId="44" borderId="20" xfId="0" applyFont="1" applyFill="1" applyBorder="1" applyAlignment="1">
      <alignment horizontal="center" vertical="center"/>
    </xf>
    <xf numFmtId="165" fontId="18" fillId="44" borderId="5" xfId="0" applyNumberFormat="1" applyFont="1" applyFill="1" applyBorder="1" applyAlignment="1">
      <alignment horizontal="center" vertical="center" wrapText="1"/>
    </xf>
    <xf numFmtId="165" fontId="18" fillId="44" borderId="30" xfId="0" applyNumberFormat="1" applyFont="1" applyFill="1" applyBorder="1" applyAlignment="1">
      <alignment horizontal="center" vertical="center" wrapText="1"/>
    </xf>
    <xf numFmtId="165" fontId="18" fillId="44" borderId="12" xfId="0" applyNumberFormat="1" applyFont="1" applyFill="1" applyBorder="1" applyAlignment="1">
      <alignment horizontal="center" vertical="center" wrapText="1"/>
    </xf>
    <xf numFmtId="0" fontId="19" fillId="44" borderId="27" xfId="0" applyFont="1" applyFill="1" applyBorder="1" applyAlignment="1">
      <alignment horizontal="center" vertical="center" wrapText="1"/>
    </xf>
    <xf numFmtId="0" fontId="19" fillId="44" borderId="36" xfId="0" applyFont="1" applyFill="1" applyBorder="1" applyAlignment="1">
      <alignment horizontal="center" vertical="center" wrapText="1"/>
    </xf>
    <xf numFmtId="0" fontId="19" fillId="44" borderId="20" xfId="0" applyFont="1" applyFill="1" applyBorder="1" applyAlignment="1">
      <alignment horizontal="center" vertical="center" wrapText="1"/>
    </xf>
    <xf numFmtId="0" fontId="230" fillId="3" borderId="2" xfId="7" applyNumberFormat="1" applyFont="1" applyFill="1" applyBorder="1" applyAlignment="1" applyProtection="1">
      <alignment horizontal="center" vertical="center" wrapText="1"/>
      <protection locked="0"/>
    </xf>
    <xf numFmtId="0" fontId="230" fillId="3" borderId="27" xfId="7" applyNumberFormat="1" applyFont="1" applyFill="1" applyBorder="1" applyAlignment="1" applyProtection="1">
      <alignment horizontal="center" vertical="center" wrapText="1"/>
      <protection locked="0"/>
    </xf>
    <xf numFmtId="0" fontId="230" fillId="3" borderId="36" xfId="7" applyNumberFormat="1" applyFont="1" applyFill="1" applyBorder="1" applyAlignment="1" applyProtection="1">
      <alignment horizontal="center" vertical="center" wrapText="1"/>
      <protection locked="0"/>
    </xf>
    <xf numFmtId="0" fontId="230" fillId="3" borderId="20" xfId="7" applyNumberFormat="1" applyFont="1" applyFill="1" applyBorder="1" applyAlignment="1" applyProtection="1">
      <alignment horizontal="center" vertical="center" wrapText="1"/>
      <protection locked="0"/>
    </xf>
    <xf numFmtId="165" fontId="18" fillId="42" borderId="5" xfId="0" applyNumberFormat="1" applyFont="1" applyFill="1" applyBorder="1" applyAlignment="1">
      <alignment horizontal="center" vertical="center" wrapText="1"/>
    </xf>
    <xf numFmtId="165" fontId="18" fillId="42" borderId="30" xfId="0" applyNumberFormat="1" applyFont="1" applyFill="1" applyBorder="1" applyAlignment="1">
      <alignment horizontal="center" vertical="center" wrapText="1"/>
    </xf>
    <xf numFmtId="165" fontId="18" fillId="42" borderId="12" xfId="0" applyNumberFormat="1" applyFont="1" applyFill="1" applyBorder="1" applyAlignment="1">
      <alignment horizontal="center" vertical="center" wrapText="1"/>
    </xf>
    <xf numFmtId="0" fontId="17" fillId="42" borderId="6" xfId="0" applyFont="1" applyFill="1" applyBorder="1" applyAlignment="1">
      <alignment horizontal="center" vertical="center"/>
    </xf>
    <xf numFmtId="0" fontId="17" fillId="42" borderId="31" xfId="0" applyFont="1" applyFill="1" applyBorder="1" applyAlignment="1">
      <alignment horizontal="center" vertical="center"/>
    </xf>
    <xf numFmtId="0" fontId="17" fillId="42" borderId="13" xfId="0" applyFont="1" applyFill="1" applyBorder="1" applyAlignment="1">
      <alignment horizontal="center" vertical="center"/>
    </xf>
    <xf numFmtId="0" fontId="19" fillId="42" borderId="27" xfId="0" applyFont="1" applyFill="1" applyBorder="1" applyAlignment="1">
      <alignment horizontal="center" vertical="center" wrapText="1"/>
    </xf>
    <xf numFmtId="0" fontId="19" fillId="42" borderId="36" xfId="0" applyFont="1" applyFill="1" applyBorder="1" applyAlignment="1">
      <alignment horizontal="center" vertical="center" wrapText="1"/>
    </xf>
    <xf numFmtId="0" fontId="19" fillId="42" borderId="20" xfId="0" applyFont="1" applyFill="1" applyBorder="1" applyAlignment="1">
      <alignment horizontal="center" vertical="center" wrapText="1"/>
    </xf>
    <xf numFmtId="0" fontId="19" fillId="42" borderId="27" xfId="0" applyFont="1" applyFill="1" applyBorder="1" applyAlignment="1">
      <alignment horizontal="left" vertical="center" wrapText="1"/>
    </xf>
    <xf numFmtId="0" fontId="19" fillId="42" borderId="36" xfId="0" applyFont="1" applyFill="1" applyBorder="1" applyAlignment="1">
      <alignment horizontal="left" vertical="center" wrapText="1"/>
    </xf>
    <xf numFmtId="0" fontId="19" fillId="42" borderId="20" xfId="0" applyFont="1" applyFill="1" applyBorder="1" applyAlignment="1">
      <alignment horizontal="left" vertical="center" wrapText="1"/>
    </xf>
    <xf numFmtId="1" fontId="90" fillId="44" borderId="122" xfId="147" applyNumberFormat="1" applyFont="1" applyFill="1" applyBorder="1" applyAlignment="1">
      <alignment horizontal="center" vertical="center" wrapText="1"/>
    </xf>
    <xf numFmtId="1" fontId="90" fillId="44" borderId="36" xfId="147" applyNumberFormat="1" applyFont="1" applyFill="1" applyBorder="1" applyAlignment="1">
      <alignment horizontal="center" vertical="center" wrapText="1"/>
    </xf>
    <xf numFmtId="1" fontId="90" fillId="44" borderId="123" xfId="147" applyNumberFormat="1" applyFont="1" applyFill="1" applyBorder="1" applyAlignment="1">
      <alignment horizontal="center" vertical="center" wrapText="1"/>
    </xf>
    <xf numFmtId="1" fontId="35" fillId="44" borderId="122" xfId="147" applyNumberFormat="1" applyFont="1" applyFill="1" applyBorder="1" applyAlignment="1">
      <alignment horizontal="left" vertical="center" wrapText="1"/>
    </xf>
    <xf numFmtId="1" fontId="35" fillId="44" borderId="36" xfId="147" applyNumberFormat="1" applyFont="1" applyFill="1" applyBorder="1" applyAlignment="1">
      <alignment horizontal="left" vertical="center"/>
    </xf>
    <xf numFmtId="1" fontId="35" fillId="44" borderId="123" xfId="147" applyNumberFormat="1" applyFont="1" applyFill="1" applyBorder="1" applyAlignment="1">
      <alignment horizontal="left" vertical="center"/>
    </xf>
    <xf numFmtId="1" fontId="35" fillId="32" borderId="122" xfId="147" applyNumberFormat="1" applyFont="1" applyFill="1" applyBorder="1" applyAlignment="1">
      <alignment horizontal="center" vertical="center"/>
    </xf>
    <xf numFmtId="1" fontId="35" fillId="32" borderId="123" xfId="147" applyNumberFormat="1" applyFont="1" applyFill="1" applyBorder="1" applyAlignment="1">
      <alignment horizontal="center" vertical="center"/>
    </xf>
    <xf numFmtId="1" fontId="35" fillId="44" borderId="123" xfId="147" applyNumberFormat="1" applyFont="1" applyFill="1" applyBorder="1" applyAlignment="1">
      <alignment horizontal="center" vertical="center"/>
    </xf>
    <xf numFmtId="0" fontId="19" fillId="2" borderId="37" xfId="147" applyFont="1" applyFill="1" applyBorder="1" applyAlignment="1">
      <alignment horizontal="center" vertical="center"/>
    </xf>
    <xf numFmtId="0" fontId="19" fillId="2" borderId="38" xfId="147" applyFont="1" applyFill="1" applyBorder="1" applyAlignment="1">
      <alignment horizontal="center" vertical="center"/>
    </xf>
    <xf numFmtId="0" fontId="35" fillId="3" borderId="60" xfId="147" applyFont="1" applyFill="1" applyBorder="1" applyAlignment="1">
      <alignment horizontal="center" vertical="center"/>
    </xf>
    <xf numFmtId="0" fontId="36" fillId="6" borderId="39" xfId="147" applyFont="1" applyFill="1" applyBorder="1" applyAlignment="1">
      <alignment horizontal="center"/>
    </xf>
    <xf numFmtId="0" fontId="36" fillId="6" borderId="36" xfId="147" applyFont="1" applyFill="1" applyBorder="1" applyAlignment="1">
      <alignment horizontal="center"/>
    </xf>
    <xf numFmtId="0" fontId="36" fillId="6" borderId="20" xfId="147" applyFont="1" applyFill="1" applyBorder="1" applyAlignment="1">
      <alignment horizontal="center"/>
    </xf>
    <xf numFmtId="0" fontId="35" fillId="8" borderId="27" xfId="147" applyFont="1" applyFill="1" applyBorder="1" applyAlignment="1">
      <alignment horizontal="center" vertical="center"/>
    </xf>
    <xf numFmtId="0" fontId="35" fillId="8" borderId="60" xfId="147" applyFont="1" applyFill="1" applyBorder="1" applyAlignment="1">
      <alignment horizontal="center" vertical="center"/>
    </xf>
    <xf numFmtId="0" fontId="36" fillId="2" borderId="37" xfId="147" applyFont="1" applyFill="1" applyBorder="1" applyAlignment="1">
      <alignment horizontal="center" vertical="center" wrapText="1"/>
    </xf>
    <xf numFmtId="0" fontId="36" fillId="2" borderId="38" xfId="147" applyFont="1" applyFill="1" applyBorder="1" applyAlignment="1">
      <alignment horizontal="center" vertical="center" wrapText="1"/>
    </xf>
    <xf numFmtId="0" fontId="154" fillId="3" borderId="27" xfId="147" applyFont="1" applyFill="1" applyBorder="1" applyAlignment="1">
      <alignment horizontal="center" vertical="center" wrapText="1"/>
    </xf>
    <xf numFmtId="0" fontId="19" fillId="3" borderId="60" xfId="147" applyFont="1" applyFill="1" applyBorder="1" applyAlignment="1">
      <alignment horizontal="center" vertical="center"/>
    </xf>
    <xf numFmtId="1" fontId="35" fillId="51" borderId="122" xfId="147" applyNumberFormat="1" applyFont="1" applyFill="1" applyBorder="1" applyAlignment="1">
      <alignment horizontal="center" vertical="center"/>
    </xf>
    <xf numFmtId="1" fontId="35" fillId="51" borderId="36" xfId="147" applyNumberFormat="1" applyFont="1" applyFill="1" applyBorder="1" applyAlignment="1">
      <alignment horizontal="center" vertical="center"/>
    </xf>
    <xf numFmtId="1" fontId="35" fillId="51" borderId="123" xfId="147" applyNumberFormat="1" applyFont="1" applyFill="1" applyBorder="1" applyAlignment="1">
      <alignment horizontal="center" vertical="center"/>
    </xf>
    <xf numFmtId="0" fontId="36" fillId="2" borderId="27" xfId="0" applyFont="1" applyFill="1" applyBorder="1" applyAlignment="1">
      <alignment horizontal="center" vertical="center"/>
    </xf>
    <xf numFmtId="0" fontId="36" fillId="2" borderId="36" xfId="0" applyFont="1" applyFill="1" applyBorder="1" applyAlignment="1">
      <alignment horizontal="center" vertical="center"/>
    </xf>
    <xf numFmtId="0" fontId="36" fillId="2" borderId="20" xfId="0" applyFont="1" applyFill="1" applyBorder="1" applyAlignment="1">
      <alignment horizontal="center" vertical="center"/>
    </xf>
    <xf numFmtId="165" fontId="18" fillId="3" borderId="61" xfId="147" applyNumberFormat="1" applyFont="1" applyFill="1" applyBorder="1" applyAlignment="1">
      <alignment horizontal="center" vertical="center" wrapText="1"/>
    </xf>
    <xf numFmtId="0" fontId="17" fillId="3" borderId="27" xfId="147" applyFont="1" applyFill="1" applyBorder="1" applyAlignment="1">
      <alignment horizontal="center" vertical="center"/>
    </xf>
    <xf numFmtId="0" fontId="17" fillId="3" borderId="36" xfId="147" applyFont="1" applyFill="1" applyBorder="1" applyAlignment="1">
      <alignment horizontal="center" vertical="center"/>
    </xf>
    <xf numFmtId="0" fontId="17" fillId="3" borderId="20" xfId="147" applyFont="1" applyFill="1" applyBorder="1" applyAlignment="1">
      <alignment horizontal="center" vertical="center"/>
    </xf>
    <xf numFmtId="0" fontId="35" fillId="0" borderId="40" xfId="147" applyFont="1" applyBorder="1" applyAlignment="1">
      <alignment horizontal="center" vertical="center" wrapText="1"/>
    </xf>
    <xf numFmtId="0" fontId="35" fillId="0" borderId="41" xfId="147" applyFont="1" applyBorder="1" applyAlignment="1">
      <alignment horizontal="center" vertical="center" wrapText="1"/>
    </xf>
    <xf numFmtId="0" fontId="35" fillId="0" borderId="10" xfId="147" applyFont="1" applyBorder="1" applyAlignment="1">
      <alignment horizontal="center" vertical="center" wrapText="1"/>
    </xf>
    <xf numFmtId="0" fontId="35" fillId="3" borderId="15" xfId="147" applyFont="1" applyFill="1" applyBorder="1" applyAlignment="1">
      <alignment horizontal="center" vertical="center"/>
    </xf>
    <xf numFmtId="1" fontId="35" fillId="42" borderId="48" xfId="0" applyNumberFormat="1" applyFont="1" applyFill="1" applyBorder="1" applyAlignment="1">
      <alignment horizontal="center" vertical="center" wrapText="1"/>
    </xf>
    <xf numFmtId="1" fontId="35" fillId="42" borderId="49" xfId="0" applyNumberFormat="1" applyFont="1" applyFill="1" applyBorder="1" applyAlignment="1">
      <alignment horizontal="center" vertical="center" wrapText="1"/>
    </xf>
    <xf numFmtId="1" fontId="35" fillId="42" borderId="29" xfId="0" applyNumberFormat="1" applyFont="1" applyFill="1" applyBorder="1" applyAlignment="1">
      <alignment horizontal="center" vertical="center" wrapText="1"/>
    </xf>
    <xf numFmtId="15" fontId="190" fillId="2" borderId="42" xfId="147" applyNumberFormat="1" applyFont="1" applyFill="1" applyBorder="1" applyAlignment="1">
      <alignment horizontal="center" vertical="center"/>
    </xf>
    <xf numFmtId="15" fontId="190" fillId="2" borderId="43" xfId="147" applyNumberFormat="1" applyFont="1" applyFill="1" applyBorder="1" applyAlignment="1">
      <alignment horizontal="center" vertical="center"/>
    </xf>
    <xf numFmtId="15" fontId="190" fillId="2" borderId="44" xfId="147" applyNumberFormat="1" applyFont="1" applyFill="1" applyBorder="1" applyAlignment="1">
      <alignment horizontal="center" vertical="center"/>
    </xf>
    <xf numFmtId="15" fontId="19" fillId="8" borderId="39" xfId="0" applyNumberFormat="1" applyFont="1" applyFill="1" applyBorder="1" applyAlignment="1">
      <alignment horizontal="center" vertical="center" wrapText="1"/>
    </xf>
    <xf numFmtId="15" fontId="19" fillId="8" borderId="20" xfId="0" applyNumberFormat="1" applyFont="1" applyFill="1" applyBorder="1" applyAlignment="1">
      <alignment horizontal="center" vertical="center" wrapText="1"/>
    </xf>
    <xf numFmtId="0" fontId="19" fillId="3" borderId="27" xfId="0" applyFont="1" applyFill="1" applyBorder="1" applyAlignment="1">
      <alignment horizontal="center" vertical="center"/>
    </xf>
    <xf numFmtId="0" fontId="19" fillId="3" borderId="36" xfId="0" applyFont="1" applyFill="1" applyBorder="1" applyAlignment="1">
      <alignment horizontal="center" vertical="center"/>
    </xf>
    <xf numFmtId="0" fontId="19" fillId="3" borderId="20" xfId="0" applyFont="1" applyFill="1" applyBorder="1" applyAlignment="1">
      <alignment horizontal="center" vertical="center"/>
    </xf>
    <xf numFmtId="0" fontId="40" fillId="3" borderId="27" xfId="0" applyFont="1" applyFill="1" applyBorder="1" applyAlignment="1">
      <alignment horizontal="center" vertical="center" wrapText="1"/>
    </xf>
    <xf numFmtId="0" fontId="40" fillId="3" borderId="36" xfId="0" applyFont="1" applyFill="1" applyBorder="1" applyAlignment="1">
      <alignment horizontal="center" vertical="center" wrapText="1"/>
    </xf>
    <xf numFmtId="0" fontId="40" fillId="3" borderId="20" xfId="0" applyFont="1" applyFill="1" applyBorder="1" applyAlignment="1">
      <alignment horizontal="center" vertical="center" wrapText="1"/>
    </xf>
    <xf numFmtId="0" fontId="35" fillId="42" borderId="2" xfId="147" applyFont="1" applyFill="1" applyBorder="1" applyAlignment="1">
      <alignment horizontal="center" vertical="center" wrapText="1"/>
    </xf>
    <xf numFmtId="0" fontId="209" fillId="0" borderId="28" xfId="147" applyFont="1" applyBorder="1" applyAlignment="1">
      <alignment horizontal="center" vertical="center" wrapText="1"/>
    </xf>
    <xf numFmtId="0" fontId="35" fillId="0" borderId="22" xfId="147" applyFont="1" applyBorder="1" applyAlignment="1">
      <alignment horizontal="center" vertical="center" wrapText="1"/>
    </xf>
    <xf numFmtId="0" fontId="35" fillId="0" borderId="57" xfId="147" applyFont="1" applyBorder="1" applyAlignment="1">
      <alignment horizontal="center" vertical="center" wrapText="1"/>
    </xf>
    <xf numFmtId="0" fontId="35" fillId="42" borderId="6" xfId="147" applyFont="1" applyFill="1" applyBorder="1" applyAlignment="1">
      <alignment horizontal="center" vertical="center" wrapText="1"/>
    </xf>
    <xf numFmtId="0" fontId="35" fillId="0" borderId="45" xfId="147" applyFont="1" applyBorder="1" applyAlignment="1">
      <alignment horizontal="center" vertical="center" wrapText="1"/>
    </xf>
    <xf numFmtId="0" fontId="35" fillId="0" borderId="46" xfId="147" applyFont="1" applyBorder="1" applyAlignment="1">
      <alignment horizontal="center" vertical="center" wrapText="1"/>
    </xf>
    <xf numFmtId="0" fontId="35" fillId="0" borderId="47" xfId="147" applyFont="1" applyBorder="1" applyAlignment="1">
      <alignment horizontal="center" vertical="center" wrapText="1"/>
    </xf>
    <xf numFmtId="1" fontId="46" fillId="0" borderId="27" xfId="147" applyNumberFormat="1" applyFont="1" applyBorder="1" applyAlignment="1">
      <alignment horizontal="center" vertical="center" wrapText="1"/>
    </xf>
    <xf numFmtId="1" fontId="46" fillId="0" borderId="36" xfId="147" applyNumberFormat="1" applyFont="1" applyBorder="1" applyAlignment="1">
      <alignment horizontal="center" vertical="center" wrapText="1"/>
    </xf>
    <xf numFmtId="1" fontId="46" fillId="0" borderId="20" xfId="147" applyNumberFormat="1" applyFont="1" applyBorder="1" applyAlignment="1">
      <alignment horizontal="center" vertical="center" wrapText="1"/>
    </xf>
    <xf numFmtId="1" fontId="35" fillId="42" borderId="45" xfId="147" applyNumberFormat="1" applyFont="1" applyFill="1" applyBorder="1" applyAlignment="1">
      <alignment horizontal="center" vertical="center" wrapText="1"/>
    </xf>
    <xf numFmtId="1" fontId="35" fillId="42" borderId="46" xfId="147" applyNumberFormat="1" applyFont="1" applyFill="1" applyBorder="1" applyAlignment="1">
      <alignment horizontal="center" vertical="center" wrapText="1"/>
    </xf>
    <xf numFmtId="1" fontId="35" fillId="42" borderId="47" xfId="147" applyNumberFormat="1" applyFont="1" applyFill="1" applyBorder="1" applyAlignment="1">
      <alignment horizontal="center" vertical="center" wrapText="1"/>
    </xf>
    <xf numFmtId="0" fontId="16" fillId="3" borderId="35" xfId="147" applyFont="1" applyFill="1" applyBorder="1" applyAlignment="1">
      <alignment horizontal="center" wrapText="1"/>
    </xf>
    <xf numFmtId="0" fontId="16" fillId="3" borderId="71" xfId="147" applyFont="1" applyFill="1" applyBorder="1" applyAlignment="1">
      <alignment horizontal="center" wrapText="1"/>
    </xf>
    <xf numFmtId="0" fontId="35" fillId="44" borderId="2" xfId="147" applyFont="1" applyFill="1" applyBorder="1" applyAlignment="1">
      <alignment horizontal="center" vertical="center" wrapText="1"/>
    </xf>
    <xf numFmtId="0" fontId="36" fillId="0" borderId="2" xfId="147" applyFont="1" applyBorder="1" applyAlignment="1">
      <alignment horizontal="center" vertical="center"/>
    </xf>
    <xf numFmtId="0" fontId="90" fillId="0" borderId="27" xfId="0" applyFont="1" applyBorder="1" applyAlignment="1">
      <alignment horizontal="center" vertical="center" wrapText="1"/>
    </xf>
    <xf numFmtId="0" fontId="90" fillId="0" borderId="36" xfId="0" applyFont="1" applyBorder="1" applyAlignment="1">
      <alignment horizontal="center" vertical="center" wrapText="1"/>
    </xf>
    <xf numFmtId="1" fontId="35" fillId="0" borderId="27" xfId="147" applyNumberFormat="1" applyFont="1" applyBorder="1" applyAlignment="1">
      <alignment horizontal="center"/>
    </xf>
    <xf numFmtId="1" fontId="35" fillId="0" borderId="36" xfId="147" applyNumberFormat="1" applyFont="1" applyBorder="1" applyAlignment="1">
      <alignment horizontal="center"/>
    </xf>
    <xf numFmtId="1" fontId="35" fillId="0" borderId="20" xfId="147" applyNumberFormat="1" applyFont="1" applyBorder="1" applyAlignment="1">
      <alignment horizontal="center"/>
    </xf>
    <xf numFmtId="1" fontId="35" fillId="6" borderId="45" xfId="0" applyNumberFormat="1" applyFont="1" applyFill="1" applyBorder="1" applyAlignment="1">
      <alignment horizontal="center" vertical="center"/>
    </xf>
    <xf numFmtId="1" fontId="35" fillId="6" borderId="46" xfId="0" applyNumberFormat="1" applyFont="1" applyFill="1" applyBorder="1" applyAlignment="1">
      <alignment horizontal="center" vertical="center"/>
    </xf>
    <xf numFmtId="1" fontId="35" fillId="6" borderId="47" xfId="0" applyNumberFormat="1" applyFont="1" applyFill="1" applyBorder="1" applyAlignment="1">
      <alignment horizontal="center" vertical="center"/>
    </xf>
    <xf numFmtId="0" fontId="19" fillId="6" borderId="39" xfId="147" applyFont="1" applyFill="1" applyBorder="1" applyAlignment="1">
      <alignment horizontal="left"/>
    </xf>
    <xf numFmtId="0" fontId="19" fillId="6" borderId="36" xfId="147" applyFont="1" applyFill="1" applyBorder="1" applyAlignment="1">
      <alignment horizontal="left"/>
    </xf>
    <xf numFmtId="0" fontId="19" fillId="6" borderId="20" xfId="147" applyFont="1" applyFill="1" applyBorder="1" applyAlignment="1">
      <alignment horizontal="left"/>
    </xf>
    <xf numFmtId="0" fontId="38" fillId="6" borderId="40" xfId="147" applyFont="1" applyFill="1" applyBorder="1" applyAlignment="1">
      <alignment horizontal="center" vertical="center"/>
    </xf>
    <xf numFmtId="0" fontId="38" fillId="6" borderId="41" xfId="147" applyFont="1" applyFill="1" applyBorder="1" applyAlignment="1">
      <alignment horizontal="center" vertical="center"/>
    </xf>
    <xf numFmtId="0" fontId="38" fillId="6" borderId="10" xfId="147" applyFont="1" applyFill="1" applyBorder="1" applyAlignment="1">
      <alignment horizontal="center" vertical="center"/>
    </xf>
    <xf numFmtId="0" fontId="36" fillId="41" borderId="37" xfId="147" applyFont="1" applyFill="1" applyBorder="1" applyAlignment="1">
      <alignment horizontal="center" vertical="center" wrapText="1"/>
    </xf>
    <xf numFmtId="0" fontId="36" fillId="41" borderId="38" xfId="147" applyFont="1" applyFill="1" applyBorder="1" applyAlignment="1">
      <alignment horizontal="center" vertical="center" wrapText="1"/>
    </xf>
    <xf numFmtId="1" fontId="35" fillId="41" borderId="122" xfId="147" applyNumberFormat="1" applyFont="1" applyFill="1" applyBorder="1" applyAlignment="1">
      <alignment horizontal="center" vertical="center"/>
    </xf>
    <xf numFmtId="1" fontId="35" fillId="41" borderId="36" xfId="147" applyNumberFormat="1" applyFont="1" applyFill="1" applyBorder="1" applyAlignment="1">
      <alignment horizontal="center" vertical="center"/>
    </xf>
    <xf numFmtId="1" fontId="35" fillId="41" borderId="123" xfId="147" applyNumberFormat="1" applyFont="1" applyFill="1" applyBorder="1" applyAlignment="1">
      <alignment horizontal="center" vertical="center"/>
    </xf>
    <xf numFmtId="0" fontId="113" fillId="0" borderId="122" xfId="147" applyFont="1" applyBorder="1" applyAlignment="1">
      <alignment horizontal="center" vertical="center"/>
    </xf>
    <xf numFmtId="0" fontId="113" fillId="0" borderId="123" xfId="147" applyFont="1" applyBorder="1" applyAlignment="1">
      <alignment horizontal="center" vertical="center"/>
    </xf>
    <xf numFmtId="0" fontId="90" fillId="0" borderId="20" xfId="0" applyFont="1" applyBorder="1" applyAlignment="1">
      <alignment horizontal="center" vertical="center" wrapText="1"/>
    </xf>
    <xf numFmtId="0" fontId="16" fillId="0" borderId="35" xfId="147" applyFont="1" applyBorder="1" applyAlignment="1">
      <alignment horizontal="center" vertical="center" wrapText="1"/>
    </xf>
    <xf numFmtId="0" fontId="16" fillId="0" borderId="71" xfId="147" applyFont="1" applyBorder="1" applyAlignment="1">
      <alignment horizontal="center" vertical="center" wrapText="1"/>
    </xf>
    <xf numFmtId="0" fontId="38" fillId="0" borderId="40" xfId="147" applyFont="1" applyBorder="1" applyAlignment="1">
      <alignment horizontal="center" vertical="center"/>
    </xf>
    <xf numFmtId="0" fontId="38" fillId="0" borderId="41" xfId="147" applyFont="1" applyBorder="1" applyAlignment="1">
      <alignment horizontal="center" vertical="center"/>
    </xf>
    <xf numFmtId="0" fontId="38" fillId="0" borderId="10" xfId="147" applyFont="1" applyBorder="1" applyAlignment="1">
      <alignment horizontal="center" vertical="center"/>
    </xf>
    <xf numFmtId="0" fontId="35" fillId="0" borderId="40" xfId="147" applyFont="1" applyBorder="1" applyAlignment="1">
      <alignment horizontal="center" wrapText="1"/>
    </xf>
    <xf numFmtId="0" fontId="35" fillId="0" borderId="41" xfId="147" applyFont="1" applyBorder="1" applyAlignment="1">
      <alignment horizontal="center"/>
    </xf>
    <xf numFmtId="0" fontId="35" fillId="0" borderId="10" xfId="147" applyFont="1" applyBorder="1" applyAlignment="1">
      <alignment horizontal="center"/>
    </xf>
    <xf numFmtId="0" fontId="36" fillId="41" borderId="37" xfId="147" applyFont="1" applyFill="1" applyBorder="1" applyAlignment="1">
      <alignment horizontal="center" vertical="center"/>
    </xf>
    <xf numFmtId="0" fontId="36" fillId="41" borderId="38" xfId="147" applyFont="1" applyFill="1" applyBorder="1" applyAlignment="1">
      <alignment horizontal="center" vertical="center"/>
    </xf>
    <xf numFmtId="0" fontId="16" fillId="3" borderId="35" xfId="147" applyFont="1" applyFill="1" applyBorder="1" applyAlignment="1">
      <alignment horizontal="center" vertical="center" wrapText="1"/>
    </xf>
    <xf numFmtId="0" fontId="16" fillId="3" borderId="71" xfId="147" applyFont="1" applyFill="1" applyBorder="1" applyAlignment="1">
      <alignment horizontal="center" vertical="center" wrapText="1"/>
    </xf>
    <xf numFmtId="1" fontId="35" fillId="49" borderId="27" xfId="147" applyNumberFormat="1" applyFont="1" applyFill="1" applyBorder="1" applyAlignment="1">
      <alignment horizontal="center" vertical="center" wrapText="1"/>
    </xf>
    <xf numFmtId="1" fontId="35" fillId="49" borderId="36" xfId="147" applyNumberFormat="1" applyFont="1" applyFill="1" applyBorder="1" applyAlignment="1">
      <alignment horizontal="center" vertical="center" wrapText="1"/>
    </xf>
    <xf numFmtId="1" fontId="35" fillId="49" borderId="20" xfId="147" applyNumberFormat="1" applyFont="1" applyFill="1" applyBorder="1" applyAlignment="1">
      <alignment horizontal="center" vertical="center" wrapText="1"/>
    </xf>
    <xf numFmtId="1" fontId="35" fillId="3" borderId="45" xfId="147" applyNumberFormat="1" applyFont="1" applyFill="1" applyBorder="1" applyAlignment="1">
      <alignment horizontal="center" vertical="center" wrapText="1"/>
    </xf>
    <xf numFmtId="1" fontId="35" fillId="3" borderId="46" xfId="147" applyNumberFormat="1" applyFont="1" applyFill="1" applyBorder="1" applyAlignment="1">
      <alignment horizontal="center" vertical="center"/>
    </xf>
    <xf numFmtId="1" fontId="35" fillId="3" borderId="47" xfId="147" applyNumberFormat="1" applyFont="1" applyFill="1" applyBorder="1" applyAlignment="1">
      <alignment horizontal="center" vertical="center"/>
    </xf>
    <xf numFmtId="0" fontId="35" fillId="3" borderId="35" xfId="147" applyFont="1" applyFill="1" applyBorder="1" applyAlignment="1">
      <alignment horizontal="center" vertical="center"/>
    </xf>
    <xf numFmtId="0" fontId="35" fillId="3" borderId="32" xfId="147" applyFont="1" applyFill="1" applyBorder="1" applyAlignment="1">
      <alignment horizontal="center" vertical="center"/>
    </xf>
    <xf numFmtId="0" fontId="35" fillId="3" borderId="34" xfId="147" applyFont="1" applyFill="1" applyBorder="1" applyAlignment="1">
      <alignment horizontal="center" vertical="center"/>
    </xf>
    <xf numFmtId="1" fontId="90" fillId="0" borderId="27" xfId="147" applyNumberFormat="1" applyFont="1" applyBorder="1" applyAlignment="1">
      <alignment horizontal="center" vertical="center" wrapText="1"/>
    </xf>
    <xf numFmtId="1" fontId="90" fillId="0" borderId="36" xfId="147" applyNumberFormat="1" applyFont="1" applyBorder="1" applyAlignment="1">
      <alignment horizontal="center" vertical="center" wrapText="1"/>
    </xf>
    <xf numFmtId="1" fontId="90" fillId="0" borderId="20" xfId="147" applyNumberFormat="1" applyFont="1" applyBorder="1" applyAlignment="1">
      <alignment horizontal="center" vertical="center" wrapText="1"/>
    </xf>
    <xf numFmtId="1" fontId="35" fillId="3" borderId="122" xfId="147" applyNumberFormat="1" applyFont="1" applyFill="1" applyBorder="1" applyAlignment="1">
      <alignment horizontal="center" vertical="center" wrapText="1"/>
    </xf>
    <xf numFmtId="1" fontId="35" fillId="3" borderId="123" xfId="147" applyNumberFormat="1" applyFont="1" applyFill="1" applyBorder="1" applyAlignment="1">
      <alignment horizontal="center" vertical="center"/>
    </xf>
    <xf numFmtId="1" fontId="35" fillId="44" borderId="123" xfId="147" applyNumberFormat="1" applyFont="1" applyFill="1" applyBorder="1" applyAlignment="1">
      <alignment horizontal="center" vertical="top"/>
    </xf>
    <xf numFmtId="1" fontId="35" fillId="0" borderId="35" xfId="147" applyNumberFormat="1" applyFont="1" applyBorder="1" applyAlignment="1">
      <alignment horizontal="center" vertical="center" wrapText="1"/>
    </xf>
    <xf numFmtId="1" fontId="35" fillId="0" borderId="32" xfId="147" applyNumberFormat="1" applyFont="1" applyBorder="1" applyAlignment="1">
      <alignment horizontal="center" vertical="center" wrapText="1"/>
    </xf>
    <xf numFmtId="1" fontId="35" fillId="0" borderId="34" xfId="147" applyNumberFormat="1" applyFont="1" applyBorder="1" applyAlignment="1">
      <alignment horizontal="center" vertical="center" wrapText="1"/>
    </xf>
    <xf numFmtId="1" fontId="35" fillId="50" borderId="27" xfId="147" applyNumberFormat="1" applyFont="1" applyFill="1" applyBorder="1" applyAlignment="1">
      <alignment horizontal="center" vertical="center"/>
    </xf>
    <xf numFmtId="1" fontId="35" fillId="50" borderId="20" xfId="147" applyNumberFormat="1" applyFont="1" applyFill="1" applyBorder="1" applyAlignment="1">
      <alignment horizontal="center" vertical="center"/>
    </xf>
    <xf numFmtId="0" fontId="19" fillId="3" borderId="57" xfId="147" applyFont="1" applyFill="1" applyBorder="1" applyAlignment="1">
      <alignment horizontal="center" vertical="center"/>
    </xf>
    <xf numFmtId="0" fontId="234" fillId="0" borderId="35" xfId="147" applyFont="1" applyBorder="1" applyAlignment="1">
      <alignment horizontal="center" vertical="center" wrapText="1"/>
    </xf>
    <xf numFmtId="0" fontId="204" fillId="0" borderId="27" xfId="147" applyFont="1" applyBorder="1" applyAlignment="1">
      <alignment horizontal="center" vertical="center" wrapText="1"/>
    </xf>
    <xf numFmtId="0" fontId="37" fillId="2" borderId="2" xfId="147" applyFont="1" applyFill="1" applyBorder="1" applyAlignment="1">
      <alignment horizontal="center" vertical="center" wrapText="1"/>
    </xf>
    <xf numFmtId="1" fontId="46" fillId="0" borderId="27" xfId="147" applyNumberFormat="1" applyFont="1" applyBorder="1" applyAlignment="1">
      <alignment horizontal="center" vertical="center"/>
    </xf>
    <xf numFmtId="0" fontId="17" fillId="0" borderId="20" xfId="147" applyFont="1" applyBorder="1" applyAlignment="1">
      <alignment horizontal="center" vertical="center" wrapText="1"/>
    </xf>
    <xf numFmtId="0" fontId="19" fillId="2" borderId="37" xfId="147" applyFont="1" applyFill="1" applyBorder="1" applyAlignment="1">
      <alignment horizontal="center" vertical="center" wrapText="1"/>
    </xf>
    <xf numFmtId="0" fontId="19" fillId="2" borderId="38" xfId="147" applyFont="1" applyFill="1" applyBorder="1" applyAlignment="1">
      <alignment horizontal="center" vertical="center" wrapText="1"/>
    </xf>
    <xf numFmtId="1" fontId="90" fillId="0" borderId="45" xfId="0" applyNumberFormat="1" applyFont="1" applyBorder="1" applyAlignment="1">
      <alignment horizontal="center" vertical="center" wrapText="1"/>
    </xf>
    <xf numFmtId="1" fontId="90" fillId="0" borderId="46" xfId="0" applyNumberFormat="1" applyFont="1" applyBorder="1" applyAlignment="1">
      <alignment horizontal="center" vertical="center" wrapText="1"/>
    </xf>
    <xf numFmtId="1" fontId="90" fillId="0" borderId="47" xfId="0" applyNumberFormat="1" applyFont="1" applyBorder="1" applyAlignment="1">
      <alignment horizontal="center" vertical="center" wrapText="1"/>
    </xf>
    <xf numFmtId="1" fontId="35" fillId="33" borderId="27" xfId="147" applyNumberFormat="1" applyFont="1" applyFill="1" applyBorder="1" applyAlignment="1">
      <alignment horizontal="center" vertical="center"/>
    </xf>
    <xf numFmtId="1" fontId="35" fillId="33" borderId="36" xfId="147" applyNumberFormat="1" applyFont="1" applyFill="1" applyBorder="1" applyAlignment="1">
      <alignment horizontal="center" vertical="center"/>
    </xf>
    <xf numFmtId="1" fontId="35" fillId="33" borderId="20" xfId="147" applyNumberFormat="1" applyFont="1" applyFill="1" applyBorder="1" applyAlignment="1">
      <alignment horizontal="center" vertical="center"/>
    </xf>
    <xf numFmtId="0" fontId="19" fillId="41" borderId="37" xfId="147" applyFont="1" applyFill="1" applyBorder="1" applyAlignment="1">
      <alignment horizontal="center" vertical="center"/>
    </xf>
    <xf numFmtId="0" fontId="19" fillId="41" borderId="38" xfId="147" applyFont="1" applyFill="1" applyBorder="1" applyAlignment="1">
      <alignment horizontal="center" vertical="center"/>
    </xf>
    <xf numFmtId="165" fontId="18" fillId="33" borderId="5" xfId="147" applyNumberFormat="1" applyFont="1" applyFill="1" applyBorder="1" applyAlignment="1">
      <alignment horizontal="center" vertical="center" wrapText="1"/>
    </xf>
    <xf numFmtId="165" fontId="18" fillId="33" borderId="12" xfId="147" applyNumberFormat="1" applyFont="1" applyFill="1" applyBorder="1" applyAlignment="1">
      <alignment horizontal="center" vertical="center" wrapText="1"/>
    </xf>
    <xf numFmtId="1" fontId="35" fillId="41" borderId="122" xfId="147" applyNumberFormat="1" applyFont="1" applyFill="1" applyBorder="1" applyAlignment="1">
      <alignment horizontal="center" vertical="center" wrapText="1"/>
    </xf>
    <xf numFmtId="1" fontId="35" fillId="41" borderId="123" xfId="147" applyNumberFormat="1" applyFont="1" applyFill="1" applyBorder="1" applyAlignment="1">
      <alignment horizontal="center" vertical="center" wrapText="1"/>
    </xf>
    <xf numFmtId="165" fontId="18" fillId="0" borderId="5" xfId="147" applyNumberFormat="1" applyFont="1" applyBorder="1" applyAlignment="1">
      <alignment horizontal="center" vertical="center"/>
    </xf>
    <xf numFmtId="165" fontId="18" fillId="0" borderId="30" xfId="147" applyNumberFormat="1" applyFont="1" applyBorder="1" applyAlignment="1">
      <alignment horizontal="center" vertical="center"/>
    </xf>
    <xf numFmtId="1" fontId="100" fillId="0" borderId="45" xfId="147" applyNumberFormat="1" applyFont="1" applyBorder="1" applyAlignment="1">
      <alignment horizontal="center" vertical="center" wrapText="1"/>
    </xf>
    <xf numFmtId="1" fontId="100" fillId="0" borderId="46" xfId="147" applyNumberFormat="1" applyFont="1" applyBorder="1" applyAlignment="1">
      <alignment horizontal="center" vertical="center" wrapText="1"/>
    </xf>
    <xf numFmtId="1" fontId="100" fillId="0" borderId="47" xfId="147" applyNumberFormat="1" applyFont="1" applyBorder="1" applyAlignment="1">
      <alignment horizontal="center" vertical="center" wrapText="1"/>
    </xf>
    <xf numFmtId="0" fontId="154" fillId="0" borderId="35" xfId="147" applyFont="1" applyBorder="1" applyAlignment="1">
      <alignment horizontal="center" vertical="center" wrapText="1"/>
    </xf>
    <xf numFmtId="0" fontId="154" fillId="0" borderId="71" xfId="147" applyFont="1" applyBorder="1" applyAlignment="1">
      <alignment horizontal="center" vertical="center" wrapText="1"/>
    </xf>
    <xf numFmtId="1" fontId="35" fillId="6" borderId="27" xfId="147" applyNumberFormat="1" applyFont="1" applyFill="1" applyBorder="1" applyAlignment="1">
      <alignment horizontal="center" vertical="center" wrapText="1"/>
    </xf>
    <xf numFmtId="1" fontId="35" fillId="6" borderId="36" xfId="147" applyNumberFormat="1" applyFont="1" applyFill="1" applyBorder="1" applyAlignment="1">
      <alignment horizontal="center" vertical="center" wrapText="1"/>
    </xf>
    <xf numFmtId="1" fontId="35" fillId="6" borderId="20" xfId="147" applyNumberFormat="1" applyFont="1" applyFill="1" applyBorder="1" applyAlignment="1">
      <alignment horizontal="center" vertical="center" wrapText="1"/>
    </xf>
    <xf numFmtId="0" fontId="90" fillId="0" borderId="122" xfId="0" applyFont="1" applyBorder="1" applyAlignment="1">
      <alignment horizontal="center" vertical="center"/>
    </xf>
    <xf numFmtId="0" fontId="90" fillId="0" borderId="36" xfId="0" applyFont="1" applyBorder="1" applyAlignment="1">
      <alignment horizontal="center" vertical="center"/>
    </xf>
    <xf numFmtId="0" fontId="90" fillId="0" borderId="123" xfId="0" applyFont="1" applyBorder="1" applyAlignment="1">
      <alignment horizontal="center" vertical="center"/>
    </xf>
    <xf numFmtId="0" fontId="19" fillId="8" borderId="122" xfId="147" applyFont="1" applyFill="1" applyBorder="1" applyAlignment="1">
      <alignment horizontal="center" vertical="center"/>
    </xf>
    <xf numFmtId="0" fontId="19" fillId="8" borderId="36" xfId="147" applyFont="1" applyFill="1" applyBorder="1" applyAlignment="1">
      <alignment horizontal="center" vertical="center"/>
    </xf>
    <xf numFmtId="0" fontId="19" fillId="8" borderId="123" xfId="147" applyFont="1" applyFill="1" applyBorder="1" applyAlignment="1">
      <alignment horizontal="center" vertical="center"/>
    </xf>
    <xf numFmtId="165" fontId="18" fillId="3" borderId="92" xfId="147" applyNumberFormat="1" applyFont="1" applyFill="1" applyBorder="1" applyAlignment="1">
      <alignment horizontal="center" vertical="center" wrapText="1"/>
    </xf>
    <xf numFmtId="165" fontId="18" fillId="3" borderId="94" xfId="147" applyNumberFormat="1" applyFont="1" applyFill="1" applyBorder="1" applyAlignment="1">
      <alignment horizontal="center" vertical="center" wrapText="1"/>
    </xf>
    <xf numFmtId="1" fontId="35" fillId="2" borderId="122" xfId="147" applyNumberFormat="1" applyFont="1" applyFill="1" applyBorder="1" applyAlignment="1">
      <alignment horizontal="center" vertical="center"/>
    </xf>
    <xf numFmtId="1" fontId="35" fillId="2" borderId="123" xfId="147" applyNumberFormat="1" applyFont="1" applyFill="1" applyBorder="1" applyAlignment="1">
      <alignment horizontal="center" vertical="center"/>
    </xf>
    <xf numFmtId="1" fontId="90" fillId="0" borderId="27" xfId="0" applyNumberFormat="1" applyFont="1" applyBorder="1" applyAlignment="1">
      <alignment horizontal="center" vertical="center"/>
    </xf>
    <xf numFmtId="1" fontId="90" fillId="0" borderId="36" xfId="0" applyNumberFormat="1" applyFont="1" applyBorder="1" applyAlignment="1">
      <alignment horizontal="center" vertical="center"/>
    </xf>
    <xf numFmtId="1" fontId="90" fillId="0" borderId="20" xfId="0" applyNumberFormat="1" applyFont="1" applyBorder="1" applyAlignment="1">
      <alignment horizontal="center" vertical="center"/>
    </xf>
    <xf numFmtId="0" fontId="35" fillId="0" borderId="48" xfId="147" applyFont="1" applyBorder="1" applyAlignment="1">
      <alignment horizontal="center" vertical="center" wrapText="1"/>
    </xf>
    <xf numFmtId="0" fontId="35" fillId="0" borderId="49" xfId="147" applyFont="1" applyBorder="1" applyAlignment="1">
      <alignment horizontal="center" vertical="center" wrapText="1"/>
    </xf>
    <xf numFmtId="0" fontId="35" fillId="0" borderId="29" xfId="147" applyFont="1" applyBorder="1" applyAlignment="1">
      <alignment horizontal="center" vertical="center" wrapText="1"/>
    </xf>
    <xf numFmtId="0" fontId="235" fillId="44" borderId="27" xfId="147" applyFont="1" applyFill="1" applyBorder="1" applyAlignment="1">
      <alignment horizontal="center" vertical="center" wrapText="1"/>
    </xf>
    <xf numFmtId="0" fontId="17" fillId="44" borderId="36" xfId="147" applyFont="1" applyFill="1" applyBorder="1" applyAlignment="1">
      <alignment horizontal="center" vertical="center"/>
    </xf>
    <xf numFmtId="0" fontId="17" fillId="44" borderId="20" xfId="147" applyFont="1" applyFill="1" applyBorder="1" applyAlignment="1">
      <alignment horizontal="center" vertical="center"/>
    </xf>
    <xf numFmtId="0" fontId="17" fillId="0" borderId="81" xfId="147" applyFont="1" applyBorder="1" applyAlignment="1">
      <alignment horizontal="center" vertical="center"/>
    </xf>
    <xf numFmtId="0" fontId="17" fillId="0" borderId="121" xfId="147" applyFont="1" applyBorder="1" applyAlignment="1">
      <alignment horizontal="center" vertical="center"/>
    </xf>
    <xf numFmtId="0" fontId="17" fillId="0" borderId="82" xfId="147" applyFont="1" applyBorder="1" applyAlignment="1">
      <alignment horizontal="center" vertical="center"/>
    </xf>
    <xf numFmtId="1" fontId="35" fillId="0" borderId="103" xfId="147" applyNumberFormat="1" applyFont="1" applyBorder="1" applyAlignment="1">
      <alignment horizontal="center" vertical="center" wrapText="1"/>
    </xf>
    <xf numFmtId="1" fontId="35" fillId="0" borderId="104" xfId="147" applyNumberFormat="1" applyFont="1" applyBorder="1" applyAlignment="1">
      <alignment horizontal="center" vertical="center" wrapText="1"/>
    </xf>
    <xf numFmtId="1" fontId="35" fillId="0" borderId="105" xfId="147" applyNumberFormat="1" applyFont="1" applyBorder="1" applyAlignment="1">
      <alignment horizontal="center" vertical="center" wrapText="1"/>
    </xf>
    <xf numFmtId="1" fontId="35" fillId="0" borderId="52" xfId="147" applyNumberFormat="1" applyFont="1" applyBorder="1" applyAlignment="1">
      <alignment horizontal="center" vertical="center"/>
    </xf>
    <xf numFmtId="1" fontId="35" fillId="0" borderId="43" xfId="147" applyNumberFormat="1" applyFont="1" applyBorder="1" applyAlignment="1">
      <alignment horizontal="center" vertical="center"/>
    </xf>
    <xf numFmtId="1" fontId="35" fillId="0" borderId="53" xfId="147" applyNumberFormat="1" applyFont="1" applyBorder="1" applyAlignment="1">
      <alignment horizontal="center" vertical="center"/>
    </xf>
    <xf numFmtId="0" fontId="35" fillId="0" borderId="15" xfId="147" applyFont="1" applyBorder="1" applyAlignment="1">
      <alignment horizontal="center" vertical="center" wrapText="1"/>
    </xf>
    <xf numFmtId="1" fontId="35" fillId="0" borderId="54" xfId="147" applyNumberFormat="1" applyFont="1" applyBorder="1" applyAlignment="1">
      <alignment horizontal="center" vertical="center" wrapText="1"/>
    </xf>
    <xf numFmtId="1" fontId="35" fillId="0" borderId="55" xfId="147" applyNumberFormat="1" applyFont="1" applyBorder="1" applyAlignment="1">
      <alignment horizontal="center" vertical="center" wrapText="1"/>
    </xf>
    <xf numFmtId="1" fontId="35" fillId="0" borderId="56" xfId="147" applyNumberFormat="1" applyFont="1" applyBorder="1" applyAlignment="1">
      <alignment horizontal="center" vertical="center" wrapText="1"/>
    </xf>
    <xf numFmtId="1" fontId="35" fillId="2" borderId="27" xfId="147" applyNumberFormat="1" applyFont="1" applyFill="1" applyBorder="1" applyAlignment="1">
      <alignment horizontal="center" vertical="center" wrapText="1"/>
    </xf>
    <xf numFmtId="1" fontId="35" fillId="2" borderId="36" xfId="147" applyNumberFormat="1" applyFont="1" applyFill="1" applyBorder="1" applyAlignment="1">
      <alignment horizontal="center" vertical="center" wrapText="1"/>
    </xf>
    <xf numFmtId="1" fontId="35" fillId="2" borderId="20" xfId="147" applyNumberFormat="1" applyFont="1" applyFill="1" applyBorder="1" applyAlignment="1">
      <alignment horizontal="center" vertical="center" wrapText="1"/>
    </xf>
    <xf numFmtId="1" fontId="38" fillId="0" borderId="40" xfId="147" applyNumberFormat="1" applyFont="1" applyBorder="1" applyAlignment="1">
      <alignment horizontal="center" vertical="center"/>
    </xf>
    <xf numFmtId="1" fontId="38" fillId="0" borderId="41" xfId="147" applyNumberFormat="1" applyFont="1" applyBorder="1" applyAlignment="1">
      <alignment horizontal="center" vertical="center"/>
    </xf>
    <xf numFmtId="1" fontId="38" fillId="0" borderId="10" xfId="147" applyNumberFormat="1" applyFont="1" applyBorder="1" applyAlignment="1">
      <alignment horizontal="center" vertical="center"/>
    </xf>
    <xf numFmtId="165" fontId="18" fillId="2" borderId="18" xfId="147" applyNumberFormat="1" applyFont="1" applyFill="1" applyBorder="1" applyAlignment="1">
      <alignment horizontal="center" vertical="center" wrapText="1"/>
    </xf>
    <xf numFmtId="20" fontId="90" fillId="31" borderId="27" xfId="51" applyNumberFormat="1" applyFont="1" applyFill="1" applyBorder="1" applyAlignment="1">
      <alignment horizontal="center" vertical="center"/>
    </xf>
    <xf numFmtId="20" fontId="90" fillId="31" borderId="20" xfId="51" applyNumberFormat="1" applyFont="1" applyFill="1" applyBorder="1" applyAlignment="1">
      <alignment horizontal="center" vertical="center"/>
    </xf>
    <xf numFmtId="9" fontId="90" fillId="3" borderId="27" xfId="10126" applyNumberFormat="1" applyFont="1" applyFill="1" applyBorder="1" applyAlignment="1">
      <alignment horizontal="center" vertical="center"/>
    </xf>
    <xf numFmtId="9" fontId="90" fillId="3" borderId="36" xfId="10126" applyNumberFormat="1" applyFont="1" applyFill="1" applyBorder="1" applyAlignment="1">
      <alignment horizontal="center" vertical="center"/>
    </xf>
    <xf numFmtId="0" fontId="90" fillId="3" borderId="27" xfId="10126" applyNumberFormat="1" applyFont="1" applyFill="1" applyBorder="1" applyAlignment="1">
      <alignment horizontal="center" vertical="center"/>
    </xf>
    <xf numFmtId="0" fontId="90" fillId="3" borderId="20" xfId="10126" applyNumberFormat="1" applyFont="1" applyFill="1" applyBorder="1" applyAlignment="1">
      <alignment horizontal="center" vertical="center"/>
    </xf>
    <xf numFmtId="0" fontId="90" fillId="3" borderId="36" xfId="10126" applyNumberFormat="1" applyFont="1" applyFill="1" applyBorder="1" applyAlignment="1">
      <alignment horizontal="center" vertical="center"/>
    </xf>
    <xf numFmtId="0" fontId="16" fillId="0" borderId="45" xfId="147" applyFont="1" applyBorder="1" applyAlignment="1">
      <alignment horizontal="center" vertical="center" wrapText="1"/>
    </xf>
    <xf numFmtId="0" fontId="16" fillId="0" borderId="46" xfId="147" applyFont="1" applyBorder="1" applyAlignment="1">
      <alignment horizontal="center" vertical="center" wrapText="1"/>
    </xf>
    <xf numFmtId="0" fontId="16" fillId="0" borderId="47" xfId="147" applyFont="1" applyBorder="1" applyAlignment="1">
      <alignment horizontal="center" vertical="center" wrapText="1"/>
    </xf>
    <xf numFmtId="20" fontId="90" fillId="31" borderId="36" xfId="51" applyNumberFormat="1" applyFont="1" applyFill="1" applyBorder="1" applyAlignment="1">
      <alignment horizontal="center" vertical="center"/>
    </xf>
    <xf numFmtId="1" fontId="35" fillId="38" borderId="45" xfId="147" applyNumberFormat="1" applyFont="1" applyFill="1" applyBorder="1" applyAlignment="1">
      <alignment horizontal="center" vertical="center"/>
    </xf>
    <xf numFmtId="1" fontId="35" fillId="38" borderId="46" xfId="147" applyNumberFormat="1" applyFont="1" applyFill="1" applyBorder="1" applyAlignment="1">
      <alignment horizontal="center" vertical="center"/>
    </xf>
    <xf numFmtId="1" fontId="35" fillId="38" borderId="47" xfId="147" applyNumberFormat="1" applyFont="1" applyFill="1" applyBorder="1" applyAlignment="1">
      <alignment horizontal="center" vertical="center"/>
    </xf>
    <xf numFmtId="0" fontId="35" fillId="44" borderId="27" xfId="0" applyFont="1" applyFill="1" applyBorder="1" applyAlignment="1">
      <alignment horizontal="left" vertical="center" wrapText="1"/>
    </xf>
    <xf numFmtId="0" fontId="35" fillId="44" borderId="36" xfId="0" applyFont="1" applyFill="1" applyBorder="1" applyAlignment="1">
      <alignment horizontal="left" vertical="center" wrapText="1"/>
    </xf>
    <xf numFmtId="0" fontId="35" fillId="44" borderId="20" xfId="0" applyFont="1" applyFill="1" applyBorder="1" applyAlignment="1">
      <alignment horizontal="left" vertical="center" wrapText="1"/>
    </xf>
    <xf numFmtId="0" fontId="17" fillId="44" borderId="6" xfId="0" applyFont="1" applyFill="1" applyBorder="1" applyAlignment="1">
      <alignment horizontal="center" vertical="center"/>
    </xf>
    <xf numFmtId="0" fontId="17" fillId="44" borderId="31" xfId="0" applyFont="1" applyFill="1" applyBorder="1" applyAlignment="1">
      <alignment horizontal="center" vertical="center"/>
    </xf>
    <xf numFmtId="0" fontId="17" fillId="44" borderId="13" xfId="0" applyFont="1" applyFill="1" applyBorder="1" applyAlignment="1">
      <alignment horizontal="center" vertical="center"/>
    </xf>
    <xf numFmtId="0" fontId="35" fillId="44" borderId="27" xfId="0" applyFont="1" applyFill="1" applyBorder="1" applyAlignment="1">
      <alignment horizontal="left" vertical="top" wrapText="1"/>
    </xf>
    <xf numFmtId="0" fontId="35" fillId="44" borderId="36" xfId="0" applyFont="1" applyFill="1" applyBorder="1" applyAlignment="1">
      <alignment horizontal="left" vertical="top"/>
    </xf>
    <xf numFmtId="0" fontId="35" fillId="44" borderId="20" xfId="0" applyFont="1" applyFill="1" applyBorder="1" applyAlignment="1">
      <alignment horizontal="left" vertical="top"/>
    </xf>
    <xf numFmtId="15" fontId="26" fillId="2" borderId="42" xfId="0" applyNumberFormat="1" applyFont="1" applyFill="1" applyBorder="1" applyAlignment="1">
      <alignment horizontal="center" vertical="center"/>
    </xf>
    <xf numFmtId="15" fontId="26" fillId="2" borderId="43" xfId="0" applyNumberFormat="1" applyFont="1" applyFill="1" applyBorder="1" applyAlignment="1">
      <alignment horizontal="center" vertical="center"/>
    </xf>
    <xf numFmtId="15" fontId="26" fillId="2" borderId="44" xfId="0" applyNumberFormat="1" applyFont="1" applyFill="1" applyBorder="1" applyAlignment="1">
      <alignment horizontal="center" vertical="center"/>
    </xf>
    <xf numFmtId="0" fontId="35" fillId="0" borderId="2" xfId="0" applyFont="1" applyBorder="1" applyAlignment="1">
      <alignment horizontal="center" vertical="center" wrapText="1"/>
    </xf>
    <xf numFmtId="0" fontId="36" fillId="3" borderId="39" xfId="0" applyFont="1" applyFill="1" applyBorder="1" applyAlignment="1">
      <alignment horizontal="center" vertical="center"/>
    </xf>
    <xf numFmtId="0" fontId="36" fillId="3" borderId="36" xfId="0" applyFont="1" applyFill="1" applyBorder="1" applyAlignment="1">
      <alignment horizontal="center" vertical="center"/>
    </xf>
    <xf numFmtId="0" fontId="36" fillId="3" borderId="20" xfId="0" applyFont="1" applyFill="1" applyBorder="1" applyAlignment="1">
      <alignment horizontal="center" vertical="center"/>
    </xf>
    <xf numFmtId="1" fontId="35" fillId="2" borderId="35" xfId="0" applyNumberFormat="1" applyFont="1" applyFill="1" applyBorder="1" applyAlignment="1">
      <alignment horizontal="center" vertical="center"/>
    </xf>
    <xf numFmtId="1" fontId="35" fillId="2" borderId="32" xfId="0" applyNumberFormat="1" applyFont="1" applyFill="1" applyBorder="1" applyAlignment="1">
      <alignment horizontal="center" vertical="center"/>
    </xf>
    <xf numFmtId="1" fontId="35" fillId="2" borderId="34" xfId="0" applyNumberFormat="1" applyFont="1" applyFill="1" applyBorder="1" applyAlignment="1">
      <alignment horizontal="center" vertical="center"/>
    </xf>
    <xf numFmtId="0" fontId="39" fillId="6" borderId="2" xfId="0" applyFont="1" applyFill="1" applyBorder="1" applyAlignment="1">
      <alignment horizontal="center" vertical="center"/>
    </xf>
    <xf numFmtId="1" fontId="35" fillId="2" borderId="40" xfId="0" applyNumberFormat="1" applyFont="1" applyFill="1" applyBorder="1" applyAlignment="1">
      <alignment horizontal="center" vertical="center"/>
    </xf>
    <xf numFmtId="1" fontId="35" fillId="2" borderId="41" xfId="0" applyNumberFormat="1" applyFont="1" applyFill="1" applyBorder="1" applyAlignment="1">
      <alignment horizontal="center" vertical="center"/>
    </xf>
    <xf numFmtId="1" fontId="35" fillId="2" borderId="10" xfId="0" applyNumberFormat="1" applyFont="1" applyFill="1" applyBorder="1" applyAlignment="1">
      <alignment horizontal="center" vertical="center"/>
    </xf>
    <xf numFmtId="0" fontId="212" fillId="3" borderId="28" xfId="0" applyFont="1" applyFill="1" applyBorder="1" applyAlignment="1">
      <alignment horizontal="center" vertical="center" wrapText="1"/>
    </xf>
    <xf numFmtId="0" fontId="212" fillId="3" borderId="22" xfId="0" applyFont="1" applyFill="1" applyBorder="1" applyAlignment="1">
      <alignment horizontal="center" vertical="center" wrapText="1"/>
    </xf>
    <xf numFmtId="1" fontId="35" fillId="44" borderId="54" xfId="0" applyNumberFormat="1" applyFont="1" applyFill="1" applyBorder="1" applyAlignment="1">
      <alignment horizontal="center" vertical="center" wrapText="1"/>
    </xf>
    <xf numFmtId="1" fontId="35" fillId="44" borderId="55" xfId="0" applyNumberFormat="1" applyFont="1" applyFill="1" applyBorder="1" applyAlignment="1">
      <alignment horizontal="center" vertical="center" wrapText="1"/>
    </xf>
    <xf numFmtId="1" fontId="35" fillId="44" borderId="56" xfId="0" applyNumberFormat="1" applyFont="1" applyFill="1" applyBorder="1" applyAlignment="1">
      <alignment horizontal="center" vertical="center" wrapText="1"/>
    </xf>
    <xf numFmtId="0" fontId="35" fillId="42" borderId="27" xfId="0" applyFont="1" applyFill="1" applyBorder="1" applyAlignment="1">
      <alignment horizontal="center" vertical="center" wrapText="1"/>
    </xf>
    <xf numFmtId="0" fontId="35" fillId="42" borderId="36" xfId="0" applyFont="1" applyFill="1" applyBorder="1" applyAlignment="1">
      <alignment horizontal="center" vertical="center"/>
    </xf>
    <xf numFmtId="0" fontId="35" fillId="42" borderId="20" xfId="0" applyFont="1" applyFill="1" applyBorder="1" applyAlignment="1">
      <alignment horizontal="center" vertical="center"/>
    </xf>
    <xf numFmtId="1" fontId="35" fillId="44" borderId="40" xfId="0" applyNumberFormat="1" applyFont="1" applyFill="1" applyBorder="1" applyAlignment="1">
      <alignment horizontal="center" vertical="center" wrapText="1"/>
    </xf>
    <xf numFmtId="1" fontId="35" fillId="44" borderId="41" xfId="0" applyNumberFormat="1" applyFont="1" applyFill="1" applyBorder="1" applyAlignment="1">
      <alignment horizontal="center" vertical="center"/>
    </xf>
    <xf numFmtId="1" fontId="35" fillId="44" borderId="10" xfId="0" applyNumberFormat="1" applyFont="1" applyFill="1" applyBorder="1" applyAlignment="1">
      <alignment horizontal="center" vertical="center"/>
    </xf>
    <xf numFmtId="0" fontId="125" fillId="0" borderId="27" xfId="0" applyFont="1" applyBorder="1" applyAlignment="1">
      <alignment horizontal="center" vertical="center" wrapText="1"/>
    </xf>
    <xf numFmtId="0" fontId="35" fillId="44" borderId="41" xfId="0" applyFont="1" applyFill="1" applyBorder="1" applyAlignment="1">
      <alignment horizontal="center" vertical="center" wrapText="1"/>
    </xf>
    <xf numFmtId="0" fontId="35" fillId="44" borderId="10" xfId="0" applyFont="1" applyFill="1" applyBorder="1" applyAlignment="1">
      <alignment horizontal="center" vertical="center" wrapText="1"/>
    </xf>
    <xf numFmtId="1" fontId="35" fillId="44" borderId="35" xfId="0" applyNumberFormat="1" applyFont="1" applyFill="1" applyBorder="1" applyAlignment="1">
      <alignment horizontal="center" vertical="center" wrapText="1"/>
    </xf>
    <xf numFmtId="1" fontId="35" fillId="44" borderId="32" xfId="0" applyNumberFormat="1" applyFont="1" applyFill="1" applyBorder="1" applyAlignment="1">
      <alignment horizontal="center" vertical="center"/>
    </xf>
    <xf numFmtId="1" fontId="35" fillId="44" borderId="34" xfId="0" applyNumberFormat="1" applyFont="1" applyFill="1" applyBorder="1" applyAlignment="1">
      <alignment horizontal="center" vertical="center"/>
    </xf>
    <xf numFmtId="0" fontId="35" fillId="44" borderId="35" xfId="0" applyFont="1" applyFill="1" applyBorder="1" applyAlignment="1">
      <alignment horizontal="center" vertical="center" wrapText="1"/>
    </xf>
    <xf numFmtId="0" fontId="35" fillId="44" borderId="32" xfId="0" applyFont="1" applyFill="1" applyBorder="1" applyAlignment="1">
      <alignment horizontal="center" vertical="center" wrapText="1"/>
    </xf>
    <xf numFmtId="0" fontId="35" fillId="44" borderId="34" xfId="0" applyFont="1" applyFill="1" applyBorder="1" applyAlignment="1">
      <alignment horizontal="center" vertical="center" wrapText="1"/>
    </xf>
    <xf numFmtId="0" fontId="19" fillId="3" borderId="35" xfId="0" applyFont="1" applyFill="1" applyBorder="1" applyAlignment="1">
      <alignment horizontal="center" vertical="center" wrapText="1"/>
    </xf>
    <xf numFmtId="0" fontId="19" fillId="3" borderId="32" xfId="0" applyFont="1" applyFill="1" applyBorder="1" applyAlignment="1">
      <alignment horizontal="center" vertical="center" wrapText="1"/>
    </xf>
    <xf numFmtId="0" fontId="0" fillId="0" borderId="30" xfId="0" applyBorder="1"/>
    <xf numFmtId="0" fontId="0" fillId="0" borderId="12" xfId="0" applyBorder="1"/>
    <xf numFmtId="165" fontId="18" fillId="0" borderId="61" xfId="0" applyNumberFormat="1" applyFont="1" applyBorder="1" applyAlignment="1">
      <alignment horizontal="center" vertical="center" wrapText="1"/>
    </xf>
    <xf numFmtId="0" fontId="48" fillId="0" borderId="40" xfId="0" applyFont="1" applyBorder="1" applyAlignment="1">
      <alignment horizontal="center" vertical="center" wrapText="1"/>
    </xf>
    <xf numFmtId="0" fontId="48" fillId="0" borderId="41" xfId="0" applyFont="1" applyBorder="1" applyAlignment="1">
      <alignment horizontal="center" vertical="center" wrapText="1"/>
    </xf>
    <xf numFmtId="0" fontId="48" fillId="0" borderId="10" xfId="0" applyFont="1" applyBorder="1" applyAlignment="1">
      <alignment horizontal="center" vertical="center" wrapText="1"/>
    </xf>
    <xf numFmtId="0" fontId="48" fillId="0" borderId="45" xfId="0" applyFont="1" applyBorder="1" applyAlignment="1">
      <alignment horizontal="center" vertical="center" wrapText="1"/>
    </xf>
    <xf numFmtId="0" fontId="48" fillId="0" borderId="46" xfId="0" applyFont="1" applyBorder="1" applyAlignment="1">
      <alignment horizontal="center" vertical="center" wrapText="1"/>
    </xf>
    <xf numFmtId="0" fontId="48" fillId="0" borderId="47" xfId="0" applyFont="1" applyBorder="1" applyAlignment="1">
      <alignment horizontal="center" vertical="center" wrapText="1"/>
    </xf>
    <xf numFmtId="0" fontId="35" fillId="0" borderId="40" xfId="0" applyFont="1" applyBorder="1" applyAlignment="1">
      <alignment horizontal="center" vertical="center" wrapText="1"/>
    </xf>
    <xf numFmtId="0" fontId="35" fillId="0" borderId="41" xfId="0" applyFont="1" applyBorder="1" applyAlignment="1">
      <alignment horizontal="center" vertical="center" wrapText="1"/>
    </xf>
    <xf numFmtId="0" fontId="35" fillId="0" borderId="10" xfId="0" applyFont="1" applyBorder="1" applyAlignment="1">
      <alignment horizontal="center" vertical="center" wrapText="1"/>
    </xf>
    <xf numFmtId="0" fontId="45" fillId="3" borderId="37" xfId="0" applyFont="1" applyFill="1" applyBorder="1" applyAlignment="1">
      <alignment horizontal="center" wrapText="1"/>
    </xf>
    <xf numFmtId="0" fontId="45" fillId="3" borderId="0" xfId="0" applyFont="1" applyFill="1" applyBorder="1" applyAlignment="1">
      <alignment horizontal="center" wrapText="1"/>
    </xf>
    <xf numFmtId="0" fontId="19" fillId="3" borderId="27" xfId="0" applyFont="1" applyFill="1" applyBorder="1" applyAlignment="1">
      <alignment horizontal="center" vertical="center" wrapText="1"/>
    </xf>
    <xf numFmtId="0" fontId="85" fillId="3" borderId="36" xfId="0" applyFont="1" applyFill="1" applyBorder="1" applyAlignment="1">
      <alignment horizontal="center" vertical="center" wrapText="1"/>
    </xf>
    <xf numFmtId="0" fontId="85" fillId="3" borderId="20" xfId="0" applyFont="1" applyFill="1" applyBorder="1" applyAlignment="1">
      <alignment horizontal="center" vertical="center" wrapText="1"/>
    </xf>
    <xf numFmtId="0" fontId="19" fillId="3" borderId="45" xfId="0" applyFont="1" applyFill="1" applyBorder="1" applyAlignment="1">
      <alignment horizontal="center" vertical="center"/>
    </xf>
    <xf numFmtId="0" fontId="85" fillId="3" borderId="46" xfId="0" applyFont="1" applyFill="1" applyBorder="1" applyAlignment="1">
      <alignment horizontal="center" vertical="center"/>
    </xf>
    <xf numFmtId="0" fontId="85" fillId="3" borderId="47" xfId="0" applyFont="1" applyFill="1" applyBorder="1" applyAlignment="1">
      <alignment horizontal="center" vertical="center"/>
    </xf>
    <xf numFmtId="15" fontId="24" fillId="2" borderId="42" xfId="0" applyNumberFormat="1" applyFont="1" applyFill="1" applyBorder="1" applyAlignment="1">
      <alignment horizontal="center" vertical="center"/>
    </xf>
    <xf numFmtId="15" fontId="24" fillId="2" borderId="43" xfId="0" applyNumberFormat="1" applyFont="1" applyFill="1" applyBorder="1" applyAlignment="1">
      <alignment horizontal="center" vertical="center"/>
    </xf>
    <xf numFmtId="15" fontId="24" fillId="2" borderId="44" xfId="0" applyNumberFormat="1" applyFont="1" applyFill="1" applyBorder="1" applyAlignment="1">
      <alignment horizontal="center" vertical="center"/>
    </xf>
    <xf numFmtId="0" fontId="19" fillId="3" borderId="37" xfId="0" applyFont="1" applyFill="1" applyBorder="1" applyAlignment="1">
      <alignment horizontal="center" vertical="center"/>
    </xf>
    <xf numFmtId="0" fontId="19" fillId="3" borderId="0" xfId="0" applyFont="1" applyFill="1" applyBorder="1" applyAlignment="1">
      <alignment horizontal="center" vertical="center"/>
    </xf>
    <xf numFmtId="1" fontId="36" fillId="2" borderId="35" xfId="0" applyNumberFormat="1" applyFont="1" applyFill="1" applyBorder="1" applyAlignment="1">
      <alignment horizontal="center" vertical="center"/>
    </xf>
    <xf numFmtId="1" fontId="36" fillId="2" borderId="32" xfId="0" applyNumberFormat="1" applyFont="1" applyFill="1" applyBorder="1" applyAlignment="1">
      <alignment horizontal="center" vertical="center"/>
    </xf>
    <xf numFmtId="1" fontId="36" fillId="2" borderId="34" xfId="0" applyNumberFormat="1" applyFont="1" applyFill="1" applyBorder="1" applyAlignment="1">
      <alignment horizontal="center" vertical="center"/>
    </xf>
    <xf numFmtId="0" fontId="45" fillId="3" borderId="0" xfId="0" applyFont="1" applyFill="1" applyBorder="1" applyAlignment="1">
      <alignment horizontal="center" vertical="center"/>
    </xf>
    <xf numFmtId="0" fontId="45" fillId="3" borderId="23" xfId="0" applyFont="1" applyFill="1" applyBorder="1" applyAlignment="1">
      <alignment horizontal="center" vertical="center"/>
    </xf>
    <xf numFmtId="0" fontId="45" fillId="3" borderId="22" xfId="0" applyFont="1" applyFill="1" applyBorder="1" applyAlignment="1">
      <alignment horizontal="left" vertical="center"/>
    </xf>
    <xf numFmtId="0" fontId="45" fillId="3" borderId="21" xfId="0" applyFont="1" applyFill="1" applyBorder="1" applyAlignment="1">
      <alignment horizontal="left" vertical="center"/>
    </xf>
    <xf numFmtId="0" fontId="35" fillId="44" borderId="60" xfId="0" applyFont="1" applyFill="1" applyBorder="1" applyAlignment="1">
      <alignment horizontal="center" vertical="center" wrapText="1"/>
    </xf>
    <xf numFmtId="15" fontId="19" fillId="8" borderId="33" xfId="0" applyNumberFormat="1" applyFont="1" applyFill="1" applyBorder="1" applyAlignment="1">
      <alignment horizontal="center" vertical="center" wrapText="1"/>
    </xf>
    <xf numFmtId="15" fontId="19" fillId="8" borderId="34" xfId="0" applyNumberFormat="1" applyFont="1" applyFill="1" applyBorder="1" applyAlignment="1">
      <alignment horizontal="center" vertical="center" wrapText="1"/>
    </xf>
    <xf numFmtId="0" fontId="36" fillId="0" borderId="37" xfId="0" applyFont="1" applyBorder="1" applyAlignment="1">
      <alignment horizontal="center" vertical="center"/>
    </xf>
    <xf numFmtId="0" fontId="36" fillId="0" borderId="38" xfId="0" applyFont="1" applyBorder="1" applyAlignment="1">
      <alignment horizontal="center" vertical="center"/>
    </xf>
    <xf numFmtId="0" fontId="35" fillId="0" borderId="35" xfId="0" applyFont="1" applyBorder="1" applyAlignment="1">
      <alignment horizontal="center" vertical="center"/>
    </xf>
    <xf numFmtId="0" fontId="35" fillId="0" borderId="32" xfId="0" applyFont="1" applyBorder="1" applyAlignment="1">
      <alignment horizontal="center" vertical="center"/>
    </xf>
    <xf numFmtId="0" fontId="35" fillId="0" borderId="34" xfId="0" applyFont="1" applyBorder="1" applyAlignment="1">
      <alignment horizontal="center" vertical="center"/>
    </xf>
    <xf numFmtId="0" fontId="19" fillId="8" borderId="27" xfId="0" applyFont="1" applyFill="1" applyBorder="1" applyAlignment="1">
      <alignment horizontal="center" vertical="center"/>
    </xf>
    <xf numFmtId="0" fontId="19" fillId="8" borderId="20" xfId="0" applyFont="1" applyFill="1" applyBorder="1" applyAlignment="1">
      <alignment horizontal="center" vertical="center"/>
    </xf>
    <xf numFmtId="0" fontId="19" fillId="3" borderId="28" xfId="0" applyFont="1" applyFill="1" applyBorder="1" applyAlignment="1">
      <alignment horizontal="center" vertical="center"/>
    </xf>
    <xf numFmtId="0" fontId="19" fillId="3" borderId="22" xfId="0" applyFont="1" applyFill="1" applyBorder="1" applyAlignment="1">
      <alignment horizontal="center" vertical="center"/>
    </xf>
    <xf numFmtId="0" fontId="19" fillId="3" borderId="32" xfId="0" applyFont="1" applyFill="1" applyBorder="1" applyAlignment="1">
      <alignment horizontal="center" vertical="center"/>
    </xf>
    <xf numFmtId="0" fontId="35" fillId="0" borderId="40" xfId="0" applyFont="1" applyBorder="1" applyAlignment="1">
      <alignment horizontal="center" vertical="center"/>
    </xf>
    <xf numFmtId="0" fontId="35" fillId="0" borderId="41" xfId="0" applyFont="1" applyBorder="1" applyAlignment="1">
      <alignment horizontal="center" vertical="center"/>
    </xf>
    <xf numFmtId="0" fontId="35" fillId="0" borderId="10" xfId="0" applyFont="1" applyBorder="1" applyAlignment="1">
      <alignment horizontal="center" vertical="center"/>
    </xf>
    <xf numFmtId="0" fontId="19" fillId="3" borderId="38" xfId="0" applyFont="1" applyFill="1" applyBorder="1" applyAlignment="1">
      <alignment horizontal="center" vertical="center"/>
    </xf>
    <xf numFmtId="0" fontId="38" fillId="0" borderId="40" xfId="0" applyFont="1" applyBorder="1" applyAlignment="1">
      <alignment horizontal="center" vertical="center"/>
    </xf>
    <xf numFmtId="0" fontId="38" fillId="0" borderId="41" xfId="0" applyFont="1" applyBorder="1" applyAlignment="1">
      <alignment horizontal="center" vertical="center"/>
    </xf>
    <xf numFmtId="0" fontId="38" fillId="0" borderId="10" xfId="0" applyFont="1" applyBorder="1" applyAlignment="1">
      <alignment horizontal="center" vertical="center"/>
    </xf>
    <xf numFmtId="1" fontId="35" fillId="0" borderId="54" xfId="0" applyNumberFormat="1" applyFont="1" applyBorder="1" applyAlignment="1">
      <alignment horizontal="center" vertical="center" wrapText="1"/>
    </xf>
    <xf numFmtId="1" fontId="35" fillId="0" borderId="55" xfId="0" applyNumberFormat="1" applyFont="1" applyBorder="1" applyAlignment="1">
      <alignment horizontal="center" vertical="center" wrapText="1"/>
    </xf>
    <xf numFmtId="1" fontId="35" fillId="0" borderId="56" xfId="0" applyNumberFormat="1" applyFont="1" applyBorder="1" applyAlignment="1">
      <alignment horizontal="center" vertical="center" wrapText="1"/>
    </xf>
    <xf numFmtId="1" fontId="35" fillId="0" borderId="54" xfId="0" applyNumberFormat="1" applyFont="1" applyBorder="1" applyAlignment="1">
      <alignment horizontal="center" vertical="center"/>
    </xf>
    <xf numFmtId="1" fontId="35" fillId="0" borderId="55" xfId="0" applyNumberFormat="1" applyFont="1" applyBorder="1" applyAlignment="1">
      <alignment horizontal="center" vertical="center"/>
    </xf>
    <xf numFmtId="1" fontId="35" fillId="0" borderId="56" xfId="0" applyNumberFormat="1" applyFont="1" applyBorder="1" applyAlignment="1">
      <alignment horizontal="center" vertical="center"/>
    </xf>
    <xf numFmtId="1" fontId="35" fillId="0" borderId="45" xfId="0" applyNumberFormat="1" applyFont="1" applyBorder="1" applyAlignment="1">
      <alignment horizontal="center" vertical="center" wrapText="1"/>
    </xf>
    <xf numFmtId="1" fontId="35" fillId="0" borderId="46" xfId="0" applyNumberFormat="1" applyFont="1" applyBorder="1" applyAlignment="1">
      <alignment horizontal="center" vertical="center" wrapText="1"/>
    </xf>
    <xf numFmtId="1" fontId="35" fillId="0" borderId="47" xfId="0" applyNumberFormat="1" applyFont="1" applyBorder="1" applyAlignment="1">
      <alignment horizontal="center" vertical="center" wrapText="1"/>
    </xf>
    <xf numFmtId="1" fontId="36" fillId="0" borderId="27" xfId="0" applyNumberFormat="1" applyFont="1" applyBorder="1" applyAlignment="1">
      <alignment horizontal="center" vertical="center"/>
    </xf>
    <xf numFmtId="1" fontId="36" fillId="0" borderId="36" xfId="0" applyNumberFormat="1" applyFont="1" applyBorder="1" applyAlignment="1">
      <alignment horizontal="center" vertical="center"/>
    </xf>
    <xf numFmtId="1" fontId="36" fillId="0" borderId="20" xfId="0" applyNumberFormat="1" applyFont="1" applyBorder="1" applyAlignment="1">
      <alignment horizontal="center" vertical="center"/>
    </xf>
    <xf numFmtId="0" fontId="35" fillId="0" borderId="6" xfId="0" applyFont="1" applyBorder="1" applyAlignment="1">
      <alignment horizontal="center" vertical="center" wrapText="1"/>
    </xf>
    <xf numFmtId="1" fontId="35" fillId="0" borderId="122" xfId="0" applyNumberFormat="1" applyFont="1" applyBorder="1" applyAlignment="1">
      <alignment horizontal="center" vertical="center" wrapText="1"/>
    </xf>
    <xf numFmtId="1" fontId="35" fillId="0" borderId="123" xfId="0" applyNumberFormat="1" applyFont="1" applyBorder="1" applyAlignment="1">
      <alignment horizontal="center" vertical="center" wrapText="1"/>
    </xf>
    <xf numFmtId="0" fontId="209" fillId="0" borderId="122" xfId="0" applyFont="1" applyBorder="1" applyAlignment="1">
      <alignment horizontal="center" vertical="center" wrapText="1"/>
    </xf>
    <xf numFmtId="0" fontId="17" fillId="0" borderId="36" xfId="0" applyFont="1" applyBorder="1" applyAlignment="1">
      <alignment horizontal="center" vertical="center" wrapText="1"/>
    </xf>
    <xf numFmtId="0" fontId="17" fillId="0" borderId="123" xfId="0" applyFont="1" applyBorder="1" applyAlignment="1">
      <alignment horizontal="center" vertical="center" wrapText="1"/>
    </xf>
    <xf numFmtId="0" fontId="35" fillId="0" borderId="27" xfId="0" applyFont="1" applyFill="1" applyBorder="1" applyAlignment="1">
      <alignment horizontal="center" vertical="center" wrapText="1"/>
    </xf>
    <xf numFmtId="0" fontId="35" fillId="0" borderId="36" xfId="0" applyFont="1" applyFill="1" applyBorder="1" applyAlignment="1">
      <alignment horizontal="center" vertical="center" wrapText="1"/>
    </xf>
    <xf numFmtId="0" fontId="35" fillId="0" borderId="20" xfId="0" applyFont="1" applyFill="1" applyBorder="1" applyAlignment="1">
      <alignment horizontal="center" vertical="center" wrapText="1"/>
    </xf>
    <xf numFmtId="1" fontId="35" fillId="0" borderId="45" xfId="0" applyNumberFormat="1" applyFont="1" applyBorder="1" applyAlignment="1">
      <alignment horizontal="center" vertical="center"/>
    </xf>
    <xf numFmtId="1" fontId="35" fillId="0" borderId="46" xfId="0" applyNumberFormat="1" applyFont="1" applyBorder="1" applyAlignment="1">
      <alignment horizontal="center" vertical="center"/>
    </xf>
    <xf numFmtId="1" fontId="35" fillId="0" borderId="47" xfId="0" applyNumberFormat="1" applyFont="1" applyBorder="1" applyAlignment="1">
      <alignment horizontal="center" vertical="center"/>
    </xf>
    <xf numFmtId="1" fontId="35" fillId="0" borderId="40" xfId="0" applyNumberFormat="1" applyFont="1" applyBorder="1" applyAlignment="1">
      <alignment horizontal="center" vertical="center"/>
    </xf>
    <xf numFmtId="1" fontId="35" fillId="0" borderId="41" xfId="0" applyNumberFormat="1" applyFont="1" applyBorder="1" applyAlignment="1">
      <alignment horizontal="center" vertical="center"/>
    </xf>
    <xf numFmtId="1" fontId="35" fillId="0" borderId="10" xfId="0" applyNumberFormat="1" applyFont="1" applyBorder="1" applyAlignment="1">
      <alignment horizontal="center" vertical="center"/>
    </xf>
    <xf numFmtId="0" fontId="35" fillId="0" borderId="122" xfId="0" applyFont="1" applyBorder="1" applyAlignment="1">
      <alignment horizontal="center" vertical="center"/>
    </xf>
    <xf numFmtId="0" fontId="35" fillId="0" borderId="123" xfId="0" applyFont="1" applyBorder="1" applyAlignment="1">
      <alignment horizontal="center" vertical="center"/>
    </xf>
    <xf numFmtId="0" fontId="17" fillId="0" borderId="27" xfId="0" applyFont="1" applyBorder="1" applyAlignment="1">
      <alignment horizontal="center" vertical="center" wrapText="1"/>
    </xf>
    <xf numFmtId="0" fontId="17" fillId="0" borderId="20" xfId="0" applyFont="1" applyBorder="1" applyAlignment="1">
      <alignment horizontal="center" vertical="center" wrapText="1"/>
    </xf>
    <xf numFmtId="0" fontId="35" fillId="44" borderId="122" xfId="0" applyFont="1" applyFill="1" applyBorder="1" applyAlignment="1">
      <alignment horizontal="center" vertical="center" wrapText="1"/>
    </xf>
    <xf numFmtId="0" fontId="35" fillId="44" borderId="123" xfId="0" applyFont="1" applyFill="1" applyBorder="1" applyAlignment="1">
      <alignment horizontal="center" vertical="center" wrapText="1"/>
    </xf>
    <xf numFmtId="1" fontId="19" fillId="44" borderId="45" xfId="0" applyNumberFormat="1" applyFont="1" applyFill="1" applyBorder="1" applyAlignment="1">
      <alignment horizontal="center" vertical="center" wrapText="1"/>
    </xf>
    <xf numFmtId="1" fontId="19" fillId="44" borderId="46" xfId="0" applyNumberFormat="1" applyFont="1" applyFill="1" applyBorder="1" applyAlignment="1">
      <alignment horizontal="center" vertical="center" wrapText="1"/>
    </xf>
    <xf numFmtId="1" fontId="19" fillId="44" borderId="47" xfId="0" applyNumberFormat="1" applyFont="1" applyFill="1" applyBorder="1" applyAlignment="1">
      <alignment horizontal="center" vertical="center" wrapText="1"/>
    </xf>
    <xf numFmtId="0" fontId="16" fillId="0" borderId="27" xfId="0" applyFont="1" applyBorder="1" applyAlignment="1">
      <alignment horizontal="center" vertical="center" wrapText="1"/>
    </xf>
    <xf numFmtId="0" fontId="16" fillId="0" borderId="60" xfId="0" applyFont="1" applyBorder="1" applyAlignment="1">
      <alignment horizontal="center" vertical="center" wrapText="1"/>
    </xf>
    <xf numFmtId="0" fontId="234" fillId="3" borderId="35" xfId="0" applyFont="1" applyFill="1" applyBorder="1" applyAlignment="1">
      <alignment horizontal="center" vertical="center" wrapText="1"/>
    </xf>
    <xf numFmtId="0" fontId="16" fillId="3" borderId="71" xfId="0" applyFont="1" applyFill="1" applyBorder="1" applyAlignment="1">
      <alignment horizontal="center" vertical="center" wrapText="1"/>
    </xf>
    <xf numFmtId="1" fontId="35" fillId="0" borderId="35" xfId="0" applyNumberFormat="1" applyFont="1" applyBorder="1" applyAlignment="1">
      <alignment horizontal="center" vertical="center"/>
    </xf>
    <xf numFmtId="1" fontId="35" fillId="0" borderId="32" xfId="0" applyNumberFormat="1" applyFont="1" applyBorder="1" applyAlignment="1">
      <alignment horizontal="center" vertical="center"/>
    </xf>
    <xf numFmtId="1" fontId="35" fillId="0" borderId="34" xfId="0" applyNumberFormat="1" applyFont="1" applyBorder="1" applyAlignment="1">
      <alignment horizontal="center" vertical="center"/>
    </xf>
    <xf numFmtId="0" fontId="16" fillId="0" borderId="27" xfId="0" applyFont="1" applyBorder="1" applyAlignment="1">
      <alignment horizontal="center" wrapText="1"/>
    </xf>
    <xf numFmtId="0" fontId="16" fillId="0" borderId="36" xfId="0" applyFont="1" applyBorder="1" applyAlignment="1">
      <alignment horizontal="center" wrapText="1"/>
    </xf>
    <xf numFmtId="0" fontId="16" fillId="0" borderId="20" xfId="0" applyFont="1" applyBorder="1" applyAlignment="1">
      <alignment horizontal="center" wrapText="1"/>
    </xf>
    <xf numFmtId="1" fontId="35" fillId="2" borderId="48" xfId="0" applyNumberFormat="1" applyFont="1" applyFill="1" applyBorder="1" applyAlignment="1">
      <alignment horizontal="center" vertical="center"/>
    </xf>
    <xf numFmtId="1" fontId="35" fillId="2" borderId="49" xfId="0" applyNumberFormat="1" applyFont="1" applyFill="1" applyBorder="1" applyAlignment="1">
      <alignment horizontal="center" vertical="center"/>
    </xf>
    <xf numFmtId="1" fontId="35" fillId="2" borderId="29" xfId="0" applyNumberFormat="1" applyFont="1" applyFill="1" applyBorder="1" applyAlignment="1">
      <alignment horizontal="center" vertical="center"/>
    </xf>
    <xf numFmtId="0" fontId="19" fillId="41" borderId="28" xfId="0" applyFont="1" applyFill="1" applyBorder="1" applyAlignment="1">
      <alignment horizontal="center" vertical="center" wrapText="1"/>
    </xf>
    <xf numFmtId="0" fontId="19" fillId="41" borderId="57" xfId="0" applyFont="1" applyFill="1" applyBorder="1" applyAlignment="1">
      <alignment horizontal="center" vertical="center"/>
    </xf>
    <xf numFmtId="0" fontId="19" fillId="0" borderId="37" xfId="0" applyFont="1" applyBorder="1" applyAlignment="1">
      <alignment horizontal="center" vertical="center"/>
    </xf>
    <xf numFmtId="0" fontId="19" fillId="0" borderId="38" xfId="0" applyFont="1" applyBorder="1" applyAlignment="1">
      <alignment horizontal="center" vertical="center"/>
    </xf>
    <xf numFmtId="0" fontId="35" fillId="0" borderId="45" xfId="0" applyFont="1" applyBorder="1" applyAlignment="1">
      <alignment horizontal="center" vertical="center"/>
    </xf>
    <xf numFmtId="0" fontId="35" fillId="0" borderId="46" xfId="0" applyFont="1" applyBorder="1" applyAlignment="1">
      <alignment horizontal="center" vertical="center"/>
    </xf>
    <xf numFmtId="0" fontId="35" fillId="0" borderId="47" xfId="0" applyFont="1" applyBorder="1" applyAlignment="1">
      <alignment horizontal="center" vertical="center"/>
    </xf>
    <xf numFmtId="0" fontId="17" fillId="0" borderId="27" xfId="0" applyFont="1" applyBorder="1" applyAlignment="1">
      <alignment horizontal="center" vertical="center"/>
    </xf>
    <xf numFmtId="0" fontId="17" fillId="0" borderId="36" xfId="0" applyFont="1" applyBorder="1" applyAlignment="1">
      <alignment horizontal="center" vertical="center"/>
    </xf>
    <xf numFmtId="0" fontId="17" fillId="0" borderId="20" xfId="0" applyFont="1" applyBorder="1" applyAlignment="1">
      <alignment horizontal="center" vertical="center"/>
    </xf>
    <xf numFmtId="1" fontId="35" fillId="44" borderId="122" xfId="0" applyNumberFormat="1" applyFont="1" applyFill="1" applyBorder="1" applyAlignment="1">
      <alignment horizontal="center" vertical="center" wrapText="1"/>
    </xf>
    <xf numFmtId="1" fontId="35" fillId="44" borderId="36" xfId="0" applyNumberFormat="1" applyFont="1" applyFill="1" applyBorder="1" applyAlignment="1">
      <alignment horizontal="center" vertical="center"/>
    </xf>
    <xf numFmtId="1" fontId="35" fillId="44" borderId="123" xfId="0" applyNumberFormat="1" applyFont="1" applyFill="1" applyBorder="1" applyAlignment="1">
      <alignment horizontal="center" vertical="center"/>
    </xf>
    <xf numFmtId="0" fontId="235" fillId="2" borderId="122" xfId="0" applyFont="1" applyFill="1" applyBorder="1" applyAlignment="1">
      <alignment horizontal="center" vertical="center"/>
    </xf>
    <xf numFmtId="0" fontId="17" fillId="2" borderId="36" xfId="0" applyFont="1" applyFill="1" applyBorder="1" applyAlignment="1">
      <alignment horizontal="center" vertical="center"/>
    </xf>
    <xf numFmtId="0" fontId="17" fillId="2" borderId="123" xfId="0" applyFont="1" applyFill="1" applyBorder="1" applyAlignment="1">
      <alignment horizontal="center" vertical="center"/>
    </xf>
    <xf numFmtId="1" fontId="35" fillId="0" borderId="122" xfId="0" applyNumberFormat="1" applyFont="1" applyBorder="1" applyAlignment="1">
      <alignment horizontal="center" vertical="center"/>
    </xf>
    <xf numFmtId="1" fontId="35" fillId="0" borderId="123" xfId="0" applyNumberFormat="1" applyFont="1" applyBorder="1" applyAlignment="1">
      <alignment horizontal="center" vertical="center"/>
    </xf>
    <xf numFmtId="0" fontId="35" fillId="0" borderId="2" xfId="0" applyFont="1" applyBorder="1" applyAlignment="1">
      <alignment horizontal="center" vertical="center"/>
    </xf>
    <xf numFmtId="0" fontId="35" fillId="2" borderId="2" xfId="0" applyFont="1" applyFill="1" applyBorder="1" applyAlignment="1">
      <alignment horizontal="center" vertical="center"/>
    </xf>
    <xf numFmtId="0" fontId="35" fillId="44" borderId="2" xfId="0" applyFont="1" applyFill="1" applyBorder="1" applyAlignment="1">
      <alignment horizontal="center" vertical="center" wrapText="1"/>
    </xf>
    <xf numFmtId="0" fontId="17" fillId="0" borderId="6" xfId="0" applyFont="1" applyBorder="1" applyAlignment="1">
      <alignment horizontal="center" vertical="center"/>
    </xf>
    <xf numFmtId="0" fontId="17" fillId="0" borderId="13" xfId="0" applyFont="1" applyBorder="1" applyAlignment="1">
      <alignment horizontal="center" vertical="center"/>
    </xf>
    <xf numFmtId="1" fontId="35" fillId="0" borderId="40" xfId="0" applyNumberFormat="1" applyFont="1" applyBorder="1" applyAlignment="1">
      <alignment horizontal="center" vertical="center" wrapText="1"/>
    </xf>
    <xf numFmtId="1" fontId="35" fillId="0" borderId="41" xfId="0" applyNumberFormat="1" applyFont="1" applyBorder="1" applyAlignment="1">
      <alignment horizontal="center" vertical="center" wrapText="1"/>
    </xf>
    <xf numFmtId="1" fontId="35" fillId="0" borderId="10" xfId="0" applyNumberFormat="1" applyFont="1" applyBorder="1" applyAlignment="1">
      <alignment horizontal="center" vertical="center" wrapText="1"/>
    </xf>
    <xf numFmtId="0" fontId="35" fillId="0" borderId="48" xfId="0" applyFont="1" applyBorder="1" applyAlignment="1">
      <alignment horizontal="center" vertical="center"/>
    </xf>
    <xf numFmtId="0" fontId="35" fillId="0" borderId="49" xfId="0" applyFont="1" applyBorder="1" applyAlignment="1">
      <alignment horizontal="center" vertical="center"/>
    </xf>
    <xf numFmtId="0" fontId="35" fillId="0" borderId="29" xfId="0" applyFont="1" applyBorder="1" applyAlignment="1">
      <alignment horizontal="center" vertical="center"/>
    </xf>
    <xf numFmtId="0" fontId="19" fillId="2" borderId="33" xfId="0" applyFont="1" applyFill="1" applyBorder="1" applyAlignment="1">
      <alignment horizontal="left" vertical="center" wrapText="1"/>
    </xf>
    <xf numFmtId="0" fontId="19" fillId="2" borderId="32" xfId="0" applyFont="1" applyFill="1" applyBorder="1" applyAlignment="1">
      <alignment horizontal="left" vertical="center" wrapText="1"/>
    </xf>
    <xf numFmtId="0" fontId="19" fillId="2" borderId="34" xfId="0" applyFont="1" applyFill="1" applyBorder="1" applyAlignment="1">
      <alignment horizontal="left" vertical="center" wrapText="1"/>
    </xf>
    <xf numFmtId="0" fontId="100" fillId="2" borderId="28" xfId="0" applyFont="1" applyFill="1" applyBorder="1" applyAlignment="1">
      <alignment horizontal="center" vertical="center" wrapText="1"/>
    </xf>
    <xf numFmtId="0" fontId="100" fillId="2" borderId="57" xfId="0" applyFont="1" applyFill="1" applyBorder="1" applyAlignment="1">
      <alignment horizontal="center" vertical="center"/>
    </xf>
    <xf numFmtId="0" fontId="35" fillId="0" borderId="35" xfId="0" applyFont="1" applyBorder="1" applyAlignment="1">
      <alignment horizontal="center" vertical="center" wrapText="1"/>
    </xf>
    <xf numFmtId="1" fontId="35" fillId="0" borderId="35" xfId="0" applyNumberFormat="1" applyFont="1" applyBorder="1" applyAlignment="1">
      <alignment horizontal="center" vertical="center" wrapText="1"/>
    </xf>
    <xf numFmtId="1" fontId="35" fillId="0" borderId="32" xfId="0" applyNumberFormat="1" applyFont="1" applyBorder="1" applyAlignment="1">
      <alignment horizontal="center" vertical="center" wrapText="1"/>
    </xf>
    <xf numFmtId="1" fontId="35" fillId="0" borderId="34" xfId="0" applyNumberFormat="1" applyFont="1" applyBorder="1" applyAlignment="1">
      <alignment horizontal="center" vertical="center" wrapText="1"/>
    </xf>
    <xf numFmtId="0" fontId="35" fillId="0" borderId="32" xfId="0" applyFont="1" applyBorder="1" applyAlignment="1">
      <alignment horizontal="center" vertical="center" wrapText="1"/>
    </xf>
    <xf numFmtId="0" fontId="35" fillId="0" borderId="34" xfId="0" applyFont="1" applyBorder="1" applyAlignment="1">
      <alignment horizontal="center" vertical="center" wrapText="1"/>
    </xf>
    <xf numFmtId="165" fontId="18" fillId="2" borderId="18" xfId="0" applyNumberFormat="1" applyFont="1" applyFill="1" applyBorder="1" applyAlignment="1">
      <alignment horizontal="center" vertical="center" wrapText="1"/>
    </xf>
    <xf numFmtId="1" fontId="35" fillId="42" borderId="40" xfId="0" applyNumberFormat="1" applyFont="1" applyFill="1" applyBorder="1" applyAlignment="1">
      <alignment horizontal="center" vertical="center" wrapText="1"/>
    </xf>
    <xf numFmtId="1" fontId="35" fillId="42" borderId="41" xfId="0" applyNumberFormat="1" applyFont="1" applyFill="1" applyBorder="1" applyAlignment="1">
      <alignment horizontal="center" vertical="center" wrapText="1"/>
    </xf>
    <xf numFmtId="1" fontId="35" fillId="42" borderId="10" xfId="0" applyNumberFormat="1" applyFont="1" applyFill="1" applyBorder="1" applyAlignment="1">
      <alignment horizontal="center" vertical="center" wrapText="1"/>
    </xf>
    <xf numFmtId="1" fontId="35" fillId="42" borderId="27" xfId="0" applyNumberFormat="1" applyFont="1" applyFill="1" applyBorder="1" applyAlignment="1">
      <alignment horizontal="center" vertical="center" wrapText="1"/>
    </xf>
    <xf numFmtId="1" fontId="35" fillId="42" borderId="36" xfId="0" applyNumberFormat="1" applyFont="1" applyFill="1" applyBorder="1" applyAlignment="1">
      <alignment horizontal="center" vertical="center" wrapText="1"/>
    </xf>
    <xf numFmtId="1" fontId="35" fillId="42" borderId="20" xfId="0" applyNumberFormat="1" applyFont="1" applyFill="1" applyBorder="1" applyAlignment="1">
      <alignment horizontal="center" vertical="center" wrapText="1"/>
    </xf>
    <xf numFmtId="1" fontId="35" fillId="6" borderId="27" xfId="0" applyNumberFormat="1" applyFont="1" applyFill="1" applyBorder="1" applyAlignment="1">
      <alignment horizontal="center" vertical="center"/>
    </xf>
    <xf numFmtId="1" fontId="35" fillId="6" borderId="36" xfId="0" applyNumberFormat="1" applyFont="1" applyFill="1" applyBorder="1" applyAlignment="1">
      <alignment horizontal="center" vertical="center"/>
    </xf>
    <xf numFmtId="1" fontId="35" fillId="6" borderId="20" xfId="0" applyNumberFormat="1" applyFont="1" applyFill="1" applyBorder="1" applyAlignment="1">
      <alignment horizontal="center" vertical="center"/>
    </xf>
    <xf numFmtId="1" fontId="35" fillId="0" borderId="48" xfId="0" applyNumberFormat="1" applyFont="1" applyBorder="1" applyAlignment="1">
      <alignment horizontal="center" vertical="center"/>
    </xf>
    <xf numFmtId="1" fontId="35" fillId="0" borderId="49" xfId="0" applyNumberFormat="1" applyFont="1" applyBorder="1" applyAlignment="1">
      <alignment horizontal="center" vertical="center"/>
    </xf>
    <xf numFmtId="1" fontId="35" fillId="0" borderId="29" xfId="0" applyNumberFormat="1" applyFont="1" applyBorder="1" applyAlignment="1">
      <alignment horizontal="center" vertical="center"/>
    </xf>
    <xf numFmtId="0" fontId="35" fillId="2" borderId="45" xfId="0" applyFont="1" applyFill="1" applyBorder="1" applyAlignment="1">
      <alignment horizontal="center" vertical="center" wrapText="1"/>
    </xf>
    <xf numFmtId="0" fontId="35" fillId="2" borderId="47" xfId="0" applyFont="1" applyFill="1" applyBorder="1" applyAlignment="1">
      <alignment horizontal="center" vertical="center" wrapText="1"/>
    </xf>
    <xf numFmtId="0" fontId="35" fillId="6" borderId="27" xfId="0" applyFont="1" applyFill="1" applyBorder="1" applyAlignment="1">
      <alignment horizontal="center" vertical="center"/>
    </xf>
    <xf numFmtId="0" fontId="35" fillId="6" borderId="36" xfId="0" applyFont="1" applyFill="1" applyBorder="1" applyAlignment="1">
      <alignment horizontal="center" vertical="center"/>
    </xf>
    <xf numFmtId="0" fontId="35" fillId="6" borderId="20" xfId="0" applyFont="1" applyFill="1" applyBorder="1" applyAlignment="1">
      <alignment horizontal="center" vertical="center"/>
    </xf>
    <xf numFmtId="165" fontId="18" fillId="3" borderId="5" xfId="0" applyNumberFormat="1" applyFont="1" applyFill="1" applyBorder="1" applyAlignment="1">
      <alignment horizontal="center" vertical="center" wrapText="1"/>
    </xf>
    <xf numFmtId="165" fontId="18" fillId="3" borderId="12" xfId="0" applyNumberFormat="1" applyFont="1" applyFill="1" applyBorder="1" applyAlignment="1">
      <alignment horizontal="center" vertical="center" wrapText="1"/>
    </xf>
    <xf numFmtId="1" fontId="35" fillId="44" borderId="20" xfId="0" applyNumberFormat="1" applyFont="1" applyFill="1" applyBorder="1" applyAlignment="1">
      <alignment horizontal="center" vertical="center"/>
    </xf>
    <xf numFmtId="0" fontId="19" fillId="3" borderId="116" xfId="0" applyFont="1" applyFill="1" applyBorder="1" applyAlignment="1">
      <alignment horizontal="center" vertical="center" wrapText="1"/>
    </xf>
    <xf numFmtId="0" fontId="19" fillId="3" borderId="108" xfId="0" applyFont="1" applyFill="1" applyBorder="1" applyAlignment="1">
      <alignment horizontal="center" vertical="center" wrapText="1"/>
    </xf>
    <xf numFmtId="0" fontId="19" fillId="3" borderId="37" xfId="0" applyFont="1" applyFill="1" applyBorder="1" applyAlignment="1">
      <alignment horizontal="center" vertical="center" wrapText="1"/>
    </xf>
    <xf numFmtId="0" fontId="19" fillId="3" borderId="38" xfId="0" applyFont="1" applyFill="1" applyBorder="1" applyAlignment="1">
      <alignment horizontal="center" vertical="center" wrapText="1"/>
    </xf>
    <xf numFmtId="0" fontId="19" fillId="3" borderId="117" xfId="0" applyFont="1" applyFill="1" applyBorder="1" applyAlignment="1">
      <alignment horizontal="center" vertical="center" wrapText="1"/>
    </xf>
    <xf numFmtId="0" fontId="19" fillId="3" borderId="118" xfId="0" applyFont="1" applyFill="1" applyBorder="1" applyAlignment="1">
      <alignment horizontal="center" vertical="center" wrapText="1"/>
    </xf>
    <xf numFmtId="0" fontId="100" fillId="2" borderId="81" xfId="0" applyFont="1" applyFill="1" applyBorder="1" applyAlignment="1">
      <alignment horizontal="center" vertical="center" wrapText="1"/>
    </xf>
    <xf numFmtId="0" fontId="100" fillId="2" borderId="82" xfId="0" applyFont="1" applyFill="1" applyBorder="1" applyAlignment="1">
      <alignment horizontal="center" vertical="center"/>
    </xf>
    <xf numFmtId="15" fontId="24" fillId="2" borderId="83" xfId="0" applyNumberFormat="1" applyFont="1" applyFill="1" applyBorder="1" applyAlignment="1">
      <alignment horizontal="center" vertical="center"/>
    </xf>
    <xf numFmtId="15" fontId="24" fillId="2" borderId="84" xfId="0" applyNumberFormat="1" applyFont="1" applyFill="1" applyBorder="1" applyAlignment="1">
      <alignment horizontal="center" vertical="center"/>
    </xf>
    <xf numFmtId="15" fontId="24" fillId="2" borderId="85" xfId="0" applyNumberFormat="1" applyFont="1" applyFill="1" applyBorder="1" applyAlignment="1">
      <alignment horizontal="center" vertical="center"/>
    </xf>
    <xf numFmtId="15" fontId="19" fillId="8" borderId="58" xfId="0" applyNumberFormat="1" applyFont="1" applyFill="1" applyBorder="1" applyAlignment="1">
      <alignment horizontal="center" vertical="center" wrapText="1"/>
    </xf>
    <xf numFmtId="15" fontId="19" fillId="8" borderId="29" xfId="0" applyNumberFormat="1" applyFont="1" applyFill="1" applyBorder="1" applyAlignment="1">
      <alignment horizontal="center" vertical="center" wrapText="1"/>
    </xf>
    <xf numFmtId="0" fontId="19" fillId="8" borderId="48" xfId="0" applyFont="1" applyFill="1" applyBorder="1" applyAlignment="1">
      <alignment horizontal="center" vertical="center"/>
    </xf>
    <xf numFmtId="0" fontId="19" fillId="8" borderId="29" xfId="0" applyFont="1" applyFill="1" applyBorder="1" applyAlignment="1">
      <alignment horizontal="center" vertical="center"/>
    </xf>
    <xf numFmtId="165" fontId="18" fillId="0" borderId="92" xfId="0" applyNumberFormat="1" applyFont="1" applyBorder="1" applyAlignment="1">
      <alignment horizontal="center" vertical="center" wrapText="1"/>
    </xf>
    <xf numFmtId="165" fontId="18" fillId="0" borderId="94" xfId="0" applyNumberFormat="1" applyFont="1" applyBorder="1" applyAlignment="1">
      <alignment horizontal="center" vertical="center" wrapText="1"/>
    </xf>
    <xf numFmtId="0" fontId="35" fillId="0" borderId="15" xfId="0" applyFont="1" applyBorder="1" applyAlignment="1">
      <alignment horizontal="center" vertical="center" wrapText="1"/>
    </xf>
    <xf numFmtId="0" fontId="19" fillId="2" borderId="39" xfId="0" applyFont="1" applyFill="1" applyBorder="1" applyAlignment="1">
      <alignment horizontal="left"/>
    </xf>
    <xf numFmtId="0" fontId="19" fillId="2" borderId="36" xfId="0" applyFont="1" applyFill="1" applyBorder="1" applyAlignment="1">
      <alignment horizontal="left"/>
    </xf>
    <xf numFmtId="0" fontId="19" fillId="2" borderId="20" xfId="0" applyFont="1" applyFill="1" applyBorder="1" applyAlignment="1">
      <alignment horizontal="left"/>
    </xf>
    <xf numFmtId="165" fontId="18" fillId="0" borderId="107" xfId="0" applyNumberFormat="1" applyFont="1" applyBorder="1" applyAlignment="1">
      <alignment horizontal="center" vertical="center" wrapText="1"/>
    </xf>
    <xf numFmtId="165" fontId="18" fillId="2" borderId="30" xfId="0" applyNumberFormat="1" applyFont="1" applyFill="1" applyBorder="1" applyAlignment="1">
      <alignment horizontal="center" vertical="center" wrapText="1"/>
    </xf>
    <xf numFmtId="0" fontId="16" fillId="0" borderId="60" xfId="0" applyFont="1" applyBorder="1" applyAlignment="1">
      <alignment horizontal="center" wrapText="1"/>
    </xf>
    <xf numFmtId="0" fontId="16" fillId="3" borderId="35" xfId="0" applyFont="1" applyFill="1" applyBorder="1" applyAlignment="1">
      <alignment horizontal="center" wrapText="1"/>
    </xf>
    <xf numFmtId="0" fontId="16" fillId="3" borderId="71" xfId="0" applyFont="1" applyFill="1" applyBorder="1" applyAlignment="1">
      <alignment horizontal="center" wrapText="1"/>
    </xf>
    <xf numFmtId="0" fontId="36" fillId="2" borderId="50" xfId="0" applyFont="1" applyFill="1" applyBorder="1" applyAlignment="1">
      <alignment horizontal="center" vertical="center"/>
    </xf>
    <xf numFmtId="0" fontId="36" fillId="2" borderId="51" xfId="0" applyFont="1" applyFill="1" applyBorder="1" applyAlignment="1">
      <alignment horizontal="center" vertical="center"/>
    </xf>
    <xf numFmtId="0" fontId="19" fillId="2" borderId="28" xfId="0" applyFont="1" applyFill="1" applyBorder="1" applyAlignment="1">
      <alignment horizontal="center" vertical="center"/>
    </xf>
    <xf numFmtId="0" fontId="19" fillId="2" borderId="57" xfId="0" applyFont="1" applyFill="1" applyBorder="1" applyAlignment="1">
      <alignment horizontal="center" vertical="center"/>
    </xf>
    <xf numFmtId="1" fontId="35" fillId="7" borderId="27" xfId="0" applyNumberFormat="1" applyFont="1" applyFill="1" applyBorder="1" applyAlignment="1">
      <alignment horizontal="center" vertical="center"/>
    </xf>
    <xf numFmtId="1" fontId="35" fillId="7" borderId="36" xfId="0" applyNumberFormat="1" applyFont="1" applyFill="1" applyBorder="1" applyAlignment="1">
      <alignment horizontal="center" vertical="center"/>
    </xf>
    <xf numFmtId="1" fontId="35" fillId="7" borderId="20" xfId="0" applyNumberFormat="1" applyFont="1" applyFill="1" applyBorder="1" applyAlignment="1">
      <alignment horizontal="center" vertical="center"/>
    </xf>
    <xf numFmtId="0" fontId="35" fillId="3" borderId="45" xfId="0" applyFont="1" applyFill="1" applyBorder="1" applyAlignment="1">
      <alignment horizontal="center" vertical="center"/>
    </xf>
    <xf numFmtId="0" fontId="35" fillId="3" borderId="46" xfId="0" applyFont="1" applyFill="1" applyBorder="1" applyAlignment="1">
      <alignment horizontal="center" vertical="center"/>
    </xf>
    <xf numFmtId="0" fontId="35" fillId="3" borderId="47" xfId="0" applyFont="1" applyFill="1" applyBorder="1" applyAlignment="1">
      <alignment horizontal="center" vertical="center"/>
    </xf>
    <xf numFmtId="0" fontId="17" fillId="6" borderId="27" xfId="0" applyFont="1" applyFill="1" applyBorder="1" applyAlignment="1">
      <alignment horizontal="center" vertical="center"/>
    </xf>
    <xf numFmtId="0" fontId="17" fillId="6" borderId="36" xfId="0" applyFont="1" applyFill="1" applyBorder="1" applyAlignment="1">
      <alignment horizontal="center" vertical="center"/>
    </xf>
    <xf numFmtId="0" fontId="17" fillId="6" borderId="20" xfId="0" applyFont="1" applyFill="1" applyBorder="1" applyAlignment="1">
      <alignment horizontal="center" vertical="center"/>
    </xf>
    <xf numFmtId="0" fontId="35" fillId="3" borderId="40" xfId="0" applyFont="1" applyFill="1" applyBorder="1" applyAlignment="1">
      <alignment horizontal="center" vertical="center"/>
    </xf>
    <xf numFmtId="0" fontId="35" fillId="3" borderId="41" xfId="0" applyFont="1" applyFill="1" applyBorder="1" applyAlignment="1">
      <alignment horizontal="center" vertical="center"/>
    </xf>
    <xf numFmtId="0" fontId="35" fillId="3" borderId="10" xfId="0" applyFont="1" applyFill="1" applyBorder="1" applyAlignment="1">
      <alignment horizontal="center" vertical="center"/>
    </xf>
    <xf numFmtId="1" fontId="90" fillId="0" borderId="122" xfId="0" applyNumberFormat="1" applyFont="1" applyBorder="1" applyAlignment="1">
      <alignment horizontal="center" vertical="center" wrapText="1"/>
    </xf>
    <xf numFmtId="1" fontId="90" fillId="0" borderId="123" xfId="0" applyNumberFormat="1" applyFont="1" applyBorder="1" applyAlignment="1">
      <alignment horizontal="center" vertical="center" wrapText="1"/>
    </xf>
    <xf numFmtId="0" fontId="17" fillId="44" borderId="27" xfId="0" applyFont="1" applyFill="1" applyBorder="1" applyAlignment="1">
      <alignment horizontal="center" vertical="center" wrapText="1"/>
    </xf>
    <xf numFmtId="0" fontId="17" fillId="44" borderId="36" xfId="0" applyFont="1" applyFill="1" applyBorder="1" applyAlignment="1">
      <alignment horizontal="center" vertical="center" wrapText="1"/>
    </xf>
    <xf numFmtId="0" fontId="17" fillId="44" borderId="20" xfId="0" applyFont="1" applyFill="1" applyBorder="1" applyAlignment="1">
      <alignment horizontal="center" vertical="center" wrapText="1"/>
    </xf>
    <xf numFmtId="0" fontId="235" fillId="0" borderId="122" xfId="0" applyFont="1" applyBorder="1" applyAlignment="1">
      <alignment horizontal="center" vertical="center" wrapText="1"/>
    </xf>
    <xf numFmtId="0" fontId="35" fillId="3" borderId="122" xfId="0" applyFont="1" applyFill="1" applyBorder="1" applyAlignment="1">
      <alignment horizontal="center" vertical="center"/>
    </xf>
    <xf numFmtId="0" fontId="35" fillId="3" borderId="123" xfId="0" applyFont="1" applyFill="1" applyBorder="1" applyAlignment="1">
      <alignment horizontal="center" vertical="center"/>
    </xf>
    <xf numFmtId="1" fontId="35" fillId="3" borderId="122" xfId="0" applyNumberFormat="1" applyFont="1" applyFill="1" applyBorder="1" applyAlignment="1">
      <alignment horizontal="center" vertical="center"/>
    </xf>
    <xf numFmtId="1" fontId="35" fillId="3" borderId="36" xfId="0" applyNumberFormat="1" applyFont="1" applyFill="1" applyBorder="1" applyAlignment="1">
      <alignment horizontal="center" vertical="center"/>
    </xf>
    <xf numFmtId="1" fontId="35" fillId="3" borderId="123" xfId="0" applyNumberFormat="1" applyFont="1" applyFill="1" applyBorder="1" applyAlignment="1">
      <alignment horizontal="center" vertical="center"/>
    </xf>
    <xf numFmtId="1" fontId="35" fillId="32" borderId="27" xfId="0" applyNumberFormat="1" applyFont="1" applyFill="1" applyBorder="1" applyAlignment="1">
      <alignment horizontal="center" vertical="center"/>
    </xf>
    <xf numFmtId="1" fontId="35" fillId="32" borderId="36" xfId="0" applyNumberFormat="1" applyFont="1" applyFill="1" applyBorder="1" applyAlignment="1">
      <alignment horizontal="center" vertical="center"/>
    </xf>
    <xf numFmtId="1" fontId="35" fillId="32" borderId="20" xfId="0" applyNumberFormat="1" applyFont="1" applyFill="1" applyBorder="1" applyAlignment="1">
      <alignment horizontal="center" vertical="center"/>
    </xf>
    <xf numFmtId="0" fontId="209" fillId="44" borderId="27" xfId="0" applyFont="1" applyFill="1" applyBorder="1" applyAlignment="1">
      <alignment horizontal="center" vertical="center" wrapText="1"/>
    </xf>
    <xf numFmtId="0" fontId="19" fillId="6" borderId="39" xfId="0" applyFont="1" applyFill="1" applyBorder="1" applyAlignment="1">
      <alignment horizontal="left"/>
    </xf>
    <xf numFmtId="0" fontId="19" fillId="6" borderId="36" xfId="0" applyFont="1" applyFill="1" applyBorder="1" applyAlignment="1">
      <alignment horizontal="left"/>
    </xf>
    <xf numFmtId="0" fontId="19" fillId="6" borderId="20" xfId="0" applyFont="1" applyFill="1" applyBorder="1" applyAlignment="1">
      <alignment horizontal="left"/>
    </xf>
    <xf numFmtId="0" fontId="35" fillId="3" borderId="27" xfId="0" applyFont="1" applyFill="1" applyBorder="1" applyAlignment="1">
      <alignment horizontal="center" vertical="center" wrapText="1"/>
    </xf>
    <xf numFmtId="0" fontId="35" fillId="3" borderId="36" xfId="0" applyFont="1" applyFill="1" applyBorder="1" applyAlignment="1">
      <alignment horizontal="center" vertical="center" wrapText="1"/>
    </xf>
    <xf numFmtId="0" fontId="35" fillId="3" borderId="20" xfId="0" applyFont="1" applyFill="1" applyBorder="1" applyAlignment="1">
      <alignment horizontal="center" vertical="center" wrapText="1"/>
    </xf>
    <xf numFmtId="1" fontId="35" fillId="0" borderId="52" xfId="0" applyNumberFormat="1" applyFont="1" applyBorder="1" applyAlignment="1">
      <alignment horizontal="center" vertical="center"/>
    </xf>
    <xf numFmtId="1" fontId="35" fillId="0" borderId="43" xfId="0" applyNumberFormat="1" applyFont="1" applyBorder="1" applyAlignment="1">
      <alignment horizontal="center" vertical="center"/>
    </xf>
    <xf numFmtId="1" fontId="35" fillId="0" borderId="53" xfId="0" applyNumberFormat="1" applyFont="1" applyBorder="1" applyAlignment="1">
      <alignment horizontal="center" vertical="center"/>
    </xf>
    <xf numFmtId="1" fontId="35" fillId="0" borderId="2" xfId="0" applyNumberFormat="1" applyFont="1" applyBorder="1" applyAlignment="1">
      <alignment horizontal="center" vertical="center" wrapText="1"/>
    </xf>
    <xf numFmtId="1" fontId="35" fillId="0" borderId="2" xfId="0" applyNumberFormat="1" applyFont="1" applyBorder="1" applyAlignment="1">
      <alignment horizontal="center" vertical="center"/>
    </xf>
    <xf numFmtId="1" fontId="35" fillId="44" borderId="48" xfId="0" applyNumberFormat="1" applyFont="1" applyFill="1" applyBorder="1" applyAlignment="1">
      <alignment horizontal="center" vertical="center" wrapText="1"/>
    </xf>
    <xf numFmtId="1" fontId="35" fillId="44" borderId="49" xfId="0" applyNumberFormat="1" applyFont="1" applyFill="1" applyBorder="1" applyAlignment="1">
      <alignment horizontal="center" vertical="center" wrapText="1"/>
    </xf>
    <xf numFmtId="1" fontId="35" fillId="44" borderId="29" xfId="0" applyNumberFormat="1" applyFont="1" applyFill="1" applyBorder="1" applyAlignment="1">
      <alignment horizontal="center" vertical="center" wrapText="1"/>
    </xf>
    <xf numFmtId="1" fontId="90" fillId="42" borderId="40" xfId="0" applyNumberFormat="1" applyFont="1" applyFill="1" applyBorder="1" applyAlignment="1">
      <alignment horizontal="center" vertical="center" wrapText="1"/>
    </xf>
    <xf numFmtId="1" fontId="90" fillId="42" borderId="41" xfId="0" applyNumberFormat="1" applyFont="1" applyFill="1" applyBorder="1" applyAlignment="1">
      <alignment horizontal="center" vertical="center" wrapText="1"/>
    </xf>
    <xf numFmtId="1" fontId="90" fillId="42" borderId="10" xfId="0" applyNumberFormat="1" applyFont="1" applyFill="1" applyBorder="1" applyAlignment="1">
      <alignment horizontal="center" vertical="center" wrapText="1"/>
    </xf>
    <xf numFmtId="1" fontId="35" fillId="44" borderId="2" xfId="0" applyNumberFormat="1" applyFont="1" applyFill="1" applyBorder="1" applyAlignment="1">
      <alignment horizontal="center" vertical="center" wrapText="1"/>
    </xf>
    <xf numFmtId="0" fontId="35" fillId="39" borderId="2" xfId="147" applyFont="1" applyFill="1" applyBorder="1" applyAlignment="1">
      <alignment horizontal="center" vertical="center"/>
    </xf>
    <xf numFmtId="0" fontId="19" fillId="0" borderId="27" xfId="0" applyFont="1" applyBorder="1" applyAlignment="1">
      <alignment horizontal="center" vertical="center"/>
    </xf>
    <xf numFmtId="0" fontId="19" fillId="0" borderId="36" xfId="0" applyFont="1" applyBorder="1" applyAlignment="1">
      <alignment horizontal="center" vertical="center"/>
    </xf>
    <xf numFmtId="0" fontId="19" fillId="0" borderId="20" xfId="0" applyFont="1" applyBorder="1" applyAlignment="1">
      <alignment horizontal="center" vertical="center"/>
    </xf>
    <xf numFmtId="0" fontId="36" fillId="0" borderId="27" xfId="0" applyFont="1" applyBorder="1" applyAlignment="1">
      <alignment horizontal="center" vertical="center"/>
    </xf>
    <xf numFmtId="165" fontId="18" fillId="0" borderId="1" xfId="0" applyNumberFormat="1" applyFont="1" applyBorder="1" applyAlignment="1">
      <alignment horizontal="center" vertical="center" wrapText="1"/>
    </xf>
    <xf numFmtId="9" fontId="90" fillId="3" borderId="20" xfId="10126" applyNumberFormat="1" applyFont="1" applyFill="1" applyBorder="1" applyAlignment="1">
      <alignment horizontal="center" vertical="center"/>
    </xf>
    <xf numFmtId="0" fontId="38" fillId="0" borderId="122" xfId="0" applyFont="1" applyBorder="1" applyAlignment="1">
      <alignment horizontal="center" vertical="center" wrapText="1"/>
    </xf>
    <xf numFmtId="0" fontId="38" fillId="0" borderId="36" xfId="0" applyFont="1" applyBorder="1" applyAlignment="1">
      <alignment horizontal="center" vertical="center" wrapText="1"/>
    </xf>
    <xf numFmtId="0" fontId="38" fillId="0" borderId="123" xfId="0" applyFont="1" applyBorder="1" applyAlignment="1">
      <alignment horizontal="center" vertical="center" wrapText="1"/>
    </xf>
    <xf numFmtId="1" fontId="35" fillId="0" borderId="103" xfId="0" applyNumberFormat="1" applyFont="1" applyBorder="1" applyAlignment="1">
      <alignment horizontal="center" vertical="center" wrapText="1"/>
    </xf>
    <xf numFmtId="1" fontId="35" fillId="0" borderId="104" xfId="0" applyNumberFormat="1" applyFont="1" applyBorder="1" applyAlignment="1">
      <alignment horizontal="center" vertical="center" wrapText="1"/>
    </xf>
    <xf numFmtId="1" fontId="35" fillId="0" borderId="105" xfId="0" applyNumberFormat="1" applyFont="1" applyBorder="1" applyAlignment="1">
      <alignment horizontal="center" vertical="center" wrapText="1"/>
    </xf>
    <xf numFmtId="1" fontId="35" fillId="3" borderId="27" xfId="0" applyNumberFormat="1" applyFont="1" applyFill="1" applyBorder="1" applyAlignment="1">
      <alignment horizontal="center" vertical="center"/>
    </xf>
    <xf numFmtId="1" fontId="35" fillId="3" borderId="20" xfId="0" applyNumberFormat="1" applyFont="1" applyFill="1" applyBorder="1" applyAlignment="1">
      <alignment horizontal="center" vertical="center"/>
    </xf>
    <xf numFmtId="0" fontId="204" fillId="0" borderId="35" xfId="0" applyFont="1" applyBorder="1" applyAlignment="1">
      <alignment horizontal="center" vertical="center" wrapText="1"/>
    </xf>
    <xf numFmtId="0" fontId="16" fillId="0" borderId="71" xfId="0" applyFont="1" applyBorder="1" applyAlignment="1">
      <alignment horizontal="center" vertical="center" wrapText="1"/>
    </xf>
    <xf numFmtId="0" fontId="19" fillId="0" borderId="37" xfId="0" applyFont="1" applyFill="1" applyBorder="1" applyAlignment="1">
      <alignment horizontal="center" vertical="center"/>
    </xf>
    <xf numFmtId="0" fontId="19" fillId="0" borderId="38" xfId="0" applyFont="1" applyFill="1" applyBorder="1" applyAlignment="1">
      <alignment horizontal="center" vertical="center"/>
    </xf>
    <xf numFmtId="165" fontId="87" fillId="0" borderId="30" xfId="0" applyNumberFormat="1" applyFont="1" applyBorder="1" applyAlignment="1">
      <alignment horizontal="center" vertical="center" wrapText="1"/>
    </xf>
    <xf numFmtId="20" fontId="90" fillId="31" borderId="27" xfId="51" applyNumberFormat="1" applyFont="1" applyFill="1" applyBorder="1" applyAlignment="1">
      <alignment horizontal="center" vertical="center" wrapText="1"/>
    </xf>
    <xf numFmtId="20" fontId="90" fillId="31" borderId="20" xfId="51" applyNumberFormat="1" applyFont="1" applyFill="1" applyBorder="1" applyAlignment="1">
      <alignment horizontal="center" vertical="center" wrapText="1"/>
    </xf>
    <xf numFmtId="0" fontId="88" fillId="0" borderId="6" xfId="0" applyFont="1" applyBorder="1" applyAlignment="1">
      <alignment horizontal="center" vertical="center"/>
    </xf>
    <xf numFmtId="0" fontId="88" fillId="0" borderId="31" xfId="0" applyFont="1" applyBorder="1" applyAlignment="1">
      <alignment horizontal="center" vertical="center"/>
    </xf>
    <xf numFmtId="0" fontId="88" fillId="0" borderId="13" xfId="0" applyFont="1" applyBorder="1" applyAlignment="1">
      <alignment horizontal="center" vertical="center"/>
    </xf>
    <xf numFmtId="0" fontId="90" fillId="3" borderId="27" xfId="10126" applyNumberFormat="1" applyFont="1" applyFill="1" applyBorder="1" applyAlignment="1">
      <alignment horizontal="center" vertical="center" wrapText="1"/>
    </xf>
    <xf numFmtId="0" fontId="90" fillId="3" borderId="20" xfId="10126" applyNumberFormat="1" applyFont="1" applyFill="1" applyBorder="1" applyAlignment="1">
      <alignment horizontal="center" vertical="center" wrapText="1"/>
    </xf>
    <xf numFmtId="0" fontId="16" fillId="0" borderId="36" xfId="0" applyFont="1" applyBorder="1" applyAlignment="1">
      <alignment horizontal="center" vertical="center" wrapText="1"/>
    </xf>
    <xf numFmtId="0" fontId="16" fillId="0" borderId="20" xfId="0" applyFont="1" applyBorder="1" applyAlignment="1">
      <alignment horizontal="center" vertical="center" wrapText="1"/>
    </xf>
    <xf numFmtId="0" fontId="38" fillId="44" borderId="122" xfId="0" applyFont="1" applyFill="1" applyBorder="1" applyAlignment="1">
      <alignment horizontal="center" vertical="center" wrapText="1"/>
    </xf>
    <xf numFmtId="0" fontId="38" fillId="44" borderId="36" xfId="0" applyFont="1" applyFill="1" applyBorder="1" applyAlignment="1">
      <alignment horizontal="center" vertical="center" wrapText="1"/>
    </xf>
    <xf numFmtId="0" fontId="38" fillId="44" borderId="123" xfId="0" applyFont="1" applyFill="1" applyBorder="1" applyAlignment="1">
      <alignment horizontal="center" vertical="center" wrapText="1"/>
    </xf>
    <xf numFmtId="1" fontId="203" fillId="44" borderId="122" xfId="0" applyNumberFormat="1" applyFont="1" applyFill="1" applyBorder="1" applyAlignment="1">
      <alignment horizontal="center" vertical="center" wrapText="1"/>
    </xf>
    <xf numFmtId="1" fontId="35" fillId="44" borderId="123" xfId="0" applyNumberFormat="1" applyFont="1" applyFill="1" applyBorder="1" applyAlignment="1">
      <alignment horizontal="center" vertical="center" wrapText="1"/>
    </xf>
    <xf numFmtId="0" fontId="35" fillId="2" borderId="27" xfId="0" applyFont="1" applyFill="1" applyBorder="1" applyAlignment="1">
      <alignment horizontal="center" vertical="center" wrapText="1"/>
    </xf>
    <xf numFmtId="0" fontId="35" fillId="2" borderId="36" xfId="0" applyFont="1" applyFill="1" applyBorder="1" applyAlignment="1">
      <alignment horizontal="center" vertical="center" wrapText="1"/>
    </xf>
    <xf numFmtId="0" fontId="35" fillId="2" borderId="20" xfId="0" applyFont="1" applyFill="1" applyBorder="1" applyAlignment="1">
      <alignment horizontal="center" vertical="center" wrapText="1"/>
    </xf>
    <xf numFmtId="1" fontId="100" fillId="0" borderId="45" xfId="0" applyNumberFormat="1" applyFont="1" applyBorder="1" applyAlignment="1">
      <alignment horizontal="center" vertical="center"/>
    </xf>
    <xf numFmtId="1" fontId="100" fillId="0" borderId="47" xfId="0" applyNumberFormat="1" applyFont="1" applyBorder="1" applyAlignment="1">
      <alignment horizontal="center" vertical="center"/>
    </xf>
    <xf numFmtId="0" fontId="16" fillId="0" borderId="35" xfId="0" applyFont="1" applyBorder="1" applyAlignment="1">
      <alignment horizontal="center" vertical="center" wrapText="1"/>
    </xf>
    <xf numFmtId="0" fontId="100" fillId="2" borderId="28" xfId="0" applyFont="1" applyFill="1" applyBorder="1" applyAlignment="1">
      <alignment horizontal="center" vertical="center"/>
    </xf>
    <xf numFmtId="0" fontId="35" fillId="0" borderId="45" xfId="0" applyFont="1" applyBorder="1" applyAlignment="1">
      <alignment horizontal="center" vertical="center" wrapText="1"/>
    </xf>
    <xf numFmtId="0" fontId="35" fillId="0" borderId="46" xfId="0" applyFont="1" applyBorder="1" applyAlignment="1">
      <alignment horizontal="center" vertical="center" wrapText="1"/>
    </xf>
    <xf numFmtId="0" fontId="35" fillId="0" borderId="47" xfId="0" applyFont="1" applyBorder="1" applyAlignment="1">
      <alignment horizontal="center" vertical="center" wrapText="1"/>
    </xf>
    <xf numFmtId="0" fontId="35" fillId="39" borderId="27" xfId="147" applyFont="1" applyFill="1" applyBorder="1" applyAlignment="1">
      <alignment horizontal="center" vertical="center"/>
    </xf>
    <xf numFmtId="0" fontId="35" fillId="39" borderId="36" xfId="147" applyFont="1" applyFill="1" applyBorder="1" applyAlignment="1">
      <alignment horizontal="center" vertical="center"/>
    </xf>
    <xf numFmtId="0" fontId="35" fillId="39" borderId="20" xfId="147" applyFont="1" applyFill="1" applyBorder="1" applyAlignment="1">
      <alignment horizontal="center" vertical="center"/>
    </xf>
    <xf numFmtId="0" fontId="17" fillId="2" borderId="15" xfId="0" applyFont="1" applyFill="1" applyBorder="1" applyAlignment="1">
      <alignment horizontal="center" vertical="center"/>
    </xf>
    <xf numFmtId="0" fontId="19" fillId="0" borderId="122" xfId="0" applyFont="1" applyBorder="1" applyAlignment="1">
      <alignment horizontal="center" vertical="center"/>
    </xf>
    <xf numFmtId="0" fontId="19" fillId="0" borderId="123" xfId="0" applyFont="1" applyBorder="1" applyAlignment="1">
      <alignment horizontal="center" vertical="center"/>
    </xf>
    <xf numFmtId="0" fontId="35" fillId="0" borderId="122" xfId="0" applyFont="1" applyBorder="1" applyAlignment="1">
      <alignment horizontal="center" vertical="center" wrapText="1"/>
    </xf>
    <xf numFmtId="0" fontId="35" fillId="0" borderId="123" xfId="0" applyFont="1" applyBorder="1" applyAlignment="1">
      <alignment horizontal="center" vertical="center" wrapText="1"/>
    </xf>
    <xf numFmtId="0" fontId="203" fillId="0" borderId="35" xfId="0" applyFont="1" applyBorder="1" applyAlignment="1">
      <alignment horizontal="center" vertical="center" wrapText="1"/>
    </xf>
    <xf numFmtId="0" fontId="36" fillId="0" borderId="71" xfId="0" applyFont="1" applyBorder="1" applyAlignment="1">
      <alignment horizontal="center" vertical="center" wrapText="1"/>
    </xf>
    <xf numFmtId="0" fontId="154" fillId="44" borderId="16" xfId="0" applyFont="1" applyFill="1" applyBorder="1" applyAlignment="1">
      <alignment horizontal="center" vertical="center" wrapText="1"/>
    </xf>
    <xf numFmtId="0" fontId="154" fillId="44" borderId="111" xfId="0" applyFont="1" applyFill="1" applyBorder="1" applyAlignment="1">
      <alignment horizontal="center" vertical="center" wrapText="1"/>
    </xf>
    <xf numFmtId="0" fontId="154" fillId="44" borderId="25" xfId="0" applyFont="1" applyFill="1" applyBorder="1" applyAlignment="1">
      <alignment horizontal="center" vertical="center" wrapText="1"/>
    </xf>
    <xf numFmtId="0" fontId="154" fillId="44" borderId="6" xfId="0" applyFont="1" applyFill="1" applyBorder="1" applyAlignment="1">
      <alignment horizontal="center" vertical="center" wrapText="1"/>
    </xf>
    <xf numFmtId="0" fontId="154" fillId="44" borderId="31" xfId="0" applyFont="1" applyFill="1" applyBorder="1" applyAlignment="1">
      <alignment horizontal="center" vertical="center" wrapText="1"/>
    </xf>
    <xf numFmtId="0" fontId="154" fillId="44" borderId="13" xfId="0" applyFont="1" applyFill="1" applyBorder="1" applyAlignment="1">
      <alignment horizontal="center" vertical="center" wrapText="1"/>
    </xf>
    <xf numFmtId="1" fontId="35" fillId="3" borderId="45" xfId="0" applyNumberFormat="1" applyFont="1" applyFill="1" applyBorder="1" applyAlignment="1">
      <alignment horizontal="center" vertical="center" wrapText="1"/>
    </xf>
    <xf numFmtId="1" fontId="35" fillId="3" borderId="46" xfId="0" applyNumberFormat="1" applyFont="1" applyFill="1" applyBorder="1" applyAlignment="1">
      <alignment horizontal="center" vertical="center" wrapText="1"/>
    </xf>
    <xf numFmtId="1" fontId="35" fillId="3" borderId="47" xfId="0" applyNumberFormat="1" applyFont="1" applyFill="1" applyBorder="1" applyAlignment="1">
      <alignment horizontal="center" vertical="center" wrapText="1"/>
    </xf>
    <xf numFmtId="0" fontId="19" fillId="0" borderId="27" xfId="0" applyFont="1" applyBorder="1" applyAlignment="1">
      <alignment horizontal="center" vertical="center" wrapText="1"/>
    </xf>
    <xf numFmtId="0" fontId="19" fillId="0" borderId="36" xfId="0" applyFont="1" applyBorder="1" applyAlignment="1">
      <alignment horizontal="center" vertical="center" wrapText="1"/>
    </xf>
    <xf numFmtId="0" fontId="19" fillId="0" borderId="20" xfId="0" applyFont="1" applyBorder="1" applyAlignment="1">
      <alignment horizontal="center" vertical="center" wrapText="1"/>
    </xf>
    <xf numFmtId="0" fontId="17" fillId="0" borderId="2" xfId="0" applyFont="1" applyBorder="1" applyAlignment="1">
      <alignment horizontal="center" vertical="center"/>
    </xf>
    <xf numFmtId="0" fontId="36" fillId="0" borderId="2" xfId="0" applyFont="1" applyBorder="1" applyAlignment="1">
      <alignment horizontal="center" vertical="center" wrapText="1"/>
    </xf>
    <xf numFmtId="1" fontId="35" fillId="2" borderId="45" xfId="0" applyNumberFormat="1" applyFont="1" applyFill="1" applyBorder="1" applyAlignment="1">
      <alignment horizontal="center" vertical="center"/>
    </xf>
    <xf numFmtId="1" fontId="35" fillId="2" borderId="46" xfId="0" applyNumberFormat="1" applyFont="1" applyFill="1" applyBorder="1" applyAlignment="1">
      <alignment horizontal="center" vertical="center"/>
    </xf>
    <xf numFmtId="1" fontId="35" fillId="2" borderId="47" xfId="0" applyNumberFormat="1" applyFont="1" applyFill="1" applyBorder="1" applyAlignment="1">
      <alignment horizontal="center" vertical="center"/>
    </xf>
    <xf numFmtId="1" fontId="35" fillId="44" borderId="41" xfId="0" applyNumberFormat="1" applyFont="1" applyFill="1" applyBorder="1" applyAlignment="1">
      <alignment horizontal="center" vertical="center" wrapText="1"/>
    </xf>
    <xf numFmtId="1" fontId="35" fillId="44" borderId="10" xfId="0" applyNumberFormat="1" applyFont="1" applyFill="1" applyBorder="1" applyAlignment="1">
      <alignment horizontal="center" vertical="center" wrapText="1"/>
    </xf>
    <xf numFmtId="0" fontId="36" fillId="0" borderId="36" xfId="0" applyFont="1" applyBorder="1" applyAlignment="1">
      <alignment horizontal="center" vertical="center"/>
    </xf>
    <xf numFmtId="0" fontId="36" fillId="0" borderId="20" xfId="0" applyFont="1" applyBorder="1" applyAlignment="1">
      <alignment horizontal="center" vertical="center"/>
    </xf>
    <xf numFmtId="0" fontId="36" fillId="0" borderId="27" xfId="0" applyFont="1" applyBorder="1" applyAlignment="1">
      <alignment horizontal="center" vertical="center" wrapText="1"/>
    </xf>
    <xf numFmtId="1" fontId="35" fillId="37" borderId="27" xfId="0" applyNumberFormat="1" applyFont="1" applyFill="1" applyBorder="1" applyAlignment="1">
      <alignment horizontal="center" vertical="center"/>
    </xf>
    <xf numFmtId="1" fontId="35" fillId="37" borderId="36" xfId="0" applyNumberFormat="1" applyFont="1" applyFill="1" applyBorder="1" applyAlignment="1">
      <alignment horizontal="center" vertical="center"/>
    </xf>
    <xf numFmtId="1" fontId="35" fillId="37" borderId="20" xfId="0" applyNumberFormat="1" applyFont="1" applyFill="1" applyBorder="1" applyAlignment="1">
      <alignment horizontal="center" vertical="center"/>
    </xf>
    <xf numFmtId="0" fontId="35" fillId="0" borderId="60" xfId="0" applyFont="1" applyBorder="1" applyAlignment="1">
      <alignment horizontal="center" vertical="center" wrapText="1"/>
    </xf>
    <xf numFmtId="1" fontId="35" fillId="0" borderId="52" xfId="0" applyNumberFormat="1" applyFont="1" applyBorder="1" applyAlignment="1">
      <alignment horizontal="center" vertical="center" wrapText="1"/>
    </xf>
    <xf numFmtId="1" fontId="35" fillId="0" borderId="43" xfId="0" applyNumberFormat="1" applyFont="1" applyBorder="1" applyAlignment="1">
      <alignment horizontal="center" vertical="center" wrapText="1"/>
    </xf>
    <xf numFmtId="1" fontId="35" fillId="0" borderId="53" xfId="0" applyNumberFormat="1" applyFont="1" applyBorder="1" applyAlignment="1">
      <alignment horizontal="center" vertical="center" wrapText="1"/>
    </xf>
    <xf numFmtId="0" fontId="35" fillId="44" borderId="123" xfId="0" applyFont="1" applyFill="1" applyBorder="1" applyAlignment="1">
      <alignment horizontal="center" vertical="center"/>
    </xf>
    <xf numFmtId="0" fontId="244" fillId="2" borderId="28" xfId="0" applyFont="1" applyFill="1" applyBorder="1" applyAlignment="1">
      <alignment horizontal="center" vertical="center" wrapText="1"/>
    </xf>
    <xf numFmtId="0" fontId="244" fillId="2" borderId="57" xfId="0" applyFont="1" applyFill="1" applyBorder="1" applyAlignment="1">
      <alignment horizontal="center" vertical="center" wrapText="1"/>
    </xf>
    <xf numFmtId="0" fontId="90" fillId="0" borderId="27" xfId="0" applyFont="1" applyBorder="1" applyAlignment="1">
      <alignment horizontal="center" vertical="center"/>
    </xf>
    <xf numFmtId="0" fontId="90" fillId="0" borderId="20" xfId="0" applyFont="1" applyBorder="1" applyAlignment="1">
      <alignment horizontal="center" vertical="center"/>
    </xf>
    <xf numFmtId="0" fontId="140" fillId="6" borderId="37" xfId="0" applyFont="1" applyFill="1" applyBorder="1" applyAlignment="1">
      <alignment horizontal="center" vertical="center"/>
    </xf>
    <xf numFmtId="0" fontId="140" fillId="6" borderId="38" xfId="0" applyFont="1" applyFill="1" applyBorder="1" applyAlignment="1">
      <alignment horizontal="center" vertical="center"/>
    </xf>
    <xf numFmtId="0" fontId="140" fillId="6" borderId="28" xfId="0" applyFont="1" applyFill="1" applyBorder="1" applyAlignment="1">
      <alignment horizontal="center" vertical="center"/>
    </xf>
    <xf numFmtId="0" fontId="140" fillId="6" borderId="57" xfId="0" applyFont="1" applyFill="1" applyBorder="1" applyAlignment="1">
      <alignment horizontal="center" vertical="center"/>
    </xf>
    <xf numFmtId="165" fontId="18" fillId="0" borderId="108" xfId="147" applyNumberFormat="1" applyFont="1" applyBorder="1" applyAlignment="1">
      <alignment horizontal="center" vertical="center" wrapText="1"/>
    </xf>
    <xf numFmtId="165" fontId="18" fillId="0" borderId="106" xfId="147" applyNumberFormat="1" applyFont="1" applyBorder="1" applyAlignment="1">
      <alignment horizontal="center" vertical="center" wrapText="1"/>
    </xf>
    <xf numFmtId="165" fontId="18" fillId="0" borderId="94" xfId="147" applyNumberFormat="1" applyFont="1" applyBorder="1" applyAlignment="1">
      <alignment horizontal="center" vertical="center" wrapText="1"/>
    </xf>
    <xf numFmtId="1" fontId="35" fillId="44" borderId="46" xfId="147" applyNumberFormat="1" applyFont="1" applyFill="1" applyBorder="1" applyAlignment="1">
      <alignment horizontal="center" vertical="center" wrapText="1"/>
    </xf>
    <xf numFmtId="1" fontId="35" fillId="44" borderId="47" xfId="147" applyNumberFormat="1" applyFont="1" applyFill="1" applyBorder="1" applyAlignment="1">
      <alignment horizontal="center" vertical="center" wrapText="1"/>
    </xf>
    <xf numFmtId="0" fontId="35" fillId="0" borderId="71" xfId="147" applyFont="1" applyBorder="1" applyAlignment="1">
      <alignment horizontal="center" vertical="center" wrapText="1"/>
    </xf>
    <xf numFmtId="0" fontId="35" fillId="0" borderId="88" xfId="147" applyFont="1" applyBorder="1" applyAlignment="1">
      <alignment horizontal="center" vertical="center"/>
    </xf>
    <xf numFmtId="0" fontId="35" fillId="0" borderId="89" xfId="147" applyFont="1" applyBorder="1" applyAlignment="1">
      <alignment horizontal="center" vertical="center"/>
    </xf>
    <xf numFmtId="0" fontId="35" fillId="0" borderId="90" xfId="147" applyFont="1" applyBorder="1" applyAlignment="1">
      <alignment horizontal="center" vertical="center"/>
    </xf>
    <xf numFmtId="0" fontId="19" fillId="0" borderId="26" xfId="0" applyFont="1" applyBorder="1" applyAlignment="1">
      <alignment horizontal="center" vertical="top" wrapText="1"/>
    </xf>
    <xf numFmtId="0" fontId="19" fillId="0" borderId="0" xfId="0" applyFont="1" applyBorder="1" applyAlignment="1">
      <alignment horizontal="center" vertical="top"/>
    </xf>
    <xf numFmtId="0" fontId="19" fillId="2" borderId="44" xfId="147" applyFont="1" applyFill="1" applyBorder="1" applyAlignment="1">
      <alignment horizontal="center" vertical="center"/>
    </xf>
    <xf numFmtId="0" fontId="19" fillId="2" borderId="78" xfId="147" applyFont="1" applyFill="1" applyBorder="1" applyAlignment="1">
      <alignment horizontal="center" vertical="center"/>
    </xf>
    <xf numFmtId="0" fontId="19" fillId="2" borderId="21" xfId="147" applyFont="1" applyFill="1" applyBorder="1" applyAlignment="1">
      <alignment horizontal="center" vertical="center"/>
    </xf>
    <xf numFmtId="0" fontId="35" fillId="0" borderId="27" xfId="147" applyFont="1" applyFill="1" applyBorder="1" applyAlignment="1">
      <alignment horizontal="center" vertical="center"/>
    </xf>
    <xf numFmtId="0" fontId="36" fillId="2" borderId="43" xfId="147" applyFont="1" applyFill="1" applyBorder="1" applyAlignment="1">
      <alignment horizontal="center" vertical="center" wrapText="1"/>
    </xf>
    <xf numFmtId="0" fontId="19" fillId="2" borderId="44" xfId="147" applyFont="1" applyFill="1" applyBorder="1" applyAlignment="1">
      <alignment horizontal="center" vertical="center" wrapText="1"/>
    </xf>
    <xf numFmtId="0" fontId="19" fillId="2" borderId="22" xfId="147" applyFont="1" applyFill="1" applyBorder="1" applyAlignment="1">
      <alignment horizontal="center" vertical="center" wrapText="1"/>
    </xf>
    <xf numFmtId="0" fontId="19" fillId="2" borderId="21" xfId="147" applyFont="1" applyFill="1" applyBorder="1" applyAlignment="1">
      <alignment horizontal="center" vertical="center" wrapText="1"/>
    </xf>
    <xf numFmtId="0" fontId="35" fillId="0" borderId="27" xfId="0" applyFont="1" applyFill="1" applyBorder="1" applyAlignment="1">
      <alignment horizontal="center" vertical="center"/>
    </xf>
    <xf numFmtId="0" fontId="35" fillId="0" borderId="36" xfId="0" applyFont="1" applyFill="1" applyBorder="1" applyAlignment="1">
      <alignment horizontal="center" vertical="center"/>
    </xf>
    <xf numFmtId="0" fontId="35" fillId="0" borderId="20" xfId="0" applyFont="1" applyFill="1" applyBorder="1" applyAlignment="1">
      <alignment horizontal="center" vertical="center"/>
    </xf>
    <xf numFmtId="165" fontId="18" fillId="0" borderId="5" xfId="0" applyNumberFormat="1" applyFont="1" applyFill="1" applyBorder="1" applyAlignment="1">
      <alignment horizontal="center" vertical="center" wrapText="1"/>
    </xf>
    <xf numFmtId="165" fontId="18" fillId="0" borderId="12" xfId="0" applyNumberFormat="1" applyFont="1" applyFill="1" applyBorder="1" applyAlignment="1">
      <alignment horizontal="center" vertical="center" wrapText="1"/>
    </xf>
    <xf numFmtId="0" fontId="35" fillId="42" borderId="36" xfId="0" applyFont="1" applyFill="1" applyBorder="1" applyAlignment="1">
      <alignment horizontal="center" vertical="center" wrapText="1"/>
    </xf>
    <xf numFmtId="0" fontId="35" fillId="42" borderId="20" xfId="0" applyFont="1" applyFill="1" applyBorder="1" applyAlignment="1">
      <alignment horizontal="center" vertical="center" wrapText="1"/>
    </xf>
    <xf numFmtId="0" fontId="19" fillId="3" borderId="73" xfId="147" applyFont="1" applyFill="1" applyBorder="1" applyAlignment="1">
      <alignment horizontal="center" vertical="center"/>
    </xf>
    <xf numFmtId="0" fontId="19" fillId="3" borderId="72" xfId="147" applyFont="1" applyFill="1" applyBorder="1" applyAlignment="1">
      <alignment horizontal="center" vertical="center"/>
    </xf>
    <xf numFmtId="0" fontId="19" fillId="3" borderId="26" xfId="147" applyFont="1" applyFill="1" applyBorder="1" applyAlignment="1">
      <alignment horizontal="center" vertical="center"/>
    </xf>
    <xf numFmtId="1" fontId="35" fillId="3" borderId="27" xfId="0" applyNumberFormat="1" applyFont="1" applyFill="1" applyBorder="1" applyAlignment="1">
      <alignment horizontal="left" wrapText="1"/>
    </xf>
    <xf numFmtId="1" fontId="35" fillId="3" borderId="36" xfId="0" applyNumberFormat="1" applyFont="1" applyFill="1" applyBorder="1" applyAlignment="1">
      <alignment horizontal="left"/>
    </xf>
    <xf numFmtId="1" fontId="35" fillId="3" borderId="20" xfId="0" applyNumberFormat="1" applyFont="1" applyFill="1" applyBorder="1" applyAlignment="1">
      <alignment horizontal="left"/>
    </xf>
    <xf numFmtId="0" fontId="19" fillId="0" borderId="0" xfId="0" applyFont="1" applyBorder="1" applyAlignment="1">
      <alignment horizontal="center" wrapText="1"/>
    </xf>
    <xf numFmtId="0" fontId="19" fillId="0" borderId="0" xfId="0" applyFont="1" applyBorder="1" applyAlignment="1">
      <alignment horizontal="center"/>
    </xf>
    <xf numFmtId="165" fontId="18" fillId="33" borderId="5" xfId="0" applyNumberFormat="1" applyFont="1" applyFill="1" applyBorder="1" applyAlignment="1">
      <alignment horizontal="center" vertical="center" wrapText="1"/>
    </xf>
    <xf numFmtId="165" fontId="18" fillId="33" borderId="12" xfId="0" applyNumberFormat="1" applyFont="1" applyFill="1" applyBorder="1" applyAlignment="1">
      <alignment horizontal="center" vertical="center" wrapText="1"/>
    </xf>
    <xf numFmtId="0" fontId="19" fillId="33" borderId="27" xfId="0" applyFont="1" applyFill="1" applyBorder="1" applyAlignment="1">
      <alignment horizontal="center" vertical="center"/>
    </xf>
    <xf numFmtId="0" fontId="19" fillId="33" borderId="36" xfId="0" applyFont="1" applyFill="1" applyBorder="1" applyAlignment="1">
      <alignment horizontal="center" vertical="center"/>
    </xf>
    <xf numFmtId="0" fontId="19" fillId="33" borderId="20" xfId="0" applyFont="1" applyFill="1" applyBorder="1" applyAlignment="1">
      <alignment horizontal="center" vertical="center"/>
    </xf>
    <xf numFmtId="0" fontId="36" fillId="3" borderId="45" xfId="0" applyFont="1" applyFill="1" applyBorder="1" applyAlignment="1">
      <alignment horizontal="center" vertical="center"/>
    </xf>
    <xf numFmtId="0" fontId="24" fillId="3" borderId="45" xfId="0" applyFont="1" applyFill="1" applyBorder="1" applyAlignment="1">
      <alignment horizontal="center" vertical="center" wrapText="1"/>
    </xf>
    <xf numFmtId="0" fontId="19" fillId="3" borderId="46" xfId="0" applyFont="1" applyFill="1" applyBorder="1" applyAlignment="1">
      <alignment horizontal="center" vertical="center"/>
    </xf>
    <xf numFmtId="0" fontId="19" fillId="3" borderId="48" xfId="0" applyFont="1" applyFill="1" applyBorder="1" applyAlignment="1">
      <alignment horizontal="center" vertical="center"/>
    </xf>
    <xf numFmtId="0" fontId="19" fillId="3" borderId="49" xfId="0" applyFont="1" applyFill="1" applyBorder="1" applyAlignment="1">
      <alignment horizontal="center" vertical="center"/>
    </xf>
    <xf numFmtId="0" fontId="204" fillId="3" borderId="27" xfId="0" applyFont="1" applyFill="1" applyBorder="1" applyAlignment="1">
      <alignment horizontal="center" vertical="center" wrapText="1"/>
    </xf>
    <xf numFmtId="0" fontId="204" fillId="3" borderId="36" xfId="0" applyFont="1" applyFill="1" applyBorder="1" applyAlignment="1">
      <alignment horizontal="center" vertical="center" wrapText="1"/>
    </xf>
    <xf numFmtId="0" fontId="204" fillId="3" borderId="20" xfId="0" applyFont="1" applyFill="1" applyBorder="1" applyAlignment="1">
      <alignment horizontal="center" vertical="center" wrapText="1"/>
    </xf>
    <xf numFmtId="1" fontId="35" fillId="3" borderId="122" xfId="0" applyNumberFormat="1" applyFont="1" applyFill="1" applyBorder="1" applyAlignment="1">
      <alignment horizontal="left" vertical="center" wrapText="1"/>
    </xf>
    <xf numFmtId="1" fontId="35" fillId="3" borderId="36" xfId="0" applyNumberFormat="1" applyFont="1" applyFill="1" applyBorder="1" applyAlignment="1">
      <alignment horizontal="left" vertical="center"/>
    </xf>
    <xf numFmtId="1" fontId="35" fillId="3" borderId="123" xfId="0" applyNumberFormat="1" applyFont="1" applyFill="1" applyBorder="1" applyAlignment="1">
      <alignment horizontal="left" vertical="center"/>
    </xf>
    <xf numFmtId="0" fontId="40" fillId="0" borderId="27" xfId="147" applyFont="1" applyFill="1" applyBorder="1" applyAlignment="1">
      <alignment horizontal="center" vertical="center" wrapText="1"/>
    </xf>
    <xf numFmtId="1" fontId="35" fillId="42" borderId="36" xfId="0" applyNumberFormat="1" applyFont="1" applyFill="1" applyBorder="1" applyAlignment="1">
      <alignment horizontal="center" vertical="center"/>
    </xf>
    <xf numFmtId="1" fontId="35" fillId="42" borderId="20" xfId="0" applyNumberFormat="1" applyFont="1" applyFill="1" applyBorder="1" applyAlignment="1">
      <alignment horizontal="center" vertical="center"/>
    </xf>
    <xf numFmtId="0" fontId="17" fillId="0" borderId="35" xfId="0" applyFont="1" applyBorder="1" applyAlignment="1">
      <alignment horizontal="center" vertical="center" wrapText="1"/>
    </xf>
    <xf numFmtId="0" fontId="17" fillId="0" borderId="32" xfId="0" applyFont="1" applyBorder="1" applyAlignment="1">
      <alignment horizontal="center" vertical="center" wrapText="1"/>
    </xf>
    <xf numFmtId="0" fontId="17" fillId="0" borderId="34" xfId="0" applyFont="1" applyBorder="1" applyAlignment="1">
      <alignment horizontal="center" vertical="center" wrapText="1"/>
    </xf>
    <xf numFmtId="0" fontId="35" fillId="42" borderId="40" xfId="0" applyFont="1" applyFill="1" applyBorder="1" applyAlignment="1">
      <alignment horizontal="center" vertical="center" wrapText="1"/>
    </xf>
    <xf numFmtId="0" fontId="35" fillId="42" borderId="41" xfId="0" applyFont="1" applyFill="1" applyBorder="1" applyAlignment="1">
      <alignment horizontal="center" vertical="center" wrapText="1"/>
    </xf>
    <xf numFmtId="0" fontId="35" fillId="42" borderId="10" xfId="0" applyFont="1" applyFill="1" applyBorder="1" applyAlignment="1">
      <alignment horizontal="center" vertical="center" wrapText="1"/>
    </xf>
    <xf numFmtId="0" fontId="35" fillId="42" borderId="45" xfId="0" applyFont="1" applyFill="1" applyBorder="1" applyAlignment="1">
      <alignment horizontal="center" vertical="center" wrapText="1"/>
    </xf>
    <xf numFmtId="0" fontId="35" fillId="42" borderId="46" xfId="0" applyFont="1" applyFill="1" applyBorder="1" applyAlignment="1">
      <alignment horizontal="center" vertical="center" wrapText="1"/>
    </xf>
    <xf numFmtId="0" fontId="35" fillId="42" borderId="47" xfId="0" applyFont="1" applyFill="1" applyBorder="1" applyAlignment="1">
      <alignment horizontal="center" vertical="center" wrapText="1"/>
    </xf>
    <xf numFmtId="165" fontId="18" fillId="3" borderId="112" xfId="0" applyNumberFormat="1" applyFont="1" applyFill="1" applyBorder="1" applyAlignment="1">
      <alignment horizontal="center" vertical="center" wrapText="1"/>
    </xf>
    <xf numFmtId="165" fontId="18" fillId="3" borderId="94" xfId="0" applyNumberFormat="1" applyFont="1" applyFill="1" applyBorder="1" applyAlignment="1">
      <alignment horizontal="center" vertical="center" wrapText="1"/>
    </xf>
    <xf numFmtId="1" fontId="36" fillId="0" borderId="27" xfId="0" applyNumberFormat="1" applyFont="1" applyBorder="1" applyAlignment="1">
      <alignment horizontal="center" vertical="center" wrapText="1"/>
    </xf>
    <xf numFmtId="0" fontId="94" fillId="35" borderId="37" xfId="0" applyFont="1" applyFill="1" applyBorder="1" applyAlignment="1">
      <alignment horizontal="center" vertical="center" wrapText="1"/>
    </xf>
    <xf numFmtId="0" fontId="94" fillId="35" borderId="38" xfId="0" applyFont="1" applyFill="1" applyBorder="1" applyAlignment="1">
      <alignment horizontal="center" vertical="center" wrapText="1"/>
    </xf>
    <xf numFmtId="0" fontId="94" fillId="35" borderId="28" xfId="0" applyFont="1" applyFill="1" applyBorder="1" applyAlignment="1">
      <alignment horizontal="center" vertical="center" wrapText="1"/>
    </xf>
    <xf numFmtId="0" fontId="94" fillId="35" borderId="57" xfId="0" applyFont="1" applyFill="1" applyBorder="1" applyAlignment="1">
      <alignment horizontal="center" vertical="center" wrapText="1"/>
    </xf>
    <xf numFmtId="15" fontId="19" fillId="8" borderId="73" xfId="0" applyNumberFormat="1" applyFont="1" applyFill="1" applyBorder="1" applyAlignment="1">
      <alignment horizontal="center" vertical="center" wrapText="1"/>
    </xf>
    <xf numFmtId="15" fontId="19" fillId="8" borderId="47" xfId="0" applyNumberFormat="1" applyFont="1" applyFill="1" applyBorder="1" applyAlignment="1">
      <alignment horizontal="center" vertical="center" wrapText="1"/>
    </xf>
    <xf numFmtId="0" fontId="35" fillId="0" borderId="15" xfId="0" applyFont="1" applyBorder="1" applyAlignment="1">
      <alignment horizontal="center" vertical="center"/>
    </xf>
    <xf numFmtId="1" fontId="35" fillId="44" borderId="27" xfId="0" applyNumberFormat="1" applyFont="1" applyFill="1" applyBorder="1" applyAlignment="1">
      <alignment horizontal="left" vertical="center" wrapText="1"/>
    </xf>
    <xf numFmtId="1" fontId="35" fillId="44" borderId="36" xfId="0" applyNumberFormat="1" applyFont="1" applyFill="1" applyBorder="1" applyAlignment="1">
      <alignment horizontal="left" vertical="center" wrapText="1"/>
    </xf>
    <xf numFmtId="1" fontId="35" fillId="44" borderId="20" xfId="0" applyNumberFormat="1" applyFont="1" applyFill="1" applyBorder="1" applyAlignment="1">
      <alignment horizontal="left" vertical="center" wrapText="1"/>
    </xf>
    <xf numFmtId="0" fontId="37" fillId="0" borderId="27" xfId="0" applyFont="1" applyBorder="1" applyAlignment="1">
      <alignment horizontal="center" vertical="center"/>
    </xf>
    <xf numFmtId="0" fontId="37" fillId="0" borderId="20" xfId="0" applyFont="1" applyBorder="1" applyAlignment="1">
      <alignment horizontal="center" vertical="center"/>
    </xf>
    <xf numFmtId="1" fontId="35" fillId="2" borderId="35" xfId="0" applyNumberFormat="1" applyFont="1" applyFill="1" applyBorder="1" applyAlignment="1">
      <alignment horizontal="center" vertical="center" wrapText="1"/>
    </xf>
    <xf numFmtId="1" fontId="35" fillId="2" borderId="32" xfId="0" applyNumberFormat="1" applyFont="1" applyFill="1" applyBorder="1" applyAlignment="1">
      <alignment horizontal="center" vertical="center" wrapText="1"/>
    </xf>
    <xf numFmtId="1" fontId="35" fillId="2" borderId="34" xfId="0" applyNumberFormat="1" applyFont="1" applyFill="1" applyBorder="1" applyAlignment="1">
      <alignment horizontal="center" vertical="center" wrapText="1"/>
    </xf>
    <xf numFmtId="0" fontId="37" fillId="0" borderId="45" xfId="0" applyFont="1" applyBorder="1" applyAlignment="1">
      <alignment horizontal="center" vertical="center"/>
    </xf>
    <xf numFmtId="0" fontId="37" fillId="0" borderId="46" xfId="0" applyFont="1" applyBorder="1" applyAlignment="1">
      <alignment horizontal="center" vertical="center"/>
    </xf>
    <xf numFmtId="0" fontId="37" fillId="0" borderId="47" xfId="0" applyFont="1" applyBorder="1" applyAlignment="1">
      <alignment horizontal="center" vertical="center"/>
    </xf>
    <xf numFmtId="0" fontId="37" fillId="0" borderId="36" xfId="0" applyFont="1" applyBorder="1" applyAlignment="1">
      <alignment horizontal="center" vertical="center"/>
    </xf>
    <xf numFmtId="0" fontId="37" fillId="0" borderId="40" xfId="0" applyFont="1" applyBorder="1" applyAlignment="1">
      <alignment horizontal="center" vertical="center"/>
    </xf>
    <xf numFmtId="0" fontId="37" fillId="0" borderId="41" xfId="0" applyFont="1" applyBorder="1" applyAlignment="1">
      <alignment horizontal="center" vertical="center"/>
    </xf>
    <xf numFmtId="0" fontId="37" fillId="0" borderId="10" xfId="0" applyFont="1" applyBorder="1" applyAlignment="1">
      <alignment horizontal="center" vertical="center"/>
    </xf>
    <xf numFmtId="0" fontId="37" fillId="0" borderId="2" xfId="0" applyFont="1" applyBorder="1" applyAlignment="1">
      <alignment horizontal="center" vertical="center" wrapText="1"/>
    </xf>
    <xf numFmtId="0" fontId="37" fillId="0" borderId="27" xfId="0" applyFont="1" applyBorder="1" applyAlignment="1">
      <alignment horizontal="center" vertical="center" wrapText="1"/>
    </xf>
    <xf numFmtId="0" fontId="37" fillId="0" borderId="20" xfId="0" applyFont="1" applyBorder="1" applyAlignment="1">
      <alignment horizontal="center" vertical="center" wrapText="1"/>
    </xf>
    <xf numFmtId="1" fontId="35" fillId="44" borderId="32" xfId="0" applyNumberFormat="1" applyFont="1" applyFill="1" applyBorder="1" applyAlignment="1">
      <alignment horizontal="center" vertical="center" wrapText="1"/>
    </xf>
    <xf numFmtId="1" fontId="35" fillId="44" borderId="34" xfId="0" applyNumberFormat="1" applyFont="1" applyFill="1" applyBorder="1" applyAlignment="1">
      <alignment horizontal="center" vertical="center" wrapText="1"/>
    </xf>
    <xf numFmtId="0" fontId="37" fillId="0" borderId="35" xfId="0" applyFont="1" applyBorder="1" applyAlignment="1">
      <alignment horizontal="center" vertical="center"/>
    </xf>
    <xf numFmtId="0" fontId="37" fillId="0" borderId="32" xfId="0" applyFont="1" applyBorder="1" applyAlignment="1">
      <alignment horizontal="center" vertical="center"/>
    </xf>
    <xf numFmtId="0" fontId="37" fillId="0" borderId="34" xfId="0" applyFont="1" applyBorder="1" applyAlignment="1">
      <alignment horizontal="center" vertical="center"/>
    </xf>
    <xf numFmtId="0" fontId="37" fillId="44" borderId="2" xfId="0" applyFont="1" applyFill="1" applyBorder="1" applyAlignment="1">
      <alignment horizontal="center" vertical="center" wrapText="1"/>
    </xf>
    <xf numFmtId="0" fontId="17" fillId="2" borderId="40" xfId="0" applyFont="1" applyFill="1" applyBorder="1" applyAlignment="1">
      <alignment horizontal="center" vertical="center"/>
    </xf>
    <xf numFmtId="0" fontId="17" fillId="2" borderId="41" xfId="0" applyFont="1" applyFill="1" applyBorder="1" applyAlignment="1">
      <alignment horizontal="center" vertical="center"/>
    </xf>
    <xf numFmtId="0" fontId="17" fillId="2" borderId="10" xfId="0" applyFont="1" applyFill="1" applyBorder="1" applyAlignment="1">
      <alignment horizontal="center" vertical="center"/>
    </xf>
    <xf numFmtId="0" fontId="17" fillId="3" borderId="27" xfId="0" applyFont="1" applyFill="1" applyBorder="1" applyAlignment="1">
      <alignment horizontal="center" vertical="center"/>
    </xf>
    <xf numFmtId="0" fontId="17" fillId="3" borderId="36" xfId="0" applyFont="1" applyFill="1" applyBorder="1" applyAlignment="1">
      <alignment horizontal="center" vertical="center"/>
    </xf>
    <xf numFmtId="0" fontId="17" fillId="3" borderId="20" xfId="0" applyFont="1" applyFill="1" applyBorder="1" applyAlignment="1">
      <alignment horizontal="center" vertical="center"/>
    </xf>
    <xf numFmtId="0" fontId="19" fillId="2" borderId="28" xfId="0" applyFont="1" applyFill="1" applyBorder="1" applyAlignment="1">
      <alignment horizontal="center" vertical="center" wrapText="1"/>
    </xf>
    <xf numFmtId="0" fontId="19" fillId="2" borderId="57" xfId="0" applyFont="1" applyFill="1" applyBorder="1" applyAlignment="1">
      <alignment horizontal="center" vertical="center" wrapText="1"/>
    </xf>
    <xf numFmtId="0" fontId="180" fillId="0" borderId="35" xfId="0" applyFont="1" applyBorder="1" applyAlignment="1">
      <alignment horizontal="center" vertical="center" wrapText="1"/>
    </xf>
    <xf numFmtId="0" fontId="180" fillId="0" borderId="71" xfId="0" applyFont="1" applyBorder="1" applyAlignment="1">
      <alignment horizontal="center" vertical="center" wrapText="1"/>
    </xf>
    <xf numFmtId="0" fontId="37" fillId="2" borderId="36" xfId="0" applyFont="1" applyFill="1" applyBorder="1" applyAlignment="1">
      <alignment horizontal="center" vertical="center"/>
    </xf>
    <xf numFmtId="0" fontId="37" fillId="2" borderId="20" xfId="0" applyFont="1" applyFill="1" applyBorder="1" applyAlignment="1">
      <alignment horizontal="center" vertical="center"/>
    </xf>
    <xf numFmtId="1" fontId="35" fillId="44" borderId="45" xfId="0" applyNumberFormat="1" applyFont="1" applyFill="1" applyBorder="1" applyAlignment="1">
      <alignment horizontal="center" vertical="center" wrapText="1"/>
    </xf>
    <xf numFmtId="1" fontId="35" fillId="44" borderId="46" xfId="0" applyNumberFormat="1" applyFont="1" applyFill="1" applyBorder="1" applyAlignment="1">
      <alignment horizontal="center" vertical="center" wrapText="1"/>
    </xf>
    <xf numFmtId="1" fontId="35" fillId="44" borderId="47" xfId="0" applyNumberFormat="1" applyFont="1" applyFill="1" applyBorder="1" applyAlignment="1">
      <alignment horizontal="center" vertical="center" wrapText="1"/>
    </xf>
    <xf numFmtId="0" fontId="16" fillId="0" borderId="35" xfId="0" applyFont="1" applyBorder="1" applyAlignment="1">
      <alignment horizontal="center" wrapText="1"/>
    </xf>
    <xf numFmtId="0" fontId="16" fillId="0" borderId="71" xfId="0" applyFont="1" applyBorder="1" applyAlignment="1">
      <alignment horizontal="center" wrapText="1"/>
    </xf>
    <xf numFmtId="1" fontId="100" fillId="0" borderId="27" xfId="0" applyNumberFormat="1" applyFont="1" applyBorder="1" applyAlignment="1">
      <alignment horizontal="center" vertical="center" wrapText="1"/>
    </xf>
    <xf numFmtId="1" fontId="100" fillId="0" borderId="36" xfId="0" applyNumberFormat="1" applyFont="1" applyBorder="1" applyAlignment="1">
      <alignment horizontal="center" vertical="center" wrapText="1"/>
    </xf>
    <xf numFmtId="1" fontId="100" fillId="0" borderId="20" xfId="0" applyNumberFormat="1" applyFont="1" applyBorder="1" applyAlignment="1">
      <alignment horizontal="center" vertical="center" wrapText="1"/>
    </xf>
    <xf numFmtId="1" fontId="35" fillId="2" borderId="27" xfId="0" applyNumberFormat="1" applyFont="1" applyFill="1" applyBorder="1" applyAlignment="1">
      <alignment horizontal="center" vertical="center" wrapText="1"/>
    </xf>
    <xf numFmtId="1" fontId="35" fillId="2" borderId="36" xfId="0" applyNumberFormat="1" applyFont="1" applyFill="1" applyBorder="1" applyAlignment="1">
      <alignment horizontal="center" vertical="center" wrapText="1"/>
    </xf>
    <xf numFmtId="1" fontId="35" fillId="2" borderId="20" xfId="0" applyNumberFormat="1" applyFont="1" applyFill="1" applyBorder="1" applyAlignment="1">
      <alignment horizontal="center" vertical="center" wrapText="1"/>
    </xf>
    <xf numFmtId="1" fontId="35" fillId="33" borderId="27" xfId="0" applyNumberFormat="1" applyFont="1" applyFill="1" applyBorder="1" applyAlignment="1">
      <alignment horizontal="center" vertical="center"/>
    </xf>
    <xf numFmtId="1" fontId="35" fillId="33" borderId="36" xfId="0" applyNumberFormat="1" applyFont="1" applyFill="1" applyBorder="1" applyAlignment="1">
      <alignment horizontal="center" vertical="center"/>
    </xf>
    <xf numFmtId="1" fontId="35" fillId="33" borderId="20" xfId="0" applyNumberFormat="1" applyFont="1" applyFill="1" applyBorder="1" applyAlignment="1">
      <alignment horizontal="center" vertical="center"/>
    </xf>
    <xf numFmtId="0" fontId="37" fillId="44" borderId="6" xfId="0" applyFont="1" applyFill="1" applyBorder="1" applyAlignment="1">
      <alignment horizontal="center" vertical="center" wrapText="1"/>
    </xf>
    <xf numFmtId="0" fontId="35" fillId="44" borderId="122" xfId="0" applyFont="1" applyFill="1" applyBorder="1" applyAlignment="1">
      <alignment horizontal="left" vertical="center" wrapText="1"/>
    </xf>
    <xf numFmtId="0" fontId="35" fillId="44" borderId="36" xfId="0" applyFont="1" applyFill="1" applyBorder="1" applyAlignment="1">
      <alignment horizontal="left" vertical="center"/>
    </xf>
    <xf numFmtId="0" fontId="35" fillId="44" borderId="123" xfId="0" applyFont="1" applyFill="1" applyBorder="1" applyAlignment="1">
      <alignment horizontal="left" vertical="center"/>
    </xf>
    <xf numFmtId="1" fontId="35" fillId="0" borderId="28" xfId="0" applyNumberFormat="1" applyFont="1" applyBorder="1" applyAlignment="1">
      <alignment horizontal="center" vertical="center"/>
    </xf>
    <xf numFmtId="1" fontId="35" fillId="0" borderId="22" xfId="0" applyNumberFormat="1" applyFont="1" applyBorder="1" applyAlignment="1">
      <alignment horizontal="center" vertical="center"/>
    </xf>
    <xf numFmtId="1" fontId="35" fillId="0" borderId="57" xfId="0" applyNumberFormat="1" applyFont="1" applyBorder="1" applyAlignment="1">
      <alignment horizontal="center" vertical="center"/>
    </xf>
    <xf numFmtId="0" fontId="154" fillId="0" borderId="35" xfId="0" applyFont="1" applyBorder="1" applyAlignment="1">
      <alignment horizontal="center" vertical="center" wrapText="1"/>
    </xf>
    <xf numFmtId="0" fontId="154" fillId="0" borderId="71" xfId="0" applyFont="1" applyBorder="1" applyAlignment="1">
      <alignment horizontal="center" vertical="center" wrapText="1"/>
    </xf>
    <xf numFmtId="0" fontId="212" fillId="44" borderId="122" xfId="0" applyFont="1" applyFill="1" applyBorder="1" applyAlignment="1">
      <alignment horizontal="center" vertical="center" wrapText="1"/>
    </xf>
    <xf numFmtId="0" fontId="19" fillId="44" borderId="123" xfId="0" applyFont="1" applyFill="1" applyBorder="1" applyAlignment="1">
      <alignment horizontal="center" vertical="center" wrapText="1"/>
    </xf>
    <xf numFmtId="0" fontId="19" fillId="0" borderId="123" xfId="0" applyFont="1" applyBorder="1" applyAlignment="1">
      <alignment horizontal="center" vertical="center" wrapText="1"/>
    </xf>
    <xf numFmtId="0" fontId="209" fillId="0" borderId="122" xfId="0" applyFont="1" applyBorder="1" applyAlignment="1">
      <alignment horizontal="center" vertical="center"/>
    </xf>
    <xf numFmtId="1" fontId="35" fillId="0" borderId="48" xfId="0" applyNumberFormat="1" applyFont="1" applyBorder="1" applyAlignment="1">
      <alignment horizontal="center" vertical="center" wrapText="1"/>
    </xf>
    <xf numFmtId="1" fontId="35" fillId="0" borderId="49" xfId="0" applyNumberFormat="1" applyFont="1" applyBorder="1" applyAlignment="1">
      <alignment horizontal="center" vertical="center" wrapText="1"/>
    </xf>
    <xf numFmtId="1" fontId="35" fillId="0" borderId="29" xfId="0" applyNumberFormat="1" applyFont="1" applyBorder="1" applyAlignment="1">
      <alignment horizontal="center" vertical="center" wrapText="1"/>
    </xf>
    <xf numFmtId="0" fontId="38" fillId="0" borderId="122" xfId="0" applyFont="1" applyBorder="1" applyAlignment="1">
      <alignment horizontal="center" vertical="center"/>
    </xf>
    <xf numFmtId="0" fontId="38" fillId="0" borderId="36" xfId="0" applyFont="1" applyBorder="1" applyAlignment="1">
      <alignment horizontal="center" vertical="center"/>
    </xf>
    <xf numFmtId="0" fontId="38" fillId="0" borderId="123" xfId="0" applyFont="1" applyBorder="1" applyAlignment="1">
      <alignment horizontal="center" vertical="center"/>
    </xf>
    <xf numFmtId="0" fontId="16" fillId="3" borderId="27" xfId="0" applyFont="1" applyFill="1" applyBorder="1" applyAlignment="1">
      <alignment horizontal="center" wrapText="1"/>
    </xf>
    <xf numFmtId="0" fontId="16" fillId="3" borderId="60" xfId="0" applyFont="1" applyFill="1" applyBorder="1" applyAlignment="1">
      <alignment horizontal="center" wrapText="1"/>
    </xf>
    <xf numFmtId="0" fontId="17" fillId="0" borderId="40" xfId="0" applyFont="1" applyBorder="1" applyAlignment="1">
      <alignment horizontal="center" vertical="center"/>
    </xf>
    <xf numFmtId="0" fontId="17" fillId="0" borderId="41" xfId="0" applyFont="1" applyBorder="1" applyAlignment="1">
      <alignment horizontal="center" vertical="center"/>
    </xf>
    <xf numFmtId="0" fontId="17" fillId="0" borderId="10" xfId="0" applyFont="1" applyBorder="1" applyAlignment="1">
      <alignment horizontal="center" vertical="center"/>
    </xf>
    <xf numFmtId="0" fontId="37" fillId="0" borderId="2" xfId="0" applyFont="1" applyBorder="1" applyAlignment="1">
      <alignment horizontal="center" vertical="center"/>
    </xf>
    <xf numFmtId="0" fontId="37" fillId="0" borderId="28" xfId="0" applyFont="1" applyBorder="1" applyAlignment="1">
      <alignment horizontal="center" vertical="center"/>
    </xf>
    <xf numFmtId="0" fontId="37" fillId="0" borderId="22" xfId="0" applyFont="1" applyBorder="1" applyAlignment="1">
      <alignment horizontal="center" vertical="center"/>
    </xf>
    <xf numFmtId="0" fontId="37" fillId="0" borderId="57" xfId="0" applyFont="1" applyBorder="1" applyAlignment="1">
      <alignment horizontal="center" vertical="center"/>
    </xf>
    <xf numFmtId="165" fontId="18" fillId="3" borderId="30" xfId="0" applyNumberFormat="1" applyFont="1" applyFill="1" applyBorder="1" applyAlignment="1">
      <alignment horizontal="center" vertical="center" wrapText="1"/>
    </xf>
    <xf numFmtId="1" fontId="36" fillId="2" borderId="27" xfId="0" applyNumberFormat="1" applyFont="1" applyFill="1" applyBorder="1" applyAlignment="1">
      <alignment horizontal="center" vertical="center"/>
    </xf>
    <xf numFmtId="1" fontId="36" fillId="2" borderId="36" xfId="0" applyNumberFormat="1" applyFont="1" applyFill="1" applyBorder="1" applyAlignment="1">
      <alignment horizontal="center" vertical="center"/>
    </xf>
    <xf numFmtId="1" fontId="36" fillId="2" borderId="20" xfId="0" applyNumberFormat="1" applyFont="1" applyFill="1" applyBorder="1" applyAlignment="1">
      <alignment horizontal="center" vertical="center"/>
    </xf>
    <xf numFmtId="0" fontId="19" fillId="2" borderId="35" xfId="0" applyFont="1" applyFill="1" applyBorder="1" applyAlignment="1">
      <alignment horizontal="center" vertical="center"/>
    </xf>
    <xf numFmtId="0" fontId="19" fillId="2" borderId="34" xfId="0" applyFont="1" applyFill="1" applyBorder="1" applyAlignment="1">
      <alignment horizontal="center" vertical="center"/>
    </xf>
    <xf numFmtId="0" fontId="37" fillId="44" borderId="13" xfId="0" applyFont="1" applyFill="1" applyBorder="1" applyAlignment="1">
      <alignment horizontal="center" vertical="center" wrapText="1"/>
    </xf>
    <xf numFmtId="1" fontId="35" fillId="44" borderId="35" xfId="0" applyNumberFormat="1" applyFont="1" applyFill="1" applyBorder="1" applyAlignment="1">
      <alignment horizontal="center" wrapText="1"/>
    </xf>
    <xf numFmtId="1" fontId="35" fillId="44" borderId="32" xfId="0" applyNumberFormat="1" applyFont="1" applyFill="1" applyBorder="1" applyAlignment="1">
      <alignment horizontal="center" wrapText="1"/>
    </xf>
    <xf numFmtId="1" fontId="35" fillId="44" borderId="34" xfId="0" applyNumberFormat="1" applyFont="1" applyFill="1" applyBorder="1" applyAlignment="1">
      <alignment horizontal="center" wrapText="1"/>
    </xf>
    <xf numFmtId="0" fontId="37" fillId="0" borderId="36" xfId="0" applyFont="1" applyBorder="1" applyAlignment="1">
      <alignment horizontal="center" vertical="center" wrapText="1"/>
    </xf>
    <xf numFmtId="0" fontId="17" fillId="0" borderId="35" xfId="0" applyFont="1" applyBorder="1" applyAlignment="1">
      <alignment horizontal="center" vertical="center"/>
    </xf>
    <xf numFmtId="0" fontId="17" fillId="0" borderId="32" xfId="0" applyFont="1" applyBorder="1" applyAlignment="1">
      <alignment horizontal="center" vertical="center"/>
    </xf>
    <xf numFmtId="0" fontId="17" fillId="0" borderId="34" xfId="0" applyFont="1" applyBorder="1" applyAlignment="1">
      <alignment horizontal="center" vertical="center"/>
    </xf>
    <xf numFmtId="0" fontId="17" fillId="2" borderId="27" xfId="0" applyFont="1" applyFill="1" applyBorder="1" applyAlignment="1">
      <alignment horizontal="center" vertical="center"/>
    </xf>
    <xf numFmtId="0" fontId="17" fillId="2" borderId="20" xfId="0" applyFont="1" applyFill="1" applyBorder="1" applyAlignment="1">
      <alignment horizontal="center" vertical="center"/>
    </xf>
    <xf numFmtId="1" fontId="90" fillId="0" borderId="35" xfId="0" applyNumberFormat="1" applyFont="1" applyBorder="1" applyAlignment="1">
      <alignment horizontal="center" vertical="center" wrapText="1"/>
    </xf>
    <xf numFmtId="1" fontId="90" fillId="0" borderId="32" xfId="0" applyNumberFormat="1" applyFont="1" applyBorder="1" applyAlignment="1">
      <alignment horizontal="center" vertical="center" wrapText="1"/>
    </xf>
    <xf numFmtId="1" fontId="90" fillId="0" borderId="34" xfId="0" applyNumberFormat="1" applyFont="1" applyBorder="1" applyAlignment="1">
      <alignment horizontal="center" vertical="center" wrapText="1"/>
    </xf>
    <xf numFmtId="0" fontId="35" fillId="8" borderId="27" xfId="0" applyFont="1" applyFill="1" applyBorder="1" applyAlignment="1">
      <alignment horizontal="center" vertical="center"/>
    </xf>
    <xf numFmtId="0" fontId="35" fillId="8" borderId="36" xfId="0" applyFont="1" applyFill="1" applyBorder="1" applyAlignment="1">
      <alignment horizontal="center" vertical="center"/>
    </xf>
    <xf numFmtId="0" fontId="35" fillId="8" borderId="20" xfId="0" applyFont="1" applyFill="1" applyBorder="1" applyAlignment="1">
      <alignment horizontal="center" vertical="center"/>
    </xf>
    <xf numFmtId="0" fontId="35" fillId="8" borderId="40" xfId="0" applyFont="1" applyFill="1" applyBorder="1" applyAlignment="1">
      <alignment horizontal="center" vertical="center"/>
    </xf>
    <xf numFmtId="0" fontId="35" fillId="8" borderId="41" xfId="0" applyFont="1" applyFill="1" applyBorder="1" applyAlignment="1">
      <alignment horizontal="center" vertical="center"/>
    </xf>
    <xf numFmtId="0" fontId="35" fillId="8" borderId="10" xfId="0" applyFont="1" applyFill="1" applyBorder="1" applyAlignment="1">
      <alignment horizontal="center" vertical="center"/>
    </xf>
    <xf numFmtId="0" fontId="16" fillId="0" borderId="27" xfId="0" applyFont="1" applyFill="1" applyBorder="1" applyAlignment="1">
      <alignment horizontal="center" wrapText="1"/>
    </xf>
    <xf numFmtId="0" fontId="16" fillId="0" borderId="60" xfId="0" applyFont="1" applyFill="1" applyBorder="1" applyAlignment="1">
      <alignment horizontal="center" wrapText="1"/>
    </xf>
    <xf numFmtId="0" fontId="38" fillId="0" borderId="27" xfId="0" applyFont="1" applyBorder="1" applyAlignment="1">
      <alignment horizontal="center" vertical="center"/>
    </xf>
    <xf numFmtId="0" fontId="38" fillId="0" borderId="20" xfId="0" applyFont="1" applyBorder="1" applyAlignment="1">
      <alignment horizontal="center" vertical="center"/>
    </xf>
    <xf numFmtId="0" fontId="35" fillId="3" borderId="35" xfId="0" applyFont="1" applyFill="1" applyBorder="1" applyAlignment="1">
      <alignment horizontal="center" vertical="center"/>
    </xf>
    <xf numFmtId="0" fontId="35" fillId="3" borderId="32" xfId="0" applyFont="1" applyFill="1" applyBorder="1" applyAlignment="1">
      <alignment horizontal="center" vertical="center"/>
    </xf>
    <xf numFmtId="0" fontId="35" fillId="3" borderId="34" xfId="0" applyFont="1" applyFill="1" applyBorder="1" applyAlignment="1">
      <alignment horizontal="center" vertical="center"/>
    </xf>
    <xf numFmtId="1" fontId="17" fillId="0" borderId="122" xfId="0" applyNumberFormat="1" applyFont="1" applyBorder="1" applyAlignment="1">
      <alignment horizontal="center" vertical="center"/>
    </xf>
    <xf numFmtId="1" fontId="17" fillId="0" borderId="36" xfId="0" applyNumberFormat="1" applyFont="1" applyBorder="1" applyAlignment="1">
      <alignment horizontal="center" vertical="center"/>
    </xf>
    <xf numFmtId="1" fontId="17" fillId="0" borderId="123" xfId="0" applyNumberFormat="1" applyFont="1" applyBorder="1" applyAlignment="1">
      <alignment horizontal="center" vertical="center"/>
    </xf>
    <xf numFmtId="0" fontId="19" fillId="0" borderId="35" xfId="0" applyFont="1" applyFill="1" applyBorder="1" applyAlignment="1">
      <alignment horizontal="center" vertical="center"/>
    </xf>
    <xf numFmtId="0" fontId="19" fillId="0" borderId="34" xfId="0" applyFont="1" applyFill="1" applyBorder="1" applyAlignment="1">
      <alignment horizontal="center" vertical="center"/>
    </xf>
    <xf numFmtId="0" fontId="17" fillId="44" borderId="122" xfId="0" applyFont="1" applyFill="1" applyBorder="1" applyAlignment="1">
      <alignment horizontal="center" vertical="center" wrapText="1"/>
    </xf>
    <xf numFmtId="0" fontId="17" fillId="44" borderId="123" xfId="0" applyFont="1" applyFill="1" applyBorder="1" applyAlignment="1">
      <alignment horizontal="center" vertical="center" wrapText="1"/>
    </xf>
    <xf numFmtId="0" fontId="16" fillId="0" borderId="27" xfId="0" applyFont="1" applyFill="1" applyBorder="1" applyAlignment="1">
      <alignment horizontal="center" vertical="center" wrapText="1"/>
    </xf>
    <xf numFmtId="0" fontId="16" fillId="0" borderId="60" xfId="0" applyFont="1" applyFill="1" applyBorder="1" applyAlignment="1">
      <alignment horizontal="center" vertical="center" wrapText="1"/>
    </xf>
    <xf numFmtId="0" fontId="17" fillId="6" borderId="45" xfId="0" applyFont="1" applyFill="1" applyBorder="1" applyAlignment="1">
      <alignment horizontal="center" vertical="center"/>
    </xf>
    <xf numFmtId="0" fontId="17" fillId="6" borderId="46" xfId="0" applyFont="1" applyFill="1" applyBorder="1" applyAlignment="1">
      <alignment horizontal="center" vertical="center"/>
    </xf>
    <xf numFmtId="0" fontId="17" fillId="6" borderId="47" xfId="0" applyFont="1" applyFill="1" applyBorder="1" applyAlignment="1">
      <alignment horizontal="center" vertical="center"/>
    </xf>
    <xf numFmtId="1" fontId="35" fillId="44" borderId="27" xfId="0" applyNumberFormat="1" applyFont="1" applyFill="1" applyBorder="1" applyAlignment="1">
      <alignment horizontal="center" wrapText="1"/>
    </xf>
    <xf numFmtId="1" fontId="35" fillId="44" borderId="36" xfId="0" applyNumberFormat="1" applyFont="1" applyFill="1" applyBorder="1" applyAlignment="1">
      <alignment horizontal="center" wrapText="1"/>
    </xf>
    <xf numFmtId="1" fontId="35" fillId="44" borderId="20" xfId="0" applyNumberFormat="1" applyFont="1" applyFill="1" applyBorder="1" applyAlignment="1">
      <alignment horizontal="center" wrapText="1"/>
    </xf>
    <xf numFmtId="1" fontId="35" fillId="42" borderId="40" xfId="0" applyNumberFormat="1" applyFont="1" applyFill="1" applyBorder="1" applyAlignment="1">
      <alignment horizontal="center" vertical="center"/>
    </xf>
    <xf numFmtId="1" fontId="35" fillId="42" borderId="41" xfId="0" applyNumberFormat="1" applyFont="1" applyFill="1" applyBorder="1" applyAlignment="1">
      <alignment horizontal="center" vertical="center"/>
    </xf>
    <xf numFmtId="1" fontId="35" fillId="42" borderId="10" xfId="0" applyNumberFormat="1" applyFont="1" applyFill="1" applyBorder="1" applyAlignment="1">
      <alignment horizontal="center" vertical="center"/>
    </xf>
    <xf numFmtId="0" fontId="19" fillId="2" borderId="37" xfId="0" applyFont="1" applyFill="1" applyBorder="1" applyAlignment="1">
      <alignment horizontal="center" vertical="center"/>
    </xf>
    <xf numFmtId="0" fontId="19" fillId="2" borderId="38" xfId="0" applyFont="1" applyFill="1" applyBorder="1" applyAlignment="1">
      <alignment horizontal="center" vertical="center"/>
    </xf>
    <xf numFmtId="0" fontId="90" fillId="44" borderId="122" xfId="0" applyFont="1" applyFill="1" applyBorder="1" applyAlignment="1">
      <alignment horizontal="center" vertical="center" wrapText="1"/>
    </xf>
    <xf numFmtId="0" fontId="90" fillId="44" borderId="36" xfId="0" applyFont="1" applyFill="1" applyBorder="1" applyAlignment="1">
      <alignment horizontal="center" vertical="center"/>
    </xf>
    <xf numFmtId="0" fontId="90" fillId="44" borderId="123" xfId="0" applyFont="1" applyFill="1" applyBorder="1" applyAlignment="1">
      <alignment horizontal="center" vertical="center"/>
    </xf>
    <xf numFmtId="1" fontId="90" fillId="44" borderId="122" xfId="0" applyNumberFormat="1" applyFont="1" applyFill="1" applyBorder="1" applyAlignment="1">
      <alignment horizontal="center" vertical="center" wrapText="1"/>
    </xf>
    <xf numFmtId="1" fontId="90" fillId="44" borderId="36" xfId="0" applyNumberFormat="1" applyFont="1" applyFill="1" applyBorder="1" applyAlignment="1">
      <alignment horizontal="center" vertical="center"/>
    </xf>
    <xf numFmtId="1" fontId="90" fillId="44" borderId="123" xfId="0" applyNumberFormat="1" applyFont="1" applyFill="1" applyBorder="1" applyAlignment="1">
      <alignment horizontal="center" vertical="center"/>
    </xf>
    <xf numFmtId="1" fontId="90" fillId="3" borderId="27" xfId="0" applyNumberFormat="1" applyFont="1" applyFill="1" applyBorder="1" applyAlignment="1">
      <alignment horizontal="center" vertical="center" wrapText="1"/>
    </xf>
    <xf numFmtId="1" fontId="90" fillId="3" borderId="36" xfId="0" applyNumberFormat="1" applyFont="1" applyFill="1" applyBorder="1" applyAlignment="1">
      <alignment horizontal="center" vertical="center" wrapText="1"/>
    </xf>
    <xf numFmtId="1" fontId="90" fillId="3" borderId="20" xfId="0" applyNumberFormat="1" applyFont="1" applyFill="1" applyBorder="1" applyAlignment="1">
      <alignment horizontal="center" vertical="center" wrapText="1"/>
    </xf>
    <xf numFmtId="1" fontId="90" fillId="42" borderId="27" xfId="0" applyNumberFormat="1" applyFont="1" applyFill="1" applyBorder="1" applyAlignment="1">
      <alignment horizontal="center" vertical="center" wrapText="1"/>
    </xf>
    <xf numFmtId="1" fontId="90" fillId="42" borderId="36" xfId="0" applyNumberFormat="1" applyFont="1" applyFill="1" applyBorder="1" applyAlignment="1">
      <alignment horizontal="center" vertical="center"/>
    </xf>
    <xf numFmtId="1" fontId="90" fillId="42" borderId="20" xfId="0" applyNumberFormat="1" applyFont="1" applyFill="1" applyBorder="1" applyAlignment="1">
      <alignment horizontal="center" vertical="center"/>
    </xf>
    <xf numFmtId="15" fontId="100" fillId="8" borderId="39" xfId="0" applyNumberFormat="1" applyFont="1" applyFill="1" applyBorder="1" applyAlignment="1">
      <alignment horizontal="center" vertical="center" wrapText="1"/>
    </xf>
    <xf numFmtId="15" fontId="100" fillId="8" borderId="20" xfId="0" applyNumberFormat="1" applyFont="1" applyFill="1" applyBorder="1" applyAlignment="1">
      <alignment horizontal="center" vertical="center" wrapText="1"/>
    </xf>
    <xf numFmtId="0" fontId="100" fillId="8" borderId="27" xfId="0" applyFont="1" applyFill="1" applyBorder="1" applyAlignment="1">
      <alignment horizontal="center" vertical="center"/>
    </xf>
    <xf numFmtId="0" fontId="100" fillId="8" borderId="20" xfId="0" applyFont="1" applyFill="1" applyBorder="1" applyAlignment="1">
      <alignment horizontal="center" vertical="center"/>
    </xf>
    <xf numFmtId="15" fontId="100" fillId="8" borderId="33" xfId="0" applyNumberFormat="1" applyFont="1" applyFill="1" applyBorder="1" applyAlignment="1">
      <alignment horizontal="center" vertical="center" wrapText="1"/>
    </xf>
    <xf numFmtId="15" fontId="100" fillId="8" borderId="34" xfId="0" applyNumberFormat="1" applyFont="1" applyFill="1" applyBorder="1" applyAlignment="1">
      <alignment horizontal="center" vertical="center" wrapText="1"/>
    </xf>
    <xf numFmtId="0" fontId="90" fillId="0" borderId="35" xfId="0" applyFont="1" applyBorder="1" applyAlignment="1">
      <alignment horizontal="center" vertical="center"/>
    </xf>
    <xf numFmtId="0" fontId="90" fillId="0" borderId="32" xfId="0" applyFont="1" applyBorder="1" applyAlignment="1">
      <alignment horizontal="center" vertical="center"/>
    </xf>
    <xf numFmtId="0" fontId="90" fillId="0" borderId="34" xfId="0" applyFont="1" applyBorder="1" applyAlignment="1">
      <alignment horizontal="center" vertical="center"/>
    </xf>
    <xf numFmtId="15" fontId="177" fillId="2" borderId="42" xfId="0" applyNumberFormat="1" applyFont="1" applyFill="1" applyBorder="1" applyAlignment="1">
      <alignment horizontal="center" vertical="center"/>
    </xf>
    <xf numFmtId="15" fontId="177" fillId="2" borderId="43" xfId="0" applyNumberFormat="1" applyFont="1" applyFill="1" applyBorder="1" applyAlignment="1">
      <alignment horizontal="center" vertical="center"/>
    </xf>
    <xf numFmtId="15" fontId="177" fillId="2" borderId="44" xfId="0" applyNumberFormat="1" applyFont="1" applyFill="1" applyBorder="1" applyAlignment="1">
      <alignment horizontal="center" vertical="center"/>
    </xf>
    <xf numFmtId="0" fontId="118" fillId="3" borderId="27" xfId="0" applyFont="1" applyFill="1" applyBorder="1" applyAlignment="1">
      <alignment horizontal="center" wrapText="1"/>
    </xf>
    <xf numFmtId="0" fontId="118" fillId="3" borderId="60" xfId="0" applyFont="1" applyFill="1" applyBorder="1" applyAlignment="1">
      <alignment horizontal="center" wrapText="1"/>
    </xf>
    <xf numFmtId="0" fontId="118" fillId="0" borderId="27" xfId="0" applyFont="1" applyBorder="1" applyAlignment="1">
      <alignment horizontal="center" wrapText="1"/>
    </xf>
    <xf numFmtId="0" fontId="118" fillId="0" borderId="60" xfId="0" applyFont="1" applyBorder="1" applyAlignment="1">
      <alignment horizontal="center" wrapText="1"/>
    </xf>
    <xf numFmtId="1" fontId="90" fillId="0" borderId="122" xfId="0" applyNumberFormat="1" applyFont="1" applyBorder="1" applyAlignment="1">
      <alignment horizontal="center" vertical="center"/>
    </xf>
    <xf numFmtId="1" fontId="90" fillId="0" borderId="123" xfId="0" applyNumberFormat="1" applyFont="1" applyBorder="1" applyAlignment="1">
      <alignment horizontal="center" vertical="center"/>
    </xf>
    <xf numFmtId="1" fontId="90" fillId="0" borderId="40" xfId="0" applyNumberFormat="1" applyFont="1" applyBorder="1" applyAlignment="1">
      <alignment horizontal="center" vertical="center"/>
    </xf>
    <xf numFmtId="1" fontId="90" fillId="0" borderId="41" xfId="0" applyNumberFormat="1" applyFont="1" applyBorder="1" applyAlignment="1">
      <alignment horizontal="center" vertical="center"/>
    </xf>
    <xf numFmtId="1" fontId="90" fillId="0" borderId="10" xfId="0" applyNumberFormat="1" applyFont="1" applyBorder="1" applyAlignment="1">
      <alignment horizontal="center" vertical="center"/>
    </xf>
    <xf numFmtId="0" fontId="267" fillId="0" borderId="35" xfId="0" applyFont="1" applyBorder="1" applyAlignment="1">
      <alignment horizontal="center" vertical="center" wrapText="1"/>
    </xf>
    <xf numFmtId="0" fontId="90" fillId="0" borderId="71" xfId="0" applyFont="1" applyBorder="1" applyAlignment="1">
      <alignment horizontal="center" vertical="center" wrapText="1"/>
    </xf>
    <xf numFmtId="0" fontId="35" fillId="44" borderId="13" xfId="0" applyFont="1" applyFill="1" applyBorder="1" applyAlignment="1">
      <alignment horizontal="center" vertical="center" wrapText="1"/>
    </xf>
    <xf numFmtId="0" fontId="90" fillId="44" borderId="13" xfId="0" applyFont="1" applyFill="1" applyBorder="1" applyAlignment="1">
      <alignment horizontal="center" vertical="center" wrapText="1"/>
    </xf>
    <xf numFmtId="0" fontId="17" fillId="0" borderId="41" xfId="0" applyFont="1" applyBorder="1" applyAlignment="1">
      <alignment horizontal="center" vertical="center" wrapText="1"/>
    </xf>
    <xf numFmtId="0" fontId="17" fillId="0" borderId="10" xfId="0" applyFont="1" applyBorder="1" applyAlignment="1">
      <alignment horizontal="center" vertical="center" wrapText="1"/>
    </xf>
    <xf numFmtId="0" fontId="17" fillId="0" borderId="46" xfId="0" applyFont="1" applyBorder="1" applyAlignment="1">
      <alignment horizontal="center" vertical="center"/>
    </xf>
    <xf numFmtId="0" fontId="17" fillId="0" borderId="47" xfId="0" applyFont="1" applyBorder="1" applyAlignment="1">
      <alignment horizontal="center" vertical="center"/>
    </xf>
    <xf numFmtId="0" fontId="16" fillId="8" borderId="27" xfId="0" applyFont="1" applyFill="1" applyBorder="1" applyAlignment="1">
      <alignment horizontal="center" wrapText="1"/>
    </xf>
    <xf numFmtId="0" fontId="16" fillId="8" borderId="60" xfId="0" applyFont="1" applyFill="1" applyBorder="1" applyAlignment="1">
      <alignment horizontal="center" wrapText="1"/>
    </xf>
    <xf numFmtId="0" fontId="37" fillId="3" borderId="2" xfId="0" applyFont="1" applyFill="1" applyBorder="1" applyAlignment="1">
      <alignment horizontal="center" vertical="center" wrapText="1"/>
    </xf>
    <xf numFmtId="0" fontId="17" fillId="0" borderId="48" xfId="0" applyFont="1" applyBorder="1" applyAlignment="1">
      <alignment horizontal="center" vertical="center"/>
    </xf>
    <xf numFmtId="0" fontId="17" fillId="0" borderId="49" xfId="0" applyFont="1" applyBorder="1" applyAlignment="1">
      <alignment horizontal="center" vertical="center"/>
    </xf>
    <xf numFmtId="0" fontId="17" fillId="0" borderId="29" xfId="0" applyFont="1" applyBorder="1" applyAlignment="1">
      <alignment horizontal="center" vertical="center"/>
    </xf>
    <xf numFmtId="15" fontId="24" fillId="2" borderId="75" xfId="0" applyNumberFormat="1" applyFont="1" applyFill="1" applyBorder="1" applyAlignment="1">
      <alignment horizontal="center" vertical="center"/>
    </xf>
    <xf numFmtId="15" fontId="24" fillId="2" borderId="41" xfId="0" applyNumberFormat="1" applyFont="1" applyFill="1" applyBorder="1" applyAlignment="1">
      <alignment horizontal="center" vertical="center"/>
    </xf>
    <xf numFmtId="15" fontId="24" fillId="2" borderId="74" xfId="0" applyNumberFormat="1" applyFont="1" applyFill="1" applyBorder="1" applyAlignment="1">
      <alignment horizontal="center" vertical="center"/>
    </xf>
    <xf numFmtId="0" fontId="140" fillId="2" borderId="37" xfId="0" applyFont="1" applyFill="1" applyBorder="1" applyAlignment="1">
      <alignment horizontal="center" vertical="center" wrapText="1"/>
    </xf>
    <xf numFmtId="0" fontId="140" fillId="2" borderId="38" xfId="0" applyFont="1" applyFill="1" applyBorder="1" applyAlignment="1">
      <alignment horizontal="center" vertical="center" wrapText="1"/>
    </xf>
    <xf numFmtId="0" fontId="140" fillId="2" borderId="28" xfId="0" applyFont="1" applyFill="1" applyBorder="1" applyAlignment="1">
      <alignment horizontal="center" vertical="center" wrapText="1"/>
    </xf>
    <xf numFmtId="0" fontId="140" fillId="2" borderId="57" xfId="0" applyFont="1" applyFill="1" applyBorder="1" applyAlignment="1">
      <alignment horizontal="center" vertical="center" wrapText="1"/>
    </xf>
    <xf numFmtId="0" fontId="17" fillId="2" borderId="45" xfId="0" applyFont="1" applyFill="1" applyBorder="1" applyAlignment="1">
      <alignment horizontal="center" vertical="center"/>
    </xf>
    <xf numFmtId="0" fontId="17" fillId="2" borderId="46" xfId="0" applyFont="1" applyFill="1" applyBorder="1" applyAlignment="1">
      <alignment horizontal="center" vertical="center"/>
    </xf>
    <xf numFmtId="0" fontId="17" fillId="2" borderId="47" xfId="0" applyFont="1" applyFill="1" applyBorder="1" applyAlignment="1">
      <alignment horizontal="center" vertical="center"/>
    </xf>
    <xf numFmtId="165" fontId="18" fillId="0" borderId="30" xfId="0" applyNumberFormat="1" applyFont="1" applyFill="1" applyBorder="1" applyAlignment="1">
      <alignment horizontal="center" vertical="center" wrapText="1"/>
    </xf>
    <xf numFmtId="1" fontId="35" fillId="0" borderId="48" xfId="147" applyNumberFormat="1" applyFont="1" applyBorder="1" applyAlignment="1">
      <alignment horizontal="center" vertical="center" wrapText="1"/>
    </xf>
    <xf numFmtId="1" fontId="35" fillId="0" borderId="49" xfId="147" applyNumberFormat="1" applyFont="1" applyBorder="1" applyAlignment="1">
      <alignment horizontal="center" vertical="center" wrapText="1"/>
    </xf>
    <xf numFmtId="1" fontId="35" fillId="0" borderId="29" xfId="147" applyNumberFormat="1" applyFont="1" applyBorder="1" applyAlignment="1">
      <alignment horizontal="center" vertical="center" wrapText="1"/>
    </xf>
    <xf numFmtId="1" fontId="35" fillId="44" borderId="27" xfId="0" applyNumberFormat="1" applyFont="1" applyFill="1" applyBorder="1" applyAlignment="1">
      <alignment horizontal="center" vertical="center"/>
    </xf>
    <xf numFmtId="0" fontId="140" fillId="6" borderId="37" xfId="0" applyFont="1" applyFill="1" applyBorder="1" applyAlignment="1">
      <alignment horizontal="center" vertical="center" wrapText="1"/>
    </xf>
    <xf numFmtId="1" fontId="90" fillId="41" borderId="122" xfId="0" applyNumberFormat="1" applyFont="1" applyFill="1" applyBorder="1" applyAlignment="1">
      <alignment horizontal="center" vertical="center" wrapText="1"/>
    </xf>
    <xf numFmtId="1" fontId="90" fillId="41" borderId="36" xfId="0" applyNumberFormat="1" applyFont="1" applyFill="1" applyBorder="1" applyAlignment="1">
      <alignment horizontal="center" vertical="center" wrapText="1"/>
    </xf>
    <xf numFmtId="1" fontId="90" fillId="41" borderId="123" xfId="0" applyNumberFormat="1" applyFont="1" applyFill="1" applyBorder="1" applyAlignment="1">
      <alignment horizontal="center" vertical="center" wrapText="1"/>
    </xf>
    <xf numFmtId="165" fontId="87" fillId="3" borderId="5" xfId="0" applyNumberFormat="1" applyFont="1" applyFill="1" applyBorder="1" applyAlignment="1">
      <alignment horizontal="center" vertical="center" wrapText="1"/>
    </xf>
    <xf numFmtId="165" fontId="87" fillId="3" borderId="12" xfId="0" applyNumberFormat="1" applyFont="1" applyFill="1" applyBorder="1" applyAlignment="1">
      <alignment horizontal="center" vertical="center" wrapText="1"/>
    </xf>
    <xf numFmtId="0" fontId="89" fillId="41" borderId="37" xfId="0" applyFont="1" applyFill="1" applyBorder="1" applyAlignment="1">
      <alignment horizontal="center" vertical="center" wrapText="1"/>
    </xf>
    <xf numFmtId="0" fontId="89" fillId="41" borderId="38" xfId="0" applyFont="1" applyFill="1" applyBorder="1" applyAlignment="1">
      <alignment horizontal="center" vertical="center" wrapText="1"/>
    </xf>
    <xf numFmtId="0" fontId="90" fillId="0" borderId="35" xfId="0" applyFont="1" applyBorder="1" applyAlignment="1">
      <alignment horizontal="center" vertical="center" wrapText="1"/>
    </xf>
    <xf numFmtId="1" fontId="90" fillId="0" borderId="40" xfId="0" applyNumberFormat="1" applyFont="1" applyBorder="1" applyAlignment="1">
      <alignment horizontal="center" vertical="center" wrapText="1"/>
    </xf>
    <xf numFmtId="1" fontId="90" fillId="0" borderId="41" xfId="0" applyNumberFormat="1" applyFont="1" applyBorder="1" applyAlignment="1">
      <alignment horizontal="center" vertical="center" wrapText="1"/>
    </xf>
    <xf numFmtId="1" fontId="90" fillId="0" borderId="10" xfId="0" applyNumberFormat="1" applyFont="1" applyBorder="1" applyAlignment="1">
      <alignment horizontal="center" vertical="center" wrapText="1"/>
    </xf>
    <xf numFmtId="0" fontId="100" fillId="0" borderId="35" xfId="0" applyFont="1" applyBorder="1" applyAlignment="1">
      <alignment horizontal="center" vertical="center"/>
    </xf>
    <xf numFmtId="0" fontId="100" fillId="0" borderId="32" xfId="0" applyFont="1" applyBorder="1" applyAlignment="1">
      <alignment horizontal="center" vertical="center"/>
    </xf>
    <xf numFmtId="0" fontId="100" fillId="0" borderId="34" xfId="0" applyFont="1" applyBorder="1" applyAlignment="1">
      <alignment horizontal="center" vertical="center"/>
    </xf>
    <xf numFmtId="0" fontId="89" fillId="0" borderId="37" xfId="0" applyFont="1" applyFill="1" applyBorder="1" applyAlignment="1">
      <alignment horizontal="center" vertical="center" wrapText="1"/>
    </xf>
    <xf numFmtId="0" fontId="89" fillId="0" borderId="38" xfId="0" applyFont="1" applyFill="1" applyBorder="1" applyAlignment="1">
      <alignment horizontal="center" vertical="center" wrapText="1"/>
    </xf>
    <xf numFmtId="0" fontId="89" fillId="0" borderId="28" xfId="0" applyFont="1" applyFill="1" applyBorder="1" applyAlignment="1">
      <alignment horizontal="center" vertical="center" wrapText="1"/>
    </xf>
    <xf numFmtId="0" fontId="89" fillId="0" borderId="57" xfId="0" applyFont="1" applyFill="1" applyBorder="1" applyAlignment="1">
      <alignment horizontal="center" vertical="center" wrapText="1"/>
    </xf>
    <xf numFmtId="0" fontId="192" fillId="0" borderId="35" xfId="0" applyFont="1" applyBorder="1" applyAlignment="1">
      <alignment horizontal="center" vertical="center" wrapText="1"/>
    </xf>
    <xf numFmtId="0" fontId="192" fillId="0" borderId="71" xfId="0" applyFont="1" applyBorder="1" applyAlignment="1">
      <alignment horizontal="center" vertical="center" wrapText="1"/>
    </xf>
    <xf numFmtId="1" fontId="90" fillId="41" borderId="122" xfId="0" applyNumberFormat="1" applyFont="1" applyFill="1" applyBorder="1" applyAlignment="1">
      <alignment horizontal="center" vertical="center"/>
    </xf>
    <xf numFmtId="1" fontId="90" fillId="41" borderId="36" xfId="0" applyNumberFormat="1" applyFont="1" applyFill="1" applyBorder="1" applyAlignment="1">
      <alignment horizontal="center" vertical="center"/>
    </xf>
    <xf numFmtId="1" fontId="90" fillId="41" borderId="123" xfId="0" applyNumberFormat="1" applyFont="1" applyFill="1" applyBorder="1" applyAlignment="1">
      <alignment horizontal="center" vertical="center"/>
    </xf>
    <xf numFmtId="0" fontId="89" fillId="2" borderId="28" xfId="0" applyFont="1" applyFill="1" applyBorder="1" applyAlignment="1">
      <alignment horizontal="center" vertical="center" wrapText="1"/>
    </xf>
    <xf numFmtId="0" fontId="89" fillId="2" borderId="57" xfId="0" applyFont="1" applyFill="1" applyBorder="1" applyAlignment="1">
      <alignment horizontal="center" vertical="center" wrapText="1"/>
    </xf>
    <xf numFmtId="1" fontId="90" fillId="42" borderId="36" xfId="0" applyNumberFormat="1" applyFont="1" applyFill="1" applyBorder="1" applyAlignment="1">
      <alignment horizontal="center" vertical="center" wrapText="1"/>
    </xf>
    <xf numFmtId="1" fontId="90" fillId="42" borderId="20" xfId="0" applyNumberFormat="1" applyFont="1" applyFill="1" applyBorder="1" applyAlignment="1">
      <alignment horizontal="center" vertical="center" wrapText="1"/>
    </xf>
    <xf numFmtId="0" fontId="100" fillId="3" borderId="37" xfId="0" applyFont="1" applyFill="1" applyBorder="1" applyAlignment="1">
      <alignment horizontal="center" vertical="center"/>
    </xf>
    <xf numFmtId="0" fontId="100" fillId="3" borderId="38" xfId="0" applyFont="1" applyFill="1" applyBorder="1" applyAlignment="1">
      <alignment horizontal="center" vertical="center"/>
    </xf>
    <xf numFmtId="0" fontId="118" fillId="3" borderId="27" xfId="0" applyFont="1" applyFill="1" applyBorder="1" applyAlignment="1">
      <alignment horizontal="center" vertical="center" wrapText="1"/>
    </xf>
    <xf numFmtId="0" fontId="118" fillId="3" borderId="60" xfId="0" applyFont="1" applyFill="1" applyBorder="1" applyAlignment="1">
      <alignment horizontal="center" vertical="center" wrapText="1"/>
    </xf>
    <xf numFmtId="0" fontId="118" fillId="0" borderId="27" xfId="0" applyFont="1" applyBorder="1" applyAlignment="1">
      <alignment horizontal="center" vertical="center" wrapText="1"/>
    </xf>
    <xf numFmtId="0" fontId="118" fillId="0" borderId="60" xfId="0" applyFont="1" applyBorder="1" applyAlignment="1">
      <alignment horizontal="center" vertical="center" wrapText="1"/>
    </xf>
    <xf numFmtId="1" fontId="267" fillId="0" borderId="122" xfId="0" applyNumberFormat="1" applyFont="1" applyBorder="1" applyAlignment="1">
      <alignment horizontal="center" vertical="center" wrapText="1"/>
    </xf>
    <xf numFmtId="1" fontId="90" fillId="44" borderId="27" xfId="0" applyNumberFormat="1" applyFont="1" applyFill="1" applyBorder="1" applyAlignment="1">
      <alignment horizontal="center" vertical="center" wrapText="1"/>
    </xf>
    <xf numFmtId="1" fontId="90" fillId="44" borderId="36" xfId="0" applyNumberFormat="1" applyFont="1" applyFill="1" applyBorder="1" applyAlignment="1">
      <alignment horizontal="center" vertical="center" wrapText="1"/>
    </xf>
    <xf numFmtId="1" fontId="90" fillId="44" borderId="20" xfId="0" applyNumberFormat="1" applyFont="1" applyFill="1" applyBorder="1" applyAlignment="1">
      <alignment horizontal="center" vertical="center" wrapText="1"/>
    </xf>
    <xf numFmtId="15" fontId="238" fillId="0" borderId="5" xfId="0" applyNumberFormat="1" applyFont="1" applyBorder="1" applyAlignment="1">
      <alignment horizontal="center" vertical="center"/>
    </xf>
    <xf numFmtId="15" fontId="238" fillId="0" borderId="12" xfId="0" applyNumberFormat="1" applyFont="1" applyBorder="1" applyAlignment="1">
      <alignment horizontal="center" vertical="center"/>
    </xf>
    <xf numFmtId="0" fontId="90" fillId="2" borderId="122" xfId="0" applyFont="1" applyFill="1" applyBorder="1" applyAlignment="1">
      <alignment horizontal="center" vertical="center"/>
    </xf>
    <xf numFmtId="0" fontId="90" fillId="2" borderId="123" xfId="0" applyFont="1" applyFill="1" applyBorder="1" applyAlignment="1">
      <alignment horizontal="center" vertical="center"/>
    </xf>
    <xf numFmtId="0" fontId="90" fillId="44" borderId="36" xfId="0" applyFont="1" applyFill="1" applyBorder="1" applyAlignment="1">
      <alignment horizontal="center" vertical="center" wrapText="1"/>
    </xf>
    <xf numFmtId="0" fontId="90" fillId="44" borderId="123" xfId="0" applyFont="1" applyFill="1" applyBorder="1" applyAlignment="1">
      <alignment horizontal="center" vertical="center" wrapText="1"/>
    </xf>
    <xf numFmtId="0" fontId="90" fillId="44" borderId="45" xfId="0" applyFont="1" applyFill="1" applyBorder="1" applyAlignment="1">
      <alignment horizontal="center" vertical="center" wrapText="1"/>
    </xf>
    <xf numFmtId="0" fontId="90" fillId="44" borderId="46" xfId="0" applyFont="1" applyFill="1" applyBorder="1" applyAlignment="1">
      <alignment horizontal="center" vertical="center" wrapText="1"/>
    </xf>
    <xf numFmtId="0" fontId="90" fillId="44" borderId="47" xfId="0" applyFont="1" applyFill="1" applyBorder="1" applyAlignment="1">
      <alignment horizontal="center" vertical="center" wrapText="1"/>
    </xf>
    <xf numFmtId="0" fontId="90" fillId="0" borderId="122" xfId="0" applyFont="1" applyFill="1" applyBorder="1" applyAlignment="1">
      <alignment horizontal="center" vertical="center"/>
    </xf>
    <xf numFmtId="0" fontId="90" fillId="0" borderId="36" xfId="0" applyFont="1" applyFill="1" applyBorder="1" applyAlignment="1">
      <alignment horizontal="center" vertical="center"/>
    </xf>
    <xf numFmtId="0" fontId="90" fillId="0" borderId="123" xfId="0" applyFont="1" applyFill="1" applyBorder="1" applyAlignment="1">
      <alignment horizontal="center" vertical="center"/>
    </xf>
    <xf numFmtId="0" fontId="100" fillId="0" borderId="37" xfId="0" applyFont="1" applyFill="1" applyBorder="1" applyAlignment="1">
      <alignment horizontal="center" vertical="center"/>
    </xf>
    <xf numFmtId="0" fontId="100" fillId="0" borderId="38" xfId="0" applyFont="1" applyFill="1" applyBorder="1" applyAlignment="1">
      <alignment horizontal="center" vertical="center"/>
    </xf>
    <xf numFmtId="1" fontId="35" fillId="41" borderId="122" xfId="0" applyNumberFormat="1" applyFont="1" applyFill="1" applyBorder="1" applyAlignment="1">
      <alignment horizontal="center" vertical="center"/>
    </xf>
    <xf numFmtId="1" fontId="35" fillId="41" borderId="36" xfId="0" applyNumberFormat="1" applyFont="1" applyFill="1" applyBorder="1" applyAlignment="1">
      <alignment horizontal="center" vertical="center"/>
    </xf>
    <xf numFmtId="1" fontId="35" fillId="41" borderId="123" xfId="0" applyNumberFormat="1" applyFont="1" applyFill="1" applyBorder="1" applyAlignment="1">
      <alignment horizontal="center" vertical="center"/>
    </xf>
    <xf numFmtId="0" fontId="36" fillId="41" borderId="37" xfId="0" applyFont="1" applyFill="1" applyBorder="1" applyAlignment="1">
      <alignment horizontal="center" vertical="center" wrapText="1"/>
    </xf>
    <xf numFmtId="0" fontId="36" fillId="41" borderId="38" xfId="0" applyFont="1" applyFill="1" applyBorder="1" applyAlignment="1">
      <alignment horizontal="center" vertical="center"/>
    </xf>
    <xf numFmtId="0" fontId="36" fillId="41" borderId="37" xfId="0" applyFont="1" applyFill="1" applyBorder="1" applyAlignment="1">
      <alignment horizontal="center" vertical="center"/>
    </xf>
    <xf numFmtId="0" fontId="36" fillId="0" borderId="45" xfId="0" applyFont="1" applyBorder="1" applyAlignment="1">
      <alignment horizontal="center" vertical="center"/>
    </xf>
    <xf numFmtId="0" fontId="36" fillId="0" borderId="46" xfId="0" applyFont="1" applyBorder="1" applyAlignment="1">
      <alignment horizontal="center" vertical="center"/>
    </xf>
    <xf numFmtId="0" fontId="36" fillId="0" borderId="47" xfId="0" applyFont="1" applyBorder="1" applyAlignment="1">
      <alignment horizontal="center" vertical="center"/>
    </xf>
    <xf numFmtId="1" fontId="90" fillId="0" borderId="27" xfId="1" applyNumberFormat="1" applyFont="1" applyBorder="1" applyAlignment="1">
      <alignment horizontal="center" vertical="center" wrapText="1"/>
    </xf>
    <xf numFmtId="1" fontId="90" fillId="0" borderId="36" xfId="1" applyNumberFormat="1" applyFont="1" applyBorder="1" applyAlignment="1">
      <alignment horizontal="center" vertical="center" wrapText="1"/>
    </xf>
    <xf numFmtId="1" fontId="90" fillId="0" borderId="20" xfId="1" applyNumberFormat="1" applyFont="1" applyBorder="1" applyAlignment="1">
      <alignment horizontal="center" vertical="center" wrapText="1"/>
    </xf>
    <xf numFmtId="0" fontId="17" fillId="0" borderId="48" xfId="0" applyFont="1" applyBorder="1" applyAlignment="1">
      <alignment horizontal="center" vertical="center" wrapText="1"/>
    </xf>
    <xf numFmtId="0" fontId="17" fillId="0" borderId="4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40" xfId="0" applyFont="1" applyBorder="1" applyAlignment="1">
      <alignment horizontal="center" vertical="center" wrapText="1"/>
    </xf>
    <xf numFmtId="0" fontId="36" fillId="2" borderId="37" xfId="0" applyFont="1" applyFill="1" applyBorder="1" applyAlignment="1">
      <alignment horizontal="center" vertical="center" wrapText="1"/>
    </xf>
    <xf numFmtId="0" fontId="36" fillId="2" borderId="38" xfId="0" applyFont="1" applyFill="1" applyBorder="1" applyAlignment="1">
      <alignment horizontal="center" vertical="center"/>
    </xf>
    <xf numFmtId="0" fontId="36" fillId="2" borderId="37" xfId="0" applyFont="1" applyFill="1" applyBorder="1" applyAlignment="1">
      <alignment horizontal="center" vertical="center"/>
    </xf>
    <xf numFmtId="0" fontId="17" fillId="42" borderId="36" xfId="0" applyFont="1" applyFill="1" applyBorder="1" applyAlignment="1">
      <alignment horizontal="center" vertical="center" wrapText="1"/>
    </xf>
    <xf numFmtId="0" fontId="17" fillId="42" borderId="20" xfId="0" applyFont="1" applyFill="1" applyBorder="1" applyAlignment="1">
      <alignment horizontal="center" vertical="center" wrapText="1"/>
    </xf>
    <xf numFmtId="15" fontId="26" fillId="2" borderId="75" xfId="147" applyNumberFormat="1" applyFont="1" applyFill="1" applyBorder="1" applyAlignment="1">
      <alignment horizontal="center" vertical="center"/>
    </xf>
    <xf numFmtId="15" fontId="26" fillId="2" borderId="41" xfId="147" applyNumberFormat="1" applyFont="1" applyFill="1" applyBorder="1" applyAlignment="1">
      <alignment horizontal="center" vertical="center"/>
    </xf>
    <xf numFmtId="15" fontId="26" fillId="2" borderId="74" xfId="147" applyNumberFormat="1" applyFont="1" applyFill="1" applyBorder="1" applyAlignment="1">
      <alignment horizontal="center" vertical="center"/>
    </xf>
    <xf numFmtId="15" fontId="24" fillId="0" borderId="46" xfId="147" applyNumberFormat="1" applyFont="1" applyBorder="1" applyAlignment="1">
      <alignment horizontal="center" vertical="center"/>
    </xf>
    <xf numFmtId="15" fontId="19" fillId="0" borderId="26" xfId="147" applyNumberFormat="1" applyFont="1" applyBorder="1" applyAlignment="1">
      <alignment horizontal="center" vertical="center"/>
    </xf>
    <xf numFmtId="15" fontId="19" fillId="0" borderId="0" xfId="147" applyNumberFormat="1" applyFont="1" applyBorder="1" applyAlignment="1">
      <alignment horizontal="center" vertical="center"/>
    </xf>
    <xf numFmtId="15" fontId="19" fillId="0" borderId="78" xfId="147" applyNumberFormat="1" applyFont="1" applyBorder="1" applyAlignment="1">
      <alignment horizontal="center" vertical="center"/>
    </xf>
    <xf numFmtId="15" fontId="19" fillId="0" borderId="22" xfId="147" applyNumberFormat="1" applyFont="1" applyBorder="1" applyAlignment="1">
      <alignment horizontal="center" vertical="center"/>
    </xf>
    <xf numFmtId="0" fontId="19" fillId="0" borderId="0" xfId="147" applyFont="1" applyBorder="1" applyAlignment="1">
      <alignment horizontal="center" vertical="center" wrapText="1"/>
    </xf>
    <xf numFmtId="0" fontId="19" fillId="0" borderId="22" xfId="147" applyFont="1" applyBorder="1" applyAlignment="1">
      <alignment horizontal="center" vertical="center" wrapText="1"/>
    </xf>
  </cellXfs>
  <cellStyles count="43302">
    <cellStyle name="20% - Accent1 2" xfId="15"/>
    <cellStyle name="20% - Accent1 2 2" xfId="167"/>
    <cellStyle name="20% - Accent1 2 2 2" xfId="168"/>
    <cellStyle name="20% - Accent1 2 2 3" xfId="1226"/>
    <cellStyle name="20% - Accent1 2 3" xfId="169"/>
    <cellStyle name="20% - Accent1 2 4" xfId="170"/>
    <cellStyle name="20% - Accent1 2 5" xfId="171"/>
    <cellStyle name="20% - Accent1 2 6" xfId="172"/>
    <cellStyle name="20% - Accent1 2 7" xfId="173"/>
    <cellStyle name="20% - Accent1 2 8" xfId="419"/>
    <cellStyle name="20% - Accent1 3" xfId="166"/>
    <cellStyle name="20% - Accent1 4" xfId="602"/>
    <cellStyle name="20% - Accent2 2" xfId="16"/>
    <cellStyle name="20% - Accent2 2 2" xfId="175"/>
    <cellStyle name="20% - Accent2 2 2 2" xfId="176"/>
    <cellStyle name="20% - Accent2 2 2 3" xfId="1229"/>
    <cellStyle name="20% - Accent2 2 3" xfId="177"/>
    <cellStyle name="20% - Accent2 2 4" xfId="178"/>
    <cellStyle name="20% - Accent2 2 5" xfId="179"/>
    <cellStyle name="20% - Accent2 2 6" xfId="180"/>
    <cellStyle name="20% - Accent2 2 7" xfId="181"/>
    <cellStyle name="20% - Accent2 2 8" xfId="1228"/>
    <cellStyle name="20% - Accent2 3" xfId="174"/>
    <cellStyle name="20% - Accent2 4" xfId="1227"/>
    <cellStyle name="20% - Accent3 2" xfId="17"/>
    <cellStyle name="20% - Accent3 2 2" xfId="183"/>
    <cellStyle name="20% - Accent3 2 2 2" xfId="184"/>
    <cellStyle name="20% - Accent3 2 2 3" xfId="1232"/>
    <cellStyle name="20% - Accent3 2 3" xfId="185"/>
    <cellStyle name="20% - Accent3 2 4" xfId="186"/>
    <cellStyle name="20% - Accent3 2 5" xfId="187"/>
    <cellStyle name="20% - Accent3 2 6" xfId="188"/>
    <cellStyle name="20% - Accent3 2 7" xfId="189"/>
    <cellStyle name="20% - Accent3 2 8" xfId="1231"/>
    <cellStyle name="20% - Accent3 3" xfId="182"/>
    <cellStyle name="20% - Accent3 4" xfId="1230"/>
    <cellStyle name="20% - Accent4 2" xfId="18"/>
    <cellStyle name="20% - Accent4 2 2" xfId="191"/>
    <cellStyle name="20% - Accent4 2 2 2" xfId="192"/>
    <cellStyle name="20% - Accent4 2 2 3" xfId="1235"/>
    <cellStyle name="20% - Accent4 2 3" xfId="193"/>
    <cellStyle name="20% - Accent4 2 4" xfId="194"/>
    <cellStyle name="20% - Accent4 2 5" xfId="195"/>
    <cellStyle name="20% - Accent4 2 6" xfId="196"/>
    <cellStyle name="20% - Accent4 2 7" xfId="197"/>
    <cellStyle name="20% - Accent4 2 8" xfId="1234"/>
    <cellStyle name="20% - Accent4 3" xfId="190"/>
    <cellStyle name="20% - Accent4 4" xfId="1233"/>
    <cellStyle name="20% - Accent5 2" xfId="19"/>
    <cellStyle name="20% - Accent5 2 2" xfId="199"/>
    <cellStyle name="20% - Accent5 2 2 2" xfId="200"/>
    <cellStyle name="20% - Accent5 2 2 3" xfId="1238"/>
    <cellStyle name="20% - Accent5 2 3" xfId="201"/>
    <cellStyle name="20% - Accent5 2 4" xfId="202"/>
    <cellStyle name="20% - Accent5 2 5" xfId="203"/>
    <cellStyle name="20% - Accent5 2 6" xfId="204"/>
    <cellStyle name="20% - Accent5 2 7" xfId="205"/>
    <cellStyle name="20% - Accent5 2 8" xfId="1237"/>
    <cellStyle name="20% - Accent5 3" xfId="198"/>
    <cellStyle name="20% - Accent5 4" xfId="1236"/>
    <cellStyle name="20% - Accent6 2" xfId="20"/>
    <cellStyle name="20% - Accent6 2 2" xfId="207"/>
    <cellStyle name="20% - Accent6 2 2 2" xfId="208"/>
    <cellStyle name="20% - Accent6 2 2 3" xfId="1241"/>
    <cellStyle name="20% - Accent6 2 3" xfId="209"/>
    <cellStyle name="20% - Accent6 2 4" xfId="210"/>
    <cellStyle name="20% - Accent6 2 5" xfId="211"/>
    <cellStyle name="20% - Accent6 2 6" xfId="212"/>
    <cellStyle name="20% - Accent6 2 7" xfId="213"/>
    <cellStyle name="20% - Accent6 2 8" xfId="1240"/>
    <cellStyle name="20% - Accent6 3" xfId="206"/>
    <cellStyle name="20% - Accent6 4" xfId="1239"/>
    <cellStyle name="40% - Accent1 2" xfId="21"/>
    <cellStyle name="40% - Accent1 2 2" xfId="215"/>
    <cellStyle name="40% - Accent1 2 2 2" xfId="216"/>
    <cellStyle name="40% - Accent1 2 2 3" xfId="1244"/>
    <cellStyle name="40% - Accent1 2 3" xfId="217"/>
    <cellStyle name="40% - Accent1 2 4" xfId="218"/>
    <cellStyle name="40% - Accent1 2 5" xfId="219"/>
    <cellStyle name="40% - Accent1 2 6" xfId="220"/>
    <cellStyle name="40% - Accent1 2 7" xfId="221"/>
    <cellStyle name="40% - Accent1 2 8" xfId="1243"/>
    <cellStyle name="40% - Accent1 3" xfId="214"/>
    <cellStyle name="40% - Accent1 4" xfId="1242"/>
    <cellStyle name="40% - Accent2 2" xfId="22"/>
    <cellStyle name="40% - Accent2 2 2" xfId="223"/>
    <cellStyle name="40% - Accent2 2 2 2" xfId="224"/>
    <cellStyle name="40% - Accent2 2 2 3" xfId="1247"/>
    <cellStyle name="40% - Accent2 2 3" xfId="225"/>
    <cellStyle name="40% - Accent2 2 4" xfId="226"/>
    <cellStyle name="40% - Accent2 2 5" xfId="227"/>
    <cellStyle name="40% - Accent2 2 6" xfId="228"/>
    <cellStyle name="40% - Accent2 2 7" xfId="229"/>
    <cellStyle name="40% - Accent2 2 8" xfId="1246"/>
    <cellStyle name="40% - Accent2 3" xfId="222"/>
    <cellStyle name="40% - Accent2 4" xfId="1245"/>
    <cellStyle name="40% - Accent3 2" xfId="23"/>
    <cellStyle name="40% - Accent3 2 2" xfId="231"/>
    <cellStyle name="40% - Accent3 2 2 2" xfId="232"/>
    <cellStyle name="40% - Accent3 2 2 3" xfId="1250"/>
    <cellStyle name="40% - Accent3 2 3" xfId="233"/>
    <cellStyle name="40% - Accent3 2 4" xfId="234"/>
    <cellStyle name="40% - Accent3 2 5" xfId="235"/>
    <cellStyle name="40% - Accent3 2 6" xfId="236"/>
    <cellStyle name="40% - Accent3 2 7" xfId="237"/>
    <cellStyle name="40% - Accent3 2 8" xfId="1249"/>
    <cellStyle name="40% - Accent3 3" xfId="230"/>
    <cellStyle name="40% - Accent3 4" xfId="1248"/>
    <cellStyle name="40% - Accent4 2" xfId="24"/>
    <cellStyle name="40% - Accent4 2 2" xfId="239"/>
    <cellStyle name="40% - Accent4 2 2 2" xfId="240"/>
    <cellStyle name="40% - Accent4 2 2 3" xfId="1253"/>
    <cellStyle name="40% - Accent4 2 3" xfId="241"/>
    <cellStyle name="40% - Accent4 2 4" xfId="242"/>
    <cellStyle name="40% - Accent4 2 5" xfId="243"/>
    <cellStyle name="40% - Accent4 2 6" xfId="244"/>
    <cellStyle name="40% - Accent4 2 7" xfId="245"/>
    <cellStyle name="40% - Accent4 2 8" xfId="1252"/>
    <cellStyle name="40% - Accent4 3" xfId="238"/>
    <cellStyle name="40% - Accent4 4" xfId="1251"/>
    <cellStyle name="40% - Accent5 2" xfId="25"/>
    <cellStyle name="40% - Accent5 2 2" xfId="247"/>
    <cellStyle name="40% - Accent5 2 2 2" xfId="248"/>
    <cellStyle name="40% - Accent5 2 2 3" xfId="1256"/>
    <cellStyle name="40% - Accent5 2 3" xfId="249"/>
    <cellStyle name="40% - Accent5 2 4" xfId="250"/>
    <cellStyle name="40% - Accent5 2 5" xfId="251"/>
    <cellStyle name="40% - Accent5 2 6" xfId="252"/>
    <cellStyle name="40% - Accent5 2 7" xfId="253"/>
    <cellStyle name="40% - Accent5 2 8" xfId="1255"/>
    <cellStyle name="40% - Accent5 3" xfId="246"/>
    <cellStyle name="40% - Accent5 4" xfId="1254"/>
    <cellStyle name="40% - Accent6 2" xfId="26"/>
    <cellStyle name="40% - Accent6 2 2" xfId="255"/>
    <cellStyle name="40% - Accent6 2 2 2" xfId="256"/>
    <cellStyle name="40% - Accent6 2 2 3" xfId="1259"/>
    <cellStyle name="40% - Accent6 2 3" xfId="257"/>
    <cellStyle name="40% - Accent6 2 4" xfId="258"/>
    <cellStyle name="40% - Accent6 2 5" xfId="259"/>
    <cellStyle name="40% - Accent6 2 6" xfId="260"/>
    <cellStyle name="40% - Accent6 2 7" xfId="261"/>
    <cellStyle name="40% - Accent6 2 8" xfId="1258"/>
    <cellStyle name="40% - Accent6 3" xfId="254"/>
    <cellStyle name="40% - Accent6 4" xfId="1257"/>
    <cellStyle name="60% - Accent1 2" xfId="27"/>
    <cellStyle name="60% - Accent1 2 2" xfId="263"/>
    <cellStyle name="60% - Accent1 2 2 2" xfId="264"/>
    <cellStyle name="60% - Accent1 2 2 3" xfId="1262"/>
    <cellStyle name="60% - Accent1 2 3" xfId="265"/>
    <cellStyle name="60% - Accent1 2 4" xfId="266"/>
    <cellStyle name="60% - Accent1 2 5" xfId="267"/>
    <cellStyle name="60% - Accent1 2 6" xfId="268"/>
    <cellStyle name="60% - Accent1 2 7" xfId="269"/>
    <cellStyle name="60% - Accent1 2 8" xfId="1261"/>
    <cellStyle name="60% - Accent1 3" xfId="262"/>
    <cellStyle name="60% - Accent1 4" xfId="1260"/>
    <cellStyle name="60% - Accent2 2" xfId="28"/>
    <cellStyle name="60% - Accent2 2 10" xfId="271"/>
    <cellStyle name="60% - Accent2 2 11" xfId="272"/>
    <cellStyle name="60% - Accent2 2 2" xfId="273"/>
    <cellStyle name="60% - Accent2 2 3" xfId="274"/>
    <cellStyle name="60% - Accent2 2 4" xfId="275"/>
    <cellStyle name="60% - Accent2 2 5" xfId="276"/>
    <cellStyle name="60% - Accent2 2 6" xfId="277"/>
    <cellStyle name="60% - Accent2 2 7" xfId="278"/>
    <cellStyle name="60% - Accent2 2 8" xfId="279"/>
    <cellStyle name="60% - Accent2 2 9" xfId="280"/>
    <cellStyle name="60% - Accent2 3" xfId="270"/>
    <cellStyle name="60% - Accent2 4" xfId="1263"/>
    <cellStyle name="60% - Accent3 2" xfId="29"/>
    <cellStyle name="60% - Accent3 2 2" xfId="282"/>
    <cellStyle name="60% - Accent3 2 2 2" xfId="283"/>
    <cellStyle name="60% - Accent3 2 2 3" xfId="1266"/>
    <cellStyle name="60% - Accent3 2 3" xfId="284"/>
    <cellStyle name="60% - Accent3 2 4" xfId="285"/>
    <cellStyle name="60% - Accent3 2 5" xfId="286"/>
    <cellStyle name="60% - Accent3 2 6" xfId="287"/>
    <cellStyle name="60% - Accent3 2 7" xfId="288"/>
    <cellStyle name="60% - Accent3 2 8" xfId="1265"/>
    <cellStyle name="60% - Accent3 3" xfId="281"/>
    <cellStyle name="60% - Accent3 4" xfId="1264"/>
    <cellStyle name="60% - Accent4 2" xfId="30"/>
    <cellStyle name="60% - Accent4 2 2" xfId="290"/>
    <cellStyle name="60% - Accent4 2 2 2" xfId="291"/>
    <cellStyle name="60% - Accent4 2 2 3" xfId="1269"/>
    <cellStyle name="60% - Accent4 2 3" xfId="292"/>
    <cellStyle name="60% - Accent4 2 4" xfId="293"/>
    <cellStyle name="60% - Accent4 2 5" xfId="294"/>
    <cellStyle name="60% - Accent4 2 6" xfId="295"/>
    <cellStyle name="60% - Accent4 2 7" xfId="296"/>
    <cellStyle name="60% - Accent4 2 8" xfId="1268"/>
    <cellStyle name="60% - Accent4 3" xfId="289"/>
    <cellStyle name="60% - Accent4 4" xfId="1267"/>
    <cellStyle name="60% - Accent5 2" xfId="31"/>
    <cellStyle name="60% - Accent5 2 2" xfId="298"/>
    <cellStyle name="60% - Accent5 2 2 2" xfId="299"/>
    <cellStyle name="60% - Accent5 2 2 3" xfId="1272"/>
    <cellStyle name="60% - Accent5 2 3" xfId="300"/>
    <cellStyle name="60% - Accent5 2 4" xfId="301"/>
    <cellStyle name="60% - Accent5 2 5" xfId="302"/>
    <cellStyle name="60% - Accent5 2 6" xfId="303"/>
    <cellStyle name="60% - Accent5 2 7" xfId="304"/>
    <cellStyle name="60% - Accent5 2 8" xfId="1271"/>
    <cellStyle name="60% - Accent5 3" xfId="297"/>
    <cellStyle name="60% - Accent5 4" xfId="1270"/>
    <cellStyle name="60% - Accent6 2" xfId="32"/>
    <cellStyle name="60% - Accent6 2 2" xfId="306"/>
    <cellStyle name="60% - Accent6 2 2 2" xfId="307"/>
    <cellStyle name="60% - Accent6 2 2 3" xfId="1275"/>
    <cellStyle name="60% - Accent6 2 3" xfId="308"/>
    <cellStyle name="60% - Accent6 2 4" xfId="309"/>
    <cellStyle name="60% - Accent6 2 5" xfId="310"/>
    <cellStyle name="60% - Accent6 2 6" xfId="311"/>
    <cellStyle name="60% - Accent6 2 7" xfId="312"/>
    <cellStyle name="60% - Accent6 2 8" xfId="1274"/>
    <cellStyle name="60% - Accent6 3" xfId="305"/>
    <cellStyle name="60% - Accent6 4" xfId="1273"/>
    <cellStyle name="Accent1 2" xfId="33"/>
    <cellStyle name="Accent1 2 2" xfId="314"/>
    <cellStyle name="Accent1 2 2 2" xfId="315"/>
    <cellStyle name="Accent1 2 2 3" xfId="1278"/>
    <cellStyle name="Accent1 2 3" xfId="316"/>
    <cellStyle name="Accent1 2 4" xfId="317"/>
    <cellStyle name="Accent1 2 5" xfId="318"/>
    <cellStyle name="Accent1 2 6" xfId="319"/>
    <cellStyle name="Accent1 2 7" xfId="320"/>
    <cellStyle name="Accent1 2 8" xfId="1277"/>
    <cellStyle name="Accent1 3" xfId="313"/>
    <cellStyle name="Accent1 4" xfId="1276"/>
    <cellStyle name="Accent2 2" xfId="34"/>
    <cellStyle name="Accent2 2 2" xfId="322"/>
    <cellStyle name="Accent2 2 2 2" xfId="323"/>
    <cellStyle name="Accent2 2 2 3" xfId="1281"/>
    <cellStyle name="Accent2 2 3" xfId="324"/>
    <cellStyle name="Accent2 2 4" xfId="325"/>
    <cellStyle name="Accent2 2 5" xfId="326"/>
    <cellStyle name="Accent2 2 6" xfId="327"/>
    <cellStyle name="Accent2 2 7" xfId="328"/>
    <cellStyle name="Accent2 2 8" xfId="1280"/>
    <cellStyle name="Accent2 3" xfId="321"/>
    <cellStyle name="Accent2 4" xfId="1279"/>
    <cellStyle name="Accent3 2" xfId="35"/>
    <cellStyle name="Accent3 2 2" xfId="330"/>
    <cellStyle name="Accent3 2 2 2" xfId="331"/>
    <cellStyle name="Accent3 2 2 3" xfId="1284"/>
    <cellStyle name="Accent3 2 3" xfId="332"/>
    <cellStyle name="Accent3 2 4" xfId="333"/>
    <cellStyle name="Accent3 2 5" xfId="334"/>
    <cellStyle name="Accent3 2 6" xfId="335"/>
    <cellStyle name="Accent3 2 7" xfId="336"/>
    <cellStyle name="Accent3 2 8" xfId="1283"/>
    <cellStyle name="Accent3 3" xfId="329"/>
    <cellStyle name="Accent3 4" xfId="1282"/>
    <cellStyle name="Accent4 2" xfId="36"/>
    <cellStyle name="Accent4 2 2" xfId="338"/>
    <cellStyle name="Accent4 2 2 2" xfId="339"/>
    <cellStyle name="Accent4 2 2 3" xfId="1287"/>
    <cellStyle name="Accent4 2 3" xfId="340"/>
    <cellStyle name="Accent4 2 4" xfId="341"/>
    <cellStyle name="Accent4 2 5" xfId="342"/>
    <cellStyle name="Accent4 2 6" xfId="343"/>
    <cellStyle name="Accent4 2 7" xfId="344"/>
    <cellStyle name="Accent4 2 8" xfId="1286"/>
    <cellStyle name="Accent4 3" xfId="337"/>
    <cellStyle name="Accent4 4" xfId="1285"/>
    <cellStyle name="Accent5 2" xfId="37"/>
    <cellStyle name="Accent5 2 2" xfId="346"/>
    <cellStyle name="Accent5 2 2 2" xfId="347"/>
    <cellStyle name="Accent5 2 2 3" xfId="1290"/>
    <cellStyle name="Accent5 2 3" xfId="348"/>
    <cellStyle name="Accent5 2 4" xfId="349"/>
    <cellStyle name="Accent5 2 5" xfId="350"/>
    <cellStyle name="Accent5 2 6" xfId="351"/>
    <cellStyle name="Accent5 2 7" xfId="352"/>
    <cellStyle name="Accent5 2 8" xfId="1289"/>
    <cellStyle name="Accent5 3" xfId="345"/>
    <cellStyle name="Accent5 4" xfId="1288"/>
    <cellStyle name="Accent6 2" xfId="38"/>
    <cellStyle name="Accent6 2 2" xfId="354"/>
    <cellStyle name="Accent6 2 2 2" xfId="355"/>
    <cellStyle name="Accent6 2 2 3" xfId="1293"/>
    <cellStyle name="Accent6 2 3" xfId="356"/>
    <cellStyle name="Accent6 2 4" xfId="357"/>
    <cellStyle name="Accent6 2 5" xfId="358"/>
    <cellStyle name="Accent6 2 6" xfId="359"/>
    <cellStyle name="Accent6 2 7" xfId="360"/>
    <cellStyle name="Accent6 2 8" xfId="1292"/>
    <cellStyle name="Accent6 3" xfId="353"/>
    <cellStyle name="Accent6 4" xfId="1291"/>
    <cellStyle name="Bad 2" xfId="39"/>
    <cellStyle name="Bad 2 2" xfId="362"/>
    <cellStyle name="Bad 2 2 2" xfId="363"/>
    <cellStyle name="Bad 2 2 3" xfId="1296"/>
    <cellStyle name="Bad 2 3" xfId="364"/>
    <cellStyle name="Bad 2 4" xfId="365"/>
    <cellStyle name="Bad 2 5" xfId="366"/>
    <cellStyle name="Bad 2 6" xfId="367"/>
    <cellStyle name="Bad 2 7" xfId="368"/>
    <cellStyle name="Bad 2 8" xfId="1295"/>
    <cellStyle name="Bad 3" xfId="361"/>
    <cellStyle name="Bad 4" xfId="1294"/>
    <cellStyle name="Calculation 2" xfId="40"/>
    <cellStyle name="Calculation 2 10" xfId="1616"/>
    <cellStyle name="Calculation 2 10 10" xfId="34341"/>
    <cellStyle name="Calculation 2 10 11" xfId="37109"/>
    <cellStyle name="Calculation 2 10 2" xfId="2026"/>
    <cellStyle name="Calculation 2 10 2 2" xfId="3114"/>
    <cellStyle name="Calculation 2 10 2 2 2" xfId="5479"/>
    <cellStyle name="Calculation 2 10 2 2 2 2" xfId="9901"/>
    <cellStyle name="Calculation 2 10 2 2 2 2 2" xfId="18041"/>
    <cellStyle name="Calculation 2 10 2 2 2 2 2 2" xfId="34114"/>
    <cellStyle name="Calculation 2 10 2 2 2 2 3" xfId="26080"/>
    <cellStyle name="Calculation 2 10 2 2 2 3" xfId="13985"/>
    <cellStyle name="Calculation 2 10 2 2 2 3 2" xfId="30082"/>
    <cellStyle name="Calculation 2 10 2 2 2 4" xfId="21715"/>
    <cellStyle name="Calculation 2 10 2 2 2 5" xfId="34344"/>
    <cellStyle name="Calculation 2 10 2 2 2 6" xfId="37112"/>
    <cellStyle name="Calculation 2 10 2 2 3" xfId="7835"/>
    <cellStyle name="Calculation 2 10 2 2 3 2" xfId="15977"/>
    <cellStyle name="Calculation 2 10 2 2 3 2 2" xfId="32050"/>
    <cellStyle name="Calculation 2 10 2 2 3 3" xfId="24016"/>
    <cellStyle name="Calculation 2 10 2 2 4" xfId="11658"/>
    <cellStyle name="Calculation 2 10 2 2 4 2" xfId="27781"/>
    <cellStyle name="Calculation 2 10 2 2 5" xfId="19414"/>
    <cellStyle name="Calculation 2 10 2 2 6" xfId="34343"/>
    <cellStyle name="Calculation 2 10 2 2 7" xfId="37111"/>
    <cellStyle name="Calculation 2 10 2 3" xfId="3565"/>
    <cellStyle name="Calculation 2 10 2 3 2" xfId="5923"/>
    <cellStyle name="Calculation 2 10 2 3 2 2" xfId="14429"/>
    <cellStyle name="Calculation 2 10 2 3 2 2 2" xfId="30526"/>
    <cellStyle name="Calculation 2 10 2 3 2 3" xfId="22159"/>
    <cellStyle name="Calculation 2 10 2 3 2 4" xfId="34346"/>
    <cellStyle name="Calculation 2 10 2 3 2 5" xfId="37114"/>
    <cellStyle name="Calculation 2 10 2 3 3" xfId="8279"/>
    <cellStyle name="Calculation 2 10 2 3 3 2" xfId="16421"/>
    <cellStyle name="Calculation 2 10 2 3 3 2 2" xfId="32494"/>
    <cellStyle name="Calculation 2 10 2 3 3 3" xfId="24460"/>
    <cellStyle name="Calculation 2 10 2 3 4" xfId="12102"/>
    <cellStyle name="Calculation 2 10 2 3 4 2" xfId="28225"/>
    <cellStyle name="Calculation 2 10 2 3 5" xfId="19858"/>
    <cellStyle name="Calculation 2 10 2 3 6" xfId="34345"/>
    <cellStyle name="Calculation 2 10 2 3 7" xfId="37113"/>
    <cellStyle name="Calculation 2 10 2 4" xfId="4457"/>
    <cellStyle name="Calculation 2 10 2 4 2" xfId="9118"/>
    <cellStyle name="Calculation 2 10 2 4 2 2" xfId="17258"/>
    <cellStyle name="Calculation 2 10 2 4 2 2 2" xfId="33331"/>
    <cellStyle name="Calculation 2 10 2 4 2 3" xfId="25297"/>
    <cellStyle name="Calculation 2 10 2 4 3" xfId="12965"/>
    <cellStyle name="Calculation 2 10 2 4 3 2" xfId="29062"/>
    <cellStyle name="Calculation 2 10 2 4 4" xfId="20695"/>
    <cellStyle name="Calculation 2 10 2 4 5" xfId="34347"/>
    <cellStyle name="Calculation 2 10 2 4 6" xfId="37115"/>
    <cellStyle name="Calculation 2 10 2 5" xfId="6813"/>
    <cellStyle name="Calculation 2 10 2 5 2" xfId="15014"/>
    <cellStyle name="Calculation 2 10 2 5 2 2" xfId="31087"/>
    <cellStyle name="Calculation 2 10 2 5 3" xfId="22996"/>
    <cellStyle name="Calculation 2 10 2 6" xfId="10636"/>
    <cellStyle name="Calculation 2 10 2 6 2" xfId="26761"/>
    <cellStyle name="Calculation 2 10 2 7" xfId="18451"/>
    <cellStyle name="Calculation 2 10 2 8" xfId="34342"/>
    <cellStyle name="Calculation 2 10 2 9" xfId="37110"/>
    <cellStyle name="Calculation 2 10 3" xfId="2191"/>
    <cellStyle name="Calculation 2 10 3 2" xfId="3270"/>
    <cellStyle name="Calculation 2 10 3 2 2" xfId="5633"/>
    <cellStyle name="Calculation 2 10 3 2 2 2" xfId="10053"/>
    <cellStyle name="Calculation 2 10 3 2 2 2 2" xfId="18193"/>
    <cellStyle name="Calculation 2 10 3 2 2 2 2 2" xfId="34266"/>
    <cellStyle name="Calculation 2 10 3 2 2 2 3" xfId="26232"/>
    <cellStyle name="Calculation 2 10 3 2 2 3" xfId="14139"/>
    <cellStyle name="Calculation 2 10 3 2 2 3 2" xfId="30236"/>
    <cellStyle name="Calculation 2 10 3 2 2 4" xfId="21869"/>
    <cellStyle name="Calculation 2 10 3 2 2 5" xfId="34350"/>
    <cellStyle name="Calculation 2 10 3 2 2 6" xfId="37118"/>
    <cellStyle name="Calculation 2 10 3 2 3" xfId="7989"/>
    <cellStyle name="Calculation 2 10 3 2 3 2" xfId="16131"/>
    <cellStyle name="Calculation 2 10 3 2 3 2 2" xfId="32204"/>
    <cellStyle name="Calculation 2 10 3 2 3 3" xfId="24170"/>
    <cellStyle name="Calculation 2 10 3 2 4" xfId="11812"/>
    <cellStyle name="Calculation 2 10 3 2 4 2" xfId="27935"/>
    <cellStyle name="Calculation 2 10 3 2 5" xfId="19568"/>
    <cellStyle name="Calculation 2 10 3 2 6" xfId="34349"/>
    <cellStyle name="Calculation 2 10 3 2 7" xfId="37117"/>
    <cellStyle name="Calculation 2 10 3 3" xfId="3721"/>
    <cellStyle name="Calculation 2 10 3 3 2" xfId="6079"/>
    <cellStyle name="Calculation 2 10 3 3 2 2" xfId="14585"/>
    <cellStyle name="Calculation 2 10 3 3 2 2 2" xfId="30682"/>
    <cellStyle name="Calculation 2 10 3 3 2 3" xfId="22315"/>
    <cellStyle name="Calculation 2 10 3 3 2 4" xfId="34352"/>
    <cellStyle name="Calculation 2 10 3 3 2 5" xfId="37120"/>
    <cellStyle name="Calculation 2 10 3 3 3" xfId="8435"/>
    <cellStyle name="Calculation 2 10 3 3 3 2" xfId="16577"/>
    <cellStyle name="Calculation 2 10 3 3 3 2 2" xfId="32650"/>
    <cellStyle name="Calculation 2 10 3 3 3 3" xfId="24616"/>
    <cellStyle name="Calculation 2 10 3 3 4" xfId="12258"/>
    <cellStyle name="Calculation 2 10 3 3 4 2" xfId="28381"/>
    <cellStyle name="Calculation 2 10 3 3 5" xfId="20014"/>
    <cellStyle name="Calculation 2 10 3 3 6" xfId="34351"/>
    <cellStyle name="Calculation 2 10 3 3 7" xfId="37119"/>
    <cellStyle name="Calculation 2 10 3 4" xfId="4613"/>
    <cellStyle name="Calculation 2 10 3 4 2" xfId="9274"/>
    <cellStyle name="Calculation 2 10 3 4 2 2" xfId="17414"/>
    <cellStyle name="Calculation 2 10 3 4 2 2 2" xfId="33487"/>
    <cellStyle name="Calculation 2 10 3 4 2 3" xfId="25453"/>
    <cellStyle name="Calculation 2 10 3 4 3" xfId="13121"/>
    <cellStyle name="Calculation 2 10 3 4 3 2" xfId="29218"/>
    <cellStyle name="Calculation 2 10 3 4 4" xfId="20851"/>
    <cellStyle name="Calculation 2 10 3 4 5" xfId="34353"/>
    <cellStyle name="Calculation 2 10 3 4 6" xfId="37121"/>
    <cellStyle name="Calculation 2 10 3 5" xfId="6969"/>
    <cellStyle name="Calculation 2 10 3 5 2" xfId="15113"/>
    <cellStyle name="Calculation 2 10 3 5 2 2" xfId="31186"/>
    <cellStyle name="Calculation 2 10 3 5 3" xfId="23152"/>
    <cellStyle name="Calculation 2 10 3 6" xfId="10792"/>
    <cellStyle name="Calculation 2 10 3 6 2" xfId="26917"/>
    <cellStyle name="Calculation 2 10 3 7" xfId="18550"/>
    <cellStyle name="Calculation 2 10 3 8" xfId="34348"/>
    <cellStyle name="Calculation 2 10 3 9" xfId="37116"/>
    <cellStyle name="Calculation 2 10 4" xfId="2351"/>
    <cellStyle name="Calculation 2 10 4 2" xfId="3873"/>
    <cellStyle name="Calculation 2 10 4 2 2" xfId="6231"/>
    <cellStyle name="Calculation 2 10 4 2 2 2" xfId="14737"/>
    <cellStyle name="Calculation 2 10 4 2 2 2 2" xfId="30834"/>
    <cellStyle name="Calculation 2 10 4 2 2 3" xfId="22467"/>
    <cellStyle name="Calculation 2 10 4 2 2 4" xfId="34356"/>
    <cellStyle name="Calculation 2 10 4 2 2 5" xfId="37124"/>
    <cellStyle name="Calculation 2 10 4 2 3" xfId="8587"/>
    <cellStyle name="Calculation 2 10 4 2 3 2" xfId="16729"/>
    <cellStyle name="Calculation 2 10 4 2 3 2 2" xfId="32802"/>
    <cellStyle name="Calculation 2 10 4 2 3 3" xfId="24768"/>
    <cellStyle name="Calculation 2 10 4 2 4" xfId="12410"/>
    <cellStyle name="Calculation 2 10 4 2 4 2" xfId="28533"/>
    <cellStyle name="Calculation 2 10 4 2 5" xfId="20166"/>
    <cellStyle name="Calculation 2 10 4 2 6" xfId="34355"/>
    <cellStyle name="Calculation 2 10 4 2 7" xfId="37123"/>
    <cellStyle name="Calculation 2 10 4 3" xfId="4765"/>
    <cellStyle name="Calculation 2 10 4 3 2" xfId="9426"/>
    <cellStyle name="Calculation 2 10 4 3 2 2" xfId="17566"/>
    <cellStyle name="Calculation 2 10 4 3 2 2 2" xfId="33639"/>
    <cellStyle name="Calculation 2 10 4 3 2 3" xfId="25605"/>
    <cellStyle name="Calculation 2 10 4 3 3" xfId="13273"/>
    <cellStyle name="Calculation 2 10 4 3 3 2" xfId="29370"/>
    <cellStyle name="Calculation 2 10 4 3 4" xfId="21003"/>
    <cellStyle name="Calculation 2 10 4 3 5" xfId="34357"/>
    <cellStyle name="Calculation 2 10 4 3 6" xfId="37125"/>
    <cellStyle name="Calculation 2 10 4 4" xfId="7121"/>
    <cellStyle name="Calculation 2 10 4 4 2" xfId="15265"/>
    <cellStyle name="Calculation 2 10 4 4 2 2" xfId="31338"/>
    <cellStyle name="Calculation 2 10 4 4 3" xfId="23304"/>
    <cellStyle name="Calculation 2 10 4 5" xfId="10944"/>
    <cellStyle name="Calculation 2 10 4 5 2" xfId="27069"/>
    <cellStyle name="Calculation 2 10 4 6" xfId="18702"/>
    <cellStyle name="Calculation 2 10 4 7" xfId="34354"/>
    <cellStyle name="Calculation 2 10 4 8" xfId="37122"/>
    <cellStyle name="Calculation 2 10 5" xfId="2836"/>
    <cellStyle name="Calculation 2 10 5 2" xfId="5206"/>
    <cellStyle name="Calculation 2 10 5 2 2" xfId="9636"/>
    <cellStyle name="Calculation 2 10 5 2 2 2" xfId="17776"/>
    <cellStyle name="Calculation 2 10 5 2 2 2 2" xfId="33849"/>
    <cellStyle name="Calculation 2 10 5 2 2 3" xfId="25815"/>
    <cellStyle name="Calculation 2 10 5 2 3" xfId="13712"/>
    <cellStyle name="Calculation 2 10 5 2 3 2" xfId="29809"/>
    <cellStyle name="Calculation 2 10 5 2 4" xfId="21442"/>
    <cellStyle name="Calculation 2 10 5 2 5" xfId="34359"/>
    <cellStyle name="Calculation 2 10 5 2 6" xfId="37127"/>
    <cellStyle name="Calculation 2 10 5 3" xfId="7562"/>
    <cellStyle name="Calculation 2 10 5 3 2" xfId="15704"/>
    <cellStyle name="Calculation 2 10 5 3 2 2" xfId="31777"/>
    <cellStyle name="Calculation 2 10 5 3 3" xfId="23743"/>
    <cellStyle name="Calculation 2 10 5 4" xfId="11385"/>
    <cellStyle name="Calculation 2 10 5 4 2" xfId="27508"/>
    <cellStyle name="Calculation 2 10 5 5" xfId="19141"/>
    <cellStyle name="Calculation 2 10 5 6" xfId="34358"/>
    <cellStyle name="Calculation 2 10 5 7" xfId="37126"/>
    <cellStyle name="Calculation 2 10 6" xfId="2531"/>
    <cellStyle name="Calculation 2 10 6 2" xfId="4936"/>
    <cellStyle name="Calculation 2 10 6 2 2" xfId="13442"/>
    <cellStyle name="Calculation 2 10 6 2 2 2" xfId="29539"/>
    <cellStyle name="Calculation 2 10 6 2 3" xfId="21172"/>
    <cellStyle name="Calculation 2 10 6 2 4" xfId="34361"/>
    <cellStyle name="Calculation 2 10 6 2 5" xfId="37129"/>
    <cellStyle name="Calculation 2 10 6 3" xfId="7292"/>
    <cellStyle name="Calculation 2 10 6 3 2" xfId="15434"/>
    <cellStyle name="Calculation 2 10 6 3 2 2" xfId="31507"/>
    <cellStyle name="Calculation 2 10 6 3 3" xfId="23473"/>
    <cellStyle name="Calculation 2 10 6 4" xfId="11115"/>
    <cellStyle name="Calculation 2 10 6 4 2" xfId="27238"/>
    <cellStyle name="Calculation 2 10 6 5" xfId="18871"/>
    <cellStyle name="Calculation 2 10 6 6" xfId="34360"/>
    <cellStyle name="Calculation 2 10 6 7" xfId="37128"/>
    <cellStyle name="Calculation 2 10 7" xfId="4138"/>
    <cellStyle name="Calculation 2 10 7 2" xfId="8799"/>
    <cellStyle name="Calculation 2 10 7 2 2" xfId="16939"/>
    <cellStyle name="Calculation 2 10 7 2 2 2" xfId="33012"/>
    <cellStyle name="Calculation 2 10 7 2 3" xfId="24978"/>
    <cellStyle name="Calculation 2 10 7 3" xfId="12646"/>
    <cellStyle name="Calculation 2 10 7 3 2" xfId="28743"/>
    <cellStyle name="Calculation 2 10 7 4" xfId="20376"/>
    <cellStyle name="Calculation 2 10 7 5" xfId="34362"/>
    <cellStyle name="Calculation 2 10 7 6" xfId="37130"/>
    <cellStyle name="Calculation 2 10 8" xfId="6494"/>
    <cellStyle name="Calculation 2 10 8 2" xfId="22677"/>
    <cellStyle name="Calculation 2 10 9" xfId="10317"/>
    <cellStyle name="Calculation 2 10 9 2" xfId="26442"/>
    <cellStyle name="Calculation 2 11" xfId="1725"/>
    <cellStyle name="Calculation 2 11 2" xfId="2918"/>
    <cellStyle name="Calculation 2 11 2 2" xfId="5285"/>
    <cellStyle name="Calculation 2 11 2 2 2" xfId="9712"/>
    <cellStyle name="Calculation 2 11 2 2 2 2" xfId="17852"/>
    <cellStyle name="Calculation 2 11 2 2 2 2 2" xfId="33925"/>
    <cellStyle name="Calculation 2 11 2 2 2 3" xfId="25891"/>
    <cellStyle name="Calculation 2 11 2 2 3" xfId="13791"/>
    <cellStyle name="Calculation 2 11 2 2 3 2" xfId="29888"/>
    <cellStyle name="Calculation 2 11 2 2 4" xfId="21521"/>
    <cellStyle name="Calculation 2 11 2 2 5" xfId="34365"/>
    <cellStyle name="Calculation 2 11 2 2 6" xfId="37133"/>
    <cellStyle name="Calculation 2 11 2 3" xfId="7641"/>
    <cellStyle name="Calculation 2 11 2 3 2" xfId="15783"/>
    <cellStyle name="Calculation 2 11 2 3 2 2" xfId="31856"/>
    <cellStyle name="Calculation 2 11 2 3 3" xfId="23822"/>
    <cellStyle name="Calculation 2 11 2 4" xfId="11464"/>
    <cellStyle name="Calculation 2 11 2 4 2" xfId="27587"/>
    <cellStyle name="Calculation 2 11 2 5" xfId="19220"/>
    <cellStyle name="Calculation 2 11 2 6" xfId="34364"/>
    <cellStyle name="Calculation 2 11 2 7" xfId="37132"/>
    <cellStyle name="Calculation 2 11 3" xfId="2479"/>
    <cellStyle name="Calculation 2 11 3 2" xfId="4884"/>
    <cellStyle name="Calculation 2 11 3 2 2" xfId="13390"/>
    <cellStyle name="Calculation 2 11 3 2 2 2" xfId="29487"/>
    <cellStyle name="Calculation 2 11 3 2 3" xfId="21120"/>
    <cellStyle name="Calculation 2 11 3 2 4" xfId="34367"/>
    <cellStyle name="Calculation 2 11 3 2 5" xfId="37135"/>
    <cellStyle name="Calculation 2 11 3 3" xfId="7240"/>
    <cellStyle name="Calculation 2 11 3 3 2" xfId="15382"/>
    <cellStyle name="Calculation 2 11 3 3 2 2" xfId="31455"/>
    <cellStyle name="Calculation 2 11 3 3 3" xfId="23421"/>
    <cellStyle name="Calculation 2 11 3 4" xfId="11063"/>
    <cellStyle name="Calculation 2 11 3 4 2" xfId="27186"/>
    <cellStyle name="Calculation 2 11 3 5" xfId="18819"/>
    <cellStyle name="Calculation 2 11 3 6" xfId="34366"/>
    <cellStyle name="Calculation 2 11 3 7" xfId="37134"/>
    <cellStyle name="Calculation 2 11 4" xfId="4216"/>
    <cellStyle name="Calculation 2 11 4 2" xfId="8877"/>
    <cellStyle name="Calculation 2 11 4 2 2" xfId="17017"/>
    <cellStyle name="Calculation 2 11 4 2 2 2" xfId="33090"/>
    <cellStyle name="Calculation 2 11 4 2 3" xfId="25056"/>
    <cellStyle name="Calculation 2 11 4 3" xfId="12724"/>
    <cellStyle name="Calculation 2 11 4 3 2" xfId="28821"/>
    <cellStyle name="Calculation 2 11 4 4" xfId="20454"/>
    <cellStyle name="Calculation 2 11 4 5" xfId="34368"/>
    <cellStyle name="Calculation 2 11 4 6" xfId="37136"/>
    <cellStyle name="Calculation 2 11 5" xfId="6572"/>
    <cellStyle name="Calculation 2 11 5 2" xfId="14839"/>
    <cellStyle name="Calculation 2 11 5 2 2" xfId="30912"/>
    <cellStyle name="Calculation 2 11 5 3" xfId="22755"/>
    <cellStyle name="Calculation 2 11 6" xfId="10395"/>
    <cellStyle name="Calculation 2 11 6 2" xfId="26520"/>
    <cellStyle name="Calculation 2 11 7" xfId="18276"/>
    <cellStyle name="Calculation 2 11 8" xfId="34363"/>
    <cellStyle name="Calculation 2 11 9" xfId="37131"/>
    <cellStyle name="Calculation 2 12" xfId="1866"/>
    <cellStyle name="Calculation 2 12 2" xfId="2981"/>
    <cellStyle name="Calculation 2 12 2 2" xfId="5348"/>
    <cellStyle name="Calculation 2 12 2 2 2" xfId="9772"/>
    <cellStyle name="Calculation 2 12 2 2 2 2" xfId="17912"/>
    <cellStyle name="Calculation 2 12 2 2 2 2 2" xfId="33985"/>
    <cellStyle name="Calculation 2 12 2 2 2 3" xfId="25951"/>
    <cellStyle name="Calculation 2 12 2 2 3" xfId="13854"/>
    <cellStyle name="Calculation 2 12 2 2 3 2" xfId="29951"/>
    <cellStyle name="Calculation 2 12 2 2 4" xfId="21584"/>
    <cellStyle name="Calculation 2 12 2 2 5" xfId="34371"/>
    <cellStyle name="Calculation 2 12 2 2 6" xfId="37139"/>
    <cellStyle name="Calculation 2 12 2 3" xfId="7704"/>
    <cellStyle name="Calculation 2 12 2 3 2" xfId="15846"/>
    <cellStyle name="Calculation 2 12 2 3 2 2" xfId="31919"/>
    <cellStyle name="Calculation 2 12 2 3 3" xfId="23885"/>
    <cellStyle name="Calculation 2 12 2 4" xfId="11527"/>
    <cellStyle name="Calculation 2 12 2 4 2" xfId="27650"/>
    <cellStyle name="Calculation 2 12 2 5" xfId="19283"/>
    <cellStyle name="Calculation 2 12 2 6" xfId="34370"/>
    <cellStyle name="Calculation 2 12 2 7" xfId="37138"/>
    <cellStyle name="Calculation 2 12 3" xfId="3420"/>
    <cellStyle name="Calculation 2 12 3 2" xfId="5778"/>
    <cellStyle name="Calculation 2 12 3 2 2" xfId="14284"/>
    <cellStyle name="Calculation 2 12 3 2 2 2" xfId="30381"/>
    <cellStyle name="Calculation 2 12 3 2 3" xfId="22014"/>
    <cellStyle name="Calculation 2 12 3 2 4" xfId="34373"/>
    <cellStyle name="Calculation 2 12 3 2 5" xfId="37141"/>
    <cellStyle name="Calculation 2 12 3 3" xfId="8134"/>
    <cellStyle name="Calculation 2 12 3 3 2" xfId="16276"/>
    <cellStyle name="Calculation 2 12 3 3 2 2" xfId="32349"/>
    <cellStyle name="Calculation 2 12 3 3 3" xfId="24315"/>
    <cellStyle name="Calculation 2 12 3 4" xfId="11957"/>
    <cellStyle name="Calculation 2 12 3 4 2" xfId="28080"/>
    <cellStyle name="Calculation 2 12 3 5" xfId="19713"/>
    <cellStyle name="Calculation 2 12 3 6" xfId="34372"/>
    <cellStyle name="Calculation 2 12 3 7" xfId="37140"/>
    <cellStyle name="Calculation 2 12 4" xfId="4312"/>
    <cellStyle name="Calculation 2 12 4 2" xfId="8973"/>
    <cellStyle name="Calculation 2 12 4 2 2" xfId="17113"/>
    <cellStyle name="Calculation 2 12 4 2 2 2" xfId="33186"/>
    <cellStyle name="Calculation 2 12 4 2 3" xfId="25152"/>
    <cellStyle name="Calculation 2 12 4 3" xfId="12820"/>
    <cellStyle name="Calculation 2 12 4 3 2" xfId="28917"/>
    <cellStyle name="Calculation 2 12 4 4" xfId="20550"/>
    <cellStyle name="Calculation 2 12 4 5" xfId="34374"/>
    <cellStyle name="Calculation 2 12 4 6" xfId="37142"/>
    <cellStyle name="Calculation 2 12 5" xfId="6668"/>
    <cellStyle name="Calculation 2 12 5 2" xfId="14932"/>
    <cellStyle name="Calculation 2 12 5 2 2" xfId="31005"/>
    <cellStyle name="Calculation 2 12 5 3" xfId="22851"/>
    <cellStyle name="Calculation 2 12 6" xfId="10491"/>
    <cellStyle name="Calculation 2 12 6 2" xfId="26616"/>
    <cellStyle name="Calculation 2 12 7" xfId="18369"/>
    <cellStyle name="Calculation 2 12 8" xfId="34369"/>
    <cellStyle name="Calculation 2 12 9" xfId="37137"/>
    <cellStyle name="Calculation 2 13" xfId="1784"/>
    <cellStyle name="Calculation 2 13 2" xfId="3368"/>
    <cellStyle name="Calculation 2 13 2 2" xfId="5726"/>
    <cellStyle name="Calculation 2 13 2 2 2" xfId="14232"/>
    <cellStyle name="Calculation 2 13 2 2 2 2" xfId="30329"/>
    <cellStyle name="Calculation 2 13 2 2 3" xfId="21962"/>
    <cellStyle name="Calculation 2 13 2 2 4" xfId="34377"/>
    <cellStyle name="Calculation 2 13 2 2 5" xfId="37145"/>
    <cellStyle name="Calculation 2 13 2 3" xfId="8082"/>
    <cellStyle name="Calculation 2 13 2 3 2" xfId="16224"/>
    <cellStyle name="Calculation 2 13 2 3 2 2" xfId="32297"/>
    <cellStyle name="Calculation 2 13 2 3 3" xfId="24263"/>
    <cellStyle name="Calculation 2 13 2 4" xfId="11905"/>
    <cellStyle name="Calculation 2 13 2 4 2" xfId="28028"/>
    <cellStyle name="Calculation 2 13 2 5" xfId="19661"/>
    <cellStyle name="Calculation 2 13 2 6" xfId="34376"/>
    <cellStyle name="Calculation 2 13 2 7" xfId="37144"/>
    <cellStyle name="Calculation 2 13 3" xfId="4260"/>
    <cellStyle name="Calculation 2 13 3 2" xfId="8921"/>
    <cellStyle name="Calculation 2 13 3 2 2" xfId="17061"/>
    <cellStyle name="Calculation 2 13 3 2 2 2" xfId="33134"/>
    <cellStyle name="Calculation 2 13 3 2 3" xfId="25100"/>
    <cellStyle name="Calculation 2 13 3 3" xfId="12768"/>
    <cellStyle name="Calculation 2 13 3 3 2" xfId="28865"/>
    <cellStyle name="Calculation 2 13 3 4" xfId="20498"/>
    <cellStyle name="Calculation 2 13 3 5" xfId="34378"/>
    <cellStyle name="Calculation 2 13 3 6" xfId="37146"/>
    <cellStyle name="Calculation 2 13 4" xfId="6616"/>
    <cellStyle name="Calculation 2 13 4 2" xfId="14880"/>
    <cellStyle name="Calculation 2 13 4 2 2" xfId="30953"/>
    <cellStyle name="Calculation 2 13 4 3" xfId="22799"/>
    <cellStyle name="Calculation 2 13 5" xfId="10439"/>
    <cellStyle name="Calculation 2 13 5 2" xfId="26564"/>
    <cellStyle name="Calculation 2 13 6" xfId="18317"/>
    <cellStyle name="Calculation 2 13 7" xfId="34375"/>
    <cellStyle name="Calculation 2 13 8" xfId="37143"/>
    <cellStyle name="Calculation 2 14" xfId="2443"/>
    <cellStyle name="Calculation 2 14 2" xfId="4853"/>
    <cellStyle name="Calculation 2 14 2 2" xfId="9497"/>
    <cellStyle name="Calculation 2 14 2 2 2" xfId="17637"/>
    <cellStyle name="Calculation 2 14 2 2 2 2" xfId="33710"/>
    <cellStyle name="Calculation 2 14 2 2 3" xfId="25676"/>
    <cellStyle name="Calculation 2 14 2 3" xfId="13359"/>
    <cellStyle name="Calculation 2 14 2 3 2" xfId="29456"/>
    <cellStyle name="Calculation 2 14 2 4" xfId="21089"/>
    <cellStyle name="Calculation 2 14 2 5" xfId="34380"/>
    <cellStyle name="Calculation 2 14 2 6" xfId="37148"/>
    <cellStyle name="Calculation 2 14 3" xfId="7209"/>
    <cellStyle name="Calculation 2 14 3 2" xfId="15351"/>
    <cellStyle name="Calculation 2 14 3 2 2" xfId="31424"/>
    <cellStyle name="Calculation 2 14 3 3" xfId="23390"/>
    <cellStyle name="Calculation 2 14 4" xfId="11032"/>
    <cellStyle name="Calculation 2 14 4 2" xfId="27155"/>
    <cellStyle name="Calculation 2 14 5" xfId="18788"/>
    <cellStyle name="Calculation 2 14 6" xfId="34379"/>
    <cellStyle name="Calculation 2 14 7" xfId="37147"/>
    <cellStyle name="Calculation 2 15" xfId="3346"/>
    <cellStyle name="Calculation 2 15 2" xfId="5706"/>
    <cellStyle name="Calculation 2 15 2 2" xfId="14212"/>
    <cellStyle name="Calculation 2 15 2 2 2" xfId="30309"/>
    <cellStyle name="Calculation 2 15 2 3" xfId="21942"/>
    <cellStyle name="Calculation 2 15 2 4" xfId="34382"/>
    <cellStyle name="Calculation 2 15 2 5" xfId="37150"/>
    <cellStyle name="Calculation 2 15 3" xfId="8062"/>
    <cellStyle name="Calculation 2 15 3 2" xfId="16204"/>
    <cellStyle name="Calculation 2 15 3 2 2" xfId="32277"/>
    <cellStyle name="Calculation 2 15 3 3" xfId="24243"/>
    <cellStyle name="Calculation 2 15 4" xfId="11885"/>
    <cellStyle name="Calculation 2 15 4 2" xfId="28008"/>
    <cellStyle name="Calculation 2 15 5" xfId="19641"/>
    <cellStyle name="Calculation 2 15 6" xfId="34381"/>
    <cellStyle name="Calculation 2 15 7" xfId="37149"/>
    <cellStyle name="Calculation 2 16" xfId="3951"/>
    <cellStyle name="Calculation 2 16 2" xfId="8660"/>
    <cellStyle name="Calculation 2 16 2 2" xfId="16800"/>
    <cellStyle name="Calculation 2 16 2 2 2" xfId="32873"/>
    <cellStyle name="Calculation 2 16 2 3" xfId="24839"/>
    <cellStyle name="Calculation 2 16 3" xfId="12483"/>
    <cellStyle name="Calculation 2 16 3 2" xfId="28604"/>
    <cellStyle name="Calculation 2 16 4" xfId="20237"/>
    <cellStyle name="Calculation 2 16 5" xfId="34383"/>
    <cellStyle name="Calculation 2 16 6" xfId="37151"/>
    <cellStyle name="Calculation 2 17" xfId="6307"/>
    <cellStyle name="Calculation 2 17 2" xfId="22538"/>
    <cellStyle name="Calculation 2 18" xfId="10130"/>
    <cellStyle name="Calculation 2 18 2" xfId="26303"/>
    <cellStyle name="Calculation 2 19" xfId="34340"/>
    <cellStyle name="Calculation 2 2" xfId="155"/>
    <cellStyle name="Calculation 2 2 10" xfId="2652"/>
    <cellStyle name="Calculation 2 2 10 2" xfId="5039"/>
    <cellStyle name="Calculation 2 2 10 2 2" xfId="13545"/>
    <cellStyle name="Calculation 2 2 10 2 2 2" xfId="29642"/>
    <cellStyle name="Calculation 2 2 10 2 3" xfId="21275"/>
    <cellStyle name="Calculation 2 2 10 2 4" xfId="34386"/>
    <cellStyle name="Calculation 2 2 10 2 5" xfId="37154"/>
    <cellStyle name="Calculation 2 2 10 3" xfId="7395"/>
    <cellStyle name="Calculation 2 2 10 3 2" xfId="15537"/>
    <cellStyle name="Calculation 2 2 10 3 2 2" xfId="31610"/>
    <cellStyle name="Calculation 2 2 10 3 3" xfId="23576"/>
    <cellStyle name="Calculation 2 2 10 4" xfId="11218"/>
    <cellStyle name="Calculation 2 2 10 4 2" xfId="27341"/>
    <cellStyle name="Calculation 2 2 10 5" xfId="18974"/>
    <cellStyle name="Calculation 2 2 10 6" xfId="34385"/>
    <cellStyle name="Calculation 2 2 10 7" xfId="37153"/>
    <cellStyle name="Calculation 2 2 11" xfId="3959"/>
    <cellStyle name="Calculation 2 2 11 2" xfId="8665"/>
    <cellStyle name="Calculation 2 2 11 2 2" xfId="16805"/>
    <cellStyle name="Calculation 2 2 11 2 2 2" xfId="32878"/>
    <cellStyle name="Calculation 2 2 11 2 3" xfId="24844"/>
    <cellStyle name="Calculation 2 2 11 3" xfId="12490"/>
    <cellStyle name="Calculation 2 2 11 3 2" xfId="28609"/>
    <cellStyle name="Calculation 2 2 11 4" xfId="20242"/>
    <cellStyle name="Calculation 2 2 11 5" xfId="34387"/>
    <cellStyle name="Calculation 2 2 11 6" xfId="37155"/>
    <cellStyle name="Calculation 2 2 12" xfId="6315"/>
    <cellStyle name="Calculation 2 2 12 2" xfId="22543"/>
    <cellStyle name="Calculation 2 2 13" xfId="10138"/>
    <cellStyle name="Calculation 2 2 13 2" xfId="26308"/>
    <cellStyle name="Calculation 2 2 14" xfId="34384"/>
    <cellStyle name="Calculation 2 2 15" xfId="37152"/>
    <cellStyle name="Calculation 2 2 2" xfId="371"/>
    <cellStyle name="Calculation 2 2 2 10" xfId="6326"/>
    <cellStyle name="Calculation 2 2 2 10 2" xfId="22550"/>
    <cellStyle name="Calculation 2 2 2 11" xfId="10149"/>
    <cellStyle name="Calculation 2 2 2 11 2" xfId="26315"/>
    <cellStyle name="Calculation 2 2 2 12" xfId="34388"/>
    <cellStyle name="Calculation 2 2 2 13" xfId="37156"/>
    <cellStyle name="Calculation 2 2 2 2" xfId="1569"/>
    <cellStyle name="Calculation 2 2 2 2 10" xfId="34389"/>
    <cellStyle name="Calculation 2 2 2 2 11" xfId="37157"/>
    <cellStyle name="Calculation 2 2 2 2 2" xfId="1996"/>
    <cellStyle name="Calculation 2 2 2 2 2 2" xfId="3084"/>
    <cellStyle name="Calculation 2 2 2 2 2 2 2" xfId="5449"/>
    <cellStyle name="Calculation 2 2 2 2 2 2 2 2" xfId="9871"/>
    <cellStyle name="Calculation 2 2 2 2 2 2 2 2 2" xfId="18011"/>
    <cellStyle name="Calculation 2 2 2 2 2 2 2 2 2 2" xfId="34084"/>
    <cellStyle name="Calculation 2 2 2 2 2 2 2 2 3" xfId="26050"/>
    <cellStyle name="Calculation 2 2 2 2 2 2 2 3" xfId="13955"/>
    <cellStyle name="Calculation 2 2 2 2 2 2 2 3 2" xfId="30052"/>
    <cellStyle name="Calculation 2 2 2 2 2 2 2 4" xfId="21685"/>
    <cellStyle name="Calculation 2 2 2 2 2 2 2 5" xfId="34392"/>
    <cellStyle name="Calculation 2 2 2 2 2 2 2 6" xfId="37160"/>
    <cellStyle name="Calculation 2 2 2 2 2 2 3" xfId="7805"/>
    <cellStyle name="Calculation 2 2 2 2 2 2 3 2" xfId="15947"/>
    <cellStyle name="Calculation 2 2 2 2 2 2 3 2 2" xfId="32020"/>
    <cellStyle name="Calculation 2 2 2 2 2 2 3 3" xfId="23986"/>
    <cellStyle name="Calculation 2 2 2 2 2 2 4" xfId="11628"/>
    <cellStyle name="Calculation 2 2 2 2 2 2 4 2" xfId="27751"/>
    <cellStyle name="Calculation 2 2 2 2 2 2 5" xfId="19384"/>
    <cellStyle name="Calculation 2 2 2 2 2 2 6" xfId="34391"/>
    <cellStyle name="Calculation 2 2 2 2 2 2 7" xfId="37159"/>
    <cellStyle name="Calculation 2 2 2 2 2 3" xfId="3535"/>
    <cellStyle name="Calculation 2 2 2 2 2 3 2" xfId="5893"/>
    <cellStyle name="Calculation 2 2 2 2 2 3 2 2" xfId="14399"/>
    <cellStyle name="Calculation 2 2 2 2 2 3 2 2 2" xfId="30496"/>
    <cellStyle name="Calculation 2 2 2 2 2 3 2 3" xfId="22129"/>
    <cellStyle name="Calculation 2 2 2 2 2 3 2 4" xfId="34394"/>
    <cellStyle name="Calculation 2 2 2 2 2 3 2 5" xfId="37162"/>
    <cellStyle name="Calculation 2 2 2 2 2 3 3" xfId="8249"/>
    <cellStyle name="Calculation 2 2 2 2 2 3 3 2" xfId="16391"/>
    <cellStyle name="Calculation 2 2 2 2 2 3 3 2 2" xfId="32464"/>
    <cellStyle name="Calculation 2 2 2 2 2 3 3 3" xfId="24430"/>
    <cellStyle name="Calculation 2 2 2 2 2 3 4" xfId="12072"/>
    <cellStyle name="Calculation 2 2 2 2 2 3 4 2" xfId="28195"/>
    <cellStyle name="Calculation 2 2 2 2 2 3 5" xfId="19828"/>
    <cellStyle name="Calculation 2 2 2 2 2 3 6" xfId="34393"/>
    <cellStyle name="Calculation 2 2 2 2 2 3 7" xfId="37161"/>
    <cellStyle name="Calculation 2 2 2 2 2 4" xfId="4427"/>
    <cellStyle name="Calculation 2 2 2 2 2 4 2" xfId="9088"/>
    <cellStyle name="Calculation 2 2 2 2 2 4 2 2" xfId="17228"/>
    <cellStyle name="Calculation 2 2 2 2 2 4 2 2 2" xfId="33301"/>
    <cellStyle name="Calculation 2 2 2 2 2 4 2 3" xfId="25267"/>
    <cellStyle name="Calculation 2 2 2 2 2 4 3" xfId="12935"/>
    <cellStyle name="Calculation 2 2 2 2 2 4 3 2" xfId="29032"/>
    <cellStyle name="Calculation 2 2 2 2 2 4 4" xfId="20665"/>
    <cellStyle name="Calculation 2 2 2 2 2 4 5" xfId="34395"/>
    <cellStyle name="Calculation 2 2 2 2 2 4 6" xfId="37163"/>
    <cellStyle name="Calculation 2 2 2 2 2 5" xfId="6783"/>
    <cellStyle name="Calculation 2 2 2 2 2 5 2" xfId="14986"/>
    <cellStyle name="Calculation 2 2 2 2 2 5 2 2" xfId="31059"/>
    <cellStyle name="Calculation 2 2 2 2 2 5 3" xfId="22966"/>
    <cellStyle name="Calculation 2 2 2 2 2 6" xfId="10606"/>
    <cellStyle name="Calculation 2 2 2 2 2 6 2" xfId="26731"/>
    <cellStyle name="Calculation 2 2 2 2 2 7" xfId="18423"/>
    <cellStyle name="Calculation 2 2 2 2 2 8" xfId="34390"/>
    <cellStyle name="Calculation 2 2 2 2 2 9" xfId="37158"/>
    <cellStyle name="Calculation 2 2 2 2 3" xfId="2161"/>
    <cellStyle name="Calculation 2 2 2 2 3 2" xfId="3240"/>
    <cellStyle name="Calculation 2 2 2 2 3 2 2" xfId="5603"/>
    <cellStyle name="Calculation 2 2 2 2 3 2 2 2" xfId="10023"/>
    <cellStyle name="Calculation 2 2 2 2 3 2 2 2 2" xfId="18163"/>
    <cellStyle name="Calculation 2 2 2 2 3 2 2 2 2 2" xfId="34236"/>
    <cellStyle name="Calculation 2 2 2 2 3 2 2 2 3" xfId="26202"/>
    <cellStyle name="Calculation 2 2 2 2 3 2 2 3" xfId="14109"/>
    <cellStyle name="Calculation 2 2 2 2 3 2 2 3 2" xfId="30206"/>
    <cellStyle name="Calculation 2 2 2 2 3 2 2 4" xfId="21839"/>
    <cellStyle name="Calculation 2 2 2 2 3 2 2 5" xfId="34398"/>
    <cellStyle name="Calculation 2 2 2 2 3 2 2 6" xfId="37166"/>
    <cellStyle name="Calculation 2 2 2 2 3 2 3" xfId="7959"/>
    <cellStyle name="Calculation 2 2 2 2 3 2 3 2" xfId="16101"/>
    <cellStyle name="Calculation 2 2 2 2 3 2 3 2 2" xfId="32174"/>
    <cellStyle name="Calculation 2 2 2 2 3 2 3 3" xfId="24140"/>
    <cellStyle name="Calculation 2 2 2 2 3 2 4" xfId="11782"/>
    <cellStyle name="Calculation 2 2 2 2 3 2 4 2" xfId="27905"/>
    <cellStyle name="Calculation 2 2 2 2 3 2 5" xfId="19538"/>
    <cellStyle name="Calculation 2 2 2 2 3 2 6" xfId="34397"/>
    <cellStyle name="Calculation 2 2 2 2 3 2 7" xfId="37165"/>
    <cellStyle name="Calculation 2 2 2 2 3 3" xfId="3691"/>
    <cellStyle name="Calculation 2 2 2 2 3 3 2" xfId="6049"/>
    <cellStyle name="Calculation 2 2 2 2 3 3 2 2" xfId="14555"/>
    <cellStyle name="Calculation 2 2 2 2 3 3 2 2 2" xfId="30652"/>
    <cellStyle name="Calculation 2 2 2 2 3 3 2 3" xfId="22285"/>
    <cellStyle name="Calculation 2 2 2 2 3 3 2 4" xfId="34400"/>
    <cellStyle name="Calculation 2 2 2 2 3 3 2 5" xfId="37168"/>
    <cellStyle name="Calculation 2 2 2 2 3 3 3" xfId="8405"/>
    <cellStyle name="Calculation 2 2 2 2 3 3 3 2" xfId="16547"/>
    <cellStyle name="Calculation 2 2 2 2 3 3 3 2 2" xfId="32620"/>
    <cellStyle name="Calculation 2 2 2 2 3 3 3 3" xfId="24586"/>
    <cellStyle name="Calculation 2 2 2 2 3 3 4" xfId="12228"/>
    <cellStyle name="Calculation 2 2 2 2 3 3 4 2" xfId="28351"/>
    <cellStyle name="Calculation 2 2 2 2 3 3 5" xfId="19984"/>
    <cellStyle name="Calculation 2 2 2 2 3 3 6" xfId="34399"/>
    <cellStyle name="Calculation 2 2 2 2 3 3 7" xfId="37167"/>
    <cellStyle name="Calculation 2 2 2 2 3 4" xfId="4583"/>
    <cellStyle name="Calculation 2 2 2 2 3 4 2" xfId="9244"/>
    <cellStyle name="Calculation 2 2 2 2 3 4 2 2" xfId="17384"/>
    <cellStyle name="Calculation 2 2 2 2 3 4 2 2 2" xfId="33457"/>
    <cellStyle name="Calculation 2 2 2 2 3 4 2 3" xfId="25423"/>
    <cellStyle name="Calculation 2 2 2 2 3 4 3" xfId="13091"/>
    <cellStyle name="Calculation 2 2 2 2 3 4 3 2" xfId="29188"/>
    <cellStyle name="Calculation 2 2 2 2 3 4 4" xfId="20821"/>
    <cellStyle name="Calculation 2 2 2 2 3 4 5" xfId="34401"/>
    <cellStyle name="Calculation 2 2 2 2 3 4 6" xfId="37169"/>
    <cellStyle name="Calculation 2 2 2 2 3 5" xfId="6939"/>
    <cellStyle name="Calculation 2 2 2 2 3 5 2" xfId="15083"/>
    <cellStyle name="Calculation 2 2 2 2 3 5 2 2" xfId="31156"/>
    <cellStyle name="Calculation 2 2 2 2 3 5 3" xfId="23122"/>
    <cellStyle name="Calculation 2 2 2 2 3 6" xfId="10762"/>
    <cellStyle name="Calculation 2 2 2 2 3 6 2" xfId="26887"/>
    <cellStyle name="Calculation 2 2 2 2 3 7" xfId="18520"/>
    <cellStyle name="Calculation 2 2 2 2 3 8" xfId="34396"/>
    <cellStyle name="Calculation 2 2 2 2 3 9" xfId="37164"/>
    <cellStyle name="Calculation 2 2 2 2 4" xfId="2321"/>
    <cellStyle name="Calculation 2 2 2 2 4 2" xfId="3843"/>
    <cellStyle name="Calculation 2 2 2 2 4 2 2" xfId="6201"/>
    <cellStyle name="Calculation 2 2 2 2 4 2 2 2" xfId="14707"/>
    <cellStyle name="Calculation 2 2 2 2 4 2 2 2 2" xfId="30804"/>
    <cellStyle name="Calculation 2 2 2 2 4 2 2 3" xfId="22437"/>
    <cellStyle name="Calculation 2 2 2 2 4 2 2 4" xfId="34404"/>
    <cellStyle name="Calculation 2 2 2 2 4 2 2 5" xfId="37172"/>
    <cellStyle name="Calculation 2 2 2 2 4 2 3" xfId="8557"/>
    <cellStyle name="Calculation 2 2 2 2 4 2 3 2" xfId="16699"/>
    <cellStyle name="Calculation 2 2 2 2 4 2 3 2 2" xfId="32772"/>
    <cellStyle name="Calculation 2 2 2 2 4 2 3 3" xfId="24738"/>
    <cellStyle name="Calculation 2 2 2 2 4 2 4" xfId="12380"/>
    <cellStyle name="Calculation 2 2 2 2 4 2 4 2" xfId="28503"/>
    <cellStyle name="Calculation 2 2 2 2 4 2 5" xfId="20136"/>
    <cellStyle name="Calculation 2 2 2 2 4 2 6" xfId="34403"/>
    <cellStyle name="Calculation 2 2 2 2 4 2 7" xfId="37171"/>
    <cellStyle name="Calculation 2 2 2 2 4 3" xfId="4735"/>
    <cellStyle name="Calculation 2 2 2 2 4 3 2" xfId="9396"/>
    <cellStyle name="Calculation 2 2 2 2 4 3 2 2" xfId="17536"/>
    <cellStyle name="Calculation 2 2 2 2 4 3 2 2 2" xfId="33609"/>
    <cellStyle name="Calculation 2 2 2 2 4 3 2 3" xfId="25575"/>
    <cellStyle name="Calculation 2 2 2 2 4 3 3" xfId="13243"/>
    <cellStyle name="Calculation 2 2 2 2 4 3 3 2" xfId="29340"/>
    <cellStyle name="Calculation 2 2 2 2 4 3 4" xfId="20973"/>
    <cellStyle name="Calculation 2 2 2 2 4 3 5" xfId="34405"/>
    <cellStyle name="Calculation 2 2 2 2 4 3 6" xfId="37173"/>
    <cellStyle name="Calculation 2 2 2 2 4 4" xfId="7091"/>
    <cellStyle name="Calculation 2 2 2 2 4 4 2" xfId="15235"/>
    <cellStyle name="Calculation 2 2 2 2 4 4 2 2" xfId="31308"/>
    <cellStyle name="Calculation 2 2 2 2 4 4 3" xfId="23274"/>
    <cellStyle name="Calculation 2 2 2 2 4 5" xfId="10914"/>
    <cellStyle name="Calculation 2 2 2 2 4 5 2" xfId="27039"/>
    <cellStyle name="Calculation 2 2 2 2 4 6" xfId="18672"/>
    <cellStyle name="Calculation 2 2 2 2 4 7" xfId="34402"/>
    <cellStyle name="Calculation 2 2 2 2 4 8" xfId="37170"/>
    <cellStyle name="Calculation 2 2 2 2 5" xfId="2804"/>
    <cellStyle name="Calculation 2 2 2 2 5 2" xfId="5174"/>
    <cellStyle name="Calculation 2 2 2 2 5 2 2" xfId="9606"/>
    <cellStyle name="Calculation 2 2 2 2 5 2 2 2" xfId="17746"/>
    <cellStyle name="Calculation 2 2 2 2 5 2 2 2 2" xfId="33819"/>
    <cellStyle name="Calculation 2 2 2 2 5 2 2 3" xfId="25785"/>
    <cellStyle name="Calculation 2 2 2 2 5 2 3" xfId="13680"/>
    <cellStyle name="Calculation 2 2 2 2 5 2 3 2" xfId="29777"/>
    <cellStyle name="Calculation 2 2 2 2 5 2 4" xfId="21410"/>
    <cellStyle name="Calculation 2 2 2 2 5 2 5" xfId="34407"/>
    <cellStyle name="Calculation 2 2 2 2 5 2 6" xfId="37175"/>
    <cellStyle name="Calculation 2 2 2 2 5 3" xfId="7530"/>
    <cellStyle name="Calculation 2 2 2 2 5 3 2" xfId="15672"/>
    <cellStyle name="Calculation 2 2 2 2 5 3 2 2" xfId="31745"/>
    <cellStyle name="Calculation 2 2 2 2 5 3 3" xfId="23711"/>
    <cellStyle name="Calculation 2 2 2 2 5 4" xfId="11353"/>
    <cellStyle name="Calculation 2 2 2 2 5 4 2" xfId="27476"/>
    <cellStyle name="Calculation 2 2 2 2 5 5" xfId="19109"/>
    <cellStyle name="Calculation 2 2 2 2 5 6" xfId="34406"/>
    <cellStyle name="Calculation 2 2 2 2 5 7" xfId="37174"/>
    <cellStyle name="Calculation 2 2 2 2 6" xfId="2550"/>
    <cellStyle name="Calculation 2 2 2 2 6 2" xfId="4955"/>
    <cellStyle name="Calculation 2 2 2 2 6 2 2" xfId="13461"/>
    <cellStyle name="Calculation 2 2 2 2 6 2 2 2" xfId="29558"/>
    <cellStyle name="Calculation 2 2 2 2 6 2 3" xfId="21191"/>
    <cellStyle name="Calculation 2 2 2 2 6 2 4" xfId="34409"/>
    <cellStyle name="Calculation 2 2 2 2 6 2 5" xfId="37177"/>
    <cellStyle name="Calculation 2 2 2 2 6 3" xfId="7311"/>
    <cellStyle name="Calculation 2 2 2 2 6 3 2" xfId="15453"/>
    <cellStyle name="Calculation 2 2 2 2 6 3 2 2" xfId="31526"/>
    <cellStyle name="Calculation 2 2 2 2 6 3 3" xfId="23492"/>
    <cellStyle name="Calculation 2 2 2 2 6 4" xfId="11134"/>
    <cellStyle name="Calculation 2 2 2 2 6 4 2" xfId="27257"/>
    <cellStyle name="Calculation 2 2 2 2 6 5" xfId="18890"/>
    <cellStyle name="Calculation 2 2 2 2 6 6" xfId="34408"/>
    <cellStyle name="Calculation 2 2 2 2 6 7" xfId="37176"/>
    <cellStyle name="Calculation 2 2 2 2 7" xfId="4108"/>
    <cellStyle name="Calculation 2 2 2 2 7 2" xfId="8769"/>
    <cellStyle name="Calculation 2 2 2 2 7 2 2" xfId="16909"/>
    <cellStyle name="Calculation 2 2 2 2 7 2 2 2" xfId="32982"/>
    <cellStyle name="Calculation 2 2 2 2 7 2 3" xfId="24948"/>
    <cellStyle name="Calculation 2 2 2 2 7 3" xfId="12616"/>
    <cellStyle name="Calculation 2 2 2 2 7 3 2" xfId="28713"/>
    <cellStyle name="Calculation 2 2 2 2 7 4" xfId="20346"/>
    <cellStyle name="Calculation 2 2 2 2 7 5" xfId="34410"/>
    <cellStyle name="Calculation 2 2 2 2 7 6" xfId="37178"/>
    <cellStyle name="Calculation 2 2 2 2 8" xfId="6464"/>
    <cellStyle name="Calculation 2 2 2 2 8 2" xfId="22647"/>
    <cellStyle name="Calculation 2 2 2 2 9" xfId="10287"/>
    <cellStyle name="Calculation 2 2 2 2 9 2" xfId="26412"/>
    <cellStyle name="Calculation 2 2 2 3" xfId="1528"/>
    <cellStyle name="Calculation 2 2 2 3 10" xfId="34411"/>
    <cellStyle name="Calculation 2 2 2 3 11" xfId="37179"/>
    <cellStyle name="Calculation 2 2 2 3 2" xfId="1963"/>
    <cellStyle name="Calculation 2 2 2 3 2 2" xfId="3051"/>
    <cellStyle name="Calculation 2 2 2 3 2 2 2" xfId="5416"/>
    <cellStyle name="Calculation 2 2 2 3 2 2 2 2" xfId="9838"/>
    <cellStyle name="Calculation 2 2 2 3 2 2 2 2 2" xfId="17978"/>
    <cellStyle name="Calculation 2 2 2 3 2 2 2 2 2 2" xfId="34051"/>
    <cellStyle name="Calculation 2 2 2 3 2 2 2 2 3" xfId="26017"/>
    <cellStyle name="Calculation 2 2 2 3 2 2 2 3" xfId="13922"/>
    <cellStyle name="Calculation 2 2 2 3 2 2 2 3 2" xfId="30019"/>
    <cellStyle name="Calculation 2 2 2 3 2 2 2 4" xfId="21652"/>
    <cellStyle name="Calculation 2 2 2 3 2 2 2 5" xfId="34414"/>
    <cellStyle name="Calculation 2 2 2 3 2 2 2 6" xfId="37182"/>
    <cellStyle name="Calculation 2 2 2 3 2 2 3" xfId="7772"/>
    <cellStyle name="Calculation 2 2 2 3 2 2 3 2" xfId="15914"/>
    <cellStyle name="Calculation 2 2 2 3 2 2 3 2 2" xfId="31987"/>
    <cellStyle name="Calculation 2 2 2 3 2 2 3 3" xfId="23953"/>
    <cellStyle name="Calculation 2 2 2 3 2 2 4" xfId="11595"/>
    <cellStyle name="Calculation 2 2 2 3 2 2 4 2" xfId="27718"/>
    <cellStyle name="Calculation 2 2 2 3 2 2 5" xfId="19351"/>
    <cellStyle name="Calculation 2 2 2 3 2 2 6" xfId="34413"/>
    <cellStyle name="Calculation 2 2 2 3 2 2 7" xfId="37181"/>
    <cellStyle name="Calculation 2 2 2 3 2 3" xfId="3502"/>
    <cellStyle name="Calculation 2 2 2 3 2 3 2" xfId="5860"/>
    <cellStyle name="Calculation 2 2 2 3 2 3 2 2" xfId="14366"/>
    <cellStyle name="Calculation 2 2 2 3 2 3 2 2 2" xfId="30463"/>
    <cellStyle name="Calculation 2 2 2 3 2 3 2 3" xfId="22096"/>
    <cellStyle name="Calculation 2 2 2 3 2 3 2 4" xfId="34416"/>
    <cellStyle name="Calculation 2 2 2 3 2 3 2 5" xfId="37184"/>
    <cellStyle name="Calculation 2 2 2 3 2 3 3" xfId="8216"/>
    <cellStyle name="Calculation 2 2 2 3 2 3 3 2" xfId="16358"/>
    <cellStyle name="Calculation 2 2 2 3 2 3 3 2 2" xfId="32431"/>
    <cellStyle name="Calculation 2 2 2 3 2 3 3 3" xfId="24397"/>
    <cellStyle name="Calculation 2 2 2 3 2 3 4" xfId="12039"/>
    <cellStyle name="Calculation 2 2 2 3 2 3 4 2" xfId="28162"/>
    <cellStyle name="Calculation 2 2 2 3 2 3 5" xfId="19795"/>
    <cellStyle name="Calculation 2 2 2 3 2 3 6" xfId="34415"/>
    <cellStyle name="Calculation 2 2 2 3 2 3 7" xfId="37183"/>
    <cellStyle name="Calculation 2 2 2 3 2 4" xfId="4394"/>
    <cellStyle name="Calculation 2 2 2 3 2 4 2" xfId="9055"/>
    <cellStyle name="Calculation 2 2 2 3 2 4 2 2" xfId="17195"/>
    <cellStyle name="Calculation 2 2 2 3 2 4 2 2 2" xfId="33268"/>
    <cellStyle name="Calculation 2 2 2 3 2 4 2 3" xfId="25234"/>
    <cellStyle name="Calculation 2 2 2 3 2 4 3" xfId="12902"/>
    <cellStyle name="Calculation 2 2 2 3 2 4 3 2" xfId="28999"/>
    <cellStyle name="Calculation 2 2 2 3 2 4 4" xfId="20632"/>
    <cellStyle name="Calculation 2 2 2 3 2 4 5" xfId="34417"/>
    <cellStyle name="Calculation 2 2 2 3 2 4 6" xfId="37185"/>
    <cellStyle name="Calculation 2 2 2 3 2 5" xfId="6750"/>
    <cellStyle name="Calculation 2 2 2 3 2 5 2" xfId="14976"/>
    <cellStyle name="Calculation 2 2 2 3 2 5 2 2" xfId="31049"/>
    <cellStyle name="Calculation 2 2 2 3 2 5 3" xfId="22933"/>
    <cellStyle name="Calculation 2 2 2 3 2 6" xfId="10573"/>
    <cellStyle name="Calculation 2 2 2 3 2 6 2" xfId="26698"/>
    <cellStyle name="Calculation 2 2 2 3 2 7" xfId="18413"/>
    <cellStyle name="Calculation 2 2 2 3 2 8" xfId="34412"/>
    <cellStyle name="Calculation 2 2 2 3 2 9" xfId="37180"/>
    <cellStyle name="Calculation 2 2 2 3 3" xfId="2128"/>
    <cellStyle name="Calculation 2 2 2 3 3 2" xfId="3207"/>
    <cellStyle name="Calculation 2 2 2 3 3 2 2" xfId="5570"/>
    <cellStyle name="Calculation 2 2 2 3 3 2 2 2" xfId="9990"/>
    <cellStyle name="Calculation 2 2 2 3 3 2 2 2 2" xfId="18130"/>
    <cellStyle name="Calculation 2 2 2 3 3 2 2 2 2 2" xfId="34203"/>
    <cellStyle name="Calculation 2 2 2 3 3 2 2 2 3" xfId="26169"/>
    <cellStyle name="Calculation 2 2 2 3 3 2 2 3" xfId="14076"/>
    <cellStyle name="Calculation 2 2 2 3 3 2 2 3 2" xfId="30173"/>
    <cellStyle name="Calculation 2 2 2 3 3 2 2 4" xfId="21806"/>
    <cellStyle name="Calculation 2 2 2 3 3 2 2 5" xfId="34420"/>
    <cellStyle name="Calculation 2 2 2 3 3 2 2 6" xfId="37188"/>
    <cellStyle name="Calculation 2 2 2 3 3 2 3" xfId="7926"/>
    <cellStyle name="Calculation 2 2 2 3 3 2 3 2" xfId="16068"/>
    <cellStyle name="Calculation 2 2 2 3 3 2 3 2 2" xfId="32141"/>
    <cellStyle name="Calculation 2 2 2 3 3 2 3 3" xfId="24107"/>
    <cellStyle name="Calculation 2 2 2 3 3 2 4" xfId="11749"/>
    <cellStyle name="Calculation 2 2 2 3 3 2 4 2" xfId="27872"/>
    <cellStyle name="Calculation 2 2 2 3 3 2 5" xfId="19505"/>
    <cellStyle name="Calculation 2 2 2 3 3 2 6" xfId="34419"/>
    <cellStyle name="Calculation 2 2 2 3 3 2 7" xfId="37187"/>
    <cellStyle name="Calculation 2 2 2 3 3 3" xfId="3658"/>
    <cellStyle name="Calculation 2 2 2 3 3 3 2" xfId="6016"/>
    <cellStyle name="Calculation 2 2 2 3 3 3 2 2" xfId="14522"/>
    <cellStyle name="Calculation 2 2 2 3 3 3 2 2 2" xfId="30619"/>
    <cellStyle name="Calculation 2 2 2 3 3 3 2 3" xfId="22252"/>
    <cellStyle name="Calculation 2 2 2 3 3 3 2 4" xfId="34422"/>
    <cellStyle name="Calculation 2 2 2 3 3 3 2 5" xfId="37190"/>
    <cellStyle name="Calculation 2 2 2 3 3 3 3" xfId="8372"/>
    <cellStyle name="Calculation 2 2 2 3 3 3 3 2" xfId="16514"/>
    <cellStyle name="Calculation 2 2 2 3 3 3 3 2 2" xfId="32587"/>
    <cellStyle name="Calculation 2 2 2 3 3 3 3 3" xfId="24553"/>
    <cellStyle name="Calculation 2 2 2 3 3 3 4" xfId="12195"/>
    <cellStyle name="Calculation 2 2 2 3 3 3 4 2" xfId="28318"/>
    <cellStyle name="Calculation 2 2 2 3 3 3 5" xfId="19951"/>
    <cellStyle name="Calculation 2 2 2 3 3 3 6" xfId="34421"/>
    <cellStyle name="Calculation 2 2 2 3 3 3 7" xfId="37189"/>
    <cellStyle name="Calculation 2 2 2 3 3 4" xfId="4550"/>
    <cellStyle name="Calculation 2 2 2 3 3 4 2" xfId="9211"/>
    <cellStyle name="Calculation 2 2 2 3 3 4 2 2" xfId="17351"/>
    <cellStyle name="Calculation 2 2 2 3 3 4 2 2 2" xfId="33424"/>
    <cellStyle name="Calculation 2 2 2 3 3 4 2 3" xfId="25390"/>
    <cellStyle name="Calculation 2 2 2 3 3 4 3" xfId="13058"/>
    <cellStyle name="Calculation 2 2 2 3 3 4 3 2" xfId="29155"/>
    <cellStyle name="Calculation 2 2 2 3 3 4 4" xfId="20788"/>
    <cellStyle name="Calculation 2 2 2 3 3 4 5" xfId="34423"/>
    <cellStyle name="Calculation 2 2 2 3 3 4 6" xfId="37191"/>
    <cellStyle name="Calculation 2 2 2 3 3 5" xfId="6906"/>
    <cellStyle name="Calculation 2 2 2 3 3 5 2" xfId="15050"/>
    <cellStyle name="Calculation 2 2 2 3 3 5 2 2" xfId="31123"/>
    <cellStyle name="Calculation 2 2 2 3 3 5 3" xfId="23089"/>
    <cellStyle name="Calculation 2 2 2 3 3 6" xfId="10729"/>
    <cellStyle name="Calculation 2 2 2 3 3 6 2" xfId="26854"/>
    <cellStyle name="Calculation 2 2 2 3 3 7" xfId="18487"/>
    <cellStyle name="Calculation 2 2 2 3 3 8" xfId="34418"/>
    <cellStyle name="Calculation 2 2 2 3 3 9" xfId="37186"/>
    <cellStyle name="Calculation 2 2 2 3 4" xfId="2288"/>
    <cellStyle name="Calculation 2 2 2 3 4 2" xfId="3810"/>
    <cellStyle name="Calculation 2 2 2 3 4 2 2" xfId="6168"/>
    <cellStyle name="Calculation 2 2 2 3 4 2 2 2" xfId="14674"/>
    <cellStyle name="Calculation 2 2 2 3 4 2 2 2 2" xfId="30771"/>
    <cellStyle name="Calculation 2 2 2 3 4 2 2 3" xfId="22404"/>
    <cellStyle name="Calculation 2 2 2 3 4 2 2 4" xfId="34426"/>
    <cellStyle name="Calculation 2 2 2 3 4 2 2 5" xfId="37194"/>
    <cellStyle name="Calculation 2 2 2 3 4 2 3" xfId="8524"/>
    <cellStyle name="Calculation 2 2 2 3 4 2 3 2" xfId="16666"/>
    <cellStyle name="Calculation 2 2 2 3 4 2 3 2 2" xfId="32739"/>
    <cellStyle name="Calculation 2 2 2 3 4 2 3 3" xfId="24705"/>
    <cellStyle name="Calculation 2 2 2 3 4 2 4" xfId="12347"/>
    <cellStyle name="Calculation 2 2 2 3 4 2 4 2" xfId="28470"/>
    <cellStyle name="Calculation 2 2 2 3 4 2 5" xfId="20103"/>
    <cellStyle name="Calculation 2 2 2 3 4 2 6" xfId="34425"/>
    <cellStyle name="Calculation 2 2 2 3 4 2 7" xfId="37193"/>
    <cellStyle name="Calculation 2 2 2 3 4 3" xfId="4702"/>
    <cellStyle name="Calculation 2 2 2 3 4 3 2" xfId="9363"/>
    <cellStyle name="Calculation 2 2 2 3 4 3 2 2" xfId="17503"/>
    <cellStyle name="Calculation 2 2 2 3 4 3 2 2 2" xfId="33576"/>
    <cellStyle name="Calculation 2 2 2 3 4 3 2 3" xfId="25542"/>
    <cellStyle name="Calculation 2 2 2 3 4 3 3" xfId="13210"/>
    <cellStyle name="Calculation 2 2 2 3 4 3 3 2" xfId="29307"/>
    <cellStyle name="Calculation 2 2 2 3 4 3 4" xfId="20940"/>
    <cellStyle name="Calculation 2 2 2 3 4 3 5" xfId="34427"/>
    <cellStyle name="Calculation 2 2 2 3 4 3 6" xfId="37195"/>
    <cellStyle name="Calculation 2 2 2 3 4 4" xfId="7058"/>
    <cellStyle name="Calculation 2 2 2 3 4 4 2" xfId="15202"/>
    <cellStyle name="Calculation 2 2 2 3 4 4 2 2" xfId="31275"/>
    <cellStyle name="Calculation 2 2 2 3 4 4 3" xfId="23241"/>
    <cellStyle name="Calculation 2 2 2 3 4 5" xfId="10881"/>
    <cellStyle name="Calculation 2 2 2 3 4 5 2" xfId="27006"/>
    <cellStyle name="Calculation 2 2 2 3 4 6" xfId="18639"/>
    <cellStyle name="Calculation 2 2 2 3 4 7" xfId="34424"/>
    <cellStyle name="Calculation 2 2 2 3 4 8" xfId="37192"/>
    <cellStyle name="Calculation 2 2 2 3 5" xfId="2769"/>
    <cellStyle name="Calculation 2 2 2 3 5 2" xfId="5140"/>
    <cellStyle name="Calculation 2 2 2 3 5 2 2" xfId="9573"/>
    <cellStyle name="Calculation 2 2 2 3 5 2 2 2" xfId="17713"/>
    <cellStyle name="Calculation 2 2 2 3 5 2 2 2 2" xfId="33786"/>
    <cellStyle name="Calculation 2 2 2 3 5 2 2 3" xfId="25752"/>
    <cellStyle name="Calculation 2 2 2 3 5 2 3" xfId="13646"/>
    <cellStyle name="Calculation 2 2 2 3 5 2 3 2" xfId="29743"/>
    <cellStyle name="Calculation 2 2 2 3 5 2 4" xfId="21376"/>
    <cellStyle name="Calculation 2 2 2 3 5 2 5" xfId="34429"/>
    <cellStyle name="Calculation 2 2 2 3 5 2 6" xfId="37197"/>
    <cellStyle name="Calculation 2 2 2 3 5 3" xfId="7496"/>
    <cellStyle name="Calculation 2 2 2 3 5 3 2" xfId="15638"/>
    <cellStyle name="Calculation 2 2 2 3 5 3 2 2" xfId="31711"/>
    <cellStyle name="Calculation 2 2 2 3 5 3 3" xfId="23677"/>
    <cellStyle name="Calculation 2 2 2 3 5 4" xfId="11319"/>
    <cellStyle name="Calculation 2 2 2 3 5 4 2" xfId="27442"/>
    <cellStyle name="Calculation 2 2 2 3 5 5" xfId="19075"/>
    <cellStyle name="Calculation 2 2 2 3 5 6" xfId="34428"/>
    <cellStyle name="Calculation 2 2 2 3 5 7" xfId="37196"/>
    <cellStyle name="Calculation 2 2 2 3 6" xfId="2721"/>
    <cellStyle name="Calculation 2 2 2 3 6 2" xfId="5106"/>
    <cellStyle name="Calculation 2 2 2 3 6 2 2" xfId="13612"/>
    <cellStyle name="Calculation 2 2 2 3 6 2 2 2" xfId="29709"/>
    <cellStyle name="Calculation 2 2 2 3 6 2 3" xfId="21342"/>
    <cellStyle name="Calculation 2 2 2 3 6 2 4" xfId="34431"/>
    <cellStyle name="Calculation 2 2 2 3 6 2 5" xfId="37199"/>
    <cellStyle name="Calculation 2 2 2 3 6 3" xfId="7462"/>
    <cellStyle name="Calculation 2 2 2 3 6 3 2" xfId="15604"/>
    <cellStyle name="Calculation 2 2 2 3 6 3 2 2" xfId="31677"/>
    <cellStyle name="Calculation 2 2 2 3 6 3 3" xfId="23643"/>
    <cellStyle name="Calculation 2 2 2 3 6 4" xfId="11285"/>
    <cellStyle name="Calculation 2 2 2 3 6 4 2" xfId="27408"/>
    <cellStyle name="Calculation 2 2 2 3 6 5" xfId="19041"/>
    <cellStyle name="Calculation 2 2 2 3 6 6" xfId="34430"/>
    <cellStyle name="Calculation 2 2 2 3 6 7" xfId="37198"/>
    <cellStyle name="Calculation 2 2 2 3 7" xfId="4075"/>
    <cellStyle name="Calculation 2 2 2 3 7 2" xfId="8736"/>
    <cellStyle name="Calculation 2 2 2 3 7 2 2" xfId="16876"/>
    <cellStyle name="Calculation 2 2 2 3 7 2 2 2" xfId="32949"/>
    <cellStyle name="Calculation 2 2 2 3 7 2 3" xfId="24915"/>
    <cellStyle name="Calculation 2 2 2 3 7 3" xfId="12583"/>
    <cellStyle name="Calculation 2 2 2 3 7 3 2" xfId="28680"/>
    <cellStyle name="Calculation 2 2 2 3 7 4" xfId="20313"/>
    <cellStyle name="Calculation 2 2 2 3 7 5" xfId="34432"/>
    <cellStyle name="Calculation 2 2 2 3 7 6" xfId="37200"/>
    <cellStyle name="Calculation 2 2 2 3 8" xfId="6431"/>
    <cellStyle name="Calculation 2 2 2 3 8 2" xfId="22614"/>
    <cellStyle name="Calculation 2 2 2 3 9" xfId="10254"/>
    <cellStyle name="Calculation 2 2 2 3 9 2" xfId="26379"/>
    <cellStyle name="Calculation 2 2 2 4" xfId="1778"/>
    <cellStyle name="Calculation 2 2 2 4 2" xfId="2946"/>
    <cellStyle name="Calculation 2 2 2 4 2 2" xfId="5313"/>
    <cellStyle name="Calculation 2 2 2 4 2 2 2" xfId="9739"/>
    <cellStyle name="Calculation 2 2 2 4 2 2 2 2" xfId="17879"/>
    <cellStyle name="Calculation 2 2 2 4 2 2 2 2 2" xfId="33952"/>
    <cellStyle name="Calculation 2 2 2 4 2 2 2 3" xfId="25918"/>
    <cellStyle name="Calculation 2 2 2 4 2 2 3" xfId="13819"/>
    <cellStyle name="Calculation 2 2 2 4 2 2 3 2" xfId="29916"/>
    <cellStyle name="Calculation 2 2 2 4 2 2 4" xfId="21549"/>
    <cellStyle name="Calculation 2 2 2 4 2 2 5" xfId="34435"/>
    <cellStyle name="Calculation 2 2 2 4 2 2 6" xfId="37203"/>
    <cellStyle name="Calculation 2 2 2 4 2 3" xfId="7669"/>
    <cellStyle name="Calculation 2 2 2 4 2 3 2" xfId="15811"/>
    <cellStyle name="Calculation 2 2 2 4 2 3 2 2" xfId="31884"/>
    <cellStyle name="Calculation 2 2 2 4 2 3 3" xfId="23850"/>
    <cellStyle name="Calculation 2 2 2 4 2 4" xfId="11492"/>
    <cellStyle name="Calculation 2 2 2 4 2 4 2" xfId="27615"/>
    <cellStyle name="Calculation 2 2 2 4 2 5" xfId="19248"/>
    <cellStyle name="Calculation 2 2 2 4 2 6" xfId="34434"/>
    <cellStyle name="Calculation 2 2 2 4 2 7" xfId="37202"/>
    <cellStyle name="Calculation 2 2 2 4 3" xfId="3362"/>
    <cellStyle name="Calculation 2 2 2 4 3 2" xfId="5720"/>
    <cellStyle name="Calculation 2 2 2 4 3 2 2" xfId="14226"/>
    <cellStyle name="Calculation 2 2 2 4 3 2 2 2" xfId="30323"/>
    <cellStyle name="Calculation 2 2 2 4 3 2 3" xfId="21956"/>
    <cellStyle name="Calculation 2 2 2 4 3 2 4" xfId="34437"/>
    <cellStyle name="Calculation 2 2 2 4 3 2 5" xfId="37205"/>
    <cellStyle name="Calculation 2 2 2 4 3 3" xfId="8076"/>
    <cellStyle name="Calculation 2 2 2 4 3 3 2" xfId="16218"/>
    <cellStyle name="Calculation 2 2 2 4 3 3 2 2" xfId="32291"/>
    <cellStyle name="Calculation 2 2 2 4 3 3 3" xfId="24257"/>
    <cellStyle name="Calculation 2 2 2 4 3 4" xfId="11899"/>
    <cellStyle name="Calculation 2 2 2 4 3 4 2" xfId="28022"/>
    <cellStyle name="Calculation 2 2 2 4 3 5" xfId="19655"/>
    <cellStyle name="Calculation 2 2 2 4 3 6" xfId="34436"/>
    <cellStyle name="Calculation 2 2 2 4 3 7" xfId="37204"/>
    <cellStyle name="Calculation 2 2 2 4 4" xfId="4254"/>
    <cellStyle name="Calculation 2 2 2 4 4 2" xfId="8915"/>
    <cellStyle name="Calculation 2 2 2 4 4 2 2" xfId="17055"/>
    <cellStyle name="Calculation 2 2 2 4 4 2 2 2" xfId="33128"/>
    <cellStyle name="Calculation 2 2 2 4 4 2 3" xfId="25094"/>
    <cellStyle name="Calculation 2 2 2 4 4 3" xfId="12762"/>
    <cellStyle name="Calculation 2 2 2 4 4 3 2" xfId="28859"/>
    <cellStyle name="Calculation 2 2 2 4 4 4" xfId="20492"/>
    <cellStyle name="Calculation 2 2 2 4 4 5" xfId="34438"/>
    <cellStyle name="Calculation 2 2 2 4 4 6" xfId="37206"/>
    <cellStyle name="Calculation 2 2 2 4 5" xfId="6610"/>
    <cellStyle name="Calculation 2 2 2 4 5 2" xfId="14874"/>
    <cellStyle name="Calculation 2 2 2 4 5 2 2" xfId="30947"/>
    <cellStyle name="Calculation 2 2 2 4 5 3" xfId="22793"/>
    <cellStyle name="Calculation 2 2 2 4 6" xfId="10433"/>
    <cellStyle name="Calculation 2 2 2 4 6 2" xfId="26558"/>
    <cellStyle name="Calculation 2 2 2 4 7" xfId="18311"/>
    <cellStyle name="Calculation 2 2 2 4 8" xfId="34433"/>
    <cellStyle name="Calculation 2 2 2 4 9" xfId="37201"/>
    <cellStyle name="Calculation 2 2 2 5" xfId="1838"/>
    <cellStyle name="Calculation 2 2 2 5 2" xfId="2972"/>
    <cellStyle name="Calculation 2 2 2 5 2 2" xfId="5339"/>
    <cellStyle name="Calculation 2 2 2 5 2 2 2" xfId="9763"/>
    <cellStyle name="Calculation 2 2 2 5 2 2 2 2" xfId="17903"/>
    <cellStyle name="Calculation 2 2 2 5 2 2 2 2 2" xfId="33976"/>
    <cellStyle name="Calculation 2 2 2 5 2 2 2 3" xfId="25942"/>
    <cellStyle name="Calculation 2 2 2 5 2 2 3" xfId="13845"/>
    <cellStyle name="Calculation 2 2 2 5 2 2 3 2" xfId="29942"/>
    <cellStyle name="Calculation 2 2 2 5 2 2 4" xfId="21575"/>
    <cellStyle name="Calculation 2 2 2 5 2 2 5" xfId="34441"/>
    <cellStyle name="Calculation 2 2 2 5 2 2 6" xfId="37209"/>
    <cellStyle name="Calculation 2 2 2 5 2 3" xfId="7695"/>
    <cellStyle name="Calculation 2 2 2 5 2 3 2" xfId="15837"/>
    <cellStyle name="Calculation 2 2 2 5 2 3 2 2" xfId="31910"/>
    <cellStyle name="Calculation 2 2 2 5 2 3 3" xfId="23876"/>
    <cellStyle name="Calculation 2 2 2 5 2 4" xfId="11518"/>
    <cellStyle name="Calculation 2 2 2 5 2 4 2" xfId="27641"/>
    <cellStyle name="Calculation 2 2 2 5 2 5" xfId="19274"/>
    <cellStyle name="Calculation 2 2 2 5 2 6" xfId="34440"/>
    <cellStyle name="Calculation 2 2 2 5 2 7" xfId="37208"/>
    <cellStyle name="Calculation 2 2 2 5 3" xfId="3401"/>
    <cellStyle name="Calculation 2 2 2 5 3 2" xfId="5759"/>
    <cellStyle name="Calculation 2 2 2 5 3 2 2" xfId="14265"/>
    <cellStyle name="Calculation 2 2 2 5 3 2 2 2" xfId="30362"/>
    <cellStyle name="Calculation 2 2 2 5 3 2 3" xfId="21995"/>
    <cellStyle name="Calculation 2 2 2 5 3 2 4" xfId="34443"/>
    <cellStyle name="Calculation 2 2 2 5 3 2 5" xfId="37211"/>
    <cellStyle name="Calculation 2 2 2 5 3 3" xfId="8115"/>
    <cellStyle name="Calculation 2 2 2 5 3 3 2" xfId="16257"/>
    <cellStyle name="Calculation 2 2 2 5 3 3 2 2" xfId="32330"/>
    <cellStyle name="Calculation 2 2 2 5 3 3 3" xfId="24296"/>
    <cellStyle name="Calculation 2 2 2 5 3 4" xfId="11938"/>
    <cellStyle name="Calculation 2 2 2 5 3 4 2" xfId="28061"/>
    <cellStyle name="Calculation 2 2 2 5 3 5" xfId="19694"/>
    <cellStyle name="Calculation 2 2 2 5 3 6" xfId="34442"/>
    <cellStyle name="Calculation 2 2 2 5 3 7" xfId="37210"/>
    <cellStyle name="Calculation 2 2 2 5 4" xfId="4293"/>
    <cellStyle name="Calculation 2 2 2 5 4 2" xfId="8954"/>
    <cellStyle name="Calculation 2 2 2 5 4 2 2" xfId="17094"/>
    <cellStyle name="Calculation 2 2 2 5 4 2 2 2" xfId="33167"/>
    <cellStyle name="Calculation 2 2 2 5 4 2 3" xfId="25133"/>
    <cellStyle name="Calculation 2 2 2 5 4 3" xfId="12801"/>
    <cellStyle name="Calculation 2 2 2 5 4 3 2" xfId="28898"/>
    <cellStyle name="Calculation 2 2 2 5 4 4" xfId="20531"/>
    <cellStyle name="Calculation 2 2 2 5 4 5" xfId="34444"/>
    <cellStyle name="Calculation 2 2 2 5 4 6" xfId="37212"/>
    <cellStyle name="Calculation 2 2 2 5 5" xfId="6649"/>
    <cellStyle name="Calculation 2 2 2 5 5 2" xfId="14913"/>
    <cellStyle name="Calculation 2 2 2 5 5 2 2" xfId="30986"/>
    <cellStyle name="Calculation 2 2 2 5 5 3" xfId="22832"/>
    <cellStyle name="Calculation 2 2 2 5 6" xfId="10472"/>
    <cellStyle name="Calculation 2 2 2 5 6 2" xfId="26597"/>
    <cellStyle name="Calculation 2 2 2 5 7" xfId="18350"/>
    <cellStyle name="Calculation 2 2 2 5 8" xfId="34439"/>
    <cellStyle name="Calculation 2 2 2 5 9" xfId="37207"/>
    <cellStyle name="Calculation 2 2 2 6" xfId="1809"/>
    <cellStyle name="Calculation 2 2 2 6 2" xfId="3383"/>
    <cellStyle name="Calculation 2 2 2 6 2 2" xfId="5741"/>
    <cellStyle name="Calculation 2 2 2 6 2 2 2" xfId="14247"/>
    <cellStyle name="Calculation 2 2 2 6 2 2 2 2" xfId="30344"/>
    <cellStyle name="Calculation 2 2 2 6 2 2 3" xfId="21977"/>
    <cellStyle name="Calculation 2 2 2 6 2 2 4" xfId="34447"/>
    <cellStyle name="Calculation 2 2 2 6 2 2 5" xfId="37215"/>
    <cellStyle name="Calculation 2 2 2 6 2 3" xfId="8097"/>
    <cellStyle name="Calculation 2 2 2 6 2 3 2" xfId="16239"/>
    <cellStyle name="Calculation 2 2 2 6 2 3 2 2" xfId="32312"/>
    <cellStyle name="Calculation 2 2 2 6 2 3 3" xfId="24278"/>
    <cellStyle name="Calculation 2 2 2 6 2 4" xfId="11920"/>
    <cellStyle name="Calculation 2 2 2 6 2 4 2" xfId="28043"/>
    <cellStyle name="Calculation 2 2 2 6 2 5" xfId="19676"/>
    <cellStyle name="Calculation 2 2 2 6 2 6" xfId="34446"/>
    <cellStyle name="Calculation 2 2 2 6 2 7" xfId="37214"/>
    <cellStyle name="Calculation 2 2 2 6 3" xfId="4275"/>
    <cellStyle name="Calculation 2 2 2 6 3 2" xfId="8936"/>
    <cellStyle name="Calculation 2 2 2 6 3 2 2" xfId="17076"/>
    <cellStyle name="Calculation 2 2 2 6 3 2 2 2" xfId="33149"/>
    <cellStyle name="Calculation 2 2 2 6 3 2 3" xfId="25115"/>
    <cellStyle name="Calculation 2 2 2 6 3 3" xfId="12783"/>
    <cellStyle name="Calculation 2 2 2 6 3 3 2" xfId="28880"/>
    <cellStyle name="Calculation 2 2 2 6 3 4" xfId="20513"/>
    <cellStyle name="Calculation 2 2 2 6 3 5" xfId="34448"/>
    <cellStyle name="Calculation 2 2 2 6 3 6" xfId="37216"/>
    <cellStyle name="Calculation 2 2 2 6 4" xfId="6631"/>
    <cellStyle name="Calculation 2 2 2 6 4 2" xfId="14895"/>
    <cellStyle name="Calculation 2 2 2 6 4 2 2" xfId="30968"/>
    <cellStyle name="Calculation 2 2 2 6 4 3" xfId="22814"/>
    <cellStyle name="Calculation 2 2 2 6 5" xfId="10454"/>
    <cellStyle name="Calculation 2 2 2 6 5 2" xfId="26579"/>
    <cellStyle name="Calculation 2 2 2 6 6" xfId="18332"/>
    <cellStyle name="Calculation 2 2 2 6 7" xfId="34445"/>
    <cellStyle name="Calculation 2 2 2 6 8" xfId="37213"/>
    <cellStyle name="Calculation 2 2 2 7" xfId="2591"/>
    <cellStyle name="Calculation 2 2 2 7 2" xfId="4991"/>
    <cellStyle name="Calculation 2 2 2 7 2 2" xfId="9509"/>
    <cellStyle name="Calculation 2 2 2 7 2 2 2" xfId="17649"/>
    <cellStyle name="Calculation 2 2 2 7 2 2 2 2" xfId="33722"/>
    <cellStyle name="Calculation 2 2 2 7 2 2 3" xfId="25688"/>
    <cellStyle name="Calculation 2 2 2 7 2 3" xfId="13497"/>
    <cellStyle name="Calculation 2 2 2 7 2 3 2" xfId="29594"/>
    <cellStyle name="Calculation 2 2 2 7 2 4" xfId="21227"/>
    <cellStyle name="Calculation 2 2 2 7 2 5" xfId="34450"/>
    <cellStyle name="Calculation 2 2 2 7 2 6" xfId="37218"/>
    <cellStyle name="Calculation 2 2 2 7 3" xfId="7347"/>
    <cellStyle name="Calculation 2 2 2 7 3 2" xfId="15489"/>
    <cellStyle name="Calculation 2 2 2 7 3 2 2" xfId="31562"/>
    <cellStyle name="Calculation 2 2 2 7 3 3" xfId="23528"/>
    <cellStyle name="Calculation 2 2 2 7 4" xfId="11170"/>
    <cellStyle name="Calculation 2 2 2 7 4 2" xfId="27293"/>
    <cellStyle name="Calculation 2 2 2 7 5" xfId="18926"/>
    <cellStyle name="Calculation 2 2 2 7 6" xfId="34449"/>
    <cellStyle name="Calculation 2 2 2 7 7" xfId="37217"/>
    <cellStyle name="Calculation 2 2 2 8" xfId="2642"/>
    <cellStyle name="Calculation 2 2 2 8 2" xfId="5033"/>
    <cellStyle name="Calculation 2 2 2 8 2 2" xfId="13539"/>
    <cellStyle name="Calculation 2 2 2 8 2 2 2" xfId="29636"/>
    <cellStyle name="Calculation 2 2 2 8 2 3" xfId="21269"/>
    <cellStyle name="Calculation 2 2 2 8 2 4" xfId="34452"/>
    <cellStyle name="Calculation 2 2 2 8 2 5" xfId="37220"/>
    <cellStyle name="Calculation 2 2 2 8 3" xfId="7389"/>
    <cellStyle name="Calculation 2 2 2 8 3 2" xfId="15531"/>
    <cellStyle name="Calculation 2 2 2 8 3 2 2" xfId="31604"/>
    <cellStyle name="Calculation 2 2 2 8 3 3" xfId="23570"/>
    <cellStyle name="Calculation 2 2 2 8 4" xfId="11212"/>
    <cellStyle name="Calculation 2 2 2 8 4 2" xfId="27335"/>
    <cellStyle name="Calculation 2 2 2 8 5" xfId="18968"/>
    <cellStyle name="Calculation 2 2 2 8 6" xfId="34451"/>
    <cellStyle name="Calculation 2 2 2 8 7" xfId="37219"/>
    <cellStyle name="Calculation 2 2 2 9" xfId="3970"/>
    <cellStyle name="Calculation 2 2 2 9 2" xfId="8672"/>
    <cellStyle name="Calculation 2 2 2 9 2 2" xfId="16812"/>
    <cellStyle name="Calculation 2 2 2 9 2 2 2" xfId="32885"/>
    <cellStyle name="Calculation 2 2 2 9 2 3" xfId="24851"/>
    <cellStyle name="Calculation 2 2 2 9 3" xfId="12497"/>
    <cellStyle name="Calculation 2 2 2 9 3 2" xfId="28616"/>
    <cellStyle name="Calculation 2 2 2 9 4" xfId="20249"/>
    <cellStyle name="Calculation 2 2 2 9 5" xfId="34453"/>
    <cellStyle name="Calculation 2 2 2 9 6" xfId="37221"/>
    <cellStyle name="Calculation 2 2 3" xfId="1299"/>
    <cellStyle name="Calculation 2 2 3 10" xfId="6390"/>
    <cellStyle name="Calculation 2 2 3 10 2" xfId="22590"/>
    <cellStyle name="Calculation 2 2 3 11" xfId="10213"/>
    <cellStyle name="Calculation 2 2 3 11 2" xfId="26355"/>
    <cellStyle name="Calculation 2 2 3 12" xfId="34454"/>
    <cellStyle name="Calculation 2 2 3 13" xfId="37222"/>
    <cellStyle name="Calculation 2 2 3 2" xfId="1654"/>
    <cellStyle name="Calculation 2 2 3 2 10" xfId="34455"/>
    <cellStyle name="Calculation 2 2 3 2 11" xfId="37223"/>
    <cellStyle name="Calculation 2 2 3 2 2" xfId="2062"/>
    <cellStyle name="Calculation 2 2 3 2 2 2" xfId="3150"/>
    <cellStyle name="Calculation 2 2 3 2 2 2 2" xfId="5515"/>
    <cellStyle name="Calculation 2 2 3 2 2 2 2 2" xfId="9937"/>
    <cellStyle name="Calculation 2 2 3 2 2 2 2 2 2" xfId="18077"/>
    <cellStyle name="Calculation 2 2 3 2 2 2 2 2 2 2" xfId="34150"/>
    <cellStyle name="Calculation 2 2 3 2 2 2 2 2 3" xfId="26116"/>
    <cellStyle name="Calculation 2 2 3 2 2 2 2 3" xfId="14021"/>
    <cellStyle name="Calculation 2 2 3 2 2 2 2 3 2" xfId="30118"/>
    <cellStyle name="Calculation 2 2 3 2 2 2 2 4" xfId="21751"/>
    <cellStyle name="Calculation 2 2 3 2 2 2 2 5" xfId="34458"/>
    <cellStyle name="Calculation 2 2 3 2 2 2 2 6" xfId="37226"/>
    <cellStyle name="Calculation 2 2 3 2 2 2 3" xfId="7871"/>
    <cellStyle name="Calculation 2 2 3 2 2 2 3 2" xfId="16013"/>
    <cellStyle name="Calculation 2 2 3 2 2 2 3 2 2" xfId="32086"/>
    <cellStyle name="Calculation 2 2 3 2 2 2 3 3" xfId="24052"/>
    <cellStyle name="Calculation 2 2 3 2 2 2 4" xfId="11694"/>
    <cellStyle name="Calculation 2 2 3 2 2 2 4 2" xfId="27817"/>
    <cellStyle name="Calculation 2 2 3 2 2 2 5" xfId="19450"/>
    <cellStyle name="Calculation 2 2 3 2 2 2 6" xfId="34457"/>
    <cellStyle name="Calculation 2 2 3 2 2 2 7" xfId="37225"/>
    <cellStyle name="Calculation 2 2 3 2 2 3" xfId="3601"/>
    <cellStyle name="Calculation 2 2 3 2 2 3 2" xfId="5959"/>
    <cellStyle name="Calculation 2 2 3 2 2 3 2 2" xfId="14465"/>
    <cellStyle name="Calculation 2 2 3 2 2 3 2 2 2" xfId="30562"/>
    <cellStyle name="Calculation 2 2 3 2 2 3 2 3" xfId="22195"/>
    <cellStyle name="Calculation 2 2 3 2 2 3 2 4" xfId="34460"/>
    <cellStyle name="Calculation 2 2 3 2 2 3 2 5" xfId="37228"/>
    <cellStyle name="Calculation 2 2 3 2 2 3 3" xfId="8315"/>
    <cellStyle name="Calculation 2 2 3 2 2 3 3 2" xfId="16457"/>
    <cellStyle name="Calculation 2 2 3 2 2 3 3 2 2" xfId="32530"/>
    <cellStyle name="Calculation 2 2 3 2 2 3 3 3" xfId="24496"/>
    <cellStyle name="Calculation 2 2 3 2 2 3 4" xfId="12138"/>
    <cellStyle name="Calculation 2 2 3 2 2 3 4 2" xfId="28261"/>
    <cellStyle name="Calculation 2 2 3 2 2 3 5" xfId="19894"/>
    <cellStyle name="Calculation 2 2 3 2 2 3 6" xfId="34459"/>
    <cellStyle name="Calculation 2 2 3 2 2 3 7" xfId="37227"/>
    <cellStyle name="Calculation 2 2 3 2 2 4" xfId="4493"/>
    <cellStyle name="Calculation 2 2 3 2 2 4 2" xfId="9154"/>
    <cellStyle name="Calculation 2 2 3 2 2 4 2 2" xfId="17294"/>
    <cellStyle name="Calculation 2 2 3 2 2 4 2 2 2" xfId="33367"/>
    <cellStyle name="Calculation 2 2 3 2 2 4 2 3" xfId="25333"/>
    <cellStyle name="Calculation 2 2 3 2 2 4 3" xfId="13001"/>
    <cellStyle name="Calculation 2 2 3 2 2 4 3 2" xfId="29098"/>
    <cellStyle name="Calculation 2 2 3 2 2 4 4" xfId="20731"/>
    <cellStyle name="Calculation 2 2 3 2 2 4 5" xfId="34461"/>
    <cellStyle name="Calculation 2 2 3 2 2 4 6" xfId="37229"/>
    <cellStyle name="Calculation 2 2 3 2 2 5" xfId="6849"/>
    <cellStyle name="Calculation 2 2 3 2 2 5 2" xfId="15019"/>
    <cellStyle name="Calculation 2 2 3 2 2 5 2 2" xfId="31092"/>
    <cellStyle name="Calculation 2 2 3 2 2 5 3" xfId="23032"/>
    <cellStyle name="Calculation 2 2 3 2 2 6" xfId="10672"/>
    <cellStyle name="Calculation 2 2 3 2 2 6 2" xfId="26797"/>
    <cellStyle name="Calculation 2 2 3 2 2 7" xfId="18456"/>
    <cellStyle name="Calculation 2 2 3 2 2 8" xfId="34456"/>
    <cellStyle name="Calculation 2 2 3 2 2 9" xfId="37224"/>
    <cellStyle name="Calculation 2 2 3 2 3" xfId="2227"/>
    <cellStyle name="Calculation 2 2 3 2 3 2" xfId="3306"/>
    <cellStyle name="Calculation 2 2 3 2 3 2 2" xfId="5669"/>
    <cellStyle name="Calculation 2 2 3 2 3 2 2 2" xfId="10089"/>
    <cellStyle name="Calculation 2 2 3 2 3 2 2 2 2" xfId="18229"/>
    <cellStyle name="Calculation 2 2 3 2 3 2 2 2 2 2" xfId="34302"/>
    <cellStyle name="Calculation 2 2 3 2 3 2 2 2 3" xfId="26268"/>
    <cellStyle name="Calculation 2 2 3 2 3 2 2 3" xfId="14175"/>
    <cellStyle name="Calculation 2 2 3 2 3 2 2 3 2" xfId="30272"/>
    <cellStyle name="Calculation 2 2 3 2 3 2 2 4" xfId="21905"/>
    <cellStyle name="Calculation 2 2 3 2 3 2 2 5" xfId="34464"/>
    <cellStyle name="Calculation 2 2 3 2 3 2 2 6" xfId="37232"/>
    <cellStyle name="Calculation 2 2 3 2 3 2 3" xfId="8025"/>
    <cellStyle name="Calculation 2 2 3 2 3 2 3 2" xfId="16167"/>
    <cellStyle name="Calculation 2 2 3 2 3 2 3 2 2" xfId="32240"/>
    <cellStyle name="Calculation 2 2 3 2 3 2 3 3" xfId="24206"/>
    <cellStyle name="Calculation 2 2 3 2 3 2 4" xfId="11848"/>
    <cellStyle name="Calculation 2 2 3 2 3 2 4 2" xfId="27971"/>
    <cellStyle name="Calculation 2 2 3 2 3 2 5" xfId="19604"/>
    <cellStyle name="Calculation 2 2 3 2 3 2 6" xfId="34463"/>
    <cellStyle name="Calculation 2 2 3 2 3 2 7" xfId="37231"/>
    <cellStyle name="Calculation 2 2 3 2 3 3" xfId="3757"/>
    <cellStyle name="Calculation 2 2 3 2 3 3 2" xfId="6115"/>
    <cellStyle name="Calculation 2 2 3 2 3 3 2 2" xfId="14621"/>
    <cellStyle name="Calculation 2 2 3 2 3 3 2 2 2" xfId="30718"/>
    <cellStyle name="Calculation 2 2 3 2 3 3 2 3" xfId="22351"/>
    <cellStyle name="Calculation 2 2 3 2 3 3 2 4" xfId="34466"/>
    <cellStyle name="Calculation 2 2 3 2 3 3 2 5" xfId="37234"/>
    <cellStyle name="Calculation 2 2 3 2 3 3 3" xfId="8471"/>
    <cellStyle name="Calculation 2 2 3 2 3 3 3 2" xfId="16613"/>
    <cellStyle name="Calculation 2 2 3 2 3 3 3 2 2" xfId="32686"/>
    <cellStyle name="Calculation 2 2 3 2 3 3 3 3" xfId="24652"/>
    <cellStyle name="Calculation 2 2 3 2 3 3 4" xfId="12294"/>
    <cellStyle name="Calculation 2 2 3 2 3 3 4 2" xfId="28417"/>
    <cellStyle name="Calculation 2 2 3 2 3 3 5" xfId="20050"/>
    <cellStyle name="Calculation 2 2 3 2 3 3 6" xfId="34465"/>
    <cellStyle name="Calculation 2 2 3 2 3 3 7" xfId="37233"/>
    <cellStyle name="Calculation 2 2 3 2 3 4" xfId="4649"/>
    <cellStyle name="Calculation 2 2 3 2 3 4 2" xfId="9310"/>
    <cellStyle name="Calculation 2 2 3 2 3 4 2 2" xfId="17450"/>
    <cellStyle name="Calculation 2 2 3 2 3 4 2 2 2" xfId="33523"/>
    <cellStyle name="Calculation 2 2 3 2 3 4 2 3" xfId="25489"/>
    <cellStyle name="Calculation 2 2 3 2 3 4 3" xfId="13157"/>
    <cellStyle name="Calculation 2 2 3 2 3 4 3 2" xfId="29254"/>
    <cellStyle name="Calculation 2 2 3 2 3 4 4" xfId="20887"/>
    <cellStyle name="Calculation 2 2 3 2 3 4 5" xfId="34467"/>
    <cellStyle name="Calculation 2 2 3 2 3 4 6" xfId="37235"/>
    <cellStyle name="Calculation 2 2 3 2 3 5" xfId="7005"/>
    <cellStyle name="Calculation 2 2 3 2 3 5 2" xfId="15149"/>
    <cellStyle name="Calculation 2 2 3 2 3 5 2 2" xfId="31222"/>
    <cellStyle name="Calculation 2 2 3 2 3 5 3" xfId="23188"/>
    <cellStyle name="Calculation 2 2 3 2 3 6" xfId="10828"/>
    <cellStyle name="Calculation 2 2 3 2 3 6 2" xfId="26953"/>
    <cellStyle name="Calculation 2 2 3 2 3 7" xfId="18586"/>
    <cellStyle name="Calculation 2 2 3 2 3 8" xfId="34462"/>
    <cellStyle name="Calculation 2 2 3 2 3 9" xfId="37230"/>
    <cellStyle name="Calculation 2 2 3 2 4" xfId="2387"/>
    <cellStyle name="Calculation 2 2 3 2 4 2" xfId="3909"/>
    <cellStyle name="Calculation 2 2 3 2 4 2 2" xfId="6267"/>
    <cellStyle name="Calculation 2 2 3 2 4 2 2 2" xfId="14773"/>
    <cellStyle name="Calculation 2 2 3 2 4 2 2 2 2" xfId="30870"/>
    <cellStyle name="Calculation 2 2 3 2 4 2 2 3" xfId="22503"/>
    <cellStyle name="Calculation 2 2 3 2 4 2 2 4" xfId="34470"/>
    <cellStyle name="Calculation 2 2 3 2 4 2 2 5" xfId="37238"/>
    <cellStyle name="Calculation 2 2 3 2 4 2 3" xfId="8623"/>
    <cellStyle name="Calculation 2 2 3 2 4 2 3 2" xfId="16765"/>
    <cellStyle name="Calculation 2 2 3 2 4 2 3 2 2" xfId="32838"/>
    <cellStyle name="Calculation 2 2 3 2 4 2 3 3" xfId="24804"/>
    <cellStyle name="Calculation 2 2 3 2 4 2 4" xfId="12446"/>
    <cellStyle name="Calculation 2 2 3 2 4 2 4 2" xfId="28569"/>
    <cellStyle name="Calculation 2 2 3 2 4 2 5" xfId="20202"/>
    <cellStyle name="Calculation 2 2 3 2 4 2 6" xfId="34469"/>
    <cellStyle name="Calculation 2 2 3 2 4 2 7" xfId="37237"/>
    <cellStyle name="Calculation 2 2 3 2 4 3" xfId="4801"/>
    <cellStyle name="Calculation 2 2 3 2 4 3 2" xfId="9462"/>
    <cellStyle name="Calculation 2 2 3 2 4 3 2 2" xfId="17602"/>
    <cellStyle name="Calculation 2 2 3 2 4 3 2 2 2" xfId="33675"/>
    <cellStyle name="Calculation 2 2 3 2 4 3 2 3" xfId="25641"/>
    <cellStyle name="Calculation 2 2 3 2 4 3 3" xfId="13309"/>
    <cellStyle name="Calculation 2 2 3 2 4 3 3 2" xfId="29406"/>
    <cellStyle name="Calculation 2 2 3 2 4 3 4" xfId="21039"/>
    <cellStyle name="Calculation 2 2 3 2 4 3 5" xfId="34471"/>
    <cellStyle name="Calculation 2 2 3 2 4 3 6" xfId="37239"/>
    <cellStyle name="Calculation 2 2 3 2 4 4" xfId="7157"/>
    <cellStyle name="Calculation 2 2 3 2 4 4 2" xfId="15301"/>
    <cellStyle name="Calculation 2 2 3 2 4 4 2 2" xfId="31374"/>
    <cellStyle name="Calculation 2 2 3 2 4 4 3" xfId="23340"/>
    <cellStyle name="Calculation 2 2 3 2 4 5" xfId="10980"/>
    <cellStyle name="Calculation 2 2 3 2 4 5 2" xfId="27105"/>
    <cellStyle name="Calculation 2 2 3 2 4 6" xfId="18738"/>
    <cellStyle name="Calculation 2 2 3 2 4 7" xfId="34468"/>
    <cellStyle name="Calculation 2 2 3 2 4 8" xfId="37236"/>
    <cellStyle name="Calculation 2 2 3 2 5" xfId="2872"/>
    <cellStyle name="Calculation 2 2 3 2 5 2" xfId="5242"/>
    <cellStyle name="Calculation 2 2 3 2 5 2 2" xfId="9672"/>
    <cellStyle name="Calculation 2 2 3 2 5 2 2 2" xfId="17812"/>
    <cellStyle name="Calculation 2 2 3 2 5 2 2 2 2" xfId="33885"/>
    <cellStyle name="Calculation 2 2 3 2 5 2 2 3" xfId="25851"/>
    <cellStyle name="Calculation 2 2 3 2 5 2 3" xfId="13748"/>
    <cellStyle name="Calculation 2 2 3 2 5 2 3 2" xfId="29845"/>
    <cellStyle name="Calculation 2 2 3 2 5 2 4" xfId="21478"/>
    <cellStyle name="Calculation 2 2 3 2 5 2 5" xfId="34473"/>
    <cellStyle name="Calculation 2 2 3 2 5 2 6" xfId="37241"/>
    <cellStyle name="Calculation 2 2 3 2 5 3" xfId="7598"/>
    <cellStyle name="Calculation 2 2 3 2 5 3 2" xfId="15740"/>
    <cellStyle name="Calculation 2 2 3 2 5 3 2 2" xfId="31813"/>
    <cellStyle name="Calculation 2 2 3 2 5 3 3" xfId="23779"/>
    <cellStyle name="Calculation 2 2 3 2 5 4" xfId="11421"/>
    <cellStyle name="Calculation 2 2 3 2 5 4 2" xfId="27544"/>
    <cellStyle name="Calculation 2 2 3 2 5 5" xfId="19177"/>
    <cellStyle name="Calculation 2 2 3 2 5 6" xfId="34472"/>
    <cellStyle name="Calculation 2 2 3 2 5 7" xfId="37240"/>
    <cellStyle name="Calculation 2 2 3 2 6" xfId="2506"/>
    <cellStyle name="Calculation 2 2 3 2 6 2" xfId="4911"/>
    <cellStyle name="Calculation 2 2 3 2 6 2 2" xfId="13417"/>
    <cellStyle name="Calculation 2 2 3 2 6 2 2 2" xfId="29514"/>
    <cellStyle name="Calculation 2 2 3 2 6 2 3" xfId="21147"/>
    <cellStyle name="Calculation 2 2 3 2 6 2 4" xfId="34475"/>
    <cellStyle name="Calculation 2 2 3 2 6 2 5" xfId="37243"/>
    <cellStyle name="Calculation 2 2 3 2 6 3" xfId="7267"/>
    <cellStyle name="Calculation 2 2 3 2 6 3 2" xfId="15409"/>
    <cellStyle name="Calculation 2 2 3 2 6 3 2 2" xfId="31482"/>
    <cellStyle name="Calculation 2 2 3 2 6 3 3" xfId="23448"/>
    <cellStyle name="Calculation 2 2 3 2 6 4" xfId="11090"/>
    <cellStyle name="Calculation 2 2 3 2 6 4 2" xfId="27213"/>
    <cellStyle name="Calculation 2 2 3 2 6 5" xfId="18846"/>
    <cellStyle name="Calculation 2 2 3 2 6 6" xfId="34474"/>
    <cellStyle name="Calculation 2 2 3 2 6 7" xfId="37242"/>
    <cellStyle name="Calculation 2 2 3 2 7" xfId="4174"/>
    <cellStyle name="Calculation 2 2 3 2 7 2" xfId="8835"/>
    <cellStyle name="Calculation 2 2 3 2 7 2 2" xfId="16975"/>
    <cellStyle name="Calculation 2 2 3 2 7 2 2 2" xfId="33048"/>
    <cellStyle name="Calculation 2 2 3 2 7 2 3" xfId="25014"/>
    <cellStyle name="Calculation 2 2 3 2 7 3" xfId="12682"/>
    <cellStyle name="Calculation 2 2 3 2 7 3 2" xfId="28779"/>
    <cellStyle name="Calculation 2 2 3 2 7 4" xfId="20412"/>
    <cellStyle name="Calculation 2 2 3 2 7 5" xfId="34476"/>
    <cellStyle name="Calculation 2 2 3 2 7 6" xfId="37244"/>
    <cellStyle name="Calculation 2 2 3 2 8" xfId="6530"/>
    <cellStyle name="Calculation 2 2 3 2 8 2" xfId="22713"/>
    <cellStyle name="Calculation 2 2 3 2 9" xfId="10353"/>
    <cellStyle name="Calculation 2 2 3 2 9 2" xfId="26478"/>
    <cellStyle name="Calculation 2 2 3 3" xfId="1550"/>
    <cellStyle name="Calculation 2 2 3 3 10" xfId="34477"/>
    <cellStyle name="Calculation 2 2 3 3 11" xfId="37245"/>
    <cellStyle name="Calculation 2 2 3 3 2" xfId="1977"/>
    <cellStyle name="Calculation 2 2 3 3 2 2" xfId="3065"/>
    <cellStyle name="Calculation 2 2 3 3 2 2 2" xfId="5430"/>
    <cellStyle name="Calculation 2 2 3 3 2 2 2 2" xfId="9852"/>
    <cellStyle name="Calculation 2 2 3 3 2 2 2 2 2" xfId="17992"/>
    <cellStyle name="Calculation 2 2 3 3 2 2 2 2 2 2" xfId="34065"/>
    <cellStyle name="Calculation 2 2 3 3 2 2 2 2 3" xfId="26031"/>
    <cellStyle name="Calculation 2 2 3 3 2 2 2 3" xfId="13936"/>
    <cellStyle name="Calculation 2 2 3 3 2 2 2 3 2" xfId="30033"/>
    <cellStyle name="Calculation 2 2 3 3 2 2 2 4" xfId="21666"/>
    <cellStyle name="Calculation 2 2 3 3 2 2 2 5" xfId="34480"/>
    <cellStyle name="Calculation 2 2 3 3 2 2 2 6" xfId="37248"/>
    <cellStyle name="Calculation 2 2 3 3 2 2 3" xfId="7786"/>
    <cellStyle name="Calculation 2 2 3 3 2 2 3 2" xfId="15928"/>
    <cellStyle name="Calculation 2 2 3 3 2 2 3 2 2" xfId="32001"/>
    <cellStyle name="Calculation 2 2 3 3 2 2 3 3" xfId="23967"/>
    <cellStyle name="Calculation 2 2 3 3 2 2 4" xfId="11609"/>
    <cellStyle name="Calculation 2 2 3 3 2 2 4 2" xfId="27732"/>
    <cellStyle name="Calculation 2 2 3 3 2 2 5" xfId="19365"/>
    <cellStyle name="Calculation 2 2 3 3 2 2 6" xfId="34479"/>
    <cellStyle name="Calculation 2 2 3 3 2 2 7" xfId="37247"/>
    <cellStyle name="Calculation 2 2 3 3 2 3" xfId="3516"/>
    <cellStyle name="Calculation 2 2 3 3 2 3 2" xfId="5874"/>
    <cellStyle name="Calculation 2 2 3 3 2 3 2 2" xfId="14380"/>
    <cellStyle name="Calculation 2 2 3 3 2 3 2 2 2" xfId="30477"/>
    <cellStyle name="Calculation 2 2 3 3 2 3 2 3" xfId="22110"/>
    <cellStyle name="Calculation 2 2 3 3 2 3 2 4" xfId="34482"/>
    <cellStyle name="Calculation 2 2 3 3 2 3 2 5" xfId="37250"/>
    <cellStyle name="Calculation 2 2 3 3 2 3 3" xfId="8230"/>
    <cellStyle name="Calculation 2 2 3 3 2 3 3 2" xfId="16372"/>
    <cellStyle name="Calculation 2 2 3 3 2 3 3 2 2" xfId="32445"/>
    <cellStyle name="Calculation 2 2 3 3 2 3 3 3" xfId="24411"/>
    <cellStyle name="Calculation 2 2 3 3 2 3 4" xfId="12053"/>
    <cellStyle name="Calculation 2 2 3 3 2 3 4 2" xfId="28176"/>
    <cellStyle name="Calculation 2 2 3 3 2 3 5" xfId="19809"/>
    <cellStyle name="Calculation 2 2 3 3 2 3 6" xfId="34481"/>
    <cellStyle name="Calculation 2 2 3 3 2 3 7" xfId="37249"/>
    <cellStyle name="Calculation 2 2 3 3 2 4" xfId="4408"/>
    <cellStyle name="Calculation 2 2 3 3 2 4 2" xfId="9069"/>
    <cellStyle name="Calculation 2 2 3 3 2 4 2 2" xfId="17209"/>
    <cellStyle name="Calculation 2 2 3 3 2 4 2 2 2" xfId="33282"/>
    <cellStyle name="Calculation 2 2 3 3 2 4 2 3" xfId="25248"/>
    <cellStyle name="Calculation 2 2 3 3 2 4 3" xfId="12916"/>
    <cellStyle name="Calculation 2 2 3 3 2 4 3 2" xfId="29013"/>
    <cellStyle name="Calculation 2 2 3 3 2 4 4" xfId="20646"/>
    <cellStyle name="Calculation 2 2 3 3 2 4 5" xfId="34483"/>
    <cellStyle name="Calculation 2 2 3 3 2 4 6" xfId="37251"/>
    <cellStyle name="Calculation 2 2 3 3 2 5" xfId="6764"/>
    <cellStyle name="Calculation 2 2 3 3 2 5 2" xfId="14982"/>
    <cellStyle name="Calculation 2 2 3 3 2 5 2 2" xfId="31055"/>
    <cellStyle name="Calculation 2 2 3 3 2 5 3" xfId="22947"/>
    <cellStyle name="Calculation 2 2 3 3 2 6" xfId="10587"/>
    <cellStyle name="Calculation 2 2 3 3 2 6 2" xfId="26712"/>
    <cellStyle name="Calculation 2 2 3 3 2 7" xfId="18419"/>
    <cellStyle name="Calculation 2 2 3 3 2 8" xfId="34478"/>
    <cellStyle name="Calculation 2 2 3 3 2 9" xfId="37246"/>
    <cellStyle name="Calculation 2 2 3 3 3" xfId="2142"/>
    <cellStyle name="Calculation 2 2 3 3 3 2" xfId="3221"/>
    <cellStyle name="Calculation 2 2 3 3 3 2 2" xfId="5584"/>
    <cellStyle name="Calculation 2 2 3 3 3 2 2 2" xfId="10004"/>
    <cellStyle name="Calculation 2 2 3 3 3 2 2 2 2" xfId="18144"/>
    <cellStyle name="Calculation 2 2 3 3 3 2 2 2 2 2" xfId="34217"/>
    <cellStyle name="Calculation 2 2 3 3 3 2 2 2 3" xfId="26183"/>
    <cellStyle name="Calculation 2 2 3 3 3 2 2 3" xfId="14090"/>
    <cellStyle name="Calculation 2 2 3 3 3 2 2 3 2" xfId="30187"/>
    <cellStyle name="Calculation 2 2 3 3 3 2 2 4" xfId="21820"/>
    <cellStyle name="Calculation 2 2 3 3 3 2 2 5" xfId="34486"/>
    <cellStyle name="Calculation 2 2 3 3 3 2 2 6" xfId="37254"/>
    <cellStyle name="Calculation 2 2 3 3 3 2 3" xfId="7940"/>
    <cellStyle name="Calculation 2 2 3 3 3 2 3 2" xfId="16082"/>
    <cellStyle name="Calculation 2 2 3 3 3 2 3 2 2" xfId="32155"/>
    <cellStyle name="Calculation 2 2 3 3 3 2 3 3" xfId="24121"/>
    <cellStyle name="Calculation 2 2 3 3 3 2 4" xfId="11763"/>
    <cellStyle name="Calculation 2 2 3 3 3 2 4 2" xfId="27886"/>
    <cellStyle name="Calculation 2 2 3 3 3 2 5" xfId="19519"/>
    <cellStyle name="Calculation 2 2 3 3 3 2 6" xfId="34485"/>
    <cellStyle name="Calculation 2 2 3 3 3 2 7" xfId="37253"/>
    <cellStyle name="Calculation 2 2 3 3 3 3" xfId="3672"/>
    <cellStyle name="Calculation 2 2 3 3 3 3 2" xfId="6030"/>
    <cellStyle name="Calculation 2 2 3 3 3 3 2 2" xfId="14536"/>
    <cellStyle name="Calculation 2 2 3 3 3 3 2 2 2" xfId="30633"/>
    <cellStyle name="Calculation 2 2 3 3 3 3 2 3" xfId="22266"/>
    <cellStyle name="Calculation 2 2 3 3 3 3 2 4" xfId="34488"/>
    <cellStyle name="Calculation 2 2 3 3 3 3 2 5" xfId="37256"/>
    <cellStyle name="Calculation 2 2 3 3 3 3 3" xfId="8386"/>
    <cellStyle name="Calculation 2 2 3 3 3 3 3 2" xfId="16528"/>
    <cellStyle name="Calculation 2 2 3 3 3 3 3 2 2" xfId="32601"/>
    <cellStyle name="Calculation 2 2 3 3 3 3 3 3" xfId="24567"/>
    <cellStyle name="Calculation 2 2 3 3 3 3 4" xfId="12209"/>
    <cellStyle name="Calculation 2 2 3 3 3 3 4 2" xfId="28332"/>
    <cellStyle name="Calculation 2 2 3 3 3 3 5" xfId="19965"/>
    <cellStyle name="Calculation 2 2 3 3 3 3 6" xfId="34487"/>
    <cellStyle name="Calculation 2 2 3 3 3 3 7" xfId="37255"/>
    <cellStyle name="Calculation 2 2 3 3 3 4" xfId="4564"/>
    <cellStyle name="Calculation 2 2 3 3 3 4 2" xfId="9225"/>
    <cellStyle name="Calculation 2 2 3 3 3 4 2 2" xfId="17365"/>
    <cellStyle name="Calculation 2 2 3 3 3 4 2 2 2" xfId="33438"/>
    <cellStyle name="Calculation 2 2 3 3 3 4 2 3" xfId="25404"/>
    <cellStyle name="Calculation 2 2 3 3 3 4 3" xfId="13072"/>
    <cellStyle name="Calculation 2 2 3 3 3 4 3 2" xfId="29169"/>
    <cellStyle name="Calculation 2 2 3 3 3 4 4" xfId="20802"/>
    <cellStyle name="Calculation 2 2 3 3 3 4 5" xfId="34489"/>
    <cellStyle name="Calculation 2 2 3 3 3 4 6" xfId="37257"/>
    <cellStyle name="Calculation 2 2 3 3 3 5" xfId="6920"/>
    <cellStyle name="Calculation 2 2 3 3 3 5 2" xfId="15064"/>
    <cellStyle name="Calculation 2 2 3 3 3 5 2 2" xfId="31137"/>
    <cellStyle name="Calculation 2 2 3 3 3 5 3" xfId="23103"/>
    <cellStyle name="Calculation 2 2 3 3 3 6" xfId="10743"/>
    <cellStyle name="Calculation 2 2 3 3 3 6 2" xfId="26868"/>
    <cellStyle name="Calculation 2 2 3 3 3 7" xfId="18501"/>
    <cellStyle name="Calculation 2 2 3 3 3 8" xfId="34484"/>
    <cellStyle name="Calculation 2 2 3 3 3 9" xfId="37252"/>
    <cellStyle name="Calculation 2 2 3 3 4" xfId="2302"/>
    <cellStyle name="Calculation 2 2 3 3 4 2" xfId="3824"/>
    <cellStyle name="Calculation 2 2 3 3 4 2 2" xfId="6182"/>
    <cellStyle name="Calculation 2 2 3 3 4 2 2 2" xfId="14688"/>
    <cellStyle name="Calculation 2 2 3 3 4 2 2 2 2" xfId="30785"/>
    <cellStyle name="Calculation 2 2 3 3 4 2 2 3" xfId="22418"/>
    <cellStyle name="Calculation 2 2 3 3 4 2 2 4" xfId="34492"/>
    <cellStyle name="Calculation 2 2 3 3 4 2 2 5" xfId="37260"/>
    <cellStyle name="Calculation 2 2 3 3 4 2 3" xfId="8538"/>
    <cellStyle name="Calculation 2 2 3 3 4 2 3 2" xfId="16680"/>
    <cellStyle name="Calculation 2 2 3 3 4 2 3 2 2" xfId="32753"/>
    <cellStyle name="Calculation 2 2 3 3 4 2 3 3" xfId="24719"/>
    <cellStyle name="Calculation 2 2 3 3 4 2 4" xfId="12361"/>
    <cellStyle name="Calculation 2 2 3 3 4 2 4 2" xfId="28484"/>
    <cellStyle name="Calculation 2 2 3 3 4 2 5" xfId="20117"/>
    <cellStyle name="Calculation 2 2 3 3 4 2 6" xfId="34491"/>
    <cellStyle name="Calculation 2 2 3 3 4 2 7" xfId="37259"/>
    <cellStyle name="Calculation 2 2 3 3 4 3" xfId="4716"/>
    <cellStyle name="Calculation 2 2 3 3 4 3 2" xfId="9377"/>
    <cellStyle name="Calculation 2 2 3 3 4 3 2 2" xfId="17517"/>
    <cellStyle name="Calculation 2 2 3 3 4 3 2 2 2" xfId="33590"/>
    <cellStyle name="Calculation 2 2 3 3 4 3 2 3" xfId="25556"/>
    <cellStyle name="Calculation 2 2 3 3 4 3 3" xfId="13224"/>
    <cellStyle name="Calculation 2 2 3 3 4 3 3 2" xfId="29321"/>
    <cellStyle name="Calculation 2 2 3 3 4 3 4" xfId="20954"/>
    <cellStyle name="Calculation 2 2 3 3 4 3 5" xfId="34493"/>
    <cellStyle name="Calculation 2 2 3 3 4 3 6" xfId="37261"/>
    <cellStyle name="Calculation 2 2 3 3 4 4" xfId="7072"/>
    <cellStyle name="Calculation 2 2 3 3 4 4 2" xfId="15216"/>
    <cellStyle name="Calculation 2 2 3 3 4 4 2 2" xfId="31289"/>
    <cellStyle name="Calculation 2 2 3 3 4 4 3" xfId="23255"/>
    <cellStyle name="Calculation 2 2 3 3 4 5" xfId="10895"/>
    <cellStyle name="Calculation 2 2 3 3 4 5 2" xfId="27020"/>
    <cellStyle name="Calculation 2 2 3 3 4 6" xfId="18653"/>
    <cellStyle name="Calculation 2 2 3 3 4 7" xfId="34490"/>
    <cellStyle name="Calculation 2 2 3 3 4 8" xfId="37258"/>
    <cellStyle name="Calculation 2 2 3 3 5" xfId="2785"/>
    <cellStyle name="Calculation 2 2 3 3 5 2" xfId="5155"/>
    <cellStyle name="Calculation 2 2 3 3 5 2 2" xfId="9587"/>
    <cellStyle name="Calculation 2 2 3 3 5 2 2 2" xfId="17727"/>
    <cellStyle name="Calculation 2 2 3 3 5 2 2 2 2" xfId="33800"/>
    <cellStyle name="Calculation 2 2 3 3 5 2 2 3" xfId="25766"/>
    <cellStyle name="Calculation 2 2 3 3 5 2 3" xfId="13661"/>
    <cellStyle name="Calculation 2 2 3 3 5 2 3 2" xfId="29758"/>
    <cellStyle name="Calculation 2 2 3 3 5 2 4" xfId="21391"/>
    <cellStyle name="Calculation 2 2 3 3 5 2 5" xfId="34495"/>
    <cellStyle name="Calculation 2 2 3 3 5 2 6" xfId="37263"/>
    <cellStyle name="Calculation 2 2 3 3 5 3" xfId="7511"/>
    <cellStyle name="Calculation 2 2 3 3 5 3 2" xfId="15653"/>
    <cellStyle name="Calculation 2 2 3 3 5 3 2 2" xfId="31726"/>
    <cellStyle name="Calculation 2 2 3 3 5 3 3" xfId="23692"/>
    <cellStyle name="Calculation 2 2 3 3 5 4" xfId="11334"/>
    <cellStyle name="Calculation 2 2 3 3 5 4 2" xfId="27457"/>
    <cellStyle name="Calculation 2 2 3 3 5 5" xfId="19090"/>
    <cellStyle name="Calculation 2 2 3 3 5 6" xfId="34494"/>
    <cellStyle name="Calculation 2 2 3 3 5 7" xfId="37262"/>
    <cellStyle name="Calculation 2 2 3 3 6" xfId="2715"/>
    <cellStyle name="Calculation 2 2 3 3 6 2" xfId="5100"/>
    <cellStyle name="Calculation 2 2 3 3 6 2 2" xfId="13606"/>
    <cellStyle name="Calculation 2 2 3 3 6 2 2 2" xfId="29703"/>
    <cellStyle name="Calculation 2 2 3 3 6 2 3" xfId="21336"/>
    <cellStyle name="Calculation 2 2 3 3 6 2 4" xfId="34497"/>
    <cellStyle name="Calculation 2 2 3 3 6 2 5" xfId="37265"/>
    <cellStyle name="Calculation 2 2 3 3 6 3" xfId="7456"/>
    <cellStyle name="Calculation 2 2 3 3 6 3 2" xfId="15598"/>
    <cellStyle name="Calculation 2 2 3 3 6 3 2 2" xfId="31671"/>
    <cellStyle name="Calculation 2 2 3 3 6 3 3" xfId="23637"/>
    <cellStyle name="Calculation 2 2 3 3 6 4" xfId="11279"/>
    <cellStyle name="Calculation 2 2 3 3 6 4 2" xfId="27402"/>
    <cellStyle name="Calculation 2 2 3 3 6 5" xfId="19035"/>
    <cellStyle name="Calculation 2 2 3 3 6 6" xfId="34496"/>
    <cellStyle name="Calculation 2 2 3 3 6 7" xfId="37264"/>
    <cellStyle name="Calculation 2 2 3 3 7" xfId="4089"/>
    <cellStyle name="Calculation 2 2 3 3 7 2" xfId="8750"/>
    <cellStyle name="Calculation 2 2 3 3 7 2 2" xfId="16890"/>
    <cellStyle name="Calculation 2 2 3 3 7 2 2 2" xfId="32963"/>
    <cellStyle name="Calculation 2 2 3 3 7 2 3" xfId="24929"/>
    <cellStyle name="Calculation 2 2 3 3 7 3" xfId="12597"/>
    <cellStyle name="Calculation 2 2 3 3 7 3 2" xfId="28694"/>
    <cellStyle name="Calculation 2 2 3 3 7 4" xfId="20327"/>
    <cellStyle name="Calculation 2 2 3 3 7 5" xfId="34498"/>
    <cellStyle name="Calculation 2 2 3 3 7 6" xfId="37266"/>
    <cellStyle name="Calculation 2 2 3 3 8" xfId="6445"/>
    <cellStyle name="Calculation 2 2 3 3 8 2" xfId="22628"/>
    <cellStyle name="Calculation 2 2 3 3 9" xfId="10268"/>
    <cellStyle name="Calculation 2 2 3 3 9 2" xfId="26393"/>
    <cellStyle name="Calculation 2 2 3 4" xfId="1912"/>
    <cellStyle name="Calculation 2 2 3 4 2" xfId="3019"/>
    <cellStyle name="Calculation 2 2 3 4 2 2" xfId="5386"/>
    <cellStyle name="Calculation 2 2 3 4 2 2 2" xfId="9810"/>
    <cellStyle name="Calculation 2 2 3 4 2 2 2 2" xfId="17950"/>
    <cellStyle name="Calculation 2 2 3 4 2 2 2 2 2" xfId="34023"/>
    <cellStyle name="Calculation 2 2 3 4 2 2 2 3" xfId="25989"/>
    <cellStyle name="Calculation 2 2 3 4 2 2 3" xfId="13892"/>
    <cellStyle name="Calculation 2 2 3 4 2 2 3 2" xfId="29989"/>
    <cellStyle name="Calculation 2 2 3 4 2 2 4" xfId="21622"/>
    <cellStyle name="Calculation 2 2 3 4 2 2 5" xfId="34501"/>
    <cellStyle name="Calculation 2 2 3 4 2 2 6" xfId="37269"/>
    <cellStyle name="Calculation 2 2 3 4 2 3" xfId="7742"/>
    <cellStyle name="Calculation 2 2 3 4 2 3 2" xfId="15884"/>
    <cellStyle name="Calculation 2 2 3 4 2 3 2 2" xfId="31957"/>
    <cellStyle name="Calculation 2 2 3 4 2 3 3" xfId="23923"/>
    <cellStyle name="Calculation 2 2 3 4 2 4" xfId="11565"/>
    <cellStyle name="Calculation 2 2 3 4 2 4 2" xfId="27688"/>
    <cellStyle name="Calculation 2 2 3 4 2 5" xfId="19321"/>
    <cellStyle name="Calculation 2 2 3 4 2 6" xfId="34500"/>
    <cellStyle name="Calculation 2 2 3 4 2 7" xfId="37268"/>
    <cellStyle name="Calculation 2 2 3 4 3" xfId="3464"/>
    <cellStyle name="Calculation 2 2 3 4 3 2" xfId="5822"/>
    <cellStyle name="Calculation 2 2 3 4 3 2 2" xfId="14328"/>
    <cellStyle name="Calculation 2 2 3 4 3 2 2 2" xfId="30425"/>
    <cellStyle name="Calculation 2 2 3 4 3 2 3" xfId="22058"/>
    <cellStyle name="Calculation 2 2 3 4 3 2 4" xfId="34503"/>
    <cellStyle name="Calculation 2 2 3 4 3 2 5" xfId="37271"/>
    <cellStyle name="Calculation 2 2 3 4 3 3" xfId="8178"/>
    <cellStyle name="Calculation 2 2 3 4 3 3 2" xfId="16320"/>
    <cellStyle name="Calculation 2 2 3 4 3 3 2 2" xfId="32393"/>
    <cellStyle name="Calculation 2 2 3 4 3 3 3" xfId="24359"/>
    <cellStyle name="Calculation 2 2 3 4 3 4" xfId="12001"/>
    <cellStyle name="Calculation 2 2 3 4 3 4 2" xfId="28124"/>
    <cellStyle name="Calculation 2 2 3 4 3 5" xfId="19757"/>
    <cellStyle name="Calculation 2 2 3 4 3 6" xfId="34502"/>
    <cellStyle name="Calculation 2 2 3 4 3 7" xfId="37270"/>
    <cellStyle name="Calculation 2 2 3 4 4" xfId="4356"/>
    <cellStyle name="Calculation 2 2 3 4 4 2" xfId="9017"/>
    <cellStyle name="Calculation 2 2 3 4 4 2 2" xfId="17157"/>
    <cellStyle name="Calculation 2 2 3 4 4 2 2 2" xfId="33230"/>
    <cellStyle name="Calculation 2 2 3 4 4 2 3" xfId="25196"/>
    <cellStyle name="Calculation 2 2 3 4 4 3" xfId="12864"/>
    <cellStyle name="Calculation 2 2 3 4 4 3 2" xfId="28961"/>
    <cellStyle name="Calculation 2 2 3 4 4 4" xfId="20594"/>
    <cellStyle name="Calculation 2 2 3 4 4 5" xfId="34504"/>
    <cellStyle name="Calculation 2 2 3 4 4 6" xfId="37272"/>
    <cellStyle name="Calculation 2 2 3 4 5" xfId="6712"/>
    <cellStyle name="Calculation 2 2 3 4 5 2" xfId="14952"/>
    <cellStyle name="Calculation 2 2 3 4 5 2 2" xfId="31025"/>
    <cellStyle name="Calculation 2 2 3 4 5 3" xfId="22895"/>
    <cellStyle name="Calculation 2 2 3 4 6" xfId="10535"/>
    <cellStyle name="Calculation 2 2 3 4 6 2" xfId="26660"/>
    <cellStyle name="Calculation 2 2 3 4 7" xfId="18389"/>
    <cellStyle name="Calculation 2 2 3 4 8" xfId="34499"/>
    <cellStyle name="Calculation 2 2 3 4 9" xfId="37267"/>
    <cellStyle name="Calculation 2 2 3 5" xfId="1755"/>
    <cellStyle name="Calculation 2 2 3 5 2" xfId="2928"/>
    <cellStyle name="Calculation 2 2 3 5 2 2" xfId="5295"/>
    <cellStyle name="Calculation 2 2 3 5 2 2 2" xfId="9722"/>
    <cellStyle name="Calculation 2 2 3 5 2 2 2 2" xfId="17862"/>
    <cellStyle name="Calculation 2 2 3 5 2 2 2 2 2" xfId="33935"/>
    <cellStyle name="Calculation 2 2 3 5 2 2 2 3" xfId="25901"/>
    <cellStyle name="Calculation 2 2 3 5 2 2 3" xfId="13801"/>
    <cellStyle name="Calculation 2 2 3 5 2 2 3 2" xfId="29898"/>
    <cellStyle name="Calculation 2 2 3 5 2 2 4" xfId="21531"/>
    <cellStyle name="Calculation 2 2 3 5 2 2 5" xfId="34507"/>
    <cellStyle name="Calculation 2 2 3 5 2 2 6" xfId="37275"/>
    <cellStyle name="Calculation 2 2 3 5 2 3" xfId="7651"/>
    <cellStyle name="Calculation 2 2 3 5 2 3 2" xfId="15793"/>
    <cellStyle name="Calculation 2 2 3 5 2 3 2 2" xfId="31866"/>
    <cellStyle name="Calculation 2 2 3 5 2 3 3" xfId="23832"/>
    <cellStyle name="Calculation 2 2 3 5 2 4" xfId="11474"/>
    <cellStyle name="Calculation 2 2 3 5 2 4 2" xfId="27597"/>
    <cellStyle name="Calculation 2 2 3 5 2 5" xfId="19230"/>
    <cellStyle name="Calculation 2 2 3 5 2 6" xfId="34506"/>
    <cellStyle name="Calculation 2 2 3 5 2 7" xfId="37274"/>
    <cellStyle name="Calculation 2 2 3 5 3" xfId="2636"/>
    <cellStyle name="Calculation 2 2 3 5 3 2" xfId="5029"/>
    <cellStyle name="Calculation 2 2 3 5 3 2 2" xfId="13535"/>
    <cellStyle name="Calculation 2 2 3 5 3 2 2 2" xfId="29632"/>
    <cellStyle name="Calculation 2 2 3 5 3 2 3" xfId="21265"/>
    <cellStyle name="Calculation 2 2 3 5 3 2 4" xfId="34509"/>
    <cellStyle name="Calculation 2 2 3 5 3 2 5" xfId="37277"/>
    <cellStyle name="Calculation 2 2 3 5 3 3" xfId="7385"/>
    <cellStyle name="Calculation 2 2 3 5 3 3 2" xfId="15527"/>
    <cellStyle name="Calculation 2 2 3 5 3 3 2 2" xfId="31600"/>
    <cellStyle name="Calculation 2 2 3 5 3 3 3" xfId="23566"/>
    <cellStyle name="Calculation 2 2 3 5 3 4" xfId="11208"/>
    <cellStyle name="Calculation 2 2 3 5 3 4 2" xfId="27331"/>
    <cellStyle name="Calculation 2 2 3 5 3 5" xfId="18964"/>
    <cellStyle name="Calculation 2 2 3 5 3 6" xfId="34508"/>
    <cellStyle name="Calculation 2 2 3 5 3 7" xfId="37276"/>
    <cellStyle name="Calculation 2 2 3 5 4" xfId="4232"/>
    <cellStyle name="Calculation 2 2 3 5 4 2" xfId="8893"/>
    <cellStyle name="Calculation 2 2 3 5 4 2 2" xfId="17033"/>
    <cellStyle name="Calculation 2 2 3 5 4 2 2 2" xfId="33106"/>
    <cellStyle name="Calculation 2 2 3 5 4 2 3" xfId="25072"/>
    <cellStyle name="Calculation 2 2 3 5 4 3" xfId="12740"/>
    <cellStyle name="Calculation 2 2 3 5 4 3 2" xfId="28837"/>
    <cellStyle name="Calculation 2 2 3 5 4 4" xfId="20470"/>
    <cellStyle name="Calculation 2 2 3 5 4 5" xfId="34510"/>
    <cellStyle name="Calculation 2 2 3 5 4 6" xfId="37278"/>
    <cellStyle name="Calculation 2 2 3 5 5" xfId="6588"/>
    <cellStyle name="Calculation 2 2 3 5 5 2" xfId="14852"/>
    <cellStyle name="Calculation 2 2 3 5 5 2 2" xfId="30925"/>
    <cellStyle name="Calculation 2 2 3 5 5 3" xfId="22771"/>
    <cellStyle name="Calculation 2 2 3 5 6" xfId="10411"/>
    <cellStyle name="Calculation 2 2 3 5 6 2" xfId="26536"/>
    <cellStyle name="Calculation 2 2 3 5 7" xfId="18289"/>
    <cellStyle name="Calculation 2 2 3 5 8" xfId="34505"/>
    <cellStyle name="Calculation 2 2 3 5 9" xfId="37273"/>
    <cellStyle name="Calculation 2 2 3 6" xfId="2099"/>
    <cellStyle name="Calculation 2 2 3 6 2" xfId="3638"/>
    <cellStyle name="Calculation 2 2 3 6 2 2" xfId="5996"/>
    <cellStyle name="Calculation 2 2 3 6 2 2 2" xfId="14502"/>
    <cellStyle name="Calculation 2 2 3 6 2 2 2 2" xfId="30599"/>
    <cellStyle name="Calculation 2 2 3 6 2 2 3" xfId="22232"/>
    <cellStyle name="Calculation 2 2 3 6 2 2 4" xfId="34513"/>
    <cellStyle name="Calculation 2 2 3 6 2 2 5" xfId="37281"/>
    <cellStyle name="Calculation 2 2 3 6 2 3" xfId="8352"/>
    <cellStyle name="Calculation 2 2 3 6 2 3 2" xfId="16494"/>
    <cellStyle name="Calculation 2 2 3 6 2 3 2 2" xfId="32567"/>
    <cellStyle name="Calculation 2 2 3 6 2 3 3" xfId="24533"/>
    <cellStyle name="Calculation 2 2 3 6 2 4" xfId="12175"/>
    <cellStyle name="Calculation 2 2 3 6 2 4 2" xfId="28298"/>
    <cellStyle name="Calculation 2 2 3 6 2 5" xfId="19931"/>
    <cellStyle name="Calculation 2 2 3 6 2 6" xfId="34512"/>
    <cellStyle name="Calculation 2 2 3 6 2 7" xfId="37280"/>
    <cellStyle name="Calculation 2 2 3 6 3" xfId="4530"/>
    <cellStyle name="Calculation 2 2 3 6 3 2" xfId="9191"/>
    <cellStyle name="Calculation 2 2 3 6 3 2 2" xfId="17331"/>
    <cellStyle name="Calculation 2 2 3 6 3 2 2 2" xfId="33404"/>
    <cellStyle name="Calculation 2 2 3 6 3 2 3" xfId="25370"/>
    <cellStyle name="Calculation 2 2 3 6 3 3" xfId="13038"/>
    <cellStyle name="Calculation 2 2 3 6 3 3 2" xfId="29135"/>
    <cellStyle name="Calculation 2 2 3 6 3 4" xfId="20768"/>
    <cellStyle name="Calculation 2 2 3 6 3 5" xfId="34514"/>
    <cellStyle name="Calculation 2 2 3 6 3 6" xfId="37282"/>
    <cellStyle name="Calculation 2 2 3 6 4" xfId="6886"/>
    <cellStyle name="Calculation 2 2 3 6 4 2" xfId="15030"/>
    <cellStyle name="Calculation 2 2 3 6 4 2 2" xfId="31103"/>
    <cellStyle name="Calculation 2 2 3 6 4 3" xfId="23069"/>
    <cellStyle name="Calculation 2 2 3 6 5" xfId="10709"/>
    <cellStyle name="Calculation 2 2 3 6 5 2" xfId="26834"/>
    <cellStyle name="Calculation 2 2 3 6 6" xfId="18467"/>
    <cellStyle name="Calculation 2 2 3 6 7" xfId="34511"/>
    <cellStyle name="Calculation 2 2 3 6 8" xfId="37279"/>
    <cellStyle name="Calculation 2 2 3 7" xfId="2730"/>
    <cellStyle name="Calculation 2 2 3 7 2" xfId="5113"/>
    <cellStyle name="Calculation 2 2 3 7 2 2" xfId="9549"/>
    <cellStyle name="Calculation 2 2 3 7 2 2 2" xfId="17689"/>
    <cellStyle name="Calculation 2 2 3 7 2 2 2 2" xfId="33762"/>
    <cellStyle name="Calculation 2 2 3 7 2 2 3" xfId="25728"/>
    <cellStyle name="Calculation 2 2 3 7 2 3" xfId="13619"/>
    <cellStyle name="Calculation 2 2 3 7 2 3 2" xfId="29716"/>
    <cellStyle name="Calculation 2 2 3 7 2 4" xfId="21349"/>
    <cellStyle name="Calculation 2 2 3 7 2 5" xfId="34516"/>
    <cellStyle name="Calculation 2 2 3 7 2 6" xfId="37284"/>
    <cellStyle name="Calculation 2 2 3 7 3" xfId="7469"/>
    <cellStyle name="Calculation 2 2 3 7 3 2" xfId="15611"/>
    <cellStyle name="Calculation 2 2 3 7 3 2 2" xfId="31684"/>
    <cellStyle name="Calculation 2 2 3 7 3 3" xfId="23650"/>
    <cellStyle name="Calculation 2 2 3 7 4" xfId="11292"/>
    <cellStyle name="Calculation 2 2 3 7 4 2" xfId="27415"/>
    <cellStyle name="Calculation 2 2 3 7 5" xfId="19048"/>
    <cellStyle name="Calculation 2 2 3 7 6" xfId="34515"/>
    <cellStyle name="Calculation 2 2 3 7 7" xfId="37283"/>
    <cellStyle name="Calculation 2 2 3 8" xfId="2735"/>
    <cellStyle name="Calculation 2 2 3 8 2" xfId="5115"/>
    <cellStyle name="Calculation 2 2 3 8 2 2" xfId="13621"/>
    <cellStyle name="Calculation 2 2 3 8 2 2 2" xfId="29718"/>
    <cellStyle name="Calculation 2 2 3 8 2 3" xfId="21351"/>
    <cellStyle name="Calculation 2 2 3 8 2 4" xfId="34518"/>
    <cellStyle name="Calculation 2 2 3 8 2 5" xfId="37286"/>
    <cellStyle name="Calculation 2 2 3 8 3" xfId="7471"/>
    <cellStyle name="Calculation 2 2 3 8 3 2" xfId="15613"/>
    <cellStyle name="Calculation 2 2 3 8 3 2 2" xfId="31686"/>
    <cellStyle name="Calculation 2 2 3 8 3 3" xfId="23652"/>
    <cellStyle name="Calculation 2 2 3 8 4" xfId="11294"/>
    <cellStyle name="Calculation 2 2 3 8 4 2" xfId="27417"/>
    <cellStyle name="Calculation 2 2 3 8 5" xfId="19050"/>
    <cellStyle name="Calculation 2 2 3 8 6" xfId="34517"/>
    <cellStyle name="Calculation 2 2 3 8 7" xfId="37285"/>
    <cellStyle name="Calculation 2 2 3 9" xfId="4034"/>
    <cellStyle name="Calculation 2 2 3 9 2" xfId="8712"/>
    <cellStyle name="Calculation 2 2 3 9 2 2" xfId="16852"/>
    <cellStyle name="Calculation 2 2 3 9 2 2 2" xfId="32925"/>
    <cellStyle name="Calculation 2 2 3 9 2 3" xfId="24891"/>
    <cellStyle name="Calculation 2 2 3 9 3" xfId="12553"/>
    <cellStyle name="Calculation 2 2 3 9 3 2" xfId="28656"/>
    <cellStyle name="Calculation 2 2 3 9 4" xfId="20289"/>
    <cellStyle name="Calculation 2 2 3 9 5" xfId="34519"/>
    <cellStyle name="Calculation 2 2 3 9 6" xfId="37287"/>
    <cellStyle name="Calculation 2 2 4" xfId="1536"/>
    <cellStyle name="Calculation 2 2 4 10" xfId="34520"/>
    <cellStyle name="Calculation 2 2 4 11" xfId="37288"/>
    <cellStyle name="Calculation 2 2 4 2" xfId="1970"/>
    <cellStyle name="Calculation 2 2 4 2 2" xfId="3058"/>
    <cellStyle name="Calculation 2 2 4 2 2 2" xfId="5423"/>
    <cellStyle name="Calculation 2 2 4 2 2 2 2" xfId="9845"/>
    <cellStyle name="Calculation 2 2 4 2 2 2 2 2" xfId="17985"/>
    <cellStyle name="Calculation 2 2 4 2 2 2 2 2 2" xfId="34058"/>
    <cellStyle name="Calculation 2 2 4 2 2 2 2 3" xfId="26024"/>
    <cellStyle name="Calculation 2 2 4 2 2 2 3" xfId="13929"/>
    <cellStyle name="Calculation 2 2 4 2 2 2 3 2" xfId="30026"/>
    <cellStyle name="Calculation 2 2 4 2 2 2 4" xfId="21659"/>
    <cellStyle name="Calculation 2 2 4 2 2 2 5" xfId="34523"/>
    <cellStyle name="Calculation 2 2 4 2 2 2 6" xfId="37291"/>
    <cellStyle name="Calculation 2 2 4 2 2 3" xfId="7779"/>
    <cellStyle name="Calculation 2 2 4 2 2 3 2" xfId="15921"/>
    <cellStyle name="Calculation 2 2 4 2 2 3 2 2" xfId="31994"/>
    <cellStyle name="Calculation 2 2 4 2 2 3 3" xfId="23960"/>
    <cellStyle name="Calculation 2 2 4 2 2 4" xfId="11602"/>
    <cellStyle name="Calculation 2 2 4 2 2 4 2" xfId="27725"/>
    <cellStyle name="Calculation 2 2 4 2 2 5" xfId="19358"/>
    <cellStyle name="Calculation 2 2 4 2 2 6" xfId="34522"/>
    <cellStyle name="Calculation 2 2 4 2 2 7" xfId="37290"/>
    <cellStyle name="Calculation 2 2 4 2 3" xfId="3509"/>
    <cellStyle name="Calculation 2 2 4 2 3 2" xfId="5867"/>
    <cellStyle name="Calculation 2 2 4 2 3 2 2" xfId="14373"/>
    <cellStyle name="Calculation 2 2 4 2 3 2 2 2" xfId="30470"/>
    <cellStyle name="Calculation 2 2 4 2 3 2 3" xfId="22103"/>
    <cellStyle name="Calculation 2 2 4 2 3 2 4" xfId="34525"/>
    <cellStyle name="Calculation 2 2 4 2 3 2 5" xfId="37293"/>
    <cellStyle name="Calculation 2 2 4 2 3 3" xfId="8223"/>
    <cellStyle name="Calculation 2 2 4 2 3 3 2" xfId="16365"/>
    <cellStyle name="Calculation 2 2 4 2 3 3 2 2" xfId="32438"/>
    <cellStyle name="Calculation 2 2 4 2 3 3 3" xfId="24404"/>
    <cellStyle name="Calculation 2 2 4 2 3 4" xfId="12046"/>
    <cellStyle name="Calculation 2 2 4 2 3 4 2" xfId="28169"/>
    <cellStyle name="Calculation 2 2 4 2 3 5" xfId="19802"/>
    <cellStyle name="Calculation 2 2 4 2 3 6" xfId="34524"/>
    <cellStyle name="Calculation 2 2 4 2 3 7" xfId="37292"/>
    <cellStyle name="Calculation 2 2 4 2 4" xfId="4401"/>
    <cellStyle name="Calculation 2 2 4 2 4 2" xfId="9062"/>
    <cellStyle name="Calculation 2 2 4 2 4 2 2" xfId="17202"/>
    <cellStyle name="Calculation 2 2 4 2 4 2 2 2" xfId="33275"/>
    <cellStyle name="Calculation 2 2 4 2 4 2 3" xfId="25241"/>
    <cellStyle name="Calculation 2 2 4 2 4 3" xfId="12909"/>
    <cellStyle name="Calculation 2 2 4 2 4 3 2" xfId="29006"/>
    <cellStyle name="Calculation 2 2 4 2 4 4" xfId="20639"/>
    <cellStyle name="Calculation 2 2 4 2 4 5" xfId="34526"/>
    <cellStyle name="Calculation 2 2 4 2 4 6" xfId="37294"/>
    <cellStyle name="Calculation 2 2 4 2 5" xfId="6757"/>
    <cellStyle name="Calculation 2 2 4 2 5 2" xfId="14978"/>
    <cellStyle name="Calculation 2 2 4 2 5 2 2" xfId="31051"/>
    <cellStyle name="Calculation 2 2 4 2 5 3" xfId="22940"/>
    <cellStyle name="Calculation 2 2 4 2 6" xfId="10580"/>
    <cellStyle name="Calculation 2 2 4 2 6 2" xfId="26705"/>
    <cellStyle name="Calculation 2 2 4 2 7" xfId="18415"/>
    <cellStyle name="Calculation 2 2 4 2 8" xfId="34521"/>
    <cellStyle name="Calculation 2 2 4 2 9" xfId="37289"/>
    <cellStyle name="Calculation 2 2 4 3" xfId="2135"/>
    <cellStyle name="Calculation 2 2 4 3 2" xfId="3214"/>
    <cellStyle name="Calculation 2 2 4 3 2 2" xfId="5577"/>
    <cellStyle name="Calculation 2 2 4 3 2 2 2" xfId="9997"/>
    <cellStyle name="Calculation 2 2 4 3 2 2 2 2" xfId="18137"/>
    <cellStyle name="Calculation 2 2 4 3 2 2 2 2 2" xfId="34210"/>
    <cellStyle name="Calculation 2 2 4 3 2 2 2 3" xfId="26176"/>
    <cellStyle name="Calculation 2 2 4 3 2 2 3" xfId="14083"/>
    <cellStyle name="Calculation 2 2 4 3 2 2 3 2" xfId="30180"/>
    <cellStyle name="Calculation 2 2 4 3 2 2 4" xfId="21813"/>
    <cellStyle name="Calculation 2 2 4 3 2 2 5" xfId="34529"/>
    <cellStyle name="Calculation 2 2 4 3 2 2 6" xfId="37297"/>
    <cellStyle name="Calculation 2 2 4 3 2 3" xfId="7933"/>
    <cellStyle name="Calculation 2 2 4 3 2 3 2" xfId="16075"/>
    <cellStyle name="Calculation 2 2 4 3 2 3 2 2" xfId="32148"/>
    <cellStyle name="Calculation 2 2 4 3 2 3 3" xfId="24114"/>
    <cellStyle name="Calculation 2 2 4 3 2 4" xfId="11756"/>
    <cellStyle name="Calculation 2 2 4 3 2 4 2" xfId="27879"/>
    <cellStyle name="Calculation 2 2 4 3 2 5" xfId="19512"/>
    <cellStyle name="Calculation 2 2 4 3 2 6" xfId="34528"/>
    <cellStyle name="Calculation 2 2 4 3 2 7" xfId="37296"/>
    <cellStyle name="Calculation 2 2 4 3 3" xfId="3665"/>
    <cellStyle name="Calculation 2 2 4 3 3 2" xfId="6023"/>
    <cellStyle name="Calculation 2 2 4 3 3 2 2" xfId="14529"/>
    <cellStyle name="Calculation 2 2 4 3 3 2 2 2" xfId="30626"/>
    <cellStyle name="Calculation 2 2 4 3 3 2 3" xfId="22259"/>
    <cellStyle name="Calculation 2 2 4 3 3 2 4" xfId="34531"/>
    <cellStyle name="Calculation 2 2 4 3 3 2 5" xfId="37299"/>
    <cellStyle name="Calculation 2 2 4 3 3 3" xfId="8379"/>
    <cellStyle name="Calculation 2 2 4 3 3 3 2" xfId="16521"/>
    <cellStyle name="Calculation 2 2 4 3 3 3 2 2" xfId="32594"/>
    <cellStyle name="Calculation 2 2 4 3 3 3 3" xfId="24560"/>
    <cellStyle name="Calculation 2 2 4 3 3 4" xfId="12202"/>
    <cellStyle name="Calculation 2 2 4 3 3 4 2" xfId="28325"/>
    <cellStyle name="Calculation 2 2 4 3 3 5" xfId="19958"/>
    <cellStyle name="Calculation 2 2 4 3 3 6" xfId="34530"/>
    <cellStyle name="Calculation 2 2 4 3 3 7" xfId="37298"/>
    <cellStyle name="Calculation 2 2 4 3 4" xfId="4557"/>
    <cellStyle name="Calculation 2 2 4 3 4 2" xfId="9218"/>
    <cellStyle name="Calculation 2 2 4 3 4 2 2" xfId="17358"/>
    <cellStyle name="Calculation 2 2 4 3 4 2 2 2" xfId="33431"/>
    <cellStyle name="Calculation 2 2 4 3 4 2 3" xfId="25397"/>
    <cellStyle name="Calculation 2 2 4 3 4 3" xfId="13065"/>
    <cellStyle name="Calculation 2 2 4 3 4 3 2" xfId="29162"/>
    <cellStyle name="Calculation 2 2 4 3 4 4" xfId="20795"/>
    <cellStyle name="Calculation 2 2 4 3 4 5" xfId="34532"/>
    <cellStyle name="Calculation 2 2 4 3 4 6" xfId="37300"/>
    <cellStyle name="Calculation 2 2 4 3 5" xfId="6913"/>
    <cellStyle name="Calculation 2 2 4 3 5 2" xfId="15057"/>
    <cellStyle name="Calculation 2 2 4 3 5 2 2" xfId="31130"/>
    <cellStyle name="Calculation 2 2 4 3 5 3" xfId="23096"/>
    <cellStyle name="Calculation 2 2 4 3 6" xfId="10736"/>
    <cellStyle name="Calculation 2 2 4 3 6 2" xfId="26861"/>
    <cellStyle name="Calculation 2 2 4 3 7" xfId="18494"/>
    <cellStyle name="Calculation 2 2 4 3 8" xfId="34527"/>
    <cellStyle name="Calculation 2 2 4 3 9" xfId="37295"/>
    <cellStyle name="Calculation 2 2 4 4" xfId="2295"/>
    <cellStyle name="Calculation 2 2 4 4 2" xfId="3817"/>
    <cellStyle name="Calculation 2 2 4 4 2 2" xfId="6175"/>
    <cellStyle name="Calculation 2 2 4 4 2 2 2" xfId="14681"/>
    <cellStyle name="Calculation 2 2 4 4 2 2 2 2" xfId="30778"/>
    <cellStyle name="Calculation 2 2 4 4 2 2 3" xfId="22411"/>
    <cellStyle name="Calculation 2 2 4 4 2 2 4" xfId="34535"/>
    <cellStyle name="Calculation 2 2 4 4 2 2 5" xfId="37303"/>
    <cellStyle name="Calculation 2 2 4 4 2 3" xfId="8531"/>
    <cellStyle name="Calculation 2 2 4 4 2 3 2" xfId="16673"/>
    <cellStyle name="Calculation 2 2 4 4 2 3 2 2" xfId="32746"/>
    <cellStyle name="Calculation 2 2 4 4 2 3 3" xfId="24712"/>
    <cellStyle name="Calculation 2 2 4 4 2 4" xfId="12354"/>
    <cellStyle name="Calculation 2 2 4 4 2 4 2" xfId="28477"/>
    <cellStyle name="Calculation 2 2 4 4 2 5" xfId="20110"/>
    <cellStyle name="Calculation 2 2 4 4 2 6" xfId="34534"/>
    <cellStyle name="Calculation 2 2 4 4 2 7" xfId="37302"/>
    <cellStyle name="Calculation 2 2 4 4 3" xfId="4709"/>
    <cellStyle name="Calculation 2 2 4 4 3 2" xfId="9370"/>
    <cellStyle name="Calculation 2 2 4 4 3 2 2" xfId="17510"/>
    <cellStyle name="Calculation 2 2 4 4 3 2 2 2" xfId="33583"/>
    <cellStyle name="Calculation 2 2 4 4 3 2 3" xfId="25549"/>
    <cellStyle name="Calculation 2 2 4 4 3 3" xfId="13217"/>
    <cellStyle name="Calculation 2 2 4 4 3 3 2" xfId="29314"/>
    <cellStyle name="Calculation 2 2 4 4 3 4" xfId="20947"/>
    <cellStyle name="Calculation 2 2 4 4 3 5" xfId="34536"/>
    <cellStyle name="Calculation 2 2 4 4 3 6" xfId="37304"/>
    <cellStyle name="Calculation 2 2 4 4 4" xfId="7065"/>
    <cellStyle name="Calculation 2 2 4 4 4 2" xfId="15209"/>
    <cellStyle name="Calculation 2 2 4 4 4 2 2" xfId="31282"/>
    <cellStyle name="Calculation 2 2 4 4 4 3" xfId="23248"/>
    <cellStyle name="Calculation 2 2 4 4 5" xfId="10888"/>
    <cellStyle name="Calculation 2 2 4 4 5 2" xfId="27013"/>
    <cellStyle name="Calculation 2 2 4 4 6" xfId="18646"/>
    <cellStyle name="Calculation 2 2 4 4 7" xfId="34533"/>
    <cellStyle name="Calculation 2 2 4 4 8" xfId="37301"/>
    <cellStyle name="Calculation 2 2 4 5" xfId="2776"/>
    <cellStyle name="Calculation 2 2 4 5 2" xfId="5147"/>
    <cellStyle name="Calculation 2 2 4 5 2 2" xfId="9580"/>
    <cellStyle name="Calculation 2 2 4 5 2 2 2" xfId="17720"/>
    <cellStyle name="Calculation 2 2 4 5 2 2 2 2" xfId="33793"/>
    <cellStyle name="Calculation 2 2 4 5 2 2 3" xfId="25759"/>
    <cellStyle name="Calculation 2 2 4 5 2 3" xfId="13653"/>
    <cellStyle name="Calculation 2 2 4 5 2 3 2" xfId="29750"/>
    <cellStyle name="Calculation 2 2 4 5 2 4" xfId="21383"/>
    <cellStyle name="Calculation 2 2 4 5 2 5" xfId="34538"/>
    <cellStyle name="Calculation 2 2 4 5 2 6" xfId="37306"/>
    <cellStyle name="Calculation 2 2 4 5 3" xfId="7503"/>
    <cellStyle name="Calculation 2 2 4 5 3 2" xfId="15645"/>
    <cellStyle name="Calculation 2 2 4 5 3 2 2" xfId="31718"/>
    <cellStyle name="Calculation 2 2 4 5 3 3" xfId="23684"/>
    <cellStyle name="Calculation 2 2 4 5 4" xfId="11326"/>
    <cellStyle name="Calculation 2 2 4 5 4 2" xfId="27449"/>
    <cellStyle name="Calculation 2 2 4 5 5" xfId="19082"/>
    <cellStyle name="Calculation 2 2 4 5 6" xfId="34537"/>
    <cellStyle name="Calculation 2 2 4 5 7" xfId="37305"/>
    <cellStyle name="Calculation 2 2 4 6" xfId="2567"/>
    <cellStyle name="Calculation 2 2 4 6 2" xfId="4972"/>
    <cellStyle name="Calculation 2 2 4 6 2 2" xfId="13478"/>
    <cellStyle name="Calculation 2 2 4 6 2 2 2" xfId="29575"/>
    <cellStyle name="Calculation 2 2 4 6 2 3" xfId="21208"/>
    <cellStyle name="Calculation 2 2 4 6 2 4" xfId="34540"/>
    <cellStyle name="Calculation 2 2 4 6 2 5" xfId="37308"/>
    <cellStyle name="Calculation 2 2 4 6 3" xfId="7328"/>
    <cellStyle name="Calculation 2 2 4 6 3 2" xfId="15470"/>
    <cellStyle name="Calculation 2 2 4 6 3 2 2" xfId="31543"/>
    <cellStyle name="Calculation 2 2 4 6 3 3" xfId="23509"/>
    <cellStyle name="Calculation 2 2 4 6 4" xfId="11151"/>
    <cellStyle name="Calculation 2 2 4 6 4 2" xfId="27274"/>
    <cellStyle name="Calculation 2 2 4 6 5" xfId="18907"/>
    <cellStyle name="Calculation 2 2 4 6 6" xfId="34539"/>
    <cellStyle name="Calculation 2 2 4 6 7" xfId="37307"/>
    <cellStyle name="Calculation 2 2 4 7" xfId="4082"/>
    <cellStyle name="Calculation 2 2 4 7 2" xfId="8743"/>
    <cellStyle name="Calculation 2 2 4 7 2 2" xfId="16883"/>
    <cellStyle name="Calculation 2 2 4 7 2 2 2" xfId="32956"/>
    <cellStyle name="Calculation 2 2 4 7 2 3" xfId="24922"/>
    <cellStyle name="Calculation 2 2 4 7 3" xfId="12590"/>
    <cellStyle name="Calculation 2 2 4 7 3 2" xfId="28687"/>
    <cellStyle name="Calculation 2 2 4 7 4" xfId="20320"/>
    <cellStyle name="Calculation 2 2 4 7 5" xfId="34541"/>
    <cellStyle name="Calculation 2 2 4 7 6" xfId="37309"/>
    <cellStyle name="Calculation 2 2 4 8" xfId="6438"/>
    <cellStyle name="Calculation 2 2 4 8 2" xfId="22621"/>
    <cellStyle name="Calculation 2 2 4 9" xfId="10261"/>
    <cellStyle name="Calculation 2 2 4 9 2" xfId="26386"/>
    <cellStyle name="Calculation 2 2 5" xfId="1669"/>
    <cellStyle name="Calculation 2 2 5 10" xfId="34542"/>
    <cellStyle name="Calculation 2 2 5 11" xfId="37310"/>
    <cellStyle name="Calculation 2 2 5 2" xfId="2071"/>
    <cellStyle name="Calculation 2 2 5 2 2" xfId="3159"/>
    <cellStyle name="Calculation 2 2 5 2 2 2" xfId="5524"/>
    <cellStyle name="Calculation 2 2 5 2 2 2 2" xfId="9946"/>
    <cellStyle name="Calculation 2 2 5 2 2 2 2 2" xfId="18086"/>
    <cellStyle name="Calculation 2 2 5 2 2 2 2 2 2" xfId="34159"/>
    <cellStyle name="Calculation 2 2 5 2 2 2 2 3" xfId="26125"/>
    <cellStyle name="Calculation 2 2 5 2 2 2 3" xfId="14030"/>
    <cellStyle name="Calculation 2 2 5 2 2 2 3 2" xfId="30127"/>
    <cellStyle name="Calculation 2 2 5 2 2 2 4" xfId="21760"/>
    <cellStyle name="Calculation 2 2 5 2 2 2 5" xfId="34545"/>
    <cellStyle name="Calculation 2 2 5 2 2 2 6" xfId="37313"/>
    <cellStyle name="Calculation 2 2 5 2 2 3" xfId="7880"/>
    <cellStyle name="Calculation 2 2 5 2 2 3 2" xfId="16022"/>
    <cellStyle name="Calculation 2 2 5 2 2 3 2 2" xfId="32095"/>
    <cellStyle name="Calculation 2 2 5 2 2 3 3" xfId="24061"/>
    <cellStyle name="Calculation 2 2 5 2 2 4" xfId="11703"/>
    <cellStyle name="Calculation 2 2 5 2 2 4 2" xfId="27826"/>
    <cellStyle name="Calculation 2 2 5 2 2 5" xfId="19459"/>
    <cellStyle name="Calculation 2 2 5 2 2 6" xfId="34544"/>
    <cellStyle name="Calculation 2 2 5 2 2 7" xfId="37312"/>
    <cellStyle name="Calculation 2 2 5 2 3" xfId="3610"/>
    <cellStyle name="Calculation 2 2 5 2 3 2" xfId="5968"/>
    <cellStyle name="Calculation 2 2 5 2 3 2 2" xfId="14474"/>
    <cellStyle name="Calculation 2 2 5 2 3 2 2 2" xfId="30571"/>
    <cellStyle name="Calculation 2 2 5 2 3 2 3" xfId="22204"/>
    <cellStyle name="Calculation 2 2 5 2 3 2 4" xfId="34547"/>
    <cellStyle name="Calculation 2 2 5 2 3 2 5" xfId="37315"/>
    <cellStyle name="Calculation 2 2 5 2 3 3" xfId="8324"/>
    <cellStyle name="Calculation 2 2 5 2 3 3 2" xfId="16466"/>
    <cellStyle name="Calculation 2 2 5 2 3 3 2 2" xfId="32539"/>
    <cellStyle name="Calculation 2 2 5 2 3 3 3" xfId="24505"/>
    <cellStyle name="Calculation 2 2 5 2 3 4" xfId="12147"/>
    <cellStyle name="Calculation 2 2 5 2 3 4 2" xfId="28270"/>
    <cellStyle name="Calculation 2 2 5 2 3 5" xfId="19903"/>
    <cellStyle name="Calculation 2 2 5 2 3 6" xfId="34546"/>
    <cellStyle name="Calculation 2 2 5 2 3 7" xfId="37314"/>
    <cellStyle name="Calculation 2 2 5 2 4" xfId="4502"/>
    <cellStyle name="Calculation 2 2 5 2 4 2" xfId="9163"/>
    <cellStyle name="Calculation 2 2 5 2 4 2 2" xfId="17303"/>
    <cellStyle name="Calculation 2 2 5 2 4 2 2 2" xfId="33376"/>
    <cellStyle name="Calculation 2 2 5 2 4 2 3" xfId="25342"/>
    <cellStyle name="Calculation 2 2 5 2 4 3" xfId="13010"/>
    <cellStyle name="Calculation 2 2 5 2 4 3 2" xfId="29107"/>
    <cellStyle name="Calculation 2 2 5 2 4 4" xfId="20740"/>
    <cellStyle name="Calculation 2 2 5 2 4 5" xfId="34548"/>
    <cellStyle name="Calculation 2 2 5 2 4 6" xfId="37316"/>
    <cellStyle name="Calculation 2 2 5 2 5" xfId="6858"/>
    <cellStyle name="Calculation 2 2 5 2 5 2" xfId="15027"/>
    <cellStyle name="Calculation 2 2 5 2 5 2 2" xfId="31100"/>
    <cellStyle name="Calculation 2 2 5 2 5 3" xfId="23041"/>
    <cellStyle name="Calculation 2 2 5 2 6" xfId="10681"/>
    <cellStyle name="Calculation 2 2 5 2 6 2" xfId="26806"/>
    <cellStyle name="Calculation 2 2 5 2 7" xfId="18464"/>
    <cellStyle name="Calculation 2 2 5 2 8" xfId="34543"/>
    <cellStyle name="Calculation 2 2 5 2 9" xfId="37311"/>
    <cellStyle name="Calculation 2 2 5 3" xfId="2236"/>
    <cellStyle name="Calculation 2 2 5 3 2" xfId="3315"/>
    <cellStyle name="Calculation 2 2 5 3 2 2" xfId="5678"/>
    <cellStyle name="Calculation 2 2 5 3 2 2 2" xfId="10098"/>
    <cellStyle name="Calculation 2 2 5 3 2 2 2 2" xfId="18238"/>
    <cellStyle name="Calculation 2 2 5 3 2 2 2 2 2" xfId="34311"/>
    <cellStyle name="Calculation 2 2 5 3 2 2 2 3" xfId="26277"/>
    <cellStyle name="Calculation 2 2 5 3 2 2 3" xfId="14184"/>
    <cellStyle name="Calculation 2 2 5 3 2 2 3 2" xfId="30281"/>
    <cellStyle name="Calculation 2 2 5 3 2 2 4" xfId="21914"/>
    <cellStyle name="Calculation 2 2 5 3 2 2 5" xfId="34551"/>
    <cellStyle name="Calculation 2 2 5 3 2 2 6" xfId="37319"/>
    <cellStyle name="Calculation 2 2 5 3 2 3" xfId="8034"/>
    <cellStyle name="Calculation 2 2 5 3 2 3 2" xfId="16176"/>
    <cellStyle name="Calculation 2 2 5 3 2 3 2 2" xfId="32249"/>
    <cellStyle name="Calculation 2 2 5 3 2 3 3" xfId="24215"/>
    <cellStyle name="Calculation 2 2 5 3 2 4" xfId="11857"/>
    <cellStyle name="Calculation 2 2 5 3 2 4 2" xfId="27980"/>
    <cellStyle name="Calculation 2 2 5 3 2 5" xfId="19613"/>
    <cellStyle name="Calculation 2 2 5 3 2 6" xfId="34550"/>
    <cellStyle name="Calculation 2 2 5 3 2 7" xfId="37318"/>
    <cellStyle name="Calculation 2 2 5 3 3" xfId="3766"/>
    <cellStyle name="Calculation 2 2 5 3 3 2" xfId="6124"/>
    <cellStyle name="Calculation 2 2 5 3 3 2 2" xfId="14630"/>
    <cellStyle name="Calculation 2 2 5 3 3 2 2 2" xfId="30727"/>
    <cellStyle name="Calculation 2 2 5 3 3 2 3" xfId="22360"/>
    <cellStyle name="Calculation 2 2 5 3 3 2 4" xfId="34553"/>
    <cellStyle name="Calculation 2 2 5 3 3 2 5" xfId="37321"/>
    <cellStyle name="Calculation 2 2 5 3 3 3" xfId="8480"/>
    <cellStyle name="Calculation 2 2 5 3 3 3 2" xfId="16622"/>
    <cellStyle name="Calculation 2 2 5 3 3 3 2 2" xfId="32695"/>
    <cellStyle name="Calculation 2 2 5 3 3 3 3" xfId="24661"/>
    <cellStyle name="Calculation 2 2 5 3 3 4" xfId="12303"/>
    <cellStyle name="Calculation 2 2 5 3 3 4 2" xfId="28426"/>
    <cellStyle name="Calculation 2 2 5 3 3 5" xfId="20059"/>
    <cellStyle name="Calculation 2 2 5 3 3 6" xfId="34552"/>
    <cellStyle name="Calculation 2 2 5 3 3 7" xfId="37320"/>
    <cellStyle name="Calculation 2 2 5 3 4" xfId="4658"/>
    <cellStyle name="Calculation 2 2 5 3 4 2" xfId="9319"/>
    <cellStyle name="Calculation 2 2 5 3 4 2 2" xfId="17459"/>
    <cellStyle name="Calculation 2 2 5 3 4 2 2 2" xfId="33532"/>
    <cellStyle name="Calculation 2 2 5 3 4 2 3" xfId="25498"/>
    <cellStyle name="Calculation 2 2 5 3 4 3" xfId="13166"/>
    <cellStyle name="Calculation 2 2 5 3 4 3 2" xfId="29263"/>
    <cellStyle name="Calculation 2 2 5 3 4 4" xfId="20896"/>
    <cellStyle name="Calculation 2 2 5 3 4 5" xfId="34554"/>
    <cellStyle name="Calculation 2 2 5 3 4 6" xfId="37322"/>
    <cellStyle name="Calculation 2 2 5 3 5" xfId="7014"/>
    <cellStyle name="Calculation 2 2 5 3 5 2" xfId="15158"/>
    <cellStyle name="Calculation 2 2 5 3 5 2 2" xfId="31231"/>
    <cellStyle name="Calculation 2 2 5 3 5 3" xfId="23197"/>
    <cellStyle name="Calculation 2 2 5 3 6" xfId="10837"/>
    <cellStyle name="Calculation 2 2 5 3 6 2" xfId="26962"/>
    <cellStyle name="Calculation 2 2 5 3 7" xfId="18595"/>
    <cellStyle name="Calculation 2 2 5 3 8" xfId="34549"/>
    <cellStyle name="Calculation 2 2 5 3 9" xfId="37317"/>
    <cellStyle name="Calculation 2 2 5 4" xfId="2396"/>
    <cellStyle name="Calculation 2 2 5 4 2" xfId="3918"/>
    <cellStyle name="Calculation 2 2 5 4 2 2" xfId="6276"/>
    <cellStyle name="Calculation 2 2 5 4 2 2 2" xfId="14782"/>
    <cellStyle name="Calculation 2 2 5 4 2 2 2 2" xfId="30879"/>
    <cellStyle name="Calculation 2 2 5 4 2 2 3" xfId="22512"/>
    <cellStyle name="Calculation 2 2 5 4 2 2 4" xfId="34557"/>
    <cellStyle name="Calculation 2 2 5 4 2 2 5" xfId="37325"/>
    <cellStyle name="Calculation 2 2 5 4 2 3" xfId="8632"/>
    <cellStyle name="Calculation 2 2 5 4 2 3 2" xfId="16774"/>
    <cellStyle name="Calculation 2 2 5 4 2 3 2 2" xfId="32847"/>
    <cellStyle name="Calculation 2 2 5 4 2 3 3" xfId="24813"/>
    <cellStyle name="Calculation 2 2 5 4 2 4" xfId="12455"/>
    <cellStyle name="Calculation 2 2 5 4 2 4 2" xfId="28578"/>
    <cellStyle name="Calculation 2 2 5 4 2 5" xfId="20211"/>
    <cellStyle name="Calculation 2 2 5 4 2 6" xfId="34556"/>
    <cellStyle name="Calculation 2 2 5 4 2 7" xfId="37324"/>
    <cellStyle name="Calculation 2 2 5 4 3" xfId="4810"/>
    <cellStyle name="Calculation 2 2 5 4 3 2" xfId="9471"/>
    <cellStyle name="Calculation 2 2 5 4 3 2 2" xfId="17611"/>
    <cellStyle name="Calculation 2 2 5 4 3 2 2 2" xfId="33684"/>
    <cellStyle name="Calculation 2 2 5 4 3 2 3" xfId="25650"/>
    <cellStyle name="Calculation 2 2 5 4 3 3" xfId="13318"/>
    <cellStyle name="Calculation 2 2 5 4 3 3 2" xfId="29415"/>
    <cellStyle name="Calculation 2 2 5 4 3 4" xfId="21048"/>
    <cellStyle name="Calculation 2 2 5 4 3 5" xfId="34558"/>
    <cellStyle name="Calculation 2 2 5 4 3 6" xfId="37326"/>
    <cellStyle name="Calculation 2 2 5 4 4" xfId="7166"/>
    <cellStyle name="Calculation 2 2 5 4 4 2" xfId="15310"/>
    <cellStyle name="Calculation 2 2 5 4 4 2 2" xfId="31383"/>
    <cellStyle name="Calculation 2 2 5 4 4 3" xfId="23349"/>
    <cellStyle name="Calculation 2 2 5 4 5" xfId="10989"/>
    <cellStyle name="Calculation 2 2 5 4 5 2" xfId="27114"/>
    <cellStyle name="Calculation 2 2 5 4 6" xfId="18747"/>
    <cellStyle name="Calculation 2 2 5 4 7" xfId="34555"/>
    <cellStyle name="Calculation 2 2 5 4 8" xfId="37323"/>
    <cellStyle name="Calculation 2 2 5 5" xfId="2882"/>
    <cellStyle name="Calculation 2 2 5 5 2" xfId="5251"/>
    <cellStyle name="Calculation 2 2 5 5 2 2" xfId="9681"/>
    <cellStyle name="Calculation 2 2 5 5 2 2 2" xfId="17821"/>
    <cellStyle name="Calculation 2 2 5 5 2 2 2 2" xfId="33894"/>
    <cellStyle name="Calculation 2 2 5 5 2 2 3" xfId="25860"/>
    <cellStyle name="Calculation 2 2 5 5 2 3" xfId="13757"/>
    <cellStyle name="Calculation 2 2 5 5 2 3 2" xfId="29854"/>
    <cellStyle name="Calculation 2 2 5 5 2 4" xfId="21487"/>
    <cellStyle name="Calculation 2 2 5 5 2 5" xfId="34560"/>
    <cellStyle name="Calculation 2 2 5 5 2 6" xfId="37328"/>
    <cellStyle name="Calculation 2 2 5 5 3" xfId="7607"/>
    <cellStyle name="Calculation 2 2 5 5 3 2" xfId="15749"/>
    <cellStyle name="Calculation 2 2 5 5 3 2 2" xfId="31822"/>
    <cellStyle name="Calculation 2 2 5 5 3 3" xfId="23788"/>
    <cellStyle name="Calculation 2 2 5 5 4" xfId="11430"/>
    <cellStyle name="Calculation 2 2 5 5 4 2" xfId="27553"/>
    <cellStyle name="Calculation 2 2 5 5 5" xfId="19186"/>
    <cellStyle name="Calculation 2 2 5 5 6" xfId="34559"/>
    <cellStyle name="Calculation 2 2 5 5 7" xfId="37327"/>
    <cellStyle name="Calculation 2 2 5 6" xfId="2501"/>
    <cellStyle name="Calculation 2 2 5 6 2" xfId="4906"/>
    <cellStyle name="Calculation 2 2 5 6 2 2" xfId="13412"/>
    <cellStyle name="Calculation 2 2 5 6 2 2 2" xfId="29509"/>
    <cellStyle name="Calculation 2 2 5 6 2 3" xfId="21142"/>
    <cellStyle name="Calculation 2 2 5 6 2 4" xfId="34562"/>
    <cellStyle name="Calculation 2 2 5 6 2 5" xfId="37330"/>
    <cellStyle name="Calculation 2 2 5 6 3" xfId="7262"/>
    <cellStyle name="Calculation 2 2 5 6 3 2" xfId="15404"/>
    <cellStyle name="Calculation 2 2 5 6 3 2 2" xfId="31477"/>
    <cellStyle name="Calculation 2 2 5 6 3 3" xfId="23443"/>
    <cellStyle name="Calculation 2 2 5 6 4" xfId="11085"/>
    <cellStyle name="Calculation 2 2 5 6 4 2" xfId="27208"/>
    <cellStyle name="Calculation 2 2 5 6 5" xfId="18841"/>
    <cellStyle name="Calculation 2 2 5 6 6" xfId="34561"/>
    <cellStyle name="Calculation 2 2 5 6 7" xfId="37329"/>
    <cellStyle name="Calculation 2 2 5 7" xfId="4183"/>
    <cellStyle name="Calculation 2 2 5 7 2" xfId="8844"/>
    <cellStyle name="Calculation 2 2 5 7 2 2" xfId="16984"/>
    <cellStyle name="Calculation 2 2 5 7 2 2 2" xfId="33057"/>
    <cellStyle name="Calculation 2 2 5 7 2 3" xfId="25023"/>
    <cellStyle name="Calculation 2 2 5 7 3" xfId="12691"/>
    <cellStyle name="Calculation 2 2 5 7 3 2" xfId="28788"/>
    <cellStyle name="Calculation 2 2 5 7 4" xfId="20421"/>
    <cellStyle name="Calculation 2 2 5 7 5" xfId="34563"/>
    <cellStyle name="Calculation 2 2 5 7 6" xfId="37331"/>
    <cellStyle name="Calculation 2 2 5 8" xfId="6539"/>
    <cellStyle name="Calculation 2 2 5 8 2" xfId="22722"/>
    <cellStyle name="Calculation 2 2 5 9" xfId="10362"/>
    <cellStyle name="Calculation 2 2 5 9 2" xfId="26487"/>
    <cellStyle name="Calculation 2 2 6" xfId="1739"/>
    <cellStyle name="Calculation 2 2 6 2" xfId="2925"/>
    <cellStyle name="Calculation 2 2 6 2 2" xfId="5292"/>
    <cellStyle name="Calculation 2 2 6 2 2 2" xfId="9719"/>
    <cellStyle name="Calculation 2 2 6 2 2 2 2" xfId="17859"/>
    <cellStyle name="Calculation 2 2 6 2 2 2 2 2" xfId="33932"/>
    <cellStyle name="Calculation 2 2 6 2 2 2 3" xfId="25898"/>
    <cellStyle name="Calculation 2 2 6 2 2 3" xfId="13798"/>
    <cellStyle name="Calculation 2 2 6 2 2 3 2" xfId="29895"/>
    <cellStyle name="Calculation 2 2 6 2 2 4" xfId="21528"/>
    <cellStyle name="Calculation 2 2 6 2 2 5" xfId="34566"/>
    <cellStyle name="Calculation 2 2 6 2 2 6" xfId="37334"/>
    <cellStyle name="Calculation 2 2 6 2 3" xfId="7648"/>
    <cellStyle name="Calculation 2 2 6 2 3 2" xfId="15790"/>
    <cellStyle name="Calculation 2 2 6 2 3 2 2" xfId="31863"/>
    <cellStyle name="Calculation 2 2 6 2 3 3" xfId="23829"/>
    <cellStyle name="Calculation 2 2 6 2 4" xfId="11471"/>
    <cellStyle name="Calculation 2 2 6 2 4 2" xfId="27594"/>
    <cellStyle name="Calculation 2 2 6 2 5" xfId="19227"/>
    <cellStyle name="Calculation 2 2 6 2 6" xfId="34565"/>
    <cellStyle name="Calculation 2 2 6 2 7" xfId="37333"/>
    <cellStyle name="Calculation 2 2 6 3" xfId="2683"/>
    <cellStyle name="Calculation 2 2 6 3 2" xfId="5068"/>
    <cellStyle name="Calculation 2 2 6 3 2 2" xfId="13574"/>
    <cellStyle name="Calculation 2 2 6 3 2 2 2" xfId="29671"/>
    <cellStyle name="Calculation 2 2 6 3 2 3" xfId="21304"/>
    <cellStyle name="Calculation 2 2 6 3 2 4" xfId="34568"/>
    <cellStyle name="Calculation 2 2 6 3 2 5" xfId="37336"/>
    <cellStyle name="Calculation 2 2 6 3 3" xfId="7424"/>
    <cellStyle name="Calculation 2 2 6 3 3 2" xfId="15566"/>
    <cellStyle name="Calculation 2 2 6 3 3 2 2" xfId="31639"/>
    <cellStyle name="Calculation 2 2 6 3 3 3" xfId="23605"/>
    <cellStyle name="Calculation 2 2 6 3 4" xfId="11247"/>
    <cellStyle name="Calculation 2 2 6 3 4 2" xfId="27370"/>
    <cellStyle name="Calculation 2 2 6 3 5" xfId="19003"/>
    <cellStyle name="Calculation 2 2 6 3 6" xfId="34567"/>
    <cellStyle name="Calculation 2 2 6 3 7" xfId="37335"/>
    <cellStyle name="Calculation 2 2 6 4" xfId="4227"/>
    <cellStyle name="Calculation 2 2 6 4 2" xfId="8888"/>
    <cellStyle name="Calculation 2 2 6 4 2 2" xfId="17028"/>
    <cellStyle name="Calculation 2 2 6 4 2 2 2" xfId="33101"/>
    <cellStyle name="Calculation 2 2 6 4 2 3" xfId="25067"/>
    <cellStyle name="Calculation 2 2 6 4 3" xfId="12735"/>
    <cellStyle name="Calculation 2 2 6 4 3 2" xfId="28832"/>
    <cellStyle name="Calculation 2 2 6 4 4" xfId="20465"/>
    <cellStyle name="Calculation 2 2 6 4 5" xfId="34569"/>
    <cellStyle name="Calculation 2 2 6 4 6" xfId="37337"/>
    <cellStyle name="Calculation 2 2 6 5" xfId="6583"/>
    <cellStyle name="Calculation 2 2 6 5 2" xfId="14847"/>
    <cellStyle name="Calculation 2 2 6 5 2 2" xfId="30920"/>
    <cellStyle name="Calculation 2 2 6 5 3" xfId="22766"/>
    <cellStyle name="Calculation 2 2 6 6" xfId="10406"/>
    <cellStyle name="Calculation 2 2 6 6 2" xfId="26531"/>
    <cellStyle name="Calculation 2 2 6 7" xfId="18284"/>
    <cellStyle name="Calculation 2 2 6 8" xfId="34564"/>
    <cellStyle name="Calculation 2 2 6 9" xfId="37332"/>
    <cellStyle name="Calculation 2 2 7" xfId="1860"/>
    <cellStyle name="Calculation 2 2 7 2" xfId="2977"/>
    <cellStyle name="Calculation 2 2 7 2 2" xfId="5344"/>
    <cellStyle name="Calculation 2 2 7 2 2 2" xfId="9768"/>
    <cellStyle name="Calculation 2 2 7 2 2 2 2" xfId="17908"/>
    <cellStyle name="Calculation 2 2 7 2 2 2 2 2" xfId="33981"/>
    <cellStyle name="Calculation 2 2 7 2 2 2 3" xfId="25947"/>
    <cellStyle name="Calculation 2 2 7 2 2 3" xfId="13850"/>
    <cellStyle name="Calculation 2 2 7 2 2 3 2" xfId="29947"/>
    <cellStyle name="Calculation 2 2 7 2 2 4" xfId="21580"/>
    <cellStyle name="Calculation 2 2 7 2 2 5" xfId="34572"/>
    <cellStyle name="Calculation 2 2 7 2 2 6" xfId="37340"/>
    <cellStyle name="Calculation 2 2 7 2 3" xfId="7700"/>
    <cellStyle name="Calculation 2 2 7 2 3 2" xfId="15842"/>
    <cellStyle name="Calculation 2 2 7 2 3 2 2" xfId="31915"/>
    <cellStyle name="Calculation 2 2 7 2 3 3" xfId="23881"/>
    <cellStyle name="Calculation 2 2 7 2 4" xfId="11523"/>
    <cellStyle name="Calculation 2 2 7 2 4 2" xfId="27646"/>
    <cellStyle name="Calculation 2 2 7 2 5" xfId="19279"/>
    <cellStyle name="Calculation 2 2 7 2 6" xfId="34571"/>
    <cellStyle name="Calculation 2 2 7 2 7" xfId="37339"/>
    <cellStyle name="Calculation 2 2 7 3" xfId="3416"/>
    <cellStyle name="Calculation 2 2 7 3 2" xfId="5774"/>
    <cellStyle name="Calculation 2 2 7 3 2 2" xfId="14280"/>
    <cellStyle name="Calculation 2 2 7 3 2 2 2" xfId="30377"/>
    <cellStyle name="Calculation 2 2 7 3 2 3" xfId="22010"/>
    <cellStyle name="Calculation 2 2 7 3 2 4" xfId="34574"/>
    <cellStyle name="Calculation 2 2 7 3 2 5" xfId="37342"/>
    <cellStyle name="Calculation 2 2 7 3 3" xfId="8130"/>
    <cellStyle name="Calculation 2 2 7 3 3 2" xfId="16272"/>
    <cellStyle name="Calculation 2 2 7 3 3 2 2" xfId="32345"/>
    <cellStyle name="Calculation 2 2 7 3 3 3" xfId="24311"/>
    <cellStyle name="Calculation 2 2 7 3 4" xfId="11953"/>
    <cellStyle name="Calculation 2 2 7 3 4 2" xfId="28076"/>
    <cellStyle name="Calculation 2 2 7 3 5" xfId="19709"/>
    <cellStyle name="Calculation 2 2 7 3 6" xfId="34573"/>
    <cellStyle name="Calculation 2 2 7 3 7" xfId="37341"/>
    <cellStyle name="Calculation 2 2 7 4" xfId="4308"/>
    <cellStyle name="Calculation 2 2 7 4 2" xfId="8969"/>
    <cellStyle name="Calculation 2 2 7 4 2 2" xfId="17109"/>
    <cellStyle name="Calculation 2 2 7 4 2 2 2" xfId="33182"/>
    <cellStyle name="Calculation 2 2 7 4 2 3" xfId="25148"/>
    <cellStyle name="Calculation 2 2 7 4 3" xfId="12816"/>
    <cellStyle name="Calculation 2 2 7 4 3 2" xfId="28913"/>
    <cellStyle name="Calculation 2 2 7 4 4" xfId="20546"/>
    <cellStyle name="Calculation 2 2 7 4 5" xfId="34575"/>
    <cellStyle name="Calculation 2 2 7 4 6" xfId="37343"/>
    <cellStyle name="Calculation 2 2 7 5" xfId="6664"/>
    <cellStyle name="Calculation 2 2 7 5 2" xfId="14928"/>
    <cellStyle name="Calculation 2 2 7 5 2 2" xfId="31001"/>
    <cellStyle name="Calculation 2 2 7 5 3" xfId="22847"/>
    <cellStyle name="Calculation 2 2 7 6" xfId="10487"/>
    <cellStyle name="Calculation 2 2 7 6 2" xfId="26612"/>
    <cellStyle name="Calculation 2 2 7 7" xfId="18365"/>
    <cellStyle name="Calculation 2 2 7 8" xfId="34570"/>
    <cellStyle name="Calculation 2 2 7 9" xfId="37338"/>
    <cellStyle name="Calculation 2 2 8" xfId="1747"/>
    <cellStyle name="Calculation 2 2 8 2" xfId="2470"/>
    <cellStyle name="Calculation 2 2 8 2 2" xfId="4875"/>
    <cellStyle name="Calculation 2 2 8 2 2 2" xfId="13381"/>
    <cellStyle name="Calculation 2 2 8 2 2 2 2" xfId="29478"/>
    <cellStyle name="Calculation 2 2 8 2 2 3" xfId="21111"/>
    <cellStyle name="Calculation 2 2 8 2 2 4" xfId="34578"/>
    <cellStyle name="Calculation 2 2 8 2 2 5" xfId="37346"/>
    <cellStyle name="Calculation 2 2 8 2 3" xfId="7231"/>
    <cellStyle name="Calculation 2 2 8 2 3 2" xfId="15373"/>
    <cellStyle name="Calculation 2 2 8 2 3 2 2" xfId="31446"/>
    <cellStyle name="Calculation 2 2 8 2 3 3" xfId="23412"/>
    <cellStyle name="Calculation 2 2 8 2 4" xfId="11054"/>
    <cellStyle name="Calculation 2 2 8 2 4 2" xfId="27177"/>
    <cellStyle name="Calculation 2 2 8 2 5" xfId="18810"/>
    <cellStyle name="Calculation 2 2 8 2 6" xfId="34577"/>
    <cellStyle name="Calculation 2 2 8 2 7" xfId="37345"/>
    <cellStyle name="Calculation 2 2 8 3" xfId="4229"/>
    <cellStyle name="Calculation 2 2 8 3 2" xfId="8890"/>
    <cellStyle name="Calculation 2 2 8 3 2 2" xfId="17030"/>
    <cellStyle name="Calculation 2 2 8 3 2 2 2" xfId="33103"/>
    <cellStyle name="Calculation 2 2 8 3 2 3" xfId="25069"/>
    <cellStyle name="Calculation 2 2 8 3 3" xfId="12737"/>
    <cellStyle name="Calculation 2 2 8 3 3 2" xfId="28834"/>
    <cellStyle name="Calculation 2 2 8 3 4" xfId="20467"/>
    <cellStyle name="Calculation 2 2 8 3 5" xfId="34579"/>
    <cellStyle name="Calculation 2 2 8 3 6" xfId="37347"/>
    <cellStyle name="Calculation 2 2 8 4" xfId="6585"/>
    <cellStyle name="Calculation 2 2 8 4 2" xfId="14849"/>
    <cellStyle name="Calculation 2 2 8 4 2 2" xfId="30922"/>
    <cellStyle name="Calculation 2 2 8 4 3" xfId="22768"/>
    <cellStyle name="Calculation 2 2 8 5" xfId="10408"/>
    <cellStyle name="Calculation 2 2 8 5 2" xfId="26533"/>
    <cellStyle name="Calculation 2 2 8 6" xfId="18286"/>
    <cellStyle name="Calculation 2 2 8 7" xfId="34576"/>
    <cellStyle name="Calculation 2 2 8 8" xfId="37344"/>
    <cellStyle name="Calculation 2 2 9" xfId="2453"/>
    <cellStyle name="Calculation 2 2 9 2" xfId="4862"/>
    <cellStyle name="Calculation 2 2 9 2 2" xfId="9502"/>
    <cellStyle name="Calculation 2 2 9 2 2 2" xfId="17642"/>
    <cellStyle name="Calculation 2 2 9 2 2 2 2" xfId="33715"/>
    <cellStyle name="Calculation 2 2 9 2 2 3" xfId="25681"/>
    <cellStyle name="Calculation 2 2 9 2 3" xfId="13368"/>
    <cellStyle name="Calculation 2 2 9 2 3 2" xfId="29465"/>
    <cellStyle name="Calculation 2 2 9 2 4" xfId="21098"/>
    <cellStyle name="Calculation 2 2 9 2 5" xfId="34581"/>
    <cellStyle name="Calculation 2 2 9 2 6" xfId="37349"/>
    <cellStyle name="Calculation 2 2 9 3" xfId="7218"/>
    <cellStyle name="Calculation 2 2 9 3 2" xfId="15360"/>
    <cellStyle name="Calculation 2 2 9 3 2 2" xfId="31433"/>
    <cellStyle name="Calculation 2 2 9 3 3" xfId="23399"/>
    <cellStyle name="Calculation 2 2 9 4" xfId="11041"/>
    <cellStyle name="Calculation 2 2 9 4 2" xfId="27164"/>
    <cellStyle name="Calculation 2 2 9 5" xfId="18797"/>
    <cellStyle name="Calculation 2 2 9 6" xfId="34580"/>
    <cellStyle name="Calculation 2 2 9 7" xfId="37348"/>
    <cellStyle name="Calculation 2 20" xfId="37108"/>
    <cellStyle name="Calculation 2 3" xfId="370"/>
    <cellStyle name="Calculation 2 3 10" xfId="2741"/>
    <cellStyle name="Calculation 2 3 10 2" xfId="5121"/>
    <cellStyle name="Calculation 2 3 10 2 2" xfId="13627"/>
    <cellStyle name="Calculation 2 3 10 2 2 2" xfId="29724"/>
    <cellStyle name="Calculation 2 3 10 2 3" xfId="21357"/>
    <cellStyle name="Calculation 2 3 10 2 4" xfId="34584"/>
    <cellStyle name="Calculation 2 3 10 2 5" xfId="37352"/>
    <cellStyle name="Calculation 2 3 10 3" xfId="7477"/>
    <cellStyle name="Calculation 2 3 10 3 2" xfId="15619"/>
    <cellStyle name="Calculation 2 3 10 3 2 2" xfId="31692"/>
    <cellStyle name="Calculation 2 3 10 3 3" xfId="23658"/>
    <cellStyle name="Calculation 2 3 10 4" xfId="11300"/>
    <cellStyle name="Calculation 2 3 10 4 2" xfId="27423"/>
    <cellStyle name="Calculation 2 3 10 5" xfId="19056"/>
    <cellStyle name="Calculation 2 3 10 6" xfId="34583"/>
    <cellStyle name="Calculation 2 3 10 7" xfId="37351"/>
    <cellStyle name="Calculation 2 3 11" xfId="3969"/>
    <cellStyle name="Calculation 2 3 11 2" xfId="8671"/>
    <cellStyle name="Calculation 2 3 11 2 2" xfId="16811"/>
    <cellStyle name="Calculation 2 3 11 2 2 2" xfId="32884"/>
    <cellStyle name="Calculation 2 3 11 2 3" xfId="24850"/>
    <cellStyle name="Calculation 2 3 11 3" xfId="12496"/>
    <cellStyle name="Calculation 2 3 11 3 2" xfId="28615"/>
    <cellStyle name="Calculation 2 3 11 4" xfId="20248"/>
    <cellStyle name="Calculation 2 3 11 5" xfId="34585"/>
    <cellStyle name="Calculation 2 3 11 6" xfId="37353"/>
    <cellStyle name="Calculation 2 3 12" xfId="6325"/>
    <cellStyle name="Calculation 2 3 12 2" xfId="22549"/>
    <cellStyle name="Calculation 2 3 13" xfId="10148"/>
    <cellStyle name="Calculation 2 3 13 2" xfId="26314"/>
    <cellStyle name="Calculation 2 3 14" xfId="34582"/>
    <cellStyle name="Calculation 2 3 15" xfId="37350"/>
    <cellStyle name="Calculation 2 3 2" xfId="372"/>
    <cellStyle name="Calculation 2 3 2 10" xfId="6327"/>
    <cellStyle name="Calculation 2 3 2 10 2" xfId="22551"/>
    <cellStyle name="Calculation 2 3 2 11" xfId="10150"/>
    <cellStyle name="Calculation 2 3 2 11 2" xfId="26316"/>
    <cellStyle name="Calculation 2 3 2 12" xfId="34586"/>
    <cellStyle name="Calculation 2 3 2 13" xfId="37354"/>
    <cellStyle name="Calculation 2 3 2 2" xfId="1570"/>
    <cellStyle name="Calculation 2 3 2 2 10" xfId="34587"/>
    <cellStyle name="Calculation 2 3 2 2 11" xfId="37355"/>
    <cellStyle name="Calculation 2 3 2 2 2" xfId="1997"/>
    <cellStyle name="Calculation 2 3 2 2 2 2" xfId="3085"/>
    <cellStyle name="Calculation 2 3 2 2 2 2 2" xfId="5450"/>
    <cellStyle name="Calculation 2 3 2 2 2 2 2 2" xfId="9872"/>
    <cellStyle name="Calculation 2 3 2 2 2 2 2 2 2" xfId="18012"/>
    <cellStyle name="Calculation 2 3 2 2 2 2 2 2 2 2" xfId="34085"/>
    <cellStyle name="Calculation 2 3 2 2 2 2 2 2 3" xfId="26051"/>
    <cellStyle name="Calculation 2 3 2 2 2 2 2 3" xfId="13956"/>
    <cellStyle name="Calculation 2 3 2 2 2 2 2 3 2" xfId="30053"/>
    <cellStyle name="Calculation 2 3 2 2 2 2 2 4" xfId="21686"/>
    <cellStyle name="Calculation 2 3 2 2 2 2 2 5" xfId="34590"/>
    <cellStyle name="Calculation 2 3 2 2 2 2 2 6" xfId="37358"/>
    <cellStyle name="Calculation 2 3 2 2 2 2 3" xfId="7806"/>
    <cellStyle name="Calculation 2 3 2 2 2 2 3 2" xfId="15948"/>
    <cellStyle name="Calculation 2 3 2 2 2 2 3 2 2" xfId="32021"/>
    <cellStyle name="Calculation 2 3 2 2 2 2 3 3" xfId="23987"/>
    <cellStyle name="Calculation 2 3 2 2 2 2 4" xfId="11629"/>
    <cellStyle name="Calculation 2 3 2 2 2 2 4 2" xfId="27752"/>
    <cellStyle name="Calculation 2 3 2 2 2 2 5" xfId="19385"/>
    <cellStyle name="Calculation 2 3 2 2 2 2 6" xfId="34589"/>
    <cellStyle name="Calculation 2 3 2 2 2 2 7" xfId="37357"/>
    <cellStyle name="Calculation 2 3 2 2 2 3" xfId="3536"/>
    <cellStyle name="Calculation 2 3 2 2 2 3 2" xfId="5894"/>
    <cellStyle name="Calculation 2 3 2 2 2 3 2 2" xfId="14400"/>
    <cellStyle name="Calculation 2 3 2 2 2 3 2 2 2" xfId="30497"/>
    <cellStyle name="Calculation 2 3 2 2 2 3 2 3" xfId="22130"/>
    <cellStyle name="Calculation 2 3 2 2 2 3 2 4" xfId="34592"/>
    <cellStyle name="Calculation 2 3 2 2 2 3 2 5" xfId="37360"/>
    <cellStyle name="Calculation 2 3 2 2 2 3 3" xfId="8250"/>
    <cellStyle name="Calculation 2 3 2 2 2 3 3 2" xfId="16392"/>
    <cellStyle name="Calculation 2 3 2 2 2 3 3 2 2" xfId="32465"/>
    <cellStyle name="Calculation 2 3 2 2 2 3 3 3" xfId="24431"/>
    <cellStyle name="Calculation 2 3 2 2 2 3 4" xfId="12073"/>
    <cellStyle name="Calculation 2 3 2 2 2 3 4 2" xfId="28196"/>
    <cellStyle name="Calculation 2 3 2 2 2 3 5" xfId="19829"/>
    <cellStyle name="Calculation 2 3 2 2 2 3 6" xfId="34591"/>
    <cellStyle name="Calculation 2 3 2 2 2 3 7" xfId="37359"/>
    <cellStyle name="Calculation 2 3 2 2 2 4" xfId="4428"/>
    <cellStyle name="Calculation 2 3 2 2 2 4 2" xfId="9089"/>
    <cellStyle name="Calculation 2 3 2 2 2 4 2 2" xfId="17229"/>
    <cellStyle name="Calculation 2 3 2 2 2 4 2 2 2" xfId="33302"/>
    <cellStyle name="Calculation 2 3 2 2 2 4 2 3" xfId="25268"/>
    <cellStyle name="Calculation 2 3 2 2 2 4 3" xfId="12936"/>
    <cellStyle name="Calculation 2 3 2 2 2 4 3 2" xfId="29033"/>
    <cellStyle name="Calculation 2 3 2 2 2 4 4" xfId="20666"/>
    <cellStyle name="Calculation 2 3 2 2 2 4 5" xfId="34593"/>
    <cellStyle name="Calculation 2 3 2 2 2 4 6" xfId="37361"/>
    <cellStyle name="Calculation 2 3 2 2 2 5" xfId="6784"/>
    <cellStyle name="Calculation 2 3 2 2 2 5 2" xfId="14987"/>
    <cellStyle name="Calculation 2 3 2 2 2 5 2 2" xfId="31060"/>
    <cellStyle name="Calculation 2 3 2 2 2 5 3" xfId="22967"/>
    <cellStyle name="Calculation 2 3 2 2 2 6" xfId="10607"/>
    <cellStyle name="Calculation 2 3 2 2 2 6 2" xfId="26732"/>
    <cellStyle name="Calculation 2 3 2 2 2 7" xfId="18424"/>
    <cellStyle name="Calculation 2 3 2 2 2 8" xfId="34588"/>
    <cellStyle name="Calculation 2 3 2 2 2 9" xfId="37356"/>
    <cellStyle name="Calculation 2 3 2 2 3" xfId="2162"/>
    <cellStyle name="Calculation 2 3 2 2 3 2" xfId="3241"/>
    <cellStyle name="Calculation 2 3 2 2 3 2 2" xfId="5604"/>
    <cellStyle name="Calculation 2 3 2 2 3 2 2 2" xfId="10024"/>
    <cellStyle name="Calculation 2 3 2 2 3 2 2 2 2" xfId="18164"/>
    <cellStyle name="Calculation 2 3 2 2 3 2 2 2 2 2" xfId="34237"/>
    <cellStyle name="Calculation 2 3 2 2 3 2 2 2 3" xfId="26203"/>
    <cellStyle name="Calculation 2 3 2 2 3 2 2 3" xfId="14110"/>
    <cellStyle name="Calculation 2 3 2 2 3 2 2 3 2" xfId="30207"/>
    <cellStyle name="Calculation 2 3 2 2 3 2 2 4" xfId="21840"/>
    <cellStyle name="Calculation 2 3 2 2 3 2 2 5" xfId="34596"/>
    <cellStyle name="Calculation 2 3 2 2 3 2 2 6" xfId="37364"/>
    <cellStyle name="Calculation 2 3 2 2 3 2 3" xfId="7960"/>
    <cellStyle name="Calculation 2 3 2 2 3 2 3 2" xfId="16102"/>
    <cellStyle name="Calculation 2 3 2 2 3 2 3 2 2" xfId="32175"/>
    <cellStyle name="Calculation 2 3 2 2 3 2 3 3" xfId="24141"/>
    <cellStyle name="Calculation 2 3 2 2 3 2 4" xfId="11783"/>
    <cellStyle name="Calculation 2 3 2 2 3 2 4 2" xfId="27906"/>
    <cellStyle name="Calculation 2 3 2 2 3 2 5" xfId="19539"/>
    <cellStyle name="Calculation 2 3 2 2 3 2 6" xfId="34595"/>
    <cellStyle name="Calculation 2 3 2 2 3 2 7" xfId="37363"/>
    <cellStyle name="Calculation 2 3 2 2 3 3" xfId="3692"/>
    <cellStyle name="Calculation 2 3 2 2 3 3 2" xfId="6050"/>
    <cellStyle name="Calculation 2 3 2 2 3 3 2 2" xfId="14556"/>
    <cellStyle name="Calculation 2 3 2 2 3 3 2 2 2" xfId="30653"/>
    <cellStyle name="Calculation 2 3 2 2 3 3 2 3" xfId="22286"/>
    <cellStyle name="Calculation 2 3 2 2 3 3 2 4" xfId="34598"/>
    <cellStyle name="Calculation 2 3 2 2 3 3 2 5" xfId="37366"/>
    <cellStyle name="Calculation 2 3 2 2 3 3 3" xfId="8406"/>
    <cellStyle name="Calculation 2 3 2 2 3 3 3 2" xfId="16548"/>
    <cellStyle name="Calculation 2 3 2 2 3 3 3 2 2" xfId="32621"/>
    <cellStyle name="Calculation 2 3 2 2 3 3 3 3" xfId="24587"/>
    <cellStyle name="Calculation 2 3 2 2 3 3 4" xfId="12229"/>
    <cellStyle name="Calculation 2 3 2 2 3 3 4 2" xfId="28352"/>
    <cellStyle name="Calculation 2 3 2 2 3 3 5" xfId="19985"/>
    <cellStyle name="Calculation 2 3 2 2 3 3 6" xfId="34597"/>
    <cellStyle name="Calculation 2 3 2 2 3 3 7" xfId="37365"/>
    <cellStyle name="Calculation 2 3 2 2 3 4" xfId="4584"/>
    <cellStyle name="Calculation 2 3 2 2 3 4 2" xfId="9245"/>
    <cellStyle name="Calculation 2 3 2 2 3 4 2 2" xfId="17385"/>
    <cellStyle name="Calculation 2 3 2 2 3 4 2 2 2" xfId="33458"/>
    <cellStyle name="Calculation 2 3 2 2 3 4 2 3" xfId="25424"/>
    <cellStyle name="Calculation 2 3 2 2 3 4 3" xfId="13092"/>
    <cellStyle name="Calculation 2 3 2 2 3 4 3 2" xfId="29189"/>
    <cellStyle name="Calculation 2 3 2 2 3 4 4" xfId="20822"/>
    <cellStyle name="Calculation 2 3 2 2 3 4 5" xfId="34599"/>
    <cellStyle name="Calculation 2 3 2 2 3 4 6" xfId="37367"/>
    <cellStyle name="Calculation 2 3 2 2 3 5" xfId="6940"/>
    <cellStyle name="Calculation 2 3 2 2 3 5 2" xfId="15084"/>
    <cellStyle name="Calculation 2 3 2 2 3 5 2 2" xfId="31157"/>
    <cellStyle name="Calculation 2 3 2 2 3 5 3" xfId="23123"/>
    <cellStyle name="Calculation 2 3 2 2 3 6" xfId="10763"/>
    <cellStyle name="Calculation 2 3 2 2 3 6 2" xfId="26888"/>
    <cellStyle name="Calculation 2 3 2 2 3 7" xfId="18521"/>
    <cellStyle name="Calculation 2 3 2 2 3 8" xfId="34594"/>
    <cellStyle name="Calculation 2 3 2 2 3 9" xfId="37362"/>
    <cellStyle name="Calculation 2 3 2 2 4" xfId="2322"/>
    <cellStyle name="Calculation 2 3 2 2 4 2" xfId="3844"/>
    <cellStyle name="Calculation 2 3 2 2 4 2 2" xfId="6202"/>
    <cellStyle name="Calculation 2 3 2 2 4 2 2 2" xfId="14708"/>
    <cellStyle name="Calculation 2 3 2 2 4 2 2 2 2" xfId="30805"/>
    <cellStyle name="Calculation 2 3 2 2 4 2 2 3" xfId="22438"/>
    <cellStyle name="Calculation 2 3 2 2 4 2 2 4" xfId="34602"/>
    <cellStyle name="Calculation 2 3 2 2 4 2 2 5" xfId="37370"/>
    <cellStyle name="Calculation 2 3 2 2 4 2 3" xfId="8558"/>
    <cellStyle name="Calculation 2 3 2 2 4 2 3 2" xfId="16700"/>
    <cellStyle name="Calculation 2 3 2 2 4 2 3 2 2" xfId="32773"/>
    <cellStyle name="Calculation 2 3 2 2 4 2 3 3" xfId="24739"/>
    <cellStyle name="Calculation 2 3 2 2 4 2 4" xfId="12381"/>
    <cellStyle name="Calculation 2 3 2 2 4 2 4 2" xfId="28504"/>
    <cellStyle name="Calculation 2 3 2 2 4 2 5" xfId="20137"/>
    <cellStyle name="Calculation 2 3 2 2 4 2 6" xfId="34601"/>
    <cellStyle name="Calculation 2 3 2 2 4 2 7" xfId="37369"/>
    <cellStyle name="Calculation 2 3 2 2 4 3" xfId="4736"/>
    <cellStyle name="Calculation 2 3 2 2 4 3 2" xfId="9397"/>
    <cellStyle name="Calculation 2 3 2 2 4 3 2 2" xfId="17537"/>
    <cellStyle name="Calculation 2 3 2 2 4 3 2 2 2" xfId="33610"/>
    <cellStyle name="Calculation 2 3 2 2 4 3 2 3" xfId="25576"/>
    <cellStyle name="Calculation 2 3 2 2 4 3 3" xfId="13244"/>
    <cellStyle name="Calculation 2 3 2 2 4 3 3 2" xfId="29341"/>
    <cellStyle name="Calculation 2 3 2 2 4 3 4" xfId="20974"/>
    <cellStyle name="Calculation 2 3 2 2 4 3 5" xfId="34603"/>
    <cellStyle name="Calculation 2 3 2 2 4 3 6" xfId="37371"/>
    <cellStyle name="Calculation 2 3 2 2 4 4" xfId="7092"/>
    <cellStyle name="Calculation 2 3 2 2 4 4 2" xfId="15236"/>
    <cellStyle name="Calculation 2 3 2 2 4 4 2 2" xfId="31309"/>
    <cellStyle name="Calculation 2 3 2 2 4 4 3" xfId="23275"/>
    <cellStyle name="Calculation 2 3 2 2 4 5" xfId="10915"/>
    <cellStyle name="Calculation 2 3 2 2 4 5 2" xfId="27040"/>
    <cellStyle name="Calculation 2 3 2 2 4 6" xfId="18673"/>
    <cellStyle name="Calculation 2 3 2 2 4 7" xfId="34600"/>
    <cellStyle name="Calculation 2 3 2 2 4 8" xfId="37368"/>
    <cellStyle name="Calculation 2 3 2 2 5" xfId="2805"/>
    <cellStyle name="Calculation 2 3 2 2 5 2" xfId="5175"/>
    <cellStyle name="Calculation 2 3 2 2 5 2 2" xfId="9607"/>
    <cellStyle name="Calculation 2 3 2 2 5 2 2 2" xfId="17747"/>
    <cellStyle name="Calculation 2 3 2 2 5 2 2 2 2" xfId="33820"/>
    <cellStyle name="Calculation 2 3 2 2 5 2 2 3" xfId="25786"/>
    <cellStyle name="Calculation 2 3 2 2 5 2 3" xfId="13681"/>
    <cellStyle name="Calculation 2 3 2 2 5 2 3 2" xfId="29778"/>
    <cellStyle name="Calculation 2 3 2 2 5 2 4" xfId="21411"/>
    <cellStyle name="Calculation 2 3 2 2 5 2 5" xfId="34605"/>
    <cellStyle name="Calculation 2 3 2 2 5 2 6" xfId="37373"/>
    <cellStyle name="Calculation 2 3 2 2 5 3" xfId="7531"/>
    <cellStyle name="Calculation 2 3 2 2 5 3 2" xfId="15673"/>
    <cellStyle name="Calculation 2 3 2 2 5 3 2 2" xfId="31746"/>
    <cellStyle name="Calculation 2 3 2 2 5 3 3" xfId="23712"/>
    <cellStyle name="Calculation 2 3 2 2 5 4" xfId="11354"/>
    <cellStyle name="Calculation 2 3 2 2 5 4 2" xfId="27477"/>
    <cellStyle name="Calculation 2 3 2 2 5 5" xfId="19110"/>
    <cellStyle name="Calculation 2 3 2 2 5 6" xfId="34604"/>
    <cellStyle name="Calculation 2 3 2 2 5 7" xfId="37372"/>
    <cellStyle name="Calculation 2 3 2 2 6" xfId="2714"/>
    <cellStyle name="Calculation 2 3 2 2 6 2" xfId="5099"/>
    <cellStyle name="Calculation 2 3 2 2 6 2 2" xfId="13605"/>
    <cellStyle name="Calculation 2 3 2 2 6 2 2 2" xfId="29702"/>
    <cellStyle name="Calculation 2 3 2 2 6 2 3" xfId="21335"/>
    <cellStyle name="Calculation 2 3 2 2 6 2 4" xfId="34607"/>
    <cellStyle name="Calculation 2 3 2 2 6 2 5" xfId="37375"/>
    <cellStyle name="Calculation 2 3 2 2 6 3" xfId="7455"/>
    <cellStyle name="Calculation 2 3 2 2 6 3 2" xfId="15597"/>
    <cellStyle name="Calculation 2 3 2 2 6 3 2 2" xfId="31670"/>
    <cellStyle name="Calculation 2 3 2 2 6 3 3" xfId="23636"/>
    <cellStyle name="Calculation 2 3 2 2 6 4" xfId="11278"/>
    <cellStyle name="Calculation 2 3 2 2 6 4 2" xfId="27401"/>
    <cellStyle name="Calculation 2 3 2 2 6 5" xfId="19034"/>
    <cellStyle name="Calculation 2 3 2 2 6 6" xfId="34606"/>
    <cellStyle name="Calculation 2 3 2 2 6 7" xfId="37374"/>
    <cellStyle name="Calculation 2 3 2 2 7" xfId="4109"/>
    <cellStyle name="Calculation 2 3 2 2 7 2" xfId="8770"/>
    <cellStyle name="Calculation 2 3 2 2 7 2 2" xfId="16910"/>
    <cellStyle name="Calculation 2 3 2 2 7 2 2 2" xfId="32983"/>
    <cellStyle name="Calculation 2 3 2 2 7 2 3" xfId="24949"/>
    <cellStyle name="Calculation 2 3 2 2 7 3" xfId="12617"/>
    <cellStyle name="Calculation 2 3 2 2 7 3 2" xfId="28714"/>
    <cellStyle name="Calculation 2 3 2 2 7 4" xfId="20347"/>
    <cellStyle name="Calculation 2 3 2 2 7 5" xfId="34608"/>
    <cellStyle name="Calculation 2 3 2 2 7 6" xfId="37376"/>
    <cellStyle name="Calculation 2 3 2 2 8" xfId="6465"/>
    <cellStyle name="Calculation 2 3 2 2 8 2" xfId="22648"/>
    <cellStyle name="Calculation 2 3 2 2 9" xfId="10288"/>
    <cellStyle name="Calculation 2 3 2 2 9 2" xfId="26413"/>
    <cellStyle name="Calculation 2 3 2 3" xfId="1666"/>
    <cellStyle name="Calculation 2 3 2 3 10" xfId="34609"/>
    <cellStyle name="Calculation 2 3 2 3 11" xfId="37377"/>
    <cellStyle name="Calculation 2 3 2 3 2" xfId="2069"/>
    <cellStyle name="Calculation 2 3 2 3 2 2" xfId="3157"/>
    <cellStyle name="Calculation 2 3 2 3 2 2 2" xfId="5522"/>
    <cellStyle name="Calculation 2 3 2 3 2 2 2 2" xfId="9944"/>
    <cellStyle name="Calculation 2 3 2 3 2 2 2 2 2" xfId="18084"/>
    <cellStyle name="Calculation 2 3 2 3 2 2 2 2 2 2" xfId="34157"/>
    <cellStyle name="Calculation 2 3 2 3 2 2 2 2 3" xfId="26123"/>
    <cellStyle name="Calculation 2 3 2 3 2 2 2 3" xfId="14028"/>
    <cellStyle name="Calculation 2 3 2 3 2 2 2 3 2" xfId="30125"/>
    <cellStyle name="Calculation 2 3 2 3 2 2 2 4" xfId="21758"/>
    <cellStyle name="Calculation 2 3 2 3 2 2 2 5" xfId="34612"/>
    <cellStyle name="Calculation 2 3 2 3 2 2 2 6" xfId="37380"/>
    <cellStyle name="Calculation 2 3 2 3 2 2 3" xfId="7878"/>
    <cellStyle name="Calculation 2 3 2 3 2 2 3 2" xfId="16020"/>
    <cellStyle name="Calculation 2 3 2 3 2 2 3 2 2" xfId="32093"/>
    <cellStyle name="Calculation 2 3 2 3 2 2 3 3" xfId="24059"/>
    <cellStyle name="Calculation 2 3 2 3 2 2 4" xfId="11701"/>
    <cellStyle name="Calculation 2 3 2 3 2 2 4 2" xfId="27824"/>
    <cellStyle name="Calculation 2 3 2 3 2 2 5" xfId="19457"/>
    <cellStyle name="Calculation 2 3 2 3 2 2 6" xfId="34611"/>
    <cellStyle name="Calculation 2 3 2 3 2 2 7" xfId="37379"/>
    <cellStyle name="Calculation 2 3 2 3 2 3" xfId="3608"/>
    <cellStyle name="Calculation 2 3 2 3 2 3 2" xfId="5966"/>
    <cellStyle name="Calculation 2 3 2 3 2 3 2 2" xfId="14472"/>
    <cellStyle name="Calculation 2 3 2 3 2 3 2 2 2" xfId="30569"/>
    <cellStyle name="Calculation 2 3 2 3 2 3 2 3" xfId="22202"/>
    <cellStyle name="Calculation 2 3 2 3 2 3 2 4" xfId="34614"/>
    <cellStyle name="Calculation 2 3 2 3 2 3 2 5" xfId="37382"/>
    <cellStyle name="Calculation 2 3 2 3 2 3 3" xfId="8322"/>
    <cellStyle name="Calculation 2 3 2 3 2 3 3 2" xfId="16464"/>
    <cellStyle name="Calculation 2 3 2 3 2 3 3 2 2" xfId="32537"/>
    <cellStyle name="Calculation 2 3 2 3 2 3 3 3" xfId="24503"/>
    <cellStyle name="Calculation 2 3 2 3 2 3 4" xfId="12145"/>
    <cellStyle name="Calculation 2 3 2 3 2 3 4 2" xfId="28268"/>
    <cellStyle name="Calculation 2 3 2 3 2 3 5" xfId="19901"/>
    <cellStyle name="Calculation 2 3 2 3 2 3 6" xfId="34613"/>
    <cellStyle name="Calculation 2 3 2 3 2 3 7" xfId="37381"/>
    <cellStyle name="Calculation 2 3 2 3 2 4" xfId="4500"/>
    <cellStyle name="Calculation 2 3 2 3 2 4 2" xfId="9161"/>
    <cellStyle name="Calculation 2 3 2 3 2 4 2 2" xfId="17301"/>
    <cellStyle name="Calculation 2 3 2 3 2 4 2 2 2" xfId="33374"/>
    <cellStyle name="Calculation 2 3 2 3 2 4 2 3" xfId="25340"/>
    <cellStyle name="Calculation 2 3 2 3 2 4 3" xfId="13008"/>
    <cellStyle name="Calculation 2 3 2 3 2 4 3 2" xfId="29105"/>
    <cellStyle name="Calculation 2 3 2 3 2 4 4" xfId="20738"/>
    <cellStyle name="Calculation 2 3 2 3 2 4 5" xfId="34615"/>
    <cellStyle name="Calculation 2 3 2 3 2 4 6" xfId="37383"/>
    <cellStyle name="Calculation 2 3 2 3 2 5" xfId="6856"/>
    <cellStyle name="Calculation 2 3 2 3 2 5 2" xfId="15026"/>
    <cellStyle name="Calculation 2 3 2 3 2 5 2 2" xfId="31099"/>
    <cellStyle name="Calculation 2 3 2 3 2 5 3" xfId="23039"/>
    <cellStyle name="Calculation 2 3 2 3 2 6" xfId="10679"/>
    <cellStyle name="Calculation 2 3 2 3 2 6 2" xfId="26804"/>
    <cellStyle name="Calculation 2 3 2 3 2 7" xfId="18463"/>
    <cellStyle name="Calculation 2 3 2 3 2 8" xfId="34610"/>
    <cellStyle name="Calculation 2 3 2 3 2 9" xfId="37378"/>
    <cellStyle name="Calculation 2 3 2 3 3" xfId="2234"/>
    <cellStyle name="Calculation 2 3 2 3 3 2" xfId="3313"/>
    <cellStyle name="Calculation 2 3 2 3 3 2 2" xfId="5676"/>
    <cellStyle name="Calculation 2 3 2 3 3 2 2 2" xfId="10096"/>
    <cellStyle name="Calculation 2 3 2 3 3 2 2 2 2" xfId="18236"/>
    <cellStyle name="Calculation 2 3 2 3 3 2 2 2 2 2" xfId="34309"/>
    <cellStyle name="Calculation 2 3 2 3 3 2 2 2 3" xfId="26275"/>
    <cellStyle name="Calculation 2 3 2 3 3 2 2 3" xfId="14182"/>
    <cellStyle name="Calculation 2 3 2 3 3 2 2 3 2" xfId="30279"/>
    <cellStyle name="Calculation 2 3 2 3 3 2 2 4" xfId="21912"/>
    <cellStyle name="Calculation 2 3 2 3 3 2 2 5" xfId="34618"/>
    <cellStyle name="Calculation 2 3 2 3 3 2 2 6" xfId="37386"/>
    <cellStyle name="Calculation 2 3 2 3 3 2 3" xfId="8032"/>
    <cellStyle name="Calculation 2 3 2 3 3 2 3 2" xfId="16174"/>
    <cellStyle name="Calculation 2 3 2 3 3 2 3 2 2" xfId="32247"/>
    <cellStyle name="Calculation 2 3 2 3 3 2 3 3" xfId="24213"/>
    <cellStyle name="Calculation 2 3 2 3 3 2 4" xfId="11855"/>
    <cellStyle name="Calculation 2 3 2 3 3 2 4 2" xfId="27978"/>
    <cellStyle name="Calculation 2 3 2 3 3 2 5" xfId="19611"/>
    <cellStyle name="Calculation 2 3 2 3 3 2 6" xfId="34617"/>
    <cellStyle name="Calculation 2 3 2 3 3 2 7" xfId="37385"/>
    <cellStyle name="Calculation 2 3 2 3 3 3" xfId="3764"/>
    <cellStyle name="Calculation 2 3 2 3 3 3 2" xfId="6122"/>
    <cellStyle name="Calculation 2 3 2 3 3 3 2 2" xfId="14628"/>
    <cellStyle name="Calculation 2 3 2 3 3 3 2 2 2" xfId="30725"/>
    <cellStyle name="Calculation 2 3 2 3 3 3 2 3" xfId="22358"/>
    <cellStyle name="Calculation 2 3 2 3 3 3 2 4" xfId="34620"/>
    <cellStyle name="Calculation 2 3 2 3 3 3 2 5" xfId="37388"/>
    <cellStyle name="Calculation 2 3 2 3 3 3 3" xfId="8478"/>
    <cellStyle name="Calculation 2 3 2 3 3 3 3 2" xfId="16620"/>
    <cellStyle name="Calculation 2 3 2 3 3 3 3 2 2" xfId="32693"/>
    <cellStyle name="Calculation 2 3 2 3 3 3 3 3" xfId="24659"/>
    <cellStyle name="Calculation 2 3 2 3 3 3 4" xfId="12301"/>
    <cellStyle name="Calculation 2 3 2 3 3 3 4 2" xfId="28424"/>
    <cellStyle name="Calculation 2 3 2 3 3 3 5" xfId="20057"/>
    <cellStyle name="Calculation 2 3 2 3 3 3 6" xfId="34619"/>
    <cellStyle name="Calculation 2 3 2 3 3 3 7" xfId="37387"/>
    <cellStyle name="Calculation 2 3 2 3 3 4" xfId="4656"/>
    <cellStyle name="Calculation 2 3 2 3 3 4 2" xfId="9317"/>
    <cellStyle name="Calculation 2 3 2 3 3 4 2 2" xfId="17457"/>
    <cellStyle name="Calculation 2 3 2 3 3 4 2 2 2" xfId="33530"/>
    <cellStyle name="Calculation 2 3 2 3 3 4 2 3" xfId="25496"/>
    <cellStyle name="Calculation 2 3 2 3 3 4 3" xfId="13164"/>
    <cellStyle name="Calculation 2 3 2 3 3 4 3 2" xfId="29261"/>
    <cellStyle name="Calculation 2 3 2 3 3 4 4" xfId="20894"/>
    <cellStyle name="Calculation 2 3 2 3 3 4 5" xfId="34621"/>
    <cellStyle name="Calculation 2 3 2 3 3 4 6" xfId="37389"/>
    <cellStyle name="Calculation 2 3 2 3 3 5" xfId="7012"/>
    <cellStyle name="Calculation 2 3 2 3 3 5 2" xfId="15156"/>
    <cellStyle name="Calculation 2 3 2 3 3 5 2 2" xfId="31229"/>
    <cellStyle name="Calculation 2 3 2 3 3 5 3" xfId="23195"/>
    <cellStyle name="Calculation 2 3 2 3 3 6" xfId="10835"/>
    <cellStyle name="Calculation 2 3 2 3 3 6 2" xfId="26960"/>
    <cellStyle name="Calculation 2 3 2 3 3 7" xfId="18593"/>
    <cellStyle name="Calculation 2 3 2 3 3 8" xfId="34616"/>
    <cellStyle name="Calculation 2 3 2 3 3 9" xfId="37384"/>
    <cellStyle name="Calculation 2 3 2 3 4" xfId="2394"/>
    <cellStyle name="Calculation 2 3 2 3 4 2" xfId="3916"/>
    <cellStyle name="Calculation 2 3 2 3 4 2 2" xfId="6274"/>
    <cellStyle name="Calculation 2 3 2 3 4 2 2 2" xfId="14780"/>
    <cellStyle name="Calculation 2 3 2 3 4 2 2 2 2" xfId="30877"/>
    <cellStyle name="Calculation 2 3 2 3 4 2 2 3" xfId="22510"/>
    <cellStyle name="Calculation 2 3 2 3 4 2 2 4" xfId="34624"/>
    <cellStyle name="Calculation 2 3 2 3 4 2 2 5" xfId="37392"/>
    <cellStyle name="Calculation 2 3 2 3 4 2 3" xfId="8630"/>
    <cellStyle name="Calculation 2 3 2 3 4 2 3 2" xfId="16772"/>
    <cellStyle name="Calculation 2 3 2 3 4 2 3 2 2" xfId="32845"/>
    <cellStyle name="Calculation 2 3 2 3 4 2 3 3" xfId="24811"/>
    <cellStyle name="Calculation 2 3 2 3 4 2 4" xfId="12453"/>
    <cellStyle name="Calculation 2 3 2 3 4 2 4 2" xfId="28576"/>
    <cellStyle name="Calculation 2 3 2 3 4 2 5" xfId="20209"/>
    <cellStyle name="Calculation 2 3 2 3 4 2 6" xfId="34623"/>
    <cellStyle name="Calculation 2 3 2 3 4 2 7" xfId="37391"/>
    <cellStyle name="Calculation 2 3 2 3 4 3" xfId="4808"/>
    <cellStyle name="Calculation 2 3 2 3 4 3 2" xfId="9469"/>
    <cellStyle name="Calculation 2 3 2 3 4 3 2 2" xfId="17609"/>
    <cellStyle name="Calculation 2 3 2 3 4 3 2 2 2" xfId="33682"/>
    <cellStyle name="Calculation 2 3 2 3 4 3 2 3" xfId="25648"/>
    <cellStyle name="Calculation 2 3 2 3 4 3 3" xfId="13316"/>
    <cellStyle name="Calculation 2 3 2 3 4 3 3 2" xfId="29413"/>
    <cellStyle name="Calculation 2 3 2 3 4 3 4" xfId="21046"/>
    <cellStyle name="Calculation 2 3 2 3 4 3 5" xfId="34625"/>
    <cellStyle name="Calculation 2 3 2 3 4 3 6" xfId="37393"/>
    <cellStyle name="Calculation 2 3 2 3 4 4" xfId="7164"/>
    <cellStyle name="Calculation 2 3 2 3 4 4 2" xfId="15308"/>
    <cellStyle name="Calculation 2 3 2 3 4 4 2 2" xfId="31381"/>
    <cellStyle name="Calculation 2 3 2 3 4 4 3" xfId="23347"/>
    <cellStyle name="Calculation 2 3 2 3 4 5" xfId="10987"/>
    <cellStyle name="Calculation 2 3 2 3 4 5 2" xfId="27112"/>
    <cellStyle name="Calculation 2 3 2 3 4 6" xfId="18745"/>
    <cellStyle name="Calculation 2 3 2 3 4 7" xfId="34622"/>
    <cellStyle name="Calculation 2 3 2 3 4 8" xfId="37390"/>
    <cellStyle name="Calculation 2 3 2 3 5" xfId="2880"/>
    <cellStyle name="Calculation 2 3 2 3 5 2" xfId="5249"/>
    <cellStyle name="Calculation 2 3 2 3 5 2 2" xfId="9679"/>
    <cellStyle name="Calculation 2 3 2 3 5 2 2 2" xfId="17819"/>
    <cellStyle name="Calculation 2 3 2 3 5 2 2 2 2" xfId="33892"/>
    <cellStyle name="Calculation 2 3 2 3 5 2 2 3" xfId="25858"/>
    <cellStyle name="Calculation 2 3 2 3 5 2 3" xfId="13755"/>
    <cellStyle name="Calculation 2 3 2 3 5 2 3 2" xfId="29852"/>
    <cellStyle name="Calculation 2 3 2 3 5 2 4" xfId="21485"/>
    <cellStyle name="Calculation 2 3 2 3 5 2 5" xfId="34627"/>
    <cellStyle name="Calculation 2 3 2 3 5 2 6" xfId="37395"/>
    <cellStyle name="Calculation 2 3 2 3 5 3" xfId="7605"/>
    <cellStyle name="Calculation 2 3 2 3 5 3 2" xfId="15747"/>
    <cellStyle name="Calculation 2 3 2 3 5 3 2 2" xfId="31820"/>
    <cellStyle name="Calculation 2 3 2 3 5 3 3" xfId="23786"/>
    <cellStyle name="Calculation 2 3 2 3 5 4" xfId="11428"/>
    <cellStyle name="Calculation 2 3 2 3 5 4 2" xfId="27551"/>
    <cellStyle name="Calculation 2 3 2 3 5 5" xfId="19184"/>
    <cellStyle name="Calculation 2 3 2 3 5 6" xfId="34626"/>
    <cellStyle name="Calculation 2 3 2 3 5 7" xfId="37394"/>
    <cellStyle name="Calculation 2 3 2 3 6" xfId="2502"/>
    <cellStyle name="Calculation 2 3 2 3 6 2" xfId="4907"/>
    <cellStyle name="Calculation 2 3 2 3 6 2 2" xfId="13413"/>
    <cellStyle name="Calculation 2 3 2 3 6 2 2 2" xfId="29510"/>
    <cellStyle name="Calculation 2 3 2 3 6 2 3" xfId="21143"/>
    <cellStyle name="Calculation 2 3 2 3 6 2 4" xfId="34629"/>
    <cellStyle name="Calculation 2 3 2 3 6 2 5" xfId="37397"/>
    <cellStyle name="Calculation 2 3 2 3 6 3" xfId="7263"/>
    <cellStyle name="Calculation 2 3 2 3 6 3 2" xfId="15405"/>
    <cellStyle name="Calculation 2 3 2 3 6 3 2 2" xfId="31478"/>
    <cellStyle name="Calculation 2 3 2 3 6 3 3" xfId="23444"/>
    <cellStyle name="Calculation 2 3 2 3 6 4" xfId="11086"/>
    <cellStyle name="Calculation 2 3 2 3 6 4 2" xfId="27209"/>
    <cellStyle name="Calculation 2 3 2 3 6 5" xfId="18842"/>
    <cellStyle name="Calculation 2 3 2 3 6 6" xfId="34628"/>
    <cellStyle name="Calculation 2 3 2 3 6 7" xfId="37396"/>
    <cellStyle name="Calculation 2 3 2 3 7" xfId="4181"/>
    <cellStyle name="Calculation 2 3 2 3 7 2" xfId="8842"/>
    <cellStyle name="Calculation 2 3 2 3 7 2 2" xfId="16982"/>
    <cellStyle name="Calculation 2 3 2 3 7 2 2 2" xfId="33055"/>
    <cellStyle name="Calculation 2 3 2 3 7 2 3" xfId="25021"/>
    <cellStyle name="Calculation 2 3 2 3 7 3" xfId="12689"/>
    <cellStyle name="Calculation 2 3 2 3 7 3 2" xfId="28786"/>
    <cellStyle name="Calculation 2 3 2 3 7 4" xfId="20419"/>
    <cellStyle name="Calculation 2 3 2 3 7 5" xfId="34630"/>
    <cellStyle name="Calculation 2 3 2 3 7 6" xfId="37398"/>
    <cellStyle name="Calculation 2 3 2 3 8" xfId="6537"/>
    <cellStyle name="Calculation 2 3 2 3 8 2" xfId="22720"/>
    <cellStyle name="Calculation 2 3 2 3 9" xfId="10360"/>
    <cellStyle name="Calculation 2 3 2 3 9 2" xfId="26485"/>
    <cellStyle name="Calculation 2 3 2 4" xfId="1779"/>
    <cellStyle name="Calculation 2 3 2 4 2" xfId="2947"/>
    <cellStyle name="Calculation 2 3 2 4 2 2" xfId="5314"/>
    <cellStyle name="Calculation 2 3 2 4 2 2 2" xfId="9740"/>
    <cellStyle name="Calculation 2 3 2 4 2 2 2 2" xfId="17880"/>
    <cellStyle name="Calculation 2 3 2 4 2 2 2 2 2" xfId="33953"/>
    <cellStyle name="Calculation 2 3 2 4 2 2 2 3" xfId="25919"/>
    <cellStyle name="Calculation 2 3 2 4 2 2 3" xfId="13820"/>
    <cellStyle name="Calculation 2 3 2 4 2 2 3 2" xfId="29917"/>
    <cellStyle name="Calculation 2 3 2 4 2 2 4" xfId="21550"/>
    <cellStyle name="Calculation 2 3 2 4 2 2 5" xfId="34633"/>
    <cellStyle name="Calculation 2 3 2 4 2 2 6" xfId="37401"/>
    <cellStyle name="Calculation 2 3 2 4 2 3" xfId="7670"/>
    <cellStyle name="Calculation 2 3 2 4 2 3 2" xfId="15812"/>
    <cellStyle name="Calculation 2 3 2 4 2 3 2 2" xfId="31885"/>
    <cellStyle name="Calculation 2 3 2 4 2 3 3" xfId="23851"/>
    <cellStyle name="Calculation 2 3 2 4 2 4" xfId="11493"/>
    <cellStyle name="Calculation 2 3 2 4 2 4 2" xfId="27616"/>
    <cellStyle name="Calculation 2 3 2 4 2 5" xfId="19249"/>
    <cellStyle name="Calculation 2 3 2 4 2 6" xfId="34632"/>
    <cellStyle name="Calculation 2 3 2 4 2 7" xfId="37400"/>
    <cellStyle name="Calculation 2 3 2 4 3" xfId="3363"/>
    <cellStyle name="Calculation 2 3 2 4 3 2" xfId="5721"/>
    <cellStyle name="Calculation 2 3 2 4 3 2 2" xfId="14227"/>
    <cellStyle name="Calculation 2 3 2 4 3 2 2 2" xfId="30324"/>
    <cellStyle name="Calculation 2 3 2 4 3 2 3" xfId="21957"/>
    <cellStyle name="Calculation 2 3 2 4 3 2 4" xfId="34635"/>
    <cellStyle name="Calculation 2 3 2 4 3 2 5" xfId="37403"/>
    <cellStyle name="Calculation 2 3 2 4 3 3" xfId="8077"/>
    <cellStyle name="Calculation 2 3 2 4 3 3 2" xfId="16219"/>
    <cellStyle name="Calculation 2 3 2 4 3 3 2 2" xfId="32292"/>
    <cellStyle name="Calculation 2 3 2 4 3 3 3" xfId="24258"/>
    <cellStyle name="Calculation 2 3 2 4 3 4" xfId="11900"/>
    <cellStyle name="Calculation 2 3 2 4 3 4 2" xfId="28023"/>
    <cellStyle name="Calculation 2 3 2 4 3 5" xfId="19656"/>
    <cellStyle name="Calculation 2 3 2 4 3 6" xfId="34634"/>
    <cellStyle name="Calculation 2 3 2 4 3 7" xfId="37402"/>
    <cellStyle name="Calculation 2 3 2 4 4" xfId="4255"/>
    <cellStyle name="Calculation 2 3 2 4 4 2" xfId="8916"/>
    <cellStyle name="Calculation 2 3 2 4 4 2 2" xfId="17056"/>
    <cellStyle name="Calculation 2 3 2 4 4 2 2 2" xfId="33129"/>
    <cellStyle name="Calculation 2 3 2 4 4 2 3" xfId="25095"/>
    <cellStyle name="Calculation 2 3 2 4 4 3" xfId="12763"/>
    <cellStyle name="Calculation 2 3 2 4 4 3 2" xfId="28860"/>
    <cellStyle name="Calculation 2 3 2 4 4 4" xfId="20493"/>
    <cellStyle name="Calculation 2 3 2 4 4 5" xfId="34636"/>
    <cellStyle name="Calculation 2 3 2 4 4 6" xfId="37404"/>
    <cellStyle name="Calculation 2 3 2 4 5" xfId="6611"/>
    <cellStyle name="Calculation 2 3 2 4 5 2" xfId="14875"/>
    <cellStyle name="Calculation 2 3 2 4 5 2 2" xfId="30948"/>
    <cellStyle name="Calculation 2 3 2 4 5 3" xfId="22794"/>
    <cellStyle name="Calculation 2 3 2 4 6" xfId="10434"/>
    <cellStyle name="Calculation 2 3 2 4 6 2" xfId="26559"/>
    <cellStyle name="Calculation 2 3 2 4 7" xfId="18312"/>
    <cellStyle name="Calculation 2 3 2 4 8" xfId="34631"/>
    <cellStyle name="Calculation 2 3 2 4 9" xfId="37399"/>
    <cellStyle name="Calculation 2 3 2 5" xfId="1837"/>
    <cellStyle name="Calculation 2 3 2 5 2" xfId="2971"/>
    <cellStyle name="Calculation 2 3 2 5 2 2" xfId="5338"/>
    <cellStyle name="Calculation 2 3 2 5 2 2 2" xfId="9762"/>
    <cellStyle name="Calculation 2 3 2 5 2 2 2 2" xfId="17902"/>
    <cellStyle name="Calculation 2 3 2 5 2 2 2 2 2" xfId="33975"/>
    <cellStyle name="Calculation 2 3 2 5 2 2 2 3" xfId="25941"/>
    <cellStyle name="Calculation 2 3 2 5 2 2 3" xfId="13844"/>
    <cellStyle name="Calculation 2 3 2 5 2 2 3 2" xfId="29941"/>
    <cellStyle name="Calculation 2 3 2 5 2 2 4" xfId="21574"/>
    <cellStyle name="Calculation 2 3 2 5 2 2 5" xfId="34639"/>
    <cellStyle name="Calculation 2 3 2 5 2 2 6" xfId="37407"/>
    <cellStyle name="Calculation 2 3 2 5 2 3" xfId="7694"/>
    <cellStyle name="Calculation 2 3 2 5 2 3 2" xfId="15836"/>
    <cellStyle name="Calculation 2 3 2 5 2 3 2 2" xfId="31909"/>
    <cellStyle name="Calculation 2 3 2 5 2 3 3" xfId="23875"/>
    <cellStyle name="Calculation 2 3 2 5 2 4" xfId="11517"/>
    <cellStyle name="Calculation 2 3 2 5 2 4 2" xfId="27640"/>
    <cellStyle name="Calculation 2 3 2 5 2 5" xfId="19273"/>
    <cellStyle name="Calculation 2 3 2 5 2 6" xfId="34638"/>
    <cellStyle name="Calculation 2 3 2 5 2 7" xfId="37406"/>
    <cellStyle name="Calculation 2 3 2 5 3" xfId="3400"/>
    <cellStyle name="Calculation 2 3 2 5 3 2" xfId="5758"/>
    <cellStyle name="Calculation 2 3 2 5 3 2 2" xfId="14264"/>
    <cellStyle name="Calculation 2 3 2 5 3 2 2 2" xfId="30361"/>
    <cellStyle name="Calculation 2 3 2 5 3 2 3" xfId="21994"/>
    <cellStyle name="Calculation 2 3 2 5 3 2 4" xfId="34641"/>
    <cellStyle name="Calculation 2 3 2 5 3 2 5" xfId="37409"/>
    <cellStyle name="Calculation 2 3 2 5 3 3" xfId="8114"/>
    <cellStyle name="Calculation 2 3 2 5 3 3 2" xfId="16256"/>
    <cellStyle name="Calculation 2 3 2 5 3 3 2 2" xfId="32329"/>
    <cellStyle name="Calculation 2 3 2 5 3 3 3" xfId="24295"/>
    <cellStyle name="Calculation 2 3 2 5 3 4" xfId="11937"/>
    <cellStyle name="Calculation 2 3 2 5 3 4 2" xfId="28060"/>
    <cellStyle name="Calculation 2 3 2 5 3 5" xfId="19693"/>
    <cellStyle name="Calculation 2 3 2 5 3 6" xfId="34640"/>
    <cellStyle name="Calculation 2 3 2 5 3 7" xfId="37408"/>
    <cellStyle name="Calculation 2 3 2 5 4" xfId="4292"/>
    <cellStyle name="Calculation 2 3 2 5 4 2" xfId="8953"/>
    <cellStyle name="Calculation 2 3 2 5 4 2 2" xfId="17093"/>
    <cellStyle name="Calculation 2 3 2 5 4 2 2 2" xfId="33166"/>
    <cellStyle name="Calculation 2 3 2 5 4 2 3" xfId="25132"/>
    <cellStyle name="Calculation 2 3 2 5 4 3" xfId="12800"/>
    <cellStyle name="Calculation 2 3 2 5 4 3 2" xfId="28897"/>
    <cellStyle name="Calculation 2 3 2 5 4 4" xfId="20530"/>
    <cellStyle name="Calculation 2 3 2 5 4 5" xfId="34642"/>
    <cellStyle name="Calculation 2 3 2 5 4 6" xfId="37410"/>
    <cellStyle name="Calculation 2 3 2 5 5" xfId="6648"/>
    <cellStyle name="Calculation 2 3 2 5 5 2" xfId="14912"/>
    <cellStyle name="Calculation 2 3 2 5 5 2 2" xfId="30985"/>
    <cellStyle name="Calculation 2 3 2 5 5 3" xfId="22831"/>
    <cellStyle name="Calculation 2 3 2 5 6" xfId="10471"/>
    <cellStyle name="Calculation 2 3 2 5 6 2" xfId="26596"/>
    <cellStyle name="Calculation 2 3 2 5 7" xfId="18349"/>
    <cellStyle name="Calculation 2 3 2 5 8" xfId="34637"/>
    <cellStyle name="Calculation 2 3 2 5 9" xfId="37405"/>
    <cellStyle name="Calculation 2 3 2 6" xfId="1748"/>
    <cellStyle name="Calculation 2 3 2 6 2" xfId="2469"/>
    <cellStyle name="Calculation 2 3 2 6 2 2" xfId="4874"/>
    <cellStyle name="Calculation 2 3 2 6 2 2 2" xfId="13380"/>
    <cellStyle name="Calculation 2 3 2 6 2 2 2 2" xfId="29477"/>
    <cellStyle name="Calculation 2 3 2 6 2 2 3" xfId="21110"/>
    <cellStyle name="Calculation 2 3 2 6 2 2 4" xfId="34645"/>
    <cellStyle name="Calculation 2 3 2 6 2 2 5" xfId="37413"/>
    <cellStyle name="Calculation 2 3 2 6 2 3" xfId="7230"/>
    <cellStyle name="Calculation 2 3 2 6 2 3 2" xfId="15372"/>
    <cellStyle name="Calculation 2 3 2 6 2 3 2 2" xfId="31445"/>
    <cellStyle name="Calculation 2 3 2 6 2 3 3" xfId="23411"/>
    <cellStyle name="Calculation 2 3 2 6 2 4" xfId="11053"/>
    <cellStyle name="Calculation 2 3 2 6 2 4 2" xfId="27176"/>
    <cellStyle name="Calculation 2 3 2 6 2 5" xfId="18809"/>
    <cellStyle name="Calculation 2 3 2 6 2 6" xfId="34644"/>
    <cellStyle name="Calculation 2 3 2 6 2 7" xfId="37412"/>
    <cellStyle name="Calculation 2 3 2 6 3" xfId="4230"/>
    <cellStyle name="Calculation 2 3 2 6 3 2" xfId="8891"/>
    <cellStyle name="Calculation 2 3 2 6 3 2 2" xfId="17031"/>
    <cellStyle name="Calculation 2 3 2 6 3 2 2 2" xfId="33104"/>
    <cellStyle name="Calculation 2 3 2 6 3 2 3" xfId="25070"/>
    <cellStyle name="Calculation 2 3 2 6 3 3" xfId="12738"/>
    <cellStyle name="Calculation 2 3 2 6 3 3 2" xfId="28835"/>
    <cellStyle name="Calculation 2 3 2 6 3 4" xfId="20468"/>
    <cellStyle name="Calculation 2 3 2 6 3 5" xfId="34646"/>
    <cellStyle name="Calculation 2 3 2 6 3 6" xfId="37414"/>
    <cellStyle name="Calculation 2 3 2 6 4" xfId="6586"/>
    <cellStyle name="Calculation 2 3 2 6 4 2" xfId="14850"/>
    <cellStyle name="Calculation 2 3 2 6 4 2 2" xfId="30923"/>
    <cellStyle name="Calculation 2 3 2 6 4 3" xfId="22769"/>
    <cellStyle name="Calculation 2 3 2 6 5" xfId="10409"/>
    <cellStyle name="Calculation 2 3 2 6 5 2" xfId="26534"/>
    <cellStyle name="Calculation 2 3 2 6 6" xfId="18287"/>
    <cellStyle name="Calculation 2 3 2 6 7" xfId="34643"/>
    <cellStyle name="Calculation 2 3 2 6 8" xfId="37411"/>
    <cellStyle name="Calculation 2 3 2 7" xfId="2592"/>
    <cellStyle name="Calculation 2 3 2 7 2" xfId="4992"/>
    <cellStyle name="Calculation 2 3 2 7 2 2" xfId="9510"/>
    <cellStyle name="Calculation 2 3 2 7 2 2 2" xfId="17650"/>
    <cellStyle name="Calculation 2 3 2 7 2 2 2 2" xfId="33723"/>
    <cellStyle name="Calculation 2 3 2 7 2 2 3" xfId="25689"/>
    <cellStyle name="Calculation 2 3 2 7 2 3" xfId="13498"/>
    <cellStyle name="Calculation 2 3 2 7 2 3 2" xfId="29595"/>
    <cellStyle name="Calculation 2 3 2 7 2 4" xfId="21228"/>
    <cellStyle name="Calculation 2 3 2 7 2 5" xfId="34648"/>
    <cellStyle name="Calculation 2 3 2 7 2 6" xfId="37416"/>
    <cellStyle name="Calculation 2 3 2 7 3" xfId="7348"/>
    <cellStyle name="Calculation 2 3 2 7 3 2" xfId="15490"/>
    <cellStyle name="Calculation 2 3 2 7 3 2 2" xfId="31563"/>
    <cellStyle name="Calculation 2 3 2 7 3 3" xfId="23529"/>
    <cellStyle name="Calculation 2 3 2 7 4" xfId="11171"/>
    <cellStyle name="Calculation 2 3 2 7 4 2" xfId="27294"/>
    <cellStyle name="Calculation 2 3 2 7 5" xfId="18927"/>
    <cellStyle name="Calculation 2 3 2 7 6" xfId="34647"/>
    <cellStyle name="Calculation 2 3 2 7 7" xfId="37415"/>
    <cellStyle name="Calculation 2 3 2 8" xfId="2641"/>
    <cellStyle name="Calculation 2 3 2 8 2" xfId="5032"/>
    <cellStyle name="Calculation 2 3 2 8 2 2" xfId="13538"/>
    <cellStyle name="Calculation 2 3 2 8 2 2 2" xfId="29635"/>
    <cellStyle name="Calculation 2 3 2 8 2 3" xfId="21268"/>
    <cellStyle name="Calculation 2 3 2 8 2 4" xfId="34650"/>
    <cellStyle name="Calculation 2 3 2 8 2 5" xfId="37418"/>
    <cellStyle name="Calculation 2 3 2 8 3" xfId="7388"/>
    <cellStyle name="Calculation 2 3 2 8 3 2" xfId="15530"/>
    <cellStyle name="Calculation 2 3 2 8 3 2 2" xfId="31603"/>
    <cellStyle name="Calculation 2 3 2 8 3 3" xfId="23569"/>
    <cellStyle name="Calculation 2 3 2 8 4" xfId="11211"/>
    <cellStyle name="Calculation 2 3 2 8 4 2" xfId="27334"/>
    <cellStyle name="Calculation 2 3 2 8 5" xfId="18967"/>
    <cellStyle name="Calculation 2 3 2 8 6" xfId="34649"/>
    <cellStyle name="Calculation 2 3 2 8 7" xfId="37417"/>
    <cellStyle name="Calculation 2 3 2 9" xfId="3971"/>
    <cellStyle name="Calculation 2 3 2 9 2" xfId="8673"/>
    <cellStyle name="Calculation 2 3 2 9 2 2" xfId="16813"/>
    <cellStyle name="Calculation 2 3 2 9 2 2 2" xfId="32886"/>
    <cellStyle name="Calculation 2 3 2 9 2 3" xfId="24852"/>
    <cellStyle name="Calculation 2 3 2 9 3" xfId="12498"/>
    <cellStyle name="Calculation 2 3 2 9 3 2" xfId="28617"/>
    <cellStyle name="Calculation 2 3 2 9 4" xfId="20250"/>
    <cellStyle name="Calculation 2 3 2 9 5" xfId="34651"/>
    <cellStyle name="Calculation 2 3 2 9 6" xfId="37419"/>
    <cellStyle name="Calculation 2 3 3" xfId="1300"/>
    <cellStyle name="Calculation 2 3 3 10" xfId="6391"/>
    <cellStyle name="Calculation 2 3 3 10 2" xfId="22591"/>
    <cellStyle name="Calculation 2 3 3 11" xfId="10214"/>
    <cellStyle name="Calculation 2 3 3 11 2" xfId="26356"/>
    <cellStyle name="Calculation 2 3 3 12" xfId="34652"/>
    <cellStyle name="Calculation 2 3 3 13" xfId="37420"/>
    <cellStyle name="Calculation 2 3 3 2" xfId="1655"/>
    <cellStyle name="Calculation 2 3 3 2 10" xfId="34653"/>
    <cellStyle name="Calculation 2 3 3 2 11" xfId="37421"/>
    <cellStyle name="Calculation 2 3 3 2 2" xfId="2063"/>
    <cellStyle name="Calculation 2 3 3 2 2 2" xfId="3151"/>
    <cellStyle name="Calculation 2 3 3 2 2 2 2" xfId="5516"/>
    <cellStyle name="Calculation 2 3 3 2 2 2 2 2" xfId="9938"/>
    <cellStyle name="Calculation 2 3 3 2 2 2 2 2 2" xfId="18078"/>
    <cellStyle name="Calculation 2 3 3 2 2 2 2 2 2 2" xfId="34151"/>
    <cellStyle name="Calculation 2 3 3 2 2 2 2 2 3" xfId="26117"/>
    <cellStyle name="Calculation 2 3 3 2 2 2 2 3" xfId="14022"/>
    <cellStyle name="Calculation 2 3 3 2 2 2 2 3 2" xfId="30119"/>
    <cellStyle name="Calculation 2 3 3 2 2 2 2 4" xfId="21752"/>
    <cellStyle name="Calculation 2 3 3 2 2 2 2 5" xfId="34656"/>
    <cellStyle name="Calculation 2 3 3 2 2 2 2 6" xfId="37424"/>
    <cellStyle name="Calculation 2 3 3 2 2 2 3" xfId="7872"/>
    <cellStyle name="Calculation 2 3 3 2 2 2 3 2" xfId="16014"/>
    <cellStyle name="Calculation 2 3 3 2 2 2 3 2 2" xfId="32087"/>
    <cellStyle name="Calculation 2 3 3 2 2 2 3 3" xfId="24053"/>
    <cellStyle name="Calculation 2 3 3 2 2 2 4" xfId="11695"/>
    <cellStyle name="Calculation 2 3 3 2 2 2 4 2" xfId="27818"/>
    <cellStyle name="Calculation 2 3 3 2 2 2 5" xfId="19451"/>
    <cellStyle name="Calculation 2 3 3 2 2 2 6" xfId="34655"/>
    <cellStyle name="Calculation 2 3 3 2 2 2 7" xfId="37423"/>
    <cellStyle name="Calculation 2 3 3 2 2 3" xfId="3602"/>
    <cellStyle name="Calculation 2 3 3 2 2 3 2" xfId="5960"/>
    <cellStyle name="Calculation 2 3 3 2 2 3 2 2" xfId="14466"/>
    <cellStyle name="Calculation 2 3 3 2 2 3 2 2 2" xfId="30563"/>
    <cellStyle name="Calculation 2 3 3 2 2 3 2 3" xfId="22196"/>
    <cellStyle name="Calculation 2 3 3 2 2 3 2 4" xfId="34658"/>
    <cellStyle name="Calculation 2 3 3 2 2 3 2 5" xfId="37426"/>
    <cellStyle name="Calculation 2 3 3 2 2 3 3" xfId="8316"/>
    <cellStyle name="Calculation 2 3 3 2 2 3 3 2" xfId="16458"/>
    <cellStyle name="Calculation 2 3 3 2 2 3 3 2 2" xfId="32531"/>
    <cellStyle name="Calculation 2 3 3 2 2 3 3 3" xfId="24497"/>
    <cellStyle name="Calculation 2 3 3 2 2 3 4" xfId="12139"/>
    <cellStyle name="Calculation 2 3 3 2 2 3 4 2" xfId="28262"/>
    <cellStyle name="Calculation 2 3 3 2 2 3 5" xfId="19895"/>
    <cellStyle name="Calculation 2 3 3 2 2 3 6" xfId="34657"/>
    <cellStyle name="Calculation 2 3 3 2 2 3 7" xfId="37425"/>
    <cellStyle name="Calculation 2 3 3 2 2 4" xfId="4494"/>
    <cellStyle name="Calculation 2 3 3 2 2 4 2" xfId="9155"/>
    <cellStyle name="Calculation 2 3 3 2 2 4 2 2" xfId="17295"/>
    <cellStyle name="Calculation 2 3 3 2 2 4 2 2 2" xfId="33368"/>
    <cellStyle name="Calculation 2 3 3 2 2 4 2 3" xfId="25334"/>
    <cellStyle name="Calculation 2 3 3 2 2 4 3" xfId="13002"/>
    <cellStyle name="Calculation 2 3 3 2 2 4 3 2" xfId="29099"/>
    <cellStyle name="Calculation 2 3 3 2 2 4 4" xfId="20732"/>
    <cellStyle name="Calculation 2 3 3 2 2 4 5" xfId="34659"/>
    <cellStyle name="Calculation 2 3 3 2 2 4 6" xfId="37427"/>
    <cellStyle name="Calculation 2 3 3 2 2 5" xfId="6850"/>
    <cellStyle name="Calculation 2 3 3 2 2 5 2" xfId="15020"/>
    <cellStyle name="Calculation 2 3 3 2 2 5 2 2" xfId="31093"/>
    <cellStyle name="Calculation 2 3 3 2 2 5 3" xfId="23033"/>
    <cellStyle name="Calculation 2 3 3 2 2 6" xfId="10673"/>
    <cellStyle name="Calculation 2 3 3 2 2 6 2" xfId="26798"/>
    <cellStyle name="Calculation 2 3 3 2 2 7" xfId="18457"/>
    <cellStyle name="Calculation 2 3 3 2 2 8" xfId="34654"/>
    <cellStyle name="Calculation 2 3 3 2 2 9" xfId="37422"/>
    <cellStyle name="Calculation 2 3 3 2 3" xfId="2228"/>
    <cellStyle name="Calculation 2 3 3 2 3 2" xfId="3307"/>
    <cellStyle name="Calculation 2 3 3 2 3 2 2" xfId="5670"/>
    <cellStyle name="Calculation 2 3 3 2 3 2 2 2" xfId="10090"/>
    <cellStyle name="Calculation 2 3 3 2 3 2 2 2 2" xfId="18230"/>
    <cellStyle name="Calculation 2 3 3 2 3 2 2 2 2 2" xfId="34303"/>
    <cellStyle name="Calculation 2 3 3 2 3 2 2 2 3" xfId="26269"/>
    <cellStyle name="Calculation 2 3 3 2 3 2 2 3" xfId="14176"/>
    <cellStyle name="Calculation 2 3 3 2 3 2 2 3 2" xfId="30273"/>
    <cellStyle name="Calculation 2 3 3 2 3 2 2 4" xfId="21906"/>
    <cellStyle name="Calculation 2 3 3 2 3 2 2 5" xfId="34662"/>
    <cellStyle name="Calculation 2 3 3 2 3 2 2 6" xfId="37430"/>
    <cellStyle name="Calculation 2 3 3 2 3 2 3" xfId="8026"/>
    <cellStyle name="Calculation 2 3 3 2 3 2 3 2" xfId="16168"/>
    <cellStyle name="Calculation 2 3 3 2 3 2 3 2 2" xfId="32241"/>
    <cellStyle name="Calculation 2 3 3 2 3 2 3 3" xfId="24207"/>
    <cellStyle name="Calculation 2 3 3 2 3 2 4" xfId="11849"/>
    <cellStyle name="Calculation 2 3 3 2 3 2 4 2" xfId="27972"/>
    <cellStyle name="Calculation 2 3 3 2 3 2 5" xfId="19605"/>
    <cellStyle name="Calculation 2 3 3 2 3 2 6" xfId="34661"/>
    <cellStyle name="Calculation 2 3 3 2 3 2 7" xfId="37429"/>
    <cellStyle name="Calculation 2 3 3 2 3 3" xfId="3758"/>
    <cellStyle name="Calculation 2 3 3 2 3 3 2" xfId="6116"/>
    <cellStyle name="Calculation 2 3 3 2 3 3 2 2" xfId="14622"/>
    <cellStyle name="Calculation 2 3 3 2 3 3 2 2 2" xfId="30719"/>
    <cellStyle name="Calculation 2 3 3 2 3 3 2 3" xfId="22352"/>
    <cellStyle name="Calculation 2 3 3 2 3 3 2 4" xfId="34664"/>
    <cellStyle name="Calculation 2 3 3 2 3 3 2 5" xfId="37432"/>
    <cellStyle name="Calculation 2 3 3 2 3 3 3" xfId="8472"/>
    <cellStyle name="Calculation 2 3 3 2 3 3 3 2" xfId="16614"/>
    <cellStyle name="Calculation 2 3 3 2 3 3 3 2 2" xfId="32687"/>
    <cellStyle name="Calculation 2 3 3 2 3 3 3 3" xfId="24653"/>
    <cellStyle name="Calculation 2 3 3 2 3 3 4" xfId="12295"/>
    <cellStyle name="Calculation 2 3 3 2 3 3 4 2" xfId="28418"/>
    <cellStyle name="Calculation 2 3 3 2 3 3 5" xfId="20051"/>
    <cellStyle name="Calculation 2 3 3 2 3 3 6" xfId="34663"/>
    <cellStyle name="Calculation 2 3 3 2 3 3 7" xfId="37431"/>
    <cellStyle name="Calculation 2 3 3 2 3 4" xfId="4650"/>
    <cellStyle name="Calculation 2 3 3 2 3 4 2" xfId="9311"/>
    <cellStyle name="Calculation 2 3 3 2 3 4 2 2" xfId="17451"/>
    <cellStyle name="Calculation 2 3 3 2 3 4 2 2 2" xfId="33524"/>
    <cellStyle name="Calculation 2 3 3 2 3 4 2 3" xfId="25490"/>
    <cellStyle name="Calculation 2 3 3 2 3 4 3" xfId="13158"/>
    <cellStyle name="Calculation 2 3 3 2 3 4 3 2" xfId="29255"/>
    <cellStyle name="Calculation 2 3 3 2 3 4 4" xfId="20888"/>
    <cellStyle name="Calculation 2 3 3 2 3 4 5" xfId="34665"/>
    <cellStyle name="Calculation 2 3 3 2 3 4 6" xfId="37433"/>
    <cellStyle name="Calculation 2 3 3 2 3 5" xfId="7006"/>
    <cellStyle name="Calculation 2 3 3 2 3 5 2" xfId="15150"/>
    <cellStyle name="Calculation 2 3 3 2 3 5 2 2" xfId="31223"/>
    <cellStyle name="Calculation 2 3 3 2 3 5 3" xfId="23189"/>
    <cellStyle name="Calculation 2 3 3 2 3 6" xfId="10829"/>
    <cellStyle name="Calculation 2 3 3 2 3 6 2" xfId="26954"/>
    <cellStyle name="Calculation 2 3 3 2 3 7" xfId="18587"/>
    <cellStyle name="Calculation 2 3 3 2 3 8" xfId="34660"/>
    <cellStyle name="Calculation 2 3 3 2 3 9" xfId="37428"/>
    <cellStyle name="Calculation 2 3 3 2 4" xfId="2388"/>
    <cellStyle name="Calculation 2 3 3 2 4 2" xfId="3910"/>
    <cellStyle name="Calculation 2 3 3 2 4 2 2" xfId="6268"/>
    <cellStyle name="Calculation 2 3 3 2 4 2 2 2" xfId="14774"/>
    <cellStyle name="Calculation 2 3 3 2 4 2 2 2 2" xfId="30871"/>
    <cellStyle name="Calculation 2 3 3 2 4 2 2 3" xfId="22504"/>
    <cellStyle name="Calculation 2 3 3 2 4 2 2 4" xfId="34668"/>
    <cellStyle name="Calculation 2 3 3 2 4 2 2 5" xfId="37436"/>
    <cellStyle name="Calculation 2 3 3 2 4 2 3" xfId="8624"/>
    <cellStyle name="Calculation 2 3 3 2 4 2 3 2" xfId="16766"/>
    <cellStyle name="Calculation 2 3 3 2 4 2 3 2 2" xfId="32839"/>
    <cellStyle name="Calculation 2 3 3 2 4 2 3 3" xfId="24805"/>
    <cellStyle name="Calculation 2 3 3 2 4 2 4" xfId="12447"/>
    <cellStyle name="Calculation 2 3 3 2 4 2 4 2" xfId="28570"/>
    <cellStyle name="Calculation 2 3 3 2 4 2 5" xfId="20203"/>
    <cellStyle name="Calculation 2 3 3 2 4 2 6" xfId="34667"/>
    <cellStyle name="Calculation 2 3 3 2 4 2 7" xfId="37435"/>
    <cellStyle name="Calculation 2 3 3 2 4 3" xfId="4802"/>
    <cellStyle name="Calculation 2 3 3 2 4 3 2" xfId="9463"/>
    <cellStyle name="Calculation 2 3 3 2 4 3 2 2" xfId="17603"/>
    <cellStyle name="Calculation 2 3 3 2 4 3 2 2 2" xfId="33676"/>
    <cellStyle name="Calculation 2 3 3 2 4 3 2 3" xfId="25642"/>
    <cellStyle name="Calculation 2 3 3 2 4 3 3" xfId="13310"/>
    <cellStyle name="Calculation 2 3 3 2 4 3 3 2" xfId="29407"/>
    <cellStyle name="Calculation 2 3 3 2 4 3 4" xfId="21040"/>
    <cellStyle name="Calculation 2 3 3 2 4 3 5" xfId="34669"/>
    <cellStyle name="Calculation 2 3 3 2 4 3 6" xfId="37437"/>
    <cellStyle name="Calculation 2 3 3 2 4 4" xfId="7158"/>
    <cellStyle name="Calculation 2 3 3 2 4 4 2" xfId="15302"/>
    <cellStyle name="Calculation 2 3 3 2 4 4 2 2" xfId="31375"/>
    <cellStyle name="Calculation 2 3 3 2 4 4 3" xfId="23341"/>
    <cellStyle name="Calculation 2 3 3 2 4 5" xfId="10981"/>
    <cellStyle name="Calculation 2 3 3 2 4 5 2" xfId="27106"/>
    <cellStyle name="Calculation 2 3 3 2 4 6" xfId="18739"/>
    <cellStyle name="Calculation 2 3 3 2 4 7" xfId="34666"/>
    <cellStyle name="Calculation 2 3 3 2 4 8" xfId="37434"/>
    <cellStyle name="Calculation 2 3 3 2 5" xfId="2873"/>
    <cellStyle name="Calculation 2 3 3 2 5 2" xfId="5243"/>
    <cellStyle name="Calculation 2 3 3 2 5 2 2" xfId="9673"/>
    <cellStyle name="Calculation 2 3 3 2 5 2 2 2" xfId="17813"/>
    <cellStyle name="Calculation 2 3 3 2 5 2 2 2 2" xfId="33886"/>
    <cellStyle name="Calculation 2 3 3 2 5 2 2 3" xfId="25852"/>
    <cellStyle name="Calculation 2 3 3 2 5 2 3" xfId="13749"/>
    <cellStyle name="Calculation 2 3 3 2 5 2 3 2" xfId="29846"/>
    <cellStyle name="Calculation 2 3 3 2 5 2 4" xfId="21479"/>
    <cellStyle name="Calculation 2 3 3 2 5 2 5" xfId="34671"/>
    <cellStyle name="Calculation 2 3 3 2 5 2 6" xfId="37439"/>
    <cellStyle name="Calculation 2 3 3 2 5 3" xfId="7599"/>
    <cellStyle name="Calculation 2 3 3 2 5 3 2" xfId="15741"/>
    <cellStyle name="Calculation 2 3 3 2 5 3 2 2" xfId="31814"/>
    <cellStyle name="Calculation 2 3 3 2 5 3 3" xfId="23780"/>
    <cellStyle name="Calculation 2 3 3 2 5 4" xfId="11422"/>
    <cellStyle name="Calculation 2 3 3 2 5 4 2" xfId="27545"/>
    <cellStyle name="Calculation 2 3 3 2 5 5" xfId="19178"/>
    <cellStyle name="Calculation 2 3 3 2 5 6" xfId="34670"/>
    <cellStyle name="Calculation 2 3 3 2 5 7" xfId="37438"/>
    <cellStyle name="Calculation 2 3 3 2 6" xfId="2697"/>
    <cellStyle name="Calculation 2 3 3 2 6 2" xfId="5082"/>
    <cellStyle name="Calculation 2 3 3 2 6 2 2" xfId="13588"/>
    <cellStyle name="Calculation 2 3 3 2 6 2 2 2" xfId="29685"/>
    <cellStyle name="Calculation 2 3 3 2 6 2 3" xfId="21318"/>
    <cellStyle name="Calculation 2 3 3 2 6 2 4" xfId="34673"/>
    <cellStyle name="Calculation 2 3 3 2 6 2 5" xfId="37441"/>
    <cellStyle name="Calculation 2 3 3 2 6 3" xfId="7438"/>
    <cellStyle name="Calculation 2 3 3 2 6 3 2" xfId="15580"/>
    <cellStyle name="Calculation 2 3 3 2 6 3 2 2" xfId="31653"/>
    <cellStyle name="Calculation 2 3 3 2 6 3 3" xfId="23619"/>
    <cellStyle name="Calculation 2 3 3 2 6 4" xfId="11261"/>
    <cellStyle name="Calculation 2 3 3 2 6 4 2" xfId="27384"/>
    <cellStyle name="Calculation 2 3 3 2 6 5" xfId="19017"/>
    <cellStyle name="Calculation 2 3 3 2 6 6" xfId="34672"/>
    <cellStyle name="Calculation 2 3 3 2 6 7" xfId="37440"/>
    <cellStyle name="Calculation 2 3 3 2 7" xfId="4175"/>
    <cellStyle name="Calculation 2 3 3 2 7 2" xfId="8836"/>
    <cellStyle name="Calculation 2 3 3 2 7 2 2" xfId="16976"/>
    <cellStyle name="Calculation 2 3 3 2 7 2 2 2" xfId="33049"/>
    <cellStyle name="Calculation 2 3 3 2 7 2 3" xfId="25015"/>
    <cellStyle name="Calculation 2 3 3 2 7 3" xfId="12683"/>
    <cellStyle name="Calculation 2 3 3 2 7 3 2" xfId="28780"/>
    <cellStyle name="Calculation 2 3 3 2 7 4" xfId="20413"/>
    <cellStyle name="Calculation 2 3 3 2 7 5" xfId="34674"/>
    <cellStyle name="Calculation 2 3 3 2 7 6" xfId="37442"/>
    <cellStyle name="Calculation 2 3 3 2 8" xfId="6531"/>
    <cellStyle name="Calculation 2 3 3 2 8 2" xfId="22714"/>
    <cellStyle name="Calculation 2 3 3 2 9" xfId="10354"/>
    <cellStyle name="Calculation 2 3 3 2 9 2" xfId="26479"/>
    <cellStyle name="Calculation 2 3 3 3" xfId="1522"/>
    <cellStyle name="Calculation 2 3 3 3 10" xfId="34675"/>
    <cellStyle name="Calculation 2 3 3 3 11" xfId="37443"/>
    <cellStyle name="Calculation 2 3 3 3 2" xfId="1958"/>
    <cellStyle name="Calculation 2 3 3 3 2 2" xfId="3046"/>
    <cellStyle name="Calculation 2 3 3 3 2 2 2" xfId="5411"/>
    <cellStyle name="Calculation 2 3 3 3 2 2 2 2" xfId="9833"/>
    <cellStyle name="Calculation 2 3 3 3 2 2 2 2 2" xfId="17973"/>
    <cellStyle name="Calculation 2 3 3 3 2 2 2 2 2 2" xfId="34046"/>
    <cellStyle name="Calculation 2 3 3 3 2 2 2 2 3" xfId="26012"/>
    <cellStyle name="Calculation 2 3 3 3 2 2 2 3" xfId="13917"/>
    <cellStyle name="Calculation 2 3 3 3 2 2 2 3 2" xfId="30014"/>
    <cellStyle name="Calculation 2 3 3 3 2 2 2 4" xfId="21647"/>
    <cellStyle name="Calculation 2 3 3 3 2 2 2 5" xfId="34678"/>
    <cellStyle name="Calculation 2 3 3 3 2 2 2 6" xfId="37446"/>
    <cellStyle name="Calculation 2 3 3 3 2 2 3" xfId="7767"/>
    <cellStyle name="Calculation 2 3 3 3 2 2 3 2" xfId="15909"/>
    <cellStyle name="Calculation 2 3 3 3 2 2 3 2 2" xfId="31982"/>
    <cellStyle name="Calculation 2 3 3 3 2 2 3 3" xfId="23948"/>
    <cellStyle name="Calculation 2 3 3 3 2 2 4" xfId="11590"/>
    <cellStyle name="Calculation 2 3 3 3 2 2 4 2" xfId="27713"/>
    <cellStyle name="Calculation 2 3 3 3 2 2 5" xfId="19346"/>
    <cellStyle name="Calculation 2 3 3 3 2 2 6" xfId="34677"/>
    <cellStyle name="Calculation 2 3 3 3 2 2 7" xfId="37445"/>
    <cellStyle name="Calculation 2 3 3 3 2 3" xfId="3497"/>
    <cellStyle name="Calculation 2 3 3 3 2 3 2" xfId="5855"/>
    <cellStyle name="Calculation 2 3 3 3 2 3 2 2" xfId="14361"/>
    <cellStyle name="Calculation 2 3 3 3 2 3 2 2 2" xfId="30458"/>
    <cellStyle name="Calculation 2 3 3 3 2 3 2 3" xfId="22091"/>
    <cellStyle name="Calculation 2 3 3 3 2 3 2 4" xfId="34680"/>
    <cellStyle name="Calculation 2 3 3 3 2 3 2 5" xfId="37448"/>
    <cellStyle name="Calculation 2 3 3 3 2 3 3" xfId="8211"/>
    <cellStyle name="Calculation 2 3 3 3 2 3 3 2" xfId="16353"/>
    <cellStyle name="Calculation 2 3 3 3 2 3 3 2 2" xfId="32426"/>
    <cellStyle name="Calculation 2 3 3 3 2 3 3 3" xfId="24392"/>
    <cellStyle name="Calculation 2 3 3 3 2 3 4" xfId="12034"/>
    <cellStyle name="Calculation 2 3 3 3 2 3 4 2" xfId="28157"/>
    <cellStyle name="Calculation 2 3 3 3 2 3 5" xfId="19790"/>
    <cellStyle name="Calculation 2 3 3 3 2 3 6" xfId="34679"/>
    <cellStyle name="Calculation 2 3 3 3 2 3 7" xfId="37447"/>
    <cellStyle name="Calculation 2 3 3 3 2 4" xfId="4389"/>
    <cellStyle name="Calculation 2 3 3 3 2 4 2" xfId="9050"/>
    <cellStyle name="Calculation 2 3 3 3 2 4 2 2" xfId="17190"/>
    <cellStyle name="Calculation 2 3 3 3 2 4 2 2 2" xfId="33263"/>
    <cellStyle name="Calculation 2 3 3 3 2 4 2 3" xfId="25229"/>
    <cellStyle name="Calculation 2 3 3 3 2 4 3" xfId="12897"/>
    <cellStyle name="Calculation 2 3 3 3 2 4 3 2" xfId="28994"/>
    <cellStyle name="Calculation 2 3 3 3 2 4 4" xfId="20627"/>
    <cellStyle name="Calculation 2 3 3 3 2 4 5" xfId="34681"/>
    <cellStyle name="Calculation 2 3 3 3 2 4 6" xfId="37449"/>
    <cellStyle name="Calculation 2 3 3 3 2 5" xfId="6745"/>
    <cellStyle name="Calculation 2 3 3 3 2 5 2" xfId="14973"/>
    <cellStyle name="Calculation 2 3 3 3 2 5 2 2" xfId="31046"/>
    <cellStyle name="Calculation 2 3 3 3 2 5 3" xfId="22928"/>
    <cellStyle name="Calculation 2 3 3 3 2 6" xfId="10568"/>
    <cellStyle name="Calculation 2 3 3 3 2 6 2" xfId="26693"/>
    <cellStyle name="Calculation 2 3 3 3 2 7" xfId="18410"/>
    <cellStyle name="Calculation 2 3 3 3 2 8" xfId="34676"/>
    <cellStyle name="Calculation 2 3 3 3 2 9" xfId="37444"/>
    <cellStyle name="Calculation 2 3 3 3 3" xfId="2123"/>
    <cellStyle name="Calculation 2 3 3 3 3 2" xfId="3202"/>
    <cellStyle name="Calculation 2 3 3 3 3 2 2" xfId="5565"/>
    <cellStyle name="Calculation 2 3 3 3 3 2 2 2" xfId="9985"/>
    <cellStyle name="Calculation 2 3 3 3 3 2 2 2 2" xfId="18125"/>
    <cellStyle name="Calculation 2 3 3 3 3 2 2 2 2 2" xfId="34198"/>
    <cellStyle name="Calculation 2 3 3 3 3 2 2 2 3" xfId="26164"/>
    <cellStyle name="Calculation 2 3 3 3 3 2 2 3" xfId="14071"/>
    <cellStyle name="Calculation 2 3 3 3 3 2 2 3 2" xfId="30168"/>
    <cellStyle name="Calculation 2 3 3 3 3 2 2 4" xfId="21801"/>
    <cellStyle name="Calculation 2 3 3 3 3 2 2 5" xfId="34684"/>
    <cellStyle name="Calculation 2 3 3 3 3 2 2 6" xfId="37452"/>
    <cellStyle name="Calculation 2 3 3 3 3 2 3" xfId="7921"/>
    <cellStyle name="Calculation 2 3 3 3 3 2 3 2" xfId="16063"/>
    <cellStyle name="Calculation 2 3 3 3 3 2 3 2 2" xfId="32136"/>
    <cellStyle name="Calculation 2 3 3 3 3 2 3 3" xfId="24102"/>
    <cellStyle name="Calculation 2 3 3 3 3 2 4" xfId="11744"/>
    <cellStyle name="Calculation 2 3 3 3 3 2 4 2" xfId="27867"/>
    <cellStyle name="Calculation 2 3 3 3 3 2 5" xfId="19500"/>
    <cellStyle name="Calculation 2 3 3 3 3 2 6" xfId="34683"/>
    <cellStyle name="Calculation 2 3 3 3 3 2 7" xfId="37451"/>
    <cellStyle name="Calculation 2 3 3 3 3 3" xfId="3653"/>
    <cellStyle name="Calculation 2 3 3 3 3 3 2" xfId="6011"/>
    <cellStyle name="Calculation 2 3 3 3 3 3 2 2" xfId="14517"/>
    <cellStyle name="Calculation 2 3 3 3 3 3 2 2 2" xfId="30614"/>
    <cellStyle name="Calculation 2 3 3 3 3 3 2 3" xfId="22247"/>
    <cellStyle name="Calculation 2 3 3 3 3 3 2 4" xfId="34686"/>
    <cellStyle name="Calculation 2 3 3 3 3 3 2 5" xfId="37454"/>
    <cellStyle name="Calculation 2 3 3 3 3 3 3" xfId="8367"/>
    <cellStyle name="Calculation 2 3 3 3 3 3 3 2" xfId="16509"/>
    <cellStyle name="Calculation 2 3 3 3 3 3 3 2 2" xfId="32582"/>
    <cellStyle name="Calculation 2 3 3 3 3 3 3 3" xfId="24548"/>
    <cellStyle name="Calculation 2 3 3 3 3 3 4" xfId="12190"/>
    <cellStyle name="Calculation 2 3 3 3 3 3 4 2" xfId="28313"/>
    <cellStyle name="Calculation 2 3 3 3 3 3 5" xfId="19946"/>
    <cellStyle name="Calculation 2 3 3 3 3 3 6" xfId="34685"/>
    <cellStyle name="Calculation 2 3 3 3 3 3 7" xfId="37453"/>
    <cellStyle name="Calculation 2 3 3 3 3 4" xfId="4545"/>
    <cellStyle name="Calculation 2 3 3 3 3 4 2" xfId="9206"/>
    <cellStyle name="Calculation 2 3 3 3 3 4 2 2" xfId="17346"/>
    <cellStyle name="Calculation 2 3 3 3 3 4 2 2 2" xfId="33419"/>
    <cellStyle name="Calculation 2 3 3 3 3 4 2 3" xfId="25385"/>
    <cellStyle name="Calculation 2 3 3 3 3 4 3" xfId="13053"/>
    <cellStyle name="Calculation 2 3 3 3 3 4 3 2" xfId="29150"/>
    <cellStyle name="Calculation 2 3 3 3 3 4 4" xfId="20783"/>
    <cellStyle name="Calculation 2 3 3 3 3 4 5" xfId="34687"/>
    <cellStyle name="Calculation 2 3 3 3 3 4 6" xfId="37455"/>
    <cellStyle name="Calculation 2 3 3 3 3 5" xfId="6901"/>
    <cellStyle name="Calculation 2 3 3 3 3 5 2" xfId="15045"/>
    <cellStyle name="Calculation 2 3 3 3 3 5 2 2" xfId="31118"/>
    <cellStyle name="Calculation 2 3 3 3 3 5 3" xfId="23084"/>
    <cellStyle name="Calculation 2 3 3 3 3 6" xfId="10724"/>
    <cellStyle name="Calculation 2 3 3 3 3 6 2" xfId="26849"/>
    <cellStyle name="Calculation 2 3 3 3 3 7" xfId="18482"/>
    <cellStyle name="Calculation 2 3 3 3 3 8" xfId="34682"/>
    <cellStyle name="Calculation 2 3 3 3 3 9" xfId="37450"/>
    <cellStyle name="Calculation 2 3 3 3 4" xfId="2283"/>
    <cellStyle name="Calculation 2 3 3 3 4 2" xfId="3805"/>
    <cellStyle name="Calculation 2 3 3 3 4 2 2" xfId="6163"/>
    <cellStyle name="Calculation 2 3 3 3 4 2 2 2" xfId="14669"/>
    <cellStyle name="Calculation 2 3 3 3 4 2 2 2 2" xfId="30766"/>
    <cellStyle name="Calculation 2 3 3 3 4 2 2 3" xfId="22399"/>
    <cellStyle name="Calculation 2 3 3 3 4 2 2 4" xfId="34690"/>
    <cellStyle name="Calculation 2 3 3 3 4 2 2 5" xfId="37458"/>
    <cellStyle name="Calculation 2 3 3 3 4 2 3" xfId="8519"/>
    <cellStyle name="Calculation 2 3 3 3 4 2 3 2" xfId="16661"/>
    <cellStyle name="Calculation 2 3 3 3 4 2 3 2 2" xfId="32734"/>
    <cellStyle name="Calculation 2 3 3 3 4 2 3 3" xfId="24700"/>
    <cellStyle name="Calculation 2 3 3 3 4 2 4" xfId="12342"/>
    <cellStyle name="Calculation 2 3 3 3 4 2 4 2" xfId="28465"/>
    <cellStyle name="Calculation 2 3 3 3 4 2 5" xfId="20098"/>
    <cellStyle name="Calculation 2 3 3 3 4 2 6" xfId="34689"/>
    <cellStyle name="Calculation 2 3 3 3 4 2 7" xfId="37457"/>
    <cellStyle name="Calculation 2 3 3 3 4 3" xfId="4697"/>
    <cellStyle name="Calculation 2 3 3 3 4 3 2" xfId="9358"/>
    <cellStyle name="Calculation 2 3 3 3 4 3 2 2" xfId="17498"/>
    <cellStyle name="Calculation 2 3 3 3 4 3 2 2 2" xfId="33571"/>
    <cellStyle name="Calculation 2 3 3 3 4 3 2 3" xfId="25537"/>
    <cellStyle name="Calculation 2 3 3 3 4 3 3" xfId="13205"/>
    <cellStyle name="Calculation 2 3 3 3 4 3 3 2" xfId="29302"/>
    <cellStyle name="Calculation 2 3 3 3 4 3 4" xfId="20935"/>
    <cellStyle name="Calculation 2 3 3 3 4 3 5" xfId="34691"/>
    <cellStyle name="Calculation 2 3 3 3 4 3 6" xfId="37459"/>
    <cellStyle name="Calculation 2 3 3 3 4 4" xfId="7053"/>
    <cellStyle name="Calculation 2 3 3 3 4 4 2" xfId="15197"/>
    <cellStyle name="Calculation 2 3 3 3 4 4 2 2" xfId="31270"/>
    <cellStyle name="Calculation 2 3 3 3 4 4 3" xfId="23236"/>
    <cellStyle name="Calculation 2 3 3 3 4 5" xfId="10876"/>
    <cellStyle name="Calculation 2 3 3 3 4 5 2" xfId="27001"/>
    <cellStyle name="Calculation 2 3 3 3 4 6" xfId="18634"/>
    <cellStyle name="Calculation 2 3 3 3 4 7" xfId="34688"/>
    <cellStyle name="Calculation 2 3 3 3 4 8" xfId="37456"/>
    <cellStyle name="Calculation 2 3 3 3 5" xfId="2764"/>
    <cellStyle name="Calculation 2 3 3 3 5 2" xfId="5135"/>
    <cellStyle name="Calculation 2 3 3 3 5 2 2" xfId="9568"/>
    <cellStyle name="Calculation 2 3 3 3 5 2 2 2" xfId="17708"/>
    <cellStyle name="Calculation 2 3 3 3 5 2 2 2 2" xfId="33781"/>
    <cellStyle name="Calculation 2 3 3 3 5 2 2 3" xfId="25747"/>
    <cellStyle name="Calculation 2 3 3 3 5 2 3" xfId="13641"/>
    <cellStyle name="Calculation 2 3 3 3 5 2 3 2" xfId="29738"/>
    <cellStyle name="Calculation 2 3 3 3 5 2 4" xfId="21371"/>
    <cellStyle name="Calculation 2 3 3 3 5 2 5" xfId="34693"/>
    <cellStyle name="Calculation 2 3 3 3 5 2 6" xfId="37461"/>
    <cellStyle name="Calculation 2 3 3 3 5 3" xfId="7491"/>
    <cellStyle name="Calculation 2 3 3 3 5 3 2" xfId="15633"/>
    <cellStyle name="Calculation 2 3 3 3 5 3 2 2" xfId="31706"/>
    <cellStyle name="Calculation 2 3 3 3 5 3 3" xfId="23672"/>
    <cellStyle name="Calculation 2 3 3 3 5 4" xfId="11314"/>
    <cellStyle name="Calculation 2 3 3 3 5 4 2" xfId="27437"/>
    <cellStyle name="Calculation 2 3 3 3 5 5" xfId="19070"/>
    <cellStyle name="Calculation 2 3 3 3 5 6" xfId="34692"/>
    <cellStyle name="Calculation 2 3 3 3 5 7" xfId="37460"/>
    <cellStyle name="Calculation 2 3 3 3 6" xfId="2724"/>
    <cellStyle name="Calculation 2 3 3 3 6 2" xfId="5107"/>
    <cellStyle name="Calculation 2 3 3 3 6 2 2" xfId="13613"/>
    <cellStyle name="Calculation 2 3 3 3 6 2 2 2" xfId="29710"/>
    <cellStyle name="Calculation 2 3 3 3 6 2 3" xfId="21343"/>
    <cellStyle name="Calculation 2 3 3 3 6 2 4" xfId="34695"/>
    <cellStyle name="Calculation 2 3 3 3 6 2 5" xfId="37463"/>
    <cellStyle name="Calculation 2 3 3 3 6 3" xfId="7463"/>
    <cellStyle name="Calculation 2 3 3 3 6 3 2" xfId="15605"/>
    <cellStyle name="Calculation 2 3 3 3 6 3 2 2" xfId="31678"/>
    <cellStyle name="Calculation 2 3 3 3 6 3 3" xfId="23644"/>
    <cellStyle name="Calculation 2 3 3 3 6 4" xfId="11286"/>
    <cellStyle name="Calculation 2 3 3 3 6 4 2" xfId="27409"/>
    <cellStyle name="Calculation 2 3 3 3 6 5" xfId="19042"/>
    <cellStyle name="Calculation 2 3 3 3 6 6" xfId="34694"/>
    <cellStyle name="Calculation 2 3 3 3 6 7" xfId="37462"/>
    <cellStyle name="Calculation 2 3 3 3 7" xfId="4070"/>
    <cellStyle name="Calculation 2 3 3 3 7 2" xfId="8731"/>
    <cellStyle name="Calculation 2 3 3 3 7 2 2" xfId="16871"/>
    <cellStyle name="Calculation 2 3 3 3 7 2 2 2" xfId="32944"/>
    <cellStyle name="Calculation 2 3 3 3 7 2 3" xfId="24910"/>
    <cellStyle name="Calculation 2 3 3 3 7 3" xfId="12578"/>
    <cellStyle name="Calculation 2 3 3 3 7 3 2" xfId="28675"/>
    <cellStyle name="Calculation 2 3 3 3 7 4" xfId="20308"/>
    <cellStyle name="Calculation 2 3 3 3 7 5" xfId="34696"/>
    <cellStyle name="Calculation 2 3 3 3 7 6" xfId="37464"/>
    <cellStyle name="Calculation 2 3 3 3 8" xfId="6426"/>
    <cellStyle name="Calculation 2 3 3 3 8 2" xfId="22609"/>
    <cellStyle name="Calculation 2 3 3 3 9" xfId="10249"/>
    <cellStyle name="Calculation 2 3 3 3 9 2" xfId="26374"/>
    <cellStyle name="Calculation 2 3 3 4" xfId="1913"/>
    <cellStyle name="Calculation 2 3 3 4 2" xfId="3020"/>
    <cellStyle name="Calculation 2 3 3 4 2 2" xfId="5387"/>
    <cellStyle name="Calculation 2 3 3 4 2 2 2" xfId="9811"/>
    <cellStyle name="Calculation 2 3 3 4 2 2 2 2" xfId="17951"/>
    <cellStyle name="Calculation 2 3 3 4 2 2 2 2 2" xfId="34024"/>
    <cellStyle name="Calculation 2 3 3 4 2 2 2 3" xfId="25990"/>
    <cellStyle name="Calculation 2 3 3 4 2 2 3" xfId="13893"/>
    <cellStyle name="Calculation 2 3 3 4 2 2 3 2" xfId="29990"/>
    <cellStyle name="Calculation 2 3 3 4 2 2 4" xfId="21623"/>
    <cellStyle name="Calculation 2 3 3 4 2 2 5" xfId="34699"/>
    <cellStyle name="Calculation 2 3 3 4 2 2 6" xfId="37467"/>
    <cellStyle name="Calculation 2 3 3 4 2 3" xfId="7743"/>
    <cellStyle name="Calculation 2 3 3 4 2 3 2" xfId="15885"/>
    <cellStyle name="Calculation 2 3 3 4 2 3 2 2" xfId="31958"/>
    <cellStyle name="Calculation 2 3 3 4 2 3 3" xfId="23924"/>
    <cellStyle name="Calculation 2 3 3 4 2 4" xfId="11566"/>
    <cellStyle name="Calculation 2 3 3 4 2 4 2" xfId="27689"/>
    <cellStyle name="Calculation 2 3 3 4 2 5" xfId="19322"/>
    <cellStyle name="Calculation 2 3 3 4 2 6" xfId="34698"/>
    <cellStyle name="Calculation 2 3 3 4 2 7" xfId="37466"/>
    <cellStyle name="Calculation 2 3 3 4 3" xfId="3465"/>
    <cellStyle name="Calculation 2 3 3 4 3 2" xfId="5823"/>
    <cellStyle name="Calculation 2 3 3 4 3 2 2" xfId="14329"/>
    <cellStyle name="Calculation 2 3 3 4 3 2 2 2" xfId="30426"/>
    <cellStyle name="Calculation 2 3 3 4 3 2 3" xfId="22059"/>
    <cellStyle name="Calculation 2 3 3 4 3 2 4" xfId="34701"/>
    <cellStyle name="Calculation 2 3 3 4 3 2 5" xfId="37469"/>
    <cellStyle name="Calculation 2 3 3 4 3 3" xfId="8179"/>
    <cellStyle name="Calculation 2 3 3 4 3 3 2" xfId="16321"/>
    <cellStyle name="Calculation 2 3 3 4 3 3 2 2" xfId="32394"/>
    <cellStyle name="Calculation 2 3 3 4 3 3 3" xfId="24360"/>
    <cellStyle name="Calculation 2 3 3 4 3 4" xfId="12002"/>
    <cellStyle name="Calculation 2 3 3 4 3 4 2" xfId="28125"/>
    <cellStyle name="Calculation 2 3 3 4 3 5" xfId="19758"/>
    <cellStyle name="Calculation 2 3 3 4 3 6" xfId="34700"/>
    <cellStyle name="Calculation 2 3 3 4 3 7" xfId="37468"/>
    <cellStyle name="Calculation 2 3 3 4 4" xfId="4357"/>
    <cellStyle name="Calculation 2 3 3 4 4 2" xfId="9018"/>
    <cellStyle name="Calculation 2 3 3 4 4 2 2" xfId="17158"/>
    <cellStyle name="Calculation 2 3 3 4 4 2 2 2" xfId="33231"/>
    <cellStyle name="Calculation 2 3 3 4 4 2 3" xfId="25197"/>
    <cellStyle name="Calculation 2 3 3 4 4 3" xfId="12865"/>
    <cellStyle name="Calculation 2 3 3 4 4 3 2" xfId="28962"/>
    <cellStyle name="Calculation 2 3 3 4 4 4" xfId="20595"/>
    <cellStyle name="Calculation 2 3 3 4 4 5" xfId="34702"/>
    <cellStyle name="Calculation 2 3 3 4 4 6" xfId="37470"/>
    <cellStyle name="Calculation 2 3 3 4 5" xfId="6713"/>
    <cellStyle name="Calculation 2 3 3 4 5 2" xfId="14953"/>
    <cellStyle name="Calculation 2 3 3 4 5 2 2" xfId="31026"/>
    <cellStyle name="Calculation 2 3 3 4 5 3" xfId="22896"/>
    <cellStyle name="Calculation 2 3 3 4 6" xfId="10536"/>
    <cellStyle name="Calculation 2 3 3 4 6 2" xfId="26661"/>
    <cellStyle name="Calculation 2 3 3 4 7" xfId="18390"/>
    <cellStyle name="Calculation 2 3 3 4 8" xfId="34697"/>
    <cellStyle name="Calculation 2 3 3 4 9" xfId="37465"/>
    <cellStyle name="Calculation 2 3 3 5" xfId="1900"/>
    <cellStyle name="Calculation 2 3 3 5 2" xfId="3009"/>
    <cellStyle name="Calculation 2 3 3 5 2 2" xfId="5376"/>
    <cellStyle name="Calculation 2 3 3 5 2 2 2" xfId="9800"/>
    <cellStyle name="Calculation 2 3 3 5 2 2 2 2" xfId="17940"/>
    <cellStyle name="Calculation 2 3 3 5 2 2 2 2 2" xfId="34013"/>
    <cellStyle name="Calculation 2 3 3 5 2 2 2 3" xfId="25979"/>
    <cellStyle name="Calculation 2 3 3 5 2 2 3" xfId="13882"/>
    <cellStyle name="Calculation 2 3 3 5 2 2 3 2" xfId="29979"/>
    <cellStyle name="Calculation 2 3 3 5 2 2 4" xfId="21612"/>
    <cellStyle name="Calculation 2 3 3 5 2 2 5" xfId="34705"/>
    <cellStyle name="Calculation 2 3 3 5 2 2 6" xfId="37473"/>
    <cellStyle name="Calculation 2 3 3 5 2 3" xfId="7732"/>
    <cellStyle name="Calculation 2 3 3 5 2 3 2" xfId="15874"/>
    <cellStyle name="Calculation 2 3 3 5 2 3 2 2" xfId="31947"/>
    <cellStyle name="Calculation 2 3 3 5 2 3 3" xfId="23913"/>
    <cellStyle name="Calculation 2 3 3 5 2 4" xfId="11555"/>
    <cellStyle name="Calculation 2 3 3 5 2 4 2" xfId="27678"/>
    <cellStyle name="Calculation 2 3 3 5 2 5" xfId="19311"/>
    <cellStyle name="Calculation 2 3 3 5 2 6" xfId="34704"/>
    <cellStyle name="Calculation 2 3 3 5 2 7" xfId="37472"/>
    <cellStyle name="Calculation 2 3 3 5 3" xfId="3452"/>
    <cellStyle name="Calculation 2 3 3 5 3 2" xfId="5810"/>
    <cellStyle name="Calculation 2 3 3 5 3 2 2" xfId="14316"/>
    <cellStyle name="Calculation 2 3 3 5 3 2 2 2" xfId="30413"/>
    <cellStyle name="Calculation 2 3 3 5 3 2 3" xfId="22046"/>
    <cellStyle name="Calculation 2 3 3 5 3 2 4" xfId="34707"/>
    <cellStyle name="Calculation 2 3 3 5 3 2 5" xfId="37475"/>
    <cellStyle name="Calculation 2 3 3 5 3 3" xfId="8166"/>
    <cellStyle name="Calculation 2 3 3 5 3 3 2" xfId="16308"/>
    <cellStyle name="Calculation 2 3 3 5 3 3 2 2" xfId="32381"/>
    <cellStyle name="Calculation 2 3 3 5 3 3 3" xfId="24347"/>
    <cellStyle name="Calculation 2 3 3 5 3 4" xfId="11989"/>
    <cellStyle name="Calculation 2 3 3 5 3 4 2" xfId="28112"/>
    <cellStyle name="Calculation 2 3 3 5 3 5" xfId="19745"/>
    <cellStyle name="Calculation 2 3 3 5 3 6" xfId="34706"/>
    <cellStyle name="Calculation 2 3 3 5 3 7" xfId="37474"/>
    <cellStyle name="Calculation 2 3 3 5 4" xfId="4344"/>
    <cellStyle name="Calculation 2 3 3 5 4 2" xfId="9005"/>
    <cellStyle name="Calculation 2 3 3 5 4 2 2" xfId="17145"/>
    <cellStyle name="Calculation 2 3 3 5 4 2 2 2" xfId="33218"/>
    <cellStyle name="Calculation 2 3 3 5 4 2 3" xfId="25184"/>
    <cellStyle name="Calculation 2 3 3 5 4 3" xfId="12852"/>
    <cellStyle name="Calculation 2 3 3 5 4 3 2" xfId="28949"/>
    <cellStyle name="Calculation 2 3 3 5 4 4" xfId="20582"/>
    <cellStyle name="Calculation 2 3 3 5 4 5" xfId="34708"/>
    <cellStyle name="Calculation 2 3 3 5 4 6" xfId="37476"/>
    <cellStyle name="Calculation 2 3 3 5 5" xfId="6700"/>
    <cellStyle name="Calculation 2 3 3 5 5 2" xfId="14940"/>
    <cellStyle name="Calculation 2 3 3 5 5 2 2" xfId="31013"/>
    <cellStyle name="Calculation 2 3 3 5 5 3" xfId="22883"/>
    <cellStyle name="Calculation 2 3 3 5 6" xfId="10523"/>
    <cellStyle name="Calculation 2 3 3 5 6 2" xfId="26648"/>
    <cellStyle name="Calculation 2 3 3 5 7" xfId="18377"/>
    <cellStyle name="Calculation 2 3 3 5 8" xfId="34703"/>
    <cellStyle name="Calculation 2 3 3 5 9" xfId="37471"/>
    <cellStyle name="Calculation 2 3 3 6" xfId="2086"/>
    <cellStyle name="Calculation 2 3 3 6 2" xfId="3625"/>
    <cellStyle name="Calculation 2 3 3 6 2 2" xfId="5983"/>
    <cellStyle name="Calculation 2 3 3 6 2 2 2" xfId="14489"/>
    <cellStyle name="Calculation 2 3 3 6 2 2 2 2" xfId="30586"/>
    <cellStyle name="Calculation 2 3 3 6 2 2 3" xfId="22219"/>
    <cellStyle name="Calculation 2 3 3 6 2 2 4" xfId="34711"/>
    <cellStyle name="Calculation 2 3 3 6 2 2 5" xfId="37479"/>
    <cellStyle name="Calculation 2 3 3 6 2 3" xfId="8339"/>
    <cellStyle name="Calculation 2 3 3 6 2 3 2" xfId="16481"/>
    <cellStyle name="Calculation 2 3 3 6 2 3 2 2" xfId="32554"/>
    <cellStyle name="Calculation 2 3 3 6 2 3 3" xfId="24520"/>
    <cellStyle name="Calculation 2 3 3 6 2 4" xfId="12162"/>
    <cellStyle name="Calculation 2 3 3 6 2 4 2" xfId="28285"/>
    <cellStyle name="Calculation 2 3 3 6 2 5" xfId="19918"/>
    <cellStyle name="Calculation 2 3 3 6 2 6" xfId="34710"/>
    <cellStyle name="Calculation 2 3 3 6 2 7" xfId="37478"/>
    <cellStyle name="Calculation 2 3 3 6 3" xfId="4517"/>
    <cellStyle name="Calculation 2 3 3 6 3 2" xfId="9178"/>
    <cellStyle name="Calculation 2 3 3 6 3 2 2" xfId="17318"/>
    <cellStyle name="Calculation 2 3 3 6 3 2 2 2" xfId="33391"/>
    <cellStyle name="Calculation 2 3 3 6 3 2 3" xfId="25357"/>
    <cellStyle name="Calculation 2 3 3 6 3 3" xfId="13025"/>
    <cellStyle name="Calculation 2 3 3 6 3 3 2" xfId="29122"/>
    <cellStyle name="Calculation 2 3 3 6 3 4" xfId="20755"/>
    <cellStyle name="Calculation 2 3 3 6 3 5" xfId="34712"/>
    <cellStyle name="Calculation 2 3 3 6 3 6" xfId="37480"/>
    <cellStyle name="Calculation 2 3 3 6 4" xfId="6873"/>
    <cellStyle name="Calculation 2 3 3 6 4 2" xfId="15029"/>
    <cellStyle name="Calculation 2 3 3 6 4 2 2" xfId="31102"/>
    <cellStyle name="Calculation 2 3 3 6 4 3" xfId="23056"/>
    <cellStyle name="Calculation 2 3 3 6 5" xfId="10696"/>
    <cellStyle name="Calculation 2 3 3 6 5 2" xfId="26821"/>
    <cellStyle name="Calculation 2 3 3 6 6" xfId="18466"/>
    <cellStyle name="Calculation 2 3 3 6 7" xfId="34709"/>
    <cellStyle name="Calculation 2 3 3 6 8" xfId="37477"/>
    <cellStyle name="Calculation 2 3 3 7" xfId="2731"/>
    <cellStyle name="Calculation 2 3 3 7 2" xfId="5114"/>
    <cellStyle name="Calculation 2 3 3 7 2 2" xfId="9550"/>
    <cellStyle name="Calculation 2 3 3 7 2 2 2" xfId="17690"/>
    <cellStyle name="Calculation 2 3 3 7 2 2 2 2" xfId="33763"/>
    <cellStyle name="Calculation 2 3 3 7 2 2 3" xfId="25729"/>
    <cellStyle name="Calculation 2 3 3 7 2 3" xfId="13620"/>
    <cellStyle name="Calculation 2 3 3 7 2 3 2" xfId="29717"/>
    <cellStyle name="Calculation 2 3 3 7 2 4" xfId="21350"/>
    <cellStyle name="Calculation 2 3 3 7 2 5" xfId="34714"/>
    <cellStyle name="Calculation 2 3 3 7 2 6" xfId="37482"/>
    <cellStyle name="Calculation 2 3 3 7 3" xfId="7470"/>
    <cellStyle name="Calculation 2 3 3 7 3 2" xfId="15612"/>
    <cellStyle name="Calculation 2 3 3 7 3 2 2" xfId="31685"/>
    <cellStyle name="Calculation 2 3 3 7 3 3" xfId="23651"/>
    <cellStyle name="Calculation 2 3 3 7 4" xfId="11293"/>
    <cellStyle name="Calculation 2 3 3 7 4 2" xfId="27416"/>
    <cellStyle name="Calculation 2 3 3 7 5" xfId="19049"/>
    <cellStyle name="Calculation 2 3 3 7 6" xfId="34713"/>
    <cellStyle name="Calculation 2 3 3 7 7" xfId="37481"/>
    <cellStyle name="Calculation 2 3 3 8" xfId="2605"/>
    <cellStyle name="Calculation 2 3 3 8 2" xfId="4998"/>
    <cellStyle name="Calculation 2 3 3 8 2 2" xfId="13504"/>
    <cellStyle name="Calculation 2 3 3 8 2 2 2" xfId="29601"/>
    <cellStyle name="Calculation 2 3 3 8 2 3" xfId="21234"/>
    <cellStyle name="Calculation 2 3 3 8 2 4" xfId="34716"/>
    <cellStyle name="Calculation 2 3 3 8 2 5" xfId="37484"/>
    <cellStyle name="Calculation 2 3 3 8 3" xfId="7354"/>
    <cellStyle name="Calculation 2 3 3 8 3 2" xfId="15496"/>
    <cellStyle name="Calculation 2 3 3 8 3 2 2" xfId="31569"/>
    <cellStyle name="Calculation 2 3 3 8 3 3" xfId="23535"/>
    <cellStyle name="Calculation 2 3 3 8 4" xfId="11177"/>
    <cellStyle name="Calculation 2 3 3 8 4 2" xfId="27300"/>
    <cellStyle name="Calculation 2 3 3 8 5" xfId="18933"/>
    <cellStyle name="Calculation 2 3 3 8 6" xfId="34715"/>
    <cellStyle name="Calculation 2 3 3 8 7" xfId="37483"/>
    <cellStyle name="Calculation 2 3 3 9" xfId="4035"/>
    <cellStyle name="Calculation 2 3 3 9 2" xfId="8713"/>
    <cellStyle name="Calculation 2 3 3 9 2 2" xfId="16853"/>
    <cellStyle name="Calculation 2 3 3 9 2 2 2" xfId="32926"/>
    <cellStyle name="Calculation 2 3 3 9 2 3" xfId="24892"/>
    <cellStyle name="Calculation 2 3 3 9 3" xfId="12554"/>
    <cellStyle name="Calculation 2 3 3 9 3 2" xfId="28657"/>
    <cellStyle name="Calculation 2 3 3 9 4" xfId="20290"/>
    <cellStyle name="Calculation 2 3 3 9 5" xfId="34717"/>
    <cellStyle name="Calculation 2 3 3 9 6" xfId="37485"/>
    <cellStyle name="Calculation 2 3 4" xfId="1568"/>
    <cellStyle name="Calculation 2 3 4 10" xfId="34718"/>
    <cellStyle name="Calculation 2 3 4 11" xfId="37486"/>
    <cellStyle name="Calculation 2 3 4 2" xfId="1995"/>
    <cellStyle name="Calculation 2 3 4 2 2" xfId="3083"/>
    <cellStyle name="Calculation 2 3 4 2 2 2" xfId="5448"/>
    <cellStyle name="Calculation 2 3 4 2 2 2 2" xfId="9870"/>
    <cellStyle name="Calculation 2 3 4 2 2 2 2 2" xfId="18010"/>
    <cellStyle name="Calculation 2 3 4 2 2 2 2 2 2" xfId="34083"/>
    <cellStyle name="Calculation 2 3 4 2 2 2 2 3" xfId="26049"/>
    <cellStyle name="Calculation 2 3 4 2 2 2 3" xfId="13954"/>
    <cellStyle name="Calculation 2 3 4 2 2 2 3 2" xfId="30051"/>
    <cellStyle name="Calculation 2 3 4 2 2 2 4" xfId="21684"/>
    <cellStyle name="Calculation 2 3 4 2 2 2 5" xfId="34721"/>
    <cellStyle name="Calculation 2 3 4 2 2 2 6" xfId="37489"/>
    <cellStyle name="Calculation 2 3 4 2 2 3" xfId="7804"/>
    <cellStyle name="Calculation 2 3 4 2 2 3 2" xfId="15946"/>
    <cellStyle name="Calculation 2 3 4 2 2 3 2 2" xfId="32019"/>
    <cellStyle name="Calculation 2 3 4 2 2 3 3" xfId="23985"/>
    <cellStyle name="Calculation 2 3 4 2 2 4" xfId="11627"/>
    <cellStyle name="Calculation 2 3 4 2 2 4 2" xfId="27750"/>
    <cellStyle name="Calculation 2 3 4 2 2 5" xfId="19383"/>
    <cellStyle name="Calculation 2 3 4 2 2 6" xfId="34720"/>
    <cellStyle name="Calculation 2 3 4 2 2 7" xfId="37488"/>
    <cellStyle name="Calculation 2 3 4 2 3" xfId="3534"/>
    <cellStyle name="Calculation 2 3 4 2 3 2" xfId="5892"/>
    <cellStyle name="Calculation 2 3 4 2 3 2 2" xfId="14398"/>
    <cellStyle name="Calculation 2 3 4 2 3 2 2 2" xfId="30495"/>
    <cellStyle name="Calculation 2 3 4 2 3 2 3" xfId="22128"/>
    <cellStyle name="Calculation 2 3 4 2 3 2 4" xfId="34723"/>
    <cellStyle name="Calculation 2 3 4 2 3 2 5" xfId="37491"/>
    <cellStyle name="Calculation 2 3 4 2 3 3" xfId="8248"/>
    <cellStyle name="Calculation 2 3 4 2 3 3 2" xfId="16390"/>
    <cellStyle name="Calculation 2 3 4 2 3 3 2 2" xfId="32463"/>
    <cellStyle name="Calculation 2 3 4 2 3 3 3" xfId="24429"/>
    <cellStyle name="Calculation 2 3 4 2 3 4" xfId="12071"/>
    <cellStyle name="Calculation 2 3 4 2 3 4 2" xfId="28194"/>
    <cellStyle name="Calculation 2 3 4 2 3 5" xfId="19827"/>
    <cellStyle name="Calculation 2 3 4 2 3 6" xfId="34722"/>
    <cellStyle name="Calculation 2 3 4 2 3 7" xfId="37490"/>
    <cellStyle name="Calculation 2 3 4 2 4" xfId="4426"/>
    <cellStyle name="Calculation 2 3 4 2 4 2" xfId="9087"/>
    <cellStyle name="Calculation 2 3 4 2 4 2 2" xfId="17227"/>
    <cellStyle name="Calculation 2 3 4 2 4 2 2 2" xfId="33300"/>
    <cellStyle name="Calculation 2 3 4 2 4 2 3" xfId="25266"/>
    <cellStyle name="Calculation 2 3 4 2 4 3" xfId="12934"/>
    <cellStyle name="Calculation 2 3 4 2 4 3 2" xfId="29031"/>
    <cellStyle name="Calculation 2 3 4 2 4 4" xfId="20664"/>
    <cellStyle name="Calculation 2 3 4 2 4 5" xfId="34724"/>
    <cellStyle name="Calculation 2 3 4 2 4 6" xfId="37492"/>
    <cellStyle name="Calculation 2 3 4 2 5" xfId="6782"/>
    <cellStyle name="Calculation 2 3 4 2 5 2" xfId="14985"/>
    <cellStyle name="Calculation 2 3 4 2 5 2 2" xfId="31058"/>
    <cellStyle name="Calculation 2 3 4 2 5 3" xfId="22965"/>
    <cellStyle name="Calculation 2 3 4 2 6" xfId="10605"/>
    <cellStyle name="Calculation 2 3 4 2 6 2" xfId="26730"/>
    <cellStyle name="Calculation 2 3 4 2 7" xfId="18422"/>
    <cellStyle name="Calculation 2 3 4 2 8" xfId="34719"/>
    <cellStyle name="Calculation 2 3 4 2 9" xfId="37487"/>
    <cellStyle name="Calculation 2 3 4 3" xfId="2160"/>
    <cellStyle name="Calculation 2 3 4 3 2" xfId="3239"/>
    <cellStyle name="Calculation 2 3 4 3 2 2" xfId="5602"/>
    <cellStyle name="Calculation 2 3 4 3 2 2 2" xfId="10022"/>
    <cellStyle name="Calculation 2 3 4 3 2 2 2 2" xfId="18162"/>
    <cellStyle name="Calculation 2 3 4 3 2 2 2 2 2" xfId="34235"/>
    <cellStyle name="Calculation 2 3 4 3 2 2 2 3" xfId="26201"/>
    <cellStyle name="Calculation 2 3 4 3 2 2 3" xfId="14108"/>
    <cellStyle name="Calculation 2 3 4 3 2 2 3 2" xfId="30205"/>
    <cellStyle name="Calculation 2 3 4 3 2 2 4" xfId="21838"/>
    <cellStyle name="Calculation 2 3 4 3 2 2 5" xfId="34727"/>
    <cellStyle name="Calculation 2 3 4 3 2 2 6" xfId="37495"/>
    <cellStyle name="Calculation 2 3 4 3 2 3" xfId="7958"/>
    <cellStyle name="Calculation 2 3 4 3 2 3 2" xfId="16100"/>
    <cellStyle name="Calculation 2 3 4 3 2 3 2 2" xfId="32173"/>
    <cellStyle name="Calculation 2 3 4 3 2 3 3" xfId="24139"/>
    <cellStyle name="Calculation 2 3 4 3 2 4" xfId="11781"/>
    <cellStyle name="Calculation 2 3 4 3 2 4 2" xfId="27904"/>
    <cellStyle name="Calculation 2 3 4 3 2 5" xfId="19537"/>
    <cellStyle name="Calculation 2 3 4 3 2 6" xfId="34726"/>
    <cellStyle name="Calculation 2 3 4 3 2 7" xfId="37494"/>
    <cellStyle name="Calculation 2 3 4 3 3" xfId="3690"/>
    <cellStyle name="Calculation 2 3 4 3 3 2" xfId="6048"/>
    <cellStyle name="Calculation 2 3 4 3 3 2 2" xfId="14554"/>
    <cellStyle name="Calculation 2 3 4 3 3 2 2 2" xfId="30651"/>
    <cellStyle name="Calculation 2 3 4 3 3 2 3" xfId="22284"/>
    <cellStyle name="Calculation 2 3 4 3 3 2 4" xfId="34729"/>
    <cellStyle name="Calculation 2 3 4 3 3 2 5" xfId="37497"/>
    <cellStyle name="Calculation 2 3 4 3 3 3" xfId="8404"/>
    <cellStyle name="Calculation 2 3 4 3 3 3 2" xfId="16546"/>
    <cellStyle name="Calculation 2 3 4 3 3 3 2 2" xfId="32619"/>
    <cellStyle name="Calculation 2 3 4 3 3 3 3" xfId="24585"/>
    <cellStyle name="Calculation 2 3 4 3 3 4" xfId="12227"/>
    <cellStyle name="Calculation 2 3 4 3 3 4 2" xfId="28350"/>
    <cellStyle name="Calculation 2 3 4 3 3 5" xfId="19983"/>
    <cellStyle name="Calculation 2 3 4 3 3 6" xfId="34728"/>
    <cellStyle name="Calculation 2 3 4 3 3 7" xfId="37496"/>
    <cellStyle name="Calculation 2 3 4 3 4" xfId="4582"/>
    <cellStyle name="Calculation 2 3 4 3 4 2" xfId="9243"/>
    <cellStyle name="Calculation 2 3 4 3 4 2 2" xfId="17383"/>
    <cellStyle name="Calculation 2 3 4 3 4 2 2 2" xfId="33456"/>
    <cellStyle name="Calculation 2 3 4 3 4 2 3" xfId="25422"/>
    <cellStyle name="Calculation 2 3 4 3 4 3" xfId="13090"/>
    <cellStyle name="Calculation 2 3 4 3 4 3 2" xfId="29187"/>
    <cellStyle name="Calculation 2 3 4 3 4 4" xfId="20820"/>
    <cellStyle name="Calculation 2 3 4 3 4 5" xfId="34730"/>
    <cellStyle name="Calculation 2 3 4 3 4 6" xfId="37498"/>
    <cellStyle name="Calculation 2 3 4 3 5" xfId="6938"/>
    <cellStyle name="Calculation 2 3 4 3 5 2" xfId="15082"/>
    <cellStyle name="Calculation 2 3 4 3 5 2 2" xfId="31155"/>
    <cellStyle name="Calculation 2 3 4 3 5 3" xfId="23121"/>
    <cellStyle name="Calculation 2 3 4 3 6" xfId="10761"/>
    <cellStyle name="Calculation 2 3 4 3 6 2" xfId="26886"/>
    <cellStyle name="Calculation 2 3 4 3 7" xfId="18519"/>
    <cellStyle name="Calculation 2 3 4 3 8" xfId="34725"/>
    <cellStyle name="Calculation 2 3 4 3 9" xfId="37493"/>
    <cellStyle name="Calculation 2 3 4 4" xfId="2320"/>
    <cellStyle name="Calculation 2 3 4 4 2" xfId="3842"/>
    <cellStyle name="Calculation 2 3 4 4 2 2" xfId="6200"/>
    <cellStyle name="Calculation 2 3 4 4 2 2 2" xfId="14706"/>
    <cellStyle name="Calculation 2 3 4 4 2 2 2 2" xfId="30803"/>
    <cellStyle name="Calculation 2 3 4 4 2 2 3" xfId="22436"/>
    <cellStyle name="Calculation 2 3 4 4 2 2 4" xfId="34733"/>
    <cellStyle name="Calculation 2 3 4 4 2 2 5" xfId="37501"/>
    <cellStyle name="Calculation 2 3 4 4 2 3" xfId="8556"/>
    <cellStyle name="Calculation 2 3 4 4 2 3 2" xfId="16698"/>
    <cellStyle name="Calculation 2 3 4 4 2 3 2 2" xfId="32771"/>
    <cellStyle name="Calculation 2 3 4 4 2 3 3" xfId="24737"/>
    <cellStyle name="Calculation 2 3 4 4 2 4" xfId="12379"/>
    <cellStyle name="Calculation 2 3 4 4 2 4 2" xfId="28502"/>
    <cellStyle name="Calculation 2 3 4 4 2 5" xfId="20135"/>
    <cellStyle name="Calculation 2 3 4 4 2 6" xfId="34732"/>
    <cellStyle name="Calculation 2 3 4 4 2 7" xfId="37500"/>
    <cellStyle name="Calculation 2 3 4 4 3" xfId="4734"/>
    <cellStyle name="Calculation 2 3 4 4 3 2" xfId="9395"/>
    <cellStyle name="Calculation 2 3 4 4 3 2 2" xfId="17535"/>
    <cellStyle name="Calculation 2 3 4 4 3 2 2 2" xfId="33608"/>
    <cellStyle name="Calculation 2 3 4 4 3 2 3" xfId="25574"/>
    <cellStyle name="Calculation 2 3 4 4 3 3" xfId="13242"/>
    <cellStyle name="Calculation 2 3 4 4 3 3 2" xfId="29339"/>
    <cellStyle name="Calculation 2 3 4 4 3 4" xfId="20972"/>
    <cellStyle name="Calculation 2 3 4 4 3 5" xfId="34734"/>
    <cellStyle name="Calculation 2 3 4 4 3 6" xfId="37502"/>
    <cellStyle name="Calculation 2 3 4 4 4" xfId="7090"/>
    <cellStyle name="Calculation 2 3 4 4 4 2" xfId="15234"/>
    <cellStyle name="Calculation 2 3 4 4 4 2 2" xfId="31307"/>
    <cellStyle name="Calculation 2 3 4 4 4 3" xfId="23273"/>
    <cellStyle name="Calculation 2 3 4 4 5" xfId="10913"/>
    <cellStyle name="Calculation 2 3 4 4 5 2" xfId="27038"/>
    <cellStyle name="Calculation 2 3 4 4 6" xfId="18671"/>
    <cellStyle name="Calculation 2 3 4 4 7" xfId="34731"/>
    <cellStyle name="Calculation 2 3 4 4 8" xfId="37499"/>
    <cellStyle name="Calculation 2 3 4 5" xfId="2803"/>
    <cellStyle name="Calculation 2 3 4 5 2" xfId="5173"/>
    <cellStyle name="Calculation 2 3 4 5 2 2" xfId="9605"/>
    <cellStyle name="Calculation 2 3 4 5 2 2 2" xfId="17745"/>
    <cellStyle name="Calculation 2 3 4 5 2 2 2 2" xfId="33818"/>
    <cellStyle name="Calculation 2 3 4 5 2 2 3" xfId="25784"/>
    <cellStyle name="Calculation 2 3 4 5 2 3" xfId="13679"/>
    <cellStyle name="Calculation 2 3 4 5 2 3 2" xfId="29776"/>
    <cellStyle name="Calculation 2 3 4 5 2 4" xfId="21409"/>
    <cellStyle name="Calculation 2 3 4 5 2 5" xfId="34736"/>
    <cellStyle name="Calculation 2 3 4 5 2 6" xfId="37504"/>
    <cellStyle name="Calculation 2 3 4 5 3" xfId="7529"/>
    <cellStyle name="Calculation 2 3 4 5 3 2" xfId="15671"/>
    <cellStyle name="Calculation 2 3 4 5 3 2 2" xfId="31744"/>
    <cellStyle name="Calculation 2 3 4 5 3 3" xfId="23710"/>
    <cellStyle name="Calculation 2 3 4 5 4" xfId="11352"/>
    <cellStyle name="Calculation 2 3 4 5 4 2" xfId="27475"/>
    <cellStyle name="Calculation 2 3 4 5 5" xfId="19108"/>
    <cellStyle name="Calculation 2 3 4 5 6" xfId="34735"/>
    <cellStyle name="Calculation 2 3 4 5 7" xfId="37503"/>
    <cellStyle name="Calculation 2 3 4 6" xfId="2551"/>
    <cellStyle name="Calculation 2 3 4 6 2" xfId="4956"/>
    <cellStyle name="Calculation 2 3 4 6 2 2" xfId="13462"/>
    <cellStyle name="Calculation 2 3 4 6 2 2 2" xfId="29559"/>
    <cellStyle name="Calculation 2 3 4 6 2 3" xfId="21192"/>
    <cellStyle name="Calculation 2 3 4 6 2 4" xfId="34738"/>
    <cellStyle name="Calculation 2 3 4 6 2 5" xfId="37506"/>
    <cellStyle name="Calculation 2 3 4 6 3" xfId="7312"/>
    <cellStyle name="Calculation 2 3 4 6 3 2" xfId="15454"/>
    <cellStyle name="Calculation 2 3 4 6 3 2 2" xfId="31527"/>
    <cellStyle name="Calculation 2 3 4 6 3 3" xfId="23493"/>
    <cellStyle name="Calculation 2 3 4 6 4" xfId="11135"/>
    <cellStyle name="Calculation 2 3 4 6 4 2" xfId="27258"/>
    <cellStyle name="Calculation 2 3 4 6 5" xfId="18891"/>
    <cellStyle name="Calculation 2 3 4 6 6" xfId="34737"/>
    <cellStyle name="Calculation 2 3 4 6 7" xfId="37505"/>
    <cellStyle name="Calculation 2 3 4 7" xfId="4107"/>
    <cellStyle name="Calculation 2 3 4 7 2" xfId="8768"/>
    <cellStyle name="Calculation 2 3 4 7 2 2" xfId="16908"/>
    <cellStyle name="Calculation 2 3 4 7 2 2 2" xfId="32981"/>
    <cellStyle name="Calculation 2 3 4 7 2 3" xfId="24947"/>
    <cellStyle name="Calculation 2 3 4 7 3" xfId="12615"/>
    <cellStyle name="Calculation 2 3 4 7 3 2" xfId="28712"/>
    <cellStyle name="Calculation 2 3 4 7 4" xfId="20345"/>
    <cellStyle name="Calculation 2 3 4 7 5" xfId="34739"/>
    <cellStyle name="Calculation 2 3 4 7 6" xfId="37507"/>
    <cellStyle name="Calculation 2 3 4 8" xfId="6463"/>
    <cellStyle name="Calculation 2 3 4 8 2" xfId="22646"/>
    <cellStyle name="Calculation 2 3 4 9" xfId="10286"/>
    <cellStyle name="Calculation 2 3 4 9 2" xfId="26411"/>
    <cellStyle name="Calculation 2 3 5" xfId="1607"/>
    <cellStyle name="Calculation 2 3 5 10" xfId="34740"/>
    <cellStyle name="Calculation 2 3 5 11" xfId="37508"/>
    <cellStyle name="Calculation 2 3 5 2" xfId="2021"/>
    <cellStyle name="Calculation 2 3 5 2 2" xfId="3109"/>
    <cellStyle name="Calculation 2 3 5 2 2 2" xfId="5474"/>
    <cellStyle name="Calculation 2 3 5 2 2 2 2" xfId="9896"/>
    <cellStyle name="Calculation 2 3 5 2 2 2 2 2" xfId="18036"/>
    <cellStyle name="Calculation 2 3 5 2 2 2 2 2 2" xfId="34109"/>
    <cellStyle name="Calculation 2 3 5 2 2 2 2 3" xfId="26075"/>
    <cellStyle name="Calculation 2 3 5 2 2 2 3" xfId="13980"/>
    <cellStyle name="Calculation 2 3 5 2 2 2 3 2" xfId="30077"/>
    <cellStyle name="Calculation 2 3 5 2 2 2 4" xfId="21710"/>
    <cellStyle name="Calculation 2 3 5 2 2 2 5" xfId="34743"/>
    <cellStyle name="Calculation 2 3 5 2 2 2 6" xfId="37511"/>
    <cellStyle name="Calculation 2 3 5 2 2 3" xfId="7830"/>
    <cellStyle name="Calculation 2 3 5 2 2 3 2" xfId="15972"/>
    <cellStyle name="Calculation 2 3 5 2 2 3 2 2" xfId="32045"/>
    <cellStyle name="Calculation 2 3 5 2 2 3 3" xfId="24011"/>
    <cellStyle name="Calculation 2 3 5 2 2 4" xfId="11653"/>
    <cellStyle name="Calculation 2 3 5 2 2 4 2" xfId="27776"/>
    <cellStyle name="Calculation 2 3 5 2 2 5" xfId="19409"/>
    <cellStyle name="Calculation 2 3 5 2 2 6" xfId="34742"/>
    <cellStyle name="Calculation 2 3 5 2 2 7" xfId="37510"/>
    <cellStyle name="Calculation 2 3 5 2 3" xfId="3560"/>
    <cellStyle name="Calculation 2 3 5 2 3 2" xfId="5918"/>
    <cellStyle name="Calculation 2 3 5 2 3 2 2" xfId="14424"/>
    <cellStyle name="Calculation 2 3 5 2 3 2 2 2" xfId="30521"/>
    <cellStyle name="Calculation 2 3 5 2 3 2 3" xfId="22154"/>
    <cellStyle name="Calculation 2 3 5 2 3 2 4" xfId="34745"/>
    <cellStyle name="Calculation 2 3 5 2 3 2 5" xfId="37513"/>
    <cellStyle name="Calculation 2 3 5 2 3 3" xfId="8274"/>
    <cellStyle name="Calculation 2 3 5 2 3 3 2" xfId="16416"/>
    <cellStyle name="Calculation 2 3 5 2 3 3 2 2" xfId="32489"/>
    <cellStyle name="Calculation 2 3 5 2 3 3 3" xfId="24455"/>
    <cellStyle name="Calculation 2 3 5 2 3 4" xfId="12097"/>
    <cellStyle name="Calculation 2 3 5 2 3 4 2" xfId="28220"/>
    <cellStyle name="Calculation 2 3 5 2 3 5" xfId="19853"/>
    <cellStyle name="Calculation 2 3 5 2 3 6" xfId="34744"/>
    <cellStyle name="Calculation 2 3 5 2 3 7" xfId="37512"/>
    <cellStyle name="Calculation 2 3 5 2 4" xfId="4452"/>
    <cellStyle name="Calculation 2 3 5 2 4 2" xfId="9113"/>
    <cellStyle name="Calculation 2 3 5 2 4 2 2" xfId="17253"/>
    <cellStyle name="Calculation 2 3 5 2 4 2 2 2" xfId="33326"/>
    <cellStyle name="Calculation 2 3 5 2 4 2 3" xfId="25292"/>
    <cellStyle name="Calculation 2 3 5 2 4 3" xfId="12960"/>
    <cellStyle name="Calculation 2 3 5 2 4 3 2" xfId="29057"/>
    <cellStyle name="Calculation 2 3 5 2 4 4" xfId="20690"/>
    <cellStyle name="Calculation 2 3 5 2 4 5" xfId="34746"/>
    <cellStyle name="Calculation 2 3 5 2 4 6" xfId="37514"/>
    <cellStyle name="Calculation 2 3 5 2 5" xfId="6808"/>
    <cellStyle name="Calculation 2 3 5 2 5 2" xfId="15011"/>
    <cellStyle name="Calculation 2 3 5 2 5 2 2" xfId="31084"/>
    <cellStyle name="Calculation 2 3 5 2 5 3" xfId="22991"/>
    <cellStyle name="Calculation 2 3 5 2 6" xfId="10631"/>
    <cellStyle name="Calculation 2 3 5 2 6 2" xfId="26756"/>
    <cellStyle name="Calculation 2 3 5 2 7" xfId="18448"/>
    <cellStyle name="Calculation 2 3 5 2 8" xfId="34741"/>
    <cellStyle name="Calculation 2 3 5 2 9" xfId="37509"/>
    <cellStyle name="Calculation 2 3 5 3" xfId="2186"/>
    <cellStyle name="Calculation 2 3 5 3 2" xfId="3265"/>
    <cellStyle name="Calculation 2 3 5 3 2 2" xfId="5628"/>
    <cellStyle name="Calculation 2 3 5 3 2 2 2" xfId="10048"/>
    <cellStyle name="Calculation 2 3 5 3 2 2 2 2" xfId="18188"/>
    <cellStyle name="Calculation 2 3 5 3 2 2 2 2 2" xfId="34261"/>
    <cellStyle name="Calculation 2 3 5 3 2 2 2 3" xfId="26227"/>
    <cellStyle name="Calculation 2 3 5 3 2 2 3" xfId="14134"/>
    <cellStyle name="Calculation 2 3 5 3 2 2 3 2" xfId="30231"/>
    <cellStyle name="Calculation 2 3 5 3 2 2 4" xfId="21864"/>
    <cellStyle name="Calculation 2 3 5 3 2 2 5" xfId="34749"/>
    <cellStyle name="Calculation 2 3 5 3 2 2 6" xfId="37517"/>
    <cellStyle name="Calculation 2 3 5 3 2 3" xfId="7984"/>
    <cellStyle name="Calculation 2 3 5 3 2 3 2" xfId="16126"/>
    <cellStyle name="Calculation 2 3 5 3 2 3 2 2" xfId="32199"/>
    <cellStyle name="Calculation 2 3 5 3 2 3 3" xfId="24165"/>
    <cellStyle name="Calculation 2 3 5 3 2 4" xfId="11807"/>
    <cellStyle name="Calculation 2 3 5 3 2 4 2" xfId="27930"/>
    <cellStyle name="Calculation 2 3 5 3 2 5" xfId="19563"/>
    <cellStyle name="Calculation 2 3 5 3 2 6" xfId="34748"/>
    <cellStyle name="Calculation 2 3 5 3 2 7" xfId="37516"/>
    <cellStyle name="Calculation 2 3 5 3 3" xfId="3716"/>
    <cellStyle name="Calculation 2 3 5 3 3 2" xfId="6074"/>
    <cellStyle name="Calculation 2 3 5 3 3 2 2" xfId="14580"/>
    <cellStyle name="Calculation 2 3 5 3 3 2 2 2" xfId="30677"/>
    <cellStyle name="Calculation 2 3 5 3 3 2 3" xfId="22310"/>
    <cellStyle name="Calculation 2 3 5 3 3 2 4" xfId="34751"/>
    <cellStyle name="Calculation 2 3 5 3 3 2 5" xfId="37519"/>
    <cellStyle name="Calculation 2 3 5 3 3 3" xfId="8430"/>
    <cellStyle name="Calculation 2 3 5 3 3 3 2" xfId="16572"/>
    <cellStyle name="Calculation 2 3 5 3 3 3 2 2" xfId="32645"/>
    <cellStyle name="Calculation 2 3 5 3 3 3 3" xfId="24611"/>
    <cellStyle name="Calculation 2 3 5 3 3 4" xfId="12253"/>
    <cellStyle name="Calculation 2 3 5 3 3 4 2" xfId="28376"/>
    <cellStyle name="Calculation 2 3 5 3 3 5" xfId="20009"/>
    <cellStyle name="Calculation 2 3 5 3 3 6" xfId="34750"/>
    <cellStyle name="Calculation 2 3 5 3 3 7" xfId="37518"/>
    <cellStyle name="Calculation 2 3 5 3 4" xfId="4608"/>
    <cellStyle name="Calculation 2 3 5 3 4 2" xfId="9269"/>
    <cellStyle name="Calculation 2 3 5 3 4 2 2" xfId="17409"/>
    <cellStyle name="Calculation 2 3 5 3 4 2 2 2" xfId="33482"/>
    <cellStyle name="Calculation 2 3 5 3 4 2 3" xfId="25448"/>
    <cellStyle name="Calculation 2 3 5 3 4 3" xfId="13116"/>
    <cellStyle name="Calculation 2 3 5 3 4 3 2" xfId="29213"/>
    <cellStyle name="Calculation 2 3 5 3 4 4" xfId="20846"/>
    <cellStyle name="Calculation 2 3 5 3 4 5" xfId="34752"/>
    <cellStyle name="Calculation 2 3 5 3 4 6" xfId="37520"/>
    <cellStyle name="Calculation 2 3 5 3 5" xfId="6964"/>
    <cellStyle name="Calculation 2 3 5 3 5 2" xfId="15108"/>
    <cellStyle name="Calculation 2 3 5 3 5 2 2" xfId="31181"/>
    <cellStyle name="Calculation 2 3 5 3 5 3" xfId="23147"/>
    <cellStyle name="Calculation 2 3 5 3 6" xfId="10787"/>
    <cellStyle name="Calculation 2 3 5 3 6 2" xfId="26912"/>
    <cellStyle name="Calculation 2 3 5 3 7" xfId="18545"/>
    <cellStyle name="Calculation 2 3 5 3 8" xfId="34747"/>
    <cellStyle name="Calculation 2 3 5 3 9" xfId="37515"/>
    <cellStyle name="Calculation 2 3 5 4" xfId="2346"/>
    <cellStyle name="Calculation 2 3 5 4 2" xfId="3868"/>
    <cellStyle name="Calculation 2 3 5 4 2 2" xfId="6226"/>
    <cellStyle name="Calculation 2 3 5 4 2 2 2" xfId="14732"/>
    <cellStyle name="Calculation 2 3 5 4 2 2 2 2" xfId="30829"/>
    <cellStyle name="Calculation 2 3 5 4 2 2 3" xfId="22462"/>
    <cellStyle name="Calculation 2 3 5 4 2 2 4" xfId="34755"/>
    <cellStyle name="Calculation 2 3 5 4 2 2 5" xfId="37523"/>
    <cellStyle name="Calculation 2 3 5 4 2 3" xfId="8582"/>
    <cellStyle name="Calculation 2 3 5 4 2 3 2" xfId="16724"/>
    <cellStyle name="Calculation 2 3 5 4 2 3 2 2" xfId="32797"/>
    <cellStyle name="Calculation 2 3 5 4 2 3 3" xfId="24763"/>
    <cellStyle name="Calculation 2 3 5 4 2 4" xfId="12405"/>
    <cellStyle name="Calculation 2 3 5 4 2 4 2" xfId="28528"/>
    <cellStyle name="Calculation 2 3 5 4 2 5" xfId="20161"/>
    <cellStyle name="Calculation 2 3 5 4 2 6" xfId="34754"/>
    <cellStyle name="Calculation 2 3 5 4 2 7" xfId="37522"/>
    <cellStyle name="Calculation 2 3 5 4 3" xfId="4760"/>
    <cellStyle name="Calculation 2 3 5 4 3 2" xfId="9421"/>
    <cellStyle name="Calculation 2 3 5 4 3 2 2" xfId="17561"/>
    <cellStyle name="Calculation 2 3 5 4 3 2 2 2" xfId="33634"/>
    <cellStyle name="Calculation 2 3 5 4 3 2 3" xfId="25600"/>
    <cellStyle name="Calculation 2 3 5 4 3 3" xfId="13268"/>
    <cellStyle name="Calculation 2 3 5 4 3 3 2" xfId="29365"/>
    <cellStyle name="Calculation 2 3 5 4 3 4" xfId="20998"/>
    <cellStyle name="Calculation 2 3 5 4 3 5" xfId="34756"/>
    <cellStyle name="Calculation 2 3 5 4 3 6" xfId="37524"/>
    <cellStyle name="Calculation 2 3 5 4 4" xfId="7116"/>
    <cellStyle name="Calculation 2 3 5 4 4 2" xfId="15260"/>
    <cellStyle name="Calculation 2 3 5 4 4 2 2" xfId="31333"/>
    <cellStyle name="Calculation 2 3 5 4 4 3" xfId="23299"/>
    <cellStyle name="Calculation 2 3 5 4 5" xfId="10939"/>
    <cellStyle name="Calculation 2 3 5 4 5 2" xfId="27064"/>
    <cellStyle name="Calculation 2 3 5 4 6" xfId="18697"/>
    <cellStyle name="Calculation 2 3 5 4 7" xfId="34753"/>
    <cellStyle name="Calculation 2 3 5 4 8" xfId="37521"/>
    <cellStyle name="Calculation 2 3 5 5" xfId="2831"/>
    <cellStyle name="Calculation 2 3 5 5 2" xfId="5201"/>
    <cellStyle name="Calculation 2 3 5 5 2 2" xfId="9631"/>
    <cellStyle name="Calculation 2 3 5 5 2 2 2" xfId="17771"/>
    <cellStyle name="Calculation 2 3 5 5 2 2 2 2" xfId="33844"/>
    <cellStyle name="Calculation 2 3 5 5 2 2 3" xfId="25810"/>
    <cellStyle name="Calculation 2 3 5 5 2 3" xfId="13707"/>
    <cellStyle name="Calculation 2 3 5 5 2 3 2" xfId="29804"/>
    <cellStyle name="Calculation 2 3 5 5 2 4" xfId="21437"/>
    <cellStyle name="Calculation 2 3 5 5 2 5" xfId="34758"/>
    <cellStyle name="Calculation 2 3 5 5 2 6" xfId="37526"/>
    <cellStyle name="Calculation 2 3 5 5 3" xfId="7557"/>
    <cellStyle name="Calculation 2 3 5 5 3 2" xfId="15699"/>
    <cellStyle name="Calculation 2 3 5 5 3 2 2" xfId="31772"/>
    <cellStyle name="Calculation 2 3 5 5 3 3" xfId="23738"/>
    <cellStyle name="Calculation 2 3 5 5 4" xfId="11380"/>
    <cellStyle name="Calculation 2 3 5 5 4 2" xfId="27503"/>
    <cellStyle name="Calculation 2 3 5 5 5" xfId="19136"/>
    <cellStyle name="Calculation 2 3 5 5 6" xfId="34757"/>
    <cellStyle name="Calculation 2 3 5 5 7" xfId="37525"/>
    <cellStyle name="Calculation 2 3 5 6" xfId="2534"/>
    <cellStyle name="Calculation 2 3 5 6 2" xfId="4939"/>
    <cellStyle name="Calculation 2 3 5 6 2 2" xfId="13445"/>
    <cellStyle name="Calculation 2 3 5 6 2 2 2" xfId="29542"/>
    <cellStyle name="Calculation 2 3 5 6 2 3" xfId="21175"/>
    <cellStyle name="Calculation 2 3 5 6 2 4" xfId="34760"/>
    <cellStyle name="Calculation 2 3 5 6 2 5" xfId="37528"/>
    <cellStyle name="Calculation 2 3 5 6 3" xfId="7295"/>
    <cellStyle name="Calculation 2 3 5 6 3 2" xfId="15437"/>
    <cellStyle name="Calculation 2 3 5 6 3 2 2" xfId="31510"/>
    <cellStyle name="Calculation 2 3 5 6 3 3" xfId="23476"/>
    <cellStyle name="Calculation 2 3 5 6 4" xfId="11118"/>
    <cellStyle name="Calculation 2 3 5 6 4 2" xfId="27241"/>
    <cellStyle name="Calculation 2 3 5 6 5" xfId="18874"/>
    <cellStyle name="Calculation 2 3 5 6 6" xfId="34759"/>
    <cellStyle name="Calculation 2 3 5 6 7" xfId="37527"/>
    <cellStyle name="Calculation 2 3 5 7" xfId="4133"/>
    <cellStyle name="Calculation 2 3 5 7 2" xfId="8794"/>
    <cellStyle name="Calculation 2 3 5 7 2 2" xfId="16934"/>
    <cellStyle name="Calculation 2 3 5 7 2 2 2" xfId="33007"/>
    <cellStyle name="Calculation 2 3 5 7 2 3" xfId="24973"/>
    <cellStyle name="Calculation 2 3 5 7 3" xfId="12641"/>
    <cellStyle name="Calculation 2 3 5 7 3 2" xfId="28738"/>
    <cellStyle name="Calculation 2 3 5 7 4" xfId="20371"/>
    <cellStyle name="Calculation 2 3 5 7 5" xfId="34761"/>
    <cellStyle name="Calculation 2 3 5 7 6" xfId="37529"/>
    <cellStyle name="Calculation 2 3 5 8" xfId="6489"/>
    <cellStyle name="Calculation 2 3 5 8 2" xfId="22672"/>
    <cellStyle name="Calculation 2 3 5 9" xfId="10312"/>
    <cellStyle name="Calculation 2 3 5 9 2" xfId="26437"/>
    <cellStyle name="Calculation 2 3 6" xfId="1777"/>
    <cellStyle name="Calculation 2 3 6 2" xfId="2945"/>
    <cellStyle name="Calculation 2 3 6 2 2" xfId="5312"/>
    <cellStyle name="Calculation 2 3 6 2 2 2" xfId="9738"/>
    <cellStyle name="Calculation 2 3 6 2 2 2 2" xfId="17878"/>
    <cellStyle name="Calculation 2 3 6 2 2 2 2 2" xfId="33951"/>
    <cellStyle name="Calculation 2 3 6 2 2 2 3" xfId="25917"/>
    <cellStyle name="Calculation 2 3 6 2 2 3" xfId="13818"/>
    <cellStyle name="Calculation 2 3 6 2 2 3 2" xfId="29915"/>
    <cellStyle name="Calculation 2 3 6 2 2 4" xfId="21548"/>
    <cellStyle name="Calculation 2 3 6 2 2 5" xfId="34764"/>
    <cellStyle name="Calculation 2 3 6 2 2 6" xfId="37532"/>
    <cellStyle name="Calculation 2 3 6 2 3" xfId="7668"/>
    <cellStyle name="Calculation 2 3 6 2 3 2" xfId="15810"/>
    <cellStyle name="Calculation 2 3 6 2 3 2 2" xfId="31883"/>
    <cellStyle name="Calculation 2 3 6 2 3 3" xfId="23849"/>
    <cellStyle name="Calculation 2 3 6 2 4" xfId="11491"/>
    <cellStyle name="Calculation 2 3 6 2 4 2" xfId="27614"/>
    <cellStyle name="Calculation 2 3 6 2 5" xfId="19247"/>
    <cellStyle name="Calculation 2 3 6 2 6" xfId="34763"/>
    <cellStyle name="Calculation 2 3 6 2 7" xfId="37531"/>
    <cellStyle name="Calculation 2 3 6 3" xfId="3361"/>
    <cellStyle name="Calculation 2 3 6 3 2" xfId="5719"/>
    <cellStyle name="Calculation 2 3 6 3 2 2" xfId="14225"/>
    <cellStyle name="Calculation 2 3 6 3 2 2 2" xfId="30322"/>
    <cellStyle name="Calculation 2 3 6 3 2 3" xfId="21955"/>
    <cellStyle name="Calculation 2 3 6 3 2 4" xfId="34766"/>
    <cellStyle name="Calculation 2 3 6 3 2 5" xfId="37534"/>
    <cellStyle name="Calculation 2 3 6 3 3" xfId="8075"/>
    <cellStyle name="Calculation 2 3 6 3 3 2" xfId="16217"/>
    <cellStyle name="Calculation 2 3 6 3 3 2 2" xfId="32290"/>
    <cellStyle name="Calculation 2 3 6 3 3 3" xfId="24256"/>
    <cellStyle name="Calculation 2 3 6 3 4" xfId="11898"/>
    <cellStyle name="Calculation 2 3 6 3 4 2" xfId="28021"/>
    <cellStyle name="Calculation 2 3 6 3 5" xfId="19654"/>
    <cellStyle name="Calculation 2 3 6 3 6" xfId="34765"/>
    <cellStyle name="Calculation 2 3 6 3 7" xfId="37533"/>
    <cellStyle name="Calculation 2 3 6 4" xfId="4253"/>
    <cellStyle name="Calculation 2 3 6 4 2" xfId="8914"/>
    <cellStyle name="Calculation 2 3 6 4 2 2" xfId="17054"/>
    <cellStyle name="Calculation 2 3 6 4 2 2 2" xfId="33127"/>
    <cellStyle name="Calculation 2 3 6 4 2 3" xfId="25093"/>
    <cellStyle name="Calculation 2 3 6 4 3" xfId="12761"/>
    <cellStyle name="Calculation 2 3 6 4 3 2" xfId="28858"/>
    <cellStyle name="Calculation 2 3 6 4 4" xfId="20491"/>
    <cellStyle name="Calculation 2 3 6 4 5" xfId="34767"/>
    <cellStyle name="Calculation 2 3 6 4 6" xfId="37535"/>
    <cellStyle name="Calculation 2 3 6 5" xfId="6609"/>
    <cellStyle name="Calculation 2 3 6 5 2" xfId="14873"/>
    <cellStyle name="Calculation 2 3 6 5 2 2" xfId="30946"/>
    <cellStyle name="Calculation 2 3 6 5 3" xfId="22792"/>
    <cellStyle name="Calculation 2 3 6 6" xfId="10432"/>
    <cellStyle name="Calculation 2 3 6 6 2" xfId="26557"/>
    <cellStyle name="Calculation 2 3 6 7" xfId="18310"/>
    <cellStyle name="Calculation 2 3 6 8" xfId="34762"/>
    <cellStyle name="Calculation 2 3 6 9" xfId="37530"/>
    <cellStyle name="Calculation 2 3 7" xfId="1839"/>
    <cellStyle name="Calculation 2 3 7 2" xfId="2973"/>
    <cellStyle name="Calculation 2 3 7 2 2" xfId="5340"/>
    <cellStyle name="Calculation 2 3 7 2 2 2" xfId="9764"/>
    <cellStyle name="Calculation 2 3 7 2 2 2 2" xfId="17904"/>
    <cellStyle name="Calculation 2 3 7 2 2 2 2 2" xfId="33977"/>
    <cellStyle name="Calculation 2 3 7 2 2 2 3" xfId="25943"/>
    <cellStyle name="Calculation 2 3 7 2 2 3" xfId="13846"/>
    <cellStyle name="Calculation 2 3 7 2 2 3 2" xfId="29943"/>
    <cellStyle name="Calculation 2 3 7 2 2 4" xfId="21576"/>
    <cellStyle name="Calculation 2 3 7 2 2 5" xfId="34770"/>
    <cellStyle name="Calculation 2 3 7 2 2 6" xfId="37538"/>
    <cellStyle name="Calculation 2 3 7 2 3" xfId="7696"/>
    <cellStyle name="Calculation 2 3 7 2 3 2" xfId="15838"/>
    <cellStyle name="Calculation 2 3 7 2 3 2 2" xfId="31911"/>
    <cellStyle name="Calculation 2 3 7 2 3 3" xfId="23877"/>
    <cellStyle name="Calculation 2 3 7 2 4" xfId="11519"/>
    <cellStyle name="Calculation 2 3 7 2 4 2" xfId="27642"/>
    <cellStyle name="Calculation 2 3 7 2 5" xfId="19275"/>
    <cellStyle name="Calculation 2 3 7 2 6" xfId="34769"/>
    <cellStyle name="Calculation 2 3 7 2 7" xfId="37537"/>
    <cellStyle name="Calculation 2 3 7 3" xfId="3402"/>
    <cellStyle name="Calculation 2 3 7 3 2" xfId="5760"/>
    <cellStyle name="Calculation 2 3 7 3 2 2" xfId="14266"/>
    <cellStyle name="Calculation 2 3 7 3 2 2 2" xfId="30363"/>
    <cellStyle name="Calculation 2 3 7 3 2 3" xfId="21996"/>
    <cellStyle name="Calculation 2 3 7 3 2 4" xfId="34772"/>
    <cellStyle name="Calculation 2 3 7 3 2 5" xfId="37540"/>
    <cellStyle name="Calculation 2 3 7 3 3" xfId="8116"/>
    <cellStyle name="Calculation 2 3 7 3 3 2" xfId="16258"/>
    <cellStyle name="Calculation 2 3 7 3 3 2 2" xfId="32331"/>
    <cellStyle name="Calculation 2 3 7 3 3 3" xfId="24297"/>
    <cellStyle name="Calculation 2 3 7 3 4" xfId="11939"/>
    <cellStyle name="Calculation 2 3 7 3 4 2" xfId="28062"/>
    <cellStyle name="Calculation 2 3 7 3 5" xfId="19695"/>
    <cellStyle name="Calculation 2 3 7 3 6" xfId="34771"/>
    <cellStyle name="Calculation 2 3 7 3 7" xfId="37539"/>
    <cellStyle name="Calculation 2 3 7 4" xfId="4294"/>
    <cellStyle name="Calculation 2 3 7 4 2" xfId="8955"/>
    <cellStyle name="Calculation 2 3 7 4 2 2" xfId="17095"/>
    <cellStyle name="Calculation 2 3 7 4 2 2 2" xfId="33168"/>
    <cellStyle name="Calculation 2 3 7 4 2 3" xfId="25134"/>
    <cellStyle name="Calculation 2 3 7 4 3" xfId="12802"/>
    <cellStyle name="Calculation 2 3 7 4 3 2" xfId="28899"/>
    <cellStyle name="Calculation 2 3 7 4 4" xfId="20532"/>
    <cellStyle name="Calculation 2 3 7 4 5" xfId="34773"/>
    <cellStyle name="Calculation 2 3 7 4 6" xfId="37541"/>
    <cellStyle name="Calculation 2 3 7 5" xfId="6650"/>
    <cellStyle name="Calculation 2 3 7 5 2" xfId="14914"/>
    <cellStyle name="Calculation 2 3 7 5 2 2" xfId="30987"/>
    <cellStyle name="Calculation 2 3 7 5 3" xfId="22833"/>
    <cellStyle name="Calculation 2 3 7 6" xfId="10473"/>
    <cellStyle name="Calculation 2 3 7 6 2" xfId="26598"/>
    <cellStyle name="Calculation 2 3 7 7" xfId="18351"/>
    <cellStyle name="Calculation 2 3 7 8" xfId="34768"/>
    <cellStyle name="Calculation 2 3 7 9" xfId="37536"/>
    <cellStyle name="Calculation 2 3 8" xfId="1808"/>
    <cellStyle name="Calculation 2 3 8 2" xfId="3382"/>
    <cellStyle name="Calculation 2 3 8 2 2" xfId="5740"/>
    <cellStyle name="Calculation 2 3 8 2 2 2" xfId="14246"/>
    <cellStyle name="Calculation 2 3 8 2 2 2 2" xfId="30343"/>
    <cellStyle name="Calculation 2 3 8 2 2 3" xfId="21976"/>
    <cellStyle name="Calculation 2 3 8 2 2 4" xfId="34776"/>
    <cellStyle name="Calculation 2 3 8 2 2 5" xfId="37544"/>
    <cellStyle name="Calculation 2 3 8 2 3" xfId="8096"/>
    <cellStyle name="Calculation 2 3 8 2 3 2" xfId="16238"/>
    <cellStyle name="Calculation 2 3 8 2 3 2 2" xfId="32311"/>
    <cellStyle name="Calculation 2 3 8 2 3 3" xfId="24277"/>
    <cellStyle name="Calculation 2 3 8 2 4" xfId="11919"/>
    <cellStyle name="Calculation 2 3 8 2 4 2" xfId="28042"/>
    <cellStyle name="Calculation 2 3 8 2 5" xfId="19675"/>
    <cellStyle name="Calculation 2 3 8 2 6" xfId="34775"/>
    <cellStyle name="Calculation 2 3 8 2 7" xfId="37543"/>
    <cellStyle name="Calculation 2 3 8 3" xfId="4274"/>
    <cellStyle name="Calculation 2 3 8 3 2" xfId="8935"/>
    <cellStyle name="Calculation 2 3 8 3 2 2" xfId="17075"/>
    <cellStyle name="Calculation 2 3 8 3 2 2 2" xfId="33148"/>
    <cellStyle name="Calculation 2 3 8 3 2 3" xfId="25114"/>
    <cellStyle name="Calculation 2 3 8 3 3" xfId="12782"/>
    <cellStyle name="Calculation 2 3 8 3 3 2" xfId="28879"/>
    <cellStyle name="Calculation 2 3 8 3 4" xfId="20512"/>
    <cellStyle name="Calculation 2 3 8 3 5" xfId="34777"/>
    <cellStyle name="Calculation 2 3 8 3 6" xfId="37545"/>
    <cellStyle name="Calculation 2 3 8 4" xfId="6630"/>
    <cellStyle name="Calculation 2 3 8 4 2" xfId="14894"/>
    <cellStyle name="Calculation 2 3 8 4 2 2" xfId="30967"/>
    <cellStyle name="Calculation 2 3 8 4 3" xfId="22813"/>
    <cellStyle name="Calculation 2 3 8 5" xfId="10453"/>
    <cellStyle name="Calculation 2 3 8 5 2" xfId="26578"/>
    <cellStyle name="Calculation 2 3 8 6" xfId="18331"/>
    <cellStyle name="Calculation 2 3 8 7" xfId="34774"/>
    <cellStyle name="Calculation 2 3 8 8" xfId="37542"/>
    <cellStyle name="Calculation 2 3 9" xfId="2590"/>
    <cellStyle name="Calculation 2 3 9 2" xfId="4990"/>
    <cellStyle name="Calculation 2 3 9 2 2" xfId="9508"/>
    <cellStyle name="Calculation 2 3 9 2 2 2" xfId="17648"/>
    <cellStyle name="Calculation 2 3 9 2 2 2 2" xfId="33721"/>
    <cellStyle name="Calculation 2 3 9 2 2 3" xfId="25687"/>
    <cellStyle name="Calculation 2 3 9 2 3" xfId="13496"/>
    <cellStyle name="Calculation 2 3 9 2 3 2" xfId="29593"/>
    <cellStyle name="Calculation 2 3 9 2 4" xfId="21226"/>
    <cellStyle name="Calculation 2 3 9 2 5" xfId="34779"/>
    <cellStyle name="Calculation 2 3 9 2 6" xfId="37547"/>
    <cellStyle name="Calculation 2 3 9 3" xfId="7346"/>
    <cellStyle name="Calculation 2 3 9 3 2" xfId="15488"/>
    <cellStyle name="Calculation 2 3 9 3 2 2" xfId="31561"/>
    <cellStyle name="Calculation 2 3 9 3 3" xfId="23527"/>
    <cellStyle name="Calculation 2 3 9 4" xfId="11169"/>
    <cellStyle name="Calculation 2 3 9 4 2" xfId="27292"/>
    <cellStyle name="Calculation 2 3 9 5" xfId="18925"/>
    <cellStyle name="Calculation 2 3 9 6" xfId="34778"/>
    <cellStyle name="Calculation 2 3 9 7" xfId="37546"/>
    <cellStyle name="Calculation 2 4" xfId="373"/>
    <cellStyle name="Calculation 2 4 10" xfId="6328"/>
    <cellStyle name="Calculation 2 4 10 2" xfId="22552"/>
    <cellStyle name="Calculation 2 4 11" xfId="10151"/>
    <cellStyle name="Calculation 2 4 11 2" xfId="26317"/>
    <cellStyle name="Calculation 2 4 12" xfId="34780"/>
    <cellStyle name="Calculation 2 4 13" xfId="37548"/>
    <cellStyle name="Calculation 2 4 2" xfId="1571"/>
    <cellStyle name="Calculation 2 4 2 10" xfId="34781"/>
    <cellStyle name="Calculation 2 4 2 11" xfId="37549"/>
    <cellStyle name="Calculation 2 4 2 2" xfId="1998"/>
    <cellStyle name="Calculation 2 4 2 2 2" xfId="3086"/>
    <cellStyle name="Calculation 2 4 2 2 2 2" xfId="5451"/>
    <cellStyle name="Calculation 2 4 2 2 2 2 2" xfId="9873"/>
    <cellStyle name="Calculation 2 4 2 2 2 2 2 2" xfId="18013"/>
    <cellStyle name="Calculation 2 4 2 2 2 2 2 2 2" xfId="34086"/>
    <cellStyle name="Calculation 2 4 2 2 2 2 2 3" xfId="26052"/>
    <cellStyle name="Calculation 2 4 2 2 2 2 3" xfId="13957"/>
    <cellStyle name="Calculation 2 4 2 2 2 2 3 2" xfId="30054"/>
    <cellStyle name="Calculation 2 4 2 2 2 2 4" xfId="21687"/>
    <cellStyle name="Calculation 2 4 2 2 2 2 5" xfId="34784"/>
    <cellStyle name="Calculation 2 4 2 2 2 2 6" xfId="37552"/>
    <cellStyle name="Calculation 2 4 2 2 2 3" xfId="7807"/>
    <cellStyle name="Calculation 2 4 2 2 2 3 2" xfId="15949"/>
    <cellStyle name="Calculation 2 4 2 2 2 3 2 2" xfId="32022"/>
    <cellStyle name="Calculation 2 4 2 2 2 3 3" xfId="23988"/>
    <cellStyle name="Calculation 2 4 2 2 2 4" xfId="11630"/>
    <cellStyle name="Calculation 2 4 2 2 2 4 2" xfId="27753"/>
    <cellStyle name="Calculation 2 4 2 2 2 5" xfId="19386"/>
    <cellStyle name="Calculation 2 4 2 2 2 6" xfId="34783"/>
    <cellStyle name="Calculation 2 4 2 2 2 7" xfId="37551"/>
    <cellStyle name="Calculation 2 4 2 2 3" xfId="3537"/>
    <cellStyle name="Calculation 2 4 2 2 3 2" xfId="5895"/>
    <cellStyle name="Calculation 2 4 2 2 3 2 2" xfId="14401"/>
    <cellStyle name="Calculation 2 4 2 2 3 2 2 2" xfId="30498"/>
    <cellStyle name="Calculation 2 4 2 2 3 2 3" xfId="22131"/>
    <cellStyle name="Calculation 2 4 2 2 3 2 4" xfId="34786"/>
    <cellStyle name="Calculation 2 4 2 2 3 2 5" xfId="37554"/>
    <cellStyle name="Calculation 2 4 2 2 3 3" xfId="8251"/>
    <cellStyle name="Calculation 2 4 2 2 3 3 2" xfId="16393"/>
    <cellStyle name="Calculation 2 4 2 2 3 3 2 2" xfId="32466"/>
    <cellStyle name="Calculation 2 4 2 2 3 3 3" xfId="24432"/>
    <cellStyle name="Calculation 2 4 2 2 3 4" xfId="12074"/>
    <cellStyle name="Calculation 2 4 2 2 3 4 2" xfId="28197"/>
    <cellStyle name="Calculation 2 4 2 2 3 5" xfId="19830"/>
    <cellStyle name="Calculation 2 4 2 2 3 6" xfId="34785"/>
    <cellStyle name="Calculation 2 4 2 2 3 7" xfId="37553"/>
    <cellStyle name="Calculation 2 4 2 2 4" xfId="4429"/>
    <cellStyle name="Calculation 2 4 2 2 4 2" xfId="9090"/>
    <cellStyle name="Calculation 2 4 2 2 4 2 2" xfId="17230"/>
    <cellStyle name="Calculation 2 4 2 2 4 2 2 2" xfId="33303"/>
    <cellStyle name="Calculation 2 4 2 2 4 2 3" xfId="25269"/>
    <cellStyle name="Calculation 2 4 2 2 4 3" xfId="12937"/>
    <cellStyle name="Calculation 2 4 2 2 4 3 2" xfId="29034"/>
    <cellStyle name="Calculation 2 4 2 2 4 4" xfId="20667"/>
    <cellStyle name="Calculation 2 4 2 2 4 5" xfId="34787"/>
    <cellStyle name="Calculation 2 4 2 2 4 6" xfId="37555"/>
    <cellStyle name="Calculation 2 4 2 2 5" xfId="6785"/>
    <cellStyle name="Calculation 2 4 2 2 5 2" xfId="14988"/>
    <cellStyle name="Calculation 2 4 2 2 5 2 2" xfId="31061"/>
    <cellStyle name="Calculation 2 4 2 2 5 3" xfId="22968"/>
    <cellStyle name="Calculation 2 4 2 2 6" xfId="10608"/>
    <cellStyle name="Calculation 2 4 2 2 6 2" xfId="26733"/>
    <cellStyle name="Calculation 2 4 2 2 7" xfId="18425"/>
    <cellStyle name="Calculation 2 4 2 2 8" xfId="34782"/>
    <cellStyle name="Calculation 2 4 2 2 9" xfId="37550"/>
    <cellStyle name="Calculation 2 4 2 3" xfId="2163"/>
    <cellStyle name="Calculation 2 4 2 3 2" xfId="3242"/>
    <cellStyle name="Calculation 2 4 2 3 2 2" xfId="5605"/>
    <cellStyle name="Calculation 2 4 2 3 2 2 2" xfId="10025"/>
    <cellStyle name="Calculation 2 4 2 3 2 2 2 2" xfId="18165"/>
    <cellStyle name="Calculation 2 4 2 3 2 2 2 2 2" xfId="34238"/>
    <cellStyle name="Calculation 2 4 2 3 2 2 2 3" xfId="26204"/>
    <cellStyle name="Calculation 2 4 2 3 2 2 3" xfId="14111"/>
    <cellStyle name="Calculation 2 4 2 3 2 2 3 2" xfId="30208"/>
    <cellStyle name="Calculation 2 4 2 3 2 2 4" xfId="21841"/>
    <cellStyle name="Calculation 2 4 2 3 2 2 5" xfId="34790"/>
    <cellStyle name="Calculation 2 4 2 3 2 2 6" xfId="37558"/>
    <cellStyle name="Calculation 2 4 2 3 2 3" xfId="7961"/>
    <cellStyle name="Calculation 2 4 2 3 2 3 2" xfId="16103"/>
    <cellStyle name="Calculation 2 4 2 3 2 3 2 2" xfId="32176"/>
    <cellStyle name="Calculation 2 4 2 3 2 3 3" xfId="24142"/>
    <cellStyle name="Calculation 2 4 2 3 2 4" xfId="11784"/>
    <cellStyle name="Calculation 2 4 2 3 2 4 2" xfId="27907"/>
    <cellStyle name="Calculation 2 4 2 3 2 5" xfId="19540"/>
    <cellStyle name="Calculation 2 4 2 3 2 6" xfId="34789"/>
    <cellStyle name="Calculation 2 4 2 3 2 7" xfId="37557"/>
    <cellStyle name="Calculation 2 4 2 3 3" xfId="3693"/>
    <cellStyle name="Calculation 2 4 2 3 3 2" xfId="6051"/>
    <cellStyle name="Calculation 2 4 2 3 3 2 2" xfId="14557"/>
    <cellStyle name="Calculation 2 4 2 3 3 2 2 2" xfId="30654"/>
    <cellStyle name="Calculation 2 4 2 3 3 2 3" xfId="22287"/>
    <cellStyle name="Calculation 2 4 2 3 3 2 4" xfId="34792"/>
    <cellStyle name="Calculation 2 4 2 3 3 2 5" xfId="37560"/>
    <cellStyle name="Calculation 2 4 2 3 3 3" xfId="8407"/>
    <cellStyle name="Calculation 2 4 2 3 3 3 2" xfId="16549"/>
    <cellStyle name="Calculation 2 4 2 3 3 3 2 2" xfId="32622"/>
    <cellStyle name="Calculation 2 4 2 3 3 3 3" xfId="24588"/>
    <cellStyle name="Calculation 2 4 2 3 3 4" xfId="12230"/>
    <cellStyle name="Calculation 2 4 2 3 3 4 2" xfId="28353"/>
    <cellStyle name="Calculation 2 4 2 3 3 5" xfId="19986"/>
    <cellStyle name="Calculation 2 4 2 3 3 6" xfId="34791"/>
    <cellStyle name="Calculation 2 4 2 3 3 7" xfId="37559"/>
    <cellStyle name="Calculation 2 4 2 3 4" xfId="4585"/>
    <cellStyle name="Calculation 2 4 2 3 4 2" xfId="9246"/>
    <cellStyle name="Calculation 2 4 2 3 4 2 2" xfId="17386"/>
    <cellStyle name="Calculation 2 4 2 3 4 2 2 2" xfId="33459"/>
    <cellStyle name="Calculation 2 4 2 3 4 2 3" xfId="25425"/>
    <cellStyle name="Calculation 2 4 2 3 4 3" xfId="13093"/>
    <cellStyle name="Calculation 2 4 2 3 4 3 2" xfId="29190"/>
    <cellStyle name="Calculation 2 4 2 3 4 4" xfId="20823"/>
    <cellStyle name="Calculation 2 4 2 3 4 5" xfId="34793"/>
    <cellStyle name="Calculation 2 4 2 3 4 6" xfId="37561"/>
    <cellStyle name="Calculation 2 4 2 3 5" xfId="6941"/>
    <cellStyle name="Calculation 2 4 2 3 5 2" xfId="15085"/>
    <cellStyle name="Calculation 2 4 2 3 5 2 2" xfId="31158"/>
    <cellStyle name="Calculation 2 4 2 3 5 3" xfId="23124"/>
    <cellStyle name="Calculation 2 4 2 3 6" xfId="10764"/>
    <cellStyle name="Calculation 2 4 2 3 6 2" xfId="26889"/>
    <cellStyle name="Calculation 2 4 2 3 7" xfId="18522"/>
    <cellStyle name="Calculation 2 4 2 3 8" xfId="34788"/>
    <cellStyle name="Calculation 2 4 2 3 9" xfId="37556"/>
    <cellStyle name="Calculation 2 4 2 4" xfId="2323"/>
    <cellStyle name="Calculation 2 4 2 4 2" xfId="3845"/>
    <cellStyle name="Calculation 2 4 2 4 2 2" xfId="6203"/>
    <cellStyle name="Calculation 2 4 2 4 2 2 2" xfId="14709"/>
    <cellStyle name="Calculation 2 4 2 4 2 2 2 2" xfId="30806"/>
    <cellStyle name="Calculation 2 4 2 4 2 2 3" xfId="22439"/>
    <cellStyle name="Calculation 2 4 2 4 2 2 4" xfId="34796"/>
    <cellStyle name="Calculation 2 4 2 4 2 2 5" xfId="37564"/>
    <cellStyle name="Calculation 2 4 2 4 2 3" xfId="8559"/>
    <cellStyle name="Calculation 2 4 2 4 2 3 2" xfId="16701"/>
    <cellStyle name="Calculation 2 4 2 4 2 3 2 2" xfId="32774"/>
    <cellStyle name="Calculation 2 4 2 4 2 3 3" xfId="24740"/>
    <cellStyle name="Calculation 2 4 2 4 2 4" xfId="12382"/>
    <cellStyle name="Calculation 2 4 2 4 2 4 2" xfId="28505"/>
    <cellStyle name="Calculation 2 4 2 4 2 5" xfId="20138"/>
    <cellStyle name="Calculation 2 4 2 4 2 6" xfId="34795"/>
    <cellStyle name="Calculation 2 4 2 4 2 7" xfId="37563"/>
    <cellStyle name="Calculation 2 4 2 4 3" xfId="4737"/>
    <cellStyle name="Calculation 2 4 2 4 3 2" xfId="9398"/>
    <cellStyle name="Calculation 2 4 2 4 3 2 2" xfId="17538"/>
    <cellStyle name="Calculation 2 4 2 4 3 2 2 2" xfId="33611"/>
    <cellStyle name="Calculation 2 4 2 4 3 2 3" xfId="25577"/>
    <cellStyle name="Calculation 2 4 2 4 3 3" xfId="13245"/>
    <cellStyle name="Calculation 2 4 2 4 3 3 2" xfId="29342"/>
    <cellStyle name="Calculation 2 4 2 4 3 4" xfId="20975"/>
    <cellStyle name="Calculation 2 4 2 4 3 5" xfId="34797"/>
    <cellStyle name="Calculation 2 4 2 4 3 6" xfId="37565"/>
    <cellStyle name="Calculation 2 4 2 4 4" xfId="7093"/>
    <cellStyle name="Calculation 2 4 2 4 4 2" xfId="15237"/>
    <cellStyle name="Calculation 2 4 2 4 4 2 2" xfId="31310"/>
    <cellStyle name="Calculation 2 4 2 4 4 3" xfId="23276"/>
    <cellStyle name="Calculation 2 4 2 4 5" xfId="10916"/>
    <cellStyle name="Calculation 2 4 2 4 5 2" xfId="27041"/>
    <cellStyle name="Calculation 2 4 2 4 6" xfId="18674"/>
    <cellStyle name="Calculation 2 4 2 4 7" xfId="34794"/>
    <cellStyle name="Calculation 2 4 2 4 8" xfId="37562"/>
    <cellStyle name="Calculation 2 4 2 5" xfId="2806"/>
    <cellStyle name="Calculation 2 4 2 5 2" xfId="5176"/>
    <cellStyle name="Calculation 2 4 2 5 2 2" xfId="9608"/>
    <cellStyle name="Calculation 2 4 2 5 2 2 2" xfId="17748"/>
    <cellStyle name="Calculation 2 4 2 5 2 2 2 2" xfId="33821"/>
    <cellStyle name="Calculation 2 4 2 5 2 2 3" xfId="25787"/>
    <cellStyle name="Calculation 2 4 2 5 2 3" xfId="13682"/>
    <cellStyle name="Calculation 2 4 2 5 2 3 2" xfId="29779"/>
    <cellStyle name="Calculation 2 4 2 5 2 4" xfId="21412"/>
    <cellStyle name="Calculation 2 4 2 5 2 5" xfId="34799"/>
    <cellStyle name="Calculation 2 4 2 5 2 6" xfId="37567"/>
    <cellStyle name="Calculation 2 4 2 5 3" xfId="7532"/>
    <cellStyle name="Calculation 2 4 2 5 3 2" xfId="15674"/>
    <cellStyle name="Calculation 2 4 2 5 3 2 2" xfId="31747"/>
    <cellStyle name="Calculation 2 4 2 5 3 3" xfId="23713"/>
    <cellStyle name="Calculation 2 4 2 5 4" xfId="11355"/>
    <cellStyle name="Calculation 2 4 2 5 4 2" xfId="27478"/>
    <cellStyle name="Calculation 2 4 2 5 5" xfId="19111"/>
    <cellStyle name="Calculation 2 4 2 5 6" xfId="34798"/>
    <cellStyle name="Calculation 2 4 2 5 7" xfId="37566"/>
    <cellStyle name="Calculation 2 4 2 6" xfId="2549"/>
    <cellStyle name="Calculation 2 4 2 6 2" xfId="4954"/>
    <cellStyle name="Calculation 2 4 2 6 2 2" xfId="13460"/>
    <cellStyle name="Calculation 2 4 2 6 2 2 2" xfId="29557"/>
    <cellStyle name="Calculation 2 4 2 6 2 3" xfId="21190"/>
    <cellStyle name="Calculation 2 4 2 6 2 4" xfId="34801"/>
    <cellStyle name="Calculation 2 4 2 6 2 5" xfId="37569"/>
    <cellStyle name="Calculation 2 4 2 6 3" xfId="7310"/>
    <cellStyle name="Calculation 2 4 2 6 3 2" xfId="15452"/>
    <cellStyle name="Calculation 2 4 2 6 3 2 2" xfId="31525"/>
    <cellStyle name="Calculation 2 4 2 6 3 3" xfId="23491"/>
    <cellStyle name="Calculation 2 4 2 6 4" xfId="11133"/>
    <cellStyle name="Calculation 2 4 2 6 4 2" xfId="27256"/>
    <cellStyle name="Calculation 2 4 2 6 5" xfId="18889"/>
    <cellStyle name="Calculation 2 4 2 6 6" xfId="34800"/>
    <cellStyle name="Calculation 2 4 2 6 7" xfId="37568"/>
    <cellStyle name="Calculation 2 4 2 7" xfId="4110"/>
    <cellStyle name="Calculation 2 4 2 7 2" xfId="8771"/>
    <cellStyle name="Calculation 2 4 2 7 2 2" xfId="16911"/>
    <cellStyle name="Calculation 2 4 2 7 2 2 2" xfId="32984"/>
    <cellStyle name="Calculation 2 4 2 7 2 3" xfId="24950"/>
    <cellStyle name="Calculation 2 4 2 7 3" xfId="12618"/>
    <cellStyle name="Calculation 2 4 2 7 3 2" xfId="28715"/>
    <cellStyle name="Calculation 2 4 2 7 4" xfId="20348"/>
    <cellStyle name="Calculation 2 4 2 7 5" xfId="34802"/>
    <cellStyle name="Calculation 2 4 2 7 6" xfId="37570"/>
    <cellStyle name="Calculation 2 4 2 8" xfId="6466"/>
    <cellStyle name="Calculation 2 4 2 8 2" xfId="22649"/>
    <cellStyle name="Calculation 2 4 2 9" xfId="10289"/>
    <cellStyle name="Calculation 2 4 2 9 2" xfId="26414"/>
    <cellStyle name="Calculation 2 4 3" xfId="1606"/>
    <cellStyle name="Calculation 2 4 3 10" xfId="34803"/>
    <cellStyle name="Calculation 2 4 3 11" xfId="37571"/>
    <cellStyle name="Calculation 2 4 3 2" xfId="2020"/>
    <cellStyle name="Calculation 2 4 3 2 2" xfId="3108"/>
    <cellStyle name="Calculation 2 4 3 2 2 2" xfId="5473"/>
    <cellStyle name="Calculation 2 4 3 2 2 2 2" xfId="9895"/>
    <cellStyle name="Calculation 2 4 3 2 2 2 2 2" xfId="18035"/>
    <cellStyle name="Calculation 2 4 3 2 2 2 2 2 2" xfId="34108"/>
    <cellStyle name="Calculation 2 4 3 2 2 2 2 3" xfId="26074"/>
    <cellStyle name="Calculation 2 4 3 2 2 2 3" xfId="13979"/>
    <cellStyle name="Calculation 2 4 3 2 2 2 3 2" xfId="30076"/>
    <cellStyle name="Calculation 2 4 3 2 2 2 4" xfId="21709"/>
    <cellStyle name="Calculation 2 4 3 2 2 2 5" xfId="34806"/>
    <cellStyle name="Calculation 2 4 3 2 2 2 6" xfId="37574"/>
    <cellStyle name="Calculation 2 4 3 2 2 3" xfId="7829"/>
    <cellStyle name="Calculation 2 4 3 2 2 3 2" xfId="15971"/>
    <cellStyle name="Calculation 2 4 3 2 2 3 2 2" xfId="32044"/>
    <cellStyle name="Calculation 2 4 3 2 2 3 3" xfId="24010"/>
    <cellStyle name="Calculation 2 4 3 2 2 4" xfId="11652"/>
    <cellStyle name="Calculation 2 4 3 2 2 4 2" xfId="27775"/>
    <cellStyle name="Calculation 2 4 3 2 2 5" xfId="19408"/>
    <cellStyle name="Calculation 2 4 3 2 2 6" xfId="34805"/>
    <cellStyle name="Calculation 2 4 3 2 2 7" xfId="37573"/>
    <cellStyle name="Calculation 2 4 3 2 3" xfId="3559"/>
    <cellStyle name="Calculation 2 4 3 2 3 2" xfId="5917"/>
    <cellStyle name="Calculation 2 4 3 2 3 2 2" xfId="14423"/>
    <cellStyle name="Calculation 2 4 3 2 3 2 2 2" xfId="30520"/>
    <cellStyle name="Calculation 2 4 3 2 3 2 3" xfId="22153"/>
    <cellStyle name="Calculation 2 4 3 2 3 2 4" xfId="34808"/>
    <cellStyle name="Calculation 2 4 3 2 3 2 5" xfId="37576"/>
    <cellStyle name="Calculation 2 4 3 2 3 3" xfId="8273"/>
    <cellStyle name="Calculation 2 4 3 2 3 3 2" xfId="16415"/>
    <cellStyle name="Calculation 2 4 3 2 3 3 2 2" xfId="32488"/>
    <cellStyle name="Calculation 2 4 3 2 3 3 3" xfId="24454"/>
    <cellStyle name="Calculation 2 4 3 2 3 4" xfId="12096"/>
    <cellStyle name="Calculation 2 4 3 2 3 4 2" xfId="28219"/>
    <cellStyle name="Calculation 2 4 3 2 3 5" xfId="19852"/>
    <cellStyle name="Calculation 2 4 3 2 3 6" xfId="34807"/>
    <cellStyle name="Calculation 2 4 3 2 3 7" xfId="37575"/>
    <cellStyle name="Calculation 2 4 3 2 4" xfId="4451"/>
    <cellStyle name="Calculation 2 4 3 2 4 2" xfId="9112"/>
    <cellStyle name="Calculation 2 4 3 2 4 2 2" xfId="17252"/>
    <cellStyle name="Calculation 2 4 3 2 4 2 2 2" xfId="33325"/>
    <cellStyle name="Calculation 2 4 3 2 4 2 3" xfId="25291"/>
    <cellStyle name="Calculation 2 4 3 2 4 3" xfId="12959"/>
    <cellStyle name="Calculation 2 4 3 2 4 3 2" xfId="29056"/>
    <cellStyle name="Calculation 2 4 3 2 4 4" xfId="20689"/>
    <cellStyle name="Calculation 2 4 3 2 4 5" xfId="34809"/>
    <cellStyle name="Calculation 2 4 3 2 4 6" xfId="37577"/>
    <cellStyle name="Calculation 2 4 3 2 5" xfId="6807"/>
    <cellStyle name="Calculation 2 4 3 2 5 2" xfId="15010"/>
    <cellStyle name="Calculation 2 4 3 2 5 2 2" xfId="31083"/>
    <cellStyle name="Calculation 2 4 3 2 5 3" xfId="22990"/>
    <cellStyle name="Calculation 2 4 3 2 6" xfId="10630"/>
    <cellStyle name="Calculation 2 4 3 2 6 2" xfId="26755"/>
    <cellStyle name="Calculation 2 4 3 2 7" xfId="18447"/>
    <cellStyle name="Calculation 2 4 3 2 8" xfId="34804"/>
    <cellStyle name="Calculation 2 4 3 2 9" xfId="37572"/>
    <cellStyle name="Calculation 2 4 3 3" xfId="2185"/>
    <cellStyle name="Calculation 2 4 3 3 2" xfId="3264"/>
    <cellStyle name="Calculation 2 4 3 3 2 2" xfId="5627"/>
    <cellStyle name="Calculation 2 4 3 3 2 2 2" xfId="10047"/>
    <cellStyle name="Calculation 2 4 3 3 2 2 2 2" xfId="18187"/>
    <cellStyle name="Calculation 2 4 3 3 2 2 2 2 2" xfId="34260"/>
    <cellStyle name="Calculation 2 4 3 3 2 2 2 3" xfId="26226"/>
    <cellStyle name="Calculation 2 4 3 3 2 2 3" xfId="14133"/>
    <cellStyle name="Calculation 2 4 3 3 2 2 3 2" xfId="30230"/>
    <cellStyle name="Calculation 2 4 3 3 2 2 4" xfId="21863"/>
    <cellStyle name="Calculation 2 4 3 3 2 2 5" xfId="34812"/>
    <cellStyle name="Calculation 2 4 3 3 2 2 6" xfId="37580"/>
    <cellStyle name="Calculation 2 4 3 3 2 3" xfId="7983"/>
    <cellStyle name="Calculation 2 4 3 3 2 3 2" xfId="16125"/>
    <cellStyle name="Calculation 2 4 3 3 2 3 2 2" xfId="32198"/>
    <cellStyle name="Calculation 2 4 3 3 2 3 3" xfId="24164"/>
    <cellStyle name="Calculation 2 4 3 3 2 4" xfId="11806"/>
    <cellStyle name="Calculation 2 4 3 3 2 4 2" xfId="27929"/>
    <cellStyle name="Calculation 2 4 3 3 2 5" xfId="19562"/>
    <cellStyle name="Calculation 2 4 3 3 2 6" xfId="34811"/>
    <cellStyle name="Calculation 2 4 3 3 2 7" xfId="37579"/>
    <cellStyle name="Calculation 2 4 3 3 3" xfId="3715"/>
    <cellStyle name="Calculation 2 4 3 3 3 2" xfId="6073"/>
    <cellStyle name="Calculation 2 4 3 3 3 2 2" xfId="14579"/>
    <cellStyle name="Calculation 2 4 3 3 3 2 2 2" xfId="30676"/>
    <cellStyle name="Calculation 2 4 3 3 3 2 3" xfId="22309"/>
    <cellStyle name="Calculation 2 4 3 3 3 2 4" xfId="34814"/>
    <cellStyle name="Calculation 2 4 3 3 3 2 5" xfId="37582"/>
    <cellStyle name="Calculation 2 4 3 3 3 3" xfId="8429"/>
    <cellStyle name="Calculation 2 4 3 3 3 3 2" xfId="16571"/>
    <cellStyle name="Calculation 2 4 3 3 3 3 2 2" xfId="32644"/>
    <cellStyle name="Calculation 2 4 3 3 3 3 3" xfId="24610"/>
    <cellStyle name="Calculation 2 4 3 3 3 4" xfId="12252"/>
    <cellStyle name="Calculation 2 4 3 3 3 4 2" xfId="28375"/>
    <cellStyle name="Calculation 2 4 3 3 3 5" xfId="20008"/>
    <cellStyle name="Calculation 2 4 3 3 3 6" xfId="34813"/>
    <cellStyle name="Calculation 2 4 3 3 3 7" xfId="37581"/>
    <cellStyle name="Calculation 2 4 3 3 4" xfId="4607"/>
    <cellStyle name="Calculation 2 4 3 3 4 2" xfId="9268"/>
    <cellStyle name="Calculation 2 4 3 3 4 2 2" xfId="17408"/>
    <cellStyle name="Calculation 2 4 3 3 4 2 2 2" xfId="33481"/>
    <cellStyle name="Calculation 2 4 3 3 4 2 3" xfId="25447"/>
    <cellStyle name="Calculation 2 4 3 3 4 3" xfId="13115"/>
    <cellStyle name="Calculation 2 4 3 3 4 3 2" xfId="29212"/>
    <cellStyle name="Calculation 2 4 3 3 4 4" xfId="20845"/>
    <cellStyle name="Calculation 2 4 3 3 4 5" xfId="34815"/>
    <cellStyle name="Calculation 2 4 3 3 4 6" xfId="37583"/>
    <cellStyle name="Calculation 2 4 3 3 5" xfId="6963"/>
    <cellStyle name="Calculation 2 4 3 3 5 2" xfId="15107"/>
    <cellStyle name="Calculation 2 4 3 3 5 2 2" xfId="31180"/>
    <cellStyle name="Calculation 2 4 3 3 5 3" xfId="23146"/>
    <cellStyle name="Calculation 2 4 3 3 6" xfId="10786"/>
    <cellStyle name="Calculation 2 4 3 3 6 2" xfId="26911"/>
    <cellStyle name="Calculation 2 4 3 3 7" xfId="18544"/>
    <cellStyle name="Calculation 2 4 3 3 8" xfId="34810"/>
    <cellStyle name="Calculation 2 4 3 3 9" xfId="37578"/>
    <cellStyle name="Calculation 2 4 3 4" xfId="2345"/>
    <cellStyle name="Calculation 2 4 3 4 2" xfId="3867"/>
    <cellStyle name="Calculation 2 4 3 4 2 2" xfId="6225"/>
    <cellStyle name="Calculation 2 4 3 4 2 2 2" xfId="14731"/>
    <cellStyle name="Calculation 2 4 3 4 2 2 2 2" xfId="30828"/>
    <cellStyle name="Calculation 2 4 3 4 2 2 3" xfId="22461"/>
    <cellStyle name="Calculation 2 4 3 4 2 2 4" xfId="34818"/>
    <cellStyle name="Calculation 2 4 3 4 2 2 5" xfId="37586"/>
    <cellStyle name="Calculation 2 4 3 4 2 3" xfId="8581"/>
    <cellStyle name="Calculation 2 4 3 4 2 3 2" xfId="16723"/>
    <cellStyle name="Calculation 2 4 3 4 2 3 2 2" xfId="32796"/>
    <cellStyle name="Calculation 2 4 3 4 2 3 3" xfId="24762"/>
    <cellStyle name="Calculation 2 4 3 4 2 4" xfId="12404"/>
    <cellStyle name="Calculation 2 4 3 4 2 4 2" xfId="28527"/>
    <cellStyle name="Calculation 2 4 3 4 2 5" xfId="20160"/>
    <cellStyle name="Calculation 2 4 3 4 2 6" xfId="34817"/>
    <cellStyle name="Calculation 2 4 3 4 2 7" xfId="37585"/>
    <cellStyle name="Calculation 2 4 3 4 3" xfId="4759"/>
    <cellStyle name="Calculation 2 4 3 4 3 2" xfId="9420"/>
    <cellStyle name="Calculation 2 4 3 4 3 2 2" xfId="17560"/>
    <cellStyle name="Calculation 2 4 3 4 3 2 2 2" xfId="33633"/>
    <cellStyle name="Calculation 2 4 3 4 3 2 3" xfId="25599"/>
    <cellStyle name="Calculation 2 4 3 4 3 3" xfId="13267"/>
    <cellStyle name="Calculation 2 4 3 4 3 3 2" xfId="29364"/>
    <cellStyle name="Calculation 2 4 3 4 3 4" xfId="20997"/>
    <cellStyle name="Calculation 2 4 3 4 3 5" xfId="34819"/>
    <cellStyle name="Calculation 2 4 3 4 3 6" xfId="37587"/>
    <cellStyle name="Calculation 2 4 3 4 4" xfId="7115"/>
    <cellStyle name="Calculation 2 4 3 4 4 2" xfId="15259"/>
    <cellStyle name="Calculation 2 4 3 4 4 2 2" xfId="31332"/>
    <cellStyle name="Calculation 2 4 3 4 4 3" xfId="23298"/>
    <cellStyle name="Calculation 2 4 3 4 5" xfId="10938"/>
    <cellStyle name="Calculation 2 4 3 4 5 2" xfId="27063"/>
    <cellStyle name="Calculation 2 4 3 4 6" xfId="18696"/>
    <cellStyle name="Calculation 2 4 3 4 7" xfId="34816"/>
    <cellStyle name="Calculation 2 4 3 4 8" xfId="37584"/>
    <cellStyle name="Calculation 2 4 3 5" xfId="2830"/>
    <cellStyle name="Calculation 2 4 3 5 2" xfId="5200"/>
    <cellStyle name="Calculation 2 4 3 5 2 2" xfId="9630"/>
    <cellStyle name="Calculation 2 4 3 5 2 2 2" xfId="17770"/>
    <cellStyle name="Calculation 2 4 3 5 2 2 2 2" xfId="33843"/>
    <cellStyle name="Calculation 2 4 3 5 2 2 3" xfId="25809"/>
    <cellStyle name="Calculation 2 4 3 5 2 3" xfId="13706"/>
    <cellStyle name="Calculation 2 4 3 5 2 3 2" xfId="29803"/>
    <cellStyle name="Calculation 2 4 3 5 2 4" xfId="21436"/>
    <cellStyle name="Calculation 2 4 3 5 2 5" xfId="34821"/>
    <cellStyle name="Calculation 2 4 3 5 2 6" xfId="37589"/>
    <cellStyle name="Calculation 2 4 3 5 3" xfId="7556"/>
    <cellStyle name="Calculation 2 4 3 5 3 2" xfId="15698"/>
    <cellStyle name="Calculation 2 4 3 5 3 2 2" xfId="31771"/>
    <cellStyle name="Calculation 2 4 3 5 3 3" xfId="23737"/>
    <cellStyle name="Calculation 2 4 3 5 4" xfId="11379"/>
    <cellStyle name="Calculation 2 4 3 5 4 2" xfId="27502"/>
    <cellStyle name="Calculation 2 4 3 5 5" xfId="19135"/>
    <cellStyle name="Calculation 2 4 3 5 6" xfId="34820"/>
    <cellStyle name="Calculation 2 4 3 5 7" xfId="37588"/>
    <cellStyle name="Calculation 2 4 3 6" xfId="2535"/>
    <cellStyle name="Calculation 2 4 3 6 2" xfId="4940"/>
    <cellStyle name="Calculation 2 4 3 6 2 2" xfId="13446"/>
    <cellStyle name="Calculation 2 4 3 6 2 2 2" xfId="29543"/>
    <cellStyle name="Calculation 2 4 3 6 2 3" xfId="21176"/>
    <cellStyle name="Calculation 2 4 3 6 2 4" xfId="34823"/>
    <cellStyle name="Calculation 2 4 3 6 2 5" xfId="37591"/>
    <cellStyle name="Calculation 2 4 3 6 3" xfId="7296"/>
    <cellStyle name="Calculation 2 4 3 6 3 2" xfId="15438"/>
    <cellStyle name="Calculation 2 4 3 6 3 2 2" xfId="31511"/>
    <cellStyle name="Calculation 2 4 3 6 3 3" xfId="23477"/>
    <cellStyle name="Calculation 2 4 3 6 4" xfId="11119"/>
    <cellStyle name="Calculation 2 4 3 6 4 2" xfId="27242"/>
    <cellStyle name="Calculation 2 4 3 6 5" xfId="18875"/>
    <cellStyle name="Calculation 2 4 3 6 6" xfId="34822"/>
    <cellStyle name="Calculation 2 4 3 6 7" xfId="37590"/>
    <cellStyle name="Calculation 2 4 3 7" xfId="4132"/>
    <cellStyle name="Calculation 2 4 3 7 2" xfId="8793"/>
    <cellStyle name="Calculation 2 4 3 7 2 2" xfId="16933"/>
    <cellStyle name="Calculation 2 4 3 7 2 2 2" xfId="33006"/>
    <cellStyle name="Calculation 2 4 3 7 2 3" xfId="24972"/>
    <cellStyle name="Calculation 2 4 3 7 3" xfId="12640"/>
    <cellStyle name="Calculation 2 4 3 7 3 2" xfId="28737"/>
    <cellStyle name="Calculation 2 4 3 7 4" xfId="20370"/>
    <cellStyle name="Calculation 2 4 3 7 5" xfId="34824"/>
    <cellStyle name="Calculation 2 4 3 7 6" xfId="37592"/>
    <cellStyle name="Calculation 2 4 3 8" xfId="6488"/>
    <cellStyle name="Calculation 2 4 3 8 2" xfId="22671"/>
    <cellStyle name="Calculation 2 4 3 9" xfId="10311"/>
    <cellStyle name="Calculation 2 4 3 9 2" xfId="26436"/>
    <cellStyle name="Calculation 2 4 4" xfId="1780"/>
    <cellStyle name="Calculation 2 4 4 2" xfId="2948"/>
    <cellStyle name="Calculation 2 4 4 2 2" xfId="5315"/>
    <cellStyle name="Calculation 2 4 4 2 2 2" xfId="9741"/>
    <cellStyle name="Calculation 2 4 4 2 2 2 2" xfId="17881"/>
    <cellStyle name="Calculation 2 4 4 2 2 2 2 2" xfId="33954"/>
    <cellStyle name="Calculation 2 4 4 2 2 2 3" xfId="25920"/>
    <cellStyle name="Calculation 2 4 4 2 2 3" xfId="13821"/>
    <cellStyle name="Calculation 2 4 4 2 2 3 2" xfId="29918"/>
    <cellStyle name="Calculation 2 4 4 2 2 4" xfId="21551"/>
    <cellStyle name="Calculation 2 4 4 2 2 5" xfId="34827"/>
    <cellStyle name="Calculation 2 4 4 2 2 6" xfId="37595"/>
    <cellStyle name="Calculation 2 4 4 2 3" xfId="7671"/>
    <cellStyle name="Calculation 2 4 4 2 3 2" xfId="15813"/>
    <cellStyle name="Calculation 2 4 4 2 3 2 2" xfId="31886"/>
    <cellStyle name="Calculation 2 4 4 2 3 3" xfId="23852"/>
    <cellStyle name="Calculation 2 4 4 2 4" xfId="11494"/>
    <cellStyle name="Calculation 2 4 4 2 4 2" xfId="27617"/>
    <cellStyle name="Calculation 2 4 4 2 5" xfId="19250"/>
    <cellStyle name="Calculation 2 4 4 2 6" xfId="34826"/>
    <cellStyle name="Calculation 2 4 4 2 7" xfId="37594"/>
    <cellStyle name="Calculation 2 4 4 3" xfId="3364"/>
    <cellStyle name="Calculation 2 4 4 3 2" xfId="5722"/>
    <cellStyle name="Calculation 2 4 4 3 2 2" xfId="14228"/>
    <cellStyle name="Calculation 2 4 4 3 2 2 2" xfId="30325"/>
    <cellStyle name="Calculation 2 4 4 3 2 3" xfId="21958"/>
    <cellStyle name="Calculation 2 4 4 3 2 4" xfId="34829"/>
    <cellStyle name="Calculation 2 4 4 3 2 5" xfId="37597"/>
    <cellStyle name="Calculation 2 4 4 3 3" xfId="8078"/>
    <cellStyle name="Calculation 2 4 4 3 3 2" xfId="16220"/>
    <cellStyle name="Calculation 2 4 4 3 3 2 2" xfId="32293"/>
    <cellStyle name="Calculation 2 4 4 3 3 3" xfId="24259"/>
    <cellStyle name="Calculation 2 4 4 3 4" xfId="11901"/>
    <cellStyle name="Calculation 2 4 4 3 4 2" xfId="28024"/>
    <cellStyle name="Calculation 2 4 4 3 5" xfId="19657"/>
    <cellStyle name="Calculation 2 4 4 3 6" xfId="34828"/>
    <cellStyle name="Calculation 2 4 4 3 7" xfId="37596"/>
    <cellStyle name="Calculation 2 4 4 4" xfId="4256"/>
    <cellStyle name="Calculation 2 4 4 4 2" xfId="8917"/>
    <cellStyle name="Calculation 2 4 4 4 2 2" xfId="17057"/>
    <cellStyle name="Calculation 2 4 4 4 2 2 2" xfId="33130"/>
    <cellStyle name="Calculation 2 4 4 4 2 3" xfId="25096"/>
    <cellStyle name="Calculation 2 4 4 4 3" xfId="12764"/>
    <cellStyle name="Calculation 2 4 4 4 3 2" xfId="28861"/>
    <cellStyle name="Calculation 2 4 4 4 4" xfId="20494"/>
    <cellStyle name="Calculation 2 4 4 4 5" xfId="34830"/>
    <cellStyle name="Calculation 2 4 4 4 6" xfId="37598"/>
    <cellStyle name="Calculation 2 4 4 5" xfId="6612"/>
    <cellStyle name="Calculation 2 4 4 5 2" xfId="14876"/>
    <cellStyle name="Calculation 2 4 4 5 2 2" xfId="30949"/>
    <cellStyle name="Calculation 2 4 4 5 3" xfId="22795"/>
    <cellStyle name="Calculation 2 4 4 6" xfId="10435"/>
    <cellStyle name="Calculation 2 4 4 6 2" xfId="26560"/>
    <cellStyle name="Calculation 2 4 4 7" xfId="18313"/>
    <cellStyle name="Calculation 2 4 4 8" xfId="34825"/>
    <cellStyle name="Calculation 2 4 4 9" xfId="37593"/>
    <cellStyle name="Calculation 2 4 5" xfId="1836"/>
    <cellStyle name="Calculation 2 4 5 2" xfId="2970"/>
    <cellStyle name="Calculation 2 4 5 2 2" xfId="5337"/>
    <cellStyle name="Calculation 2 4 5 2 2 2" xfId="9761"/>
    <cellStyle name="Calculation 2 4 5 2 2 2 2" xfId="17901"/>
    <cellStyle name="Calculation 2 4 5 2 2 2 2 2" xfId="33974"/>
    <cellStyle name="Calculation 2 4 5 2 2 2 3" xfId="25940"/>
    <cellStyle name="Calculation 2 4 5 2 2 3" xfId="13843"/>
    <cellStyle name="Calculation 2 4 5 2 2 3 2" xfId="29940"/>
    <cellStyle name="Calculation 2 4 5 2 2 4" xfId="21573"/>
    <cellStyle name="Calculation 2 4 5 2 2 5" xfId="34833"/>
    <cellStyle name="Calculation 2 4 5 2 2 6" xfId="37601"/>
    <cellStyle name="Calculation 2 4 5 2 3" xfId="7693"/>
    <cellStyle name="Calculation 2 4 5 2 3 2" xfId="15835"/>
    <cellStyle name="Calculation 2 4 5 2 3 2 2" xfId="31908"/>
    <cellStyle name="Calculation 2 4 5 2 3 3" xfId="23874"/>
    <cellStyle name="Calculation 2 4 5 2 4" xfId="11516"/>
    <cellStyle name="Calculation 2 4 5 2 4 2" xfId="27639"/>
    <cellStyle name="Calculation 2 4 5 2 5" xfId="19272"/>
    <cellStyle name="Calculation 2 4 5 2 6" xfId="34832"/>
    <cellStyle name="Calculation 2 4 5 2 7" xfId="37600"/>
    <cellStyle name="Calculation 2 4 5 3" xfId="3399"/>
    <cellStyle name="Calculation 2 4 5 3 2" xfId="5757"/>
    <cellStyle name="Calculation 2 4 5 3 2 2" xfId="14263"/>
    <cellStyle name="Calculation 2 4 5 3 2 2 2" xfId="30360"/>
    <cellStyle name="Calculation 2 4 5 3 2 3" xfId="21993"/>
    <cellStyle name="Calculation 2 4 5 3 2 4" xfId="34835"/>
    <cellStyle name="Calculation 2 4 5 3 2 5" xfId="37603"/>
    <cellStyle name="Calculation 2 4 5 3 3" xfId="8113"/>
    <cellStyle name="Calculation 2 4 5 3 3 2" xfId="16255"/>
    <cellStyle name="Calculation 2 4 5 3 3 2 2" xfId="32328"/>
    <cellStyle name="Calculation 2 4 5 3 3 3" xfId="24294"/>
    <cellStyle name="Calculation 2 4 5 3 4" xfId="11936"/>
    <cellStyle name="Calculation 2 4 5 3 4 2" xfId="28059"/>
    <cellStyle name="Calculation 2 4 5 3 5" xfId="19692"/>
    <cellStyle name="Calculation 2 4 5 3 6" xfId="34834"/>
    <cellStyle name="Calculation 2 4 5 3 7" xfId="37602"/>
    <cellStyle name="Calculation 2 4 5 4" xfId="4291"/>
    <cellStyle name="Calculation 2 4 5 4 2" xfId="8952"/>
    <cellStyle name="Calculation 2 4 5 4 2 2" xfId="17092"/>
    <cellStyle name="Calculation 2 4 5 4 2 2 2" xfId="33165"/>
    <cellStyle name="Calculation 2 4 5 4 2 3" xfId="25131"/>
    <cellStyle name="Calculation 2 4 5 4 3" xfId="12799"/>
    <cellStyle name="Calculation 2 4 5 4 3 2" xfId="28896"/>
    <cellStyle name="Calculation 2 4 5 4 4" xfId="20529"/>
    <cellStyle name="Calculation 2 4 5 4 5" xfId="34836"/>
    <cellStyle name="Calculation 2 4 5 4 6" xfId="37604"/>
    <cellStyle name="Calculation 2 4 5 5" xfId="6647"/>
    <cellStyle name="Calculation 2 4 5 5 2" xfId="14911"/>
    <cellStyle name="Calculation 2 4 5 5 2 2" xfId="30984"/>
    <cellStyle name="Calculation 2 4 5 5 3" xfId="22830"/>
    <cellStyle name="Calculation 2 4 5 6" xfId="10470"/>
    <cellStyle name="Calculation 2 4 5 6 2" xfId="26595"/>
    <cellStyle name="Calculation 2 4 5 7" xfId="18348"/>
    <cellStyle name="Calculation 2 4 5 8" xfId="34831"/>
    <cellStyle name="Calculation 2 4 5 9" xfId="37599"/>
    <cellStyle name="Calculation 2 4 6" xfId="1810"/>
    <cellStyle name="Calculation 2 4 6 2" xfId="3384"/>
    <cellStyle name="Calculation 2 4 6 2 2" xfId="5742"/>
    <cellStyle name="Calculation 2 4 6 2 2 2" xfId="14248"/>
    <cellStyle name="Calculation 2 4 6 2 2 2 2" xfId="30345"/>
    <cellStyle name="Calculation 2 4 6 2 2 3" xfId="21978"/>
    <cellStyle name="Calculation 2 4 6 2 2 4" xfId="34839"/>
    <cellStyle name="Calculation 2 4 6 2 2 5" xfId="37607"/>
    <cellStyle name="Calculation 2 4 6 2 3" xfId="8098"/>
    <cellStyle name="Calculation 2 4 6 2 3 2" xfId="16240"/>
    <cellStyle name="Calculation 2 4 6 2 3 2 2" xfId="32313"/>
    <cellStyle name="Calculation 2 4 6 2 3 3" xfId="24279"/>
    <cellStyle name="Calculation 2 4 6 2 4" xfId="11921"/>
    <cellStyle name="Calculation 2 4 6 2 4 2" xfId="28044"/>
    <cellStyle name="Calculation 2 4 6 2 5" xfId="19677"/>
    <cellStyle name="Calculation 2 4 6 2 6" xfId="34838"/>
    <cellStyle name="Calculation 2 4 6 2 7" xfId="37606"/>
    <cellStyle name="Calculation 2 4 6 3" xfId="4276"/>
    <cellStyle name="Calculation 2 4 6 3 2" xfId="8937"/>
    <cellStyle name="Calculation 2 4 6 3 2 2" xfId="17077"/>
    <cellStyle name="Calculation 2 4 6 3 2 2 2" xfId="33150"/>
    <cellStyle name="Calculation 2 4 6 3 2 3" xfId="25116"/>
    <cellStyle name="Calculation 2 4 6 3 3" xfId="12784"/>
    <cellStyle name="Calculation 2 4 6 3 3 2" xfId="28881"/>
    <cellStyle name="Calculation 2 4 6 3 4" xfId="20514"/>
    <cellStyle name="Calculation 2 4 6 3 5" xfId="34840"/>
    <cellStyle name="Calculation 2 4 6 3 6" xfId="37608"/>
    <cellStyle name="Calculation 2 4 6 4" xfId="6632"/>
    <cellStyle name="Calculation 2 4 6 4 2" xfId="14896"/>
    <cellStyle name="Calculation 2 4 6 4 2 2" xfId="30969"/>
    <cellStyle name="Calculation 2 4 6 4 3" xfId="22815"/>
    <cellStyle name="Calculation 2 4 6 5" xfId="10455"/>
    <cellStyle name="Calculation 2 4 6 5 2" xfId="26580"/>
    <cellStyle name="Calculation 2 4 6 6" xfId="18333"/>
    <cellStyle name="Calculation 2 4 6 7" xfId="34837"/>
    <cellStyle name="Calculation 2 4 6 8" xfId="37605"/>
    <cellStyle name="Calculation 2 4 7" xfId="2593"/>
    <cellStyle name="Calculation 2 4 7 2" xfId="4993"/>
    <cellStyle name="Calculation 2 4 7 2 2" xfId="9511"/>
    <cellStyle name="Calculation 2 4 7 2 2 2" xfId="17651"/>
    <cellStyle name="Calculation 2 4 7 2 2 2 2" xfId="33724"/>
    <cellStyle name="Calculation 2 4 7 2 2 3" xfId="25690"/>
    <cellStyle name="Calculation 2 4 7 2 3" xfId="13499"/>
    <cellStyle name="Calculation 2 4 7 2 3 2" xfId="29596"/>
    <cellStyle name="Calculation 2 4 7 2 4" xfId="21229"/>
    <cellStyle name="Calculation 2 4 7 2 5" xfId="34842"/>
    <cellStyle name="Calculation 2 4 7 2 6" xfId="37610"/>
    <cellStyle name="Calculation 2 4 7 3" xfId="7349"/>
    <cellStyle name="Calculation 2 4 7 3 2" xfId="15491"/>
    <cellStyle name="Calculation 2 4 7 3 2 2" xfId="31564"/>
    <cellStyle name="Calculation 2 4 7 3 3" xfId="23530"/>
    <cellStyle name="Calculation 2 4 7 4" xfId="11172"/>
    <cellStyle name="Calculation 2 4 7 4 2" xfId="27295"/>
    <cellStyle name="Calculation 2 4 7 5" xfId="18928"/>
    <cellStyle name="Calculation 2 4 7 6" xfId="34841"/>
    <cellStyle name="Calculation 2 4 7 7" xfId="37609"/>
    <cellStyle name="Calculation 2 4 8" xfId="2450"/>
    <cellStyle name="Calculation 2 4 8 2" xfId="4859"/>
    <cellStyle name="Calculation 2 4 8 2 2" xfId="13365"/>
    <cellStyle name="Calculation 2 4 8 2 2 2" xfId="29462"/>
    <cellStyle name="Calculation 2 4 8 2 3" xfId="21095"/>
    <cellStyle name="Calculation 2 4 8 2 4" xfId="34844"/>
    <cellStyle name="Calculation 2 4 8 2 5" xfId="37612"/>
    <cellStyle name="Calculation 2 4 8 3" xfId="7215"/>
    <cellStyle name="Calculation 2 4 8 3 2" xfId="15357"/>
    <cellStyle name="Calculation 2 4 8 3 2 2" xfId="31430"/>
    <cellStyle name="Calculation 2 4 8 3 3" xfId="23396"/>
    <cellStyle name="Calculation 2 4 8 4" xfId="11038"/>
    <cellStyle name="Calculation 2 4 8 4 2" xfId="27161"/>
    <cellStyle name="Calculation 2 4 8 5" xfId="18794"/>
    <cellStyle name="Calculation 2 4 8 6" xfId="34843"/>
    <cellStyle name="Calculation 2 4 8 7" xfId="37611"/>
    <cellStyle name="Calculation 2 4 9" xfId="3972"/>
    <cellStyle name="Calculation 2 4 9 2" xfId="8674"/>
    <cellStyle name="Calculation 2 4 9 2 2" xfId="16814"/>
    <cellStyle name="Calculation 2 4 9 2 2 2" xfId="32887"/>
    <cellStyle name="Calculation 2 4 9 2 3" xfId="24853"/>
    <cellStyle name="Calculation 2 4 9 3" xfId="12499"/>
    <cellStyle name="Calculation 2 4 9 3 2" xfId="28618"/>
    <cellStyle name="Calculation 2 4 9 4" xfId="20251"/>
    <cellStyle name="Calculation 2 4 9 5" xfId="34845"/>
    <cellStyle name="Calculation 2 4 9 6" xfId="37613"/>
    <cellStyle name="Calculation 2 5" xfId="374"/>
    <cellStyle name="Calculation 2 5 10" xfId="6329"/>
    <cellStyle name="Calculation 2 5 10 2" xfId="22553"/>
    <cellStyle name="Calculation 2 5 11" xfId="10152"/>
    <cellStyle name="Calculation 2 5 11 2" xfId="26318"/>
    <cellStyle name="Calculation 2 5 12" xfId="34846"/>
    <cellStyle name="Calculation 2 5 13" xfId="37614"/>
    <cellStyle name="Calculation 2 5 2" xfId="1572"/>
    <cellStyle name="Calculation 2 5 2 10" xfId="34847"/>
    <cellStyle name="Calculation 2 5 2 11" xfId="37615"/>
    <cellStyle name="Calculation 2 5 2 2" xfId="1999"/>
    <cellStyle name="Calculation 2 5 2 2 2" xfId="3087"/>
    <cellStyle name="Calculation 2 5 2 2 2 2" xfId="5452"/>
    <cellStyle name="Calculation 2 5 2 2 2 2 2" xfId="9874"/>
    <cellStyle name="Calculation 2 5 2 2 2 2 2 2" xfId="18014"/>
    <cellStyle name="Calculation 2 5 2 2 2 2 2 2 2" xfId="34087"/>
    <cellStyle name="Calculation 2 5 2 2 2 2 2 3" xfId="26053"/>
    <cellStyle name="Calculation 2 5 2 2 2 2 3" xfId="13958"/>
    <cellStyle name="Calculation 2 5 2 2 2 2 3 2" xfId="30055"/>
    <cellStyle name="Calculation 2 5 2 2 2 2 4" xfId="21688"/>
    <cellStyle name="Calculation 2 5 2 2 2 2 5" xfId="34850"/>
    <cellStyle name="Calculation 2 5 2 2 2 2 6" xfId="37618"/>
    <cellStyle name="Calculation 2 5 2 2 2 3" xfId="7808"/>
    <cellStyle name="Calculation 2 5 2 2 2 3 2" xfId="15950"/>
    <cellStyle name="Calculation 2 5 2 2 2 3 2 2" xfId="32023"/>
    <cellStyle name="Calculation 2 5 2 2 2 3 3" xfId="23989"/>
    <cellStyle name="Calculation 2 5 2 2 2 4" xfId="11631"/>
    <cellStyle name="Calculation 2 5 2 2 2 4 2" xfId="27754"/>
    <cellStyle name="Calculation 2 5 2 2 2 5" xfId="19387"/>
    <cellStyle name="Calculation 2 5 2 2 2 6" xfId="34849"/>
    <cellStyle name="Calculation 2 5 2 2 2 7" xfId="37617"/>
    <cellStyle name="Calculation 2 5 2 2 3" xfId="3538"/>
    <cellStyle name="Calculation 2 5 2 2 3 2" xfId="5896"/>
    <cellStyle name="Calculation 2 5 2 2 3 2 2" xfId="14402"/>
    <cellStyle name="Calculation 2 5 2 2 3 2 2 2" xfId="30499"/>
    <cellStyle name="Calculation 2 5 2 2 3 2 3" xfId="22132"/>
    <cellStyle name="Calculation 2 5 2 2 3 2 4" xfId="34852"/>
    <cellStyle name="Calculation 2 5 2 2 3 2 5" xfId="37620"/>
    <cellStyle name="Calculation 2 5 2 2 3 3" xfId="8252"/>
    <cellStyle name="Calculation 2 5 2 2 3 3 2" xfId="16394"/>
    <cellStyle name="Calculation 2 5 2 2 3 3 2 2" xfId="32467"/>
    <cellStyle name="Calculation 2 5 2 2 3 3 3" xfId="24433"/>
    <cellStyle name="Calculation 2 5 2 2 3 4" xfId="12075"/>
    <cellStyle name="Calculation 2 5 2 2 3 4 2" xfId="28198"/>
    <cellStyle name="Calculation 2 5 2 2 3 5" xfId="19831"/>
    <cellStyle name="Calculation 2 5 2 2 3 6" xfId="34851"/>
    <cellStyle name="Calculation 2 5 2 2 3 7" xfId="37619"/>
    <cellStyle name="Calculation 2 5 2 2 4" xfId="4430"/>
    <cellStyle name="Calculation 2 5 2 2 4 2" xfId="9091"/>
    <cellStyle name="Calculation 2 5 2 2 4 2 2" xfId="17231"/>
    <cellStyle name="Calculation 2 5 2 2 4 2 2 2" xfId="33304"/>
    <cellStyle name="Calculation 2 5 2 2 4 2 3" xfId="25270"/>
    <cellStyle name="Calculation 2 5 2 2 4 3" xfId="12938"/>
    <cellStyle name="Calculation 2 5 2 2 4 3 2" xfId="29035"/>
    <cellStyle name="Calculation 2 5 2 2 4 4" xfId="20668"/>
    <cellStyle name="Calculation 2 5 2 2 4 5" xfId="34853"/>
    <cellStyle name="Calculation 2 5 2 2 4 6" xfId="37621"/>
    <cellStyle name="Calculation 2 5 2 2 5" xfId="6786"/>
    <cellStyle name="Calculation 2 5 2 2 5 2" xfId="14989"/>
    <cellStyle name="Calculation 2 5 2 2 5 2 2" xfId="31062"/>
    <cellStyle name="Calculation 2 5 2 2 5 3" xfId="22969"/>
    <cellStyle name="Calculation 2 5 2 2 6" xfId="10609"/>
    <cellStyle name="Calculation 2 5 2 2 6 2" xfId="26734"/>
    <cellStyle name="Calculation 2 5 2 2 7" xfId="18426"/>
    <cellStyle name="Calculation 2 5 2 2 8" xfId="34848"/>
    <cellStyle name="Calculation 2 5 2 2 9" xfId="37616"/>
    <cellStyle name="Calculation 2 5 2 3" xfId="2164"/>
    <cellStyle name="Calculation 2 5 2 3 2" xfId="3243"/>
    <cellStyle name="Calculation 2 5 2 3 2 2" xfId="5606"/>
    <cellStyle name="Calculation 2 5 2 3 2 2 2" xfId="10026"/>
    <cellStyle name="Calculation 2 5 2 3 2 2 2 2" xfId="18166"/>
    <cellStyle name="Calculation 2 5 2 3 2 2 2 2 2" xfId="34239"/>
    <cellStyle name="Calculation 2 5 2 3 2 2 2 3" xfId="26205"/>
    <cellStyle name="Calculation 2 5 2 3 2 2 3" xfId="14112"/>
    <cellStyle name="Calculation 2 5 2 3 2 2 3 2" xfId="30209"/>
    <cellStyle name="Calculation 2 5 2 3 2 2 4" xfId="21842"/>
    <cellStyle name="Calculation 2 5 2 3 2 2 5" xfId="34856"/>
    <cellStyle name="Calculation 2 5 2 3 2 2 6" xfId="37624"/>
    <cellStyle name="Calculation 2 5 2 3 2 3" xfId="7962"/>
    <cellStyle name="Calculation 2 5 2 3 2 3 2" xfId="16104"/>
    <cellStyle name="Calculation 2 5 2 3 2 3 2 2" xfId="32177"/>
    <cellStyle name="Calculation 2 5 2 3 2 3 3" xfId="24143"/>
    <cellStyle name="Calculation 2 5 2 3 2 4" xfId="11785"/>
    <cellStyle name="Calculation 2 5 2 3 2 4 2" xfId="27908"/>
    <cellStyle name="Calculation 2 5 2 3 2 5" xfId="19541"/>
    <cellStyle name="Calculation 2 5 2 3 2 6" xfId="34855"/>
    <cellStyle name="Calculation 2 5 2 3 2 7" xfId="37623"/>
    <cellStyle name="Calculation 2 5 2 3 3" xfId="3694"/>
    <cellStyle name="Calculation 2 5 2 3 3 2" xfId="6052"/>
    <cellStyle name="Calculation 2 5 2 3 3 2 2" xfId="14558"/>
    <cellStyle name="Calculation 2 5 2 3 3 2 2 2" xfId="30655"/>
    <cellStyle name="Calculation 2 5 2 3 3 2 3" xfId="22288"/>
    <cellStyle name="Calculation 2 5 2 3 3 2 4" xfId="34858"/>
    <cellStyle name="Calculation 2 5 2 3 3 2 5" xfId="37626"/>
    <cellStyle name="Calculation 2 5 2 3 3 3" xfId="8408"/>
    <cellStyle name="Calculation 2 5 2 3 3 3 2" xfId="16550"/>
    <cellStyle name="Calculation 2 5 2 3 3 3 2 2" xfId="32623"/>
    <cellStyle name="Calculation 2 5 2 3 3 3 3" xfId="24589"/>
    <cellStyle name="Calculation 2 5 2 3 3 4" xfId="12231"/>
    <cellStyle name="Calculation 2 5 2 3 3 4 2" xfId="28354"/>
    <cellStyle name="Calculation 2 5 2 3 3 5" xfId="19987"/>
    <cellStyle name="Calculation 2 5 2 3 3 6" xfId="34857"/>
    <cellStyle name="Calculation 2 5 2 3 3 7" xfId="37625"/>
    <cellStyle name="Calculation 2 5 2 3 4" xfId="4586"/>
    <cellStyle name="Calculation 2 5 2 3 4 2" xfId="9247"/>
    <cellStyle name="Calculation 2 5 2 3 4 2 2" xfId="17387"/>
    <cellStyle name="Calculation 2 5 2 3 4 2 2 2" xfId="33460"/>
    <cellStyle name="Calculation 2 5 2 3 4 2 3" xfId="25426"/>
    <cellStyle name="Calculation 2 5 2 3 4 3" xfId="13094"/>
    <cellStyle name="Calculation 2 5 2 3 4 3 2" xfId="29191"/>
    <cellStyle name="Calculation 2 5 2 3 4 4" xfId="20824"/>
    <cellStyle name="Calculation 2 5 2 3 4 5" xfId="34859"/>
    <cellStyle name="Calculation 2 5 2 3 4 6" xfId="37627"/>
    <cellStyle name="Calculation 2 5 2 3 5" xfId="6942"/>
    <cellStyle name="Calculation 2 5 2 3 5 2" xfId="15086"/>
    <cellStyle name="Calculation 2 5 2 3 5 2 2" xfId="31159"/>
    <cellStyle name="Calculation 2 5 2 3 5 3" xfId="23125"/>
    <cellStyle name="Calculation 2 5 2 3 6" xfId="10765"/>
    <cellStyle name="Calculation 2 5 2 3 6 2" xfId="26890"/>
    <cellStyle name="Calculation 2 5 2 3 7" xfId="18523"/>
    <cellStyle name="Calculation 2 5 2 3 8" xfId="34854"/>
    <cellStyle name="Calculation 2 5 2 3 9" xfId="37622"/>
    <cellStyle name="Calculation 2 5 2 4" xfId="2324"/>
    <cellStyle name="Calculation 2 5 2 4 2" xfId="3846"/>
    <cellStyle name="Calculation 2 5 2 4 2 2" xfId="6204"/>
    <cellStyle name="Calculation 2 5 2 4 2 2 2" xfId="14710"/>
    <cellStyle name="Calculation 2 5 2 4 2 2 2 2" xfId="30807"/>
    <cellStyle name="Calculation 2 5 2 4 2 2 3" xfId="22440"/>
    <cellStyle name="Calculation 2 5 2 4 2 2 4" xfId="34862"/>
    <cellStyle name="Calculation 2 5 2 4 2 2 5" xfId="37630"/>
    <cellStyle name="Calculation 2 5 2 4 2 3" xfId="8560"/>
    <cellStyle name="Calculation 2 5 2 4 2 3 2" xfId="16702"/>
    <cellStyle name="Calculation 2 5 2 4 2 3 2 2" xfId="32775"/>
    <cellStyle name="Calculation 2 5 2 4 2 3 3" xfId="24741"/>
    <cellStyle name="Calculation 2 5 2 4 2 4" xfId="12383"/>
    <cellStyle name="Calculation 2 5 2 4 2 4 2" xfId="28506"/>
    <cellStyle name="Calculation 2 5 2 4 2 5" xfId="20139"/>
    <cellStyle name="Calculation 2 5 2 4 2 6" xfId="34861"/>
    <cellStyle name="Calculation 2 5 2 4 2 7" xfId="37629"/>
    <cellStyle name="Calculation 2 5 2 4 3" xfId="4738"/>
    <cellStyle name="Calculation 2 5 2 4 3 2" xfId="9399"/>
    <cellStyle name="Calculation 2 5 2 4 3 2 2" xfId="17539"/>
    <cellStyle name="Calculation 2 5 2 4 3 2 2 2" xfId="33612"/>
    <cellStyle name="Calculation 2 5 2 4 3 2 3" xfId="25578"/>
    <cellStyle name="Calculation 2 5 2 4 3 3" xfId="13246"/>
    <cellStyle name="Calculation 2 5 2 4 3 3 2" xfId="29343"/>
    <cellStyle name="Calculation 2 5 2 4 3 4" xfId="20976"/>
    <cellStyle name="Calculation 2 5 2 4 3 5" xfId="34863"/>
    <cellStyle name="Calculation 2 5 2 4 3 6" xfId="37631"/>
    <cellStyle name="Calculation 2 5 2 4 4" xfId="7094"/>
    <cellStyle name="Calculation 2 5 2 4 4 2" xfId="15238"/>
    <cellStyle name="Calculation 2 5 2 4 4 2 2" xfId="31311"/>
    <cellStyle name="Calculation 2 5 2 4 4 3" xfId="23277"/>
    <cellStyle name="Calculation 2 5 2 4 5" xfId="10917"/>
    <cellStyle name="Calculation 2 5 2 4 5 2" xfId="27042"/>
    <cellStyle name="Calculation 2 5 2 4 6" xfId="18675"/>
    <cellStyle name="Calculation 2 5 2 4 7" xfId="34860"/>
    <cellStyle name="Calculation 2 5 2 4 8" xfId="37628"/>
    <cellStyle name="Calculation 2 5 2 5" xfId="2807"/>
    <cellStyle name="Calculation 2 5 2 5 2" xfId="5177"/>
    <cellStyle name="Calculation 2 5 2 5 2 2" xfId="9609"/>
    <cellStyle name="Calculation 2 5 2 5 2 2 2" xfId="17749"/>
    <cellStyle name="Calculation 2 5 2 5 2 2 2 2" xfId="33822"/>
    <cellStyle name="Calculation 2 5 2 5 2 2 3" xfId="25788"/>
    <cellStyle name="Calculation 2 5 2 5 2 3" xfId="13683"/>
    <cellStyle name="Calculation 2 5 2 5 2 3 2" xfId="29780"/>
    <cellStyle name="Calculation 2 5 2 5 2 4" xfId="21413"/>
    <cellStyle name="Calculation 2 5 2 5 2 5" xfId="34865"/>
    <cellStyle name="Calculation 2 5 2 5 2 6" xfId="37633"/>
    <cellStyle name="Calculation 2 5 2 5 3" xfId="7533"/>
    <cellStyle name="Calculation 2 5 2 5 3 2" xfId="15675"/>
    <cellStyle name="Calculation 2 5 2 5 3 2 2" xfId="31748"/>
    <cellStyle name="Calculation 2 5 2 5 3 3" xfId="23714"/>
    <cellStyle name="Calculation 2 5 2 5 4" xfId="11356"/>
    <cellStyle name="Calculation 2 5 2 5 4 2" xfId="27479"/>
    <cellStyle name="Calculation 2 5 2 5 5" xfId="19112"/>
    <cellStyle name="Calculation 2 5 2 5 6" xfId="34864"/>
    <cellStyle name="Calculation 2 5 2 5 7" xfId="37632"/>
    <cellStyle name="Calculation 2 5 2 6" xfId="2548"/>
    <cellStyle name="Calculation 2 5 2 6 2" xfId="4953"/>
    <cellStyle name="Calculation 2 5 2 6 2 2" xfId="13459"/>
    <cellStyle name="Calculation 2 5 2 6 2 2 2" xfId="29556"/>
    <cellStyle name="Calculation 2 5 2 6 2 3" xfId="21189"/>
    <cellStyle name="Calculation 2 5 2 6 2 4" xfId="34867"/>
    <cellStyle name="Calculation 2 5 2 6 2 5" xfId="37635"/>
    <cellStyle name="Calculation 2 5 2 6 3" xfId="7309"/>
    <cellStyle name="Calculation 2 5 2 6 3 2" xfId="15451"/>
    <cellStyle name="Calculation 2 5 2 6 3 2 2" xfId="31524"/>
    <cellStyle name="Calculation 2 5 2 6 3 3" xfId="23490"/>
    <cellStyle name="Calculation 2 5 2 6 4" xfId="11132"/>
    <cellStyle name="Calculation 2 5 2 6 4 2" xfId="27255"/>
    <cellStyle name="Calculation 2 5 2 6 5" xfId="18888"/>
    <cellStyle name="Calculation 2 5 2 6 6" xfId="34866"/>
    <cellStyle name="Calculation 2 5 2 6 7" xfId="37634"/>
    <cellStyle name="Calculation 2 5 2 7" xfId="4111"/>
    <cellStyle name="Calculation 2 5 2 7 2" xfId="8772"/>
    <cellStyle name="Calculation 2 5 2 7 2 2" xfId="16912"/>
    <cellStyle name="Calculation 2 5 2 7 2 2 2" xfId="32985"/>
    <cellStyle name="Calculation 2 5 2 7 2 3" xfId="24951"/>
    <cellStyle name="Calculation 2 5 2 7 3" xfId="12619"/>
    <cellStyle name="Calculation 2 5 2 7 3 2" xfId="28716"/>
    <cellStyle name="Calculation 2 5 2 7 4" xfId="20349"/>
    <cellStyle name="Calculation 2 5 2 7 5" xfId="34868"/>
    <cellStyle name="Calculation 2 5 2 7 6" xfId="37636"/>
    <cellStyle name="Calculation 2 5 2 8" xfId="6467"/>
    <cellStyle name="Calculation 2 5 2 8 2" xfId="22650"/>
    <cellStyle name="Calculation 2 5 2 9" xfId="10290"/>
    <cellStyle name="Calculation 2 5 2 9 2" xfId="26415"/>
    <cellStyle name="Calculation 2 5 3" xfId="1605"/>
    <cellStyle name="Calculation 2 5 3 10" xfId="34869"/>
    <cellStyle name="Calculation 2 5 3 11" xfId="37637"/>
    <cellStyle name="Calculation 2 5 3 2" xfId="2019"/>
    <cellStyle name="Calculation 2 5 3 2 2" xfId="3107"/>
    <cellStyle name="Calculation 2 5 3 2 2 2" xfId="5472"/>
    <cellStyle name="Calculation 2 5 3 2 2 2 2" xfId="9894"/>
    <cellStyle name="Calculation 2 5 3 2 2 2 2 2" xfId="18034"/>
    <cellStyle name="Calculation 2 5 3 2 2 2 2 2 2" xfId="34107"/>
    <cellStyle name="Calculation 2 5 3 2 2 2 2 3" xfId="26073"/>
    <cellStyle name="Calculation 2 5 3 2 2 2 3" xfId="13978"/>
    <cellStyle name="Calculation 2 5 3 2 2 2 3 2" xfId="30075"/>
    <cellStyle name="Calculation 2 5 3 2 2 2 4" xfId="21708"/>
    <cellStyle name="Calculation 2 5 3 2 2 2 5" xfId="34872"/>
    <cellStyle name="Calculation 2 5 3 2 2 2 6" xfId="37640"/>
    <cellStyle name="Calculation 2 5 3 2 2 3" xfId="7828"/>
    <cellStyle name="Calculation 2 5 3 2 2 3 2" xfId="15970"/>
    <cellStyle name="Calculation 2 5 3 2 2 3 2 2" xfId="32043"/>
    <cellStyle name="Calculation 2 5 3 2 2 3 3" xfId="24009"/>
    <cellStyle name="Calculation 2 5 3 2 2 4" xfId="11651"/>
    <cellStyle name="Calculation 2 5 3 2 2 4 2" xfId="27774"/>
    <cellStyle name="Calculation 2 5 3 2 2 5" xfId="19407"/>
    <cellStyle name="Calculation 2 5 3 2 2 6" xfId="34871"/>
    <cellStyle name="Calculation 2 5 3 2 2 7" xfId="37639"/>
    <cellStyle name="Calculation 2 5 3 2 3" xfId="3558"/>
    <cellStyle name="Calculation 2 5 3 2 3 2" xfId="5916"/>
    <cellStyle name="Calculation 2 5 3 2 3 2 2" xfId="14422"/>
    <cellStyle name="Calculation 2 5 3 2 3 2 2 2" xfId="30519"/>
    <cellStyle name="Calculation 2 5 3 2 3 2 3" xfId="22152"/>
    <cellStyle name="Calculation 2 5 3 2 3 2 4" xfId="34874"/>
    <cellStyle name="Calculation 2 5 3 2 3 2 5" xfId="37642"/>
    <cellStyle name="Calculation 2 5 3 2 3 3" xfId="8272"/>
    <cellStyle name="Calculation 2 5 3 2 3 3 2" xfId="16414"/>
    <cellStyle name="Calculation 2 5 3 2 3 3 2 2" xfId="32487"/>
    <cellStyle name="Calculation 2 5 3 2 3 3 3" xfId="24453"/>
    <cellStyle name="Calculation 2 5 3 2 3 4" xfId="12095"/>
    <cellStyle name="Calculation 2 5 3 2 3 4 2" xfId="28218"/>
    <cellStyle name="Calculation 2 5 3 2 3 5" xfId="19851"/>
    <cellStyle name="Calculation 2 5 3 2 3 6" xfId="34873"/>
    <cellStyle name="Calculation 2 5 3 2 3 7" xfId="37641"/>
    <cellStyle name="Calculation 2 5 3 2 4" xfId="4450"/>
    <cellStyle name="Calculation 2 5 3 2 4 2" xfId="9111"/>
    <cellStyle name="Calculation 2 5 3 2 4 2 2" xfId="17251"/>
    <cellStyle name="Calculation 2 5 3 2 4 2 2 2" xfId="33324"/>
    <cellStyle name="Calculation 2 5 3 2 4 2 3" xfId="25290"/>
    <cellStyle name="Calculation 2 5 3 2 4 3" xfId="12958"/>
    <cellStyle name="Calculation 2 5 3 2 4 3 2" xfId="29055"/>
    <cellStyle name="Calculation 2 5 3 2 4 4" xfId="20688"/>
    <cellStyle name="Calculation 2 5 3 2 4 5" xfId="34875"/>
    <cellStyle name="Calculation 2 5 3 2 4 6" xfId="37643"/>
    <cellStyle name="Calculation 2 5 3 2 5" xfId="6806"/>
    <cellStyle name="Calculation 2 5 3 2 5 2" xfId="15009"/>
    <cellStyle name="Calculation 2 5 3 2 5 2 2" xfId="31082"/>
    <cellStyle name="Calculation 2 5 3 2 5 3" xfId="22989"/>
    <cellStyle name="Calculation 2 5 3 2 6" xfId="10629"/>
    <cellStyle name="Calculation 2 5 3 2 6 2" xfId="26754"/>
    <cellStyle name="Calculation 2 5 3 2 7" xfId="18446"/>
    <cellStyle name="Calculation 2 5 3 2 8" xfId="34870"/>
    <cellStyle name="Calculation 2 5 3 2 9" xfId="37638"/>
    <cellStyle name="Calculation 2 5 3 3" xfId="2184"/>
    <cellStyle name="Calculation 2 5 3 3 2" xfId="3263"/>
    <cellStyle name="Calculation 2 5 3 3 2 2" xfId="5626"/>
    <cellStyle name="Calculation 2 5 3 3 2 2 2" xfId="10046"/>
    <cellStyle name="Calculation 2 5 3 3 2 2 2 2" xfId="18186"/>
    <cellStyle name="Calculation 2 5 3 3 2 2 2 2 2" xfId="34259"/>
    <cellStyle name="Calculation 2 5 3 3 2 2 2 3" xfId="26225"/>
    <cellStyle name="Calculation 2 5 3 3 2 2 3" xfId="14132"/>
    <cellStyle name="Calculation 2 5 3 3 2 2 3 2" xfId="30229"/>
    <cellStyle name="Calculation 2 5 3 3 2 2 4" xfId="21862"/>
    <cellStyle name="Calculation 2 5 3 3 2 2 5" xfId="34878"/>
    <cellStyle name="Calculation 2 5 3 3 2 2 6" xfId="37646"/>
    <cellStyle name="Calculation 2 5 3 3 2 3" xfId="7982"/>
    <cellStyle name="Calculation 2 5 3 3 2 3 2" xfId="16124"/>
    <cellStyle name="Calculation 2 5 3 3 2 3 2 2" xfId="32197"/>
    <cellStyle name="Calculation 2 5 3 3 2 3 3" xfId="24163"/>
    <cellStyle name="Calculation 2 5 3 3 2 4" xfId="11805"/>
    <cellStyle name="Calculation 2 5 3 3 2 4 2" xfId="27928"/>
    <cellStyle name="Calculation 2 5 3 3 2 5" xfId="19561"/>
    <cellStyle name="Calculation 2 5 3 3 2 6" xfId="34877"/>
    <cellStyle name="Calculation 2 5 3 3 2 7" xfId="37645"/>
    <cellStyle name="Calculation 2 5 3 3 3" xfId="3714"/>
    <cellStyle name="Calculation 2 5 3 3 3 2" xfId="6072"/>
    <cellStyle name="Calculation 2 5 3 3 3 2 2" xfId="14578"/>
    <cellStyle name="Calculation 2 5 3 3 3 2 2 2" xfId="30675"/>
    <cellStyle name="Calculation 2 5 3 3 3 2 3" xfId="22308"/>
    <cellStyle name="Calculation 2 5 3 3 3 2 4" xfId="34880"/>
    <cellStyle name="Calculation 2 5 3 3 3 2 5" xfId="37648"/>
    <cellStyle name="Calculation 2 5 3 3 3 3" xfId="8428"/>
    <cellStyle name="Calculation 2 5 3 3 3 3 2" xfId="16570"/>
    <cellStyle name="Calculation 2 5 3 3 3 3 2 2" xfId="32643"/>
    <cellStyle name="Calculation 2 5 3 3 3 3 3" xfId="24609"/>
    <cellStyle name="Calculation 2 5 3 3 3 4" xfId="12251"/>
    <cellStyle name="Calculation 2 5 3 3 3 4 2" xfId="28374"/>
    <cellStyle name="Calculation 2 5 3 3 3 5" xfId="20007"/>
    <cellStyle name="Calculation 2 5 3 3 3 6" xfId="34879"/>
    <cellStyle name="Calculation 2 5 3 3 3 7" xfId="37647"/>
    <cellStyle name="Calculation 2 5 3 3 4" xfId="4606"/>
    <cellStyle name="Calculation 2 5 3 3 4 2" xfId="9267"/>
    <cellStyle name="Calculation 2 5 3 3 4 2 2" xfId="17407"/>
    <cellStyle name="Calculation 2 5 3 3 4 2 2 2" xfId="33480"/>
    <cellStyle name="Calculation 2 5 3 3 4 2 3" xfId="25446"/>
    <cellStyle name="Calculation 2 5 3 3 4 3" xfId="13114"/>
    <cellStyle name="Calculation 2 5 3 3 4 3 2" xfId="29211"/>
    <cellStyle name="Calculation 2 5 3 3 4 4" xfId="20844"/>
    <cellStyle name="Calculation 2 5 3 3 4 5" xfId="34881"/>
    <cellStyle name="Calculation 2 5 3 3 4 6" xfId="37649"/>
    <cellStyle name="Calculation 2 5 3 3 5" xfId="6962"/>
    <cellStyle name="Calculation 2 5 3 3 5 2" xfId="15106"/>
    <cellStyle name="Calculation 2 5 3 3 5 2 2" xfId="31179"/>
    <cellStyle name="Calculation 2 5 3 3 5 3" xfId="23145"/>
    <cellStyle name="Calculation 2 5 3 3 6" xfId="10785"/>
    <cellStyle name="Calculation 2 5 3 3 6 2" xfId="26910"/>
    <cellStyle name="Calculation 2 5 3 3 7" xfId="18543"/>
    <cellStyle name="Calculation 2 5 3 3 8" xfId="34876"/>
    <cellStyle name="Calculation 2 5 3 3 9" xfId="37644"/>
    <cellStyle name="Calculation 2 5 3 4" xfId="2344"/>
    <cellStyle name="Calculation 2 5 3 4 2" xfId="3866"/>
    <cellStyle name="Calculation 2 5 3 4 2 2" xfId="6224"/>
    <cellStyle name="Calculation 2 5 3 4 2 2 2" xfId="14730"/>
    <cellStyle name="Calculation 2 5 3 4 2 2 2 2" xfId="30827"/>
    <cellStyle name="Calculation 2 5 3 4 2 2 3" xfId="22460"/>
    <cellStyle name="Calculation 2 5 3 4 2 2 4" xfId="34884"/>
    <cellStyle name="Calculation 2 5 3 4 2 2 5" xfId="37652"/>
    <cellStyle name="Calculation 2 5 3 4 2 3" xfId="8580"/>
    <cellStyle name="Calculation 2 5 3 4 2 3 2" xfId="16722"/>
    <cellStyle name="Calculation 2 5 3 4 2 3 2 2" xfId="32795"/>
    <cellStyle name="Calculation 2 5 3 4 2 3 3" xfId="24761"/>
    <cellStyle name="Calculation 2 5 3 4 2 4" xfId="12403"/>
    <cellStyle name="Calculation 2 5 3 4 2 4 2" xfId="28526"/>
    <cellStyle name="Calculation 2 5 3 4 2 5" xfId="20159"/>
    <cellStyle name="Calculation 2 5 3 4 2 6" xfId="34883"/>
    <cellStyle name="Calculation 2 5 3 4 2 7" xfId="37651"/>
    <cellStyle name="Calculation 2 5 3 4 3" xfId="4758"/>
    <cellStyle name="Calculation 2 5 3 4 3 2" xfId="9419"/>
    <cellStyle name="Calculation 2 5 3 4 3 2 2" xfId="17559"/>
    <cellStyle name="Calculation 2 5 3 4 3 2 2 2" xfId="33632"/>
    <cellStyle name="Calculation 2 5 3 4 3 2 3" xfId="25598"/>
    <cellStyle name="Calculation 2 5 3 4 3 3" xfId="13266"/>
    <cellStyle name="Calculation 2 5 3 4 3 3 2" xfId="29363"/>
    <cellStyle name="Calculation 2 5 3 4 3 4" xfId="20996"/>
    <cellStyle name="Calculation 2 5 3 4 3 5" xfId="34885"/>
    <cellStyle name="Calculation 2 5 3 4 3 6" xfId="37653"/>
    <cellStyle name="Calculation 2 5 3 4 4" xfId="7114"/>
    <cellStyle name="Calculation 2 5 3 4 4 2" xfId="15258"/>
    <cellStyle name="Calculation 2 5 3 4 4 2 2" xfId="31331"/>
    <cellStyle name="Calculation 2 5 3 4 4 3" xfId="23297"/>
    <cellStyle name="Calculation 2 5 3 4 5" xfId="10937"/>
    <cellStyle name="Calculation 2 5 3 4 5 2" xfId="27062"/>
    <cellStyle name="Calculation 2 5 3 4 6" xfId="18695"/>
    <cellStyle name="Calculation 2 5 3 4 7" xfId="34882"/>
    <cellStyle name="Calculation 2 5 3 4 8" xfId="37650"/>
    <cellStyle name="Calculation 2 5 3 5" xfId="2829"/>
    <cellStyle name="Calculation 2 5 3 5 2" xfId="5199"/>
    <cellStyle name="Calculation 2 5 3 5 2 2" xfId="9629"/>
    <cellStyle name="Calculation 2 5 3 5 2 2 2" xfId="17769"/>
    <cellStyle name="Calculation 2 5 3 5 2 2 2 2" xfId="33842"/>
    <cellStyle name="Calculation 2 5 3 5 2 2 3" xfId="25808"/>
    <cellStyle name="Calculation 2 5 3 5 2 3" xfId="13705"/>
    <cellStyle name="Calculation 2 5 3 5 2 3 2" xfId="29802"/>
    <cellStyle name="Calculation 2 5 3 5 2 4" xfId="21435"/>
    <cellStyle name="Calculation 2 5 3 5 2 5" xfId="34887"/>
    <cellStyle name="Calculation 2 5 3 5 2 6" xfId="37655"/>
    <cellStyle name="Calculation 2 5 3 5 3" xfId="7555"/>
    <cellStyle name="Calculation 2 5 3 5 3 2" xfId="15697"/>
    <cellStyle name="Calculation 2 5 3 5 3 2 2" xfId="31770"/>
    <cellStyle name="Calculation 2 5 3 5 3 3" xfId="23736"/>
    <cellStyle name="Calculation 2 5 3 5 4" xfId="11378"/>
    <cellStyle name="Calculation 2 5 3 5 4 2" xfId="27501"/>
    <cellStyle name="Calculation 2 5 3 5 5" xfId="19134"/>
    <cellStyle name="Calculation 2 5 3 5 6" xfId="34886"/>
    <cellStyle name="Calculation 2 5 3 5 7" xfId="37654"/>
    <cellStyle name="Calculation 2 5 3 6" xfId="2536"/>
    <cellStyle name="Calculation 2 5 3 6 2" xfId="4941"/>
    <cellStyle name="Calculation 2 5 3 6 2 2" xfId="13447"/>
    <cellStyle name="Calculation 2 5 3 6 2 2 2" xfId="29544"/>
    <cellStyle name="Calculation 2 5 3 6 2 3" xfId="21177"/>
    <cellStyle name="Calculation 2 5 3 6 2 4" xfId="34889"/>
    <cellStyle name="Calculation 2 5 3 6 2 5" xfId="37657"/>
    <cellStyle name="Calculation 2 5 3 6 3" xfId="7297"/>
    <cellStyle name="Calculation 2 5 3 6 3 2" xfId="15439"/>
    <cellStyle name="Calculation 2 5 3 6 3 2 2" xfId="31512"/>
    <cellStyle name="Calculation 2 5 3 6 3 3" xfId="23478"/>
    <cellStyle name="Calculation 2 5 3 6 4" xfId="11120"/>
    <cellStyle name="Calculation 2 5 3 6 4 2" xfId="27243"/>
    <cellStyle name="Calculation 2 5 3 6 5" xfId="18876"/>
    <cellStyle name="Calculation 2 5 3 6 6" xfId="34888"/>
    <cellStyle name="Calculation 2 5 3 6 7" xfId="37656"/>
    <cellStyle name="Calculation 2 5 3 7" xfId="4131"/>
    <cellStyle name="Calculation 2 5 3 7 2" xfId="8792"/>
    <cellStyle name="Calculation 2 5 3 7 2 2" xfId="16932"/>
    <cellStyle name="Calculation 2 5 3 7 2 2 2" xfId="33005"/>
    <cellStyle name="Calculation 2 5 3 7 2 3" xfId="24971"/>
    <cellStyle name="Calculation 2 5 3 7 3" xfId="12639"/>
    <cellStyle name="Calculation 2 5 3 7 3 2" xfId="28736"/>
    <cellStyle name="Calculation 2 5 3 7 4" xfId="20369"/>
    <cellStyle name="Calculation 2 5 3 7 5" xfId="34890"/>
    <cellStyle name="Calculation 2 5 3 7 6" xfId="37658"/>
    <cellStyle name="Calculation 2 5 3 8" xfId="6487"/>
    <cellStyle name="Calculation 2 5 3 8 2" xfId="22670"/>
    <cellStyle name="Calculation 2 5 3 9" xfId="10310"/>
    <cellStyle name="Calculation 2 5 3 9 2" xfId="26435"/>
    <cellStyle name="Calculation 2 5 4" xfId="1781"/>
    <cellStyle name="Calculation 2 5 4 2" xfId="2949"/>
    <cellStyle name="Calculation 2 5 4 2 2" xfId="5316"/>
    <cellStyle name="Calculation 2 5 4 2 2 2" xfId="9742"/>
    <cellStyle name="Calculation 2 5 4 2 2 2 2" xfId="17882"/>
    <cellStyle name="Calculation 2 5 4 2 2 2 2 2" xfId="33955"/>
    <cellStyle name="Calculation 2 5 4 2 2 2 3" xfId="25921"/>
    <cellStyle name="Calculation 2 5 4 2 2 3" xfId="13822"/>
    <cellStyle name="Calculation 2 5 4 2 2 3 2" xfId="29919"/>
    <cellStyle name="Calculation 2 5 4 2 2 4" xfId="21552"/>
    <cellStyle name="Calculation 2 5 4 2 2 5" xfId="34893"/>
    <cellStyle name="Calculation 2 5 4 2 2 6" xfId="37661"/>
    <cellStyle name="Calculation 2 5 4 2 3" xfId="7672"/>
    <cellStyle name="Calculation 2 5 4 2 3 2" xfId="15814"/>
    <cellStyle name="Calculation 2 5 4 2 3 2 2" xfId="31887"/>
    <cellStyle name="Calculation 2 5 4 2 3 3" xfId="23853"/>
    <cellStyle name="Calculation 2 5 4 2 4" xfId="11495"/>
    <cellStyle name="Calculation 2 5 4 2 4 2" xfId="27618"/>
    <cellStyle name="Calculation 2 5 4 2 5" xfId="19251"/>
    <cellStyle name="Calculation 2 5 4 2 6" xfId="34892"/>
    <cellStyle name="Calculation 2 5 4 2 7" xfId="37660"/>
    <cellStyle name="Calculation 2 5 4 3" xfId="3365"/>
    <cellStyle name="Calculation 2 5 4 3 2" xfId="5723"/>
    <cellStyle name="Calculation 2 5 4 3 2 2" xfId="14229"/>
    <cellStyle name="Calculation 2 5 4 3 2 2 2" xfId="30326"/>
    <cellStyle name="Calculation 2 5 4 3 2 3" xfId="21959"/>
    <cellStyle name="Calculation 2 5 4 3 2 4" xfId="34895"/>
    <cellStyle name="Calculation 2 5 4 3 2 5" xfId="37663"/>
    <cellStyle name="Calculation 2 5 4 3 3" xfId="8079"/>
    <cellStyle name="Calculation 2 5 4 3 3 2" xfId="16221"/>
    <cellStyle name="Calculation 2 5 4 3 3 2 2" xfId="32294"/>
    <cellStyle name="Calculation 2 5 4 3 3 3" xfId="24260"/>
    <cellStyle name="Calculation 2 5 4 3 4" xfId="11902"/>
    <cellStyle name="Calculation 2 5 4 3 4 2" xfId="28025"/>
    <cellStyle name="Calculation 2 5 4 3 5" xfId="19658"/>
    <cellStyle name="Calculation 2 5 4 3 6" xfId="34894"/>
    <cellStyle name="Calculation 2 5 4 3 7" xfId="37662"/>
    <cellStyle name="Calculation 2 5 4 4" xfId="4257"/>
    <cellStyle name="Calculation 2 5 4 4 2" xfId="8918"/>
    <cellStyle name="Calculation 2 5 4 4 2 2" xfId="17058"/>
    <cellStyle name="Calculation 2 5 4 4 2 2 2" xfId="33131"/>
    <cellStyle name="Calculation 2 5 4 4 2 3" xfId="25097"/>
    <cellStyle name="Calculation 2 5 4 4 3" xfId="12765"/>
    <cellStyle name="Calculation 2 5 4 4 3 2" xfId="28862"/>
    <cellStyle name="Calculation 2 5 4 4 4" xfId="20495"/>
    <cellStyle name="Calculation 2 5 4 4 5" xfId="34896"/>
    <cellStyle name="Calculation 2 5 4 4 6" xfId="37664"/>
    <cellStyle name="Calculation 2 5 4 5" xfId="6613"/>
    <cellStyle name="Calculation 2 5 4 5 2" xfId="14877"/>
    <cellStyle name="Calculation 2 5 4 5 2 2" xfId="30950"/>
    <cellStyle name="Calculation 2 5 4 5 3" xfId="22796"/>
    <cellStyle name="Calculation 2 5 4 6" xfId="10436"/>
    <cellStyle name="Calculation 2 5 4 6 2" xfId="26561"/>
    <cellStyle name="Calculation 2 5 4 7" xfId="18314"/>
    <cellStyle name="Calculation 2 5 4 8" xfId="34891"/>
    <cellStyle name="Calculation 2 5 4 9" xfId="37659"/>
    <cellStyle name="Calculation 2 5 5" xfId="1835"/>
    <cellStyle name="Calculation 2 5 5 2" xfId="2969"/>
    <cellStyle name="Calculation 2 5 5 2 2" xfId="5336"/>
    <cellStyle name="Calculation 2 5 5 2 2 2" xfId="9760"/>
    <cellStyle name="Calculation 2 5 5 2 2 2 2" xfId="17900"/>
    <cellStyle name="Calculation 2 5 5 2 2 2 2 2" xfId="33973"/>
    <cellStyle name="Calculation 2 5 5 2 2 2 3" xfId="25939"/>
    <cellStyle name="Calculation 2 5 5 2 2 3" xfId="13842"/>
    <cellStyle name="Calculation 2 5 5 2 2 3 2" xfId="29939"/>
    <cellStyle name="Calculation 2 5 5 2 2 4" xfId="21572"/>
    <cellStyle name="Calculation 2 5 5 2 2 5" xfId="34899"/>
    <cellStyle name="Calculation 2 5 5 2 2 6" xfId="37667"/>
    <cellStyle name="Calculation 2 5 5 2 3" xfId="7692"/>
    <cellStyle name="Calculation 2 5 5 2 3 2" xfId="15834"/>
    <cellStyle name="Calculation 2 5 5 2 3 2 2" xfId="31907"/>
    <cellStyle name="Calculation 2 5 5 2 3 3" xfId="23873"/>
    <cellStyle name="Calculation 2 5 5 2 4" xfId="11515"/>
    <cellStyle name="Calculation 2 5 5 2 4 2" xfId="27638"/>
    <cellStyle name="Calculation 2 5 5 2 5" xfId="19271"/>
    <cellStyle name="Calculation 2 5 5 2 6" xfId="34898"/>
    <cellStyle name="Calculation 2 5 5 2 7" xfId="37666"/>
    <cellStyle name="Calculation 2 5 5 3" xfId="3398"/>
    <cellStyle name="Calculation 2 5 5 3 2" xfId="5756"/>
    <cellStyle name="Calculation 2 5 5 3 2 2" xfId="14262"/>
    <cellStyle name="Calculation 2 5 5 3 2 2 2" xfId="30359"/>
    <cellStyle name="Calculation 2 5 5 3 2 3" xfId="21992"/>
    <cellStyle name="Calculation 2 5 5 3 2 4" xfId="34901"/>
    <cellStyle name="Calculation 2 5 5 3 2 5" xfId="37669"/>
    <cellStyle name="Calculation 2 5 5 3 3" xfId="8112"/>
    <cellStyle name="Calculation 2 5 5 3 3 2" xfId="16254"/>
    <cellStyle name="Calculation 2 5 5 3 3 2 2" xfId="32327"/>
    <cellStyle name="Calculation 2 5 5 3 3 3" xfId="24293"/>
    <cellStyle name="Calculation 2 5 5 3 4" xfId="11935"/>
    <cellStyle name="Calculation 2 5 5 3 4 2" xfId="28058"/>
    <cellStyle name="Calculation 2 5 5 3 5" xfId="19691"/>
    <cellStyle name="Calculation 2 5 5 3 6" xfId="34900"/>
    <cellStyle name="Calculation 2 5 5 3 7" xfId="37668"/>
    <cellStyle name="Calculation 2 5 5 4" xfId="4290"/>
    <cellStyle name="Calculation 2 5 5 4 2" xfId="8951"/>
    <cellStyle name="Calculation 2 5 5 4 2 2" xfId="17091"/>
    <cellStyle name="Calculation 2 5 5 4 2 2 2" xfId="33164"/>
    <cellStyle name="Calculation 2 5 5 4 2 3" xfId="25130"/>
    <cellStyle name="Calculation 2 5 5 4 3" xfId="12798"/>
    <cellStyle name="Calculation 2 5 5 4 3 2" xfId="28895"/>
    <cellStyle name="Calculation 2 5 5 4 4" xfId="20528"/>
    <cellStyle name="Calculation 2 5 5 4 5" xfId="34902"/>
    <cellStyle name="Calculation 2 5 5 4 6" xfId="37670"/>
    <cellStyle name="Calculation 2 5 5 5" xfId="6646"/>
    <cellStyle name="Calculation 2 5 5 5 2" xfId="14910"/>
    <cellStyle name="Calculation 2 5 5 5 2 2" xfId="30983"/>
    <cellStyle name="Calculation 2 5 5 5 3" xfId="22829"/>
    <cellStyle name="Calculation 2 5 5 6" xfId="10469"/>
    <cellStyle name="Calculation 2 5 5 6 2" xfId="26594"/>
    <cellStyle name="Calculation 2 5 5 7" xfId="18347"/>
    <cellStyle name="Calculation 2 5 5 8" xfId="34897"/>
    <cellStyle name="Calculation 2 5 5 9" xfId="37665"/>
    <cellStyle name="Calculation 2 5 6" xfId="1811"/>
    <cellStyle name="Calculation 2 5 6 2" xfId="3385"/>
    <cellStyle name="Calculation 2 5 6 2 2" xfId="5743"/>
    <cellStyle name="Calculation 2 5 6 2 2 2" xfId="14249"/>
    <cellStyle name="Calculation 2 5 6 2 2 2 2" xfId="30346"/>
    <cellStyle name="Calculation 2 5 6 2 2 3" xfId="21979"/>
    <cellStyle name="Calculation 2 5 6 2 2 4" xfId="34905"/>
    <cellStyle name="Calculation 2 5 6 2 2 5" xfId="37673"/>
    <cellStyle name="Calculation 2 5 6 2 3" xfId="8099"/>
    <cellStyle name="Calculation 2 5 6 2 3 2" xfId="16241"/>
    <cellStyle name="Calculation 2 5 6 2 3 2 2" xfId="32314"/>
    <cellStyle name="Calculation 2 5 6 2 3 3" xfId="24280"/>
    <cellStyle name="Calculation 2 5 6 2 4" xfId="11922"/>
    <cellStyle name="Calculation 2 5 6 2 4 2" xfId="28045"/>
    <cellStyle name="Calculation 2 5 6 2 5" xfId="19678"/>
    <cellStyle name="Calculation 2 5 6 2 6" xfId="34904"/>
    <cellStyle name="Calculation 2 5 6 2 7" xfId="37672"/>
    <cellStyle name="Calculation 2 5 6 3" xfId="4277"/>
    <cellStyle name="Calculation 2 5 6 3 2" xfId="8938"/>
    <cellStyle name="Calculation 2 5 6 3 2 2" xfId="17078"/>
    <cellStyle name="Calculation 2 5 6 3 2 2 2" xfId="33151"/>
    <cellStyle name="Calculation 2 5 6 3 2 3" xfId="25117"/>
    <cellStyle name="Calculation 2 5 6 3 3" xfId="12785"/>
    <cellStyle name="Calculation 2 5 6 3 3 2" xfId="28882"/>
    <cellStyle name="Calculation 2 5 6 3 4" xfId="20515"/>
    <cellStyle name="Calculation 2 5 6 3 5" xfId="34906"/>
    <cellStyle name="Calculation 2 5 6 3 6" xfId="37674"/>
    <cellStyle name="Calculation 2 5 6 4" xfId="6633"/>
    <cellStyle name="Calculation 2 5 6 4 2" xfId="14897"/>
    <cellStyle name="Calculation 2 5 6 4 2 2" xfId="30970"/>
    <cellStyle name="Calculation 2 5 6 4 3" xfId="22816"/>
    <cellStyle name="Calculation 2 5 6 5" xfId="10456"/>
    <cellStyle name="Calculation 2 5 6 5 2" xfId="26581"/>
    <cellStyle name="Calculation 2 5 6 6" xfId="18334"/>
    <cellStyle name="Calculation 2 5 6 7" xfId="34903"/>
    <cellStyle name="Calculation 2 5 6 8" xfId="37671"/>
    <cellStyle name="Calculation 2 5 7" xfId="2594"/>
    <cellStyle name="Calculation 2 5 7 2" xfId="4994"/>
    <cellStyle name="Calculation 2 5 7 2 2" xfId="9512"/>
    <cellStyle name="Calculation 2 5 7 2 2 2" xfId="17652"/>
    <cellStyle name="Calculation 2 5 7 2 2 2 2" xfId="33725"/>
    <cellStyle name="Calculation 2 5 7 2 2 3" xfId="25691"/>
    <cellStyle name="Calculation 2 5 7 2 3" xfId="13500"/>
    <cellStyle name="Calculation 2 5 7 2 3 2" xfId="29597"/>
    <cellStyle name="Calculation 2 5 7 2 4" xfId="21230"/>
    <cellStyle name="Calculation 2 5 7 2 5" xfId="34908"/>
    <cellStyle name="Calculation 2 5 7 2 6" xfId="37676"/>
    <cellStyle name="Calculation 2 5 7 3" xfId="7350"/>
    <cellStyle name="Calculation 2 5 7 3 2" xfId="15492"/>
    <cellStyle name="Calculation 2 5 7 3 2 2" xfId="31565"/>
    <cellStyle name="Calculation 2 5 7 3 3" xfId="23531"/>
    <cellStyle name="Calculation 2 5 7 4" xfId="11173"/>
    <cellStyle name="Calculation 2 5 7 4 2" xfId="27296"/>
    <cellStyle name="Calculation 2 5 7 5" xfId="18929"/>
    <cellStyle name="Calculation 2 5 7 6" xfId="34907"/>
    <cellStyle name="Calculation 2 5 7 7" xfId="37675"/>
    <cellStyle name="Calculation 2 5 8" xfId="2740"/>
    <cellStyle name="Calculation 2 5 8 2" xfId="5120"/>
    <cellStyle name="Calculation 2 5 8 2 2" xfId="13626"/>
    <cellStyle name="Calculation 2 5 8 2 2 2" xfId="29723"/>
    <cellStyle name="Calculation 2 5 8 2 3" xfId="21356"/>
    <cellStyle name="Calculation 2 5 8 2 4" xfId="34910"/>
    <cellStyle name="Calculation 2 5 8 2 5" xfId="37678"/>
    <cellStyle name="Calculation 2 5 8 3" xfId="7476"/>
    <cellStyle name="Calculation 2 5 8 3 2" xfId="15618"/>
    <cellStyle name="Calculation 2 5 8 3 2 2" xfId="31691"/>
    <cellStyle name="Calculation 2 5 8 3 3" xfId="23657"/>
    <cellStyle name="Calculation 2 5 8 4" xfId="11299"/>
    <cellStyle name="Calculation 2 5 8 4 2" xfId="27422"/>
    <cellStyle name="Calculation 2 5 8 5" xfId="19055"/>
    <cellStyle name="Calculation 2 5 8 6" xfId="34909"/>
    <cellStyle name="Calculation 2 5 8 7" xfId="37677"/>
    <cellStyle name="Calculation 2 5 9" xfId="3973"/>
    <cellStyle name="Calculation 2 5 9 2" xfId="8675"/>
    <cellStyle name="Calculation 2 5 9 2 2" xfId="16815"/>
    <cellStyle name="Calculation 2 5 9 2 2 2" xfId="32888"/>
    <cellStyle name="Calculation 2 5 9 2 3" xfId="24854"/>
    <cellStyle name="Calculation 2 5 9 3" xfId="12500"/>
    <cellStyle name="Calculation 2 5 9 3 2" xfId="28619"/>
    <cellStyle name="Calculation 2 5 9 4" xfId="20252"/>
    <cellStyle name="Calculation 2 5 9 5" xfId="34911"/>
    <cellStyle name="Calculation 2 5 9 6" xfId="37679"/>
    <cellStyle name="Calculation 2 6" xfId="375"/>
    <cellStyle name="Calculation 2 6 10" xfId="6330"/>
    <cellStyle name="Calculation 2 6 10 2" xfId="22554"/>
    <cellStyle name="Calculation 2 6 11" xfId="10153"/>
    <cellStyle name="Calculation 2 6 11 2" xfId="26319"/>
    <cellStyle name="Calculation 2 6 12" xfId="34912"/>
    <cellStyle name="Calculation 2 6 13" xfId="37680"/>
    <cellStyle name="Calculation 2 6 2" xfId="1573"/>
    <cellStyle name="Calculation 2 6 2 10" xfId="34913"/>
    <cellStyle name="Calculation 2 6 2 11" xfId="37681"/>
    <cellStyle name="Calculation 2 6 2 2" xfId="2000"/>
    <cellStyle name="Calculation 2 6 2 2 2" xfId="3088"/>
    <cellStyle name="Calculation 2 6 2 2 2 2" xfId="5453"/>
    <cellStyle name="Calculation 2 6 2 2 2 2 2" xfId="9875"/>
    <cellStyle name="Calculation 2 6 2 2 2 2 2 2" xfId="18015"/>
    <cellStyle name="Calculation 2 6 2 2 2 2 2 2 2" xfId="34088"/>
    <cellStyle name="Calculation 2 6 2 2 2 2 2 3" xfId="26054"/>
    <cellStyle name="Calculation 2 6 2 2 2 2 3" xfId="13959"/>
    <cellStyle name="Calculation 2 6 2 2 2 2 3 2" xfId="30056"/>
    <cellStyle name="Calculation 2 6 2 2 2 2 4" xfId="21689"/>
    <cellStyle name="Calculation 2 6 2 2 2 2 5" xfId="34916"/>
    <cellStyle name="Calculation 2 6 2 2 2 2 6" xfId="37684"/>
    <cellStyle name="Calculation 2 6 2 2 2 3" xfId="7809"/>
    <cellStyle name="Calculation 2 6 2 2 2 3 2" xfId="15951"/>
    <cellStyle name="Calculation 2 6 2 2 2 3 2 2" xfId="32024"/>
    <cellStyle name="Calculation 2 6 2 2 2 3 3" xfId="23990"/>
    <cellStyle name="Calculation 2 6 2 2 2 4" xfId="11632"/>
    <cellStyle name="Calculation 2 6 2 2 2 4 2" xfId="27755"/>
    <cellStyle name="Calculation 2 6 2 2 2 5" xfId="19388"/>
    <cellStyle name="Calculation 2 6 2 2 2 6" xfId="34915"/>
    <cellStyle name="Calculation 2 6 2 2 2 7" xfId="37683"/>
    <cellStyle name="Calculation 2 6 2 2 3" xfId="3539"/>
    <cellStyle name="Calculation 2 6 2 2 3 2" xfId="5897"/>
    <cellStyle name="Calculation 2 6 2 2 3 2 2" xfId="14403"/>
    <cellStyle name="Calculation 2 6 2 2 3 2 2 2" xfId="30500"/>
    <cellStyle name="Calculation 2 6 2 2 3 2 3" xfId="22133"/>
    <cellStyle name="Calculation 2 6 2 2 3 2 4" xfId="34918"/>
    <cellStyle name="Calculation 2 6 2 2 3 2 5" xfId="37686"/>
    <cellStyle name="Calculation 2 6 2 2 3 3" xfId="8253"/>
    <cellStyle name="Calculation 2 6 2 2 3 3 2" xfId="16395"/>
    <cellStyle name="Calculation 2 6 2 2 3 3 2 2" xfId="32468"/>
    <cellStyle name="Calculation 2 6 2 2 3 3 3" xfId="24434"/>
    <cellStyle name="Calculation 2 6 2 2 3 4" xfId="12076"/>
    <cellStyle name="Calculation 2 6 2 2 3 4 2" xfId="28199"/>
    <cellStyle name="Calculation 2 6 2 2 3 5" xfId="19832"/>
    <cellStyle name="Calculation 2 6 2 2 3 6" xfId="34917"/>
    <cellStyle name="Calculation 2 6 2 2 3 7" xfId="37685"/>
    <cellStyle name="Calculation 2 6 2 2 4" xfId="4431"/>
    <cellStyle name="Calculation 2 6 2 2 4 2" xfId="9092"/>
    <cellStyle name="Calculation 2 6 2 2 4 2 2" xfId="17232"/>
    <cellStyle name="Calculation 2 6 2 2 4 2 2 2" xfId="33305"/>
    <cellStyle name="Calculation 2 6 2 2 4 2 3" xfId="25271"/>
    <cellStyle name="Calculation 2 6 2 2 4 3" xfId="12939"/>
    <cellStyle name="Calculation 2 6 2 2 4 3 2" xfId="29036"/>
    <cellStyle name="Calculation 2 6 2 2 4 4" xfId="20669"/>
    <cellStyle name="Calculation 2 6 2 2 4 5" xfId="34919"/>
    <cellStyle name="Calculation 2 6 2 2 4 6" xfId="37687"/>
    <cellStyle name="Calculation 2 6 2 2 5" xfId="6787"/>
    <cellStyle name="Calculation 2 6 2 2 5 2" xfId="14990"/>
    <cellStyle name="Calculation 2 6 2 2 5 2 2" xfId="31063"/>
    <cellStyle name="Calculation 2 6 2 2 5 3" xfId="22970"/>
    <cellStyle name="Calculation 2 6 2 2 6" xfId="10610"/>
    <cellStyle name="Calculation 2 6 2 2 6 2" xfId="26735"/>
    <cellStyle name="Calculation 2 6 2 2 7" xfId="18427"/>
    <cellStyle name="Calculation 2 6 2 2 8" xfId="34914"/>
    <cellStyle name="Calculation 2 6 2 2 9" xfId="37682"/>
    <cellStyle name="Calculation 2 6 2 3" xfId="2165"/>
    <cellStyle name="Calculation 2 6 2 3 2" xfId="3244"/>
    <cellStyle name="Calculation 2 6 2 3 2 2" xfId="5607"/>
    <cellStyle name="Calculation 2 6 2 3 2 2 2" xfId="10027"/>
    <cellStyle name="Calculation 2 6 2 3 2 2 2 2" xfId="18167"/>
    <cellStyle name="Calculation 2 6 2 3 2 2 2 2 2" xfId="34240"/>
    <cellStyle name="Calculation 2 6 2 3 2 2 2 3" xfId="26206"/>
    <cellStyle name="Calculation 2 6 2 3 2 2 3" xfId="14113"/>
    <cellStyle name="Calculation 2 6 2 3 2 2 3 2" xfId="30210"/>
    <cellStyle name="Calculation 2 6 2 3 2 2 4" xfId="21843"/>
    <cellStyle name="Calculation 2 6 2 3 2 2 5" xfId="34922"/>
    <cellStyle name="Calculation 2 6 2 3 2 2 6" xfId="37690"/>
    <cellStyle name="Calculation 2 6 2 3 2 3" xfId="7963"/>
    <cellStyle name="Calculation 2 6 2 3 2 3 2" xfId="16105"/>
    <cellStyle name="Calculation 2 6 2 3 2 3 2 2" xfId="32178"/>
    <cellStyle name="Calculation 2 6 2 3 2 3 3" xfId="24144"/>
    <cellStyle name="Calculation 2 6 2 3 2 4" xfId="11786"/>
    <cellStyle name="Calculation 2 6 2 3 2 4 2" xfId="27909"/>
    <cellStyle name="Calculation 2 6 2 3 2 5" xfId="19542"/>
    <cellStyle name="Calculation 2 6 2 3 2 6" xfId="34921"/>
    <cellStyle name="Calculation 2 6 2 3 2 7" xfId="37689"/>
    <cellStyle name="Calculation 2 6 2 3 3" xfId="3695"/>
    <cellStyle name="Calculation 2 6 2 3 3 2" xfId="6053"/>
    <cellStyle name="Calculation 2 6 2 3 3 2 2" xfId="14559"/>
    <cellStyle name="Calculation 2 6 2 3 3 2 2 2" xfId="30656"/>
    <cellStyle name="Calculation 2 6 2 3 3 2 3" xfId="22289"/>
    <cellStyle name="Calculation 2 6 2 3 3 2 4" xfId="34924"/>
    <cellStyle name="Calculation 2 6 2 3 3 2 5" xfId="37692"/>
    <cellStyle name="Calculation 2 6 2 3 3 3" xfId="8409"/>
    <cellStyle name="Calculation 2 6 2 3 3 3 2" xfId="16551"/>
    <cellStyle name="Calculation 2 6 2 3 3 3 2 2" xfId="32624"/>
    <cellStyle name="Calculation 2 6 2 3 3 3 3" xfId="24590"/>
    <cellStyle name="Calculation 2 6 2 3 3 4" xfId="12232"/>
    <cellStyle name="Calculation 2 6 2 3 3 4 2" xfId="28355"/>
    <cellStyle name="Calculation 2 6 2 3 3 5" xfId="19988"/>
    <cellStyle name="Calculation 2 6 2 3 3 6" xfId="34923"/>
    <cellStyle name="Calculation 2 6 2 3 3 7" xfId="37691"/>
    <cellStyle name="Calculation 2 6 2 3 4" xfId="4587"/>
    <cellStyle name="Calculation 2 6 2 3 4 2" xfId="9248"/>
    <cellStyle name="Calculation 2 6 2 3 4 2 2" xfId="17388"/>
    <cellStyle name="Calculation 2 6 2 3 4 2 2 2" xfId="33461"/>
    <cellStyle name="Calculation 2 6 2 3 4 2 3" xfId="25427"/>
    <cellStyle name="Calculation 2 6 2 3 4 3" xfId="13095"/>
    <cellStyle name="Calculation 2 6 2 3 4 3 2" xfId="29192"/>
    <cellStyle name="Calculation 2 6 2 3 4 4" xfId="20825"/>
    <cellStyle name="Calculation 2 6 2 3 4 5" xfId="34925"/>
    <cellStyle name="Calculation 2 6 2 3 4 6" xfId="37693"/>
    <cellStyle name="Calculation 2 6 2 3 5" xfId="6943"/>
    <cellStyle name="Calculation 2 6 2 3 5 2" xfId="15087"/>
    <cellStyle name="Calculation 2 6 2 3 5 2 2" xfId="31160"/>
    <cellStyle name="Calculation 2 6 2 3 5 3" xfId="23126"/>
    <cellStyle name="Calculation 2 6 2 3 6" xfId="10766"/>
    <cellStyle name="Calculation 2 6 2 3 6 2" xfId="26891"/>
    <cellStyle name="Calculation 2 6 2 3 7" xfId="18524"/>
    <cellStyle name="Calculation 2 6 2 3 8" xfId="34920"/>
    <cellStyle name="Calculation 2 6 2 3 9" xfId="37688"/>
    <cellStyle name="Calculation 2 6 2 4" xfId="2325"/>
    <cellStyle name="Calculation 2 6 2 4 2" xfId="3847"/>
    <cellStyle name="Calculation 2 6 2 4 2 2" xfId="6205"/>
    <cellStyle name="Calculation 2 6 2 4 2 2 2" xfId="14711"/>
    <cellStyle name="Calculation 2 6 2 4 2 2 2 2" xfId="30808"/>
    <cellStyle name="Calculation 2 6 2 4 2 2 3" xfId="22441"/>
    <cellStyle name="Calculation 2 6 2 4 2 2 4" xfId="34928"/>
    <cellStyle name="Calculation 2 6 2 4 2 2 5" xfId="37696"/>
    <cellStyle name="Calculation 2 6 2 4 2 3" xfId="8561"/>
    <cellStyle name="Calculation 2 6 2 4 2 3 2" xfId="16703"/>
    <cellStyle name="Calculation 2 6 2 4 2 3 2 2" xfId="32776"/>
    <cellStyle name="Calculation 2 6 2 4 2 3 3" xfId="24742"/>
    <cellStyle name="Calculation 2 6 2 4 2 4" xfId="12384"/>
    <cellStyle name="Calculation 2 6 2 4 2 4 2" xfId="28507"/>
    <cellStyle name="Calculation 2 6 2 4 2 5" xfId="20140"/>
    <cellStyle name="Calculation 2 6 2 4 2 6" xfId="34927"/>
    <cellStyle name="Calculation 2 6 2 4 2 7" xfId="37695"/>
    <cellStyle name="Calculation 2 6 2 4 3" xfId="4739"/>
    <cellStyle name="Calculation 2 6 2 4 3 2" xfId="9400"/>
    <cellStyle name="Calculation 2 6 2 4 3 2 2" xfId="17540"/>
    <cellStyle name="Calculation 2 6 2 4 3 2 2 2" xfId="33613"/>
    <cellStyle name="Calculation 2 6 2 4 3 2 3" xfId="25579"/>
    <cellStyle name="Calculation 2 6 2 4 3 3" xfId="13247"/>
    <cellStyle name="Calculation 2 6 2 4 3 3 2" xfId="29344"/>
    <cellStyle name="Calculation 2 6 2 4 3 4" xfId="20977"/>
    <cellStyle name="Calculation 2 6 2 4 3 5" xfId="34929"/>
    <cellStyle name="Calculation 2 6 2 4 3 6" xfId="37697"/>
    <cellStyle name="Calculation 2 6 2 4 4" xfId="7095"/>
    <cellStyle name="Calculation 2 6 2 4 4 2" xfId="15239"/>
    <cellStyle name="Calculation 2 6 2 4 4 2 2" xfId="31312"/>
    <cellStyle name="Calculation 2 6 2 4 4 3" xfId="23278"/>
    <cellStyle name="Calculation 2 6 2 4 5" xfId="10918"/>
    <cellStyle name="Calculation 2 6 2 4 5 2" xfId="27043"/>
    <cellStyle name="Calculation 2 6 2 4 6" xfId="18676"/>
    <cellStyle name="Calculation 2 6 2 4 7" xfId="34926"/>
    <cellStyle name="Calculation 2 6 2 4 8" xfId="37694"/>
    <cellStyle name="Calculation 2 6 2 5" xfId="2808"/>
    <cellStyle name="Calculation 2 6 2 5 2" xfId="5178"/>
    <cellStyle name="Calculation 2 6 2 5 2 2" xfId="9610"/>
    <cellStyle name="Calculation 2 6 2 5 2 2 2" xfId="17750"/>
    <cellStyle name="Calculation 2 6 2 5 2 2 2 2" xfId="33823"/>
    <cellStyle name="Calculation 2 6 2 5 2 2 3" xfId="25789"/>
    <cellStyle name="Calculation 2 6 2 5 2 3" xfId="13684"/>
    <cellStyle name="Calculation 2 6 2 5 2 3 2" xfId="29781"/>
    <cellStyle name="Calculation 2 6 2 5 2 4" xfId="21414"/>
    <cellStyle name="Calculation 2 6 2 5 2 5" xfId="34931"/>
    <cellStyle name="Calculation 2 6 2 5 2 6" xfId="37699"/>
    <cellStyle name="Calculation 2 6 2 5 3" xfId="7534"/>
    <cellStyle name="Calculation 2 6 2 5 3 2" xfId="15676"/>
    <cellStyle name="Calculation 2 6 2 5 3 2 2" xfId="31749"/>
    <cellStyle name="Calculation 2 6 2 5 3 3" xfId="23715"/>
    <cellStyle name="Calculation 2 6 2 5 4" xfId="11357"/>
    <cellStyle name="Calculation 2 6 2 5 4 2" xfId="27480"/>
    <cellStyle name="Calculation 2 6 2 5 5" xfId="19113"/>
    <cellStyle name="Calculation 2 6 2 5 6" xfId="34930"/>
    <cellStyle name="Calculation 2 6 2 5 7" xfId="37698"/>
    <cellStyle name="Calculation 2 6 2 6" xfId="2437"/>
    <cellStyle name="Calculation 2 6 2 6 2" xfId="4848"/>
    <cellStyle name="Calculation 2 6 2 6 2 2" xfId="13354"/>
    <cellStyle name="Calculation 2 6 2 6 2 2 2" xfId="29451"/>
    <cellStyle name="Calculation 2 6 2 6 2 3" xfId="21084"/>
    <cellStyle name="Calculation 2 6 2 6 2 4" xfId="34933"/>
    <cellStyle name="Calculation 2 6 2 6 2 5" xfId="37701"/>
    <cellStyle name="Calculation 2 6 2 6 3" xfId="7204"/>
    <cellStyle name="Calculation 2 6 2 6 3 2" xfId="15346"/>
    <cellStyle name="Calculation 2 6 2 6 3 2 2" xfId="31419"/>
    <cellStyle name="Calculation 2 6 2 6 3 3" xfId="23385"/>
    <cellStyle name="Calculation 2 6 2 6 4" xfId="11027"/>
    <cellStyle name="Calculation 2 6 2 6 4 2" xfId="27150"/>
    <cellStyle name="Calculation 2 6 2 6 5" xfId="18783"/>
    <cellStyle name="Calculation 2 6 2 6 6" xfId="34932"/>
    <cellStyle name="Calculation 2 6 2 6 7" xfId="37700"/>
    <cellStyle name="Calculation 2 6 2 7" xfId="4112"/>
    <cellStyle name="Calculation 2 6 2 7 2" xfId="8773"/>
    <cellStyle name="Calculation 2 6 2 7 2 2" xfId="16913"/>
    <cellStyle name="Calculation 2 6 2 7 2 2 2" xfId="32986"/>
    <cellStyle name="Calculation 2 6 2 7 2 3" xfId="24952"/>
    <cellStyle name="Calculation 2 6 2 7 3" xfId="12620"/>
    <cellStyle name="Calculation 2 6 2 7 3 2" xfId="28717"/>
    <cellStyle name="Calculation 2 6 2 7 4" xfId="20350"/>
    <cellStyle name="Calculation 2 6 2 7 5" xfId="34934"/>
    <cellStyle name="Calculation 2 6 2 7 6" xfId="37702"/>
    <cellStyle name="Calculation 2 6 2 8" xfId="6468"/>
    <cellStyle name="Calculation 2 6 2 8 2" xfId="22651"/>
    <cellStyle name="Calculation 2 6 2 9" xfId="10291"/>
    <cellStyle name="Calculation 2 6 2 9 2" xfId="26416"/>
    <cellStyle name="Calculation 2 6 3" xfId="1604"/>
    <cellStyle name="Calculation 2 6 3 10" xfId="34935"/>
    <cellStyle name="Calculation 2 6 3 11" xfId="37703"/>
    <cellStyle name="Calculation 2 6 3 2" xfId="2018"/>
    <cellStyle name="Calculation 2 6 3 2 2" xfId="3106"/>
    <cellStyle name="Calculation 2 6 3 2 2 2" xfId="5471"/>
    <cellStyle name="Calculation 2 6 3 2 2 2 2" xfId="9893"/>
    <cellStyle name="Calculation 2 6 3 2 2 2 2 2" xfId="18033"/>
    <cellStyle name="Calculation 2 6 3 2 2 2 2 2 2" xfId="34106"/>
    <cellStyle name="Calculation 2 6 3 2 2 2 2 3" xfId="26072"/>
    <cellStyle name="Calculation 2 6 3 2 2 2 3" xfId="13977"/>
    <cellStyle name="Calculation 2 6 3 2 2 2 3 2" xfId="30074"/>
    <cellStyle name="Calculation 2 6 3 2 2 2 4" xfId="21707"/>
    <cellStyle name="Calculation 2 6 3 2 2 2 5" xfId="34938"/>
    <cellStyle name="Calculation 2 6 3 2 2 2 6" xfId="37706"/>
    <cellStyle name="Calculation 2 6 3 2 2 3" xfId="7827"/>
    <cellStyle name="Calculation 2 6 3 2 2 3 2" xfId="15969"/>
    <cellStyle name="Calculation 2 6 3 2 2 3 2 2" xfId="32042"/>
    <cellStyle name="Calculation 2 6 3 2 2 3 3" xfId="24008"/>
    <cellStyle name="Calculation 2 6 3 2 2 4" xfId="11650"/>
    <cellStyle name="Calculation 2 6 3 2 2 4 2" xfId="27773"/>
    <cellStyle name="Calculation 2 6 3 2 2 5" xfId="19406"/>
    <cellStyle name="Calculation 2 6 3 2 2 6" xfId="34937"/>
    <cellStyle name="Calculation 2 6 3 2 2 7" xfId="37705"/>
    <cellStyle name="Calculation 2 6 3 2 3" xfId="3557"/>
    <cellStyle name="Calculation 2 6 3 2 3 2" xfId="5915"/>
    <cellStyle name="Calculation 2 6 3 2 3 2 2" xfId="14421"/>
    <cellStyle name="Calculation 2 6 3 2 3 2 2 2" xfId="30518"/>
    <cellStyle name="Calculation 2 6 3 2 3 2 3" xfId="22151"/>
    <cellStyle name="Calculation 2 6 3 2 3 2 4" xfId="34940"/>
    <cellStyle name="Calculation 2 6 3 2 3 2 5" xfId="37708"/>
    <cellStyle name="Calculation 2 6 3 2 3 3" xfId="8271"/>
    <cellStyle name="Calculation 2 6 3 2 3 3 2" xfId="16413"/>
    <cellStyle name="Calculation 2 6 3 2 3 3 2 2" xfId="32486"/>
    <cellStyle name="Calculation 2 6 3 2 3 3 3" xfId="24452"/>
    <cellStyle name="Calculation 2 6 3 2 3 4" xfId="12094"/>
    <cellStyle name="Calculation 2 6 3 2 3 4 2" xfId="28217"/>
    <cellStyle name="Calculation 2 6 3 2 3 5" xfId="19850"/>
    <cellStyle name="Calculation 2 6 3 2 3 6" xfId="34939"/>
    <cellStyle name="Calculation 2 6 3 2 3 7" xfId="37707"/>
    <cellStyle name="Calculation 2 6 3 2 4" xfId="4449"/>
    <cellStyle name="Calculation 2 6 3 2 4 2" xfId="9110"/>
    <cellStyle name="Calculation 2 6 3 2 4 2 2" xfId="17250"/>
    <cellStyle name="Calculation 2 6 3 2 4 2 2 2" xfId="33323"/>
    <cellStyle name="Calculation 2 6 3 2 4 2 3" xfId="25289"/>
    <cellStyle name="Calculation 2 6 3 2 4 3" xfId="12957"/>
    <cellStyle name="Calculation 2 6 3 2 4 3 2" xfId="29054"/>
    <cellStyle name="Calculation 2 6 3 2 4 4" xfId="20687"/>
    <cellStyle name="Calculation 2 6 3 2 4 5" xfId="34941"/>
    <cellStyle name="Calculation 2 6 3 2 4 6" xfId="37709"/>
    <cellStyle name="Calculation 2 6 3 2 5" xfId="6805"/>
    <cellStyle name="Calculation 2 6 3 2 5 2" xfId="15008"/>
    <cellStyle name="Calculation 2 6 3 2 5 2 2" xfId="31081"/>
    <cellStyle name="Calculation 2 6 3 2 5 3" xfId="22988"/>
    <cellStyle name="Calculation 2 6 3 2 6" xfId="10628"/>
    <cellStyle name="Calculation 2 6 3 2 6 2" xfId="26753"/>
    <cellStyle name="Calculation 2 6 3 2 7" xfId="18445"/>
    <cellStyle name="Calculation 2 6 3 2 8" xfId="34936"/>
    <cellStyle name="Calculation 2 6 3 2 9" xfId="37704"/>
    <cellStyle name="Calculation 2 6 3 3" xfId="2183"/>
    <cellStyle name="Calculation 2 6 3 3 2" xfId="3262"/>
    <cellStyle name="Calculation 2 6 3 3 2 2" xfId="5625"/>
    <cellStyle name="Calculation 2 6 3 3 2 2 2" xfId="10045"/>
    <cellStyle name="Calculation 2 6 3 3 2 2 2 2" xfId="18185"/>
    <cellStyle name="Calculation 2 6 3 3 2 2 2 2 2" xfId="34258"/>
    <cellStyle name="Calculation 2 6 3 3 2 2 2 3" xfId="26224"/>
    <cellStyle name="Calculation 2 6 3 3 2 2 3" xfId="14131"/>
    <cellStyle name="Calculation 2 6 3 3 2 2 3 2" xfId="30228"/>
    <cellStyle name="Calculation 2 6 3 3 2 2 4" xfId="21861"/>
    <cellStyle name="Calculation 2 6 3 3 2 2 5" xfId="34944"/>
    <cellStyle name="Calculation 2 6 3 3 2 2 6" xfId="37712"/>
    <cellStyle name="Calculation 2 6 3 3 2 3" xfId="7981"/>
    <cellStyle name="Calculation 2 6 3 3 2 3 2" xfId="16123"/>
    <cellStyle name="Calculation 2 6 3 3 2 3 2 2" xfId="32196"/>
    <cellStyle name="Calculation 2 6 3 3 2 3 3" xfId="24162"/>
    <cellStyle name="Calculation 2 6 3 3 2 4" xfId="11804"/>
    <cellStyle name="Calculation 2 6 3 3 2 4 2" xfId="27927"/>
    <cellStyle name="Calculation 2 6 3 3 2 5" xfId="19560"/>
    <cellStyle name="Calculation 2 6 3 3 2 6" xfId="34943"/>
    <cellStyle name="Calculation 2 6 3 3 2 7" xfId="37711"/>
    <cellStyle name="Calculation 2 6 3 3 3" xfId="3713"/>
    <cellStyle name="Calculation 2 6 3 3 3 2" xfId="6071"/>
    <cellStyle name="Calculation 2 6 3 3 3 2 2" xfId="14577"/>
    <cellStyle name="Calculation 2 6 3 3 3 2 2 2" xfId="30674"/>
    <cellStyle name="Calculation 2 6 3 3 3 2 3" xfId="22307"/>
    <cellStyle name="Calculation 2 6 3 3 3 2 4" xfId="34946"/>
    <cellStyle name="Calculation 2 6 3 3 3 2 5" xfId="37714"/>
    <cellStyle name="Calculation 2 6 3 3 3 3" xfId="8427"/>
    <cellStyle name="Calculation 2 6 3 3 3 3 2" xfId="16569"/>
    <cellStyle name="Calculation 2 6 3 3 3 3 2 2" xfId="32642"/>
    <cellStyle name="Calculation 2 6 3 3 3 3 3" xfId="24608"/>
    <cellStyle name="Calculation 2 6 3 3 3 4" xfId="12250"/>
    <cellStyle name="Calculation 2 6 3 3 3 4 2" xfId="28373"/>
    <cellStyle name="Calculation 2 6 3 3 3 5" xfId="20006"/>
    <cellStyle name="Calculation 2 6 3 3 3 6" xfId="34945"/>
    <cellStyle name="Calculation 2 6 3 3 3 7" xfId="37713"/>
    <cellStyle name="Calculation 2 6 3 3 4" xfId="4605"/>
    <cellStyle name="Calculation 2 6 3 3 4 2" xfId="9266"/>
    <cellStyle name="Calculation 2 6 3 3 4 2 2" xfId="17406"/>
    <cellStyle name="Calculation 2 6 3 3 4 2 2 2" xfId="33479"/>
    <cellStyle name="Calculation 2 6 3 3 4 2 3" xfId="25445"/>
    <cellStyle name="Calculation 2 6 3 3 4 3" xfId="13113"/>
    <cellStyle name="Calculation 2 6 3 3 4 3 2" xfId="29210"/>
    <cellStyle name="Calculation 2 6 3 3 4 4" xfId="20843"/>
    <cellStyle name="Calculation 2 6 3 3 4 5" xfId="34947"/>
    <cellStyle name="Calculation 2 6 3 3 4 6" xfId="37715"/>
    <cellStyle name="Calculation 2 6 3 3 5" xfId="6961"/>
    <cellStyle name="Calculation 2 6 3 3 5 2" xfId="15105"/>
    <cellStyle name="Calculation 2 6 3 3 5 2 2" xfId="31178"/>
    <cellStyle name="Calculation 2 6 3 3 5 3" xfId="23144"/>
    <cellStyle name="Calculation 2 6 3 3 6" xfId="10784"/>
    <cellStyle name="Calculation 2 6 3 3 6 2" xfId="26909"/>
    <cellStyle name="Calculation 2 6 3 3 7" xfId="18542"/>
    <cellStyle name="Calculation 2 6 3 3 8" xfId="34942"/>
    <cellStyle name="Calculation 2 6 3 3 9" xfId="37710"/>
    <cellStyle name="Calculation 2 6 3 4" xfId="2343"/>
    <cellStyle name="Calculation 2 6 3 4 2" xfId="3865"/>
    <cellStyle name="Calculation 2 6 3 4 2 2" xfId="6223"/>
    <cellStyle name="Calculation 2 6 3 4 2 2 2" xfId="14729"/>
    <cellStyle name="Calculation 2 6 3 4 2 2 2 2" xfId="30826"/>
    <cellStyle name="Calculation 2 6 3 4 2 2 3" xfId="22459"/>
    <cellStyle name="Calculation 2 6 3 4 2 2 4" xfId="34950"/>
    <cellStyle name="Calculation 2 6 3 4 2 2 5" xfId="37718"/>
    <cellStyle name="Calculation 2 6 3 4 2 3" xfId="8579"/>
    <cellStyle name="Calculation 2 6 3 4 2 3 2" xfId="16721"/>
    <cellStyle name="Calculation 2 6 3 4 2 3 2 2" xfId="32794"/>
    <cellStyle name="Calculation 2 6 3 4 2 3 3" xfId="24760"/>
    <cellStyle name="Calculation 2 6 3 4 2 4" xfId="12402"/>
    <cellStyle name="Calculation 2 6 3 4 2 4 2" xfId="28525"/>
    <cellStyle name="Calculation 2 6 3 4 2 5" xfId="20158"/>
    <cellStyle name="Calculation 2 6 3 4 2 6" xfId="34949"/>
    <cellStyle name="Calculation 2 6 3 4 2 7" xfId="37717"/>
    <cellStyle name="Calculation 2 6 3 4 3" xfId="4757"/>
    <cellStyle name="Calculation 2 6 3 4 3 2" xfId="9418"/>
    <cellStyle name="Calculation 2 6 3 4 3 2 2" xfId="17558"/>
    <cellStyle name="Calculation 2 6 3 4 3 2 2 2" xfId="33631"/>
    <cellStyle name="Calculation 2 6 3 4 3 2 3" xfId="25597"/>
    <cellStyle name="Calculation 2 6 3 4 3 3" xfId="13265"/>
    <cellStyle name="Calculation 2 6 3 4 3 3 2" xfId="29362"/>
    <cellStyle name="Calculation 2 6 3 4 3 4" xfId="20995"/>
    <cellStyle name="Calculation 2 6 3 4 3 5" xfId="34951"/>
    <cellStyle name="Calculation 2 6 3 4 3 6" xfId="37719"/>
    <cellStyle name="Calculation 2 6 3 4 4" xfId="7113"/>
    <cellStyle name="Calculation 2 6 3 4 4 2" xfId="15257"/>
    <cellStyle name="Calculation 2 6 3 4 4 2 2" xfId="31330"/>
    <cellStyle name="Calculation 2 6 3 4 4 3" xfId="23296"/>
    <cellStyle name="Calculation 2 6 3 4 5" xfId="10936"/>
    <cellStyle name="Calculation 2 6 3 4 5 2" xfId="27061"/>
    <cellStyle name="Calculation 2 6 3 4 6" xfId="18694"/>
    <cellStyle name="Calculation 2 6 3 4 7" xfId="34948"/>
    <cellStyle name="Calculation 2 6 3 4 8" xfId="37716"/>
    <cellStyle name="Calculation 2 6 3 5" xfId="2828"/>
    <cellStyle name="Calculation 2 6 3 5 2" xfId="5198"/>
    <cellStyle name="Calculation 2 6 3 5 2 2" xfId="9628"/>
    <cellStyle name="Calculation 2 6 3 5 2 2 2" xfId="17768"/>
    <cellStyle name="Calculation 2 6 3 5 2 2 2 2" xfId="33841"/>
    <cellStyle name="Calculation 2 6 3 5 2 2 3" xfId="25807"/>
    <cellStyle name="Calculation 2 6 3 5 2 3" xfId="13704"/>
    <cellStyle name="Calculation 2 6 3 5 2 3 2" xfId="29801"/>
    <cellStyle name="Calculation 2 6 3 5 2 4" xfId="21434"/>
    <cellStyle name="Calculation 2 6 3 5 2 5" xfId="34953"/>
    <cellStyle name="Calculation 2 6 3 5 2 6" xfId="37721"/>
    <cellStyle name="Calculation 2 6 3 5 3" xfId="7554"/>
    <cellStyle name="Calculation 2 6 3 5 3 2" xfId="15696"/>
    <cellStyle name="Calculation 2 6 3 5 3 2 2" xfId="31769"/>
    <cellStyle name="Calculation 2 6 3 5 3 3" xfId="23735"/>
    <cellStyle name="Calculation 2 6 3 5 4" xfId="11377"/>
    <cellStyle name="Calculation 2 6 3 5 4 2" xfId="27500"/>
    <cellStyle name="Calculation 2 6 3 5 5" xfId="19133"/>
    <cellStyle name="Calculation 2 6 3 5 6" xfId="34952"/>
    <cellStyle name="Calculation 2 6 3 5 7" xfId="37720"/>
    <cellStyle name="Calculation 2 6 3 6" xfId="2537"/>
    <cellStyle name="Calculation 2 6 3 6 2" xfId="4942"/>
    <cellStyle name="Calculation 2 6 3 6 2 2" xfId="13448"/>
    <cellStyle name="Calculation 2 6 3 6 2 2 2" xfId="29545"/>
    <cellStyle name="Calculation 2 6 3 6 2 3" xfId="21178"/>
    <cellStyle name="Calculation 2 6 3 6 2 4" xfId="34955"/>
    <cellStyle name="Calculation 2 6 3 6 2 5" xfId="37723"/>
    <cellStyle name="Calculation 2 6 3 6 3" xfId="7298"/>
    <cellStyle name="Calculation 2 6 3 6 3 2" xfId="15440"/>
    <cellStyle name="Calculation 2 6 3 6 3 2 2" xfId="31513"/>
    <cellStyle name="Calculation 2 6 3 6 3 3" xfId="23479"/>
    <cellStyle name="Calculation 2 6 3 6 4" xfId="11121"/>
    <cellStyle name="Calculation 2 6 3 6 4 2" xfId="27244"/>
    <cellStyle name="Calculation 2 6 3 6 5" xfId="18877"/>
    <cellStyle name="Calculation 2 6 3 6 6" xfId="34954"/>
    <cellStyle name="Calculation 2 6 3 6 7" xfId="37722"/>
    <cellStyle name="Calculation 2 6 3 7" xfId="4130"/>
    <cellStyle name="Calculation 2 6 3 7 2" xfId="8791"/>
    <cellStyle name="Calculation 2 6 3 7 2 2" xfId="16931"/>
    <cellStyle name="Calculation 2 6 3 7 2 2 2" xfId="33004"/>
    <cellStyle name="Calculation 2 6 3 7 2 3" xfId="24970"/>
    <cellStyle name="Calculation 2 6 3 7 3" xfId="12638"/>
    <cellStyle name="Calculation 2 6 3 7 3 2" xfId="28735"/>
    <cellStyle name="Calculation 2 6 3 7 4" xfId="20368"/>
    <cellStyle name="Calculation 2 6 3 7 5" xfId="34956"/>
    <cellStyle name="Calculation 2 6 3 7 6" xfId="37724"/>
    <cellStyle name="Calculation 2 6 3 8" xfId="6486"/>
    <cellStyle name="Calculation 2 6 3 8 2" xfId="22669"/>
    <cellStyle name="Calculation 2 6 3 9" xfId="10309"/>
    <cellStyle name="Calculation 2 6 3 9 2" xfId="26434"/>
    <cellStyle name="Calculation 2 6 4" xfId="1782"/>
    <cellStyle name="Calculation 2 6 4 2" xfId="2950"/>
    <cellStyle name="Calculation 2 6 4 2 2" xfId="5317"/>
    <cellStyle name="Calculation 2 6 4 2 2 2" xfId="9743"/>
    <cellStyle name="Calculation 2 6 4 2 2 2 2" xfId="17883"/>
    <cellStyle name="Calculation 2 6 4 2 2 2 2 2" xfId="33956"/>
    <cellStyle name="Calculation 2 6 4 2 2 2 3" xfId="25922"/>
    <cellStyle name="Calculation 2 6 4 2 2 3" xfId="13823"/>
    <cellStyle name="Calculation 2 6 4 2 2 3 2" xfId="29920"/>
    <cellStyle name="Calculation 2 6 4 2 2 4" xfId="21553"/>
    <cellStyle name="Calculation 2 6 4 2 2 5" xfId="34959"/>
    <cellStyle name="Calculation 2 6 4 2 2 6" xfId="37727"/>
    <cellStyle name="Calculation 2 6 4 2 3" xfId="7673"/>
    <cellStyle name="Calculation 2 6 4 2 3 2" xfId="15815"/>
    <cellStyle name="Calculation 2 6 4 2 3 2 2" xfId="31888"/>
    <cellStyle name="Calculation 2 6 4 2 3 3" xfId="23854"/>
    <cellStyle name="Calculation 2 6 4 2 4" xfId="11496"/>
    <cellStyle name="Calculation 2 6 4 2 4 2" xfId="27619"/>
    <cellStyle name="Calculation 2 6 4 2 5" xfId="19252"/>
    <cellStyle name="Calculation 2 6 4 2 6" xfId="34958"/>
    <cellStyle name="Calculation 2 6 4 2 7" xfId="37726"/>
    <cellStyle name="Calculation 2 6 4 3" xfId="3366"/>
    <cellStyle name="Calculation 2 6 4 3 2" xfId="5724"/>
    <cellStyle name="Calculation 2 6 4 3 2 2" xfId="14230"/>
    <cellStyle name="Calculation 2 6 4 3 2 2 2" xfId="30327"/>
    <cellStyle name="Calculation 2 6 4 3 2 3" xfId="21960"/>
    <cellStyle name="Calculation 2 6 4 3 2 4" xfId="34961"/>
    <cellStyle name="Calculation 2 6 4 3 2 5" xfId="37729"/>
    <cellStyle name="Calculation 2 6 4 3 3" xfId="8080"/>
    <cellStyle name="Calculation 2 6 4 3 3 2" xfId="16222"/>
    <cellStyle name="Calculation 2 6 4 3 3 2 2" xfId="32295"/>
    <cellStyle name="Calculation 2 6 4 3 3 3" xfId="24261"/>
    <cellStyle name="Calculation 2 6 4 3 4" xfId="11903"/>
    <cellStyle name="Calculation 2 6 4 3 4 2" xfId="28026"/>
    <cellStyle name="Calculation 2 6 4 3 5" xfId="19659"/>
    <cellStyle name="Calculation 2 6 4 3 6" xfId="34960"/>
    <cellStyle name="Calculation 2 6 4 3 7" xfId="37728"/>
    <cellStyle name="Calculation 2 6 4 4" xfId="4258"/>
    <cellStyle name="Calculation 2 6 4 4 2" xfId="8919"/>
    <cellStyle name="Calculation 2 6 4 4 2 2" xfId="17059"/>
    <cellStyle name="Calculation 2 6 4 4 2 2 2" xfId="33132"/>
    <cellStyle name="Calculation 2 6 4 4 2 3" xfId="25098"/>
    <cellStyle name="Calculation 2 6 4 4 3" xfId="12766"/>
    <cellStyle name="Calculation 2 6 4 4 3 2" xfId="28863"/>
    <cellStyle name="Calculation 2 6 4 4 4" xfId="20496"/>
    <cellStyle name="Calculation 2 6 4 4 5" xfId="34962"/>
    <cellStyle name="Calculation 2 6 4 4 6" xfId="37730"/>
    <cellStyle name="Calculation 2 6 4 5" xfId="6614"/>
    <cellStyle name="Calculation 2 6 4 5 2" xfId="14878"/>
    <cellStyle name="Calculation 2 6 4 5 2 2" xfId="30951"/>
    <cellStyle name="Calculation 2 6 4 5 3" xfId="22797"/>
    <cellStyle name="Calculation 2 6 4 6" xfId="10437"/>
    <cellStyle name="Calculation 2 6 4 6 2" xfId="26562"/>
    <cellStyle name="Calculation 2 6 4 7" xfId="18315"/>
    <cellStyle name="Calculation 2 6 4 8" xfId="34957"/>
    <cellStyle name="Calculation 2 6 4 9" xfId="37725"/>
    <cellStyle name="Calculation 2 6 5" xfId="1928"/>
    <cellStyle name="Calculation 2 6 5 2" xfId="3027"/>
    <cellStyle name="Calculation 2 6 5 2 2" xfId="5393"/>
    <cellStyle name="Calculation 2 6 5 2 2 2" xfId="9817"/>
    <cellStyle name="Calculation 2 6 5 2 2 2 2" xfId="17957"/>
    <cellStyle name="Calculation 2 6 5 2 2 2 2 2" xfId="34030"/>
    <cellStyle name="Calculation 2 6 5 2 2 2 3" xfId="25996"/>
    <cellStyle name="Calculation 2 6 5 2 2 3" xfId="13899"/>
    <cellStyle name="Calculation 2 6 5 2 2 3 2" xfId="29996"/>
    <cellStyle name="Calculation 2 6 5 2 2 4" xfId="21629"/>
    <cellStyle name="Calculation 2 6 5 2 2 5" xfId="34965"/>
    <cellStyle name="Calculation 2 6 5 2 2 6" xfId="37733"/>
    <cellStyle name="Calculation 2 6 5 2 3" xfId="7749"/>
    <cellStyle name="Calculation 2 6 5 2 3 2" xfId="15891"/>
    <cellStyle name="Calculation 2 6 5 2 3 2 2" xfId="31964"/>
    <cellStyle name="Calculation 2 6 5 2 3 3" xfId="23930"/>
    <cellStyle name="Calculation 2 6 5 2 4" xfId="11572"/>
    <cellStyle name="Calculation 2 6 5 2 4 2" xfId="27695"/>
    <cellStyle name="Calculation 2 6 5 2 5" xfId="19328"/>
    <cellStyle name="Calculation 2 6 5 2 6" xfId="34964"/>
    <cellStyle name="Calculation 2 6 5 2 7" xfId="37732"/>
    <cellStyle name="Calculation 2 6 5 3" xfId="3476"/>
    <cellStyle name="Calculation 2 6 5 3 2" xfId="5834"/>
    <cellStyle name="Calculation 2 6 5 3 2 2" xfId="14340"/>
    <cellStyle name="Calculation 2 6 5 3 2 2 2" xfId="30437"/>
    <cellStyle name="Calculation 2 6 5 3 2 3" xfId="22070"/>
    <cellStyle name="Calculation 2 6 5 3 2 4" xfId="34967"/>
    <cellStyle name="Calculation 2 6 5 3 2 5" xfId="37735"/>
    <cellStyle name="Calculation 2 6 5 3 3" xfId="8190"/>
    <cellStyle name="Calculation 2 6 5 3 3 2" xfId="16332"/>
    <cellStyle name="Calculation 2 6 5 3 3 2 2" xfId="32405"/>
    <cellStyle name="Calculation 2 6 5 3 3 3" xfId="24371"/>
    <cellStyle name="Calculation 2 6 5 3 4" xfId="12013"/>
    <cellStyle name="Calculation 2 6 5 3 4 2" xfId="28136"/>
    <cellStyle name="Calculation 2 6 5 3 5" xfId="19769"/>
    <cellStyle name="Calculation 2 6 5 3 6" xfId="34966"/>
    <cellStyle name="Calculation 2 6 5 3 7" xfId="37734"/>
    <cellStyle name="Calculation 2 6 5 4" xfId="4368"/>
    <cellStyle name="Calculation 2 6 5 4 2" xfId="9029"/>
    <cellStyle name="Calculation 2 6 5 4 2 2" xfId="17169"/>
    <cellStyle name="Calculation 2 6 5 4 2 2 2" xfId="33242"/>
    <cellStyle name="Calculation 2 6 5 4 2 3" xfId="25208"/>
    <cellStyle name="Calculation 2 6 5 4 3" xfId="12876"/>
    <cellStyle name="Calculation 2 6 5 4 3 2" xfId="28973"/>
    <cellStyle name="Calculation 2 6 5 4 4" xfId="20606"/>
    <cellStyle name="Calculation 2 6 5 4 5" xfId="34968"/>
    <cellStyle name="Calculation 2 6 5 4 6" xfId="37736"/>
    <cellStyle name="Calculation 2 6 5 5" xfId="6724"/>
    <cellStyle name="Calculation 2 6 5 5 2" xfId="14964"/>
    <cellStyle name="Calculation 2 6 5 5 2 2" xfId="31037"/>
    <cellStyle name="Calculation 2 6 5 5 3" xfId="22907"/>
    <cellStyle name="Calculation 2 6 5 6" xfId="10547"/>
    <cellStyle name="Calculation 2 6 5 6 2" xfId="26672"/>
    <cellStyle name="Calculation 2 6 5 7" xfId="18401"/>
    <cellStyle name="Calculation 2 6 5 8" xfId="34963"/>
    <cellStyle name="Calculation 2 6 5 9" xfId="37731"/>
    <cellStyle name="Calculation 2 6 6" xfId="1812"/>
    <cellStyle name="Calculation 2 6 6 2" xfId="3386"/>
    <cellStyle name="Calculation 2 6 6 2 2" xfId="5744"/>
    <cellStyle name="Calculation 2 6 6 2 2 2" xfId="14250"/>
    <cellStyle name="Calculation 2 6 6 2 2 2 2" xfId="30347"/>
    <cellStyle name="Calculation 2 6 6 2 2 3" xfId="21980"/>
    <cellStyle name="Calculation 2 6 6 2 2 4" xfId="34971"/>
    <cellStyle name="Calculation 2 6 6 2 2 5" xfId="37739"/>
    <cellStyle name="Calculation 2 6 6 2 3" xfId="8100"/>
    <cellStyle name="Calculation 2 6 6 2 3 2" xfId="16242"/>
    <cellStyle name="Calculation 2 6 6 2 3 2 2" xfId="32315"/>
    <cellStyle name="Calculation 2 6 6 2 3 3" xfId="24281"/>
    <cellStyle name="Calculation 2 6 6 2 4" xfId="11923"/>
    <cellStyle name="Calculation 2 6 6 2 4 2" xfId="28046"/>
    <cellStyle name="Calculation 2 6 6 2 5" xfId="19679"/>
    <cellStyle name="Calculation 2 6 6 2 6" xfId="34970"/>
    <cellStyle name="Calculation 2 6 6 2 7" xfId="37738"/>
    <cellStyle name="Calculation 2 6 6 3" xfId="4278"/>
    <cellStyle name="Calculation 2 6 6 3 2" xfId="8939"/>
    <cellStyle name="Calculation 2 6 6 3 2 2" xfId="17079"/>
    <cellStyle name="Calculation 2 6 6 3 2 2 2" xfId="33152"/>
    <cellStyle name="Calculation 2 6 6 3 2 3" xfId="25118"/>
    <cellStyle name="Calculation 2 6 6 3 3" xfId="12786"/>
    <cellStyle name="Calculation 2 6 6 3 3 2" xfId="28883"/>
    <cellStyle name="Calculation 2 6 6 3 4" xfId="20516"/>
    <cellStyle name="Calculation 2 6 6 3 5" xfId="34972"/>
    <cellStyle name="Calculation 2 6 6 3 6" xfId="37740"/>
    <cellStyle name="Calculation 2 6 6 4" xfId="6634"/>
    <cellStyle name="Calculation 2 6 6 4 2" xfId="14898"/>
    <cellStyle name="Calculation 2 6 6 4 2 2" xfId="30971"/>
    <cellStyle name="Calculation 2 6 6 4 3" xfId="22817"/>
    <cellStyle name="Calculation 2 6 6 5" xfId="10457"/>
    <cellStyle name="Calculation 2 6 6 5 2" xfId="26582"/>
    <cellStyle name="Calculation 2 6 6 6" xfId="18335"/>
    <cellStyle name="Calculation 2 6 6 7" xfId="34969"/>
    <cellStyle name="Calculation 2 6 6 8" xfId="37737"/>
    <cellStyle name="Calculation 2 6 7" xfId="2595"/>
    <cellStyle name="Calculation 2 6 7 2" xfId="4995"/>
    <cellStyle name="Calculation 2 6 7 2 2" xfId="9513"/>
    <cellStyle name="Calculation 2 6 7 2 2 2" xfId="17653"/>
    <cellStyle name="Calculation 2 6 7 2 2 2 2" xfId="33726"/>
    <cellStyle name="Calculation 2 6 7 2 2 3" xfId="25692"/>
    <cellStyle name="Calculation 2 6 7 2 3" xfId="13501"/>
    <cellStyle name="Calculation 2 6 7 2 3 2" xfId="29598"/>
    <cellStyle name="Calculation 2 6 7 2 4" xfId="21231"/>
    <cellStyle name="Calculation 2 6 7 2 5" xfId="34974"/>
    <cellStyle name="Calculation 2 6 7 2 6" xfId="37742"/>
    <cellStyle name="Calculation 2 6 7 3" xfId="7351"/>
    <cellStyle name="Calculation 2 6 7 3 2" xfId="15493"/>
    <cellStyle name="Calculation 2 6 7 3 2 2" xfId="31566"/>
    <cellStyle name="Calculation 2 6 7 3 3" xfId="23532"/>
    <cellStyle name="Calculation 2 6 7 4" xfId="11174"/>
    <cellStyle name="Calculation 2 6 7 4 2" xfId="27297"/>
    <cellStyle name="Calculation 2 6 7 5" xfId="18930"/>
    <cellStyle name="Calculation 2 6 7 6" xfId="34973"/>
    <cellStyle name="Calculation 2 6 7 7" xfId="37741"/>
    <cellStyle name="Calculation 2 6 8" xfId="2640"/>
    <cellStyle name="Calculation 2 6 8 2" xfId="5031"/>
    <cellStyle name="Calculation 2 6 8 2 2" xfId="13537"/>
    <cellStyle name="Calculation 2 6 8 2 2 2" xfId="29634"/>
    <cellStyle name="Calculation 2 6 8 2 3" xfId="21267"/>
    <cellStyle name="Calculation 2 6 8 2 4" xfId="34976"/>
    <cellStyle name="Calculation 2 6 8 2 5" xfId="37744"/>
    <cellStyle name="Calculation 2 6 8 3" xfId="7387"/>
    <cellStyle name="Calculation 2 6 8 3 2" xfId="15529"/>
    <cellStyle name="Calculation 2 6 8 3 2 2" xfId="31602"/>
    <cellStyle name="Calculation 2 6 8 3 3" xfId="23568"/>
    <cellStyle name="Calculation 2 6 8 4" xfId="11210"/>
    <cellStyle name="Calculation 2 6 8 4 2" xfId="27333"/>
    <cellStyle name="Calculation 2 6 8 5" xfId="18966"/>
    <cellStyle name="Calculation 2 6 8 6" xfId="34975"/>
    <cellStyle name="Calculation 2 6 8 7" xfId="37743"/>
    <cellStyle name="Calculation 2 6 9" xfId="3974"/>
    <cellStyle name="Calculation 2 6 9 2" xfId="8676"/>
    <cellStyle name="Calculation 2 6 9 2 2" xfId="16816"/>
    <cellStyle name="Calculation 2 6 9 2 2 2" xfId="32889"/>
    <cellStyle name="Calculation 2 6 9 2 3" xfId="24855"/>
    <cellStyle name="Calculation 2 6 9 3" xfId="12501"/>
    <cellStyle name="Calculation 2 6 9 3 2" xfId="28620"/>
    <cellStyle name="Calculation 2 6 9 4" xfId="20253"/>
    <cellStyle name="Calculation 2 6 9 5" xfId="34977"/>
    <cellStyle name="Calculation 2 6 9 6" xfId="37745"/>
    <cellStyle name="Calculation 2 7" xfId="376"/>
    <cellStyle name="Calculation 2 7 10" xfId="6331"/>
    <cellStyle name="Calculation 2 7 10 2" xfId="22555"/>
    <cellStyle name="Calculation 2 7 11" xfId="10154"/>
    <cellStyle name="Calculation 2 7 11 2" xfId="26320"/>
    <cellStyle name="Calculation 2 7 12" xfId="34978"/>
    <cellStyle name="Calculation 2 7 13" xfId="37746"/>
    <cellStyle name="Calculation 2 7 2" xfId="1574"/>
    <cellStyle name="Calculation 2 7 2 10" xfId="34979"/>
    <cellStyle name="Calculation 2 7 2 11" xfId="37747"/>
    <cellStyle name="Calculation 2 7 2 2" xfId="2001"/>
    <cellStyle name="Calculation 2 7 2 2 2" xfId="3089"/>
    <cellStyle name="Calculation 2 7 2 2 2 2" xfId="5454"/>
    <cellStyle name="Calculation 2 7 2 2 2 2 2" xfId="9876"/>
    <cellStyle name="Calculation 2 7 2 2 2 2 2 2" xfId="18016"/>
    <cellStyle name="Calculation 2 7 2 2 2 2 2 2 2" xfId="34089"/>
    <cellStyle name="Calculation 2 7 2 2 2 2 2 3" xfId="26055"/>
    <cellStyle name="Calculation 2 7 2 2 2 2 3" xfId="13960"/>
    <cellStyle name="Calculation 2 7 2 2 2 2 3 2" xfId="30057"/>
    <cellStyle name="Calculation 2 7 2 2 2 2 4" xfId="21690"/>
    <cellStyle name="Calculation 2 7 2 2 2 2 5" xfId="34982"/>
    <cellStyle name="Calculation 2 7 2 2 2 2 6" xfId="37750"/>
    <cellStyle name="Calculation 2 7 2 2 2 3" xfId="7810"/>
    <cellStyle name="Calculation 2 7 2 2 2 3 2" xfId="15952"/>
    <cellStyle name="Calculation 2 7 2 2 2 3 2 2" xfId="32025"/>
    <cellStyle name="Calculation 2 7 2 2 2 3 3" xfId="23991"/>
    <cellStyle name="Calculation 2 7 2 2 2 4" xfId="11633"/>
    <cellStyle name="Calculation 2 7 2 2 2 4 2" xfId="27756"/>
    <cellStyle name="Calculation 2 7 2 2 2 5" xfId="19389"/>
    <cellStyle name="Calculation 2 7 2 2 2 6" xfId="34981"/>
    <cellStyle name="Calculation 2 7 2 2 2 7" xfId="37749"/>
    <cellStyle name="Calculation 2 7 2 2 3" xfId="3540"/>
    <cellStyle name="Calculation 2 7 2 2 3 2" xfId="5898"/>
    <cellStyle name="Calculation 2 7 2 2 3 2 2" xfId="14404"/>
    <cellStyle name="Calculation 2 7 2 2 3 2 2 2" xfId="30501"/>
    <cellStyle name="Calculation 2 7 2 2 3 2 3" xfId="22134"/>
    <cellStyle name="Calculation 2 7 2 2 3 2 4" xfId="34984"/>
    <cellStyle name="Calculation 2 7 2 2 3 2 5" xfId="37752"/>
    <cellStyle name="Calculation 2 7 2 2 3 3" xfId="8254"/>
    <cellStyle name="Calculation 2 7 2 2 3 3 2" xfId="16396"/>
    <cellStyle name="Calculation 2 7 2 2 3 3 2 2" xfId="32469"/>
    <cellStyle name="Calculation 2 7 2 2 3 3 3" xfId="24435"/>
    <cellStyle name="Calculation 2 7 2 2 3 4" xfId="12077"/>
    <cellStyle name="Calculation 2 7 2 2 3 4 2" xfId="28200"/>
    <cellStyle name="Calculation 2 7 2 2 3 5" xfId="19833"/>
    <cellStyle name="Calculation 2 7 2 2 3 6" xfId="34983"/>
    <cellStyle name="Calculation 2 7 2 2 3 7" xfId="37751"/>
    <cellStyle name="Calculation 2 7 2 2 4" xfId="4432"/>
    <cellStyle name="Calculation 2 7 2 2 4 2" xfId="9093"/>
    <cellStyle name="Calculation 2 7 2 2 4 2 2" xfId="17233"/>
    <cellStyle name="Calculation 2 7 2 2 4 2 2 2" xfId="33306"/>
    <cellStyle name="Calculation 2 7 2 2 4 2 3" xfId="25272"/>
    <cellStyle name="Calculation 2 7 2 2 4 3" xfId="12940"/>
    <cellStyle name="Calculation 2 7 2 2 4 3 2" xfId="29037"/>
    <cellStyle name="Calculation 2 7 2 2 4 4" xfId="20670"/>
    <cellStyle name="Calculation 2 7 2 2 4 5" xfId="34985"/>
    <cellStyle name="Calculation 2 7 2 2 4 6" xfId="37753"/>
    <cellStyle name="Calculation 2 7 2 2 5" xfId="6788"/>
    <cellStyle name="Calculation 2 7 2 2 5 2" xfId="14991"/>
    <cellStyle name="Calculation 2 7 2 2 5 2 2" xfId="31064"/>
    <cellStyle name="Calculation 2 7 2 2 5 3" xfId="22971"/>
    <cellStyle name="Calculation 2 7 2 2 6" xfId="10611"/>
    <cellStyle name="Calculation 2 7 2 2 6 2" xfId="26736"/>
    <cellStyle name="Calculation 2 7 2 2 7" xfId="18428"/>
    <cellStyle name="Calculation 2 7 2 2 8" xfId="34980"/>
    <cellStyle name="Calculation 2 7 2 2 9" xfId="37748"/>
    <cellStyle name="Calculation 2 7 2 3" xfId="2166"/>
    <cellStyle name="Calculation 2 7 2 3 2" xfId="3245"/>
    <cellStyle name="Calculation 2 7 2 3 2 2" xfId="5608"/>
    <cellStyle name="Calculation 2 7 2 3 2 2 2" xfId="10028"/>
    <cellStyle name="Calculation 2 7 2 3 2 2 2 2" xfId="18168"/>
    <cellStyle name="Calculation 2 7 2 3 2 2 2 2 2" xfId="34241"/>
    <cellStyle name="Calculation 2 7 2 3 2 2 2 3" xfId="26207"/>
    <cellStyle name="Calculation 2 7 2 3 2 2 3" xfId="14114"/>
    <cellStyle name="Calculation 2 7 2 3 2 2 3 2" xfId="30211"/>
    <cellStyle name="Calculation 2 7 2 3 2 2 4" xfId="21844"/>
    <cellStyle name="Calculation 2 7 2 3 2 2 5" xfId="34988"/>
    <cellStyle name="Calculation 2 7 2 3 2 2 6" xfId="37756"/>
    <cellStyle name="Calculation 2 7 2 3 2 3" xfId="7964"/>
    <cellStyle name="Calculation 2 7 2 3 2 3 2" xfId="16106"/>
    <cellStyle name="Calculation 2 7 2 3 2 3 2 2" xfId="32179"/>
    <cellStyle name="Calculation 2 7 2 3 2 3 3" xfId="24145"/>
    <cellStyle name="Calculation 2 7 2 3 2 4" xfId="11787"/>
    <cellStyle name="Calculation 2 7 2 3 2 4 2" xfId="27910"/>
    <cellStyle name="Calculation 2 7 2 3 2 5" xfId="19543"/>
    <cellStyle name="Calculation 2 7 2 3 2 6" xfId="34987"/>
    <cellStyle name="Calculation 2 7 2 3 2 7" xfId="37755"/>
    <cellStyle name="Calculation 2 7 2 3 3" xfId="3696"/>
    <cellStyle name="Calculation 2 7 2 3 3 2" xfId="6054"/>
    <cellStyle name="Calculation 2 7 2 3 3 2 2" xfId="14560"/>
    <cellStyle name="Calculation 2 7 2 3 3 2 2 2" xfId="30657"/>
    <cellStyle name="Calculation 2 7 2 3 3 2 3" xfId="22290"/>
    <cellStyle name="Calculation 2 7 2 3 3 2 4" xfId="34990"/>
    <cellStyle name="Calculation 2 7 2 3 3 2 5" xfId="37758"/>
    <cellStyle name="Calculation 2 7 2 3 3 3" xfId="8410"/>
    <cellStyle name="Calculation 2 7 2 3 3 3 2" xfId="16552"/>
    <cellStyle name="Calculation 2 7 2 3 3 3 2 2" xfId="32625"/>
    <cellStyle name="Calculation 2 7 2 3 3 3 3" xfId="24591"/>
    <cellStyle name="Calculation 2 7 2 3 3 4" xfId="12233"/>
    <cellStyle name="Calculation 2 7 2 3 3 4 2" xfId="28356"/>
    <cellStyle name="Calculation 2 7 2 3 3 5" xfId="19989"/>
    <cellStyle name="Calculation 2 7 2 3 3 6" xfId="34989"/>
    <cellStyle name="Calculation 2 7 2 3 3 7" xfId="37757"/>
    <cellStyle name="Calculation 2 7 2 3 4" xfId="4588"/>
    <cellStyle name="Calculation 2 7 2 3 4 2" xfId="9249"/>
    <cellStyle name="Calculation 2 7 2 3 4 2 2" xfId="17389"/>
    <cellStyle name="Calculation 2 7 2 3 4 2 2 2" xfId="33462"/>
    <cellStyle name="Calculation 2 7 2 3 4 2 3" xfId="25428"/>
    <cellStyle name="Calculation 2 7 2 3 4 3" xfId="13096"/>
    <cellStyle name="Calculation 2 7 2 3 4 3 2" xfId="29193"/>
    <cellStyle name="Calculation 2 7 2 3 4 4" xfId="20826"/>
    <cellStyle name="Calculation 2 7 2 3 4 5" xfId="34991"/>
    <cellStyle name="Calculation 2 7 2 3 4 6" xfId="37759"/>
    <cellStyle name="Calculation 2 7 2 3 5" xfId="6944"/>
    <cellStyle name="Calculation 2 7 2 3 5 2" xfId="15088"/>
    <cellStyle name="Calculation 2 7 2 3 5 2 2" xfId="31161"/>
    <cellStyle name="Calculation 2 7 2 3 5 3" xfId="23127"/>
    <cellStyle name="Calculation 2 7 2 3 6" xfId="10767"/>
    <cellStyle name="Calculation 2 7 2 3 6 2" xfId="26892"/>
    <cellStyle name="Calculation 2 7 2 3 7" xfId="18525"/>
    <cellStyle name="Calculation 2 7 2 3 8" xfId="34986"/>
    <cellStyle name="Calculation 2 7 2 3 9" xfId="37754"/>
    <cellStyle name="Calculation 2 7 2 4" xfId="2326"/>
    <cellStyle name="Calculation 2 7 2 4 2" xfId="3848"/>
    <cellStyle name="Calculation 2 7 2 4 2 2" xfId="6206"/>
    <cellStyle name="Calculation 2 7 2 4 2 2 2" xfId="14712"/>
    <cellStyle name="Calculation 2 7 2 4 2 2 2 2" xfId="30809"/>
    <cellStyle name="Calculation 2 7 2 4 2 2 3" xfId="22442"/>
    <cellStyle name="Calculation 2 7 2 4 2 2 4" xfId="34994"/>
    <cellStyle name="Calculation 2 7 2 4 2 2 5" xfId="37762"/>
    <cellStyle name="Calculation 2 7 2 4 2 3" xfId="8562"/>
    <cellStyle name="Calculation 2 7 2 4 2 3 2" xfId="16704"/>
    <cellStyle name="Calculation 2 7 2 4 2 3 2 2" xfId="32777"/>
    <cellStyle name="Calculation 2 7 2 4 2 3 3" xfId="24743"/>
    <cellStyle name="Calculation 2 7 2 4 2 4" xfId="12385"/>
    <cellStyle name="Calculation 2 7 2 4 2 4 2" xfId="28508"/>
    <cellStyle name="Calculation 2 7 2 4 2 5" xfId="20141"/>
    <cellStyle name="Calculation 2 7 2 4 2 6" xfId="34993"/>
    <cellStyle name="Calculation 2 7 2 4 2 7" xfId="37761"/>
    <cellStyle name="Calculation 2 7 2 4 3" xfId="4740"/>
    <cellStyle name="Calculation 2 7 2 4 3 2" xfId="9401"/>
    <cellStyle name="Calculation 2 7 2 4 3 2 2" xfId="17541"/>
    <cellStyle name="Calculation 2 7 2 4 3 2 2 2" xfId="33614"/>
    <cellStyle name="Calculation 2 7 2 4 3 2 3" xfId="25580"/>
    <cellStyle name="Calculation 2 7 2 4 3 3" xfId="13248"/>
    <cellStyle name="Calculation 2 7 2 4 3 3 2" xfId="29345"/>
    <cellStyle name="Calculation 2 7 2 4 3 4" xfId="20978"/>
    <cellStyle name="Calculation 2 7 2 4 3 5" xfId="34995"/>
    <cellStyle name="Calculation 2 7 2 4 3 6" xfId="37763"/>
    <cellStyle name="Calculation 2 7 2 4 4" xfId="7096"/>
    <cellStyle name="Calculation 2 7 2 4 4 2" xfId="15240"/>
    <cellStyle name="Calculation 2 7 2 4 4 2 2" xfId="31313"/>
    <cellStyle name="Calculation 2 7 2 4 4 3" xfId="23279"/>
    <cellStyle name="Calculation 2 7 2 4 5" xfId="10919"/>
    <cellStyle name="Calculation 2 7 2 4 5 2" xfId="27044"/>
    <cellStyle name="Calculation 2 7 2 4 6" xfId="18677"/>
    <cellStyle name="Calculation 2 7 2 4 7" xfId="34992"/>
    <cellStyle name="Calculation 2 7 2 4 8" xfId="37760"/>
    <cellStyle name="Calculation 2 7 2 5" xfId="2809"/>
    <cellStyle name="Calculation 2 7 2 5 2" xfId="5179"/>
    <cellStyle name="Calculation 2 7 2 5 2 2" xfId="9611"/>
    <cellStyle name="Calculation 2 7 2 5 2 2 2" xfId="17751"/>
    <cellStyle name="Calculation 2 7 2 5 2 2 2 2" xfId="33824"/>
    <cellStyle name="Calculation 2 7 2 5 2 2 3" xfId="25790"/>
    <cellStyle name="Calculation 2 7 2 5 2 3" xfId="13685"/>
    <cellStyle name="Calculation 2 7 2 5 2 3 2" xfId="29782"/>
    <cellStyle name="Calculation 2 7 2 5 2 4" xfId="21415"/>
    <cellStyle name="Calculation 2 7 2 5 2 5" xfId="34997"/>
    <cellStyle name="Calculation 2 7 2 5 2 6" xfId="37765"/>
    <cellStyle name="Calculation 2 7 2 5 3" xfId="7535"/>
    <cellStyle name="Calculation 2 7 2 5 3 2" xfId="15677"/>
    <cellStyle name="Calculation 2 7 2 5 3 2 2" xfId="31750"/>
    <cellStyle name="Calculation 2 7 2 5 3 3" xfId="23716"/>
    <cellStyle name="Calculation 2 7 2 5 4" xfId="11358"/>
    <cellStyle name="Calculation 2 7 2 5 4 2" xfId="27481"/>
    <cellStyle name="Calculation 2 7 2 5 5" xfId="19114"/>
    <cellStyle name="Calculation 2 7 2 5 6" xfId="34996"/>
    <cellStyle name="Calculation 2 7 2 5 7" xfId="37764"/>
    <cellStyle name="Calculation 2 7 2 6" xfId="2710"/>
    <cellStyle name="Calculation 2 7 2 6 2" xfId="5095"/>
    <cellStyle name="Calculation 2 7 2 6 2 2" xfId="13601"/>
    <cellStyle name="Calculation 2 7 2 6 2 2 2" xfId="29698"/>
    <cellStyle name="Calculation 2 7 2 6 2 3" xfId="21331"/>
    <cellStyle name="Calculation 2 7 2 6 2 4" xfId="34999"/>
    <cellStyle name="Calculation 2 7 2 6 2 5" xfId="37767"/>
    <cellStyle name="Calculation 2 7 2 6 3" xfId="7451"/>
    <cellStyle name="Calculation 2 7 2 6 3 2" xfId="15593"/>
    <cellStyle name="Calculation 2 7 2 6 3 2 2" xfId="31666"/>
    <cellStyle name="Calculation 2 7 2 6 3 3" xfId="23632"/>
    <cellStyle name="Calculation 2 7 2 6 4" xfId="11274"/>
    <cellStyle name="Calculation 2 7 2 6 4 2" xfId="27397"/>
    <cellStyle name="Calculation 2 7 2 6 5" xfId="19030"/>
    <cellStyle name="Calculation 2 7 2 6 6" xfId="34998"/>
    <cellStyle name="Calculation 2 7 2 6 7" xfId="37766"/>
    <cellStyle name="Calculation 2 7 2 7" xfId="4113"/>
    <cellStyle name="Calculation 2 7 2 7 2" xfId="8774"/>
    <cellStyle name="Calculation 2 7 2 7 2 2" xfId="16914"/>
    <cellStyle name="Calculation 2 7 2 7 2 2 2" xfId="32987"/>
    <cellStyle name="Calculation 2 7 2 7 2 3" xfId="24953"/>
    <cellStyle name="Calculation 2 7 2 7 3" xfId="12621"/>
    <cellStyle name="Calculation 2 7 2 7 3 2" xfId="28718"/>
    <cellStyle name="Calculation 2 7 2 7 4" xfId="20351"/>
    <cellStyle name="Calculation 2 7 2 7 5" xfId="35000"/>
    <cellStyle name="Calculation 2 7 2 7 6" xfId="37768"/>
    <cellStyle name="Calculation 2 7 2 8" xfId="6469"/>
    <cellStyle name="Calculation 2 7 2 8 2" xfId="22652"/>
    <cellStyle name="Calculation 2 7 2 9" xfId="10292"/>
    <cellStyle name="Calculation 2 7 2 9 2" xfId="26417"/>
    <cellStyle name="Calculation 2 7 3" xfId="1603"/>
    <cellStyle name="Calculation 2 7 3 10" xfId="35001"/>
    <cellStyle name="Calculation 2 7 3 11" xfId="37769"/>
    <cellStyle name="Calculation 2 7 3 2" xfId="2017"/>
    <cellStyle name="Calculation 2 7 3 2 2" xfId="3105"/>
    <cellStyle name="Calculation 2 7 3 2 2 2" xfId="5470"/>
    <cellStyle name="Calculation 2 7 3 2 2 2 2" xfId="9892"/>
    <cellStyle name="Calculation 2 7 3 2 2 2 2 2" xfId="18032"/>
    <cellStyle name="Calculation 2 7 3 2 2 2 2 2 2" xfId="34105"/>
    <cellStyle name="Calculation 2 7 3 2 2 2 2 3" xfId="26071"/>
    <cellStyle name="Calculation 2 7 3 2 2 2 3" xfId="13976"/>
    <cellStyle name="Calculation 2 7 3 2 2 2 3 2" xfId="30073"/>
    <cellStyle name="Calculation 2 7 3 2 2 2 4" xfId="21706"/>
    <cellStyle name="Calculation 2 7 3 2 2 2 5" xfId="35004"/>
    <cellStyle name="Calculation 2 7 3 2 2 2 6" xfId="37772"/>
    <cellStyle name="Calculation 2 7 3 2 2 3" xfId="7826"/>
    <cellStyle name="Calculation 2 7 3 2 2 3 2" xfId="15968"/>
    <cellStyle name="Calculation 2 7 3 2 2 3 2 2" xfId="32041"/>
    <cellStyle name="Calculation 2 7 3 2 2 3 3" xfId="24007"/>
    <cellStyle name="Calculation 2 7 3 2 2 4" xfId="11649"/>
    <cellStyle name="Calculation 2 7 3 2 2 4 2" xfId="27772"/>
    <cellStyle name="Calculation 2 7 3 2 2 5" xfId="19405"/>
    <cellStyle name="Calculation 2 7 3 2 2 6" xfId="35003"/>
    <cellStyle name="Calculation 2 7 3 2 2 7" xfId="37771"/>
    <cellStyle name="Calculation 2 7 3 2 3" xfId="3556"/>
    <cellStyle name="Calculation 2 7 3 2 3 2" xfId="5914"/>
    <cellStyle name="Calculation 2 7 3 2 3 2 2" xfId="14420"/>
    <cellStyle name="Calculation 2 7 3 2 3 2 2 2" xfId="30517"/>
    <cellStyle name="Calculation 2 7 3 2 3 2 3" xfId="22150"/>
    <cellStyle name="Calculation 2 7 3 2 3 2 4" xfId="35006"/>
    <cellStyle name="Calculation 2 7 3 2 3 2 5" xfId="37774"/>
    <cellStyle name="Calculation 2 7 3 2 3 3" xfId="8270"/>
    <cellStyle name="Calculation 2 7 3 2 3 3 2" xfId="16412"/>
    <cellStyle name="Calculation 2 7 3 2 3 3 2 2" xfId="32485"/>
    <cellStyle name="Calculation 2 7 3 2 3 3 3" xfId="24451"/>
    <cellStyle name="Calculation 2 7 3 2 3 4" xfId="12093"/>
    <cellStyle name="Calculation 2 7 3 2 3 4 2" xfId="28216"/>
    <cellStyle name="Calculation 2 7 3 2 3 5" xfId="19849"/>
    <cellStyle name="Calculation 2 7 3 2 3 6" xfId="35005"/>
    <cellStyle name="Calculation 2 7 3 2 3 7" xfId="37773"/>
    <cellStyle name="Calculation 2 7 3 2 4" xfId="4448"/>
    <cellStyle name="Calculation 2 7 3 2 4 2" xfId="9109"/>
    <cellStyle name="Calculation 2 7 3 2 4 2 2" xfId="17249"/>
    <cellStyle name="Calculation 2 7 3 2 4 2 2 2" xfId="33322"/>
    <cellStyle name="Calculation 2 7 3 2 4 2 3" xfId="25288"/>
    <cellStyle name="Calculation 2 7 3 2 4 3" xfId="12956"/>
    <cellStyle name="Calculation 2 7 3 2 4 3 2" xfId="29053"/>
    <cellStyle name="Calculation 2 7 3 2 4 4" xfId="20686"/>
    <cellStyle name="Calculation 2 7 3 2 4 5" xfId="35007"/>
    <cellStyle name="Calculation 2 7 3 2 4 6" xfId="37775"/>
    <cellStyle name="Calculation 2 7 3 2 5" xfId="6804"/>
    <cellStyle name="Calculation 2 7 3 2 5 2" xfId="15007"/>
    <cellStyle name="Calculation 2 7 3 2 5 2 2" xfId="31080"/>
    <cellStyle name="Calculation 2 7 3 2 5 3" xfId="22987"/>
    <cellStyle name="Calculation 2 7 3 2 6" xfId="10627"/>
    <cellStyle name="Calculation 2 7 3 2 6 2" xfId="26752"/>
    <cellStyle name="Calculation 2 7 3 2 7" xfId="18444"/>
    <cellStyle name="Calculation 2 7 3 2 8" xfId="35002"/>
    <cellStyle name="Calculation 2 7 3 2 9" xfId="37770"/>
    <cellStyle name="Calculation 2 7 3 3" xfId="2182"/>
    <cellStyle name="Calculation 2 7 3 3 2" xfId="3261"/>
    <cellStyle name="Calculation 2 7 3 3 2 2" xfId="5624"/>
    <cellStyle name="Calculation 2 7 3 3 2 2 2" xfId="10044"/>
    <cellStyle name="Calculation 2 7 3 3 2 2 2 2" xfId="18184"/>
    <cellStyle name="Calculation 2 7 3 3 2 2 2 2 2" xfId="34257"/>
    <cellStyle name="Calculation 2 7 3 3 2 2 2 3" xfId="26223"/>
    <cellStyle name="Calculation 2 7 3 3 2 2 3" xfId="14130"/>
    <cellStyle name="Calculation 2 7 3 3 2 2 3 2" xfId="30227"/>
    <cellStyle name="Calculation 2 7 3 3 2 2 4" xfId="21860"/>
    <cellStyle name="Calculation 2 7 3 3 2 2 5" xfId="35010"/>
    <cellStyle name="Calculation 2 7 3 3 2 2 6" xfId="37778"/>
    <cellStyle name="Calculation 2 7 3 3 2 3" xfId="7980"/>
    <cellStyle name="Calculation 2 7 3 3 2 3 2" xfId="16122"/>
    <cellStyle name="Calculation 2 7 3 3 2 3 2 2" xfId="32195"/>
    <cellStyle name="Calculation 2 7 3 3 2 3 3" xfId="24161"/>
    <cellStyle name="Calculation 2 7 3 3 2 4" xfId="11803"/>
    <cellStyle name="Calculation 2 7 3 3 2 4 2" xfId="27926"/>
    <cellStyle name="Calculation 2 7 3 3 2 5" xfId="19559"/>
    <cellStyle name="Calculation 2 7 3 3 2 6" xfId="35009"/>
    <cellStyle name="Calculation 2 7 3 3 2 7" xfId="37777"/>
    <cellStyle name="Calculation 2 7 3 3 3" xfId="3712"/>
    <cellStyle name="Calculation 2 7 3 3 3 2" xfId="6070"/>
    <cellStyle name="Calculation 2 7 3 3 3 2 2" xfId="14576"/>
    <cellStyle name="Calculation 2 7 3 3 3 2 2 2" xfId="30673"/>
    <cellStyle name="Calculation 2 7 3 3 3 2 3" xfId="22306"/>
    <cellStyle name="Calculation 2 7 3 3 3 2 4" xfId="35012"/>
    <cellStyle name="Calculation 2 7 3 3 3 2 5" xfId="37780"/>
    <cellStyle name="Calculation 2 7 3 3 3 3" xfId="8426"/>
    <cellStyle name="Calculation 2 7 3 3 3 3 2" xfId="16568"/>
    <cellStyle name="Calculation 2 7 3 3 3 3 2 2" xfId="32641"/>
    <cellStyle name="Calculation 2 7 3 3 3 3 3" xfId="24607"/>
    <cellStyle name="Calculation 2 7 3 3 3 4" xfId="12249"/>
    <cellStyle name="Calculation 2 7 3 3 3 4 2" xfId="28372"/>
    <cellStyle name="Calculation 2 7 3 3 3 5" xfId="20005"/>
    <cellStyle name="Calculation 2 7 3 3 3 6" xfId="35011"/>
    <cellStyle name="Calculation 2 7 3 3 3 7" xfId="37779"/>
    <cellStyle name="Calculation 2 7 3 3 4" xfId="4604"/>
    <cellStyle name="Calculation 2 7 3 3 4 2" xfId="9265"/>
    <cellStyle name="Calculation 2 7 3 3 4 2 2" xfId="17405"/>
    <cellStyle name="Calculation 2 7 3 3 4 2 2 2" xfId="33478"/>
    <cellStyle name="Calculation 2 7 3 3 4 2 3" xfId="25444"/>
    <cellStyle name="Calculation 2 7 3 3 4 3" xfId="13112"/>
    <cellStyle name="Calculation 2 7 3 3 4 3 2" xfId="29209"/>
    <cellStyle name="Calculation 2 7 3 3 4 4" xfId="20842"/>
    <cellStyle name="Calculation 2 7 3 3 4 5" xfId="35013"/>
    <cellStyle name="Calculation 2 7 3 3 4 6" xfId="37781"/>
    <cellStyle name="Calculation 2 7 3 3 5" xfId="6960"/>
    <cellStyle name="Calculation 2 7 3 3 5 2" xfId="15104"/>
    <cellStyle name="Calculation 2 7 3 3 5 2 2" xfId="31177"/>
    <cellStyle name="Calculation 2 7 3 3 5 3" xfId="23143"/>
    <cellStyle name="Calculation 2 7 3 3 6" xfId="10783"/>
    <cellStyle name="Calculation 2 7 3 3 6 2" xfId="26908"/>
    <cellStyle name="Calculation 2 7 3 3 7" xfId="18541"/>
    <cellStyle name="Calculation 2 7 3 3 8" xfId="35008"/>
    <cellStyle name="Calculation 2 7 3 3 9" xfId="37776"/>
    <cellStyle name="Calculation 2 7 3 4" xfId="2342"/>
    <cellStyle name="Calculation 2 7 3 4 2" xfId="3864"/>
    <cellStyle name="Calculation 2 7 3 4 2 2" xfId="6222"/>
    <cellStyle name="Calculation 2 7 3 4 2 2 2" xfId="14728"/>
    <cellStyle name="Calculation 2 7 3 4 2 2 2 2" xfId="30825"/>
    <cellStyle name="Calculation 2 7 3 4 2 2 3" xfId="22458"/>
    <cellStyle name="Calculation 2 7 3 4 2 2 4" xfId="35016"/>
    <cellStyle name="Calculation 2 7 3 4 2 2 5" xfId="37784"/>
    <cellStyle name="Calculation 2 7 3 4 2 3" xfId="8578"/>
    <cellStyle name="Calculation 2 7 3 4 2 3 2" xfId="16720"/>
    <cellStyle name="Calculation 2 7 3 4 2 3 2 2" xfId="32793"/>
    <cellStyle name="Calculation 2 7 3 4 2 3 3" xfId="24759"/>
    <cellStyle name="Calculation 2 7 3 4 2 4" xfId="12401"/>
    <cellStyle name="Calculation 2 7 3 4 2 4 2" xfId="28524"/>
    <cellStyle name="Calculation 2 7 3 4 2 5" xfId="20157"/>
    <cellStyle name="Calculation 2 7 3 4 2 6" xfId="35015"/>
    <cellStyle name="Calculation 2 7 3 4 2 7" xfId="37783"/>
    <cellStyle name="Calculation 2 7 3 4 3" xfId="4756"/>
    <cellStyle name="Calculation 2 7 3 4 3 2" xfId="9417"/>
    <cellStyle name="Calculation 2 7 3 4 3 2 2" xfId="17557"/>
    <cellStyle name="Calculation 2 7 3 4 3 2 2 2" xfId="33630"/>
    <cellStyle name="Calculation 2 7 3 4 3 2 3" xfId="25596"/>
    <cellStyle name="Calculation 2 7 3 4 3 3" xfId="13264"/>
    <cellStyle name="Calculation 2 7 3 4 3 3 2" xfId="29361"/>
    <cellStyle name="Calculation 2 7 3 4 3 4" xfId="20994"/>
    <cellStyle name="Calculation 2 7 3 4 3 5" xfId="35017"/>
    <cellStyle name="Calculation 2 7 3 4 3 6" xfId="37785"/>
    <cellStyle name="Calculation 2 7 3 4 4" xfId="7112"/>
    <cellStyle name="Calculation 2 7 3 4 4 2" xfId="15256"/>
    <cellStyle name="Calculation 2 7 3 4 4 2 2" xfId="31329"/>
    <cellStyle name="Calculation 2 7 3 4 4 3" xfId="23295"/>
    <cellStyle name="Calculation 2 7 3 4 5" xfId="10935"/>
    <cellStyle name="Calculation 2 7 3 4 5 2" xfId="27060"/>
    <cellStyle name="Calculation 2 7 3 4 6" xfId="18693"/>
    <cellStyle name="Calculation 2 7 3 4 7" xfId="35014"/>
    <cellStyle name="Calculation 2 7 3 4 8" xfId="37782"/>
    <cellStyle name="Calculation 2 7 3 5" xfId="2827"/>
    <cellStyle name="Calculation 2 7 3 5 2" xfId="5197"/>
    <cellStyle name="Calculation 2 7 3 5 2 2" xfId="9627"/>
    <cellStyle name="Calculation 2 7 3 5 2 2 2" xfId="17767"/>
    <cellStyle name="Calculation 2 7 3 5 2 2 2 2" xfId="33840"/>
    <cellStyle name="Calculation 2 7 3 5 2 2 3" xfId="25806"/>
    <cellStyle name="Calculation 2 7 3 5 2 3" xfId="13703"/>
    <cellStyle name="Calculation 2 7 3 5 2 3 2" xfId="29800"/>
    <cellStyle name="Calculation 2 7 3 5 2 4" xfId="21433"/>
    <cellStyle name="Calculation 2 7 3 5 2 5" xfId="35019"/>
    <cellStyle name="Calculation 2 7 3 5 2 6" xfId="37787"/>
    <cellStyle name="Calculation 2 7 3 5 3" xfId="7553"/>
    <cellStyle name="Calculation 2 7 3 5 3 2" xfId="15695"/>
    <cellStyle name="Calculation 2 7 3 5 3 2 2" xfId="31768"/>
    <cellStyle name="Calculation 2 7 3 5 3 3" xfId="23734"/>
    <cellStyle name="Calculation 2 7 3 5 4" xfId="11376"/>
    <cellStyle name="Calculation 2 7 3 5 4 2" xfId="27499"/>
    <cellStyle name="Calculation 2 7 3 5 5" xfId="19132"/>
    <cellStyle name="Calculation 2 7 3 5 6" xfId="35018"/>
    <cellStyle name="Calculation 2 7 3 5 7" xfId="37786"/>
    <cellStyle name="Calculation 2 7 3 6" xfId="2538"/>
    <cellStyle name="Calculation 2 7 3 6 2" xfId="4943"/>
    <cellStyle name="Calculation 2 7 3 6 2 2" xfId="13449"/>
    <cellStyle name="Calculation 2 7 3 6 2 2 2" xfId="29546"/>
    <cellStyle name="Calculation 2 7 3 6 2 3" xfId="21179"/>
    <cellStyle name="Calculation 2 7 3 6 2 4" xfId="35021"/>
    <cellStyle name="Calculation 2 7 3 6 2 5" xfId="37789"/>
    <cellStyle name="Calculation 2 7 3 6 3" xfId="7299"/>
    <cellStyle name="Calculation 2 7 3 6 3 2" xfId="15441"/>
    <cellStyle name="Calculation 2 7 3 6 3 2 2" xfId="31514"/>
    <cellStyle name="Calculation 2 7 3 6 3 3" xfId="23480"/>
    <cellStyle name="Calculation 2 7 3 6 4" xfId="11122"/>
    <cellStyle name="Calculation 2 7 3 6 4 2" xfId="27245"/>
    <cellStyle name="Calculation 2 7 3 6 5" xfId="18878"/>
    <cellStyle name="Calculation 2 7 3 6 6" xfId="35020"/>
    <cellStyle name="Calculation 2 7 3 6 7" xfId="37788"/>
    <cellStyle name="Calculation 2 7 3 7" xfId="4129"/>
    <cellStyle name="Calculation 2 7 3 7 2" xfId="8790"/>
    <cellStyle name="Calculation 2 7 3 7 2 2" xfId="16930"/>
    <cellStyle name="Calculation 2 7 3 7 2 2 2" xfId="33003"/>
    <cellStyle name="Calculation 2 7 3 7 2 3" xfId="24969"/>
    <cellStyle name="Calculation 2 7 3 7 3" xfId="12637"/>
    <cellStyle name="Calculation 2 7 3 7 3 2" xfId="28734"/>
    <cellStyle name="Calculation 2 7 3 7 4" xfId="20367"/>
    <cellStyle name="Calculation 2 7 3 7 5" xfId="35022"/>
    <cellStyle name="Calculation 2 7 3 7 6" xfId="37790"/>
    <cellStyle name="Calculation 2 7 3 8" xfId="6485"/>
    <cellStyle name="Calculation 2 7 3 8 2" xfId="22668"/>
    <cellStyle name="Calculation 2 7 3 9" xfId="10308"/>
    <cellStyle name="Calculation 2 7 3 9 2" xfId="26433"/>
    <cellStyle name="Calculation 2 7 4" xfId="1783"/>
    <cellStyle name="Calculation 2 7 4 2" xfId="2951"/>
    <cellStyle name="Calculation 2 7 4 2 2" xfId="5318"/>
    <cellStyle name="Calculation 2 7 4 2 2 2" xfId="9744"/>
    <cellStyle name="Calculation 2 7 4 2 2 2 2" xfId="17884"/>
    <cellStyle name="Calculation 2 7 4 2 2 2 2 2" xfId="33957"/>
    <cellStyle name="Calculation 2 7 4 2 2 2 3" xfId="25923"/>
    <cellStyle name="Calculation 2 7 4 2 2 3" xfId="13824"/>
    <cellStyle name="Calculation 2 7 4 2 2 3 2" xfId="29921"/>
    <cellStyle name="Calculation 2 7 4 2 2 4" xfId="21554"/>
    <cellStyle name="Calculation 2 7 4 2 2 5" xfId="35025"/>
    <cellStyle name="Calculation 2 7 4 2 2 6" xfId="37793"/>
    <cellStyle name="Calculation 2 7 4 2 3" xfId="7674"/>
    <cellStyle name="Calculation 2 7 4 2 3 2" xfId="15816"/>
    <cellStyle name="Calculation 2 7 4 2 3 2 2" xfId="31889"/>
    <cellStyle name="Calculation 2 7 4 2 3 3" xfId="23855"/>
    <cellStyle name="Calculation 2 7 4 2 4" xfId="11497"/>
    <cellStyle name="Calculation 2 7 4 2 4 2" xfId="27620"/>
    <cellStyle name="Calculation 2 7 4 2 5" xfId="19253"/>
    <cellStyle name="Calculation 2 7 4 2 6" xfId="35024"/>
    <cellStyle name="Calculation 2 7 4 2 7" xfId="37792"/>
    <cellStyle name="Calculation 2 7 4 3" xfId="3367"/>
    <cellStyle name="Calculation 2 7 4 3 2" xfId="5725"/>
    <cellStyle name="Calculation 2 7 4 3 2 2" xfId="14231"/>
    <cellStyle name="Calculation 2 7 4 3 2 2 2" xfId="30328"/>
    <cellStyle name="Calculation 2 7 4 3 2 3" xfId="21961"/>
    <cellStyle name="Calculation 2 7 4 3 2 4" xfId="35027"/>
    <cellStyle name="Calculation 2 7 4 3 2 5" xfId="37795"/>
    <cellStyle name="Calculation 2 7 4 3 3" xfId="8081"/>
    <cellStyle name="Calculation 2 7 4 3 3 2" xfId="16223"/>
    <cellStyle name="Calculation 2 7 4 3 3 2 2" xfId="32296"/>
    <cellStyle name="Calculation 2 7 4 3 3 3" xfId="24262"/>
    <cellStyle name="Calculation 2 7 4 3 4" xfId="11904"/>
    <cellStyle name="Calculation 2 7 4 3 4 2" xfId="28027"/>
    <cellStyle name="Calculation 2 7 4 3 5" xfId="19660"/>
    <cellStyle name="Calculation 2 7 4 3 6" xfId="35026"/>
    <cellStyle name="Calculation 2 7 4 3 7" xfId="37794"/>
    <cellStyle name="Calculation 2 7 4 4" xfId="4259"/>
    <cellStyle name="Calculation 2 7 4 4 2" xfId="8920"/>
    <cellStyle name="Calculation 2 7 4 4 2 2" xfId="17060"/>
    <cellStyle name="Calculation 2 7 4 4 2 2 2" xfId="33133"/>
    <cellStyle name="Calculation 2 7 4 4 2 3" xfId="25099"/>
    <cellStyle name="Calculation 2 7 4 4 3" xfId="12767"/>
    <cellStyle name="Calculation 2 7 4 4 3 2" xfId="28864"/>
    <cellStyle name="Calculation 2 7 4 4 4" xfId="20497"/>
    <cellStyle name="Calculation 2 7 4 4 5" xfId="35028"/>
    <cellStyle name="Calculation 2 7 4 4 6" xfId="37796"/>
    <cellStyle name="Calculation 2 7 4 5" xfId="6615"/>
    <cellStyle name="Calculation 2 7 4 5 2" xfId="14879"/>
    <cellStyle name="Calculation 2 7 4 5 2 2" xfId="30952"/>
    <cellStyle name="Calculation 2 7 4 5 3" xfId="22798"/>
    <cellStyle name="Calculation 2 7 4 6" xfId="10438"/>
    <cellStyle name="Calculation 2 7 4 6 2" xfId="26563"/>
    <cellStyle name="Calculation 2 7 4 7" xfId="18316"/>
    <cellStyle name="Calculation 2 7 4 8" xfId="35023"/>
    <cellStyle name="Calculation 2 7 4 9" xfId="37791"/>
    <cellStyle name="Calculation 2 7 5" xfId="1834"/>
    <cellStyle name="Calculation 2 7 5 2" xfId="2968"/>
    <cellStyle name="Calculation 2 7 5 2 2" xfId="5335"/>
    <cellStyle name="Calculation 2 7 5 2 2 2" xfId="9759"/>
    <cellStyle name="Calculation 2 7 5 2 2 2 2" xfId="17899"/>
    <cellStyle name="Calculation 2 7 5 2 2 2 2 2" xfId="33972"/>
    <cellStyle name="Calculation 2 7 5 2 2 2 3" xfId="25938"/>
    <cellStyle name="Calculation 2 7 5 2 2 3" xfId="13841"/>
    <cellStyle name="Calculation 2 7 5 2 2 3 2" xfId="29938"/>
    <cellStyle name="Calculation 2 7 5 2 2 4" xfId="21571"/>
    <cellStyle name="Calculation 2 7 5 2 2 5" xfId="35031"/>
    <cellStyle name="Calculation 2 7 5 2 2 6" xfId="37799"/>
    <cellStyle name="Calculation 2 7 5 2 3" xfId="7691"/>
    <cellStyle name="Calculation 2 7 5 2 3 2" xfId="15833"/>
    <cellStyle name="Calculation 2 7 5 2 3 2 2" xfId="31906"/>
    <cellStyle name="Calculation 2 7 5 2 3 3" xfId="23872"/>
    <cellStyle name="Calculation 2 7 5 2 4" xfId="11514"/>
    <cellStyle name="Calculation 2 7 5 2 4 2" xfId="27637"/>
    <cellStyle name="Calculation 2 7 5 2 5" xfId="19270"/>
    <cellStyle name="Calculation 2 7 5 2 6" xfId="35030"/>
    <cellStyle name="Calculation 2 7 5 2 7" xfId="37798"/>
    <cellStyle name="Calculation 2 7 5 3" xfId="3397"/>
    <cellStyle name="Calculation 2 7 5 3 2" xfId="5755"/>
    <cellStyle name="Calculation 2 7 5 3 2 2" xfId="14261"/>
    <cellStyle name="Calculation 2 7 5 3 2 2 2" xfId="30358"/>
    <cellStyle name="Calculation 2 7 5 3 2 3" xfId="21991"/>
    <cellStyle name="Calculation 2 7 5 3 2 4" xfId="35033"/>
    <cellStyle name="Calculation 2 7 5 3 2 5" xfId="37801"/>
    <cellStyle name="Calculation 2 7 5 3 3" xfId="8111"/>
    <cellStyle name="Calculation 2 7 5 3 3 2" xfId="16253"/>
    <cellStyle name="Calculation 2 7 5 3 3 2 2" xfId="32326"/>
    <cellStyle name="Calculation 2 7 5 3 3 3" xfId="24292"/>
    <cellStyle name="Calculation 2 7 5 3 4" xfId="11934"/>
    <cellStyle name="Calculation 2 7 5 3 4 2" xfId="28057"/>
    <cellStyle name="Calculation 2 7 5 3 5" xfId="19690"/>
    <cellStyle name="Calculation 2 7 5 3 6" xfId="35032"/>
    <cellStyle name="Calculation 2 7 5 3 7" xfId="37800"/>
    <cellStyle name="Calculation 2 7 5 4" xfId="4289"/>
    <cellStyle name="Calculation 2 7 5 4 2" xfId="8950"/>
    <cellStyle name="Calculation 2 7 5 4 2 2" xfId="17090"/>
    <cellStyle name="Calculation 2 7 5 4 2 2 2" xfId="33163"/>
    <cellStyle name="Calculation 2 7 5 4 2 3" xfId="25129"/>
    <cellStyle name="Calculation 2 7 5 4 3" xfId="12797"/>
    <cellStyle name="Calculation 2 7 5 4 3 2" xfId="28894"/>
    <cellStyle name="Calculation 2 7 5 4 4" xfId="20527"/>
    <cellStyle name="Calculation 2 7 5 4 5" xfId="35034"/>
    <cellStyle name="Calculation 2 7 5 4 6" xfId="37802"/>
    <cellStyle name="Calculation 2 7 5 5" xfId="6645"/>
    <cellStyle name="Calculation 2 7 5 5 2" xfId="14909"/>
    <cellStyle name="Calculation 2 7 5 5 2 2" xfId="30982"/>
    <cellStyle name="Calculation 2 7 5 5 3" xfId="22828"/>
    <cellStyle name="Calculation 2 7 5 6" xfId="10468"/>
    <cellStyle name="Calculation 2 7 5 6 2" xfId="26593"/>
    <cellStyle name="Calculation 2 7 5 7" xfId="18346"/>
    <cellStyle name="Calculation 2 7 5 8" xfId="35029"/>
    <cellStyle name="Calculation 2 7 5 9" xfId="37797"/>
    <cellStyle name="Calculation 2 7 6" xfId="1922"/>
    <cellStyle name="Calculation 2 7 6 2" xfId="3471"/>
    <cellStyle name="Calculation 2 7 6 2 2" xfId="5829"/>
    <cellStyle name="Calculation 2 7 6 2 2 2" xfId="14335"/>
    <cellStyle name="Calculation 2 7 6 2 2 2 2" xfId="30432"/>
    <cellStyle name="Calculation 2 7 6 2 2 3" xfId="22065"/>
    <cellStyle name="Calculation 2 7 6 2 2 4" xfId="35037"/>
    <cellStyle name="Calculation 2 7 6 2 2 5" xfId="37805"/>
    <cellStyle name="Calculation 2 7 6 2 3" xfId="8185"/>
    <cellStyle name="Calculation 2 7 6 2 3 2" xfId="16327"/>
    <cellStyle name="Calculation 2 7 6 2 3 2 2" xfId="32400"/>
    <cellStyle name="Calculation 2 7 6 2 3 3" xfId="24366"/>
    <cellStyle name="Calculation 2 7 6 2 4" xfId="12008"/>
    <cellStyle name="Calculation 2 7 6 2 4 2" xfId="28131"/>
    <cellStyle name="Calculation 2 7 6 2 5" xfId="19764"/>
    <cellStyle name="Calculation 2 7 6 2 6" xfId="35036"/>
    <cellStyle name="Calculation 2 7 6 2 7" xfId="37804"/>
    <cellStyle name="Calculation 2 7 6 3" xfId="4363"/>
    <cellStyle name="Calculation 2 7 6 3 2" xfId="9024"/>
    <cellStyle name="Calculation 2 7 6 3 2 2" xfId="17164"/>
    <cellStyle name="Calculation 2 7 6 3 2 2 2" xfId="33237"/>
    <cellStyle name="Calculation 2 7 6 3 2 3" xfId="25203"/>
    <cellStyle name="Calculation 2 7 6 3 3" xfId="12871"/>
    <cellStyle name="Calculation 2 7 6 3 3 2" xfId="28968"/>
    <cellStyle name="Calculation 2 7 6 3 4" xfId="20601"/>
    <cellStyle name="Calculation 2 7 6 3 5" xfId="35038"/>
    <cellStyle name="Calculation 2 7 6 3 6" xfId="37806"/>
    <cellStyle name="Calculation 2 7 6 4" xfId="6719"/>
    <cellStyle name="Calculation 2 7 6 4 2" xfId="14959"/>
    <cellStyle name="Calculation 2 7 6 4 2 2" xfId="31032"/>
    <cellStyle name="Calculation 2 7 6 4 3" xfId="22902"/>
    <cellStyle name="Calculation 2 7 6 5" xfId="10542"/>
    <cellStyle name="Calculation 2 7 6 5 2" xfId="26667"/>
    <cellStyle name="Calculation 2 7 6 6" xfId="18396"/>
    <cellStyle name="Calculation 2 7 6 7" xfId="35035"/>
    <cellStyle name="Calculation 2 7 6 8" xfId="37803"/>
    <cellStyle name="Calculation 2 7 7" xfId="2596"/>
    <cellStyle name="Calculation 2 7 7 2" xfId="4996"/>
    <cellStyle name="Calculation 2 7 7 2 2" xfId="9514"/>
    <cellStyle name="Calculation 2 7 7 2 2 2" xfId="17654"/>
    <cellStyle name="Calculation 2 7 7 2 2 2 2" xfId="33727"/>
    <cellStyle name="Calculation 2 7 7 2 2 3" xfId="25693"/>
    <cellStyle name="Calculation 2 7 7 2 3" xfId="13502"/>
    <cellStyle name="Calculation 2 7 7 2 3 2" xfId="29599"/>
    <cellStyle name="Calculation 2 7 7 2 4" xfId="21232"/>
    <cellStyle name="Calculation 2 7 7 2 5" xfId="35040"/>
    <cellStyle name="Calculation 2 7 7 2 6" xfId="37808"/>
    <cellStyle name="Calculation 2 7 7 3" xfId="7352"/>
    <cellStyle name="Calculation 2 7 7 3 2" xfId="15494"/>
    <cellStyle name="Calculation 2 7 7 3 2 2" xfId="31567"/>
    <cellStyle name="Calculation 2 7 7 3 3" xfId="23533"/>
    <cellStyle name="Calculation 2 7 7 4" xfId="11175"/>
    <cellStyle name="Calculation 2 7 7 4 2" xfId="27298"/>
    <cellStyle name="Calculation 2 7 7 5" xfId="18931"/>
    <cellStyle name="Calculation 2 7 7 6" xfId="35039"/>
    <cellStyle name="Calculation 2 7 7 7" xfId="37807"/>
    <cellStyle name="Calculation 2 7 8" xfId="2639"/>
    <cellStyle name="Calculation 2 7 8 2" xfId="5030"/>
    <cellStyle name="Calculation 2 7 8 2 2" xfId="13536"/>
    <cellStyle name="Calculation 2 7 8 2 2 2" xfId="29633"/>
    <cellStyle name="Calculation 2 7 8 2 3" xfId="21266"/>
    <cellStyle name="Calculation 2 7 8 2 4" xfId="35042"/>
    <cellStyle name="Calculation 2 7 8 2 5" xfId="37810"/>
    <cellStyle name="Calculation 2 7 8 3" xfId="7386"/>
    <cellStyle name="Calculation 2 7 8 3 2" xfId="15528"/>
    <cellStyle name="Calculation 2 7 8 3 2 2" xfId="31601"/>
    <cellStyle name="Calculation 2 7 8 3 3" xfId="23567"/>
    <cellStyle name="Calculation 2 7 8 4" xfId="11209"/>
    <cellStyle name="Calculation 2 7 8 4 2" xfId="27332"/>
    <cellStyle name="Calculation 2 7 8 5" xfId="18965"/>
    <cellStyle name="Calculation 2 7 8 6" xfId="35041"/>
    <cellStyle name="Calculation 2 7 8 7" xfId="37809"/>
    <cellStyle name="Calculation 2 7 9" xfId="3975"/>
    <cellStyle name="Calculation 2 7 9 2" xfId="8677"/>
    <cellStyle name="Calculation 2 7 9 2 2" xfId="16817"/>
    <cellStyle name="Calculation 2 7 9 2 2 2" xfId="32890"/>
    <cellStyle name="Calculation 2 7 9 2 3" xfId="24856"/>
    <cellStyle name="Calculation 2 7 9 3" xfId="12502"/>
    <cellStyle name="Calculation 2 7 9 3 2" xfId="28621"/>
    <cellStyle name="Calculation 2 7 9 4" xfId="20254"/>
    <cellStyle name="Calculation 2 7 9 5" xfId="35043"/>
    <cellStyle name="Calculation 2 7 9 6" xfId="37811"/>
    <cellStyle name="Calculation 2 8" xfId="1298"/>
    <cellStyle name="Calculation 2 8 10" xfId="6389"/>
    <cellStyle name="Calculation 2 8 10 2" xfId="22589"/>
    <cellStyle name="Calculation 2 8 11" xfId="10212"/>
    <cellStyle name="Calculation 2 8 11 2" xfId="26354"/>
    <cellStyle name="Calculation 2 8 12" xfId="35044"/>
    <cellStyle name="Calculation 2 8 13" xfId="37812"/>
    <cellStyle name="Calculation 2 8 2" xfId="1653"/>
    <cellStyle name="Calculation 2 8 2 10" xfId="35045"/>
    <cellStyle name="Calculation 2 8 2 11" xfId="37813"/>
    <cellStyle name="Calculation 2 8 2 2" xfId="2061"/>
    <cellStyle name="Calculation 2 8 2 2 2" xfId="3149"/>
    <cellStyle name="Calculation 2 8 2 2 2 2" xfId="5514"/>
    <cellStyle name="Calculation 2 8 2 2 2 2 2" xfId="9936"/>
    <cellStyle name="Calculation 2 8 2 2 2 2 2 2" xfId="18076"/>
    <cellStyle name="Calculation 2 8 2 2 2 2 2 2 2" xfId="34149"/>
    <cellStyle name="Calculation 2 8 2 2 2 2 2 3" xfId="26115"/>
    <cellStyle name="Calculation 2 8 2 2 2 2 3" xfId="14020"/>
    <cellStyle name="Calculation 2 8 2 2 2 2 3 2" xfId="30117"/>
    <cellStyle name="Calculation 2 8 2 2 2 2 4" xfId="21750"/>
    <cellStyle name="Calculation 2 8 2 2 2 2 5" xfId="35048"/>
    <cellStyle name="Calculation 2 8 2 2 2 2 6" xfId="37816"/>
    <cellStyle name="Calculation 2 8 2 2 2 3" xfId="7870"/>
    <cellStyle name="Calculation 2 8 2 2 2 3 2" xfId="16012"/>
    <cellStyle name="Calculation 2 8 2 2 2 3 2 2" xfId="32085"/>
    <cellStyle name="Calculation 2 8 2 2 2 3 3" xfId="24051"/>
    <cellStyle name="Calculation 2 8 2 2 2 4" xfId="11693"/>
    <cellStyle name="Calculation 2 8 2 2 2 4 2" xfId="27816"/>
    <cellStyle name="Calculation 2 8 2 2 2 5" xfId="19449"/>
    <cellStyle name="Calculation 2 8 2 2 2 6" xfId="35047"/>
    <cellStyle name="Calculation 2 8 2 2 2 7" xfId="37815"/>
    <cellStyle name="Calculation 2 8 2 2 3" xfId="3600"/>
    <cellStyle name="Calculation 2 8 2 2 3 2" xfId="5958"/>
    <cellStyle name="Calculation 2 8 2 2 3 2 2" xfId="14464"/>
    <cellStyle name="Calculation 2 8 2 2 3 2 2 2" xfId="30561"/>
    <cellStyle name="Calculation 2 8 2 2 3 2 3" xfId="22194"/>
    <cellStyle name="Calculation 2 8 2 2 3 2 4" xfId="35050"/>
    <cellStyle name="Calculation 2 8 2 2 3 2 5" xfId="37818"/>
    <cellStyle name="Calculation 2 8 2 2 3 3" xfId="8314"/>
    <cellStyle name="Calculation 2 8 2 2 3 3 2" xfId="16456"/>
    <cellStyle name="Calculation 2 8 2 2 3 3 2 2" xfId="32529"/>
    <cellStyle name="Calculation 2 8 2 2 3 3 3" xfId="24495"/>
    <cellStyle name="Calculation 2 8 2 2 3 4" xfId="12137"/>
    <cellStyle name="Calculation 2 8 2 2 3 4 2" xfId="28260"/>
    <cellStyle name="Calculation 2 8 2 2 3 5" xfId="19893"/>
    <cellStyle name="Calculation 2 8 2 2 3 6" xfId="35049"/>
    <cellStyle name="Calculation 2 8 2 2 3 7" xfId="37817"/>
    <cellStyle name="Calculation 2 8 2 2 4" xfId="4492"/>
    <cellStyle name="Calculation 2 8 2 2 4 2" xfId="9153"/>
    <cellStyle name="Calculation 2 8 2 2 4 2 2" xfId="17293"/>
    <cellStyle name="Calculation 2 8 2 2 4 2 2 2" xfId="33366"/>
    <cellStyle name="Calculation 2 8 2 2 4 2 3" xfId="25332"/>
    <cellStyle name="Calculation 2 8 2 2 4 3" xfId="13000"/>
    <cellStyle name="Calculation 2 8 2 2 4 3 2" xfId="29097"/>
    <cellStyle name="Calculation 2 8 2 2 4 4" xfId="20730"/>
    <cellStyle name="Calculation 2 8 2 2 4 5" xfId="35051"/>
    <cellStyle name="Calculation 2 8 2 2 4 6" xfId="37819"/>
    <cellStyle name="Calculation 2 8 2 2 5" xfId="6848"/>
    <cellStyle name="Calculation 2 8 2 2 5 2" xfId="15018"/>
    <cellStyle name="Calculation 2 8 2 2 5 2 2" xfId="31091"/>
    <cellStyle name="Calculation 2 8 2 2 5 3" xfId="23031"/>
    <cellStyle name="Calculation 2 8 2 2 6" xfId="10671"/>
    <cellStyle name="Calculation 2 8 2 2 6 2" xfId="26796"/>
    <cellStyle name="Calculation 2 8 2 2 7" xfId="18455"/>
    <cellStyle name="Calculation 2 8 2 2 8" xfId="35046"/>
    <cellStyle name="Calculation 2 8 2 2 9" xfId="37814"/>
    <cellStyle name="Calculation 2 8 2 3" xfId="2226"/>
    <cellStyle name="Calculation 2 8 2 3 2" xfId="3305"/>
    <cellStyle name="Calculation 2 8 2 3 2 2" xfId="5668"/>
    <cellStyle name="Calculation 2 8 2 3 2 2 2" xfId="10088"/>
    <cellStyle name="Calculation 2 8 2 3 2 2 2 2" xfId="18228"/>
    <cellStyle name="Calculation 2 8 2 3 2 2 2 2 2" xfId="34301"/>
    <cellStyle name="Calculation 2 8 2 3 2 2 2 3" xfId="26267"/>
    <cellStyle name="Calculation 2 8 2 3 2 2 3" xfId="14174"/>
    <cellStyle name="Calculation 2 8 2 3 2 2 3 2" xfId="30271"/>
    <cellStyle name="Calculation 2 8 2 3 2 2 4" xfId="21904"/>
    <cellStyle name="Calculation 2 8 2 3 2 2 5" xfId="35054"/>
    <cellStyle name="Calculation 2 8 2 3 2 2 6" xfId="37822"/>
    <cellStyle name="Calculation 2 8 2 3 2 3" xfId="8024"/>
    <cellStyle name="Calculation 2 8 2 3 2 3 2" xfId="16166"/>
    <cellStyle name="Calculation 2 8 2 3 2 3 2 2" xfId="32239"/>
    <cellStyle name="Calculation 2 8 2 3 2 3 3" xfId="24205"/>
    <cellStyle name="Calculation 2 8 2 3 2 4" xfId="11847"/>
    <cellStyle name="Calculation 2 8 2 3 2 4 2" xfId="27970"/>
    <cellStyle name="Calculation 2 8 2 3 2 5" xfId="19603"/>
    <cellStyle name="Calculation 2 8 2 3 2 6" xfId="35053"/>
    <cellStyle name="Calculation 2 8 2 3 2 7" xfId="37821"/>
    <cellStyle name="Calculation 2 8 2 3 3" xfId="3756"/>
    <cellStyle name="Calculation 2 8 2 3 3 2" xfId="6114"/>
    <cellStyle name="Calculation 2 8 2 3 3 2 2" xfId="14620"/>
    <cellStyle name="Calculation 2 8 2 3 3 2 2 2" xfId="30717"/>
    <cellStyle name="Calculation 2 8 2 3 3 2 3" xfId="22350"/>
    <cellStyle name="Calculation 2 8 2 3 3 2 4" xfId="35056"/>
    <cellStyle name="Calculation 2 8 2 3 3 2 5" xfId="37824"/>
    <cellStyle name="Calculation 2 8 2 3 3 3" xfId="8470"/>
    <cellStyle name="Calculation 2 8 2 3 3 3 2" xfId="16612"/>
    <cellStyle name="Calculation 2 8 2 3 3 3 2 2" xfId="32685"/>
    <cellStyle name="Calculation 2 8 2 3 3 3 3" xfId="24651"/>
    <cellStyle name="Calculation 2 8 2 3 3 4" xfId="12293"/>
    <cellStyle name="Calculation 2 8 2 3 3 4 2" xfId="28416"/>
    <cellStyle name="Calculation 2 8 2 3 3 5" xfId="20049"/>
    <cellStyle name="Calculation 2 8 2 3 3 6" xfId="35055"/>
    <cellStyle name="Calculation 2 8 2 3 3 7" xfId="37823"/>
    <cellStyle name="Calculation 2 8 2 3 4" xfId="4648"/>
    <cellStyle name="Calculation 2 8 2 3 4 2" xfId="9309"/>
    <cellStyle name="Calculation 2 8 2 3 4 2 2" xfId="17449"/>
    <cellStyle name="Calculation 2 8 2 3 4 2 2 2" xfId="33522"/>
    <cellStyle name="Calculation 2 8 2 3 4 2 3" xfId="25488"/>
    <cellStyle name="Calculation 2 8 2 3 4 3" xfId="13156"/>
    <cellStyle name="Calculation 2 8 2 3 4 3 2" xfId="29253"/>
    <cellStyle name="Calculation 2 8 2 3 4 4" xfId="20886"/>
    <cellStyle name="Calculation 2 8 2 3 4 5" xfId="35057"/>
    <cellStyle name="Calculation 2 8 2 3 4 6" xfId="37825"/>
    <cellStyle name="Calculation 2 8 2 3 5" xfId="7004"/>
    <cellStyle name="Calculation 2 8 2 3 5 2" xfId="15148"/>
    <cellStyle name="Calculation 2 8 2 3 5 2 2" xfId="31221"/>
    <cellStyle name="Calculation 2 8 2 3 5 3" xfId="23187"/>
    <cellStyle name="Calculation 2 8 2 3 6" xfId="10827"/>
    <cellStyle name="Calculation 2 8 2 3 6 2" xfId="26952"/>
    <cellStyle name="Calculation 2 8 2 3 7" xfId="18585"/>
    <cellStyle name="Calculation 2 8 2 3 8" xfId="35052"/>
    <cellStyle name="Calculation 2 8 2 3 9" xfId="37820"/>
    <cellStyle name="Calculation 2 8 2 4" xfId="2386"/>
    <cellStyle name="Calculation 2 8 2 4 2" xfId="3908"/>
    <cellStyle name="Calculation 2 8 2 4 2 2" xfId="6266"/>
    <cellStyle name="Calculation 2 8 2 4 2 2 2" xfId="14772"/>
    <cellStyle name="Calculation 2 8 2 4 2 2 2 2" xfId="30869"/>
    <cellStyle name="Calculation 2 8 2 4 2 2 3" xfId="22502"/>
    <cellStyle name="Calculation 2 8 2 4 2 2 4" xfId="35060"/>
    <cellStyle name="Calculation 2 8 2 4 2 2 5" xfId="37828"/>
    <cellStyle name="Calculation 2 8 2 4 2 3" xfId="8622"/>
    <cellStyle name="Calculation 2 8 2 4 2 3 2" xfId="16764"/>
    <cellStyle name="Calculation 2 8 2 4 2 3 2 2" xfId="32837"/>
    <cellStyle name="Calculation 2 8 2 4 2 3 3" xfId="24803"/>
    <cellStyle name="Calculation 2 8 2 4 2 4" xfId="12445"/>
    <cellStyle name="Calculation 2 8 2 4 2 4 2" xfId="28568"/>
    <cellStyle name="Calculation 2 8 2 4 2 5" xfId="20201"/>
    <cellStyle name="Calculation 2 8 2 4 2 6" xfId="35059"/>
    <cellStyle name="Calculation 2 8 2 4 2 7" xfId="37827"/>
    <cellStyle name="Calculation 2 8 2 4 3" xfId="4800"/>
    <cellStyle name="Calculation 2 8 2 4 3 2" xfId="9461"/>
    <cellStyle name="Calculation 2 8 2 4 3 2 2" xfId="17601"/>
    <cellStyle name="Calculation 2 8 2 4 3 2 2 2" xfId="33674"/>
    <cellStyle name="Calculation 2 8 2 4 3 2 3" xfId="25640"/>
    <cellStyle name="Calculation 2 8 2 4 3 3" xfId="13308"/>
    <cellStyle name="Calculation 2 8 2 4 3 3 2" xfId="29405"/>
    <cellStyle name="Calculation 2 8 2 4 3 4" xfId="21038"/>
    <cellStyle name="Calculation 2 8 2 4 3 5" xfId="35061"/>
    <cellStyle name="Calculation 2 8 2 4 3 6" xfId="37829"/>
    <cellStyle name="Calculation 2 8 2 4 4" xfId="7156"/>
    <cellStyle name="Calculation 2 8 2 4 4 2" xfId="15300"/>
    <cellStyle name="Calculation 2 8 2 4 4 2 2" xfId="31373"/>
    <cellStyle name="Calculation 2 8 2 4 4 3" xfId="23339"/>
    <cellStyle name="Calculation 2 8 2 4 5" xfId="10979"/>
    <cellStyle name="Calculation 2 8 2 4 5 2" xfId="27104"/>
    <cellStyle name="Calculation 2 8 2 4 6" xfId="18737"/>
    <cellStyle name="Calculation 2 8 2 4 7" xfId="35058"/>
    <cellStyle name="Calculation 2 8 2 4 8" xfId="37826"/>
    <cellStyle name="Calculation 2 8 2 5" xfId="2871"/>
    <cellStyle name="Calculation 2 8 2 5 2" xfId="5241"/>
    <cellStyle name="Calculation 2 8 2 5 2 2" xfId="9671"/>
    <cellStyle name="Calculation 2 8 2 5 2 2 2" xfId="17811"/>
    <cellStyle name="Calculation 2 8 2 5 2 2 2 2" xfId="33884"/>
    <cellStyle name="Calculation 2 8 2 5 2 2 3" xfId="25850"/>
    <cellStyle name="Calculation 2 8 2 5 2 3" xfId="13747"/>
    <cellStyle name="Calculation 2 8 2 5 2 3 2" xfId="29844"/>
    <cellStyle name="Calculation 2 8 2 5 2 4" xfId="21477"/>
    <cellStyle name="Calculation 2 8 2 5 2 5" xfId="35063"/>
    <cellStyle name="Calculation 2 8 2 5 2 6" xfId="37831"/>
    <cellStyle name="Calculation 2 8 2 5 3" xfId="7597"/>
    <cellStyle name="Calculation 2 8 2 5 3 2" xfId="15739"/>
    <cellStyle name="Calculation 2 8 2 5 3 2 2" xfId="31812"/>
    <cellStyle name="Calculation 2 8 2 5 3 3" xfId="23778"/>
    <cellStyle name="Calculation 2 8 2 5 4" xfId="11420"/>
    <cellStyle name="Calculation 2 8 2 5 4 2" xfId="27543"/>
    <cellStyle name="Calculation 2 8 2 5 5" xfId="19176"/>
    <cellStyle name="Calculation 2 8 2 5 6" xfId="35062"/>
    <cellStyle name="Calculation 2 8 2 5 7" xfId="37830"/>
    <cellStyle name="Calculation 2 8 2 6" xfId="2507"/>
    <cellStyle name="Calculation 2 8 2 6 2" xfId="4912"/>
    <cellStyle name="Calculation 2 8 2 6 2 2" xfId="13418"/>
    <cellStyle name="Calculation 2 8 2 6 2 2 2" xfId="29515"/>
    <cellStyle name="Calculation 2 8 2 6 2 3" xfId="21148"/>
    <cellStyle name="Calculation 2 8 2 6 2 4" xfId="35065"/>
    <cellStyle name="Calculation 2 8 2 6 2 5" xfId="37833"/>
    <cellStyle name="Calculation 2 8 2 6 3" xfId="7268"/>
    <cellStyle name="Calculation 2 8 2 6 3 2" xfId="15410"/>
    <cellStyle name="Calculation 2 8 2 6 3 2 2" xfId="31483"/>
    <cellStyle name="Calculation 2 8 2 6 3 3" xfId="23449"/>
    <cellStyle name="Calculation 2 8 2 6 4" xfId="11091"/>
    <cellStyle name="Calculation 2 8 2 6 4 2" xfId="27214"/>
    <cellStyle name="Calculation 2 8 2 6 5" xfId="18847"/>
    <cellStyle name="Calculation 2 8 2 6 6" xfId="35064"/>
    <cellStyle name="Calculation 2 8 2 6 7" xfId="37832"/>
    <cellStyle name="Calculation 2 8 2 7" xfId="4173"/>
    <cellStyle name="Calculation 2 8 2 7 2" xfId="8834"/>
    <cellStyle name="Calculation 2 8 2 7 2 2" xfId="16974"/>
    <cellStyle name="Calculation 2 8 2 7 2 2 2" xfId="33047"/>
    <cellStyle name="Calculation 2 8 2 7 2 3" xfId="25013"/>
    <cellStyle name="Calculation 2 8 2 7 3" xfId="12681"/>
    <cellStyle name="Calculation 2 8 2 7 3 2" xfId="28778"/>
    <cellStyle name="Calculation 2 8 2 7 4" xfId="20411"/>
    <cellStyle name="Calculation 2 8 2 7 5" xfId="35066"/>
    <cellStyle name="Calculation 2 8 2 7 6" xfId="37834"/>
    <cellStyle name="Calculation 2 8 2 8" xfId="6529"/>
    <cellStyle name="Calculation 2 8 2 8 2" xfId="22712"/>
    <cellStyle name="Calculation 2 8 2 9" xfId="10352"/>
    <cellStyle name="Calculation 2 8 2 9 2" xfId="26477"/>
    <cellStyle name="Calculation 2 8 3" xfId="1551"/>
    <cellStyle name="Calculation 2 8 3 10" xfId="35067"/>
    <cellStyle name="Calculation 2 8 3 11" xfId="37835"/>
    <cellStyle name="Calculation 2 8 3 2" xfId="1978"/>
    <cellStyle name="Calculation 2 8 3 2 2" xfId="3066"/>
    <cellStyle name="Calculation 2 8 3 2 2 2" xfId="5431"/>
    <cellStyle name="Calculation 2 8 3 2 2 2 2" xfId="9853"/>
    <cellStyle name="Calculation 2 8 3 2 2 2 2 2" xfId="17993"/>
    <cellStyle name="Calculation 2 8 3 2 2 2 2 2 2" xfId="34066"/>
    <cellStyle name="Calculation 2 8 3 2 2 2 2 3" xfId="26032"/>
    <cellStyle name="Calculation 2 8 3 2 2 2 3" xfId="13937"/>
    <cellStyle name="Calculation 2 8 3 2 2 2 3 2" xfId="30034"/>
    <cellStyle name="Calculation 2 8 3 2 2 2 4" xfId="21667"/>
    <cellStyle name="Calculation 2 8 3 2 2 2 5" xfId="35070"/>
    <cellStyle name="Calculation 2 8 3 2 2 2 6" xfId="37838"/>
    <cellStyle name="Calculation 2 8 3 2 2 3" xfId="7787"/>
    <cellStyle name="Calculation 2 8 3 2 2 3 2" xfId="15929"/>
    <cellStyle name="Calculation 2 8 3 2 2 3 2 2" xfId="32002"/>
    <cellStyle name="Calculation 2 8 3 2 2 3 3" xfId="23968"/>
    <cellStyle name="Calculation 2 8 3 2 2 4" xfId="11610"/>
    <cellStyle name="Calculation 2 8 3 2 2 4 2" xfId="27733"/>
    <cellStyle name="Calculation 2 8 3 2 2 5" xfId="19366"/>
    <cellStyle name="Calculation 2 8 3 2 2 6" xfId="35069"/>
    <cellStyle name="Calculation 2 8 3 2 2 7" xfId="37837"/>
    <cellStyle name="Calculation 2 8 3 2 3" xfId="3517"/>
    <cellStyle name="Calculation 2 8 3 2 3 2" xfId="5875"/>
    <cellStyle name="Calculation 2 8 3 2 3 2 2" xfId="14381"/>
    <cellStyle name="Calculation 2 8 3 2 3 2 2 2" xfId="30478"/>
    <cellStyle name="Calculation 2 8 3 2 3 2 3" xfId="22111"/>
    <cellStyle name="Calculation 2 8 3 2 3 2 4" xfId="35072"/>
    <cellStyle name="Calculation 2 8 3 2 3 2 5" xfId="37840"/>
    <cellStyle name="Calculation 2 8 3 2 3 3" xfId="8231"/>
    <cellStyle name="Calculation 2 8 3 2 3 3 2" xfId="16373"/>
    <cellStyle name="Calculation 2 8 3 2 3 3 2 2" xfId="32446"/>
    <cellStyle name="Calculation 2 8 3 2 3 3 3" xfId="24412"/>
    <cellStyle name="Calculation 2 8 3 2 3 4" xfId="12054"/>
    <cellStyle name="Calculation 2 8 3 2 3 4 2" xfId="28177"/>
    <cellStyle name="Calculation 2 8 3 2 3 5" xfId="19810"/>
    <cellStyle name="Calculation 2 8 3 2 3 6" xfId="35071"/>
    <cellStyle name="Calculation 2 8 3 2 3 7" xfId="37839"/>
    <cellStyle name="Calculation 2 8 3 2 4" xfId="4409"/>
    <cellStyle name="Calculation 2 8 3 2 4 2" xfId="9070"/>
    <cellStyle name="Calculation 2 8 3 2 4 2 2" xfId="17210"/>
    <cellStyle name="Calculation 2 8 3 2 4 2 2 2" xfId="33283"/>
    <cellStyle name="Calculation 2 8 3 2 4 2 3" xfId="25249"/>
    <cellStyle name="Calculation 2 8 3 2 4 3" xfId="12917"/>
    <cellStyle name="Calculation 2 8 3 2 4 3 2" xfId="29014"/>
    <cellStyle name="Calculation 2 8 3 2 4 4" xfId="20647"/>
    <cellStyle name="Calculation 2 8 3 2 4 5" xfId="35073"/>
    <cellStyle name="Calculation 2 8 3 2 4 6" xfId="37841"/>
    <cellStyle name="Calculation 2 8 3 2 5" xfId="6765"/>
    <cellStyle name="Calculation 2 8 3 2 5 2" xfId="14983"/>
    <cellStyle name="Calculation 2 8 3 2 5 2 2" xfId="31056"/>
    <cellStyle name="Calculation 2 8 3 2 5 3" xfId="22948"/>
    <cellStyle name="Calculation 2 8 3 2 6" xfId="10588"/>
    <cellStyle name="Calculation 2 8 3 2 6 2" xfId="26713"/>
    <cellStyle name="Calculation 2 8 3 2 7" xfId="18420"/>
    <cellStyle name="Calculation 2 8 3 2 8" xfId="35068"/>
    <cellStyle name="Calculation 2 8 3 2 9" xfId="37836"/>
    <cellStyle name="Calculation 2 8 3 3" xfId="2143"/>
    <cellStyle name="Calculation 2 8 3 3 2" xfId="3222"/>
    <cellStyle name="Calculation 2 8 3 3 2 2" xfId="5585"/>
    <cellStyle name="Calculation 2 8 3 3 2 2 2" xfId="10005"/>
    <cellStyle name="Calculation 2 8 3 3 2 2 2 2" xfId="18145"/>
    <cellStyle name="Calculation 2 8 3 3 2 2 2 2 2" xfId="34218"/>
    <cellStyle name="Calculation 2 8 3 3 2 2 2 3" xfId="26184"/>
    <cellStyle name="Calculation 2 8 3 3 2 2 3" xfId="14091"/>
    <cellStyle name="Calculation 2 8 3 3 2 2 3 2" xfId="30188"/>
    <cellStyle name="Calculation 2 8 3 3 2 2 4" xfId="21821"/>
    <cellStyle name="Calculation 2 8 3 3 2 2 5" xfId="35076"/>
    <cellStyle name="Calculation 2 8 3 3 2 2 6" xfId="37844"/>
    <cellStyle name="Calculation 2 8 3 3 2 3" xfId="7941"/>
    <cellStyle name="Calculation 2 8 3 3 2 3 2" xfId="16083"/>
    <cellStyle name="Calculation 2 8 3 3 2 3 2 2" xfId="32156"/>
    <cellStyle name="Calculation 2 8 3 3 2 3 3" xfId="24122"/>
    <cellStyle name="Calculation 2 8 3 3 2 4" xfId="11764"/>
    <cellStyle name="Calculation 2 8 3 3 2 4 2" xfId="27887"/>
    <cellStyle name="Calculation 2 8 3 3 2 5" xfId="19520"/>
    <cellStyle name="Calculation 2 8 3 3 2 6" xfId="35075"/>
    <cellStyle name="Calculation 2 8 3 3 2 7" xfId="37843"/>
    <cellStyle name="Calculation 2 8 3 3 3" xfId="3673"/>
    <cellStyle name="Calculation 2 8 3 3 3 2" xfId="6031"/>
    <cellStyle name="Calculation 2 8 3 3 3 2 2" xfId="14537"/>
    <cellStyle name="Calculation 2 8 3 3 3 2 2 2" xfId="30634"/>
    <cellStyle name="Calculation 2 8 3 3 3 2 3" xfId="22267"/>
    <cellStyle name="Calculation 2 8 3 3 3 2 4" xfId="35078"/>
    <cellStyle name="Calculation 2 8 3 3 3 2 5" xfId="37846"/>
    <cellStyle name="Calculation 2 8 3 3 3 3" xfId="8387"/>
    <cellStyle name="Calculation 2 8 3 3 3 3 2" xfId="16529"/>
    <cellStyle name="Calculation 2 8 3 3 3 3 2 2" xfId="32602"/>
    <cellStyle name="Calculation 2 8 3 3 3 3 3" xfId="24568"/>
    <cellStyle name="Calculation 2 8 3 3 3 4" xfId="12210"/>
    <cellStyle name="Calculation 2 8 3 3 3 4 2" xfId="28333"/>
    <cellStyle name="Calculation 2 8 3 3 3 5" xfId="19966"/>
    <cellStyle name="Calculation 2 8 3 3 3 6" xfId="35077"/>
    <cellStyle name="Calculation 2 8 3 3 3 7" xfId="37845"/>
    <cellStyle name="Calculation 2 8 3 3 4" xfId="4565"/>
    <cellStyle name="Calculation 2 8 3 3 4 2" xfId="9226"/>
    <cellStyle name="Calculation 2 8 3 3 4 2 2" xfId="17366"/>
    <cellStyle name="Calculation 2 8 3 3 4 2 2 2" xfId="33439"/>
    <cellStyle name="Calculation 2 8 3 3 4 2 3" xfId="25405"/>
    <cellStyle name="Calculation 2 8 3 3 4 3" xfId="13073"/>
    <cellStyle name="Calculation 2 8 3 3 4 3 2" xfId="29170"/>
    <cellStyle name="Calculation 2 8 3 3 4 4" xfId="20803"/>
    <cellStyle name="Calculation 2 8 3 3 4 5" xfId="35079"/>
    <cellStyle name="Calculation 2 8 3 3 4 6" xfId="37847"/>
    <cellStyle name="Calculation 2 8 3 3 5" xfId="6921"/>
    <cellStyle name="Calculation 2 8 3 3 5 2" xfId="15065"/>
    <cellStyle name="Calculation 2 8 3 3 5 2 2" xfId="31138"/>
    <cellStyle name="Calculation 2 8 3 3 5 3" xfId="23104"/>
    <cellStyle name="Calculation 2 8 3 3 6" xfId="10744"/>
    <cellStyle name="Calculation 2 8 3 3 6 2" xfId="26869"/>
    <cellStyle name="Calculation 2 8 3 3 7" xfId="18502"/>
    <cellStyle name="Calculation 2 8 3 3 8" xfId="35074"/>
    <cellStyle name="Calculation 2 8 3 3 9" xfId="37842"/>
    <cellStyle name="Calculation 2 8 3 4" xfId="2303"/>
    <cellStyle name="Calculation 2 8 3 4 2" xfId="3825"/>
    <cellStyle name="Calculation 2 8 3 4 2 2" xfId="6183"/>
    <cellStyle name="Calculation 2 8 3 4 2 2 2" xfId="14689"/>
    <cellStyle name="Calculation 2 8 3 4 2 2 2 2" xfId="30786"/>
    <cellStyle name="Calculation 2 8 3 4 2 2 3" xfId="22419"/>
    <cellStyle name="Calculation 2 8 3 4 2 2 4" xfId="35082"/>
    <cellStyle name="Calculation 2 8 3 4 2 2 5" xfId="37850"/>
    <cellStyle name="Calculation 2 8 3 4 2 3" xfId="8539"/>
    <cellStyle name="Calculation 2 8 3 4 2 3 2" xfId="16681"/>
    <cellStyle name="Calculation 2 8 3 4 2 3 2 2" xfId="32754"/>
    <cellStyle name="Calculation 2 8 3 4 2 3 3" xfId="24720"/>
    <cellStyle name="Calculation 2 8 3 4 2 4" xfId="12362"/>
    <cellStyle name="Calculation 2 8 3 4 2 4 2" xfId="28485"/>
    <cellStyle name="Calculation 2 8 3 4 2 5" xfId="20118"/>
    <cellStyle name="Calculation 2 8 3 4 2 6" xfId="35081"/>
    <cellStyle name="Calculation 2 8 3 4 2 7" xfId="37849"/>
    <cellStyle name="Calculation 2 8 3 4 3" xfId="4717"/>
    <cellStyle name="Calculation 2 8 3 4 3 2" xfId="9378"/>
    <cellStyle name="Calculation 2 8 3 4 3 2 2" xfId="17518"/>
    <cellStyle name="Calculation 2 8 3 4 3 2 2 2" xfId="33591"/>
    <cellStyle name="Calculation 2 8 3 4 3 2 3" xfId="25557"/>
    <cellStyle name="Calculation 2 8 3 4 3 3" xfId="13225"/>
    <cellStyle name="Calculation 2 8 3 4 3 3 2" xfId="29322"/>
    <cellStyle name="Calculation 2 8 3 4 3 4" xfId="20955"/>
    <cellStyle name="Calculation 2 8 3 4 3 5" xfId="35083"/>
    <cellStyle name="Calculation 2 8 3 4 3 6" xfId="37851"/>
    <cellStyle name="Calculation 2 8 3 4 4" xfId="7073"/>
    <cellStyle name="Calculation 2 8 3 4 4 2" xfId="15217"/>
    <cellStyle name="Calculation 2 8 3 4 4 2 2" xfId="31290"/>
    <cellStyle name="Calculation 2 8 3 4 4 3" xfId="23256"/>
    <cellStyle name="Calculation 2 8 3 4 5" xfId="10896"/>
    <cellStyle name="Calculation 2 8 3 4 5 2" xfId="27021"/>
    <cellStyle name="Calculation 2 8 3 4 6" xfId="18654"/>
    <cellStyle name="Calculation 2 8 3 4 7" xfId="35080"/>
    <cellStyle name="Calculation 2 8 3 4 8" xfId="37848"/>
    <cellStyle name="Calculation 2 8 3 5" xfId="2786"/>
    <cellStyle name="Calculation 2 8 3 5 2" xfId="5156"/>
    <cellStyle name="Calculation 2 8 3 5 2 2" xfId="9588"/>
    <cellStyle name="Calculation 2 8 3 5 2 2 2" xfId="17728"/>
    <cellStyle name="Calculation 2 8 3 5 2 2 2 2" xfId="33801"/>
    <cellStyle name="Calculation 2 8 3 5 2 2 3" xfId="25767"/>
    <cellStyle name="Calculation 2 8 3 5 2 3" xfId="13662"/>
    <cellStyle name="Calculation 2 8 3 5 2 3 2" xfId="29759"/>
    <cellStyle name="Calculation 2 8 3 5 2 4" xfId="21392"/>
    <cellStyle name="Calculation 2 8 3 5 2 5" xfId="35085"/>
    <cellStyle name="Calculation 2 8 3 5 2 6" xfId="37853"/>
    <cellStyle name="Calculation 2 8 3 5 3" xfId="7512"/>
    <cellStyle name="Calculation 2 8 3 5 3 2" xfId="15654"/>
    <cellStyle name="Calculation 2 8 3 5 3 2 2" xfId="31727"/>
    <cellStyle name="Calculation 2 8 3 5 3 3" xfId="23693"/>
    <cellStyle name="Calculation 2 8 3 5 4" xfId="11335"/>
    <cellStyle name="Calculation 2 8 3 5 4 2" xfId="27458"/>
    <cellStyle name="Calculation 2 8 3 5 5" xfId="19091"/>
    <cellStyle name="Calculation 2 8 3 5 6" xfId="35084"/>
    <cellStyle name="Calculation 2 8 3 5 7" xfId="37852"/>
    <cellStyle name="Calculation 2 8 3 6" xfId="2555"/>
    <cellStyle name="Calculation 2 8 3 6 2" xfId="4960"/>
    <cellStyle name="Calculation 2 8 3 6 2 2" xfId="13466"/>
    <cellStyle name="Calculation 2 8 3 6 2 2 2" xfId="29563"/>
    <cellStyle name="Calculation 2 8 3 6 2 3" xfId="21196"/>
    <cellStyle name="Calculation 2 8 3 6 2 4" xfId="35087"/>
    <cellStyle name="Calculation 2 8 3 6 2 5" xfId="37855"/>
    <cellStyle name="Calculation 2 8 3 6 3" xfId="7316"/>
    <cellStyle name="Calculation 2 8 3 6 3 2" xfId="15458"/>
    <cellStyle name="Calculation 2 8 3 6 3 2 2" xfId="31531"/>
    <cellStyle name="Calculation 2 8 3 6 3 3" xfId="23497"/>
    <cellStyle name="Calculation 2 8 3 6 4" xfId="11139"/>
    <cellStyle name="Calculation 2 8 3 6 4 2" xfId="27262"/>
    <cellStyle name="Calculation 2 8 3 6 5" xfId="18895"/>
    <cellStyle name="Calculation 2 8 3 6 6" xfId="35086"/>
    <cellStyle name="Calculation 2 8 3 6 7" xfId="37854"/>
    <cellStyle name="Calculation 2 8 3 7" xfId="4090"/>
    <cellStyle name="Calculation 2 8 3 7 2" xfId="8751"/>
    <cellStyle name="Calculation 2 8 3 7 2 2" xfId="16891"/>
    <cellStyle name="Calculation 2 8 3 7 2 2 2" xfId="32964"/>
    <cellStyle name="Calculation 2 8 3 7 2 3" xfId="24930"/>
    <cellStyle name="Calculation 2 8 3 7 3" xfId="12598"/>
    <cellStyle name="Calculation 2 8 3 7 3 2" xfId="28695"/>
    <cellStyle name="Calculation 2 8 3 7 4" xfId="20328"/>
    <cellStyle name="Calculation 2 8 3 7 5" xfId="35088"/>
    <cellStyle name="Calculation 2 8 3 7 6" xfId="37856"/>
    <cellStyle name="Calculation 2 8 3 8" xfId="6446"/>
    <cellStyle name="Calculation 2 8 3 8 2" xfId="22629"/>
    <cellStyle name="Calculation 2 8 3 9" xfId="10269"/>
    <cellStyle name="Calculation 2 8 3 9 2" xfId="26394"/>
    <cellStyle name="Calculation 2 8 4" xfId="1911"/>
    <cellStyle name="Calculation 2 8 4 2" xfId="3018"/>
    <cellStyle name="Calculation 2 8 4 2 2" xfId="5385"/>
    <cellStyle name="Calculation 2 8 4 2 2 2" xfId="9809"/>
    <cellStyle name="Calculation 2 8 4 2 2 2 2" xfId="17949"/>
    <cellStyle name="Calculation 2 8 4 2 2 2 2 2" xfId="34022"/>
    <cellStyle name="Calculation 2 8 4 2 2 2 3" xfId="25988"/>
    <cellStyle name="Calculation 2 8 4 2 2 3" xfId="13891"/>
    <cellStyle name="Calculation 2 8 4 2 2 3 2" xfId="29988"/>
    <cellStyle name="Calculation 2 8 4 2 2 4" xfId="21621"/>
    <cellStyle name="Calculation 2 8 4 2 2 5" xfId="35091"/>
    <cellStyle name="Calculation 2 8 4 2 2 6" xfId="37859"/>
    <cellStyle name="Calculation 2 8 4 2 3" xfId="7741"/>
    <cellStyle name="Calculation 2 8 4 2 3 2" xfId="15883"/>
    <cellStyle name="Calculation 2 8 4 2 3 2 2" xfId="31956"/>
    <cellStyle name="Calculation 2 8 4 2 3 3" xfId="23922"/>
    <cellStyle name="Calculation 2 8 4 2 4" xfId="11564"/>
    <cellStyle name="Calculation 2 8 4 2 4 2" xfId="27687"/>
    <cellStyle name="Calculation 2 8 4 2 5" xfId="19320"/>
    <cellStyle name="Calculation 2 8 4 2 6" xfId="35090"/>
    <cellStyle name="Calculation 2 8 4 2 7" xfId="37858"/>
    <cellStyle name="Calculation 2 8 4 3" xfId="3463"/>
    <cellStyle name="Calculation 2 8 4 3 2" xfId="5821"/>
    <cellStyle name="Calculation 2 8 4 3 2 2" xfId="14327"/>
    <cellStyle name="Calculation 2 8 4 3 2 2 2" xfId="30424"/>
    <cellStyle name="Calculation 2 8 4 3 2 3" xfId="22057"/>
    <cellStyle name="Calculation 2 8 4 3 2 4" xfId="35093"/>
    <cellStyle name="Calculation 2 8 4 3 2 5" xfId="37861"/>
    <cellStyle name="Calculation 2 8 4 3 3" xfId="8177"/>
    <cellStyle name="Calculation 2 8 4 3 3 2" xfId="16319"/>
    <cellStyle name="Calculation 2 8 4 3 3 2 2" xfId="32392"/>
    <cellStyle name="Calculation 2 8 4 3 3 3" xfId="24358"/>
    <cellStyle name="Calculation 2 8 4 3 4" xfId="12000"/>
    <cellStyle name="Calculation 2 8 4 3 4 2" xfId="28123"/>
    <cellStyle name="Calculation 2 8 4 3 5" xfId="19756"/>
    <cellStyle name="Calculation 2 8 4 3 6" xfId="35092"/>
    <cellStyle name="Calculation 2 8 4 3 7" xfId="37860"/>
    <cellStyle name="Calculation 2 8 4 4" xfId="4355"/>
    <cellStyle name="Calculation 2 8 4 4 2" xfId="9016"/>
    <cellStyle name="Calculation 2 8 4 4 2 2" xfId="17156"/>
    <cellStyle name="Calculation 2 8 4 4 2 2 2" xfId="33229"/>
    <cellStyle name="Calculation 2 8 4 4 2 3" xfId="25195"/>
    <cellStyle name="Calculation 2 8 4 4 3" xfId="12863"/>
    <cellStyle name="Calculation 2 8 4 4 3 2" xfId="28960"/>
    <cellStyle name="Calculation 2 8 4 4 4" xfId="20593"/>
    <cellStyle name="Calculation 2 8 4 4 5" xfId="35094"/>
    <cellStyle name="Calculation 2 8 4 4 6" xfId="37862"/>
    <cellStyle name="Calculation 2 8 4 5" xfId="6711"/>
    <cellStyle name="Calculation 2 8 4 5 2" xfId="14951"/>
    <cellStyle name="Calculation 2 8 4 5 2 2" xfId="31024"/>
    <cellStyle name="Calculation 2 8 4 5 3" xfId="22894"/>
    <cellStyle name="Calculation 2 8 4 6" xfId="10534"/>
    <cellStyle name="Calculation 2 8 4 6 2" xfId="26659"/>
    <cellStyle name="Calculation 2 8 4 7" xfId="18388"/>
    <cellStyle name="Calculation 2 8 4 8" xfId="35089"/>
    <cellStyle name="Calculation 2 8 4 9" xfId="37857"/>
    <cellStyle name="Calculation 2 8 5" xfId="1899"/>
    <cellStyle name="Calculation 2 8 5 2" xfId="3008"/>
    <cellStyle name="Calculation 2 8 5 2 2" xfId="5375"/>
    <cellStyle name="Calculation 2 8 5 2 2 2" xfId="9799"/>
    <cellStyle name="Calculation 2 8 5 2 2 2 2" xfId="17939"/>
    <cellStyle name="Calculation 2 8 5 2 2 2 2 2" xfId="34012"/>
    <cellStyle name="Calculation 2 8 5 2 2 2 3" xfId="25978"/>
    <cellStyle name="Calculation 2 8 5 2 2 3" xfId="13881"/>
    <cellStyle name="Calculation 2 8 5 2 2 3 2" xfId="29978"/>
    <cellStyle name="Calculation 2 8 5 2 2 4" xfId="21611"/>
    <cellStyle name="Calculation 2 8 5 2 2 5" xfId="35097"/>
    <cellStyle name="Calculation 2 8 5 2 2 6" xfId="37865"/>
    <cellStyle name="Calculation 2 8 5 2 3" xfId="7731"/>
    <cellStyle name="Calculation 2 8 5 2 3 2" xfId="15873"/>
    <cellStyle name="Calculation 2 8 5 2 3 2 2" xfId="31946"/>
    <cellStyle name="Calculation 2 8 5 2 3 3" xfId="23912"/>
    <cellStyle name="Calculation 2 8 5 2 4" xfId="11554"/>
    <cellStyle name="Calculation 2 8 5 2 4 2" xfId="27677"/>
    <cellStyle name="Calculation 2 8 5 2 5" xfId="19310"/>
    <cellStyle name="Calculation 2 8 5 2 6" xfId="35096"/>
    <cellStyle name="Calculation 2 8 5 2 7" xfId="37864"/>
    <cellStyle name="Calculation 2 8 5 3" xfId="3451"/>
    <cellStyle name="Calculation 2 8 5 3 2" xfId="5809"/>
    <cellStyle name="Calculation 2 8 5 3 2 2" xfId="14315"/>
    <cellStyle name="Calculation 2 8 5 3 2 2 2" xfId="30412"/>
    <cellStyle name="Calculation 2 8 5 3 2 3" xfId="22045"/>
    <cellStyle name="Calculation 2 8 5 3 2 4" xfId="35099"/>
    <cellStyle name="Calculation 2 8 5 3 2 5" xfId="37867"/>
    <cellStyle name="Calculation 2 8 5 3 3" xfId="8165"/>
    <cellStyle name="Calculation 2 8 5 3 3 2" xfId="16307"/>
    <cellStyle name="Calculation 2 8 5 3 3 2 2" xfId="32380"/>
    <cellStyle name="Calculation 2 8 5 3 3 3" xfId="24346"/>
    <cellStyle name="Calculation 2 8 5 3 4" xfId="11988"/>
    <cellStyle name="Calculation 2 8 5 3 4 2" xfId="28111"/>
    <cellStyle name="Calculation 2 8 5 3 5" xfId="19744"/>
    <cellStyle name="Calculation 2 8 5 3 6" xfId="35098"/>
    <cellStyle name="Calculation 2 8 5 3 7" xfId="37866"/>
    <cellStyle name="Calculation 2 8 5 4" xfId="4343"/>
    <cellStyle name="Calculation 2 8 5 4 2" xfId="9004"/>
    <cellStyle name="Calculation 2 8 5 4 2 2" xfId="17144"/>
    <cellStyle name="Calculation 2 8 5 4 2 2 2" xfId="33217"/>
    <cellStyle name="Calculation 2 8 5 4 2 3" xfId="25183"/>
    <cellStyle name="Calculation 2 8 5 4 3" xfId="12851"/>
    <cellStyle name="Calculation 2 8 5 4 3 2" xfId="28948"/>
    <cellStyle name="Calculation 2 8 5 4 4" xfId="20581"/>
    <cellStyle name="Calculation 2 8 5 4 5" xfId="35100"/>
    <cellStyle name="Calculation 2 8 5 4 6" xfId="37868"/>
    <cellStyle name="Calculation 2 8 5 5" xfId="6699"/>
    <cellStyle name="Calculation 2 8 5 5 2" xfId="14939"/>
    <cellStyle name="Calculation 2 8 5 5 2 2" xfId="31012"/>
    <cellStyle name="Calculation 2 8 5 5 3" xfId="22882"/>
    <cellStyle name="Calculation 2 8 5 6" xfId="10522"/>
    <cellStyle name="Calculation 2 8 5 6 2" xfId="26647"/>
    <cellStyle name="Calculation 2 8 5 7" xfId="18376"/>
    <cellStyle name="Calculation 2 8 5 8" xfId="35095"/>
    <cellStyle name="Calculation 2 8 5 9" xfId="37863"/>
    <cellStyle name="Calculation 2 8 6" xfId="2085"/>
    <cellStyle name="Calculation 2 8 6 2" xfId="3624"/>
    <cellStyle name="Calculation 2 8 6 2 2" xfId="5982"/>
    <cellStyle name="Calculation 2 8 6 2 2 2" xfId="14488"/>
    <cellStyle name="Calculation 2 8 6 2 2 2 2" xfId="30585"/>
    <cellStyle name="Calculation 2 8 6 2 2 3" xfId="22218"/>
    <cellStyle name="Calculation 2 8 6 2 2 4" xfId="35103"/>
    <cellStyle name="Calculation 2 8 6 2 2 5" xfId="37871"/>
    <cellStyle name="Calculation 2 8 6 2 3" xfId="8338"/>
    <cellStyle name="Calculation 2 8 6 2 3 2" xfId="16480"/>
    <cellStyle name="Calculation 2 8 6 2 3 2 2" xfId="32553"/>
    <cellStyle name="Calculation 2 8 6 2 3 3" xfId="24519"/>
    <cellStyle name="Calculation 2 8 6 2 4" xfId="12161"/>
    <cellStyle name="Calculation 2 8 6 2 4 2" xfId="28284"/>
    <cellStyle name="Calculation 2 8 6 2 5" xfId="19917"/>
    <cellStyle name="Calculation 2 8 6 2 6" xfId="35102"/>
    <cellStyle name="Calculation 2 8 6 2 7" xfId="37870"/>
    <cellStyle name="Calculation 2 8 6 3" xfId="4516"/>
    <cellStyle name="Calculation 2 8 6 3 2" xfId="9177"/>
    <cellStyle name="Calculation 2 8 6 3 2 2" xfId="17317"/>
    <cellStyle name="Calculation 2 8 6 3 2 2 2" xfId="33390"/>
    <cellStyle name="Calculation 2 8 6 3 2 3" xfId="25356"/>
    <cellStyle name="Calculation 2 8 6 3 3" xfId="13024"/>
    <cellStyle name="Calculation 2 8 6 3 3 2" xfId="29121"/>
    <cellStyle name="Calculation 2 8 6 3 4" xfId="20754"/>
    <cellStyle name="Calculation 2 8 6 3 5" xfId="35104"/>
    <cellStyle name="Calculation 2 8 6 3 6" xfId="37872"/>
    <cellStyle name="Calculation 2 8 6 4" xfId="6872"/>
    <cellStyle name="Calculation 2 8 6 4 2" xfId="15028"/>
    <cellStyle name="Calculation 2 8 6 4 2 2" xfId="31101"/>
    <cellStyle name="Calculation 2 8 6 4 3" xfId="23055"/>
    <cellStyle name="Calculation 2 8 6 5" xfId="10695"/>
    <cellStyle name="Calculation 2 8 6 5 2" xfId="26820"/>
    <cellStyle name="Calculation 2 8 6 6" xfId="18465"/>
    <cellStyle name="Calculation 2 8 6 7" xfId="35101"/>
    <cellStyle name="Calculation 2 8 6 8" xfId="37869"/>
    <cellStyle name="Calculation 2 8 7" xfId="2729"/>
    <cellStyle name="Calculation 2 8 7 2" xfId="5112"/>
    <cellStyle name="Calculation 2 8 7 2 2" xfId="9548"/>
    <cellStyle name="Calculation 2 8 7 2 2 2" xfId="17688"/>
    <cellStyle name="Calculation 2 8 7 2 2 2 2" xfId="33761"/>
    <cellStyle name="Calculation 2 8 7 2 2 3" xfId="25727"/>
    <cellStyle name="Calculation 2 8 7 2 3" xfId="13618"/>
    <cellStyle name="Calculation 2 8 7 2 3 2" xfId="29715"/>
    <cellStyle name="Calculation 2 8 7 2 4" xfId="21348"/>
    <cellStyle name="Calculation 2 8 7 2 5" xfId="35106"/>
    <cellStyle name="Calculation 2 8 7 2 6" xfId="37874"/>
    <cellStyle name="Calculation 2 8 7 3" xfId="7468"/>
    <cellStyle name="Calculation 2 8 7 3 2" xfId="15610"/>
    <cellStyle name="Calculation 2 8 7 3 2 2" xfId="31683"/>
    <cellStyle name="Calculation 2 8 7 3 3" xfId="23649"/>
    <cellStyle name="Calculation 2 8 7 4" xfId="11291"/>
    <cellStyle name="Calculation 2 8 7 4 2" xfId="27414"/>
    <cellStyle name="Calculation 2 8 7 5" xfId="19047"/>
    <cellStyle name="Calculation 2 8 7 6" xfId="35105"/>
    <cellStyle name="Calculation 2 8 7 7" xfId="37873"/>
    <cellStyle name="Calculation 2 8 8" xfId="2606"/>
    <cellStyle name="Calculation 2 8 8 2" xfId="4999"/>
    <cellStyle name="Calculation 2 8 8 2 2" xfId="13505"/>
    <cellStyle name="Calculation 2 8 8 2 2 2" xfId="29602"/>
    <cellStyle name="Calculation 2 8 8 2 3" xfId="21235"/>
    <cellStyle name="Calculation 2 8 8 2 4" xfId="35108"/>
    <cellStyle name="Calculation 2 8 8 2 5" xfId="37876"/>
    <cellStyle name="Calculation 2 8 8 3" xfId="7355"/>
    <cellStyle name="Calculation 2 8 8 3 2" xfId="15497"/>
    <cellStyle name="Calculation 2 8 8 3 2 2" xfId="31570"/>
    <cellStyle name="Calculation 2 8 8 3 3" xfId="23536"/>
    <cellStyle name="Calculation 2 8 8 4" xfId="11178"/>
    <cellStyle name="Calculation 2 8 8 4 2" xfId="27301"/>
    <cellStyle name="Calculation 2 8 8 5" xfId="18934"/>
    <cellStyle name="Calculation 2 8 8 6" xfId="35107"/>
    <cellStyle name="Calculation 2 8 8 7" xfId="37875"/>
    <cellStyle name="Calculation 2 8 9" xfId="4033"/>
    <cellStyle name="Calculation 2 8 9 2" xfId="8711"/>
    <cellStyle name="Calculation 2 8 9 2 2" xfId="16851"/>
    <cellStyle name="Calculation 2 8 9 2 2 2" xfId="32924"/>
    <cellStyle name="Calculation 2 8 9 2 3" xfId="24890"/>
    <cellStyle name="Calculation 2 8 9 3" xfId="12552"/>
    <cellStyle name="Calculation 2 8 9 3 2" xfId="28655"/>
    <cellStyle name="Calculation 2 8 9 4" xfId="20288"/>
    <cellStyle name="Calculation 2 8 9 5" xfId="35109"/>
    <cellStyle name="Calculation 2 8 9 6" xfId="37877"/>
    <cellStyle name="Calculation 2 9" xfId="1525"/>
    <cellStyle name="Calculation 2 9 10" xfId="35110"/>
    <cellStyle name="Calculation 2 9 11" xfId="37878"/>
    <cellStyle name="Calculation 2 9 2" xfId="1961"/>
    <cellStyle name="Calculation 2 9 2 2" xfId="3049"/>
    <cellStyle name="Calculation 2 9 2 2 2" xfId="5414"/>
    <cellStyle name="Calculation 2 9 2 2 2 2" xfId="9836"/>
    <cellStyle name="Calculation 2 9 2 2 2 2 2" xfId="17976"/>
    <cellStyle name="Calculation 2 9 2 2 2 2 2 2" xfId="34049"/>
    <cellStyle name="Calculation 2 9 2 2 2 2 3" xfId="26015"/>
    <cellStyle name="Calculation 2 9 2 2 2 3" xfId="13920"/>
    <cellStyle name="Calculation 2 9 2 2 2 3 2" xfId="30017"/>
    <cellStyle name="Calculation 2 9 2 2 2 4" xfId="21650"/>
    <cellStyle name="Calculation 2 9 2 2 2 5" xfId="35113"/>
    <cellStyle name="Calculation 2 9 2 2 2 6" xfId="37881"/>
    <cellStyle name="Calculation 2 9 2 2 3" xfId="7770"/>
    <cellStyle name="Calculation 2 9 2 2 3 2" xfId="15912"/>
    <cellStyle name="Calculation 2 9 2 2 3 2 2" xfId="31985"/>
    <cellStyle name="Calculation 2 9 2 2 3 3" xfId="23951"/>
    <cellStyle name="Calculation 2 9 2 2 4" xfId="11593"/>
    <cellStyle name="Calculation 2 9 2 2 4 2" xfId="27716"/>
    <cellStyle name="Calculation 2 9 2 2 5" xfId="19349"/>
    <cellStyle name="Calculation 2 9 2 2 6" xfId="35112"/>
    <cellStyle name="Calculation 2 9 2 2 7" xfId="37880"/>
    <cellStyle name="Calculation 2 9 2 3" xfId="3500"/>
    <cellStyle name="Calculation 2 9 2 3 2" xfId="5858"/>
    <cellStyle name="Calculation 2 9 2 3 2 2" xfId="14364"/>
    <cellStyle name="Calculation 2 9 2 3 2 2 2" xfId="30461"/>
    <cellStyle name="Calculation 2 9 2 3 2 3" xfId="22094"/>
    <cellStyle name="Calculation 2 9 2 3 2 4" xfId="35115"/>
    <cellStyle name="Calculation 2 9 2 3 2 5" xfId="37883"/>
    <cellStyle name="Calculation 2 9 2 3 3" xfId="8214"/>
    <cellStyle name="Calculation 2 9 2 3 3 2" xfId="16356"/>
    <cellStyle name="Calculation 2 9 2 3 3 2 2" xfId="32429"/>
    <cellStyle name="Calculation 2 9 2 3 3 3" xfId="24395"/>
    <cellStyle name="Calculation 2 9 2 3 4" xfId="12037"/>
    <cellStyle name="Calculation 2 9 2 3 4 2" xfId="28160"/>
    <cellStyle name="Calculation 2 9 2 3 5" xfId="19793"/>
    <cellStyle name="Calculation 2 9 2 3 6" xfId="35114"/>
    <cellStyle name="Calculation 2 9 2 3 7" xfId="37882"/>
    <cellStyle name="Calculation 2 9 2 4" xfId="4392"/>
    <cellStyle name="Calculation 2 9 2 4 2" xfId="9053"/>
    <cellStyle name="Calculation 2 9 2 4 2 2" xfId="17193"/>
    <cellStyle name="Calculation 2 9 2 4 2 2 2" xfId="33266"/>
    <cellStyle name="Calculation 2 9 2 4 2 3" xfId="25232"/>
    <cellStyle name="Calculation 2 9 2 4 3" xfId="12900"/>
    <cellStyle name="Calculation 2 9 2 4 3 2" xfId="28997"/>
    <cellStyle name="Calculation 2 9 2 4 4" xfId="20630"/>
    <cellStyle name="Calculation 2 9 2 4 5" xfId="35116"/>
    <cellStyle name="Calculation 2 9 2 4 6" xfId="37884"/>
    <cellStyle name="Calculation 2 9 2 5" xfId="6748"/>
    <cellStyle name="Calculation 2 9 2 5 2" xfId="14974"/>
    <cellStyle name="Calculation 2 9 2 5 2 2" xfId="31047"/>
    <cellStyle name="Calculation 2 9 2 5 3" xfId="22931"/>
    <cellStyle name="Calculation 2 9 2 6" xfId="10571"/>
    <cellStyle name="Calculation 2 9 2 6 2" xfId="26696"/>
    <cellStyle name="Calculation 2 9 2 7" xfId="18411"/>
    <cellStyle name="Calculation 2 9 2 8" xfId="35111"/>
    <cellStyle name="Calculation 2 9 2 9" xfId="37879"/>
    <cellStyle name="Calculation 2 9 3" xfId="2126"/>
    <cellStyle name="Calculation 2 9 3 2" xfId="3205"/>
    <cellStyle name="Calculation 2 9 3 2 2" xfId="5568"/>
    <cellStyle name="Calculation 2 9 3 2 2 2" xfId="9988"/>
    <cellStyle name="Calculation 2 9 3 2 2 2 2" xfId="18128"/>
    <cellStyle name="Calculation 2 9 3 2 2 2 2 2" xfId="34201"/>
    <cellStyle name="Calculation 2 9 3 2 2 2 3" xfId="26167"/>
    <cellStyle name="Calculation 2 9 3 2 2 3" xfId="14074"/>
    <cellStyle name="Calculation 2 9 3 2 2 3 2" xfId="30171"/>
    <cellStyle name="Calculation 2 9 3 2 2 4" xfId="21804"/>
    <cellStyle name="Calculation 2 9 3 2 2 5" xfId="35119"/>
    <cellStyle name="Calculation 2 9 3 2 2 6" xfId="37887"/>
    <cellStyle name="Calculation 2 9 3 2 3" xfId="7924"/>
    <cellStyle name="Calculation 2 9 3 2 3 2" xfId="16066"/>
    <cellStyle name="Calculation 2 9 3 2 3 2 2" xfId="32139"/>
    <cellStyle name="Calculation 2 9 3 2 3 3" xfId="24105"/>
    <cellStyle name="Calculation 2 9 3 2 4" xfId="11747"/>
    <cellStyle name="Calculation 2 9 3 2 4 2" xfId="27870"/>
    <cellStyle name="Calculation 2 9 3 2 5" xfId="19503"/>
    <cellStyle name="Calculation 2 9 3 2 6" xfId="35118"/>
    <cellStyle name="Calculation 2 9 3 2 7" xfId="37886"/>
    <cellStyle name="Calculation 2 9 3 3" xfId="3656"/>
    <cellStyle name="Calculation 2 9 3 3 2" xfId="6014"/>
    <cellStyle name="Calculation 2 9 3 3 2 2" xfId="14520"/>
    <cellStyle name="Calculation 2 9 3 3 2 2 2" xfId="30617"/>
    <cellStyle name="Calculation 2 9 3 3 2 3" xfId="22250"/>
    <cellStyle name="Calculation 2 9 3 3 2 4" xfId="35121"/>
    <cellStyle name="Calculation 2 9 3 3 2 5" xfId="37889"/>
    <cellStyle name="Calculation 2 9 3 3 3" xfId="8370"/>
    <cellStyle name="Calculation 2 9 3 3 3 2" xfId="16512"/>
    <cellStyle name="Calculation 2 9 3 3 3 2 2" xfId="32585"/>
    <cellStyle name="Calculation 2 9 3 3 3 3" xfId="24551"/>
    <cellStyle name="Calculation 2 9 3 3 4" xfId="12193"/>
    <cellStyle name="Calculation 2 9 3 3 4 2" xfId="28316"/>
    <cellStyle name="Calculation 2 9 3 3 5" xfId="19949"/>
    <cellStyle name="Calculation 2 9 3 3 6" xfId="35120"/>
    <cellStyle name="Calculation 2 9 3 3 7" xfId="37888"/>
    <cellStyle name="Calculation 2 9 3 4" xfId="4548"/>
    <cellStyle name="Calculation 2 9 3 4 2" xfId="9209"/>
    <cellStyle name="Calculation 2 9 3 4 2 2" xfId="17349"/>
    <cellStyle name="Calculation 2 9 3 4 2 2 2" xfId="33422"/>
    <cellStyle name="Calculation 2 9 3 4 2 3" xfId="25388"/>
    <cellStyle name="Calculation 2 9 3 4 3" xfId="13056"/>
    <cellStyle name="Calculation 2 9 3 4 3 2" xfId="29153"/>
    <cellStyle name="Calculation 2 9 3 4 4" xfId="20786"/>
    <cellStyle name="Calculation 2 9 3 4 5" xfId="35122"/>
    <cellStyle name="Calculation 2 9 3 4 6" xfId="37890"/>
    <cellStyle name="Calculation 2 9 3 5" xfId="6904"/>
    <cellStyle name="Calculation 2 9 3 5 2" xfId="15048"/>
    <cellStyle name="Calculation 2 9 3 5 2 2" xfId="31121"/>
    <cellStyle name="Calculation 2 9 3 5 3" xfId="23087"/>
    <cellStyle name="Calculation 2 9 3 6" xfId="10727"/>
    <cellStyle name="Calculation 2 9 3 6 2" xfId="26852"/>
    <cellStyle name="Calculation 2 9 3 7" xfId="18485"/>
    <cellStyle name="Calculation 2 9 3 8" xfId="35117"/>
    <cellStyle name="Calculation 2 9 3 9" xfId="37885"/>
    <cellStyle name="Calculation 2 9 4" xfId="2286"/>
    <cellStyle name="Calculation 2 9 4 2" xfId="3808"/>
    <cellStyle name="Calculation 2 9 4 2 2" xfId="6166"/>
    <cellStyle name="Calculation 2 9 4 2 2 2" xfId="14672"/>
    <cellStyle name="Calculation 2 9 4 2 2 2 2" xfId="30769"/>
    <cellStyle name="Calculation 2 9 4 2 2 3" xfId="22402"/>
    <cellStyle name="Calculation 2 9 4 2 2 4" xfId="35125"/>
    <cellStyle name="Calculation 2 9 4 2 2 5" xfId="37893"/>
    <cellStyle name="Calculation 2 9 4 2 3" xfId="8522"/>
    <cellStyle name="Calculation 2 9 4 2 3 2" xfId="16664"/>
    <cellStyle name="Calculation 2 9 4 2 3 2 2" xfId="32737"/>
    <cellStyle name="Calculation 2 9 4 2 3 3" xfId="24703"/>
    <cellStyle name="Calculation 2 9 4 2 4" xfId="12345"/>
    <cellStyle name="Calculation 2 9 4 2 4 2" xfId="28468"/>
    <cellStyle name="Calculation 2 9 4 2 5" xfId="20101"/>
    <cellStyle name="Calculation 2 9 4 2 6" xfId="35124"/>
    <cellStyle name="Calculation 2 9 4 2 7" xfId="37892"/>
    <cellStyle name="Calculation 2 9 4 3" xfId="4700"/>
    <cellStyle name="Calculation 2 9 4 3 2" xfId="9361"/>
    <cellStyle name="Calculation 2 9 4 3 2 2" xfId="17501"/>
    <cellStyle name="Calculation 2 9 4 3 2 2 2" xfId="33574"/>
    <cellStyle name="Calculation 2 9 4 3 2 3" xfId="25540"/>
    <cellStyle name="Calculation 2 9 4 3 3" xfId="13208"/>
    <cellStyle name="Calculation 2 9 4 3 3 2" xfId="29305"/>
    <cellStyle name="Calculation 2 9 4 3 4" xfId="20938"/>
    <cellStyle name="Calculation 2 9 4 3 5" xfId="35126"/>
    <cellStyle name="Calculation 2 9 4 3 6" xfId="37894"/>
    <cellStyle name="Calculation 2 9 4 4" xfId="7056"/>
    <cellStyle name="Calculation 2 9 4 4 2" xfId="15200"/>
    <cellStyle name="Calculation 2 9 4 4 2 2" xfId="31273"/>
    <cellStyle name="Calculation 2 9 4 4 3" xfId="23239"/>
    <cellStyle name="Calculation 2 9 4 5" xfId="10879"/>
    <cellStyle name="Calculation 2 9 4 5 2" xfId="27004"/>
    <cellStyle name="Calculation 2 9 4 6" xfId="18637"/>
    <cellStyle name="Calculation 2 9 4 7" xfId="35123"/>
    <cellStyle name="Calculation 2 9 4 8" xfId="37891"/>
    <cellStyle name="Calculation 2 9 5" xfId="2767"/>
    <cellStyle name="Calculation 2 9 5 2" xfId="5138"/>
    <cellStyle name="Calculation 2 9 5 2 2" xfId="9571"/>
    <cellStyle name="Calculation 2 9 5 2 2 2" xfId="17711"/>
    <cellStyle name="Calculation 2 9 5 2 2 2 2" xfId="33784"/>
    <cellStyle name="Calculation 2 9 5 2 2 3" xfId="25750"/>
    <cellStyle name="Calculation 2 9 5 2 3" xfId="13644"/>
    <cellStyle name="Calculation 2 9 5 2 3 2" xfId="29741"/>
    <cellStyle name="Calculation 2 9 5 2 4" xfId="21374"/>
    <cellStyle name="Calculation 2 9 5 2 5" xfId="35128"/>
    <cellStyle name="Calculation 2 9 5 2 6" xfId="37896"/>
    <cellStyle name="Calculation 2 9 5 3" xfId="7494"/>
    <cellStyle name="Calculation 2 9 5 3 2" xfId="15636"/>
    <cellStyle name="Calculation 2 9 5 3 2 2" xfId="31709"/>
    <cellStyle name="Calculation 2 9 5 3 3" xfId="23675"/>
    <cellStyle name="Calculation 2 9 5 4" xfId="11317"/>
    <cellStyle name="Calculation 2 9 5 4 2" xfId="27440"/>
    <cellStyle name="Calculation 2 9 5 5" xfId="19073"/>
    <cellStyle name="Calculation 2 9 5 6" xfId="35127"/>
    <cellStyle name="Calculation 2 9 5 7" xfId="37895"/>
    <cellStyle name="Calculation 2 9 6" xfId="2439"/>
    <cellStyle name="Calculation 2 9 6 2" xfId="4850"/>
    <cellStyle name="Calculation 2 9 6 2 2" xfId="13356"/>
    <cellStyle name="Calculation 2 9 6 2 2 2" xfId="29453"/>
    <cellStyle name="Calculation 2 9 6 2 3" xfId="21086"/>
    <cellStyle name="Calculation 2 9 6 2 4" xfId="35130"/>
    <cellStyle name="Calculation 2 9 6 2 5" xfId="37898"/>
    <cellStyle name="Calculation 2 9 6 3" xfId="7206"/>
    <cellStyle name="Calculation 2 9 6 3 2" xfId="15348"/>
    <cellStyle name="Calculation 2 9 6 3 2 2" xfId="31421"/>
    <cellStyle name="Calculation 2 9 6 3 3" xfId="23387"/>
    <cellStyle name="Calculation 2 9 6 4" xfId="11029"/>
    <cellStyle name="Calculation 2 9 6 4 2" xfId="27152"/>
    <cellStyle name="Calculation 2 9 6 5" xfId="18785"/>
    <cellStyle name="Calculation 2 9 6 6" xfId="35129"/>
    <cellStyle name="Calculation 2 9 6 7" xfId="37897"/>
    <cellStyle name="Calculation 2 9 7" xfId="4073"/>
    <cellStyle name="Calculation 2 9 7 2" xfId="8734"/>
    <cellStyle name="Calculation 2 9 7 2 2" xfId="16874"/>
    <cellStyle name="Calculation 2 9 7 2 2 2" xfId="32947"/>
    <cellStyle name="Calculation 2 9 7 2 3" xfId="24913"/>
    <cellStyle name="Calculation 2 9 7 3" xfId="12581"/>
    <cellStyle name="Calculation 2 9 7 3 2" xfId="28678"/>
    <cellStyle name="Calculation 2 9 7 4" xfId="20311"/>
    <cellStyle name="Calculation 2 9 7 5" xfId="35131"/>
    <cellStyle name="Calculation 2 9 7 6" xfId="37899"/>
    <cellStyle name="Calculation 2 9 8" xfId="6429"/>
    <cellStyle name="Calculation 2 9 8 2" xfId="22612"/>
    <cellStyle name="Calculation 2 9 9" xfId="10252"/>
    <cellStyle name="Calculation 2 9 9 2" xfId="26377"/>
    <cellStyle name="Calculation 3" xfId="369"/>
    <cellStyle name="Calculation 3 10" xfId="6324"/>
    <cellStyle name="Calculation 3 10 2" xfId="22548"/>
    <cellStyle name="Calculation 3 11" xfId="10147"/>
    <cellStyle name="Calculation 3 11 2" xfId="26313"/>
    <cellStyle name="Calculation 3 12" xfId="35132"/>
    <cellStyle name="Calculation 3 13" xfId="37900"/>
    <cellStyle name="Calculation 3 2" xfId="1567"/>
    <cellStyle name="Calculation 3 2 10" xfId="35133"/>
    <cellStyle name="Calculation 3 2 11" xfId="37901"/>
    <cellStyle name="Calculation 3 2 2" xfId="1994"/>
    <cellStyle name="Calculation 3 2 2 2" xfId="3082"/>
    <cellStyle name="Calculation 3 2 2 2 2" xfId="5447"/>
    <cellStyle name="Calculation 3 2 2 2 2 2" xfId="9869"/>
    <cellStyle name="Calculation 3 2 2 2 2 2 2" xfId="18009"/>
    <cellStyle name="Calculation 3 2 2 2 2 2 2 2" xfId="34082"/>
    <cellStyle name="Calculation 3 2 2 2 2 2 3" xfId="26048"/>
    <cellStyle name="Calculation 3 2 2 2 2 3" xfId="13953"/>
    <cellStyle name="Calculation 3 2 2 2 2 3 2" xfId="30050"/>
    <cellStyle name="Calculation 3 2 2 2 2 4" xfId="21683"/>
    <cellStyle name="Calculation 3 2 2 2 2 5" xfId="35136"/>
    <cellStyle name="Calculation 3 2 2 2 2 6" xfId="37904"/>
    <cellStyle name="Calculation 3 2 2 2 3" xfId="7803"/>
    <cellStyle name="Calculation 3 2 2 2 3 2" xfId="15945"/>
    <cellStyle name="Calculation 3 2 2 2 3 2 2" xfId="32018"/>
    <cellStyle name="Calculation 3 2 2 2 3 3" xfId="23984"/>
    <cellStyle name="Calculation 3 2 2 2 4" xfId="11626"/>
    <cellStyle name="Calculation 3 2 2 2 4 2" xfId="27749"/>
    <cellStyle name="Calculation 3 2 2 2 5" xfId="19382"/>
    <cellStyle name="Calculation 3 2 2 2 6" xfId="35135"/>
    <cellStyle name="Calculation 3 2 2 2 7" xfId="37903"/>
    <cellStyle name="Calculation 3 2 2 3" xfId="3533"/>
    <cellStyle name="Calculation 3 2 2 3 2" xfId="5891"/>
    <cellStyle name="Calculation 3 2 2 3 2 2" xfId="14397"/>
    <cellStyle name="Calculation 3 2 2 3 2 2 2" xfId="30494"/>
    <cellStyle name="Calculation 3 2 2 3 2 3" xfId="22127"/>
    <cellStyle name="Calculation 3 2 2 3 2 4" xfId="35138"/>
    <cellStyle name="Calculation 3 2 2 3 2 5" xfId="37906"/>
    <cellStyle name="Calculation 3 2 2 3 3" xfId="8247"/>
    <cellStyle name="Calculation 3 2 2 3 3 2" xfId="16389"/>
    <cellStyle name="Calculation 3 2 2 3 3 2 2" xfId="32462"/>
    <cellStyle name="Calculation 3 2 2 3 3 3" xfId="24428"/>
    <cellStyle name="Calculation 3 2 2 3 4" xfId="12070"/>
    <cellStyle name="Calculation 3 2 2 3 4 2" xfId="28193"/>
    <cellStyle name="Calculation 3 2 2 3 5" xfId="19826"/>
    <cellStyle name="Calculation 3 2 2 3 6" xfId="35137"/>
    <cellStyle name="Calculation 3 2 2 3 7" xfId="37905"/>
    <cellStyle name="Calculation 3 2 2 4" xfId="4425"/>
    <cellStyle name="Calculation 3 2 2 4 2" xfId="9086"/>
    <cellStyle name="Calculation 3 2 2 4 2 2" xfId="17226"/>
    <cellStyle name="Calculation 3 2 2 4 2 2 2" xfId="33299"/>
    <cellStyle name="Calculation 3 2 2 4 2 3" xfId="25265"/>
    <cellStyle name="Calculation 3 2 2 4 3" xfId="12933"/>
    <cellStyle name="Calculation 3 2 2 4 3 2" xfId="29030"/>
    <cellStyle name="Calculation 3 2 2 4 4" xfId="20663"/>
    <cellStyle name="Calculation 3 2 2 4 5" xfId="35139"/>
    <cellStyle name="Calculation 3 2 2 4 6" xfId="37907"/>
    <cellStyle name="Calculation 3 2 2 5" xfId="6781"/>
    <cellStyle name="Calculation 3 2 2 5 2" xfId="14984"/>
    <cellStyle name="Calculation 3 2 2 5 2 2" xfId="31057"/>
    <cellStyle name="Calculation 3 2 2 5 3" xfId="22964"/>
    <cellStyle name="Calculation 3 2 2 6" xfId="10604"/>
    <cellStyle name="Calculation 3 2 2 6 2" xfId="26729"/>
    <cellStyle name="Calculation 3 2 2 7" xfId="18421"/>
    <cellStyle name="Calculation 3 2 2 8" xfId="35134"/>
    <cellStyle name="Calculation 3 2 2 9" xfId="37902"/>
    <cellStyle name="Calculation 3 2 3" xfId="2159"/>
    <cellStyle name="Calculation 3 2 3 2" xfId="3238"/>
    <cellStyle name="Calculation 3 2 3 2 2" xfId="5601"/>
    <cellStyle name="Calculation 3 2 3 2 2 2" xfId="10021"/>
    <cellStyle name="Calculation 3 2 3 2 2 2 2" xfId="18161"/>
    <cellStyle name="Calculation 3 2 3 2 2 2 2 2" xfId="34234"/>
    <cellStyle name="Calculation 3 2 3 2 2 2 3" xfId="26200"/>
    <cellStyle name="Calculation 3 2 3 2 2 3" xfId="14107"/>
    <cellStyle name="Calculation 3 2 3 2 2 3 2" xfId="30204"/>
    <cellStyle name="Calculation 3 2 3 2 2 4" xfId="21837"/>
    <cellStyle name="Calculation 3 2 3 2 2 5" xfId="35142"/>
    <cellStyle name="Calculation 3 2 3 2 2 6" xfId="37910"/>
    <cellStyle name="Calculation 3 2 3 2 3" xfId="7957"/>
    <cellStyle name="Calculation 3 2 3 2 3 2" xfId="16099"/>
    <cellStyle name="Calculation 3 2 3 2 3 2 2" xfId="32172"/>
    <cellStyle name="Calculation 3 2 3 2 3 3" xfId="24138"/>
    <cellStyle name="Calculation 3 2 3 2 4" xfId="11780"/>
    <cellStyle name="Calculation 3 2 3 2 4 2" xfId="27903"/>
    <cellStyle name="Calculation 3 2 3 2 5" xfId="19536"/>
    <cellStyle name="Calculation 3 2 3 2 6" xfId="35141"/>
    <cellStyle name="Calculation 3 2 3 2 7" xfId="37909"/>
    <cellStyle name="Calculation 3 2 3 3" xfId="3689"/>
    <cellStyle name="Calculation 3 2 3 3 2" xfId="6047"/>
    <cellStyle name="Calculation 3 2 3 3 2 2" xfId="14553"/>
    <cellStyle name="Calculation 3 2 3 3 2 2 2" xfId="30650"/>
    <cellStyle name="Calculation 3 2 3 3 2 3" xfId="22283"/>
    <cellStyle name="Calculation 3 2 3 3 2 4" xfId="35144"/>
    <cellStyle name="Calculation 3 2 3 3 2 5" xfId="37912"/>
    <cellStyle name="Calculation 3 2 3 3 3" xfId="8403"/>
    <cellStyle name="Calculation 3 2 3 3 3 2" xfId="16545"/>
    <cellStyle name="Calculation 3 2 3 3 3 2 2" xfId="32618"/>
    <cellStyle name="Calculation 3 2 3 3 3 3" xfId="24584"/>
    <cellStyle name="Calculation 3 2 3 3 4" xfId="12226"/>
    <cellStyle name="Calculation 3 2 3 3 4 2" xfId="28349"/>
    <cellStyle name="Calculation 3 2 3 3 5" xfId="19982"/>
    <cellStyle name="Calculation 3 2 3 3 6" xfId="35143"/>
    <cellStyle name="Calculation 3 2 3 3 7" xfId="37911"/>
    <cellStyle name="Calculation 3 2 3 4" xfId="4581"/>
    <cellStyle name="Calculation 3 2 3 4 2" xfId="9242"/>
    <cellStyle name="Calculation 3 2 3 4 2 2" xfId="17382"/>
    <cellStyle name="Calculation 3 2 3 4 2 2 2" xfId="33455"/>
    <cellStyle name="Calculation 3 2 3 4 2 3" xfId="25421"/>
    <cellStyle name="Calculation 3 2 3 4 3" xfId="13089"/>
    <cellStyle name="Calculation 3 2 3 4 3 2" xfId="29186"/>
    <cellStyle name="Calculation 3 2 3 4 4" xfId="20819"/>
    <cellStyle name="Calculation 3 2 3 4 5" xfId="35145"/>
    <cellStyle name="Calculation 3 2 3 4 6" xfId="37913"/>
    <cellStyle name="Calculation 3 2 3 5" xfId="6937"/>
    <cellStyle name="Calculation 3 2 3 5 2" xfId="15081"/>
    <cellStyle name="Calculation 3 2 3 5 2 2" xfId="31154"/>
    <cellStyle name="Calculation 3 2 3 5 3" xfId="23120"/>
    <cellStyle name="Calculation 3 2 3 6" xfId="10760"/>
    <cellStyle name="Calculation 3 2 3 6 2" xfId="26885"/>
    <cellStyle name="Calculation 3 2 3 7" xfId="18518"/>
    <cellStyle name="Calculation 3 2 3 8" xfId="35140"/>
    <cellStyle name="Calculation 3 2 3 9" xfId="37908"/>
    <cellStyle name="Calculation 3 2 4" xfId="2319"/>
    <cellStyle name="Calculation 3 2 4 2" xfId="3841"/>
    <cellStyle name="Calculation 3 2 4 2 2" xfId="6199"/>
    <cellStyle name="Calculation 3 2 4 2 2 2" xfId="14705"/>
    <cellStyle name="Calculation 3 2 4 2 2 2 2" xfId="30802"/>
    <cellStyle name="Calculation 3 2 4 2 2 3" xfId="22435"/>
    <cellStyle name="Calculation 3 2 4 2 2 4" xfId="35148"/>
    <cellStyle name="Calculation 3 2 4 2 2 5" xfId="37916"/>
    <cellStyle name="Calculation 3 2 4 2 3" xfId="8555"/>
    <cellStyle name="Calculation 3 2 4 2 3 2" xfId="16697"/>
    <cellStyle name="Calculation 3 2 4 2 3 2 2" xfId="32770"/>
    <cellStyle name="Calculation 3 2 4 2 3 3" xfId="24736"/>
    <cellStyle name="Calculation 3 2 4 2 4" xfId="12378"/>
    <cellStyle name="Calculation 3 2 4 2 4 2" xfId="28501"/>
    <cellStyle name="Calculation 3 2 4 2 5" xfId="20134"/>
    <cellStyle name="Calculation 3 2 4 2 6" xfId="35147"/>
    <cellStyle name="Calculation 3 2 4 2 7" xfId="37915"/>
    <cellStyle name="Calculation 3 2 4 3" xfId="4733"/>
    <cellStyle name="Calculation 3 2 4 3 2" xfId="9394"/>
    <cellStyle name="Calculation 3 2 4 3 2 2" xfId="17534"/>
    <cellStyle name="Calculation 3 2 4 3 2 2 2" xfId="33607"/>
    <cellStyle name="Calculation 3 2 4 3 2 3" xfId="25573"/>
    <cellStyle name="Calculation 3 2 4 3 3" xfId="13241"/>
    <cellStyle name="Calculation 3 2 4 3 3 2" xfId="29338"/>
    <cellStyle name="Calculation 3 2 4 3 4" xfId="20971"/>
    <cellStyle name="Calculation 3 2 4 3 5" xfId="35149"/>
    <cellStyle name="Calculation 3 2 4 3 6" xfId="37917"/>
    <cellStyle name="Calculation 3 2 4 4" xfId="7089"/>
    <cellStyle name="Calculation 3 2 4 4 2" xfId="15233"/>
    <cellStyle name="Calculation 3 2 4 4 2 2" xfId="31306"/>
    <cellStyle name="Calculation 3 2 4 4 3" xfId="23272"/>
    <cellStyle name="Calculation 3 2 4 5" xfId="10912"/>
    <cellStyle name="Calculation 3 2 4 5 2" xfId="27037"/>
    <cellStyle name="Calculation 3 2 4 6" xfId="18670"/>
    <cellStyle name="Calculation 3 2 4 7" xfId="35146"/>
    <cellStyle name="Calculation 3 2 4 8" xfId="37914"/>
    <cellStyle name="Calculation 3 2 5" xfId="2802"/>
    <cellStyle name="Calculation 3 2 5 2" xfId="5172"/>
    <cellStyle name="Calculation 3 2 5 2 2" xfId="9604"/>
    <cellStyle name="Calculation 3 2 5 2 2 2" xfId="17744"/>
    <cellStyle name="Calculation 3 2 5 2 2 2 2" xfId="33817"/>
    <cellStyle name="Calculation 3 2 5 2 2 3" xfId="25783"/>
    <cellStyle name="Calculation 3 2 5 2 3" xfId="13678"/>
    <cellStyle name="Calculation 3 2 5 2 3 2" xfId="29775"/>
    <cellStyle name="Calculation 3 2 5 2 4" xfId="21408"/>
    <cellStyle name="Calculation 3 2 5 2 5" xfId="35151"/>
    <cellStyle name="Calculation 3 2 5 2 6" xfId="37919"/>
    <cellStyle name="Calculation 3 2 5 3" xfId="7528"/>
    <cellStyle name="Calculation 3 2 5 3 2" xfId="15670"/>
    <cellStyle name="Calculation 3 2 5 3 2 2" xfId="31743"/>
    <cellStyle name="Calculation 3 2 5 3 3" xfId="23709"/>
    <cellStyle name="Calculation 3 2 5 4" xfId="11351"/>
    <cellStyle name="Calculation 3 2 5 4 2" xfId="27474"/>
    <cellStyle name="Calculation 3 2 5 5" xfId="19107"/>
    <cellStyle name="Calculation 3 2 5 6" xfId="35150"/>
    <cellStyle name="Calculation 3 2 5 7" xfId="37918"/>
    <cellStyle name="Calculation 3 2 6" xfId="2552"/>
    <cellStyle name="Calculation 3 2 6 2" xfId="4957"/>
    <cellStyle name="Calculation 3 2 6 2 2" xfId="13463"/>
    <cellStyle name="Calculation 3 2 6 2 2 2" xfId="29560"/>
    <cellStyle name="Calculation 3 2 6 2 3" xfId="21193"/>
    <cellStyle name="Calculation 3 2 6 2 4" xfId="35153"/>
    <cellStyle name="Calculation 3 2 6 2 5" xfId="37921"/>
    <cellStyle name="Calculation 3 2 6 3" xfId="7313"/>
    <cellStyle name="Calculation 3 2 6 3 2" xfId="15455"/>
    <cellStyle name="Calculation 3 2 6 3 2 2" xfId="31528"/>
    <cellStyle name="Calculation 3 2 6 3 3" xfId="23494"/>
    <cellStyle name="Calculation 3 2 6 4" xfId="11136"/>
    <cellStyle name="Calculation 3 2 6 4 2" xfId="27259"/>
    <cellStyle name="Calculation 3 2 6 5" xfId="18892"/>
    <cellStyle name="Calculation 3 2 6 6" xfId="35152"/>
    <cellStyle name="Calculation 3 2 6 7" xfId="37920"/>
    <cellStyle name="Calculation 3 2 7" xfId="4106"/>
    <cellStyle name="Calculation 3 2 7 2" xfId="8767"/>
    <cellStyle name="Calculation 3 2 7 2 2" xfId="16907"/>
    <cellStyle name="Calculation 3 2 7 2 2 2" xfId="32980"/>
    <cellStyle name="Calculation 3 2 7 2 3" xfId="24946"/>
    <cellStyle name="Calculation 3 2 7 3" xfId="12614"/>
    <cellStyle name="Calculation 3 2 7 3 2" xfId="28711"/>
    <cellStyle name="Calculation 3 2 7 4" xfId="20344"/>
    <cellStyle name="Calculation 3 2 7 5" xfId="35154"/>
    <cellStyle name="Calculation 3 2 7 6" xfId="37922"/>
    <cellStyle name="Calculation 3 2 8" xfId="6462"/>
    <cellStyle name="Calculation 3 2 8 2" xfId="22645"/>
    <cellStyle name="Calculation 3 2 9" xfId="10285"/>
    <cellStyle name="Calculation 3 2 9 2" xfId="26410"/>
    <cellStyle name="Calculation 3 3" xfId="1608"/>
    <cellStyle name="Calculation 3 3 10" xfId="35155"/>
    <cellStyle name="Calculation 3 3 11" xfId="37923"/>
    <cellStyle name="Calculation 3 3 2" xfId="2022"/>
    <cellStyle name="Calculation 3 3 2 2" xfId="3110"/>
    <cellStyle name="Calculation 3 3 2 2 2" xfId="5475"/>
    <cellStyle name="Calculation 3 3 2 2 2 2" xfId="9897"/>
    <cellStyle name="Calculation 3 3 2 2 2 2 2" xfId="18037"/>
    <cellStyle name="Calculation 3 3 2 2 2 2 2 2" xfId="34110"/>
    <cellStyle name="Calculation 3 3 2 2 2 2 3" xfId="26076"/>
    <cellStyle name="Calculation 3 3 2 2 2 3" xfId="13981"/>
    <cellStyle name="Calculation 3 3 2 2 2 3 2" xfId="30078"/>
    <cellStyle name="Calculation 3 3 2 2 2 4" xfId="21711"/>
    <cellStyle name="Calculation 3 3 2 2 2 5" xfId="35158"/>
    <cellStyle name="Calculation 3 3 2 2 2 6" xfId="37926"/>
    <cellStyle name="Calculation 3 3 2 2 3" xfId="7831"/>
    <cellStyle name="Calculation 3 3 2 2 3 2" xfId="15973"/>
    <cellStyle name="Calculation 3 3 2 2 3 2 2" xfId="32046"/>
    <cellStyle name="Calculation 3 3 2 2 3 3" xfId="24012"/>
    <cellStyle name="Calculation 3 3 2 2 4" xfId="11654"/>
    <cellStyle name="Calculation 3 3 2 2 4 2" xfId="27777"/>
    <cellStyle name="Calculation 3 3 2 2 5" xfId="19410"/>
    <cellStyle name="Calculation 3 3 2 2 6" xfId="35157"/>
    <cellStyle name="Calculation 3 3 2 2 7" xfId="37925"/>
    <cellStyle name="Calculation 3 3 2 3" xfId="3561"/>
    <cellStyle name="Calculation 3 3 2 3 2" xfId="5919"/>
    <cellStyle name="Calculation 3 3 2 3 2 2" xfId="14425"/>
    <cellStyle name="Calculation 3 3 2 3 2 2 2" xfId="30522"/>
    <cellStyle name="Calculation 3 3 2 3 2 3" xfId="22155"/>
    <cellStyle name="Calculation 3 3 2 3 2 4" xfId="35160"/>
    <cellStyle name="Calculation 3 3 2 3 2 5" xfId="37928"/>
    <cellStyle name="Calculation 3 3 2 3 3" xfId="8275"/>
    <cellStyle name="Calculation 3 3 2 3 3 2" xfId="16417"/>
    <cellStyle name="Calculation 3 3 2 3 3 2 2" xfId="32490"/>
    <cellStyle name="Calculation 3 3 2 3 3 3" xfId="24456"/>
    <cellStyle name="Calculation 3 3 2 3 4" xfId="12098"/>
    <cellStyle name="Calculation 3 3 2 3 4 2" xfId="28221"/>
    <cellStyle name="Calculation 3 3 2 3 5" xfId="19854"/>
    <cellStyle name="Calculation 3 3 2 3 6" xfId="35159"/>
    <cellStyle name="Calculation 3 3 2 3 7" xfId="37927"/>
    <cellStyle name="Calculation 3 3 2 4" xfId="4453"/>
    <cellStyle name="Calculation 3 3 2 4 2" xfId="9114"/>
    <cellStyle name="Calculation 3 3 2 4 2 2" xfId="17254"/>
    <cellStyle name="Calculation 3 3 2 4 2 2 2" xfId="33327"/>
    <cellStyle name="Calculation 3 3 2 4 2 3" xfId="25293"/>
    <cellStyle name="Calculation 3 3 2 4 3" xfId="12961"/>
    <cellStyle name="Calculation 3 3 2 4 3 2" xfId="29058"/>
    <cellStyle name="Calculation 3 3 2 4 4" xfId="20691"/>
    <cellStyle name="Calculation 3 3 2 4 5" xfId="35161"/>
    <cellStyle name="Calculation 3 3 2 4 6" xfId="37929"/>
    <cellStyle name="Calculation 3 3 2 5" xfId="6809"/>
    <cellStyle name="Calculation 3 3 2 5 2" xfId="15012"/>
    <cellStyle name="Calculation 3 3 2 5 2 2" xfId="31085"/>
    <cellStyle name="Calculation 3 3 2 5 3" xfId="22992"/>
    <cellStyle name="Calculation 3 3 2 6" xfId="10632"/>
    <cellStyle name="Calculation 3 3 2 6 2" xfId="26757"/>
    <cellStyle name="Calculation 3 3 2 7" xfId="18449"/>
    <cellStyle name="Calculation 3 3 2 8" xfId="35156"/>
    <cellStyle name="Calculation 3 3 2 9" xfId="37924"/>
    <cellStyle name="Calculation 3 3 3" xfId="2187"/>
    <cellStyle name="Calculation 3 3 3 2" xfId="3266"/>
    <cellStyle name="Calculation 3 3 3 2 2" xfId="5629"/>
    <cellStyle name="Calculation 3 3 3 2 2 2" xfId="10049"/>
    <cellStyle name="Calculation 3 3 3 2 2 2 2" xfId="18189"/>
    <cellStyle name="Calculation 3 3 3 2 2 2 2 2" xfId="34262"/>
    <cellStyle name="Calculation 3 3 3 2 2 2 3" xfId="26228"/>
    <cellStyle name="Calculation 3 3 3 2 2 3" xfId="14135"/>
    <cellStyle name="Calculation 3 3 3 2 2 3 2" xfId="30232"/>
    <cellStyle name="Calculation 3 3 3 2 2 4" xfId="21865"/>
    <cellStyle name="Calculation 3 3 3 2 2 5" xfId="35164"/>
    <cellStyle name="Calculation 3 3 3 2 2 6" xfId="37932"/>
    <cellStyle name="Calculation 3 3 3 2 3" xfId="7985"/>
    <cellStyle name="Calculation 3 3 3 2 3 2" xfId="16127"/>
    <cellStyle name="Calculation 3 3 3 2 3 2 2" xfId="32200"/>
    <cellStyle name="Calculation 3 3 3 2 3 3" xfId="24166"/>
    <cellStyle name="Calculation 3 3 3 2 4" xfId="11808"/>
    <cellStyle name="Calculation 3 3 3 2 4 2" xfId="27931"/>
    <cellStyle name="Calculation 3 3 3 2 5" xfId="19564"/>
    <cellStyle name="Calculation 3 3 3 2 6" xfId="35163"/>
    <cellStyle name="Calculation 3 3 3 2 7" xfId="37931"/>
    <cellStyle name="Calculation 3 3 3 3" xfId="3717"/>
    <cellStyle name="Calculation 3 3 3 3 2" xfId="6075"/>
    <cellStyle name="Calculation 3 3 3 3 2 2" xfId="14581"/>
    <cellStyle name="Calculation 3 3 3 3 2 2 2" xfId="30678"/>
    <cellStyle name="Calculation 3 3 3 3 2 3" xfId="22311"/>
    <cellStyle name="Calculation 3 3 3 3 2 4" xfId="35166"/>
    <cellStyle name="Calculation 3 3 3 3 2 5" xfId="37934"/>
    <cellStyle name="Calculation 3 3 3 3 3" xfId="8431"/>
    <cellStyle name="Calculation 3 3 3 3 3 2" xfId="16573"/>
    <cellStyle name="Calculation 3 3 3 3 3 2 2" xfId="32646"/>
    <cellStyle name="Calculation 3 3 3 3 3 3" xfId="24612"/>
    <cellStyle name="Calculation 3 3 3 3 4" xfId="12254"/>
    <cellStyle name="Calculation 3 3 3 3 4 2" xfId="28377"/>
    <cellStyle name="Calculation 3 3 3 3 5" xfId="20010"/>
    <cellStyle name="Calculation 3 3 3 3 6" xfId="35165"/>
    <cellStyle name="Calculation 3 3 3 3 7" xfId="37933"/>
    <cellStyle name="Calculation 3 3 3 4" xfId="4609"/>
    <cellStyle name="Calculation 3 3 3 4 2" xfId="9270"/>
    <cellStyle name="Calculation 3 3 3 4 2 2" xfId="17410"/>
    <cellStyle name="Calculation 3 3 3 4 2 2 2" xfId="33483"/>
    <cellStyle name="Calculation 3 3 3 4 2 3" xfId="25449"/>
    <cellStyle name="Calculation 3 3 3 4 3" xfId="13117"/>
    <cellStyle name="Calculation 3 3 3 4 3 2" xfId="29214"/>
    <cellStyle name="Calculation 3 3 3 4 4" xfId="20847"/>
    <cellStyle name="Calculation 3 3 3 4 5" xfId="35167"/>
    <cellStyle name="Calculation 3 3 3 4 6" xfId="37935"/>
    <cellStyle name="Calculation 3 3 3 5" xfId="6965"/>
    <cellStyle name="Calculation 3 3 3 5 2" xfId="15109"/>
    <cellStyle name="Calculation 3 3 3 5 2 2" xfId="31182"/>
    <cellStyle name="Calculation 3 3 3 5 3" xfId="23148"/>
    <cellStyle name="Calculation 3 3 3 6" xfId="10788"/>
    <cellStyle name="Calculation 3 3 3 6 2" xfId="26913"/>
    <cellStyle name="Calculation 3 3 3 7" xfId="18546"/>
    <cellStyle name="Calculation 3 3 3 8" xfId="35162"/>
    <cellStyle name="Calculation 3 3 3 9" xfId="37930"/>
    <cellStyle name="Calculation 3 3 4" xfId="2347"/>
    <cellStyle name="Calculation 3 3 4 2" xfId="3869"/>
    <cellStyle name="Calculation 3 3 4 2 2" xfId="6227"/>
    <cellStyle name="Calculation 3 3 4 2 2 2" xfId="14733"/>
    <cellStyle name="Calculation 3 3 4 2 2 2 2" xfId="30830"/>
    <cellStyle name="Calculation 3 3 4 2 2 3" xfId="22463"/>
    <cellStyle name="Calculation 3 3 4 2 2 4" xfId="35170"/>
    <cellStyle name="Calculation 3 3 4 2 2 5" xfId="37938"/>
    <cellStyle name="Calculation 3 3 4 2 3" xfId="8583"/>
    <cellStyle name="Calculation 3 3 4 2 3 2" xfId="16725"/>
    <cellStyle name="Calculation 3 3 4 2 3 2 2" xfId="32798"/>
    <cellStyle name="Calculation 3 3 4 2 3 3" xfId="24764"/>
    <cellStyle name="Calculation 3 3 4 2 4" xfId="12406"/>
    <cellStyle name="Calculation 3 3 4 2 4 2" xfId="28529"/>
    <cellStyle name="Calculation 3 3 4 2 5" xfId="20162"/>
    <cellStyle name="Calculation 3 3 4 2 6" xfId="35169"/>
    <cellStyle name="Calculation 3 3 4 2 7" xfId="37937"/>
    <cellStyle name="Calculation 3 3 4 3" xfId="4761"/>
    <cellStyle name="Calculation 3 3 4 3 2" xfId="9422"/>
    <cellStyle name="Calculation 3 3 4 3 2 2" xfId="17562"/>
    <cellStyle name="Calculation 3 3 4 3 2 2 2" xfId="33635"/>
    <cellStyle name="Calculation 3 3 4 3 2 3" xfId="25601"/>
    <cellStyle name="Calculation 3 3 4 3 3" xfId="13269"/>
    <cellStyle name="Calculation 3 3 4 3 3 2" xfId="29366"/>
    <cellStyle name="Calculation 3 3 4 3 4" xfId="20999"/>
    <cellStyle name="Calculation 3 3 4 3 5" xfId="35171"/>
    <cellStyle name="Calculation 3 3 4 3 6" xfId="37939"/>
    <cellStyle name="Calculation 3 3 4 4" xfId="7117"/>
    <cellStyle name="Calculation 3 3 4 4 2" xfId="15261"/>
    <cellStyle name="Calculation 3 3 4 4 2 2" xfId="31334"/>
    <cellStyle name="Calculation 3 3 4 4 3" xfId="23300"/>
    <cellStyle name="Calculation 3 3 4 5" xfId="10940"/>
    <cellStyle name="Calculation 3 3 4 5 2" xfId="27065"/>
    <cellStyle name="Calculation 3 3 4 6" xfId="18698"/>
    <cellStyle name="Calculation 3 3 4 7" xfId="35168"/>
    <cellStyle name="Calculation 3 3 4 8" xfId="37936"/>
    <cellStyle name="Calculation 3 3 5" xfId="2832"/>
    <cellStyle name="Calculation 3 3 5 2" xfId="5202"/>
    <cellStyle name="Calculation 3 3 5 2 2" xfId="9632"/>
    <cellStyle name="Calculation 3 3 5 2 2 2" xfId="17772"/>
    <cellStyle name="Calculation 3 3 5 2 2 2 2" xfId="33845"/>
    <cellStyle name="Calculation 3 3 5 2 2 3" xfId="25811"/>
    <cellStyle name="Calculation 3 3 5 2 3" xfId="13708"/>
    <cellStyle name="Calculation 3 3 5 2 3 2" xfId="29805"/>
    <cellStyle name="Calculation 3 3 5 2 4" xfId="21438"/>
    <cellStyle name="Calculation 3 3 5 2 5" xfId="35173"/>
    <cellStyle name="Calculation 3 3 5 2 6" xfId="37941"/>
    <cellStyle name="Calculation 3 3 5 3" xfId="7558"/>
    <cellStyle name="Calculation 3 3 5 3 2" xfId="15700"/>
    <cellStyle name="Calculation 3 3 5 3 2 2" xfId="31773"/>
    <cellStyle name="Calculation 3 3 5 3 3" xfId="23739"/>
    <cellStyle name="Calculation 3 3 5 4" xfId="11381"/>
    <cellStyle name="Calculation 3 3 5 4 2" xfId="27504"/>
    <cellStyle name="Calculation 3 3 5 5" xfId="19137"/>
    <cellStyle name="Calculation 3 3 5 6" xfId="35172"/>
    <cellStyle name="Calculation 3 3 5 7" xfId="37940"/>
    <cellStyle name="Calculation 3 3 6" xfId="2533"/>
    <cellStyle name="Calculation 3 3 6 2" xfId="4938"/>
    <cellStyle name="Calculation 3 3 6 2 2" xfId="13444"/>
    <cellStyle name="Calculation 3 3 6 2 2 2" xfId="29541"/>
    <cellStyle name="Calculation 3 3 6 2 3" xfId="21174"/>
    <cellStyle name="Calculation 3 3 6 2 4" xfId="35175"/>
    <cellStyle name="Calculation 3 3 6 2 5" xfId="37943"/>
    <cellStyle name="Calculation 3 3 6 3" xfId="7294"/>
    <cellStyle name="Calculation 3 3 6 3 2" xfId="15436"/>
    <cellStyle name="Calculation 3 3 6 3 2 2" xfId="31509"/>
    <cellStyle name="Calculation 3 3 6 3 3" xfId="23475"/>
    <cellStyle name="Calculation 3 3 6 4" xfId="11117"/>
    <cellStyle name="Calculation 3 3 6 4 2" xfId="27240"/>
    <cellStyle name="Calculation 3 3 6 5" xfId="18873"/>
    <cellStyle name="Calculation 3 3 6 6" xfId="35174"/>
    <cellStyle name="Calculation 3 3 6 7" xfId="37942"/>
    <cellStyle name="Calculation 3 3 7" xfId="4134"/>
    <cellStyle name="Calculation 3 3 7 2" xfId="8795"/>
    <cellStyle name="Calculation 3 3 7 2 2" xfId="16935"/>
    <cellStyle name="Calculation 3 3 7 2 2 2" xfId="33008"/>
    <cellStyle name="Calculation 3 3 7 2 3" xfId="24974"/>
    <cellStyle name="Calculation 3 3 7 3" xfId="12642"/>
    <cellStyle name="Calculation 3 3 7 3 2" xfId="28739"/>
    <cellStyle name="Calculation 3 3 7 4" xfId="20372"/>
    <cellStyle name="Calculation 3 3 7 5" xfId="35176"/>
    <cellStyle name="Calculation 3 3 7 6" xfId="37944"/>
    <cellStyle name="Calculation 3 3 8" xfId="6490"/>
    <cellStyle name="Calculation 3 3 8 2" xfId="22673"/>
    <cellStyle name="Calculation 3 3 9" xfId="10313"/>
    <cellStyle name="Calculation 3 3 9 2" xfId="26438"/>
    <cellStyle name="Calculation 3 4" xfId="1776"/>
    <cellStyle name="Calculation 3 4 2" xfId="2944"/>
    <cellStyle name="Calculation 3 4 2 2" xfId="5311"/>
    <cellStyle name="Calculation 3 4 2 2 2" xfId="9737"/>
    <cellStyle name="Calculation 3 4 2 2 2 2" xfId="17877"/>
    <cellStyle name="Calculation 3 4 2 2 2 2 2" xfId="33950"/>
    <cellStyle name="Calculation 3 4 2 2 2 3" xfId="25916"/>
    <cellStyle name="Calculation 3 4 2 2 3" xfId="13817"/>
    <cellStyle name="Calculation 3 4 2 2 3 2" xfId="29914"/>
    <cellStyle name="Calculation 3 4 2 2 4" xfId="21547"/>
    <cellStyle name="Calculation 3 4 2 2 5" xfId="35179"/>
    <cellStyle name="Calculation 3 4 2 2 6" xfId="37947"/>
    <cellStyle name="Calculation 3 4 2 3" xfId="7667"/>
    <cellStyle name="Calculation 3 4 2 3 2" xfId="15809"/>
    <cellStyle name="Calculation 3 4 2 3 2 2" xfId="31882"/>
    <cellStyle name="Calculation 3 4 2 3 3" xfId="23848"/>
    <cellStyle name="Calculation 3 4 2 4" xfId="11490"/>
    <cellStyle name="Calculation 3 4 2 4 2" xfId="27613"/>
    <cellStyle name="Calculation 3 4 2 5" xfId="19246"/>
    <cellStyle name="Calculation 3 4 2 6" xfId="35178"/>
    <cellStyle name="Calculation 3 4 2 7" xfId="37946"/>
    <cellStyle name="Calculation 3 4 3" xfId="3360"/>
    <cellStyle name="Calculation 3 4 3 2" xfId="5718"/>
    <cellStyle name="Calculation 3 4 3 2 2" xfId="14224"/>
    <cellStyle name="Calculation 3 4 3 2 2 2" xfId="30321"/>
    <cellStyle name="Calculation 3 4 3 2 3" xfId="21954"/>
    <cellStyle name="Calculation 3 4 3 2 4" xfId="35181"/>
    <cellStyle name="Calculation 3 4 3 2 5" xfId="37949"/>
    <cellStyle name="Calculation 3 4 3 3" xfId="8074"/>
    <cellStyle name="Calculation 3 4 3 3 2" xfId="16216"/>
    <cellStyle name="Calculation 3 4 3 3 2 2" xfId="32289"/>
    <cellStyle name="Calculation 3 4 3 3 3" xfId="24255"/>
    <cellStyle name="Calculation 3 4 3 4" xfId="11897"/>
    <cellStyle name="Calculation 3 4 3 4 2" xfId="28020"/>
    <cellStyle name="Calculation 3 4 3 5" xfId="19653"/>
    <cellStyle name="Calculation 3 4 3 6" xfId="35180"/>
    <cellStyle name="Calculation 3 4 3 7" xfId="37948"/>
    <cellStyle name="Calculation 3 4 4" xfId="4252"/>
    <cellStyle name="Calculation 3 4 4 2" xfId="8913"/>
    <cellStyle name="Calculation 3 4 4 2 2" xfId="17053"/>
    <cellStyle name="Calculation 3 4 4 2 2 2" xfId="33126"/>
    <cellStyle name="Calculation 3 4 4 2 3" xfId="25092"/>
    <cellStyle name="Calculation 3 4 4 3" xfId="12760"/>
    <cellStyle name="Calculation 3 4 4 3 2" xfId="28857"/>
    <cellStyle name="Calculation 3 4 4 4" xfId="20490"/>
    <cellStyle name="Calculation 3 4 4 5" xfId="35182"/>
    <cellStyle name="Calculation 3 4 4 6" xfId="37950"/>
    <cellStyle name="Calculation 3 4 5" xfId="6608"/>
    <cellStyle name="Calculation 3 4 5 2" xfId="14872"/>
    <cellStyle name="Calculation 3 4 5 2 2" xfId="30945"/>
    <cellStyle name="Calculation 3 4 5 3" xfId="22791"/>
    <cellStyle name="Calculation 3 4 6" xfId="10431"/>
    <cellStyle name="Calculation 3 4 6 2" xfId="26556"/>
    <cellStyle name="Calculation 3 4 7" xfId="18309"/>
    <cellStyle name="Calculation 3 4 8" xfId="35177"/>
    <cellStyle name="Calculation 3 4 9" xfId="37945"/>
    <cellStyle name="Calculation 3 5" xfId="1840"/>
    <cellStyle name="Calculation 3 5 2" xfId="2974"/>
    <cellStyle name="Calculation 3 5 2 2" xfId="5341"/>
    <cellStyle name="Calculation 3 5 2 2 2" xfId="9765"/>
    <cellStyle name="Calculation 3 5 2 2 2 2" xfId="17905"/>
    <cellStyle name="Calculation 3 5 2 2 2 2 2" xfId="33978"/>
    <cellStyle name="Calculation 3 5 2 2 2 3" xfId="25944"/>
    <cellStyle name="Calculation 3 5 2 2 3" xfId="13847"/>
    <cellStyle name="Calculation 3 5 2 2 3 2" xfId="29944"/>
    <cellStyle name="Calculation 3 5 2 2 4" xfId="21577"/>
    <cellStyle name="Calculation 3 5 2 2 5" xfId="35185"/>
    <cellStyle name="Calculation 3 5 2 2 6" xfId="37953"/>
    <cellStyle name="Calculation 3 5 2 3" xfId="7697"/>
    <cellStyle name="Calculation 3 5 2 3 2" xfId="15839"/>
    <cellStyle name="Calculation 3 5 2 3 2 2" xfId="31912"/>
    <cellStyle name="Calculation 3 5 2 3 3" xfId="23878"/>
    <cellStyle name="Calculation 3 5 2 4" xfId="11520"/>
    <cellStyle name="Calculation 3 5 2 4 2" xfId="27643"/>
    <cellStyle name="Calculation 3 5 2 5" xfId="19276"/>
    <cellStyle name="Calculation 3 5 2 6" xfId="35184"/>
    <cellStyle name="Calculation 3 5 2 7" xfId="37952"/>
    <cellStyle name="Calculation 3 5 3" xfId="3403"/>
    <cellStyle name="Calculation 3 5 3 2" xfId="5761"/>
    <cellStyle name="Calculation 3 5 3 2 2" xfId="14267"/>
    <cellStyle name="Calculation 3 5 3 2 2 2" xfId="30364"/>
    <cellStyle name="Calculation 3 5 3 2 3" xfId="21997"/>
    <cellStyle name="Calculation 3 5 3 2 4" xfId="35187"/>
    <cellStyle name="Calculation 3 5 3 2 5" xfId="37955"/>
    <cellStyle name="Calculation 3 5 3 3" xfId="8117"/>
    <cellStyle name="Calculation 3 5 3 3 2" xfId="16259"/>
    <cellStyle name="Calculation 3 5 3 3 2 2" xfId="32332"/>
    <cellStyle name="Calculation 3 5 3 3 3" xfId="24298"/>
    <cellStyle name="Calculation 3 5 3 4" xfId="11940"/>
    <cellStyle name="Calculation 3 5 3 4 2" xfId="28063"/>
    <cellStyle name="Calculation 3 5 3 5" xfId="19696"/>
    <cellStyle name="Calculation 3 5 3 6" xfId="35186"/>
    <cellStyle name="Calculation 3 5 3 7" xfId="37954"/>
    <cellStyle name="Calculation 3 5 4" xfId="4295"/>
    <cellStyle name="Calculation 3 5 4 2" xfId="8956"/>
    <cellStyle name="Calculation 3 5 4 2 2" xfId="17096"/>
    <cellStyle name="Calculation 3 5 4 2 2 2" xfId="33169"/>
    <cellStyle name="Calculation 3 5 4 2 3" xfId="25135"/>
    <cellStyle name="Calculation 3 5 4 3" xfId="12803"/>
    <cellStyle name="Calculation 3 5 4 3 2" xfId="28900"/>
    <cellStyle name="Calculation 3 5 4 4" xfId="20533"/>
    <cellStyle name="Calculation 3 5 4 5" xfId="35188"/>
    <cellStyle name="Calculation 3 5 4 6" xfId="37956"/>
    <cellStyle name="Calculation 3 5 5" xfId="6651"/>
    <cellStyle name="Calculation 3 5 5 2" xfId="14915"/>
    <cellStyle name="Calculation 3 5 5 2 2" xfId="30988"/>
    <cellStyle name="Calculation 3 5 5 3" xfId="22834"/>
    <cellStyle name="Calculation 3 5 6" xfId="10474"/>
    <cellStyle name="Calculation 3 5 6 2" xfId="26599"/>
    <cellStyle name="Calculation 3 5 7" xfId="18352"/>
    <cellStyle name="Calculation 3 5 8" xfId="35183"/>
    <cellStyle name="Calculation 3 5 9" xfId="37951"/>
    <cellStyle name="Calculation 3 6" xfId="1923"/>
    <cellStyle name="Calculation 3 6 2" xfId="3472"/>
    <cellStyle name="Calculation 3 6 2 2" xfId="5830"/>
    <cellStyle name="Calculation 3 6 2 2 2" xfId="14336"/>
    <cellStyle name="Calculation 3 6 2 2 2 2" xfId="30433"/>
    <cellStyle name="Calculation 3 6 2 2 3" xfId="22066"/>
    <cellStyle name="Calculation 3 6 2 2 4" xfId="35191"/>
    <cellStyle name="Calculation 3 6 2 2 5" xfId="37959"/>
    <cellStyle name="Calculation 3 6 2 3" xfId="8186"/>
    <cellStyle name="Calculation 3 6 2 3 2" xfId="16328"/>
    <cellStyle name="Calculation 3 6 2 3 2 2" xfId="32401"/>
    <cellStyle name="Calculation 3 6 2 3 3" xfId="24367"/>
    <cellStyle name="Calculation 3 6 2 4" xfId="12009"/>
    <cellStyle name="Calculation 3 6 2 4 2" xfId="28132"/>
    <cellStyle name="Calculation 3 6 2 5" xfId="19765"/>
    <cellStyle name="Calculation 3 6 2 6" xfId="35190"/>
    <cellStyle name="Calculation 3 6 2 7" xfId="37958"/>
    <cellStyle name="Calculation 3 6 3" xfId="4364"/>
    <cellStyle name="Calculation 3 6 3 2" xfId="9025"/>
    <cellStyle name="Calculation 3 6 3 2 2" xfId="17165"/>
    <cellStyle name="Calculation 3 6 3 2 2 2" xfId="33238"/>
    <cellStyle name="Calculation 3 6 3 2 3" xfId="25204"/>
    <cellStyle name="Calculation 3 6 3 3" xfId="12872"/>
    <cellStyle name="Calculation 3 6 3 3 2" xfId="28969"/>
    <cellStyle name="Calculation 3 6 3 4" xfId="20602"/>
    <cellStyle name="Calculation 3 6 3 5" xfId="35192"/>
    <cellStyle name="Calculation 3 6 3 6" xfId="37960"/>
    <cellStyle name="Calculation 3 6 4" xfId="6720"/>
    <cellStyle name="Calculation 3 6 4 2" xfId="14960"/>
    <cellStyle name="Calculation 3 6 4 2 2" xfId="31033"/>
    <cellStyle name="Calculation 3 6 4 3" xfId="22903"/>
    <cellStyle name="Calculation 3 6 5" xfId="10543"/>
    <cellStyle name="Calculation 3 6 5 2" xfId="26668"/>
    <cellStyle name="Calculation 3 6 6" xfId="18397"/>
    <cellStyle name="Calculation 3 6 7" xfId="35189"/>
    <cellStyle name="Calculation 3 6 8" xfId="37957"/>
    <cellStyle name="Calculation 3 7" xfId="2589"/>
    <cellStyle name="Calculation 3 7 2" xfId="4989"/>
    <cellStyle name="Calculation 3 7 2 2" xfId="9507"/>
    <cellStyle name="Calculation 3 7 2 2 2" xfId="17647"/>
    <cellStyle name="Calculation 3 7 2 2 2 2" xfId="33720"/>
    <cellStyle name="Calculation 3 7 2 2 3" xfId="25686"/>
    <cellStyle name="Calculation 3 7 2 3" xfId="13495"/>
    <cellStyle name="Calculation 3 7 2 3 2" xfId="29592"/>
    <cellStyle name="Calculation 3 7 2 4" xfId="21225"/>
    <cellStyle name="Calculation 3 7 2 5" xfId="35194"/>
    <cellStyle name="Calculation 3 7 2 6" xfId="37962"/>
    <cellStyle name="Calculation 3 7 3" xfId="7345"/>
    <cellStyle name="Calculation 3 7 3 2" xfId="15487"/>
    <cellStyle name="Calculation 3 7 3 2 2" xfId="31560"/>
    <cellStyle name="Calculation 3 7 3 3" xfId="23526"/>
    <cellStyle name="Calculation 3 7 4" xfId="11168"/>
    <cellStyle name="Calculation 3 7 4 2" xfId="27291"/>
    <cellStyle name="Calculation 3 7 5" xfId="18924"/>
    <cellStyle name="Calculation 3 7 6" xfId="35193"/>
    <cellStyle name="Calculation 3 7 7" xfId="37961"/>
    <cellStyle name="Calculation 3 8" xfId="2643"/>
    <cellStyle name="Calculation 3 8 2" xfId="5034"/>
    <cellStyle name="Calculation 3 8 2 2" xfId="13540"/>
    <cellStyle name="Calculation 3 8 2 2 2" xfId="29637"/>
    <cellStyle name="Calculation 3 8 2 3" xfId="21270"/>
    <cellStyle name="Calculation 3 8 2 4" xfId="35196"/>
    <cellStyle name="Calculation 3 8 2 5" xfId="37964"/>
    <cellStyle name="Calculation 3 8 3" xfId="7390"/>
    <cellStyle name="Calculation 3 8 3 2" xfId="15532"/>
    <cellStyle name="Calculation 3 8 3 2 2" xfId="31605"/>
    <cellStyle name="Calculation 3 8 3 3" xfId="23571"/>
    <cellStyle name="Calculation 3 8 4" xfId="11213"/>
    <cellStyle name="Calculation 3 8 4 2" xfId="27336"/>
    <cellStyle name="Calculation 3 8 5" xfId="18969"/>
    <cellStyle name="Calculation 3 8 6" xfId="35195"/>
    <cellStyle name="Calculation 3 8 7" xfId="37963"/>
    <cellStyle name="Calculation 3 9" xfId="3968"/>
    <cellStyle name="Calculation 3 9 2" xfId="8670"/>
    <cellStyle name="Calculation 3 9 2 2" xfId="16810"/>
    <cellStyle name="Calculation 3 9 2 2 2" xfId="32883"/>
    <cellStyle name="Calculation 3 9 2 3" xfId="24849"/>
    <cellStyle name="Calculation 3 9 3" xfId="12495"/>
    <cellStyle name="Calculation 3 9 3 2" xfId="28614"/>
    <cellStyle name="Calculation 3 9 4" xfId="20247"/>
    <cellStyle name="Calculation 3 9 5" xfId="35197"/>
    <cellStyle name="Calculation 3 9 6" xfId="37965"/>
    <cellStyle name="Calculation 4" xfId="1297"/>
    <cellStyle name="Calculation 4 10" xfId="6388"/>
    <cellStyle name="Calculation 4 10 2" xfId="22588"/>
    <cellStyle name="Calculation 4 11" xfId="10211"/>
    <cellStyle name="Calculation 4 11 2" xfId="26353"/>
    <cellStyle name="Calculation 4 12" xfId="35198"/>
    <cellStyle name="Calculation 4 13" xfId="37966"/>
    <cellStyle name="Calculation 4 2" xfId="1652"/>
    <cellStyle name="Calculation 4 2 10" xfId="35199"/>
    <cellStyle name="Calculation 4 2 11" xfId="37967"/>
    <cellStyle name="Calculation 4 2 2" xfId="2060"/>
    <cellStyle name="Calculation 4 2 2 2" xfId="3148"/>
    <cellStyle name="Calculation 4 2 2 2 2" xfId="5513"/>
    <cellStyle name="Calculation 4 2 2 2 2 2" xfId="9935"/>
    <cellStyle name="Calculation 4 2 2 2 2 2 2" xfId="18075"/>
    <cellStyle name="Calculation 4 2 2 2 2 2 2 2" xfId="34148"/>
    <cellStyle name="Calculation 4 2 2 2 2 2 3" xfId="26114"/>
    <cellStyle name="Calculation 4 2 2 2 2 3" xfId="14019"/>
    <cellStyle name="Calculation 4 2 2 2 2 3 2" xfId="30116"/>
    <cellStyle name="Calculation 4 2 2 2 2 4" xfId="21749"/>
    <cellStyle name="Calculation 4 2 2 2 2 5" xfId="35202"/>
    <cellStyle name="Calculation 4 2 2 2 2 6" xfId="37970"/>
    <cellStyle name="Calculation 4 2 2 2 3" xfId="7869"/>
    <cellStyle name="Calculation 4 2 2 2 3 2" xfId="16011"/>
    <cellStyle name="Calculation 4 2 2 2 3 2 2" xfId="32084"/>
    <cellStyle name="Calculation 4 2 2 2 3 3" xfId="24050"/>
    <cellStyle name="Calculation 4 2 2 2 4" xfId="11692"/>
    <cellStyle name="Calculation 4 2 2 2 4 2" xfId="27815"/>
    <cellStyle name="Calculation 4 2 2 2 5" xfId="19448"/>
    <cellStyle name="Calculation 4 2 2 2 6" xfId="35201"/>
    <cellStyle name="Calculation 4 2 2 2 7" xfId="37969"/>
    <cellStyle name="Calculation 4 2 2 3" xfId="3599"/>
    <cellStyle name="Calculation 4 2 2 3 2" xfId="5957"/>
    <cellStyle name="Calculation 4 2 2 3 2 2" xfId="14463"/>
    <cellStyle name="Calculation 4 2 2 3 2 2 2" xfId="30560"/>
    <cellStyle name="Calculation 4 2 2 3 2 3" xfId="22193"/>
    <cellStyle name="Calculation 4 2 2 3 2 4" xfId="35204"/>
    <cellStyle name="Calculation 4 2 2 3 2 5" xfId="37972"/>
    <cellStyle name="Calculation 4 2 2 3 3" xfId="8313"/>
    <cellStyle name="Calculation 4 2 2 3 3 2" xfId="16455"/>
    <cellStyle name="Calculation 4 2 2 3 3 2 2" xfId="32528"/>
    <cellStyle name="Calculation 4 2 2 3 3 3" xfId="24494"/>
    <cellStyle name="Calculation 4 2 2 3 4" xfId="12136"/>
    <cellStyle name="Calculation 4 2 2 3 4 2" xfId="28259"/>
    <cellStyle name="Calculation 4 2 2 3 5" xfId="19892"/>
    <cellStyle name="Calculation 4 2 2 3 6" xfId="35203"/>
    <cellStyle name="Calculation 4 2 2 3 7" xfId="37971"/>
    <cellStyle name="Calculation 4 2 2 4" xfId="4491"/>
    <cellStyle name="Calculation 4 2 2 4 2" xfId="9152"/>
    <cellStyle name="Calculation 4 2 2 4 2 2" xfId="17292"/>
    <cellStyle name="Calculation 4 2 2 4 2 2 2" xfId="33365"/>
    <cellStyle name="Calculation 4 2 2 4 2 3" xfId="25331"/>
    <cellStyle name="Calculation 4 2 2 4 3" xfId="12999"/>
    <cellStyle name="Calculation 4 2 2 4 3 2" xfId="29096"/>
    <cellStyle name="Calculation 4 2 2 4 4" xfId="20729"/>
    <cellStyle name="Calculation 4 2 2 4 5" xfId="35205"/>
    <cellStyle name="Calculation 4 2 2 4 6" xfId="37973"/>
    <cellStyle name="Calculation 4 2 2 5" xfId="6847"/>
    <cellStyle name="Calculation 4 2 2 5 2" xfId="15017"/>
    <cellStyle name="Calculation 4 2 2 5 2 2" xfId="31090"/>
    <cellStyle name="Calculation 4 2 2 5 3" xfId="23030"/>
    <cellStyle name="Calculation 4 2 2 6" xfId="10670"/>
    <cellStyle name="Calculation 4 2 2 6 2" xfId="26795"/>
    <cellStyle name="Calculation 4 2 2 7" xfId="18454"/>
    <cellStyle name="Calculation 4 2 2 8" xfId="35200"/>
    <cellStyle name="Calculation 4 2 2 9" xfId="37968"/>
    <cellStyle name="Calculation 4 2 3" xfId="2225"/>
    <cellStyle name="Calculation 4 2 3 2" xfId="3304"/>
    <cellStyle name="Calculation 4 2 3 2 2" xfId="5667"/>
    <cellStyle name="Calculation 4 2 3 2 2 2" xfId="10087"/>
    <cellStyle name="Calculation 4 2 3 2 2 2 2" xfId="18227"/>
    <cellStyle name="Calculation 4 2 3 2 2 2 2 2" xfId="34300"/>
    <cellStyle name="Calculation 4 2 3 2 2 2 3" xfId="26266"/>
    <cellStyle name="Calculation 4 2 3 2 2 3" xfId="14173"/>
    <cellStyle name="Calculation 4 2 3 2 2 3 2" xfId="30270"/>
    <cellStyle name="Calculation 4 2 3 2 2 4" xfId="21903"/>
    <cellStyle name="Calculation 4 2 3 2 2 5" xfId="35208"/>
    <cellStyle name="Calculation 4 2 3 2 2 6" xfId="37976"/>
    <cellStyle name="Calculation 4 2 3 2 3" xfId="8023"/>
    <cellStyle name="Calculation 4 2 3 2 3 2" xfId="16165"/>
    <cellStyle name="Calculation 4 2 3 2 3 2 2" xfId="32238"/>
    <cellStyle name="Calculation 4 2 3 2 3 3" xfId="24204"/>
    <cellStyle name="Calculation 4 2 3 2 4" xfId="11846"/>
    <cellStyle name="Calculation 4 2 3 2 4 2" xfId="27969"/>
    <cellStyle name="Calculation 4 2 3 2 5" xfId="19602"/>
    <cellStyle name="Calculation 4 2 3 2 6" xfId="35207"/>
    <cellStyle name="Calculation 4 2 3 2 7" xfId="37975"/>
    <cellStyle name="Calculation 4 2 3 3" xfId="3755"/>
    <cellStyle name="Calculation 4 2 3 3 2" xfId="6113"/>
    <cellStyle name="Calculation 4 2 3 3 2 2" xfId="14619"/>
    <cellStyle name="Calculation 4 2 3 3 2 2 2" xfId="30716"/>
    <cellStyle name="Calculation 4 2 3 3 2 3" xfId="22349"/>
    <cellStyle name="Calculation 4 2 3 3 2 4" xfId="35210"/>
    <cellStyle name="Calculation 4 2 3 3 2 5" xfId="37978"/>
    <cellStyle name="Calculation 4 2 3 3 3" xfId="8469"/>
    <cellStyle name="Calculation 4 2 3 3 3 2" xfId="16611"/>
    <cellStyle name="Calculation 4 2 3 3 3 2 2" xfId="32684"/>
    <cellStyle name="Calculation 4 2 3 3 3 3" xfId="24650"/>
    <cellStyle name="Calculation 4 2 3 3 4" xfId="12292"/>
    <cellStyle name="Calculation 4 2 3 3 4 2" xfId="28415"/>
    <cellStyle name="Calculation 4 2 3 3 5" xfId="20048"/>
    <cellStyle name="Calculation 4 2 3 3 6" xfId="35209"/>
    <cellStyle name="Calculation 4 2 3 3 7" xfId="37977"/>
    <cellStyle name="Calculation 4 2 3 4" xfId="4647"/>
    <cellStyle name="Calculation 4 2 3 4 2" xfId="9308"/>
    <cellStyle name="Calculation 4 2 3 4 2 2" xfId="17448"/>
    <cellStyle name="Calculation 4 2 3 4 2 2 2" xfId="33521"/>
    <cellStyle name="Calculation 4 2 3 4 2 3" xfId="25487"/>
    <cellStyle name="Calculation 4 2 3 4 3" xfId="13155"/>
    <cellStyle name="Calculation 4 2 3 4 3 2" xfId="29252"/>
    <cellStyle name="Calculation 4 2 3 4 4" xfId="20885"/>
    <cellStyle name="Calculation 4 2 3 4 5" xfId="35211"/>
    <cellStyle name="Calculation 4 2 3 4 6" xfId="37979"/>
    <cellStyle name="Calculation 4 2 3 5" xfId="7003"/>
    <cellStyle name="Calculation 4 2 3 5 2" xfId="15147"/>
    <cellStyle name="Calculation 4 2 3 5 2 2" xfId="31220"/>
    <cellStyle name="Calculation 4 2 3 5 3" xfId="23186"/>
    <cellStyle name="Calculation 4 2 3 6" xfId="10826"/>
    <cellStyle name="Calculation 4 2 3 6 2" xfId="26951"/>
    <cellStyle name="Calculation 4 2 3 7" xfId="18584"/>
    <cellStyle name="Calculation 4 2 3 8" xfId="35206"/>
    <cellStyle name="Calculation 4 2 3 9" xfId="37974"/>
    <cellStyle name="Calculation 4 2 4" xfId="2385"/>
    <cellStyle name="Calculation 4 2 4 2" xfId="3907"/>
    <cellStyle name="Calculation 4 2 4 2 2" xfId="6265"/>
    <cellStyle name="Calculation 4 2 4 2 2 2" xfId="14771"/>
    <cellStyle name="Calculation 4 2 4 2 2 2 2" xfId="30868"/>
    <cellStyle name="Calculation 4 2 4 2 2 3" xfId="22501"/>
    <cellStyle name="Calculation 4 2 4 2 2 4" xfId="35214"/>
    <cellStyle name="Calculation 4 2 4 2 2 5" xfId="37982"/>
    <cellStyle name="Calculation 4 2 4 2 3" xfId="8621"/>
    <cellStyle name="Calculation 4 2 4 2 3 2" xfId="16763"/>
    <cellStyle name="Calculation 4 2 4 2 3 2 2" xfId="32836"/>
    <cellStyle name="Calculation 4 2 4 2 3 3" xfId="24802"/>
    <cellStyle name="Calculation 4 2 4 2 4" xfId="12444"/>
    <cellStyle name="Calculation 4 2 4 2 4 2" xfId="28567"/>
    <cellStyle name="Calculation 4 2 4 2 5" xfId="20200"/>
    <cellStyle name="Calculation 4 2 4 2 6" xfId="35213"/>
    <cellStyle name="Calculation 4 2 4 2 7" xfId="37981"/>
    <cellStyle name="Calculation 4 2 4 3" xfId="4799"/>
    <cellStyle name="Calculation 4 2 4 3 2" xfId="9460"/>
    <cellStyle name="Calculation 4 2 4 3 2 2" xfId="17600"/>
    <cellStyle name="Calculation 4 2 4 3 2 2 2" xfId="33673"/>
    <cellStyle name="Calculation 4 2 4 3 2 3" xfId="25639"/>
    <cellStyle name="Calculation 4 2 4 3 3" xfId="13307"/>
    <cellStyle name="Calculation 4 2 4 3 3 2" xfId="29404"/>
    <cellStyle name="Calculation 4 2 4 3 4" xfId="21037"/>
    <cellStyle name="Calculation 4 2 4 3 5" xfId="35215"/>
    <cellStyle name="Calculation 4 2 4 3 6" xfId="37983"/>
    <cellStyle name="Calculation 4 2 4 4" xfId="7155"/>
    <cellStyle name="Calculation 4 2 4 4 2" xfId="15299"/>
    <cellStyle name="Calculation 4 2 4 4 2 2" xfId="31372"/>
    <cellStyle name="Calculation 4 2 4 4 3" xfId="23338"/>
    <cellStyle name="Calculation 4 2 4 5" xfId="10978"/>
    <cellStyle name="Calculation 4 2 4 5 2" xfId="27103"/>
    <cellStyle name="Calculation 4 2 4 6" xfId="18736"/>
    <cellStyle name="Calculation 4 2 4 7" xfId="35212"/>
    <cellStyle name="Calculation 4 2 4 8" xfId="37980"/>
    <cellStyle name="Calculation 4 2 5" xfId="2870"/>
    <cellStyle name="Calculation 4 2 5 2" xfId="5240"/>
    <cellStyle name="Calculation 4 2 5 2 2" xfId="9670"/>
    <cellStyle name="Calculation 4 2 5 2 2 2" xfId="17810"/>
    <cellStyle name="Calculation 4 2 5 2 2 2 2" xfId="33883"/>
    <cellStyle name="Calculation 4 2 5 2 2 3" xfId="25849"/>
    <cellStyle name="Calculation 4 2 5 2 3" xfId="13746"/>
    <cellStyle name="Calculation 4 2 5 2 3 2" xfId="29843"/>
    <cellStyle name="Calculation 4 2 5 2 4" xfId="21476"/>
    <cellStyle name="Calculation 4 2 5 2 5" xfId="35217"/>
    <cellStyle name="Calculation 4 2 5 2 6" xfId="37985"/>
    <cellStyle name="Calculation 4 2 5 3" xfId="7596"/>
    <cellStyle name="Calculation 4 2 5 3 2" xfId="15738"/>
    <cellStyle name="Calculation 4 2 5 3 2 2" xfId="31811"/>
    <cellStyle name="Calculation 4 2 5 3 3" xfId="23777"/>
    <cellStyle name="Calculation 4 2 5 4" xfId="11419"/>
    <cellStyle name="Calculation 4 2 5 4 2" xfId="27542"/>
    <cellStyle name="Calculation 4 2 5 5" xfId="19175"/>
    <cellStyle name="Calculation 4 2 5 6" xfId="35216"/>
    <cellStyle name="Calculation 4 2 5 7" xfId="37984"/>
    <cellStyle name="Calculation 4 2 6" xfId="2508"/>
    <cellStyle name="Calculation 4 2 6 2" xfId="4913"/>
    <cellStyle name="Calculation 4 2 6 2 2" xfId="13419"/>
    <cellStyle name="Calculation 4 2 6 2 2 2" xfId="29516"/>
    <cellStyle name="Calculation 4 2 6 2 3" xfId="21149"/>
    <cellStyle name="Calculation 4 2 6 2 4" xfId="35219"/>
    <cellStyle name="Calculation 4 2 6 2 5" xfId="37987"/>
    <cellStyle name="Calculation 4 2 6 3" xfId="7269"/>
    <cellStyle name="Calculation 4 2 6 3 2" xfId="15411"/>
    <cellStyle name="Calculation 4 2 6 3 2 2" xfId="31484"/>
    <cellStyle name="Calculation 4 2 6 3 3" xfId="23450"/>
    <cellStyle name="Calculation 4 2 6 4" xfId="11092"/>
    <cellStyle name="Calculation 4 2 6 4 2" xfId="27215"/>
    <cellStyle name="Calculation 4 2 6 5" xfId="18848"/>
    <cellStyle name="Calculation 4 2 6 6" xfId="35218"/>
    <cellStyle name="Calculation 4 2 6 7" xfId="37986"/>
    <cellStyle name="Calculation 4 2 7" xfId="4172"/>
    <cellStyle name="Calculation 4 2 7 2" xfId="8833"/>
    <cellStyle name="Calculation 4 2 7 2 2" xfId="16973"/>
    <cellStyle name="Calculation 4 2 7 2 2 2" xfId="33046"/>
    <cellStyle name="Calculation 4 2 7 2 3" xfId="25012"/>
    <cellStyle name="Calculation 4 2 7 3" xfId="12680"/>
    <cellStyle name="Calculation 4 2 7 3 2" xfId="28777"/>
    <cellStyle name="Calculation 4 2 7 4" xfId="20410"/>
    <cellStyle name="Calculation 4 2 7 5" xfId="35220"/>
    <cellStyle name="Calculation 4 2 7 6" xfId="37988"/>
    <cellStyle name="Calculation 4 2 8" xfId="6528"/>
    <cellStyle name="Calculation 4 2 8 2" xfId="22711"/>
    <cellStyle name="Calculation 4 2 9" xfId="10351"/>
    <cellStyle name="Calculation 4 2 9 2" xfId="26476"/>
    <cellStyle name="Calculation 4 3" xfId="1644"/>
    <cellStyle name="Calculation 4 3 10" xfId="35221"/>
    <cellStyle name="Calculation 4 3 11" xfId="37989"/>
    <cellStyle name="Calculation 4 3 2" xfId="2052"/>
    <cellStyle name="Calculation 4 3 2 2" xfId="3140"/>
    <cellStyle name="Calculation 4 3 2 2 2" xfId="5505"/>
    <cellStyle name="Calculation 4 3 2 2 2 2" xfId="9927"/>
    <cellStyle name="Calculation 4 3 2 2 2 2 2" xfId="18067"/>
    <cellStyle name="Calculation 4 3 2 2 2 2 2 2" xfId="34140"/>
    <cellStyle name="Calculation 4 3 2 2 2 2 3" xfId="26106"/>
    <cellStyle name="Calculation 4 3 2 2 2 3" xfId="14011"/>
    <cellStyle name="Calculation 4 3 2 2 2 3 2" xfId="30108"/>
    <cellStyle name="Calculation 4 3 2 2 2 4" xfId="21741"/>
    <cellStyle name="Calculation 4 3 2 2 2 5" xfId="35224"/>
    <cellStyle name="Calculation 4 3 2 2 2 6" xfId="37992"/>
    <cellStyle name="Calculation 4 3 2 2 3" xfId="7861"/>
    <cellStyle name="Calculation 4 3 2 2 3 2" xfId="16003"/>
    <cellStyle name="Calculation 4 3 2 2 3 2 2" xfId="32076"/>
    <cellStyle name="Calculation 4 3 2 2 3 3" xfId="24042"/>
    <cellStyle name="Calculation 4 3 2 2 4" xfId="11684"/>
    <cellStyle name="Calculation 4 3 2 2 4 2" xfId="27807"/>
    <cellStyle name="Calculation 4 3 2 2 5" xfId="19440"/>
    <cellStyle name="Calculation 4 3 2 2 6" xfId="35223"/>
    <cellStyle name="Calculation 4 3 2 2 7" xfId="37991"/>
    <cellStyle name="Calculation 4 3 2 3" xfId="3591"/>
    <cellStyle name="Calculation 4 3 2 3 2" xfId="5949"/>
    <cellStyle name="Calculation 4 3 2 3 2 2" xfId="14455"/>
    <cellStyle name="Calculation 4 3 2 3 2 2 2" xfId="30552"/>
    <cellStyle name="Calculation 4 3 2 3 2 3" xfId="22185"/>
    <cellStyle name="Calculation 4 3 2 3 2 4" xfId="35226"/>
    <cellStyle name="Calculation 4 3 2 3 2 5" xfId="37994"/>
    <cellStyle name="Calculation 4 3 2 3 3" xfId="8305"/>
    <cellStyle name="Calculation 4 3 2 3 3 2" xfId="16447"/>
    <cellStyle name="Calculation 4 3 2 3 3 2 2" xfId="32520"/>
    <cellStyle name="Calculation 4 3 2 3 3 3" xfId="24486"/>
    <cellStyle name="Calculation 4 3 2 3 4" xfId="12128"/>
    <cellStyle name="Calculation 4 3 2 3 4 2" xfId="28251"/>
    <cellStyle name="Calculation 4 3 2 3 5" xfId="19884"/>
    <cellStyle name="Calculation 4 3 2 3 6" xfId="35225"/>
    <cellStyle name="Calculation 4 3 2 3 7" xfId="37993"/>
    <cellStyle name="Calculation 4 3 2 4" xfId="4483"/>
    <cellStyle name="Calculation 4 3 2 4 2" xfId="9144"/>
    <cellStyle name="Calculation 4 3 2 4 2 2" xfId="17284"/>
    <cellStyle name="Calculation 4 3 2 4 2 2 2" xfId="33357"/>
    <cellStyle name="Calculation 4 3 2 4 2 3" xfId="25323"/>
    <cellStyle name="Calculation 4 3 2 4 3" xfId="12991"/>
    <cellStyle name="Calculation 4 3 2 4 3 2" xfId="29088"/>
    <cellStyle name="Calculation 4 3 2 4 4" xfId="20721"/>
    <cellStyle name="Calculation 4 3 2 4 5" xfId="35227"/>
    <cellStyle name="Calculation 4 3 2 4 6" xfId="37995"/>
    <cellStyle name="Calculation 4 3 2 5" xfId="6839"/>
    <cellStyle name="Calculation 4 3 2 5 2" xfId="15016"/>
    <cellStyle name="Calculation 4 3 2 5 2 2" xfId="31089"/>
    <cellStyle name="Calculation 4 3 2 5 3" xfId="23022"/>
    <cellStyle name="Calculation 4 3 2 6" xfId="10662"/>
    <cellStyle name="Calculation 4 3 2 6 2" xfId="26787"/>
    <cellStyle name="Calculation 4 3 2 7" xfId="18453"/>
    <cellStyle name="Calculation 4 3 2 8" xfId="35222"/>
    <cellStyle name="Calculation 4 3 2 9" xfId="37990"/>
    <cellStyle name="Calculation 4 3 3" xfId="2217"/>
    <cellStyle name="Calculation 4 3 3 2" xfId="3296"/>
    <cellStyle name="Calculation 4 3 3 2 2" xfId="5659"/>
    <cellStyle name="Calculation 4 3 3 2 2 2" xfId="10079"/>
    <cellStyle name="Calculation 4 3 3 2 2 2 2" xfId="18219"/>
    <cellStyle name="Calculation 4 3 3 2 2 2 2 2" xfId="34292"/>
    <cellStyle name="Calculation 4 3 3 2 2 2 3" xfId="26258"/>
    <cellStyle name="Calculation 4 3 3 2 2 3" xfId="14165"/>
    <cellStyle name="Calculation 4 3 3 2 2 3 2" xfId="30262"/>
    <cellStyle name="Calculation 4 3 3 2 2 4" xfId="21895"/>
    <cellStyle name="Calculation 4 3 3 2 2 5" xfId="35230"/>
    <cellStyle name="Calculation 4 3 3 2 2 6" xfId="37998"/>
    <cellStyle name="Calculation 4 3 3 2 3" xfId="8015"/>
    <cellStyle name="Calculation 4 3 3 2 3 2" xfId="16157"/>
    <cellStyle name="Calculation 4 3 3 2 3 2 2" xfId="32230"/>
    <cellStyle name="Calculation 4 3 3 2 3 3" xfId="24196"/>
    <cellStyle name="Calculation 4 3 3 2 4" xfId="11838"/>
    <cellStyle name="Calculation 4 3 3 2 4 2" xfId="27961"/>
    <cellStyle name="Calculation 4 3 3 2 5" xfId="19594"/>
    <cellStyle name="Calculation 4 3 3 2 6" xfId="35229"/>
    <cellStyle name="Calculation 4 3 3 2 7" xfId="37997"/>
    <cellStyle name="Calculation 4 3 3 3" xfId="3747"/>
    <cellStyle name="Calculation 4 3 3 3 2" xfId="6105"/>
    <cellStyle name="Calculation 4 3 3 3 2 2" xfId="14611"/>
    <cellStyle name="Calculation 4 3 3 3 2 2 2" xfId="30708"/>
    <cellStyle name="Calculation 4 3 3 3 2 3" xfId="22341"/>
    <cellStyle name="Calculation 4 3 3 3 2 4" xfId="35232"/>
    <cellStyle name="Calculation 4 3 3 3 2 5" xfId="38000"/>
    <cellStyle name="Calculation 4 3 3 3 3" xfId="8461"/>
    <cellStyle name="Calculation 4 3 3 3 3 2" xfId="16603"/>
    <cellStyle name="Calculation 4 3 3 3 3 2 2" xfId="32676"/>
    <cellStyle name="Calculation 4 3 3 3 3 3" xfId="24642"/>
    <cellStyle name="Calculation 4 3 3 3 4" xfId="12284"/>
    <cellStyle name="Calculation 4 3 3 3 4 2" xfId="28407"/>
    <cellStyle name="Calculation 4 3 3 3 5" xfId="20040"/>
    <cellStyle name="Calculation 4 3 3 3 6" xfId="35231"/>
    <cellStyle name="Calculation 4 3 3 3 7" xfId="37999"/>
    <cellStyle name="Calculation 4 3 3 4" xfId="4639"/>
    <cellStyle name="Calculation 4 3 3 4 2" xfId="9300"/>
    <cellStyle name="Calculation 4 3 3 4 2 2" xfId="17440"/>
    <cellStyle name="Calculation 4 3 3 4 2 2 2" xfId="33513"/>
    <cellStyle name="Calculation 4 3 3 4 2 3" xfId="25479"/>
    <cellStyle name="Calculation 4 3 3 4 3" xfId="13147"/>
    <cellStyle name="Calculation 4 3 3 4 3 2" xfId="29244"/>
    <cellStyle name="Calculation 4 3 3 4 4" xfId="20877"/>
    <cellStyle name="Calculation 4 3 3 4 5" xfId="35233"/>
    <cellStyle name="Calculation 4 3 3 4 6" xfId="38001"/>
    <cellStyle name="Calculation 4 3 3 5" xfId="6995"/>
    <cellStyle name="Calculation 4 3 3 5 2" xfId="15139"/>
    <cellStyle name="Calculation 4 3 3 5 2 2" xfId="31212"/>
    <cellStyle name="Calculation 4 3 3 5 3" xfId="23178"/>
    <cellStyle name="Calculation 4 3 3 6" xfId="10818"/>
    <cellStyle name="Calculation 4 3 3 6 2" xfId="26943"/>
    <cellStyle name="Calculation 4 3 3 7" xfId="18576"/>
    <cellStyle name="Calculation 4 3 3 8" xfId="35228"/>
    <cellStyle name="Calculation 4 3 3 9" xfId="37996"/>
    <cellStyle name="Calculation 4 3 4" xfId="2377"/>
    <cellStyle name="Calculation 4 3 4 2" xfId="3899"/>
    <cellStyle name="Calculation 4 3 4 2 2" xfId="6257"/>
    <cellStyle name="Calculation 4 3 4 2 2 2" xfId="14763"/>
    <cellStyle name="Calculation 4 3 4 2 2 2 2" xfId="30860"/>
    <cellStyle name="Calculation 4 3 4 2 2 3" xfId="22493"/>
    <cellStyle name="Calculation 4 3 4 2 2 4" xfId="35236"/>
    <cellStyle name="Calculation 4 3 4 2 2 5" xfId="38004"/>
    <cellStyle name="Calculation 4 3 4 2 3" xfId="8613"/>
    <cellStyle name="Calculation 4 3 4 2 3 2" xfId="16755"/>
    <cellStyle name="Calculation 4 3 4 2 3 2 2" xfId="32828"/>
    <cellStyle name="Calculation 4 3 4 2 3 3" xfId="24794"/>
    <cellStyle name="Calculation 4 3 4 2 4" xfId="12436"/>
    <cellStyle name="Calculation 4 3 4 2 4 2" xfId="28559"/>
    <cellStyle name="Calculation 4 3 4 2 5" xfId="20192"/>
    <cellStyle name="Calculation 4 3 4 2 6" xfId="35235"/>
    <cellStyle name="Calculation 4 3 4 2 7" xfId="38003"/>
    <cellStyle name="Calculation 4 3 4 3" xfId="4791"/>
    <cellStyle name="Calculation 4 3 4 3 2" xfId="9452"/>
    <cellStyle name="Calculation 4 3 4 3 2 2" xfId="17592"/>
    <cellStyle name="Calculation 4 3 4 3 2 2 2" xfId="33665"/>
    <cellStyle name="Calculation 4 3 4 3 2 3" xfId="25631"/>
    <cellStyle name="Calculation 4 3 4 3 3" xfId="13299"/>
    <cellStyle name="Calculation 4 3 4 3 3 2" xfId="29396"/>
    <cellStyle name="Calculation 4 3 4 3 4" xfId="21029"/>
    <cellStyle name="Calculation 4 3 4 3 5" xfId="35237"/>
    <cellStyle name="Calculation 4 3 4 3 6" xfId="38005"/>
    <cellStyle name="Calculation 4 3 4 4" xfId="7147"/>
    <cellStyle name="Calculation 4 3 4 4 2" xfId="15291"/>
    <cellStyle name="Calculation 4 3 4 4 2 2" xfId="31364"/>
    <cellStyle name="Calculation 4 3 4 4 3" xfId="23330"/>
    <cellStyle name="Calculation 4 3 4 5" xfId="10970"/>
    <cellStyle name="Calculation 4 3 4 5 2" xfId="27095"/>
    <cellStyle name="Calculation 4 3 4 6" xfId="18728"/>
    <cellStyle name="Calculation 4 3 4 7" xfId="35234"/>
    <cellStyle name="Calculation 4 3 4 8" xfId="38002"/>
    <cellStyle name="Calculation 4 3 5" xfId="2862"/>
    <cellStyle name="Calculation 4 3 5 2" xfId="5232"/>
    <cellStyle name="Calculation 4 3 5 2 2" xfId="9662"/>
    <cellStyle name="Calculation 4 3 5 2 2 2" xfId="17802"/>
    <cellStyle name="Calculation 4 3 5 2 2 2 2" xfId="33875"/>
    <cellStyle name="Calculation 4 3 5 2 2 3" xfId="25841"/>
    <cellStyle name="Calculation 4 3 5 2 3" xfId="13738"/>
    <cellStyle name="Calculation 4 3 5 2 3 2" xfId="29835"/>
    <cellStyle name="Calculation 4 3 5 2 4" xfId="21468"/>
    <cellStyle name="Calculation 4 3 5 2 5" xfId="35239"/>
    <cellStyle name="Calculation 4 3 5 2 6" xfId="38007"/>
    <cellStyle name="Calculation 4 3 5 3" xfId="7588"/>
    <cellStyle name="Calculation 4 3 5 3 2" xfId="15730"/>
    <cellStyle name="Calculation 4 3 5 3 2 2" xfId="31803"/>
    <cellStyle name="Calculation 4 3 5 3 3" xfId="23769"/>
    <cellStyle name="Calculation 4 3 5 4" xfId="11411"/>
    <cellStyle name="Calculation 4 3 5 4 2" xfId="27534"/>
    <cellStyle name="Calculation 4 3 5 5" xfId="19167"/>
    <cellStyle name="Calculation 4 3 5 6" xfId="35238"/>
    <cellStyle name="Calculation 4 3 5 7" xfId="38006"/>
    <cellStyle name="Calculation 4 3 6" xfId="2513"/>
    <cellStyle name="Calculation 4 3 6 2" xfId="4918"/>
    <cellStyle name="Calculation 4 3 6 2 2" xfId="13424"/>
    <cellStyle name="Calculation 4 3 6 2 2 2" xfId="29521"/>
    <cellStyle name="Calculation 4 3 6 2 3" xfId="21154"/>
    <cellStyle name="Calculation 4 3 6 2 4" xfId="35241"/>
    <cellStyle name="Calculation 4 3 6 2 5" xfId="38009"/>
    <cellStyle name="Calculation 4 3 6 3" xfId="7274"/>
    <cellStyle name="Calculation 4 3 6 3 2" xfId="15416"/>
    <cellStyle name="Calculation 4 3 6 3 2 2" xfId="31489"/>
    <cellStyle name="Calculation 4 3 6 3 3" xfId="23455"/>
    <cellStyle name="Calculation 4 3 6 4" xfId="11097"/>
    <cellStyle name="Calculation 4 3 6 4 2" xfId="27220"/>
    <cellStyle name="Calculation 4 3 6 5" xfId="18853"/>
    <cellStyle name="Calculation 4 3 6 6" xfId="35240"/>
    <cellStyle name="Calculation 4 3 6 7" xfId="38008"/>
    <cellStyle name="Calculation 4 3 7" xfId="4164"/>
    <cellStyle name="Calculation 4 3 7 2" xfId="8825"/>
    <cellStyle name="Calculation 4 3 7 2 2" xfId="16965"/>
    <cellStyle name="Calculation 4 3 7 2 2 2" xfId="33038"/>
    <cellStyle name="Calculation 4 3 7 2 3" xfId="25004"/>
    <cellStyle name="Calculation 4 3 7 3" xfId="12672"/>
    <cellStyle name="Calculation 4 3 7 3 2" xfId="28769"/>
    <cellStyle name="Calculation 4 3 7 4" xfId="20402"/>
    <cellStyle name="Calculation 4 3 7 5" xfId="35242"/>
    <cellStyle name="Calculation 4 3 7 6" xfId="38010"/>
    <cellStyle name="Calculation 4 3 8" xfId="6520"/>
    <cellStyle name="Calculation 4 3 8 2" xfId="22703"/>
    <cellStyle name="Calculation 4 3 9" xfId="10343"/>
    <cellStyle name="Calculation 4 3 9 2" xfId="26468"/>
    <cellStyle name="Calculation 4 4" xfId="1910"/>
    <cellStyle name="Calculation 4 4 2" xfId="3017"/>
    <cellStyle name="Calculation 4 4 2 2" xfId="5384"/>
    <cellStyle name="Calculation 4 4 2 2 2" xfId="9808"/>
    <cellStyle name="Calculation 4 4 2 2 2 2" xfId="17948"/>
    <cellStyle name="Calculation 4 4 2 2 2 2 2" xfId="34021"/>
    <cellStyle name="Calculation 4 4 2 2 2 3" xfId="25987"/>
    <cellStyle name="Calculation 4 4 2 2 3" xfId="13890"/>
    <cellStyle name="Calculation 4 4 2 2 3 2" xfId="29987"/>
    <cellStyle name="Calculation 4 4 2 2 4" xfId="21620"/>
    <cellStyle name="Calculation 4 4 2 2 5" xfId="35245"/>
    <cellStyle name="Calculation 4 4 2 2 6" xfId="38013"/>
    <cellStyle name="Calculation 4 4 2 3" xfId="7740"/>
    <cellStyle name="Calculation 4 4 2 3 2" xfId="15882"/>
    <cellStyle name="Calculation 4 4 2 3 2 2" xfId="31955"/>
    <cellStyle name="Calculation 4 4 2 3 3" xfId="23921"/>
    <cellStyle name="Calculation 4 4 2 4" xfId="11563"/>
    <cellStyle name="Calculation 4 4 2 4 2" xfId="27686"/>
    <cellStyle name="Calculation 4 4 2 5" xfId="19319"/>
    <cellStyle name="Calculation 4 4 2 6" xfId="35244"/>
    <cellStyle name="Calculation 4 4 2 7" xfId="38012"/>
    <cellStyle name="Calculation 4 4 3" xfId="3462"/>
    <cellStyle name="Calculation 4 4 3 2" xfId="5820"/>
    <cellStyle name="Calculation 4 4 3 2 2" xfId="14326"/>
    <cellStyle name="Calculation 4 4 3 2 2 2" xfId="30423"/>
    <cellStyle name="Calculation 4 4 3 2 3" xfId="22056"/>
    <cellStyle name="Calculation 4 4 3 2 4" xfId="35247"/>
    <cellStyle name="Calculation 4 4 3 2 5" xfId="38015"/>
    <cellStyle name="Calculation 4 4 3 3" xfId="8176"/>
    <cellStyle name="Calculation 4 4 3 3 2" xfId="16318"/>
    <cellStyle name="Calculation 4 4 3 3 2 2" xfId="32391"/>
    <cellStyle name="Calculation 4 4 3 3 3" xfId="24357"/>
    <cellStyle name="Calculation 4 4 3 4" xfId="11999"/>
    <cellStyle name="Calculation 4 4 3 4 2" xfId="28122"/>
    <cellStyle name="Calculation 4 4 3 5" xfId="19755"/>
    <cellStyle name="Calculation 4 4 3 6" xfId="35246"/>
    <cellStyle name="Calculation 4 4 3 7" xfId="38014"/>
    <cellStyle name="Calculation 4 4 4" xfId="4354"/>
    <cellStyle name="Calculation 4 4 4 2" xfId="9015"/>
    <cellStyle name="Calculation 4 4 4 2 2" xfId="17155"/>
    <cellStyle name="Calculation 4 4 4 2 2 2" xfId="33228"/>
    <cellStyle name="Calculation 4 4 4 2 3" xfId="25194"/>
    <cellStyle name="Calculation 4 4 4 3" xfId="12862"/>
    <cellStyle name="Calculation 4 4 4 3 2" xfId="28959"/>
    <cellStyle name="Calculation 4 4 4 4" xfId="20592"/>
    <cellStyle name="Calculation 4 4 4 5" xfId="35248"/>
    <cellStyle name="Calculation 4 4 4 6" xfId="38016"/>
    <cellStyle name="Calculation 4 4 5" xfId="6710"/>
    <cellStyle name="Calculation 4 4 5 2" xfId="14950"/>
    <cellStyle name="Calculation 4 4 5 2 2" xfId="31023"/>
    <cellStyle name="Calculation 4 4 5 3" xfId="22893"/>
    <cellStyle name="Calculation 4 4 6" xfId="10533"/>
    <cellStyle name="Calculation 4 4 6 2" xfId="26658"/>
    <cellStyle name="Calculation 4 4 7" xfId="18387"/>
    <cellStyle name="Calculation 4 4 8" xfId="35243"/>
    <cellStyle name="Calculation 4 4 9" xfId="38011"/>
    <cellStyle name="Calculation 4 5" xfId="1718"/>
    <cellStyle name="Calculation 4 5 2" xfId="2914"/>
    <cellStyle name="Calculation 4 5 2 2" xfId="5281"/>
    <cellStyle name="Calculation 4 5 2 2 2" xfId="9708"/>
    <cellStyle name="Calculation 4 5 2 2 2 2" xfId="17848"/>
    <cellStyle name="Calculation 4 5 2 2 2 2 2" xfId="33921"/>
    <cellStyle name="Calculation 4 5 2 2 2 3" xfId="25887"/>
    <cellStyle name="Calculation 4 5 2 2 3" xfId="13787"/>
    <cellStyle name="Calculation 4 5 2 2 3 2" xfId="29884"/>
    <cellStyle name="Calculation 4 5 2 2 4" xfId="21517"/>
    <cellStyle name="Calculation 4 5 2 2 5" xfId="35251"/>
    <cellStyle name="Calculation 4 5 2 2 6" xfId="38019"/>
    <cellStyle name="Calculation 4 5 2 3" xfId="7637"/>
    <cellStyle name="Calculation 4 5 2 3 2" xfId="15779"/>
    <cellStyle name="Calculation 4 5 2 3 2 2" xfId="31852"/>
    <cellStyle name="Calculation 4 5 2 3 3" xfId="23818"/>
    <cellStyle name="Calculation 4 5 2 4" xfId="11460"/>
    <cellStyle name="Calculation 4 5 2 4 2" xfId="27583"/>
    <cellStyle name="Calculation 4 5 2 5" xfId="19216"/>
    <cellStyle name="Calculation 4 5 2 6" xfId="35250"/>
    <cellStyle name="Calculation 4 5 2 7" xfId="38018"/>
    <cellStyle name="Calculation 4 5 3" xfId="2429"/>
    <cellStyle name="Calculation 4 5 3 2" xfId="4840"/>
    <cellStyle name="Calculation 4 5 3 2 2" xfId="13346"/>
    <cellStyle name="Calculation 4 5 3 2 2 2" xfId="29443"/>
    <cellStyle name="Calculation 4 5 3 2 3" xfId="21076"/>
    <cellStyle name="Calculation 4 5 3 2 4" xfId="35253"/>
    <cellStyle name="Calculation 4 5 3 2 5" xfId="38021"/>
    <cellStyle name="Calculation 4 5 3 3" xfId="7196"/>
    <cellStyle name="Calculation 4 5 3 3 2" xfId="15338"/>
    <cellStyle name="Calculation 4 5 3 3 2 2" xfId="31411"/>
    <cellStyle name="Calculation 4 5 3 3 3" xfId="23377"/>
    <cellStyle name="Calculation 4 5 3 4" xfId="11019"/>
    <cellStyle name="Calculation 4 5 3 4 2" xfId="27142"/>
    <cellStyle name="Calculation 4 5 3 5" xfId="18775"/>
    <cellStyle name="Calculation 4 5 3 6" xfId="35252"/>
    <cellStyle name="Calculation 4 5 3 7" xfId="38020"/>
    <cellStyle name="Calculation 4 5 4" xfId="4210"/>
    <cellStyle name="Calculation 4 5 4 2" xfId="8871"/>
    <cellStyle name="Calculation 4 5 4 2 2" xfId="17011"/>
    <cellStyle name="Calculation 4 5 4 2 2 2" xfId="33084"/>
    <cellStyle name="Calculation 4 5 4 2 3" xfId="25050"/>
    <cellStyle name="Calculation 4 5 4 3" xfId="12718"/>
    <cellStyle name="Calculation 4 5 4 3 2" xfId="28815"/>
    <cellStyle name="Calculation 4 5 4 4" xfId="20448"/>
    <cellStyle name="Calculation 4 5 4 5" xfId="35254"/>
    <cellStyle name="Calculation 4 5 4 6" xfId="38022"/>
    <cellStyle name="Calculation 4 5 5" xfId="6566"/>
    <cellStyle name="Calculation 4 5 5 2" xfId="14833"/>
    <cellStyle name="Calculation 4 5 5 2 2" xfId="30906"/>
    <cellStyle name="Calculation 4 5 5 3" xfId="22749"/>
    <cellStyle name="Calculation 4 5 6" xfId="10389"/>
    <cellStyle name="Calculation 4 5 6 2" xfId="26514"/>
    <cellStyle name="Calculation 4 5 7" xfId="18270"/>
    <cellStyle name="Calculation 4 5 8" xfId="35249"/>
    <cellStyle name="Calculation 4 5 9" xfId="38017"/>
    <cellStyle name="Calculation 4 6" xfId="1760"/>
    <cellStyle name="Calculation 4 6 2" xfId="2466"/>
    <cellStyle name="Calculation 4 6 2 2" xfId="4871"/>
    <cellStyle name="Calculation 4 6 2 2 2" xfId="13377"/>
    <cellStyle name="Calculation 4 6 2 2 2 2" xfId="29474"/>
    <cellStyle name="Calculation 4 6 2 2 3" xfId="21107"/>
    <cellStyle name="Calculation 4 6 2 2 4" xfId="35257"/>
    <cellStyle name="Calculation 4 6 2 2 5" xfId="38025"/>
    <cellStyle name="Calculation 4 6 2 3" xfId="7227"/>
    <cellStyle name="Calculation 4 6 2 3 2" xfId="15369"/>
    <cellStyle name="Calculation 4 6 2 3 2 2" xfId="31442"/>
    <cellStyle name="Calculation 4 6 2 3 3" xfId="23408"/>
    <cellStyle name="Calculation 4 6 2 4" xfId="11050"/>
    <cellStyle name="Calculation 4 6 2 4 2" xfId="27173"/>
    <cellStyle name="Calculation 4 6 2 5" xfId="18806"/>
    <cellStyle name="Calculation 4 6 2 6" xfId="35256"/>
    <cellStyle name="Calculation 4 6 2 7" xfId="38024"/>
    <cellStyle name="Calculation 4 6 3" xfId="4237"/>
    <cellStyle name="Calculation 4 6 3 2" xfId="8898"/>
    <cellStyle name="Calculation 4 6 3 2 2" xfId="17038"/>
    <cellStyle name="Calculation 4 6 3 2 2 2" xfId="33111"/>
    <cellStyle name="Calculation 4 6 3 2 3" xfId="25077"/>
    <cellStyle name="Calculation 4 6 3 3" xfId="12745"/>
    <cellStyle name="Calculation 4 6 3 3 2" xfId="28842"/>
    <cellStyle name="Calculation 4 6 3 4" xfId="20475"/>
    <cellStyle name="Calculation 4 6 3 5" xfId="35258"/>
    <cellStyle name="Calculation 4 6 3 6" xfId="38026"/>
    <cellStyle name="Calculation 4 6 4" xfId="6593"/>
    <cellStyle name="Calculation 4 6 4 2" xfId="14857"/>
    <cellStyle name="Calculation 4 6 4 2 2" xfId="30930"/>
    <cellStyle name="Calculation 4 6 4 3" xfId="22776"/>
    <cellStyle name="Calculation 4 6 5" xfId="10416"/>
    <cellStyle name="Calculation 4 6 5 2" xfId="26541"/>
    <cellStyle name="Calculation 4 6 6" xfId="18294"/>
    <cellStyle name="Calculation 4 6 7" xfId="35255"/>
    <cellStyle name="Calculation 4 6 8" xfId="38023"/>
    <cellStyle name="Calculation 4 7" xfId="2728"/>
    <cellStyle name="Calculation 4 7 2" xfId="5111"/>
    <cellStyle name="Calculation 4 7 2 2" xfId="9547"/>
    <cellStyle name="Calculation 4 7 2 2 2" xfId="17687"/>
    <cellStyle name="Calculation 4 7 2 2 2 2" xfId="33760"/>
    <cellStyle name="Calculation 4 7 2 2 3" xfId="25726"/>
    <cellStyle name="Calculation 4 7 2 3" xfId="13617"/>
    <cellStyle name="Calculation 4 7 2 3 2" xfId="29714"/>
    <cellStyle name="Calculation 4 7 2 4" xfId="21347"/>
    <cellStyle name="Calculation 4 7 2 5" xfId="35260"/>
    <cellStyle name="Calculation 4 7 2 6" xfId="38028"/>
    <cellStyle name="Calculation 4 7 3" xfId="7467"/>
    <cellStyle name="Calculation 4 7 3 2" xfId="15609"/>
    <cellStyle name="Calculation 4 7 3 2 2" xfId="31682"/>
    <cellStyle name="Calculation 4 7 3 3" xfId="23648"/>
    <cellStyle name="Calculation 4 7 4" xfId="11290"/>
    <cellStyle name="Calculation 4 7 4 2" xfId="27413"/>
    <cellStyle name="Calculation 4 7 5" xfId="19046"/>
    <cellStyle name="Calculation 4 7 6" xfId="35259"/>
    <cellStyle name="Calculation 4 7 7" xfId="38027"/>
    <cellStyle name="Calculation 4 8" xfId="2607"/>
    <cellStyle name="Calculation 4 8 2" xfId="5000"/>
    <cellStyle name="Calculation 4 8 2 2" xfId="13506"/>
    <cellStyle name="Calculation 4 8 2 2 2" xfId="29603"/>
    <cellStyle name="Calculation 4 8 2 3" xfId="21236"/>
    <cellStyle name="Calculation 4 8 2 4" xfId="35262"/>
    <cellStyle name="Calculation 4 8 2 5" xfId="38030"/>
    <cellStyle name="Calculation 4 8 3" xfId="7356"/>
    <cellStyle name="Calculation 4 8 3 2" xfId="15498"/>
    <cellStyle name="Calculation 4 8 3 2 2" xfId="31571"/>
    <cellStyle name="Calculation 4 8 3 3" xfId="23537"/>
    <cellStyle name="Calculation 4 8 4" xfId="11179"/>
    <cellStyle name="Calculation 4 8 4 2" xfId="27302"/>
    <cellStyle name="Calculation 4 8 5" xfId="18935"/>
    <cellStyle name="Calculation 4 8 6" xfId="35261"/>
    <cellStyle name="Calculation 4 8 7" xfId="38029"/>
    <cellStyle name="Calculation 4 9" xfId="4032"/>
    <cellStyle name="Calculation 4 9 2" xfId="8710"/>
    <cellStyle name="Calculation 4 9 2 2" xfId="16850"/>
    <cellStyle name="Calculation 4 9 2 2 2" xfId="32923"/>
    <cellStyle name="Calculation 4 9 2 3" xfId="24889"/>
    <cellStyle name="Calculation 4 9 3" xfId="12551"/>
    <cellStyle name="Calculation 4 9 3 2" xfId="28654"/>
    <cellStyle name="Calculation 4 9 4" xfId="20287"/>
    <cellStyle name="Calculation 4 9 5" xfId="35263"/>
    <cellStyle name="Calculation 4 9 6" xfId="38031"/>
    <cellStyle name="Check Cell 2" xfId="41"/>
    <cellStyle name="Check Cell 2 2" xfId="378"/>
    <cellStyle name="Check Cell 2 2 2" xfId="379"/>
    <cellStyle name="Check Cell 2 2 3" xfId="1303"/>
    <cellStyle name="Check Cell 2 3" xfId="380"/>
    <cellStyle name="Check Cell 2 4" xfId="381"/>
    <cellStyle name="Check Cell 2 5" xfId="382"/>
    <cellStyle name="Check Cell 2 6" xfId="383"/>
    <cellStyle name="Check Cell 2 7" xfId="384"/>
    <cellStyle name="Check Cell 2 8" xfId="1302"/>
    <cellStyle name="Check Cell 3" xfId="377"/>
    <cellStyle name="Check Cell 4" xfId="1301"/>
    <cellStyle name="Comma 2" xfId="18268"/>
    <cellStyle name="Comma 3" xfId="43257"/>
    <cellStyle name="Comma 4" xfId="43283"/>
    <cellStyle name="Currency 2" xfId="43258"/>
    <cellStyle name="Currency 3" xfId="5"/>
    <cellStyle name="Date" xfId="43285"/>
    <cellStyle name="Explanatory Text 2" xfId="42"/>
    <cellStyle name="Explanatory Text 2 2" xfId="386"/>
    <cellStyle name="Explanatory Text 2 2 2" xfId="387"/>
    <cellStyle name="Explanatory Text 2 2 3" xfId="1306"/>
    <cellStyle name="Explanatory Text 2 3" xfId="388"/>
    <cellStyle name="Explanatory Text 2 4" xfId="389"/>
    <cellStyle name="Explanatory Text 2 5" xfId="390"/>
    <cellStyle name="Explanatory Text 2 6" xfId="391"/>
    <cellStyle name="Explanatory Text 2 7" xfId="392"/>
    <cellStyle name="Explanatory Text 2 8" xfId="1305"/>
    <cellStyle name="Explanatory Text 3" xfId="385"/>
    <cellStyle name="Explanatory Text 4" xfId="1304"/>
    <cellStyle name="Fixed" xfId="43286"/>
    <cellStyle name="Good 2" xfId="43"/>
    <cellStyle name="Good 2 2" xfId="394"/>
    <cellStyle name="Good 2 2 2" xfId="395"/>
    <cellStyle name="Good 2 2 3" xfId="1309"/>
    <cellStyle name="Good 2 3" xfId="396"/>
    <cellStyle name="Good 2 4" xfId="397"/>
    <cellStyle name="Good 2 5" xfId="398"/>
    <cellStyle name="Good 2 6" xfId="399"/>
    <cellStyle name="Good 2 7" xfId="400"/>
    <cellStyle name="Good 2 8" xfId="1308"/>
    <cellStyle name="Good 3" xfId="393"/>
    <cellStyle name="Good 4" xfId="1307"/>
    <cellStyle name="Heading 1 2" xfId="44"/>
    <cellStyle name="Heading 1 2 10" xfId="6308"/>
    <cellStyle name="Heading 1 2 10 2" xfId="14808"/>
    <cellStyle name="Heading 1 2 11" xfId="10131"/>
    <cellStyle name="Heading 1 2 2" xfId="402"/>
    <cellStyle name="Heading 1 2 2 2" xfId="403"/>
    <cellStyle name="Heading 1 2 2 2 2" xfId="3978"/>
    <cellStyle name="Heading 1 2 2 2 2 2" xfId="12505"/>
    <cellStyle name="Heading 1 2 2 2 3" xfId="6334"/>
    <cellStyle name="Heading 1 2 2 2 3 2" xfId="14812"/>
    <cellStyle name="Heading 1 2 2 2 4" xfId="10157"/>
    <cellStyle name="Heading 1 2 2 3" xfId="1312"/>
    <cellStyle name="Heading 1 2 2 3 2" xfId="4038"/>
    <cellStyle name="Heading 1 2 2 3 2 2" xfId="12557"/>
    <cellStyle name="Heading 1 2 2 3 3" xfId="6394"/>
    <cellStyle name="Heading 1 2 2 3 3 2" xfId="14828"/>
    <cellStyle name="Heading 1 2 2 3 4" xfId="10217"/>
    <cellStyle name="Heading 1 2 2 4" xfId="3977"/>
    <cellStyle name="Heading 1 2 2 4 2" xfId="12504"/>
    <cellStyle name="Heading 1 2 2 5" xfId="6333"/>
    <cellStyle name="Heading 1 2 2 5 2" xfId="14811"/>
    <cellStyle name="Heading 1 2 2 6" xfId="10156"/>
    <cellStyle name="Heading 1 2 3" xfId="404"/>
    <cellStyle name="Heading 1 2 3 2" xfId="3979"/>
    <cellStyle name="Heading 1 2 3 2 2" xfId="12506"/>
    <cellStyle name="Heading 1 2 3 3" xfId="6335"/>
    <cellStyle name="Heading 1 2 3 3 2" xfId="14813"/>
    <cellStyle name="Heading 1 2 3 4" xfId="10158"/>
    <cellStyle name="Heading 1 2 4" xfId="405"/>
    <cellStyle name="Heading 1 2 4 2" xfId="3980"/>
    <cellStyle name="Heading 1 2 4 2 2" xfId="12507"/>
    <cellStyle name="Heading 1 2 4 3" xfId="6336"/>
    <cellStyle name="Heading 1 2 4 3 2" xfId="14814"/>
    <cellStyle name="Heading 1 2 4 4" xfId="10159"/>
    <cellStyle name="Heading 1 2 5" xfId="406"/>
    <cellStyle name="Heading 1 2 5 2" xfId="3981"/>
    <cellStyle name="Heading 1 2 5 2 2" xfId="12508"/>
    <cellStyle name="Heading 1 2 5 3" xfId="6337"/>
    <cellStyle name="Heading 1 2 5 3 2" xfId="14815"/>
    <cellStyle name="Heading 1 2 5 4" xfId="10160"/>
    <cellStyle name="Heading 1 2 6" xfId="407"/>
    <cellStyle name="Heading 1 2 6 2" xfId="3982"/>
    <cellStyle name="Heading 1 2 6 2 2" xfId="12509"/>
    <cellStyle name="Heading 1 2 6 3" xfId="6338"/>
    <cellStyle name="Heading 1 2 6 3 2" xfId="14816"/>
    <cellStyle name="Heading 1 2 6 4" xfId="10161"/>
    <cellStyle name="Heading 1 2 7" xfId="408"/>
    <cellStyle name="Heading 1 2 7 2" xfId="3983"/>
    <cellStyle name="Heading 1 2 7 2 2" xfId="12510"/>
    <cellStyle name="Heading 1 2 7 3" xfId="6339"/>
    <cellStyle name="Heading 1 2 7 3 2" xfId="14817"/>
    <cellStyle name="Heading 1 2 7 4" xfId="10162"/>
    <cellStyle name="Heading 1 2 8" xfId="1311"/>
    <cellStyle name="Heading 1 2 8 2" xfId="4037"/>
    <cellStyle name="Heading 1 2 8 2 2" xfId="12556"/>
    <cellStyle name="Heading 1 2 8 3" xfId="6393"/>
    <cellStyle name="Heading 1 2 8 3 2" xfId="14827"/>
    <cellStyle name="Heading 1 2 8 4" xfId="10216"/>
    <cellStyle name="Heading 1 2 9" xfId="3952"/>
    <cellStyle name="Heading 1 2 9 2" xfId="12484"/>
    <cellStyle name="Heading 1 3" xfId="401"/>
    <cellStyle name="Heading 1 3 2" xfId="3976"/>
    <cellStyle name="Heading 1 3 2 2" xfId="12503"/>
    <cellStyle name="Heading 1 3 3" xfId="6332"/>
    <cellStyle name="Heading 1 3 3 2" xfId="14810"/>
    <cellStyle name="Heading 1 3 4" xfId="10155"/>
    <cellStyle name="Heading 1 4" xfId="1310"/>
    <cellStyle name="Heading 1 4 2" xfId="4036"/>
    <cellStyle name="Heading 1 4 2 2" xfId="12555"/>
    <cellStyle name="Heading 1 4 3" xfId="6392"/>
    <cellStyle name="Heading 1 4 3 2" xfId="14826"/>
    <cellStyle name="Heading 1 4 4" xfId="10215"/>
    <cellStyle name="Heading 2 2" xfId="45"/>
    <cellStyle name="Heading 2 2 10" xfId="6309"/>
    <cellStyle name="Heading 2 2 10 2" xfId="14809"/>
    <cellStyle name="Heading 2 2 11" xfId="10132"/>
    <cellStyle name="Heading 2 2 2" xfId="410"/>
    <cellStyle name="Heading 2 2 2 2" xfId="411"/>
    <cellStyle name="Heading 2 2 2 2 2" xfId="3986"/>
    <cellStyle name="Heading 2 2 2 2 2 2" xfId="12513"/>
    <cellStyle name="Heading 2 2 2 2 3" xfId="6342"/>
    <cellStyle name="Heading 2 2 2 2 3 2" xfId="14820"/>
    <cellStyle name="Heading 2 2 2 2 4" xfId="10165"/>
    <cellStyle name="Heading 2 2 2 3" xfId="1315"/>
    <cellStyle name="Heading 2 2 2 3 2" xfId="4041"/>
    <cellStyle name="Heading 2 2 2 3 2 2" xfId="12560"/>
    <cellStyle name="Heading 2 2 2 3 3" xfId="6397"/>
    <cellStyle name="Heading 2 2 2 3 3 2" xfId="14831"/>
    <cellStyle name="Heading 2 2 2 3 4" xfId="10220"/>
    <cellStyle name="Heading 2 2 2 4" xfId="3985"/>
    <cellStyle name="Heading 2 2 2 4 2" xfId="12512"/>
    <cellStyle name="Heading 2 2 2 5" xfId="6341"/>
    <cellStyle name="Heading 2 2 2 5 2" xfId="14819"/>
    <cellStyle name="Heading 2 2 2 6" xfId="10164"/>
    <cellStyle name="Heading 2 2 3" xfId="412"/>
    <cellStyle name="Heading 2 2 3 2" xfId="3987"/>
    <cellStyle name="Heading 2 2 3 2 2" xfId="12514"/>
    <cellStyle name="Heading 2 2 3 3" xfId="6343"/>
    <cellStyle name="Heading 2 2 3 3 2" xfId="14821"/>
    <cellStyle name="Heading 2 2 3 4" xfId="10166"/>
    <cellStyle name="Heading 2 2 4" xfId="413"/>
    <cellStyle name="Heading 2 2 4 2" xfId="3988"/>
    <cellStyle name="Heading 2 2 4 2 2" xfId="12515"/>
    <cellStyle name="Heading 2 2 4 3" xfId="6344"/>
    <cellStyle name="Heading 2 2 4 3 2" xfId="14822"/>
    <cellStyle name="Heading 2 2 4 4" xfId="10167"/>
    <cellStyle name="Heading 2 2 5" xfId="414"/>
    <cellStyle name="Heading 2 2 5 2" xfId="3989"/>
    <cellStyle name="Heading 2 2 5 2 2" xfId="12516"/>
    <cellStyle name="Heading 2 2 5 3" xfId="6345"/>
    <cellStyle name="Heading 2 2 5 3 2" xfId="14823"/>
    <cellStyle name="Heading 2 2 5 4" xfId="10168"/>
    <cellStyle name="Heading 2 2 6" xfId="415"/>
    <cellStyle name="Heading 2 2 6 2" xfId="3990"/>
    <cellStyle name="Heading 2 2 6 2 2" xfId="12517"/>
    <cellStyle name="Heading 2 2 6 3" xfId="6346"/>
    <cellStyle name="Heading 2 2 6 3 2" xfId="14824"/>
    <cellStyle name="Heading 2 2 6 4" xfId="10169"/>
    <cellStyle name="Heading 2 2 7" xfId="416"/>
    <cellStyle name="Heading 2 2 7 2" xfId="3991"/>
    <cellStyle name="Heading 2 2 7 2 2" xfId="12518"/>
    <cellStyle name="Heading 2 2 7 3" xfId="6347"/>
    <cellStyle name="Heading 2 2 7 3 2" xfId="14825"/>
    <cellStyle name="Heading 2 2 7 4" xfId="10170"/>
    <cellStyle name="Heading 2 2 8" xfId="1314"/>
    <cellStyle name="Heading 2 2 8 2" xfId="4040"/>
    <cellStyle name="Heading 2 2 8 2 2" xfId="12559"/>
    <cellStyle name="Heading 2 2 8 3" xfId="6396"/>
    <cellStyle name="Heading 2 2 8 3 2" xfId="14830"/>
    <cellStyle name="Heading 2 2 8 4" xfId="10219"/>
    <cellStyle name="Heading 2 2 9" xfId="3953"/>
    <cellStyle name="Heading 2 2 9 2" xfId="12485"/>
    <cellStyle name="Heading 2 3" xfId="409"/>
    <cellStyle name="Heading 2 3 2" xfId="3984"/>
    <cellStyle name="Heading 2 3 2 2" xfId="12511"/>
    <cellStyle name="Heading 2 3 3" xfId="6340"/>
    <cellStyle name="Heading 2 3 3 2" xfId="14818"/>
    <cellStyle name="Heading 2 3 4" xfId="10163"/>
    <cellStyle name="Heading 2 4" xfId="1313"/>
    <cellStyle name="Heading 2 4 2" xfId="4039"/>
    <cellStyle name="Heading 2 4 2 2" xfId="12558"/>
    <cellStyle name="Heading 2 4 3" xfId="6395"/>
    <cellStyle name="Heading 2 4 3 2" xfId="14829"/>
    <cellStyle name="Heading 2 4 4" xfId="10218"/>
    <cellStyle name="Heading 3 2" xfId="46"/>
    <cellStyle name="Heading 3 2 10" xfId="1615"/>
    <cellStyle name="Heading 3 2 11" xfId="1726"/>
    <cellStyle name="Heading 3 2 12" xfId="1865"/>
    <cellStyle name="Heading 3 2 13" xfId="1785"/>
    <cellStyle name="Heading 3 2 14" xfId="2444"/>
    <cellStyle name="Heading 3 2 15" xfId="3345"/>
    <cellStyle name="Heading 3 2 16" xfId="3954"/>
    <cellStyle name="Heading 3 2 17" xfId="6310"/>
    <cellStyle name="Heading 3 2 18" xfId="10133"/>
    <cellStyle name="Heading 3 2 2" xfId="156"/>
    <cellStyle name="Heading 3 2 2 10" xfId="6316"/>
    <cellStyle name="Heading 3 2 2 11" xfId="10139"/>
    <cellStyle name="Heading 3 2 2 2" xfId="1537"/>
    <cellStyle name="Heading 3 2 2 3" xfId="1613"/>
    <cellStyle name="Heading 3 2 2 4" xfId="1740"/>
    <cellStyle name="Heading 3 2 2 5" xfId="1859"/>
    <cellStyle name="Heading 3 2 2 6" xfId="1795"/>
    <cellStyle name="Heading 3 2 2 7" xfId="2454"/>
    <cellStyle name="Heading 3 2 2 8" xfId="2651"/>
    <cellStyle name="Heading 3 2 2 9" xfId="3960"/>
    <cellStyle name="Heading 3 2 3" xfId="418"/>
    <cellStyle name="Heading 3 2 3 10" xfId="3199"/>
    <cellStyle name="Heading 3 2 3 11" xfId="3993"/>
    <cellStyle name="Heading 3 2 3 12" xfId="6349"/>
    <cellStyle name="Heading 3 2 3 13" xfId="10172"/>
    <cellStyle name="Heading 3 2 3 2" xfId="420"/>
    <cellStyle name="Heading 3 2 3 2 10" xfId="6350"/>
    <cellStyle name="Heading 3 2 3 2 11" xfId="10173"/>
    <cellStyle name="Heading 3 2 3 2 2" xfId="1577"/>
    <cellStyle name="Heading 3 2 3 2 3" xfId="1601"/>
    <cellStyle name="Heading 3 2 3 2 4" xfId="1790"/>
    <cellStyle name="Heading 3 2 3 2 5" xfId="1831"/>
    <cellStyle name="Heading 3 2 3 2 6" xfId="1732"/>
    <cellStyle name="Heading 3 2 3 2 7" xfId="2600"/>
    <cellStyle name="Heading 3 2 3 2 8" xfId="2911"/>
    <cellStyle name="Heading 3 2 3 2 9" xfId="3994"/>
    <cellStyle name="Heading 3 2 3 3" xfId="1318"/>
    <cellStyle name="Heading 3 2 3 3 10" xfId="6400"/>
    <cellStyle name="Heading 3 2 3 3 11" xfId="10223"/>
    <cellStyle name="Heading 3 2 3 3 2" xfId="1658"/>
    <cellStyle name="Heading 3 2 3 3 3" xfId="1547"/>
    <cellStyle name="Heading 3 2 3 3 4" xfId="1916"/>
    <cellStyle name="Heading 3 2 3 3 5" xfId="1752"/>
    <cellStyle name="Heading 3 2 3 3 6" xfId="1852"/>
    <cellStyle name="Heading 3 2 3 3 7" xfId="2734"/>
    <cellStyle name="Heading 3 2 3 3 8" xfId="2874"/>
    <cellStyle name="Heading 3 2 3 3 9" xfId="4044"/>
    <cellStyle name="Heading 3 2 3 4" xfId="1576"/>
    <cellStyle name="Heading 3 2 3 5" xfId="1665"/>
    <cellStyle name="Heading 3 2 3 6" xfId="1789"/>
    <cellStyle name="Heading 3 2 3 7" xfId="1832"/>
    <cellStyle name="Heading 3 2 3 8" xfId="1749"/>
    <cellStyle name="Heading 3 2 3 9" xfId="2598"/>
    <cellStyle name="Heading 3 2 4" xfId="421"/>
    <cellStyle name="Heading 3 2 4 10" xfId="6351"/>
    <cellStyle name="Heading 3 2 4 11" xfId="10174"/>
    <cellStyle name="Heading 3 2 4 2" xfId="1578"/>
    <cellStyle name="Heading 3 2 4 3" xfId="1534"/>
    <cellStyle name="Heading 3 2 4 4" xfId="1791"/>
    <cellStyle name="Heading 3 2 4 5" xfId="1927"/>
    <cellStyle name="Heading 3 2 4 6" xfId="1861"/>
    <cellStyle name="Heading 3 2 4 7" xfId="2601"/>
    <cellStyle name="Heading 3 2 4 8" xfId="2897"/>
    <cellStyle name="Heading 3 2 4 9" xfId="3995"/>
    <cellStyle name="Heading 3 2 5" xfId="422"/>
    <cellStyle name="Heading 3 2 5 10" xfId="6352"/>
    <cellStyle name="Heading 3 2 5 11" xfId="10175"/>
    <cellStyle name="Heading 3 2 5 2" xfId="1579"/>
    <cellStyle name="Heading 3 2 5 3" xfId="1664"/>
    <cellStyle name="Heading 3 2 5 4" xfId="1792"/>
    <cellStyle name="Heading 3 2 5 5" xfId="1830"/>
    <cellStyle name="Heading 3 2 5 6" xfId="1750"/>
    <cellStyle name="Heading 3 2 5 7" xfId="2602"/>
    <cellStyle name="Heading 3 2 5 8" xfId="3342"/>
    <cellStyle name="Heading 3 2 5 9" xfId="3996"/>
    <cellStyle name="Heading 3 2 6" xfId="423"/>
    <cellStyle name="Heading 3 2 6 10" xfId="6353"/>
    <cellStyle name="Heading 3 2 6 11" xfId="10176"/>
    <cellStyle name="Heading 3 2 6 2" xfId="1580"/>
    <cellStyle name="Heading 3 2 6 3" xfId="1600"/>
    <cellStyle name="Heading 3 2 6 4" xfId="1793"/>
    <cellStyle name="Heading 3 2 6 5" xfId="1829"/>
    <cellStyle name="Heading 3 2 6 6" xfId="1814"/>
    <cellStyle name="Heading 3 2 6 7" xfId="2603"/>
    <cellStyle name="Heading 3 2 6 8" xfId="3198"/>
    <cellStyle name="Heading 3 2 6 9" xfId="3997"/>
    <cellStyle name="Heading 3 2 7" xfId="424"/>
    <cellStyle name="Heading 3 2 7 10" xfId="6354"/>
    <cellStyle name="Heading 3 2 7 11" xfId="10177"/>
    <cellStyle name="Heading 3 2 7 2" xfId="1581"/>
    <cellStyle name="Heading 3 2 7 3" xfId="1599"/>
    <cellStyle name="Heading 3 2 7 4" xfId="1794"/>
    <cellStyle name="Heading 3 2 7 5" xfId="1737"/>
    <cellStyle name="Heading 3 2 7 6" xfId="1815"/>
    <cellStyle name="Heading 3 2 7 7" xfId="2604"/>
    <cellStyle name="Heading 3 2 7 8" xfId="3043"/>
    <cellStyle name="Heading 3 2 7 9" xfId="3998"/>
    <cellStyle name="Heading 3 2 8" xfId="1317"/>
    <cellStyle name="Heading 3 2 8 10" xfId="6399"/>
    <cellStyle name="Heading 3 2 8 11" xfId="10222"/>
    <cellStyle name="Heading 3 2 8 2" xfId="1657"/>
    <cellStyle name="Heading 3 2 8 3" xfId="1548"/>
    <cellStyle name="Heading 3 2 8 4" xfId="1915"/>
    <cellStyle name="Heading 3 2 8 5" xfId="1753"/>
    <cellStyle name="Heading 3 2 8 6" xfId="1851"/>
    <cellStyle name="Heading 3 2 8 7" xfId="2733"/>
    <cellStyle name="Heading 3 2 8 8" xfId="2784"/>
    <cellStyle name="Heading 3 2 8 9" xfId="4043"/>
    <cellStyle name="Heading 3 2 9" xfId="1526"/>
    <cellStyle name="Heading 3 3" xfId="417"/>
    <cellStyle name="Heading 3 3 10" xfId="6348"/>
    <cellStyle name="Heading 3 3 11" xfId="10171"/>
    <cellStyle name="Heading 3 3 2" xfId="1575"/>
    <cellStyle name="Heading 3 3 3" xfId="1602"/>
    <cellStyle name="Heading 3 3 4" xfId="1788"/>
    <cellStyle name="Heading 3 3 5" xfId="1833"/>
    <cellStyle name="Heading 3 3 6" xfId="1813"/>
    <cellStyle name="Heading 3 3 7" xfId="2597"/>
    <cellStyle name="Heading 3 3 8" xfId="3343"/>
    <cellStyle name="Heading 3 3 9" xfId="3992"/>
    <cellStyle name="Heading 3 4" xfId="1316"/>
    <cellStyle name="Heading 3 4 10" xfId="6398"/>
    <cellStyle name="Heading 3 4 11" xfId="10221"/>
    <cellStyle name="Heading 3 4 2" xfId="1656"/>
    <cellStyle name="Heading 3 4 3" xfId="1549"/>
    <cellStyle name="Heading 3 4 4" xfId="1914"/>
    <cellStyle name="Heading 3 4 5" xfId="1754"/>
    <cellStyle name="Heading 3 4 6" xfId="1850"/>
    <cellStyle name="Heading 3 4 7" xfId="2732"/>
    <cellStyle name="Heading 3 4 8" xfId="3021"/>
    <cellStyle name="Heading 3 4 9" xfId="4042"/>
    <cellStyle name="Heading 4 2" xfId="47"/>
    <cellStyle name="Heading 4 2 2" xfId="426"/>
    <cellStyle name="Heading 4 2 2 2" xfId="427"/>
    <cellStyle name="Heading 4 2 2 3" xfId="1321"/>
    <cellStyle name="Heading 4 2 3" xfId="428"/>
    <cellStyle name="Heading 4 2 4" xfId="429"/>
    <cellStyle name="Heading 4 2 5" xfId="430"/>
    <cellStyle name="Heading 4 2 6" xfId="431"/>
    <cellStyle name="Heading 4 2 7" xfId="432"/>
    <cellStyle name="Heading 4 2 8" xfId="1320"/>
    <cellStyle name="Heading 4 3" xfId="425"/>
    <cellStyle name="Heading 4 4" xfId="1319"/>
    <cellStyle name="Heading1" xfId="43287"/>
    <cellStyle name="Heading2" xfId="43288"/>
    <cellStyle name="Hyperlink" xfId="43290" builtinId="8"/>
    <cellStyle name="Input 2" xfId="48"/>
    <cellStyle name="Input 2 10" xfId="1535"/>
    <cellStyle name="Input 2 10 10" xfId="35265"/>
    <cellStyle name="Input 2 10 11" xfId="38033"/>
    <cellStyle name="Input 2 10 2" xfId="1969"/>
    <cellStyle name="Input 2 10 2 2" xfId="3057"/>
    <cellStyle name="Input 2 10 2 2 2" xfId="5422"/>
    <cellStyle name="Input 2 10 2 2 2 2" xfId="9844"/>
    <cellStyle name="Input 2 10 2 2 2 2 2" xfId="17984"/>
    <cellStyle name="Input 2 10 2 2 2 2 2 2" xfId="34057"/>
    <cellStyle name="Input 2 10 2 2 2 2 3" xfId="26023"/>
    <cellStyle name="Input 2 10 2 2 2 3" xfId="13928"/>
    <cellStyle name="Input 2 10 2 2 2 3 2" xfId="30025"/>
    <cellStyle name="Input 2 10 2 2 2 4" xfId="21658"/>
    <cellStyle name="Input 2 10 2 2 2 5" xfId="35268"/>
    <cellStyle name="Input 2 10 2 2 2 6" xfId="38036"/>
    <cellStyle name="Input 2 10 2 2 3" xfId="7778"/>
    <cellStyle name="Input 2 10 2 2 3 2" xfId="15920"/>
    <cellStyle name="Input 2 10 2 2 3 2 2" xfId="31993"/>
    <cellStyle name="Input 2 10 2 2 3 3" xfId="23959"/>
    <cellStyle name="Input 2 10 2 2 4" xfId="11601"/>
    <cellStyle name="Input 2 10 2 2 4 2" xfId="27724"/>
    <cellStyle name="Input 2 10 2 2 5" xfId="19357"/>
    <cellStyle name="Input 2 10 2 2 6" xfId="35267"/>
    <cellStyle name="Input 2 10 2 2 7" xfId="38035"/>
    <cellStyle name="Input 2 10 2 3" xfId="3508"/>
    <cellStyle name="Input 2 10 2 3 2" xfId="5866"/>
    <cellStyle name="Input 2 10 2 3 2 2" xfId="14372"/>
    <cellStyle name="Input 2 10 2 3 2 2 2" xfId="30469"/>
    <cellStyle name="Input 2 10 2 3 2 3" xfId="22102"/>
    <cellStyle name="Input 2 10 2 3 2 4" xfId="35270"/>
    <cellStyle name="Input 2 10 2 3 2 5" xfId="38038"/>
    <cellStyle name="Input 2 10 2 3 3" xfId="8222"/>
    <cellStyle name="Input 2 10 2 3 3 2" xfId="16364"/>
    <cellStyle name="Input 2 10 2 3 3 2 2" xfId="32437"/>
    <cellStyle name="Input 2 10 2 3 3 3" xfId="24403"/>
    <cellStyle name="Input 2 10 2 3 4" xfId="12045"/>
    <cellStyle name="Input 2 10 2 3 4 2" xfId="28168"/>
    <cellStyle name="Input 2 10 2 3 5" xfId="19801"/>
    <cellStyle name="Input 2 10 2 3 6" xfId="35269"/>
    <cellStyle name="Input 2 10 2 3 7" xfId="38037"/>
    <cellStyle name="Input 2 10 2 4" xfId="4400"/>
    <cellStyle name="Input 2 10 2 4 2" xfId="9061"/>
    <cellStyle name="Input 2 10 2 4 2 2" xfId="17201"/>
    <cellStyle name="Input 2 10 2 4 2 2 2" xfId="33274"/>
    <cellStyle name="Input 2 10 2 4 2 3" xfId="25240"/>
    <cellStyle name="Input 2 10 2 4 3" xfId="12908"/>
    <cellStyle name="Input 2 10 2 4 3 2" xfId="29005"/>
    <cellStyle name="Input 2 10 2 4 4" xfId="20638"/>
    <cellStyle name="Input 2 10 2 4 5" xfId="35271"/>
    <cellStyle name="Input 2 10 2 4 6" xfId="38039"/>
    <cellStyle name="Input 2 10 2 5" xfId="6756"/>
    <cellStyle name="Input 2 10 2 5 2" xfId="14977"/>
    <cellStyle name="Input 2 10 2 5 2 2" xfId="31050"/>
    <cellStyle name="Input 2 10 2 5 3" xfId="22939"/>
    <cellStyle name="Input 2 10 2 6" xfId="10579"/>
    <cellStyle name="Input 2 10 2 6 2" xfId="26704"/>
    <cellStyle name="Input 2 10 2 7" xfId="18414"/>
    <cellStyle name="Input 2 10 2 8" xfId="35266"/>
    <cellStyle name="Input 2 10 2 9" xfId="38034"/>
    <cellStyle name="Input 2 10 3" xfId="2134"/>
    <cellStyle name="Input 2 10 3 2" xfId="3213"/>
    <cellStyle name="Input 2 10 3 2 2" xfId="5576"/>
    <cellStyle name="Input 2 10 3 2 2 2" xfId="9996"/>
    <cellStyle name="Input 2 10 3 2 2 2 2" xfId="18136"/>
    <cellStyle name="Input 2 10 3 2 2 2 2 2" xfId="34209"/>
    <cellStyle name="Input 2 10 3 2 2 2 3" xfId="26175"/>
    <cellStyle name="Input 2 10 3 2 2 3" xfId="14082"/>
    <cellStyle name="Input 2 10 3 2 2 3 2" xfId="30179"/>
    <cellStyle name="Input 2 10 3 2 2 4" xfId="21812"/>
    <cellStyle name="Input 2 10 3 2 2 5" xfId="35274"/>
    <cellStyle name="Input 2 10 3 2 2 6" xfId="38042"/>
    <cellStyle name="Input 2 10 3 2 3" xfId="7932"/>
    <cellStyle name="Input 2 10 3 2 3 2" xfId="16074"/>
    <cellStyle name="Input 2 10 3 2 3 2 2" xfId="32147"/>
    <cellStyle name="Input 2 10 3 2 3 3" xfId="24113"/>
    <cellStyle name="Input 2 10 3 2 4" xfId="11755"/>
    <cellStyle name="Input 2 10 3 2 4 2" xfId="27878"/>
    <cellStyle name="Input 2 10 3 2 5" xfId="19511"/>
    <cellStyle name="Input 2 10 3 2 6" xfId="35273"/>
    <cellStyle name="Input 2 10 3 2 7" xfId="38041"/>
    <cellStyle name="Input 2 10 3 3" xfId="3664"/>
    <cellStyle name="Input 2 10 3 3 2" xfId="6022"/>
    <cellStyle name="Input 2 10 3 3 2 2" xfId="14528"/>
    <cellStyle name="Input 2 10 3 3 2 2 2" xfId="30625"/>
    <cellStyle name="Input 2 10 3 3 2 3" xfId="22258"/>
    <cellStyle name="Input 2 10 3 3 2 4" xfId="35276"/>
    <cellStyle name="Input 2 10 3 3 2 5" xfId="38044"/>
    <cellStyle name="Input 2 10 3 3 3" xfId="8378"/>
    <cellStyle name="Input 2 10 3 3 3 2" xfId="16520"/>
    <cellStyle name="Input 2 10 3 3 3 2 2" xfId="32593"/>
    <cellStyle name="Input 2 10 3 3 3 3" xfId="24559"/>
    <cellStyle name="Input 2 10 3 3 4" xfId="12201"/>
    <cellStyle name="Input 2 10 3 3 4 2" xfId="28324"/>
    <cellStyle name="Input 2 10 3 3 5" xfId="19957"/>
    <cellStyle name="Input 2 10 3 3 6" xfId="35275"/>
    <cellStyle name="Input 2 10 3 3 7" xfId="38043"/>
    <cellStyle name="Input 2 10 3 4" xfId="4556"/>
    <cellStyle name="Input 2 10 3 4 2" xfId="9217"/>
    <cellStyle name="Input 2 10 3 4 2 2" xfId="17357"/>
    <cellStyle name="Input 2 10 3 4 2 2 2" xfId="33430"/>
    <cellStyle name="Input 2 10 3 4 2 3" xfId="25396"/>
    <cellStyle name="Input 2 10 3 4 3" xfId="13064"/>
    <cellStyle name="Input 2 10 3 4 3 2" xfId="29161"/>
    <cellStyle name="Input 2 10 3 4 4" xfId="20794"/>
    <cellStyle name="Input 2 10 3 4 5" xfId="35277"/>
    <cellStyle name="Input 2 10 3 4 6" xfId="38045"/>
    <cellStyle name="Input 2 10 3 5" xfId="6912"/>
    <cellStyle name="Input 2 10 3 5 2" xfId="15056"/>
    <cellStyle name="Input 2 10 3 5 2 2" xfId="31129"/>
    <cellStyle name="Input 2 10 3 5 3" xfId="23095"/>
    <cellStyle name="Input 2 10 3 6" xfId="10735"/>
    <cellStyle name="Input 2 10 3 6 2" xfId="26860"/>
    <cellStyle name="Input 2 10 3 7" xfId="18493"/>
    <cellStyle name="Input 2 10 3 8" xfId="35272"/>
    <cellStyle name="Input 2 10 3 9" xfId="38040"/>
    <cellStyle name="Input 2 10 4" xfId="2294"/>
    <cellStyle name="Input 2 10 4 2" xfId="3816"/>
    <cellStyle name="Input 2 10 4 2 2" xfId="6174"/>
    <cellStyle name="Input 2 10 4 2 2 2" xfId="14680"/>
    <cellStyle name="Input 2 10 4 2 2 2 2" xfId="30777"/>
    <cellStyle name="Input 2 10 4 2 2 3" xfId="22410"/>
    <cellStyle name="Input 2 10 4 2 2 4" xfId="35280"/>
    <cellStyle name="Input 2 10 4 2 2 5" xfId="38048"/>
    <cellStyle name="Input 2 10 4 2 3" xfId="8530"/>
    <cellStyle name="Input 2 10 4 2 3 2" xfId="16672"/>
    <cellStyle name="Input 2 10 4 2 3 2 2" xfId="32745"/>
    <cellStyle name="Input 2 10 4 2 3 3" xfId="24711"/>
    <cellStyle name="Input 2 10 4 2 4" xfId="12353"/>
    <cellStyle name="Input 2 10 4 2 4 2" xfId="28476"/>
    <cellStyle name="Input 2 10 4 2 5" xfId="20109"/>
    <cellStyle name="Input 2 10 4 2 6" xfId="35279"/>
    <cellStyle name="Input 2 10 4 2 7" xfId="38047"/>
    <cellStyle name="Input 2 10 4 3" xfId="4708"/>
    <cellStyle name="Input 2 10 4 3 2" xfId="9369"/>
    <cellStyle name="Input 2 10 4 3 2 2" xfId="17509"/>
    <cellStyle name="Input 2 10 4 3 2 2 2" xfId="33582"/>
    <cellStyle name="Input 2 10 4 3 2 3" xfId="25548"/>
    <cellStyle name="Input 2 10 4 3 3" xfId="13216"/>
    <cellStyle name="Input 2 10 4 3 3 2" xfId="29313"/>
    <cellStyle name="Input 2 10 4 3 4" xfId="20946"/>
    <cellStyle name="Input 2 10 4 3 5" xfId="35281"/>
    <cellStyle name="Input 2 10 4 3 6" xfId="38049"/>
    <cellStyle name="Input 2 10 4 4" xfId="7064"/>
    <cellStyle name="Input 2 10 4 4 2" xfId="15208"/>
    <cellStyle name="Input 2 10 4 4 2 2" xfId="31281"/>
    <cellStyle name="Input 2 10 4 4 3" xfId="23247"/>
    <cellStyle name="Input 2 10 4 5" xfId="10887"/>
    <cellStyle name="Input 2 10 4 5 2" xfId="27012"/>
    <cellStyle name="Input 2 10 4 6" xfId="18645"/>
    <cellStyle name="Input 2 10 4 7" xfId="35278"/>
    <cellStyle name="Input 2 10 4 8" xfId="38046"/>
    <cellStyle name="Input 2 10 5" xfId="2775"/>
    <cellStyle name="Input 2 10 5 2" xfId="5146"/>
    <cellStyle name="Input 2 10 5 2 2" xfId="9579"/>
    <cellStyle name="Input 2 10 5 2 2 2" xfId="17719"/>
    <cellStyle name="Input 2 10 5 2 2 2 2" xfId="33792"/>
    <cellStyle name="Input 2 10 5 2 2 3" xfId="25758"/>
    <cellStyle name="Input 2 10 5 2 3" xfId="13652"/>
    <cellStyle name="Input 2 10 5 2 3 2" xfId="29749"/>
    <cellStyle name="Input 2 10 5 2 4" xfId="21382"/>
    <cellStyle name="Input 2 10 5 2 5" xfId="35283"/>
    <cellStyle name="Input 2 10 5 2 6" xfId="38051"/>
    <cellStyle name="Input 2 10 5 3" xfId="7502"/>
    <cellStyle name="Input 2 10 5 3 2" xfId="15644"/>
    <cellStyle name="Input 2 10 5 3 2 2" xfId="31717"/>
    <cellStyle name="Input 2 10 5 3 3" xfId="23683"/>
    <cellStyle name="Input 2 10 5 4" xfId="11325"/>
    <cellStyle name="Input 2 10 5 4 2" xfId="27448"/>
    <cellStyle name="Input 2 10 5 5" xfId="19081"/>
    <cellStyle name="Input 2 10 5 6" xfId="35282"/>
    <cellStyle name="Input 2 10 5 7" xfId="38050"/>
    <cellStyle name="Input 2 10 6" xfId="2568"/>
    <cellStyle name="Input 2 10 6 2" xfId="4973"/>
    <cellStyle name="Input 2 10 6 2 2" xfId="13479"/>
    <cellStyle name="Input 2 10 6 2 2 2" xfId="29576"/>
    <cellStyle name="Input 2 10 6 2 3" xfId="21209"/>
    <cellStyle name="Input 2 10 6 2 4" xfId="35285"/>
    <cellStyle name="Input 2 10 6 2 5" xfId="38053"/>
    <cellStyle name="Input 2 10 6 3" xfId="7329"/>
    <cellStyle name="Input 2 10 6 3 2" xfId="15471"/>
    <cellStyle name="Input 2 10 6 3 2 2" xfId="31544"/>
    <cellStyle name="Input 2 10 6 3 3" xfId="23510"/>
    <cellStyle name="Input 2 10 6 4" xfId="11152"/>
    <cellStyle name="Input 2 10 6 4 2" xfId="27275"/>
    <cellStyle name="Input 2 10 6 5" xfId="18908"/>
    <cellStyle name="Input 2 10 6 6" xfId="35284"/>
    <cellStyle name="Input 2 10 6 7" xfId="38052"/>
    <cellStyle name="Input 2 10 7" xfId="4081"/>
    <cellStyle name="Input 2 10 7 2" xfId="8742"/>
    <cellStyle name="Input 2 10 7 2 2" xfId="16882"/>
    <cellStyle name="Input 2 10 7 2 2 2" xfId="32955"/>
    <cellStyle name="Input 2 10 7 2 3" xfId="24921"/>
    <cellStyle name="Input 2 10 7 3" xfId="12589"/>
    <cellStyle name="Input 2 10 7 3 2" xfId="28686"/>
    <cellStyle name="Input 2 10 7 4" xfId="20319"/>
    <cellStyle name="Input 2 10 7 5" xfId="35286"/>
    <cellStyle name="Input 2 10 7 6" xfId="38054"/>
    <cellStyle name="Input 2 10 8" xfId="6437"/>
    <cellStyle name="Input 2 10 8 2" xfId="22620"/>
    <cellStyle name="Input 2 10 9" xfId="10260"/>
    <cellStyle name="Input 2 10 9 2" xfId="26385"/>
    <cellStyle name="Input 2 11" xfId="1727"/>
    <cellStyle name="Input 2 11 2" xfId="2919"/>
    <cellStyle name="Input 2 11 2 2" xfId="5286"/>
    <cellStyle name="Input 2 11 2 2 2" xfId="9713"/>
    <cellStyle name="Input 2 11 2 2 2 2" xfId="17853"/>
    <cellStyle name="Input 2 11 2 2 2 2 2" xfId="33926"/>
    <cellStyle name="Input 2 11 2 2 2 3" xfId="25892"/>
    <cellStyle name="Input 2 11 2 2 3" xfId="13792"/>
    <cellStyle name="Input 2 11 2 2 3 2" xfId="29889"/>
    <cellStyle name="Input 2 11 2 2 4" xfId="21522"/>
    <cellStyle name="Input 2 11 2 2 5" xfId="35289"/>
    <cellStyle name="Input 2 11 2 2 6" xfId="38057"/>
    <cellStyle name="Input 2 11 2 3" xfId="7642"/>
    <cellStyle name="Input 2 11 2 3 2" xfId="15784"/>
    <cellStyle name="Input 2 11 2 3 2 2" xfId="31857"/>
    <cellStyle name="Input 2 11 2 3 3" xfId="23823"/>
    <cellStyle name="Input 2 11 2 4" xfId="11465"/>
    <cellStyle name="Input 2 11 2 4 2" xfId="27588"/>
    <cellStyle name="Input 2 11 2 5" xfId="19221"/>
    <cellStyle name="Input 2 11 2 6" xfId="35288"/>
    <cellStyle name="Input 2 11 2 7" xfId="38056"/>
    <cellStyle name="Input 2 11 3" xfId="2685"/>
    <cellStyle name="Input 2 11 3 2" xfId="5070"/>
    <cellStyle name="Input 2 11 3 2 2" xfId="13576"/>
    <cellStyle name="Input 2 11 3 2 2 2" xfId="29673"/>
    <cellStyle name="Input 2 11 3 2 3" xfId="21306"/>
    <cellStyle name="Input 2 11 3 2 4" xfId="35291"/>
    <cellStyle name="Input 2 11 3 2 5" xfId="38059"/>
    <cellStyle name="Input 2 11 3 3" xfId="7426"/>
    <cellStyle name="Input 2 11 3 3 2" xfId="15568"/>
    <cellStyle name="Input 2 11 3 3 2 2" xfId="31641"/>
    <cellStyle name="Input 2 11 3 3 3" xfId="23607"/>
    <cellStyle name="Input 2 11 3 4" xfId="11249"/>
    <cellStyle name="Input 2 11 3 4 2" xfId="27372"/>
    <cellStyle name="Input 2 11 3 5" xfId="19005"/>
    <cellStyle name="Input 2 11 3 6" xfId="35290"/>
    <cellStyle name="Input 2 11 3 7" xfId="38058"/>
    <cellStyle name="Input 2 11 4" xfId="4217"/>
    <cellStyle name="Input 2 11 4 2" xfId="8878"/>
    <cellStyle name="Input 2 11 4 2 2" xfId="17018"/>
    <cellStyle name="Input 2 11 4 2 2 2" xfId="33091"/>
    <cellStyle name="Input 2 11 4 2 3" xfId="25057"/>
    <cellStyle name="Input 2 11 4 3" xfId="12725"/>
    <cellStyle name="Input 2 11 4 3 2" xfId="28822"/>
    <cellStyle name="Input 2 11 4 4" xfId="20455"/>
    <cellStyle name="Input 2 11 4 5" xfId="35292"/>
    <cellStyle name="Input 2 11 4 6" xfId="38060"/>
    <cellStyle name="Input 2 11 5" xfId="6573"/>
    <cellStyle name="Input 2 11 5 2" xfId="14840"/>
    <cellStyle name="Input 2 11 5 2 2" xfId="30913"/>
    <cellStyle name="Input 2 11 5 3" xfId="22756"/>
    <cellStyle name="Input 2 11 6" xfId="10396"/>
    <cellStyle name="Input 2 11 6 2" xfId="26521"/>
    <cellStyle name="Input 2 11 7" xfId="18277"/>
    <cellStyle name="Input 2 11 8" xfId="35287"/>
    <cellStyle name="Input 2 11 9" xfId="38055"/>
    <cellStyle name="Input 2 12" xfId="1864"/>
    <cellStyle name="Input 2 12 2" xfId="2980"/>
    <cellStyle name="Input 2 12 2 2" xfId="5347"/>
    <cellStyle name="Input 2 12 2 2 2" xfId="9771"/>
    <cellStyle name="Input 2 12 2 2 2 2" xfId="17911"/>
    <cellStyle name="Input 2 12 2 2 2 2 2" xfId="33984"/>
    <cellStyle name="Input 2 12 2 2 2 3" xfId="25950"/>
    <cellStyle name="Input 2 12 2 2 3" xfId="13853"/>
    <cellStyle name="Input 2 12 2 2 3 2" xfId="29950"/>
    <cellStyle name="Input 2 12 2 2 4" xfId="21583"/>
    <cellStyle name="Input 2 12 2 2 5" xfId="35295"/>
    <cellStyle name="Input 2 12 2 2 6" xfId="38063"/>
    <cellStyle name="Input 2 12 2 3" xfId="7703"/>
    <cellStyle name="Input 2 12 2 3 2" xfId="15845"/>
    <cellStyle name="Input 2 12 2 3 2 2" xfId="31918"/>
    <cellStyle name="Input 2 12 2 3 3" xfId="23884"/>
    <cellStyle name="Input 2 12 2 4" xfId="11526"/>
    <cellStyle name="Input 2 12 2 4 2" xfId="27649"/>
    <cellStyle name="Input 2 12 2 5" xfId="19282"/>
    <cellStyle name="Input 2 12 2 6" xfId="35294"/>
    <cellStyle name="Input 2 12 2 7" xfId="38062"/>
    <cellStyle name="Input 2 12 3" xfId="3419"/>
    <cellStyle name="Input 2 12 3 2" xfId="5777"/>
    <cellStyle name="Input 2 12 3 2 2" xfId="14283"/>
    <cellStyle name="Input 2 12 3 2 2 2" xfId="30380"/>
    <cellStyle name="Input 2 12 3 2 3" xfId="22013"/>
    <cellStyle name="Input 2 12 3 2 4" xfId="35297"/>
    <cellStyle name="Input 2 12 3 2 5" xfId="38065"/>
    <cellStyle name="Input 2 12 3 3" xfId="8133"/>
    <cellStyle name="Input 2 12 3 3 2" xfId="16275"/>
    <cellStyle name="Input 2 12 3 3 2 2" xfId="32348"/>
    <cellStyle name="Input 2 12 3 3 3" xfId="24314"/>
    <cellStyle name="Input 2 12 3 4" xfId="11956"/>
    <cellStyle name="Input 2 12 3 4 2" xfId="28079"/>
    <cellStyle name="Input 2 12 3 5" xfId="19712"/>
    <cellStyle name="Input 2 12 3 6" xfId="35296"/>
    <cellStyle name="Input 2 12 3 7" xfId="38064"/>
    <cellStyle name="Input 2 12 4" xfId="4311"/>
    <cellStyle name="Input 2 12 4 2" xfId="8972"/>
    <cellStyle name="Input 2 12 4 2 2" xfId="17112"/>
    <cellStyle name="Input 2 12 4 2 2 2" xfId="33185"/>
    <cellStyle name="Input 2 12 4 2 3" xfId="25151"/>
    <cellStyle name="Input 2 12 4 3" xfId="12819"/>
    <cellStyle name="Input 2 12 4 3 2" xfId="28916"/>
    <cellStyle name="Input 2 12 4 4" xfId="20549"/>
    <cellStyle name="Input 2 12 4 5" xfId="35298"/>
    <cellStyle name="Input 2 12 4 6" xfId="38066"/>
    <cellStyle name="Input 2 12 5" xfId="6667"/>
    <cellStyle name="Input 2 12 5 2" xfId="14931"/>
    <cellStyle name="Input 2 12 5 2 2" xfId="31004"/>
    <cellStyle name="Input 2 12 5 3" xfId="22850"/>
    <cellStyle name="Input 2 12 6" xfId="10490"/>
    <cellStyle name="Input 2 12 6 2" xfId="26615"/>
    <cellStyle name="Input 2 12 7" xfId="18368"/>
    <cellStyle name="Input 2 12 8" xfId="35293"/>
    <cellStyle name="Input 2 12 9" xfId="38061"/>
    <cellStyle name="Input 2 13" xfId="1935"/>
    <cellStyle name="Input 2 13 2" xfId="3483"/>
    <cellStyle name="Input 2 13 2 2" xfId="5841"/>
    <cellStyle name="Input 2 13 2 2 2" xfId="14347"/>
    <cellStyle name="Input 2 13 2 2 2 2" xfId="30444"/>
    <cellStyle name="Input 2 13 2 2 3" xfId="22077"/>
    <cellStyle name="Input 2 13 2 2 4" xfId="35301"/>
    <cellStyle name="Input 2 13 2 2 5" xfId="38069"/>
    <cellStyle name="Input 2 13 2 3" xfId="8197"/>
    <cellStyle name="Input 2 13 2 3 2" xfId="16339"/>
    <cellStyle name="Input 2 13 2 3 2 2" xfId="32412"/>
    <cellStyle name="Input 2 13 2 3 3" xfId="24378"/>
    <cellStyle name="Input 2 13 2 4" xfId="12020"/>
    <cellStyle name="Input 2 13 2 4 2" xfId="28143"/>
    <cellStyle name="Input 2 13 2 5" xfId="19776"/>
    <cellStyle name="Input 2 13 2 6" xfId="35300"/>
    <cellStyle name="Input 2 13 2 7" xfId="38068"/>
    <cellStyle name="Input 2 13 3" xfId="4375"/>
    <cellStyle name="Input 2 13 3 2" xfId="9036"/>
    <cellStyle name="Input 2 13 3 2 2" xfId="17176"/>
    <cellStyle name="Input 2 13 3 2 2 2" xfId="33249"/>
    <cellStyle name="Input 2 13 3 2 3" xfId="25215"/>
    <cellStyle name="Input 2 13 3 3" xfId="12883"/>
    <cellStyle name="Input 2 13 3 3 2" xfId="28980"/>
    <cellStyle name="Input 2 13 3 4" xfId="20613"/>
    <cellStyle name="Input 2 13 3 5" xfId="35302"/>
    <cellStyle name="Input 2 13 3 6" xfId="38070"/>
    <cellStyle name="Input 2 13 4" xfId="6731"/>
    <cellStyle name="Input 2 13 4 2" xfId="14971"/>
    <cellStyle name="Input 2 13 4 2 2" xfId="31044"/>
    <cellStyle name="Input 2 13 4 3" xfId="22914"/>
    <cellStyle name="Input 2 13 5" xfId="10554"/>
    <cellStyle name="Input 2 13 5 2" xfId="26679"/>
    <cellStyle name="Input 2 13 6" xfId="18408"/>
    <cellStyle name="Input 2 13 7" xfId="35299"/>
    <cellStyle name="Input 2 13 8" xfId="38067"/>
    <cellStyle name="Input 2 14" xfId="2445"/>
    <cellStyle name="Input 2 14 2" xfId="4854"/>
    <cellStyle name="Input 2 14 2 2" xfId="9498"/>
    <cellStyle name="Input 2 14 2 2 2" xfId="17638"/>
    <cellStyle name="Input 2 14 2 2 2 2" xfId="33711"/>
    <cellStyle name="Input 2 14 2 2 3" xfId="25677"/>
    <cellStyle name="Input 2 14 2 3" xfId="13360"/>
    <cellStyle name="Input 2 14 2 3 2" xfId="29457"/>
    <cellStyle name="Input 2 14 2 4" xfId="21090"/>
    <cellStyle name="Input 2 14 2 5" xfId="35304"/>
    <cellStyle name="Input 2 14 2 6" xfId="38072"/>
    <cellStyle name="Input 2 14 3" xfId="7210"/>
    <cellStyle name="Input 2 14 3 2" xfId="15352"/>
    <cellStyle name="Input 2 14 3 2 2" xfId="31425"/>
    <cellStyle name="Input 2 14 3 3" xfId="23391"/>
    <cellStyle name="Input 2 14 4" xfId="11033"/>
    <cellStyle name="Input 2 14 4 2" xfId="27156"/>
    <cellStyle name="Input 2 14 5" xfId="18789"/>
    <cellStyle name="Input 2 14 6" xfId="35303"/>
    <cellStyle name="Input 2 14 7" xfId="38071"/>
    <cellStyle name="Input 2 15" xfId="3348"/>
    <cellStyle name="Input 2 15 2" xfId="5708"/>
    <cellStyle name="Input 2 15 2 2" xfId="14214"/>
    <cellStyle name="Input 2 15 2 2 2" xfId="30311"/>
    <cellStyle name="Input 2 15 2 3" xfId="21944"/>
    <cellStyle name="Input 2 15 2 4" xfId="35306"/>
    <cellStyle name="Input 2 15 2 5" xfId="38074"/>
    <cellStyle name="Input 2 15 3" xfId="8064"/>
    <cellStyle name="Input 2 15 3 2" xfId="16206"/>
    <cellStyle name="Input 2 15 3 2 2" xfId="32279"/>
    <cellStyle name="Input 2 15 3 3" xfId="24245"/>
    <cellStyle name="Input 2 15 4" xfId="11887"/>
    <cellStyle name="Input 2 15 4 2" xfId="28010"/>
    <cellStyle name="Input 2 15 5" xfId="19643"/>
    <cellStyle name="Input 2 15 6" xfId="35305"/>
    <cellStyle name="Input 2 15 7" xfId="38073"/>
    <cellStyle name="Input 2 16" xfId="3955"/>
    <cellStyle name="Input 2 16 2" xfId="8661"/>
    <cellStyle name="Input 2 16 2 2" xfId="16801"/>
    <cellStyle name="Input 2 16 2 2 2" xfId="32874"/>
    <cellStyle name="Input 2 16 2 3" xfId="24840"/>
    <cellStyle name="Input 2 16 3" xfId="12486"/>
    <cellStyle name="Input 2 16 3 2" xfId="28605"/>
    <cellStyle name="Input 2 16 4" xfId="20238"/>
    <cellStyle name="Input 2 16 5" xfId="35307"/>
    <cellStyle name="Input 2 16 6" xfId="38075"/>
    <cellStyle name="Input 2 17" xfId="6311"/>
    <cellStyle name="Input 2 17 2" xfId="22539"/>
    <cellStyle name="Input 2 18" xfId="10134"/>
    <cellStyle name="Input 2 18 2" xfId="26304"/>
    <cellStyle name="Input 2 19" xfId="35264"/>
    <cellStyle name="Input 2 2" xfId="157"/>
    <cellStyle name="Input 2 2 10" xfId="2650"/>
    <cellStyle name="Input 2 2 10 2" xfId="5038"/>
    <cellStyle name="Input 2 2 10 2 2" xfId="13544"/>
    <cellStyle name="Input 2 2 10 2 2 2" xfId="29641"/>
    <cellStyle name="Input 2 2 10 2 3" xfId="21274"/>
    <cellStyle name="Input 2 2 10 2 4" xfId="35310"/>
    <cellStyle name="Input 2 2 10 2 5" xfId="38078"/>
    <cellStyle name="Input 2 2 10 3" xfId="7394"/>
    <cellStyle name="Input 2 2 10 3 2" xfId="15536"/>
    <cellStyle name="Input 2 2 10 3 2 2" xfId="31609"/>
    <cellStyle name="Input 2 2 10 3 3" xfId="23575"/>
    <cellStyle name="Input 2 2 10 4" xfId="11217"/>
    <cellStyle name="Input 2 2 10 4 2" xfId="27340"/>
    <cellStyle name="Input 2 2 10 5" xfId="18973"/>
    <cellStyle name="Input 2 2 10 6" xfId="35309"/>
    <cellStyle name="Input 2 2 10 7" xfId="38077"/>
    <cellStyle name="Input 2 2 11" xfId="3961"/>
    <cellStyle name="Input 2 2 11 2" xfId="8666"/>
    <cellStyle name="Input 2 2 11 2 2" xfId="16806"/>
    <cellStyle name="Input 2 2 11 2 2 2" xfId="32879"/>
    <cellStyle name="Input 2 2 11 2 3" xfId="24845"/>
    <cellStyle name="Input 2 2 11 3" xfId="12491"/>
    <cellStyle name="Input 2 2 11 3 2" xfId="28610"/>
    <cellStyle name="Input 2 2 11 4" xfId="20243"/>
    <cellStyle name="Input 2 2 11 5" xfId="35311"/>
    <cellStyle name="Input 2 2 11 6" xfId="38079"/>
    <cellStyle name="Input 2 2 12" xfId="6317"/>
    <cellStyle name="Input 2 2 12 2" xfId="22544"/>
    <cellStyle name="Input 2 2 13" xfId="10140"/>
    <cellStyle name="Input 2 2 13 2" xfId="26309"/>
    <cellStyle name="Input 2 2 14" xfId="35308"/>
    <cellStyle name="Input 2 2 15" xfId="38076"/>
    <cellStyle name="Input 2 2 2" xfId="435"/>
    <cellStyle name="Input 2 2 2 10" xfId="6357"/>
    <cellStyle name="Input 2 2 2 10 2" xfId="22558"/>
    <cellStyle name="Input 2 2 2 11" xfId="10180"/>
    <cellStyle name="Input 2 2 2 11 2" xfId="26323"/>
    <cellStyle name="Input 2 2 2 12" xfId="35312"/>
    <cellStyle name="Input 2 2 2 13" xfId="38080"/>
    <cellStyle name="Input 2 2 2 2" xfId="1584"/>
    <cellStyle name="Input 2 2 2 2 10" xfId="35313"/>
    <cellStyle name="Input 2 2 2 2 11" xfId="38081"/>
    <cellStyle name="Input 2 2 2 2 2" xfId="2004"/>
    <cellStyle name="Input 2 2 2 2 2 2" xfId="3092"/>
    <cellStyle name="Input 2 2 2 2 2 2 2" xfId="5457"/>
    <cellStyle name="Input 2 2 2 2 2 2 2 2" xfId="9879"/>
    <cellStyle name="Input 2 2 2 2 2 2 2 2 2" xfId="18019"/>
    <cellStyle name="Input 2 2 2 2 2 2 2 2 2 2" xfId="34092"/>
    <cellStyle name="Input 2 2 2 2 2 2 2 2 3" xfId="26058"/>
    <cellStyle name="Input 2 2 2 2 2 2 2 3" xfId="13963"/>
    <cellStyle name="Input 2 2 2 2 2 2 2 3 2" xfId="30060"/>
    <cellStyle name="Input 2 2 2 2 2 2 2 4" xfId="21693"/>
    <cellStyle name="Input 2 2 2 2 2 2 2 5" xfId="35316"/>
    <cellStyle name="Input 2 2 2 2 2 2 2 6" xfId="38084"/>
    <cellStyle name="Input 2 2 2 2 2 2 3" xfId="7813"/>
    <cellStyle name="Input 2 2 2 2 2 2 3 2" xfId="15955"/>
    <cellStyle name="Input 2 2 2 2 2 2 3 2 2" xfId="32028"/>
    <cellStyle name="Input 2 2 2 2 2 2 3 3" xfId="23994"/>
    <cellStyle name="Input 2 2 2 2 2 2 4" xfId="11636"/>
    <cellStyle name="Input 2 2 2 2 2 2 4 2" xfId="27759"/>
    <cellStyle name="Input 2 2 2 2 2 2 5" xfId="19392"/>
    <cellStyle name="Input 2 2 2 2 2 2 6" xfId="35315"/>
    <cellStyle name="Input 2 2 2 2 2 2 7" xfId="38083"/>
    <cellStyle name="Input 2 2 2 2 2 3" xfId="3543"/>
    <cellStyle name="Input 2 2 2 2 2 3 2" xfId="5901"/>
    <cellStyle name="Input 2 2 2 2 2 3 2 2" xfId="14407"/>
    <cellStyle name="Input 2 2 2 2 2 3 2 2 2" xfId="30504"/>
    <cellStyle name="Input 2 2 2 2 2 3 2 3" xfId="22137"/>
    <cellStyle name="Input 2 2 2 2 2 3 2 4" xfId="35318"/>
    <cellStyle name="Input 2 2 2 2 2 3 2 5" xfId="38086"/>
    <cellStyle name="Input 2 2 2 2 2 3 3" xfId="8257"/>
    <cellStyle name="Input 2 2 2 2 2 3 3 2" xfId="16399"/>
    <cellStyle name="Input 2 2 2 2 2 3 3 2 2" xfId="32472"/>
    <cellStyle name="Input 2 2 2 2 2 3 3 3" xfId="24438"/>
    <cellStyle name="Input 2 2 2 2 2 3 4" xfId="12080"/>
    <cellStyle name="Input 2 2 2 2 2 3 4 2" xfId="28203"/>
    <cellStyle name="Input 2 2 2 2 2 3 5" xfId="19836"/>
    <cellStyle name="Input 2 2 2 2 2 3 6" xfId="35317"/>
    <cellStyle name="Input 2 2 2 2 2 3 7" xfId="38085"/>
    <cellStyle name="Input 2 2 2 2 2 4" xfId="4435"/>
    <cellStyle name="Input 2 2 2 2 2 4 2" xfId="9096"/>
    <cellStyle name="Input 2 2 2 2 2 4 2 2" xfId="17236"/>
    <cellStyle name="Input 2 2 2 2 2 4 2 2 2" xfId="33309"/>
    <cellStyle name="Input 2 2 2 2 2 4 2 3" xfId="25275"/>
    <cellStyle name="Input 2 2 2 2 2 4 3" xfId="12943"/>
    <cellStyle name="Input 2 2 2 2 2 4 3 2" xfId="29040"/>
    <cellStyle name="Input 2 2 2 2 2 4 4" xfId="20673"/>
    <cellStyle name="Input 2 2 2 2 2 4 5" xfId="35319"/>
    <cellStyle name="Input 2 2 2 2 2 4 6" xfId="38087"/>
    <cellStyle name="Input 2 2 2 2 2 5" xfId="6791"/>
    <cellStyle name="Input 2 2 2 2 2 5 2" xfId="14994"/>
    <cellStyle name="Input 2 2 2 2 2 5 2 2" xfId="31067"/>
    <cellStyle name="Input 2 2 2 2 2 5 3" xfId="22974"/>
    <cellStyle name="Input 2 2 2 2 2 6" xfId="10614"/>
    <cellStyle name="Input 2 2 2 2 2 6 2" xfId="26739"/>
    <cellStyle name="Input 2 2 2 2 2 7" xfId="18431"/>
    <cellStyle name="Input 2 2 2 2 2 8" xfId="35314"/>
    <cellStyle name="Input 2 2 2 2 2 9" xfId="38082"/>
    <cellStyle name="Input 2 2 2 2 3" xfId="2169"/>
    <cellStyle name="Input 2 2 2 2 3 2" xfId="3248"/>
    <cellStyle name="Input 2 2 2 2 3 2 2" xfId="5611"/>
    <cellStyle name="Input 2 2 2 2 3 2 2 2" xfId="10031"/>
    <cellStyle name="Input 2 2 2 2 3 2 2 2 2" xfId="18171"/>
    <cellStyle name="Input 2 2 2 2 3 2 2 2 2 2" xfId="34244"/>
    <cellStyle name="Input 2 2 2 2 3 2 2 2 3" xfId="26210"/>
    <cellStyle name="Input 2 2 2 2 3 2 2 3" xfId="14117"/>
    <cellStyle name="Input 2 2 2 2 3 2 2 3 2" xfId="30214"/>
    <cellStyle name="Input 2 2 2 2 3 2 2 4" xfId="21847"/>
    <cellStyle name="Input 2 2 2 2 3 2 2 5" xfId="35322"/>
    <cellStyle name="Input 2 2 2 2 3 2 2 6" xfId="38090"/>
    <cellStyle name="Input 2 2 2 2 3 2 3" xfId="7967"/>
    <cellStyle name="Input 2 2 2 2 3 2 3 2" xfId="16109"/>
    <cellStyle name="Input 2 2 2 2 3 2 3 2 2" xfId="32182"/>
    <cellStyle name="Input 2 2 2 2 3 2 3 3" xfId="24148"/>
    <cellStyle name="Input 2 2 2 2 3 2 4" xfId="11790"/>
    <cellStyle name="Input 2 2 2 2 3 2 4 2" xfId="27913"/>
    <cellStyle name="Input 2 2 2 2 3 2 5" xfId="19546"/>
    <cellStyle name="Input 2 2 2 2 3 2 6" xfId="35321"/>
    <cellStyle name="Input 2 2 2 2 3 2 7" xfId="38089"/>
    <cellStyle name="Input 2 2 2 2 3 3" xfId="3699"/>
    <cellStyle name="Input 2 2 2 2 3 3 2" xfId="6057"/>
    <cellStyle name="Input 2 2 2 2 3 3 2 2" xfId="14563"/>
    <cellStyle name="Input 2 2 2 2 3 3 2 2 2" xfId="30660"/>
    <cellStyle name="Input 2 2 2 2 3 3 2 3" xfId="22293"/>
    <cellStyle name="Input 2 2 2 2 3 3 2 4" xfId="35324"/>
    <cellStyle name="Input 2 2 2 2 3 3 2 5" xfId="38092"/>
    <cellStyle name="Input 2 2 2 2 3 3 3" xfId="8413"/>
    <cellStyle name="Input 2 2 2 2 3 3 3 2" xfId="16555"/>
    <cellStyle name="Input 2 2 2 2 3 3 3 2 2" xfId="32628"/>
    <cellStyle name="Input 2 2 2 2 3 3 3 3" xfId="24594"/>
    <cellStyle name="Input 2 2 2 2 3 3 4" xfId="12236"/>
    <cellStyle name="Input 2 2 2 2 3 3 4 2" xfId="28359"/>
    <cellStyle name="Input 2 2 2 2 3 3 5" xfId="19992"/>
    <cellStyle name="Input 2 2 2 2 3 3 6" xfId="35323"/>
    <cellStyle name="Input 2 2 2 2 3 3 7" xfId="38091"/>
    <cellStyle name="Input 2 2 2 2 3 4" xfId="4591"/>
    <cellStyle name="Input 2 2 2 2 3 4 2" xfId="9252"/>
    <cellStyle name="Input 2 2 2 2 3 4 2 2" xfId="17392"/>
    <cellStyle name="Input 2 2 2 2 3 4 2 2 2" xfId="33465"/>
    <cellStyle name="Input 2 2 2 2 3 4 2 3" xfId="25431"/>
    <cellStyle name="Input 2 2 2 2 3 4 3" xfId="13099"/>
    <cellStyle name="Input 2 2 2 2 3 4 3 2" xfId="29196"/>
    <cellStyle name="Input 2 2 2 2 3 4 4" xfId="20829"/>
    <cellStyle name="Input 2 2 2 2 3 4 5" xfId="35325"/>
    <cellStyle name="Input 2 2 2 2 3 4 6" xfId="38093"/>
    <cellStyle name="Input 2 2 2 2 3 5" xfId="6947"/>
    <cellStyle name="Input 2 2 2 2 3 5 2" xfId="15091"/>
    <cellStyle name="Input 2 2 2 2 3 5 2 2" xfId="31164"/>
    <cellStyle name="Input 2 2 2 2 3 5 3" xfId="23130"/>
    <cellStyle name="Input 2 2 2 2 3 6" xfId="10770"/>
    <cellStyle name="Input 2 2 2 2 3 6 2" xfId="26895"/>
    <cellStyle name="Input 2 2 2 2 3 7" xfId="18528"/>
    <cellStyle name="Input 2 2 2 2 3 8" xfId="35320"/>
    <cellStyle name="Input 2 2 2 2 3 9" xfId="38088"/>
    <cellStyle name="Input 2 2 2 2 4" xfId="2329"/>
    <cellStyle name="Input 2 2 2 2 4 2" xfId="3851"/>
    <cellStyle name="Input 2 2 2 2 4 2 2" xfId="6209"/>
    <cellStyle name="Input 2 2 2 2 4 2 2 2" xfId="14715"/>
    <cellStyle name="Input 2 2 2 2 4 2 2 2 2" xfId="30812"/>
    <cellStyle name="Input 2 2 2 2 4 2 2 3" xfId="22445"/>
    <cellStyle name="Input 2 2 2 2 4 2 2 4" xfId="35328"/>
    <cellStyle name="Input 2 2 2 2 4 2 2 5" xfId="38096"/>
    <cellStyle name="Input 2 2 2 2 4 2 3" xfId="8565"/>
    <cellStyle name="Input 2 2 2 2 4 2 3 2" xfId="16707"/>
    <cellStyle name="Input 2 2 2 2 4 2 3 2 2" xfId="32780"/>
    <cellStyle name="Input 2 2 2 2 4 2 3 3" xfId="24746"/>
    <cellStyle name="Input 2 2 2 2 4 2 4" xfId="12388"/>
    <cellStyle name="Input 2 2 2 2 4 2 4 2" xfId="28511"/>
    <cellStyle name="Input 2 2 2 2 4 2 5" xfId="20144"/>
    <cellStyle name="Input 2 2 2 2 4 2 6" xfId="35327"/>
    <cellStyle name="Input 2 2 2 2 4 2 7" xfId="38095"/>
    <cellStyle name="Input 2 2 2 2 4 3" xfId="4743"/>
    <cellStyle name="Input 2 2 2 2 4 3 2" xfId="9404"/>
    <cellStyle name="Input 2 2 2 2 4 3 2 2" xfId="17544"/>
    <cellStyle name="Input 2 2 2 2 4 3 2 2 2" xfId="33617"/>
    <cellStyle name="Input 2 2 2 2 4 3 2 3" xfId="25583"/>
    <cellStyle name="Input 2 2 2 2 4 3 3" xfId="13251"/>
    <cellStyle name="Input 2 2 2 2 4 3 3 2" xfId="29348"/>
    <cellStyle name="Input 2 2 2 2 4 3 4" xfId="20981"/>
    <cellStyle name="Input 2 2 2 2 4 3 5" xfId="35329"/>
    <cellStyle name="Input 2 2 2 2 4 3 6" xfId="38097"/>
    <cellStyle name="Input 2 2 2 2 4 4" xfId="7099"/>
    <cellStyle name="Input 2 2 2 2 4 4 2" xfId="15243"/>
    <cellStyle name="Input 2 2 2 2 4 4 2 2" xfId="31316"/>
    <cellStyle name="Input 2 2 2 2 4 4 3" xfId="23282"/>
    <cellStyle name="Input 2 2 2 2 4 5" xfId="10922"/>
    <cellStyle name="Input 2 2 2 2 4 5 2" xfId="27047"/>
    <cellStyle name="Input 2 2 2 2 4 6" xfId="18680"/>
    <cellStyle name="Input 2 2 2 2 4 7" xfId="35326"/>
    <cellStyle name="Input 2 2 2 2 4 8" xfId="38094"/>
    <cellStyle name="Input 2 2 2 2 5" xfId="2813"/>
    <cellStyle name="Input 2 2 2 2 5 2" xfId="5183"/>
    <cellStyle name="Input 2 2 2 2 5 2 2" xfId="9614"/>
    <cellStyle name="Input 2 2 2 2 5 2 2 2" xfId="17754"/>
    <cellStyle name="Input 2 2 2 2 5 2 2 2 2" xfId="33827"/>
    <cellStyle name="Input 2 2 2 2 5 2 2 3" xfId="25793"/>
    <cellStyle name="Input 2 2 2 2 5 2 3" xfId="13689"/>
    <cellStyle name="Input 2 2 2 2 5 2 3 2" xfId="29786"/>
    <cellStyle name="Input 2 2 2 2 5 2 4" xfId="21419"/>
    <cellStyle name="Input 2 2 2 2 5 2 5" xfId="35331"/>
    <cellStyle name="Input 2 2 2 2 5 2 6" xfId="38099"/>
    <cellStyle name="Input 2 2 2 2 5 3" xfId="7539"/>
    <cellStyle name="Input 2 2 2 2 5 3 2" xfId="15681"/>
    <cellStyle name="Input 2 2 2 2 5 3 2 2" xfId="31754"/>
    <cellStyle name="Input 2 2 2 2 5 3 3" xfId="23720"/>
    <cellStyle name="Input 2 2 2 2 5 4" xfId="11362"/>
    <cellStyle name="Input 2 2 2 2 5 4 2" xfId="27485"/>
    <cellStyle name="Input 2 2 2 2 5 5" xfId="19118"/>
    <cellStyle name="Input 2 2 2 2 5 6" xfId="35330"/>
    <cellStyle name="Input 2 2 2 2 5 7" xfId="38098"/>
    <cellStyle name="Input 2 2 2 2 6" xfId="2545"/>
    <cellStyle name="Input 2 2 2 2 6 2" xfId="4950"/>
    <cellStyle name="Input 2 2 2 2 6 2 2" xfId="13456"/>
    <cellStyle name="Input 2 2 2 2 6 2 2 2" xfId="29553"/>
    <cellStyle name="Input 2 2 2 2 6 2 3" xfId="21186"/>
    <cellStyle name="Input 2 2 2 2 6 2 4" xfId="35333"/>
    <cellStyle name="Input 2 2 2 2 6 2 5" xfId="38101"/>
    <cellStyle name="Input 2 2 2 2 6 3" xfId="7306"/>
    <cellStyle name="Input 2 2 2 2 6 3 2" xfId="15448"/>
    <cellStyle name="Input 2 2 2 2 6 3 2 2" xfId="31521"/>
    <cellStyle name="Input 2 2 2 2 6 3 3" xfId="23487"/>
    <cellStyle name="Input 2 2 2 2 6 4" xfId="11129"/>
    <cellStyle name="Input 2 2 2 2 6 4 2" xfId="27252"/>
    <cellStyle name="Input 2 2 2 2 6 5" xfId="18885"/>
    <cellStyle name="Input 2 2 2 2 6 6" xfId="35332"/>
    <cellStyle name="Input 2 2 2 2 6 7" xfId="38100"/>
    <cellStyle name="Input 2 2 2 2 7" xfId="4116"/>
    <cellStyle name="Input 2 2 2 2 7 2" xfId="8777"/>
    <cellStyle name="Input 2 2 2 2 7 2 2" xfId="16917"/>
    <cellStyle name="Input 2 2 2 2 7 2 2 2" xfId="32990"/>
    <cellStyle name="Input 2 2 2 2 7 2 3" xfId="24956"/>
    <cellStyle name="Input 2 2 2 2 7 3" xfId="12624"/>
    <cellStyle name="Input 2 2 2 2 7 3 2" xfId="28721"/>
    <cellStyle name="Input 2 2 2 2 7 4" xfId="20354"/>
    <cellStyle name="Input 2 2 2 2 7 5" xfId="35334"/>
    <cellStyle name="Input 2 2 2 2 7 6" xfId="38102"/>
    <cellStyle name="Input 2 2 2 2 8" xfId="6472"/>
    <cellStyle name="Input 2 2 2 2 8 2" xfId="22655"/>
    <cellStyle name="Input 2 2 2 2 9" xfId="10295"/>
    <cellStyle name="Input 2 2 2 2 9 2" xfId="26420"/>
    <cellStyle name="Input 2 2 2 3" xfId="1596"/>
    <cellStyle name="Input 2 2 2 3 10" xfId="35335"/>
    <cellStyle name="Input 2 2 2 3 11" xfId="38103"/>
    <cellStyle name="Input 2 2 2 3 2" xfId="2014"/>
    <cellStyle name="Input 2 2 2 3 2 2" xfId="3102"/>
    <cellStyle name="Input 2 2 2 3 2 2 2" xfId="5467"/>
    <cellStyle name="Input 2 2 2 3 2 2 2 2" xfId="9889"/>
    <cellStyle name="Input 2 2 2 3 2 2 2 2 2" xfId="18029"/>
    <cellStyle name="Input 2 2 2 3 2 2 2 2 2 2" xfId="34102"/>
    <cellStyle name="Input 2 2 2 3 2 2 2 2 3" xfId="26068"/>
    <cellStyle name="Input 2 2 2 3 2 2 2 3" xfId="13973"/>
    <cellStyle name="Input 2 2 2 3 2 2 2 3 2" xfId="30070"/>
    <cellStyle name="Input 2 2 2 3 2 2 2 4" xfId="21703"/>
    <cellStyle name="Input 2 2 2 3 2 2 2 5" xfId="35338"/>
    <cellStyle name="Input 2 2 2 3 2 2 2 6" xfId="38106"/>
    <cellStyle name="Input 2 2 2 3 2 2 3" xfId="7823"/>
    <cellStyle name="Input 2 2 2 3 2 2 3 2" xfId="15965"/>
    <cellStyle name="Input 2 2 2 3 2 2 3 2 2" xfId="32038"/>
    <cellStyle name="Input 2 2 2 3 2 2 3 3" xfId="24004"/>
    <cellStyle name="Input 2 2 2 3 2 2 4" xfId="11646"/>
    <cellStyle name="Input 2 2 2 3 2 2 4 2" xfId="27769"/>
    <cellStyle name="Input 2 2 2 3 2 2 5" xfId="19402"/>
    <cellStyle name="Input 2 2 2 3 2 2 6" xfId="35337"/>
    <cellStyle name="Input 2 2 2 3 2 2 7" xfId="38105"/>
    <cellStyle name="Input 2 2 2 3 2 3" xfId="3553"/>
    <cellStyle name="Input 2 2 2 3 2 3 2" xfId="5911"/>
    <cellStyle name="Input 2 2 2 3 2 3 2 2" xfId="14417"/>
    <cellStyle name="Input 2 2 2 3 2 3 2 2 2" xfId="30514"/>
    <cellStyle name="Input 2 2 2 3 2 3 2 3" xfId="22147"/>
    <cellStyle name="Input 2 2 2 3 2 3 2 4" xfId="35340"/>
    <cellStyle name="Input 2 2 2 3 2 3 2 5" xfId="38108"/>
    <cellStyle name="Input 2 2 2 3 2 3 3" xfId="8267"/>
    <cellStyle name="Input 2 2 2 3 2 3 3 2" xfId="16409"/>
    <cellStyle name="Input 2 2 2 3 2 3 3 2 2" xfId="32482"/>
    <cellStyle name="Input 2 2 2 3 2 3 3 3" xfId="24448"/>
    <cellStyle name="Input 2 2 2 3 2 3 4" xfId="12090"/>
    <cellStyle name="Input 2 2 2 3 2 3 4 2" xfId="28213"/>
    <cellStyle name="Input 2 2 2 3 2 3 5" xfId="19846"/>
    <cellStyle name="Input 2 2 2 3 2 3 6" xfId="35339"/>
    <cellStyle name="Input 2 2 2 3 2 3 7" xfId="38107"/>
    <cellStyle name="Input 2 2 2 3 2 4" xfId="4445"/>
    <cellStyle name="Input 2 2 2 3 2 4 2" xfId="9106"/>
    <cellStyle name="Input 2 2 2 3 2 4 2 2" xfId="17246"/>
    <cellStyle name="Input 2 2 2 3 2 4 2 2 2" xfId="33319"/>
    <cellStyle name="Input 2 2 2 3 2 4 2 3" xfId="25285"/>
    <cellStyle name="Input 2 2 2 3 2 4 3" xfId="12953"/>
    <cellStyle name="Input 2 2 2 3 2 4 3 2" xfId="29050"/>
    <cellStyle name="Input 2 2 2 3 2 4 4" xfId="20683"/>
    <cellStyle name="Input 2 2 2 3 2 4 5" xfId="35341"/>
    <cellStyle name="Input 2 2 2 3 2 4 6" xfId="38109"/>
    <cellStyle name="Input 2 2 2 3 2 5" xfId="6801"/>
    <cellStyle name="Input 2 2 2 3 2 5 2" xfId="15004"/>
    <cellStyle name="Input 2 2 2 3 2 5 2 2" xfId="31077"/>
    <cellStyle name="Input 2 2 2 3 2 5 3" xfId="22984"/>
    <cellStyle name="Input 2 2 2 3 2 6" xfId="10624"/>
    <cellStyle name="Input 2 2 2 3 2 6 2" xfId="26749"/>
    <cellStyle name="Input 2 2 2 3 2 7" xfId="18441"/>
    <cellStyle name="Input 2 2 2 3 2 8" xfId="35336"/>
    <cellStyle name="Input 2 2 2 3 2 9" xfId="38104"/>
    <cellStyle name="Input 2 2 2 3 3" xfId="2179"/>
    <cellStyle name="Input 2 2 2 3 3 2" xfId="3258"/>
    <cellStyle name="Input 2 2 2 3 3 2 2" xfId="5621"/>
    <cellStyle name="Input 2 2 2 3 3 2 2 2" xfId="10041"/>
    <cellStyle name="Input 2 2 2 3 3 2 2 2 2" xfId="18181"/>
    <cellStyle name="Input 2 2 2 3 3 2 2 2 2 2" xfId="34254"/>
    <cellStyle name="Input 2 2 2 3 3 2 2 2 3" xfId="26220"/>
    <cellStyle name="Input 2 2 2 3 3 2 2 3" xfId="14127"/>
    <cellStyle name="Input 2 2 2 3 3 2 2 3 2" xfId="30224"/>
    <cellStyle name="Input 2 2 2 3 3 2 2 4" xfId="21857"/>
    <cellStyle name="Input 2 2 2 3 3 2 2 5" xfId="35344"/>
    <cellStyle name="Input 2 2 2 3 3 2 2 6" xfId="38112"/>
    <cellStyle name="Input 2 2 2 3 3 2 3" xfId="7977"/>
    <cellStyle name="Input 2 2 2 3 3 2 3 2" xfId="16119"/>
    <cellStyle name="Input 2 2 2 3 3 2 3 2 2" xfId="32192"/>
    <cellStyle name="Input 2 2 2 3 3 2 3 3" xfId="24158"/>
    <cellStyle name="Input 2 2 2 3 3 2 4" xfId="11800"/>
    <cellStyle name="Input 2 2 2 3 3 2 4 2" xfId="27923"/>
    <cellStyle name="Input 2 2 2 3 3 2 5" xfId="19556"/>
    <cellStyle name="Input 2 2 2 3 3 2 6" xfId="35343"/>
    <cellStyle name="Input 2 2 2 3 3 2 7" xfId="38111"/>
    <cellStyle name="Input 2 2 2 3 3 3" xfId="3709"/>
    <cellStyle name="Input 2 2 2 3 3 3 2" xfId="6067"/>
    <cellStyle name="Input 2 2 2 3 3 3 2 2" xfId="14573"/>
    <cellStyle name="Input 2 2 2 3 3 3 2 2 2" xfId="30670"/>
    <cellStyle name="Input 2 2 2 3 3 3 2 3" xfId="22303"/>
    <cellStyle name="Input 2 2 2 3 3 3 2 4" xfId="35346"/>
    <cellStyle name="Input 2 2 2 3 3 3 2 5" xfId="38114"/>
    <cellStyle name="Input 2 2 2 3 3 3 3" xfId="8423"/>
    <cellStyle name="Input 2 2 2 3 3 3 3 2" xfId="16565"/>
    <cellStyle name="Input 2 2 2 3 3 3 3 2 2" xfId="32638"/>
    <cellStyle name="Input 2 2 2 3 3 3 3 3" xfId="24604"/>
    <cellStyle name="Input 2 2 2 3 3 3 4" xfId="12246"/>
    <cellStyle name="Input 2 2 2 3 3 3 4 2" xfId="28369"/>
    <cellStyle name="Input 2 2 2 3 3 3 5" xfId="20002"/>
    <cellStyle name="Input 2 2 2 3 3 3 6" xfId="35345"/>
    <cellStyle name="Input 2 2 2 3 3 3 7" xfId="38113"/>
    <cellStyle name="Input 2 2 2 3 3 4" xfId="4601"/>
    <cellStyle name="Input 2 2 2 3 3 4 2" xfId="9262"/>
    <cellStyle name="Input 2 2 2 3 3 4 2 2" xfId="17402"/>
    <cellStyle name="Input 2 2 2 3 3 4 2 2 2" xfId="33475"/>
    <cellStyle name="Input 2 2 2 3 3 4 2 3" xfId="25441"/>
    <cellStyle name="Input 2 2 2 3 3 4 3" xfId="13109"/>
    <cellStyle name="Input 2 2 2 3 3 4 3 2" xfId="29206"/>
    <cellStyle name="Input 2 2 2 3 3 4 4" xfId="20839"/>
    <cellStyle name="Input 2 2 2 3 3 4 5" xfId="35347"/>
    <cellStyle name="Input 2 2 2 3 3 4 6" xfId="38115"/>
    <cellStyle name="Input 2 2 2 3 3 5" xfId="6957"/>
    <cellStyle name="Input 2 2 2 3 3 5 2" xfId="15101"/>
    <cellStyle name="Input 2 2 2 3 3 5 2 2" xfId="31174"/>
    <cellStyle name="Input 2 2 2 3 3 5 3" xfId="23140"/>
    <cellStyle name="Input 2 2 2 3 3 6" xfId="10780"/>
    <cellStyle name="Input 2 2 2 3 3 6 2" xfId="26905"/>
    <cellStyle name="Input 2 2 2 3 3 7" xfId="18538"/>
    <cellStyle name="Input 2 2 2 3 3 8" xfId="35342"/>
    <cellStyle name="Input 2 2 2 3 3 9" xfId="38110"/>
    <cellStyle name="Input 2 2 2 3 4" xfId="2339"/>
    <cellStyle name="Input 2 2 2 3 4 2" xfId="3861"/>
    <cellStyle name="Input 2 2 2 3 4 2 2" xfId="6219"/>
    <cellStyle name="Input 2 2 2 3 4 2 2 2" xfId="14725"/>
    <cellStyle name="Input 2 2 2 3 4 2 2 2 2" xfId="30822"/>
    <cellStyle name="Input 2 2 2 3 4 2 2 3" xfId="22455"/>
    <cellStyle name="Input 2 2 2 3 4 2 2 4" xfId="35350"/>
    <cellStyle name="Input 2 2 2 3 4 2 2 5" xfId="38118"/>
    <cellStyle name="Input 2 2 2 3 4 2 3" xfId="8575"/>
    <cellStyle name="Input 2 2 2 3 4 2 3 2" xfId="16717"/>
    <cellStyle name="Input 2 2 2 3 4 2 3 2 2" xfId="32790"/>
    <cellStyle name="Input 2 2 2 3 4 2 3 3" xfId="24756"/>
    <cellStyle name="Input 2 2 2 3 4 2 4" xfId="12398"/>
    <cellStyle name="Input 2 2 2 3 4 2 4 2" xfId="28521"/>
    <cellStyle name="Input 2 2 2 3 4 2 5" xfId="20154"/>
    <cellStyle name="Input 2 2 2 3 4 2 6" xfId="35349"/>
    <cellStyle name="Input 2 2 2 3 4 2 7" xfId="38117"/>
    <cellStyle name="Input 2 2 2 3 4 3" xfId="4753"/>
    <cellStyle name="Input 2 2 2 3 4 3 2" xfId="9414"/>
    <cellStyle name="Input 2 2 2 3 4 3 2 2" xfId="17554"/>
    <cellStyle name="Input 2 2 2 3 4 3 2 2 2" xfId="33627"/>
    <cellStyle name="Input 2 2 2 3 4 3 2 3" xfId="25593"/>
    <cellStyle name="Input 2 2 2 3 4 3 3" xfId="13261"/>
    <cellStyle name="Input 2 2 2 3 4 3 3 2" xfId="29358"/>
    <cellStyle name="Input 2 2 2 3 4 3 4" xfId="20991"/>
    <cellStyle name="Input 2 2 2 3 4 3 5" xfId="35351"/>
    <cellStyle name="Input 2 2 2 3 4 3 6" xfId="38119"/>
    <cellStyle name="Input 2 2 2 3 4 4" xfId="7109"/>
    <cellStyle name="Input 2 2 2 3 4 4 2" xfId="15253"/>
    <cellStyle name="Input 2 2 2 3 4 4 2 2" xfId="31326"/>
    <cellStyle name="Input 2 2 2 3 4 4 3" xfId="23292"/>
    <cellStyle name="Input 2 2 2 3 4 5" xfId="10932"/>
    <cellStyle name="Input 2 2 2 3 4 5 2" xfId="27057"/>
    <cellStyle name="Input 2 2 2 3 4 6" xfId="18690"/>
    <cellStyle name="Input 2 2 2 3 4 7" xfId="35348"/>
    <cellStyle name="Input 2 2 2 3 4 8" xfId="38116"/>
    <cellStyle name="Input 2 2 2 3 5" xfId="2823"/>
    <cellStyle name="Input 2 2 2 3 5 2" xfId="5193"/>
    <cellStyle name="Input 2 2 2 3 5 2 2" xfId="9624"/>
    <cellStyle name="Input 2 2 2 3 5 2 2 2" xfId="17764"/>
    <cellStyle name="Input 2 2 2 3 5 2 2 2 2" xfId="33837"/>
    <cellStyle name="Input 2 2 2 3 5 2 2 3" xfId="25803"/>
    <cellStyle name="Input 2 2 2 3 5 2 3" xfId="13699"/>
    <cellStyle name="Input 2 2 2 3 5 2 3 2" xfId="29796"/>
    <cellStyle name="Input 2 2 2 3 5 2 4" xfId="21429"/>
    <cellStyle name="Input 2 2 2 3 5 2 5" xfId="35353"/>
    <cellStyle name="Input 2 2 2 3 5 2 6" xfId="38121"/>
    <cellStyle name="Input 2 2 2 3 5 3" xfId="7549"/>
    <cellStyle name="Input 2 2 2 3 5 3 2" xfId="15691"/>
    <cellStyle name="Input 2 2 2 3 5 3 2 2" xfId="31764"/>
    <cellStyle name="Input 2 2 2 3 5 3 3" xfId="23730"/>
    <cellStyle name="Input 2 2 2 3 5 4" xfId="11372"/>
    <cellStyle name="Input 2 2 2 3 5 4 2" xfId="27495"/>
    <cellStyle name="Input 2 2 2 3 5 5" xfId="19128"/>
    <cellStyle name="Input 2 2 2 3 5 6" xfId="35352"/>
    <cellStyle name="Input 2 2 2 3 5 7" xfId="38120"/>
    <cellStyle name="Input 2 2 2 3 6" xfId="2540"/>
    <cellStyle name="Input 2 2 2 3 6 2" xfId="4945"/>
    <cellStyle name="Input 2 2 2 3 6 2 2" xfId="13451"/>
    <cellStyle name="Input 2 2 2 3 6 2 2 2" xfId="29548"/>
    <cellStyle name="Input 2 2 2 3 6 2 3" xfId="21181"/>
    <cellStyle name="Input 2 2 2 3 6 2 4" xfId="35355"/>
    <cellStyle name="Input 2 2 2 3 6 2 5" xfId="38123"/>
    <cellStyle name="Input 2 2 2 3 6 3" xfId="7301"/>
    <cellStyle name="Input 2 2 2 3 6 3 2" xfId="15443"/>
    <cellStyle name="Input 2 2 2 3 6 3 2 2" xfId="31516"/>
    <cellStyle name="Input 2 2 2 3 6 3 3" xfId="23482"/>
    <cellStyle name="Input 2 2 2 3 6 4" xfId="11124"/>
    <cellStyle name="Input 2 2 2 3 6 4 2" xfId="27247"/>
    <cellStyle name="Input 2 2 2 3 6 5" xfId="18880"/>
    <cellStyle name="Input 2 2 2 3 6 6" xfId="35354"/>
    <cellStyle name="Input 2 2 2 3 6 7" xfId="38122"/>
    <cellStyle name="Input 2 2 2 3 7" xfId="4126"/>
    <cellStyle name="Input 2 2 2 3 7 2" xfId="8787"/>
    <cellStyle name="Input 2 2 2 3 7 2 2" xfId="16927"/>
    <cellStyle name="Input 2 2 2 3 7 2 2 2" xfId="33000"/>
    <cellStyle name="Input 2 2 2 3 7 2 3" xfId="24966"/>
    <cellStyle name="Input 2 2 2 3 7 3" xfId="12634"/>
    <cellStyle name="Input 2 2 2 3 7 3 2" xfId="28731"/>
    <cellStyle name="Input 2 2 2 3 7 4" xfId="20364"/>
    <cellStyle name="Input 2 2 2 3 7 5" xfId="35356"/>
    <cellStyle name="Input 2 2 2 3 7 6" xfId="38124"/>
    <cellStyle name="Input 2 2 2 3 8" xfId="6482"/>
    <cellStyle name="Input 2 2 2 3 8 2" xfId="22665"/>
    <cellStyle name="Input 2 2 2 3 9" xfId="10305"/>
    <cellStyle name="Input 2 2 2 3 9 2" xfId="26430"/>
    <cellStyle name="Input 2 2 2 4" xfId="1802"/>
    <cellStyle name="Input 2 2 2 4 2" xfId="2954"/>
    <cellStyle name="Input 2 2 2 4 2 2" xfId="5321"/>
    <cellStyle name="Input 2 2 2 4 2 2 2" xfId="9747"/>
    <cellStyle name="Input 2 2 2 4 2 2 2 2" xfId="17887"/>
    <cellStyle name="Input 2 2 2 4 2 2 2 2 2" xfId="33960"/>
    <cellStyle name="Input 2 2 2 4 2 2 2 3" xfId="25926"/>
    <cellStyle name="Input 2 2 2 4 2 2 3" xfId="13827"/>
    <cellStyle name="Input 2 2 2 4 2 2 3 2" xfId="29924"/>
    <cellStyle name="Input 2 2 2 4 2 2 4" xfId="21557"/>
    <cellStyle name="Input 2 2 2 4 2 2 5" xfId="35359"/>
    <cellStyle name="Input 2 2 2 4 2 2 6" xfId="38127"/>
    <cellStyle name="Input 2 2 2 4 2 3" xfId="7677"/>
    <cellStyle name="Input 2 2 2 4 2 3 2" xfId="15819"/>
    <cellStyle name="Input 2 2 2 4 2 3 2 2" xfId="31892"/>
    <cellStyle name="Input 2 2 2 4 2 3 3" xfId="23858"/>
    <cellStyle name="Input 2 2 2 4 2 4" xfId="11500"/>
    <cellStyle name="Input 2 2 2 4 2 4 2" xfId="27623"/>
    <cellStyle name="Input 2 2 2 4 2 5" xfId="19256"/>
    <cellStyle name="Input 2 2 2 4 2 6" xfId="35358"/>
    <cellStyle name="Input 2 2 2 4 2 7" xfId="38126"/>
    <cellStyle name="Input 2 2 2 4 3" xfId="3376"/>
    <cellStyle name="Input 2 2 2 4 3 2" xfId="5734"/>
    <cellStyle name="Input 2 2 2 4 3 2 2" xfId="14240"/>
    <cellStyle name="Input 2 2 2 4 3 2 2 2" xfId="30337"/>
    <cellStyle name="Input 2 2 2 4 3 2 3" xfId="21970"/>
    <cellStyle name="Input 2 2 2 4 3 2 4" xfId="35361"/>
    <cellStyle name="Input 2 2 2 4 3 2 5" xfId="38129"/>
    <cellStyle name="Input 2 2 2 4 3 3" xfId="8090"/>
    <cellStyle name="Input 2 2 2 4 3 3 2" xfId="16232"/>
    <cellStyle name="Input 2 2 2 4 3 3 2 2" xfId="32305"/>
    <cellStyle name="Input 2 2 2 4 3 3 3" xfId="24271"/>
    <cellStyle name="Input 2 2 2 4 3 4" xfId="11913"/>
    <cellStyle name="Input 2 2 2 4 3 4 2" xfId="28036"/>
    <cellStyle name="Input 2 2 2 4 3 5" xfId="19669"/>
    <cellStyle name="Input 2 2 2 4 3 6" xfId="35360"/>
    <cellStyle name="Input 2 2 2 4 3 7" xfId="38128"/>
    <cellStyle name="Input 2 2 2 4 4" xfId="4268"/>
    <cellStyle name="Input 2 2 2 4 4 2" xfId="8929"/>
    <cellStyle name="Input 2 2 2 4 4 2 2" xfId="17069"/>
    <cellStyle name="Input 2 2 2 4 4 2 2 2" xfId="33142"/>
    <cellStyle name="Input 2 2 2 4 4 2 3" xfId="25108"/>
    <cellStyle name="Input 2 2 2 4 4 3" xfId="12776"/>
    <cellStyle name="Input 2 2 2 4 4 3 2" xfId="28873"/>
    <cellStyle name="Input 2 2 2 4 4 4" xfId="20506"/>
    <cellStyle name="Input 2 2 2 4 4 5" xfId="35362"/>
    <cellStyle name="Input 2 2 2 4 4 6" xfId="38130"/>
    <cellStyle name="Input 2 2 2 4 5" xfId="6624"/>
    <cellStyle name="Input 2 2 2 4 5 2" xfId="14888"/>
    <cellStyle name="Input 2 2 2 4 5 2 2" xfId="30961"/>
    <cellStyle name="Input 2 2 2 4 5 3" xfId="22807"/>
    <cellStyle name="Input 2 2 2 4 6" xfId="10447"/>
    <cellStyle name="Input 2 2 2 4 6 2" xfId="26572"/>
    <cellStyle name="Input 2 2 2 4 7" xfId="18325"/>
    <cellStyle name="Input 2 2 2 4 8" xfId="35357"/>
    <cellStyle name="Input 2 2 2 4 9" xfId="38125"/>
    <cellStyle name="Input 2 2 2 5" xfId="1926"/>
    <cellStyle name="Input 2 2 2 5 2" xfId="3026"/>
    <cellStyle name="Input 2 2 2 5 2 2" xfId="5392"/>
    <cellStyle name="Input 2 2 2 5 2 2 2" xfId="9816"/>
    <cellStyle name="Input 2 2 2 5 2 2 2 2" xfId="17956"/>
    <cellStyle name="Input 2 2 2 5 2 2 2 2 2" xfId="34029"/>
    <cellStyle name="Input 2 2 2 5 2 2 2 3" xfId="25995"/>
    <cellStyle name="Input 2 2 2 5 2 2 3" xfId="13898"/>
    <cellStyle name="Input 2 2 2 5 2 2 3 2" xfId="29995"/>
    <cellStyle name="Input 2 2 2 5 2 2 4" xfId="21628"/>
    <cellStyle name="Input 2 2 2 5 2 2 5" xfId="35365"/>
    <cellStyle name="Input 2 2 2 5 2 2 6" xfId="38133"/>
    <cellStyle name="Input 2 2 2 5 2 3" xfId="7748"/>
    <cellStyle name="Input 2 2 2 5 2 3 2" xfId="15890"/>
    <cellStyle name="Input 2 2 2 5 2 3 2 2" xfId="31963"/>
    <cellStyle name="Input 2 2 2 5 2 3 3" xfId="23929"/>
    <cellStyle name="Input 2 2 2 5 2 4" xfId="11571"/>
    <cellStyle name="Input 2 2 2 5 2 4 2" xfId="27694"/>
    <cellStyle name="Input 2 2 2 5 2 5" xfId="19327"/>
    <cellStyle name="Input 2 2 2 5 2 6" xfId="35364"/>
    <cellStyle name="Input 2 2 2 5 2 7" xfId="38132"/>
    <cellStyle name="Input 2 2 2 5 3" xfId="3475"/>
    <cellStyle name="Input 2 2 2 5 3 2" xfId="5833"/>
    <cellStyle name="Input 2 2 2 5 3 2 2" xfId="14339"/>
    <cellStyle name="Input 2 2 2 5 3 2 2 2" xfId="30436"/>
    <cellStyle name="Input 2 2 2 5 3 2 3" xfId="22069"/>
    <cellStyle name="Input 2 2 2 5 3 2 4" xfId="35367"/>
    <cellStyle name="Input 2 2 2 5 3 2 5" xfId="38135"/>
    <cellStyle name="Input 2 2 2 5 3 3" xfId="8189"/>
    <cellStyle name="Input 2 2 2 5 3 3 2" xfId="16331"/>
    <cellStyle name="Input 2 2 2 5 3 3 2 2" xfId="32404"/>
    <cellStyle name="Input 2 2 2 5 3 3 3" xfId="24370"/>
    <cellStyle name="Input 2 2 2 5 3 4" xfId="12012"/>
    <cellStyle name="Input 2 2 2 5 3 4 2" xfId="28135"/>
    <cellStyle name="Input 2 2 2 5 3 5" xfId="19768"/>
    <cellStyle name="Input 2 2 2 5 3 6" xfId="35366"/>
    <cellStyle name="Input 2 2 2 5 3 7" xfId="38134"/>
    <cellStyle name="Input 2 2 2 5 4" xfId="4367"/>
    <cellStyle name="Input 2 2 2 5 4 2" xfId="9028"/>
    <cellStyle name="Input 2 2 2 5 4 2 2" xfId="17168"/>
    <cellStyle name="Input 2 2 2 5 4 2 2 2" xfId="33241"/>
    <cellStyle name="Input 2 2 2 5 4 2 3" xfId="25207"/>
    <cellStyle name="Input 2 2 2 5 4 3" xfId="12875"/>
    <cellStyle name="Input 2 2 2 5 4 3 2" xfId="28972"/>
    <cellStyle name="Input 2 2 2 5 4 4" xfId="20605"/>
    <cellStyle name="Input 2 2 2 5 4 5" xfId="35368"/>
    <cellStyle name="Input 2 2 2 5 4 6" xfId="38136"/>
    <cellStyle name="Input 2 2 2 5 5" xfId="6723"/>
    <cellStyle name="Input 2 2 2 5 5 2" xfId="14963"/>
    <cellStyle name="Input 2 2 2 5 5 2 2" xfId="31036"/>
    <cellStyle name="Input 2 2 2 5 5 3" xfId="22906"/>
    <cellStyle name="Input 2 2 2 5 6" xfId="10546"/>
    <cellStyle name="Input 2 2 2 5 6 2" xfId="26671"/>
    <cellStyle name="Input 2 2 2 5 7" xfId="18400"/>
    <cellStyle name="Input 2 2 2 5 8" xfId="35363"/>
    <cellStyle name="Input 2 2 2 5 9" xfId="38131"/>
    <cellStyle name="Input 2 2 2 6" xfId="1733"/>
    <cellStyle name="Input 2 2 2 6 2" xfId="2682"/>
    <cellStyle name="Input 2 2 2 6 2 2" xfId="5067"/>
    <cellStyle name="Input 2 2 2 6 2 2 2" xfId="13573"/>
    <cellStyle name="Input 2 2 2 6 2 2 2 2" xfId="29670"/>
    <cellStyle name="Input 2 2 2 6 2 2 3" xfId="21303"/>
    <cellStyle name="Input 2 2 2 6 2 2 4" xfId="35371"/>
    <cellStyle name="Input 2 2 2 6 2 2 5" xfId="38139"/>
    <cellStyle name="Input 2 2 2 6 2 3" xfId="7423"/>
    <cellStyle name="Input 2 2 2 6 2 3 2" xfId="15565"/>
    <cellStyle name="Input 2 2 2 6 2 3 2 2" xfId="31638"/>
    <cellStyle name="Input 2 2 2 6 2 3 3" xfId="23604"/>
    <cellStyle name="Input 2 2 2 6 2 4" xfId="11246"/>
    <cellStyle name="Input 2 2 2 6 2 4 2" xfId="27369"/>
    <cellStyle name="Input 2 2 2 6 2 5" xfId="19002"/>
    <cellStyle name="Input 2 2 2 6 2 6" xfId="35370"/>
    <cellStyle name="Input 2 2 2 6 2 7" xfId="38138"/>
    <cellStyle name="Input 2 2 2 6 3" xfId="4222"/>
    <cellStyle name="Input 2 2 2 6 3 2" xfId="8883"/>
    <cellStyle name="Input 2 2 2 6 3 2 2" xfId="17023"/>
    <cellStyle name="Input 2 2 2 6 3 2 2 2" xfId="33096"/>
    <cellStyle name="Input 2 2 2 6 3 2 3" xfId="25062"/>
    <cellStyle name="Input 2 2 2 6 3 3" xfId="12730"/>
    <cellStyle name="Input 2 2 2 6 3 3 2" xfId="28827"/>
    <cellStyle name="Input 2 2 2 6 3 4" xfId="20460"/>
    <cellStyle name="Input 2 2 2 6 3 5" xfId="35372"/>
    <cellStyle name="Input 2 2 2 6 3 6" xfId="38140"/>
    <cellStyle name="Input 2 2 2 6 4" xfId="6578"/>
    <cellStyle name="Input 2 2 2 6 4 2" xfId="14842"/>
    <cellStyle name="Input 2 2 2 6 4 2 2" xfId="30915"/>
    <cellStyle name="Input 2 2 2 6 4 3" xfId="22761"/>
    <cellStyle name="Input 2 2 2 6 5" xfId="10401"/>
    <cellStyle name="Input 2 2 2 6 5 2" xfId="26526"/>
    <cellStyle name="Input 2 2 2 6 6" xfId="18279"/>
    <cellStyle name="Input 2 2 2 6 7" xfId="35369"/>
    <cellStyle name="Input 2 2 2 6 8" xfId="38137"/>
    <cellStyle name="Input 2 2 2 7" xfId="2610"/>
    <cellStyle name="Input 2 2 2 7 2" xfId="5003"/>
    <cellStyle name="Input 2 2 2 7 2 2" xfId="9517"/>
    <cellStyle name="Input 2 2 2 7 2 2 2" xfId="17657"/>
    <cellStyle name="Input 2 2 2 7 2 2 2 2" xfId="33730"/>
    <cellStyle name="Input 2 2 2 7 2 2 3" xfId="25696"/>
    <cellStyle name="Input 2 2 2 7 2 3" xfId="13509"/>
    <cellStyle name="Input 2 2 2 7 2 3 2" xfId="29606"/>
    <cellStyle name="Input 2 2 2 7 2 4" xfId="21239"/>
    <cellStyle name="Input 2 2 2 7 2 5" xfId="35374"/>
    <cellStyle name="Input 2 2 2 7 2 6" xfId="38142"/>
    <cellStyle name="Input 2 2 2 7 3" xfId="7359"/>
    <cellStyle name="Input 2 2 2 7 3 2" xfId="15501"/>
    <cellStyle name="Input 2 2 2 7 3 2 2" xfId="31574"/>
    <cellStyle name="Input 2 2 2 7 3 3" xfId="23540"/>
    <cellStyle name="Input 2 2 2 7 4" xfId="11182"/>
    <cellStyle name="Input 2 2 2 7 4 2" xfId="27305"/>
    <cellStyle name="Input 2 2 2 7 5" xfId="18938"/>
    <cellStyle name="Input 2 2 2 7 6" xfId="35373"/>
    <cellStyle name="Input 2 2 2 7 7" xfId="38141"/>
    <cellStyle name="Input 2 2 2 8" xfId="2910"/>
    <cellStyle name="Input 2 2 2 8 2" xfId="5278"/>
    <cellStyle name="Input 2 2 2 8 2 2" xfId="13784"/>
    <cellStyle name="Input 2 2 2 8 2 2 2" xfId="29881"/>
    <cellStyle name="Input 2 2 2 8 2 3" xfId="21514"/>
    <cellStyle name="Input 2 2 2 8 2 4" xfId="35376"/>
    <cellStyle name="Input 2 2 2 8 2 5" xfId="38144"/>
    <cellStyle name="Input 2 2 2 8 3" xfId="7634"/>
    <cellStyle name="Input 2 2 2 8 3 2" xfId="15776"/>
    <cellStyle name="Input 2 2 2 8 3 2 2" xfId="31849"/>
    <cellStyle name="Input 2 2 2 8 3 3" xfId="23815"/>
    <cellStyle name="Input 2 2 2 8 4" xfId="11457"/>
    <cellStyle name="Input 2 2 2 8 4 2" xfId="27580"/>
    <cellStyle name="Input 2 2 2 8 5" xfId="19213"/>
    <cellStyle name="Input 2 2 2 8 6" xfId="35375"/>
    <cellStyle name="Input 2 2 2 8 7" xfId="38143"/>
    <cellStyle name="Input 2 2 2 9" xfId="4001"/>
    <cellStyle name="Input 2 2 2 9 2" xfId="8680"/>
    <cellStyle name="Input 2 2 2 9 2 2" xfId="16820"/>
    <cellStyle name="Input 2 2 2 9 2 2 2" xfId="32893"/>
    <cellStyle name="Input 2 2 2 9 2 3" xfId="24859"/>
    <cellStyle name="Input 2 2 2 9 3" xfId="12521"/>
    <cellStyle name="Input 2 2 2 9 3 2" xfId="28624"/>
    <cellStyle name="Input 2 2 2 9 4" xfId="20257"/>
    <cellStyle name="Input 2 2 2 9 5" xfId="35377"/>
    <cellStyle name="Input 2 2 2 9 6" xfId="38145"/>
    <cellStyle name="Input 2 2 3" xfId="1324"/>
    <cellStyle name="Input 2 2 3 10" xfId="6403"/>
    <cellStyle name="Input 2 2 3 10 2" xfId="22594"/>
    <cellStyle name="Input 2 2 3 11" xfId="10226"/>
    <cellStyle name="Input 2 2 3 11 2" xfId="26359"/>
    <cellStyle name="Input 2 2 3 12" xfId="35378"/>
    <cellStyle name="Input 2 2 3 13" xfId="38146"/>
    <cellStyle name="Input 2 2 3 2" xfId="1661"/>
    <cellStyle name="Input 2 2 3 2 10" xfId="35379"/>
    <cellStyle name="Input 2 2 3 2 11" xfId="38147"/>
    <cellStyle name="Input 2 2 3 2 2" xfId="2066"/>
    <cellStyle name="Input 2 2 3 2 2 2" xfId="3154"/>
    <cellStyle name="Input 2 2 3 2 2 2 2" xfId="5519"/>
    <cellStyle name="Input 2 2 3 2 2 2 2 2" xfId="9941"/>
    <cellStyle name="Input 2 2 3 2 2 2 2 2 2" xfId="18081"/>
    <cellStyle name="Input 2 2 3 2 2 2 2 2 2 2" xfId="34154"/>
    <cellStyle name="Input 2 2 3 2 2 2 2 2 3" xfId="26120"/>
    <cellStyle name="Input 2 2 3 2 2 2 2 3" xfId="14025"/>
    <cellStyle name="Input 2 2 3 2 2 2 2 3 2" xfId="30122"/>
    <cellStyle name="Input 2 2 3 2 2 2 2 4" xfId="21755"/>
    <cellStyle name="Input 2 2 3 2 2 2 2 5" xfId="35382"/>
    <cellStyle name="Input 2 2 3 2 2 2 2 6" xfId="38150"/>
    <cellStyle name="Input 2 2 3 2 2 2 3" xfId="7875"/>
    <cellStyle name="Input 2 2 3 2 2 2 3 2" xfId="16017"/>
    <cellStyle name="Input 2 2 3 2 2 2 3 2 2" xfId="32090"/>
    <cellStyle name="Input 2 2 3 2 2 2 3 3" xfId="24056"/>
    <cellStyle name="Input 2 2 3 2 2 2 4" xfId="11698"/>
    <cellStyle name="Input 2 2 3 2 2 2 4 2" xfId="27821"/>
    <cellStyle name="Input 2 2 3 2 2 2 5" xfId="19454"/>
    <cellStyle name="Input 2 2 3 2 2 2 6" xfId="35381"/>
    <cellStyle name="Input 2 2 3 2 2 2 7" xfId="38149"/>
    <cellStyle name="Input 2 2 3 2 2 3" xfId="3605"/>
    <cellStyle name="Input 2 2 3 2 2 3 2" xfId="5963"/>
    <cellStyle name="Input 2 2 3 2 2 3 2 2" xfId="14469"/>
    <cellStyle name="Input 2 2 3 2 2 3 2 2 2" xfId="30566"/>
    <cellStyle name="Input 2 2 3 2 2 3 2 3" xfId="22199"/>
    <cellStyle name="Input 2 2 3 2 2 3 2 4" xfId="35384"/>
    <cellStyle name="Input 2 2 3 2 2 3 2 5" xfId="38152"/>
    <cellStyle name="Input 2 2 3 2 2 3 3" xfId="8319"/>
    <cellStyle name="Input 2 2 3 2 2 3 3 2" xfId="16461"/>
    <cellStyle name="Input 2 2 3 2 2 3 3 2 2" xfId="32534"/>
    <cellStyle name="Input 2 2 3 2 2 3 3 3" xfId="24500"/>
    <cellStyle name="Input 2 2 3 2 2 3 4" xfId="12142"/>
    <cellStyle name="Input 2 2 3 2 2 3 4 2" xfId="28265"/>
    <cellStyle name="Input 2 2 3 2 2 3 5" xfId="19898"/>
    <cellStyle name="Input 2 2 3 2 2 3 6" xfId="35383"/>
    <cellStyle name="Input 2 2 3 2 2 3 7" xfId="38151"/>
    <cellStyle name="Input 2 2 3 2 2 4" xfId="4497"/>
    <cellStyle name="Input 2 2 3 2 2 4 2" xfId="9158"/>
    <cellStyle name="Input 2 2 3 2 2 4 2 2" xfId="17298"/>
    <cellStyle name="Input 2 2 3 2 2 4 2 2 2" xfId="33371"/>
    <cellStyle name="Input 2 2 3 2 2 4 2 3" xfId="25337"/>
    <cellStyle name="Input 2 2 3 2 2 4 3" xfId="13005"/>
    <cellStyle name="Input 2 2 3 2 2 4 3 2" xfId="29102"/>
    <cellStyle name="Input 2 2 3 2 2 4 4" xfId="20735"/>
    <cellStyle name="Input 2 2 3 2 2 4 5" xfId="35385"/>
    <cellStyle name="Input 2 2 3 2 2 4 6" xfId="38153"/>
    <cellStyle name="Input 2 2 3 2 2 5" xfId="6853"/>
    <cellStyle name="Input 2 2 3 2 2 5 2" xfId="15023"/>
    <cellStyle name="Input 2 2 3 2 2 5 2 2" xfId="31096"/>
    <cellStyle name="Input 2 2 3 2 2 5 3" xfId="23036"/>
    <cellStyle name="Input 2 2 3 2 2 6" xfId="10676"/>
    <cellStyle name="Input 2 2 3 2 2 6 2" xfId="26801"/>
    <cellStyle name="Input 2 2 3 2 2 7" xfId="18460"/>
    <cellStyle name="Input 2 2 3 2 2 8" xfId="35380"/>
    <cellStyle name="Input 2 2 3 2 2 9" xfId="38148"/>
    <cellStyle name="Input 2 2 3 2 3" xfId="2231"/>
    <cellStyle name="Input 2 2 3 2 3 2" xfId="3310"/>
    <cellStyle name="Input 2 2 3 2 3 2 2" xfId="5673"/>
    <cellStyle name="Input 2 2 3 2 3 2 2 2" xfId="10093"/>
    <cellStyle name="Input 2 2 3 2 3 2 2 2 2" xfId="18233"/>
    <cellStyle name="Input 2 2 3 2 3 2 2 2 2 2" xfId="34306"/>
    <cellStyle name="Input 2 2 3 2 3 2 2 2 3" xfId="26272"/>
    <cellStyle name="Input 2 2 3 2 3 2 2 3" xfId="14179"/>
    <cellStyle name="Input 2 2 3 2 3 2 2 3 2" xfId="30276"/>
    <cellStyle name="Input 2 2 3 2 3 2 2 4" xfId="21909"/>
    <cellStyle name="Input 2 2 3 2 3 2 2 5" xfId="35388"/>
    <cellStyle name="Input 2 2 3 2 3 2 2 6" xfId="38156"/>
    <cellStyle name="Input 2 2 3 2 3 2 3" xfId="8029"/>
    <cellStyle name="Input 2 2 3 2 3 2 3 2" xfId="16171"/>
    <cellStyle name="Input 2 2 3 2 3 2 3 2 2" xfId="32244"/>
    <cellStyle name="Input 2 2 3 2 3 2 3 3" xfId="24210"/>
    <cellStyle name="Input 2 2 3 2 3 2 4" xfId="11852"/>
    <cellStyle name="Input 2 2 3 2 3 2 4 2" xfId="27975"/>
    <cellStyle name="Input 2 2 3 2 3 2 5" xfId="19608"/>
    <cellStyle name="Input 2 2 3 2 3 2 6" xfId="35387"/>
    <cellStyle name="Input 2 2 3 2 3 2 7" xfId="38155"/>
    <cellStyle name="Input 2 2 3 2 3 3" xfId="3761"/>
    <cellStyle name="Input 2 2 3 2 3 3 2" xfId="6119"/>
    <cellStyle name="Input 2 2 3 2 3 3 2 2" xfId="14625"/>
    <cellStyle name="Input 2 2 3 2 3 3 2 2 2" xfId="30722"/>
    <cellStyle name="Input 2 2 3 2 3 3 2 3" xfId="22355"/>
    <cellStyle name="Input 2 2 3 2 3 3 2 4" xfId="35390"/>
    <cellStyle name="Input 2 2 3 2 3 3 2 5" xfId="38158"/>
    <cellStyle name="Input 2 2 3 2 3 3 3" xfId="8475"/>
    <cellStyle name="Input 2 2 3 2 3 3 3 2" xfId="16617"/>
    <cellStyle name="Input 2 2 3 2 3 3 3 2 2" xfId="32690"/>
    <cellStyle name="Input 2 2 3 2 3 3 3 3" xfId="24656"/>
    <cellStyle name="Input 2 2 3 2 3 3 4" xfId="12298"/>
    <cellStyle name="Input 2 2 3 2 3 3 4 2" xfId="28421"/>
    <cellStyle name="Input 2 2 3 2 3 3 5" xfId="20054"/>
    <cellStyle name="Input 2 2 3 2 3 3 6" xfId="35389"/>
    <cellStyle name="Input 2 2 3 2 3 3 7" xfId="38157"/>
    <cellStyle name="Input 2 2 3 2 3 4" xfId="4653"/>
    <cellStyle name="Input 2 2 3 2 3 4 2" xfId="9314"/>
    <cellStyle name="Input 2 2 3 2 3 4 2 2" xfId="17454"/>
    <cellStyle name="Input 2 2 3 2 3 4 2 2 2" xfId="33527"/>
    <cellStyle name="Input 2 2 3 2 3 4 2 3" xfId="25493"/>
    <cellStyle name="Input 2 2 3 2 3 4 3" xfId="13161"/>
    <cellStyle name="Input 2 2 3 2 3 4 3 2" xfId="29258"/>
    <cellStyle name="Input 2 2 3 2 3 4 4" xfId="20891"/>
    <cellStyle name="Input 2 2 3 2 3 4 5" xfId="35391"/>
    <cellStyle name="Input 2 2 3 2 3 4 6" xfId="38159"/>
    <cellStyle name="Input 2 2 3 2 3 5" xfId="7009"/>
    <cellStyle name="Input 2 2 3 2 3 5 2" xfId="15153"/>
    <cellStyle name="Input 2 2 3 2 3 5 2 2" xfId="31226"/>
    <cellStyle name="Input 2 2 3 2 3 5 3" xfId="23192"/>
    <cellStyle name="Input 2 2 3 2 3 6" xfId="10832"/>
    <cellStyle name="Input 2 2 3 2 3 6 2" xfId="26957"/>
    <cellStyle name="Input 2 2 3 2 3 7" xfId="18590"/>
    <cellStyle name="Input 2 2 3 2 3 8" xfId="35386"/>
    <cellStyle name="Input 2 2 3 2 3 9" xfId="38154"/>
    <cellStyle name="Input 2 2 3 2 4" xfId="2391"/>
    <cellStyle name="Input 2 2 3 2 4 2" xfId="3913"/>
    <cellStyle name="Input 2 2 3 2 4 2 2" xfId="6271"/>
    <cellStyle name="Input 2 2 3 2 4 2 2 2" xfId="14777"/>
    <cellStyle name="Input 2 2 3 2 4 2 2 2 2" xfId="30874"/>
    <cellStyle name="Input 2 2 3 2 4 2 2 3" xfId="22507"/>
    <cellStyle name="Input 2 2 3 2 4 2 2 4" xfId="35394"/>
    <cellStyle name="Input 2 2 3 2 4 2 2 5" xfId="38162"/>
    <cellStyle name="Input 2 2 3 2 4 2 3" xfId="8627"/>
    <cellStyle name="Input 2 2 3 2 4 2 3 2" xfId="16769"/>
    <cellStyle name="Input 2 2 3 2 4 2 3 2 2" xfId="32842"/>
    <cellStyle name="Input 2 2 3 2 4 2 3 3" xfId="24808"/>
    <cellStyle name="Input 2 2 3 2 4 2 4" xfId="12450"/>
    <cellStyle name="Input 2 2 3 2 4 2 4 2" xfId="28573"/>
    <cellStyle name="Input 2 2 3 2 4 2 5" xfId="20206"/>
    <cellStyle name="Input 2 2 3 2 4 2 6" xfId="35393"/>
    <cellStyle name="Input 2 2 3 2 4 2 7" xfId="38161"/>
    <cellStyle name="Input 2 2 3 2 4 3" xfId="4805"/>
    <cellStyle name="Input 2 2 3 2 4 3 2" xfId="9466"/>
    <cellStyle name="Input 2 2 3 2 4 3 2 2" xfId="17606"/>
    <cellStyle name="Input 2 2 3 2 4 3 2 2 2" xfId="33679"/>
    <cellStyle name="Input 2 2 3 2 4 3 2 3" xfId="25645"/>
    <cellStyle name="Input 2 2 3 2 4 3 3" xfId="13313"/>
    <cellStyle name="Input 2 2 3 2 4 3 3 2" xfId="29410"/>
    <cellStyle name="Input 2 2 3 2 4 3 4" xfId="21043"/>
    <cellStyle name="Input 2 2 3 2 4 3 5" xfId="35395"/>
    <cellStyle name="Input 2 2 3 2 4 3 6" xfId="38163"/>
    <cellStyle name="Input 2 2 3 2 4 4" xfId="7161"/>
    <cellStyle name="Input 2 2 3 2 4 4 2" xfId="15305"/>
    <cellStyle name="Input 2 2 3 2 4 4 2 2" xfId="31378"/>
    <cellStyle name="Input 2 2 3 2 4 4 3" xfId="23344"/>
    <cellStyle name="Input 2 2 3 2 4 5" xfId="10984"/>
    <cellStyle name="Input 2 2 3 2 4 5 2" xfId="27109"/>
    <cellStyle name="Input 2 2 3 2 4 6" xfId="18742"/>
    <cellStyle name="Input 2 2 3 2 4 7" xfId="35392"/>
    <cellStyle name="Input 2 2 3 2 4 8" xfId="38160"/>
    <cellStyle name="Input 2 2 3 2 5" xfId="2877"/>
    <cellStyle name="Input 2 2 3 2 5 2" xfId="5246"/>
    <cellStyle name="Input 2 2 3 2 5 2 2" xfId="9676"/>
    <cellStyle name="Input 2 2 3 2 5 2 2 2" xfId="17816"/>
    <cellStyle name="Input 2 2 3 2 5 2 2 2 2" xfId="33889"/>
    <cellStyle name="Input 2 2 3 2 5 2 2 3" xfId="25855"/>
    <cellStyle name="Input 2 2 3 2 5 2 3" xfId="13752"/>
    <cellStyle name="Input 2 2 3 2 5 2 3 2" xfId="29849"/>
    <cellStyle name="Input 2 2 3 2 5 2 4" xfId="21482"/>
    <cellStyle name="Input 2 2 3 2 5 2 5" xfId="35397"/>
    <cellStyle name="Input 2 2 3 2 5 2 6" xfId="38165"/>
    <cellStyle name="Input 2 2 3 2 5 3" xfId="7602"/>
    <cellStyle name="Input 2 2 3 2 5 3 2" xfId="15744"/>
    <cellStyle name="Input 2 2 3 2 5 3 2 2" xfId="31817"/>
    <cellStyle name="Input 2 2 3 2 5 3 3" xfId="23783"/>
    <cellStyle name="Input 2 2 3 2 5 4" xfId="11425"/>
    <cellStyle name="Input 2 2 3 2 5 4 2" xfId="27548"/>
    <cellStyle name="Input 2 2 3 2 5 5" xfId="19181"/>
    <cellStyle name="Input 2 2 3 2 5 6" xfId="35396"/>
    <cellStyle name="Input 2 2 3 2 5 7" xfId="38164"/>
    <cellStyle name="Input 2 2 3 2 6" xfId="2693"/>
    <cellStyle name="Input 2 2 3 2 6 2" xfId="5078"/>
    <cellStyle name="Input 2 2 3 2 6 2 2" xfId="13584"/>
    <cellStyle name="Input 2 2 3 2 6 2 2 2" xfId="29681"/>
    <cellStyle name="Input 2 2 3 2 6 2 3" xfId="21314"/>
    <cellStyle name="Input 2 2 3 2 6 2 4" xfId="35399"/>
    <cellStyle name="Input 2 2 3 2 6 2 5" xfId="38167"/>
    <cellStyle name="Input 2 2 3 2 6 3" xfId="7434"/>
    <cellStyle name="Input 2 2 3 2 6 3 2" xfId="15576"/>
    <cellStyle name="Input 2 2 3 2 6 3 2 2" xfId="31649"/>
    <cellStyle name="Input 2 2 3 2 6 3 3" xfId="23615"/>
    <cellStyle name="Input 2 2 3 2 6 4" xfId="11257"/>
    <cellStyle name="Input 2 2 3 2 6 4 2" xfId="27380"/>
    <cellStyle name="Input 2 2 3 2 6 5" xfId="19013"/>
    <cellStyle name="Input 2 2 3 2 6 6" xfId="35398"/>
    <cellStyle name="Input 2 2 3 2 6 7" xfId="38166"/>
    <cellStyle name="Input 2 2 3 2 7" xfId="4178"/>
    <cellStyle name="Input 2 2 3 2 7 2" xfId="8839"/>
    <cellStyle name="Input 2 2 3 2 7 2 2" xfId="16979"/>
    <cellStyle name="Input 2 2 3 2 7 2 2 2" xfId="33052"/>
    <cellStyle name="Input 2 2 3 2 7 2 3" xfId="25018"/>
    <cellStyle name="Input 2 2 3 2 7 3" xfId="12686"/>
    <cellStyle name="Input 2 2 3 2 7 3 2" xfId="28783"/>
    <cellStyle name="Input 2 2 3 2 7 4" xfId="20416"/>
    <cellStyle name="Input 2 2 3 2 7 5" xfId="35400"/>
    <cellStyle name="Input 2 2 3 2 7 6" xfId="38168"/>
    <cellStyle name="Input 2 2 3 2 8" xfId="6534"/>
    <cellStyle name="Input 2 2 3 2 8 2" xfId="22717"/>
    <cellStyle name="Input 2 2 3 2 9" xfId="10357"/>
    <cellStyle name="Input 2 2 3 2 9 2" xfId="26482"/>
    <cellStyle name="Input 2 2 3 3" xfId="1521"/>
    <cellStyle name="Input 2 2 3 3 10" xfId="35401"/>
    <cellStyle name="Input 2 2 3 3 11" xfId="38169"/>
    <cellStyle name="Input 2 2 3 3 2" xfId="1957"/>
    <cellStyle name="Input 2 2 3 3 2 2" xfId="3045"/>
    <cellStyle name="Input 2 2 3 3 2 2 2" xfId="5410"/>
    <cellStyle name="Input 2 2 3 3 2 2 2 2" xfId="9832"/>
    <cellStyle name="Input 2 2 3 3 2 2 2 2 2" xfId="17972"/>
    <cellStyle name="Input 2 2 3 3 2 2 2 2 2 2" xfId="34045"/>
    <cellStyle name="Input 2 2 3 3 2 2 2 2 3" xfId="26011"/>
    <cellStyle name="Input 2 2 3 3 2 2 2 3" xfId="13916"/>
    <cellStyle name="Input 2 2 3 3 2 2 2 3 2" xfId="30013"/>
    <cellStyle name="Input 2 2 3 3 2 2 2 4" xfId="21646"/>
    <cellStyle name="Input 2 2 3 3 2 2 2 5" xfId="35404"/>
    <cellStyle name="Input 2 2 3 3 2 2 2 6" xfId="38172"/>
    <cellStyle name="Input 2 2 3 3 2 2 3" xfId="7766"/>
    <cellStyle name="Input 2 2 3 3 2 2 3 2" xfId="15908"/>
    <cellStyle name="Input 2 2 3 3 2 2 3 2 2" xfId="31981"/>
    <cellStyle name="Input 2 2 3 3 2 2 3 3" xfId="23947"/>
    <cellStyle name="Input 2 2 3 3 2 2 4" xfId="11589"/>
    <cellStyle name="Input 2 2 3 3 2 2 4 2" xfId="27712"/>
    <cellStyle name="Input 2 2 3 3 2 2 5" xfId="19345"/>
    <cellStyle name="Input 2 2 3 3 2 2 6" xfId="35403"/>
    <cellStyle name="Input 2 2 3 3 2 2 7" xfId="38171"/>
    <cellStyle name="Input 2 2 3 3 2 3" xfId="3496"/>
    <cellStyle name="Input 2 2 3 3 2 3 2" xfId="5854"/>
    <cellStyle name="Input 2 2 3 3 2 3 2 2" xfId="14360"/>
    <cellStyle name="Input 2 2 3 3 2 3 2 2 2" xfId="30457"/>
    <cellStyle name="Input 2 2 3 3 2 3 2 3" xfId="22090"/>
    <cellStyle name="Input 2 2 3 3 2 3 2 4" xfId="35406"/>
    <cellStyle name="Input 2 2 3 3 2 3 2 5" xfId="38174"/>
    <cellStyle name="Input 2 2 3 3 2 3 3" xfId="8210"/>
    <cellStyle name="Input 2 2 3 3 2 3 3 2" xfId="16352"/>
    <cellStyle name="Input 2 2 3 3 2 3 3 2 2" xfId="32425"/>
    <cellStyle name="Input 2 2 3 3 2 3 3 3" xfId="24391"/>
    <cellStyle name="Input 2 2 3 3 2 3 4" xfId="12033"/>
    <cellStyle name="Input 2 2 3 3 2 3 4 2" xfId="28156"/>
    <cellStyle name="Input 2 2 3 3 2 3 5" xfId="19789"/>
    <cellStyle name="Input 2 2 3 3 2 3 6" xfId="35405"/>
    <cellStyle name="Input 2 2 3 3 2 3 7" xfId="38173"/>
    <cellStyle name="Input 2 2 3 3 2 4" xfId="4388"/>
    <cellStyle name="Input 2 2 3 3 2 4 2" xfId="9049"/>
    <cellStyle name="Input 2 2 3 3 2 4 2 2" xfId="17189"/>
    <cellStyle name="Input 2 2 3 3 2 4 2 2 2" xfId="33262"/>
    <cellStyle name="Input 2 2 3 3 2 4 2 3" xfId="25228"/>
    <cellStyle name="Input 2 2 3 3 2 4 3" xfId="12896"/>
    <cellStyle name="Input 2 2 3 3 2 4 3 2" xfId="28993"/>
    <cellStyle name="Input 2 2 3 3 2 4 4" xfId="20626"/>
    <cellStyle name="Input 2 2 3 3 2 4 5" xfId="35407"/>
    <cellStyle name="Input 2 2 3 3 2 4 6" xfId="38175"/>
    <cellStyle name="Input 2 2 3 3 2 5" xfId="6744"/>
    <cellStyle name="Input 2 2 3 3 2 5 2" xfId="14972"/>
    <cellStyle name="Input 2 2 3 3 2 5 2 2" xfId="31045"/>
    <cellStyle name="Input 2 2 3 3 2 5 3" xfId="22927"/>
    <cellStyle name="Input 2 2 3 3 2 6" xfId="10567"/>
    <cellStyle name="Input 2 2 3 3 2 6 2" xfId="26692"/>
    <cellStyle name="Input 2 2 3 3 2 7" xfId="18409"/>
    <cellStyle name="Input 2 2 3 3 2 8" xfId="35402"/>
    <cellStyle name="Input 2 2 3 3 2 9" xfId="38170"/>
    <cellStyle name="Input 2 2 3 3 3" xfId="2122"/>
    <cellStyle name="Input 2 2 3 3 3 2" xfId="3201"/>
    <cellStyle name="Input 2 2 3 3 3 2 2" xfId="5564"/>
    <cellStyle name="Input 2 2 3 3 3 2 2 2" xfId="9984"/>
    <cellStyle name="Input 2 2 3 3 3 2 2 2 2" xfId="18124"/>
    <cellStyle name="Input 2 2 3 3 3 2 2 2 2 2" xfId="34197"/>
    <cellStyle name="Input 2 2 3 3 3 2 2 2 3" xfId="26163"/>
    <cellStyle name="Input 2 2 3 3 3 2 2 3" xfId="14070"/>
    <cellStyle name="Input 2 2 3 3 3 2 2 3 2" xfId="30167"/>
    <cellStyle name="Input 2 2 3 3 3 2 2 4" xfId="21800"/>
    <cellStyle name="Input 2 2 3 3 3 2 2 5" xfId="35410"/>
    <cellStyle name="Input 2 2 3 3 3 2 2 6" xfId="38178"/>
    <cellStyle name="Input 2 2 3 3 3 2 3" xfId="7920"/>
    <cellStyle name="Input 2 2 3 3 3 2 3 2" xfId="16062"/>
    <cellStyle name="Input 2 2 3 3 3 2 3 2 2" xfId="32135"/>
    <cellStyle name="Input 2 2 3 3 3 2 3 3" xfId="24101"/>
    <cellStyle name="Input 2 2 3 3 3 2 4" xfId="11743"/>
    <cellStyle name="Input 2 2 3 3 3 2 4 2" xfId="27866"/>
    <cellStyle name="Input 2 2 3 3 3 2 5" xfId="19499"/>
    <cellStyle name="Input 2 2 3 3 3 2 6" xfId="35409"/>
    <cellStyle name="Input 2 2 3 3 3 2 7" xfId="38177"/>
    <cellStyle name="Input 2 2 3 3 3 3" xfId="3652"/>
    <cellStyle name="Input 2 2 3 3 3 3 2" xfId="6010"/>
    <cellStyle name="Input 2 2 3 3 3 3 2 2" xfId="14516"/>
    <cellStyle name="Input 2 2 3 3 3 3 2 2 2" xfId="30613"/>
    <cellStyle name="Input 2 2 3 3 3 3 2 3" xfId="22246"/>
    <cellStyle name="Input 2 2 3 3 3 3 2 4" xfId="35412"/>
    <cellStyle name="Input 2 2 3 3 3 3 2 5" xfId="38180"/>
    <cellStyle name="Input 2 2 3 3 3 3 3" xfId="8366"/>
    <cellStyle name="Input 2 2 3 3 3 3 3 2" xfId="16508"/>
    <cellStyle name="Input 2 2 3 3 3 3 3 2 2" xfId="32581"/>
    <cellStyle name="Input 2 2 3 3 3 3 3 3" xfId="24547"/>
    <cellStyle name="Input 2 2 3 3 3 3 4" xfId="12189"/>
    <cellStyle name="Input 2 2 3 3 3 3 4 2" xfId="28312"/>
    <cellStyle name="Input 2 2 3 3 3 3 5" xfId="19945"/>
    <cellStyle name="Input 2 2 3 3 3 3 6" xfId="35411"/>
    <cellStyle name="Input 2 2 3 3 3 3 7" xfId="38179"/>
    <cellStyle name="Input 2 2 3 3 3 4" xfId="4544"/>
    <cellStyle name="Input 2 2 3 3 3 4 2" xfId="9205"/>
    <cellStyle name="Input 2 2 3 3 3 4 2 2" xfId="17345"/>
    <cellStyle name="Input 2 2 3 3 3 4 2 2 2" xfId="33418"/>
    <cellStyle name="Input 2 2 3 3 3 4 2 3" xfId="25384"/>
    <cellStyle name="Input 2 2 3 3 3 4 3" xfId="13052"/>
    <cellStyle name="Input 2 2 3 3 3 4 3 2" xfId="29149"/>
    <cellStyle name="Input 2 2 3 3 3 4 4" xfId="20782"/>
    <cellStyle name="Input 2 2 3 3 3 4 5" xfId="35413"/>
    <cellStyle name="Input 2 2 3 3 3 4 6" xfId="38181"/>
    <cellStyle name="Input 2 2 3 3 3 5" xfId="6900"/>
    <cellStyle name="Input 2 2 3 3 3 5 2" xfId="15044"/>
    <cellStyle name="Input 2 2 3 3 3 5 2 2" xfId="31117"/>
    <cellStyle name="Input 2 2 3 3 3 5 3" xfId="23083"/>
    <cellStyle name="Input 2 2 3 3 3 6" xfId="10723"/>
    <cellStyle name="Input 2 2 3 3 3 6 2" xfId="26848"/>
    <cellStyle name="Input 2 2 3 3 3 7" xfId="18481"/>
    <cellStyle name="Input 2 2 3 3 3 8" xfId="35408"/>
    <cellStyle name="Input 2 2 3 3 3 9" xfId="38176"/>
    <cellStyle name="Input 2 2 3 3 4" xfId="2282"/>
    <cellStyle name="Input 2 2 3 3 4 2" xfId="3804"/>
    <cellStyle name="Input 2 2 3 3 4 2 2" xfId="6162"/>
    <cellStyle name="Input 2 2 3 3 4 2 2 2" xfId="14668"/>
    <cellStyle name="Input 2 2 3 3 4 2 2 2 2" xfId="30765"/>
    <cellStyle name="Input 2 2 3 3 4 2 2 3" xfId="22398"/>
    <cellStyle name="Input 2 2 3 3 4 2 2 4" xfId="35416"/>
    <cellStyle name="Input 2 2 3 3 4 2 2 5" xfId="38184"/>
    <cellStyle name="Input 2 2 3 3 4 2 3" xfId="8518"/>
    <cellStyle name="Input 2 2 3 3 4 2 3 2" xfId="16660"/>
    <cellStyle name="Input 2 2 3 3 4 2 3 2 2" xfId="32733"/>
    <cellStyle name="Input 2 2 3 3 4 2 3 3" xfId="24699"/>
    <cellStyle name="Input 2 2 3 3 4 2 4" xfId="12341"/>
    <cellStyle name="Input 2 2 3 3 4 2 4 2" xfId="28464"/>
    <cellStyle name="Input 2 2 3 3 4 2 5" xfId="20097"/>
    <cellStyle name="Input 2 2 3 3 4 2 6" xfId="35415"/>
    <cellStyle name="Input 2 2 3 3 4 2 7" xfId="38183"/>
    <cellStyle name="Input 2 2 3 3 4 3" xfId="4696"/>
    <cellStyle name="Input 2 2 3 3 4 3 2" xfId="9357"/>
    <cellStyle name="Input 2 2 3 3 4 3 2 2" xfId="17497"/>
    <cellStyle name="Input 2 2 3 3 4 3 2 2 2" xfId="33570"/>
    <cellStyle name="Input 2 2 3 3 4 3 2 3" xfId="25536"/>
    <cellStyle name="Input 2 2 3 3 4 3 3" xfId="13204"/>
    <cellStyle name="Input 2 2 3 3 4 3 3 2" xfId="29301"/>
    <cellStyle name="Input 2 2 3 3 4 3 4" xfId="20934"/>
    <cellStyle name="Input 2 2 3 3 4 3 5" xfId="35417"/>
    <cellStyle name="Input 2 2 3 3 4 3 6" xfId="38185"/>
    <cellStyle name="Input 2 2 3 3 4 4" xfId="7052"/>
    <cellStyle name="Input 2 2 3 3 4 4 2" xfId="15196"/>
    <cellStyle name="Input 2 2 3 3 4 4 2 2" xfId="31269"/>
    <cellStyle name="Input 2 2 3 3 4 4 3" xfId="23235"/>
    <cellStyle name="Input 2 2 3 3 4 5" xfId="10875"/>
    <cellStyle name="Input 2 2 3 3 4 5 2" xfId="27000"/>
    <cellStyle name="Input 2 2 3 3 4 6" xfId="18633"/>
    <cellStyle name="Input 2 2 3 3 4 7" xfId="35414"/>
    <cellStyle name="Input 2 2 3 3 4 8" xfId="38182"/>
    <cellStyle name="Input 2 2 3 3 5" xfId="2763"/>
    <cellStyle name="Input 2 2 3 3 5 2" xfId="5134"/>
    <cellStyle name="Input 2 2 3 3 5 2 2" xfId="9567"/>
    <cellStyle name="Input 2 2 3 3 5 2 2 2" xfId="17707"/>
    <cellStyle name="Input 2 2 3 3 5 2 2 2 2" xfId="33780"/>
    <cellStyle name="Input 2 2 3 3 5 2 2 3" xfId="25746"/>
    <cellStyle name="Input 2 2 3 3 5 2 3" xfId="13640"/>
    <cellStyle name="Input 2 2 3 3 5 2 3 2" xfId="29737"/>
    <cellStyle name="Input 2 2 3 3 5 2 4" xfId="21370"/>
    <cellStyle name="Input 2 2 3 3 5 2 5" xfId="35419"/>
    <cellStyle name="Input 2 2 3 3 5 2 6" xfId="38187"/>
    <cellStyle name="Input 2 2 3 3 5 3" xfId="7490"/>
    <cellStyle name="Input 2 2 3 3 5 3 2" xfId="15632"/>
    <cellStyle name="Input 2 2 3 3 5 3 2 2" xfId="31705"/>
    <cellStyle name="Input 2 2 3 3 5 3 3" xfId="23671"/>
    <cellStyle name="Input 2 2 3 3 5 4" xfId="11313"/>
    <cellStyle name="Input 2 2 3 3 5 4 2" xfId="27436"/>
    <cellStyle name="Input 2 2 3 3 5 5" xfId="19069"/>
    <cellStyle name="Input 2 2 3 3 5 6" xfId="35418"/>
    <cellStyle name="Input 2 2 3 3 5 7" xfId="38186"/>
    <cellStyle name="Input 2 2 3 3 6" xfId="2577"/>
    <cellStyle name="Input 2 2 3 3 6 2" xfId="4981"/>
    <cellStyle name="Input 2 2 3 3 6 2 2" xfId="13487"/>
    <cellStyle name="Input 2 2 3 3 6 2 2 2" xfId="29584"/>
    <cellStyle name="Input 2 2 3 3 6 2 3" xfId="21217"/>
    <cellStyle name="Input 2 2 3 3 6 2 4" xfId="35421"/>
    <cellStyle name="Input 2 2 3 3 6 2 5" xfId="38189"/>
    <cellStyle name="Input 2 2 3 3 6 3" xfId="7337"/>
    <cellStyle name="Input 2 2 3 3 6 3 2" xfId="15479"/>
    <cellStyle name="Input 2 2 3 3 6 3 2 2" xfId="31552"/>
    <cellStyle name="Input 2 2 3 3 6 3 3" xfId="23518"/>
    <cellStyle name="Input 2 2 3 3 6 4" xfId="11160"/>
    <cellStyle name="Input 2 2 3 3 6 4 2" xfId="27283"/>
    <cellStyle name="Input 2 2 3 3 6 5" xfId="18916"/>
    <cellStyle name="Input 2 2 3 3 6 6" xfId="35420"/>
    <cellStyle name="Input 2 2 3 3 6 7" xfId="38188"/>
    <cellStyle name="Input 2 2 3 3 7" xfId="4069"/>
    <cellStyle name="Input 2 2 3 3 7 2" xfId="8730"/>
    <cellStyle name="Input 2 2 3 3 7 2 2" xfId="16870"/>
    <cellStyle name="Input 2 2 3 3 7 2 2 2" xfId="32943"/>
    <cellStyle name="Input 2 2 3 3 7 2 3" xfId="24909"/>
    <cellStyle name="Input 2 2 3 3 7 3" xfId="12577"/>
    <cellStyle name="Input 2 2 3 3 7 3 2" xfId="28674"/>
    <cellStyle name="Input 2 2 3 3 7 4" xfId="20307"/>
    <cellStyle name="Input 2 2 3 3 7 5" xfId="35422"/>
    <cellStyle name="Input 2 2 3 3 7 6" xfId="38190"/>
    <cellStyle name="Input 2 2 3 3 8" xfId="6425"/>
    <cellStyle name="Input 2 2 3 3 8 2" xfId="22608"/>
    <cellStyle name="Input 2 2 3 3 9" xfId="10248"/>
    <cellStyle name="Input 2 2 3 3 9 2" xfId="26373"/>
    <cellStyle name="Input 2 2 3 4" xfId="1920"/>
    <cellStyle name="Input 2 2 3 4 2" xfId="3024"/>
    <cellStyle name="Input 2 2 3 4 2 2" xfId="5390"/>
    <cellStyle name="Input 2 2 3 4 2 2 2" xfId="9814"/>
    <cellStyle name="Input 2 2 3 4 2 2 2 2" xfId="17954"/>
    <cellStyle name="Input 2 2 3 4 2 2 2 2 2" xfId="34027"/>
    <cellStyle name="Input 2 2 3 4 2 2 2 3" xfId="25993"/>
    <cellStyle name="Input 2 2 3 4 2 2 3" xfId="13896"/>
    <cellStyle name="Input 2 2 3 4 2 2 3 2" xfId="29993"/>
    <cellStyle name="Input 2 2 3 4 2 2 4" xfId="21626"/>
    <cellStyle name="Input 2 2 3 4 2 2 5" xfId="35425"/>
    <cellStyle name="Input 2 2 3 4 2 2 6" xfId="38193"/>
    <cellStyle name="Input 2 2 3 4 2 3" xfId="7746"/>
    <cellStyle name="Input 2 2 3 4 2 3 2" xfId="15888"/>
    <cellStyle name="Input 2 2 3 4 2 3 2 2" xfId="31961"/>
    <cellStyle name="Input 2 2 3 4 2 3 3" xfId="23927"/>
    <cellStyle name="Input 2 2 3 4 2 4" xfId="11569"/>
    <cellStyle name="Input 2 2 3 4 2 4 2" xfId="27692"/>
    <cellStyle name="Input 2 2 3 4 2 5" xfId="19325"/>
    <cellStyle name="Input 2 2 3 4 2 6" xfId="35424"/>
    <cellStyle name="Input 2 2 3 4 2 7" xfId="38192"/>
    <cellStyle name="Input 2 2 3 4 3" xfId="3469"/>
    <cellStyle name="Input 2 2 3 4 3 2" xfId="5827"/>
    <cellStyle name="Input 2 2 3 4 3 2 2" xfId="14333"/>
    <cellStyle name="Input 2 2 3 4 3 2 2 2" xfId="30430"/>
    <cellStyle name="Input 2 2 3 4 3 2 3" xfId="22063"/>
    <cellStyle name="Input 2 2 3 4 3 2 4" xfId="35427"/>
    <cellStyle name="Input 2 2 3 4 3 2 5" xfId="38195"/>
    <cellStyle name="Input 2 2 3 4 3 3" xfId="8183"/>
    <cellStyle name="Input 2 2 3 4 3 3 2" xfId="16325"/>
    <cellStyle name="Input 2 2 3 4 3 3 2 2" xfId="32398"/>
    <cellStyle name="Input 2 2 3 4 3 3 3" xfId="24364"/>
    <cellStyle name="Input 2 2 3 4 3 4" xfId="12006"/>
    <cellStyle name="Input 2 2 3 4 3 4 2" xfId="28129"/>
    <cellStyle name="Input 2 2 3 4 3 5" xfId="19762"/>
    <cellStyle name="Input 2 2 3 4 3 6" xfId="35426"/>
    <cellStyle name="Input 2 2 3 4 3 7" xfId="38194"/>
    <cellStyle name="Input 2 2 3 4 4" xfId="4361"/>
    <cellStyle name="Input 2 2 3 4 4 2" xfId="9022"/>
    <cellStyle name="Input 2 2 3 4 4 2 2" xfId="17162"/>
    <cellStyle name="Input 2 2 3 4 4 2 2 2" xfId="33235"/>
    <cellStyle name="Input 2 2 3 4 4 2 3" xfId="25201"/>
    <cellStyle name="Input 2 2 3 4 4 3" xfId="12869"/>
    <cellStyle name="Input 2 2 3 4 4 3 2" xfId="28966"/>
    <cellStyle name="Input 2 2 3 4 4 4" xfId="20599"/>
    <cellStyle name="Input 2 2 3 4 4 5" xfId="35428"/>
    <cellStyle name="Input 2 2 3 4 4 6" xfId="38196"/>
    <cellStyle name="Input 2 2 3 4 5" xfId="6717"/>
    <cellStyle name="Input 2 2 3 4 5 2" xfId="14957"/>
    <cellStyle name="Input 2 2 3 4 5 2 2" xfId="31030"/>
    <cellStyle name="Input 2 2 3 4 5 3" xfId="22900"/>
    <cellStyle name="Input 2 2 3 4 6" xfId="10540"/>
    <cellStyle name="Input 2 2 3 4 6 2" xfId="26665"/>
    <cellStyle name="Input 2 2 3 4 7" xfId="18394"/>
    <cellStyle name="Input 2 2 3 4 8" xfId="35423"/>
    <cellStyle name="Input 2 2 3 4 9" xfId="38191"/>
    <cellStyle name="Input 2 2 3 5" xfId="1751"/>
    <cellStyle name="Input 2 2 3 5 2" xfId="2927"/>
    <cellStyle name="Input 2 2 3 5 2 2" xfId="5294"/>
    <cellStyle name="Input 2 2 3 5 2 2 2" xfId="9721"/>
    <cellStyle name="Input 2 2 3 5 2 2 2 2" xfId="17861"/>
    <cellStyle name="Input 2 2 3 5 2 2 2 2 2" xfId="33934"/>
    <cellStyle name="Input 2 2 3 5 2 2 2 3" xfId="25900"/>
    <cellStyle name="Input 2 2 3 5 2 2 3" xfId="13800"/>
    <cellStyle name="Input 2 2 3 5 2 2 3 2" xfId="29897"/>
    <cellStyle name="Input 2 2 3 5 2 2 4" xfId="21530"/>
    <cellStyle name="Input 2 2 3 5 2 2 5" xfId="35431"/>
    <cellStyle name="Input 2 2 3 5 2 2 6" xfId="38199"/>
    <cellStyle name="Input 2 2 3 5 2 3" xfId="7650"/>
    <cellStyle name="Input 2 2 3 5 2 3 2" xfId="15792"/>
    <cellStyle name="Input 2 2 3 5 2 3 2 2" xfId="31865"/>
    <cellStyle name="Input 2 2 3 5 2 3 3" xfId="23831"/>
    <cellStyle name="Input 2 2 3 5 2 4" xfId="11473"/>
    <cellStyle name="Input 2 2 3 5 2 4 2" xfId="27596"/>
    <cellStyle name="Input 2 2 3 5 2 5" xfId="19229"/>
    <cellStyle name="Input 2 2 3 5 2 6" xfId="35430"/>
    <cellStyle name="Input 2 2 3 5 2 7" xfId="38198"/>
    <cellStyle name="Input 2 2 3 5 3" xfId="2680"/>
    <cellStyle name="Input 2 2 3 5 3 2" xfId="5065"/>
    <cellStyle name="Input 2 2 3 5 3 2 2" xfId="13571"/>
    <cellStyle name="Input 2 2 3 5 3 2 2 2" xfId="29668"/>
    <cellStyle name="Input 2 2 3 5 3 2 3" xfId="21301"/>
    <cellStyle name="Input 2 2 3 5 3 2 4" xfId="35433"/>
    <cellStyle name="Input 2 2 3 5 3 2 5" xfId="38201"/>
    <cellStyle name="Input 2 2 3 5 3 3" xfId="7421"/>
    <cellStyle name="Input 2 2 3 5 3 3 2" xfId="15563"/>
    <cellStyle name="Input 2 2 3 5 3 3 2 2" xfId="31636"/>
    <cellStyle name="Input 2 2 3 5 3 3 3" xfId="23602"/>
    <cellStyle name="Input 2 2 3 5 3 4" xfId="11244"/>
    <cellStyle name="Input 2 2 3 5 3 4 2" xfId="27367"/>
    <cellStyle name="Input 2 2 3 5 3 5" xfId="19000"/>
    <cellStyle name="Input 2 2 3 5 3 6" xfId="35432"/>
    <cellStyle name="Input 2 2 3 5 3 7" xfId="38200"/>
    <cellStyle name="Input 2 2 3 5 4" xfId="4231"/>
    <cellStyle name="Input 2 2 3 5 4 2" xfId="8892"/>
    <cellStyle name="Input 2 2 3 5 4 2 2" xfId="17032"/>
    <cellStyle name="Input 2 2 3 5 4 2 2 2" xfId="33105"/>
    <cellStyle name="Input 2 2 3 5 4 2 3" xfId="25071"/>
    <cellStyle name="Input 2 2 3 5 4 3" xfId="12739"/>
    <cellStyle name="Input 2 2 3 5 4 3 2" xfId="28836"/>
    <cellStyle name="Input 2 2 3 5 4 4" xfId="20469"/>
    <cellStyle name="Input 2 2 3 5 4 5" xfId="35434"/>
    <cellStyle name="Input 2 2 3 5 4 6" xfId="38202"/>
    <cellStyle name="Input 2 2 3 5 5" xfId="6587"/>
    <cellStyle name="Input 2 2 3 5 5 2" xfId="14851"/>
    <cellStyle name="Input 2 2 3 5 5 2 2" xfId="30924"/>
    <cellStyle name="Input 2 2 3 5 5 3" xfId="22770"/>
    <cellStyle name="Input 2 2 3 5 6" xfId="10410"/>
    <cellStyle name="Input 2 2 3 5 6 2" xfId="26535"/>
    <cellStyle name="Input 2 2 3 5 7" xfId="18288"/>
    <cellStyle name="Input 2 2 3 5 8" xfId="35429"/>
    <cellStyle name="Input 2 2 3 5 9" xfId="38197"/>
    <cellStyle name="Input 2 2 3 6" xfId="1932"/>
    <cellStyle name="Input 2 2 3 6 2" xfId="3480"/>
    <cellStyle name="Input 2 2 3 6 2 2" xfId="5838"/>
    <cellStyle name="Input 2 2 3 6 2 2 2" xfId="14344"/>
    <cellStyle name="Input 2 2 3 6 2 2 2 2" xfId="30441"/>
    <cellStyle name="Input 2 2 3 6 2 2 3" xfId="22074"/>
    <cellStyle name="Input 2 2 3 6 2 2 4" xfId="35437"/>
    <cellStyle name="Input 2 2 3 6 2 2 5" xfId="38205"/>
    <cellStyle name="Input 2 2 3 6 2 3" xfId="8194"/>
    <cellStyle name="Input 2 2 3 6 2 3 2" xfId="16336"/>
    <cellStyle name="Input 2 2 3 6 2 3 2 2" xfId="32409"/>
    <cellStyle name="Input 2 2 3 6 2 3 3" xfId="24375"/>
    <cellStyle name="Input 2 2 3 6 2 4" xfId="12017"/>
    <cellStyle name="Input 2 2 3 6 2 4 2" xfId="28140"/>
    <cellStyle name="Input 2 2 3 6 2 5" xfId="19773"/>
    <cellStyle name="Input 2 2 3 6 2 6" xfId="35436"/>
    <cellStyle name="Input 2 2 3 6 2 7" xfId="38204"/>
    <cellStyle name="Input 2 2 3 6 3" xfId="4372"/>
    <cellStyle name="Input 2 2 3 6 3 2" xfId="9033"/>
    <cellStyle name="Input 2 2 3 6 3 2 2" xfId="17173"/>
    <cellStyle name="Input 2 2 3 6 3 2 2 2" xfId="33246"/>
    <cellStyle name="Input 2 2 3 6 3 2 3" xfId="25212"/>
    <cellStyle name="Input 2 2 3 6 3 3" xfId="12880"/>
    <cellStyle name="Input 2 2 3 6 3 3 2" xfId="28977"/>
    <cellStyle name="Input 2 2 3 6 3 4" xfId="20610"/>
    <cellStyle name="Input 2 2 3 6 3 5" xfId="35438"/>
    <cellStyle name="Input 2 2 3 6 3 6" xfId="38206"/>
    <cellStyle name="Input 2 2 3 6 4" xfId="6728"/>
    <cellStyle name="Input 2 2 3 6 4 2" xfId="14968"/>
    <cellStyle name="Input 2 2 3 6 4 2 2" xfId="31041"/>
    <cellStyle name="Input 2 2 3 6 4 3" xfId="22911"/>
    <cellStyle name="Input 2 2 3 6 5" xfId="10551"/>
    <cellStyle name="Input 2 2 3 6 5 2" xfId="26676"/>
    <cellStyle name="Input 2 2 3 6 6" xfId="18405"/>
    <cellStyle name="Input 2 2 3 6 7" xfId="35435"/>
    <cellStyle name="Input 2 2 3 6 8" xfId="38203"/>
    <cellStyle name="Input 2 2 3 7" xfId="2738"/>
    <cellStyle name="Input 2 2 3 7 2" xfId="5118"/>
    <cellStyle name="Input 2 2 3 7 2 2" xfId="9553"/>
    <cellStyle name="Input 2 2 3 7 2 2 2" xfId="17693"/>
    <cellStyle name="Input 2 2 3 7 2 2 2 2" xfId="33766"/>
    <cellStyle name="Input 2 2 3 7 2 2 3" xfId="25732"/>
    <cellStyle name="Input 2 2 3 7 2 3" xfId="13624"/>
    <cellStyle name="Input 2 2 3 7 2 3 2" xfId="29721"/>
    <cellStyle name="Input 2 2 3 7 2 4" xfId="21354"/>
    <cellStyle name="Input 2 2 3 7 2 5" xfId="35440"/>
    <cellStyle name="Input 2 2 3 7 2 6" xfId="38208"/>
    <cellStyle name="Input 2 2 3 7 3" xfId="7474"/>
    <cellStyle name="Input 2 2 3 7 3 2" xfId="15616"/>
    <cellStyle name="Input 2 2 3 7 3 2 2" xfId="31689"/>
    <cellStyle name="Input 2 2 3 7 3 3" xfId="23655"/>
    <cellStyle name="Input 2 2 3 7 4" xfId="11297"/>
    <cellStyle name="Input 2 2 3 7 4 2" xfId="27420"/>
    <cellStyle name="Input 2 2 3 7 5" xfId="19053"/>
    <cellStyle name="Input 2 2 3 7 6" xfId="35439"/>
    <cellStyle name="Input 2 2 3 7 7" xfId="38207"/>
    <cellStyle name="Input 2 2 3 8" xfId="2960"/>
    <cellStyle name="Input 2 2 3 8 2" xfId="5327"/>
    <cellStyle name="Input 2 2 3 8 2 2" xfId="13833"/>
    <cellStyle name="Input 2 2 3 8 2 2 2" xfId="29930"/>
    <cellStyle name="Input 2 2 3 8 2 3" xfId="21563"/>
    <cellStyle name="Input 2 2 3 8 2 4" xfId="35442"/>
    <cellStyle name="Input 2 2 3 8 2 5" xfId="38210"/>
    <cellStyle name="Input 2 2 3 8 3" xfId="7683"/>
    <cellStyle name="Input 2 2 3 8 3 2" xfId="15825"/>
    <cellStyle name="Input 2 2 3 8 3 2 2" xfId="31898"/>
    <cellStyle name="Input 2 2 3 8 3 3" xfId="23864"/>
    <cellStyle name="Input 2 2 3 8 4" xfId="11506"/>
    <cellStyle name="Input 2 2 3 8 4 2" xfId="27629"/>
    <cellStyle name="Input 2 2 3 8 5" xfId="19262"/>
    <cellStyle name="Input 2 2 3 8 6" xfId="35441"/>
    <cellStyle name="Input 2 2 3 8 7" xfId="38209"/>
    <cellStyle name="Input 2 2 3 9" xfId="4047"/>
    <cellStyle name="Input 2 2 3 9 2" xfId="8716"/>
    <cellStyle name="Input 2 2 3 9 2 2" xfId="16856"/>
    <cellStyle name="Input 2 2 3 9 2 2 2" xfId="32929"/>
    <cellStyle name="Input 2 2 3 9 2 3" xfId="24895"/>
    <cellStyle name="Input 2 2 3 9 3" xfId="12563"/>
    <cellStyle name="Input 2 2 3 9 3 2" xfId="28660"/>
    <cellStyle name="Input 2 2 3 9 4" xfId="20293"/>
    <cellStyle name="Input 2 2 3 9 5" xfId="35443"/>
    <cellStyle name="Input 2 2 3 9 6" xfId="38211"/>
    <cellStyle name="Input 2 2 4" xfId="1538"/>
    <cellStyle name="Input 2 2 4 10" xfId="35444"/>
    <cellStyle name="Input 2 2 4 11" xfId="38212"/>
    <cellStyle name="Input 2 2 4 2" xfId="1971"/>
    <cellStyle name="Input 2 2 4 2 2" xfId="3059"/>
    <cellStyle name="Input 2 2 4 2 2 2" xfId="5424"/>
    <cellStyle name="Input 2 2 4 2 2 2 2" xfId="9846"/>
    <cellStyle name="Input 2 2 4 2 2 2 2 2" xfId="17986"/>
    <cellStyle name="Input 2 2 4 2 2 2 2 2 2" xfId="34059"/>
    <cellStyle name="Input 2 2 4 2 2 2 2 3" xfId="26025"/>
    <cellStyle name="Input 2 2 4 2 2 2 3" xfId="13930"/>
    <cellStyle name="Input 2 2 4 2 2 2 3 2" xfId="30027"/>
    <cellStyle name="Input 2 2 4 2 2 2 4" xfId="21660"/>
    <cellStyle name="Input 2 2 4 2 2 2 5" xfId="35447"/>
    <cellStyle name="Input 2 2 4 2 2 2 6" xfId="38215"/>
    <cellStyle name="Input 2 2 4 2 2 3" xfId="7780"/>
    <cellStyle name="Input 2 2 4 2 2 3 2" xfId="15922"/>
    <cellStyle name="Input 2 2 4 2 2 3 2 2" xfId="31995"/>
    <cellStyle name="Input 2 2 4 2 2 3 3" xfId="23961"/>
    <cellStyle name="Input 2 2 4 2 2 4" xfId="11603"/>
    <cellStyle name="Input 2 2 4 2 2 4 2" xfId="27726"/>
    <cellStyle name="Input 2 2 4 2 2 5" xfId="19359"/>
    <cellStyle name="Input 2 2 4 2 2 6" xfId="35446"/>
    <cellStyle name="Input 2 2 4 2 2 7" xfId="38214"/>
    <cellStyle name="Input 2 2 4 2 3" xfId="3510"/>
    <cellStyle name="Input 2 2 4 2 3 2" xfId="5868"/>
    <cellStyle name="Input 2 2 4 2 3 2 2" xfId="14374"/>
    <cellStyle name="Input 2 2 4 2 3 2 2 2" xfId="30471"/>
    <cellStyle name="Input 2 2 4 2 3 2 3" xfId="22104"/>
    <cellStyle name="Input 2 2 4 2 3 2 4" xfId="35449"/>
    <cellStyle name="Input 2 2 4 2 3 2 5" xfId="38217"/>
    <cellStyle name="Input 2 2 4 2 3 3" xfId="8224"/>
    <cellStyle name="Input 2 2 4 2 3 3 2" xfId="16366"/>
    <cellStyle name="Input 2 2 4 2 3 3 2 2" xfId="32439"/>
    <cellStyle name="Input 2 2 4 2 3 3 3" xfId="24405"/>
    <cellStyle name="Input 2 2 4 2 3 4" xfId="12047"/>
    <cellStyle name="Input 2 2 4 2 3 4 2" xfId="28170"/>
    <cellStyle name="Input 2 2 4 2 3 5" xfId="19803"/>
    <cellStyle name="Input 2 2 4 2 3 6" xfId="35448"/>
    <cellStyle name="Input 2 2 4 2 3 7" xfId="38216"/>
    <cellStyle name="Input 2 2 4 2 4" xfId="4402"/>
    <cellStyle name="Input 2 2 4 2 4 2" xfId="9063"/>
    <cellStyle name="Input 2 2 4 2 4 2 2" xfId="17203"/>
    <cellStyle name="Input 2 2 4 2 4 2 2 2" xfId="33276"/>
    <cellStyle name="Input 2 2 4 2 4 2 3" xfId="25242"/>
    <cellStyle name="Input 2 2 4 2 4 3" xfId="12910"/>
    <cellStyle name="Input 2 2 4 2 4 3 2" xfId="29007"/>
    <cellStyle name="Input 2 2 4 2 4 4" xfId="20640"/>
    <cellStyle name="Input 2 2 4 2 4 5" xfId="35450"/>
    <cellStyle name="Input 2 2 4 2 4 6" xfId="38218"/>
    <cellStyle name="Input 2 2 4 2 5" xfId="6758"/>
    <cellStyle name="Input 2 2 4 2 5 2" xfId="14979"/>
    <cellStyle name="Input 2 2 4 2 5 2 2" xfId="31052"/>
    <cellStyle name="Input 2 2 4 2 5 3" xfId="22941"/>
    <cellStyle name="Input 2 2 4 2 6" xfId="10581"/>
    <cellStyle name="Input 2 2 4 2 6 2" xfId="26706"/>
    <cellStyle name="Input 2 2 4 2 7" xfId="18416"/>
    <cellStyle name="Input 2 2 4 2 8" xfId="35445"/>
    <cellStyle name="Input 2 2 4 2 9" xfId="38213"/>
    <cellStyle name="Input 2 2 4 3" xfId="2136"/>
    <cellStyle name="Input 2 2 4 3 2" xfId="3215"/>
    <cellStyle name="Input 2 2 4 3 2 2" xfId="5578"/>
    <cellStyle name="Input 2 2 4 3 2 2 2" xfId="9998"/>
    <cellStyle name="Input 2 2 4 3 2 2 2 2" xfId="18138"/>
    <cellStyle name="Input 2 2 4 3 2 2 2 2 2" xfId="34211"/>
    <cellStyle name="Input 2 2 4 3 2 2 2 3" xfId="26177"/>
    <cellStyle name="Input 2 2 4 3 2 2 3" xfId="14084"/>
    <cellStyle name="Input 2 2 4 3 2 2 3 2" xfId="30181"/>
    <cellStyle name="Input 2 2 4 3 2 2 4" xfId="21814"/>
    <cellStyle name="Input 2 2 4 3 2 2 5" xfId="35453"/>
    <cellStyle name="Input 2 2 4 3 2 2 6" xfId="38221"/>
    <cellStyle name="Input 2 2 4 3 2 3" xfId="7934"/>
    <cellStyle name="Input 2 2 4 3 2 3 2" xfId="16076"/>
    <cellStyle name="Input 2 2 4 3 2 3 2 2" xfId="32149"/>
    <cellStyle name="Input 2 2 4 3 2 3 3" xfId="24115"/>
    <cellStyle name="Input 2 2 4 3 2 4" xfId="11757"/>
    <cellStyle name="Input 2 2 4 3 2 4 2" xfId="27880"/>
    <cellStyle name="Input 2 2 4 3 2 5" xfId="19513"/>
    <cellStyle name="Input 2 2 4 3 2 6" xfId="35452"/>
    <cellStyle name="Input 2 2 4 3 2 7" xfId="38220"/>
    <cellStyle name="Input 2 2 4 3 3" xfId="3666"/>
    <cellStyle name="Input 2 2 4 3 3 2" xfId="6024"/>
    <cellStyle name="Input 2 2 4 3 3 2 2" xfId="14530"/>
    <cellStyle name="Input 2 2 4 3 3 2 2 2" xfId="30627"/>
    <cellStyle name="Input 2 2 4 3 3 2 3" xfId="22260"/>
    <cellStyle name="Input 2 2 4 3 3 2 4" xfId="35455"/>
    <cellStyle name="Input 2 2 4 3 3 2 5" xfId="38223"/>
    <cellStyle name="Input 2 2 4 3 3 3" xfId="8380"/>
    <cellStyle name="Input 2 2 4 3 3 3 2" xfId="16522"/>
    <cellStyle name="Input 2 2 4 3 3 3 2 2" xfId="32595"/>
    <cellStyle name="Input 2 2 4 3 3 3 3" xfId="24561"/>
    <cellStyle name="Input 2 2 4 3 3 4" xfId="12203"/>
    <cellStyle name="Input 2 2 4 3 3 4 2" xfId="28326"/>
    <cellStyle name="Input 2 2 4 3 3 5" xfId="19959"/>
    <cellStyle name="Input 2 2 4 3 3 6" xfId="35454"/>
    <cellStyle name="Input 2 2 4 3 3 7" xfId="38222"/>
    <cellStyle name="Input 2 2 4 3 4" xfId="4558"/>
    <cellStyle name="Input 2 2 4 3 4 2" xfId="9219"/>
    <cellStyle name="Input 2 2 4 3 4 2 2" xfId="17359"/>
    <cellStyle name="Input 2 2 4 3 4 2 2 2" xfId="33432"/>
    <cellStyle name="Input 2 2 4 3 4 2 3" xfId="25398"/>
    <cellStyle name="Input 2 2 4 3 4 3" xfId="13066"/>
    <cellStyle name="Input 2 2 4 3 4 3 2" xfId="29163"/>
    <cellStyle name="Input 2 2 4 3 4 4" xfId="20796"/>
    <cellStyle name="Input 2 2 4 3 4 5" xfId="35456"/>
    <cellStyle name="Input 2 2 4 3 4 6" xfId="38224"/>
    <cellStyle name="Input 2 2 4 3 5" xfId="6914"/>
    <cellStyle name="Input 2 2 4 3 5 2" xfId="15058"/>
    <cellStyle name="Input 2 2 4 3 5 2 2" xfId="31131"/>
    <cellStyle name="Input 2 2 4 3 5 3" xfId="23097"/>
    <cellStyle name="Input 2 2 4 3 6" xfId="10737"/>
    <cellStyle name="Input 2 2 4 3 6 2" xfId="26862"/>
    <cellStyle name="Input 2 2 4 3 7" xfId="18495"/>
    <cellStyle name="Input 2 2 4 3 8" xfId="35451"/>
    <cellStyle name="Input 2 2 4 3 9" xfId="38219"/>
    <cellStyle name="Input 2 2 4 4" xfId="2296"/>
    <cellStyle name="Input 2 2 4 4 2" xfId="3818"/>
    <cellStyle name="Input 2 2 4 4 2 2" xfId="6176"/>
    <cellStyle name="Input 2 2 4 4 2 2 2" xfId="14682"/>
    <cellStyle name="Input 2 2 4 4 2 2 2 2" xfId="30779"/>
    <cellStyle name="Input 2 2 4 4 2 2 3" xfId="22412"/>
    <cellStyle name="Input 2 2 4 4 2 2 4" xfId="35459"/>
    <cellStyle name="Input 2 2 4 4 2 2 5" xfId="38227"/>
    <cellStyle name="Input 2 2 4 4 2 3" xfId="8532"/>
    <cellStyle name="Input 2 2 4 4 2 3 2" xfId="16674"/>
    <cellStyle name="Input 2 2 4 4 2 3 2 2" xfId="32747"/>
    <cellStyle name="Input 2 2 4 4 2 3 3" xfId="24713"/>
    <cellStyle name="Input 2 2 4 4 2 4" xfId="12355"/>
    <cellStyle name="Input 2 2 4 4 2 4 2" xfId="28478"/>
    <cellStyle name="Input 2 2 4 4 2 5" xfId="20111"/>
    <cellStyle name="Input 2 2 4 4 2 6" xfId="35458"/>
    <cellStyle name="Input 2 2 4 4 2 7" xfId="38226"/>
    <cellStyle name="Input 2 2 4 4 3" xfId="4710"/>
    <cellStyle name="Input 2 2 4 4 3 2" xfId="9371"/>
    <cellStyle name="Input 2 2 4 4 3 2 2" xfId="17511"/>
    <cellStyle name="Input 2 2 4 4 3 2 2 2" xfId="33584"/>
    <cellStyle name="Input 2 2 4 4 3 2 3" xfId="25550"/>
    <cellStyle name="Input 2 2 4 4 3 3" xfId="13218"/>
    <cellStyle name="Input 2 2 4 4 3 3 2" xfId="29315"/>
    <cellStyle name="Input 2 2 4 4 3 4" xfId="20948"/>
    <cellStyle name="Input 2 2 4 4 3 5" xfId="35460"/>
    <cellStyle name="Input 2 2 4 4 3 6" xfId="38228"/>
    <cellStyle name="Input 2 2 4 4 4" xfId="7066"/>
    <cellStyle name="Input 2 2 4 4 4 2" xfId="15210"/>
    <cellStyle name="Input 2 2 4 4 4 2 2" xfId="31283"/>
    <cellStyle name="Input 2 2 4 4 4 3" xfId="23249"/>
    <cellStyle name="Input 2 2 4 4 5" xfId="10889"/>
    <cellStyle name="Input 2 2 4 4 5 2" xfId="27014"/>
    <cellStyle name="Input 2 2 4 4 6" xfId="18647"/>
    <cellStyle name="Input 2 2 4 4 7" xfId="35457"/>
    <cellStyle name="Input 2 2 4 4 8" xfId="38225"/>
    <cellStyle name="Input 2 2 4 5" xfId="2777"/>
    <cellStyle name="Input 2 2 4 5 2" xfId="5148"/>
    <cellStyle name="Input 2 2 4 5 2 2" xfId="9581"/>
    <cellStyle name="Input 2 2 4 5 2 2 2" xfId="17721"/>
    <cellStyle name="Input 2 2 4 5 2 2 2 2" xfId="33794"/>
    <cellStyle name="Input 2 2 4 5 2 2 3" xfId="25760"/>
    <cellStyle name="Input 2 2 4 5 2 3" xfId="13654"/>
    <cellStyle name="Input 2 2 4 5 2 3 2" xfId="29751"/>
    <cellStyle name="Input 2 2 4 5 2 4" xfId="21384"/>
    <cellStyle name="Input 2 2 4 5 2 5" xfId="35462"/>
    <cellStyle name="Input 2 2 4 5 2 6" xfId="38230"/>
    <cellStyle name="Input 2 2 4 5 3" xfId="7504"/>
    <cellStyle name="Input 2 2 4 5 3 2" xfId="15646"/>
    <cellStyle name="Input 2 2 4 5 3 2 2" xfId="31719"/>
    <cellStyle name="Input 2 2 4 5 3 3" xfId="23685"/>
    <cellStyle name="Input 2 2 4 5 4" xfId="11327"/>
    <cellStyle name="Input 2 2 4 5 4 2" xfId="27450"/>
    <cellStyle name="Input 2 2 4 5 5" xfId="19083"/>
    <cellStyle name="Input 2 2 4 5 6" xfId="35461"/>
    <cellStyle name="Input 2 2 4 5 7" xfId="38229"/>
    <cellStyle name="Input 2 2 4 6" xfId="2718"/>
    <cellStyle name="Input 2 2 4 6 2" xfId="5103"/>
    <cellStyle name="Input 2 2 4 6 2 2" xfId="13609"/>
    <cellStyle name="Input 2 2 4 6 2 2 2" xfId="29706"/>
    <cellStyle name="Input 2 2 4 6 2 3" xfId="21339"/>
    <cellStyle name="Input 2 2 4 6 2 4" xfId="35464"/>
    <cellStyle name="Input 2 2 4 6 2 5" xfId="38232"/>
    <cellStyle name="Input 2 2 4 6 3" xfId="7459"/>
    <cellStyle name="Input 2 2 4 6 3 2" xfId="15601"/>
    <cellStyle name="Input 2 2 4 6 3 2 2" xfId="31674"/>
    <cellStyle name="Input 2 2 4 6 3 3" xfId="23640"/>
    <cellStyle name="Input 2 2 4 6 4" xfId="11282"/>
    <cellStyle name="Input 2 2 4 6 4 2" xfId="27405"/>
    <cellStyle name="Input 2 2 4 6 5" xfId="19038"/>
    <cellStyle name="Input 2 2 4 6 6" xfId="35463"/>
    <cellStyle name="Input 2 2 4 6 7" xfId="38231"/>
    <cellStyle name="Input 2 2 4 7" xfId="4083"/>
    <cellStyle name="Input 2 2 4 7 2" xfId="8744"/>
    <cellStyle name="Input 2 2 4 7 2 2" xfId="16884"/>
    <cellStyle name="Input 2 2 4 7 2 2 2" xfId="32957"/>
    <cellStyle name="Input 2 2 4 7 2 3" xfId="24923"/>
    <cellStyle name="Input 2 2 4 7 3" xfId="12591"/>
    <cellStyle name="Input 2 2 4 7 3 2" xfId="28688"/>
    <cellStyle name="Input 2 2 4 7 4" xfId="20321"/>
    <cellStyle name="Input 2 2 4 7 5" xfId="35465"/>
    <cellStyle name="Input 2 2 4 7 6" xfId="38233"/>
    <cellStyle name="Input 2 2 4 8" xfId="6439"/>
    <cellStyle name="Input 2 2 4 8 2" xfId="22622"/>
    <cellStyle name="Input 2 2 4 9" xfId="10262"/>
    <cellStyle name="Input 2 2 4 9 2" xfId="26387"/>
    <cellStyle name="Input 2 2 5" xfId="1612"/>
    <cellStyle name="Input 2 2 5 10" xfId="35466"/>
    <cellStyle name="Input 2 2 5 11" xfId="38234"/>
    <cellStyle name="Input 2 2 5 2" xfId="2024"/>
    <cellStyle name="Input 2 2 5 2 2" xfId="3112"/>
    <cellStyle name="Input 2 2 5 2 2 2" xfId="5477"/>
    <cellStyle name="Input 2 2 5 2 2 2 2" xfId="9899"/>
    <cellStyle name="Input 2 2 5 2 2 2 2 2" xfId="18039"/>
    <cellStyle name="Input 2 2 5 2 2 2 2 2 2" xfId="34112"/>
    <cellStyle name="Input 2 2 5 2 2 2 2 3" xfId="26078"/>
    <cellStyle name="Input 2 2 5 2 2 2 3" xfId="13983"/>
    <cellStyle name="Input 2 2 5 2 2 2 3 2" xfId="30080"/>
    <cellStyle name="Input 2 2 5 2 2 2 4" xfId="21713"/>
    <cellStyle name="Input 2 2 5 2 2 2 5" xfId="35469"/>
    <cellStyle name="Input 2 2 5 2 2 2 6" xfId="38237"/>
    <cellStyle name="Input 2 2 5 2 2 3" xfId="7833"/>
    <cellStyle name="Input 2 2 5 2 2 3 2" xfId="15975"/>
    <cellStyle name="Input 2 2 5 2 2 3 2 2" xfId="32048"/>
    <cellStyle name="Input 2 2 5 2 2 3 3" xfId="24014"/>
    <cellStyle name="Input 2 2 5 2 2 4" xfId="11656"/>
    <cellStyle name="Input 2 2 5 2 2 4 2" xfId="27779"/>
    <cellStyle name="Input 2 2 5 2 2 5" xfId="19412"/>
    <cellStyle name="Input 2 2 5 2 2 6" xfId="35468"/>
    <cellStyle name="Input 2 2 5 2 2 7" xfId="38236"/>
    <cellStyle name="Input 2 2 5 2 3" xfId="3563"/>
    <cellStyle name="Input 2 2 5 2 3 2" xfId="5921"/>
    <cellStyle name="Input 2 2 5 2 3 2 2" xfId="14427"/>
    <cellStyle name="Input 2 2 5 2 3 2 2 2" xfId="30524"/>
    <cellStyle name="Input 2 2 5 2 3 2 3" xfId="22157"/>
    <cellStyle name="Input 2 2 5 2 3 2 4" xfId="35471"/>
    <cellStyle name="Input 2 2 5 2 3 2 5" xfId="38239"/>
    <cellStyle name="Input 2 2 5 2 3 3" xfId="8277"/>
    <cellStyle name="Input 2 2 5 2 3 3 2" xfId="16419"/>
    <cellStyle name="Input 2 2 5 2 3 3 2 2" xfId="32492"/>
    <cellStyle name="Input 2 2 5 2 3 3 3" xfId="24458"/>
    <cellStyle name="Input 2 2 5 2 3 4" xfId="12100"/>
    <cellStyle name="Input 2 2 5 2 3 4 2" xfId="28223"/>
    <cellStyle name="Input 2 2 5 2 3 5" xfId="19856"/>
    <cellStyle name="Input 2 2 5 2 3 6" xfId="35470"/>
    <cellStyle name="Input 2 2 5 2 3 7" xfId="38238"/>
    <cellStyle name="Input 2 2 5 2 4" xfId="4455"/>
    <cellStyle name="Input 2 2 5 2 4 2" xfId="9116"/>
    <cellStyle name="Input 2 2 5 2 4 2 2" xfId="17256"/>
    <cellStyle name="Input 2 2 5 2 4 2 2 2" xfId="33329"/>
    <cellStyle name="Input 2 2 5 2 4 2 3" xfId="25295"/>
    <cellStyle name="Input 2 2 5 2 4 3" xfId="12963"/>
    <cellStyle name="Input 2 2 5 2 4 3 2" xfId="29060"/>
    <cellStyle name="Input 2 2 5 2 4 4" xfId="20693"/>
    <cellStyle name="Input 2 2 5 2 4 5" xfId="35472"/>
    <cellStyle name="Input 2 2 5 2 4 6" xfId="38240"/>
    <cellStyle name="Input 2 2 5 2 5" xfId="6811"/>
    <cellStyle name="Input 2 2 5 2 5 2" xfId="15013"/>
    <cellStyle name="Input 2 2 5 2 5 2 2" xfId="31086"/>
    <cellStyle name="Input 2 2 5 2 5 3" xfId="22994"/>
    <cellStyle name="Input 2 2 5 2 6" xfId="10634"/>
    <cellStyle name="Input 2 2 5 2 6 2" xfId="26759"/>
    <cellStyle name="Input 2 2 5 2 7" xfId="18450"/>
    <cellStyle name="Input 2 2 5 2 8" xfId="35467"/>
    <cellStyle name="Input 2 2 5 2 9" xfId="38235"/>
    <cellStyle name="Input 2 2 5 3" xfId="2189"/>
    <cellStyle name="Input 2 2 5 3 2" xfId="3268"/>
    <cellStyle name="Input 2 2 5 3 2 2" xfId="5631"/>
    <cellStyle name="Input 2 2 5 3 2 2 2" xfId="10051"/>
    <cellStyle name="Input 2 2 5 3 2 2 2 2" xfId="18191"/>
    <cellStyle name="Input 2 2 5 3 2 2 2 2 2" xfId="34264"/>
    <cellStyle name="Input 2 2 5 3 2 2 2 3" xfId="26230"/>
    <cellStyle name="Input 2 2 5 3 2 2 3" xfId="14137"/>
    <cellStyle name="Input 2 2 5 3 2 2 3 2" xfId="30234"/>
    <cellStyle name="Input 2 2 5 3 2 2 4" xfId="21867"/>
    <cellStyle name="Input 2 2 5 3 2 2 5" xfId="35475"/>
    <cellStyle name="Input 2 2 5 3 2 2 6" xfId="38243"/>
    <cellStyle name="Input 2 2 5 3 2 3" xfId="7987"/>
    <cellStyle name="Input 2 2 5 3 2 3 2" xfId="16129"/>
    <cellStyle name="Input 2 2 5 3 2 3 2 2" xfId="32202"/>
    <cellStyle name="Input 2 2 5 3 2 3 3" xfId="24168"/>
    <cellStyle name="Input 2 2 5 3 2 4" xfId="11810"/>
    <cellStyle name="Input 2 2 5 3 2 4 2" xfId="27933"/>
    <cellStyle name="Input 2 2 5 3 2 5" xfId="19566"/>
    <cellStyle name="Input 2 2 5 3 2 6" xfId="35474"/>
    <cellStyle name="Input 2 2 5 3 2 7" xfId="38242"/>
    <cellStyle name="Input 2 2 5 3 3" xfId="3719"/>
    <cellStyle name="Input 2 2 5 3 3 2" xfId="6077"/>
    <cellStyle name="Input 2 2 5 3 3 2 2" xfId="14583"/>
    <cellStyle name="Input 2 2 5 3 3 2 2 2" xfId="30680"/>
    <cellStyle name="Input 2 2 5 3 3 2 3" xfId="22313"/>
    <cellStyle name="Input 2 2 5 3 3 2 4" xfId="35477"/>
    <cellStyle name="Input 2 2 5 3 3 2 5" xfId="38245"/>
    <cellStyle name="Input 2 2 5 3 3 3" xfId="8433"/>
    <cellStyle name="Input 2 2 5 3 3 3 2" xfId="16575"/>
    <cellStyle name="Input 2 2 5 3 3 3 2 2" xfId="32648"/>
    <cellStyle name="Input 2 2 5 3 3 3 3" xfId="24614"/>
    <cellStyle name="Input 2 2 5 3 3 4" xfId="12256"/>
    <cellStyle name="Input 2 2 5 3 3 4 2" xfId="28379"/>
    <cellStyle name="Input 2 2 5 3 3 5" xfId="20012"/>
    <cellStyle name="Input 2 2 5 3 3 6" xfId="35476"/>
    <cellStyle name="Input 2 2 5 3 3 7" xfId="38244"/>
    <cellStyle name="Input 2 2 5 3 4" xfId="4611"/>
    <cellStyle name="Input 2 2 5 3 4 2" xfId="9272"/>
    <cellStyle name="Input 2 2 5 3 4 2 2" xfId="17412"/>
    <cellStyle name="Input 2 2 5 3 4 2 2 2" xfId="33485"/>
    <cellStyle name="Input 2 2 5 3 4 2 3" xfId="25451"/>
    <cellStyle name="Input 2 2 5 3 4 3" xfId="13119"/>
    <cellStyle name="Input 2 2 5 3 4 3 2" xfId="29216"/>
    <cellStyle name="Input 2 2 5 3 4 4" xfId="20849"/>
    <cellStyle name="Input 2 2 5 3 4 5" xfId="35478"/>
    <cellStyle name="Input 2 2 5 3 4 6" xfId="38246"/>
    <cellStyle name="Input 2 2 5 3 5" xfId="6967"/>
    <cellStyle name="Input 2 2 5 3 5 2" xfId="15111"/>
    <cellStyle name="Input 2 2 5 3 5 2 2" xfId="31184"/>
    <cellStyle name="Input 2 2 5 3 5 3" xfId="23150"/>
    <cellStyle name="Input 2 2 5 3 6" xfId="10790"/>
    <cellStyle name="Input 2 2 5 3 6 2" xfId="26915"/>
    <cellStyle name="Input 2 2 5 3 7" xfId="18548"/>
    <cellStyle name="Input 2 2 5 3 8" xfId="35473"/>
    <cellStyle name="Input 2 2 5 3 9" xfId="38241"/>
    <cellStyle name="Input 2 2 5 4" xfId="2349"/>
    <cellStyle name="Input 2 2 5 4 2" xfId="3871"/>
    <cellStyle name="Input 2 2 5 4 2 2" xfId="6229"/>
    <cellStyle name="Input 2 2 5 4 2 2 2" xfId="14735"/>
    <cellStyle name="Input 2 2 5 4 2 2 2 2" xfId="30832"/>
    <cellStyle name="Input 2 2 5 4 2 2 3" xfId="22465"/>
    <cellStyle name="Input 2 2 5 4 2 2 4" xfId="35481"/>
    <cellStyle name="Input 2 2 5 4 2 2 5" xfId="38249"/>
    <cellStyle name="Input 2 2 5 4 2 3" xfId="8585"/>
    <cellStyle name="Input 2 2 5 4 2 3 2" xfId="16727"/>
    <cellStyle name="Input 2 2 5 4 2 3 2 2" xfId="32800"/>
    <cellStyle name="Input 2 2 5 4 2 3 3" xfId="24766"/>
    <cellStyle name="Input 2 2 5 4 2 4" xfId="12408"/>
    <cellStyle name="Input 2 2 5 4 2 4 2" xfId="28531"/>
    <cellStyle name="Input 2 2 5 4 2 5" xfId="20164"/>
    <cellStyle name="Input 2 2 5 4 2 6" xfId="35480"/>
    <cellStyle name="Input 2 2 5 4 2 7" xfId="38248"/>
    <cellStyle name="Input 2 2 5 4 3" xfId="4763"/>
    <cellStyle name="Input 2 2 5 4 3 2" xfId="9424"/>
    <cellStyle name="Input 2 2 5 4 3 2 2" xfId="17564"/>
    <cellStyle name="Input 2 2 5 4 3 2 2 2" xfId="33637"/>
    <cellStyle name="Input 2 2 5 4 3 2 3" xfId="25603"/>
    <cellStyle name="Input 2 2 5 4 3 3" xfId="13271"/>
    <cellStyle name="Input 2 2 5 4 3 3 2" xfId="29368"/>
    <cellStyle name="Input 2 2 5 4 3 4" xfId="21001"/>
    <cellStyle name="Input 2 2 5 4 3 5" xfId="35482"/>
    <cellStyle name="Input 2 2 5 4 3 6" xfId="38250"/>
    <cellStyle name="Input 2 2 5 4 4" xfId="7119"/>
    <cellStyle name="Input 2 2 5 4 4 2" xfId="15263"/>
    <cellStyle name="Input 2 2 5 4 4 2 2" xfId="31336"/>
    <cellStyle name="Input 2 2 5 4 4 3" xfId="23302"/>
    <cellStyle name="Input 2 2 5 4 5" xfId="10942"/>
    <cellStyle name="Input 2 2 5 4 5 2" xfId="27067"/>
    <cellStyle name="Input 2 2 5 4 6" xfId="18700"/>
    <cellStyle name="Input 2 2 5 4 7" xfId="35479"/>
    <cellStyle name="Input 2 2 5 4 8" xfId="38247"/>
    <cellStyle name="Input 2 2 5 5" xfId="2834"/>
    <cellStyle name="Input 2 2 5 5 2" xfId="5204"/>
    <cellStyle name="Input 2 2 5 5 2 2" xfId="9634"/>
    <cellStyle name="Input 2 2 5 5 2 2 2" xfId="17774"/>
    <cellStyle name="Input 2 2 5 5 2 2 2 2" xfId="33847"/>
    <cellStyle name="Input 2 2 5 5 2 2 3" xfId="25813"/>
    <cellStyle name="Input 2 2 5 5 2 3" xfId="13710"/>
    <cellStyle name="Input 2 2 5 5 2 3 2" xfId="29807"/>
    <cellStyle name="Input 2 2 5 5 2 4" xfId="21440"/>
    <cellStyle name="Input 2 2 5 5 2 5" xfId="35484"/>
    <cellStyle name="Input 2 2 5 5 2 6" xfId="38252"/>
    <cellStyle name="Input 2 2 5 5 3" xfId="7560"/>
    <cellStyle name="Input 2 2 5 5 3 2" xfId="15702"/>
    <cellStyle name="Input 2 2 5 5 3 2 2" xfId="31775"/>
    <cellStyle name="Input 2 2 5 5 3 3" xfId="23741"/>
    <cellStyle name="Input 2 2 5 5 4" xfId="11383"/>
    <cellStyle name="Input 2 2 5 5 4 2" xfId="27506"/>
    <cellStyle name="Input 2 2 5 5 5" xfId="19139"/>
    <cellStyle name="Input 2 2 5 5 6" xfId="35483"/>
    <cellStyle name="Input 2 2 5 5 7" xfId="38251"/>
    <cellStyle name="Input 2 2 5 6" xfId="2526"/>
    <cellStyle name="Input 2 2 5 6 2" xfId="4931"/>
    <cellStyle name="Input 2 2 5 6 2 2" xfId="13437"/>
    <cellStyle name="Input 2 2 5 6 2 2 2" xfId="29534"/>
    <cellStyle name="Input 2 2 5 6 2 3" xfId="21167"/>
    <cellStyle name="Input 2 2 5 6 2 4" xfId="35486"/>
    <cellStyle name="Input 2 2 5 6 2 5" xfId="38254"/>
    <cellStyle name="Input 2 2 5 6 3" xfId="7287"/>
    <cellStyle name="Input 2 2 5 6 3 2" xfId="15429"/>
    <cellStyle name="Input 2 2 5 6 3 2 2" xfId="31502"/>
    <cellStyle name="Input 2 2 5 6 3 3" xfId="23468"/>
    <cellStyle name="Input 2 2 5 6 4" xfId="11110"/>
    <cellStyle name="Input 2 2 5 6 4 2" xfId="27233"/>
    <cellStyle name="Input 2 2 5 6 5" xfId="18866"/>
    <cellStyle name="Input 2 2 5 6 6" xfId="35485"/>
    <cellStyle name="Input 2 2 5 6 7" xfId="38253"/>
    <cellStyle name="Input 2 2 5 7" xfId="4136"/>
    <cellStyle name="Input 2 2 5 7 2" xfId="8797"/>
    <cellStyle name="Input 2 2 5 7 2 2" xfId="16937"/>
    <cellStyle name="Input 2 2 5 7 2 2 2" xfId="33010"/>
    <cellStyle name="Input 2 2 5 7 2 3" xfId="24976"/>
    <cellStyle name="Input 2 2 5 7 3" xfId="12644"/>
    <cellStyle name="Input 2 2 5 7 3 2" xfId="28741"/>
    <cellStyle name="Input 2 2 5 7 4" xfId="20374"/>
    <cellStyle name="Input 2 2 5 7 5" xfId="35487"/>
    <cellStyle name="Input 2 2 5 7 6" xfId="38255"/>
    <cellStyle name="Input 2 2 5 8" xfId="6492"/>
    <cellStyle name="Input 2 2 5 8 2" xfId="22675"/>
    <cellStyle name="Input 2 2 5 9" xfId="10315"/>
    <cellStyle name="Input 2 2 5 9 2" xfId="26440"/>
    <cellStyle name="Input 2 2 6" xfId="1741"/>
    <cellStyle name="Input 2 2 6 2" xfId="2926"/>
    <cellStyle name="Input 2 2 6 2 2" xfId="5293"/>
    <cellStyle name="Input 2 2 6 2 2 2" xfId="9720"/>
    <cellStyle name="Input 2 2 6 2 2 2 2" xfId="17860"/>
    <cellStyle name="Input 2 2 6 2 2 2 2 2" xfId="33933"/>
    <cellStyle name="Input 2 2 6 2 2 2 3" xfId="25899"/>
    <cellStyle name="Input 2 2 6 2 2 3" xfId="13799"/>
    <cellStyle name="Input 2 2 6 2 2 3 2" xfId="29896"/>
    <cellStyle name="Input 2 2 6 2 2 4" xfId="21529"/>
    <cellStyle name="Input 2 2 6 2 2 5" xfId="35490"/>
    <cellStyle name="Input 2 2 6 2 2 6" xfId="38258"/>
    <cellStyle name="Input 2 2 6 2 3" xfId="7649"/>
    <cellStyle name="Input 2 2 6 2 3 2" xfId="15791"/>
    <cellStyle name="Input 2 2 6 2 3 2 2" xfId="31864"/>
    <cellStyle name="Input 2 2 6 2 3 3" xfId="23830"/>
    <cellStyle name="Input 2 2 6 2 4" xfId="11472"/>
    <cellStyle name="Input 2 2 6 2 4 2" xfId="27595"/>
    <cellStyle name="Input 2 2 6 2 5" xfId="19228"/>
    <cellStyle name="Input 2 2 6 2 6" xfId="35489"/>
    <cellStyle name="Input 2 2 6 2 7" xfId="38257"/>
    <cellStyle name="Input 2 2 6 3" xfId="2471"/>
    <cellStyle name="Input 2 2 6 3 2" xfId="4876"/>
    <cellStyle name="Input 2 2 6 3 2 2" xfId="13382"/>
    <cellStyle name="Input 2 2 6 3 2 2 2" xfId="29479"/>
    <cellStyle name="Input 2 2 6 3 2 3" xfId="21112"/>
    <cellStyle name="Input 2 2 6 3 2 4" xfId="35492"/>
    <cellStyle name="Input 2 2 6 3 2 5" xfId="38260"/>
    <cellStyle name="Input 2 2 6 3 3" xfId="7232"/>
    <cellStyle name="Input 2 2 6 3 3 2" xfId="15374"/>
    <cellStyle name="Input 2 2 6 3 3 2 2" xfId="31447"/>
    <cellStyle name="Input 2 2 6 3 3 3" xfId="23413"/>
    <cellStyle name="Input 2 2 6 3 4" xfId="11055"/>
    <cellStyle name="Input 2 2 6 3 4 2" xfId="27178"/>
    <cellStyle name="Input 2 2 6 3 5" xfId="18811"/>
    <cellStyle name="Input 2 2 6 3 6" xfId="35491"/>
    <cellStyle name="Input 2 2 6 3 7" xfId="38259"/>
    <cellStyle name="Input 2 2 6 4" xfId="4228"/>
    <cellStyle name="Input 2 2 6 4 2" xfId="8889"/>
    <cellStyle name="Input 2 2 6 4 2 2" xfId="17029"/>
    <cellStyle name="Input 2 2 6 4 2 2 2" xfId="33102"/>
    <cellStyle name="Input 2 2 6 4 2 3" xfId="25068"/>
    <cellStyle name="Input 2 2 6 4 3" xfId="12736"/>
    <cellStyle name="Input 2 2 6 4 3 2" xfId="28833"/>
    <cellStyle name="Input 2 2 6 4 4" xfId="20466"/>
    <cellStyle name="Input 2 2 6 4 5" xfId="35493"/>
    <cellStyle name="Input 2 2 6 4 6" xfId="38261"/>
    <cellStyle name="Input 2 2 6 5" xfId="6584"/>
    <cellStyle name="Input 2 2 6 5 2" xfId="14848"/>
    <cellStyle name="Input 2 2 6 5 2 2" xfId="30921"/>
    <cellStyle name="Input 2 2 6 5 3" xfId="22767"/>
    <cellStyle name="Input 2 2 6 6" xfId="10407"/>
    <cellStyle name="Input 2 2 6 6 2" xfId="26532"/>
    <cellStyle name="Input 2 2 6 7" xfId="18285"/>
    <cellStyle name="Input 2 2 6 8" xfId="35488"/>
    <cellStyle name="Input 2 2 6 9" xfId="38256"/>
    <cellStyle name="Input 2 2 7" xfId="1738"/>
    <cellStyle name="Input 2 2 7 2" xfId="2924"/>
    <cellStyle name="Input 2 2 7 2 2" xfId="5291"/>
    <cellStyle name="Input 2 2 7 2 2 2" xfId="9718"/>
    <cellStyle name="Input 2 2 7 2 2 2 2" xfId="17858"/>
    <cellStyle name="Input 2 2 7 2 2 2 2 2" xfId="33931"/>
    <cellStyle name="Input 2 2 7 2 2 2 3" xfId="25897"/>
    <cellStyle name="Input 2 2 7 2 2 3" xfId="13797"/>
    <cellStyle name="Input 2 2 7 2 2 3 2" xfId="29894"/>
    <cellStyle name="Input 2 2 7 2 2 4" xfId="21527"/>
    <cellStyle name="Input 2 2 7 2 2 5" xfId="35496"/>
    <cellStyle name="Input 2 2 7 2 2 6" xfId="38264"/>
    <cellStyle name="Input 2 2 7 2 3" xfId="7647"/>
    <cellStyle name="Input 2 2 7 2 3 2" xfId="15789"/>
    <cellStyle name="Input 2 2 7 2 3 2 2" xfId="31862"/>
    <cellStyle name="Input 2 2 7 2 3 3" xfId="23828"/>
    <cellStyle name="Input 2 2 7 2 4" xfId="11470"/>
    <cellStyle name="Input 2 2 7 2 4 2" xfId="27593"/>
    <cellStyle name="Input 2 2 7 2 5" xfId="19226"/>
    <cellStyle name="Input 2 2 7 2 6" xfId="35495"/>
    <cellStyle name="Input 2 2 7 2 7" xfId="38263"/>
    <cellStyle name="Input 2 2 7 3" xfId="2472"/>
    <cellStyle name="Input 2 2 7 3 2" xfId="4877"/>
    <cellStyle name="Input 2 2 7 3 2 2" xfId="13383"/>
    <cellStyle name="Input 2 2 7 3 2 2 2" xfId="29480"/>
    <cellStyle name="Input 2 2 7 3 2 3" xfId="21113"/>
    <cellStyle name="Input 2 2 7 3 2 4" xfId="35498"/>
    <cellStyle name="Input 2 2 7 3 2 5" xfId="38266"/>
    <cellStyle name="Input 2 2 7 3 3" xfId="7233"/>
    <cellStyle name="Input 2 2 7 3 3 2" xfId="15375"/>
    <cellStyle name="Input 2 2 7 3 3 2 2" xfId="31448"/>
    <cellStyle name="Input 2 2 7 3 3 3" xfId="23414"/>
    <cellStyle name="Input 2 2 7 3 4" xfId="11056"/>
    <cellStyle name="Input 2 2 7 3 4 2" xfId="27179"/>
    <cellStyle name="Input 2 2 7 3 5" xfId="18812"/>
    <cellStyle name="Input 2 2 7 3 6" xfId="35497"/>
    <cellStyle name="Input 2 2 7 3 7" xfId="38265"/>
    <cellStyle name="Input 2 2 7 4" xfId="4226"/>
    <cellStyle name="Input 2 2 7 4 2" xfId="8887"/>
    <cellStyle name="Input 2 2 7 4 2 2" xfId="17027"/>
    <cellStyle name="Input 2 2 7 4 2 2 2" xfId="33100"/>
    <cellStyle name="Input 2 2 7 4 2 3" xfId="25066"/>
    <cellStyle name="Input 2 2 7 4 3" xfId="12734"/>
    <cellStyle name="Input 2 2 7 4 3 2" xfId="28831"/>
    <cellStyle name="Input 2 2 7 4 4" xfId="20464"/>
    <cellStyle name="Input 2 2 7 4 5" xfId="35499"/>
    <cellStyle name="Input 2 2 7 4 6" xfId="38267"/>
    <cellStyle name="Input 2 2 7 5" xfId="6582"/>
    <cellStyle name="Input 2 2 7 5 2" xfId="14846"/>
    <cellStyle name="Input 2 2 7 5 2 2" xfId="30919"/>
    <cellStyle name="Input 2 2 7 5 3" xfId="22765"/>
    <cellStyle name="Input 2 2 7 6" xfId="10405"/>
    <cellStyle name="Input 2 2 7 6 2" xfId="26530"/>
    <cellStyle name="Input 2 2 7 7" xfId="18283"/>
    <cellStyle name="Input 2 2 7 8" xfId="35494"/>
    <cellStyle name="Input 2 2 7 9" xfId="38262"/>
    <cellStyle name="Input 2 2 8" xfId="1796"/>
    <cellStyle name="Input 2 2 8 2" xfId="3371"/>
    <cellStyle name="Input 2 2 8 2 2" xfId="5729"/>
    <cellStyle name="Input 2 2 8 2 2 2" xfId="14235"/>
    <cellStyle name="Input 2 2 8 2 2 2 2" xfId="30332"/>
    <cellStyle name="Input 2 2 8 2 2 3" xfId="21965"/>
    <cellStyle name="Input 2 2 8 2 2 4" xfId="35502"/>
    <cellStyle name="Input 2 2 8 2 2 5" xfId="38270"/>
    <cellStyle name="Input 2 2 8 2 3" xfId="8085"/>
    <cellStyle name="Input 2 2 8 2 3 2" xfId="16227"/>
    <cellStyle name="Input 2 2 8 2 3 2 2" xfId="32300"/>
    <cellStyle name="Input 2 2 8 2 3 3" xfId="24266"/>
    <cellStyle name="Input 2 2 8 2 4" xfId="11908"/>
    <cellStyle name="Input 2 2 8 2 4 2" xfId="28031"/>
    <cellStyle name="Input 2 2 8 2 5" xfId="19664"/>
    <cellStyle name="Input 2 2 8 2 6" xfId="35501"/>
    <cellStyle name="Input 2 2 8 2 7" xfId="38269"/>
    <cellStyle name="Input 2 2 8 3" xfId="4263"/>
    <cellStyle name="Input 2 2 8 3 2" xfId="8924"/>
    <cellStyle name="Input 2 2 8 3 2 2" xfId="17064"/>
    <cellStyle name="Input 2 2 8 3 2 2 2" xfId="33137"/>
    <cellStyle name="Input 2 2 8 3 2 3" xfId="25103"/>
    <cellStyle name="Input 2 2 8 3 3" xfId="12771"/>
    <cellStyle name="Input 2 2 8 3 3 2" xfId="28868"/>
    <cellStyle name="Input 2 2 8 3 4" xfId="20501"/>
    <cellStyle name="Input 2 2 8 3 5" xfId="35503"/>
    <cellStyle name="Input 2 2 8 3 6" xfId="38271"/>
    <cellStyle name="Input 2 2 8 4" xfId="6619"/>
    <cellStyle name="Input 2 2 8 4 2" xfId="14883"/>
    <cellStyle name="Input 2 2 8 4 2 2" xfId="30956"/>
    <cellStyle name="Input 2 2 8 4 3" xfId="22802"/>
    <cellStyle name="Input 2 2 8 5" xfId="10442"/>
    <cellStyle name="Input 2 2 8 5 2" xfId="26567"/>
    <cellStyle name="Input 2 2 8 6" xfId="18320"/>
    <cellStyle name="Input 2 2 8 7" xfId="35500"/>
    <cellStyle name="Input 2 2 8 8" xfId="38268"/>
    <cellStyle name="Input 2 2 9" xfId="2455"/>
    <cellStyle name="Input 2 2 9 2" xfId="4863"/>
    <cellStyle name="Input 2 2 9 2 2" xfId="9503"/>
    <cellStyle name="Input 2 2 9 2 2 2" xfId="17643"/>
    <cellStyle name="Input 2 2 9 2 2 2 2" xfId="33716"/>
    <cellStyle name="Input 2 2 9 2 2 3" xfId="25682"/>
    <cellStyle name="Input 2 2 9 2 3" xfId="13369"/>
    <cellStyle name="Input 2 2 9 2 3 2" xfId="29466"/>
    <cellStyle name="Input 2 2 9 2 4" xfId="21099"/>
    <cellStyle name="Input 2 2 9 2 5" xfId="35505"/>
    <cellStyle name="Input 2 2 9 2 6" xfId="38273"/>
    <cellStyle name="Input 2 2 9 3" xfId="7219"/>
    <cellStyle name="Input 2 2 9 3 2" xfId="15361"/>
    <cellStyle name="Input 2 2 9 3 2 2" xfId="31434"/>
    <cellStyle name="Input 2 2 9 3 3" xfId="23400"/>
    <cellStyle name="Input 2 2 9 4" xfId="11042"/>
    <cellStyle name="Input 2 2 9 4 2" xfId="27165"/>
    <cellStyle name="Input 2 2 9 5" xfId="18798"/>
    <cellStyle name="Input 2 2 9 6" xfId="35504"/>
    <cellStyle name="Input 2 2 9 7" xfId="38272"/>
    <cellStyle name="Input 2 20" xfId="38032"/>
    <cellStyle name="Input 2 3" xfId="434"/>
    <cellStyle name="Input 2 3 10" xfId="3042"/>
    <cellStyle name="Input 2 3 10 2" xfId="5408"/>
    <cellStyle name="Input 2 3 10 2 2" xfId="13914"/>
    <cellStyle name="Input 2 3 10 2 2 2" xfId="30011"/>
    <cellStyle name="Input 2 3 10 2 3" xfId="21644"/>
    <cellStyle name="Input 2 3 10 2 4" xfId="35508"/>
    <cellStyle name="Input 2 3 10 2 5" xfId="38276"/>
    <cellStyle name="Input 2 3 10 3" xfId="7764"/>
    <cellStyle name="Input 2 3 10 3 2" xfId="15906"/>
    <cellStyle name="Input 2 3 10 3 2 2" xfId="31979"/>
    <cellStyle name="Input 2 3 10 3 3" xfId="23945"/>
    <cellStyle name="Input 2 3 10 4" xfId="11587"/>
    <cellStyle name="Input 2 3 10 4 2" xfId="27710"/>
    <cellStyle name="Input 2 3 10 5" xfId="19343"/>
    <cellStyle name="Input 2 3 10 6" xfId="35507"/>
    <cellStyle name="Input 2 3 10 7" xfId="38275"/>
    <cellStyle name="Input 2 3 11" xfId="4000"/>
    <cellStyle name="Input 2 3 11 2" xfId="8679"/>
    <cellStyle name="Input 2 3 11 2 2" xfId="16819"/>
    <cellStyle name="Input 2 3 11 2 2 2" xfId="32892"/>
    <cellStyle name="Input 2 3 11 2 3" xfId="24858"/>
    <cellStyle name="Input 2 3 11 3" xfId="12520"/>
    <cellStyle name="Input 2 3 11 3 2" xfId="28623"/>
    <cellStyle name="Input 2 3 11 4" xfId="20256"/>
    <cellStyle name="Input 2 3 11 5" xfId="35509"/>
    <cellStyle name="Input 2 3 11 6" xfId="38277"/>
    <cellStyle name="Input 2 3 12" xfId="6356"/>
    <cellStyle name="Input 2 3 12 2" xfId="22557"/>
    <cellStyle name="Input 2 3 13" xfId="10179"/>
    <cellStyle name="Input 2 3 13 2" xfId="26322"/>
    <cellStyle name="Input 2 3 14" xfId="35506"/>
    <cellStyle name="Input 2 3 15" xfId="38274"/>
    <cellStyle name="Input 2 3 2" xfId="436"/>
    <cellStyle name="Input 2 3 2 10" xfId="6358"/>
    <cellStyle name="Input 2 3 2 10 2" xfId="22559"/>
    <cellStyle name="Input 2 3 2 11" xfId="10181"/>
    <cellStyle name="Input 2 3 2 11 2" xfId="26324"/>
    <cellStyle name="Input 2 3 2 12" xfId="35510"/>
    <cellStyle name="Input 2 3 2 13" xfId="38278"/>
    <cellStyle name="Input 2 3 2 2" xfId="1585"/>
    <cellStyle name="Input 2 3 2 2 10" xfId="35511"/>
    <cellStyle name="Input 2 3 2 2 11" xfId="38279"/>
    <cellStyle name="Input 2 3 2 2 2" xfId="2005"/>
    <cellStyle name="Input 2 3 2 2 2 2" xfId="3093"/>
    <cellStyle name="Input 2 3 2 2 2 2 2" xfId="5458"/>
    <cellStyle name="Input 2 3 2 2 2 2 2 2" xfId="9880"/>
    <cellStyle name="Input 2 3 2 2 2 2 2 2 2" xfId="18020"/>
    <cellStyle name="Input 2 3 2 2 2 2 2 2 2 2" xfId="34093"/>
    <cellStyle name="Input 2 3 2 2 2 2 2 2 3" xfId="26059"/>
    <cellStyle name="Input 2 3 2 2 2 2 2 3" xfId="13964"/>
    <cellStyle name="Input 2 3 2 2 2 2 2 3 2" xfId="30061"/>
    <cellStyle name="Input 2 3 2 2 2 2 2 4" xfId="21694"/>
    <cellStyle name="Input 2 3 2 2 2 2 2 5" xfId="35514"/>
    <cellStyle name="Input 2 3 2 2 2 2 2 6" xfId="38282"/>
    <cellStyle name="Input 2 3 2 2 2 2 3" xfId="7814"/>
    <cellStyle name="Input 2 3 2 2 2 2 3 2" xfId="15956"/>
    <cellStyle name="Input 2 3 2 2 2 2 3 2 2" xfId="32029"/>
    <cellStyle name="Input 2 3 2 2 2 2 3 3" xfId="23995"/>
    <cellStyle name="Input 2 3 2 2 2 2 4" xfId="11637"/>
    <cellStyle name="Input 2 3 2 2 2 2 4 2" xfId="27760"/>
    <cellStyle name="Input 2 3 2 2 2 2 5" xfId="19393"/>
    <cellStyle name="Input 2 3 2 2 2 2 6" xfId="35513"/>
    <cellStyle name="Input 2 3 2 2 2 2 7" xfId="38281"/>
    <cellStyle name="Input 2 3 2 2 2 3" xfId="3544"/>
    <cellStyle name="Input 2 3 2 2 2 3 2" xfId="5902"/>
    <cellStyle name="Input 2 3 2 2 2 3 2 2" xfId="14408"/>
    <cellStyle name="Input 2 3 2 2 2 3 2 2 2" xfId="30505"/>
    <cellStyle name="Input 2 3 2 2 2 3 2 3" xfId="22138"/>
    <cellStyle name="Input 2 3 2 2 2 3 2 4" xfId="35516"/>
    <cellStyle name="Input 2 3 2 2 2 3 2 5" xfId="38284"/>
    <cellStyle name="Input 2 3 2 2 2 3 3" xfId="8258"/>
    <cellStyle name="Input 2 3 2 2 2 3 3 2" xfId="16400"/>
    <cellStyle name="Input 2 3 2 2 2 3 3 2 2" xfId="32473"/>
    <cellStyle name="Input 2 3 2 2 2 3 3 3" xfId="24439"/>
    <cellStyle name="Input 2 3 2 2 2 3 4" xfId="12081"/>
    <cellStyle name="Input 2 3 2 2 2 3 4 2" xfId="28204"/>
    <cellStyle name="Input 2 3 2 2 2 3 5" xfId="19837"/>
    <cellStyle name="Input 2 3 2 2 2 3 6" xfId="35515"/>
    <cellStyle name="Input 2 3 2 2 2 3 7" xfId="38283"/>
    <cellStyle name="Input 2 3 2 2 2 4" xfId="4436"/>
    <cellStyle name="Input 2 3 2 2 2 4 2" xfId="9097"/>
    <cellStyle name="Input 2 3 2 2 2 4 2 2" xfId="17237"/>
    <cellStyle name="Input 2 3 2 2 2 4 2 2 2" xfId="33310"/>
    <cellStyle name="Input 2 3 2 2 2 4 2 3" xfId="25276"/>
    <cellStyle name="Input 2 3 2 2 2 4 3" xfId="12944"/>
    <cellStyle name="Input 2 3 2 2 2 4 3 2" xfId="29041"/>
    <cellStyle name="Input 2 3 2 2 2 4 4" xfId="20674"/>
    <cellStyle name="Input 2 3 2 2 2 4 5" xfId="35517"/>
    <cellStyle name="Input 2 3 2 2 2 4 6" xfId="38285"/>
    <cellStyle name="Input 2 3 2 2 2 5" xfId="6792"/>
    <cellStyle name="Input 2 3 2 2 2 5 2" xfId="14995"/>
    <cellStyle name="Input 2 3 2 2 2 5 2 2" xfId="31068"/>
    <cellStyle name="Input 2 3 2 2 2 5 3" xfId="22975"/>
    <cellStyle name="Input 2 3 2 2 2 6" xfId="10615"/>
    <cellStyle name="Input 2 3 2 2 2 6 2" xfId="26740"/>
    <cellStyle name="Input 2 3 2 2 2 7" xfId="18432"/>
    <cellStyle name="Input 2 3 2 2 2 8" xfId="35512"/>
    <cellStyle name="Input 2 3 2 2 2 9" xfId="38280"/>
    <cellStyle name="Input 2 3 2 2 3" xfId="2170"/>
    <cellStyle name="Input 2 3 2 2 3 2" xfId="3249"/>
    <cellStyle name="Input 2 3 2 2 3 2 2" xfId="5612"/>
    <cellStyle name="Input 2 3 2 2 3 2 2 2" xfId="10032"/>
    <cellStyle name="Input 2 3 2 2 3 2 2 2 2" xfId="18172"/>
    <cellStyle name="Input 2 3 2 2 3 2 2 2 2 2" xfId="34245"/>
    <cellStyle name="Input 2 3 2 2 3 2 2 2 3" xfId="26211"/>
    <cellStyle name="Input 2 3 2 2 3 2 2 3" xfId="14118"/>
    <cellStyle name="Input 2 3 2 2 3 2 2 3 2" xfId="30215"/>
    <cellStyle name="Input 2 3 2 2 3 2 2 4" xfId="21848"/>
    <cellStyle name="Input 2 3 2 2 3 2 2 5" xfId="35520"/>
    <cellStyle name="Input 2 3 2 2 3 2 2 6" xfId="38288"/>
    <cellStyle name="Input 2 3 2 2 3 2 3" xfId="7968"/>
    <cellStyle name="Input 2 3 2 2 3 2 3 2" xfId="16110"/>
    <cellStyle name="Input 2 3 2 2 3 2 3 2 2" xfId="32183"/>
    <cellStyle name="Input 2 3 2 2 3 2 3 3" xfId="24149"/>
    <cellStyle name="Input 2 3 2 2 3 2 4" xfId="11791"/>
    <cellStyle name="Input 2 3 2 2 3 2 4 2" xfId="27914"/>
    <cellStyle name="Input 2 3 2 2 3 2 5" xfId="19547"/>
    <cellStyle name="Input 2 3 2 2 3 2 6" xfId="35519"/>
    <cellStyle name="Input 2 3 2 2 3 2 7" xfId="38287"/>
    <cellStyle name="Input 2 3 2 2 3 3" xfId="3700"/>
    <cellStyle name="Input 2 3 2 2 3 3 2" xfId="6058"/>
    <cellStyle name="Input 2 3 2 2 3 3 2 2" xfId="14564"/>
    <cellStyle name="Input 2 3 2 2 3 3 2 2 2" xfId="30661"/>
    <cellStyle name="Input 2 3 2 2 3 3 2 3" xfId="22294"/>
    <cellStyle name="Input 2 3 2 2 3 3 2 4" xfId="35522"/>
    <cellStyle name="Input 2 3 2 2 3 3 2 5" xfId="38290"/>
    <cellStyle name="Input 2 3 2 2 3 3 3" xfId="8414"/>
    <cellStyle name="Input 2 3 2 2 3 3 3 2" xfId="16556"/>
    <cellStyle name="Input 2 3 2 2 3 3 3 2 2" xfId="32629"/>
    <cellStyle name="Input 2 3 2 2 3 3 3 3" xfId="24595"/>
    <cellStyle name="Input 2 3 2 2 3 3 4" xfId="12237"/>
    <cellStyle name="Input 2 3 2 2 3 3 4 2" xfId="28360"/>
    <cellStyle name="Input 2 3 2 2 3 3 5" xfId="19993"/>
    <cellStyle name="Input 2 3 2 2 3 3 6" xfId="35521"/>
    <cellStyle name="Input 2 3 2 2 3 3 7" xfId="38289"/>
    <cellStyle name="Input 2 3 2 2 3 4" xfId="4592"/>
    <cellStyle name="Input 2 3 2 2 3 4 2" xfId="9253"/>
    <cellStyle name="Input 2 3 2 2 3 4 2 2" xfId="17393"/>
    <cellStyle name="Input 2 3 2 2 3 4 2 2 2" xfId="33466"/>
    <cellStyle name="Input 2 3 2 2 3 4 2 3" xfId="25432"/>
    <cellStyle name="Input 2 3 2 2 3 4 3" xfId="13100"/>
    <cellStyle name="Input 2 3 2 2 3 4 3 2" xfId="29197"/>
    <cellStyle name="Input 2 3 2 2 3 4 4" xfId="20830"/>
    <cellStyle name="Input 2 3 2 2 3 4 5" xfId="35523"/>
    <cellStyle name="Input 2 3 2 2 3 4 6" xfId="38291"/>
    <cellStyle name="Input 2 3 2 2 3 5" xfId="6948"/>
    <cellStyle name="Input 2 3 2 2 3 5 2" xfId="15092"/>
    <cellStyle name="Input 2 3 2 2 3 5 2 2" xfId="31165"/>
    <cellStyle name="Input 2 3 2 2 3 5 3" xfId="23131"/>
    <cellStyle name="Input 2 3 2 2 3 6" xfId="10771"/>
    <cellStyle name="Input 2 3 2 2 3 6 2" xfId="26896"/>
    <cellStyle name="Input 2 3 2 2 3 7" xfId="18529"/>
    <cellStyle name="Input 2 3 2 2 3 8" xfId="35518"/>
    <cellStyle name="Input 2 3 2 2 3 9" xfId="38286"/>
    <cellStyle name="Input 2 3 2 2 4" xfId="2330"/>
    <cellStyle name="Input 2 3 2 2 4 2" xfId="3852"/>
    <cellStyle name="Input 2 3 2 2 4 2 2" xfId="6210"/>
    <cellStyle name="Input 2 3 2 2 4 2 2 2" xfId="14716"/>
    <cellStyle name="Input 2 3 2 2 4 2 2 2 2" xfId="30813"/>
    <cellStyle name="Input 2 3 2 2 4 2 2 3" xfId="22446"/>
    <cellStyle name="Input 2 3 2 2 4 2 2 4" xfId="35526"/>
    <cellStyle name="Input 2 3 2 2 4 2 2 5" xfId="38294"/>
    <cellStyle name="Input 2 3 2 2 4 2 3" xfId="8566"/>
    <cellStyle name="Input 2 3 2 2 4 2 3 2" xfId="16708"/>
    <cellStyle name="Input 2 3 2 2 4 2 3 2 2" xfId="32781"/>
    <cellStyle name="Input 2 3 2 2 4 2 3 3" xfId="24747"/>
    <cellStyle name="Input 2 3 2 2 4 2 4" xfId="12389"/>
    <cellStyle name="Input 2 3 2 2 4 2 4 2" xfId="28512"/>
    <cellStyle name="Input 2 3 2 2 4 2 5" xfId="20145"/>
    <cellStyle name="Input 2 3 2 2 4 2 6" xfId="35525"/>
    <cellStyle name="Input 2 3 2 2 4 2 7" xfId="38293"/>
    <cellStyle name="Input 2 3 2 2 4 3" xfId="4744"/>
    <cellStyle name="Input 2 3 2 2 4 3 2" xfId="9405"/>
    <cellStyle name="Input 2 3 2 2 4 3 2 2" xfId="17545"/>
    <cellStyle name="Input 2 3 2 2 4 3 2 2 2" xfId="33618"/>
    <cellStyle name="Input 2 3 2 2 4 3 2 3" xfId="25584"/>
    <cellStyle name="Input 2 3 2 2 4 3 3" xfId="13252"/>
    <cellStyle name="Input 2 3 2 2 4 3 3 2" xfId="29349"/>
    <cellStyle name="Input 2 3 2 2 4 3 4" xfId="20982"/>
    <cellStyle name="Input 2 3 2 2 4 3 5" xfId="35527"/>
    <cellStyle name="Input 2 3 2 2 4 3 6" xfId="38295"/>
    <cellStyle name="Input 2 3 2 2 4 4" xfId="7100"/>
    <cellStyle name="Input 2 3 2 2 4 4 2" xfId="15244"/>
    <cellStyle name="Input 2 3 2 2 4 4 2 2" xfId="31317"/>
    <cellStyle name="Input 2 3 2 2 4 4 3" xfId="23283"/>
    <cellStyle name="Input 2 3 2 2 4 5" xfId="10923"/>
    <cellStyle name="Input 2 3 2 2 4 5 2" xfId="27048"/>
    <cellStyle name="Input 2 3 2 2 4 6" xfId="18681"/>
    <cellStyle name="Input 2 3 2 2 4 7" xfId="35524"/>
    <cellStyle name="Input 2 3 2 2 4 8" xfId="38292"/>
    <cellStyle name="Input 2 3 2 2 5" xfId="2814"/>
    <cellStyle name="Input 2 3 2 2 5 2" xfId="5184"/>
    <cellStyle name="Input 2 3 2 2 5 2 2" xfId="9615"/>
    <cellStyle name="Input 2 3 2 2 5 2 2 2" xfId="17755"/>
    <cellStyle name="Input 2 3 2 2 5 2 2 2 2" xfId="33828"/>
    <cellStyle name="Input 2 3 2 2 5 2 2 3" xfId="25794"/>
    <cellStyle name="Input 2 3 2 2 5 2 3" xfId="13690"/>
    <cellStyle name="Input 2 3 2 2 5 2 3 2" xfId="29787"/>
    <cellStyle name="Input 2 3 2 2 5 2 4" xfId="21420"/>
    <cellStyle name="Input 2 3 2 2 5 2 5" xfId="35529"/>
    <cellStyle name="Input 2 3 2 2 5 2 6" xfId="38297"/>
    <cellStyle name="Input 2 3 2 2 5 3" xfId="7540"/>
    <cellStyle name="Input 2 3 2 2 5 3 2" xfId="15682"/>
    <cellStyle name="Input 2 3 2 2 5 3 2 2" xfId="31755"/>
    <cellStyle name="Input 2 3 2 2 5 3 3" xfId="23721"/>
    <cellStyle name="Input 2 3 2 2 5 4" xfId="11363"/>
    <cellStyle name="Input 2 3 2 2 5 4 2" xfId="27486"/>
    <cellStyle name="Input 2 3 2 2 5 5" xfId="19119"/>
    <cellStyle name="Input 2 3 2 2 5 6" xfId="35528"/>
    <cellStyle name="Input 2 3 2 2 5 7" xfId="38296"/>
    <cellStyle name="Input 2 3 2 2 6" xfId="2436"/>
    <cellStyle name="Input 2 3 2 2 6 2" xfId="4847"/>
    <cellStyle name="Input 2 3 2 2 6 2 2" xfId="13353"/>
    <cellStyle name="Input 2 3 2 2 6 2 2 2" xfId="29450"/>
    <cellStyle name="Input 2 3 2 2 6 2 3" xfId="21083"/>
    <cellStyle name="Input 2 3 2 2 6 2 4" xfId="35531"/>
    <cellStyle name="Input 2 3 2 2 6 2 5" xfId="38299"/>
    <cellStyle name="Input 2 3 2 2 6 3" xfId="7203"/>
    <cellStyle name="Input 2 3 2 2 6 3 2" xfId="15345"/>
    <cellStyle name="Input 2 3 2 2 6 3 2 2" xfId="31418"/>
    <cellStyle name="Input 2 3 2 2 6 3 3" xfId="23384"/>
    <cellStyle name="Input 2 3 2 2 6 4" xfId="11026"/>
    <cellStyle name="Input 2 3 2 2 6 4 2" xfId="27149"/>
    <cellStyle name="Input 2 3 2 2 6 5" xfId="18782"/>
    <cellStyle name="Input 2 3 2 2 6 6" xfId="35530"/>
    <cellStyle name="Input 2 3 2 2 6 7" xfId="38298"/>
    <cellStyle name="Input 2 3 2 2 7" xfId="4117"/>
    <cellStyle name="Input 2 3 2 2 7 2" xfId="8778"/>
    <cellStyle name="Input 2 3 2 2 7 2 2" xfId="16918"/>
    <cellStyle name="Input 2 3 2 2 7 2 2 2" xfId="32991"/>
    <cellStyle name="Input 2 3 2 2 7 2 3" xfId="24957"/>
    <cellStyle name="Input 2 3 2 2 7 3" xfId="12625"/>
    <cellStyle name="Input 2 3 2 2 7 3 2" xfId="28722"/>
    <cellStyle name="Input 2 3 2 2 7 4" xfId="20355"/>
    <cellStyle name="Input 2 3 2 2 7 5" xfId="35532"/>
    <cellStyle name="Input 2 3 2 2 7 6" xfId="38300"/>
    <cellStyle name="Input 2 3 2 2 8" xfId="6473"/>
    <cellStyle name="Input 2 3 2 2 8 2" xfId="22656"/>
    <cellStyle name="Input 2 3 2 2 9" xfId="10296"/>
    <cellStyle name="Input 2 3 2 2 9 2" xfId="26421"/>
    <cellStyle name="Input 2 3 2 3" xfId="1595"/>
    <cellStyle name="Input 2 3 2 3 10" xfId="35533"/>
    <cellStyle name="Input 2 3 2 3 11" xfId="38301"/>
    <cellStyle name="Input 2 3 2 3 2" xfId="2013"/>
    <cellStyle name="Input 2 3 2 3 2 2" xfId="3101"/>
    <cellStyle name="Input 2 3 2 3 2 2 2" xfId="5466"/>
    <cellStyle name="Input 2 3 2 3 2 2 2 2" xfId="9888"/>
    <cellStyle name="Input 2 3 2 3 2 2 2 2 2" xfId="18028"/>
    <cellStyle name="Input 2 3 2 3 2 2 2 2 2 2" xfId="34101"/>
    <cellStyle name="Input 2 3 2 3 2 2 2 2 3" xfId="26067"/>
    <cellStyle name="Input 2 3 2 3 2 2 2 3" xfId="13972"/>
    <cellStyle name="Input 2 3 2 3 2 2 2 3 2" xfId="30069"/>
    <cellStyle name="Input 2 3 2 3 2 2 2 4" xfId="21702"/>
    <cellStyle name="Input 2 3 2 3 2 2 2 5" xfId="35536"/>
    <cellStyle name="Input 2 3 2 3 2 2 2 6" xfId="38304"/>
    <cellStyle name="Input 2 3 2 3 2 2 3" xfId="7822"/>
    <cellStyle name="Input 2 3 2 3 2 2 3 2" xfId="15964"/>
    <cellStyle name="Input 2 3 2 3 2 2 3 2 2" xfId="32037"/>
    <cellStyle name="Input 2 3 2 3 2 2 3 3" xfId="24003"/>
    <cellStyle name="Input 2 3 2 3 2 2 4" xfId="11645"/>
    <cellStyle name="Input 2 3 2 3 2 2 4 2" xfId="27768"/>
    <cellStyle name="Input 2 3 2 3 2 2 5" xfId="19401"/>
    <cellStyle name="Input 2 3 2 3 2 2 6" xfId="35535"/>
    <cellStyle name="Input 2 3 2 3 2 2 7" xfId="38303"/>
    <cellStyle name="Input 2 3 2 3 2 3" xfId="3552"/>
    <cellStyle name="Input 2 3 2 3 2 3 2" xfId="5910"/>
    <cellStyle name="Input 2 3 2 3 2 3 2 2" xfId="14416"/>
    <cellStyle name="Input 2 3 2 3 2 3 2 2 2" xfId="30513"/>
    <cellStyle name="Input 2 3 2 3 2 3 2 3" xfId="22146"/>
    <cellStyle name="Input 2 3 2 3 2 3 2 4" xfId="35538"/>
    <cellStyle name="Input 2 3 2 3 2 3 2 5" xfId="38306"/>
    <cellStyle name="Input 2 3 2 3 2 3 3" xfId="8266"/>
    <cellStyle name="Input 2 3 2 3 2 3 3 2" xfId="16408"/>
    <cellStyle name="Input 2 3 2 3 2 3 3 2 2" xfId="32481"/>
    <cellStyle name="Input 2 3 2 3 2 3 3 3" xfId="24447"/>
    <cellStyle name="Input 2 3 2 3 2 3 4" xfId="12089"/>
    <cellStyle name="Input 2 3 2 3 2 3 4 2" xfId="28212"/>
    <cellStyle name="Input 2 3 2 3 2 3 5" xfId="19845"/>
    <cellStyle name="Input 2 3 2 3 2 3 6" xfId="35537"/>
    <cellStyle name="Input 2 3 2 3 2 3 7" xfId="38305"/>
    <cellStyle name="Input 2 3 2 3 2 4" xfId="4444"/>
    <cellStyle name="Input 2 3 2 3 2 4 2" xfId="9105"/>
    <cellStyle name="Input 2 3 2 3 2 4 2 2" xfId="17245"/>
    <cellStyle name="Input 2 3 2 3 2 4 2 2 2" xfId="33318"/>
    <cellStyle name="Input 2 3 2 3 2 4 2 3" xfId="25284"/>
    <cellStyle name="Input 2 3 2 3 2 4 3" xfId="12952"/>
    <cellStyle name="Input 2 3 2 3 2 4 3 2" xfId="29049"/>
    <cellStyle name="Input 2 3 2 3 2 4 4" xfId="20682"/>
    <cellStyle name="Input 2 3 2 3 2 4 5" xfId="35539"/>
    <cellStyle name="Input 2 3 2 3 2 4 6" xfId="38307"/>
    <cellStyle name="Input 2 3 2 3 2 5" xfId="6800"/>
    <cellStyle name="Input 2 3 2 3 2 5 2" xfId="15003"/>
    <cellStyle name="Input 2 3 2 3 2 5 2 2" xfId="31076"/>
    <cellStyle name="Input 2 3 2 3 2 5 3" xfId="22983"/>
    <cellStyle name="Input 2 3 2 3 2 6" xfId="10623"/>
    <cellStyle name="Input 2 3 2 3 2 6 2" xfId="26748"/>
    <cellStyle name="Input 2 3 2 3 2 7" xfId="18440"/>
    <cellStyle name="Input 2 3 2 3 2 8" xfId="35534"/>
    <cellStyle name="Input 2 3 2 3 2 9" xfId="38302"/>
    <cellStyle name="Input 2 3 2 3 3" xfId="2178"/>
    <cellStyle name="Input 2 3 2 3 3 2" xfId="3257"/>
    <cellStyle name="Input 2 3 2 3 3 2 2" xfId="5620"/>
    <cellStyle name="Input 2 3 2 3 3 2 2 2" xfId="10040"/>
    <cellStyle name="Input 2 3 2 3 3 2 2 2 2" xfId="18180"/>
    <cellStyle name="Input 2 3 2 3 3 2 2 2 2 2" xfId="34253"/>
    <cellStyle name="Input 2 3 2 3 3 2 2 2 3" xfId="26219"/>
    <cellStyle name="Input 2 3 2 3 3 2 2 3" xfId="14126"/>
    <cellStyle name="Input 2 3 2 3 3 2 2 3 2" xfId="30223"/>
    <cellStyle name="Input 2 3 2 3 3 2 2 4" xfId="21856"/>
    <cellStyle name="Input 2 3 2 3 3 2 2 5" xfId="35542"/>
    <cellStyle name="Input 2 3 2 3 3 2 2 6" xfId="38310"/>
    <cellStyle name="Input 2 3 2 3 3 2 3" xfId="7976"/>
    <cellStyle name="Input 2 3 2 3 3 2 3 2" xfId="16118"/>
    <cellStyle name="Input 2 3 2 3 3 2 3 2 2" xfId="32191"/>
    <cellStyle name="Input 2 3 2 3 3 2 3 3" xfId="24157"/>
    <cellStyle name="Input 2 3 2 3 3 2 4" xfId="11799"/>
    <cellStyle name="Input 2 3 2 3 3 2 4 2" xfId="27922"/>
    <cellStyle name="Input 2 3 2 3 3 2 5" xfId="19555"/>
    <cellStyle name="Input 2 3 2 3 3 2 6" xfId="35541"/>
    <cellStyle name="Input 2 3 2 3 3 2 7" xfId="38309"/>
    <cellStyle name="Input 2 3 2 3 3 3" xfId="3708"/>
    <cellStyle name="Input 2 3 2 3 3 3 2" xfId="6066"/>
    <cellStyle name="Input 2 3 2 3 3 3 2 2" xfId="14572"/>
    <cellStyle name="Input 2 3 2 3 3 3 2 2 2" xfId="30669"/>
    <cellStyle name="Input 2 3 2 3 3 3 2 3" xfId="22302"/>
    <cellStyle name="Input 2 3 2 3 3 3 2 4" xfId="35544"/>
    <cellStyle name="Input 2 3 2 3 3 3 2 5" xfId="38312"/>
    <cellStyle name="Input 2 3 2 3 3 3 3" xfId="8422"/>
    <cellStyle name="Input 2 3 2 3 3 3 3 2" xfId="16564"/>
    <cellStyle name="Input 2 3 2 3 3 3 3 2 2" xfId="32637"/>
    <cellStyle name="Input 2 3 2 3 3 3 3 3" xfId="24603"/>
    <cellStyle name="Input 2 3 2 3 3 3 4" xfId="12245"/>
    <cellStyle name="Input 2 3 2 3 3 3 4 2" xfId="28368"/>
    <cellStyle name="Input 2 3 2 3 3 3 5" xfId="20001"/>
    <cellStyle name="Input 2 3 2 3 3 3 6" xfId="35543"/>
    <cellStyle name="Input 2 3 2 3 3 3 7" xfId="38311"/>
    <cellStyle name="Input 2 3 2 3 3 4" xfId="4600"/>
    <cellStyle name="Input 2 3 2 3 3 4 2" xfId="9261"/>
    <cellStyle name="Input 2 3 2 3 3 4 2 2" xfId="17401"/>
    <cellStyle name="Input 2 3 2 3 3 4 2 2 2" xfId="33474"/>
    <cellStyle name="Input 2 3 2 3 3 4 2 3" xfId="25440"/>
    <cellStyle name="Input 2 3 2 3 3 4 3" xfId="13108"/>
    <cellStyle name="Input 2 3 2 3 3 4 3 2" xfId="29205"/>
    <cellStyle name="Input 2 3 2 3 3 4 4" xfId="20838"/>
    <cellStyle name="Input 2 3 2 3 3 4 5" xfId="35545"/>
    <cellStyle name="Input 2 3 2 3 3 4 6" xfId="38313"/>
    <cellStyle name="Input 2 3 2 3 3 5" xfId="6956"/>
    <cellStyle name="Input 2 3 2 3 3 5 2" xfId="15100"/>
    <cellStyle name="Input 2 3 2 3 3 5 2 2" xfId="31173"/>
    <cellStyle name="Input 2 3 2 3 3 5 3" xfId="23139"/>
    <cellStyle name="Input 2 3 2 3 3 6" xfId="10779"/>
    <cellStyle name="Input 2 3 2 3 3 6 2" xfId="26904"/>
    <cellStyle name="Input 2 3 2 3 3 7" xfId="18537"/>
    <cellStyle name="Input 2 3 2 3 3 8" xfId="35540"/>
    <cellStyle name="Input 2 3 2 3 3 9" xfId="38308"/>
    <cellStyle name="Input 2 3 2 3 4" xfId="2338"/>
    <cellStyle name="Input 2 3 2 3 4 2" xfId="3860"/>
    <cellStyle name="Input 2 3 2 3 4 2 2" xfId="6218"/>
    <cellStyle name="Input 2 3 2 3 4 2 2 2" xfId="14724"/>
    <cellStyle name="Input 2 3 2 3 4 2 2 2 2" xfId="30821"/>
    <cellStyle name="Input 2 3 2 3 4 2 2 3" xfId="22454"/>
    <cellStyle name="Input 2 3 2 3 4 2 2 4" xfId="35548"/>
    <cellStyle name="Input 2 3 2 3 4 2 2 5" xfId="38316"/>
    <cellStyle name="Input 2 3 2 3 4 2 3" xfId="8574"/>
    <cellStyle name="Input 2 3 2 3 4 2 3 2" xfId="16716"/>
    <cellStyle name="Input 2 3 2 3 4 2 3 2 2" xfId="32789"/>
    <cellStyle name="Input 2 3 2 3 4 2 3 3" xfId="24755"/>
    <cellStyle name="Input 2 3 2 3 4 2 4" xfId="12397"/>
    <cellStyle name="Input 2 3 2 3 4 2 4 2" xfId="28520"/>
    <cellStyle name="Input 2 3 2 3 4 2 5" xfId="20153"/>
    <cellStyle name="Input 2 3 2 3 4 2 6" xfId="35547"/>
    <cellStyle name="Input 2 3 2 3 4 2 7" xfId="38315"/>
    <cellStyle name="Input 2 3 2 3 4 3" xfId="4752"/>
    <cellStyle name="Input 2 3 2 3 4 3 2" xfId="9413"/>
    <cellStyle name="Input 2 3 2 3 4 3 2 2" xfId="17553"/>
    <cellStyle name="Input 2 3 2 3 4 3 2 2 2" xfId="33626"/>
    <cellStyle name="Input 2 3 2 3 4 3 2 3" xfId="25592"/>
    <cellStyle name="Input 2 3 2 3 4 3 3" xfId="13260"/>
    <cellStyle name="Input 2 3 2 3 4 3 3 2" xfId="29357"/>
    <cellStyle name="Input 2 3 2 3 4 3 4" xfId="20990"/>
    <cellStyle name="Input 2 3 2 3 4 3 5" xfId="35549"/>
    <cellStyle name="Input 2 3 2 3 4 3 6" xfId="38317"/>
    <cellStyle name="Input 2 3 2 3 4 4" xfId="7108"/>
    <cellStyle name="Input 2 3 2 3 4 4 2" xfId="15252"/>
    <cellStyle name="Input 2 3 2 3 4 4 2 2" xfId="31325"/>
    <cellStyle name="Input 2 3 2 3 4 4 3" xfId="23291"/>
    <cellStyle name="Input 2 3 2 3 4 5" xfId="10931"/>
    <cellStyle name="Input 2 3 2 3 4 5 2" xfId="27056"/>
    <cellStyle name="Input 2 3 2 3 4 6" xfId="18689"/>
    <cellStyle name="Input 2 3 2 3 4 7" xfId="35546"/>
    <cellStyle name="Input 2 3 2 3 4 8" xfId="38314"/>
    <cellStyle name="Input 2 3 2 3 5" xfId="2822"/>
    <cellStyle name="Input 2 3 2 3 5 2" xfId="5192"/>
    <cellStyle name="Input 2 3 2 3 5 2 2" xfId="9623"/>
    <cellStyle name="Input 2 3 2 3 5 2 2 2" xfId="17763"/>
    <cellStyle name="Input 2 3 2 3 5 2 2 2 2" xfId="33836"/>
    <cellStyle name="Input 2 3 2 3 5 2 2 3" xfId="25802"/>
    <cellStyle name="Input 2 3 2 3 5 2 3" xfId="13698"/>
    <cellStyle name="Input 2 3 2 3 5 2 3 2" xfId="29795"/>
    <cellStyle name="Input 2 3 2 3 5 2 4" xfId="21428"/>
    <cellStyle name="Input 2 3 2 3 5 2 5" xfId="35551"/>
    <cellStyle name="Input 2 3 2 3 5 2 6" xfId="38319"/>
    <cellStyle name="Input 2 3 2 3 5 3" xfId="7548"/>
    <cellStyle name="Input 2 3 2 3 5 3 2" xfId="15690"/>
    <cellStyle name="Input 2 3 2 3 5 3 2 2" xfId="31763"/>
    <cellStyle name="Input 2 3 2 3 5 3 3" xfId="23729"/>
    <cellStyle name="Input 2 3 2 3 5 4" xfId="11371"/>
    <cellStyle name="Input 2 3 2 3 5 4 2" xfId="27494"/>
    <cellStyle name="Input 2 3 2 3 5 5" xfId="19127"/>
    <cellStyle name="Input 2 3 2 3 5 6" xfId="35550"/>
    <cellStyle name="Input 2 3 2 3 5 7" xfId="38318"/>
    <cellStyle name="Input 2 3 2 3 6" xfId="2541"/>
    <cellStyle name="Input 2 3 2 3 6 2" xfId="4946"/>
    <cellStyle name="Input 2 3 2 3 6 2 2" xfId="13452"/>
    <cellStyle name="Input 2 3 2 3 6 2 2 2" xfId="29549"/>
    <cellStyle name="Input 2 3 2 3 6 2 3" xfId="21182"/>
    <cellStyle name="Input 2 3 2 3 6 2 4" xfId="35553"/>
    <cellStyle name="Input 2 3 2 3 6 2 5" xfId="38321"/>
    <cellStyle name="Input 2 3 2 3 6 3" xfId="7302"/>
    <cellStyle name="Input 2 3 2 3 6 3 2" xfId="15444"/>
    <cellStyle name="Input 2 3 2 3 6 3 2 2" xfId="31517"/>
    <cellStyle name="Input 2 3 2 3 6 3 3" xfId="23483"/>
    <cellStyle name="Input 2 3 2 3 6 4" xfId="11125"/>
    <cellStyle name="Input 2 3 2 3 6 4 2" xfId="27248"/>
    <cellStyle name="Input 2 3 2 3 6 5" xfId="18881"/>
    <cellStyle name="Input 2 3 2 3 6 6" xfId="35552"/>
    <cellStyle name="Input 2 3 2 3 6 7" xfId="38320"/>
    <cellStyle name="Input 2 3 2 3 7" xfId="4125"/>
    <cellStyle name="Input 2 3 2 3 7 2" xfId="8786"/>
    <cellStyle name="Input 2 3 2 3 7 2 2" xfId="16926"/>
    <cellStyle name="Input 2 3 2 3 7 2 2 2" xfId="32999"/>
    <cellStyle name="Input 2 3 2 3 7 2 3" xfId="24965"/>
    <cellStyle name="Input 2 3 2 3 7 3" xfId="12633"/>
    <cellStyle name="Input 2 3 2 3 7 3 2" xfId="28730"/>
    <cellStyle name="Input 2 3 2 3 7 4" xfId="20363"/>
    <cellStyle name="Input 2 3 2 3 7 5" xfId="35554"/>
    <cellStyle name="Input 2 3 2 3 7 6" xfId="38322"/>
    <cellStyle name="Input 2 3 2 3 8" xfId="6481"/>
    <cellStyle name="Input 2 3 2 3 8 2" xfId="22664"/>
    <cellStyle name="Input 2 3 2 3 9" xfId="10304"/>
    <cellStyle name="Input 2 3 2 3 9 2" xfId="26429"/>
    <cellStyle name="Input 2 3 2 4" xfId="1803"/>
    <cellStyle name="Input 2 3 2 4 2" xfId="2955"/>
    <cellStyle name="Input 2 3 2 4 2 2" xfId="5322"/>
    <cellStyle name="Input 2 3 2 4 2 2 2" xfId="9748"/>
    <cellStyle name="Input 2 3 2 4 2 2 2 2" xfId="17888"/>
    <cellStyle name="Input 2 3 2 4 2 2 2 2 2" xfId="33961"/>
    <cellStyle name="Input 2 3 2 4 2 2 2 3" xfId="25927"/>
    <cellStyle name="Input 2 3 2 4 2 2 3" xfId="13828"/>
    <cellStyle name="Input 2 3 2 4 2 2 3 2" xfId="29925"/>
    <cellStyle name="Input 2 3 2 4 2 2 4" xfId="21558"/>
    <cellStyle name="Input 2 3 2 4 2 2 5" xfId="35557"/>
    <cellStyle name="Input 2 3 2 4 2 2 6" xfId="38325"/>
    <cellStyle name="Input 2 3 2 4 2 3" xfId="7678"/>
    <cellStyle name="Input 2 3 2 4 2 3 2" xfId="15820"/>
    <cellStyle name="Input 2 3 2 4 2 3 2 2" xfId="31893"/>
    <cellStyle name="Input 2 3 2 4 2 3 3" xfId="23859"/>
    <cellStyle name="Input 2 3 2 4 2 4" xfId="11501"/>
    <cellStyle name="Input 2 3 2 4 2 4 2" xfId="27624"/>
    <cellStyle name="Input 2 3 2 4 2 5" xfId="19257"/>
    <cellStyle name="Input 2 3 2 4 2 6" xfId="35556"/>
    <cellStyle name="Input 2 3 2 4 2 7" xfId="38324"/>
    <cellStyle name="Input 2 3 2 4 3" xfId="3377"/>
    <cellStyle name="Input 2 3 2 4 3 2" xfId="5735"/>
    <cellStyle name="Input 2 3 2 4 3 2 2" xfId="14241"/>
    <cellStyle name="Input 2 3 2 4 3 2 2 2" xfId="30338"/>
    <cellStyle name="Input 2 3 2 4 3 2 3" xfId="21971"/>
    <cellStyle name="Input 2 3 2 4 3 2 4" xfId="35559"/>
    <cellStyle name="Input 2 3 2 4 3 2 5" xfId="38327"/>
    <cellStyle name="Input 2 3 2 4 3 3" xfId="8091"/>
    <cellStyle name="Input 2 3 2 4 3 3 2" xfId="16233"/>
    <cellStyle name="Input 2 3 2 4 3 3 2 2" xfId="32306"/>
    <cellStyle name="Input 2 3 2 4 3 3 3" xfId="24272"/>
    <cellStyle name="Input 2 3 2 4 3 4" xfId="11914"/>
    <cellStyle name="Input 2 3 2 4 3 4 2" xfId="28037"/>
    <cellStyle name="Input 2 3 2 4 3 5" xfId="19670"/>
    <cellStyle name="Input 2 3 2 4 3 6" xfId="35558"/>
    <cellStyle name="Input 2 3 2 4 3 7" xfId="38326"/>
    <cellStyle name="Input 2 3 2 4 4" xfId="4269"/>
    <cellStyle name="Input 2 3 2 4 4 2" xfId="8930"/>
    <cellStyle name="Input 2 3 2 4 4 2 2" xfId="17070"/>
    <cellStyle name="Input 2 3 2 4 4 2 2 2" xfId="33143"/>
    <cellStyle name="Input 2 3 2 4 4 2 3" xfId="25109"/>
    <cellStyle name="Input 2 3 2 4 4 3" xfId="12777"/>
    <cellStyle name="Input 2 3 2 4 4 3 2" xfId="28874"/>
    <cellStyle name="Input 2 3 2 4 4 4" xfId="20507"/>
    <cellStyle name="Input 2 3 2 4 4 5" xfId="35560"/>
    <cellStyle name="Input 2 3 2 4 4 6" xfId="38328"/>
    <cellStyle name="Input 2 3 2 4 5" xfId="6625"/>
    <cellStyle name="Input 2 3 2 4 5 2" xfId="14889"/>
    <cellStyle name="Input 2 3 2 4 5 2 2" xfId="30962"/>
    <cellStyle name="Input 2 3 2 4 5 3" xfId="22808"/>
    <cellStyle name="Input 2 3 2 4 6" xfId="10448"/>
    <cellStyle name="Input 2 3 2 4 6 2" xfId="26573"/>
    <cellStyle name="Input 2 3 2 4 7" xfId="18326"/>
    <cellStyle name="Input 2 3 2 4 8" xfId="35555"/>
    <cellStyle name="Input 2 3 2 4 9" xfId="38323"/>
    <cellStyle name="Input 2 3 2 5" xfId="1827"/>
    <cellStyle name="Input 2 3 2 5 2" xfId="2965"/>
    <cellStyle name="Input 2 3 2 5 2 2" xfId="5332"/>
    <cellStyle name="Input 2 3 2 5 2 2 2" xfId="9757"/>
    <cellStyle name="Input 2 3 2 5 2 2 2 2" xfId="17897"/>
    <cellStyle name="Input 2 3 2 5 2 2 2 2 2" xfId="33970"/>
    <cellStyle name="Input 2 3 2 5 2 2 2 3" xfId="25936"/>
    <cellStyle name="Input 2 3 2 5 2 2 3" xfId="13838"/>
    <cellStyle name="Input 2 3 2 5 2 2 3 2" xfId="29935"/>
    <cellStyle name="Input 2 3 2 5 2 2 4" xfId="21568"/>
    <cellStyle name="Input 2 3 2 5 2 2 5" xfId="35563"/>
    <cellStyle name="Input 2 3 2 5 2 2 6" xfId="38331"/>
    <cellStyle name="Input 2 3 2 5 2 3" xfId="7688"/>
    <cellStyle name="Input 2 3 2 5 2 3 2" xfId="15830"/>
    <cellStyle name="Input 2 3 2 5 2 3 2 2" xfId="31903"/>
    <cellStyle name="Input 2 3 2 5 2 3 3" xfId="23869"/>
    <cellStyle name="Input 2 3 2 5 2 4" xfId="11511"/>
    <cellStyle name="Input 2 3 2 5 2 4 2" xfId="27634"/>
    <cellStyle name="Input 2 3 2 5 2 5" xfId="19267"/>
    <cellStyle name="Input 2 3 2 5 2 6" xfId="35562"/>
    <cellStyle name="Input 2 3 2 5 2 7" xfId="38330"/>
    <cellStyle name="Input 2 3 2 5 3" xfId="3395"/>
    <cellStyle name="Input 2 3 2 5 3 2" xfId="5753"/>
    <cellStyle name="Input 2 3 2 5 3 2 2" xfId="14259"/>
    <cellStyle name="Input 2 3 2 5 3 2 2 2" xfId="30356"/>
    <cellStyle name="Input 2 3 2 5 3 2 3" xfId="21989"/>
    <cellStyle name="Input 2 3 2 5 3 2 4" xfId="35565"/>
    <cellStyle name="Input 2 3 2 5 3 2 5" xfId="38333"/>
    <cellStyle name="Input 2 3 2 5 3 3" xfId="8109"/>
    <cellStyle name="Input 2 3 2 5 3 3 2" xfId="16251"/>
    <cellStyle name="Input 2 3 2 5 3 3 2 2" xfId="32324"/>
    <cellStyle name="Input 2 3 2 5 3 3 3" xfId="24290"/>
    <cellStyle name="Input 2 3 2 5 3 4" xfId="11932"/>
    <cellStyle name="Input 2 3 2 5 3 4 2" xfId="28055"/>
    <cellStyle name="Input 2 3 2 5 3 5" xfId="19688"/>
    <cellStyle name="Input 2 3 2 5 3 6" xfId="35564"/>
    <cellStyle name="Input 2 3 2 5 3 7" xfId="38332"/>
    <cellStyle name="Input 2 3 2 5 4" xfId="4287"/>
    <cellStyle name="Input 2 3 2 5 4 2" xfId="8948"/>
    <cellStyle name="Input 2 3 2 5 4 2 2" xfId="17088"/>
    <cellStyle name="Input 2 3 2 5 4 2 2 2" xfId="33161"/>
    <cellStyle name="Input 2 3 2 5 4 2 3" xfId="25127"/>
    <cellStyle name="Input 2 3 2 5 4 3" xfId="12795"/>
    <cellStyle name="Input 2 3 2 5 4 3 2" xfId="28892"/>
    <cellStyle name="Input 2 3 2 5 4 4" xfId="20525"/>
    <cellStyle name="Input 2 3 2 5 4 5" xfId="35566"/>
    <cellStyle name="Input 2 3 2 5 4 6" xfId="38334"/>
    <cellStyle name="Input 2 3 2 5 5" xfId="6643"/>
    <cellStyle name="Input 2 3 2 5 5 2" xfId="14907"/>
    <cellStyle name="Input 2 3 2 5 5 2 2" xfId="30980"/>
    <cellStyle name="Input 2 3 2 5 5 3" xfId="22826"/>
    <cellStyle name="Input 2 3 2 5 6" xfId="10466"/>
    <cellStyle name="Input 2 3 2 5 6 2" xfId="26591"/>
    <cellStyle name="Input 2 3 2 5 7" xfId="18344"/>
    <cellStyle name="Input 2 3 2 5 8" xfId="35561"/>
    <cellStyle name="Input 2 3 2 5 9" xfId="38329"/>
    <cellStyle name="Input 2 3 2 6" xfId="1817"/>
    <cellStyle name="Input 2 3 2 6 2" xfId="3388"/>
    <cellStyle name="Input 2 3 2 6 2 2" xfId="5746"/>
    <cellStyle name="Input 2 3 2 6 2 2 2" xfId="14252"/>
    <cellStyle name="Input 2 3 2 6 2 2 2 2" xfId="30349"/>
    <cellStyle name="Input 2 3 2 6 2 2 3" xfId="21982"/>
    <cellStyle name="Input 2 3 2 6 2 2 4" xfId="35569"/>
    <cellStyle name="Input 2 3 2 6 2 2 5" xfId="38337"/>
    <cellStyle name="Input 2 3 2 6 2 3" xfId="8102"/>
    <cellStyle name="Input 2 3 2 6 2 3 2" xfId="16244"/>
    <cellStyle name="Input 2 3 2 6 2 3 2 2" xfId="32317"/>
    <cellStyle name="Input 2 3 2 6 2 3 3" xfId="24283"/>
    <cellStyle name="Input 2 3 2 6 2 4" xfId="11925"/>
    <cellStyle name="Input 2 3 2 6 2 4 2" xfId="28048"/>
    <cellStyle name="Input 2 3 2 6 2 5" xfId="19681"/>
    <cellStyle name="Input 2 3 2 6 2 6" xfId="35568"/>
    <cellStyle name="Input 2 3 2 6 2 7" xfId="38336"/>
    <cellStyle name="Input 2 3 2 6 3" xfId="4280"/>
    <cellStyle name="Input 2 3 2 6 3 2" xfId="8941"/>
    <cellStyle name="Input 2 3 2 6 3 2 2" xfId="17081"/>
    <cellStyle name="Input 2 3 2 6 3 2 2 2" xfId="33154"/>
    <cellStyle name="Input 2 3 2 6 3 2 3" xfId="25120"/>
    <cellStyle name="Input 2 3 2 6 3 3" xfId="12788"/>
    <cellStyle name="Input 2 3 2 6 3 3 2" xfId="28885"/>
    <cellStyle name="Input 2 3 2 6 3 4" xfId="20518"/>
    <cellStyle name="Input 2 3 2 6 3 5" xfId="35570"/>
    <cellStyle name="Input 2 3 2 6 3 6" xfId="38338"/>
    <cellStyle name="Input 2 3 2 6 4" xfId="6636"/>
    <cellStyle name="Input 2 3 2 6 4 2" xfId="14900"/>
    <cellStyle name="Input 2 3 2 6 4 2 2" xfId="30973"/>
    <cellStyle name="Input 2 3 2 6 4 3" xfId="22819"/>
    <cellStyle name="Input 2 3 2 6 5" xfId="10459"/>
    <cellStyle name="Input 2 3 2 6 5 2" xfId="26584"/>
    <cellStyle name="Input 2 3 2 6 6" xfId="18337"/>
    <cellStyle name="Input 2 3 2 6 7" xfId="35567"/>
    <cellStyle name="Input 2 3 2 6 8" xfId="38335"/>
    <cellStyle name="Input 2 3 2 7" xfId="2611"/>
    <cellStyle name="Input 2 3 2 7 2" xfId="5004"/>
    <cellStyle name="Input 2 3 2 7 2 2" xfId="9518"/>
    <cellStyle name="Input 2 3 2 7 2 2 2" xfId="17658"/>
    <cellStyle name="Input 2 3 2 7 2 2 2 2" xfId="33731"/>
    <cellStyle name="Input 2 3 2 7 2 2 3" xfId="25697"/>
    <cellStyle name="Input 2 3 2 7 2 3" xfId="13510"/>
    <cellStyle name="Input 2 3 2 7 2 3 2" xfId="29607"/>
    <cellStyle name="Input 2 3 2 7 2 4" xfId="21240"/>
    <cellStyle name="Input 2 3 2 7 2 5" xfId="35572"/>
    <cellStyle name="Input 2 3 2 7 2 6" xfId="38340"/>
    <cellStyle name="Input 2 3 2 7 3" xfId="7360"/>
    <cellStyle name="Input 2 3 2 7 3 2" xfId="15502"/>
    <cellStyle name="Input 2 3 2 7 3 2 2" xfId="31575"/>
    <cellStyle name="Input 2 3 2 7 3 3" xfId="23541"/>
    <cellStyle name="Input 2 3 2 7 4" xfId="11183"/>
    <cellStyle name="Input 2 3 2 7 4 2" xfId="27306"/>
    <cellStyle name="Input 2 3 2 7 5" xfId="18939"/>
    <cellStyle name="Input 2 3 2 7 6" xfId="35571"/>
    <cellStyle name="Input 2 3 2 7 7" xfId="38339"/>
    <cellStyle name="Input 2 3 2 8" xfId="2896"/>
    <cellStyle name="Input 2 3 2 8 2" xfId="5265"/>
    <cellStyle name="Input 2 3 2 8 2 2" xfId="13771"/>
    <cellStyle name="Input 2 3 2 8 2 2 2" xfId="29868"/>
    <cellStyle name="Input 2 3 2 8 2 3" xfId="21501"/>
    <cellStyle name="Input 2 3 2 8 2 4" xfId="35574"/>
    <cellStyle name="Input 2 3 2 8 2 5" xfId="38342"/>
    <cellStyle name="Input 2 3 2 8 3" xfId="7621"/>
    <cellStyle name="Input 2 3 2 8 3 2" xfId="15763"/>
    <cellStyle name="Input 2 3 2 8 3 2 2" xfId="31836"/>
    <cellStyle name="Input 2 3 2 8 3 3" xfId="23802"/>
    <cellStyle name="Input 2 3 2 8 4" xfId="11444"/>
    <cellStyle name="Input 2 3 2 8 4 2" xfId="27567"/>
    <cellStyle name="Input 2 3 2 8 5" xfId="19200"/>
    <cellStyle name="Input 2 3 2 8 6" xfId="35573"/>
    <cellStyle name="Input 2 3 2 8 7" xfId="38341"/>
    <cellStyle name="Input 2 3 2 9" xfId="4002"/>
    <cellStyle name="Input 2 3 2 9 2" xfId="8681"/>
    <cellStyle name="Input 2 3 2 9 2 2" xfId="16821"/>
    <cellStyle name="Input 2 3 2 9 2 2 2" xfId="32894"/>
    <cellStyle name="Input 2 3 2 9 2 3" xfId="24860"/>
    <cellStyle name="Input 2 3 2 9 3" xfId="12522"/>
    <cellStyle name="Input 2 3 2 9 3 2" xfId="28625"/>
    <cellStyle name="Input 2 3 2 9 4" xfId="20258"/>
    <cellStyle name="Input 2 3 2 9 5" xfId="35575"/>
    <cellStyle name="Input 2 3 2 9 6" xfId="38343"/>
    <cellStyle name="Input 2 3 3" xfId="1325"/>
    <cellStyle name="Input 2 3 3 10" xfId="6404"/>
    <cellStyle name="Input 2 3 3 10 2" xfId="22595"/>
    <cellStyle name="Input 2 3 3 11" xfId="10227"/>
    <cellStyle name="Input 2 3 3 11 2" xfId="26360"/>
    <cellStyle name="Input 2 3 3 12" xfId="35576"/>
    <cellStyle name="Input 2 3 3 13" xfId="38344"/>
    <cellStyle name="Input 2 3 3 2" xfId="1662"/>
    <cellStyle name="Input 2 3 3 2 10" xfId="35577"/>
    <cellStyle name="Input 2 3 3 2 11" xfId="38345"/>
    <cellStyle name="Input 2 3 3 2 2" xfId="2067"/>
    <cellStyle name="Input 2 3 3 2 2 2" xfId="3155"/>
    <cellStyle name="Input 2 3 3 2 2 2 2" xfId="5520"/>
    <cellStyle name="Input 2 3 3 2 2 2 2 2" xfId="9942"/>
    <cellStyle name="Input 2 3 3 2 2 2 2 2 2" xfId="18082"/>
    <cellStyle name="Input 2 3 3 2 2 2 2 2 2 2" xfId="34155"/>
    <cellStyle name="Input 2 3 3 2 2 2 2 2 3" xfId="26121"/>
    <cellStyle name="Input 2 3 3 2 2 2 2 3" xfId="14026"/>
    <cellStyle name="Input 2 3 3 2 2 2 2 3 2" xfId="30123"/>
    <cellStyle name="Input 2 3 3 2 2 2 2 4" xfId="21756"/>
    <cellStyle name="Input 2 3 3 2 2 2 2 5" xfId="35580"/>
    <cellStyle name="Input 2 3 3 2 2 2 2 6" xfId="38348"/>
    <cellStyle name="Input 2 3 3 2 2 2 3" xfId="7876"/>
    <cellStyle name="Input 2 3 3 2 2 2 3 2" xfId="16018"/>
    <cellStyle name="Input 2 3 3 2 2 2 3 2 2" xfId="32091"/>
    <cellStyle name="Input 2 3 3 2 2 2 3 3" xfId="24057"/>
    <cellStyle name="Input 2 3 3 2 2 2 4" xfId="11699"/>
    <cellStyle name="Input 2 3 3 2 2 2 4 2" xfId="27822"/>
    <cellStyle name="Input 2 3 3 2 2 2 5" xfId="19455"/>
    <cellStyle name="Input 2 3 3 2 2 2 6" xfId="35579"/>
    <cellStyle name="Input 2 3 3 2 2 2 7" xfId="38347"/>
    <cellStyle name="Input 2 3 3 2 2 3" xfId="3606"/>
    <cellStyle name="Input 2 3 3 2 2 3 2" xfId="5964"/>
    <cellStyle name="Input 2 3 3 2 2 3 2 2" xfId="14470"/>
    <cellStyle name="Input 2 3 3 2 2 3 2 2 2" xfId="30567"/>
    <cellStyle name="Input 2 3 3 2 2 3 2 3" xfId="22200"/>
    <cellStyle name="Input 2 3 3 2 2 3 2 4" xfId="35582"/>
    <cellStyle name="Input 2 3 3 2 2 3 2 5" xfId="38350"/>
    <cellStyle name="Input 2 3 3 2 2 3 3" xfId="8320"/>
    <cellStyle name="Input 2 3 3 2 2 3 3 2" xfId="16462"/>
    <cellStyle name="Input 2 3 3 2 2 3 3 2 2" xfId="32535"/>
    <cellStyle name="Input 2 3 3 2 2 3 3 3" xfId="24501"/>
    <cellStyle name="Input 2 3 3 2 2 3 4" xfId="12143"/>
    <cellStyle name="Input 2 3 3 2 2 3 4 2" xfId="28266"/>
    <cellStyle name="Input 2 3 3 2 2 3 5" xfId="19899"/>
    <cellStyle name="Input 2 3 3 2 2 3 6" xfId="35581"/>
    <cellStyle name="Input 2 3 3 2 2 3 7" xfId="38349"/>
    <cellStyle name="Input 2 3 3 2 2 4" xfId="4498"/>
    <cellStyle name="Input 2 3 3 2 2 4 2" xfId="9159"/>
    <cellStyle name="Input 2 3 3 2 2 4 2 2" xfId="17299"/>
    <cellStyle name="Input 2 3 3 2 2 4 2 2 2" xfId="33372"/>
    <cellStyle name="Input 2 3 3 2 2 4 2 3" xfId="25338"/>
    <cellStyle name="Input 2 3 3 2 2 4 3" xfId="13006"/>
    <cellStyle name="Input 2 3 3 2 2 4 3 2" xfId="29103"/>
    <cellStyle name="Input 2 3 3 2 2 4 4" xfId="20736"/>
    <cellStyle name="Input 2 3 3 2 2 4 5" xfId="35583"/>
    <cellStyle name="Input 2 3 3 2 2 4 6" xfId="38351"/>
    <cellStyle name="Input 2 3 3 2 2 5" xfId="6854"/>
    <cellStyle name="Input 2 3 3 2 2 5 2" xfId="15024"/>
    <cellStyle name="Input 2 3 3 2 2 5 2 2" xfId="31097"/>
    <cellStyle name="Input 2 3 3 2 2 5 3" xfId="23037"/>
    <cellStyle name="Input 2 3 3 2 2 6" xfId="10677"/>
    <cellStyle name="Input 2 3 3 2 2 6 2" xfId="26802"/>
    <cellStyle name="Input 2 3 3 2 2 7" xfId="18461"/>
    <cellStyle name="Input 2 3 3 2 2 8" xfId="35578"/>
    <cellStyle name="Input 2 3 3 2 2 9" xfId="38346"/>
    <cellStyle name="Input 2 3 3 2 3" xfId="2232"/>
    <cellStyle name="Input 2 3 3 2 3 2" xfId="3311"/>
    <cellStyle name="Input 2 3 3 2 3 2 2" xfId="5674"/>
    <cellStyle name="Input 2 3 3 2 3 2 2 2" xfId="10094"/>
    <cellStyle name="Input 2 3 3 2 3 2 2 2 2" xfId="18234"/>
    <cellStyle name="Input 2 3 3 2 3 2 2 2 2 2" xfId="34307"/>
    <cellStyle name="Input 2 3 3 2 3 2 2 2 3" xfId="26273"/>
    <cellStyle name="Input 2 3 3 2 3 2 2 3" xfId="14180"/>
    <cellStyle name="Input 2 3 3 2 3 2 2 3 2" xfId="30277"/>
    <cellStyle name="Input 2 3 3 2 3 2 2 4" xfId="21910"/>
    <cellStyle name="Input 2 3 3 2 3 2 2 5" xfId="35586"/>
    <cellStyle name="Input 2 3 3 2 3 2 2 6" xfId="38354"/>
    <cellStyle name="Input 2 3 3 2 3 2 3" xfId="8030"/>
    <cellStyle name="Input 2 3 3 2 3 2 3 2" xfId="16172"/>
    <cellStyle name="Input 2 3 3 2 3 2 3 2 2" xfId="32245"/>
    <cellStyle name="Input 2 3 3 2 3 2 3 3" xfId="24211"/>
    <cellStyle name="Input 2 3 3 2 3 2 4" xfId="11853"/>
    <cellStyle name="Input 2 3 3 2 3 2 4 2" xfId="27976"/>
    <cellStyle name="Input 2 3 3 2 3 2 5" xfId="19609"/>
    <cellStyle name="Input 2 3 3 2 3 2 6" xfId="35585"/>
    <cellStyle name="Input 2 3 3 2 3 2 7" xfId="38353"/>
    <cellStyle name="Input 2 3 3 2 3 3" xfId="3762"/>
    <cellStyle name="Input 2 3 3 2 3 3 2" xfId="6120"/>
    <cellStyle name="Input 2 3 3 2 3 3 2 2" xfId="14626"/>
    <cellStyle name="Input 2 3 3 2 3 3 2 2 2" xfId="30723"/>
    <cellStyle name="Input 2 3 3 2 3 3 2 3" xfId="22356"/>
    <cellStyle name="Input 2 3 3 2 3 3 2 4" xfId="35588"/>
    <cellStyle name="Input 2 3 3 2 3 3 2 5" xfId="38356"/>
    <cellStyle name="Input 2 3 3 2 3 3 3" xfId="8476"/>
    <cellStyle name="Input 2 3 3 2 3 3 3 2" xfId="16618"/>
    <cellStyle name="Input 2 3 3 2 3 3 3 2 2" xfId="32691"/>
    <cellStyle name="Input 2 3 3 2 3 3 3 3" xfId="24657"/>
    <cellStyle name="Input 2 3 3 2 3 3 4" xfId="12299"/>
    <cellStyle name="Input 2 3 3 2 3 3 4 2" xfId="28422"/>
    <cellStyle name="Input 2 3 3 2 3 3 5" xfId="20055"/>
    <cellStyle name="Input 2 3 3 2 3 3 6" xfId="35587"/>
    <cellStyle name="Input 2 3 3 2 3 3 7" xfId="38355"/>
    <cellStyle name="Input 2 3 3 2 3 4" xfId="4654"/>
    <cellStyle name="Input 2 3 3 2 3 4 2" xfId="9315"/>
    <cellStyle name="Input 2 3 3 2 3 4 2 2" xfId="17455"/>
    <cellStyle name="Input 2 3 3 2 3 4 2 2 2" xfId="33528"/>
    <cellStyle name="Input 2 3 3 2 3 4 2 3" xfId="25494"/>
    <cellStyle name="Input 2 3 3 2 3 4 3" xfId="13162"/>
    <cellStyle name="Input 2 3 3 2 3 4 3 2" xfId="29259"/>
    <cellStyle name="Input 2 3 3 2 3 4 4" xfId="20892"/>
    <cellStyle name="Input 2 3 3 2 3 4 5" xfId="35589"/>
    <cellStyle name="Input 2 3 3 2 3 4 6" xfId="38357"/>
    <cellStyle name="Input 2 3 3 2 3 5" xfId="7010"/>
    <cellStyle name="Input 2 3 3 2 3 5 2" xfId="15154"/>
    <cellStyle name="Input 2 3 3 2 3 5 2 2" xfId="31227"/>
    <cellStyle name="Input 2 3 3 2 3 5 3" xfId="23193"/>
    <cellStyle name="Input 2 3 3 2 3 6" xfId="10833"/>
    <cellStyle name="Input 2 3 3 2 3 6 2" xfId="26958"/>
    <cellStyle name="Input 2 3 3 2 3 7" xfId="18591"/>
    <cellStyle name="Input 2 3 3 2 3 8" xfId="35584"/>
    <cellStyle name="Input 2 3 3 2 3 9" xfId="38352"/>
    <cellStyle name="Input 2 3 3 2 4" xfId="2392"/>
    <cellStyle name="Input 2 3 3 2 4 2" xfId="3914"/>
    <cellStyle name="Input 2 3 3 2 4 2 2" xfId="6272"/>
    <cellStyle name="Input 2 3 3 2 4 2 2 2" xfId="14778"/>
    <cellStyle name="Input 2 3 3 2 4 2 2 2 2" xfId="30875"/>
    <cellStyle name="Input 2 3 3 2 4 2 2 3" xfId="22508"/>
    <cellStyle name="Input 2 3 3 2 4 2 2 4" xfId="35592"/>
    <cellStyle name="Input 2 3 3 2 4 2 2 5" xfId="38360"/>
    <cellStyle name="Input 2 3 3 2 4 2 3" xfId="8628"/>
    <cellStyle name="Input 2 3 3 2 4 2 3 2" xfId="16770"/>
    <cellStyle name="Input 2 3 3 2 4 2 3 2 2" xfId="32843"/>
    <cellStyle name="Input 2 3 3 2 4 2 3 3" xfId="24809"/>
    <cellStyle name="Input 2 3 3 2 4 2 4" xfId="12451"/>
    <cellStyle name="Input 2 3 3 2 4 2 4 2" xfId="28574"/>
    <cellStyle name="Input 2 3 3 2 4 2 5" xfId="20207"/>
    <cellStyle name="Input 2 3 3 2 4 2 6" xfId="35591"/>
    <cellStyle name="Input 2 3 3 2 4 2 7" xfId="38359"/>
    <cellStyle name="Input 2 3 3 2 4 3" xfId="4806"/>
    <cellStyle name="Input 2 3 3 2 4 3 2" xfId="9467"/>
    <cellStyle name="Input 2 3 3 2 4 3 2 2" xfId="17607"/>
    <cellStyle name="Input 2 3 3 2 4 3 2 2 2" xfId="33680"/>
    <cellStyle name="Input 2 3 3 2 4 3 2 3" xfId="25646"/>
    <cellStyle name="Input 2 3 3 2 4 3 3" xfId="13314"/>
    <cellStyle name="Input 2 3 3 2 4 3 3 2" xfId="29411"/>
    <cellStyle name="Input 2 3 3 2 4 3 4" xfId="21044"/>
    <cellStyle name="Input 2 3 3 2 4 3 5" xfId="35593"/>
    <cellStyle name="Input 2 3 3 2 4 3 6" xfId="38361"/>
    <cellStyle name="Input 2 3 3 2 4 4" xfId="7162"/>
    <cellStyle name="Input 2 3 3 2 4 4 2" xfId="15306"/>
    <cellStyle name="Input 2 3 3 2 4 4 2 2" xfId="31379"/>
    <cellStyle name="Input 2 3 3 2 4 4 3" xfId="23345"/>
    <cellStyle name="Input 2 3 3 2 4 5" xfId="10985"/>
    <cellStyle name="Input 2 3 3 2 4 5 2" xfId="27110"/>
    <cellStyle name="Input 2 3 3 2 4 6" xfId="18743"/>
    <cellStyle name="Input 2 3 3 2 4 7" xfId="35590"/>
    <cellStyle name="Input 2 3 3 2 4 8" xfId="38358"/>
    <cellStyle name="Input 2 3 3 2 5" xfId="2878"/>
    <cellStyle name="Input 2 3 3 2 5 2" xfId="5247"/>
    <cellStyle name="Input 2 3 3 2 5 2 2" xfId="9677"/>
    <cellStyle name="Input 2 3 3 2 5 2 2 2" xfId="17817"/>
    <cellStyle name="Input 2 3 3 2 5 2 2 2 2" xfId="33890"/>
    <cellStyle name="Input 2 3 3 2 5 2 2 3" xfId="25856"/>
    <cellStyle name="Input 2 3 3 2 5 2 3" xfId="13753"/>
    <cellStyle name="Input 2 3 3 2 5 2 3 2" xfId="29850"/>
    <cellStyle name="Input 2 3 3 2 5 2 4" xfId="21483"/>
    <cellStyle name="Input 2 3 3 2 5 2 5" xfId="35595"/>
    <cellStyle name="Input 2 3 3 2 5 2 6" xfId="38363"/>
    <cellStyle name="Input 2 3 3 2 5 3" xfId="7603"/>
    <cellStyle name="Input 2 3 3 2 5 3 2" xfId="15745"/>
    <cellStyle name="Input 2 3 3 2 5 3 2 2" xfId="31818"/>
    <cellStyle name="Input 2 3 3 2 5 3 3" xfId="23784"/>
    <cellStyle name="Input 2 3 3 2 5 4" xfId="11426"/>
    <cellStyle name="Input 2 3 3 2 5 4 2" xfId="27549"/>
    <cellStyle name="Input 2 3 3 2 5 5" xfId="19182"/>
    <cellStyle name="Input 2 3 3 2 5 6" xfId="35594"/>
    <cellStyle name="Input 2 3 3 2 5 7" xfId="38362"/>
    <cellStyle name="Input 2 3 3 2 6" xfId="2504"/>
    <cellStyle name="Input 2 3 3 2 6 2" xfId="4909"/>
    <cellStyle name="Input 2 3 3 2 6 2 2" xfId="13415"/>
    <cellStyle name="Input 2 3 3 2 6 2 2 2" xfId="29512"/>
    <cellStyle name="Input 2 3 3 2 6 2 3" xfId="21145"/>
    <cellStyle name="Input 2 3 3 2 6 2 4" xfId="35597"/>
    <cellStyle name="Input 2 3 3 2 6 2 5" xfId="38365"/>
    <cellStyle name="Input 2 3 3 2 6 3" xfId="7265"/>
    <cellStyle name="Input 2 3 3 2 6 3 2" xfId="15407"/>
    <cellStyle name="Input 2 3 3 2 6 3 2 2" xfId="31480"/>
    <cellStyle name="Input 2 3 3 2 6 3 3" xfId="23446"/>
    <cellStyle name="Input 2 3 3 2 6 4" xfId="11088"/>
    <cellStyle name="Input 2 3 3 2 6 4 2" xfId="27211"/>
    <cellStyle name="Input 2 3 3 2 6 5" xfId="18844"/>
    <cellStyle name="Input 2 3 3 2 6 6" xfId="35596"/>
    <cellStyle name="Input 2 3 3 2 6 7" xfId="38364"/>
    <cellStyle name="Input 2 3 3 2 7" xfId="4179"/>
    <cellStyle name="Input 2 3 3 2 7 2" xfId="8840"/>
    <cellStyle name="Input 2 3 3 2 7 2 2" xfId="16980"/>
    <cellStyle name="Input 2 3 3 2 7 2 2 2" xfId="33053"/>
    <cellStyle name="Input 2 3 3 2 7 2 3" xfId="25019"/>
    <cellStyle name="Input 2 3 3 2 7 3" xfId="12687"/>
    <cellStyle name="Input 2 3 3 2 7 3 2" xfId="28784"/>
    <cellStyle name="Input 2 3 3 2 7 4" xfId="20417"/>
    <cellStyle name="Input 2 3 3 2 7 5" xfId="35598"/>
    <cellStyle name="Input 2 3 3 2 7 6" xfId="38366"/>
    <cellStyle name="Input 2 3 3 2 8" xfId="6535"/>
    <cellStyle name="Input 2 3 3 2 8 2" xfId="22718"/>
    <cellStyle name="Input 2 3 3 2 9" xfId="10358"/>
    <cellStyle name="Input 2 3 3 2 9 2" xfId="26483"/>
    <cellStyle name="Input 2 3 3 3" xfId="1643"/>
    <cellStyle name="Input 2 3 3 3 10" xfId="35599"/>
    <cellStyle name="Input 2 3 3 3 11" xfId="38367"/>
    <cellStyle name="Input 2 3 3 3 2" xfId="2051"/>
    <cellStyle name="Input 2 3 3 3 2 2" xfId="3139"/>
    <cellStyle name="Input 2 3 3 3 2 2 2" xfId="5504"/>
    <cellStyle name="Input 2 3 3 3 2 2 2 2" xfId="9926"/>
    <cellStyle name="Input 2 3 3 3 2 2 2 2 2" xfId="18066"/>
    <cellStyle name="Input 2 3 3 3 2 2 2 2 2 2" xfId="34139"/>
    <cellStyle name="Input 2 3 3 3 2 2 2 2 3" xfId="26105"/>
    <cellStyle name="Input 2 3 3 3 2 2 2 3" xfId="14010"/>
    <cellStyle name="Input 2 3 3 3 2 2 2 3 2" xfId="30107"/>
    <cellStyle name="Input 2 3 3 3 2 2 2 4" xfId="21740"/>
    <cellStyle name="Input 2 3 3 3 2 2 2 5" xfId="35602"/>
    <cellStyle name="Input 2 3 3 3 2 2 2 6" xfId="38370"/>
    <cellStyle name="Input 2 3 3 3 2 2 3" xfId="7860"/>
    <cellStyle name="Input 2 3 3 3 2 2 3 2" xfId="16002"/>
    <cellStyle name="Input 2 3 3 3 2 2 3 2 2" xfId="32075"/>
    <cellStyle name="Input 2 3 3 3 2 2 3 3" xfId="24041"/>
    <cellStyle name="Input 2 3 3 3 2 2 4" xfId="11683"/>
    <cellStyle name="Input 2 3 3 3 2 2 4 2" xfId="27806"/>
    <cellStyle name="Input 2 3 3 3 2 2 5" xfId="19439"/>
    <cellStyle name="Input 2 3 3 3 2 2 6" xfId="35601"/>
    <cellStyle name="Input 2 3 3 3 2 2 7" xfId="38369"/>
    <cellStyle name="Input 2 3 3 3 2 3" xfId="3590"/>
    <cellStyle name="Input 2 3 3 3 2 3 2" xfId="5948"/>
    <cellStyle name="Input 2 3 3 3 2 3 2 2" xfId="14454"/>
    <cellStyle name="Input 2 3 3 3 2 3 2 2 2" xfId="30551"/>
    <cellStyle name="Input 2 3 3 3 2 3 2 3" xfId="22184"/>
    <cellStyle name="Input 2 3 3 3 2 3 2 4" xfId="35604"/>
    <cellStyle name="Input 2 3 3 3 2 3 2 5" xfId="38372"/>
    <cellStyle name="Input 2 3 3 3 2 3 3" xfId="8304"/>
    <cellStyle name="Input 2 3 3 3 2 3 3 2" xfId="16446"/>
    <cellStyle name="Input 2 3 3 3 2 3 3 2 2" xfId="32519"/>
    <cellStyle name="Input 2 3 3 3 2 3 3 3" xfId="24485"/>
    <cellStyle name="Input 2 3 3 3 2 3 4" xfId="12127"/>
    <cellStyle name="Input 2 3 3 3 2 3 4 2" xfId="28250"/>
    <cellStyle name="Input 2 3 3 3 2 3 5" xfId="19883"/>
    <cellStyle name="Input 2 3 3 3 2 3 6" xfId="35603"/>
    <cellStyle name="Input 2 3 3 3 2 3 7" xfId="38371"/>
    <cellStyle name="Input 2 3 3 3 2 4" xfId="4482"/>
    <cellStyle name="Input 2 3 3 3 2 4 2" xfId="9143"/>
    <cellStyle name="Input 2 3 3 3 2 4 2 2" xfId="17283"/>
    <cellStyle name="Input 2 3 3 3 2 4 2 2 2" xfId="33356"/>
    <cellStyle name="Input 2 3 3 3 2 4 2 3" xfId="25322"/>
    <cellStyle name="Input 2 3 3 3 2 4 3" xfId="12990"/>
    <cellStyle name="Input 2 3 3 3 2 4 3 2" xfId="29087"/>
    <cellStyle name="Input 2 3 3 3 2 4 4" xfId="20720"/>
    <cellStyle name="Input 2 3 3 3 2 4 5" xfId="35605"/>
    <cellStyle name="Input 2 3 3 3 2 4 6" xfId="38373"/>
    <cellStyle name="Input 2 3 3 3 2 5" xfId="6838"/>
    <cellStyle name="Input 2 3 3 3 2 5 2" xfId="15015"/>
    <cellStyle name="Input 2 3 3 3 2 5 2 2" xfId="31088"/>
    <cellStyle name="Input 2 3 3 3 2 5 3" xfId="23021"/>
    <cellStyle name="Input 2 3 3 3 2 6" xfId="10661"/>
    <cellStyle name="Input 2 3 3 3 2 6 2" xfId="26786"/>
    <cellStyle name="Input 2 3 3 3 2 7" xfId="18452"/>
    <cellStyle name="Input 2 3 3 3 2 8" xfId="35600"/>
    <cellStyle name="Input 2 3 3 3 2 9" xfId="38368"/>
    <cellStyle name="Input 2 3 3 3 3" xfId="2216"/>
    <cellStyle name="Input 2 3 3 3 3 2" xfId="3295"/>
    <cellStyle name="Input 2 3 3 3 3 2 2" xfId="5658"/>
    <cellStyle name="Input 2 3 3 3 3 2 2 2" xfId="10078"/>
    <cellStyle name="Input 2 3 3 3 3 2 2 2 2" xfId="18218"/>
    <cellStyle name="Input 2 3 3 3 3 2 2 2 2 2" xfId="34291"/>
    <cellStyle name="Input 2 3 3 3 3 2 2 2 3" xfId="26257"/>
    <cellStyle name="Input 2 3 3 3 3 2 2 3" xfId="14164"/>
    <cellStyle name="Input 2 3 3 3 3 2 2 3 2" xfId="30261"/>
    <cellStyle name="Input 2 3 3 3 3 2 2 4" xfId="21894"/>
    <cellStyle name="Input 2 3 3 3 3 2 2 5" xfId="35608"/>
    <cellStyle name="Input 2 3 3 3 3 2 2 6" xfId="38376"/>
    <cellStyle name="Input 2 3 3 3 3 2 3" xfId="8014"/>
    <cellStyle name="Input 2 3 3 3 3 2 3 2" xfId="16156"/>
    <cellStyle name="Input 2 3 3 3 3 2 3 2 2" xfId="32229"/>
    <cellStyle name="Input 2 3 3 3 3 2 3 3" xfId="24195"/>
    <cellStyle name="Input 2 3 3 3 3 2 4" xfId="11837"/>
    <cellStyle name="Input 2 3 3 3 3 2 4 2" xfId="27960"/>
    <cellStyle name="Input 2 3 3 3 3 2 5" xfId="19593"/>
    <cellStyle name="Input 2 3 3 3 3 2 6" xfId="35607"/>
    <cellStyle name="Input 2 3 3 3 3 2 7" xfId="38375"/>
    <cellStyle name="Input 2 3 3 3 3 3" xfId="3746"/>
    <cellStyle name="Input 2 3 3 3 3 3 2" xfId="6104"/>
    <cellStyle name="Input 2 3 3 3 3 3 2 2" xfId="14610"/>
    <cellStyle name="Input 2 3 3 3 3 3 2 2 2" xfId="30707"/>
    <cellStyle name="Input 2 3 3 3 3 3 2 3" xfId="22340"/>
    <cellStyle name="Input 2 3 3 3 3 3 2 4" xfId="35610"/>
    <cellStyle name="Input 2 3 3 3 3 3 2 5" xfId="38378"/>
    <cellStyle name="Input 2 3 3 3 3 3 3" xfId="8460"/>
    <cellStyle name="Input 2 3 3 3 3 3 3 2" xfId="16602"/>
    <cellStyle name="Input 2 3 3 3 3 3 3 2 2" xfId="32675"/>
    <cellStyle name="Input 2 3 3 3 3 3 3 3" xfId="24641"/>
    <cellStyle name="Input 2 3 3 3 3 3 4" xfId="12283"/>
    <cellStyle name="Input 2 3 3 3 3 3 4 2" xfId="28406"/>
    <cellStyle name="Input 2 3 3 3 3 3 5" xfId="20039"/>
    <cellStyle name="Input 2 3 3 3 3 3 6" xfId="35609"/>
    <cellStyle name="Input 2 3 3 3 3 3 7" xfId="38377"/>
    <cellStyle name="Input 2 3 3 3 3 4" xfId="4638"/>
    <cellStyle name="Input 2 3 3 3 3 4 2" xfId="9299"/>
    <cellStyle name="Input 2 3 3 3 3 4 2 2" xfId="17439"/>
    <cellStyle name="Input 2 3 3 3 3 4 2 2 2" xfId="33512"/>
    <cellStyle name="Input 2 3 3 3 3 4 2 3" xfId="25478"/>
    <cellStyle name="Input 2 3 3 3 3 4 3" xfId="13146"/>
    <cellStyle name="Input 2 3 3 3 3 4 3 2" xfId="29243"/>
    <cellStyle name="Input 2 3 3 3 3 4 4" xfId="20876"/>
    <cellStyle name="Input 2 3 3 3 3 4 5" xfId="35611"/>
    <cellStyle name="Input 2 3 3 3 3 4 6" xfId="38379"/>
    <cellStyle name="Input 2 3 3 3 3 5" xfId="6994"/>
    <cellStyle name="Input 2 3 3 3 3 5 2" xfId="15138"/>
    <cellStyle name="Input 2 3 3 3 3 5 2 2" xfId="31211"/>
    <cellStyle name="Input 2 3 3 3 3 5 3" xfId="23177"/>
    <cellStyle name="Input 2 3 3 3 3 6" xfId="10817"/>
    <cellStyle name="Input 2 3 3 3 3 6 2" xfId="26942"/>
    <cellStyle name="Input 2 3 3 3 3 7" xfId="18575"/>
    <cellStyle name="Input 2 3 3 3 3 8" xfId="35606"/>
    <cellStyle name="Input 2 3 3 3 3 9" xfId="38374"/>
    <cellStyle name="Input 2 3 3 3 4" xfId="2376"/>
    <cellStyle name="Input 2 3 3 3 4 2" xfId="3898"/>
    <cellStyle name="Input 2 3 3 3 4 2 2" xfId="6256"/>
    <cellStyle name="Input 2 3 3 3 4 2 2 2" xfId="14762"/>
    <cellStyle name="Input 2 3 3 3 4 2 2 2 2" xfId="30859"/>
    <cellStyle name="Input 2 3 3 3 4 2 2 3" xfId="22492"/>
    <cellStyle name="Input 2 3 3 3 4 2 2 4" xfId="35614"/>
    <cellStyle name="Input 2 3 3 3 4 2 2 5" xfId="38382"/>
    <cellStyle name="Input 2 3 3 3 4 2 3" xfId="8612"/>
    <cellStyle name="Input 2 3 3 3 4 2 3 2" xfId="16754"/>
    <cellStyle name="Input 2 3 3 3 4 2 3 2 2" xfId="32827"/>
    <cellStyle name="Input 2 3 3 3 4 2 3 3" xfId="24793"/>
    <cellStyle name="Input 2 3 3 3 4 2 4" xfId="12435"/>
    <cellStyle name="Input 2 3 3 3 4 2 4 2" xfId="28558"/>
    <cellStyle name="Input 2 3 3 3 4 2 5" xfId="20191"/>
    <cellStyle name="Input 2 3 3 3 4 2 6" xfId="35613"/>
    <cellStyle name="Input 2 3 3 3 4 2 7" xfId="38381"/>
    <cellStyle name="Input 2 3 3 3 4 3" xfId="4790"/>
    <cellStyle name="Input 2 3 3 3 4 3 2" xfId="9451"/>
    <cellStyle name="Input 2 3 3 3 4 3 2 2" xfId="17591"/>
    <cellStyle name="Input 2 3 3 3 4 3 2 2 2" xfId="33664"/>
    <cellStyle name="Input 2 3 3 3 4 3 2 3" xfId="25630"/>
    <cellStyle name="Input 2 3 3 3 4 3 3" xfId="13298"/>
    <cellStyle name="Input 2 3 3 3 4 3 3 2" xfId="29395"/>
    <cellStyle name="Input 2 3 3 3 4 3 4" xfId="21028"/>
    <cellStyle name="Input 2 3 3 3 4 3 5" xfId="35615"/>
    <cellStyle name="Input 2 3 3 3 4 3 6" xfId="38383"/>
    <cellStyle name="Input 2 3 3 3 4 4" xfId="7146"/>
    <cellStyle name="Input 2 3 3 3 4 4 2" xfId="15290"/>
    <cellStyle name="Input 2 3 3 3 4 4 2 2" xfId="31363"/>
    <cellStyle name="Input 2 3 3 3 4 4 3" xfId="23329"/>
    <cellStyle name="Input 2 3 3 3 4 5" xfId="10969"/>
    <cellStyle name="Input 2 3 3 3 4 5 2" xfId="27094"/>
    <cellStyle name="Input 2 3 3 3 4 6" xfId="18727"/>
    <cellStyle name="Input 2 3 3 3 4 7" xfId="35612"/>
    <cellStyle name="Input 2 3 3 3 4 8" xfId="38380"/>
    <cellStyle name="Input 2 3 3 3 5" xfId="2861"/>
    <cellStyle name="Input 2 3 3 3 5 2" xfId="5231"/>
    <cellStyle name="Input 2 3 3 3 5 2 2" xfId="9661"/>
    <cellStyle name="Input 2 3 3 3 5 2 2 2" xfId="17801"/>
    <cellStyle name="Input 2 3 3 3 5 2 2 2 2" xfId="33874"/>
    <cellStyle name="Input 2 3 3 3 5 2 2 3" xfId="25840"/>
    <cellStyle name="Input 2 3 3 3 5 2 3" xfId="13737"/>
    <cellStyle name="Input 2 3 3 3 5 2 3 2" xfId="29834"/>
    <cellStyle name="Input 2 3 3 3 5 2 4" xfId="21467"/>
    <cellStyle name="Input 2 3 3 3 5 2 5" xfId="35617"/>
    <cellStyle name="Input 2 3 3 3 5 2 6" xfId="38385"/>
    <cellStyle name="Input 2 3 3 3 5 3" xfId="7587"/>
    <cellStyle name="Input 2 3 3 3 5 3 2" xfId="15729"/>
    <cellStyle name="Input 2 3 3 3 5 3 2 2" xfId="31802"/>
    <cellStyle name="Input 2 3 3 3 5 3 3" xfId="23768"/>
    <cellStyle name="Input 2 3 3 3 5 4" xfId="11410"/>
    <cellStyle name="Input 2 3 3 3 5 4 2" xfId="27533"/>
    <cellStyle name="Input 2 3 3 3 5 5" xfId="19166"/>
    <cellStyle name="Input 2 3 3 3 5 6" xfId="35616"/>
    <cellStyle name="Input 2 3 3 3 5 7" xfId="38384"/>
    <cellStyle name="Input 2 3 3 3 6" xfId="2700"/>
    <cellStyle name="Input 2 3 3 3 6 2" xfId="5085"/>
    <cellStyle name="Input 2 3 3 3 6 2 2" xfId="13591"/>
    <cellStyle name="Input 2 3 3 3 6 2 2 2" xfId="29688"/>
    <cellStyle name="Input 2 3 3 3 6 2 3" xfId="21321"/>
    <cellStyle name="Input 2 3 3 3 6 2 4" xfId="35619"/>
    <cellStyle name="Input 2 3 3 3 6 2 5" xfId="38387"/>
    <cellStyle name="Input 2 3 3 3 6 3" xfId="7441"/>
    <cellStyle name="Input 2 3 3 3 6 3 2" xfId="15583"/>
    <cellStyle name="Input 2 3 3 3 6 3 2 2" xfId="31656"/>
    <cellStyle name="Input 2 3 3 3 6 3 3" xfId="23622"/>
    <cellStyle name="Input 2 3 3 3 6 4" xfId="11264"/>
    <cellStyle name="Input 2 3 3 3 6 4 2" xfId="27387"/>
    <cellStyle name="Input 2 3 3 3 6 5" xfId="19020"/>
    <cellStyle name="Input 2 3 3 3 6 6" xfId="35618"/>
    <cellStyle name="Input 2 3 3 3 6 7" xfId="38386"/>
    <cellStyle name="Input 2 3 3 3 7" xfId="4163"/>
    <cellStyle name="Input 2 3 3 3 7 2" xfId="8824"/>
    <cellStyle name="Input 2 3 3 3 7 2 2" xfId="16964"/>
    <cellStyle name="Input 2 3 3 3 7 2 2 2" xfId="33037"/>
    <cellStyle name="Input 2 3 3 3 7 2 3" xfId="25003"/>
    <cellStyle name="Input 2 3 3 3 7 3" xfId="12671"/>
    <cellStyle name="Input 2 3 3 3 7 3 2" xfId="28768"/>
    <cellStyle name="Input 2 3 3 3 7 4" xfId="20401"/>
    <cellStyle name="Input 2 3 3 3 7 5" xfId="35620"/>
    <cellStyle name="Input 2 3 3 3 7 6" xfId="38388"/>
    <cellStyle name="Input 2 3 3 3 8" xfId="6519"/>
    <cellStyle name="Input 2 3 3 3 8 2" xfId="22702"/>
    <cellStyle name="Input 2 3 3 3 9" xfId="10342"/>
    <cellStyle name="Input 2 3 3 3 9 2" xfId="26467"/>
    <cellStyle name="Input 2 3 3 4" xfId="1921"/>
    <cellStyle name="Input 2 3 3 4 2" xfId="3025"/>
    <cellStyle name="Input 2 3 3 4 2 2" xfId="5391"/>
    <cellStyle name="Input 2 3 3 4 2 2 2" xfId="9815"/>
    <cellStyle name="Input 2 3 3 4 2 2 2 2" xfId="17955"/>
    <cellStyle name="Input 2 3 3 4 2 2 2 2 2" xfId="34028"/>
    <cellStyle name="Input 2 3 3 4 2 2 2 3" xfId="25994"/>
    <cellStyle name="Input 2 3 3 4 2 2 3" xfId="13897"/>
    <cellStyle name="Input 2 3 3 4 2 2 3 2" xfId="29994"/>
    <cellStyle name="Input 2 3 3 4 2 2 4" xfId="21627"/>
    <cellStyle name="Input 2 3 3 4 2 2 5" xfId="35623"/>
    <cellStyle name="Input 2 3 3 4 2 2 6" xfId="38391"/>
    <cellStyle name="Input 2 3 3 4 2 3" xfId="7747"/>
    <cellStyle name="Input 2 3 3 4 2 3 2" xfId="15889"/>
    <cellStyle name="Input 2 3 3 4 2 3 2 2" xfId="31962"/>
    <cellStyle name="Input 2 3 3 4 2 3 3" xfId="23928"/>
    <cellStyle name="Input 2 3 3 4 2 4" xfId="11570"/>
    <cellStyle name="Input 2 3 3 4 2 4 2" xfId="27693"/>
    <cellStyle name="Input 2 3 3 4 2 5" xfId="19326"/>
    <cellStyle name="Input 2 3 3 4 2 6" xfId="35622"/>
    <cellStyle name="Input 2 3 3 4 2 7" xfId="38390"/>
    <cellStyle name="Input 2 3 3 4 3" xfId="3470"/>
    <cellStyle name="Input 2 3 3 4 3 2" xfId="5828"/>
    <cellStyle name="Input 2 3 3 4 3 2 2" xfId="14334"/>
    <cellStyle name="Input 2 3 3 4 3 2 2 2" xfId="30431"/>
    <cellStyle name="Input 2 3 3 4 3 2 3" xfId="22064"/>
    <cellStyle name="Input 2 3 3 4 3 2 4" xfId="35625"/>
    <cellStyle name="Input 2 3 3 4 3 2 5" xfId="38393"/>
    <cellStyle name="Input 2 3 3 4 3 3" xfId="8184"/>
    <cellStyle name="Input 2 3 3 4 3 3 2" xfId="16326"/>
    <cellStyle name="Input 2 3 3 4 3 3 2 2" xfId="32399"/>
    <cellStyle name="Input 2 3 3 4 3 3 3" xfId="24365"/>
    <cellStyle name="Input 2 3 3 4 3 4" xfId="12007"/>
    <cellStyle name="Input 2 3 3 4 3 4 2" xfId="28130"/>
    <cellStyle name="Input 2 3 3 4 3 5" xfId="19763"/>
    <cellStyle name="Input 2 3 3 4 3 6" xfId="35624"/>
    <cellStyle name="Input 2 3 3 4 3 7" xfId="38392"/>
    <cellStyle name="Input 2 3 3 4 4" xfId="4362"/>
    <cellStyle name="Input 2 3 3 4 4 2" xfId="9023"/>
    <cellStyle name="Input 2 3 3 4 4 2 2" xfId="17163"/>
    <cellStyle name="Input 2 3 3 4 4 2 2 2" xfId="33236"/>
    <cellStyle name="Input 2 3 3 4 4 2 3" xfId="25202"/>
    <cellStyle name="Input 2 3 3 4 4 3" xfId="12870"/>
    <cellStyle name="Input 2 3 3 4 4 3 2" xfId="28967"/>
    <cellStyle name="Input 2 3 3 4 4 4" xfId="20600"/>
    <cellStyle name="Input 2 3 3 4 4 5" xfId="35626"/>
    <cellStyle name="Input 2 3 3 4 4 6" xfId="38394"/>
    <cellStyle name="Input 2 3 3 4 5" xfId="6718"/>
    <cellStyle name="Input 2 3 3 4 5 2" xfId="14958"/>
    <cellStyle name="Input 2 3 3 4 5 2 2" xfId="31031"/>
    <cellStyle name="Input 2 3 3 4 5 3" xfId="22901"/>
    <cellStyle name="Input 2 3 3 4 6" xfId="10541"/>
    <cellStyle name="Input 2 3 3 4 6 2" xfId="26666"/>
    <cellStyle name="Input 2 3 3 4 7" xfId="18395"/>
    <cellStyle name="Input 2 3 3 4 8" xfId="35621"/>
    <cellStyle name="Input 2 3 3 4 9" xfId="38389"/>
    <cellStyle name="Input 2 3 3 5" xfId="1898"/>
    <cellStyle name="Input 2 3 3 5 2" xfId="3007"/>
    <cellStyle name="Input 2 3 3 5 2 2" xfId="5374"/>
    <cellStyle name="Input 2 3 3 5 2 2 2" xfId="9798"/>
    <cellStyle name="Input 2 3 3 5 2 2 2 2" xfId="17938"/>
    <cellStyle name="Input 2 3 3 5 2 2 2 2 2" xfId="34011"/>
    <cellStyle name="Input 2 3 3 5 2 2 2 3" xfId="25977"/>
    <cellStyle name="Input 2 3 3 5 2 2 3" xfId="13880"/>
    <cellStyle name="Input 2 3 3 5 2 2 3 2" xfId="29977"/>
    <cellStyle name="Input 2 3 3 5 2 2 4" xfId="21610"/>
    <cellStyle name="Input 2 3 3 5 2 2 5" xfId="35629"/>
    <cellStyle name="Input 2 3 3 5 2 2 6" xfId="38397"/>
    <cellStyle name="Input 2 3 3 5 2 3" xfId="7730"/>
    <cellStyle name="Input 2 3 3 5 2 3 2" xfId="15872"/>
    <cellStyle name="Input 2 3 3 5 2 3 2 2" xfId="31945"/>
    <cellStyle name="Input 2 3 3 5 2 3 3" xfId="23911"/>
    <cellStyle name="Input 2 3 3 5 2 4" xfId="11553"/>
    <cellStyle name="Input 2 3 3 5 2 4 2" xfId="27676"/>
    <cellStyle name="Input 2 3 3 5 2 5" xfId="19309"/>
    <cellStyle name="Input 2 3 3 5 2 6" xfId="35628"/>
    <cellStyle name="Input 2 3 3 5 2 7" xfId="38396"/>
    <cellStyle name="Input 2 3 3 5 3" xfId="3450"/>
    <cellStyle name="Input 2 3 3 5 3 2" xfId="5808"/>
    <cellStyle name="Input 2 3 3 5 3 2 2" xfId="14314"/>
    <cellStyle name="Input 2 3 3 5 3 2 2 2" xfId="30411"/>
    <cellStyle name="Input 2 3 3 5 3 2 3" xfId="22044"/>
    <cellStyle name="Input 2 3 3 5 3 2 4" xfId="35631"/>
    <cellStyle name="Input 2 3 3 5 3 2 5" xfId="38399"/>
    <cellStyle name="Input 2 3 3 5 3 3" xfId="8164"/>
    <cellStyle name="Input 2 3 3 5 3 3 2" xfId="16306"/>
    <cellStyle name="Input 2 3 3 5 3 3 2 2" xfId="32379"/>
    <cellStyle name="Input 2 3 3 5 3 3 3" xfId="24345"/>
    <cellStyle name="Input 2 3 3 5 3 4" xfId="11987"/>
    <cellStyle name="Input 2 3 3 5 3 4 2" xfId="28110"/>
    <cellStyle name="Input 2 3 3 5 3 5" xfId="19743"/>
    <cellStyle name="Input 2 3 3 5 3 6" xfId="35630"/>
    <cellStyle name="Input 2 3 3 5 3 7" xfId="38398"/>
    <cellStyle name="Input 2 3 3 5 4" xfId="4342"/>
    <cellStyle name="Input 2 3 3 5 4 2" xfId="9003"/>
    <cellStyle name="Input 2 3 3 5 4 2 2" xfId="17143"/>
    <cellStyle name="Input 2 3 3 5 4 2 2 2" xfId="33216"/>
    <cellStyle name="Input 2 3 3 5 4 2 3" xfId="25182"/>
    <cellStyle name="Input 2 3 3 5 4 3" xfId="12850"/>
    <cellStyle name="Input 2 3 3 5 4 3 2" xfId="28947"/>
    <cellStyle name="Input 2 3 3 5 4 4" xfId="20580"/>
    <cellStyle name="Input 2 3 3 5 4 5" xfId="35632"/>
    <cellStyle name="Input 2 3 3 5 4 6" xfId="38400"/>
    <cellStyle name="Input 2 3 3 5 5" xfId="6698"/>
    <cellStyle name="Input 2 3 3 5 5 2" xfId="14938"/>
    <cellStyle name="Input 2 3 3 5 5 2 2" xfId="31011"/>
    <cellStyle name="Input 2 3 3 5 5 3" xfId="22881"/>
    <cellStyle name="Input 2 3 3 5 6" xfId="10521"/>
    <cellStyle name="Input 2 3 3 5 6 2" xfId="26646"/>
    <cellStyle name="Input 2 3 3 5 7" xfId="18375"/>
    <cellStyle name="Input 2 3 3 5 8" xfId="35627"/>
    <cellStyle name="Input 2 3 3 5 9" xfId="38395"/>
    <cellStyle name="Input 2 3 3 6" xfId="1735"/>
    <cellStyle name="Input 2 3 3 6 2" xfId="2474"/>
    <cellStyle name="Input 2 3 3 6 2 2" xfId="4879"/>
    <cellStyle name="Input 2 3 3 6 2 2 2" xfId="13385"/>
    <cellStyle name="Input 2 3 3 6 2 2 2 2" xfId="29482"/>
    <cellStyle name="Input 2 3 3 6 2 2 3" xfId="21115"/>
    <cellStyle name="Input 2 3 3 6 2 2 4" xfId="35635"/>
    <cellStyle name="Input 2 3 3 6 2 2 5" xfId="38403"/>
    <cellStyle name="Input 2 3 3 6 2 3" xfId="7235"/>
    <cellStyle name="Input 2 3 3 6 2 3 2" xfId="15377"/>
    <cellStyle name="Input 2 3 3 6 2 3 2 2" xfId="31450"/>
    <cellStyle name="Input 2 3 3 6 2 3 3" xfId="23416"/>
    <cellStyle name="Input 2 3 3 6 2 4" xfId="11058"/>
    <cellStyle name="Input 2 3 3 6 2 4 2" xfId="27181"/>
    <cellStyle name="Input 2 3 3 6 2 5" xfId="18814"/>
    <cellStyle name="Input 2 3 3 6 2 6" xfId="35634"/>
    <cellStyle name="Input 2 3 3 6 2 7" xfId="38402"/>
    <cellStyle name="Input 2 3 3 6 3" xfId="4224"/>
    <cellStyle name="Input 2 3 3 6 3 2" xfId="8885"/>
    <cellStyle name="Input 2 3 3 6 3 2 2" xfId="17025"/>
    <cellStyle name="Input 2 3 3 6 3 2 2 2" xfId="33098"/>
    <cellStyle name="Input 2 3 3 6 3 2 3" xfId="25064"/>
    <cellStyle name="Input 2 3 3 6 3 3" xfId="12732"/>
    <cellStyle name="Input 2 3 3 6 3 3 2" xfId="28829"/>
    <cellStyle name="Input 2 3 3 6 3 4" xfId="20462"/>
    <cellStyle name="Input 2 3 3 6 3 5" xfId="35636"/>
    <cellStyle name="Input 2 3 3 6 3 6" xfId="38404"/>
    <cellStyle name="Input 2 3 3 6 4" xfId="6580"/>
    <cellStyle name="Input 2 3 3 6 4 2" xfId="14844"/>
    <cellStyle name="Input 2 3 3 6 4 2 2" xfId="30917"/>
    <cellStyle name="Input 2 3 3 6 4 3" xfId="22763"/>
    <cellStyle name="Input 2 3 3 6 5" xfId="10403"/>
    <cellStyle name="Input 2 3 3 6 5 2" xfId="26528"/>
    <cellStyle name="Input 2 3 3 6 6" xfId="18281"/>
    <cellStyle name="Input 2 3 3 6 7" xfId="35633"/>
    <cellStyle name="Input 2 3 3 6 8" xfId="38401"/>
    <cellStyle name="Input 2 3 3 7" xfId="2739"/>
    <cellStyle name="Input 2 3 3 7 2" xfId="5119"/>
    <cellStyle name="Input 2 3 3 7 2 2" xfId="9554"/>
    <cellStyle name="Input 2 3 3 7 2 2 2" xfId="17694"/>
    <cellStyle name="Input 2 3 3 7 2 2 2 2" xfId="33767"/>
    <cellStyle name="Input 2 3 3 7 2 2 3" xfId="25733"/>
    <cellStyle name="Input 2 3 3 7 2 3" xfId="13625"/>
    <cellStyle name="Input 2 3 3 7 2 3 2" xfId="29722"/>
    <cellStyle name="Input 2 3 3 7 2 4" xfId="21355"/>
    <cellStyle name="Input 2 3 3 7 2 5" xfId="35638"/>
    <cellStyle name="Input 2 3 3 7 2 6" xfId="38406"/>
    <cellStyle name="Input 2 3 3 7 3" xfId="7475"/>
    <cellStyle name="Input 2 3 3 7 3 2" xfId="15617"/>
    <cellStyle name="Input 2 3 3 7 3 2 2" xfId="31690"/>
    <cellStyle name="Input 2 3 3 7 3 3" xfId="23656"/>
    <cellStyle name="Input 2 3 3 7 4" xfId="11298"/>
    <cellStyle name="Input 2 3 3 7 4 2" xfId="27421"/>
    <cellStyle name="Input 2 3 3 7 5" xfId="19054"/>
    <cellStyle name="Input 2 3 3 7 6" xfId="35637"/>
    <cellStyle name="Input 2 3 3 7 7" xfId="38405"/>
    <cellStyle name="Input 2 3 3 8" xfId="2967"/>
    <cellStyle name="Input 2 3 3 8 2" xfId="5334"/>
    <cellStyle name="Input 2 3 3 8 2 2" xfId="13840"/>
    <cellStyle name="Input 2 3 3 8 2 2 2" xfId="29937"/>
    <cellStyle name="Input 2 3 3 8 2 3" xfId="21570"/>
    <cellStyle name="Input 2 3 3 8 2 4" xfId="35640"/>
    <cellStyle name="Input 2 3 3 8 2 5" xfId="38408"/>
    <cellStyle name="Input 2 3 3 8 3" xfId="7690"/>
    <cellStyle name="Input 2 3 3 8 3 2" xfId="15832"/>
    <cellStyle name="Input 2 3 3 8 3 2 2" xfId="31905"/>
    <cellStyle name="Input 2 3 3 8 3 3" xfId="23871"/>
    <cellStyle name="Input 2 3 3 8 4" xfId="11513"/>
    <cellStyle name="Input 2 3 3 8 4 2" xfId="27636"/>
    <cellStyle name="Input 2 3 3 8 5" xfId="19269"/>
    <cellStyle name="Input 2 3 3 8 6" xfId="35639"/>
    <cellStyle name="Input 2 3 3 8 7" xfId="38407"/>
    <cellStyle name="Input 2 3 3 9" xfId="4048"/>
    <cellStyle name="Input 2 3 3 9 2" xfId="8717"/>
    <cellStyle name="Input 2 3 3 9 2 2" xfId="16857"/>
    <cellStyle name="Input 2 3 3 9 2 2 2" xfId="32930"/>
    <cellStyle name="Input 2 3 3 9 2 3" xfId="24896"/>
    <cellStyle name="Input 2 3 3 9 3" xfId="12564"/>
    <cellStyle name="Input 2 3 3 9 3 2" xfId="28661"/>
    <cellStyle name="Input 2 3 3 9 4" xfId="20294"/>
    <cellStyle name="Input 2 3 3 9 5" xfId="35641"/>
    <cellStyle name="Input 2 3 3 9 6" xfId="38409"/>
    <cellStyle name="Input 2 3 4" xfId="1583"/>
    <cellStyle name="Input 2 3 4 10" xfId="35642"/>
    <cellStyle name="Input 2 3 4 11" xfId="38410"/>
    <cellStyle name="Input 2 3 4 2" xfId="2003"/>
    <cellStyle name="Input 2 3 4 2 2" xfId="3091"/>
    <cellStyle name="Input 2 3 4 2 2 2" xfId="5456"/>
    <cellStyle name="Input 2 3 4 2 2 2 2" xfId="9878"/>
    <cellStyle name="Input 2 3 4 2 2 2 2 2" xfId="18018"/>
    <cellStyle name="Input 2 3 4 2 2 2 2 2 2" xfId="34091"/>
    <cellStyle name="Input 2 3 4 2 2 2 2 3" xfId="26057"/>
    <cellStyle name="Input 2 3 4 2 2 2 3" xfId="13962"/>
    <cellStyle name="Input 2 3 4 2 2 2 3 2" xfId="30059"/>
    <cellStyle name="Input 2 3 4 2 2 2 4" xfId="21692"/>
    <cellStyle name="Input 2 3 4 2 2 2 5" xfId="35645"/>
    <cellStyle name="Input 2 3 4 2 2 2 6" xfId="38413"/>
    <cellStyle name="Input 2 3 4 2 2 3" xfId="7812"/>
    <cellStyle name="Input 2 3 4 2 2 3 2" xfId="15954"/>
    <cellStyle name="Input 2 3 4 2 2 3 2 2" xfId="32027"/>
    <cellStyle name="Input 2 3 4 2 2 3 3" xfId="23993"/>
    <cellStyle name="Input 2 3 4 2 2 4" xfId="11635"/>
    <cellStyle name="Input 2 3 4 2 2 4 2" xfId="27758"/>
    <cellStyle name="Input 2 3 4 2 2 5" xfId="19391"/>
    <cellStyle name="Input 2 3 4 2 2 6" xfId="35644"/>
    <cellStyle name="Input 2 3 4 2 2 7" xfId="38412"/>
    <cellStyle name="Input 2 3 4 2 3" xfId="3542"/>
    <cellStyle name="Input 2 3 4 2 3 2" xfId="5900"/>
    <cellStyle name="Input 2 3 4 2 3 2 2" xfId="14406"/>
    <cellStyle name="Input 2 3 4 2 3 2 2 2" xfId="30503"/>
    <cellStyle name="Input 2 3 4 2 3 2 3" xfId="22136"/>
    <cellStyle name="Input 2 3 4 2 3 2 4" xfId="35647"/>
    <cellStyle name="Input 2 3 4 2 3 2 5" xfId="38415"/>
    <cellStyle name="Input 2 3 4 2 3 3" xfId="8256"/>
    <cellStyle name="Input 2 3 4 2 3 3 2" xfId="16398"/>
    <cellStyle name="Input 2 3 4 2 3 3 2 2" xfId="32471"/>
    <cellStyle name="Input 2 3 4 2 3 3 3" xfId="24437"/>
    <cellStyle name="Input 2 3 4 2 3 4" xfId="12079"/>
    <cellStyle name="Input 2 3 4 2 3 4 2" xfId="28202"/>
    <cellStyle name="Input 2 3 4 2 3 5" xfId="19835"/>
    <cellStyle name="Input 2 3 4 2 3 6" xfId="35646"/>
    <cellStyle name="Input 2 3 4 2 3 7" xfId="38414"/>
    <cellStyle name="Input 2 3 4 2 4" xfId="4434"/>
    <cellStyle name="Input 2 3 4 2 4 2" xfId="9095"/>
    <cellStyle name="Input 2 3 4 2 4 2 2" xfId="17235"/>
    <cellStyle name="Input 2 3 4 2 4 2 2 2" xfId="33308"/>
    <cellStyle name="Input 2 3 4 2 4 2 3" xfId="25274"/>
    <cellStyle name="Input 2 3 4 2 4 3" xfId="12942"/>
    <cellStyle name="Input 2 3 4 2 4 3 2" xfId="29039"/>
    <cellStyle name="Input 2 3 4 2 4 4" xfId="20672"/>
    <cellStyle name="Input 2 3 4 2 4 5" xfId="35648"/>
    <cellStyle name="Input 2 3 4 2 4 6" xfId="38416"/>
    <cellStyle name="Input 2 3 4 2 5" xfId="6790"/>
    <cellStyle name="Input 2 3 4 2 5 2" xfId="14993"/>
    <cellStyle name="Input 2 3 4 2 5 2 2" xfId="31066"/>
    <cellStyle name="Input 2 3 4 2 5 3" xfId="22973"/>
    <cellStyle name="Input 2 3 4 2 6" xfId="10613"/>
    <cellStyle name="Input 2 3 4 2 6 2" xfId="26738"/>
    <cellStyle name="Input 2 3 4 2 7" xfId="18430"/>
    <cellStyle name="Input 2 3 4 2 8" xfId="35643"/>
    <cellStyle name="Input 2 3 4 2 9" xfId="38411"/>
    <cellStyle name="Input 2 3 4 3" xfId="2168"/>
    <cellStyle name="Input 2 3 4 3 2" xfId="3247"/>
    <cellStyle name="Input 2 3 4 3 2 2" xfId="5610"/>
    <cellStyle name="Input 2 3 4 3 2 2 2" xfId="10030"/>
    <cellStyle name="Input 2 3 4 3 2 2 2 2" xfId="18170"/>
    <cellStyle name="Input 2 3 4 3 2 2 2 2 2" xfId="34243"/>
    <cellStyle name="Input 2 3 4 3 2 2 2 3" xfId="26209"/>
    <cellStyle name="Input 2 3 4 3 2 2 3" xfId="14116"/>
    <cellStyle name="Input 2 3 4 3 2 2 3 2" xfId="30213"/>
    <cellStyle name="Input 2 3 4 3 2 2 4" xfId="21846"/>
    <cellStyle name="Input 2 3 4 3 2 2 5" xfId="35651"/>
    <cellStyle name="Input 2 3 4 3 2 2 6" xfId="38419"/>
    <cellStyle name="Input 2 3 4 3 2 3" xfId="7966"/>
    <cellStyle name="Input 2 3 4 3 2 3 2" xfId="16108"/>
    <cellStyle name="Input 2 3 4 3 2 3 2 2" xfId="32181"/>
    <cellStyle name="Input 2 3 4 3 2 3 3" xfId="24147"/>
    <cellStyle name="Input 2 3 4 3 2 4" xfId="11789"/>
    <cellStyle name="Input 2 3 4 3 2 4 2" xfId="27912"/>
    <cellStyle name="Input 2 3 4 3 2 5" xfId="19545"/>
    <cellStyle name="Input 2 3 4 3 2 6" xfId="35650"/>
    <cellStyle name="Input 2 3 4 3 2 7" xfId="38418"/>
    <cellStyle name="Input 2 3 4 3 3" xfId="3698"/>
    <cellStyle name="Input 2 3 4 3 3 2" xfId="6056"/>
    <cellStyle name="Input 2 3 4 3 3 2 2" xfId="14562"/>
    <cellStyle name="Input 2 3 4 3 3 2 2 2" xfId="30659"/>
    <cellStyle name="Input 2 3 4 3 3 2 3" xfId="22292"/>
    <cellStyle name="Input 2 3 4 3 3 2 4" xfId="35653"/>
    <cellStyle name="Input 2 3 4 3 3 2 5" xfId="38421"/>
    <cellStyle name="Input 2 3 4 3 3 3" xfId="8412"/>
    <cellStyle name="Input 2 3 4 3 3 3 2" xfId="16554"/>
    <cellStyle name="Input 2 3 4 3 3 3 2 2" xfId="32627"/>
    <cellStyle name="Input 2 3 4 3 3 3 3" xfId="24593"/>
    <cellStyle name="Input 2 3 4 3 3 4" xfId="12235"/>
    <cellStyle name="Input 2 3 4 3 3 4 2" xfId="28358"/>
    <cellStyle name="Input 2 3 4 3 3 5" xfId="19991"/>
    <cellStyle name="Input 2 3 4 3 3 6" xfId="35652"/>
    <cellStyle name="Input 2 3 4 3 3 7" xfId="38420"/>
    <cellStyle name="Input 2 3 4 3 4" xfId="4590"/>
    <cellStyle name="Input 2 3 4 3 4 2" xfId="9251"/>
    <cellStyle name="Input 2 3 4 3 4 2 2" xfId="17391"/>
    <cellStyle name="Input 2 3 4 3 4 2 2 2" xfId="33464"/>
    <cellStyle name="Input 2 3 4 3 4 2 3" xfId="25430"/>
    <cellStyle name="Input 2 3 4 3 4 3" xfId="13098"/>
    <cellStyle name="Input 2 3 4 3 4 3 2" xfId="29195"/>
    <cellStyle name="Input 2 3 4 3 4 4" xfId="20828"/>
    <cellStyle name="Input 2 3 4 3 4 5" xfId="35654"/>
    <cellStyle name="Input 2 3 4 3 4 6" xfId="38422"/>
    <cellStyle name="Input 2 3 4 3 5" xfId="6946"/>
    <cellStyle name="Input 2 3 4 3 5 2" xfId="15090"/>
    <cellStyle name="Input 2 3 4 3 5 2 2" xfId="31163"/>
    <cellStyle name="Input 2 3 4 3 5 3" xfId="23129"/>
    <cellStyle name="Input 2 3 4 3 6" xfId="10769"/>
    <cellStyle name="Input 2 3 4 3 6 2" xfId="26894"/>
    <cellStyle name="Input 2 3 4 3 7" xfId="18527"/>
    <cellStyle name="Input 2 3 4 3 8" xfId="35649"/>
    <cellStyle name="Input 2 3 4 3 9" xfId="38417"/>
    <cellStyle name="Input 2 3 4 4" xfId="2328"/>
    <cellStyle name="Input 2 3 4 4 2" xfId="3850"/>
    <cellStyle name="Input 2 3 4 4 2 2" xfId="6208"/>
    <cellStyle name="Input 2 3 4 4 2 2 2" xfId="14714"/>
    <cellStyle name="Input 2 3 4 4 2 2 2 2" xfId="30811"/>
    <cellStyle name="Input 2 3 4 4 2 2 3" xfId="22444"/>
    <cellStyle name="Input 2 3 4 4 2 2 4" xfId="35657"/>
    <cellStyle name="Input 2 3 4 4 2 2 5" xfId="38425"/>
    <cellStyle name="Input 2 3 4 4 2 3" xfId="8564"/>
    <cellStyle name="Input 2 3 4 4 2 3 2" xfId="16706"/>
    <cellStyle name="Input 2 3 4 4 2 3 2 2" xfId="32779"/>
    <cellStyle name="Input 2 3 4 4 2 3 3" xfId="24745"/>
    <cellStyle name="Input 2 3 4 4 2 4" xfId="12387"/>
    <cellStyle name="Input 2 3 4 4 2 4 2" xfId="28510"/>
    <cellStyle name="Input 2 3 4 4 2 5" xfId="20143"/>
    <cellStyle name="Input 2 3 4 4 2 6" xfId="35656"/>
    <cellStyle name="Input 2 3 4 4 2 7" xfId="38424"/>
    <cellStyle name="Input 2 3 4 4 3" xfId="4742"/>
    <cellStyle name="Input 2 3 4 4 3 2" xfId="9403"/>
    <cellStyle name="Input 2 3 4 4 3 2 2" xfId="17543"/>
    <cellStyle name="Input 2 3 4 4 3 2 2 2" xfId="33616"/>
    <cellStyle name="Input 2 3 4 4 3 2 3" xfId="25582"/>
    <cellStyle name="Input 2 3 4 4 3 3" xfId="13250"/>
    <cellStyle name="Input 2 3 4 4 3 3 2" xfId="29347"/>
    <cellStyle name="Input 2 3 4 4 3 4" xfId="20980"/>
    <cellStyle name="Input 2 3 4 4 3 5" xfId="35658"/>
    <cellStyle name="Input 2 3 4 4 3 6" xfId="38426"/>
    <cellStyle name="Input 2 3 4 4 4" xfId="7098"/>
    <cellStyle name="Input 2 3 4 4 4 2" xfId="15242"/>
    <cellStyle name="Input 2 3 4 4 4 2 2" xfId="31315"/>
    <cellStyle name="Input 2 3 4 4 4 3" xfId="23281"/>
    <cellStyle name="Input 2 3 4 4 5" xfId="10921"/>
    <cellStyle name="Input 2 3 4 4 5 2" xfId="27046"/>
    <cellStyle name="Input 2 3 4 4 6" xfId="18679"/>
    <cellStyle name="Input 2 3 4 4 7" xfId="35655"/>
    <cellStyle name="Input 2 3 4 4 8" xfId="38423"/>
    <cellStyle name="Input 2 3 4 5" xfId="2812"/>
    <cellStyle name="Input 2 3 4 5 2" xfId="5182"/>
    <cellStyle name="Input 2 3 4 5 2 2" xfId="9613"/>
    <cellStyle name="Input 2 3 4 5 2 2 2" xfId="17753"/>
    <cellStyle name="Input 2 3 4 5 2 2 2 2" xfId="33826"/>
    <cellStyle name="Input 2 3 4 5 2 2 3" xfId="25792"/>
    <cellStyle name="Input 2 3 4 5 2 3" xfId="13688"/>
    <cellStyle name="Input 2 3 4 5 2 3 2" xfId="29785"/>
    <cellStyle name="Input 2 3 4 5 2 4" xfId="21418"/>
    <cellStyle name="Input 2 3 4 5 2 5" xfId="35660"/>
    <cellStyle name="Input 2 3 4 5 2 6" xfId="38428"/>
    <cellStyle name="Input 2 3 4 5 3" xfId="7538"/>
    <cellStyle name="Input 2 3 4 5 3 2" xfId="15680"/>
    <cellStyle name="Input 2 3 4 5 3 2 2" xfId="31753"/>
    <cellStyle name="Input 2 3 4 5 3 3" xfId="23719"/>
    <cellStyle name="Input 2 3 4 5 4" xfId="11361"/>
    <cellStyle name="Input 2 3 4 5 4 2" xfId="27484"/>
    <cellStyle name="Input 2 3 4 5 5" xfId="19117"/>
    <cellStyle name="Input 2 3 4 5 6" xfId="35659"/>
    <cellStyle name="Input 2 3 4 5 7" xfId="38427"/>
    <cellStyle name="Input 2 3 4 6" xfId="2546"/>
    <cellStyle name="Input 2 3 4 6 2" xfId="4951"/>
    <cellStyle name="Input 2 3 4 6 2 2" xfId="13457"/>
    <cellStyle name="Input 2 3 4 6 2 2 2" xfId="29554"/>
    <cellStyle name="Input 2 3 4 6 2 3" xfId="21187"/>
    <cellStyle name="Input 2 3 4 6 2 4" xfId="35662"/>
    <cellStyle name="Input 2 3 4 6 2 5" xfId="38430"/>
    <cellStyle name="Input 2 3 4 6 3" xfId="7307"/>
    <cellStyle name="Input 2 3 4 6 3 2" xfId="15449"/>
    <cellStyle name="Input 2 3 4 6 3 2 2" xfId="31522"/>
    <cellStyle name="Input 2 3 4 6 3 3" xfId="23488"/>
    <cellStyle name="Input 2 3 4 6 4" xfId="11130"/>
    <cellStyle name="Input 2 3 4 6 4 2" xfId="27253"/>
    <cellStyle name="Input 2 3 4 6 5" xfId="18886"/>
    <cellStyle name="Input 2 3 4 6 6" xfId="35661"/>
    <cellStyle name="Input 2 3 4 6 7" xfId="38429"/>
    <cellStyle name="Input 2 3 4 7" xfId="4115"/>
    <cellStyle name="Input 2 3 4 7 2" xfId="8776"/>
    <cellStyle name="Input 2 3 4 7 2 2" xfId="16916"/>
    <cellStyle name="Input 2 3 4 7 2 2 2" xfId="32989"/>
    <cellStyle name="Input 2 3 4 7 2 3" xfId="24955"/>
    <cellStyle name="Input 2 3 4 7 3" xfId="12623"/>
    <cellStyle name="Input 2 3 4 7 3 2" xfId="28720"/>
    <cellStyle name="Input 2 3 4 7 4" xfId="20353"/>
    <cellStyle name="Input 2 3 4 7 5" xfId="35663"/>
    <cellStyle name="Input 2 3 4 7 6" xfId="38431"/>
    <cellStyle name="Input 2 3 4 8" xfId="6471"/>
    <cellStyle name="Input 2 3 4 8 2" xfId="22654"/>
    <cellStyle name="Input 2 3 4 9" xfId="10294"/>
    <cellStyle name="Input 2 3 4 9 2" xfId="26419"/>
    <cellStyle name="Input 2 3 5" xfId="1597"/>
    <cellStyle name="Input 2 3 5 10" xfId="35664"/>
    <cellStyle name="Input 2 3 5 11" xfId="38432"/>
    <cellStyle name="Input 2 3 5 2" xfId="2015"/>
    <cellStyle name="Input 2 3 5 2 2" xfId="3103"/>
    <cellStyle name="Input 2 3 5 2 2 2" xfId="5468"/>
    <cellStyle name="Input 2 3 5 2 2 2 2" xfId="9890"/>
    <cellStyle name="Input 2 3 5 2 2 2 2 2" xfId="18030"/>
    <cellStyle name="Input 2 3 5 2 2 2 2 2 2" xfId="34103"/>
    <cellStyle name="Input 2 3 5 2 2 2 2 3" xfId="26069"/>
    <cellStyle name="Input 2 3 5 2 2 2 3" xfId="13974"/>
    <cellStyle name="Input 2 3 5 2 2 2 3 2" xfId="30071"/>
    <cellStyle name="Input 2 3 5 2 2 2 4" xfId="21704"/>
    <cellStyle name="Input 2 3 5 2 2 2 5" xfId="35667"/>
    <cellStyle name="Input 2 3 5 2 2 2 6" xfId="38435"/>
    <cellStyle name="Input 2 3 5 2 2 3" xfId="7824"/>
    <cellStyle name="Input 2 3 5 2 2 3 2" xfId="15966"/>
    <cellStyle name="Input 2 3 5 2 2 3 2 2" xfId="32039"/>
    <cellStyle name="Input 2 3 5 2 2 3 3" xfId="24005"/>
    <cellStyle name="Input 2 3 5 2 2 4" xfId="11647"/>
    <cellStyle name="Input 2 3 5 2 2 4 2" xfId="27770"/>
    <cellStyle name="Input 2 3 5 2 2 5" xfId="19403"/>
    <cellStyle name="Input 2 3 5 2 2 6" xfId="35666"/>
    <cellStyle name="Input 2 3 5 2 2 7" xfId="38434"/>
    <cellStyle name="Input 2 3 5 2 3" xfId="3554"/>
    <cellStyle name="Input 2 3 5 2 3 2" xfId="5912"/>
    <cellStyle name="Input 2 3 5 2 3 2 2" xfId="14418"/>
    <cellStyle name="Input 2 3 5 2 3 2 2 2" xfId="30515"/>
    <cellStyle name="Input 2 3 5 2 3 2 3" xfId="22148"/>
    <cellStyle name="Input 2 3 5 2 3 2 4" xfId="35669"/>
    <cellStyle name="Input 2 3 5 2 3 2 5" xfId="38437"/>
    <cellStyle name="Input 2 3 5 2 3 3" xfId="8268"/>
    <cellStyle name="Input 2 3 5 2 3 3 2" xfId="16410"/>
    <cellStyle name="Input 2 3 5 2 3 3 2 2" xfId="32483"/>
    <cellStyle name="Input 2 3 5 2 3 3 3" xfId="24449"/>
    <cellStyle name="Input 2 3 5 2 3 4" xfId="12091"/>
    <cellStyle name="Input 2 3 5 2 3 4 2" xfId="28214"/>
    <cellStyle name="Input 2 3 5 2 3 5" xfId="19847"/>
    <cellStyle name="Input 2 3 5 2 3 6" xfId="35668"/>
    <cellStyle name="Input 2 3 5 2 3 7" xfId="38436"/>
    <cellStyle name="Input 2 3 5 2 4" xfId="4446"/>
    <cellStyle name="Input 2 3 5 2 4 2" xfId="9107"/>
    <cellStyle name="Input 2 3 5 2 4 2 2" xfId="17247"/>
    <cellStyle name="Input 2 3 5 2 4 2 2 2" xfId="33320"/>
    <cellStyle name="Input 2 3 5 2 4 2 3" xfId="25286"/>
    <cellStyle name="Input 2 3 5 2 4 3" xfId="12954"/>
    <cellStyle name="Input 2 3 5 2 4 3 2" xfId="29051"/>
    <cellStyle name="Input 2 3 5 2 4 4" xfId="20684"/>
    <cellStyle name="Input 2 3 5 2 4 5" xfId="35670"/>
    <cellStyle name="Input 2 3 5 2 4 6" xfId="38438"/>
    <cellStyle name="Input 2 3 5 2 5" xfId="6802"/>
    <cellStyle name="Input 2 3 5 2 5 2" xfId="15005"/>
    <cellStyle name="Input 2 3 5 2 5 2 2" xfId="31078"/>
    <cellStyle name="Input 2 3 5 2 5 3" xfId="22985"/>
    <cellStyle name="Input 2 3 5 2 6" xfId="10625"/>
    <cellStyle name="Input 2 3 5 2 6 2" xfId="26750"/>
    <cellStyle name="Input 2 3 5 2 7" xfId="18442"/>
    <cellStyle name="Input 2 3 5 2 8" xfId="35665"/>
    <cellStyle name="Input 2 3 5 2 9" xfId="38433"/>
    <cellStyle name="Input 2 3 5 3" xfId="2180"/>
    <cellStyle name="Input 2 3 5 3 2" xfId="3259"/>
    <cellStyle name="Input 2 3 5 3 2 2" xfId="5622"/>
    <cellStyle name="Input 2 3 5 3 2 2 2" xfId="10042"/>
    <cellStyle name="Input 2 3 5 3 2 2 2 2" xfId="18182"/>
    <cellStyle name="Input 2 3 5 3 2 2 2 2 2" xfId="34255"/>
    <cellStyle name="Input 2 3 5 3 2 2 2 3" xfId="26221"/>
    <cellStyle name="Input 2 3 5 3 2 2 3" xfId="14128"/>
    <cellStyle name="Input 2 3 5 3 2 2 3 2" xfId="30225"/>
    <cellStyle name="Input 2 3 5 3 2 2 4" xfId="21858"/>
    <cellStyle name="Input 2 3 5 3 2 2 5" xfId="35673"/>
    <cellStyle name="Input 2 3 5 3 2 2 6" xfId="38441"/>
    <cellStyle name="Input 2 3 5 3 2 3" xfId="7978"/>
    <cellStyle name="Input 2 3 5 3 2 3 2" xfId="16120"/>
    <cellStyle name="Input 2 3 5 3 2 3 2 2" xfId="32193"/>
    <cellStyle name="Input 2 3 5 3 2 3 3" xfId="24159"/>
    <cellStyle name="Input 2 3 5 3 2 4" xfId="11801"/>
    <cellStyle name="Input 2 3 5 3 2 4 2" xfId="27924"/>
    <cellStyle name="Input 2 3 5 3 2 5" xfId="19557"/>
    <cellStyle name="Input 2 3 5 3 2 6" xfId="35672"/>
    <cellStyle name="Input 2 3 5 3 2 7" xfId="38440"/>
    <cellStyle name="Input 2 3 5 3 3" xfId="3710"/>
    <cellStyle name="Input 2 3 5 3 3 2" xfId="6068"/>
    <cellStyle name="Input 2 3 5 3 3 2 2" xfId="14574"/>
    <cellStyle name="Input 2 3 5 3 3 2 2 2" xfId="30671"/>
    <cellStyle name="Input 2 3 5 3 3 2 3" xfId="22304"/>
    <cellStyle name="Input 2 3 5 3 3 2 4" xfId="35675"/>
    <cellStyle name="Input 2 3 5 3 3 2 5" xfId="38443"/>
    <cellStyle name="Input 2 3 5 3 3 3" xfId="8424"/>
    <cellStyle name="Input 2 3 5 3 3 3 2" xfId="16566"/>
    <cellStyle name="Input 2 3 5 3 3 3 2 2" xfId="32639"/>
    <cellStyle name="Input 2 3 5 3 3 3 3" xfId="24605"/>
    <cellStyle name="Input 2 3 5 3 3 4" xfId="12247"/>
    <cellStyle name="Input 2 3 5 3 3 4 2" xfId="28370"/>
    <cellStyle name="Input 2 3 5 3 3 5" xfId="20003"/>
    <cellStyle name="Input 2 3 5 3 3 6" xfId="35674"/>
    <cellStyle name="Input 2 3 5 3 3 7" xfId="38442"/>
    <cellStyle name="Input 2 3 5 3 4" xfId="4602"/>
    <cellStyle name="Input 2 3 5 3 4 2" xfId="9263"/>
    <cellStyle name="Input 2 3 5 3 4 2 2" xfId="17403"/>
    <cellStyle name="Input 2 3 5 3 4 2 2 2" xfId="33476"/>
    <cellStyle name="Input 2 3 5 3 4 2 3" xfId="25442"/>
    <cellStyle name="Input 2 3 5 3 4 3" xfId="13110"/>
    <cellStyle name="Input 2 3 5 3 4 3 2" xfId="29207"/>
    <cellStyle name="Input 2 3 5 3 4 4" xfId="20840"/>
    <cellStyle name="Input 2 3 5 3 4 5" xfId="35676"/>
    <cellStyle name="Input 2 3 5 3 4 6" xfId="38444"/>
    <cellStyle name="Input 2 3 5 3 5" xfId="6958"/>
    <cellStyle name="Input 2 3 5 3 5 2" xfId="15102"/>
    <cellStyle name="Input 2 3 5 3 5 2 2" xfId="31175"/>
    <cellStyle name="Input 2 3 5 3 5 3" xfId="23141"/>
    <cellStyle name="Input 2 3 5 3 6" xfId="10781"/>
    <cellStyle name="Input 2 3 5 3 6 2" xfId="26906"/>
    <cellStyle name="Input 2 3 5 3 7" xfId="18539"/>
    <cellStyle name="Input 2 3 5 3 8" xfId="35671"/>
    <cellStyle name="Input 2 3 5 3 9" xfId="38439"/>
    <cellStyle name="Input 2 3 5 4" xfId="2340"/>
    <cellStyle name="Input 2 3 5 4 2" xfId="3862"/>
    <cellStyle name="Input 2 3 5 4 2 2" xfId="6220"/>
    <cellStyle name="Input 2 3 5 4 2 2 2" xfId="14726"/>
    <cellStyle name="Input 2 3 5 4 2 2 2 2" xfId="30823"/>
    <cellStyle name="Input 2 3 5 4 2 2 3" xfId="22456"/>
    <cellStyle name="Input 2 3 5 4 2 2 4" xfId="35679"/>
    <cellStyle name="Input 2 3 5 4 2 2 5" xfId="38447"/>
    <cellStyle name="Input 2 3 5 4 2 3" xfId="8576"/>
    <cellStyle name="Input 2 3 5 4 2 3 2" xfId="16718"/>
    <cellStyle name="Input 2 3 5 4 2 3 2 2" xfId="32791"/>
    <cellStyle name="Input 2 3 5 4 2 3 3" xfId="24757"/>
    <cellStyle name="Input 2 3 5 4 2 4" xfId="12399"/>
    <cellStyle name="Input 2 3 5 4 2 4 2" xfId="28522"/>
    <cellStyle name="Input 2 3 5 4 2 5" xfId="20155"/>
    <cellStyle name="Input 2 3 5 4 2 6" xfId="35678"/>
    <cellStyle name="Input 2 3 5 4 2 7" xfId="38446"/>
    <cellStyle name="Input 2 3 5 4 3" xfId="4754"/>
    <cellStyle name="Input 2 3 5 4 3 2" xfId="9415"/>
    <cellStyle name="Input 2 3 5 4 3 2 2" xfId="17555"/>
    <cellStyle name="Input 2 3 5 4 3 2 2 2" xfId="33628"/>
    <cellStyle name="Input 2 3 5 4 3 2 3" xfId="25594"/>
    <cellStyle name="Input 2 3 5 4 3 3" xfId="13262"/>
    <cellStyle name="Input 2 3 5 4 3 3 2" xfId="29359"/>
    <cellStyle name="Input 2 3 5 4 3 4" xfId="20992"/>
    <cellStyle name="Input 2 3 5 4 3 5" xfId="35680"/>
    <cellStyle name="Input 2 3 5 4 3 6" xfId="38448"/>
    <cellStyle name="Input 2 3 5 4 4" xfId="7110"/>
    <cellStyle name="Input 2 3 5 4 4 2" xfId="15254"/>
    <cellStyle name="Input 2 3 5 4 4 2 2" xfId="31327"/>
    <cellStyle name="Input 2 3 5 4 4 3" xfId="23293"/>
    <cellStyle name="Input 2 3 5 4 5" xfId="10933"/>
    <cellStyle name="Input 2 3 5 4 5 2" xfId="27058"/>
    <cellStyle name="Input 2 3 5 4 6" xfId="18691"/>
    <cellStyle name="Input 2 3 5 4 7" xfId="35677"/>
    <cellStyle name="Input 2 3 5 4 8" xfId="38445"/>
    <cellStyle name="Input 2 3 5 5" xfId="2824"/>
    <cellStyle name="Input 2 3 5 5 2" xfId="5194"/>
    <cellStyle name="Input 2 3 5 5 2 2" xfId="9625"/>
    <cellStyle name="Input 2 3 5 5 2 2 2" xfId="17765"/>
    <cellStyle name="Input 2 3 5 5 2 2 2 2" xfId="33838"/>
    <cellStyle name="Input 2 3 5 5 2 2 3" xfId="25804"/>
    <cellStyle name="Input 2 3 5 5 2 3" xfId="13700"/>
    <cellStyle name="Input 2 3 5 5 2 3 2" xfId="29797"/>
    <cellStyle name="Input 2 3 5 5 2 4" xfId="21430"/>
    <cellStyle name="Input 2 3 5 5 2 5" xfId="35682"/>
    <cellStyle name="Input 2 3 5 5 2 6" xfId="38450"/>
    <cellStyle name="Input 2 3 5 5 3" xfId="7550"/>
    <cellStyle name="Input 2 3 5 5 3 2" xfId="15692"/>
    <cellStyle name="Input 2 3 5 5 3 2 2" xfId="31765"/>
    <cellStyle name="Input 2 3 5 5 3 3" xfId="23731"/>
    <cellStyle name="Input 2 3 5 5 4" xfId="11373"/>
    <cellStyle name="Input 2 3 5 5 4 2" xfId="27496"/>
    <cellStyle name="Input 2 3 5 5 5" xfId="19129"/>
    <cellStyle name="Input 2 3 5 5 6" xfId="35681"/>
    <cellStyle name="Input 2 3 5 5 7" xfId="38449"/>
    <cellStyle name="Input 2 3 5 6" xfId="2435"/>
    <cellStyle name="Input 2 3 5 6 2" xfId="4846"/>
    <cellStyle name="Input 2 3 5 6 2 2" xfId="13352"/>
    <cellStyle name="Input 2 3 5 6 2 2 2" xfId="29449"/>
    <cellStyle name="Input 2 3 5 6 2 3" xfId="21082"/>
    <cellStyle name="Input 2 3 5 6 2 4" xfId="35684"/>
    <cellStyle name="Input 2 3 5 6 2 5" xfId="38452"/>
    <cellStyle name="Input 2 3 5 6 3" xfId="7202"/>
    <cellStyle name="Input 2 3 5 6 3 2" xfId="15344"/>
    <cellStyle name="Input 2 3 5 6 3 2 2" xfId="31417"/>
    <cellStyle name="Input 2 3 5 6 3 3" xfId="23383"/>
    <cellStyle name="Input 2 3 5 6 4" xfId="11025"/>
    <cellStyle name="Input 2 3 5 6 4 2" xfId="27148"/>
    <cellStyle name="Input 2 3 5 6 5" xfId="18781"/>
    <cellStyle name="Input 2 3 5 6 6" xfId="35683"/>
    <cellStyle name="Input 2 3 5 6 7" xfId="38451"/>
    <cellStyle name="Input 2 3 5 7" xfId="4127"/>
    <cellStyle name="Input 2 3 5 7 2" xfId="8788"/>
    <cellStyle name="Input 2 3 5 7 2 2" xfId="16928"/>
    <cellStyle name="Input 2 3 5 7 2 2 2" xfId="33001"/>
    <cellStyle name="Input 2 3 5 7 2 3" xfId="24967"/>
    <cellStyle name="Input 2 3 5 7 3" xfId="12635"/>
    <cellStyle name="Input 2 3 5 7 3 2" xfId="28732"/>
    <cellStyle name="Input 2 3 5 7 4" xfId="20365"/>
    <cellStyle name="Input 2 3 5 7 5" xfId="35685"/>
    <cellStyle name="Input 2 3 5 7 6" xfId="38453"/>
    <cellStyle name="Input 2 3 5 8" xfId="6483"/>
    <cellStyle name="Input 2 3 5 8 2" xfId="22666"/>
    <cellStyle name="Input 2 3 5 9" xfId="10306"/>
    <cellStyle name="Input 2 3 5 9 2" xfId="26431"/>
    <cellStyle name="Input 2 3 6" xfId="1801"/>
    <cellStyle name="Input 2 3 6 2" xfId="2953"/>
    <cellStyle name="Input 2 3 6 2 2" xfId="5320"/>
    <cellStyle name="Input 2 3 6 2 2 2" xfId="9746"/>
    <cellStyle name="Input 2 3 6 2 2 2 2" xfId="17886"/>
    <cellStyle name="Input 2 3 6 2 2 2 2 2" xfId="33959"/>
    <cellStyle name="Input 2 3 6 2 2 2 3" xfId="25925"/>
    <cellStyle name="Input 2 3 6 2 2 3" xfId="13826"/>
    <cellStyle name="Input 2 3 6 2 2 3 2" xfId="29923"/>
    <cellStyle name="Input 2 3 6 2 2 4" xfId="21556"/>
    <cellStyle name="Input 2 3 6 2 2 5" xfId="35688"/>
    <cellStyle name="Input 2 3 6 2 2 6" xfId="38456"/>
    <cellStyle name="Input 2 3 6 2 3" xfId="7676"/>
    <cellStyle name="Input 2 3 6 2 3 2" xfId="15818"/>
    <cellStyle name="Input 2 3 6 2 3 2 2" xfId="31891"/>
    <cellStyle name="Input 2 3 6 2 3 3" xfId="23857"/>
    <cellStyle name="Input 2 3 6 2 4" xfId="11499"/>
    <cellStyle name="Input 2 3 6 2 4 2" xfId="27622"/>
    <cellStyle name="Input 2 3 6 2 5" xfId="19255"/>
    <cellStyle name="Input 2 3 6 2 6" xfId="35687"/>
    <cellStyle name="Input 2 3 6 2 7" xfId="38455"/>
    <cellStyle name="Input 2 3 6 3" xfId="3375"/>
    <cellStyle name="Input 2 3 6 3 2" xfId="5733"/>
    <cellStyle name="Input 2 3 6 3 2 2" xfId="14239"/>
    <cellStyle name="Input 2 3 6 3 2 2 2" xfId="30336"/>
    <cellStyle name="Input 2 3 6 3 2 3" xfId="21969"/>
    <cellStyle name="Input 2 3 6 3 2 4" xfId="35690"/>
    <cellStyle name="Input 2 3 6 3 2 5" xfId="38458"/>
    <cellStyle name="Input 2 3 6 3 3" xfId="8089"/>
    <cellStyle name="Input 2 3 6 3 3 2" xfId="16231"/>
    <cellStyle name="Input 2 3 6 3 3 2 2" xfId="32304"/>
    <cellStyle name="Input 2 3 6 3 3 3" xfId="24270"/>
    <cellStyle name="Input 2 3 6 3 4" xfId="11912"/>
    <cellStyle name="Input 2 3 6 3 4 2" xfId="28035"/>
    <cellStyle name="Input 2 3 6 3 5" xfId="19668"/>
    <cellStyle name="Input 2 3 6 3 6" xfId="35689"/>
    <cellStyle name="Input 2 3 6 3 7" xfId="38457"/>
    <cellStyle name="Input 2 3 6 4" xfId="4267"/>
    <cellStyle name="Input 2 3 6 4 2" xfId="8928"/>
    <cellStyle name="Input 2 3 6 4 2 2" xfId="17068"/>
    <cellStyle name="Input 2 3 6 4 2 2 2" xfId="33141"/>
    <cellStyle name="Input 2 3 6 4 2 3" xfId="25107"/>
    <cellStyle name="Input 2 3 6 4 3" xfId="12775"/>
    <cellStyle name="Input 2 3 6 4 3 2" xfId="28872"/>
    <cellStyle name="Input 2 3 6 4 4" xfId="20505"/>
    <cellStyle name="Input 2 3 6 4 5" xfId="35691"/>
    <cellStyle name="Input 2 3 6 4 6" xfId="38459"/>
    <cellStyle name="Input 2 3 6 5" xfId="6623"/>
    <cellStyle name="Input 2 3 6 5 2" xfId="14887"/>
    <cellStyle name="Input 2 3 6 5 2 2" xfId="30960"/>
    <cellStyle name="Input 2 3 6 5 3" xfId="22806"/>
    <cellStyle name="Input 2 3 6 6" xfId="10446"/>
    <cellStyle name="Input 2 3 6 6 2" xfId="26571"/>
    <cellStyle name="Input 2 3 6 7" xfId="18324"/>
    <cellStyle name="Input 2 3 6 8" xfId="35686"/>
    <cellStyle name="Input 2 3 6 9" xfId="38454"/>
    <cellStyle name="Input 2 3 7" xfId="1736"/>
    <cellStyle name="Input 2 3 7 2" xfId="2923"/>
    <cellStyle name="Input 2 3 7 2 2" xfId="5290"/>
    <cellStyle name="Input 2 3 7 2 2 2" xfId="9717"/>
    <cellStyle name="Input 2 3 7 2 2 2 2" xfId="17857"/>
    <cellStyle name="Input 2 3 7 2 2 2 2 2" xfId="33930"/>
    <cellStyle name="Input 2 3 7 2 2 2 3" xfId="25896"/>
    <cellStyle name="Input 2 3 7 2 2 3" xfId="13796"/>
    <cellStyle name="Input 2 3 7 2 2 3 2" xfId="29893"/>
    <cellStyle name="Input 2 3 7 2 2 4" xfId="21526"/>
    <cellStyle name="Input 2 3 7 2 2 5" xfId="35694"/>
    <cellStyle name="Input 2 3 7 2 2 6" xfId="38462"/>
    <cellStyle name="Input 2 3 7 2 3" xfId="7646"/>
    <cellStyle name="Input 2 3 7 2 3 2" xfId="15788"/>
    <cellStyle name="Input 2 3 7 2 3 2 2" xfId="31861"/>
    <cellStyle name="Input 2 3 7 2 3 3" xfId="23827"/>
    <cellStyle name="Input 2 3 7 2 4" xfId="11469"/>
    <cellStyle name="Input 2 3 7 2 4 2" xfId="27592"/>
    <cellStyle name="Input 2 3 7 2 5" xfId="19225"/>
    <cellStyle name="Input 2 3 7 2 6" xfId="35693"/>
    <cellStyle name="Input 2 3 7 2 7" xfId="38461"/>
    <cellStyle name="Input 2 3 7 3" xfId="2473"/>
    <cellStyle name="Input 2 3 7 3 2" xfId="4878"/>
    <cellStyle name="Input 2 3 7 3 2 2" xfId="13384"/>
    <cellStyle name="Input 2 3 7 3 2 2 2" xfId="29481"/>
    <cellStyle name="Input 2 3 7 3 2 3" xfId="21114"/>
    <cellStyle name="Input 2 3 7 3 2 4" xfId="35696"/>
    <cellStyle name="Input 2 3 7 3 2 5" xfId="38464"/>
    <cellStyle name="Input 2 3 7 3 3" xfId="7234"/>
    <cellStyle name="Input 2 3 7 3 3 2" xfId="15376"/>
    <cellStyle name="Input 2 3 7 3 3 2 2" xfId="31449"/>
    <cellStyle name="Input 2 3 7 3 3 3" xfId="23415"/>
    <cellStyle name="Input 2 3 7 3 4" xfId="11057"/>
    <cellStyle name="Input 2 3 7 3 4 2" xfId="27180"/>
    <cellStyle name="Input 2 3 7 3 5" xfId="18813"/>
    <cellStyle name="Input 2 3 7 3 6" xfId="35695"/>
    <cellStyle name="Input 2 3 7 3 7" xfId="38463"/>
    <cellStyle name="Input 2 3 7 4" xfId="4225"/>
    <cellStyle name="Input 2 3 7 4 2" xfId="8886"/>
    <cellStyle name="Input 2 3 7 4 2 2" xfId="17026"/>
    <cellStyle name="Input 2 3 7 4 2 2 2" xfId="33099"/>
    <cellStyle name="Input 2 3 7 4 2 3" xfId="25065"/>
    <cellStyle name="Input 2 3 7 4 3" xfId="12733"/>
    <cellStyle name="Input 2 3 7 4 3 2" xfId="28830"/>
    <cellStyle name="Input 2 3 7 4 4" xfId="20463"/>
    <cellStyle name="Input 2 3 7 4 5" xfId="35697"/>
    <cellStyle name="Input 2 3 7 4 6" xfId="38465"/>
    <cellStyle name="Input 2 3 7 5" xfId="6581"/>
    <cellStyle name="Input 2 3 7 5 2" xfId="14845"/>
    <cellStyle name="Input 2 3 7 5 2 2" xfId="30918"/>
    <cellStyle name="Input 2 3 7 5 3" xfId="22764"/>
    <cellStyle name="Input 2 3 7 6" xfId="10404"/>
    <cellStyle name="Input 2 3 7 6 2" xfId="26529"/>
    <cellStyle name="Input 2 3 7 7" xfId="18282"/>
    <cellStyle name="Input 2 3 7 8" xfId="35692"/>
    <cellStyle name="Input 2 3 7 9" xfId="38460"/>
    <cellStyle name="Input 2 3 8" xfId="1924"/>
    <cellStyle name="Input 2 3 8 2" xfId="3473"/>
    <cellStyle name="Input 2 3 8 2 2" xfId="5831"/>
    <cellStyle name="Input 2 3 8 2 2 2" xfId="14337"/>
    <cellStyle name="Input 2 3 8 2 2 2 2" xfId="30434"/>
    <cellStyle name="Input 2 3 8 2 2 3" xfId="22067"/>
    <cellStyle name="Input 2 3 8 2 2 4" xfId="35700"/>
    <cellStyle name="Input 2 3 8 2 2 5" xfId="38468"/>
    <cellStyle name="Input 2 3 8 2 3" xfId="8187"/>
    <cellStyle name="Input 2 3 8 2 3 2" xfId="16329"/>
    <cellStyle name="Input 2 3 8 2 3 2 2" xfId="32402"/>
    <cellStyle name="Input 2 3 8 2 3 3" xfId="24368"/>
    <cellStyle name="Input 2 3 8 2 4" xfId="12010"/>
    <cellStyle name="Input 2 3 8 2 4 2" xfId="28133"/>
    <cellStyle name="Input 2 3 8 2 5" xfId="19766"/>
    <cellStyle name="Input 2 3 8 2 6" xfId="35699"/>
    <cellStyle name="Input 2 3 8 2 7" xfId="38467"/>
    <cellStyle name="Input 2 3 8 3" xfId="4365"/>
    <cellStyle name="Input 2 3 8 3 2" xfId="9026"/>
    <cellStyle name="Input 2 3 8 3 2 2" xfId="17166"/>
    <cellStyle name="Input 2 3 8 3 2 2 2" xfId="33239"/>
    <cellStyle name="Input 2 3 8 3 2 3" xfId="25205"/>
    <cellStyle name="Input 2 3 8 3 3" xfId="12873"/>
    <cellStyle name="Input 2 3 8 3 3 2" xfId="28970"/>
    <cellStyle name="Input 2 3 8 3 4" xfId="20603"/>
    <cellStyle name="Input 2 3 8 3 5" xfId="35701"/>
    <cellStyle name="Input 2 3 8 3 6" xfId="38469"/>
    <cellStyle name="Input 2 3 8 4" xfId="6721"/>
    <cellStyle name="Input 2 3 8 4 2" xfId="14961"/>
    <cellStyle name="Input 2 3 8 4 2 2" xfId="31034"/>
    <cellStyle name="Input 2 3 8 4 3" xfId="22904"/>
    <cellStyle name="Input 2 3 8 5" xfId="10544"/>
    <cellStyle name="Input 2 3 8 5 2" xfId="26669"/>
    <cellStyle name="Input 2 3 8 6" xfId="18398"/>
    <cellStyle name="Input 2 3 8 7" xfId="35698"/>
    <cellStyle name="Input 2 3 8 8" xfId="38466"/>
    <cellStyle name="Input 2 3 9" xfId="2609"/>
    <cellStyle name="Input 2 3 9 2" xfId="5002"/>
    <cellStyle name="Input 2 3 9 2 2" xfId="9516"/>
    <cellStyle name="Input 2 3 9 2 2 2" xfId="17656"/>
    <cellStyle name="Input 2 3 9 2 2 2 2" xfId="33729"/>
    <cellStyle name="Input 2 3 9 2 2 3" xfId="25695"/>
    <cellStyle name="Input 2 3 9 2 3" xfId="13508"/>
    <cellStyle name="Input 2 3 9 2 3 2" xfId="29605"/>
    <cellStyle name="Input 2 3 9 2 4" xfId="21238"/>
    <cellStyle name="Input 2 3 9 2 5" xfId="35703"/>
    <cellStyle name="Input 2 3 9 2 6" xfId="38471"/>
    <cellStyle name="Input 2 3 9 3" xfId="7358"/>
    <cellStyle name="Input 2 3 9 3 2" xfId="15500"/>
    <cellStyle name="Input 2 3 9 3 2 2" xfId="31573"/>
    <cellStyle name="Input 2 3 9 3 3" xfId="23539"/>
    <cellStyle name="Input 2 3 9 4" xfId="11181"/>
    <cellStyle name="Input 2 3 9 4 2" xfId="27304"/>
    <cellStyle name="Input 2 3 9 5" xfId="18937"/>
    <cellStyle name="Input 2 3 9 6" xfId="35702"/>
    <cellStyle name="Input 2 3 9 7" xfId="38470"/>
    <cellStyle name="Input 2 4" xfId="437"/>
    <cellStyle name="Input 2 4 10" xfId="6359"/>
    <cellStyle name="Input 2 4 10 2" xfId="22560"/>
    <cellStyle name="Input 2 4 11" xfId="10182"/>
    <cellStyle name="Input 2 4 11 2" xfId="26325"/>
    <cellStyle name="Input 2 4 12" xfId="35704"/>
    <cellStyle name="Input 2 4 13" xfId="38472"/>
    <cellStyle name="Input 2 4 2" xfId="1586"/>
    <cellStyle name="Input 2 4 2 10" xfId="35705"/>
    <cellStyle name="Input 2 4 2 11" xfId="38473"/>
    <cellStyle name="Input 2 4 2 2" xfId="2006"/>
    <cellStyle name="Input 2 4 2 2 2" xfId="3094"/>
    <cellStyle name="Input 2 4 2 2 2 2" xfId="5459"/>
    <cellStyle name="Input 2 4 2 2 2 2 2" xfId="9881"/>
    <cellStyle name="Input 2 4 2 2 2 2 2 2" xfId="18021"/>
    <cellStyle name="Input 2 4 2 2 2 2 2 2 2" xfId="34094"/>
    <cellStyle name="Input 2 4 2 2 2 2 2 3" xfId="26060"/>
    <cellStyle name="Input 2 4 2 2 2 2 3" xfId="13965"/>
    <cellStyle name="Input 2 4 2 2 2 2 3 2" xfId="30062"/>
    <cellStyle name="Input 2 4 2 2 2 2 4" xfId="21695"/>
    <cellStyle name="Input 2 4 2 2 2 2 5" xfId="35708"/>
    <cellStyle name="Input 2 4 2 2 2 2 6" xfId="38476"/>
    <cellStyle name="Input 2 4 2 2 2 3" xfId="7815"/>
    <cellStyle name="Input 2 4 2 2 2 3 2" xfId="15957"/>
    <cellStyle name="Input 2 4 2 2 2 3 2 2" xfId="32030"/>
    <cellStyle name="Input 2 4 2 2 2 3 3" xfId="23996"/>
    <cellStyle name="Input 2 4 2 2 2 4" xfId="11638"/>
    <cellStyle name="Input 2 4 2 2 2 4 2" xfId="27761"/>
    <cellStyle name="Input 2 4 2 2 2 5" xfId="19394"/>
    <cellStyle name="Input 2 4 2 2 2 6" xfId="35707"/>
    <cellStyle name="Input 2 4 2 2 2 7" xfId="38475"/>
    <cellStyle name="Input 2 4 2 2 3" xfId="3545"/>
    <cellStyle name="Input 2 4 2 2 3 2" xfId="5903"/>
    <cellStyle name="Input 2 4 2 2 3 2 2" xfId="14409"/>
    <cellStyle name="Input 2 4 2 2 3 2 2 2" xfId="30506"/>
    <cellStyle name="Input 2 4 2 2 3 2 3" xfId="22139"/>
    <cellStyle name="Input 2 4 2 2 3 2 4" xfId="35710"/>
    <cellStyle name="Input 2 4 2 2 3 2 5" xfId="38478"/>
    <cellStyle name="Input 2 4 2 2 3 3" xfId="8259"/>
    <cellStyle name="Input 2 4 2 2 3 3 2" xfId="16401"/>
    <cellStyle name="Input 2 4 2 2 3 3 2 2" xfId="32474"/>
    <cellStyle name="Input 2 4 2 2 3 3 3" xfId="24440"/>
    <cellStyle name="Input 2 4 2 2 3 4" xfId="12082"/>
    <cellStyle name="Input 2 4 2 2 3 4 2" xfId="28205"/>
    <cellStyle name="Input 2 4 2 2 3 5" xfId="19838"/>
    <cellStyle name="Input 2 4 2 2 3 6" xfId="35709"/>
    <cellStyle name="Input 2 4 2 2 3 7" xfId="38477"/>
    <cellStyle name="Input 2 4 2 2 4" xfId="4437"/>
    <cellStyle name="Input 2 4 2 2 4 2" xfId="9098"/>
    <cellStyle name="Input 2 4 2 2 4 2 2" xfId="17238"/>
    <cellStyle name="Input 2 4 2 2 4 2 2 2" xfId="33311"/>
    <cellStyle name="Input 2 4 2 2 4 2 3" xfId="25277"/>
    <cellStyle name="Input 2 4 2 2 4 3" xfId="12945"/>
    <cellStyle name="Input 2 4 2 2 4 3 2" xfId="29042"/>
    <cellStyle name="Input 2 4 2 2 4 4" xfId="20675"/>
    <cellStyle name="Input 2 4 2 2 4 5" xfId="35711"/>
    <cellStyle name="Input 2 4 2 2 4 6" xfId="38479"/>
    <cellStyle name="Input 2 4 2 2 5" xfId="6793"/>
    <cellStyle name="Input 2 4 2 2 5 2" xfId="14996"/>
    <cellStyle name="Input 2 4 2 2 5 2 2" xfId="31069"/>
    <cellStyle name="Input 2 4 2 2 5 3" xfId="22976"/>
    <cellStyle name="Input 2 4 2 2 6" xfId="10616"/>
    <cellStyle name="Input 2 4 2 2 6 2" xfId="26741"/>
    <cellStyle name="Input 2 4 2 2 7" xfId="18433"/>
    <cellStyle name="Input 2 4 2 2 8" xfId="35706"/>
    <cellStyle name="Input 2 4 2 2 9" xfId="38474"/>
    <cellStyle name="Input 2 4 2 3" xfId="2171"/>
    <cellStyle name="Input 2 4 2 3 2" xfId="3250"/>
    <cellStyle name="Input 2 4 2 3 2 2" xfId="5613"/>
    <cellStyle name="Input 2 4 2 3 2 2 2" xfId="10033"/>
    <cellStyle name="Input 2 4 2 3 2 2 2 2" xfId="18173"/>
    <cellStyle name="Input 2 4 2 3 2 2 2 2 2" xfId="34246"/>
    <cellStyle name="Input 2 4 2 3 2 2 2 3" xfId="26212"/>
    <cellStyle name="Input 2 4 2 3 2 2 3" xfId="14119"/>
    <cellStyle name="Input 2 4 2 3 2 2 3 2" xfId="30216"/>
    <cellStyle name="Input 2 4 2 3 2 2 4" xfId="21849"/>
    <cellStyle name="Input 2 4 2 3 2 2 5" xfId="35714"/>
    <cellStyle name="Input 2 4 2 3 2 2 6" xfId="38482"/>
    <cellStyle name="Input 2 4 2 3 2 3" xfId="7969"/>
    <cellStyle name="Input 2 4 2 3 2 3 2" xfId="16111"/>
    <cellStyle name="Input 2 4 2 3 2 3 2 2" xfId="32184"/>
    <cellStyle name="Input 2 4 2 3 2 3 3" xfId="24150"/>
    <cellStyle name="Input 2 4 2 3 2 4" xfId="11792"/>
    <cellStyle name="Input 2 4 2 3 2 4 2" xfId="27915"/>
    <cellStyle name="Input 2 4 2 3 2 5" xfId="19548"/>
    <cellStyle name="Input 2 4 2 3 2 6" xfId="35713"/>
    <cellStyle name="Input 2 4 2 3 2 7" xfId="38481"/>
    <cellStyle name="Input 2 4 2 3 3" xfId="3701"/>
    <cellStyle name="Input 2 4 2 3 3 2" xfId="6059"/>
    <cellStyle name="Input 2 4 2 3 3 2 2" xfId="14565"/>
    <cellStyle name="Input 2 4 2 3 3 2 2 2" xfId="30662"/>
    <cellStyle name="Input 2 4 2 3 3 2 3" xfId="22295"/>
    <cellStyle name="Input 2 4 2 3 3 2 4" xfId="35716"/>
    <cellStyle name="Input 2 4 2 3 3 2 5" xfId="38484"/>
    <cellStyle name="Input 2 4 2 3 3 3" xfId="8415"/>
    <cellStyle name="Input 2 4 2 3 3 3 2" xfId="16557"/>
    <cellStyle name="Input 2 4 2 3 3 3 2 2" xfId="32630"/>
    <cellStyle name="Input 2 4 2 3 3 3 3" xfId="24596"/>
    <cellStyle name="Input 2 4 2 3 3 4" xfId="12238"/>
    <cellStyle name="Input 2 4 2 3 3 4 2" xfId="28361"/>
    <cellStyle name="Input 2 4 2 3 3 5" xfId="19994"/>
    <cellStyle name="Input 2 4 2 3 3 6" xfId="35715"/>
    <cellStyle name="Input 2 4 2 3 3 7" xfId="38483"/>
    <cellStyle name="Input 2 4 2 3 4" xfId="4593"/>
    <cellStyle name="Input 2 4 2 3 4 2" xfId="9254"/>
    <cellStyle name="Input 2 4 2 3 4 2 2" xfId="17394"/>
    <cellStyle name="Input 2 4 2 3 4 2 2 2" xfId="33467"/>
    <cellStyle name="Input 2 4 2 3 4 2 3" xfId="25433"/>
    <cellStyle name="Input 2 4 2 3 4 3" xfId="13101"/>
    <cellStyle name="Input 2 4 2 3 4 3 2" xfId="29198"/>
    <cellStyle name="Input 2 4 2 3 4 4" xfId="20831"/>
    <cellStyle name="Input 2 4 2 3 4 5" xfId="35717"/>
    <cellStyle name="Input 2 4 2 3 4 6" xfId="38485"/>
    <cellStyle name="Input 2 4 2 3 5" xfId="6949"/>
    <cellStyle name="Input 2 4 2 3 5 2" xfId="15093"/>
    <cellStyle name="Input 2 4 2 3 5 2 2" xfId="31166"/>
    <cellStyle name="Input 2 4 2 3 5 3" xfId="23132"/>
    <cellStyle name="Input 2 4 2 3 6" xfId="10772"/>
    <cellStyle name="Input 2 4 2 3 6 2" xfId="26897"/>
    <cellStyle name="Input 2 4 2 3 7" xfId="18530"/>
    <cellStyle name="Input 2 4 2 3 8" xfId="35712"/>
    <cellStyle name="Input 2 4 2 3 9" xfId="38480"/>
    <cellStyle name="Input 2 4 2 4" xfId="2331"/>
    <cellStyle name="Input 2 4 2 4 2" xfId="3853"/>
    <cellStyle name="Input 2 4 2 4 2 2" xfId="6211"/>
    <cellStyle name="Input 2 4 2 4 2 2 2" xfId="14717"/>
    <cellStyle name="Input 2 4 2 4 2 2 2 2" xfId="30814"/>
    <cellStyle name="Input 2 4 2 4 2 2 3" xfId="22447"/>
    <cellStyle name="Input 2 4 2 4 2 2 4" xfId="35720"/>
    <cellStyle name="Input 2 4 2 4 2 2 5" xfId="38488"/>
    <cellStyle name="Input 2 4 2 4 2 3" xfId="8567"/>
    <cellStyle name="Input 2 4 2 4 2 3 2" xfId="16709"/>
    <cellStyle name="Input 2 4 2 4 2 3 2 2" xfId="32782"/>
    <cellStyle name="Input 2 4 2 4 2 3 3" xfId="24748"/>
    <cellStyle name="Input 2 4 2 4 2 4" xfId="12390"/>
    <cellStyle name="Input 2 4 2 4 2 4 2" xfId="28513"/>
    <cellStyle name="Input 2 4 2 4 2 5" xfId="20146"/>
    <cellStyle name="Input 2 4 2 4 2 6" xfId="35719"/>
    <cellStyle name="Input 2 4 2 4 2 7" xfId="38487"/>
    <cellStyle name="Input 2 4 2 4 3" xfId="4745"/>
    <cellStyle name="Input 2 4 2 4 3 2" xfId="9406"/>
    <cellStyle name="Input 2 4 2 4 3 2 2" xfId="17546"/>
    <cellStyle name="Input 2 4 2 4 3 2 2 2" xfId="33619"/>
    <cellStyle name="Input 2 4 2 4 3 2 3" xfId="25585"/>
    <cellStyle name="Input 2 4 2 4 3 3" xfId="13253"/>
    <cellStyle name="Input 2 4 2 4 3 3 2" xfId="29350"/>
    <cellStyle name="Input 2 4 2 4 3 4" xfId="20983"/>
    <cellStyle name="Input 2 4 2 4 3 5" xfId="35721"/>
    <cellStyle name="Input 2 4 2 4 3 6" xfId="38489"/>
    <cellStyle name="Input 2 4 2 4 4" xfId="7101"/>
    <cellStyle name="Input 2 4 2 4 4 2" xfId="15245"/>
    <cellStyle name="Input 2 4 2 4 4 2 2" xfId="31318"/>
    <cellStyle name="Input 2 4 2 4 4 3" xfId="23284"/>
    <cellStyle name="Input 2 4 2 4 5" xfId="10924"/>
    <cellStyle name="Input 2 4 2 4 5 2" xfId="27049"/>
    <cellStyle name="Input 2 4 2 4 6" xfId="18682"/>
    <cellStyle name="Input 2 4 2 4 7" xfId="35718"/>
    <cellStyle name="Input 2 4 2 4 8" xfId="38486"/>
    <cellStyle name="Input 2 4 2 5" xfId="2815"/>
    <cellStyle name="Input 2 4 2 5 2" xfId="5185"/>
    <cellStyle name="Input 2 4 2 5 2 2" xfId="9616"/>
    <cellStyle name="Input 2 4 2 5 2 2 2" xfId="17756"/>
    <cellStyle name="Input 2 4 2 5 2 2 2 2" xfId="33829"/>
    <cellStyle name="Input 2 4 2 5 2 2 3" xfId="25795"/>
    <cellStyle name="Input 2 4 2 5 2 3" xfId="13691"/>
    <cellStyle name="Input 2 4 2 5 2 3 2" xfId="29788"/>
    <cellStyle name="Input 2 4 2 5 2 4" xfId="21421"/>
    <cellStyle name="Input 2 4 2 5 2 5" xfId="35723"/>
    <cellStyle name="Input 2 4 2 5 2 6" xfId="38491"/>
    <cellStyle name="Input 2 4 2 5 3" xfId="7541"/>
    <cellStyle name="Input 2 4 2 5 3 2" xfId="15683"/>
    <cellStyle name="Input 2 4 2 5 3 2 2" xfId="31756"/>
    <cellStyle name="Input 2 4 2 5 3 3" xfId="23722"/>
    <cellStyle name="Input 2 4 2 5 4" xfId="11364"/>
    <cellStyle name="Input 2 4 2 5 4 2" xfId="27487"/>
    <cellStyle name="Input 2 4 2 5 5" xfId="19120"/>
    <cellStyle name="Input 2 4 2 5 6" xfId="35722"/>
    <cellStyle name="Input 2 4 2 5 7" xfId="38490"/>
    <cellStyle name="Input 2 4 2 6" xfId="2707"/>
    <cellStyle name="Input 2 4 2 6 2" xfId="5092"/>
    <cellStyle name="Input 2 4 2 6 2 2" xfId="13598"/>
    <cellStyle name="Input 2 4 2 6 2 2 2" xfId="29695"/>
    <cellStyle name="Input 2 4 2 6 2 3" xfId="21328"/>
    <cellStyle name="Input 2 4 2 6 2 4" xfId="35725"/>
    <cellStyle name="Input 2 4 2 6 2 5" xfId="38493"/>
    <cellStyle name="Input 2 4 2 6 3" xfId="7448"/>
    <cellStyle name="Input 2 4 2 6 3 2" xfId="15590"/>
    <cellStyle name="Input 2 4 2 6 3 2 2" xfId="31663"/>
    <cellStyle name="Input 2 4 2 6 3 3" xfId="23629"/>
    <cellStyle name="Input 2 4 2 6 4" xfId="11271"/>
    <cellStyle name="Input 2 4 2 6 4 2" xfId="27394"/>
    <cellStyle name="Input 2 4 2 6 5" xfId="19027"/>
    <cellStyle name="Input 2 4 2 6 6" xfId="35724"/>
    <cellStyle name="Input 2 4 2 6 7" xfId="38492"/>
    <cellStyle name="Input 2 4 2 7" xfId="4118"/>
    <cellStyle name="Input 2 4 2 7 2" xfId="8779"/>
    <cellStyle name="Input 2 4 2 7 2 2" xfId="16919"/>
    <cellStyle name="Input 2 4 2 7 2 2 2" xfId="32992"/>
    <cellStyle name="Input 2 4 2 7 2 3" xfId="24958"/>
    <cellStyle name="Input 2 4 2 7 3" xfId="12626"/>
    <cellStyle name="Input 2 4 2 7 3 2" xfId="28723"/>
    <cellStyle name="Input 2 4 2 7 4" xfId="20356"/>
    <cellStyle name="Input 2 4 2 7 5" xfId="35726"/>
    <cellStyle name="Input 2 4 2 7 6" xfId="38494"/>
    <cellStyle name="Input 2 4 2 8" xfId="6474"/>
    <cellStyle name="Input 2 4 2 8 2" xfId="22657"/>
    <cellStyle name="Input 2 4 2 9" xfId="10297"/>
    <cellStyle name="Input 2 4 2 9 2" xfId="26422"/>
    <cellStyle name="Input 2 4 3" xfId="1594"/>
    <cellStyle name="Input 2 4 3 10" xfId="35727"/>
    <cellStyle name="Input 2 4 3 11" xfId="38495"/>
    <cellStyle name="Input 2 4 3 2" xfId="2012"/>
    <cellStyle name="Input 2 4 3 2 2" xfId="3100"/>
    <cellStyle name="Input 2 4 3 2 2 2" xfId="5465"/>
    <cellStyle name="Input 2 4 3 2 2 2 2" xfId="9887"/>
    <cellStyle name="Input 2 4 3 2 2 2 2 2" xfId="18027"/>
    <cellStyle name="Input 2 4 3 2 2 2 2 2 2" xfId="34100"/>
    <cellStyle name="Input 2 4 3 2 2 2 2 3" xfId="26066"/>
    <cellStyle name="Input 2 4 3 2 2 2 3" xfId="13971"/>
    <cellStyle name="Input 2 4 3 2 2 2 3 2" xfId="30068"/>
    <cellStyle name="Input 2 4 3 2 2 2 4" xfId="21701"/>
    <cellStyle name="Input 2 4 3 2 2 2 5" xfId="35730"/>
    <cellStyle name="Input 2 4 3 2 2 2 6" xfId="38498"/>
    <cellStyle name="Input 2 4 3 2 2 3" xfId="7821"/>
    <cellStyle name="Input 2 4 3 2 2 3 2" xfId="15963"/>
    <cellStyle name="Input 2 4 3 2 2 3 2 2" xfId="32036"/>
    <cellStyle name="Input 2 4 3 2 2 3 3" xfId="24002"/>
    <cellStyle name="Input 2 4 3 2 2 4" xfId="11644"/>
    <cellStyle name="Input 2 4 3 2 2 4 2" xfId="27767"/>
    <cellStyle name="Input 2 4 3 2 2 5" xfId="19400"/>
    <cellStyle name="Input 2 4 3 2 2 6" xfId="35729"/>
    <cellStyle name="Input 2 4 3 2 2 7" xfId="38497"/>
    <cellStyle name="Input 2 4 3 2 3" xfId="3551"/>
    <cellStyle name="Input 2 4 3 2 3 2" xfId="5909"/>
    <cellStyle name="Input 2 4 3 2 3 2 2" xfId="14415"/>
    <cellStyle name="Input 2 4 3 2 3 2 2 2" xfId="30512"/>
    <cellStyle name="Input 2 4 3 2 3 2 3" xfId="22145"/>
    <cellStyle name="Input 2 4 3 2 3 2 4" xfId="35732"/>
    <cellStyle name="Input 2 4 3 2 3 2 5" xfId="38500"/>
    <cellStyle name="Input 2 4 3 2 3 3" xfId="8265"/>
    <cellStyle name="Input 2 4 3 2 3 3 2" xfId="16407"/>
    <cellStyle name="Input 2 4 3 2 3 3 2 2" xfId="32480"/>
    <cellStyle name="Input 2 4 3 2 3 3 3" xfId="24446"/>
    <cellStyle name="Input 2 4 3 2 3 4" xfId="12088"/>
    <cellStyle name="Input 2 4 3 2 3 4 2" xfId="28211"/>
    <cellStyle name="Input 2 4 3 2 3 5" xfId="19844"/>
    <cellStyle name="Input 2 4 3 2 3 6" xfId="35731"/>
    <cellStyle name="Input 2 4 3 2 3 7" xfId="38499"/>
    <cellStyle name="Input 2 4 3 2 4" xfId="4443"/>
    <cellStyle name="Input 2 4 3 2 4 2" xfId="9104"/>
    <cellStyle name="Input 2 4 3 2 4 2 2" xfId="17244"/>
    <cellStyle name="Input 2 4 3 2 4 2 2 2" xfId="33317"/>
    <cellStyle name="Input 2 4 3 2 4 2 3" xfId="25283"/>
    <cellStyle name="Input 2 4 3 2 4 3" xfId="12951"/>
    <cellStyle name="Input 2 4 3 2 4 3 2" xfId="29048"/>
    <cellStyle name="Input 2 4 3 2 4 4" xfId="20681"/>
    <cellStyle name="Input 2 4 3 2 4 5" xfId="35733"/>
    <cellStyle name="Input 2 4 3 2 4 6" xfId="38501"/>
    <cellStyle name="Input 2 4 3 2 5" xfId="6799"/>
    <cellStyle name="Input 2 4 3 2 5 2" xfId="15002"/>
    <cellStyle name="Input 2 4 3 2 5 2 2" xfId="31075"/>
    <cellStyle name="Input 2 4 3 2 5 3" xfId="22982"/>
    <cellStyle name="Input 2 4 3 2 6" xfId="10622"/>
    <cellStyle name="Input 2 4 3 2 6 2" xfId="26747"/>
    <cellStyle name="Input 2 4 3 2 7" xfId="18439"/>
    <cellStyle name="Input 2 4 3 2 8" xfId="35728"/>
    <cellStyle name="Input 2 4 3 2 9" xfId="38496"/>
    <cellStyle name="Input 2 4 3 3" xfId="2177"/>
    <cellStyle name="Input 2 4 3 3 2" xfId="3256"/>
    <cellStyle name="Input 2 4 3 3 2 2" xfId="5619"/>
    <cellStyle name="Input 2 4 3 3 2 2 2" xfId="10039"/>
    <cellStyle name="Input 2 4 3 3 2 2 2 2" xfId="18179"/>
    <cellStyle name="Input 2 4 3 3 2 2 2 2 2" xfId="34252"/>
    <cellStyle name="Input 2 4 3 3 2 2 2 3" xfId="26218"/>
    <cellStyle name="Input 2 4 3 3 2 2 3" xfId="14125"/>
    <cellStyle name="Input 2 4 3 3 2 2 3 2" xfId="30222"/>
    <cellStyle name="Input 2 4 3 3 2 2 4" xfId="21855"/>
    <cellStyle name="Input 2 4 3 3 2 2 5" xfId="35736"/>
    <cellStyle name="Input 2 4 3 3 2 2 6" xfId="38504"/>
    <cellStyle name="Input 2 4 3 3 2 3" xfId="7975"/>
    <cellStyle name="Input 2 4 3 3 2 3 2" xfId="16117"/>
    <cellStyle name="Input 2 4 3 3 2 3 2 2" xfId="32190"/>
    <cellStyle name="Input 2 4 3 3 2 3 3" xfId="24156"/>
    <cellStyle name="Input 2 4 3 3 2 4" xfId="11798"/>
    <cellStyle name="Input 2 4 3 3 2 4 2" xfId="27921"/>
    <cellStyle name="Input 2 4 3 3 2 5" xfId="19554"/>
    <cellStyle name="Input 2 4 3 3 2 6" xfId="35735"/>
    <cellStyle name="Input 2 4 3 3 2 7" xfId="38503"/>
    <cellStyle name="Input 2 4 3 3 3" xfId="3707"/>
    <cellStyle name="Input 2 4 3 3 3 2" xfId="6065"/>
    <cellStyle name="Input 2 4 3 3 3 2 2" xfId="14571"/>
    <cellStyle name="Input 2 4 3 3 3 2 2 2" xfId="30668"/>
    <cellStyle name="Input 2 4 3 3 3 2 3" xfId="22301"/>
    <cellStyle name="Input 2 4 3 3 3 2 4" xfId="35738"/>
    <cellStyle name="Input 2 4 3 3 3 2 5" xfId="38506"/>
    <cellStyle name="Input 2 4 3 3 3 3" xfId="8421"/>
    <cellStyle name="Input 2 4 3 3 3 3 2" xfId="16563"/>
    <cellStyle name="Input 2 4 3 3 3 3 2 2" xfId="32636"/>
    <cellStyle name="Input 2 4 3 3 3 3 3" xfId="24602"/>
    <cellStyle name="Input 2 4 3 3 3 4" xfId="12244"/>
    <cellStyle name="Input 2 4 3 3 3 4 2" xfId="28367"/>
    <cellStyle name="Input 2 4 3 3 3 5" xfId="20000"/>
    <cellStyle name="Input 2 4 3 3 3 6" xfId="35737"/>
    <cellStyle name="Input 2 4 3 3 3 7" xfId="38505"/>
    <cellStyle name="Input 2 4 3 3 4" xfId="4599"/>
    <cellStyle name="Input 2 4 3 3 4 2" xfId="9260"/>
    <cellStyle name="Input 2 4 3 3 4 2 2" xfId="17400"/>
    <cellStyle name="Input 2 4 3 3 4 2 2 2" xfId="33473"/>
    <cellStyle name="Input 2 4 3 3 4 2 3" xfId="25439"/>
    <cellStyle name="Input 2 4 3 3 4 3" xfId="13107"/>
    <cellStyle name="Input 2 4 3 3 4 3 2" xfId="29204"/>
    <cellStyle name="Input 2 4 3 3 4 4" xfId="20837"/>
    <cellStyle name="Input 2 4 3 3 4 5" xfId="35739"/>
    <cellStyle name="Input 2 4 3 3 4 6" xfId="38507"/>
    <cellStyle name="Input 2 4 3 3 5" xfId="6955"/>
    <cellStyle name="Input 2 4 3 3 5 2" xfId="15099"/>
    <cellStyle name="Input 2 4 3 3 5 2 2" xfId="31172"/>
    <cellStyle name="Input 2 4 3 3 5 3" xfId="23138"/>
    <cellStyle name="Input 2 4 3 3 6" xfId="10778"/>
    <cellStyle name="Input 2 4 3 3 6 2" xfId="26903"/>
    <cellStyle name="Input 2 4 3 3 7" xfId="18536"/>
    <cellStyle name="Input 2 4 3 3 8" xfId="35734"/>
    <cellStyle name="Input 2 4 3 3 9" xfId="38502"/>
    <cellStyle name="Input 2 4 3 4" xfId="2337"/>
    <cellStyle name="Input 2 4 3 4 2" xfId="3859"/>
    <cellStyle name="Input 2 4 3 4 2 2" xfId="6217"/>
    <cellStyle name="Input 2 4 3 4 2 2 2" xfId="14723"/>
    <cellStyle name="Input 2 4 3 4 2 2 2 2" xfId="30820"/>
    <cellStyle name="Input 2 4 3 4 2 2 3" xfId="22453"/>
    <cellStyle name="Input 2 4 3 4 2 2 4" xfId="35742"/>
    <cellStyle name="Input 2 4 3 4 2 2 5" xfId="38510"/>
    <cellStyle name="Input 2 4 3 4 2 3" xfId="8573"/>
    <cellStyle name="Input 2 4 3 4 2 3 2" xfId="16715"/>
    <cellStyle name="Input 2 4 3 4 2 3 2 2" xfId="32788"/>
    <cellStyle name="Input 2 4 3 4 2 3 3" xfId="24754"/>
    <cellStyle name="Input 2 4 3 4 2 4" xfId="12396"/>
    <cellStyle name="Input 2 4 3 4 2 4 2" xfId="28519"/>
    <cellStyle name="Input 2 4 3 4 2 5" xfId="20152"/>
    <cellStyle name="Input 2 4 3 4 2 6" xfId="35741"/>
    <cellStyle name="Input 2 4 3 4 2 7" xfId="38509"/>
    <cellStyle name="Input 2 4 3 4 3" xfId="4751"/>
    <cellStyle name="Input 2 4 3 4 3 2" xfId="9412"/>
    <cellStyle name="Input 2 4 3 4 3 2 2" xfId="17552"/>
    <cellStyle name="Input 2 4 3 4 3 2 2 2" xfId="33625"/>
    <cellStyle name="Input 2 4 3 4 3 2 3" xfId="25591"/>
    <cellStyle name="Input 2 4 3 4 3 3" xfId="13259"/>
    <cellStyle name="Input 2 4 3 4 3 3 2" xfId="29356"/>
    <cellStyle name="Input 2 4 3 4 3 4" xfId="20989"/>
    <cellStyle name="Input 2 4 3 4 3 5" xfId="35743"/>
    <cellStyle name="Input 2 4 3 4 3 6" xfId="38511"/>
    <cellStyle name="Input 2 4 3 4 4" xfId="7107"/>
    <cellStyle name="Input 2 4 3 4 4 2" xfId="15251"/>
    <cellStyle name="Input 2 4 3 4 4 2 2" xfId="31324"/>
    <cellStyle name="Input 2 4 3 4 4 3" xfId="23290"/>
    <cellStyle name="Input 2 4 3 4 5" xfId="10930"/>
    <cellStyle name="Input 2 4 3 4 5 2" xfId="27055"/>
    <cellStyle name="Input 2 4 3 4 6" xfId="18688"/>
    <cellStyle name="Input 2 4 3 4 7" xfId="35740"/>
    <cellStyle name="Input 2 4 3 4 8" xfId="38508"/>
    <cellStyle name="Input 2 4 3 5" xfId="2821"/>
    <cellStyle name="Input 2 4 3 5 2" xfId="5191"/>
    <cellStyle name="Input 2 4 3 5 2 2" xfId="9622"/>
    <cellStyle name="Input 2 4 3 5 2 2 2" xfId="17762"/>
    <cellStyle name="Input 2 4 3 5 2 2 2 2" xfId="33835"/>
    <cellStyle name="Input 2 4 3 5 2 2 3" xfId="25801"/>
    <cellStyle name="Input 2 4 3 5 2 3" xfId="13697"/>
    <cellStyle name="Input 2 4 3 5 2 3 2" xfId="29794"/>
    <cellStyle name="Input 2 4 3 5 2 4" xfId="21427"/>
    <cellStyle name="Input 2 4 3 5 2 5" xfId="35745"/>
    <cellStyle name="Input 2 4 3 5 2 6" xfId="38513"/>
    <cellStyle name="Input 2 4 3 5 3" xfId="7547"/>
    <cellStyle name="Input 2 4 3 5 3 2" xfId="15689"/>
    <cellStyle name="Input 2 4 3 5 3 2 2" xfId="31762"/>
    <cellStyle name="Input 2 4 3 5 3 3" xfId="23728"/>
    <cellStyle name="Input 2 4 3 5 4" xfId="11370"/>
    <cellStyle name="Input 2 4 3 5 4 2" xfId="27493"/>
    <cellStyle name="Input 2 4 3 5 5" xfId="19126"/>
    <cellStyle name="Input 2 4 3 5 6" xfId="35744"/>
    <cellStyle name="Input 2 4 3 5 7" xfId="38512"/>
    <cellStyle name="Input 2 4 3 6" xfId="2709"/>
    <cellStyle name="Input 2 4 3 6 2" xfId="5094"/>
    <cellStyle name="Input 2 4 3 6 2 2" xfId="13600"/>
    <cellStyle name="Input 2 4 3 6 2 2 2" xfId="29697"/>
    <cellStyle name="Input 2 4 3 6 2 3" xfId="21330"/>
    <cellStyle name="Input 2 4 3 6 2 4" xfId="35747"/>
    <cellStyle name="Input 2 4 3 6 2 5" xfId="38515"/>
    <cellStyle name="Input 2 4 3 6 3" xfId="7450"/>
    <cellStyle name="Input 2 4 3 6 3 2" xfId="15592"/>
    <cellStyle name="Input 2 4 3 6 3 2 2" xfId="31665"/>
    <cellStyle name="Input 2 4 3 6 3 3" xfId="23631"/>
    <cellStyle name="Input 2 4 3 6 4" xfId="11273"/>
    <cellStyle name="Input 2 4 3 6 4 2" xfId="27396"/>
    <cellStyle name="Input 2 4 3 6 5" xfId="19029"/>
    <cellStyle name="Input 2 4 3 6 6" xfId="35746"/>
    <cellStyle name="Input 2 4 3 6 7" xfId="38514"/>
    <cellStyle name="Input 2 4 3 7" xfId="4124"/>
    <cellStyle name="Input 2 4 3 7 2" xfId="8785"/>
    <cellStyle name="Input 2 4 3 7 2 2" xfId="16925"/>
    <cellStyle name="Input 2 4 3 7 2 2 2" xfId="32998"/>
    <cellStyle name="Input 2 4 3 7 2 3" xfId="24964"/>
    <cellStyle name="Input 2 4 3 7 3" xfId="12632"/>
    <cellStyle name="Input 2 4 3 7 3 2" xfId="28729"/>
    <cellStyle name="Input 2 4 3 7 4" xfId="20362"/>
    <cellStyle name="Input 2 4 3 7 5" xfId="35748"/>
    <cellStyle name="Input 2 4 3 7 6" xfId="38516"/>
    <cellStyle name="Input 2 4 3 8" xfId="6480"/>
    <cellStyle name="Input 2 4 3 8 2" xfId="22663"/>
    <cellStyle name="Input 2 4 3 9" xfId="10303"/>
    <cellStyle name="Input 2 4 3 9 2" xfId="26428"/>
    <cellStyle name="Input 2 4 4" xfId="1804"/>
    <cellStyle name="Input 2 4 4 2" xfId="2956"/>
    <cellStyle name="Input 2 4 4 2 2" xfId="5323"/>
    <cellStyle name="Input 2 4 4 2 2 2" xfId="9749"/>
    <cellStyle name="Input 2 4 4 2 2 2 2" xfId="17889"/>
    <cellStyle name="Input 2 4 4 2 2 2 2 2" xfId="33962"/>
    <cellStyle name="Input 2 4 4 2 2 2 3" xfId="25928"/>
    <cellStyle name="Input 2 4 4 2 2 3" xfId="13829"/>
    <cellStyle name="Input 2 4 4 2 2 3 2" xfId="29926"/>
    <cellStyle name="Input 2 4 4 2 2 4" xfId="21559"/>
    <cellStyle name="Input 2 4 4 2 2 5" xfId="35751"/>
    <cellStyle name="Input 2 4 4 2 2 6" xfId="38519"/>
    <cellStyle name="Input 2 4 4 2 3" xfId="7679"/>
    <cellStyle name="Input 2 4 4 2 3 2" xfId="15821"/>
    <cellStyle name="Input 2 4 4 2 3 2 2" xfId="31894"/>
    <cellStyle name="Input 2 4 4 2 3 3" xfId="23860"/>
    <cellStyle name="Input 2 4 4 2 4" xfId="11502"/>
    <cellStyle name="Input 2 4 4 2 4 2" xfId="27625"/>
    <cellStyle name="Input 2 4 4 2 5" xfId="19258"/>
    <cellStyle name="Input 2 4 4 2 6" xfId="35750"/>
    <cellStyle name="Input 2 4 4 2 7" xfId="38518"/>
    <cellStyle name="Input 2 4 4 3" xfId="3378"/>
    <cellStyle name="Input 2 4 4 3 2" xfId="5736"/>
    <cellStyle name="Input 2 4 4 3 2 2" xfId="14242"/>
    <cellStyle name="Input 2 4 4 3 2 2 2" xfId="30339"/>
    <cellStyle name="Input 2 4 4 3 2 3" xfId="21972"/>
    <cellStyle name="Input 2 4 4 3 2 4" xfId="35753"/>
    <cellStyle name="Input 2 4 4 3 2 5" xfId="38521"/>
    <cellStyle name="Input 2 4 4 3 3" xfId="8092"/>
    <cellStyle name="Input 2 4 4 3 3 2" xfId="16234"/>
    <cellStyle name="Input 2 4 4 3 3 2 2" xfId="32307"/>
    <cellStyle name="Input 2 4 4 3 3 3" xfId="24273"/>
    <cellStyle name="Input 2 4 4 3 4" xfId="11915"/>
    <cellStyle name="Input 2 4 4 3 4 2" xfId="28038"/>
    <cellStyle name="Input 2 4 4 3 5" xfId="19671"/>
    <cellStyle name="Input 2 4 4 3 6" xfId="35752"/>
    <cellStyle name="Input 2 4 4 3 7" xfId="38520"/>
    <cellStyle name="Input 2 4 4 4" xfId="4270"/>
    <cellStyle name="Input 2 4 4 4 2" xfId="8931"/>
    <cellStyle name="Input 2 4 4 4 2 2" xfId="17071"/>
    <cellStyle name="Input 2 4 4 4 2 2 2" xfId="33144"/>
    <cellStyle name="Input 2 4 4 4 2 3" xfId="25110"/>
    <cellStyle name="Input 2 4 4 4 3" xfId="12778"/>
    <cellStyle name="Input 2 4 4 4 3 2" xfId="28875"/>
    <cellStyle name="Input 2 4 4 4 4" xfId="20508"/>
    <cellStyle name="Input 2 4 4 4 5" xfId="35754"/>
    <cellStyle name="Input 2 4 4 4 6" xfId="38522"/>
    <cellStyle name="Input 2 4 4 5" xfId="6626"/>
    <cellStyle name="Input 2 4 4 5 2" xfId="14890"/>
    <cellStyle name="Input 2 4 4 5 2 2" xfId="30963"/>
    <cellStyle name="Input 2 4 4 5 3" xfId="22809"/>
    <cellStyle name="Input 2 4 4 6" xfId="10449"/>
    <cellStyle name="Input 2 4 4 6 2" xfId="26574"/>
    <cellStyle name="Input 2 4 4 7" xfId="18327"/>
    <cellStyle name="Input 2 4 4 8" xfId="35749"/>
    <cellStyle name="Input 2 4 4 9" xfId="38517"/>
    <cellStyle name="Input 2 4 5" xfId="1826"/>
    <cellStyle name="Input 2 4 5 2" xfId="2964"/>
    <cellStyle name="Input 2 4 5 2 2" xfId="5331"/>
    <cellStyle name="Input 2 4 5 2 2 2" xfId="9756"/>
    <cellStyle name="Input 2 4 5 2 2 2 2" xfId="17896"/>
    <cellStyle name="Input 2 4 5 2 2 2 2 2" xfId="33969"/>
    <cellStyle name="Input 2 4 5 2 2 2 3" xfId="25935"/>
    <cellStyle name="Input 2 4 5 2 2 3" xfId="13837"/>
    <cellStyle name="Input 2 4 5 2 2 3 2" xfId="29934"/>
    <cellStyle name="Input 2 4 5 2 2 4" xfId="21567"/>
    <cellStyle name="Input 2 4 5 2 2 5" xfId="35757"/>
    <cellStyle name="Input 2 4 5 2 2 6" xfId="38525"/>
    <cellStyle name="Input 2 4 5 2 3" xfId="7687"/>
    <cellStyle name="Input 2 4 5 2 3 2" xfId="15829"/>
    <cellStyle name="Input 2 4 5 2 3 2 2" xfId="31902"/>
    <cellStyle name="Input 2 4 5 2 3 3" xfId="23868"/>
    <cellStyle name="Input 2 4 5 2 4" xfId="11510"/>
    <cellStyle name="Input 2 4 5 2 4 2" xfId="27633"/>
    <cellStyle name="Input 2 4 5 2 5" xfId="19266"/>
    <cellStyle name="Input 2 4 5 2 6" xfId="35756"/>
    <cellStyle name="Input 2 4 5 2 7" xfId="38524"/>
    <cellStyle name="Input 2 4 5 3" xfId="3394"/>
    <cellStyle name="Input 2 4 5 3 2" xfId="5752"/>
    <cellStyle name="Input 2 4 5 3 2 2" xfId="14258"/>
    <cellStyle name="Input 2 4 5 3 2 2 2" xfId="30355"/>
    <cellStyle name="Input 2 4 5 3 2 3" xfId="21988"/>
    <cellStyle name="Input 2 4 5 3 2 4" xfId="35759"/>
    <cellStyle name="Input 2 4 5 3 2 5" xfId="38527"/>
    <cellStyle name="Input 2 4 5 3 3" xfId="8108"/>
    <cellStyle name="Input 2 4 5 3 3 2" xfId="16250"/>
    <cellStyle name="Input 2 4 5 3 3 2 2" xfId="32323"/>
    <cellStyle name="Input 2 4 5 3 3 3" xfId="24289"/>
    <cellStyle name="Input 2 4 5 3 4" xfId="11931"/>
    <cellStyle name="Input 2 4 5 3 4 2" xfId="28054"/>
    <cellStyle name="Input 2 4 5 3 5" xfId="19687"/>
    <cellStyle name="Input 2 4 5 3 6" xfId="35758"/>
    <cellStyle name="Input 2 4 5 3 7" xfId="38526"/>
    <cellStyle name="Input 2 4 5 4" xfId="4286"/>
    <cellStyle name="Input 2 4 5 4 2" xfId="8947"/>
    <cellStyle name="Input 2 4 5 4 2 2" xfId="17087"/>
    <cellStyle name="Input 2 4 5 4 2 2 2" xfId="33160"/>
    <cellStyle name="Input 2 4 5 4 2 3" xfId="25126"/>
    <cellStyle name="Input 2 4 5 4 3" xfId="12794"/>
    <cellStyle name="Input 2 4 5 4 3 2" xfId="28891"/>
    <cellStyle name="Input 2 4 5 4 4" xfId="20524"/>
    <cellStyle name="Input 2 4 5 4 5" xfId="35760"/>
    <cellStyle name="Input 2 4 5 4 6" xfId="38528"/>
    <cellStyle name="Input 2 4 5 5" xfId="6642"/>
    <cellStyle name="Input 2 4 5 5 2" xfId="14906"/>
    <cellStyle name="Input 2 4 5 5 2 2" xfId="30979"/>
    <cellStyle name="Input 2 4 5 5 3" xfId="22825"/>
    <cellStyle name="Input 2 4 5 6" xfId="10465"/>
    <cellStyle name="Input 2 4 5 6 2" xfId="26590"/>
    <cellStyle name="Input 2 4 5 7" xfId="18343"/>
    <cellStyle name="Input 2 4 5 8" xfId="35755"/>
    <cellStyle name="Input 2 4 5 9" xfId="38523"/>
    <cellStyle name="Input 2 4 6" xfId="1818"/>
    <cellStyle name="Input 2 4 6 2" xfId="3389"/>
    <cellStyle name="Input 2 4 6 2 2" xfId="5747"/>
    <cellStyle name="Input 2 4 6 2 2 2" xfId="14253"/>
    <cellStyle name="Input 2 4 6 2 2 2 2" xfId="30350"/>
    <cellStyle name="Input 2 4 6 2 2 3" xfId="21983"/>
    <cellStyle name="Input 2 4 6 2 2 4" xfId="35763"/>
    <cellStyle name="Input 2 4 6 2 2 5" xfId="38531"/>
    <cellStyle name="Input 2 4 6 2 3" xfId="8103"/>
    <cellStyle name="Input 2 4 6 2 3 2" xfId="16245"/>
    <cellStyle name="Input 2 4 6 2 3 2 2" xfId="32318"/>
    <cellStyle name="Input 2 4 6 2 3 3" xfId="24284"/>
    <cellStyle name="Input 2 4 6 2 4" xfId="11926"/>
    <cellStyle name="Input 2 4 6 2 4 2" xfId="28049"/>
    <cellStyle name="Input 2 4 6 2 5" xfId="19682"/>
    <cellStyle name="Input 2 4 6 2 6" xfId="35762"/>
    <cellStyle name="Input 2 4 6 2 7" xfId="38530"/>
    <cellStyle name="Input 2 4 6 3" xfId="4281"/>
    <cellStyle name="Input 2 4 6 3 2" xfId="8942"/>
    <cellStyle name="Input 2 4 6 3 2 2" xfId="17082"/>
    <cellStyle name="Input 2 4 6 3 2 2 2" xfId="33155"/>
    <cellStyle name="Input 2 4 6 3 2 3" xfId="25121"/>
    <cellStyle name="Input 2 4 6 3 3" xfId="12789"/>
    <cellStyle name="Input 2 4 6 3 3 2" xfId="28886"/>
    <cellStyle name="Input 2 4 6 3 4" xfId="20519"/>
    <cellStyle name="Input 2 4 6 3 5" xfId="35764"/>
    <cellStyle name="Input 2 4 6 3 6" xfId="38532"/>
    <cellStyle name="Input 2 4 6 4" xfId="6637"/>
    <cellStyle name="Input 2 4 6 4 2" xfId="14901"/>
    <cellStyle name="Input 2 4 6 4 2 2" xfId="30974"/>
    <cellStyle name="Input 2 4 6 4 3" xfId="22820"/>
    <cellStyle name="Input 2 4 6 5" xfId="10460"/>
    <cellStyle name="Input 2 4 6 5 2" xfId="26585"/>
    <cellStyle name="Input 2 4 6 6" xfId="18338"/>
    <cellStyle name="Input 2 4 6 7" xfId="35761"/>
    <cellStyle name="Input 2 4 6 8" xfId="38529"/>
    <cellStyle name="Input 2 4 7" xfId="2612"/>
    <cellStyle name="Input 2 4 7 2" xfId="5005"/>
    <cellStyle name="Input 2 4 7 2 2" xfId="9519"/>
    <cellStyle name="Input 2 4 7 2 2 2" xfId="17659"/>
    <cellStyle name="Input 2 4 7 2 2 2 2" xfId="33732"/>
    <cellStyle name="Input 2 4 7 2 2 3" xfId="25698"/>
    <cellStyle name="Input 2 4 7 2 3" xfId="13511"/>
    <cellStyle name="Input 2 4 7 2 3 2" xfId="29608"/>
    <cellStyle name="Input 2 4 7 2 4" xfId="21241"/>
    <cellStyle name="Input 2 4 7 2 5" xfId="35766"/>
    <cellStyle name="Input 2 4 7 2 6" xfId="38534"/>
    <cellStyle name="Input 2 4 7 3" xfId="7361"/>
    <cellStyle name="Input 2 4 7 3 2" xfId="15503"/>
    <cellStyle name="Input 2 4 7 3 2 2" xfId="31576"/>
    <cellStyle name="Input 2 4 7 3 3" xfId="23542"/>
    <cellStyle name="Input 2 4 7 4" xfId="11184"/>
    <cellStyle name="Input 2 4 7 4 2" xfId="27307"/>
    <cellStyle name="Input 2 4 7 5" xfId="18940"/>
    <cellStyle name="Input 2 4 7 6" xfId="35765"/>
    <cellStyle name="Input 2 4 7 7" xfId="38533"/>
    <cellStyle name="Input 2 4 8" xfId="3344"/>
    <cellStyle name="Input 2 4 8 2" xfId="5705"/>
    <cellStyle name="Input 2 4 8 2 2" xfId="14211"/>
    <cellStyle name="Input 2 4 8 2 2 2" xfId="30308"/>
    <cellStyle name="Input 2 4 8 2 3" xfId="21941"/>
    <cellStyle name="Input 2 4 8 2 4" xfId="35768"/>
    <cellStyle name="Input 2 4 8 2 5" xfId="38536"/>
    <cellStyle name="Input 2 4 8 3" xfId="8061"/>
    <cellStyle name="Input 2 4 8 3 2" xfId="16203"/>
    <cellStyle name="Input 2 4 8 3 2 2" xfId="32276"/>
    <cellStyle name="Input 2 4 8 3 3" xfId="24242"/>
    <cellStyle name="Input 2 4 8 4" xfId="11884"/>
    <cellStyle name="Input 2 4 8 4 2" xfId="28007"/>
    <cellStyle name="Input 2 4 8 5" xfId="19640"/>
    <cellStyle name="Input 2 4 8 6" xfId="35767"/>
    <cellStyle name="Input 2 4 8 7" xfId="38535"/>
    <cellStyle name="Input 2 4 9" xfId="4003"/>
    <cellStyle name="Input 2 4 9 2" xfId="8682"/>
    <cellStyle name="Input 2 4 9 2 2" xfId="16822"/>
    <cellStyle name="Input 2 4 9 2 2 2" xfId="32895"/>
    <cellStyle name="Input 2 4 9 2 3" xfId="24861"/>
    <cellStyle name="Input 2 4 9 3" xfId="12523"/>
    <cellStyle name="Input 2 4 9 3 2" xfId="28626"/>
    <cellStyle name="Input 2 4 9 4" xfId="20259"/>
    <cellStyle name="Input 2 4 9 5" xfId="35769"/>
    <cellStyle name="Input 2 4 9 6" xfId="38537"/>
    <cellStyle name="Input 2 5" xfId="438"/>
    <cellStyle name="Input 2 5 10" xfId="6360"/>
    <cellStyle name="Input 2 5 10 2" xfId="22561"/>
    <cellStyle name="Input 2 5 11" xfId="10183"/>
    <cellStyle name="Input 2 5 11 2" xfId="26326"/>
    <cellStyle name="Input 2 5 12" xfId="35770"/>
    <cellStyle name="Input 2 5 13" xfId="38538"/>
    <cellStyle name="Input 2 5 2" xfId="1587"/>
    <cellStyle name="Input 2 5 2 10" xfId="35771"/>
    <cellStyle name="Input 2 5 2 11" xfId="38539"/>
    <cellStyle name="Input 2 5 2 2" xfId="2007"/>
    <cellStyle name="Input 2 5 2 2 2" xfId="3095"/>
    <cellStyle name="Input 2 5 2 2 2 2" xfId="5460"/>
    <cellStyle name="Input 2 5 2 2 2 2 2" xfId="9882"/>
    <cellStyle name="Input 2 5 2 2 2 2 2 2" xfId="18022"/>
    <cellStyle name="Input 2 5 2 2 2 2 2 2 2" xfId="34095"/>
    <cellStyle name="Input 2 5 2 2 2 2 2 3" xfId="26061"/>
    <cellStyle name="Input 2 5 2 2 2 2 3" xfId="13966"/>
    <cellStyle name="Input 2 5 2 2 2 2 3 2" xfId="30063"/>
    <cellStyle name="Input 2 5 2 2 2 2 4" xfId="21696"/>
    <cellStyle name="Input 2 5 2 2 2 2 5" xfId="35774"/>
    <cellStyle name="Input 2 5 2 2 2 2 6" xfId="38542"/>
    <cellStyle name="Input 2 5 2 2 2 3" xfId="7816"/>
    <cellStyle name="Input 2 5 2 2 2 3 2" xfId="15958"/>
    <cellStyle name="Input 2 5 2 2 2 3 2 2" xfId="32031"/>
    <cellStyle name="Input 2 5 2 2 2 3 3" xfId="23997"/>
    <cellStyle name="Input 2 5 2 2 2 4" xfId="11639"/>
    <cellStyle name="Input 2 5 2 2 2 4 2" xfId="27762"/>
    <cellStyle name="Input 2 5 2 2 2 5" xfId="19395"/>
    <cellStyle name="Input 2 5 2 2 2 6" xfId="35773"/>
    <cellStyle name="Input 2 5 2 2 2 7" xfId="38541"/>
    <cellStyle name="Input 2 5 2 2 3" xfId="3546"/>
    <cellStyle name="Input 2 5 2 2 3 2" xfId="5904"/>
    <cellStyle name="Input 2 5 2 2 3 2 2" xfId="14410"/>
    <cellStyle name="Input 2 5 2 2 3 2 2 2" xfId="30507"/>
    <cellStyle name="Input 2 5 2 2 3 2 3" xfId="22140"/>
    <cellStyle name="Input 2 5 2 2 3 2 4" xfId="35776"/>
    <cellStyle name="Input 2 5 2 2 3 2 5" xfId="38544"/>
    <cellStyle name="Input 2 5 2 2 3 3" xfId="8260"/>
    <cellStyle name="Input 2 5 2 2 3 3 2" xfId="16402"/>
    <cellStyle name="Input 2 5 2 2 3 3 2 2" xfId="32475"/>
    <cellStyle name="Input 2 5 2 2 3 3 3" xfId="24441"/>
    <cellStyle name="Input 2 5 2 2 3 4" xfId="12083"/>
    <cellStyle name="Input 2 5 2 2 3 4 2" xfId="28206"/>
    <cellStyle name="Input 2 5 2 2 3 5" xfId="19839"/>
    <cellStyle name="Input 2 5 2 2 3 6" xfId="35775"/>
    <cellStyle name="Input 2 5 2 2 3 7" xfId="38543"/>
    <cellStyle name="Input 2 5 2 2 4" xfId="4438"/>
    <cellStyle name="Input 2 5 2 2 4 2" xfId="9099"/>
    <cellStyle name="Input 2 5 2 2 4 2 2" xfId="17239"/>
    <cellStyle name="Input 2 5 2 2 4 2 2 2" xfId="33312"/>
    <cellStyle name="Input 2 5 2 2 4 2 3" xfId="25278"/>
    <cellStyle name="Input 2 5 2 2 4 3" xfId="12946"/>
    <cellStyle name="Input 2 5 2 2 4 3 2" xfId="29043"/>
    <cellStyle name="Input 2 5 2 2 4 4" xfId="20676"/>
    <cellStyle name="Input 2 5 2 2 4 5" xfId="35777"/>
    <cellStyle name="Input 2 5 2 2 4 6" xfId="38545"/>
    <cellStyle name="Input 2 5 2 2 5" xfId="6794"/>
    <cellStyle name="Input 2 5 2 2 5 2" xfId="14997"/>
    <cellStyle name="Input 2 5 2 2 5 2 2" xfId="31070"/>
    <cellStyle name="Input 2 5 2 2 5 3" xfId="22977"/>
    <cellStyle name="Input 2 5 2 2 6" xfId="10617"/>
    <cellStyle name="Input 2 5 2 2 6 2" xfId="26742"/>
    <cellStyle name="Input 2 5 2 2 7" xfId="18434"/>
    <cellStyle name="Input 2 5 2 2 8" xfId="35772"/>
    <cellStyle name="Input 2 5 2 2 9" xfId="38540"/>
    <cellStyle name="Input 2 5 2 3" xfId="2172"/>
    <cellStyle name="Input 2 5 2 3 2" xfId="3251"/>
    <cellStyle name="Input 2 5 2 3 2 2" xfId="5614"/>
    <cellStyle name="Input 2 5 2 3 2 2 2" xfId="10034"/>
    <cellStyle name="Input 2 5 2 3 2 2 2 2" xfId="18174"/>
    <cellStyle name="Input 2 5 2 3 2 2 2 2 2" xfId="34247"/>
    <cellStyle name="Input 2 5 2 3 2 2 2 3" xfId="26213"/>
    <cellStyle name="Input 2 5 2 3 2 2 3" xfId="14120"/>
    <cellStyle name="Input 2 5 2 3 2 2 3 2" xfId="30217"/>
    <cellStyle name="Input 2 5 2 3 2 2 4" xfId="21850"/>
    <cellStyle name="Input 2 5 2 3 2 2 5" xfId="35780"/>
    <cellStyle name="Input 2 5 2 3 2 2 6" xfId="38548"/>
    <cellStyle name="Input 2 5 2 3 2 3" xfId="7970"/>
    <cellStyle name="Input 2 5 2 3 2 3 2" xfId="16112"/>
    <cellStyle name="Input 2 5 2 3 2 3 2 2" xfId="32185"/>
    <cellStyle name="Input 2 5 2 3 2 3 3" xfId="24151"/>
    <cellStyle name="Input 2 5 2 3 2 4" xfId="11793"/>
    <cellStyle name="Input 2 5 2 3 2 4 2" xfId="27916"/>
    <cellStyle name="Input 2 5 2 3 2 5" xfId="19549"/>
    <cellStyle name="Input 2 5 2 3 2 6" xfId="35779"/>
    <cellStyle name="Input 2 5 2 3 2 7" xfId="38547"/>
    <cellStyle name="Input 2 5 2 3 3" xfId="3702"/>
    <cellStyle name="Input 2 5 2 3 3 2" xfId="6060"/>
    <cellStyle name="Input 2 5 2 3 3 2 2" xfId="14566"/>
    <cellStyle name="Input 2 5 2 3 3 2 2 2" xfId="30663"/>
    <cellStyle name="Input 2 5 2 3 3 2 3" xfId="22296"/>
    <cellStyle name="Input 2 5 2 3 3 2 4" xfId="35782"/>
    <cellStyle name="Input 2 5 2 3 3 2 5" xfId="38550"/>
    <cellStyle name="Input 2 5 2 3 3 3" xfId="8416"/>
    <cellStyle name="Input 2 5 2 3 3 3 2" xfId="16558"/>
    <cellStyle name="Input 2 5 2 3 3 3 2 2" xfId="32631"/>
    <cellStyle name="Input 2 5 2 3 3 3 3" xfId="24597"/>
    <cellStyle name="Input 2 5 2 3 3 4" xfId="12239"/>
    <cellStyle name="Input 2 5 2 3 3 4 2" xfId="28362"/>
    <cellStyle name="Input 2 5 2 3 3 5" xfId="19995"/>
    <cellStyle name="Input 2 5 2 3 3 6" xfId="35781"/>
    <cellStyle name="Input 2 5 2 3 3 7" xfId="38549"/>
    <cellStyle name="Input 2 5 2 3 4" xfId="4594"/>
    <cellStyle name="Input 2 5 2 3 4 2" xfId="9255"/>
    <cellStyle name="Input 2 5 2 3 4 2 2" xfId="17395"/>
    <cellStyle name="Input 2 5 2 3 4 2 2 2" xfId="33468"/>
    <cellStyle name="Input 2 5 2 3 4 2 3" xfId="25434"/>
    <cellStyle name="Input 2 5 2 3 4 3" xfId="13102"/>
    <cellStyle name="Input 2 5 2 3 4 3 2" xfId="29199"/>
    <cellStyle name="Input 2 5 2 3 4 4" xfId="20832"/>
    <cellStyle name="Input 2 5 2 3 4 5" xfId="35783"/>
    <cellStyle name="Input 2 5 2 3 4 6" xfId="38551"/>
    <cellStyle name="Input 2 5 2 3 5" xfId="6950"/>
    <cellStyle name="Input 2 5 2 3 5 2" xfId="15094"/>
    <cellStyle name="Input 2 5 2 3 5 2 2" xfId="31167"/>
    <cellStyle name="Input 2 5 2 3 5 3" xfId="23133"/>
    <cellStyle name="Input 2 5 2 3 6" xfId="10773"/>
    <cellStyle name="Input 2 5 2 3 6 2" xfId="26898"/>
    <cellStyle name="Input 2 5 2 3 7" xfId="18531"/>
    <cellStyle name="Input 2 5 2 3 8" xfId="35778"/>
    <cellStyle name="Input 2 5 2 3 9" xfId="38546"/>
    <cellStyle name="Input 2 5 2 4" xfId="2332"/>
    <cellStyle name="Input 2 5 2 4 2" xfId="3854"/>
    <cellStyle name="Input 2 5 2 4 2 2" xfId="6212"/>
    <cellStyle name="Input 2 5 2 4 2 2 2" xfId="14718"/>
    <cellStyle name="Input 2 5 2 4 2 2 2 2" xfId="30815"/>
    <cellStyle name="Input 2 5 2 4 2 2 3" xfId="22448"/>
    <cellStyle name="Input 2 5 2 4 2 2 4" xfId="35786"/>
    <cellStyle name="Input 2 5 2 4 2 2 5" xfId="38554"/>
    <cellStyle name="Input 2 5 2 4 2 3" xfId="8568"/>
    <cellStyle name="Input 2 5 2 4 2 3 2" xfId="16710"/>
    <cellStyle name="Input 2 5 2 4 2 3 2 2" xfId="32783"/>
    <cellStyle name="Input 2 5 2 4 2 3 3" xfId="24749"/>
    <cellStyle name="Input 2 5 2 4 2 4" xfId="12391"/>
    <cellStyle name="Input 2 5 2 4 2 4 2" xfId="28514"/>
    <cellStyle name="Input 2 5 2 4 2 5" xfId="20147"/>
    <cellStyle name="Input 2 5 2 4 2 6" xfId="35785"/>
    <cellStyle name="Input 2 5 2 4 2 7" xfId="38553"/>
    <cellStyle name="Input 2 5 2 4 3" xfId="4746"/>
    <cellStyle name="Input 2 5 2 4 3 2" xfId="9407"/>
    <cellStyle name="Input 2 5 2 4 3 2 2" xfId="17547"/>
    <cellStyle name="Input 2 5 2 4 3 2 2 2" xfId="33620"/>
    <cellStyle name="Input 2 5 2 4 3 2 3" xfId="25586"/>
    <cellStyle name="Input 2 5 2 4 3 3" xfId="13254"/>
    <cellStyle name="Input 2 5 2 4 3 3 2" xfId="29351"/>
    <cellStyle name="Input 2 5 2 4 3 4" xfId="20984"/>
    <cellStyle name="Input 2 5 2 4 3 5" xfId="35787"/>
    <cellStyle name="Input 2 5 2 4 3 6" xfId="38555"/>
    <cellStyle name="Input 2 5 2 4 4" xfId="7102"/>
    <cellStyle name="Input 2 5 2 4 4 2" xfId="15246"/>
    <cellStyle name="Input 2 5 2 4 4 2 2" xfId="31319"/>
    <cellStyle name="Input 2 5 2 4 4 3" xfId="23285"/>
    <cellStyle name="Input 2 5 2 4 5" xfId="10925"/>
    <cellStyle name="Input 2 5 2 4 5 2" xfId="27050"/>
    <cellStyle name="Input 2 5 2 4 6" xfId="18683"/>
    <cellStyle name="Input 2 5 2 4 7" xfId="35784"/>
    <cellStyle name="Input 2 5 2 4 8" xfId="38552"/>
    <cellStyle name="Input 2 5 2 5" xfId="2816"/>
    <cellStyle name="Input 2 5 2 5 2" xfId="5186"/>
    <cellStyle name="Input 2 5 2 5 2 2" xfId="9617"/>
    <cellStyle name="Input 2 5 2 5 2 2 2" xfId="17757"/>
    <cellStyle name="Input 2 5 2 5 2 2 2 2" xfId="33830"/>
    <cellStyle name="Input 2 5 2 5 2 2 3" xfId="25796"/>
    <cellStyle name="Input 2 5 2 5 2 3" xfId="13692"/>
    <cellStyle name="Input 2 5 2 5 2 3 2" xfId="29789"/>
    <cellStyle name="Input 2 5 2 5 2 4" xfId="21422"/>
    <cellStyle name="Input 2 5 2 5 2 5" xfId="35789"/>
    <cellStyle name="Input 2 5 2 5 2 6" xfId="38557"/>
    <cellStyle name="Input 2 5 2 5 3" xfId="7542"/>
    <cellStyle name="Input 2 5 2 5 3 2" xfId="15684"/>
    <cellStyle name="Input 2 5 2 5 3 2 2" xfId="31757"/>
    <cellStyle name="Input 2 5 2 5 3 3" xfId="23723"/>
    <cellStyle name="Input 2 5 2 5 4" xfId="11365"/>
    <cellStyle name="Input 2 5 2 5 4 2" xfId="27488"/>
    <cellStyle name="Input 2 5 2 5 5" xfId="19121"/>
    <cellStyle name="Input 2 5 2 5 6" xfId="35788"/>
    <cellStyle name="Input 2 5 2 5 7" xfId="38556"/>
    <cellStyle name="Input 2 5 2 6" xfId="2539"/>
    <cellStyle name="Input 2 5 2 6 2" xfId="4944"/>
    <cellStyle name="Input 2 5 2 6 2 2" xfId="13450"/>
    <cellStyle name="Input 2 5 2 6 2 2 2" xfId="29547"/>
    <cellStyle name="Input 2 5 2 6 2 3" xfId="21180"/>
    <cellStyle name="Input 2 5 2 6 2 4" xfId="35791"/>
    <cellStyle name="Input 2 5 2 6 2 5" xfId="38559"/>
    <cellStyle name="Input 2 5 2 6 3" xfId="7300"/>
    <cellStyle name="Input 2 5 2 6 3 2" xfId="15442"/>
    <cellStyle name="Input 2 5 2 6 3 2 2" xfId="31515"/>
    <cellStyle name="Input 2 5 2 6 3 3" xfId="23481"/>
    <cellStyle name="Input 2 5 2 6 4" xfId="11123"/>
    <cellStyle name="Input 2 5 2 6 4 2" xfId="27246"/>
    <cellStyle name="Input 2 5 2 6 5" xfId="18879"/>
    <cellStyle name="Input 2 5 2 6 6" xfId="35790"/>
    <cellStyle name="Input 2 5 2 6 7" xfId="38558"/>
    <cellStyle name="Input 2 5 2 7" xfId="4119"/>
    <cellStyle name="Input 2 5 2 7 2" xfId="8780"/>
    <cellStyle name="Input 2 5 2 7 2 2" xfId="16920"/>
    <cellStyle name="Input 2 5 2 7 2 2 2" xfId="32993"/>
    <cellStyle name="Input 2 5 2 7 2 3" xfId="24959"/>
    <cellStyle name="Input 2 5 2 7 3" xfId="12627"/>
    <cellStyle name="Input 2 5 2 7 3 2" xfId="28724"/>
    <cellStyle name="Input 2 5 2 7 4" xfId="20357"/>
    <cellStyle name="Input 2 5 2 7 5" xfId="35792"/>
    <cellStyle name="Input 2 5 2 7 6" xfId="38560"/>
    <cellStyle name="Input 2 5 2 8" xfId="6475"/>
    <cellStyle name="Input 2 5 2 8 2" xfId="22658"/>
    <cellStyle name="Input 2 5 2 9" xfId="10298"/>
    <cellStyle name="Input 2 5 2 9 2" xfId="26423"/>
    <cellStyle name="Input 2 5 3" xfId="1663"/>
    <cellStyle name="Input 2 5 3 10" xfId="35793"/>
    <cellStyle name="Input 2 5 3 11" xfId="38561"/>
    <cellStyle name="Input 2 5 3 2" xfId="2068"/>
    <cellStyle name="Input 2 5 3 2 2" xfId="3156"/>
    <cellStyle name="Input 2 5 3 2 2 2" xfId="5521"/>
    <cellStyle name="Input 2 5 3 2 2 2 2" xfId="9943"/>
    <cellStyle name="Input 2 5 3 2 2 2 2 2" xfId="18083"/>
    <cellStyle name="Input 2 5 3 2 2 2 2 2 2" xfId="34156"/>
    <cellStyle name="Input 2 5 3 2 2 2 2 3" xfId="26122"/>
    <cellStyle name="Input 2 5 3 2 2 2 3" xfId="14027"/>
    <cellStyle name="Input 2 5 3 2 2 2 3 2" xfId="30124"/>
    <cellStyle name="Input 2 5 3 2 2 2 4" xfId="21757"/>
    <cellStyle name="Input 2 5 3 2 2 2 5" xfId="35796"/>
    <cellStyle name="Input 2 5 3 2 2 2 6" xfId="38564"/>
    <cellStyle name="Input 2 5 3 2 2 3" xfId="7877"/>
    <cellStyle name="Input 2 5 3 2 2 3 2" xfId="16019"/>
    <cellStyle name="Input 2 5 3 2 2 3 2 2" xfId="32092"/>
    <cellStyle name="Input 2 5 3 2 2 3 3" xfId="24058"/>
    <cellStyle name="Input 2 5 3 2 2 4" xfId="11700"/>
    <cellStyle name="Input 2 5 3 2 2 4 2" xfId="27823"/>
    <cellStyle name="Input 2 5 3 2 2 5" xfId="19456"/>
    <cellStyle name="Input 2 5 3 2 2 6" xfId="35795"/>
    <cellStyle name="Input 2 5 3 2 2 7" xfId="38563"/>
    <cellStyle name="Input 2 5 3 2 3" xfId="3607"/>
    <cellStyle name="Input 2 5 3 2 3 2" xfId="5965"/>
    <cellStyle name="Input 2 5 3 2 3 2 2" xfId="14471"/>
    <cellStyle name="Input 2 5 3 2 3 2 2 2" xfId="30568"/>
    <cellStyle name="Input 2 5 3 2 3 2 3" xfId="22201"/>
    <cellStyle name="Input 2 5 3 2 3 2 4" xfId="35798"/>
    <cellStyle name="Input 2 5 3 2 3 2 5" xfId="38566"/>
    <cellStyle name="Input 2 5 3 2 3 3" xfId="8321"/>
    <cellStyle name="Input 2 5 3 2 3 3 2" xfId="16463"/>
    <cellStyle name="Input 2 5 3 2 3 3 2 2" xfId="32536"/>
    <cellStyle name="Input 2 5 3 2 3 3 3" xfId="24502"/>
    <cellStyle name="Input 2 5 3 2 3 4" xfId="12144"/>
    <cellStyle name="Input 2 5 3 2 3 4 2" xfId="28267"/>
    <cellStyle name="Input 2 5 3 2 3 5" xfId="19900"/>
    <cellStyle name="Input 2 5 3 2 3 6" xfId="35797"/>
    <cellStyle name="Input 2 5 3 2 3 7" xfId="38565"/>
    <cellStyle name="Input 2 5 3 2 4" xfId="4499"/>
    <cellStyle name="Input 2 5 3 2 4 2" xfId="9160"/>
    <cellStyle name="Input 2 5 3 2 4 2 2" xfId="17300"/>
    <cellStyle name="Input 2 5 3 2 4 2 2 2" xfId="33373"/>
    <cellStyle name="Input 2 5 3 2 4 2 3" xfId="25339"/>
    <cellStyle name="Input 2 5 3 2 4 3" xfId="13007"/>
    <cellStyle name="Input 2 5 3 2 4 3 2" xfId="29104"/>
    <cellStyle name="Input 2 5 3 2 4 4" xfId="20737"/>
    <cellStyle name="Input 2 5 3 2 4 5" xfId="35799"/>
    <cellStyle name="Input 2 5 3 2 4 6" xfId="38567"/>
    <cellStyle name="Input 2 5 3 2 5" xfId="6855"/>
    <cellStyle name="Input 2 5 3 2 5 2" xfId="15025"/>
    <cellStyle name="Input 2 5 3 2 5 2 2" xfId="31098"/>
    <cellStyle name="Input 2 5 3 2 5 3" xfId="23038"/>
    <cellStyle name="Input 2 5 3 2 6" xfId="10678"/>
    <cellStyle name="Input 2 5 3 2 6 2" xfId="26803"/>
    <cellStyle name="Input 2 5 3 2 7" xfId="18462"/>
    <cellStyle name="Input 2 5 3 2 8" xfId="35794"/>
    <cellStyle name="Input 2 5 3 2 9" xfId="38562"/>
    <cellStyle name="Input 2 5 3 3" xfId="2233"/>
    <cellStyle name="Input 2 5 3 3 2" xfId="3312"/>
    <cellStyle name="Input 2 5 3 3 2 2" xfId="5675"/>
    <cellStyle name="Input 2 5 3 3 2 2 2" xfId="10095"/>
    <cellStyle name="Input 2 5 3 3 2 2 2 2" xfId="18235"/>
    <cellStyle name="Input 2 5 3 3 2 2 2 2 2" xfId="34308"/>
    <cellStyle name="Input 2 5 3 3 2 2 2 3" xfId="26274"/>
    <cellStyle name="Input 2 5 3 3 2 2 3" xfId="14181"/>
    <cellStyle name="Input 2 5 3 3 2 2 3 2" xfId="30278"/>
    <cellStyle name="Input 2 5 3 3 2 2 4" xfId="21911"/>
    <cellStyle name="Input 2 5 3 3 2 2 5" xfId="35802"/>
    <cellStyle name="Input 2 5 3 3 2 2 6" xfId="38570"/>
    <cellStyle name="Input 2 5 3 3 2 3" xfId="8031"/>
    <cellStyle name="Input 2 5 3 3 2 3 2" xfId="16173"/>
    <cellStyle name="Input 2 5 3 3 2 3 2 2" xfId="32246"/>
    <cellStyle name="Input 2 5 3 3 2 3 3" xfId="24212"/>
    <cellStyle name="Input 2 5 3 3 2 4" xfId="11854"/>
    <cellStyle name="Input 2 5 3 3 2 4 2" xfId="27977"/>
    <cellStyle name="Input 2 5 3 3 2 5" xfId="19610"/>
    <cellStyle name="Input 2 5 3 3 2 6" xfId="35801"/>
    <cellStyle name="Input 2 5 3 3 2 7" xfId="38569"/>
    <cellStyle name="Input 2 5 3 3 3" xfId="3763"/>
    <cellStyle name="Input 2 5 3 3 3 2" xfId="6121"/>
    <cellStyle name="Input 2 5 3 3 3 2 2" xfId="14627"/>
    <cellStyle name="Input 2 5 3 3 3 2 2 2" xfId="30724"/>
    <cellStyle name="Input 2 5 3 3 3 2 3" xfId="22357"/>
    <cellStyle name="Input 2 5 3 3 3 2 4" xfId="35804"/>
    <cellStyle name="Input 2 5 3 3 3 2 5" xfId="38572"/>
    <cellStyle name="Input 2 5 3 3 3 3" xfId="8477"/>
    <cellStyle name="Input 2 5 3 3 3 3 2" xfId="16619"/>
    <cellStyle name="Input 2 5 3 3 3 3 2 2" xfId="32692"/>
    <cellStyle name="Input 2 5 3 3 3 3 3" xfId="24658"/>
    <cellStyle name="Input 2 5 3 3 3 4" xfId="12300"/>
    <cellStyle name="Input 2 5 3 3 3 4 2" xfId="28423"/>
    <cellStyle name="Input 2 5 3 3 3 5" xfId="20056"/>
    <cellStyle name="Input 2 5 3 3 3 6" xfId="35803"/>
    <cellStyle name="Input 2 5 3 3 3 7" xfId="38571"/>
    <cellStyle name="Input 2 5 3 3 4" xfId="4655"/>
    <cellStyle name="Input 2 5 3 3 4 2" xfId="9316"/>
    <cellStyle name="Input 2 5 3 3 4 2 2" xfId="17456"/>
    <cellStyle name="Input 2 5 3 3 4 2 2 2" xfId="33529"/>
    <cellStyle name="Input 2 5 3 3 4 2 3" xfId="25495"/>
    <cellStyle name="Input 2 5 3 3 4 3" xfId="13163"/>
    <cellStyle name="Input 2 5 3 3 4 3 2" xfId="29260"/>
    <cellStyle name="Input 2 5 3 3 4 4" xfId="20893"/>
    <cellStyle name="Input 2 5 3 3 4 5" xfId="35805"/>
    <cellStyle name="Input 2 5 3 3 4 6" xfId="38573"/>
    <cellStyle name="Input 2 5 3 3 5" xfId="7011"/>
    <cellStyle name="Input 2 5 3 3 5 2" xfId="15155"/>
    <cellStyle name="Input 2 5 3 3 5 2 2" xfId="31228"/>
    <cellStyle name="Input 2 5 3 3 5 3" xfId="23194"/>
    <cellStyle name="Input 2 5 3 3 6" xfId="10834"/>
    <cellStyle name="Input 2 5 3 3 6 2" xfId="26959"/>
    <cellStyle name="Input 2 5 3 3 7" xfId="18592"/>
    <cellStyle name="Input 2 5 3 3 8" xfId="35800"/>
    <cellStyle name="Input 2 5 3 3 9" xfId="38568"/>
    <cellStyle name="Input 2 5 3 4" xfId="2393"/>
    <cellStyle name="Input 2 5 3 4 2" xfId="3915"/>
    <cellStyle name="Input 2 5 3 4 2 2" xfId="6273"/>
    <cellStyle name="Input 2 5 3 4 2 2 2" xfId="14779"/>
    <cellStyle name="Input 2 5 3 4 2 2 2 2" xfId="30876"/>
    <cellStyle name="Input 2 5 3 4 2 2 3" xfId="22509"/>
    <cellStyle name="Input 2 5 3 4 2 2 4" xfId="35808"/>
    <cellStyle name="Input 2 5 3 4 2 2 5" xfId="38576"/>
    <cellStyle name="Input 2 5 3 4 2 3" xfId="8629"/>
    <cellStyle name="Input 2 5 3 4 2 3 2" xfId="16771"/>
    <cellStyle name="Input 2 5 3 4 2 3 2 2" xfId="32844"/>
    <cellStyle name="Input 2 5 3 4 2 3 3" xfId="24810"/>
    <cellStyle name="Input 2 5 3 4 2 4" xfId="12452"/>
    <cellStyle name="Input 2 5 3 4 2 4 2" xfId="28575"/>
    <cellStyle name="Input 2 5 3 4 2 5" xfId="20208"/>
    <cellStyle name="Input 2 5 3 4 2 6" xfId="35807"/>
    <cellStyle name="Input 2 5 3 4 2 7" xfId="38575"/>
    <cellStyle name="Input 2 5 3 4 3" xfId="4807"/>
    <cellStyle name="Input 2 5 3 4 3 2" xfId="9468"/>
    <cellStyle name="Input 2 5 3 4 3 2 2" xfId="17608"/>
    <cellStyle name="Input 2 5 3 4 3 2 2 2" xfId="33681"/>
    <cellStyle name="Input 2 5 3 4 3 2 3" xfId="25647"/>
    <cellStyle name="Input 2 5 3 4 3 3" xfId="13315"/>
    <cellStyle name="Input 2 5 3 4 3 3 2" xfId="29412"/>
    <cellStyle name="Input 2 5 3 4 3 4" xfId="21045"/>
    <cellStyle name="Input 2 5 3 4 3 5" xfId="35809"/>
    <cellStyle name="Input 2 5 3 4 3 6" xfId="38577"/>
    <cellStyle name="Input 2 5 3 4 4" xfId="7163"/>
    <cellStyle name="Input 2 5 3 4 4 2" xfId="15307"/>
    <cellStyle name="Input 2 5 3 4 4 2 2" xfId="31380"/>
    <cellStyle name="Input 2 5 3 4 4 3" xfId="23346"/>
    <cellStyle name="Input 2 5 3 4 5" xfId="10986"/>
    <cellStyle name="Input 2 5 3 4 5 2" xfId="27111"/>
    <cellStyle name="Input 2 5 3 4 6" xfId="18744"/>
    <cellStyle name="Input 2 5 3 4 7" xfId="35806"/>
    <cellStyle name="Input 2 5 3 4 8" xfId="38574"/>
    <cellStyle name="Input 2 5 3 5" xfId="2879"/>
    <cellStyle name="Input 2 5 3 5 2" xfId="5248"/>
    <cellStyle name="Input 2 5 3 5 2 2" xfId="9678"/>
    <cellStyle name="Input 2 5 3 5 2 2 2" xfId="17818"/>
    <cellStyle name="Input 2 5 3 5 2 2 2 2" xfId="33891"/>
    <cellStyle name="Input 2 5 3 5 2 2 3" xfId="25857"/>
    <cellStyle name="Input 2 5 3 5 2 3" xfId="13754"/>
    <cellStyle name="Input 2 5 3 5 2 3 2" xfId="29851"/>
    <cellStyle name="Input 2 5 3 5 2 4" xfId="21484"/>
    <cellStyle name="Input 2 5 3 5 2 5" xfId="35811"/>
    <cellStyle name="Input 2 5 3 5 2 6" xfId="38579"/>
    <cellStyle name="Input 2 5 3 5 3" xfId="7604"/>
    <cellStyle name="Input 2 5 3 5 3 2" xfId="15746"/>
    <cellStyle name="Input 2 5 3 5 3 2 2" xfId="31819"/>
    <cellStyle name="Input 2 5 3 5 3 3" xfId="23785"/>
    <cellStyle name="Input 2 5 3 5 4" xfId="11427"/>
    <cellStyle name="Input 2 5 3 5 4 2" xfId="27550"/>
    <cellStyle name="Input 2 5 3 5 5" xfId="19183"/>
    <cellStyle name="Input 2 5 3 5 6" xfId="35810"/>
    <cellStyle name="Input 2 5 3 5 7" xfId="38578"/>
    <cellStyle name="Input 2 5 3 6" xfId="2503"/>
    <cellStyle name="Input 2 5 3 6 2" xfId="4908"/>
    <cellStyle name="Input 2 5 3 6 2 2" xfId="13414"/>
    <cellStyle name="Input 2 5 3 6 2 2 2" xfId="29511"/>
    <cellStyle name="Input 2 5 3 6 2 3" xfId="21144"/>
    <cellStyle name="Input 2 5 3 6 2 4" xfId="35813"/>
    <cellStyle name="Input 2 5 3 6 2 5" xfId="38581"/>
    <cellStyle name="Input 2 5 3 6 3" xfId="7264"/>
    <cellStyle name="Input 2 5 3 6 3 2" xfId="15406"/>
    <cellStyle name="Input 2 5 3 6 3 2 2" xfId="31479"/>
    <cellStyle name="Input 2 5 3 6 3 3" xfId="23445"/>
    <cellStyle name="Input 2 5 3 6 4" xfId="11087"/>
    <cellStyle name="Input 2 5 3 6 4 2" xfId="27210"/>
    <cellStyle name="Input 2 5 3 6 5" xfId="18843"/>
    <cellStyle name="Input 2 5 3 6 6" xfId="35812"/>
    <cellStyle name="Input 2 5 3 6 7" xfId="38580"/>
    <cellStyle name="Input 2 5 3 7" xfId="4180"/>
    <cellStyle name="Input 2 5 3 7 2" xfId="8841"/>
    <cellStyle name="Input 2 5 3 7 2 2" xfId="16981"/>
    <cellStyle name="Input 2 5 3 7 2 2 2" xfId="33054"/>
    <cellStyle name="Input 2 5 3 7 2 3" xfId="25020"/>
    <cellStyle name="Input 2 5 3 7 3" xfId="12688"/>
    <cellStyle name="Input 2 5 3 7 3 2" xfId="28785"/>
    <cellStyle name="Input 2 5 3 7 4" xfId="20418"/>
    <cellStyle name="Input 2 5 3 7 5" xfId="35814"/>
    <cellStyle name="Input 2 5 3 7 6" xfId="38582"/>
    <cellStyle name="Input 2 5 3 8" xfId="6536"/>
    <cellStyle name="Input 2 5 3 8 2" xfId="22719"/>
    <cellStyle name="Input 2 5 3 9" xfId="10359"/>
    <cellStyle name="Input 2 5 3 9 2" xfId="26484"/>
    <cellStyle name="Input 2 5 4" xfId="1805"/>
    <cellStyle name="Input 2 5 4 2" xfId="2957"/>
    <cellStyle name="Input 2 5 4 2 2" xfId="5324"/>
    <cellStyle name="Input 2 5 4 2 2 2" xfId="9750"/>
    <cellStyle name="Input 2 5 4 2 2 2 2" xfId="17890"/>
    <cellStyle name="Input 2 5 4 2 2 2 2 2" xfId="33963"/>
    <cellStyle name="Input 2 5 4 2 2 2 3" xfId="25929"/>
    <cellStyle name="Input 2 5 4 2 2 3" xfId="13830"/>
    <cellStyle name="Input 2 5 4 2 2 3 2" xfId="29927"/>
    <cellStyle name="Input 2 5 4 2 2 4" xfId="21560"/>
    <cellStyle name="Input 2 5 4 2 2 5" xfId="35817"/>
    <cellStyle name="Input 2 5 4 2 2 6" xfId="38585"/>
    <cellStyle name="Input 2 5 4 2 3" xfId="7680"/>
    <cellStyle name="Input 2 5 4 2 3 2" xfId="15822"/>
    <cellStyle name="Input 2 5 4 2 3 2 2" xfId="31895"/>
    <cellStyle name="Input 2 5 4 2 3 3" xfId="23861"/>
    <cellStyle name="Input 2 5 4 2 4" xfId="11503"/>
    <cellStyle name="Input 2 5 4 2 4 2" xfId="27626"/>
    <cellStyle name="Input 2 5 4 2 5" xfId="19259"/>
    <cellStyle name="Input 2 5 4 2 6" xfId="35816"/>
    <cellStyle name="Input 2 5 4 2 7" xfId="38584"/>
    <cellStyle name="Input 2 5 4 3" xfId="3379"/>
    <cellStyle name="Input 2 5 4 3 2" xfId="5737"/>
    <cellStyle name="Input 2 5 4 3 2 2" xfId="14243"/>
    <cellStyle name="Input 2 5 4 3 2 2 2" xfId="30340"/>
    <cellStyle name="Input 2 5 4 3 2 3" xfId="21973"/>
    <cellStyle name="Input 2 5 4 3 2 4" xfId="35819"/>
    <cellStyle name="Input 2 5 4 3 2 5" xfId="38587"/>
    <cellStyle name="Input 2 5 4 3 3" xfId="8093"/>
    <cellStyle name="Input 2 5 4 3 3 2" xfId="16235"/>
    <cellStyle name="Input 2 5 4 3 3 2 2" xfId="32308"/>
    <cellStyle name="Input 2 5 4 3 3 3" xfId="24274"/>
    <cellStyle name="Input 2 5 4 3 4" xfId="11916"/>
    <cellStyle name="Input 2 5 4 3 4 2" xfId="28039"/>
    <cellStyle name="Input 2 5 4 3 5" xfId="19672"/>
    <cellStyle name="Input 2 5 4 3 6" xfId="35818"/>
    <cellStyle name="Input 2 5 4 3 7" xfId="38586"/>
    <cellStyle name="Input 2 5 4 4" xfId="4271"/>
    <cellStyle name="Input 2 5 4 4 2" xfId="8932"/>
    <cellStyle name="Input 2 5 4 4 2 2" xfId="17072"/>
    <cellStyle name="Input 2 5 4 4 2 2 2" xfId="33145"/>
    <cellStyle name="Input 2 5 4 4 2 3" xfId="25111"/>
    <cellStyle name="Input 2 5 4 4 3" xfId="12779"/>
    <cellStyle name="Input 2 5 4 4 3 2" xfId="28876"/>
    <cellStyle name="Input 2 5 4 4 4" xfId="20509"/>
    <cellStyle name="Input 2 5 4 4 5" xfId="35820"/>
    <cellStyle name="Input 2 5 4 4 6" xfId="38588"/>
    <cellStyle name="Input 2 5 4 5" xfId="6627"/>
    <cellStyle name="Input 2 5 4 5 2" xfId="14891"/>
    <cellStyle name="Input 2 5 4 5 2 2" xfId="30964"/>
    <cellStyle name="Input 2 5 4 5 3" xfId="22810"/>
    <cellStyle name="Input 2 5 4 6" xfId="10450"/>
    <cellStyle name="Input 2 5 4 6 2" xfId="26575"/>
    <cellStyle name="Input 2 5 4 7" xfId="18328"/>
    <cellStyle name="Input 2 5 4 8" xfId="35815"/>
    <cellStyle name="Input 2 5 4 9" xfId="38583"/>
    <cellStyle name="Input 2 5 5" xfId="1825"/>
    <cellStyle name="Input 2 5 5 2" xfId="2963"/>
    <cellStyle name="Input 2 5 5 2 2" xfId="5330"/>
    <cellStyle name="Input 2 5 5 2 2 2" xfId="9755"/>
    <cellStyle name="Input 2 5 5 2 2 2 2" xfId="17895"/>
    <cellStyle name="Input 2 5 5 2 2 2 2 2" xfId="33968"/>
    <cellStyle name="Input 2 5 5 2 2 2 3" xfId="25934"/>
    <cellStyle name="Input 2 5 5 2 2 3" xfId="13836"/>
    <cellStyle name="Input 2 5 5 2 2 3 2" xfId="29933"/>
    <cellStyle name="Input 2 5 5 2 2 4" xfId="21566"/>
    <cellStyle name="Input 2 5 5 2 2 5" xfId="35823"/>
    <cellStyle name="Input 2 5 5 2 2 6" xfId="38591"/>
    <cellStyle name="Input 2 5 5 2 3" xfId="7686"/>
    <cellStyle name="Input 2 5 5 2 3 2" xfId="15828"/>
    <cellStyle name="Input 2 5 5 2 3 2 2" xfId="31901"/>
    <cellStyle name="Input 2 5 5 2 3 3" xfId="23867"/>
    <cellStyle name="Input 2 5 5 2 4" xfId="11509"/>
    <cellStyle name="Input 2 5 5 2 4 2" xfId="27632"/>
    <cellStyle name="Input 2 5 5 2 5" xfId="19265"/>
    <cellStyle name="Input 2 5 5 2 6" xfId="35822"/>
    <cellStyle name="Input 2 5 5 2 7" xfId="38590"/>
    <cellStyle name="Input 2 5 5 3" xfId="3393"/>
    <cellStyle name="Input 2 5 5 3 2" xfId="5751"/>
    <cellStyle name="Input 2 5 5 3 2 2" xfId="14257"/>
    <cellStyle name="Input 2 5 5 3 2 2 2" xfId="30354"/>
    <cellStyle name="Input 2 5 5 3 2 3" xfId="21987"/>
    <cellStyle name="Input 2 5 5 3 2 4" xfId="35825"/>
    <cellStyle name="Input 2 5 5 3 2 5" xfId="38593"/>
    <cellStyle name="Input 2 5 5 3 3" xfId="8107"/>
    <cellStyle name="Input 2 5 5 3 3 2" xfId="16249"/>
    <cellStyle name="Input 2 5 5 3 3 2 2" xfId="32322"/>
    <cellStyle name="Input 2 5 5 3 3 3" xfId="24288"/>
    <cellStyle name="Input 2 5 5 3 4" xfId="11930"/>
    <cellStyle name="Input 2 5 5 3 4 2" xfId="28053"/>
    <cellStyle name="Input 2 5 5 3 5" xfId="19686"/>
    <cellStyle name="Input 2 5 5 3 6" xfId="35824"/>
    <cellStyle name="Input 2 5 5 3 7" xfId="38592"/>
    <cellStyle name="Input 2 5 5 4" xfId="4285"/>
    <cellStyle name="Input 2 5 5 4 2" xfId="8946"/>
    <cellStyle name="Input 2 5 5 4 2 2" xfId="17086"/>
    <cellStyle name="Input 2 5 5 4 2 2 2" xfId="33159"/>
    <cellStyle name="Input 2 5 5 4 2 3" xfId="25125"/>
    <cellStyle name="Input 2 5 5 4 3" xfId="12793"/>
    <cellStyle name="Input 2 5 5 4 3 2" xfId="28890"/>
    <cellStyle name="Input 2 5 5 4 4" xfId="20523"/>
    <cellStyle name="Input 2 5 5 4 5" xfId="35826"/>
    <cellStyle name="Input 2 5 5 4 6" xfId="38594"/>
    <cellStyle name="Input 2 5 5 5" xfId="6641"/>
    <cellStyle name="Input 2 5 5 5 2" xfId="14905"/>
    <cellStyle name="Input 2 5 5 5 2 2" xfId="30978"/>
    <cellStyle name="Input 2 5 5 5 3" xfId="22824"/>
    <cellStyle name="Input 2 5 5 6" xfId="10464"/>
    <cellStyle name="Input 2 5 5 6 2" xfId="26589"/>
    <cellStyle name="Input 2 5 5 7" xfId="18342"/>
    <cellStyle name="Input 2 5 5 8" xfId="35821"/>
    <cellStyle name="Input 2 5 5 9" xfId="38589"/>
    <cellStyle name="Input 2 5 6" xfId="1896"/>
    <cellStyle name="Input 2 5 6 2" xfId="3448"/>
    <cellStyle name="Input 2 5 6 2 2" xfId="5806"/>
    <cellStyle name="Input 2 5 6 2 2 2" xfId="14312"/>
    <cellStyle name="Input 2 5 6 2 2 2 2" xfId="30409"/>
    <cellStyle name="Input 2 5 6 2 2 3" xfId="22042"/>
    <cellStyle name="Input 2 5 6 2 2 4" xfId="35829"/>
    <cellStyle name="Input 2 5 6 2 2 5" xfId="38597"/>
    <cellStyle name="Input 2 5 6 2 3" xfId="8162"/>
    <cellStyle name="Input 2 5 6 2 3 2" xfId="16304"/>
    <cellStyle name="Input 2 5 6 2 3 2 2" xfId="32377"/>
    <cellStyle name="Input 2 5 6 2 3 3" xfId="24343"/>
    <cellStyle name="Input 2 5 6 2 4" xfId="11985"/>
    <cellStyle name="Input 2 5 6 2 4 2" xfId="28108"/>
    <cellStyle name="Input 2 5 6 2 5" xfId="19741"/>
    <cellStyle name="Input 2 5 6 2 6" xfId="35828"/>
    <cellStyle name="Input 2 5 6 2 7" xfId="38596"/>
    <cellStyle name="Input 2 5 6 3" xfId="4340"/>
    <cellStyle name="Input 2 5 6 3 2" xfId="9001"/>
    <cellStyle name="Input 2 5 6 3 2 2" xfId="17141"/>
    <cellStyle name="Input 2 5 6 3 2 2 2" xfId="33214"/>
    <cellStyle name="Input 2 5 6 3 2 3" xfId="25180"/>
    <cellStyle name="Input 2 5 6 3 3" xfId="12848"/>
    <cellStyle name="Input 2 5 6 3 3 2" xfId="28945"/>
    <cellStyle name="Input 2 5 6 3 4" xfId="20578"/>
    <cellStyle name="Input 2 5 6 3 5" xfId="35830"/>
    <cellStyle name="Input 2 5 6 3 6" xfId="38598"/>
    <cellStyle name="Input 2 5 6 4" xfId="6696"/>
    <cellStyle name="Input 2 5 6 4 2" xfId="14936"/>
    <cellStyle name="Input 2 5 6 4 2 2" xfId="31009"/>
    <cellStyle name="Input 2 5 6 4 3" xfId="22879"/>
    <cellStyle name="Input 2 5 6 5" xfId="10519"/>
    <cellStyle name="Input 2 5 6 5 2" xfId="26644"/>
    <cellStyle name="Input 2 5 6 6" xfId="18373"/>
    <cellStyle name="Input 2 5 6 7" xfId="35827"/>
    <cellStyle name="Input 2 5 6 8" xfId="38595"/>
    <cellStyle name="Input 2 5 7" xfId="2613"/>
    <cellStyle name="Input 2 5 7 2" xfId="5006"/>
    <cellStyle name="Input 2 5 7 2 2" xfId="9520"/>
    <cellStyle name="Input 2 5 7 2 2 2" xfId="17660"/>
    <cellStyle name="Input 2 5 7 2 2 2 2" xfId="33733"/>
    <cellStyle name="Input 2 5 7 2 2 3" xfId="25699"/>
    <cellStyle name="Input 2 5 7 2 3" xfId="13512"/>
    <cellStyle name="Input 2 5 7 2 3 2" xfId="29609"/>
    <cellStyle name="Input 2 5 7 2 4" xfId="21242"/>
    <cellStyle name="Input 2 5 7 2 5" xfId="35832"/>
    <cellStyle name="Input 2 5 7 2 6" xfId="38600"/>
    <cellStyle name="Input 2 5 7 3" xfId="7362"/>
    <cellStyle name="Input 2 5 7 3 2" xfId="15504"/>
    <cellStyle name="Input 2 5 7 3 2 2" xfId="31577"/>
    <cellStyle name="Input 2 5 7 3 3" xfId="23543"/>
    <cellStyle name="Input 2 5 7 4" xfId="11185"/>
    <cellStyle name="Input 2 5 7 4 2" xfId="27308"/>
    <cellStyle name="Input 2 5 7 5" xfId="18941"/>
    <cellStyle name="Input 2 5 7 6" xfId="35831"/>
    <cellStyle name="Input 2 5 7 7" xfId="38599"/>
    <cellStyle name="Input 2 5 8" xfId="3200"/>
    <cellStyle name="Input 2 5 8 2" xfId="5563"/>
    <cellStyle name="Input 2 5 8 2 2" xfId="14069"/>
    <cellStyle name="Input 2 5 8 2 2 2" xfId="30166"/>
    <cellStyle name="Input 2 5 8 2 3" xfId="21799"/>
    <cellStyle name="Input 2 5 8 2 4" xfId="35834"/>
    <cellStyle name="Input 2 5 8 2 5" xfId="38602"/>
    <cellStyle name="Input 2 5 8 3" xfId="7919"/>
    <cellStyle name="Input 2 5 8 3 2" xfId="16061"/>
    <cellStyle name="Input 2 5 8 3 2 2" xfId="32134"/>
    <cellStyle name="Input 2 5 8 3 3" xfId="24100"/>
    <cellStyle name="Input 2 5 8 4" xfId="11742"/>
    <cellStyle name="Input 2 5 8 4 2" xfId="27865"/>
    <cellStyle name="Input 2 5 8 5" xfId="19498"/>
    <cellStyle name="Input 2 5 8 6" xfId="35833"/>
    <cellStyle name="Input 2 5 8 7" xfId="38601"/>
    <cellStyle name="Input 2 5 9" xfId="4004"/>
    <cellStyle name="Input 2 5 9 2" xfId="8683"/>
    <cellStyle name="Input 2 5 9 2 2" xfId="16823"/>
    <cellStyle name="Input 2 5 9 2 2 2" xfId="32896"/>
    <cellStyle name="Input 2 5 9 2 3" xfId="24862"/>
    <cellStyle name="Input 2 5 9 3" xfId="12524"/>
    <cellStyle name="Input 2 5 9 3 2" xfId="28627"/>
    <cellStyle name="Input 2 5 9 4" xfId="20260"/>
    <cellStyle name="Input 2 5 9 5" xfId="35835"/>
    <cellStyle name="Input 2 5 9 6" xfId="38603"/>
    <cellStyle name="Input 2 6" xfId="439"/>
    <cellStyle name="Input 2 6 10" xfId="6361"/>
    <cellStyle name="Input 2 6 10 2" xfId="22562"/>
    <cellStyle name="Input 2 6 11" xfId="10184"/>
    <cellStyle name="Input 2 6 11 2" xfId="26327"/>
    <cellStyle name="Input 2 6 12" xfId="35836"/>
    <cellStyle name="Input 2 6 13" xfId="38604"/>
    <cellStyle name="Input 2 6 2" xfId="1588"/>
    <cellStyle name="Input 2 6 2 10" xfId="35837"/>
    <cellStyle name="Input 2 6 2 11" xfId="38605"/>
    <cellStyle name="Input 2 6 2 2" xfId="2008"/>
    <cellStyle name="Input 2 6 2 2 2" xfId="3096"/>
    <cellStyle name="Input 2 6 2 2 2 2" xfId="5461"/>
    <cellStyle name="Input 2 6 2 2 2 2 2" xfId="9883"/>
    <cellStyle name="Input 2 6 2 2 2 2 2 2" xfId="18023"/>
    <cellStyle name="Input 2 6 2 2 2 2 2 2 2" xfId="34096"/>
    <cellStyle name="Input 2 6 2 2 2 2 2 3" xfId="26062"/>
    <cellStyle name="Input 2 6 2 2 2 2 3" xfId="13967"/>
    <cellStyle name="Input 2 6 2 2 2 2 3 2" xfId="30064"/>
    <cellStyle name="Input 2 6 2 2 2 2 4" xfId="21697"/>
    <cellStyle name="Input 2 6 2 2 2 2 5" xfId="35840"/>
    <cellStyle name="Input 2 6 2 2 2 2 6" xfId="38608"/>
    <cellStyle name="Input 2 6 2 2 2 3" xfId="7817"/>
    <cellStyle name="Input 2 6 2 2 2 3 2" xfId="15959"/>
    <cellStyle name="Input 2 6 2 2 2 3 2 2" xfId="32032"/>
    <cellStyle name="Input 2 6 2 2 2 3 3" xfId="23998"/>
    <cellStyle name="Input 2 6 2 2 2 4" xfId="11640"/>
    <cellStyle name="Input 2 6 2 2 2 4 2" xfId="27763"/>
    <cellStyle name="Input 2 6 2 2 2 5" xfId="19396"/>
    <cellStyle name="Input 2 6 2 2 2 6" xfId="35839"/>
    <cellStyle name="Input 2 6 2 2 2 7" xfId="38607"/>
    <cellStyle name="Input 2 6 2 2 3" xfId="3547"/>
    <cellStyle name="Input 2 6 2 2 3 2" xfId="5905"/>
    <cellStyle name="Input 2 6 2 2 3 2 2" xfId="14411"/>
    <cellStyle name="Input 2 6 2 2 3 2 2 2" xfId="30508"/>
    <cellStyle name="Input 2 6 2 2 3 2 3" xfId="22141"/>
    <cellStyle name="Input 2 6 2 2 3 2 4" xfId="35842"/>
    <cellStyle name="Input 2 6 2 2 3 2 5" xfId="38610"/>
    <cellStyle name="Input 2 6 2 2 3 3" xfId="8261"/>
    <cellStyle name="Input 2 6 2 2 3 3 2" xfId="16403"/>
    <cellStyle name="Input 2 6 2 2 3 3 2 2" xfId="32476"/>
    <cellStyle name="Input 2 6 2 2 3 3 3" xfId="24442"/>
    <cellStyle name="Input 2 6 2 2 3 4" xfId="12084"/>
    <cellStyle name="Input 2 6 2 2 3 4 2" xfId="28207"/>
    <cellStyle name="Input 2 6 2 2 3 5" xfId="19840"/>
    <cellStyle name="Input 2 6 2 2 3 6" xfId="35841"/>
    <cellStyle name="Input 2 6 2 2 3 7" xfId="38609"/>
    <cellStyle name="Input 2 6 2 2 4" xfId="4439"/>
    <cellStyle name="Input 2 6 2 2 4 2" xfId="9100"/>
    <cellStyle name="Input 2 6 2 2 4 2 2" xfId="17240"/>
    <cellStyle name="Input 2 6 2 2 4 2 2 2" xfId="33313"/>
    <cellStyle name="Input 2 6 2 2 4 2 3" xfId="25279"/>
    <cellStyle name="Input 2 6 2 2 4 3" xfId="12947"/>
    <cellStyle name="Input 2 6 2 2 4 3 2" xfId="29044"/>
    <cellStyle name="Input 2 6 2 2 4 4" xfId="20677"/>
    <cellStyle name="Input 2 6 2 2 4 5" xfId="35843"/>
    <cellStyle name="Input 2 6 2 2 4 6" xfId="38611"/>
    <cellStyle name="Input 2 6 2 2 5" xfId="6795"/>
    <cellStyle name="Input 2 6 2 2 5 2" xfId="14998"/>
    <cellStyle name="Input 2 6 2 2 5 2 2" xfId="31071"/>
    <cellStyle name="Input 2 6 2 2 5 3" xfId="22978"/>
    <cellStyle name="Input 2 6 2 2 6" xfId="10618"/>
    <cellStyle name="Input 2 6 2 2 6 2" xfId="26743"/>
    <cellStyle name="Input 2 6 2 2 7" xfId="18435"/>
    <cellStyle name="Input 2 6 2 2 8" xfId="35838"/>
    <cellStyle name="Input 2 6 2 2 9" xfId="38606"/>
    <cellStyle name="Input 2 6 2 3" xfId="2173"/>
    <cellStyle name="Input 2 6 2 3 2" xfId="3252"/>
    <cellStyle name="Input 2 6 2 3 2 2" xfId="5615"/>
    <cellStyle name="Input 2 6 2 3 2 2 2" xfId="10035"/>
    <cellStyle name="Input 2 6 2 3 2 2 2 2" xfId="18175"/>
    <cellStyle name="Input 2 6 2 3 2 2 2 2 2" xfId="34248"/>
    <cellStyle name="Input 2 6 2 3 2 2 2 3" xfId="26214"/>
    <cellStyle name="Input 2 6 2 3 2 2 3" xfId="14121"/>
    <cellStyle name="Input 2 6 2 3 2 2 3 2" xfId="30218"/>
    <cellStyle name="Input 2 6 2 3 2 2 4" xfId="21851"/>
    <cellStyle name="Input 2 6 2 3 2 2 5" xfId="35846"/>
    <cellStyle name="Input 2 6 2 3 2 2 6" xfId="38614"/>
    <cellStyle name="Input 2 6 2 3 2 3" xfId="7971"/>
    <cellStyle name="Input 2 6 2 3 2 3 2" xfId="16113"/>
    <cellStyle name="Input 2 6 2 3 2 3 2 2" xfId="32186"/>
    <cellStyle name="Input 2 6 2 3 2 3 3" xfId="24152"/>
    <cellStyle name="Input 2 6 2 3 2 4" xfId="11794"/>
    <cellStyle name="Input 2 6 2 3 2 4 2" xfId="27917"/>
    <cellStyle name="Input 2 6 2 3 2 5" xfId="19550"/>
    <cellStyle name="Input 2 6 2 3 2 6" xfId="35845"/>
    <cellStyle name="Input 2 6 2 3 2 7" xfId="38613"/>
    <cellStyle name="Input 2 6 2 3 3" xfId="3703"/>
    <cellStyle name="Input 2 6 2 3 3 2" xfId="6061"/>
    <cellStyle name="Input 2 6 2 3 3 2 2" xfId="14567"/>
    <cellStyle name="Input 2 6 2 3 3 2 2 2" xfId="30664"/>
    <cellStyle name="Input 2 6 2 3 3 2 3" xfId="22297"/>
    <cellStyle name="Input 2 6 2 3 3 2 4" xfId="35848"/>
    <cellStyle name="Input 2 6 2 3 3 2 5" xfId="38616"/>
    <cellStyle name="Input 2 6 2 3 3 3" xfId="8417"/>
    <cellStyle name="Input 2 6 2 3 3 3 2" xfId="16559"/>
    <cellStyle name="Input 2 6 2 3 3 3 2 2" xfId="32632"/>
    <cellStyle name="Input 2 6 2 3 3 3 3" xfId="24598"/>
    <cellStyle name="Input 2 6 2 3 3 4" xfId="12240"/>
    <cellStyle name="Input 2 6 2 3 3 4 2" xfId="28363"/>
    <cellStyle name="Input 2 6 2 3 3 5" xfId="19996"/>
    <cellStyle name="Input 2 6 2 3 3 6" xfId="35847"/>
    <cellStyle name="Input 2 6 2 3 3 7" xfId="38615"/>
    <cellStyle name="Input 2 6 2 3 4" xfId="4595"/>
    <cellStyle name="Input 2 6 2 3 4 2" xfId="9256"/>
    <cellStyle name="Input 2 6 2 3 4 2 2" xfId="17396"/>
    <cellStyle name="Input 2 6 2 3 4 2 2 2" xfId="33469"/>
    <cellStyle name="Input 2 6 2 3 4 2 3" xfId="25435"/>
    <cellStyle name="Input 2 6 2 3 4 3" xfId="13103"/>
    <cellStyle name="Input 2 6 2 3 4 3 2" xfId="29200"/>
    <cellStyle name="Input 2 6 2 3 4 4" xfId="20833"/>
    <cellStyle name="Input 2 6 2 3 4 5" xfId="35849"/>
    <cellStyle name="Input 2 6 2 3 4 6" xfId="38617"/>
    <cellStyle name="Input 2 6 2 3 5" xfId="6951"/>
    <cellStyle name="Input 2 6 2 3 5 2" xfId="15095"/>
    <cellStyle name="Input 2 6 2 3 5 2 2" xfId="31168"/>
    <cellStyle name="Input 2 6 2 3 5 3" xfId="23134"/>
    <cellStyle name="Input 2 6 2 3 6" xfId="10774"/>
    <cellStyle name="Input 2 6 2 3 6 2" xfId="26899"/>
    <cellStyle name="Input 2 6 2 3 7" xfId="18532"/>
    <cellStyle name="Input 2 6 2 3 8" xfId="35844"/>
    <cellStyle name="Input 2 6 2 3 9" xfId="38612"/>
    <cellStyle name="Input 2 6 2 4" xfId="2333"/>
    <cellStyle name="Input 2 6 2 4 2" xfId="3855"/>
    <cellStyle name="Input 2 6 2 4 2 2" xfId="6213"/>
    <cellStyle name="Input 2 6 2 4 2 2 2" xfId="14719"/>
    <cellStyle name="Input 2 6 2 4 2 2 2 2" xfId="30816"/>
    <cellStyle name="Input 2 6 2 4 2 2 3" xfId="22449"/>
    <cellStyle name="Input 2 6 2 4 2 2 4" xfId="35852"/>
    <cellStyle name="Input 2 6 2 4 2 2 5" xfId="38620"/>
    <cellStyle name="Input 2 6 2 4 2 3" xfId="8569"/>
    <cellStyle name="Input 2 6 2 4 2 3 2" xfId="16711"/>
    <cellStyle name="Input 2 6 2 4 2 3 2 2" xfId="32784"/>
    <cellStyle name="Input 2 6 2 4 2 3 3" xfId="24750"/>
    <cellStyle name="Input 2 6 2 4 2 4" xfId="12392"/>
    <cellStyle name="Input 2 6 2 4 2 4 2" xfId="28515"/>
    <cellStyle name="Input 2 6 2 4 2 5" xfId="20148"/>
    <cellStyle name="Input 2 6 2 4 2 6" xfId="35851"/>
    <cellStyle name="Input 2 6 2 4 2 7" xfId="38619"/>
    <cellStyle name="Input 2 6 2 4 3" xfId="4747"/>
    <cellStyle name="Input 2 6 2 4 3 2" xfId="9408"/>
    <cellStyle name="Input 2 6 2 4 3 2 2" xfId="17548"/>
    <cellStyle name="Input 2 6 2 4 3 2 2 2" xfId="33621"/>
    <cellStyle name="Input 2 6 2 4 3 2 3" xfId="25587"/>
    <cellStyle name="Input 2 6 2 4 3 3" xfId="13255"/>
    <cellStyle name="Input 2 6 2 4 3 3 2" xfId="29352"/>
    <cellStyle name="Input 2 6 2 4 3 4" xfId="20985"/>
    <cellStyle name="Input 2 6 2 4 3 5" xfId="35853"/>
    <cellStyle name="Input 2 6 2 4 3 6" xfId="38621"/>
    <cellStyle name="Input 2 6 2 4 4" xfId="7103"/>
    <cellStyle name="Input 2 6 2 4 4 2" xfId="15247"/>
    <cellStyle name="Input 2 6 2 4 4 2 2" xfId="31320"/>
    <cellStyle name="Input 2 6 2 4 4 3" xfId="23286"/>
    <cellStyle name="Input 2 6 2 4 5" xfId="10926"/>
    <cellStyle name="Input 2 6 2 4 5 2" xfId="27051"/>
    <cellStyle name="Input 2 6 2 4 6" xfId="18684"/>
    <cellStyle name="Input 2 6 2 4 7" xfId="35850"/>
    <cellStyle name="Input 2 6 2 4 8" xfId="38618"/>
    <cellStyle name="Input 2 6 2 5" xfId="2817"/>
    <cellStyle name="Input 2 6 2 5 2" xfId="5187"/>
    <cellStyle name="Input 2 6 2 5 2 2" xfId="9618"/>
    <cellStyle name="Input 2 6 2 5 2 2 2" xfId="17758"/>
    <cellStyle name="Input 2 6 2 5 2 2 2 2" xfId="33831"/>
    <cellStyle name="Input 2 6 2 5 2 2 3" xfId="25797"/>
    <cellStyle name="Input 2 6 2 5 2 3" xfId="13693"/>
    <cellStyle name="Input 2 6 2 5 2 3 2" xfId="29790"/>
    <cellStyle name="Input 2 6 2 5 2 4" xfId="21423"/>
    <cellStyle name="Input 2 6 2 5 2 5" xfId="35855"/>
    <cellStyle name="Input 2 6 2 5 2 6" xfId="38623"/>
    <cellStyle name="Input 2 6 2 5 3" xfId="7543"/>
    <cellStyle name="Input 2 6 2 5 3 2" xfId="15685"/>
    <cellStyle name="Input 2 6 2 5 3 2 2" xfId="31758"/>
    <cellStyle name="Input 2 6 2 5 3 3" xfId="23724"/>
    <cellStyle name="Input 2 6 2 5 4" xfId="11366"/>
    <cellStyle name="Input 2 6 2 5 4 2" xfId="27489"/>
    <cellStyle name="Input 2 6 2 5 5" xfId="19122"/>
    <cellStyle name="Input 2 6 2 5 6" xfId="35854"/>
    <cellStyle name="Input 2 6 2 5 7" xfId="38622"/>
    <cellStyle name="Input 2 6 2 6" xfId="2708"/>
    <cellStyle name="Input 2 6 2 6 2" xfId="5093"/>
    <cellStyle name="Input 2 6 2 6 2 2" xfId="13599"/>
    <cellStyle name="Input 2 6 2 6 2 2 2" xfId="29696"/>
    <cellStyle name="Input 2 6 2 6 2 3" xfId="21329"/>
    <cellStyle name="Input 2 6 2 6 2 4" xfId="35857"/>
    <cellStyle name="Input 2 6 2 6 2 5" xfId="38625"/>
    <cellStyle name="Input 2 6 2 6 3" xfId="7449"/>
    <cellStyle name="Input 2 6 2 6 3 2" xfId="15591"/>
    <cellStyle name="Input 2 6 2 6 3 2 2" xfId="31664"/>
    <cellStyle name="Input 2 6 2 6 3 3" xfId="23630"/>
    <cellStyle name="Input 2 6 2 6 4" xfId="11272"/>
    <cellStyle name="Input 2 6 2 6 4 2" xfId="27395"/>
    <cellStyle name="Input 2 6 2 6 5" xfId="19028"/>
    <cellStyle name="Input 2 6 2 6 6" xfId="35856"/>
    <cellStyle name="Input 2 6 2 6 7" xfId="38624"/>
    <cellStyle name="Input 2 6 2 7" xfId="4120"/>
    <cellStyle name="Input 2 6 2 7 2" xfId="8781"/>
    <cellStyle name="Input 2 6 2 7 2 2" xfId="16921"/>
    <cellStyle name="Input 2 6 2 7 2 2 2" xfId="32994"/>
    <cellStyle name="Input 2 6 2 7 2 3" xfId="24960"/>
    <cellStyle name="Input 2 6 2 7 3" xfId="12628"/>
    <cellStyle name="Input 2 6 2 7 3 2" xfId="28725"/>
    <cellStyle name="Input 2 6 2 7 4" xfId="20358"/>
    <cellStyle name="Input 2 6 2 7 5" xfId="35858"/>
    <cellStyle name="Input 2 6 2 7 6" xfId="38626"/>
    <cellStyle name="Input 2 6 2 8" xfId="6476"/>
    <cellStyle name="Input 2 6 2 8 2" xfId="22659"/>
    <cellStyle name="Input 2 6 2 9" xfId="10299"/>
    <cellStyle name="Input 2 6 2 9 2" xfId="26424"/>
    <cellStyle name="Input 2 6 3" xfId="1593"/>
    <cellStyle name="Input 2 6 3 10" xfId="35859"/>
    <cellStyle name="Input 2 6 3 11" xfId="38627"/>
    <cellStyle name="Input 2 6 3 2" xfId="2011"/>
    <cellStyle name="Input 2 6 3 2 2" xfId="3099"/>
    <cellStyle name="Input 2 6 3 2 2 2" xfId="5464"/>
    <cellStyle name="Input 2 6 3 2 2 2 2" xfId="9886"/>
    <cellStyle name="Input 2 6 3 2 2 2 2 2" xfId="18026"/>
    <cellStyle name="Input 2 6 3 2 2 2 2 2 2" xfId="34099"/>
    <cellStyle name="Input 2 6 3 2 2 2 2 3" xfId="26065"/>
    <cellStyle name="Input 2 6 3 2 2 2 3" xfId="13970"/>
    <cellStyle name="Input 2 6 3 2 2 2 3 2" xfId="30067"/>
    <cellStyle name="Input 2 6 3 2 2 2 4" xfId="21700"/>
    <cellStyle name="Input 2 6 3 2 2 2 5" xfId="35862"/>
    <cellStyle name="Input 2 6 3 2 2 2 6" xfId="38630"/>
    <cellStyle name="Input 2 6 3 2 2 3" xfId="7820"/>
    <cellStyle name="Input 2 6 3 2 2 3 2" xfId="15962"/>
    <cellStyle name="Input 2 6 3 2 2 3 2 2" xfId="32035"/>
    <cellStyle name="Input 2 6 3 2 2 3 3" xfId="24001"/>
    <cellStyle name="Input 2 6 3 2 2 4" xfId="11643"/>
    <cellStyle name="Input 2 6 3 2 2 4 2" xfId="27766"/>
    <cellStyle name="Input 2 6 3 2 2 5" xfId="19399"/>
    <cellStyle name="Input 2 6 3 2 2 6" xfId="35861"/>
    <cellStyle name="Input 2 6 3 2 2 7" xfId="38629"/>
    <cellStyle name="Input 2 6 3 2 3" xfId="3550"/>
    <cellStyle name="Input 2 6 3 2 3 2" xfId="5908"/>
    <cellStyle name="Input 2 6 3 2 3 2 2" xfId="14414"/>
    <cellStyle name="Input 2 6 3 2 3 2 2 2" xfId="30511"/>
    <cellStyle name="Input 2 6 3 2 3 2 3" xfId="22144"/>
    <cellStyle name="Input 2 6 3 2 3 2 4" xfId="35864"/>
    <cellStyle name="Input 2 6 3 2 3 2 5" xfId="38632"/>
    <cellStyle name="Input 2 6 3 2 3 3" xfId="8264"/>
    <cellStyle name="Input 2 6 3 2 3 3 2" xfId="16406"/>
    <cellStyle name="Input 2 6 3 2 3 3 2 2" xfId="32479"/>
    <cellStyle name="Input 2 6 3 2 3 3 3" xfId="24445"/>
    <cellStyle name="Input 2 6 3 2 3 4" xfId="12087"/>
    <cellStyle name="Input 2 6 3 2 3 4 2" xfId="28210"/>
    <cellStyle name="Input 2 6 3 2 3 5" xfId="19843"/>
    <cellStyle name="Input 2 6 3 2 3 6" xfId="35863"/>
    <cellStyle name="Input 2 6 3 2 3 7" xfId="38631"/>
    <cellStyle name="Input 2 6 3 2 4" xfId="4442"/>
    <cellStyle name="Input 2 6 3 2 4 2" xfId="9103"/>
    <cellStyle name="Input 2 6 3 2 4 2 2" xfId="17243"/>
    <cellStyle name="Input 2 6 3 2 4 2 2 2" xfId="33316"/>
    <cellStyle name="Input 2 6 3 2 4 2 3" xfId="25282"/>
    <cellStyle name="Input 2 6 3 2 4 3" xfId="12950"/>
    <cellStyle name="Input 2 6 3 2 4 3 2" xfId="29047"/>
    <cellStyle name="Input 2 6 3 2 4 4" xfId="20680"/>
    <cellStyle name="Input 2 6 3 2 4 5" xfId="35865"/>
    <cellStyle name="Input 2 6 3 2 4 6" xfId="38633"/>
    <cellStyle name="Input 2 6 3 2 5" xfId="6798"/>
    <cellStyle name="Input 2 6 3 2 5 2" xfId="15001"/>
    <cellStyle name="Input 2 6 3 2 5 2 2" xfId="31074"/>
    <cellStyle name="Input 2 6 3 2 5 3" xfId="22981"/>
    <cellStyle name="Input 2 6 3 2 6" xfId="10621"/>
    <cellStyle name="Input 2 6 3 2 6 2" xfId="26746"/>
    <cellStyle name="Input 2 6 3 2 7" xfId="18438"/>
    <cellStyle name="Input 2 6 3 2 8" xfId="35860"/>
    <cellStyle name="Input 2 6 3 2 9" xfId="38628"/>
    <cellStyle name="Input 2 6 3 3" xfId="2176"/>
    <cellStyle name="Input 2 6 3 3 2" xfId="3255"/>
    <cellStyle name="Input 2 6 3 3 2 2" xfId="5618"/>
    <cellStyle name="Input 2 6 3 3 2 2 2" xfId="10038"/>
    <cellStyle name="Input 2 6 3 3 2 2 2 2" xfId="18178"/>
    <cellStyle name="Input 2 6 3 3 2 2 2 2 2" xfId="34251"/>
    <cellStyle name="Input 2 6 3 3 2 2 2 3" xfId="26217"/>
    <cellStyle name="Input 2 6 3 3 2 2 3" xfId="14124"/>
    <cellStyle name="Input 2 6 3 3 2 2 3 2" xfId="30221"/>
    <cellStyle name="Input 2 6 3 3 2 2 4" xfId="21854"/>
    <cellStyle name="Input 2 6 3 3 2 2 5" xfId="35868"/>
    <cellStyle name="Input 2 6 3 3 2 2 6" xfId="38636"/>
    <cellStyle name="Input 2 6 3 3 2 3" xfId="7974"/>
    <cellStyle name="Input 2 6 3 3 2 3 2" xfId="16116"/>
    <cellStyle name="Input 2 6 3 3 2 3 2 2" xfId="32189"/>
    <cellStyle name="Input 2 6 3 3 2 3 3" xfId="24155"/>
    <cellStyle name="Input 2 6 3 3 2 4" xfId="11797"/>
    <cellStyle name="Input 2 6 3 3 2 4 2" xfId="27920"/>
    <cellStyle name="Input 2 6 3 3 2 5" xfId="19553"/>
    <cellStyle name="Input 2 6 3 3 2 6" xfId="35867"/>
    <cellStyle name="Input 2 6 3 3 2 7" xfId="38635"/>
    <cellStyle name="Input 2 6 3 3 3" xfId="3706"/>
    <cellStyle name="Input 2 6 3 3 3 2" xfId="6064"/>
    <cellStyle name="Input 2 6 3 3 3 2 2" xfId="14570"/>
    <cellStyle name="Input 2 6 3 3 3 2 2 2" xfId="30667"/>
    <cellStyle name="Input 2 6 3 3 3 2 3" xfId="22300"/>
    <cellStyle name="Input 2 6 3 3 3 2 4" xfId="35870"/>
    <cellStyle name="Input 2 6 3 3 3 2 5" xfId="38638"/>
    <cellStyle name="Input 2 6 3 3 3 3" xfId="8420"/>
    <cellStyle name="Input 2 6 3 3 3 3 2" xfId="16562"/>
    <cellStyle name="Input 2 6 3 3 3 3 2 2" xfId="32635"/>
    <cellStyle name="Input 2 6 3 3 3 3 3" xfId="24601"/>
    <cellStyle name="Input 2 6 3 3 3 4" xfId="12243"/>
    <cellStyle name="Input 2 6 3 3 3 4 2" xfId="28366"/>
    <cellStyle name="Input 2 6 3 3 3 5" xfId="19999"/>
    <cellStyle name="Input 2 6 3 3 3 6" xfId="35869"/>
    <cellStyle name="Input 2 6 3 3 3 7" xfId="38637"/>
    <cellStyle name="Input 2 6 3 3 4" xfId="4598"/>
    <cellStyle name="Input 2 6 3 3 4 2" xfId="9259"/>
    <cellStyle name="Input 2 6 3 3 4 2 2" xfId="17399"/>
    <cellStyle name="Input 2 6 3 3 4 2 2 2" xfId="33472"/>
    <cellStyle name="Input 2 6 3 3 4 2 3" xfId="25438"/>
    <cellStyle name="Input 2 6 3 3 4 3" xfId="13106"/>
    <cellStyle name="Input 2 6 3 3 4 3 2" xfId="29203"/>
    <cellStyle name="Input 2 6 3 3 4 4" xfId="20836"/>
    <cellStyle name="Input 2 6 3 3 4 5" xfId="35871"/>
    <cellStyle name="Input 2 6 3 3 4 6" xfId="38639"/>
    <cellStyle name="Input 2 6 3 3 5" xfId="6954"/>
    <cellStyle name="Input 2 6 3 3 5 2" xfId="15098"/>
    <cellStyle name="Input 2 6 3 3 5 2 2" xfId="31171"/>
    <cellStyle name="Input 2 6 3 3 5 3" xfId="23137"/>
    <cellStyle name="Input 2 6 3 3 6" xfId="10777"/>
    <cellStyle name="Input 2 6 3 3 6 2" xfId="26902"/>
    <cellStyle name="Input 2 6 3 3 7" xfId="18535"/>
    <cellStyle name="Input 2 6 3 3 8" xfId="35866"/>
    <cellStyle name="Input 2 6 3 3 9" xfId="38634"/>
    <cellStyle name="Input 2 6 3 4" xfId="2336"/>
    <cellStyle name="Input 2 6 3 4 2" xfId="3858"/>
    <cellStyle name="Input 2 6 3 4 2 2" xfId="6216"/>
    <cellStyle name="Input 2 6 3 4 2 2 2" xfId="14722"/>
    <cellStyle name="Input 2 6 3 4 2 2 2 2" xfId="30819"/>
    <cellStyle name="Input 2 6 3 4 2 2 3" xfId="22452"/>
    <cellStyle name="Input 2 6 3 4 2 2 4" xfId="35874"/>
    <cellStyle name="Input 2 6 3 4 2 2 5" xfId="38642"/>
    <cellStyle name="Input 2 6 3 4 2 3" xfId="8572"/>
    <cellStyle name="Input 2 6 3 4 2 3 2" xfId="16714"/>
    <cellStyle name="Input 2 6 3 4 2 3 2 2" xfId="32787"/>
    <cellStyle name="Input 2 6 3 4 2 3 3" xfId="24753"/>
    <cellStyle name="Input 2 6 3 4 2 4" xfId="12395"/>
    <cellStyle name="Input 2 6 3 4 2 4 2" xfId="28518"/>
    <cellStyle name="Input 2 6 3 4 2 5" xfId="20151"/>
    <cellStyle name="Input 2 6 3 4 2 6" xfId="35873"/>
    <cellStyle name="Input 2 6 3 4 2 7" xfId="38641"/>
    <cellStyle name="Input 2 6 3 4 3" xfId="4750"/>
    <cellStyle name="Input 2 6 3 4 3 2" xfId="9411"/>
    <cellStyle name="Input 2 6 3 4 3 2 2" xfId="17551"/>
    <cellStyle name="Input 2 6 3 4 3 2 2 2" xfId="33624"/>
    <cellStyle name="Input 2 6 3 4 3 2 3" xfId="25590"/>
    <cellStyle name="Input 2 6 3 4 3 3" xfId="13258"/>
    <cellStyle name="Input 2 6 3 4 3 3 2" xfId="29355"/>
    <cellStyle name="Input 2 6 3 4 3 4" xfId="20988"/>
    <cellStyle name="Input 2 6 3 4 3 5" xfId="35875"/>
    <cellStyle name="Input 2 6 3 4 3 6" xfId="38643"/>
    <cellStyle name="Input 2 6 3 4 4" xfId="7106"/>
    <cellStyle name="Input 2 6 3 4 4 2" xfId="15250"/>
    <cellStyle name="Input 2 6 3 4 4 2 2" xfId="31323"/>
    <cellStyle name="Input 2 6 3 4 4 3" xfId="23289"/>
    <cellStyle name="Input 2 6 3 4 5" xfId="10929"/>
    <cellStyle name="Input 2 6 3 4 5 2" xfId="27054"/>
    <cellStyle name="Input 2 6 3 4 6" xfId="18687"/>
    <cellStyle name="Input 2 6 3 4 7" xfId="35872"/>
    <cellStyle name="Input 2 6 3 4 8" xfId="38640"/>
    <cellStyle name="Input 2 6 3 5" xfId="2820"/>
    <cellStyle name="Input 2 6 3 5 2" xfId="5190"/>
    <cellStyle name="Input 2 6 3 5 2 2" xfId="9621"/>
    <cellStyle name="Input 2 6 3 5 2 2 2" xfId="17761"/>
    <cellStyle name="Input 2 6 3 5 2 2 2 2" xfId="33834"/>
    <cellStyle name="Input 2 6 3 5 2 2 3" xfId="25800"/>
    <cellStyle name="Input 2 6 3 5 2 3" xfId="13696"/>
    <cellStyle name="Input 2 6 3 5 2 3 2" xfId="29793"/>
    <cellStyle name="Input 2 6 3 5 2 4" xfId="21426"/>
    <cellStyle name="Input 2 6 3 5 2 5" xfId="35877"/>
    <cellStyle name="Input 2 6 3 5 2 6" xfId="38645"/>
    <cellStyle name="Input 2 6 3 5 3" xfId="7546"/>
    <cellStyle name="Input 2 6 3 5 3 2" xfId="15688"/>
    <cellStyle name="Input 2 6 3 5 3 2 2" xfId="31761"/>
    <cellStyle name="Input 2 6 3 5 3 3" xfId="23727"/>
    <cellStyle name="Input 2 6 3 5 4" xfId="11369"/>
    <cellStyle name="Input 2 6 3 5 4 2" xfId="27492"/>
    <cellStyle name="Input 2 6 3 5 5" xfId="19125"/>
    <cellStyle name="Input 2 6 3 5 6" xfId="35876"/>
    <cellStyle name="Input 2 6 3 5 7" xfId="38644"/>
    <cellStyle name="Input 2 6 3 6" xfId="2542"/>
    <cellStyle name="Input 2 6 3 6 2" xfId="4947"/>
    <cellStyle name="Input 2 6 3 6 2 2" xfId="13453"/>
    <cellStyle name="Input 2 6 3 6 2 2 2" xfId="29550"/>
    <cellStyle name="Input 2 6 3 6 2 3" xfId="21183"/>
    <cellStyle name="Input 2 6 3 6 2 4" xfId="35879"/>
    <cellStyle name="Input 2 6 3 6 2 5" xfId="38647"/>
    <cellStyle name="Input 2 6 3 6 3" xfId="7303"/>
    <cellStyle name="Input 2 6 3 6 3 2" xfId="15445"/>
    <cellStyle name="Input 2 6 3 6 3 2 2" xfId="31518"/>
    <cellStyle name="Input 2 6 3 6 3 3" xfId="23484"/>
    <cellStyle name="Input 2 6 3 6 4" xfId="11126"/>
    <cellStyle name="Input 2 6 3 6 4 2" xfId="27249"/>
    <cellStyle name="Input 2 6 3 6 5" xfId="18882"/>
    <cellStyle name="Input 2 6 3 6 6" xfId="35878"/>
    <cellStyle name="Input 2 6 3 6 7" xfId="38646"/>
    <cellStyle name="Input 2 6 3 7" xfId="4123"/>
    <cellStyle name="Input 2 6 3 7 2" xfId="8784"/>
    <cellStyle name="Input 2 6 3 7 2 2" xfId="16924"/>
    <cellStyle name="Input 2 6 3 7 2 2 2" xfId="32997"/>
    <cellStyle name="Input 2 6 3 7 2 3" xfId="24963"/>
    <cellStyle name="Input 2 6 3 7 3" xfId="12631"/>
    <cellStyle name="Input 2 6 3 7 3 2" xfId="28728"/>
    <cellStyle name="Input 2 6 3 7 4" xfId="20361"/>
    <cellStyle name="Input 2 6 3 7 5" xfId="35880"/>
    <cellStyle name="Input 2 6 3 7 6" xfId="38648"/>
    <cellStyle name="Input 2 6 3 8" xfId="6479"/>
    <cellStyle name="Input 2 6 3 8 2" xfId="22662"/>
    <cellStyle name="Input 2 6 3 9" xfId="10302"/>
    <cellStyle name="Input 2 6 3 9 2" xfId="26427"/>
    <cellStyle name="Input 2 6 4" xfId="1806"/>
    <cellStyle name="Input 2 6 4 2" xfId="2958"/>
    <cellStyle name="Input 2 6 4 2 2" xfId="5325"/>
    <cellStyle name="Input 2 6 4 2 2 2" xfId="9751"/>
    <cellStyle name="Input 2 6 4 2 2 2 2" xfId="17891"/>
    <cellStyle name="Input 2 6 4 2 2 2 2 2" xfId="33964"/>
    <cellStyle name="Input 2 6 4 2 2 2 3" xfId="25930"/>
    <cellStyle name="Input 2 6 4 2 2 3" xfId="13831"/>
    <cellStyle name="Input 2 6 4 2 2 3 2" xfId="29928"/>
    <cellStyle name="Input 2 6 4 2 2 4" xfId="21561"/>
    <cellStyle name="Input 2 6 4 2 2 5" xfId="35883"/>
    <cellStyle name="Input 2 6 4 2 2 6" xfId="38651"/>
    <cellStyle name="Input 2 6 4 2 3" xfId="7681"/>
    <cellStyle name="Input 2 6 4 2 3 2" xfId="15823"/>
    <cellStyle name="Input 2 6 4 2 3 2 2" xfId="31896"/>
    <cellStyle name="Input 2 6 4 2 3 3" xfId="23862"/>
    <cellStyle name="Input 2 6 4 2 4" xfId="11504"/>
    <cellStyle name="Input 2 6 4 2 4 2" xfId="27627"/>
    <cellStyle name="Input 2 6 4 2 5" xfId="19260"/>
    <cellStyle name="Input 2 6 4 2 6" xfId="35882"/>
    <cellStyle name="Input 2 6 4 2 7" xfId="38650"/>
    <cellStyle name="Input 2 6 4 3" xfId="3380"/>
    <cellStyle name="Input 2 6 4 3 2" xfId="5738"/>
    <cellStyle name="Input 2 6 4 3 2 2" xfId="14244"/>
    <cellStyle name="Input 2 6 4 3 2 2 2" xfId="30341"/>
    <cellStyle name="Input 2 6 4 3 2 3" xfId="21974"/>
    <cellStyle name="Input 2 6 4 3 2 4" xfId="35885"/>
    <cellStyle name="Input 2 6 4 3 2 5" xfId="38653"/>
    <cellStyle name="Input 2 6 4 3 3" xfId="8094"/>
    <cellStyle name="Input 2 6 4 3 3 2" xfId="16236"/>
    <cellStyle name="Input 2 6 4 3 3 2 2" xfId="32309"/>
    <cellStyle name="Input 2 6 4 3 3 3" xfId="24275"/>
    <cellStyle name="Input 2 6 4 3 4" xfId="11917"/>
    <cellStyle name="Input 2 6 4 3 4 2" xfId="28040"/>
    <cellStyle name="Input 2 6 4 3 5" xfId="19673"/>
    <cellStyle name="Input 2 6 4 3 6" xfId="35884"/>
    <cellStyle name="Input 2 6 4 3 7" xfId="38652"/>
    <cellStyle name="Input 2 6 4 4" xfId="4272"/>
    <cellStyle name="Input 2 6 4 4 2" xfId="8933"/>
    <cellStyle name="Input 2 6 4 4 2 2" xfId="17073"/>
    <cellStyle name="Input 2 6 4 4 2 2 2" xfId="33146"/>
    <cellStyle name="Input 2 6 4 4 2 3" xfId="25112"/>
    <cellStyle name="Input 2 6 4 4 3" xfId="12780"/>
    <cellStyle name="Input 2 6 4 4 3 2" xfId="28877"/>
    <cellStyle name="Input 2 6 4 4 4" xfId="20510"/>
    <cellStyle name="Input 2 6 4 4 5" xfId="35886"/>
    <cellStyle name="Input 2 6 4 4 6" xfId="38654"/>
    <cellStyle name="Input 2 6 4 5" xfId="6628"/>
    <cellStyle name="Input 2 6 4 5 2" xfId="14892"/>
    <cellStyle name="Input 2 6 4 5 2 2" xfId="30965"/>
    <cellStyle name="Input 2 6 4 5 3" xfId="22811"/>
    <cellStyle name="Input 2 6 4 6" xfId="10451"/>
    <cellStyle name="Input 2 6 4 6 2" xfId="26576"/>
    <cellStyle name="Input 2 6 4 7" xfId="18329"/>
    <cellStyle name="Input 2 6 4 8" xfId="35881"/>
    <cellStyle name="Input 2 6 4 9" xfId="38649"/>
    <cellStyle name="Input 2 6 5" xfId="1824"/>
    <cellStyle name="Input 2 6 5 2" xfId="2962"/>
    <cellStyle name="Input 2 6 5 2 2" xfId="5329"/>
    <cellStyle name="Input 2 6 5 2 2 2" xfId="9754"/>
    <cellStyle name="Input 2 6 5 2 2 2 2" xfId="17894"/>
    <cellStyle name="Input 2 6 5 2 2 2 2 2" xfId="33967"/>
    <cellStyle name="Input 2 6 5 2 2 2 3" xfId="25933"/>
    <cellStyle name="Input 2 6 5 2 2 3" xfId="13835"/>
    <cellStyle name="Input 2 6 5 2 2 3 2" xfId="29932"/>
    <cellStyle name="Input 2 6 5 2 2 4" xfId="21565"/>
    <cellStyle name="Input 2 6 5 2 2 5" xfId="35889"/>
    <cellStyle name="Input 2 6 5 2 2 6" xfId="38657"/>
    <cellStyle name="Input 2 6 5 2 3" xfId="7685"/>
    <cellStyle name="Input 2 6 5 2 3 2" xfId="15827"/>
    <cellStyle name="Input 2 6 5 2 3 2 2" xfId="31900"/>
    <cellStyle name="Input 2 6 5 2 3 3" xfId="23866"/>
    <cellStyle name="Input 2 6 5 2 4" xfId="11508"/>
    <cellStyle name="Input 2 6 5 2 4 2" xfId="27631"/>
    <cellStyle name="Input 2 6 5 2 5" xfId="19264"/>
    <cellStyle name="Input 2 6 5 2 6" xfId="35888"/>
    <cellStyle name="Input 2 6 5 2 7" xfId="38656"/>
    <cellStyle name="Input 2 6 5 3" xfId="3392"/>
    <cellStyle name="Input 2 6 5 3 2" xfId="5750"/>
    <cellStyle name="Input 2 6 5 3 2 2" xfId="14256"/>
    <cellStyle name="Input 2 6 5 3 2 2 2" xfId="30353"/>
    <cellStyle name="Input 2 6 5 3 2 3" xfId="21986"/>
    <cellStyle name="Input 2 6 5 3 2 4" xfId="35891"/>
    <cellStyle name="Input 2 6 5 3 2 5" xfId="38659"/>
    <cellStyle name="Input 2 6 5 3 3" xfId="8106"/>
    <cellStyle name="Input 2 6 5 3 3 2" xfId="16248"/>
    <cellStyle name="Input 2 6 5 3 3 2 2" xfId="32321"/>
    <cellStyle name="Input 2 6 5 3 3 3" xfId="24287"/>
    <cellStyle name="Input 2 6 5 3 4" xfId="11929"/>
    <cellStyle name="Input 2 6 5 3 4 2" xfId="28052"/>
    <cellStyle name="Input 2 6 5 3 5" xfId="19685"/>
    <cellStyle name="Input 2 6 5 3 6" xfId="35890"/>
    <cellStyle name="Input 2 6 5 3 7" xfId="38658"/>
    <cellStyle name="Input 2 6 5 4" xfId="4284"/>
    <cellStyle name="Input 2 6 5 4 2" xfId="8945"/>
    <cellStyle name="Input 2 6 5 4 2 2" xfId="17085"/>
    <cellStyle name="Input 2 6 5 4 2 2 2" xfId="33158"/>
    <cellStyle name="Input 2 6 5 4 2 3" xfId="25124"/>
    <cellStyle name="Input 2 6 5 4 3" xfId="12792"/>
    <cellStyle name="Input 2 6 5 4 3 2" xfId="28889"/>
    <cellStyle name="Input 2 6 5 4 4" xfId="20522"/>
    <cellStyle name="Input 2 6 5 4 5" xfId="35892"/>
    <cellStyle name="Input 2 6 5 4 6" xfId="38660"/>
    <cellStyle name="Input 2 6 5 5" xfId="6640"/>
    <cellStyle name="Input 2 6 5 5 2" xfId="14904"/>
    <cellStyle name="Input 2 6 5 5 2 2" xfId="30977"/>
    <cellStyle name="Input 2 6 5 5 3" xfId="22823"/>
    <cellStyle name="Input 2 6 5 6" xfId="10463"/>
    <cellStyle name="Input 2 6 5 6 2" xfId="26588"/>
    <cellStyle name="Input 2 6 5 7" xfId="18341"/>
    <cellStyle name="Input 2 6 5 8" xfId="35887"/>
    <cellStyle name="Input 2 6 5 9" xfId="38655"/>
    <cellStyle name="Input 2 6 6" xfId="1925"/>
    <cellStyle name="Input 2 6 6 2" xfId="3474"/>
    <cellStyle name="Input 2 6 6 2 2" xfId="5832"/>
    <cellStyle name="Input 2 6 6 2 2 2" xfId="14338"/>
    <cellStyle name="Input 2 6 6 2 2 2 2" xfId="30435"/>
    <cellStyle name="Input 2 6 6 2 2 3" xfId="22068"/>
    <cellStyle name="Input 2 6 6 2 2 4" xfId="35895"/>
    <cellStyle name="Input 2 6 6 2 2 5" xfId="38663"/>
    <cellStyle name="Input 2 6 6 2 3" xfId="8188"/>
    <cellStyle name="Input 2 6 6 2 3 2" xfId="16330"/>
    <cellStyle name="Input 2 6 6 2 3 2 2" xfId="32403"/>
    <cellStyle name="Input 2 6 6 2 3 3" xfId="24369"/>
    <cellStyle name="Input 2 6 6 2 4" xfId="12011"/>
    <cellStyle name="Input 2 6 6 2 4 2" xfId="28134"/>
    <cellStyle name="Input 2 6 6 2 5" xfId="19767"/>
    <cellStyle name="Input 2 6 6 2 6" xfId="35894"/>
    <cellStyle name="Input 2 6 6 2 7" xfId="38662"/>
    <cellStyle name="Input 2 6 6 3" xfId="4366"/>
    <cellStyle name="Input 2 6 6 3 2" xfId="9027"/>
    <cellStyle name="Input 2 6 6 3 2 2" xfId="17167"/>
    <cellStyle name="Input 2 6 6 3 2 2 2" xfId="33240"/>
    <cellStyle name="Input 2 6 6 3 2 3" xfId="25206"/>
    <cellStyle name="Input 2 6 6 3 3" xfId="12874"/>
    <cellStyle name="Input 2 6 6 3 3 2" xfId="28971"/>
    <cellStyle name="Input 2 6 6 3 4" xfId="20604"/>
    <cellStyle name="Input 2 6 6 3 5" xfId="35896"/>
    <cellStyle name="Input 2 6 6 3 6" xfId="38664"/>
    <cellStyle name="Input 2 6 6 4" xfId="6722"/>
    <cellStyle name="Input 2 6 6 4 2" xfId="14962"/>
    <cellStyle name="Input 2 6 6 4 2 2" xfId="31035"/>
    <cellStyle name="Input 2 6 6 4 3" xfId="22905"/>
    <cellStyle name="Input 2 6 6 5" xfId="10545"/>
    <cellStyle name="Input 2 6 6 5 2" xfId="26670"/>
    <cellStyle name="Input 2 6 6 6" xfId="18399"/>
    <cellStyle name="Input 2 6 6 7" xfId="35893"/>
    <cellStyle name="Input 2 6 6 8" xfId="38661"/>
    <cellStyle name="Input 2 6 7" xfId="2614"/>
    <cellStyle name="Input 2 6 7 2" xfId="5007"/>
    <cellStyle name="Input 2 6 7 2 2" xfId="9521"/>
    <cellStyle name="Input 2 6 7 2 2 2" xfId="17661"/>
    <cellStyle name="Input 2 6 7 2 2 2 2" xfId="33734"/>
    <cellStyle name="Input 2 6 7 2 2 3" xfId="25700"/>
    <cellStyle name="Input 2 6 7 2 3" xfId="13513"/>
    <cellStyle name="Input 2 6 7 2 3 2" xfId="29610"/>
    <cellStyle name="Input 2 6 7 2 4" xfId="21243"/>
    <cellStyle name="Input 2 6 7 2 5" xfId="35898"/>
    <cellStyle name="Input 2 6 7 2 6" xfId="38666"/>
    <cellStyle name="Input 2 6 7 3" xfId="7363"/>
    <cellStyle name="Input 2 6 7 3 2" xfId="15505"/>
    <cellStyle name="Input 2 6 7 3 2 2" xfId="31578"/>
    <cellStyle name="Input 2 6 7 3 3" xfId="23544"/>
    <cellStyle name="Input 2 6 7 4" xfId="11186"/>
    <cellStyle name="Input 2 6 7 4 2" xfId="27309"/>
    <cellStyle name="Input 2 6 7 5" xfId="18942"/>
    <cellStyle name="Input 2 6 7 6" xfId="35897"/>
    <cellStyle name="Input 2 6 7 7" xfId="38665"/>
    <cellStyle name="Input 2 6 8" xfId="3044"/>
    <cellStyle name="Input 2 6 8 2" xfId="5409"/>
    <cellStyle name="Input 2 6 8 2 2" xfId="13915"/>
    <cellStyle name="Input 2 6 8 2 2 2" xfId="30012"/>
    <cellStyle name="Input 2 6 8 2 3" xfId="21645"/>
    <cellStyle name="Input 2 6 8 2 4" xfId="35900"/>
    <cellStyle name="Input 2 6 8 2 5" xfId="38668"/>
    <cellStyle name="Input 2 6 8 3" xfId="7765"/>
    <cellStyle name="Input 2 6 8 3 2" xfId="15907"/>
    <cellStyle name="Input 2 6 8 3 2 2" xfId="31980"/>
    <cellStyle name="Input 2 6 8 3 3" xfId="23946"/>
    <cellStyle name="Input 2 6 8 4" xfId="11588"/>
    <cellStyle name="Input 2 6 8 4 2" xfId="27711"/>
    <cellStyle name="Input 2 6 8 5" xfId="19344"/>
    <cellStyle name="Input 2 6 8 6" xfId="35899"/>
    <cellStyle name="Input 2 6 8 7" xfId="38667"/>
    <cellStyle name="Input 2 6 9" xfId="4005"/>
    <cellStyle name="Input 2 6 9 2" xfId="8684"/>
    <cellStyle name="Input 2 6 9 2 2" xfId="16824"/>
    <cellStyle name="Input 2 6 9 2 2 2" xfId="32897"/>
    <cellStyle name="Input 2 6 9 2 3" xfId="24863"/>
    <cellStyle name="Input 2 6 9 3" xfId="12525"/>
    <cellStyle name="Input 2 6 9 3 2" xfId="28628"/>
    <cellStyle name="Input 2 6 9 4" xfId="20261"/>
    <cellStyle name="Input 2 6 9 5" xfId="35901"/>
    <cellStyle name="Input 2 6 9 6" xfId="38669"/>
    <cellStyle name="Input 2 7" xfId="440"/>
    <cellStyle name="Input 2 7 10" xfId="6362"/>
    <cellStyle name="Input 2 7 10 2" xfId="22563"/>
    <cellStyle name="Input 2 7 11" xfId="10185"/>
    <cellStyle name="Input 2 7 11 2" xfId="26328"/>
    <cellStyle name="Input 2 7 12" xfId="35902"/>
    <cellStyle name="Input 2 7 13" xfId="38670"/>
    <cellStyle name="Input 2 7 2" xfId="1589"/>
    <cellStyle name="Input 2 7 2 10" xfId="35903"/>
    <cellStyle name="Input 2 7 2 11" xfId="38671"/>
    <cellStyle name="Input 2 7 2 2" xfId="2009"/>
    <cellStyle name="Input 2 7 2 2 2" xfId="3097"/>
    <cellStyle name="Input 2 7 2 2 2 2" xfId="5462"/>
    <cellStyle name="Input 2 7 2 2 2 2 2" xfId="9884"/>
    <cellStyle name="Input 2 7 2 2 2 2 2 2" xfId="18024"/>
    <cellStyle name="Input 2 7 2 2 2 2 2 2 2" xfId="34097"/>
    <cellStyle name="Input 2 7 2 2 2 2 2 3" xfId="26063"/>
    <cellStyle name="Input 2 7 2 2 2 2 3" xfId="13968"/>
    <cellStyle name="Input 2 7 2 2 2 2 3 2" xfId="30065"/>
    <cellStyle name="Input 2 7 2 2 2 2 4" xfId="21698"/>
    <cellStyle name="Input 2 7 2 2 2 2 5" xfId="35906"/>
    <cellStyle name="Input 2 7 2 2 2 2 6" xfId="38674"/>
    <cellStyle name="Input 2 7 2 2 2 3" xfId="7818"/>
    <cellStyle name="Input 2 7 2 2 2 3 2" xfId="15960"/>
    <cellStyle name="Input 2 7 2 2 2 3 2 2" xfId="32033"/>
    <cellStyle name="Input 2 7 2 2 2 3 3" xfId="23999"/>
    <cellStyle name="Input 2 7 2 2 2 4" xfId="11641"/>
    <cellStyle name="Input 2 7 2 2 2 4 2" xfId="27764"/>
    <cellStyle name="Input 2 7 2 2 2 5" xfId="19397"/>
    <cellStyle name="Input 2 7 2 2 2 6" xfId="35905"/>
    <cellStyle name="Input 2 7 2 2 2 7" xfId="38673"/>
    <cellStyle name="Input 2 7 2 2 3" xfId="3548"/>
    <cellStyle name="Input 2 7 2 2 3 2" xfId="5906"/>
    <cellStyle name="Input 2 7 2 2 3 2 2" xfId="14412"/>
    <cellStyle name="Input 2 7 2 2 3 2 2 2" xfId="30509"/>
    <cellStyle name="Input 2 7 2 2 3 2 3" xfId="22142"/>
    <cellStyle name="Input 2 7 2 2 3 2 4" xfId="35908"/>
    <cellStyle name="Input 2 7 2 2 3 2 5" xfId="38676"/>
    <cellStyle name="Input 2 7 2 2 3 3" xfId="8262"/>
    <cellStyle name="Input 2 7 2 2 3 3 2" xfId="16404"/>
    <cellStyle name="Input 2 7 2 2 3 3 2 2" xfId="32477"/>
    <cellStyle name="Input 2 7 2 2 3 3 3" xfId="24443"/>
    <cellStyle name="Input 2 7 2 2 3 4" xfId="12085"/>
    <cellStyle name="Input 2 7 2 2 3 4 2" xfId="28208"/>
    <cellStyle name="Input 2 7 2 2 3 5" xfId="19841"/>
    <cellStyle name="Input 2 7 2 2 3 6" xfId="35907"/>
    <cellStyle name="Input 2 7 2 2 3 7" xfId="38675"/>
    <cellStyle name="Input 2 7 2 2 4" xfId="4440"/>
    <cellStyle name="Input 2 7 2 2 4 2" xfId="9101"/>
    <cellStyle name="Input 2 7 2 2 4 2 2" xfId="17241"/>
    <cellStyle name="Input 2 7 2 2 4 2 2 2" xfId="33314"/>
    <cellStyle name="Input 2 7 2 2 4 2 3" xfId="25280"/>
    <cellStyle name="Input 2 7 2 2 4 3" xfId="12948"/>
    <cellStyle name="Input 2 7 2 2 4 3 2" xfId="29045"/>
    <cellStyle name="Input 2 7 2 2 4 4" xfId="20678"/>
    <cellStyle name="Input 2 7 2 2 4 5" xfId="35909"/>
    <cellStyle name="Input 2 7 2 2 4 6" xfId="38677"/>
    <cellStyle name="Input 2 7 2 2 5" xfId="6796"/>
    <cellStyle name="Input 2 7 2 2 5 2" xfId="14999"/>
    <cellStyle name="Input 2 7 2 2 5 2 2" xfId="31072"/>
    <cellStyle name="Input 2 7 2 2 5 3" xfId="22979"/>
    <cellStyle name="Input 2 7 2 2 6" xfId="10619"/>
    <cellStyle name="Input 2 7 2 2 6 2" xfId="26744"/>
    <cellStyle name="Input 2 7 2 2 7" xfId="18436"/>
    <cellStyle name="Input 2 7 2 2 8" xfId="35904"/>
    <cellStyle name="Input 2 7 2 2 9" xfId="38672"/>
    <cellStyle name="Input 2 7 2 3" xfId="2174"/>
    <cellStyle name="Input 2 7 2 3 2" xfId="3253"/>
    <cellStyle name="Input 2 7 2 3 2 2" xfId="5616"/>
    <cellStyle name="Input 2 7 2 3 2 2 2" xfId="10036"/>
    <cellStyle name="Input 2 7 2 3 2 2 2 2" xfId="18176"/>
    <cellStyle name="Input 2 7 2 3 2 2 2 2 2" xfId="34249"/>
    <cellStyle name="Input 2 7 2 3 2 2 2 3" xfId="26215"/>
    <cellStyle name="Input 2 7 2 3 2 2 3" xfId="14122"/>
    <cellStyle name="Input 2 7 2 3 2 2 3 2" xfId="30219"/>
    <cellStyle name="Input 2 7 2 3 2 2 4" xfId="21852"/>
    <cellStyle name="Input 2 7 2 3 2 2 5" xfId="35912"/>
    <cellStyle name="Input 2 7 2 3 2 2 6" xfId="38680"/>
    <cellStyle name="Input 2 7 2 3 2 3" xfId="7972"/>
    <cellStyle name="Input 2 7 2 3 2 3 2" xfId="16114"/>
    <cellStyle name="Input 2 7 2 3 2 3 2 2" xfId="32187"/>
    <cellStyle name="Input 2 7 2 3 2 3 3" xfId="24153"/>
    <cellStyle name="Input 2 7 2 3 2 4" xfId="11795"/>
    <cellStyle name="Input 2 7 2 3 2 4 2" xfId="27918"/>
    <cellStyle name="Input 2 7 2 3 2 5" xfId="19551"/>
    <cellStyle name="Input 2 7 2 3 2 6" xfId="35911"/>
    <cellStyle name="Input 2 7 2 3 2 7" xfId="38679"/>
    <cellStyle name="Input 2 7 2 3 3" xfId="3704"/>
    <cellStyle name="Input 2 7 2 3 3 2" xfId="6062"/>
    <cellStyle name="Input 2 7 2 3 3 2 2" xfId="14568"/>
    <cellStyle name="Input 2 7 2 3 3 2 2 2" xfId="30665"/>
    <cellStyle name="Input 2 7 2 3 3 2 3" xfId="22298"/>
    <cellStyle name="Input 2 7 2 3 3 2 4" xfId="35914"/>
    <cellStyle name="Input 2 7 2 3 3 2 5" xfId="38682"/>
    <cellStyle name="Input 2 7 2 3 3 3" xfId="8418"/>
    <cellStyle name="Input 2 7 2 3 3 3 2" xfId="16560"/>
    <cellStyle name="Input 2 7 2 3 3 3 2 2" xfId="32633"/>
    <cellStyle name="Input 2 7 2 3 3 3 3" xfId="24599"/>
    <cellStyle name="Input 2 7 2 3 3 4" xfId="12241"/>
    <cellStyle name="Input 2 7 2 3 3 4 2" xfId="28364"/>
    <cellStyle name="Input 2 7 2 3 3 5" xfId="19997"/>
    <cellStyle name="Input 2 7 2 3 3 6" xfId="35913"/>
    <cellStyle name="Input 2 7 2 3 3 7" xfId="38681"/>
    <cellStyle name="Input 2 7 2 3 4" xfId="4596"/>
    <cellStyle name="Input 2 7 2 3 4 2" xfId="9257"/>
    <cellStyle name="Input 2 7 2 3 4 2 2" xfId="17397"/>
    <cellStyle name="Input 2 7 2 3 4 2 2 2" xfId="33470"/>
    <cellStyle name="Input 2 7 2 3 4 2 3" xfId="25436"/>
    <cellStyle name="Input 2 7 2 3 4 3" xfId="13104"/>
    <cellStyle name="Input 2 7 2 3 4 3 2" xfId="29201"/>
    <cellStyle name="Input 2 7 2 3 4 4" xfId="20834"/>
    <cellStyle name="Input 2 7 2 3 4 5" xfId="35915"/>
    <cellStyle name="Input 2 7 2 3 4 6" xfId="38683"/>
    <cellStyle name="Input 2 7 2 3 5" xfId="6952"/>
    <cellStyle name="Input 2 7 2 3 5 2" xfId="15096"/>
    <cellStyle name="Input 2 7 2 3 5 2 2" xfId="31169"/>
    <cellStyle name="Input 2 7 2 3 5 3" xfId="23135"/>
    <cellStyle name="Input 2 7 2 3 6" xfId="10775"/>
    <cellStyle name="Input 2 7 2 3 6 2" xfId="26900"/>
    <cellStyle name="Input 2 7 2 3 7" xfId="18533"/>
    <cellStyle name="Input 2 7 2 3 8" xfId="35910"/>
    <cellStyle name="Input 2 7 2 3 9" xfId="38678"/>
    <cellStyle name="Input 2 7 2 4" xfId="2334"/>
    <cellStyle name="Input 2 7 2 4 2" xfId="3856"/>
    <cellStyle name="Input 2 7 2 4 2 2" xfId="6214"/>
    <cellStyle name="Input 2 7 2 4 2 2 2" xfId="14720"/>
    <cellStyle name="Input 2 7 2 4 2 2 2 2" xfId="30817"/>
    <cellStyle name="Input 2 7 2 4 2 2 3" xfId="22450"/>
    <cellStyle name="Input 2 7 2 4 2 2 4" xfId="35918"/>
    <cellStyle name="Input 2 7 2 4 2 2 5" xfId="38686"/>
    <cellStyle name="Input 2 7 2 4 2 3" xfId="8570"/>
    <cellStyle name="Input 2 7 2 4 2 3 2" xfId="16712"/>
    <cellStyle name="Input 2 7 2 4 2 3 2 2" xfId="32785"/>
    <cellStyle name="Input 2 7 2 4 2 3 3" xfId="24751"/>
    <cellStyle name="Input 2 7 2 4 2 4" xfId="12393"/>
    <cellStyle name="Input 2 7 2 4 2 4 2" xfId="28516"/>
    <cellStyle name="Input 2 7 2 4 2 5" xfId="20149"/>
    <cellStyle name="Input 2 7 2 4 2 6" xfId="35917"/>
    <cellStyle name="Input 2 7 2 4 2 7" xfId="38685"/>
    <cellStyle name="Input 2 7 2 4 3" xfId="4748"/>
    <cellStyle name="Input 2 7 2 4 3 2" xfId="9409"/>
    <cellStyle name="Input 2 7 2 4 3 2 2" xfId="17549"/>
    <cellStyle name="Input 2 7 2 4 3 2 2 2" xfId="33622"/>
    <cellStyle name="Input 2 7 2 4 3 2 3" xfId="25588"/>
    <cellStyle name="Input 2 7 2 4 3 3" xfId="13256"/>
    <cellStyle name="Input 2 7 2 4 3 3 2" xfId="29353"/>
    <cellStyle name="Input 2 7 2 4 3 4" xfId="20986"/>
    <cellStyle name="Input 2 7 2 4 3 5" xfId="35919"/>
    <cellStyle name="Input 2 7 2 4 3 6" xfId="38687"/>
    <cellStyle name="Input 2 7 2 4 4" xfId="7104"/>
    <cellStyle name="Input 2 7 2 4 4 2" xfId="15248"/>
    <cellStyle name="Input 2 7 2 4 4 2 2" xfId="31321"/>
    <cellStyle name="Input 2 7 2 4 4 3" xfId="23287"/>
    <cellStyle name="Input 2 7 2 4 5" xfId="10927"/>
    <cellStyle name="Input 2 7 2 4 5 2" xfId="27052"/>
    <cellStyle name="Input 2 7 2 4 6" xfId="18685"/>
    <cellStyle name="Input 2 7 2 4 7" xfId="35916"/>
    <cellStyle name="Input 2 7 2 4 8" xfId="38684"/>
    <cellStyle name="Input 2 7 2 5" xfId="2818"/>
    <cellStyle name="Input 2 7 2 5 2" xfId="5188"/>
    <cellStyle name="Input 2 7 2 5 2 2" xfId="9619"/>
    <cellStyle name="Input 2 7 2 5 2 2 2" xfId="17759"/>
    <cellStyle name="Input 2 7 2 5 2 2 2 2" xfId="33832"/>
    <cellStyle name="Input 2 7 2 5 2 2 3" xfId="25798"/>
    <cellStyle name="Input 2 7 2 5 2 3" xfId="13694"/>
    <cellStyle name="Input 2 7 2 5 2 3 2" xfId="29791"/>
    <cellStyle name="Input 2 7 2 5 2 4" xfId="21424"/>
    <cellStyle name="Input 2 7 2 5 2 5" xfId="35921"/>
    <cellStyle name="Input 2 7 2 5 2 6" xfId="38689"/>
    <cellStyle name="Input 2 7 2 5 3" xfId="7544"/>
    <cellStyle name="Input 2 7 2 5 3 2" xfId="15686"/>
    <cellStyle name="Input 2 7 2 5 3 2 2" xfId="31759"/>
    <cellStyle name="Input 2 7 2 5 3 3" xfId="23725"/>
    <cellStyle name="Input 2 7 2 5 4" xfId="11367"/>
    <cellStyle name="Input 2 7 2 5 4 2" xfId="27490"/>
    <cellStyle name="Input 2 7 2 5 5" xfId="19123"/>
    <cellStyle name="Input 2 7 2 5 6" xfId="35920"/>
    <cellStyle name="Input 2 7 2 5 7" xfId="38688"/>
    <cellStyle name="Input 2 7 2 6" xfId="2544"/>
    <cellStyle name="Input 2 7 2 6 2" xfId="4949"/>
    <cellStyle name="Input 2 7 2 6 2 2" xfId="13455"/>
    <cellStyle name="Input 2 7 2 6 2 2 2" xfId="29552"/>
    <cellStyle name="Input 2 7 2 6 2 3" xfId="21185"/>
    <cellStyle name="Input 2 7 2 6 2 4" xfId="35923"/>
    <cellStyle name="Input 2 7 2 6 2 5" xfId="38691"/>
    <cellStyle name="Input 2 7 2 6 3" xfId="7305"/>
    <cellStyle name="Input 2 7 2 6 3 2" xfId="15447"/>
    <cellStyle name="Input 2 7 2 6 3 2 2" xfId="31520"/>
    <cellStyle name="Input 2 7 2 6 3 3" xfId="23486"/>
    <cellStyle name="Input 2 7 2 6 4" xfId="11128"/>
    <cellStyle name="Input 2 7 2 6 4 2" xfId="27251"/>
    <cellStyle name="Input 2 7 2 6 5" xfId="18884"/>
    <cellStyle name="Input 2 7 2 6 6" xfId="35922"/>
    <cellStyle name="Input 2 7 2 6 7" xfId="38690"/>
    <cellStyle name="Input 2 7 2 7" xfId="4121"/>
    <cellStyle name="Input 2 7 2 7 2" xfId="8782"/>
    <cellStyle name="Input 2 7 2 7 2 2" xfId="16922"/>
    <cellStyle name="Input 2 7 2 7 2 2 2" xfId="32995"/>
    <cellStyle name="Input 2 7 2 7 2 3" xfId="24961"/>
    <cellStyle name="Input 2 7 2 7 3" xfId="12629"/>
    <cellStyle name="Input 2 7 2 7 3 2" xfId="28726"/>
    <cellStyle name="Input 2 7 2 7 4" xfId="20359"/>
    <cellStyle name="Input 2 7 2 7 5" xfId="35924"/>
    <cellStyle name="Input 2 7 2 7 6" xfId="38692"/>
    <cellStyle name="Input 2 7 2 8" xfId="6477"/>
    <cellStyle name="Input 2 7 2 8 2" xfId="22660"/>
    <cellStyle name="Input 2 7 2 9" xfId="10300"/>
    <cellStyle name="Input 2 7 2 9 2" xfId="26425"/>
    <cellStyle name="Input 2 7 3" xfId="1592"/>
    <cellStyle name="Input 2 7 3 10" xfId="35925"/>
    <cellStyle name="Input 2 7 3 11" xfId="38693"/>
    <cellStyle name="Input 2 7 3 2" xfId="2010"/>
    <cellStyle name="Input 2 7 3 2 2" xfId="3098"/>
    <cellStyle name="Input 2 7 3 2 2 2" xfId="5463"/>
    <cellStyle name="Input 2 7 3 2 2 2 2" xfId="9885"/>
    <cellStyle name="Input 2 7 3 2 2 2 2 2" xfId="18025"/>
    <cellStyle name="Input 2 7 3 2 2 2 2 2 2" xfId="34098"/>
    <cellStyle name="Input 2 7 3 2 2 2 2 3" xfId="26064"/>
    <cellStyle name="Input 2 7 3 2 2 2 3" xfId="13969"/>
    <cellStyle name="Input 2 7 3 2 2 2 3 2" xfId="30066"/>
    <cellStyle name="Input 2 7 3 2 2 2 4" xfId="21699"/>
    <cellStyle name="Input 2 7 3 2 2 2 5" xfId="35928"/>
    <cellStyle name="Input 2 7 3 2 2 2 6" xfId="38696"/>
    <cellStyle name="Input 2 7 3 2 2 3" xfId="7819"/>
    <cellStyle name="Input 2 7 3 2 2 3 2" xfId="15961"/>
    <cellStyle name="Input 2 7 3 2 2 3 2 2" xfId="32034"/>
    <cellStyle name="Input 2 7 3 2 2 3 3" xfId="24000"/>
    <cellStyle name="Input 2 7 3 2 2 4" xfId="11642"/>
    <cellStyle name="Input 2 7 3 2 2 4 2" xfId="27765"/>
    <cellStyle name="Input 2 7 3 2 2 5" xfId="19398"/>
    <cellStyle name="Input 2 7 3 2 2 6" xfId="35927"/>
    <cellStyle name="Input 2 7 3 2 2 7" xfId="38695"/>
    <cellStyle name="Input 2 7 3 2 3" xfId="3549"/>
    <cellStyle name="Input 2 7 3 2 3 2" xfId="5907"/>
    <cellStyle name="Input 2 7 3 2 3 2 2" xfId="14413"/>
    <cellStyle name="Input 2 7 3 2 3 2 2 2" xfId="30510"/>
    <cellStyle name="Input 2 7 3 2 3 2 3" xfId="22143"/>
    <cellStyle name="Input 2 7 3 2 3 2 4" xfId="35930"/>
    <cellStyle name="Input 2 7 3 2 3 2 5" xfId="38698"/>
    <cellStyle name="Input 2 7 3 2 3 3" xfId="8263"/>
    <cellStyle name="Input 2 7 3 2 3 3 2" xfId="16405"/>
    <cellStyle name="Input 2 7 3 2 3 3 2 2" xfId="32478"/>
    <cellStyle name="Input 2 7 3 2 3 3 3" xfId="24444"/>
    <cellStyle name="Input 2 7 3 2 3 4" xfId="12086"/>
    <cellStyle name="Input 2 7 3 2 3 4 2" xfId="28209"/>
    <cellStyle name="Input 2 7 3 2 3 5" xfId="19842"/>
    <cellStyle name="Input 2 7 3 2 3 6" xfId="35929"/>
    <cellStyle name="Input 2 7 3 2 3 7" xfId="38697"/>
    <cellStyle name="Input 2 7 3 2 4" xfId="4441"/>
    <cellStyle name="Input 2 7 3 2 4 2" xfId="9102"/>
    <cellStyle name="Input 2 7 3 2 4 2 2" xfId="17242"/>
    <cellStyle name="Input 2 7 3 2 4 2 2 2" xfId="33315"/>
    <cellStyle name="Input 2 7 3 2 4 2 3" xfId="25281"/>
    <cellStyle name="Input 2 7 3 2 4 3" xfId="12949"/>
    <cellStyle name="Input 2 7 3 2 4 3 2" xfId="29046"/>
    <cellStyle name="Input 2 7 3 2 4 4" xfId="20679"/>
    <cellStyle name="Input 2 7 3 2 4 5" xfId="35931"/>
    <cellStyle name="Input 2 7 3 2 4 6" xfId="38699"/>
    <cellStyle name="Input 2 7 3 2 5" xfId="6797"/>
    <cellStyle name="Input 2 7 3 2 5 2" xfId="15000"/>
    <cellStyle name="Input 2 7 3 2 5 2 2" xfId="31073"/>
    <cellStyle name="Input 2 7 3 2 5 3" xfId="22980"/>
    <cellStyle name="Input 2 7 3 2 6" xfId="10620"/>
    <cellStyle name="Input 2 7 3 2 6 2" xfId="26745"/>
    <cellStyle name="Input 2 7 3 2 7" xfId="18437"/>
    <cellStyle name="Input 2 7 3 2 8" xfId="35926"/>
    <cellStyle name="Input 2 7 3 2 9" xfId="38694"/>
    <cellStyle name="Input 2 7 3 3" xfId="2175"/>
    <cellStyle name="Input 2 7 3 3 2" xfId="3254"/>
    <cellStyle name="Input 2 7 3 3 2 2" xfId="5617"/>
    <cellStyle name="Input 2 7 3 3 2 2 2" xfId="10037"/>
    <cellStyle name="Input 2 7 3 3 2 2 2 2" xfId="18177"/>
    <cellStyle name="Input 2 7 3 3 2 2 2 2 2" xfId="34250"/>
    <cellStyle name="Input 2 7 3 3 2 2 2 3" xfId="26216"/>
    <cellStyle name="Input 2 7 3 3 2 2 3" xfId="14123"/>
    <cellStyle name="Input 2 7 3 3 2 2 3 2" xfId="30220"/>
    <cellStyle name="Input 2 7 3 3 2 2 4" xfId="21853"/>
    <cellStyle name="Input 2 7 3 3 2 2 5" xfId="35934"/>
    <cellStyle name="Input 2 7 3 3 2 2 6" xfId="38702"/>
    <cellStyle name="Input 2 7 3 3 2 3" xfId="7973"/>
    <cellStyle name="Input 2 7 3 3 2 3 2" xfId="16115"/>
    <cellStyle name="Input 2 7 3 3 2 3 2 2" xfId="32188"/>
    <cellStyle name="Input 2 7 3 3 2 3 3" xfId="24154"/>
    <cellStyle name="Input 2 7 3 3 2 4" xfId="11796"/>
    <cellStyle name="Input 2 7 3 3 2 4 2" xfId="27919"/>
    <cellStyle name="Input 2 7 3 3 2 5" xfId="19552"/>
    <cellStyle name="Input 2 7 3 3 2 6" xfId="35933"/>
    <cellStyle name="Input 2 7 3 3 2 7" xfId="38701"/>
    <cellStyle name="Input 2 7 3 3 3" xfId="3705"/>
    <cellStyle name="Input 2 7 3 3 3 2" xfId="6063"/>
    <cellStyle name="Input 2 7 3 3 3 2 2" xfId="14569"/>
    <cellStyle name="Input 2 7 3 3 3 2 2 2" xfId="30666"/>
    <cellStyle name="Input 2 7 3 3 3 2 3" xfId="22299"/>
    <cellStyle name="Input 2 7 3 3 3 2 4" xfId="35936"/>
    <cellStyle name="Input 2 7 3 3 3 2 5" xfId="38704"/>
    <cellStyle name="Input 2 7 3 3 3 3" xfId="8419"/>
    <cellStyle name="Input 2 7 3 3 3 3 2" xfId="16561"/>
    <cellStyle name="Input 2 7 3 3 3 3 2 2" xfId="32634"/>
    <cellStyle name="Input 2 7 3 3 3 3 3" xfId="24600"/>
    <cellStyle name="Input 2 7 3 3 3 4" xfId="12242"/>
    <cellStyle name="Input 2 7 3 3 3 4 2" xfId="28365"/>
    <cellStyle name="Input 2 7 3 3 3 5" xfId="19998"/>
    <cellStyle name="Input 2 7 3 3 3 6" xfId="35935"/>
    <cellStyle name="Input 2 7 3 3 3 7" xfId="38703"/>
    <cellStyle name="Input 2 7 3 3 4" xfId="4597"/>
    <cellStyle name="Input 2 7 3 3 4 2" xfId="9258"/>
    <cellStyle name="Input 2 7 3 3 4 2 2" xfId="17398"/>
    <cellStyle name="Input 2 7 3 3 4 2 2 2" xfId="33471"/>
    <cellStyle name="Input 2 7 3 3 4 2 3" xfId="25437"/>
    <cellStyle name="Input 2 7 3 3 4 3" xfId="13105"/>
    <cellStyle name="Input 2 7 3 3 4 3 2" xfId="29202"/>
    <cellStyle name="Input 2 7 3 3 4 4" xfId="20835"/>
    <cellStyle name="Input 2 7 3 3 4 5" xfId="35937"/>
    <cellStyle name="Input 2 7 3 3 4 6" xfId="38705"/>
    <cellStyle name="Input 2 7 3 3 5" xfId="6953"/>
    <cellStyle name="Input 2 7 3 3 5 2" xfId="15097"/>
    <cellStyle name="Input 2 7 3 3 5 2 2" xfId="31170"/>
    <cellStyle name="Input 2 7 3 3 5 3" xfId="23136"/>
    <cellStyle name="Input 2 7 3 3 6" xfId="10776"/>
    <cellStyle name="Input 2 7 3 3 6 2" xfId="26901"/>
    <cellStyle name="Input 2 7 3 3 7" xfId="18534"/>
    <cellStyle name="Input 2 7 3 3 8" xfId="35932"/>
    <cellStyle name="Input 2 7 3 3 9" xfId="38700"/>
    <cellStyle name="Input 2 7 3 4" xfId="2335"/>
    <cellStyle name="Input 2 7 3 4 2" xfId="3857"/>
    <cellStyle name="Input 2 7 3 4 2 2" xfId="6215"/>
    <cellStyle name="Input 2 7 3 4 2 2 2" xfId="14721"/>
    <cellStyle name="Input 2 7 3 4 2 2 2 2" xfId="30818"/>
    <cellStyle name="Input 2 7 3 4 2 2 3" xfId="22451"/>
    <cellStyle name="Input 2 7 3 4 2 2 4" xfId="35940"/>
    <cellStyle name="Input 2 7 3 4 2 2 5" xfId="38708"/>
    <cellStyle name="Input 2 7 3 4 2 3" xfId="8571"/>
    <cellStyle name="Input 2 7 3 4 2 3 2" xfId="16713"/>
    <cellStyle name="Input 2 7 3 4 2 3 2 2" xfId="32786"/>
    <cellStyle name="Input 2 7 3 4 2 3 3" xfId="24752"/>
    <cellStyle name="Input 2 7 3 4 2 4" xfId="12394"/>
    <cellStyle name="Input 2 7 3 4 2 4 2" xfId="28517"/>
    <cellStyle name="Input 2 7 3 4 2 5" xfId="20150"/>
    <cellStyle name="Input 2 7 3 4 2 6" xfId="35939"/>
    <cellStyle name="Input 2 7 3 4 2 7" xfId="38707"/>
    <cellStyle name="Input 2 7 3 4 3" xfId="4749"/>
    <cellStyle name="Input 2 7 3 4 3 2" xfId="9410"/>
    <cellStyle name="Input 2 7 3 4 3 2 2" xfId="17550"/>
    <cellStyle name="Input 2 7 3 4 3 2 2 2" xfId="33623"/>
    <cellStyle name="Input 2 7 3 4 3 2 3" xfId="25589"/>
    <cellStyle name="Input 2 7 3 4 3 3" xfId="13257"/>
    <cellStyle name="Input 2 7 3 4 3 3 2" xfId="29354"/>
    <cellStyle name="Input 2 7 3 4 3 4" xfId="20987"/>
    <cellStyle name="Input 2 7 3 4 3 5" xfId="35941"/>
    <cellStyle name="Input 2 7 3 4 3 6" xfId="38709"/>
    <cellStyle name="Input 2 7 3 4 4" xfId="7105"/>
    <cellStyle name="Input 2 7 3 4 4 2" xfId="15249"/>
    <cellStyle name="Input 2 7 3 4 4 2 2" xfId="31322"/>
    <cellStyle name="Input 2 7 3 4 4 3" xfId="23288"/>
    <cellStyle name="Input 2 7 3 4 5" xfId="10928"/>
    <cellStyle name="Input 2 7 3 4 5 2" xfId="27053"/>
    <cellStyle name="Input 2 7 3 4 6" xfId="18686"/>
    <cellStyle name="Input 2 7 3 4 7" xfId="35938"/>
    <cellStyle name="Input 2 7 3 4 8" xfId="38706"/>
    <cellStyle name="Input 2 7 3 5" xfId="2819"/>
    <cellStyle name="Input 2 7 3 5 2" xfId="5189"/>
    <cellStyle name="Input 2 7 3 5 2 2" xfId="9620"/>
    <cellStyle name="Input 2 7 3 5 2 2 2" xfId="17760"/>
    <cellStyle name="Input 2 7 3 5 2 2 2 2" xfId="33833"/>
    <cellStyle name="Input 2 7 3 5 2 2 3" xfId="25799"/>
    <cellStyle name="Input 2 7 3 5 2 3" xfId="13695"/>
    <cellStyle name="Input 2 7 3 5 2 3 2" xfId="29792"/>
    <cellStyle name="Input 2 7 3 5 2 4" xfId="21425"/>
    <cellStyle name="Input 2 7 3 5 2 5" xfId="35943"/>
    <cellStyle name="Input 2 7 3 5 2 6" xfId="38711"/>
    <cellStyle name="Input 2 7 3 5 3" xfId="7545"/>
    <cellStyle name="Input 2 7 3 5 3 2" xfId="15687"/>
    <cellStyle name="Input 2 7 3 5 3 2 2" xfId="31760"/>
    <cellStyle name="Input 2 7 3 5 3 3" xfId="23726"/>
    <cellStyle name="Input 2 7 3 5 4" xfId="11368"/>
    <cellStyle name="Input 2 7 3 5 4 2" xfId="27491"/>
    <cellStyle name="Input 2 7 3 5 5" xfId="19124"/>
    <cellStyle name="Input 2 7 3 5 6" xfId="35942"/>
    <cellStyle name="Input 2 7 3 5 7" xfId="38710"/>
    <cellStyle name="Input 2 7 3 6" xfId="2543"/>
    <cellStyle name="Input 2 7 3 6 2" xfId="4948"/>
    <cellStyle name="Input 2 7 3 6 2 2" xfId="13454"/>
    <cellStyle name="Input 2 7 3 6 2 2 2" xfId="29551"/>
    <cellStyle name="Input 2 7 3 6 2 3" xfId="21184"/>
    <cellStyle name="Input 2 7 3 6 2 4" xfId="35945"/>
    <cellStyle name="Input 2 7 3 6 2 5" xfId="38713"/>
    <cellStyle name="Input 2 7 3 6 3" xfId="7304"/>
    <cellStyle name="Input 2 7 3 6 3 2" xfId="15446"/>
    <cellStyle name="Input 2 7 3 6 3 2 2" xfId="31519"/>
    <cellStyle name="Input 2 7 3 6 3 3" xfId="23485"/>
    <cellStyle name="Input 2 7 3 6 4" xfId="11127"/>
    <cellStyle name="Input 2 7 3 6 4 2" xfId="27250"/>
    <cellStyle name="Input 2 7 3 6 5" xfId="18883"/>
    <cellStyle name="Input 2 7 3 6 6" xfId="35944"/>
    <cellStyle name="Input 2 7 3 6 7" xfId="38712"/>
    <cellStyle name="Input 2 7 3 7" xfId="4122"/>
    <cellStyle name="Input 2 7 3 7 2" xfId="8783"/>
    <cellStyle name="Input 2 7 3 7 2 2" xfId="16923"/>
    <cellStyle name="Input 2 7 3 7 2 2 2" xfId="32996"/>
    <cellStyle name="Input 2 7 3 7 2 3" xfId="24962"/>
    <cellStyle name="Input 2 7 3 7 3" xfId="12630"/>
    <cellStyle name="Input 2 7 3 7 3 2" xfId="28727"/>
    <cellStyle name="Input 2 7 3 7 4" xfId="20360"/>
    <cellStyle name="Input 2 7 3 7 5" xfId="35946"/>
    <cellStyle name="Input 2 7 3 7 6" xfId="38714"/>
    <cellStyle name="Input 2 7 3 8" xfId="6478"/>
    <cellStyle name="Input 2 7 3 8 2" xfId="22661"/>
    <cellStyle name="Input 2 7 3 9" xfId="10301"/>
    <cellStyle name="Input 2 7 3 9 2" xfId="26426"/>
    <cellStyle name="Input 2 7 4" xfId="1807"/>
    <cellStyle name="Input 2 7 4 2" xfId="2959"/>
    <cellStyle name="Input 2 7 4 2 2" xfId="5326"/>
    <cellStyle name="Input 2 7 4 2 2 2" xfId="9752"/>
    <cellStyle name="Input 2 7 4 2 2 2 2" xfId="17892"/>
    <cellStyle name="Input 2 7 4 2 2 2 2 2" xfId="33965"/>
    <cellStyle name="Input 2 7 4 2 2 2 3" xfId="25931"/>
    <cellStyle name="Input 2 7 4 2 2 3" xfId="13832"/>
    <cellStyle name="Input 2 7 4 2 2 3 2" xfId="29929"/>
    <cellStyle name="Input 2 7 4 2 2 4" xfId="21562"/>
    <cellStyle name="Input 2 7 4 2 2 5" xfId="35949"/>
    <cellStyle name="Input 2 7 4 2 2 6" xfId="38717"/>
    <cellStyle name="Input 2 7 4 2 3" xfId="7682"/>
    <cellStyle name="Input 2 7 4 2 3 2" xfId="15824"/>
    <cellStyle name="Input 2 7 4 2 3 2 2" xfId="31897"/>
    <cellStyle name="Input 2 7 4 2 3 3" xfId="23863"/>
    <cellStyle name="Input 2 7 4 2 4" xfId="11505"/>
    <cellStyle name="Input 2 7 4 2 4 2" xfId="27628"/>
    <cellStyle name="Input 2 7 4 2 5" xfId="19261"/>
    <cellStyle name="Input 2 7 4 2 6" xfId="35948"/>
    <cellStyle name="Input 2 7 4 2 7" xfId="38716"/>
    <cellStyle name="Input 2 7 4 3" xfId="3381"/>
    <cellStyle name="Input 2 7 4 3 2" xfId="5739"/>
    <cellStyle name="Input 2 7 4 3 2 2" xfId="14245"/>
    <cellStyle name="Input 2 7 4 3 2 2 2" xfId="30342"/>
    <cellStyle name="Input 2 7 4 3 2 3" xfId="21975"/>
    <cellStyle name="Input 2 7 4 3 2 4" xfId="35951"/>
    <cellStyle name="Input 2 7 4 3 2 5" xfId="38719"/>
    <cellStyle name="Input 2 7 4 3 3" xfId="8095"/>
    <cellStyle name="Input 2 7 4 3 3 2" xfId="16237"/>
    <cellStyle name="Input 2 7 4 3 3 2 2" xfId="32310"/>
    <cellStyle name="Input 2 7 4 3 3 3" xfId="24276"/>
    <cellStyle name="Input 2 7 4 3 4" xfId="11918"/>
    <cellStyle name="Input 2 7 4 3 4 2" xfId="28041"/>
    <cellStyle name="Input 2 7 4 3 5" xfId="19674"/>
    <cellStyle name="Input 2 7 4 3 6" xfId="35950"/>
    <cellStyle name="Input 2 7 4 3 7" xfId="38718"/>
    <cellStyle name="Input 2 7 4 4" xfId="4273"/>
    <cellStyle name="Input 2 7 4 4 2" xfId="8934"/>
    <cellStyle name="Input 2 7 4 4 2 2" xfId="17074"/>
    <cellStyle name="Input 2 7 4 4 2 2 2" xfId="33147"/>
    <cellStyle name="Input 2 7 4 4 2 3" xfId="25113"/>
    <cellStyle name="Input 2 7 4 4 3" xfId="12781"/>
    <cellStyle name="Input 2 7 4 4 3 2" xfId="28878"/>
    <cellStyle name="Input 2 7 4 4 4" xfId="20511"/>
    <cellStyle name="Input 2 7 4 4 5" xfId="35952"/>
    <cellStyle name="Input 2 7 4 4 6" xfId="38720"/>
    <cellStyle name="Input 2 7 4 5" xfId="6629"/>
    <cellStyle name="Input 2 7 4 5 2" xfId="14893"/>
    <cellStyle name="Input 2 7 4 5 2 2" xfId="30966"/>
    <cellStyle name="Input 2 7 4 5 3" xfId="22812"/>
    <cellStyle name="Input 2 7 4 6" xfId="10452"/>
    <cellStyle name="Input 2 7 4 6 2" xfId="26577"/>
    <cellStyle name="Input 2 7 4 7" xfId="18330"/>
    <cellStyle name="Input 2 7 4 8" xfId="35947"/>
    <cellStyle name="Input 2 7 4 9" xfId="38715"/>
    <cellStyle name="Input 2 7 5" xfId="1823"/>
    <cellStyle name="Input 2 7 5 2" xfId="2961"/>
    <cellStyle name="Input 2 7 5 2 2" xfId="5328"/>
    <cellStyle name="Input 2 7 5 2 2 2" xfId="9753"/>
    <cellStyle name="Input 2 7 5 2 2 2 2" xfId="17893"/>
    <cellStyle name="Input 2 7 5 2 2 2 2 2" xfId="33966"/>
    <cellStyle name="Input 2 7 5 2 2 2 3" xfId="25932"/>
    <cellStyle name="Input 2 7 5 2 2 3" xfId="13834"/>
    <cellStyle name="Input 2 7 5 2 2 3 2" xfId="29931"/>
    <cellStyle name="Input 2 7 5 2 2 4" xfId="21564"/>
    <cellStyle name="Input 2 7 5 2 2 5" xfId="35955"/>
    <cellStyle name="Input 2 7 5 2 2 6" xfId="38723"/>
    <cellStyle name="Input 2 7 5 2 3" xfId="7684"/>
    <cellStyle name="Input 2 7 5 2 3 2" xfId="15826"/>
    <cellStyle name="Input 2 7 5 2 3 2 2" xfId="31899"/>
    <cellStyle name="Input 2 7 5 2 3 3" xfId="23865"/>
    <cellStyle name="Input 2 7 5 2 4" xfId="11507"/>
    <cellStyle name="Input 2 7 5 2 4 2" xfId="27630"/>
    <cellStyle name="Input 2 7 5 2 5" xfId="19263"/>
    <cellStyle name="Input 2 7 5 2 6" xfId="35954"/>
    <cellStyle name="Input 2 7 5 2 7" xfId="38722"/>
    <cellStyle name="Input 2 7 5 3" xfId="3391"/>
    <cellStyle name="Input 2 7 5 3 2" xfId="5749"/>
    <cellStyle name="Input 2 7 5 3 2 2" xfId="14255"/>
    <cellStyle name="Input 2 7 5 3 2 2 2" xfId="30352"/>
    <cellStyle name="Input 2 7 5 3 2 3" xfId="21985"/>
    <cellStyle name="Input 2 7 5 3 2 4" xfId="35957"/>
    <cellStyle name="Input 2 7 5 3 2 5" xfId="38725"/>
    <cellStyle name="Input 2 7 5 3 3" xfId="8105"/>
    <cellStyle name="Input 2 7 5 3 3 2" xfId="16247"/>
    <cellStyle name="Input 2 7 5 3 3 2 2" xfId="32320"/>
    <cellStyle name="Input 2 7 5 3 3 3" xfId="24286"/>
    <cellStyle name="Input 2 7 5 3 4" xfId="11928"/>
    <cellStyle name="Input 2 7 5 3 4 2" xfId="28051"/>
    <cellStyle name="Input 2 7 5 3 5" xfId="19684"/>
    <cellStyle name="Input 2 7 5 3 6" xfId="35956"/>
    <cellStyle name="Input 2 7 5 3 7" xfId="38724"/>
    <cellStyle name="Input 2 7 5 4" xfId="4283"/>
    <cellStyle name="Input 2 7 5 4 2" xfId="8944"/>
    <cellStyle name="Input 2 7 5 4 2 2" xfId="17084"/>
    <cellStyle name="Input 2 7 5 4 2 2 2" xfId="33157"/>
    <cellStyle name="Input 2 7 5 4 2 3" xfId="25123"/>
    <cellStyle name="Input 2 7 5 4 3" xfId="12791"/>
    <cellStyle name="Input 2 7 5 4 3 2" xfId="28888"/>
    <cellStyle name="Input 2 7 5 4 4" xfId="20521"/>
    <cellStyle name="Input 2 7 5 4 5" xfId="35958"/>
    <cellStyle name="Input 2 7 5 4 6" xfId="38726"/>
    <cellStyle name="Input 2 7 5 5" xfId="6639"/>
    <cellStyle name="Input 2 7 5 5 2" xfId="14903"/>
    <cellStyle name="Input 2 7 5 5 2 2" xfId="30976"/>
    <cellStyle name="Input 2 7 5 5 3" xfId="22822"/>
    <cellStyle name="Input 2 7 5 6" xfId="10462"/>
    <cellStyle name="Input 2 7 5 6 2" xfId="26587"/>
    <cellStyle name="Input 2 7 5 7" xfId="18340"/>
    <cellStyle name="Input 2 7 5 8" xfId="35953"/>
    <cellStyle name="Input 2 7 5 9" xfId="38721"/>
    <cellStyle name="Input 2 7 6" xfId="1819"/>
    <cellStyle name="Input 2 7 6 2" xfId="3390"/>
    <cellStyle name="Input 2 7 6 2 2" xfId="5748"/>
    <cellStyle name="Input 2 7 6 2 2 2" xfId="14254"/>
    <cellStyle name="Input 2 7 6 2 2 2 2" xfId="30351"/>
    <cellStyle name="Input 2 7 6 2 2 3" xfId="21984"/>
    <cellStyle name="Input 2 7 6 2 2 4" xfId="35961"/>
    <cellStyle name="Input 2 7 6 2 2 5" xfId="38729"/>
    <cellStyle name="Input 2 7 6 2 3" xfId="8104"/>
    <cellStyle name="Input 2 7 6 2 3 2" xfId="16246"/>
    <cellStyle name="Input 2 7 6 2 3 2 2" xfId="32319"/>
    <cellStyle name="Input 2 7 6 2 3 3" xfId="24285"/>
    <cellStyle name="Input 2 7 6 2 4" xfId="11927"/>
    <cellStyle name="Input 2 7 6 2 4 2" xfId="28050"/>
    <cellStyle name="Input 2 7 6 2 5" xfId="19683"/>
    <cellStyle name="Input 2 7 6 2 6" xfId="35960"/>
    <cellStyle name="Input 2 7 6 2 7" xfId="38728"/>
    <cellStyle name="Input 2 7 6 3" xfId="4282"/>
    <cellStyle name="Input 2 7 6 3 2" xfId="8943"/>
    <cellStyle name="Input 2 7 6 3 2 2" xfId="17083"/>
    <cellStyle name="Input 2 7 6 3 2 2 2" xfId="33156"/>
    <cellStyle name="Input 2 7 6 3 2 3" xfId="25122"/>
    <cellStyle name="Input 2 7 6 3 3" xfId="12790"/>
    <cellStyle name="Input 2 7 6 3 3 2" xfId="28887"/>
    <cellStyle name="Input 2 7 6 3 4" xfId="20520"/>
    <cellStyle name="Input 2 7 6 3 5" xfId="35962"/>
    <cellStyle name="Input 2 7 6 3 6" xfId="38730"/>
    <cellStyle name="Input 2 7 6 4" xfId="6638"/>
    <cellStyle name="Input 2 7 6 4 2" xfId="14902"/>
    <cellStyle name="Input 2 7 6 4 2 2" xfId="30975"/>
    <cellStyle name="Input 2 7 6 4 3" xfId="22821"/>
    <cellStyle name="Input 2 7 6 5" xfId="10461"/>
    <cellStyle name="Input 2 7 6 5 2" xfId="26586"/>
    <cellStyle name="Input 2 7 6 6" xfId="18339"/>
    <cellStyle name="Input 2 7 6 7" xfId="35959"/>
    <cellStyle name="Input 2 7 6 8" xfId="38727"/>
    <cellStyle name="Input 2 7 7" xfId="2615"/>
    <cellStyle name="Input 2 7 7 2" xfId="5008"/>
    <cellStyle name="Input 2 7 7 2 2" xfId="9522"/>
    <cellStyle name="Input 2 7 7 2 2 2" xfId="17662"/>
    <cellStyle name="Input 2 7 7 2 2 2 2" xfId="33735"/>
    <cellStyle name="Input 2 7 7 2 2 3" xfId="25701"/>
    <cellStyle name="Input 2 7 7 2 3" xfId="13514"/>
    <cellStyle name="Input 2 7 7 2 3 2" xfId="29611"/>
    <cellStyle name="Input 2 7 7 2 4" xfId="21244"/>
    <cellStyle name="Input 2 7 7 2 5" xfId="35964"/>
    <cellStyle name="Input 2 7 7 2 6" xfId="38732"/>
    <cellStyle name="Input 2 7 7 3" xfId="7364"/>
    <cellStyle name="Input 2 7 7 3 2" xfId="15506"/>
    <cellStyle name="Input 2 7 7 3 2 2" xfId="31579"/>
    <cellStyle name="Input 2 7 7 3 3" xfId="23545"/>
    <cellStyle name="Input 2 7 7 4" xfId="11187"/>
    <cellStyle name="Input 2 7 7 4 2" xfId="27310"/>
    <cellStyle name="Input 2 7 7 5" xfId="18943"/>
    <cellStyle name="Input 2 7 7 6" xfId="35963"/>
    <cellStyle name="Input 2 7 7 7" xfId="38731"/>
    <cellStyle name="Input 2 7 8" xfId="2912"/>
    <cellStyle name="Input 2 7 8 2" xfId="5279"/>
    <cellStyle name="Input 2 7 8 2 2" xfId="13785"/>
    <cellStyle name="Input 2 7 8 2 2 2" xfId="29882"/>
    <cellStyle name="Input 2 7 8 2 3" xfId="21515"/>
    <cellStyle name="Input 2 7 8 2 4" xfId="35966"/>
    <cellStyle name="Input 2 7 8 2 5" xfId="38734"/>
    <cellStyle name="Input 2 7 8 3" xfId="7635"/>
    <cellStyle name="Input 2 7 8 3 2" xfId="15777"/>
    <cellStyle name="Input 2 7 8 3 2 2" xfId="31850"/>
    <cellStyle name="Input 2 7 8 3 3" xfId="23816"/>
    <cellStyle name="Input 2 7 8 4" xfId="11458"/>
    <cellStyle name="Input 2 7 8 4 2" xfId="27581"/>
    <cellStyle name="Input 2 7 8 5" xfId="19214"/>
    <cellStyle name="Input 2 7 8 6" xfId="35965"/>
    <cellStyle name="Input 2 7 8 7" xfId="38733"/>
    <cellStyle name="Input 2 7 9" xfId="4006"/>
    <cellStyle name="Input 2 7 9 2" xfId="8685"/>
    <cellStyle name="Input 2 7 9 2 2" xfId="16825"/>
    <cellStyle name="Input 2 7 9 2 2 2" xfId="32898"/>
    <cellStyle name="Input 2 7 9 2 3" xfId="24864"/>
    <cellStyle name="Input 2 7 9 3" xfId="12526"/>
    <cellStyle name="Input 2 7 9 3 2" xfId="28629"/>
    <cellStyle name="Input 2 7 9 4" xfId="20262"/>
    <cellStyle name="Input 2 7 9 5" xfId="35967"/>
    <cellStyle name="Input 2 7 9 6" xfId="38735"/>
    <cellStyle name="Input 2 8" xfId="1323"/>
    <cellStyle name="Input 2 8 10" xfId="6402"/>
    <cellStyle name="Input 2 8 10 2" xfId="22593"/>
    <cellStyle name="Input 2 8 11" xfId="10225"/>
    <cellStyle name="Input 2 8 11 2" xfId="26358"/>
    <cellStyle name="Input 2 8 12" xfId="35968"/>
    <cellStyle name="Input 2 8 13" xfId="38736"/>
    <cellStyle name="Input 2 8 2" xfId="1660"/>
    <cellStyle name="Input 2 8 2 10" xfId="35969"/>
    <cellStyle name="Input 2 8 2 11" xfId="38737"/>
    <cellStyle name="Input 2 8 2 2" xfId="2065"/>
    <cellStyle name="Input 2 8 2 2 2" xfId="3153"/>
    <cellStyle name="Input 2 8 2 2 2 2" xfId="5518"/>
    <cellStyle name="Input 2 8 2 2 2 2 2" xfId="9940"/>
    <cellStyle name="Input 2 8 2 2 2 2 2 2" xfId="18080"/>
    <cellStyle name="Input 2 8 2 2 2 2 2 2 2" xfId="34153"/>
    <cellStyle name="Input 2 8 2 2 2 2 2 3" xfId="26119"/>
    <cellStyle name="Input 2 8 2 2 2 2 3" xfId="14024"/>
    <cellStyle name="Input 2 8 2 2 2 2 3 2" xfId="30121"/>
    <cellStyle name="Input 2 8 2 2 2 2 4" xfId="21754"/>
    <cellStyle name="Input 2 8 2 2 2 2 5" xfId="35972"/>
    <cellStyle name="Input 2 8 2 2 2 2 6" xfId="38740"/>
    <cellStyle name="Input 2 8 2 2 2 3" xfId="7874"/>
    <cellStyle name="Input 2 8 2 2 2 3 2" xfId="16016"/>
    <cellStyle name="Input 2 8 2 2 2 3 2 2" xfId="32089"/>
    <cellStyle name="Input 2 8 2 2 2 3 3" xfId="24055"/>
    <cellStyle name="Input 2 8 2 2 2 4" xfId="11697"/>
    <cellStyle name="Input 2 8 2 2 2 4 2" xfId="27820"/>
    <cellStyle name="Input 2 8 2 2 2 5" xfId="19453"/>
    <cellStyle name="Input 2 8 2 2 2 6" xfId="35971"/>
    <cellStyle name="Input 2 8 2 2 2 7" xfId="38739"/>
    <cellStyle name="Input 2 8 2 2 3" xfId="3604"/>
    <cellStyle name="Input 2 8 2 2 3 2" xfId="5962"/>
    <cellStyle name="Input 2 8 2 2 3 2 2" xfId="14468"/>
    <cellStyle name="Input 2 8 2 2 3 2 2 2" xfId="30565"/>
    <cellStyle name="Input 2 8 2 2 3 2 3" xfId="22198"/>
    <cellStyle name="Input 2 8 2 2 3 2 4" xfId="35974"/>
    <cellStyle name="Input 2 8 2 2 3 2 5" xfId="38742"/>
    <cellStyle name="Input 2 8 2 2 3 3" xfId="8318"/>
    <cellStyle name="Input 2 8 2 2 3 3 2" xfId="16460"/>
    <cellStyle name="Input 2 8 2 2 3 3 2 2" xfId="32533"/>
    <cellStyle name="Input 2 8 2 2 3 3 3" xfId="24499"/>
    <cellStyle name="Input 2 8 2 2 3 4" xfId="12141"/>
    <cellStyle name="Input 2 8 2 2 3 4 2" xfId="28264"/>
    <cellStyle name="Input 2 8 2 2 3 5" xfId="19897"/>
    <cellStyle name="Input 2 8 2 2 3 6" xfId="35973"/>
    <cellStyle name="Input 2 8 2 2 3 7" xfId="38741"/>
    <cellStyle name="Input 2 8 2 2 4" xfId="4496"/>
    <cellStyle name="Input 2 8 2 2 4 2" xfId="9157"/>
    <cellStyle name="Input 2 8 2 2 4 2 2" xfId="17297"/>
    <cellStyle name="Input 2 8 2 2 4 2 2 2" xfId="33370"/>
    <cellStyle name="Input 2 8 2 2 4 2 3" xfId="25336"/>
    <cellStyle name="Input 2 8 2 2 4 3" xfId="13004"/>
    <cellStyle name="Input 2 8 2 2 4 3 2" xfId="29101"/>
    <cellStyle name="Input 2 8 2 2 4 4" xfId="20734"/>
    <cellStyle name="Input 2 8 2 2 4 5" xfId="35975"/>
    <cellStyle name="Input 2 8 2 2 4 6" xfId="38743"/>
    <cellStyle name="Input 2 8 2 2 5" xfId="6852"/>
    <cellStyle name="Input 2 8 2 2 5 2" xfId="15022"/>
    <cellStyle name="Input 2 8 2 2 5 2 2" xfId="31095"/>
    <cellStyle name="Input 2 8 2 2 5 3" xfId="23035"/>
    <cellStyle name="Input 2 8 2 2 6" xfId="10675"/>
    <cellStyle name="Input 2 8 2 2 6 2" xfId="26800"/>
    <cellStyle name="Input 2 8 2 2 7" xfId="18459"/>
    <cellStyle name="Input 2 8 2 2 8" xfId="35970"/>
    <cellStyle name="Input 2 8 2 2 9" xfId="38738"/>
    <cellStyle name="Input 2 8 2 3" xfId="2230"/>
    <cellStyle name="Input 2 8 2 3 2" xfId="3309"/>
    <cellStyle name="Input 2 8 2 3 2 2" xfId="5672"/>
    <cellStyle name="Input 2 8 2 3 2 2 2" xfId="10092"/>
    <cellStyle name="Input 2 8 2 3 2 2 2 2" xfId="18232"/>
    <cellStyle name="Input 2 8 2 3 2 2 2 2 2" xfId="34305"/>
    <cellStyle name="Input 2 8 2 3 2 2 2 3" xfId="26271"/>
    <cellStyle name="Input 2 8 2 3 2 2 3" xfId="14178"/>
    <cellStyle name="Input 2 8 2 3 2 2 3 2" xfId="30275"/>
    <cellStyle name="Input 2 8 2 3 2 2 4" xfId="21908"/>
    <cellStyle name="Input 2 8 2 3 2 2 5" xfId="35978"/>
    <cellStyle name="Input 2 8 2 3 2 2 6" xfId="38746"/>
    <cellStyle name="Input 2 8 2 3 2 3" xfId="8028"/>
    <cellStyle name="Input 2 8 2 3 2 3 2" xfId="16170"/>
    <cellStyle name="Input 2 8 2 3 2 3 2 2" xfId="32243"/>
    <cellStyle name="Input 2 8 2 3 2 3 3" xfId="24209"/>
    <cellStyle name="Input 2 8 2 3 2 4" xfId="11851"/>
    <cellStyle name="Input 2 8 2 3 2 4 2" xfId="27974"/>
    <cellStyle name="Input 2 8 2 3 2 5" xfId="19607"/>
    <cellStyle name="Input 2 8 2 3 2 6" xfId="35977"/>
    <cellStyle name="Input 2 8 2 3 2 7" xfId="38745"/>
    <cellStyle name="Input 2 8 2 3 3" xfId="3760"/>
    <cellStyle name="Input 2 8 2 3 3 2" xfId="6118"/>
    <cellStyle name="Input 2 8 2 3 3 2 2" xfId="14624"/>
    <cellStyle name="Input 2 8 2 3 3 2 2 2" xfId="30721"/>
    <cellStyle name="Input 2 8 2 3 3 2 3" xfId="22354"/>
    <cellStyle name="Input 2 8 2 3 3 2 4" xfId="35980"/>
    <cellStyle name="Input 2 8 2 3 3 2 5" xfId="38748"/>
    <cellStyle name="Input 2 8 2 3 3 3" xfId="8474"/>
    <cellStyle name="Input 2 8 2 3 3 3 2" xfId="16616"/>
    <cellStyle name="Input 2 8 2 3 3 3 2 2" xfId="32689"/>
    <cellStyle name="Input 2 8 2 3 3 3 3" xfId="24655"/>
    <cellStyle name="Input 2 8 2 3 3 4" xfId="12297"/>
    <cellStyle name="Input 2 8 2 3 3 4 2" xfId="28420"/>
    <cellStyle name="Input 2 8 2 3 3 5" xfId="20053"/>
    <cellStyle name="Input 2 8 2 3 3 6" xfId="35979"/>
    <cellStyle name="Input 2 8 2 3 3 7" xfId="38747"/>
    <cellStyle name="Input 2 8 2 3 4" xfId="4652"/>
    <cellStyle name="Input 2 8 2 3 4 2" xfId="9313"/>
    <cellStyle name="Input 2 8 2 3 4 2 2" xfId="17453"/>
    <cellStyle name="Input 2 8 2 3 4 2 2 2" xfId="33526"/>
    <cellStyle name="Input 2 8 2 3 4 2 3" xfId="25492"/>
    <cellStyle name="Input 2 8 2 3 4 3" xfId="13160"/>
    <cellStyle name="Input 2 8 2 3 4 3 2" xfId="29257"/>
    <cellStyle name="Input 2 8 2 3 4 4" xfId="20890"/>
    <cellStyle name="Input 2 8 2 3 4 5" xfId="35981"/>
    <cellStyle name="Input 2 8 2 3 4 6" xfId="38749"/>
    <cellStyle name="Input 2 8 2 3 5" xfId="7008"/>
    <cellStyle name="Input 2 8 2 3 5 2" xfId="15152"/>
    <cellStyle name="Input 2 8 2 3 5 2 2" xfId="31225"/>
    <cellStyle name="Input 2 8 2 3 5 3" xfId="23191"/>
    <cellStyle name="Input 2 8 2 3 6" xfId="10831"/>
    <cellStyle name="Input 2 8 2 3 6 2" xfId="26956"/>
    <cellStyle name="Input 2 8 2 3 7" xfId="18589"/>
    <cellStyle name="Input 2 8 2 3 8" xfId="35976"/>
    <cellStyle name="Input 2 8 2 3 9" xfId="38744"/>
    <cellStyle name="Input 2 8 2 4" xfId="2390"/>
    <cellStyle name="Input 2 8 2 4 2" xfId="3912"/>
    <cellStyle name="Input 2 8 2 4 2 2" xfId="6270"/>
    <cellStyle name="Input 2 8 2 4 2 2 2" xfId="14776"/>
    <cellStyle name="Input 2 8 2 4 2 2 2 2" xfId="30873"/>
    <cellStyle name="Input 2 8 2 4 2 2 3" xfId="22506"/>
    <cellStyle name="Input 2 8 2 4 2 2 4" xfId="35984"/>
    <cellStyle name="Input 2 8 2 4 2 2 5" xfId="38752"/>
    <cellStyle name="Input 2 8 2 4 2 3" xfId="8626"/>
    <cellStyle name="Input 2 8 2 4 2 3 2" xfId="16768"/>
    <cellStyle name="Input 2 8 2 4 2 3 2 2" xfId="32841"/>
    <cellStyle name="Input 2 8 2 4 2 3 3" xfId="24807"/>
    <cellStyle name="Input 2 8 2 4 2 4" xfId="12449"/>
    <cellStyle name="Input 2 8 2 4 2 4 2" xfId="28572"/>
    <cellStyle name="Input 2 8 2 4 2 5" xfId="20205"/>
    <cellStyle name="Input 2 8 2 4 2 6" xfId="35983"/>
    <cellStyle name="Input 2 8 2 4 2 7" xfId="38751"/>
    <cellStyle name="Input 2 8 2 4 3" xfId="4804"/>
    <cellStyle name="Input 2 8 2 4 3 2" xfId="9465"/>
    <cellStyle name="Input 2 8 2 4 3 2 2" xfId="17605"/>
    <cellStyle name="Input 2 8 2 4 3 2 2 2" xfId="33678"/>
    <cellStyle name="Input 2 8 2 4 3 2 3" xfId="25644"/>
    <cellStyle name="Input 2 8 2 4 3 3" xfId="13312"/>
    <cellStyle name="Input 2 8 2 4 3 3 2" xfId="29409"/>
    <cellStyle name="Input 2 8 2 4 3 4" xfId="21042"/>
    <cellStyle name="Input 2 8 2 4 3 5" xfId="35985"/>
    <cellStyle name="Input 2 8 2 4 3 6" xfId="38753"/>
    <cellStyle name="Input 2 8 2 4 4" xfId="7160"/>
    <cellStyle name="Input 2 8 2 4 4 2" xfId="15304"/>
    <cellStyle name="Input 2 8 2 4 4 2 2" xfId="31377"/>
    <cellStyle name="Input 2 8 2 4 4 3" xfId="23343"/>
    <cellStyle name="Input 2 8 2 4 5" xfId="10983"/>
    <cellStyle name="Input 2 8 2 4 5 2" xfId="27108"/>
    <cellStyle name="Input 2 8 2 4 6" xfId="18741"/>
    <cellStyle name="Input 2 8 2 4 7" xfId="35982"/>
    <cellStyle name="Input 2 8 2 4 8" xfId="38750"/>
    <cellStyle name="Input 2 8 2 5" xfId="2876"/>
    <cellStyle name="Input 2 8 2 5 2" xfId="5245"/>
    <cellStyle name="Input 2 8 2 5 2 2" xfId="9675"/>
    <cellStyle name="Input 2 8 2 5 2 2 2" xfId="17815"/>
    <cellStyle name="Input 2 8 2 5 2 2 2 2" xfId="33888"/>
    <cellStyle name="Input 2 8 2 5 2 2 3" xfId="25854"/>
    <cellStyle name="Input 2 8 2 5 2 3" xfId="13751"/>
    <cellStyle name="Input 2 8 2 5 2 3 2" xfId="29848"/>
    <cellStyle name="Input 2 8 2 5 2 4" xfId="21481"/>
    <cellStyle name="Input 2 8 2 5 2 5" xfId="35987"/>
    <cellStyle name="Input 2 8 2 5 2 6" xfId="38755"/>
    <cellStyle name="Input 2 8 2 5 3" xfId="7601"/>
    <cellStyle name="Input 2 8 2 5 3 2" xfId="15743"/>
    <cellStyle name="Input 2 8 2 5 3 2 2" xfId="31816"/>
    <cellStyle name="Input 2 8 2 5 3 3" xfId="23782"/>
    <cellStyle name="Input 2 8 2 5 4" xfId="11424"/>
    <cellStyle name="Input 2 8 2 5 4 2" xfId="27547"/>
    <cellStyle name="Input 2 8 2 5 5" xfId="19180"/>
    <cellStyle name="Input 2 8 2 5 6" xfId="35986"/>
    <cellStyle name="Input 2 8 2 5 7" xfId="38754"/>
    <cellStyle name="Input 2 8 2 6" xfId="2500"/>
    <cellStyle name="Input 2 8 2 6 2" xfId="4905"/>
    <cellStyle name="Input 2 8 2 6 2 2" xfId="13411"/>
    <cellStyle name="Input 2 8 2 6 2 2 2" xfId="29508"/>
    <cellStyle name="Input 2 8 2 6 2 3" xfId="21141"/>
    <cellStyle name="Input 2 8 2 6 2 4" xfId="35989"/>
    <cellStyle name="Input 2 8 2 6 2 5" xfId="38757"/>
    <cellStyle name="Input 2 8 2 6 3" xfId="7261"/>
    <cellStyle name="Input 2 8 2 6 3 2" xfId="15403"/>
    <cellStyle name="Input 2 8 2 6 3 2 2" xfId="31476"/>
    <cellStyle name="Input 2 8 2 6 3 3" xfId="23442"/>
    <cellStyle name="Input 2 8 2 6 4" xfId="11084"/>
    <cellStyle name="Input 2 8 2 6 4 2" xfId="27207"/>
    <cellStyle name="Input 2 8 2 6 5" xfId="18840"/>
    <cellStyle name="Input 2 8 2 6 6" xfId="35988"/>
    <cellStyle name="Input 2 8 2 6 7" xfId="38756"/>
    <cellStyle name="Input 2 8 2 7" xfId="4177"/>
    <cellStyle name="Input 2 8 2 7 2" xfId="8838"/>
    <cellStyle name="Input 2 8 2 7 2 2" xfId="16978"/>
    <cellStyle name="Input 2 8 2 7 2 2 2" xfId="33051"/>
    <cellStyle name="Input 2 8 2 7 2 3" xfId="25017"/>
    <cellStyle name="Input 2 8 2 7 3" xfId="12685"/>
    <cellStyle name="Input 2 8 2 7 3 2" xfId="28782"/>
    <cellStyle name="Input 2 8 2 7 4" xfId="20415"/>
    <cellStyle name="Input 2 8 2 7 5" xfId="35990"/>
    <cellStyle name="Input 2 8 2 7 6" xfId="38758"/>
    <cellStyle name="Input 2 8 2 8" xfId="6533"/>
    <cellStyle name="Input 2 8 2 8 2" xfId="22716"/>
    <cellStyle name="Input 2 8 2 9" xfId="10356"/>
    <cellStyle name="Input 2 8 2 9 2" xfId="26481"/>
    <cellStyle name="Input 2 8 3" xfId="1545"/>
    <cellStyle name="Input 2 8 3 10" xfId="35991"/>
    <cellStyle name="Input 2 8 3 11" xfId="38759"/>
    <cellStyle name="Input 2 8 3 2" xfId="1975"/>
    <cellStyle name="Input 2 8 3 2 2" xfId="3063"/>
    <cellStyle name="Input 2 8 3 2 2 2" xfId="5428"/>
    <cellStyle name="Input 2 8 3 2 2 2 2" xfId="9850"/>
    <cellStyle name="Input 2 8 3 2 2 2 2 2" xfId="17990"/>
    <cellStyle name="Input 2 8 3 2 2 2 2 2 2" xfId="34063"/>
    <cellStyle name="Input 2 8 3 2 2 2 2 3" xfId="26029"/>
    <cellStyle name="Input 2 8 3 2 2 2 3" xfId="13934"/>
    <cellStyle name="Input 2 8 3 2 2 2 3 2" xfId="30031"/>
    <cellStyle name="Input 2 8 3 2 2 2 4" xfId="21664"/>
    <cellStyle name="Input 2 8 3 2 2 2 5" xfId="35994"/>
    <cellStyle name="Input 2 8 3 2 2 2 6" xfId="38762"/>
    <cellStyle name="Input 2 8 3 2 2 3" xfId="7784"/>
    <cellStyle name="Input 2 8 3 2 2 3 2" xfId="15926"/>
    <cellStyle name="Input 2 8 3 2 2 3 2 2" xfId="31999"/>
    <cellStyle name="Input 2 8 3 2 2 3 3" xfId="23965"/>
    <cellStyle name="Input 2 8 3 2 2 4" xfId="11607"/>
    <cellStyle name="Input 2 8 3 2 2 4 2" xfId="27730"/>
    <cellStyle name="Input 2 8 3 2 2 5" xfId="19363"/>
    <cellStyle name="Input 2 8 3 2 2 6" xfId="35993"/>
    <cellStyle name="Input 2 8 3 2 2 7" xfId="38761"/>
    <cellStyle name="Input 2 8 3 2 3" xfId="3514"/>
    <cellStyle name="Input 2 8 3 2 3 2" xfId="5872"/>
    <cellStyle name="Input 2 8 3 2 3 2 2" xfId="14378"/>
    <cellStyle name="Input 2 8 3 2 3 2 2 2" xfId="30475"/>
    <cellStyle name="Input 2 8 3 2 3 2 3" xfId="22108"/>
    <cellStyle name="Input 2 8 3 2 3 2 4" xfId="35996"/>
    <cellStyle name="Input 2 8 3 2 3 2 5" xfId="38764"/>
    <cellStyle name="Input 2 8 3 2 3 3" xfId="8228"/>
    <cellStyle name="Input 2 8 3 2 3 3 2" xfId="16370"/>
    <cellStyle name="Input 2 8 3 2 3 3 2 2" xfId="32443"/>
    <cellStyle name="Input 2 8 3 2 3 3 3" xfId="24409"/>
    <cellStyle name="Input 2 8 3 2 3 4" xfId="12051"/>
    <cellStyle name="Input 2 8 3 2 3 4 2" xfId="28174"/>
    <cellStyle name="Input 2 8 3 2 3 5" xfId="19807"/>
    <cellStyle name="Input 2 8 3 2 3 6" xfId="35995"/>
    <cellStyle name="Input 2 8 3 2 3 7" xfId="38763"/>
    <cellStyle name="Input 2 8 3 2 4" xfId="4406"/>
    <cellStyle name="Input 2 8 3 2 4 2" xfId="9067"/>
    <cellStyle name="Input 2 8 3 2 4 2 2" xfId="17207"/>
    <cellStyle name="Input 2 8 3 2 4 2 2 2" xfId="33280"/>
    <cellStyle name="Input 2 8 3 2 4 2 3" xfId="25246"/>
    <cellStyle name="Input 2 8 3 2 4 3" xfId="12914"/>
    <cellStyle name="Input 2 8 3 2 4 3 2" xfId="29011"/>
    <cellStyle name="Input 2 8 3 2 4 4" xfId="20644"/>
    <cellStyle name="Input 2 8 3 2 4 5" xfId="35997"/>
    <cellStyle name="Input 2 8 3 2 4 6" xfId="38765"/>
    <cellStyle name="Input 2 8 3 2 5" xfId="6762"/>
    <cellStyle name="Input 2 8 3 2 5 2" xfId="14980"/>
    <cellStyle name="Input 2 8 3 2 5 2 2" xfId="31053"/>
    <cellStyle name="Input 2 8 3 2 5 3" xfId="22945"/>
    <cellStyle name="Input 2 8 3 2 6" xfId="10585"/>
    <cellStyle name="Input 2 8 3 2 6 2" xfId="26710"/>
    <cellStyle name="Input 2 8 3 2 7" xfId="18417"/>
    <cellStyle name="Input 2 8 3 2 8" xfId="35992"/>
    <cellStyle name="Input 2 8 3 2 9" xfId="38760"/>
    <cellStyle name="Input 2 8 3 3" xfId="2140"/>
    <cellStyle name="Input 2 8 3 3 2" xfId="3219"/>
    <cellStyle name="Input 2 8 3 3 2 2" xfId="5582"/>
    <cellStyle name="Input 2 8 3 3 2 2 2" xfId="10002"/>
    <cellStyle name="Input 2 8 3 3 2 2 2 2" xfId="18142"/>
    <cellStyle name="Input 2 8 3 3 2 2 2 2 2" xfId="34215"/>
    <cellStyle name="Input 2 8 3 3 2 2 2 3" xfId="26181"/>
    <cellStyle name="Input 2 8 3 3 2 2 3" xfId="14088"/>
    <cellStyle name="Input 2 8 3 3 2 2 3 2" xfId="30185"/>
    <cellStyle name="Input 2 8 3 3 2 2 4" xfId="21818"/>
    <cellStyle name="Input 2 8 3 3 2 2 5" xfId="36000"/>
    <cellStyle name="Input 2 8 3 3 2 2 6" xfId="38768"/>
    <cellStyle name="Input 2 8 3 3 2 3" xfId="7938"/>
    <cellStyle name="Input 2 8 3 3 2 3 2" xfId="16080"/>
    <cellStyle name="Input 2 8 3 3 2 3 2 2" xfId="32153"/>
    <cellStyle name="Input 2 8 3 3 2 3 3" xfId="24119"/>
    <cellStyle name="Input 2 8 3 3 2 4" xfId="11761"/>
    <cellStyle name="Input 2 8 3 3 2 4 2" xfId="27884"/>
    <cellStyle name="Input 2 8 3 3 2 5" xfId="19517"/>
    <cellStyle name="Input 2 8 3 3 2 6" xfId="35999"/>
    <cellStyle name="Input 2 8 3 3 2 7" xfId="38767"/>
    <cellStyle name="Input 2 8 3 3 3" xfId="3670"/>
    <cellStyle name="Input 2 8 3 3 3 2" xfId="6028"/>
    <cellStyle name="Input 2 8 3 3 3 2 2" xfId="14534"/>
    <cellStyle name="Input 2 8 3 3 3 2 2 2" xfId="30631"/>
    <cellStyle name="Input 2 8 3 3 3 2 3" xfId="22264"/>
    <cellStyle name="Input 2 8 3 3 3 2 4" xfId="36002"/>
    <cellStyle name="Input 2 8 3 3 3 2 5" xfId="38770"/>
    <cellStyle name="Input 2 8 3 3 3 3" xfId="8384"/>
    <cellStyle name="Input 2 8 3 3 3 3 2" xfId="16526"/>
    <cellStyle name="Input 2 8 3 3 3 3 2 2" xfId="32599"/>
    <cellStyle name="Input 2 8 3 3 3 3 3" xfId="24565"/>
    <cellStyle name="Input 2 8 3 3 3 4" xfId="12207"/>
    <cellStyle name="Input 2 8 3 3 3 4 2" xfId="28330"/>
    <cellStyle name="Input 2 8 3 3 3 5" xfId="19963"/>
    <cellStyle name="Input 2 8 3 3 3 6" xfId="36001"/>
    <cellStyle name="Input 2 8 3 3 3 7" xfId="38769"/>
    <cellStyle name="Input 2 8 3 3 4" xfId="4562"/>
    <cellStyle name="Input 2 8 3 3 4 2" xfId="9223"/>
    <cellStyle name="Input 2 8 3 3 4 2 2" xfId="17363"/>
    <cellStyle name="Input 2 8 3 3 4 2 2 2" xfId="33436"/>
    <cellStyle name="Input 2 8 3 3 4 2 3" xfId="25402"/>
    <cellStyle name="Input 2 8 3 3 4 3" xfId="13070"/>
    <cellStyle name="Input 2 8 3 3 4 3 2" xfId="29167"/>
    <cellStyle name="Input 2 8 3 3 4 4" xfId="20800"/>
    <cellStyle name="Input 2 8 3 3 4 5" xfId="36003"/>
    <cellStyle name="Input 2 8 3 3 4 6" xfId="38771"/>
    <cellStyle name="Input 2 8 3 3 5" xfId="6918"/>
    <cellStyle name="Input 2 8 3 3 5 2" xfId="15062"/>
    <cellStyle name="Input 2 8 3 3 5 2 2" xfId="31135"/>
    <cellStyle name="Input 2 8 3 3 5 3" xfId="23101"/>
    <cellStyle name="Input 2 8 3 3 6" xfId="10741"/>
    <cellStyle name="Input 2 8 3 3 6 2" xfId="26866"/>
    <cellStyle name="Input 2 8 3 3 7" xfId="18499"/>
    <cellStyle name="Input 2 8 3 3 8" xfId="35998"/>
    <cellStyle name="Input 2 8 3 3 9" xfId="38766"/>
    <cellStyle name="Input 2 8 3 4" xfId="2300"/>
    <cellStyle name="Input 2 8 3 4 2" xfId="3822"/>
    <cellStyle name="Input 2 8 3 4 2 2" xfId="6180"/>
    <cellStyle name="Input 2 8 3 4 2 2 2" xfId="14686"/>
    <cellStyle name="Input 2 8 3 4 2 2 2 2" xfId="30783"/>
    <cellStyle name="Input 2 8 3 4 2 2 3" xfId="22416"/>
    <cellStyle name="Input 2 8 3 4 2 2 4" xfId="36006"/>
    <cellStyle name="Input 2 8 3 4 2 2 5" xfId="38774"/>
    <cellStyle name="Input 2 8 3 4 2 3" xfId="8536"/>
    <cellStyle name="Input 2 8 3 4 2 3 2" xfId="16678"/>
    <cellStyle name="Input 2 8 3 4 2 3 2 2" xfId="32751"/>
    <cellStyle name="Input 2 8 3 4 2 3 3" xfId="24717"/>
    <cellStyle name="Input 2 8 3 4 2 4" xfId="12359"/>
    <cellStyle name="Input 2 8 3 4 2 4 2" xfId="28482"/>
    <cellStyle name="Input 2 8 3 4 2 5" xfId="20115"/>
    <cellStyle name="Input 2 8 3 4 2 6" xfId="36005"/>
    <cellStyle name="Input 2 8 3 4 2 7" xfId="38773"/>
    <cellStyle name="Input 2 8 3 4 3" xfId="4714"/>
    <cellStyle name="Input 2 8 3 4 3 2" xfId="9375"/>
    <cellStyle name="Input 2 8 3 4 3 2 2" xfId="17515"/>
    <cellStyle name="Input 2 8 3 4 3 2 2 2" xfId="33588"/>
    <cellStyle name="Input 2 8 3 4 3 2 3" xfId="25554"/>
    <cellStyle name="Input 2 8 3 4 3 3" xfId="13222"/>
    <cellStyle name="Input 2 8 3 4 3 3 2" xfId="29319"/>
    <cellStyle name="Input 2 8 3 4 3 4" xfId="20952"/>
    <cellStyle name="Input 2 8 3 4 3 5" xfId="36007"/>
    <cellStyle name="Input 2 8 3 4 3 6" xfId="38775"/>
    <cellStyle name="Input 2 8 3 4 4" xfId="7070"/>
    <cellStyle name="Input 2 8 3 4 4 2" xfId="15214"/>
    <cellStyle name="Input 2 8 3 4 4 2 2" xfId="31287"/>
    <cellStyle name="Input 2 8 3 4 4 3" xfId="23253"/>
    <cellStyle name="Input 2 8 3 4 5" xfId="10893"/>
    <cellStyle name="Input 2 8 3 4 5 2" xfId="27018"/>
    <cellStyle name="Input 2 8 3 4 6" xfId="18651"/>
    <cellStyle name="Input 2 8 3 4 7" xfId="36004"/>
    <cellStyle name="Input 2 8 3 4 8" xfId="38772"/>
    <cellStyle name="Input 2 8 3 5" xfId="2782"/>
    <cellStyle name="Input 2 8 3 5 2" xfId="5153"/>
    <cellStyle name="Input 2 8 3 5 2 2" xfId="9585"/>
    <cellStyle name="Input 2 8 3 5 2 2 2" xfId="17725"/>
    <cellStyle name="Input 2 8 3 5 2 2 2 2" xfId="33798"/>
    <cellStyle name="Input 2 8 3 5 2 2 3" xfId="25764"/>
    <cellStyle name="Input 2 8 3 5 2 3" xfId="13659"/>
    <cellStyle name="Input 2 8 3 5 2 3 2" xfId="29756"/>
    <cellStyle name="Input 2 8 3 5 2 4" xfId="21389"/>
    <cellStyle name="Input 2 8 3 5 2 5" xfId="36009"/>
    <cellStyle name="Input 2 8 3 5 2 6" xfId="38777"/>
    <cellStyle name="Input 2 8 3 5 3" xfId="7509"/>
    <cellStyle name="Input 2 8 3 5 3 2" xfId="15651"/>
    <cellStyle name="Input 2 8 3 5 3 2 2" xfId="31724"/>
    <cellStyle name="Input 2 8 3 5 3 3" xfId="23690"/>
    <cellStyle name="Input 2 8 3 5 4" xfId="11332"/>
    <cellStyle name="Input 2 8 3 5 4 2" xfId="27455"/>
    <cellStyle name="Input 2 8 3 5 5" xfId="19088"/>
    <cellStyle name="Input 2 8 3 5 6" xfId="36008"/>
    <cellStyle name="Input 2 8 3 5 7" xfId="38776"/>
    <cellStyle name="Input 2 8 3 6" xfId="2564"/>
    <cellStyle name="Input 2 8 3 6 2" xfId="4969"/>
    <cellStyle name="Input 2 8 3 6 2 2" xfId="13475"/>
    <cellStyle name="Input 2 8 3 6 2 2 2" xfId="29572"/>
    <cellStyle name="Input 2 8 3 6 2 3" xfId="21205"/>
    <cellStyle name="Input 2 8 3 6 2 4" xfId="36011"/>
    <cellStyle name="Input 2 8 3 6 2 5" xfId="38779"/>
    <cellStyle name="Input 2 8 3 6 3" xfId="7325"/>
    <cellStyle name="Input 2 8 3 6 3 2" xfId="15467"/>
    <cellStyle name="Input 2 8 3 6 3 2 2" xfId="31540"/>
    <cellStyle name="Input 2 8 3 6 3 3" xfId="23506"/>
    <cellStyle name="Input 2 8 3 6 4" xfId="11148"/>
    <cellStyle name="Input 2 8 3 6 4 2" xfId="27271"/>
    <cellStyle name="Input 2 8 3 6 5" xfId="18904"/>
    <cellStyle name="Input 2 8 3 6 6" xfId="36010"/>
    <cellStyle name="Input 2 8 3 6 7" xfId="38778"/>
    <cellStyle name="Input 2 8 3 7" xfId="4087"/>
    <cellStyle name="Input 2 8 3 7 2" xfId="8748"/>
    <cellStyle name="Input 2 8 3 7 2 2" xfId="16888"/>
    <cellStyle name="Input 2 8 3 7 2 2 2" xfId="32961"/>
    <cellStyle name="Input 2 8 3 7 2 3" xfId="24927"/>
    <cellStyle name="Input 2 8 3 7 3" xfId="12595"/>
    <cellStyle name="Input 2 8 3 7 3 2" xfId="28692"/>
    <cellStyle name="Input 2 8 3 7 4" xfId="20325"/>
    <cellStyle name="Input 2 8 3 7 5" xfId="36012"/>
    <cellStyle name="Input 2 8 3 7 6" xfId="38780"/>
    <cellStyle name="Input 2 8 3 8" xfId="6443"/>
    <cellStyle name="Input 2 8 3 8 2" xfId="22626"/>
    <cellStyle name="Input 2 8 3 9" xfId="10266"/>
    <cellStyle name="Input 2 8 3 9 2" xfId="26391"/>
    <cellStyle name="Input 2 8 4" xfId="1919"/>
    <cellStyle name="Input 2 8 4 2" xfId="3023"/>
    <cellStyle name="Input 2 8 4 2 2" xfId="5389"/>
    <cellStyle name="Input 2 8 4 2 2 2" xfId="9813"/>
    <cellStyle name="Input 2 8 4 2 2 2 2" xfId="17953"/>
    <cellStyle name="Input 2 8 4 2 2 2 2 2" xfId="34026"/>
    <cellStyle name="Input 2 8 4 2 2 2 3" xfId="25992"/>
    <cellStyle name="Input 2 8 4 2 2 3" xfId="13895"/>
    <cellStyle name="Input 2 8 4 2 2 3 2" xfId="29992"/>
    <cellStyle name="Input 2 8 4 2 2 4" xfId="21625"/>
    <cellStyle name="Input 2 8 4 2 2 5" xfId="36015"/>
    <cellStyle name="Input 2 8 4 2 2 6" xfId="38783"/>
    <cellStyle name="Input 2 8 4 2 3" xfId="7745"/>
    <cellStyle name="Input 2 8 4 2 3 2" xfId="15887"/>
    <cellStyle name="Input 2 8 4 2 3 2 2" xfId="31960"/>
    <cellStyle name="Input 2 8 4 2 3 3" xfId="23926"/>
    <cellStyle name="Input 2 8 4 2 4" xfId="11568"/>
    <cellStyle name="Input 2 8 4 2 4 2" xfId="27691"/>
    <cellStyle name="Input 2 8 4 2 5" xfId="19324"/>
    <cellStyle name="Input 2 8 4 2 6" xfId="36014"/>
    <cellStyle name="Input 2 8 4 2 7" xfId="38782"/>
    <cellStyle name="Input 2 8 4 3" xfId="3468"/>
    <cellStyle name="Input 2 8 4 3 2" xfId="5826"/>
    <cellStyle name="Input 2 8 4 3 2 2" xfId="14332"/>
    <cellStyle name="Input 2 8 4 3 2 2 2" xfId="30429"/>
    <cellStyle name="Input 2 8 4 3 2 3" xfId="22062"/>
    <cellStyle name="Input 2 8 4 3 2 4" xfId="36017"/>
    <cellStyle name="Input 2 8 4 3 2 5" xfId="38785"/>
    <cellStyle name="Input 2 8 4 3 3" xfId="8182"/>
    <cellStyle name="Input 2 8 4 3 3 2" xfId="16324"/>
    <cellStyle name="Input 2 8 4 3 3 2 2" xfId="32397"/>
    <cellStyle name="Input 2 8 4 3 3 3" xfId="24363"/>
    <cellStyle name="Input 2 8 4 3 4" xfId="12005"/>
    <cellStyle name="Input 2 8 4 3 4 2" xfId="28128"/>
    <cellStyle name="Input 2 8 4 3 5" xfId="19761"/>
    <cellStyle name="Input 2 8 4 3 6" xfId="36016"/>
    <cellStyle name="Input 2 8 4 3 7" xfId="38784"/>
    <cellStyle name="Input 2 8 4 4" xfId="4360"/>
    <cellStyle name="Input 2 8 4 4 2" xfId="9021"/>
    <cellStyle name="Input 2 8 4 4 2 2" xfId="17161"/>
    <cellStyle name="Input 2 8 4 4 2 2 2" xfId="33234"/>
    <cellStyle name="Input 2 8 4 4 2 3" xfId="25200"/>
    <cellStyle name="Input 2 8 4 4 3" xfId="12868"/>
    <cellStyle name="Input 2 8 4 4 3 2" xfId="28965"/>
    <cellStyle name="Input 2 8 4 4 4" xfId="20598"/>
    <cellStyle name="Input 2 8 4 4 5" xfId="36018"/>
    <cellStyle name="Input 2 8 4 4 6" xfId="38786"/>
    <cellStyle name="Input 2 8 4 5" xfId="6716"/>
    <cellStyle name="Input 2 8 4 5 2" xfId="14956"/>
    <cellStyle name="Input 2 8 4 5 2 2" xfId="31029"/>
    <cellStyle name="Input 2 8 4 5 3" xfId="22899"/>
    <cellStyle name="Input 2 8 4 6" xfId="10539"/>
    <cellStyle name="Input 2 8 4 6 2" xfId="26664"/>
    <cellStyle name="Input 2 8 4 7" xfId="18393"/>
    <cellStyle name="Input 2 8 4 8" xfId="36013"/>
    <cellStyle name="Input 2 8 4 9" xfId="38781"/>
    <cellStyle name="Input 2 8 5" xfId="1897"/>
    <cellStyle name="Input 2 8 5 2" xfId="3006"/>
    <cellStyle name="Input 2 8 5 2 2" xfId="5373"/>
    <cellStyle name="Input 2 8 5 2 2 2" xfId="9797"/>
    <cellStyle name="Input 2 8 5 2 2 2 2" xfId="17937"/>
    <cellStyle name="Input 2 8 5 2 2 2 2 2" xfId="34010"/>
    <cellStyle name="Input 2 8 5 2 2 2 3" xfId="25976"/>
    <cellStyle name="Input 2 8 5 2 2 3" xfId="13879"/>
    <cellStyle name="Input 2 8 5 2 2 3 2" xfId="29976"/>
    <cellStyle name="Input 2 8 5 2 2 4" xfId="21609"/>
    <cellStyle name="Input 2 8 5 2 2 5" xfId="36021"/>
    <cellStyle name="Input 2 8 5 2 2 6" xfId="38789"/>
    <cellStyle name="Input 2 8 5 2 3" xfId="7729"/>
    <cellStyle name="Input 2 8 5 2 3 2" xfId="15871"/>
    <cellStyle name="Input 2 8 5 2 3 2 2" xfId="31944"/>
    <cellStyle name="Input 2 8 5 2 3 3" xfId="23910"/>
    <cellStyle name="Input 2 8 5 2 4" xfId="11552"/>
    <cellStyle name="Input 2 8 5 2 4 2" xfId="27675"/>
    <cellStyle name="Input 2 8 5 2 5" xfId="19308"/>
    <cellStyle name="Input 2 8 5 2 6" xfId="36020"/>
    <cellStyle name="Input 2 8 5 2 7" xfId="38788"/>
    <cellStyle name="Input 2 8 5 3" xfId="3449"/>
    <cellStyle name="Input 2 8 5 3 2" xfId="5807"/>
    <cellStyle name="Input 2 8 5 3 2 2" xfId="14313"/>
    <cellStyle name="Input 2 8 5 3 2 2 2" xfId="30410"/>
    <cellStyle name="Input 2 8 5 3 2 3" xfId="22043"/>
    <cellStyle name="Input 2 8 5 3 2 4" xfId="36023"/>
    <cellStyle name="Input 2 8 5 3 2 5" xfId="38791"/>
    <cellStyle name="Input 2 8 5 3 3" xfId="8163"/>
    <cellStyle name="Input 2 8 5 3 3 2" xfId="16305"/>
    <cellStyle name="Input 2 8 5 3 3 2 2" xfId="32378"/>
    <cellStyle name="Input 2 8 5 3 3 3" xfId="24344"/>
    <cellStyle name="Input 2 8 5 3 4" xfId="11986"/>
    <cellStyle name="Input 2 8 5 3 4 2" xfId="28109"/>
    <cellStyle name="Input 2 8 5 3 5" xfId="19742"/>
    <cellStyle name="Input 2 8 5 3 6" xfId="36022"/>
    <cellStyle name="Input 2 8 5 3 7" xfId="38790"/>
    <cellStyle name="Input 2 8 5 4" xfId="4341"/>
    <cellStyle name="Input 2 8 5 4 2" xfId="9002"/>
    <cellStyle name="Input 2 8 5 4 2 2" xfId="17142"/>
    <cellStyle name="Input 2 8 5 4 2 2 2" xfId="33215"/>
    <cellStyle name="Input 2 8 5 4 2 3" xfId="25181"/>
    <cellStyle name="Input 2 8 5 4 3" xfId="12849"/>
    <cellStyle name="Input 2 8 5 4 3 2" xfId="28946"/>
    <cellStyle name="Input 2 8 5 4 4" xfId="20579"/>
    <cellStyle name="Input 2 8 5 4 5" xfId="36024"/>
    <cellStyle name="Input 2 8 5 4 6" xfId="38792"/>
    <cellStyle name="Input 2 8 5 5" xfId="6697"/>
    <cellStyle name="Input 2 8 5 5 2" xfId="14937"/>
    <cellStyle name="Input 2 8 5 5 2 2" xfId="31010"/>
    <cellStyle name="Input 2 8 5 5 3" xfId="22880"/>
    <cellStyle name="Input 2 8 5 6" xfId="10520"/>
    <cellStyle name="Input 2 8 5 6 2" xfId="26645"/>
    <cellStyle name="Input 2 8 5 7" xfId="18374"/>
    <cellStyle name="Input 2 8 5 8" xfId="36019"/>
    <cellStyle name="Input 2 8 5 9" xfId="38787"/>
    <cellStyle name="Input 2 8 6" xfId="1853"/>
    <cellStyle name="Input 2 8 6 2" xfId="3413"/>
    <cellStyle name="Input 2 8 6 2 2" xfId="5771"/>
    <cellStyle name="Input 2 8 6 2 2 2" xfId="14277"/>
    <cellStyle name="Input 2 8 6 2 2 2 2" xfId="30374"/>
    <cellStyle name="Input 2 8 6 2 2 3" xfId="22007"/>
    <cellStyle name="Input 2 8 6 2 2 4" xfId="36027"/>
    <cellStyle name="Input 2 8 6 2 2 5" xfId="38795"/>
    <cellStyle name="Input 2 8 6 2 3" xfId="8127"/>
    <cellStyle name="Input 2 8 6 2 3 2" xfId="16269"/>
    <cellStyle name="Input 2 8 6 2 3 2 2" xfId="32342"/>
    <cellStyle name="Input 2 8 6 2 3 3" xfId="24308"/>
    <cellStyle name="Input 2 8 6 2 4" xfId="11950"/>
    <cellStyle name="Input 2 8 6 2 4 2" xfId="28073"/>
    <cellStyle name="Input 2 8 6 2 5" xfId="19706"/>
    <cellStyle name="Input 2 8 6 2 6" xfId="36026"/>
    <cellStyle name="Input 2 8 6 2 7" xfId="38794"/>
    <cellStyle name="Input 2 8 6 3" xfId="4305"/>
    <cellStyle name="Input 2 8 6 3 2" xfId="8966"/>
    <cellStyle name="Input 2 8 6 3 2 2" xfId="17106"/>
    <cellStyle name="Input 2 8 6 3 2 2 2" xfId="33179"/>
    <cellStyle name="Input 2 8 6 3 2 3" xfId="25145"/>
    <cellStyle name="Input 2 8 6 3 3" xfId="12813"/>
    <cellStyle name="Input 2 8 6 3 3 2" xfId="28910"/>
    <cellStyle name="Input 2 8 6 3 4" xfId="20543"/>
    <cellStyle name="Input 2 8 6 3 5" xfId="36028"/>
    <cellStyle name="Input 2 8 6 3 6" xfId="38796"/>
    <cellStyle name="Input 2 8 6 4" xfId="6661"/>
    <cellStyle name="Input 2 8 6 4 2" xfId="14925"/>
    <cellStyle name="Input 2 8 6 4 2 2" xfId="30998"/>
    <cellStyle name="Input 2 8 6 4 3" xfId="22844"/>
    <cellStyle name="Input 2 8 6 5" xfId="10484"/>
    <cellStyle name="Input 2 8 6 5 2" xfId="26609"/>
    <cellStyle name="Input 2 8 6 6" xfId="18362"/>
    <cellStyle name="Input 2 8 6 7" xfId="36025"/>
    <cellStyle name="Input 2 8 6 8" xfId="38793"/>
    <cellStyle name="Input 2 8 7" xfId="2737"/>
    <cellStyle name="Input 2 8 7 2" xfId="5117"/>
    <cellStyle name="Input 2 8 7 2 2" xfId="9552"/>
    <cellStyle name="Input 2 8 7 2 2 2" xfId="17692"/>
    <cellStyle name="Input 2 8 7 2 2 2 2" xfId="33765"/>
    <cellStyle name="Input 2 8 7 2 2 3" xfId="25731"/>
    <cellStyle name="Input 2 8 7 2 3" xfId="13623"/>
    <cellStyle name="Input 2 8 7 2 3 2" xfId="29720"/>
    <cellStyle name="Input 2 8 7 2 4" xfId="21353"/>
    <cellStyle name="Input 2 8 7 2 5" xfId="36030"/>
    <cellStyle name="Input 2 8 7 2 6" xfId="38798"/>
    <cellStyle name="Input 2 8 7 3" xfId="7473"/>
    <cellStyle name="Input 2 8 7 3 2" xfId="15615"/>
    <cellStyle name="Input 2 8 7 3 2 2" xfId="31688"/>
    <cellStyle name="Input 2 8 7 3 3" xfId="23654"/>
    <cellStyle name="Input 2 8 7 4" xfId="11296"/>
    <cellStyle name="Input 2 8 7 4 2" xfId="27419"/>
    <cellStyle name="Input 2 8 7 5" xfId="19052"/>
    <cellStyle name="Input 2 8 7 6" xfId="36029"/>
    <cellStyle name="Input 2 8 7 7" xfId="38797"/>
    <cellStyle name="Input 2 8 8" xfId="2810"/>
    <cellStyle name="Input 2 8 8 2" xfId="5180"/>
    <cellStyle name="Input 2 8 8 2 2" xfId="13686"/>
    <cellStyle name="Input 2 8 8 2 2 2" xfId="29783"/>
    <cellStyle name="Input 2 8 8 2 3" xfId="21416"/>
    <cellStyle name="Input 2 8 8 2 4" xfId="36032"/>
    <cellStyle name="Input 2 8 8 2 5" xfId="38800"/>
    <cellStyle name="Input 2 8 8 3" xfId="7536"/>
    <cellStyle name="Input 2 8 8 3 2" xfId="15678"/>
    <cellStyle name="Input 2 8 8 3 2 2" xfId="31751"/>
    <cellStyle name="Input 2 8 8 3 3" xfId="23717"/>
    <cellStyle name="Input 2 8 8 4" xfId="11359"/>
    <cellStyle name="Input 2 8 8 4 2" xfId="27482"/>
    <cellStyle name="Input 2 8 8 5" xfId="19115"/>
    <cellStyle name="Input 2 8 8 6" xfId="36031"/>
    <cellStyle name="Input 2 8 8 7" xfId="38799"/>
    <cellStyle name="Input 2 8 9" xfId="4046"/>
    <cellStyle name="Input 2 8 9 2" xfId="8715"/>
    <cellStyle name="Input 2 8 9 2 2" xfId="16855"/>
    <cellStyle name="Input 2 8 9 2 2 2" xfId="32928"/>
    <cellStyle name="Input 2 8 9 2 3" xfId="24894"/>
    <cellStyle name="Input 2 8 9 3" xfId="12562"/>
    <cellStyle name="Input 2 8 9 3 2" xfId="28659"/>
    <cellStyle name="Input 2 8 9 4" xfId="20292"/>
    <cellStyle name="Input 2 8 9 5" xfId="36033"/>
    <cellStyle name="Input 2 8 9 6" xfId="38801"/>
    <cellStyle name="Input 2 9" xfId="1527"/>
    <cellStyle name="Input 2 9 10" xfId="36034"/>
    <cellStyle name="Input 2 9 11" xfId="38802"/>
    <cellStyle name="Input 2 9 2" xfId="1962"/>
    <cellStyle name="Input 2 9 2 2" xfId="3050"/>
    <cellStyle name="Input 2 9 2 2 2" xfId="5415"/>
    <cellStyle name="Input 2 9 2 2 2 2" xfId="9837"/>
    <cellStyle name="Input 2 9 2 2 2 2 2" xfId="17977"/>
    <cellStyle name="Input 2 9 2 2 2 2 2 2" xfId="34050"/>
    <cellStyle name="Input 2 9 2 2 2 2 3" xfId="26016"/>
    <cellStyle name="Input 2 9 2 2 2 3" xfId="13921"/>
    <cellStyle name="Input 2 9 2 2 2 3 2" xfId="30018"/>
    <cellStyle name="Input 2 9 2 2 2 4" xfId="21651"/>
    <cellStyle name="Input 2 9 2 2 2 5" xfId="36037"/>
    <cellStyle name="Input 2 9 2 2 2 6" xfId="38805"/>
    <cellStyle name="Input 2 9 2 2 3" xfId="7771"/>
    <cellStyle name="Input 2 9 2 2 3 2" xfId="15913"/>
    <cellStyle name="Input 2 9 2 2 3 2 2" xfId="31986"/>
    <cellStyle name="Input 2 9 2 2 3 3" xfId="23952"/>
    <cellStyle name="Input 2 9 2 2 4" xfId="11594"/>
    <cellStyle name="Input 2 9 2 2 4 2" xfId="27717"/>
    <cellStyle name="Input 2 9 2 2 5" xfId="19350"/>
    <cellStyle name="Input 2 9 2 2 6" xfId="36036"/>
    <cellStyle name="Input 2 9 2 2 7" xfId="38804"/>
    <cellStyle name="Input 2 9 2 3" xfId="3501"/>
    <cellStyle name="Input 2 9 2 3 2" xfId="5859"/>
    <cellStyle name="Input 2 9 2 3 2 2" xfId="14365"/>
    <cellStyle name="Input 2 9 2 3 2 2 2" xfId="30462"/>
    <cellStyle name="Input 2 9 2 3 2 3" xfId="22095"/>
    <cellStyle name="Input 2 9 2 3 2 4" xfId="36039"/>
    <cellStyle name="Input 2 9 2 3 2 5" xfId="38807"/>
    <cellStyle name="Input 2 9 2 3 3" xfId="8215"/>
    <cellStyle name="Input 2 9 2 3 3 2" xfId="16357"/>
    <cellStyle name="Input 2 9 2 3 3 2 2" xfId="32430"/>
    <cellStyle name="Input 2 9 2 3 3 3" xfId="24396"/>
    <cellStyle name="Input 2 9 2 3 4" xfId="12038"/>
    <cellStyle name="Input 2 9 2 3 4 2" xfId="28161"/>
    <cellStyle name="Input 2 9 2 3 5" xfId="19794"/>
    <cellStyle name="Input 2 9 2 3 6" xfId="36038"/>
    <cellStyle name="Input 2 9 2 3 7" xfId="38806"/>
    <cellStyle name="Input 2 9 2 4" xfId="4393"/>
    <cellStyle name="Input 2 9 2 4 2" xfId="9054"/>
    <cellStyle name="Input 2 9 2 4 2 2" xfId="17194"/>
    <cellStyle name="Input 2 9 2 4 2 2 2" xfId="33267"/>
    <cellStyle name="Input 2 9 2 4 2 3" xfId="25233"/>
    <cellStyle name="Input 2 9 2 4 3" xfId="12901"/>
    <cellStyle name="Input 2 9 2 4 3 2" xfId="28998"/>
    <cellStyle name="Input 2 9 2 4 4" xfId="20631"/>
    <cellStyle name="Input 2 9 2 4 5" xfId="36040"/>
    <cellStyle name="Input 2 9 2 4 6" xfId="38808"/>
    <cellStyle name="Input 2 9 2 5" xfId="6749"/>
    <cellStyle name="Input 2 9 2 5 2" xfId="14975"/>
    <cellStyle name="Input 2 9 2 5 2 2" xfId="31048"/>
    <cellStyle name="Input 2 9 2 5 3" xfId="22932"/>
    <cellStyle name="Input 2 9 2 6" xfId="10572"/>
    <cellStyle name="Input 2 9 2 6 2" xfId="26697"/>
    <cellStyle name="Input 2 9 2 7" xfId="18412"/>
    <cellStyle name="Input 2 9 2 8" xfId="36035"/>
    <cellStyle name="Input 2 9 2 9" xfId="38803"/>
    <cellStyle name="Input 2 9 3" xfId="2127"/>
    <cellStyle name="Input 2 9 3 2" xfId="3206"/>
    <cellStyle name="Input 2 9 3 2 2" xfId="5569"/>
    <cellStyle name="Input 2 9 3 2 2 2" xfId="9989"/>
    <cellStyle name="Input 2 9 3 2 2 2 2" xfId="18129"/>
    <cellStyle name="Input 2 9 3 2 2 2 2 2" xfId="34202"/>
    <cellStyle name="Input 2 9 3 2 2 2 3" xfId="26168"/>
    <cellStyle name="Input 2 9 3 2 2 3" xfId="14075"/>
    <cellStyle name="Input 2 9 3 2 2 3 2" xfId="30172"/>
    <cellStyle name="Input 2 9 3 2 2 4" xfId="21805"/>
    <cellStyle name="Input 2 9 3 2 2 5" xfId="36043"/>
    <cellStyle name="Input 2 9 3 2 2 6" xfId="38811"/>
    <cellStyle name="Input 2 9 3 2 3" xfId="7925"/>
    <cellStyle name="Input 2 9 3 2 3 2" xfId="16067"/>
    <cellStyle name="Input 2 9 3 2 3 2 2" xfId="32140"/>
    <cellStyle name="Input 2 9 3 2 3 3" xfId="24106"/>
    <cellStyle name="Input 2 9 3 2 4" xfId="11748"/>
    <cellStyle name="Input 2 9 3 2 4 2" xfId="27871"/>
    <cellStyle name="Input 2 9 3 2 5" xfId="19504"/>
    <cellStyle name="Input 2 9 3 2 6" xfId="36042"/>
    <cellStyle name="Input 2 9 3 2 7" xfId="38810"/>
    <cellStyle name="Input 2 9 3 3" xfId="3657"/>
    <cellStyle name="Input 2 9 3 3 2" xfId="6015"/>
    <cellStyle name="Input 2 9 3 3 2 2" xfId="14521"/>
    <cellStyle name="Input 2 9 3 3 2 2 2" xfId="30618"/>
    <cellStyle name="Input 2 9 3 3 2 3" xfId="22251"/>
    <cellStyle name="Input 2 9 3 3 2 4" xfId="36045"/>
    <cellStyle name="Input 2 9 3 3 2 5" xfId="38813"/>
    <cellStyle name="Input 2 9 3 3 3" xfId="8371"/>
    <cellStyle name="Input 2 9 3 3 3 2" xfId="16513"/>
    <cellStyle name="Input 2 9 3 3 3 2 2" xfId="32586"/>
    <cellStyle name="Input 2 9 3 3 3 3" xfId="24552"/>
    <cellStyle name="Input 2 9 3 3 4" xfId="12194"/>
    <cellStyle name="Input 2 9 3 3 4 2" xfId="28317"/>
    <cellStyle name="Input 2 9 3 3 5" xfId="19950"/>
    <cellStyle name="Input 2 9 3 3 6" xfId="36044"/>
    <cellStyle name="Input 2 9 3 3 7" xfId="38812"/>
    <cellStyle name="Input 2 9 3 4" xfId="4549"/>
    <cellStyle name="Input 2 9 3 4 2" xfId="9210"/>
    <cellStyle name="Input 2 9 3 4 2 2" xfId="17350"/>
    <cellStyle name="Input 2 9 3 4 2 2 2" xfId="33423"/>
    <cellStyle name="Input 2 9 3 4 2 3" xfId="25389"/>
    <cellStyle name="Input 2 9 3 4 3" xfId="13057"/>
    <cellStyle name="Input 2 9 3 4 3 2" xfId="29154"/>
    <cellStyle name="Input 2 9 3 4 4" xfId="20787"/>
    <cellStyle name="Input 2 9 3 4 5" xfId="36046"/>
    <cellStyle name="Input 2 9 3 4 6" xfId="38814"/>
    <cellStyle name="Input 2 9 3 5" xfId="6905"/>
    <cellStyle name="Input 2 9 3 5 2" xfId="15049"/>
    <cellStyle name="Input 2 9 3 5 2 2" xfId="31122"/>
    <cellStyle name="Input 2 9 3 5 3" xfId="23088"/>
    <cellStyle name="Input 2 9 3 6" xfId="10728"/>
    <cellStyle name="Input 2 9 3 6 2" xfId="26853"/>
    <cellStyle name="Input 2 9 3 7" xfId="18486"/>
    <cellStyle name="Input 2 9 3 8" xfId="36041"/>
    <cellStyle name="Input 2 9 3 9" xfId="38809"/>
    <cellStyle name="Input 2 9 4" xfId="2287"/>
    <cellStyle name="Input 2 9 4 2" xfId="3809"/>
    <cellStyle name="Input 2 9 4 2 2" xfId="6167"/>
    <cellStyle name="Input 2 9 4 2 2 2" xfId="14673"/>
    <cellStyle name="Input 2 9 4 2 2 2 2" xfId="30770"/>
    <cellStyle name="Input 2 9 4 2 2 3" xfId="22403"/>
    <cellStyle name="Input 2 9 4 2 2 4" xfId="36049"/>
    <cellStyle name="Input 2 9 4 2 2 5" xfId="38817"/>
    <cellStyle name="Input 2 9 4 2 3" xfId="8523"/>
    <cellStyle name="Input 2 9 4 2 3 2" xfId="16665"/>
    <cellStyle name="Input 2 9 4 2 3 2 2" xfId="32738"/>
    <cellStyle name="Input 2 9 4 2 3 3" xfId="24704"/>
    <cellStyle name="Input 2 9 4 2 4" xfId="12346"/>
    <cellStyle name="Input 2 9 4 2 4 2" xfId="28469"/>
    <cellStyle name="Input 2 9 4 2 5" xfId="20102"/>
    <cellStyle name="Input 2 9 4 2 6" xfId="36048"/>
    <cellStyle name="Input 2 9 4 2 7" xfId="38816"/>
    <cellStyle name="Input 2 9 4 3" xfId="4701"/>
    <cellStyle name="Input 2 9 4 3 2" xfId="9362"/>
    <cellStyle name="Input 2 9 4 3 2 2" xfId="17502"/>
    <cellStyle name="Input 2 9 4 3 2 2 2" xfId="33575"/>
    <cellStyle name="Input 2 9 4 3 2 3" xfId="25541"/>
    <cellStyle name="Input 2 9 4 3 3" xfId="13209"/>
    <cellStyle name="Input 2 9 4 3 3 2" xfId="29306"/>
    <cellStyle name="Input 2 9 4 3 4" xfId="20939"/>
    <cellStyle name="Input 2 9 4 3 5" xfId="36050"/>
    <cellStyle name="Input 2 9 4 3 6" xfId="38818"/>
    <cellStyle name="Input 2 9 4 4" xfId="7057"/>
    <cellStyle name="Input 2 9 4 4 2" xfId="15201"/>
    <cellStyle name="Input 2 9 4 4 2 2" xfId="31274"/>
    <cellStyle name="Input 2 9 4 4 3" xfId="23240"/>
    <cellStyle name="Input 2 9 4 5" xfId="10880"/>
    <cellStyle name="Input 2 9 4 5 2" xfId="27005"/>
    <cellStyle name="Input 2 9 4 6" xfId="18638"/>
    <cellStyle name="Input 2 9 4 7" xfId="36047"/>
    <cellStyle name="Input 2 9 4 8" xfId="38815"/>
    <cellStyle name="Input 2 9 5" xfId="2768"/>
    <cellStyle name="Input 2 9 5 2" xfId="5139"/>
    <cellStyle name="Input 2 9 5 2 2" xfId="9572"/>
    <cellStyle name="Input 2 9 5 2 2 2" xfId="17712"/>
    <cellStyle name="Input 2 9 5 2 2 2 2" xfId="33785"/>
    <cellStyle name="Input 2 9 5 2 2 3" xfId="25751"/>
    <cellStyle name="Input 2 9 5 2 3" xfId="13645"/>
    <cellStyle name="Input 2 9 5 2 3 2" xfId="29742"/>
    <cellStyle name="Input 2 9 5 2 4" xfId="21375"/>
    <cellStyle name="Input 2 9 5 2 5" xfId="36052"/>
    <cellStyle name="Input 2 9 5 2 6" xfId="38820"/>
    <cellStyle name="Input 2 9 5 3" xfId="7495"/>
    <cellStyle name="Input 2 9 5 3 2" xfId="15637"/>
    <cellStyle name="Input 2 9 5 3 2 2" xfId="31710"/>
    <cellStyle name="Input 2 9 5 3 3" xfId="23676"/>
    <cellStyle name="Input 2 9 5 4" xfId="11318"/>
    <cellStyle name="Input 2 9 5 4 2" xfId="27441"/>
    <cellStyle name="Input 2 9 5 5" xfId="19074"/>
    <cellStyle name="Input 2 9 5 6" xfId="36051"/>
    <cellStyle name="Input 2 9 5 7" xfId="38819"/>
    <cellStyle name="Input 2 9 6" xfId="2566"/>
    <cellStyle name="Input 2 9 6 2" xfId="4971"/>
    <cellStyle name="Input 2 9 6 2 2" xfId="13477"/>
    <cellStyle name="Input 2 9 6 2 2 2" xfId="29574"/>
    <cellStyle name="Input 2 9 6 2 3" xfId="21207"/>
    <cellStyle name="Input 2 9 6 2 4" xfId="36054"/>
    <cellStyle name="Input 2 9 6 2 5" xfId="38822"/>
    <cellStyle name="Input 2 9 6 3" xfId="7327"/>
    <cellStyle name="Input 2 9 6 3 2" xfId="15469"/>
    <cellStyle name="Input 2 9 6 3 2 2" xfId="31542"/>
    <cellStyle name="Input 2 9 6 3 3" xfId="23508"/>
    <cellStyle name="Input 2 9 6 4" xfId="11150"/>
    <cellStyle name="Input 2 9 6 4 2" xfId="27273"/>
    <cellStyle name="Input 2 9 6 5" xfId="18906"/>
    <cellStyle name="Input 2 9 6 6" xfId="36053"/>
    <cellStyle name="Input 2 9 6 7" xfId="38821"/>
    <cellStyle name="Input 2 9 7" xfId="4074"/>
    <cellStyle name="Input 2 9 7 2" xfId="8735"/>
    <cellStyle name="Input 2 9 7 2 2" xfId="16875"/>
    <cellStyle name="Input 2 9 7 2 2 2" xfId="32948"/>
    <cellStyle name="Input 2 9 7 2 3" xfId="24914"/>
    <cellStyle name="Input 2 9 7 3" xfId="12582"/>
    <cellStyle name="Input 2 9 7 3 2" xfId="28679"/>
    <cellStyle name="Input 2 9 7 4" xfId="20312"/>
    <cellStyle name="Input 2 9 7 5" xfId="36055"/>
    <cellStyle name="Input 2 9 7 6" xfId="38823"/>
    <cellStyle name="Input 2 9 8" xfId="6430"/>
    <cellStyle name="Input 2 9 8 2" xfId="22613"/>
    <cellStyle name="Input 2 9 9" xfId="10253"/>
    <cellStyle name="Input 2 9 9 2" xfId="26378"/>
    <cellStyle name="Input 3" xfId="433"/>
    <cellStyle name="Input 3 10" xfId="6355"/>
    <cellStyle name="Input 3 10 2" xfId="22556"/>
    <cellStyle name="Input 3 11" xfId="10178"/>
    <cellStyle name="Input 3 11 2" xfId="26321"/>
    <cellStyle name="Input 3 12" xfId="36056"/>
    <cellStyle name="Input 3 13" xfId="38824"/>
    <cellStyle name="Input 3 2" xfId="1582"/>
    <cellStyle name="Input 3 2 10" xfId="36057"/>
    <cellStyle name="Input 3 2 11" xfId="38825"/>
    <cellStyle name="Input 3 2 2" xfId="2002"/>
    <cellStyle name="Input 3 2 2 2" xfId="3090"/>
    <cellStyle name="Input 3 2 2 2 2" xfId="5455"/>
    <cellStyle name="Input 3 2 2 2 2 2" xfId="9877"/>
    <cellStyle name="Input 3 2 2 2 2 2 2" xfId="18017"/>
    <cellStyle name="Input 3 2 2 2 2 2 2 2" xfId="34090"/>
    <cellStyle name="Input 3 2 2 2 2 2 3" xfId="26056"/>
    <cellStyle name="Input 3 2 2 2 2 3" xfId="13961"/>
    <cellStyle name="Input 3 2 2 2 2 3 2" xfId="30058"/>
    <cellStyle name="Input 3 2 2 2 2 4" xfId="21691"/>
    <cellStyle name="Input 3 2 2 2 2 5" xfId="36060"/>
    <cellStyle name="Input 3 2 2 2 2 6" xfId="38828"/>
    <cellStyle name="Input 3 2 2 2 3" xfId="7811"/>
    <cellStyle name="Input 3 2 2 2 3 2" xfId="15953"/>
    <cellStyle name="Input 3 2 2 2 3 2 2" xfId="32026"/>
    <cellStyle name="Input 3 2 2 2 3 3" xfId="23992"/>
    <cellStyle name="Input 3 2 2 2 4" xfId="11634"/>
    <cellStyle name="Input 3 2 2 2 4 2" xfId="27757"/>
    <cellStyle name="Input 3 2 2 2 5" xfId="19390"/>
    <cellStyle name="Input 3 2 2 2 6" xfId="36059"/>
    <cellStyle name="Input 3 2 2 2 7" xfId="38827"/>
    <cellStyle name="Input 3 2 2 3" xfId="3541"/>
    <cellStyle name="Input 3 2 2 3 2" xfId="5899"/>
    <cellStyle name="Input 3 2 2 3 2 2" xfId="14405"/>
    <cellStyle name="Input 3 2 2 3 2 2 2" xfId="30502"/>
    <cellStyle name="Input 3 2 2 3 2 3" xfId="22135"/>
    <cellStyle name="Input 3 2 2 3 2 4" xfId="36062"/>
    <cellStyle name="Input 3 2 2 3 2 5" xfId="38830"/>
    <cellStyle name="Input 3 2 2 3 3" xfId="8255"/>
    <cellStyle name="Input 3 2 2 3 3 2" xfId="16397"/>
    <cellStyle name="Input 3 2 2 3 3 2 2" xfId="32470"/>
    <cellStyle name="Input 3 2 2 3 3 3" xfId="24436"/>
    <cellStyle name="Input 3 2 2 3 4" xfId="12078"/>
    <cellStyle name="Input 3 2 2 3 4 2" xfId="28201"/>
    <cellStyle name="Input 3 2 2 3 5" xfId="19834"/>
    <cellStyle name="Input 3 2 2 3 6" xfId="36061"/>
    <cellStyle name="Input 3 2 2 3 7" xfId="38829"/>
    <cellStyle name="Input 3 2 2 4" xfId="4433"/>
    <cellStyle name="Input 3 2 2 4 2" xfId="9094"/>
    <cellStyle name="Input 3 2 2 4 2 2" xfId="17234"/>
    <cellStyle name="Input 3 2 2 4 2 2 2" xfId="33307"/>
    <cellStyle name="Input 3 2 2 4 2 3" xfId="25273"/>
    <cellStyle name="Input 3 2 2 4 3" xfId="12941"/>
    <cellStyle name="Input 3 2 2 4 3 2" xfId="29038"/>
    <cellStyle name="Input 3 2 2 4 4" xfId="20671"/>
    <cellStyle name="Input 3 2 2 4 5" xfId="36063"/>
    <cellStyle name="Input 3 2 2 4 6" xfId="38831"/>
    <cellStyle name="Input 3 2 2 5" xfId="6789"/>
    <cellStyle name="Input 3 2 2 5 2" xfId="14992"/>
    <cellStyle name="Input 3 2 2 5 2 2" xfId="31065"/>
    <cellStyle name="Input 3 2 2 5 3" xfId="22972"/>
    <cellStyle name="Input 3 2 2 6" xfId="10612"/>
    <cellStyle name="Input 3 2 2 6 2" xfId="26737"/>
    <cellStyle name="Input 3 2 2 7" xfId="18429"/>
    <cellStyle name="Input 3 2 2 8" xfId="36058"/>
    <cellStyle name="Input 3 2 2 9" xfId="38826"/>
    <cellStyle name="Input 3 2 3" xfId="2167"/>
    <cellStyle name="Input 3 2 3 2" xfId="3246"/>
    <cellStyle name="Input 3 2 3 2 2" xfId="5609"/>
    <cellStyle name="Input 3 2 3 2 2 2" xfId="10029"/>
    <cellStyle name="Input 3 2 3 2 2 2 2" xfId="18169"/>
    <cellStyle name="Input 3 2 3 2 2 2 2 2" xfId="34242"/>
    <cellStyle name="Input 3 2 3 2 2 2 3" xfId="26208"/>
    <cellStyle name="Input 3 2 3 2 2 3" xfId="14115"/>
    <cellStyle name="Input 3 2 3 2 2 3 2" xfId="30212"/>
    <cellStyle name="Input 3 2 3 2 2 4" xfId="21845"/>
    <cellStyle name="Input 3 2 3 2 2 5" xfId="36066"/>
    <cellStyle name="Input 3 2 3 2 2 6" xfId="38834"/>
    <cellStyle name="Input 3 2 3 2 3" xfId="7965"/>
    <cellStyle name="Input 3 2 3 2 3 2" xfId="16107"/>
    <cellStyle name="Input 3 2 3 2 3 2 2" xfId="32180"/>
    <cellStyle name="Input 3 2 3 2 3 3" xfId="24146"/>
    <cellStyle name="Input 3 2 3 2 4" xfId="11788"/>
    <cellStyle name="Input 3 2 3 2 4 2" xfId="27911"/>
    <cellStyle name="Input 3 2 3 2 5" xfId="19544"/>
    <cellStyle name="Input 3 2 3 2 6" xfId="36065"/>
    <cellStyle name="Input 3 2 3 2 7" xfId="38833"/>
    <cellStyle name="Input 3 2 3 3" xfId="3697"/>
    <cellStyle name="Input 3 2 3 3 2" xfId="6055"/>
    <cellStyle name="Input 3 2 3 3 2 2" xfId="14561"/>
    <cellStyle name="Input 3 2 3 3 2 2 2" xfId="30658"/>
    <cellStyle name="Input 3 2 3 3 2 3" xfId="22291"/>
    <cellStyle name="Input 3 2 3 3 2 4" xfId="36068"/>
    <cellStyle name="Input 3 2 3 3 2 5" xfId="38836"/>
    <cellStyle name="Input 3 2 3 3 3" xfId="8411"/>
    <cellStyle name="Input 3 2 3 3 3 2" xfId="16553"/>
    <cellStyle name="Input 3 2 3 3 3 2 2" xfId="32626"/>
    <cellStyle name="Input 3 2 3 3 3 3" xfId="24592"/>
    <cellStyle name="Input 3 2 3 3 4" xfId="12234"/>
    <cellStyle name="Input 3 2 3 3 4 2" xfId="28357"/>
    <cellStyle name="Input 3 2 3 3 5" xfId="19990"/>
    <cellStyle name="Input 3 2 3 3 6" xfId="36067"/>
    <cellStyle name="Input 3 2 3 3 7" xfId="38835"/>
    <cellStyle name="Input 3 2 3 4" xfId="4589"/>
    <cellStyle name="Input 3 2 3 4 2" xfId="9250"/>
    <cellStyle name="Input 3 2 3 4 2 2" xfId="17390"/>
    <cellStyle name="Input 3 2 3 4 2 2 2" xfId="33463"/>
    <cellStyle name="Input 3 2 3 4 2 3" xfId="25429"/>
    <cellStyle name="Input 3 2 3 4 3" xfId="13097"/>
    <cellStyle name="Input 3 2 3 4 3 2" xfId="29194"/>
    <cellStyle name="Input 3 2 3 4 4" xfId="20827"/>
    <cellStyle name="Input 3 2 3 4 5" xfId="36069"/>
    <cellStyle name="Input 3 2 3 4 6" xfId="38837"/>
    <cellStyle name="Input 3 2 3 5" xfId="6945"/>
    <cellStyle name="Input 3 2 3 5 2" xfId="15089"/>
    <cellStyle name="Input 3 2 3 5 2 2" xfId="31162"/>
    <cellStyle name="Input 3 2 3 5 3" xfId="23128"/>
    <cellStyle name="Input 3 2 3 6" xfId="10768"/>
    <cellStyle name="Input 3 2 3 6 2" xfId="26893"/>
    <cellStyle name="Input 3 2 3 7" xfId="18526"/>
    <cellStyle name="Input 3 2 3 8" xfId="36064"/>
    <cellStyle name="Input 3 2 3 9" xfId="38832"/>
    <cellStyle name="Input 3 2 4" xfId="2327"/>
    <cellStyle name="Input 3 2 4 2" xfId="3849"/>
    <cellStyle name="Input 3 2 4 2 2" xfId="6207"/>
    <cellStyle name="Input 3 2 4 2 2 2" xfId="14713"/>
    <cellStyle name="Input 3 2 4 2 2 2 2" xfId="30810"/>
    <cellStyle name="Input 3 2 4 2 2 3" xfId="22443"/>
    <cellStyle name="Input 3 2 4 2 2 4" xfId="36072"/>
    <cellStyle name="Input 3 2 4 2 2 5" xfId="38840"/>
    <cellStyle name="Input 3 2 4 2 3" xfId="8563"/>
    <cellStyle name="Input 3 2 4 2 3 2" xfId="16705"/>
    <cellStyle name="Input 3 2 4 2 3 2 2" xfId="32778"/>
    <cellStyle name="Input 3 2 4 2 3 3" xfId="24744"/>
    <cellStyle name="Input 3 2 4 2 4" xfId="12386"/>
    <cellStyle name="Input 3 2 4 2 4 2" xfId="28509"/>
    <cellStyle name="Input 3 2 4 2 5" xfId="20142"/>
    <cellStyle name="Input 3 2 4 2 6" xfId="36071"/>
    <cellStyle name="Input 3 2 4 2 7" xfId="38839"/>
    <cellStyle name="Input 3 2 4 3" xfId="4741"/>
    <cellStyle name="Input 3 2 4 3 2" xfId="9402"/>
    <cellStyle name="Input 3 2 4 3 2 2" xfId="17542"/>
    <cellStyle name="Input 3 2 4 3 2 2 2" xfId="33615"/>
    <cellStyle name="Input 3 2 4 3 2 3" xfId="25581"/>
    <cellStyle name="Input 3 2 4 3 3" xfId="13249"/>
    <cellStyle name="Input 3 2 4 3 3 2" xfId="29346"/>
    <cellStyle name="Input 3 2 4 3 4" xfId="20979"/>
    <cellStyle name="Input 3 2 4 3 5" xfId="36073"/>
    <cellStyle name="Input 3 2 4 3 6" xfId="38841"/>
    <cellStyle name="Input 3 2 4 4" xfId="7097"/>
    <cellStyle name="Input 3 2 4 4 2" xfId="15241"/>
    <cellStyle name="Input 3 2 4 4 2 2" xfId="31314"/>
    <cellStyle name="Input 3 2 4 4 3" xfId="23280"/>
    <cellStyle name="Input 3 2 4 5" xfId="10920"/>
    <cellStyle name="Input 3 2 4 5 2" xfId="27045"/>
    <cellStyle name="Input 3 2 4 6" xfId="18678"/>
    <cellStyle name="Input 3 2 4 7" xfId="36070"/>
    <cellStyle name="Input 3 2 4 8" xfId="38838"/>
    <cellStyle name="Input 3 2 5" xfId="2811"/>
    <cellStyle name="Input 3 2 5 2" xfId="5181"/>
    <cellStyle name="Input 3 2 5 2 2" xfId="9612"/>
    <cellStyle name="Input 3 2 5 2 2 2" xfId="17752"/>
    <cellStyle name="Input 3 2 5 2 2 2 2" xfId="33825"/>
    <cellStyle name="Input 3 2 5 2 2 3" xfId="25791"/>
    <cellStyle name="Input 3 2 5 2 3" xfId="13687"/>
    <cellStyle name="Input 3 2 5 2 3 2" xfId="29784"/>
    <cellStyle name="Input 3 2 5 2 4" xfId="21417"/>
    <cellStyle name="Input 3 2 5 2 5" xfId="36075"/>
    <cellStyle name="Input 3 2 5 2 6" xfId="38843"/>
    <cellStyle name="Input 3 2 5 3" xfId="7537"/>
    <cellStyle name="Input 3 2 5 3 2" xfId="15679"/>
    <cellStyle name="Input 3 2 5 3 2 2" xfId="31752"/>
    <cellStyle name="Input 3 2 5 3 3" xfId="23718"/>
    <cellStyle name="Input 3 2 5 4" xfId="11360"/>
    <cellStyle name="Input 3 2 5 4 2" xfId="27483"/>
    <cellStyle name="Input 3 2 5 5" xfId="19116"/>
    <cellStyle name="Input 3 2 5 6" xfId="36074"/>
    <cellStyle name="Input 3 2 5 7" xfId="38842"/>
    <cellStyle name="Input 3 2 6" xfId="2711"/>
    <cellStyle name="Input 3 2 6 2" xfId="5096"/>
    <cellStyle name="Input 3 2 6 2 2" xfId="13602"/>
    <cellStyle name="Input 3 2 6 2 2 2" xfId="29699"/>
    <cellStyle name="Input 3 2 6 2 3" xfId="21332"/>
    <cellStyle name="Input 3 2 6 2 4" xfId="36077"/>
    <cellStyle name="Input 3 2 6 2 5" xfId="38845"/>
    <cellStyle name="Input 3 2 6 3" xfId="7452"/>
    <cellStyle name="Input 3 2 6 3 2" xfId="15594"/>
    <cellStyle name="Input 3 2 6 3 2 2" xfId="31667"/>
    <cellStyle name="Input 3 2 6 3 3" xfId="23633"/>
    <cellStyle name="Input 3 2 6 4" xfId="11275"/>
    <cellStyle name="Input 3 2 6 4 2" xfId="27398"/>
    <cellStyle name="Input 3 2 6 5" xfId="19031"/>
    <cellStyle name="Input 3 2 6 6" xfId="36076"/>
    <cellStyle name="Input 3 2 6 7" xfId="38844"/>
    <cellStyle name="Input 3 2 7" xfId="4114"/>
    <cellStyle name="Input 3 2 7 2" xfId="8775"/>
    <cellStyle name="Input 3 2 7 2 2" xfId="16915"/>
    <cellStyle name="Input 3 2 7 2 2 2" xfId="32988"/>
    <cellStyle name="Input 3 2 7 2 3" xfId="24954"/>
    <cellStyle name="Input 3 2 7 3" xfId="12622"/>
    <cellStyle name="Input 3 2 7 3 2" xfId="28719"/>
    <cellStyle name="Input 3 2 7 4" xfId="20352"/>
    <cellStyle name="Input 3 2 7 5" xfId="36078"/>
    <cellStyle name="Input 3 2 7 6" xfId="38846"/>
    <cellStyle name="Input 3 2 8" xfId="6470"/>
    <cellStyle name="Input 3 2 8 2" xfId="22653"/>
    <cellStyle name="Input 3 2 9" xfId="10293"/>
    <cellStyle name="Input 3 2 9 2" xfId="26418"/>
    <cellStyle name="Input 3 3" xfId="1598"/>
    <cellStyle name="Input 3 3 10" xfId="36079"/>
    <cellStyle name="Input 3 3 11" xfId="38847"/>
    <cellStyle name="Input 3 3 2" xfId="2016"/>
    <cellStyle name="Input 3 3 2 2" xfId="3104"/>
    <cellStyle name="Input 3 3 2 2 2" xfId="5469"/>
    <cellStyle name="Input 3 3 2 2 2 2" xfId="9891"/>
    <cellStyle name="Input 3 3 2 2 2 2 2" xfId="18031"/>
    <cellStyle name="Input 3 3 2 2 2 2 2 2" xfId="34104"/>
    <cellStyle name="Input 3 3 2 2 2 2 3" xfId="26070"/>
    <cellStyle name="Input 3 3 2 2 2 3" xfId="13975"/>
    <cellStyle name="Input 3 3 2 2 2 3 2" xfId="30072"/>
    <cellStyle name="Input 3 3 2 2 2 4" xfId="21705"/>
    <cellStyle name="Input 3 3 2 2 2 5" xfId="36082"/>
    <cellStyle name="Input 3 3 2 2 2 6" xfId="38850"/>
    <cellStyle name="Input 3 3 2 2 3" xfId="7825"/>
    <cellStyle name="Input 3 3 2 2 3 2" xfId="15967"/>
    <cellStyle name="Input 3 3 2 2 3 2 2" xfId="32040"/>
    <cellStyle name="Input 3 3 2 2 3 3" xfId="24006"/>
    <cellStyle name="Input 3 3 2 2 4" xfId="11648"/>
    <cellStyle name="Input 3 3 2 2 4 2" xfId="27771"/>
    <cellStyle name="Input 3 3 2 2 5" xfId="19404"/>
    <cellStyle name="Input 3 3 2 2 6" xfId="36081"/>
    <cellStyle name="Input 3 3 2 2 7" xfId="38849"/>
    <cellStyle name="Input 3 3 2 3" xfId="3555"/>
    <cellStyle name="Input 3 3 2 3 2" xfId="5913"/>
    <cellStyle name="Input 3 3 2 3 2 2" xfId="14419"/>
    <cellStyle name="Input 3 3 2 3 2 2 2" xfId="30516"/>
    <cellStyle name="Input 3 3 2 3 2 3" xfId="22149"/>
    <cellStyle name="Input 3 3 2 3 2 4" xfId="36084"/>
    <cellStyle name="Input 3 3 2 3 2 5" xfId="38852"/>
    <cellStyle name="Input 3 3 2 3 3" xfId="8269"/>
    <cellStyle name="Input 3 3 2 3 3 2" xfId="16411"/>
    <cellStyle name="Input 3 3 2 3 3 2 2" xfId="32484"/>
    <cellStyle name="Input 3 3 2 3 3 3" xfId="24450"/>
    <cellStyle name="Input 3 3 2 3 4" xfId="12092"/>
    <cellStyle name="Input 3 3 2 3 4 2" xfId="28215"/>
    <cellStyle name="Input 3 3 2 3 5" xfId="19848"/>
    <cellStyle name="Input 3 3 2 3 6" xfId="36083"/>
    <cellStyle name="Input 3 3 2 3 7" xfId="38851"/>
    <cellStyle name="Input 3 3 2 4" xfId="4447"/>
    <cellStyle name="Input 3 3 2 4 2" xfId="9108"/>
    <cellStyle name="Input 3 3 2 4 2 2" xfId="17248"/>
    <cellStyle name="Input 3 3 2 4 2 2 2" xfId="33321"/>
    <cellStyle name="Input 3 3 2 4 2 3" xfId="25287"/>
    <cellStyle name="Input 3 3 2 4 3" xfId="12955"/>
    <cellStyle name="Input 3 3 2 4 3 2" xfId="29052"/>
    <cellStyle name="Input 3 3 2 4 4" xfId="20685"/>
    <cellStyle name="Input 3 3 2 4 5" xfId="36085"/>
    <cellStyle name="Input 3 3 2 4 6" xfId="38853"/>
    <cellStyle name="Input 3 3 2 5" xfId="6803"/>
    <cellStyle name="Input 3 3 2 5 2" xfId="15006"/>
    <cellStyle name="Input 3 3 2 5 2 2" xfId="31079"/>
    <cellStyle name="Input 3 3 2 5 3" xfId="22986"/>
    <cellStyle name="Input 3 3 2 6" xfId="10626"/>
    <cellStyle name="Input 3 3 2 6 2" xfId="26751"/>
    <cellStyle name="Input 3 3 2 7" xfId="18443"/>
    <cellStyle name="Input 3 3 2 8" xfId="36080"/>
    <cellStyle name="Input 3 3 2 9" xfId="38848"/>
    <cellStyle name="Input 3 3 3" xfId="2181"/>
    <cellStyle name="Input 3 3 3 2" xfId="3260"/>
    <cellStyle name="Input 3 3 3 2 2" xfId="5623"/>
    <cellStyle name="Input 3 3 3 2 2 2" xfId="10043"/>
    <cellStyle name="Input 3 3 3 2 2 2 2" xfId="18183"/>
    <cellStyle name="Input 3 3 3 2 2 2 2 2" xfId="34256"/>
    <cellStyle name="Input 3 3 3 2 2 2 3" xfId="26222"/>
    <cellStyle name="Input 3 3 3 2 2 3" xfId="14129"/>
    <cellStyle name="Input 3 3 3 2 2 3 2" xfId="30226"/>
    <cellStyle name="Input 3 3 3 2 2 4" xfId="21859"/>
    <cellStyle name="Input 3 3 3 2 2 5" xfId="36088"/>
    <cellStyle name="Input 3 3 3 2 2 6" xfId="38856"/>
    <cellStyle name="Input 3 3 3 2 3" xfId="7979"/>
    <cellStyle name="Input 3 3 3 2 3 2" xfId="16121"/>
    <cellStyle name="Input 3 3 3 2 3 2 2" xfId="32194"/>
    <cellStyle name="Input 3 3 3 2 3 3" xfId="24160"/>
    <cellStyle name="Input 3 3 3 2 4" xfId="11802"/>
    <cellStyle name="Input 3 3 3 2 4 2" xfId="27925"/>
    <cellStyle name="Input 3 3 3 2 5" xfId="19558"/>
    <cellStyle name="Input 3 3 3 2 6" xfId="36087"/>
    <cellStyle name="Input 3 3 3 2 7" xfId="38855"/>
    <cellStyle name="Input 3 3 3 3" xfId="3711"/>
    <cellStyle name="Input 3 3 3 3 2" xfId="6069"/>
    <cellStyle name="Input 3 3 3 3 2 2" xfId="14575"/>
    <cellStyle name="Input 3 3 3 3 2 2 2" xfId="30672"/>
    <cellStyle name="Input 3 3 3 3 2 3" xfId="22305"/>
    <cellStyle name="Input 3 3 3 3 2 4" xfId="36090"/>
    <cellStyle name="Input 3 3 3 3 2 5" xfId="38858"/>
    <cellStyle name="Input 3 3 3 3 3" xfId="8425"/>
    <cellStyle name="Input 3 3 3 3 3 2" xfId="16567"/>
    <cellStyle name="Input 3 3 3 3 3 2 2" xfId="32640"/>
    <cellStyle name="Input 3 3 3 3 3 3" xfId="24606"/>
    <cellStyle name="Input 3 3 3 3 4" xfId="12248"/>
    <cellStyle name="Input 3 3 3 3 4 2" xfId="28371"/>
    <cellStyle name="Input 3 3 3 3 5" xfId="20004"/>
    <cellStyle name="Input 3 3 3 3 6" xfId="36089"/>
    <cellStyle name="Input 3 3 3 3 7" xfId="38857"/>
    <cellStyle name="Input 3 3 3 4" xfId="4603"/>
    <cellStyle name="Input 3 3 3 4 2" xfId="9264"/>
    <cellStyle name="Input 3 3 3 4 2 2" xfId="17404"/>
    <cellStyle name="Input 3 3 3 4 2 2 2" xfId="33477"/>
    <cellStyle name="Input 3 3 3 4 2 3" xfId="25443"/>
    <cellStyle name="Input 3 3 3 4 3" xfId="13111"/>
    <cellStyle name="Input 3 3 3 4 3 2" xfId="29208"/>
    <cellStyle name="Input 3 3 3 4 4" xfId="20841"/>
    <cellStyle name="Input 3 3 3 4 5" xfId="36091"/>
    <cellStyle name="Input 3 3 3 4 6" xfId="38859"/>
    <cellStyle name="Input 3 3 3 5" xfId="6959"/>
    <cellStyle name="Input 3 3 3 5 2" xfId="15103"/>
    <cellStyle name="Input 3 3 3 5 2 2" xfId="31176"/>
    <cellStyle name="Input 3 3 3 5 3" xfId="23142"/>
    <cellStyle name="Input 3 3 3 6" xfId="10782"/>
    <cellStyle name="Input 3 3 3 6 2" xfId="26907"/>
    <cellStyle name="Input 3 3 3 7" xfId="18540"/>
    <cellStyle name="Input 3 3 3 8" xfId="36086"/>
    <cellStyle name="Input 3 3 3 9" xfId="38854"/>
    <cellStyle name="Input 3 3 4" xfId="2341"/>
    <cellStyle name="Input 3 3 4 2" xfId="3863"/>
    <cellStyle name="Input 3 3 4 2 2" xfId="6221"/>
    <cellStyle name="Input 3 3 4 2 2 2" xfId="14727"/>
    <cellStyle name="Input 3 3 4 2 2 2 2" xfId="30824"/>
    <cellStyle name="Input 3 3 4 2 2 3" xfId="22457"/>
    <cellStyle name="Input 3 3 4 2 2 4" xfId="36094"/>
    <cellStyle name="Input 3 3 4 2 2 5" xfId="38862"/>
    <cellStyle name="Input 3 3 4 2 3" xfId="8577"/>
    <cellStyle name="Input 3 3 4 2 3 2" xfId="16719"/>
    <cellStyle name="Input 3 3 4 2 3 2 2" xfId="32792"/>
    <cellStyle name="Input 3 3 4 2 3 3" xfId="24758"/>
    <cellStyle name="Input 3 3 4 2 4" xfId="12400"/>
    <cellStyle name="Input 3 3 4 2 4 2" xfId="28523"/>
    <cellStyle name="Input 3 3 4 2 5" xfId="20156"/>
    <cellStyle name="Input 3 3 4 2 6" xfId="36093"/>
    <cellStyle name="Input 3 3 4 2 7" xfId="38861"/>
    <cellStyle name="Input 3 3 4 3" xfId="4755"/>
    <cellStyle name="Input 3 3 4 3 2" xfId="9416"/>
    <cellStyle name="Input 3 3 4 3 2 2" xfId="17556"/>
    <cellStyle name="Input 3 3 4 3 2 2 2" xfId="33629"/>
    <cellStyle name="Input 3 3 4 3 2 3" xfId="25595"/>
    <cellStyle name="Input 3 3 4 3 3" xfId="13263"/>
    <cellStyle name="Input 3 3 4 3 3 2" xfId="29360"/>
    <cellStyle name="Input 3 3 4 3 4" xfId="20993"/>
    <cellStyle name="Input 3 3 4 3 5" xfId="36095"/>
    <cellStyle name="Input 3 3 4 3 6" xfId="38863"/>
    <cellStyle name="Input 3 3 4 4" xfId="7111"/>
    <cellStyle name="Input 3 3 4 4 2" xfId="15255"/>
    <cellStyle name="Input 3 3 4 4 2 2" xfId="31328"/>
    <cellStyle name="Input 3 3 4 4 3" xfId="23294"/>
    <cellStyle name="Input 3 3 4 5" xfId="10934"/>
    <cellStyle name="Input 3 3 4 5 2" xfId="27059"/>
    <cellStyle name="Input 3 3 4 6" xfId="18692"/>
    <cellStyle name="Input 3 3 4 7" xfId="36092"/>
    <cellStyle name="Input 3 3 4 8" xfId="38860"/>
    <cellStyle name="Input 3 3 5" xfId="2825"/>
    <cellStyle name="Input 3 3 5 2" xfId="5195"/>
    <cellStyle name="Input 3 3 5 2 2" xfId="9626"/>
    <cellStyle name="Input 3 3 5 2 2 2" xfId="17766"/>
    <cellStyle name="Input 3 3 5 2 2 2 2" xfId="33839"/>
    <cellStyle name="Input 3 3 5 2 2 3" xfId="25805"/>
    <cellStyle name="Input 3 3 5 2 3" xfId="13701"/>
    <cellStyle name="Input 3 3 5 2 3 2" xfId="29798"/>
    <cellStyle name="Input 3 3 5 2 4" xfId="21431"/>
    <cellStyle name="Input 3 3 5 2 5" xfId="36097"/>
    <cellStyle name="Input 3 3 5 2 6" xfId="38865"/>
    <cellStyle name="Input 3 3 5 3" xfId="7551"/>
    <cellStyle name="Input 3 3 5 3 2" xfId="15693"/>
    <cellStyle name="Input 3 3 5 3 2 2" xfId="31766"/>
    <cellStyle name="Input 3 3 5 3 3" xfId="23732"/>
    <cellStyle name="Input 3 3 5 4" xfId="11374"/>
    <cellStyle name="Input 3 3 5 4 2" xfId="27497"/>
    <cellStyle name="Input 3 3 5 5" xfId="19130"/>
    <cellStyle name="Input 3 3 5 6" xfId="36096"/>
    <cellStyle name="Input 3 3 5 7" xfId="38864"/>
    <cellStyle name="Input 3 3 6" xfId="2706"/>
    <cellStyle name="Input 3 3 6 2" xfId="5091"/>
    <cellStyle name="Input 3 3 6 2 2" xfId="13597"/>
    <cellStyle name="Input 3 3 6 2 2 2" xfId="29694"/>
    <cellStyle name="Input 3 3 6 2 3" xfId="21327"/>
    <cellStyle name="Input 3 3 6 2 4" xfId="36099"/>
    <cellStyle name="Input 3 3 6 2 5" xfId="38867"/>
    <cellStyle name="Input 3 3 6 3" xfId="7447"/>
    <cellStyle name="Input 3 3 6 3 2" xfId="15589"/>
    <cellStyle name="Input 3 3 6 3 2 2" xfId="31662"/>
    <cellStyle name="Input 3 3 6 3 3" xfId="23628"/>
    <cellStyle name="Input 3 3 6 4" xfId="11270"/>
    <cellStyle name="Input 3 3 6 4 2" xfId="27393"/>
    <cellStyle name="Input 3 3 6 5" xfId="19026"/>
    <cellStyle name="Input 3 3 6 6" xfId="36098"/>
    <cellStyle name="Input 3 3 6 7" xfId="38866"/>
    <cellStyle name="Input 3 3 7" xfId="4128"/>
    <cellStyle name="Input 3 3 7 2" xfId="8789"/>
    <cellStyle name="Input 3 3 7 2 2" xfId="16929"/>
    <cellStyle name="Input 3 3 7 2 2 2" xfId="33002"/>
    <cellStyle name="Input 3 3 7 2 3" xfId="24968"/>
    <cellStyle name="Input 3 3 7 3" xfId="12636"/>
    <cellStyle name="Input 3 3 7 3 2" xfId="28733"/>
    <cellStyle name="Input 3 3 7 4" xfId="20366"/>
    <cellStyle name="Input 3 3 7 5" xfId="36100"/>
    <cellStyle name="Input 3 3 7 6" xfId="38868"/>
    <cellStyle name="Input 3 3 8" xfId="6484"/>
    <cellStyle name="Input 3 3 8 2" xfId="22667"/>
    <cellStyle name="Input 3 3 9" xfId="10307"/>
    <cellStyle name="Input 3 3 9 2" xfId="26432"/>
    <cellStyle name="Input 3 4" xfId="1800"/>
    <cellStyle name="Input 3 4 2" xfId="2952"/>
    <cellStyle name="Input 3 4 2 2" xfId="5319"/>
    <cellStyle name="Input 3 4 2 2 2" xfId="9745"/>
    <cellStyle name="Input 3 4 2 2 2 2" xfId="17885"/>
    <cellStyle name="Input 3 4 2 2 2 2 2" xfId="33958"/>
    <cellStyle name="Input 3 4 2 2 2 3" xfId="25924"/>
    <cellStyle name="Input 3 4 2 2 3" xfId="13825"/>
    <cellStyle name="Input 3 4 2 2 3 2" xfId="29922"/>
    <cellStyle name="Input 3 4 2 2 4" xfId="21555"/>
    <cellStyle name="Input 3 4 2 2 5" xfId="36103"/>
    <cellStyle name="Input 3 4 2 2 6" xfId="38871"/>
    <cellStyle name="Input 3 4 2 3" xfId="7675"/>
    <cellStyle name="Input 3 4 2 3 2" xfId="15817"/>
    <cellStyle name="Input 3 4 2 3 2 2" xfId="31890"/>
    <cellStyle name="Input 3 4 2 3 3" xfId="23856"/>
    <cellStyle name="Input 3 4 2 4" xfId="11498"/>
    <cellStyle name="Input 3 4 2 4 2" xfId="27621"/>
    <cellStyle name="Input 3 4 2 5" xfId="19254"/>
    <cellStyle name="Input 3 4 2 6" xfId="36102"/>
    <cellStyle name="Input 3 4 2 7" xfId="38870"/>
    <cellStyle name="Input 3 4 3" xfId="3374"/>
    <cellStyle name="Input 3 4 3 2" xfId="5732"/>
    <cellStyle name="Input 3 4 3 2 2" xfId="14238"/>
    <cellStyle name="Input 3 4 3 2 2 2" xfId="30335"/>
    <cellStyle name="Input 3 4 3 2 3" xfId="21968"/>
    <cellStyle name="Input 3 4 3 2 4" xfId="36105"/>
    <cellStyle name="Input 3 4 3 2 5" xfId="38873"/>
    <cellStyle name="Input 3 4 3 3" xfId="8088"/>
    <cellStyle name="Input 3 4 3 3 2" xfId="16230"/>
    <cellStyle name="Input 3 4 3 3 2 2" xfId="32303"/>
    <cellStyle name="Input 3 4 3 3 3" xfId="24269"/>
    <cellStyle name="Input 3 4 3 4" xfId="11911"/>
    <cellStyle name="Input 3 4 3 4 2" xfId="28034"/>
    <cellStyle name="Input 3 4 3 5" xfId="19667"/>
    <cellStyle name="Input 3 4 3 6" xfId="36104"/>
    <cellStyle name="Input 3 4 3 7" xfId="38872"/>
    <cellStyle name="Input 3 4 4" xfId="4266"/>
    <cellStyle name="Input 3 4 4 2" xfId="8927"/>
    <cellStyle name="Input 3 4 4 2 2" xfId="17067"/>
    <cellStyle name="Input 3 4 4 2 2 2" xfId="33140"/>
    <cellStyle name="Input 3 4 4 2 3" xfId="25106"/>
    <cellStyle name="Input 3 4 4 3" xfId="12774"/>
    <cellStyle name="Input 3 4 4 3 2" xfId="28871"/>
    <cellStyle name="Input 3 4 4 4" xfId="20504"/>
    <cellStyle name="Input 3 4 4 5" xfId="36106"/>
    <cellStyle name="Input 3 4 4 6" xfId="38874"/>
    <cellStyle name="Input 3 4 5" xfId="6622"/>
    <cellStyle name="Input 3 4 5 2" xfId="14886"/>
    <cellStyle name="Input 3 4 5 2 2" xfId="30959"/>
    <cellStyle name="Input 3 4 5 3" xfId="22805"/>
    <cellStyle name="Input 3 4 6" xfId="10445"/>
    <cellStyle name="Input 3 4 6 2" xfId="26570"/>
    <cellStyle name="Input 3 4 7" xfId="18323"/>
    <cellStyle name="Input 3 4 8" xfId="36101"/>
    <cellStyle name="Input 3 4 9" xfId="38869"/>
    <cellStyle name="Input 3 5" xfId="1828"/>
    <cellStyle name="Input 3 5 2" xfId="2966"/>
    <cellStyle name="Input 3 5 2 2" xfId="5333"/>
    <cellStyle name="Input 3 5 2 2 2" xfId="9758"/>
    <cellStyle name="Input 3 5 2 2 2 2" xfId="17898"/>
    <cellStyle name="Input 3 5 2 2 2 2 2" xfId="33971"/>
    <cellStyle name="Input 3 5 2 2 2 3" xfId="25937"/>
    <cellStyle name="Input 3 5 2 2 3" xfId="13839"/>
    <cellStyle name="Input 3 5 2 2 3 2" xfId="29936"/>
    <cellStyle name="Input 3 5 2 2 4" xfId="21569"/>
    <cellStyle name="Input 3 5 2 2 5" xfId="36109"/>
    <cellStyle name="Input 3 5 2 2 6" xfId="38877"/>
    <cellStyle name="Input 3 5 2 3" xfId="7689"/>
    <cellStyle name="Input 3 5 2 3 2" xfId="15831"/>
    <cellStyle name="Input 3 5 2 3 2 2" xfId="31904"/>
    <cellStyle name="Input 3 5 2 3 3" xfId="23870"/>
    <cellStyle name="Input 3 5 2 4" xfId="11512"/>
    <cellStyle name="Input 3 5 2 4 2" xfId="27635"/>
    <cellStyle name="Input 3 5 2 5" xfId="19268"/>
    <cellStyle name="Input 3 5 2 6" xfId="36108"/>
    <cellStyle name="Input 3 5 2 7" xfId="38876"/>
    <cellStyle name="Input 3 5 3" xfId="3396"/>
    <cellStyle name="Input 3 5 3 2" xfId="5754"/>
    <cellStyle name="Input 3 5 3 2 2" xfId="14260"/>
    <cellStyle name="Input 3 5 3 2 2 2" xfId="30357"/>
    <cellStyle name="Input 3 5 3 2 3" xfId="21990"/>
    <cellStyle name="Input 3 5 3 2 4" xfId="36111"/>
    <cellStyle name="Input 3 5 3 2 5" xfId="38879"/>
    <cellStyle name="Input 3 5 3 3" xfId="8110"/>
    <cellStyle name="Input 3 5 3 3 2" xfId="16252"/>
    <cellStyle name="Input 3 5 3 3 2 2" xfId="32325"/>
    <cellStyle name="Input 3 5 3 3 3" xfId="24291"/>
    <cellStyle name="Input 3 5 3 4" xfId="11933"/>
    <cellStyle name="Input 3 5 3 4 2" xfId="28056"/>
    <cellStyle name="Input 3 5 3 5" xfId="19689"/>
    <cellStyle name="Input 3 5 3 6" xfId="36110"/>
    <cellStyle name="Input 3 5 3 7" xfId="38878"/>
    <cellStyle name="Input 3 5 4" xfId="4288"/>
    <cellStyle name="Input 3 5 4 2" xfId="8949"/>
    <cellStyle name="Input 3 5 4 2 2" xfId="17089"/>
    <cellStyle name="Input 3 5 4 2 2 2" xfId="33162"/>
    <cellStyle name="Input 3 5 4 2 3" xfId="25128"/>
    <cellStyle name="Input 3 5 4 3" xfId="12796"/>
    <cellStyle name="Input 3 5 4 3 2" xfId="28893"/>
    <cellStyle name="Input 3 5 4 4" xfId="20526"/>
    <cellStyle name="Input 3 5 4 5" xfId="36112"/>
    <cellStyle name="Input 3 5 4 6" xfId="38880"/>
    <cellStyle name="Input 3 5 5" xfId="6644"/>
    <cellStyle name="Input 3 5 5 2" xfId="14908"/>
    <cellStyle name="Input 3 5 5 2 2" xfId="30981"/>
    <cellStyle name="Input 3 5 5 3" xfId="22827"/>
    <cellStyle name="Input 3 5 6" xfId="10467"/>
    <cellStyle name="Input 3 5 6 2" xfId="26592"/>
    <cellStyle name="Input 3 5 7" xfId="18345"/>
    <cellStyle name="Input 3 5 8" xfId="36107"/>
    <cellStyle name="Input 3 5 9" xfId="38875"/>
    <cellStyle name="Input 3 6" xfId="1816"/>
    <cellStyle name="Input 3 6 2" xfId="3387"/>
    <cellStyle name="Input 3 6 2 2" xfId="5745"/>
    <cellStyle name="Input 3 6 2 2 2" xfId="14251"/>
    <cellStyle name="Input 3 6 2 2 2 2" xfId="30348"/>
    <cellStyle name="Input 3 6 2 2 3" xfId="21981"/>
    <cellStyle name="Input 3 6 2 2 4" xfId="36115"/>
    <cellStyle name="Input 3 6 2 2 5" xfId="38883"/>
    <cellStyle name="Input 3 6 2 3" xfId="8101"/>
    <cellStyle name="Input 3 6 2 3 2" xfId="16243"/>
    <cellStyle name="Input 3 6 2 3 2 2" xfId="32316"/>
    <cellStyle name="Input 3 6 2 3 3" xfId="24282"/>
    <cellStyle name="Input 3 6 2 4" xfId="11924"/>
    <cellStyle name="Input 3 6 2 4 2" xfId="28047"/>
    <cellStyle name="Input 3 6 2 5" xfId="19680"/>
    <cellStyle name="Input 3 6 2 6" xfId="36114"/>
    <cellStyle name="Input 3 6 2 7" xfId="38882"/>
    <cellStyle name="Input 3 6 3" xfId="4279"/>
    <cellStyle name="Input 3 6 3 2" xfId="8940"/>
    <cellStyle name="Input 3 6 3 2 2" xfId="17080"/>
    <cellStyle name="Input 3 6 3 2 2 2" xfId="33153"/>
    <cellStyle name="Input 3 6 3 2 3" xfId="25119"/>
    <cellStyle name="Input 3 6 3 3" xfId="12787"/>
    <cellStyle name="Input 3 6 3 3 2" xfId="28884"/>
    <cellStyle name="Input 3 6 3 4" xfId="20517"/>
    <cellStyle name="Input 3 6 3 5" xfId="36116"/>
    <cellStyle name="Input 3 6 3 6" xfId="38884"/>
    <cellStyle name="Input 3 6 4" xfId="6635"/>
    <cellStyle name="Input 3 6 4 2" xfId="14899"/>
    <cellStyle name="Input 3 6 4 2 2" xfId="30972"/>
    <cellStyle name="Input 3 6 4 3" xfId="22818"/>
    <cellStyle name="Input 3 6 5" xfId="10458"/>
    <cellStyle name="Input 3 6 5 2" xfId="26583"/>
    <cellStyle name="Input 3 6 6" xfId="18336"/>
    <cellStyle name="Input 3 6 7" xfId="36113"/>
    <cellStyle name="Input 3 6 8" xfId="38881"/>
    <cellStyle name="Input 3 7" xfId="2608"/>
    <cellStyle name="Input 3 7 2" xfId="5001"/>
    <cellStyle name="Input 3 7 2 2" xfId="9515"/>
    <cellStyle name="Input 3 7 2 2 2" xfId="17655"/>
    <cellStyle name="Input 3 7 2 2 2 2" xfId="33728"/>
    <cellStyle name="Input 3 7 2 2 3" xfId="25694"/>
    <cellStyle name="Input 3 7 2 3" xfId="13507"/>
    <cellStyle name="Input 3 7 2 3 2" xfId="29604"/>
    <cellStyle name="Input 3 7 2 4" xfId="21237"/>
    <cellStyle name="Input 3 7 2 5" xfId="36118"/>
    <cellStyle name="Input 3 7 2 6" xfId="38886"/>
    <cellStyle name="Input 3 7 3" xfId="7357"/>
    <cellStyle name="Input 3 7 3 2" xfId="15499"/>
    <cellStyle name="Input 3 7 3 2 2" xfId="31572"/>
    <cellStyle name="Input 3 7 3 3" xfId="23538"/>
    <cellStyle name="Input 3 7 4" xfId="11180"/>
    <cellStyle name="Input 3 7 4 2" xfId="27303"/>
    <cellStyle name="Input 3 7 5" xfId="18936"/>
    <cellStyle name="Input 3 7 6" xfId="36117"/>
    <cellStyle name="Input 3 7 7" xfId="38885"/>
    <cellStyle name="Input 3 8" xfId="3197"/>
    <cellStyle name="Input 3 8 2" xfId="5562"/>
    <cellStyle name="Input 3 8 2 2" xfId="14068"/>
    <cellStyle name="Input 3 8 2 2 2" xfId="30165"/>
    <cellStyle name="Input 3 8 2 3" xfId="21798"/>
    <cellStyle name="Input 3 8 2 4" xfId="36120"/>
    <cellStyle name="Input 3 8 2 5" xfId="38888"/>
    <cellStyle name="Input 3 8 3" xfId="7918"/>
    <cellStyle name="Input 3 8 3 2" xfId="16060"/>
    <cellStyle name="Input 3 8 3 2 2" xfId="32133"/>
    <cellStyle name="Input 3 8 3 3" xfId="24099"/>
    <cellStyle name="Input 3 8 4" xfId="11741"/>
    <cellStyle name="Input 3 8 4 2" xfId="27864"/>
    <cellStyle name="Input 3 8 5" xfId="19497"/>
    <cellStyle name="Input 3 8 6" xfId="36119"/>
    <cellStyle name="Input 3 8 7" xfId="38887"/>
    <cellStyle name="Input 3 9" xfId="3999"/>
    <cellStyle name="Input 3 9 2" xfId="8678"/>
    <cellStyle name="Input 3 9 2 2" xfId="16818"/>
    <cellStyle name="Input 3 9 2 2 2" xfId="32891"/>
    <cellStyle name="Input 3 9 2 3" xfId="24857"/>
    <cellStyle name="Input 3 9 3" xfId="12519"/>
    <cellStyle name="Input 3 9 3 2" xfId="28622"/>
    <cellStyle name="Input 3 9 4" xfId="20255"/>
    <cellStyle name="Input 3 9 5" xfId="36121"/>
    <cellStyle name="Input 3 9 6" xfId="38889"/>
    <cellStyle name="Input 4" xfId="1322"/>
    <cellStyle name="Input 4 10" xfId="6401"/>
    <cellStyle name="Input 4 10 2" xfId="22592"/>
    <cellStyle name="Input 4 11" xfId="10224"/>
    <cellStyle name="Input 4 11 2" xfId="26357"/>
    <cellStyle name="Input 4 12" xfId="36122"/>
    <cellStyle name="Input 4 13" xfId="38890"/>
    <cellStyle name="Input 4 2" xfId="1659"/>
    <cellStyle name="Input 4 2 10" xfId="36123"/>
    <cellStyle name="Input 4 2 11" xfId="38891"/>
    <cellStyle name="Input 4 2 2" xfId="2064"/>
    <cellStyle name="Input 4 2 2 2" xfId="3152"/>
    <cellStyle name="Input 4 2 2 2 2" xfId="5517"/>
    <cellStyle name="Input 4 2 2 2 2 2" xfId="9939"/>
    <cellStyle name="Input 4 2 2 2 2 2 2" xfId="18079"/>
    <cellStyle name="Input 4 2 2 2 2 2 2 2" xfId="34152"/>
    <cellStyle name="Input 4 2 2 2 2 2 3" xfId="26118"/>
    <cellStyle name="Input 4 2 2 2 2 3" xfId="14023"/>
    <cellStyle name="Input 4 2 2 2 2 3 2" xfId="30120"/>
    <cellStyle name="Input 4 2 2 2 2 4" xfId="21753"/>
    <cellStyle name="Input 4 2 2 2 2 5" xfId="36126"/>
    <cellStyle name="Input 4 2 2 2 2 6" xfId="38894"/>
    <cellStyle name="Input 4 2 2 2 3" xfId="7873"/>
    <cellStyle name="Input 4 2 2 2 3 2" xfId="16015"/>
    <cellStyle name="Input 4 2 2 2 3 2 2" xfId="32088"/>
    <cellStyle name="Input 4 2 2 2 3 3" xfId="24054"/>
    <cellStyle name="Input 4 2 2 2 4" xfId="11696"/>
    <cellStyle name="Input 4 2 2 2 4 2" xfId="27819"/>
    <cellStyle name="Input 4 2 2 2 5" xfId="19452"/>
    <cellStyle name="Input 4 2 2 2 6" xfId="36125"/>
    <cellStyle name="Input 4 2 2 2 7" xfId="38893"/>
    <cellStyle name="Input 4 2 2 3" xfId="3603"/>
    <cellStyle name="Input 4 2 2 3 2" xfId="5961"/>
    <cellStyle name="Input 4 2 2 3 2 2" xfId="14467"/>
    <cellStyle name="Input 4 2 2 3 2 2 2" xfId="30564"/>
    <cellStyle name="Input 4 2 2 3 2 3" xfId="22197"/>
    <cellStyle name="Input 4 2 2 3 2 4" xfId="36128"/>
    <cellStyle name="Input 4 2 2 3 2 5" xfId="38896"/>
    <cellStyle name="Input 4 2 2 3 3" xfId="8317"/>
    <cellStyle name="Input 4 2 2 3 3 2" xfId="16459"/>
    <cellStyle name="Input 4 2 2 3 3 2 2" xfId="32532"/>
    <cellStyle name="Input 4 2 2 3 3 3" xfId="24498"/>
    <cellStyle name="Input 4 2 2 3 4" xfId="12140"/>
    <cellStyle name="Input 4 2 2 3 4 2" xfId="28263"/>
    <cellStyle name="Input 4 2 2 3 5" xfId="19896"/>
    <cellStyle name="Input 4 2 2 3 6" xfId="36127"/>
    <cellStyle name="Input 4 2 2 3 7" xfId="38895"/>
    <cellStyle name="Input 4 2 2 4" xfId="4495"/>
    <cellStyle name="Input 4 2 2 4 2" xfId="9156"/>
    <cellStyle name="Input 4 2 2 4 2 2" xfId="17296"/>
    <cellStyle name="Input 4 2 2 4 2 2 2" xfId="33369"/>
    <cellStyle name="Input 4 2 2 4 2 3" xfId="25335"/>
    <cellStyle name="Input 4 2 2 4 3" xfId="13003"/>
    <cellStyle name="Input 4 2 2 4 3 2" xfId="29100"/>
    <cellStyle name="Input 4 2 2 4 4" xfId="20733"/>
    <cellStyle name="Input 4 2 2 4 5" xfId="36129"/>
    <cellStyle name="Input 4 2 2 4 6" xfId="38897"/>
    <cellStyle name="Input 4 2 2 5" xfId="6851"/>
    <cellStyle name="Input 4 2 2 5 2" xfId="15021"/>
    <cellStyle name="Input 4 2 2 5 2 2" xfId="31094"/>
    <cellStyle name="Input 4 2 2 5 3" xfId="23034"/>
    <cellStyle name="Input 4 2 2 6" xfId="10674"/>
    <cellStyle name="Input 4 2 2 6 2" xfId="26799"/>
    <cellStyle name="Input 4 2 2 7" xfId="18458"/>
    <cellStyle name="Input 4 2 2 8" xfId="36124"/>
    <cellStyle name="Input 4 2 2 9" xfId="38892"/>
    <cellStyle name="Input 4 2 3" xfId="2229"/>
    <cellStyle name="Input 4 2 3 2" xfId="3308"/>
    <cellStyle name="Input 4 2 3 2 2" xfId="5671"/>
    <cellStyle name="Input 4 2 3 2 2 2" xfId="10091"/>
    <cellStyle name="Input 4 2 3 2 2 2 2" xfId="18231"/>
    <cellStyle name="Input 4 2 3 2 2 2 2 2" xfId="34304"/>
    <cellStyle name="Input 4 2 3 2 2 2 3" xfId="26270"/>
    <cellStyle name="Input 4 2 3 2 2 3" xfId="14177"/>
    <cellStyle name="Input 4 2 3 2 2 3 2" xfId="30274"/>
    <cellStyle name="Input 4 2 3 2 2 4" xfId="21907"/>
    <cellStyle name="Input 4 2 3 2 2 5" xfId="36132"/>
    <cellStyle name="Input 4 2 3 2 2 6" xfId="38900"/>
    <cellStyle name="Input 4 2 3 2 3" xfId="8027"/>
    <cellStyle name="Input 4 2 3 2 3 2" xfId="16169"/>
    <cellStyle name="Input 4 2 3 2 3 2 2" xfId="32242"/>
    <cellStyle name="Input 4 2 3 2 3 3" xfId="24208"/>
    <cellStyle name="Input 4 2 3 2 4" xfId="11850"/>
    <cellStyle name="Input 4 2 3 2 4 2" xfId="27973"/>
    <cellStyle name="Input 4 2 3 2 5" xfId="19606"/>
    <cellStyle name="Input 4 2 3 2 6" xfId="36131"/>
    <cellStyle name="Input 4 2 3 2 7" xfId="38899"/>
    <cellStyle name="Input 4 2 3 3" xfId="3759"/>
    <cellStyle name="Input 4 2 3 3 2" xfId="6117"/>
    <cellStyle name="Input 4 2 3 3 2 2" xfId="14623"/>
    <cellStyle name="Input 4 2 3 3 2 2 2" xfId="30720"/>
    <cellStyle name="Input 4 2 3 3 2 3" xfId="22353"/>
    <cellStyle name="Input 4 2 3 3 2 4" xfId="36134"/>
    <cellStyle name="Input 4 2 3 3 2 5" xfId="38902"/>
    <cellStyle name="Input 4 2 3 3 3" xfId="8473"/>
    <cellStyle name="Input 4 2 3 3 3 2" xfId="16615"/>
    <cellStyle name="Input 4 2 3 3 3 2 2" xfId="32688"/>
    <cellStyle name="Input 4 2 3 3 3 3" xfId="24654"/>
    <cellStyle name="Input 4 2 3 3 4" xfId="12296"/>
    <cellStyle name="Input 4 2 3 3 4 2" xfId="28419"/>
    <cellStyle name="Input 4 2 3 3 5" xfId="20052"/>
    <cellStyle name="Input 4 2 3 3 6" xfId="36133"/>
    <cellStyle name="Input 4 2 3 3 7" xfId="38901"/>
    <cellStyle name="Input 4 2 3 4" xfId="4651"/>
    <cellStyle name="Input 4 2 3 4 2" xfId="9312"/>
    <cellStyle name="Input 4 2 3 4 2 2" xfId="17452"/>
    <cellStyle name="Input 4 2 3 4 2 2 2" xfId="33525"/>
    <cellStyle name="Input 4 2 3 4 2 3" xfId="25491"/>
    <cellStyle name="Input 4 2 3 4 3" xfId="13159"/>
    <cellStyle name="Input 4 2 3 4 3 2" xfId="29256"/>
    <cellStyle name="Input 4 2 3 4 4" xfId="20889"/>
    <cellStyle name="Input 4 2 3 4 5" xfId="36135"/>
    <cellStyle name="Input 4 2 3 4 6" xfId="38903"/>
    <cellStyle name="Input 4 2 3 5" xfId="7007"/>
    <cellStyle name="Input 4 2 3 5 2" xfId="15151"/>
    <cellStyle name="Input 4 2 3 5 2 2" xfId="31224"/>
    <cellStyle name="Input 4 2 3 5 3" xfId="23190"/>
    <cellStyle name="Input 4 2 3 6" xfId="10830"/>
    <cellStyle name="Input 4 2 3 6 2" xfId="26955"/>
    <cellStyle name="Input 4 2 3 7" xfId="18588"/>
    <cellStyle name="Input 4 2 3 8" xfId="36130"/>
    <cellStyle name="Input 4 2 3 9" xfId="38898"/>
    <cellStyle name="Input 4 2 4" xfId="2389"/>
    <cellStyle name="Input 4 2 4 2" xfId="3911"/>
    <cellStyle name="Input 4 2 4 2 2" xfId="6269"/>
    <cellStyle name="Input 4 2 4 2 2 2" xfId="14775"/>
    <cellStyle name="Input 4 2 4 2 2 2 2" xfId="30872"/>
    <cellStyle name="Input 4 2 4 2 2 3" xfId="22505"/>
    <cellStyle name="Input 4 2 4 2 2 4" xfId="36138"/>
    <cellStyle name="Input 4 2 4 2 2 5" xfId="38906"/>
    <cellStyle name="Input 4 2 4 2 3" xfId="8625"/>
    <cellStyle name="Input 4 2 4 2 3 2" xfId="16767"/>
    <cellStyle name="Input 4 2 4 2 3 2 2" xfId="32840"/>
    <cellStyle name="Input 4 2 4 2 3 3" xfId="24806"/>
    <cellStyle name="Input 4 2 4 2 4" xfId="12448"/>
    <cellStyle name="Input 4 2 4 2 4 2" xfId="28571"/>
    <cellStyle name="Input 4 2 4 2 5" xfId="20204"/>
    <cellStyle name="Input 4 2 4 2 6" xfId="36137"/>
    <cellStyle name="Input 4 2 4 2 7" xfId="38905"/>
    <cellStyle name="Input 4 2 4 3" xfId="4803"/>
    <cellStyle name="Input 4 2 4 3 2" xfId="9464"/>
    <cellStyle name="Input 4 2 4 3 2 2" xfId="17604"/>
    <cellStyle name="Input 4 2 4 3 2 2 2" xfId="33677"/>
    <cellStyle name="Input 4 2 4 3 2 3" xfId="25643"/>
    <cellStyle name="Input 4 2 4 3 3" xfId="13311"/>
    <cellStyle name="Input 4 2 4 3 3 2" xfId="29408"/>
    <cellStyle name="Input 4 2 4 3 4" xfId="21041"/>
    <cellStyle name="Input 4 2 4 3 5" xfId="36139"/>
    <cellStyle name="Input 4 2 4 3 6" xfId="38907"/>
    <cellStyle name="Input 4 2 4 4" xfId="7159"/>
    <cellStyle name="Input 4 2 4 4 2" xfId="15303"/>
    <cellStyle name="Input 4 2 4 4 2 2" xfId="31376"/>
    <cellStyle name="Input 4 2 4 4 3" xfId="23342"/>
    <cellStyle name="Input 4 2 4 5" xfId="10982"/>
    <cellStyle name="Input 4 2 4 5 2" xfId="27107"/>
    <cellStyle name="Input 4 2 4 6" xfId="18740"/>
    <cellStyle name="Input 4 2 4 7" xfId="36136"/>
    <cellStyle name="Input 4 2 4 8" xfId="38904"/>
    <cellStyle name="Input 4 2 5" xfId="2875"/>
    <cellStyle name="Input 4 2 5 2" xfId="5244"/>
    <cellStyle name="Input 4 2 5 2 2" xfId="9674"/>
    <cellStyle name="Input 4 2 5 2 2 2" xfId="17814"/>
    <cellStyle name="Input 4 2 5 2 2 2 2" xfId="33887"/>
    <cellStyle name="Input 4 2 5 2 2 3" xfId="25853"/>
    <cellStyle name="Input 4 2 5 2 3" xfId="13750"/>
    <cellStyle name="Input 4 2 5 2 3 2" xfId="29847"/>
    <cellStyle name="Input 4 2 5 2 4" xfId="21480"/>
    <cellStyle name="Input 4 2 5 2 5" xfId="36141"/>
    <cellStyle name="Input 4 2 5 2 6" xfId="38909"/>
    <cellStyle name="Input 4 2 5 3" xfId="7600"/>
    <cellStyle name="Input 4 2 5 3 2" xfId="15742"/>
    <cellStyle name="Input 4 2 5 3 2 2" xfId="31815"/>
    <cellStyle name="Input 4 2 5 3 3" xfId="23781"/>
    <cellStyle name="Input 4 2 5 4" xfId="11423"/>
    <cellStyle name="Input 4 2 5 4 2" xfId="27546"/>
    <cellStyle name="Input 4 2 5 5" xfId="19179"/>
    <cellStyle name="Input 4 2 5 6" xfId="36140"/>
    <cellStyle name="Input 4 2 5 7" xfId="38908"/>
    <cellStyle name="Input 4 2 6" xfId="2692"/>
    <cellStyle name="Input 4 2 6 2" xfId="5077"/>
    <cellStyle name="Input 4 2 6 2 2" xfId="13583"/>
    <cellStyle name="Input 4 2 6 2 2 2" xfId="29680"/>
    <cellStyle name="Input 4 2 6 2 3" xfId="21313"/>
    <cellStyle name="Input 4 2 6 2 4" xfId="36143"/>
    <cellStyle name="Input 4 2 6 2 5" xfId="38911"/>
    <cellStyle name="Input 4 2 6 3" xfId="7433"/>
    <cellStyle name="Input 4 2 6 3 2" xfId="15575"/>
    <cellStyle name="Input 4 2 6 3 2 2" xfId="31648"/>
    <cellStyle name="Input 4 2 6 3 3" xfId="23614"/>
    <cellStyle name="Input 4 2 6 4" xfId="11256"/>
    <cellStyle name="Input 4 2 6 4 2" xfId="27379"/>
    <cellStyle name="Input 4 2 6 5" xfId="19012"/>
    <cellStyle name="Input 4 2 6 6" xfId="36142"/>
    <cellStyle name="Input 4 2 6 7" xfId="38910"/>
    <cellStyle name="Input 4 2 7" xfId="4176"/>
    <cellStyle name="Input 4 2 7 2" xfId="8837"/>
    <cellStyle name="Input 4 2 7 2 2" xfId="16977"/>
    <cellStyle name="Input 4 2 7 2 2 2" xfId="33050"/>
    <cellStyle name="Input 4 2 7 2 3" xfId="25016"/>
    <cellStyle name="Input 4 2 7 3" xfId="12684"/>
    <cellStyle name="Input 4 2 7 3 2" xfId="28781"/>
    <cellStyle name="Input 4 2 7 4" xfId="20414"/>
    <cellStyle name="Input 4 2 7 5" xfId="36144"/>
    <cellStyle name="Input 4 2 7 6" xfId="38912"/>
    <cellStyle name="Input 4 2 8" xfId="6532"/>
    <cellStyle name="Input 4 2 8 2" xfId="22715"/>
    <cellStyle name="Input 4 2 9" xfId="10355"/>
    <cellStyle name="Input 4 2 9 2" xfId="26480"/>
    <cellStyle name="Input 4 3" xfId="1546"/>
    <cellStyle name="Input 4 3 10" xfId="36145"/>
    <cellStyle name="Input 4 3 11" xfId="38913"/>
    <cellStyle name="Input 4 3 2" xfId="1976"/>
    <cellStyle name="Input 4 3 2 2" xfId="3064"/>
    <cellStyle name="Input 4 3 2 2 2" xfId="5429"/>
    <cellStyle name="Input 4 3 2 2 2 2" xfId="9851"/>
    <cellStyle name="Input 4 3 2 2 2 2 2" xfId="17991"/>
    <cellStyle name="Input 4 3 2 2 2 2 2 2" xfId="34064"/>
    <cellStyle name="Input 4 3 2 2 2 2 3" xfId="26030"/>
    <cellStyle name="Input 4 3 2 2 2 3" xfId="13935"/>
    <cellStyle name="Input 4 3 2 2 2 3 2" xfId="30032"/>
    <cellStyle name="Input 4 3 2 2 2 4" xfId="21665"/>
    <cellStyle name="Input 4 3 2 2 2 5" xfId="36148"/>
    <cellStyle name="Input 4 3 2 2 2 6" xfId="38916"/>
    <cellStyle name="Input 4 3 2 2 3" xfId="7785"/>
    <cellStyle name="Input 4 3 2 2 3 2" xfId="15927"/>
    <cellStyle name="Input 4 3 2 2 3 2 2" xfId="32000"/>
    <cellStyle name="Input 4 3 2 2 3 3" xfId="23966"/>
    <cellStyle name="Input 4 3 2 2 4" xfId="11608"/>
    <cellStyle name="Input 4 3 2 2 4 2" xfId="27731"/>
    <cellStyle name="Input 4 3 2 2 5" xfId="19364"/>
    <cellStyle name="Input 4 3 2 2 6" xfId="36147"/>
    <cellStyle name="Input 4 3 2 2 7" xfId="38915"/>
    <cellStyle name="Input 4 3 2 3" xfId="3515"/>
    <cellStyle name="Input 4 3 2 3 2" xfId="5873"/>
    <cellStyle name="Input 4 3 2 3 2 2" xfId="14379"/>
    <cellStyle name="Input 4 3 2 3 2 2 2" xfId="30476"/>
    <cellStyle name="Input 4 3 2 3 2 3" xfId="22109"/>
    <cellStyle name="Input 4 3 2 3 2 4" xfId="36150"/>
    <cellStyle name="Input 4 3 2 3 2 5" xfId="38918"/>
    <cellStyle name="Input 4 3 2 3 3" xfId="8229"/>
    <cellStyle name="Input 4 3 2 3 3 2" xfId="16371"/>
    <cellStyle name="Input 4 3 2 3 3 2 2" xfId="32444"/>
    <cellStyle name="Input 4 3 2 3 3 3" xfId="24410"/>
    <cellStyle name="Input 4 3 2 3 4" xfId="12052"/>
    <cellStyle name="Input 4 3 2 3 4 2" xfId="28175"/>
    <cellStyle name="Input 4 3 2 3 5" xfId="19808"/>
    <cellStyle name="Input 4 3 2 3 6" xfId="36149"/>
    <cellStyle name="Input 4 3 2 3 7" xfId="38917"/>
    <cellStyle name="Input 4 3 2 4" xfId="4407"/>
    <cellStyle name="Input 4 3 2 4 2" xfId="9068"/>
    <cellStyle name="Input 4 3 2 4 2 2" xfId="17208"/>
    <cellStyle name="Input 4 3 2 4 2 2 2" xfId="33281"/>
    <cellStyle name="Input 4 3 2 4 2 3" xfId="25247"/>
    <cellStyle name="Input 4 3 2 4 3" xfId="12915"/>
    <cellStyle name="Input 4 3 2 4 3 2" xfId="29012"/>
    <cellStyle name="Input 4 3 2 4 4" xfId="20645"/>
    <cellStyle name="Input 4 3 2 4 5" xfId="36151"/>
    <cellStyle name="Input 4 3 2 4 6" xfId="38919"/>
    <cellStyle name="Input 4 3 2 5" xfId="6763"/>
    <cellStyle name="Input 4 3 2 5 2" xfId="14981"/>
    <cellStyle name="Input 4 3 2 5 2 2" xfId="31054"/>
    <cellStyle name="Input 4 3 2 5 3" xfId="22946"/>
    <cellStyle name="Input 4 3 2 6" xfId="10586"/>
    <cellStyle name="Input 4 3 2 6 2" xfId="26711"/>
    <cellStyle name="Input 4 3 2 7" xfId="18418"/>
    <cellStyle name="Input 4 3 2 8" xfId="36146"/>
    <cellStyle name="Input 4 3 2 9" xfId="38914"/>
    <cellStyle name="Input 4 3 3" xfId="2141"/>
    <cellStyle name="Input 4 3 3 2" xfId="3220"/>
    <cellStyle name="Input 4 3 3 2 2" xfId="5583"/>
    <cellStyle name="Input 4 3 3 2 2 2" xfId="10003"/>
    <cellStyle name="Input 4 3 3 2 2 2 2" xfId="18143"/>
    <cellStyle name="Input 4 3 3 2 2 2 2 2" xfId="34216"/>
    <cellStyle name="Input 4 3 3 2 2 2 3" xfId="26182"/>
    <cellStyle name="Input 4 3 3 2 2 3" xfId="14089"/>
    <cellStyle name="Input 4 3 3 2 2 3 2" xfId="30186"/>
    <cellStyle name="Input 4 3 3 2 2 4" xfId="21819"/>
    <cellStyle name="Input 4 3 3 2 2 5" xfId="36154"/>
    <cellStyle name="Input 4 3 3 2 2 6" xfId="38922"/>
    <cellStyle name="Input 4 3 3 2 3" xfId="7939"/>
    <cellStyle name="Input 4 3 3 2 3 2" xfId="16081"/>
    <cellStyle name="Input 4 3 3 2 3 2 2" xfId="32154"/>
    <cellStyle name="Input 4 3 3 2 3 3" xfId="24120"/>
    <cellStyle name="Input 4 3 3 2 4" xfId="11762"/>
    <cellStyle name="Input 4 3 3 2 4 2" xfId="27885"/>
    <cellStyle name="Input 4 3 3 2 5" xfId="19518"/>
    <cellStyle name="Input 4 3 3 2 6" xfId="36153"/>
    <cellStyle name="Input 4 3 3 2 7" xfId="38921"/>
    <cellStyle name="Input 4 3 3 3" xfId="3671"/>
    <cellStyle name="Input 4 3 3 3 2" xfId="6029"/>
    <cellStyle name="Input 4 3 3 3 2 2" xfId="14535"/>
    <cellStyle name="Input 4 3 3 3 2 2 2" xfId="30632"/>
    <cellStyle name="Input 4 3 3 3 2 3" xfId="22265"/>
    <cellStyle name="Input 4 3 3 3 2 4" xfId="36156"/>
    <cellStyle name="Input 4 3 3 3 2 5" xfId="38924"/>
    <cellStyle name="Input 4 3 3 3 3" xfId="8385"/>
    <cellStyle name="Input 4 3 3 3 3 2" xfId="16527"/>
    <cellStyle name="Input 4 3 3 3 3 2 2" xfId="32600"/>
    <cellStyle name="Input 4 3 3 3 3 3" xfId="24566"/>
    <cellStyle name="Input 4 3 3 3 4" xfId="12208"/>
    <cellStyle name="Input 4 3 3 3 4 2" xfId="28331"/>
    <cellStyle name="Input 4 3 3 3 5" xfId="19964"/>
    <cellStyle name="Input 4 3 3 3 6" xfId="36155"/>
    <cellStyle name="Input 4 3 3 3 7" xfId="38923"/>
    <cellStyle name="Input 4 3 3 4" xfId="4563"/>
    <cellStyle name="Input 4 3 3 4 2" xfId="9224"/>
    <cellStyle name="Input 4 3 3 4 2 2" xfId="17364"/>
    <cellStyle name="Input 4 3 3 4 2 2 2" xfId="33437"/>
    <cellStyle name="Input 4 3 3 4 2 3" xfId="25403"/>
    <cellStyle name="Input 4 3 3 4 3" xfId="13071"/>
    <cellStyle name="Input 4 3 3 4 3 2" xfId="29168"/>
    <cellStyle name="Input 4 3 3 4 4" xfId="20801"/>
    <cellStyle name="Input 4 3 3 4 5" xfId="36157"/>
    <cellStyle name="Input 4 3 3 4 6" xfId="38925"/>
    <cellStyle name="Input 4 3 3 5" xfId="6919"/>
    <cellStyle name="Input 4 3 3 5 2" xfId="15063"/>
    <cellStyle name="Input 4 3 3 5 2 2" xfId="31136"/>
    <cellStyle name="Input 4 3 3 5 3" xfId="23102"/>
    <cellStyle name="Input 4 3 3 6" xfId="10742"/>
    <cellStyle name="Input 4 3 3 6 2" xfId="26867"/>
    <cellStyle name="Input 4 3 3 7" xfId="18500"/>
    <cellStyle name="Input 4 3 3 8" xfId="36152"/>
    <cellStyle name="Input 4 3 3 9" xfId="38920"/>
    <cellStyle name="Input 4 3 4" xfId="2301"/>
    <cellStyle name="Input 4 3 4 2" xfId="3823"/>
    <cellStyle name="Input 4 3 4 2 2" xfId="6181"/>
    <cellStyle name="Input 4 3 4 2 2 2" xfId="14687"/>
    <cellStyle name="Input 4 3 4 2 2 2 2" xfId="30784"/>
    <cellStyle name="Input 4 3 4 2 2 3" xfId="22417"/>
    <cellStyle name="Input 4 3 4 2 2 4" xfId="36160"/>
    <cellStyle name="Input 4 3 4 2 2 5" xfId="38928"/>
    <cellStyle name="Input 4 3 4 2 3" xfId="8537"/>
    <cellStyle name="Input 4 3 4 2 3 2" xfId="16679"/>
    <cellStyle name="Input 4 3 4 2 3 2 2" xfId="32752"/>
    <cellStyle name="Input 4 3 4 2 3 3" xfId="24718"/>
    <cellStyle name="Input 4 3 4 2 4" xfId="12360"/>
    <cellStyle name="Input 4 3 4 2 4 2" xfId="28483"/>
    <cellStyle name="Input 4 3 4 2 5" xfId="20116"/>
    <cellStyle name="Input 4 3 4 2 6" xfId="36159"/>
    <cellStyle name="Input 4 3 4 2 7" xfId="38927"/>
    <cellStyle name="Input 4 3 4 3" xfId="4715"/>
    <cellStyle name="Input 4 3 4 3 2" xfId="9376"/>
    <cellStyle name="Input 4 3 4 3 2 2" xfId="17516"/>
    <cellStyle name="Input 4 3 4 3 2 2 2" xfId="33589"/>
    <cellStyle name="Input 4 3 4 3 2 3" xfId="25555"/>
    <cellStyle name="Input 4 3 4 3 3" xfId="13223"/>
    <cellStyle name="Input 4 3 4 3 3 2" xfId="29320"/>
    <cellStyle name="Input 4 3 4 3 4" xfId="20953"/>
    <cellStyle name="Input 4 3 4 3 5" xfId="36161"/>
    <cellStyle name="Input 4 3 4 3 6" xfId="38929"/>
    <cellStyle name="Input 4 3 4 4" xfId="7071"/>
    <cellStyle name="Input 4 3 4 4 2" xfId="15215"/>
    <cellStyle name="Input 4 3 4 4 2 2" xfId="31288"/>
    <cellStyle name="Input 4 3 4 4 3" xfId="23254"/>
    <cellStyle name="Input 4 3 4 5" xfId="10894"/>
    <cellStyle name="Input 4 3 4 5 2" xfId="27019"/>
    <cellStyle name="Input 4 3 4 6" xfId="18652"/>
    <cellStyle name="Input 4 3 4 7" xfId="36158"/>
    <cellStyle name="Input 4 3 4 8" xfId="38926"/>
    <cellStyle name="Input 4 3 5" xfId="2783"/>
    <cellStyle name="Input 4 3 5 2" xfId="5154"/>
    <cellStyle name="Input 4 3 5 2 2" xfId="9586"/>
    <cellStyle name="Input 4 3 5 2 2 2" xfId="17726"/>
    <cellStyle name="Input 4 3 5 2 2 2 2" xfId="33799"/>
    <cellStyle name="Input 4 3 5 2 2 3" xfId="25765"/>
    <cellStyle name="Input 4 3 5 2 3" xfId="13660"/>
    <cellStyle name="Input 4 3 5 2 3 2" xfId="29757"/>
    <cellStyle name="Input 4 3 5 2 4" xfId="21390"/>
    <cellStyle name="Input 4 3 5 2 5" xfId="36163"/>
    <cellStyle name="Input 4 3 5 2 6" xfId="38931"/>
    <cellStyle name="Input 4 3 5 3" xfId="7510"/>
    <cellStyle name="Input 4 3 5 3 2" xfId="15652"/>
    <cellStyle name="Input 4 3 5 3 2 2" xfId="31725"/>
    <cellStyle name="Input 4 3 5 3 3" xfId="23691"/>
    <cellStyle name="Input 4 3 5 4" xfId="11333"/>
    <cellStyle name="Input 4 3 5 4 2" xfId="27456"/>
    <cellStyle name="Input 4 3 5 5" xfId="19089"/>
    <cellStyle name="Input 4 3 5 6" xfId="36162"/>
    <cellStyle name="Input 4 3 5 7" xfId="38930"/>
    <cellStyle name="Input 4 3 6" xfId="2720"/>
    <cellStyle name="Input 4 3 6 2" xfId="5105"/>
    <cellStyle name="Input 4 3 6 2 2" xfId="13611"/>
    <cellStyle name="Input 4 3 6 2 2 2" xfId="29708"/>
    <cellStyle name="Input 4 3 6 2 3" xfId="21341"/>
    <cellStyle name="Input 4 3 6 2 4" xfId="36165"/>
    <cellStyle name="Input 4 3 6 2 5" xfId="38933"/>
    <cellStyle name="Input 4 3 6 3" xfId="7461"/>
    <cellStyle name="Input 4 3 6 3 2" xfId="15603"/>
    <cellStyle name="Input 4 3 6 3 2 2" xfId="31676"/>
    <cellStyle name="Input 4 3 6 3 3" xfId="23642"/>
    <cellStyle name="Input 4 3 6 4" xfId="11284"/>
    <cellStyle name="Input 4 3 6 4 2" xfId="27407"/>
    <cellStyle name="Input 4 3 6 5" xfId="19040"/>
    <cellStyle name="Input 4 3 6 6" xfId="36164"/>
    <cellStyle name="Input 4 3 6 7" xfId="38932"/>
    <cellStyle name="Input 4 3 7" xfId="4088"/>
    <cellStyle name="Input 4 3 7 2" xfId="8749"/>
    <cellStyle name="Input 4 3 7 2 2" xfId="16889"/>
    <cellStyle name="Input 4 3 7 2 2 2" xfId="32962"/>
    <cellStyle name="Input 4 3 7 2 3" xfId="24928"/>
    <cellStyle name="Input 4 3 7 3" xfId="12596"/>
    <cellStyle name="Input 4 3 7 3 2" xfId="28693"/>
    <cellStyle name="Input 4 3 7 4" xfId="20326"/>
    <cellStyle name="Input 4 3 7 5" xfId="36166"/>
    <cellStyle name="Input 4 3 7 6" xfId="38934"/>
    <cellStyle name="Input 4 3 8" xfId="6444"/>
    <cellStyle name="Input 4 3 8 2" xfId="22627"/>
    <cellStyle name="Input 4 3 9" xfId="10267"/>
    <cellStyle name="Input 4 3 9 2" xfId="26392"/>
    <cellStyle name="Input 4 4" xfId="1918"/>
    <cellStyle name="Input 4 4 2" xfId="3022"/>
    <cellStyle name="Input 4 4 2 2" xfId="5388"/>
    <cellStyle name="Input 4 4 2 2 2" xfId="9812"/>
    <cellStyle name="Input 4 4 2 2 2 2" xfId="17952"/>
    <cellStyle name="Input 4 4 2 2 2 2 2" xfId="34025"/>
    <cellStyle name="Input 4 4 2 2 2 3" xfId="25991"/>
    <cellStyle name="Input 4 4 2 2 3" xfId="13894"/>
    <cellStyle name="Input 4 4 2 2 3 2" xfId="29991"/>
    <cellStyle name="Input 4 4 2 2 4" xfId="21624"/>
    <cellStyle name="Input 4 4 2 2 5" xfId="36169"/>
    <cellStyle name="Input 4 4 2 2 6" xfId="38937"/>
    <cellStyle name="Input 4 4 2 3" xfId="7744"/>
    <cellStyle name="Input 4 4 2 3 2" xfId="15886"/>
    <cellStyle name="Input 4 4 2 3 2 2" xfId="31959"/>
    <cellStyle name="Input 4 4 2 3 3" xfId="23925"/>
    <cellStyle name="Input 4 4 2 4" xfId="11567"/>
    <cellStyle name="Input 4 4 2 4 2" xfId="27690"/>
    <cellStyle name="Input 4 4 2 5" xfId="19323"/>
    <cellStyle name="Input 4 4 2 6" xfId="36168"/>
    <cellStyle name="Input 4 4 2 7" xfId="38936"/>
    <cellStyle name="Input 4 4 3" xfId="3467"/>
    <cellStyle name="Input 4 4 3 2" xfId="5825"/>
    <cellStyle name="Input 4 4 3 2 2" xfId="14331"/>
    <cellStyle name="Input 4 4 3 2 2 2" xfId="30428"/>
    <cellStyle name="Input 4 4 3 2 3" xfId="22061"/>
    <cellStyle name="Input 4 4 3 2 4" xfId="36171"/>
    <cellStyle name="Input 4 4 3 2 5" xfId="38939"/>
    <cellStyle name="Input 4 4 3 3" xfId="8181"/>
    <cellStyle name="Input 4 4 3 3 2" xfId="16323"/>
    <cellStyle name="Input 4 4 3 3 2 2" xfId="32396"/>
    <cellStyle name="Input 4 4 3 3 3" xfId="24362"/>
    <cellStyle name="Input 4 4 3 4" xfId="12004"/>
    <cellStyle name="Input 4 4 3 4 2" xfId="28127"/>
    <cellStyle name="Input 4 4 3 5" xfId="19760"/>
    <cellStyle name="Input 4 4 3 6" xfId="36170"/>
    <cellStyle name="Input 4 4 3 7" xfId="38938"/>
    <cellStyle name="Input 4 4 4" xfId="4359"/>
    <cellStyle name="Input 4 4 4 2" xfId="9020"/>
    <cellStyle name="Input 4 4 4 2 2" xfId="17160"/>
    <cellStyle name="Input 4 4 4 2 2 2" xfId="33233"/>
    <cellStyle name="Input 4 4 4 2 3" xfId="25199"/>
    <cellStyle name="Input 4 4 4 3" xfId="12867"/>
    <cellStyle name="Input 4 4 4 3 2" xfId="28964"/>
    <cellStyle name="Input 4 4 4 4" xfId="20597"/>
    <cellStyle name="Input 4 4 4 5" xfId="36172"/>
    <cellStyle name="Input 4 4 4 6" xfId="38940"/>
    <cellStyle name="Input 4 4 5" xfId="6715"/>
    <cellStyle name="Input 4 4 5 2" xfId="14955"/>
    <cellStyle name="Input 4 4 5 2 2" xfId="31028"/>
    <cellStyle name="Input 4 4 5 3" xfId="22898"/>
    <cellStyle name="Input 4 4 6" xfId="10538"/>
    <cellStyle name="Input 4 4 6 2" xfId="26663"/>
    <cellStyle name="Input 4 4 7" xfId="18392"/>
    <cellStyle name="Input 4 4 8" xfId="36167"/>
    <cellStyle name="Input 4 4 9" xfId="38935"/>
    <cellStyle name="Input 4 5" xfId="1717"/>
    <cellStyle name="Input 4 5 2" xfId="2913"/>
    <cellStyle name="Input 4 5 2 2" xfId="5280"/>
    <cellStyle name="Input 4 5 2 2 2" xfId="9707"/>
    <cellStyle name="Input 4 5 2 2 2 2" xfId="17847"/>
    <cellStyle name="Input 4 5 2 2 2 2 2" xfId="33920"/>
    <cellStyle name="Input 4 5 2 2 2 3" xfId="25886"/>
    <cellStyle name="Input 4 5 2 2 3" xfId="13786"/>
    <cellStyle name="Input 4 5 2 2 3 2" xfId="29883"/>
    <cellStyle name="Input 4 5 2 2 4" xfId="21516"/>
    <cellStyle name="Input 4 5 2 2 5" xfId="36175"/>
    <cellStyle name="Input 4 5 2 2 6" xfId="38943"/>
    <cellStyle name="Input 4 5 2 3" xfId="7636"/>
    <cellStyle name="Input 4 5 2 3 2" xfId="15778"/>
    <cellStyle name="Input 4 5 2 3 2 2" xfId="31851"/>
    <cellStyle name="Input 4 5 2 3 3" xfId="23817"/>
    <cellStyle name="Input 4 5 2 4" xfId="11459"/>
    <cellStyle name="Input 4 5 2 4 2" xfId="27582"/>
    <cellStyle name="Input 4 5 2 5" xfId="19215"/>
    <cellStyle name="Input 4 5 2 6" xfId="36174"/>
    <cellStyle name="Input 4 5 2 7" xfId="38942"/>
    <cellStyle name="Input 4 5 3" xfId="2483"/>
    <cellStyle name="Input 4 5 3 2" xfId="4888"/>
    <cellStyle name="Input 4 5 3 2 2" xfId="13394"/>
    <cellStyle name="Input 4 5 3 2 2 2" xfId="29491"/>
    <cellStyle name="Input 4 5 3 2 3" xfId="21124"/>
    <cellStyle name="Input 4 5 3 2 4" xfId="36177"/>
    <cellStyle name="Input 4 5 3 2 5" xfId="38945"/>
    <cellStyle name="Input 4 5 3 3" xfId="7244"/>
    <cellStyle name="Input 4 5 3 3 2" xfId="15386"/>
    <cellStyle name="Input 4 5 3 3 2 2" xfId="31459"/>
    <cellStyle name="Input 4 5 3 3 3" xfId="23425"/>
    <cellStyle name="Input 4 5 3 4" xfId="11067"/>
    <cellStyle name="Input 4 5 3 4 2" xfId="27190"/>
    <cellStyle name="Input 4 5 3 5" xfId="18823"/>
    <cellStyle name="Input 4 5 3 6" xfId="36176"/>
    <cellStyle name="Input 4 5 3 7" xfId="38944"/>
    <cellStyle name="Input 4 5 4" xfId="4209"/>
    <cellStyle name="Input 4 5 4 2" xfId="8870"/>
    <cellStyle name="Input 4 5 4 2 2" xfId="17010"/>
    <cellStyle name="Input 4 5 4 2 2 2" xfId="33083"/>
    <cellStyle name="Input 4 5 4 2 3" xfId="25049"/>
    <cellStyle name="Input 4 5 4 3" xfId="12717"/>
    <cellStyle name="Input 4 5 4 3 2" xfId="28814"/>
    <cellStyle name="Input 4 5 4 4" xfId="20447"/>
    <cellStyle name="Input 4 5 4 5" xfId="36178"/>
    <cellStyle name="Input 4 5 4 6" xfId="38946"/>
    <cellStyle name="Input 4 5 5" xfId="6565"/>
    <cellStyle name="Input 4 5 5 2" xfId="14832"/>
    <cellStyle name="Input 4 5 5 2 2" xfId="30905"/>
    <cellStyle name="Input 4 5 5 3" xfId="22748"/>
    <cellStyle name="Input 4 5 6" xfId="10388"/>
    <cellStyle name="Input 4 5 6 2" xfId="26513"/>
    <cellStyle name="Input 4 5 7" xfId="18269"/>
    <cellStyle name="Input 4 5 8" xfId="36173"/>
    <cellStyle name="Input 4 5 9" xfId="38941"/>
    <cellStyle name="Input 4 6" xfId="1720"/>
    <cellStyle name="Input 4 6 2" xfId="2476"/>
    <cellStyle name="Input 4 6 2 2" xfId="4881"/>
    <cellStyle name="Input 4 6 2 2 2" xfId="13387"/>
    <cellStyle name="Input 4 6 2 2 2 2" xfId="29484"/>
    <cellStyle name="Input 4 6 2 2 3" xfId="21117"/>
    <cellStyle name="Input 4 6 2 2 4" xfId="36181"/>
    <cellStyle name="Input 4 6 2 2 5" xfId="38949"/>
    <cellStyle name="Input 4 6 2 3" xfId="7237"/>
    <cellStyle name="Input 4 6 2 3 2" xfId="15379"/>
    <cellStyle name="Input 4 6 2 3 2 2" xfId="31452"/>
    <cellStyle name="Input 4 6 2 3 3" xfId="23418"/>
    <cellStyle name="Input 4 6 2 4" xfId="11060"/>
    <cellStyle name="Input 4 6 2 4 2" xfId="27183"/>
    <cellStyle name="Input 4 6 2 5" xfId="18816"/>
    <cellStyle name="Input 4 6 2 6" xfId="36180"/>
    <cellStyle name="Input 4 6 2 7" xfId="38948"/>
    <cellStyle name="Input 4 6 3" xfId="4212"/>
    <cellStyle name="Input 4 6 3 2" xfId="8873"/>
    <cellStyle name="Input 4 6 3 2 2" xfId="17013"/>
    <cellStyle name="Input 4 6 3 2 2 2" xfId="33086"/>
    <cellStyle name="Input 4 6 3 2 3" xfId="25052"/>
    <cellStyle name="Input 4 6 3 3" xfId="12720"/>
    <cellStyle name="Input 4 6 3 3 2" xfId="28817"/>
    <cellStyle name="Input 4 6 3 4" xfId="20450"/>
    <cellStyle name="Input 4 6 3 5" xfId="36182"/>
    <cellStyle name="Input 4 6 3 6" xfId="38950"/>
    <cellStyle name="Input 4 6 4" xfId="6568"/>
    <cellStyle name="Input 4 6 4 2" xfId="14835"/>
    <cellStyle name="Input 4 6 4 2 2" xfId="30908"/>
    <cellStyle name="Input 4 6 4 3" xfId="22751"/>
    <cellStyle name="Input 4 6 5" xfId="10391"/>
    <cellStyle name="Input 4 6 5 2" xfId="26516"/>
    <cellStyle name="Input 4 6 6" xfId="18272"/>
    <cellStyle name="Input 4 6 7" xfId="36179"/>
    <cellStyle name="Input 4 6 8" xfId="38947"/>
    <cellStyle name="Input 4 7" xfId="2736"/>
    <cellStyle name="Input 4 7 2" xfId="5116"/>
    <cellStyle name="Input 4 7 2 2" xfId="9551"/>
    <cellStyle name="Input 4 7 2 2 2" xfId="17691"/>
    <cellStyle name="Input 4 7 2 2 2 2" xfId="33764"/>
    <cellStyle name="Input 4 7 2 2 3" xfId="25730"/>
    <cellStyle name="Input 4 7 2 3" xfId="13622"/>
    <cellStyle name="Input 4 7 2 3 2" xfId="29719"/>
    <cellStyle name="Input 4 7 2 4" xfId="21352"/>
    <cellStyle name="Input 4 7 2 5" xfId="36184"/>
    <cellStyle name="Input 4 7 2 6" xfId="38952"/>
    <cellStyle name="Input 4 7 3" xfId="7472"/>
    <cellStyle name="Input 4 7 3 2" xfId="15614"/>
    <cellStyle name="Input 4 7 3 2 2" xfId="31687"/>
    <cellStyle name="Input 4 7 3 3" xfId="23653"/>
    <cellStyle name="Input 4 7 4" xfId="11295"/>
    <cellStyle name="Input 4 7 4 2" xfId="27418"/>
    <cellStyle name="Input 4 7 5" xfId="19051"/>
    <cellStyle name="Input 4 7 6" xfId="36183"/>
    <cellStyle name="Input 4 7 7" xfId="38951"/>
    <cellStyle name="Input 4 8" xfId="2826"/>
    <cellStyle name="Input 4 8 2" xfId="5196"/>
    <cellStyle name="Input 4 8 2 2" xfId="13702"/>
    <cellStyle name="Input 4 8 2 2 2" xfId="29799"/>
    <cellStyle name="Input 4 8 2 3" xfId="21432"/>
    <cellStyle name="Input 4 8 2 4" xfId="36186"/>
    <cellStyle name="Input 4 8 2 5" xfId="38954"/>
    <cellStyle name="Input 4 8 3" xfId="7552"/>
    <cellStyle name="Input 4 8 3 2" xfId="15694"/>
    <cellStyle name="Input 4 8 3 2 2" xfId="31767"/>
    <cellStyle name="Input 4 8 3 3" xfId="23733"/>
    <cellStyle name="Input 4 8 4" xfId="11375"/>
    <cellStyle name="Input 4 8 4 2" xfId="27498"/>
    <cellStyle name="Input 4 8 5" xfId="19131"/>
    <cellStyle name="Input 4 8 6" xfId="36185"/>
    <cellStyle name="Input 4 8 7" xfId="38953"/>
    <cellStyle name="Input 4 9" xfId="4045"/>
    <cellStyle name="Input 4 9 2" xfId="8714"/>
    <cellStyle name="Input 4 9 2 2" xfId="16854"/>
    <cellStyle name="Input 4 9 2 2 2" xfId="32927"/>
    <cellStyle name="Input 4 9 2 3" xfId="24893"/>
    <cellStyle name="Input 4 9 3" xfId="12561"/>
    <cellStyle name="Input 4 9 3 2" xfId="28658"/>
    <cellStyle name="Input 4 9 4" xfId="20291"/>
    <cellStyle name="Input 4 9 5" xfId="36187"/>
    <cellStyle name="Input 4 9 6" xfId="38955"/>
    <cellStyle name="Linked Cell 2" xfId="49"/>
    <cellStyle name="Linked Cell 2 2" xfId="442"/>
    <cellStyle name="Linked Cell 2 2 2" xfId="443"/>
    <cellStyle name="Linked Cell 2 2 3" xfId="1328"/>
    <cellStyle name="Linked Cell 2 3" xfId="444"/>
    <cellStyle name="Linked Cell 2 4" xfId="445"/>
    <cellStyle name="Linked Cell 2 5" xfId="446"/>
    <cellStyle name="Linked Cell 2 6" xfId="447"/>
    <cellStyle name="Linked Cell 2 7" xfId="448"/>
    <cellStyle name="Linked Cell 2 8" xfId="1327"/>
    <cellStyle name="Linked Cell 3" xfId="441"/>
    <cellStyle name="Linked Cell 4" xfId="1326"/>
    <cellStyle name="Neutral 2" xfId="50"/>
    <cellStyle name="Neutral 2 2" xfId="450"/>
    <cellStyle name="Neutral 2 2 2" xfId="451"/>
    <cellStyle name="Neutral 2 2 3" xfId="1331"/>
    <cellStyle name="Neutral 2 3" xfId="452"/>
    <cellStyle name="Neutral 2 4" xfId="453"/>
    <cellStyle name="Neutral 2 5" xfId="454"/>
    <cellStyle name="Neutral 2 6" xfId="455"/>
    <cellStyle name="Neutral 2 7" xfId="456"/>
    <cellStyle name="Neutral 2 8" xfId="1330"/>
    <cellStyle name="Neutral 3" xfId="449"/>
    <cellStyle name="Neutral 4" xfId="1329"/>
    <cellStyle name="Normal" xfId="0" builtinId="0"/>
    <cellStyle name="Normal 10" xfId="51"/>
    <cellStyle name="Normal 10 10" xfId="457"/>
    <cellStyle name="Normal 10 10 2" xfId="41711"/>
    <cellStyle name="Normal 10 11" xfId="458"/>
    <cellStyle name="Normal 10 11 2" xfId="41712"/>
    <cellStyle name="Normal 10 12" xfId="41710"/>
    <cellStyle name="Normal 10 2" xfId="459"/>
    <cellStyle name="Normal 10 3" xfId="460"/>
    <cellStyle name="Normal 10 4" xfId="461"/>
    <cellStyle name="Normal 10 5" xfId="462"/>
    <cellStyle name="Normal 10 6" xfId="463"/>
    <cellStyle name="Normal 10 6 2" xfId="41713"/>
    <cellStyle name="Normal 10 7" xfId="464"/>
    <cellStyle name="Normal 10 7 2" xfId="41714"/>
    <cellStyle name="Normal 10 8" xfId="465"/>
    <cellStyle name="Normal 10 8 2" xfId="41715"/>
    <cellStyle name="Normal 10 9" xfId="466"/>
    <cellStyle name="Normal 10 9 2" xfId="41716"/>
    <cellStyle name="Normal 11" xfId="147"/>
    <cellStyle name="Normal 11 2" xfId="41717"/>
    <cellStyle name="Normal 12" xfId="148"/>
    <cellStyle name="Normal 12 2" xfId="41718"/>
    <cellStyle name="Normal 13" xfId="161"/>
    <cellStyle name="Normal 13 10" xfId="6321"/>
    <cellStyle name="Normal 13 11" xfId="10144"/>
    <cellStyle name="Normal 13 2" xfId="1542"/>
    <cellStyle name="Normal 13 2 2" xfId="41719"/>
    <cellStyle name="Normal 13 3" xfId="1610"/>
    <cellStyle name="Normal 13 3 2" xfId="41720"/>
    <cellStyle name="Normal 13 4" xfId="1742"/>
    <cellStyle name="Normal 13 4 2" xfId="41721"/>
    <cellStyle name="Normal 13 5" xfId="1856"/>
    <cellStyle name="Normal 13 5 2" xfId="41722"/>
    <cellStyle name="Normal 13 6" xfId="1746"/>
    <cellStyle name="Normal 13 6 2" xfId="41723"/>
    <cellStyle name="Normal 13 7" xfId="2459"/>
    <cellStyle name="Normal 13 7 2" xfId="41724"/>
    <cellStyle name="Normal 13 8" xfId="2646"/>
    <cellStyle name="Normal 13 8 2" xfId="41725"/>
    <cellStyle name="Normal 13 9" xfId="3965"/>
    <cellStyle name="Normal 13 9 2" xfId="41726"/>
    <cellStyle name="Normal 14" xfId="52"/>
    <cellStyle name="Normal 14 10" xfId="467"/>
    <cellStyle name="Normal 14 10 2" xfId="41728"/>
    <cellStyle name="Normal 14 11" xfId="468"/>
    <cellStyle name="Normal 14 11 2" xfId="41729"/>
    <cellStyle name="Normal 14 12" xfId="41727"/>
    <cellStyle name="Normal 14 2" xfId="469"/>
    <cellStyle name="Normal 14 3" xfId="470"/>
    <cellStyle name="Normal 14 4" xfId="471"/>
    <cellStyle name="Normal 14 5" xfId="472"/>
    <cellStyle name="Normal 14 6" xfId="473"/>
    <cellStyle name="Normal 14 6 2" xfId="41730"/>
    <cellStyle name="Normal 14 7" xfId="474"/>
    <cellStyle name="Normal 14 7 2" xfId="41731"/>
    <cellStyle name="Normal 14 8" xfId="475"/>
    <cellStyle name="Normal 14 8 2" xfId="41732"/>
    <cellStyle name="Normal 14 9" xfId="476"/>
    <cellStyle name="Normal 14 9 2" xfId="41733"/>
    <cellStyle name="Normal 15" xfId="80"/>
    <cellStyle name="Normal 15 10" xfId="477"/>
    <cellStyle name="Normal 15 10 2" xfId="41735"/>
    <cellStyle name="Normal 15 11" xfId="478"/>
    <cellStyle name="Normal 15 11 2" xfId="41736"/>
    <cellStyle name="Normal 15 12" xfId="41734"/>
    <cellStyle name="Normal 15 2" xfId="479"/>
    <cellStyle name="Normal 15 3" xfId="480"/>
    <cellStyle name="Normal 15 4" xfId="481"/>
    <cellStyle name="Normal 15 5" xfId="482"/>
    <cellStyle name="Normal 15 6" xfId="483"/>
    <cellStyle name="Normal 15 6 2" xfId="41737"/>
    <cellStyle name="Normal 15 7" xfId="484"/>
    <cellStyle name="Normal 15 7 2" xfId="41738"/>
    <cellStyle name="Normal 15 8" xfId="485"/>
    <cellStyle name="Normal 15 8 2" xfId="41739"/>
    <cellStyle name="Normal 15 9" xfId="486"/>
    <cellStyle name="Normal 15 9 2" xfId="41740"/>
    <cellStyle name="Normal 16" xfId="163"/>
    <cellStyle name="Normal 16 10" xfId="6322"/>
    <cellStyle name="Normal 16 11" xfId="10145"/>
    <cellStyle name="Normal 16 2" xfId="1543"/>
    <cellStyle name="Normal 16 2 2" xfId="41741"/>
    <cellStyle name="Normal 16 3" xfId="1609"/>
    <cellStyle name="Normal 16 3 2" xfId="41742"/>
    <cellStyle name="Normal 16 4" xfId="1743"/>
    <cellStyle name="Normal 16 4 2" xfId="41743"/>
    <cellStyle name="Normal 16 5" xfId="1855"/>
    <cellStyle name="Normal 16 5 2" xfId="41744"/>
    <cellStyle name="Normal 16 6" xfId="1799"/>
    <cellStyle name="Normal 16 6 2" xfId="41745"/>
    <cellStyle name="Normal 16 7" xfId="2460"/>
    <cellStyle name="Normal 16 7 2" xfId="41746"/>
    <cellStyle name="Normal 16 8" xfId="2645"/>
    <cellStyle name="Normal 16 8 2" xfId="41747"/>
    <cellStyle name="Normal 16 9" xfId="3966"/>
    <cellStyle name="Normal 16 9 2" xfId="41748"/>
    <cellStyle name="Normal 17" xfId="86"/>
    <cellStyle name="Normal 17 10" xfId="487"/>
    <cellStyle name="Normal 17 10 2" xfId="41750"/>
    <cellStyle name="Normal 17 11" xfId="488"/>
    <cellStyle name="Normal 17 11 2" xfId="41751"/>
    <cellStyle name="Normal 17 12" xfId="41749"/>
    <cellStyle name="Normal 17 2" xfId="489"/>
    <cellStyle name="Normal 17 3" xfId="490"/>
    <cellStyle name="Normal 17 4" xfId="491"/>
    <cellStyle name="Normal 17 5" xfId="492"/>
    <cellStyle name="Normal 17 6" xfId="493"/>
    <cellStyle name="Normal 17 6 2" xfId="41752"/>
    <cellStyle name="Normal 17 7" xfId="494"/>
    <cellStyle name="Normal 17 7 2" xfId="41753"/>
    <cellStyle name="Normal 17 8" xfId="495"/>
    <cellStyle name="Normal 17 8 2" xfId="41754"/>
    <cellStyle name="Normal 17 9" xfId="496"/>
    <cellStyle name="Normal 17 9 2" xfId="41755"/>
    <cellStyle name="Normal 18" xfId="91"/>
    <cellStyle name="Normal 18 10" xfId="497"/>
    <cellStyle name="Normal 18 10 2" xfId="41757"/>
    <cellStyle name="Normal 18 11" xfId="498"/>
    <cellStyle name="Normal 18 11 2" xfId="41758"/>
    <cellStyle name="Normal 18 12" xfId="41756"/>
    <cellStyle name="Normal 18 2" xfId="499"/>
    <cellStyle name="Normal 18 3" xfId="500"/>
    <cellStyle name="Normal 18 4" xfId="501"/>
    <cellStyle name="Normal 18 5" xfId="502"/>
    <cellStyle name="Normal 18 6" xfId="503"/>
    <cellStyle name="Normal 18 6 2" xfId="41759"/>
    <cellStyle name="Normal 18 7" xfId="504"/>
    <cellStyle name="Normal 18 7 2" xfId="41760"/>
    <cellStyle name="Normal 18 8" xfId="505"/>
    <cellStyle name="Normal 18 8 2" xfId="41761"/>
    <cellStyle name="Normal 18 9" xfId="506"/>
    <cellStyle name="Normal 18 9 2" xfId="41762"/>
    <cellStyle name="Normal 19" xfId="95"/>
    <cellStyle name="Normal 19 10" xfId="507"/>
    <cellStyle name="Normal 19 10 2" xfId="41764"/>
    <cellStyle name="Normal 19 11" xfId="508"/>
    <cellStyle name="Normal 19 11 2" xfId="41765"/>
    <cellStyle name="Normal 19 12" xfId="41763"/>
    <cellStyle name="Normal 19 2" xfId="509"/>
    <cellStyle name="Normal 19 3" xfId="510"/>
    <cellStyle name="Normal 19 4" xfId="511"/>
    <cellStyle name="Normal 19 5" xfId="512"/>
    <cellStyle name="Normal 19 6" xfId="513"/>
    <cellStyle name="Normal 19 6 2" xfId="41766"/>
    <cellStyle name="Normal 19 7" xfId="514"/>
    <cellStyle name="Normal 19 7 2" xfId="41767"/>
    <cellStyle name="Normal 19 8" xfId="515"/>
    <cellStyle name="Normal 19 8 2" xfId="41768"/>
    <cellStyle name="Normal 19 9" xfId="516"/>
    <cellStyle name="Normal 19 9 2" xfId="41769"/>
    <cellStyle name="Normal 2" xfId="6"/>
    <cellStyle name="Normal 2 10" xfId="53"/>
    <cellStyle name="Normal 2 10 16" xfId="43276"/>
    <cellStyle name="Normal 2 10 2" xfId="517"/>
    <cellStyle name="Normal 2 10 2 2" xfId="518"/>
    <cellStyle name="Normal 2 10 2 2 2" xfId="41771"/>
    <cellStyle name="Normal 2 10 2 3" xfId="1333"/>
    <cellStyle name="Normal 2 10 2 3 2" xfId="41772"/>
    <cellStyle name="Normal 2 10 3" xfId="519"/>
    <cellStyle name="Normal 2 10 3 2" xfId="41773"/>
    <cellStyle name="Normal 2 10 4" xfId="520"/>
    <cellStyle name="Normal 2 10 4 2" xfId="41774"/>
    <cellStyle name="Normal 2 10 5" xfId="521"/>
    <cellStyle name="Normal 2 10 5 2" xfId="41775"/>
    <cellStyle name="Normal 2 10 6" xfId="522"/>
    <cellStyle name="Normal 2 10 6 2" xfId="41776"/>
    <cellStyle name="Normal 2 10 7" xfId="523"/>
    <cellStyle name="Normal 2 10 7 2" xfId="41777"/>
    <cellStyle name="Normal 2 10 8" xfId="1332"/>
    <cellStyle name="Normal 2 10 9" xfId="41770"/>
    <cellStyle name="Normal 2 11" xfId="54"/>
    <cellStyle name="Normal 2 11 2" xfId="524"/>
    <cellStyle name="Normal 2 11 2 2" xfId="525"/>
    <cellStyle name="Normal 2 11 2 2 2" xfId="41779"/>
    <cellStyle name="Normal 2 11 2 3" xfId="1335"/>
    <cellStyle name="Normal 2 11 2 3 2" xfId="41780"/>
    <cellStyle name="Normal 2 11 3" xfId="526"/>
    <cellStyle name="Normal 2 11 3 2" xfId="41781"/>
    <cellStyle name="Normal 2 11 4" xfId="527"/>
    <cellStyle name="Normal 2 11 4 2" xfId="41782"/>
    <cellStyle name="Normal 2 11 5" xfId="528"/>
    <cellStyle name="Normal 2 11 5 2" xfId="41783"/>
    <cellStyle name="Normal 2 11 6" xfId="529"/>
    <cellStyle name="Normal 2 11 6 2" xfId="41784"/>
    <cellStyle name="Normal 2 11 7" xfId="530"/>
    <cellStyle name="Normal 2 11 7 2" xfId="41785"/>
    <cellStyle name="Normal 2 11 8" xfId="1334"/>
    <cellStyle name="Normal 2 11 9" xfId="41778"/>
    <cellStyle name="Normal 2 12" xfId="55"/>
    <cellStyle name="Normal 2 12 2" xfId="531"/>
    <cellStyle name="Normal 2 12 2 2" xfId="532"/>
    <cellStyle name="Normal 2 12 2 2 2" xfId="41787"/>
    <cellStyle name="Normal 2 12 2 3" xfId="1337"/>
    <cellStyle name="Normal 2 12 2 3 2" xfId="41788"/>
    <cellStyle name="Normal 2 12 3" xfId="533"/>
    <cellStyle name="Normal 2 12 3 2" xfId="41789"/>
    <cellStyle name="Normal 2 12 4" xfId="534"/>
    <cellStyle name="Normal 2 12 4 2" xfId="41790"/>
    <cellStyle name="Normal 2 12 5" xfId="535"/>
    <cellStyle name="Normal 2 12 5 2" xfId="41791"/>
    <cellStyle name="Normal 2 12 6" xfId="536"/>
    <cellStyle name="Normal 2 12 6 2" xfId="41792"/>
    <cellStyle name="Normal 2 12 7" xfId="537"/>
    <cellStyle name="Normal 2 12 7 2" xfId="41793"/>
    <cellStyle name="Normal 2 12 8" xfId="1336"/>
    <cellStyle name="Normal 2 12 9" xfId="41786"/>
    <cellStyle name="Normal 2 13" xfId="56"/>
    <cellStyle name="Normal 2 13 2" xfId="538"/>
    <cellStyle name="Normal 2 13 2 2" xfId="539"/>
    <cellStyle name="Normal 2 13 2 2 2" xfId="41795"/>
    <cellStyle name="Normal 2 13 2 3" xfId="1339"/>
    <cellStyle name="Normal 2 13 2 3 2" xfId="41796"/>
    <cellStyle name="Normal 2 13 3" xfId="540"/>
    <cellStyle name="Normal 2 13 3 2" xfId="41797"/>
    <cellStyle name="Normal 2 13 4" xfId="541"/>
    <cellStyle name="Normal 2 13 4 2" xfId="41798"/>
    <cellStyle name="Normal 2 13 5" xfId="542"/>
    <cellStyle name="Normal 2 13 5 2" xfId="41799"/>
    <cellStyle name="Normal 2 13 6" xfId="543"/>
    <cellStyle name="Normal 2 13 6 2" xfId="41800"/>
    <cellStyle name="Normal 2 13 7" xfId="544"/>
    <cellStyle name="Normal 2 13 7 2" xfId="41801"/>
    <cellStyle name="Normal 2 13 8" xfId="1338"/>
    <cellStyle name="Normal 2 13 9" xfId="41794"/>
    <cellStyle name="Normal 2 14" xfId="57"/>
    <cellStyle name="Normal 2 14 2" xfId="545"/>
    <cellStyle name="Normal 2 14 2 2" xfId="546"/>
    <cellStyle name="Normal 2 14 2 2 2" xfId="41803"/>
    <cellStyle name="Normal 2 14 2 3" xfId="1341"/>
    <cellStyle name="Normal 2 14 2 3 2" xfId="41804"/>
    <cellStyle name="Normal 2 14 3" xfId="547"/>
    <cellStyle name="Normal 2 14 3 2" xfId="41805"/>
    <cellStyle name="Normal 2 14 4" xfId="548"/>
    <cellStyle name="Normal 2 14 4 2" xfId="41806"/>
    <cellStyle name="Normal 2 14 5" xfId="549"/>
    <cellStyle name="Normal 2 14 5 2" xfId="41807"/>
    <cellStyle name="Normal 2 14 6" xfId="550"/>
    <cellStyle name="Normal 2 14 6 2" xfId="41808"/>
    <cellStyle name="Normal 2 14 7" xfId="551"/>
    <cellStyle name="Normal 2 14 7 2" xfId="41809"/>
    <cellStyle name="Normal 2 14 8" xfId="1340"/>
    <cellStyle name="Normal 2 14 9" xfId="41802"/>
    <cellStyle name="Normal 2 15" xfId="58"/>
    <cellStyle name="Normal 2 15 2" xfId="552"/>
    <cellStyle name="Normal 2 15 2 2" xfId="553"/>
    <cellStyle name="Normal 2 15 2 2 2" xfId="41811"/>
    <cellStyle name="Normal 2 15 2 3" xfId="1343"/>
    <cellStyle name="Normal 2 15 2 3 2" xfId="41812"/>
    <cellStyle name="Normal 2 15 3" xfId="554"/>
    <cellStyle name="Normal 2 15 3 2" xfId="41813"/>
    <cellStyle name="Normal 2 15 4" xfId="555"/>
    <cellStyle name="Normal 2 15 4 2" xfId="41814"/>
    <cellStyle name="Normal 2 15 5" xfId="556"/>
    <cellStyle name="Normal 2 15 5 2" xfId="41815"/>
    <cellStyle name="Normal 2 15 6" xfId="557"/>
    <cellStyle name="Normal 2 15 6 2" xfId="41816"/>
    <cellStyle name="Normal 2 15 7" xfId="558"/>
    <cellStyle name="Normal 2 15 7 2" xfId="41817"/>
    <cellStyle name="Normal 2 15 8" xfId="1342"/>
    <cellStyle name="Normal 2 15 9" xfId="41810"/>
    <cellStyle name="Normal 2 16" xfId="59"/>
    <cellStyle name="Normal 2 16 2" xfId="559"/>
    <cellStyle name="Normal 2 16 2 2" xfId="560"/>
    <cellStyle name="Normal 2 16 2 2 2" xfId="41819"/>
    <cellStyle name="Normal 2 16 2 3" xfId="1345"/>
    <cellStyle name="Normal 2 16 2 3 2" xfId="41820"/>
    <cellStyle name="Normal 2 16 3" xfId="561"/>
    <cellStyle name="Normal 2 16 3 2" xfId="41821"/>
    <cellStyle name="Normal 2 16 4" xfId="562"/>
    <cellStyle name="Normal 2 16 4 2" xfId="41822"/>
    <cellStyle name="Normal 2 16 5" xfId="563"/>
    <cellStyle name="Normal 2 16 5 2" xfId="41823"/>
    <cellStyle name="Normal 2 16 6" xfId="564"/>
    <cellStyle name="Normal 2 16 6 2" xfId="41824"/>
    <cellStyle name="Normal 2 16 7" xfId="565"/>
    <cellStyle name="Normal 2 16 7 2" xfId="41825"/>
    <cellStyle name="Normal 2 16 8" xfId="1344"/>
    <cellStyle name="Normal 2 16 9" xfId="41818"/>
    <cellStyle name="Normal 2 17" xfId="81"/>
    <cellStyle name="Normal 2 17 2" xfId="566"/>
    <cellStyle name="Normal 2 17 2 2" xfId="567"/>
    <cellStyle name="Normal 2 17 2 2 2" xfId="41827"/>
    <cellStyle name="Normal 2 17 2 3" xfId="1347"/>
    <cellStyle name="Normal 2 17 2 3 2" xfId="41828"/>
    <cellStyle name="Normal 2 17 3" xfId="568"/>
    <cellStyle name="Normal 2 17 3 2" xfId="41829"/>
    <cellStyle name="Normal 2 17 4" xfId="569"/>
    <cellStyle name="Normal 2 17 4 2" xfId="41830"/>
    <cellStyle name="Normal 2 17 5" xfId="570"/>
    <cellStyle name="Normal 2 17 5 2" xfId="41831"/>
    <cellStyle name="Normal 2 17 6" xfId="571"/>
    <cellStyle name="Normal 2 17 6 2" xfId="41832"/>
    <cellStyle name="Normal 2 17 7" xfId="572"/>
    <cellStyle name="Normal 2 17 7 2" xfId="41833"/>
    <cellStyle name="Normal 2 17 8" xfId="1346"/>
    <cellStyle name="Normal 2 17 9" xfId="41826"/>
    <cellStyle name="Normal 2 18" xfId="82"/>
    <cellStyle name="Normal 2 18 2" xfId="573"/>
    <cellStyle name="Normal 2 18 2 2" xfId="574"/>
    <cellStyle name="Normal 2 18 2 2 2" xfId="41835"/>
    <cellStyle name="Normal 2 18 2 3" xfId="1349"/>
    <cellStyle name="Normal 2 18 2 3 2" xfId="41836"/>
    <cellStyle name="Normal 2 18 3" xfId="575"/>
    <cellStyle name="Normal 2 18 3 2" xfId="41837"/>
    <cellStyle name="Normal 2 18 4" xfId="576"/>
    <cellStyle name="Normal 2 18 4 2" xfId="41838"/>
    <cellStyle name="Normal 2 18 5" xfId="577"/>
    <cellStyle name="Normal 2 18 5 2" xfId="41839"/>
    <cellStyle name="Normal 2 18 6" xfId="578"/>
    <cellStyle name="Normal 2 18 6 2" xfId="41840"/>
    <cellStyle name="Normal 2 18 7" xfId="579"/>
    <cellStyle name="Normal 2 18 7 2" xfId="41841"/>
    <cellStyle name="Normal 2 18 8" xfId="1348"/>
    <cellStyle name="Normal 2 18 9" xfId="41834"/>
    <cellStyle name="Normal 2 19" xfId="85"/>
    <cellStyle name="Normal 2 19 2" xfId="580"/>
    <cellStyle name="Normal 2 19 2 2" xfId="581"/>
    <cellStyle name="Normal 2 19 2 2 2" xfId="41843"/>
    <cellStyle name="Normal 2 19 2 3" xfId="1351"/>
    <cellStyle name="Normal 2 19 2 3 2" xfId="41844"/>
    <cellStyle name="Normal 2 19 3" xfId="582"/>
    <cellStyle name="Normal 2 19 3 2" xfId="41845"/>
    <cellStyle name="Normal 2 19 4" xfId="583"/>
    <cellStyle name="Normal 2 19 4 2" xfId="41846"/>
    <cellStyle name="Normal 2 19 5" xfId="584"/>
    <cellStyle name="Normal 2 19 5 2" xfId="41847"/>
    <cellStyle name="Normal 2 19 6" xfId="585"/>
    <cellStyle name="Normal 2 19 6 2" xfId="41848"/>
    <cellStyle name="Normal 2 19 7" xfId="586"/>
    <cellStyle name="Normal 2 19 7 2" xfId="41849"/>
    <cellStyle name="Normal 2 19 8" xfId="1350"/>
    <cellStyle name="Normal 2 19 9" xfId="41842"/>
    <cellStyle name="Normal 2 2" xfId="7"/>
    <cellStyle name="Normal 2 2 10" xfId="1352"/>
    <cellStyle name="Normal 2 2 11" xfId="1519"/>
    <cellStyle name="Normal 2 2 11 2" xfId="41850"/>
    <cellStyle name="Normal 2 2 12" xfId="1679"/>
    <cellStyle name="Normal 2 2 12 2" xfId="41851"/>
    <cellStyle name="Normal 2 2 13" xfId="1715"/>
    <cellStyle name="Normal 2 2 13 2" xfId="41852"/>
    <cellStyle name="Normal 2 2 14" xfId="1895"/>
    <cellStyle name="Normal 2 2 14 2" xfId="41853"/>
    <cellStyle name="Normal 2 2 15" xfId="1721"/>
    <cellStyle name="Normal 2 2 15 2" xfId="41854"/>
    <cellStyle name="Normal 2 2 16" xfId="2425"/>
    <cellStyle name="Normal 2 2 16 2" xfId="41855"/>
    <cellStyle name="Normal 2 2 17" xfId="2678"/>
    <cellStyle name="Normal 2 2 17 2" xfId="41856"/>
    <cellStyle name="Normal 2 2 18" xfId="3949"/>
    <cellStyle name="Normal 2 2 18 2" xfId="41857"/>
    <cellStyle name="Normal 2 2 19" xfId="6305"/>
    <cellStyle name="Normal 2 2 2" xfId="11"/>
    <cellStyle name="Normal 2 2 2 2" xfId="588"/>
    <cellStyle name="Normal 2 2 2 2 2" xfId="589"/>
    <cellStyle name="Normal 2 2 2 2 2 2" xfId="41859"/>
    <cellStyle name="Normal 2 2 2 2 3" xfId="1354"/>
    <cellStyle name="Normal 2 2 2 2 3 2" xfId="41860"/>
    <cellStyle name="Normal 2 2 2 3" xfId="590"/>
    <cellStyle name="Normal 2 2 2 3 2" xfId="41861"/>
    <cellStyle name="Normal 2 2 2 4" xfId="591"/>
    <cellStyle name="Normal 2 2 2 4 2" xfId="41862"/>
    <cellStyle name="Normal 2 2 2 5" xfId="592"/>
    <cellStyle name="Normal 2 2 2 5 2" xfId="41863"/>
    <cellStyle name="Normal 2 2 2 6" xfId="593"/>
    <cellStyle name="Normal 2 2 2 6 2" xfId="41864"/>
    <cellStyle name="Normal 2 2 2 7" xfId="594"/>
    <cellStyle name="Normal 2 2 2 7 2" xfId="41865"/>
    <cellStyle name="Normal 2 2 2 8" xfId="1353"/>
    <cellStyle name="Normal 2 2 2 9" xfId="41858"/>
    <cellStyle name="Normal 2 2 20" xfId="10128"/>
    <cellStyle name="Normal 2 2 3" xfId="60"/>
    <cellStyle name="Normal 2 2 3 2" xfId="595"/>
    <cellStyle name="Normal 2 2 3 2 2" xfId="596"/>
    <cellStyle name="Normal 2 2 3 2 2 2" xfId="41867"/>
    <cellStyle name="Normal 2 2 3 2 3" xfId="1356"/>
    <cellStyle name="Normal 2 2 3 2 3 2" xfId="41868"/>
    <cellStyle name="Normal 2 2 3 3" xfId="597"/>
    <cellStyle name="Normal 2 2 3 3 2" xfId="41869"/>
    <cellStyle name="Normal 2 2 3 4" xfId="598"/>
    <cellStyle name="Normal 2 2 3 4 2" xfId="41870"/>
    <cellStyle name="Normal 2 2 3 5" xfId="599"/>
    <cellStyle name="Normal 2 2 3 5 2" xfId="41871"/>
    <cellStyle name="Normal 2 2 3 6" xfId="600"/>
    <cellStyle name="Normal 2 2 3 6 2" xfId="41872"/>
    <cellStyle name="Normal 2 2 3 7" xfId="601"/>
    <cellStyle name="Normal 2 2 3 7 2" xfId="41873"/>
    <cellStyle name="Normal 2 2 3 8" xfId="1355"/>
    <cellStyle name="Normal 2 2 3 9" xfId="41866"/>
    <cellStyle name="Normal 2 2 4" xfId="150"/>
    <cellStyle name="Normal 2 2 4 2" xfId="41874"/>
    <cellStyle name="Normal 2 2 5" xfId="153"/>
    <cellStyle name="Normal 2 2 5 2" xfId="41875"/>
    <cellStyle name="Normal 2 2 6" xfId="587"/>
    <cellStyle name="Normal 2 2 6 2" xfId="604"/>
    <cellStyle name="Normal 2 2 6 2 2" xfId="41876"/>
    <cellStyle name="Normal 2 2 6 3" xfId="1357"/>
    <cellStyle name="Normal 2 2 6 3 2" xfId="41877"/>
    <cellStyle name="Normal 2 2 7" xfId="605"/>
    <cellStyle name="Normal 2 2 7 2" xfId="41878"/>
    <cellStyle name="Normal 2 2 8" xfId="606"/>
    <cellStyle name="Normal 2 2 8 2" xfId="41879"/>
    <cellStyle name="Normal 2 2 9" xfId="607"/>
    <cellStyle name="Normal 2 2 9 2" xfId="41880"/>
    <cellStyle name="Normal 2 20" xfId="92"/>
    <cellStyle name="Normal 2 20 2" xfId="608"/>
    <cellStyle name="Normal 2 20 2 2" xfId="609"/>
    <cellStyle name="Normal 2 20 2 2 2" xfId="41882"/>
    <cellStyle name="Normal 2 20 2 3" xfId="1359"/>
    <cellStyle name="Normal 2 20 2 3 2" xfId="41883"/>
    <cellStyle name="Normal 2 20 3" xfId="610"/>
    <cellStyle name="Normal 2 20 3 2" xfId="41884"/>
    <cellStyle name="Normal 2 20 4" xfId="611"/>
    <cellStyle name="Normal 2 20 4 2" xfId="41885"/>
    <cellStyle name="Normal 2 20 5" xfId="612"/>
    <cellStyle name="Normal 2 20 5 2" xfId="41886"/>
    <cellStyle name="Normal 2 20 6" xfId="613"/>
    <cellStyle name="Normal 2 20 6 2" xfId="41887"/>
    <cellStyle name="Normal 2 20 7" xfId="614"/>
    <cellStyle name="Normal 2 20 7 2" xfId="41888"/>
    <cellStyle name="Normal 2 20 8" xfId="1358"/>
    <cellStyle name="Normal 2 20 9" xfId="41881"/>
    <cellStyle name="Normal 2 21" xfId="96"/>
    <cellStyle name="Normal 2 21 2" xfId="615"/>
    <cellStyle name="Normal 2 21 2 2" xfId="616"/>
    <cellStyle name="Normal 2 21 2 2 2" xfId="41890"/>
    <cellStyle name="Normal 2 21 2 3" xfId="1361"/>
    <cellStyle name="Normal 2 21 2 3 2" xfId="41891"/>
    <cellStyle name="Normal 2 21 3" xfId="617"/>
    <cellStyle name="Normal 2 21 3 2" xfId="41892"/>
    <cellStyle name="Normal 2 21 4" xfId="618"/>
    <cellStyle name="Normal 2 21 4 2" xfId="41893"/>
    <cellStyle name="Normal 2 21 5" xfId="619"/>
    <cellStyle name="Normal 2 21 5 2" xfId="41894"/>
    <cellStyle name="Normal 2 21 6" xfId="620"/>
    <cellStyle name="Normal 2 21 6 2" xfId="41895"/>
    <cellStyle name="Normal 2 21 7" xfId="621"/>
    <cellStyle name="Normal 2 21 7 2" xfId="41896"/>
    <cellStyle name="Normal 2 21 8" xfId="1360"/>
    <cellStyle name="Normal 2 21 9" xfId="41889"/>
    <cellStyle name="Normal 2 22" xfId="98"/>
    <cellStyle name="Normal 2 22 2" xfId="622"/>
    <cellStyle name="Normal 2 22 2 2" xfId="623"/>
    <cellStyle name="Normal 2 22 2 2 2" xfId="41898"/>
    <cellStyle name="Normal 2 22 2 3" xfId="1363"/>
    <cellStyle name="Normal 2 22 2 3 2" xfId="41899"/>
    <cellStyle name="Normal 2 22 3" xfId="624"/>
    <cellStyle name="Normal 2 22 3 2" xfId="41900"/>
    <cellStyle name="Normal 2 22 4" xfId="625"/>
    <cellStyle name="Normal 2 22 4 2" xfId="41901"/>
    <cellStyle name="Normal 2 22 5" xfId="626"/>
    <cellStyle name="Normal 2 22 5 2" xfId="41902"/>
    <cellStyle name="Normal 2 22 6" xfId="627"/>
    <cellStyle name="Normal 2 22 6 2" xfId="41903"/>
    <cellStyle name="Normal 2 22 7" xfId="628"/>
    <cellStyle name="Normal 2 22 7 2" xfId="41904"/>
    <cellStyle name="Normal 2 22 8" xfId="1362"/>
    <cellStyle name="Normal 2 22 9" xfId="41897"/>
    <cellStyle name="Normal 2 23" xfId="104"/>
    <cellStyle name="Normal 2 23 2" xfId="629"/>
    <cellStyle name="Normal 2 23 2 2" xfId="630"/>
    <cellStyle name="Normal 2 23 2 2 2" xfId="41906"/>
    <cellStyle name="Normal 2 23 2 3" xfId="1365"/>
    <cellStyle name="Normal 2 23 2 3 2" xfId="41907"/>
    <cellStyle name="Normal 2 23 3" xfId="631"/>
    <cellStyle name="Normal 2 23 3 2" xfId="41908"/>
    <cellStyle name="Normal 2 23 4" xfId="632"/>
    <cellStyle name="Normal 2 23 4 2" xfId="41909"/>
    <cellStyle name="Normal 2 23 5" xfId="633"/>
    <cellStyle name="Normal 2 23 5 2" xfId="41910"/>
    <cellStyle name="Normal 2 23 6" xfId="634"/>
    <cellStyle name="Normal 2 23 6 2" xfId="41911"/>
    <cellStyle name="Normal 2 23 7" xfId="635"/>
    <cellStyle name="Normal 2 23 7 2" xfId="41912"/>
    <cellStyle name="Normal 2 23 8" xfId="1364"/>
    <cellStyle name="Normal 2 23 9" xfId="41905"/>
    <cellStyle name="Normal 2 24" xfId="105"/>
    <cellStyle name="Normal 2 24 2" xfId="636"/>
    <cellStyle name="Normal 2 24 2 2" xfId="637"/>
    <cellStyle name="Normal 2 24 2 2 2" xfId="41914"/>
    <cellStyle name="Normal 2 24 2 3" xfId="1367"/>
    <cellStyle name="Normal 2 24 2 3 2" xfId="41915"/>
    <cellStyle name="Normal 2 24 3" xfId="638"/>
    <cellStyle name="Normal 2 24 3 2" xfId="41916"/>
    <cellStyle name="Normal 2 24 4" xfId="639"/>
    <cellStyle name="Normal 2 24 4 2" xfId="41917"/>
    <cellStyle name="Normal 2 24 5" xfId="640"/>
    <cellStyle name="Normal 2 24 5 2" xfId="41918"/>
    <cellStyle name="Normal 2 24 6" xfId="641"/>
    <cellStyle name="Normal 2 24 6 2" xfId="41919"/>
    <cellStyle name="Normal 2 24 7" xfId="642"/>
    <cellStyle name="Normal 2 24 7 2" xfId="41920"/>
    <cellStyle name="Normal 2 24 8" xfId="1366"/>
    <cellStyle name="Normal 2 24 9" xfId="41913"/>
    <cellStyle name="Normal 2 25" xfId="112"/>
    <cellStyle name="Normal 2 25 2" xfId="643"/>
    <cellStyle name="Normal 2 25 2 2" xfId="644"/>
    <cellStyle name="Normal 2 25 2 2 2" xfId="41922"/>
    <cellStyle name="Normal 2 25 2 3" xfId="1369"/>
    <cellStyle name="Normal 2 25 2 3 2" xfId="41923"/>
    <cellStyle name="Normal 2 25 3" xfId="645"/>
    <cellStyle name="Normal 2 25 3 2" xfId="41924"/>
    <cellStyle name="Normal 2 25 4" xfId="646"/>
    <cellStyle name="Normal 2 25 4 2" xfId="41925"/>
    <cellStyle name="Normal 2 25 5" xfId="647"/>
    <cellStyle name="Normal 2 25 5 2" xfId="41926"/>
    <cellStyle name="Normal 2 25 6" xfId="648"/>
    <cellStyle name="Normal 2 25 6 2" xfId="41927"/>
    <cellStyle name="Normal 2 25 7" xfId="649"/>
    <cellStyle name="Normal 2 25 7 2" xfId="41928"/>
    <cellStyle name="Normal 2 25 8" xfId="1368"/>
    <cellStyle name="Normal 2 25 9" xfId="41921"/>
    <cellStyle name="Normal 2 26" xfId="116"/>
    <cellStyle name="Normal 2 26 2" xfId="650"/>
    <cellStyle name="Normal 2 26 2 2" xfId="651"/>
    <cellStyle name="Normal 2 26 2 2 2" xfId="41930"/>
    <cellStyle name="Normal 2 26 2 3" xfId="1371"/>
    <cellStyle name="Normal 2 26 2 3 2" xfId="41931"/>
    <cellStyle name="Normal 2 26 3" xfId="652"/>
    <cellStyle name="Normal 2 26 3 2" xfId="41932"/>
    <cellStyle name="Normal 2 26 4" xfId="653"/>
    <cellStyle name="Normal 2 26 4 2" xfId="41933"/>
    <cellStyle name="Normal 2 26 5" xfId="654"/>
    <cellStyle name="Normal 2 26 5 2" xfId="41934"/>
    <cellStyle name="Normal 2 26 6" xfId="655"/>
    <cellStyle name="Normal 2 26 6 2" xfId="41935"/>
    <cellStyle name="Normal 2 26 7" xfId="656"/>
    <cellStyle name="Normal 2 26 7 2" xfId="41936"/>
    <cellStyle name="Normal 2 26 8" xfId="1370"/>
    <cellStyle name="Normal 2 26 9" xfId="41929"/>
    <cellStyle name="Normal 2 27" xfId="120"/>
    <cellStyle name="Normal 2 27 2" xfId="657"/>
    <cellStyle name="Normal 2 27 2 2" xfId="658"/>
    <cellStyle name="Normal 2 27 2 2 2" xfId="41938"/>
    <cellStyle name="Normal 2 27 2 3" xfId="1373"/>
    <cellStyle name="Normal 2 27 2 3 2" xfId="41939"/>
    <cellStyle name="Normal 2 27 3" xfId="659"/>
    <cellStyle name="Normal 2 27 3 2" xfId="41940"/>
    <cellStyle name="Normal 2 27 4" xfId="660"/>
    <cellStyle name="Normal 2 27 4 2" xfId="41941"/>
    <cellStyle name="Normal 2 27 5" xfId="661"/>
    <cellStyle name="Normal 2 27 5 2" xfId="41942"/>
    <cellStyle name="Normal 2 27 6" xfId="662"/>
    <cellStyle name="Normal 2 27 6 2" xfId="41943"/>
    <cellStyle name="Normal 2 27 7" xfId="663"/>
    <cellStyle name="Normal 2 27 7 2" xfId="41944"/>
    <cellStyle name="Normal 2 27 8" xfId="1372"/>
    <cellStyle name="Normal 2 27 9" xfId="41937"/>
    <cellStyle name="Normal 2 28" xfId="121"/>
    <cellStyle name="Normal 2 28 2" xfId="664"/>
    <cellStyle name="Normal 2 28 2 2" xfId="665"/>
    <cellStyle name="Normal 2 28 2 2 2" xfId="41946"/>
    <cellStyle name="Normal 2 28 2 3" xfId="1375"/>
    <cellStyle name="Normal 2 28 2 3 2" xfId="41947"/>
    <cellStyle name="Normal 2 28 3" xfId="666"/>
    <cellStyle name="Normal 2 28 3 2" xfId="41948"/>
    <cellStyle name="Normal 2 28 4" xfId="667"/>
    <cellStyle name="Normal 2 28 4 2" xfId="41949"/>
    <cellStyle name="Normal 2 28 5" xfId="668"/>
    <cellStyle name="Normal 2 28 5 2" xfId="41950"/>
    <cellStyle name="Normal 2 28 6" xfId="669"/>
    <cellStyle name="Normal 2 28 6 2" xfId="41951"/>
    <cellStyle name="Normal 2 28 7" xfId="670"/>
    <cellStyle name="Normal 2 28 7 2" xfId="41952"/>
    <cellStyle name="Normal 2 28 8" xfId="1374"/>
    <cellStyle name="Normal 2 28 9" xfId="41945"/>
    <cellStyle name="Normal 2 29" xfId="125"/>
    <cellStyle name="Normal 2 29 2" xfId="671"/>
    <cellStyle name="Normal 2 29 2 2" xfId="672"/>
    <cellStyle name="Normal 2 29 2 2 2" xfId="41954"/>
    <cellStyle name="Normal 2 29 2 3" xfId="1377"/>
    <cellStyle name="Normal 2 29 2 3 2" xfId="41955"/>
    <cellStyle name="Normal 2 29 3" xfId="673"/>
    <cellStyle name="Normal 2 29 3 2" xfId="41956"/>
    <cellStyle name="Normal 2 29 4" xfId="674"/>
    <cellStyle name="Normal 2 29 4 2" xfId="41957"/>
    <cellStyle name="Normal 2 29 5" xfId="675"/>
    <cellStyle name="Normal 2 29 5 2" xfId="41958"/>
    <cellStyle name="Normal 2 29 6" xfId="676"/>
    <cellStyle name="Normal 2 29 6 2" xfId="41959"/>
    <cellStyle name="Normal 2 29 7" xfId="677"/>
    <cellStyle name="Normal 2 29 7 2" xfId="41960"/>
    <cellStyle name="Normal 2 29 8" xfId="1376"/>
    <cellStyle name="Normal 2 29 9" xfId="41953"/>
    <cellStyle name="Normal 2 3" xfId="8"/>
    <cellStyle name="Normal 2 3 10" xfId="1378"/>
    <cellStyle name="Normal 2 3 11" xfId="1520"/>
    <cellStyle name="Normal 2 3 11 2" xfId="41961"/>
    <cellStyle name="Normal 2 3 12" xfId="1634"/>
    <cellStyle name="Normal 2 3 12 2" xfId="41962"/>
    <cellStyle name="Normal 2 3 13" xfId="1716"/>
    <cellStyle name="Normal 2 3 13 2" xfId="41963"/>
    <cellStyle name="Normal 2 3 14" xfId="1894"/>
    <cellStyle name="Normal 2 3 14 2" xfId="41964"/>
    <cellStyle name="Normal 2 3 15" xfId="1762"/>
    <cellStyle name="Normal 2 3 15 2" xfId="41965"/>
    <cellStyle name="Normal 2 3 16" xfId="2426"/>
    <cellStyle name="Normal 2 3 16 2" xfId="41966"/>
    <cellStyle name="Normal 2 3 17" xfId="2677"/>
    <cellStyle name="Normal 2 3 17 2" xfId="41967"/>
    <cellStyle name="Normal 2 3 18" xfId="3950"/>
    <cellStyle name="Normal 2 3 18 2" xfId="41968"/>
    <cellStyle name="Normal 2 3 19" xfId="6306"/>
    <cellStyle name="Normal 2 3 2" xfId="12"/>
    <cellStyle name="Normal 2 3 2 2" xfId="679"/>
    <cellStyle name="Normal 2 3 2 2 2" xfId="680"/>
    <cellStyle name="Normal 2 3 2 2 2 2" xfId="41970"/>
    <cellStyle name="Normal 2 3 2 2 3" xfId="1380"/>
    <cellStyle name="Normal 2 3 2 2 3 2" xfId="41971"/>
    <cellStyle name="Normal 2 3 2 3" xfId="681"/>
    <cellStyle name="Normal 2 3 2 3 2" xfId="41972"/>
    <cellStyle name="Normal 2 3 2 4" xfId="682"/>
    <cellStyle name="Normal 2 3 2 4 2" xfId="41973"/>
    <cellStyle name="Normal 2 3 2 5" xfId="683"/>
    <cellStyle name="Normal 2 3 2 5 2" xfId="41974"/>
    <cellStyle name="Normal 2 3 2 6" xfId="684"/>
    <cellStyle name="Normal 2 3 2 6 2" xfId="41975"/>
    <cellStyle name="Normal 2 3 2 7" xfId="685"/>
    <cellStyle name="Normal 2 3 2 7 2" xfId="41976"/>
    <cellStyle name="Normal 2 3 2 8" xfId="1379"/>
    <cellStyle name="Normal 2 3 2 9" xfId="41969"/>
    <cellStyle name="Normal 2 3 20" xfId="10129"/>
    <cellStyle name="Normal 2 3 3" xfId="61"/>
    <cellStyle name="Normal 2 3 3 2" xfId="686"/>
    <cellStyle name="Normal 2 3 3 2 2" xfId="687"/>
    <cellStyle name="Normal 2 3 3 2 2 2" xfId="41978"/>
    <cellStyle name="Normal 2 3 3 2 3" xfId="1382"/>
    <cellStyle name="Normal 2 3 3 2 3 2" xfId="41979"/>
    <cellStyle name="Normal 2 3 3 3" xfId="688"/>
    <cellStyle name="Normal 2 3 3 3 2" xfId="41980"/>
    <cellStyle name="Normal 2 3 3 4" xfId="689"/>
    <cellStyle name="Normal 2 3 3 4 2" xfId="41981"/>
    <cellStyle name="Normal 2 3 3 5" xfId="690"/>
    <cellStyle name="Normal 2 3 3 5 2" xfId="41982"/>
    <cellStyle name="Normal 2 3 3 6" xfId="691"/>
    <cellStyle name="Normal 2 3 3 6 2" xfId="41983"/>
    <cellStyle name="Normal 2 3 3 7" xfId="692"/>
    <cellStyle name="Normal 2 3 3 7 2" xfId="41984"/>
    <cellStyle name="Normal 2 3 3 8" xfId="1381"/>
    <cellStyle name="Normal 2 3 3 9" xfId="41977"/>
    <cellStyle name="Normal 2 3 4" xfId="151"/>
    <cellStyle name="Normal 2 3 4 2" xfId="41985"/>
    <cellStyle name="Normal 2 3 5" xfId="154"/>
    <cellStyle name="Normal 2 3 5 2" xfId="41986"/>
    <cellStyle name="Normal 2 3 6" xfId="678"/>
    <cellStyle name="Normal 2 3 6 2" xfId="693"/>
    <cellStyle name="Normal 2 3 6 2 2" xfId="41987"/>
    <cellStyle name="Normal 2 3 6 3" xfId="1383"/>
    <cellStyle name="Normal 2 3 6 3 2" xfId="41988"/>
    <cellStyle name="Normal 2 3 7" xfId="694"/>
    <cellStyle name="Normal 2 3 7 2" xfId="41989"/>
    <cellStyle name="Normal 2 3 8" xfId="695"/>
    <cellStyle name="Normal 2 3 8 2" xfId="41990"/>
    <cellStyle name="Normal 2 3 9" xfId="696"/>
    <cellStyle name="Normal 2 3 9 2" xfId="41991"/>
    <cellStyle name="Normal 2 30" xfId="131"/>
    <cellStyle name="Normal 2 30 2" xfId="697"/>
    <cellStyle name="Normal 2 30 2 2" xfId="698"/>
    <cellStyle name="Normal 2 30 2 2 2" xfId="41993"/>
    <cellStyle name="Normal 2 30 2 3" xfId="1385"/>
    <cellStyle name="Normal 2 30 2 3 2" xfId="41994"/>
    <cellStyle name="Normal 2 30 3" xfId="699"/>
    <cellStyle name="Normal 2 30 3 2" xfId="41995"/>
    <cellStyle name="Normal 2 30 4" xfId="700"/>
    <cellStyle name="Normal 2 30 4 2" xfId="41996"/>
    <cellStyle name="Normal 2 30 5" xfId="701"/>
    <cellStyle name="Normal 2 30 5 2" xfId="41997"/>
    <cellStyle name="Normal 2 30 6" xfId="702"/>
    <cellStyle name="Normal 2 30 6 2" xfId="41998"/>
    <cellStyle name="Normal 2 30 7" xfId="703"/>
    <cellStyle name="Normal 2 30 7 2" xfId="41999"/>
    <cellStyle name="Normal 2 30 8" xfId="1384"/>
    <cellStyle name="Normal 2 30 9" xfId="41992"/>
    <cellStyle name="Normal 2 31" xfId="133"/>
    <cellStyle name="Normal 2 31 2" xfId="704"/>
    <cellStyle name="Normal 2 31 2 2" xfId="705"/>
    <cellStyle name="Normal 2 31 2 2 2" xfId="42001"/>
    <cellStyle name="Normal 2 31 2 3" xfId="1387"/>
    <cellStyle name="Normal 2 31 2 3 2" xfId="42002"/>
    <cellStyle name="Normal 2 31 3" xfId="706"/>
    <cellStyle name="Normal 2 31 3 2" xfId="42003"/>
    <cellStyle name="Normal 2 31 4" xfId="707"/>
    <cellStyle name="Normal 2 31 4 2" xfId="42004"/>
    <cellStyle name="Normal 2 31 5" xfId="708"/>
    <cellStyle name="Normal 2 31 5 2" xfId="42005"/>
    <cellStyle name="Normal 2 31 6" xfId="709"/>
    <cellStyle name="Normal 2 31 6 2" xfId="42006"/>
    <cellStyle name="Normal 2 31 7" xfId="710"/>
    <cellStyle name="Normal 2 31 7 2" xfId="42007"/>
    <cellStyle name="Normal 2 31 8" xfId="1386"/>
    <cellStyle name="Normal 2 31 9" xfId="42000"/>
    <cellStyle name="Normal 2 32" xfId="136"/>
    <cellStyle name="Normal 2 32 2" xfId="711"/>
    <cellStyle name="Normal 2 32 2 2" xfId="712"/>
    <cellStyle name="Normal 2 32 2 2 2" xfId="42009"/>
    <cellStyle name="Normal 2 32 2 3" xfId="1389"/>
    <cellStyle name="Normal 2 32 2 3 2" xfId="42010"/>
    <cellStyle name="Normal 2 32 3" xfId="713"/>
    <cellStyle name="Normal 2 32 3 2" xfId="42011"/>
    <cellStyle name="Normal 2 32 4" xfId="714"/>
    <cellStyle name="Normal 2 32 4 2" xfId="42012"/>
    <cellStyle name="Normal 2 32 5" xfId="715"/>
    <cellStyle name="Normal 2 32 5 2" xfId="42013"/>
    <cellStyle name="Normal 2 32 6" xfId="716"/>
    <cellStyle name="Normal 2 32 6 2" xfId="42014"/>
    <cellStyle name="Normal 2 32 7" xfId="717"/>
    <cellStyle name="Normal 2 32 7 2" xfId="42015"/>
    <cellStyle name="Normal 2 32 8" xfId="1388"/>
    <cellStyle name="Normal 2 32 9" xfId="42008"/>
    <cellStyle name="Normal 2 33" xfId="132"/>
    <cellStyle name="Normal 2 33 2" xfId="718"/>
    <cellStyle name="Normal 2 33 2 2" xfId="719"/>
    <cellStyle name="Normal 2 33 2 2 2" xfId="42017"/>
    <cellStyle name="Normal 2 33 2 3" xfId="1391"/>
    <cellStyle name="Normal 2 33 2 3 2" xfId="42018"/>
    <cellStyle name="Normal 2 33 3" xfId="720"/>
    <cellStyle name="Normal 2 33 3 2" xfId="42019"/>
    <cellStyle name="Normal 2 33 4" xfId="721"/>
    <cellStyle name="Normal 2 33 4 2" xfId="42020"/>
    <cellStyle name="Normal 2 33 5" xfId="722"/>
    <cellStyle name="Normal 2 33 5 2" xfId="42021"/>
    <cellStyle name="Normal 2 33 6" xfId="723"/>
    <cellStyle name="Normal 2 33 6 2" xfId="42022"/>
    <cellStyle name="Normal 2 33 7" xfId="724"/>
    <cellStyle name="Normal 2 33 7 2" xfId="42023"/>
    <cellStyle name="Normal 2 33 8" xfId="1390"/>
    <cellStyle name="Normal 2 33 9" xfId="42016"/>
    <cellStyle name="Normal 2 34" xfId="149"/>
    <cellStyle name="Normal 2 34 2" xfId="725"/>
    <cellStyle name="Normal 2 34 3" xfId="1392"/>
    <cellStyle name="Normal 2 34 4" xfId="42024"/>
    <cellStyle name="Normal 2 35" xfId="152"/>
    <cellStyle name="Normal 2 35 2" xfId="726"/>
    <cellStyle name="Normal 2 35 3" xfId="1393"/>
    <cellStyle name="Normal 2 35 4" xfId="42025"/>
    <cellStyle name="Normal 2 36" xfId="162"/>
    <cellStyle name="Normal 2 36 2" xfId="727"/>
    <cellStyle name="Normal 2 36 3" xfId="1394"/>
    <cellStyle name="Normal 2 36 4" xfId="42026"/>
    <cellStyle name="Normal 2 37" xfId="164"/>
    <cellStyle name="Normal 2 37 2" xfId="728"/>
    <cellStyle name="Normal 2 37 3" xfId="1395"/>
    <cellStyle name="Normal 2 37 4" xfId="42027"/>
    <cellStyle name="Normal 2 38" xfId="729"/>
    <cellStyle name="Normal 2 38 2" xfId="42028"/>
    <cellStyle name="Normal 2 39" xfId="730"/>
    <cellStyle name="Normal 2 39 2" xfId="42029"/>
    <cellStyle name="Normal 2 4" xfId="10"/>
    <cellStyle name="Normal 2 4 2" xfId="731"/>
    <cellStyle name="Normal 2 4 2 2" xfId="732"/>
    <cellStyle name="Normal 2 4 2 2 2" xfId="42031"/>
    <cellStyle name="Normal 2 4 2 3" xfId="1397"/>
    <cellStyle name="Normal 2 4 2 3 2" xfId="42032"/>
    <cellStyle name="Normal 2 4 3" xfId="733"/>
    <cellStyle name="Normal 2 4 3 2" xfId="42033"/>
    <cellStyle name="Normal 2 4 4" xfId="734"/>
    <cellStyle name="Normal 2 4 4 2" xfId="42034"/>
    <cellStyle name="Normal 2 4 5" xfId="735"/>
    <cellStyle name="Normal 2 4 5 2" xfId="42035"/>
    <cellStyle name="Normal 2 4 6" xfId="736"/>
    <cellStyle name="Normal 2 4 6 2" xfId="42036"/>
    <cellStyle name="Normal 2 4 7" xfId="737"/>
    <cellStyle name="Normal 2 4 7 2" xfId="42037"/>
    <cellStyle name="Normal 2 4 8" xfId="1396"/>
    <cellStyle name="Normal 2 4 9" xfId="42030"/>
    <cellStyle name="Normal 2 40" xfId="738"/>
    <cellStyle name="Normal 2 40 2" xfId="42038"/>
    <cellStyle name="Normal 2 41" xfId="739"/>
    <cellStyle name="Normal 2 41 2" xfId="42039"/>
    <cellStyle name="Normal 2 42" xfId="740"/>
    <cellStyle name="Normal 2 42 2" xfId="42040"/>
    <cellStyle name="Normal 2 43" xfId="741"/>
    <cellStyle name="Normal 2 43 2" xfId="42041"/>
    <cellStyle name="Normal 2 44" xfId="1506"/>
    <cellStyle name="Normal 2 44 2" xfId="42042"/>
    <cellStyle name="Normal 2 45" xfId="1508"/>
    <cellStyle name="Normal 2 45 2" xfId="42043"/>
    <cellStyle name="Normal 2 46" xfId="1510"/>
    <cellStyle name="Normal 2 46 2" xfId="42044"/>
    <cellStyle name="Normal 2 47" xfId="1511"/>
    <cellStyle name="Normal 2 47 2" xfId="42045"/>
    <cellStyle name="Normal 2 48" xfId="1518"/>
    <cellStyle name="Normal 2 48 2" xfId="42046"/>
    <cellStyle name="Normal 2 49" xfId="1633"/>
    <cellStyle name="Normal 2 49 2" xfId="42047"/>
    <cellStyle name="Normal 2 5" xfId="62"/>
    <cellStyle name="Normal 2 5 2" xfId="742"/>
    <cellStyle name="Normal 2 5 2 2" xfId="743"/>
    <cellStyle name="Normal 2 5 2 2 2" xfId="42049"/>
    <cellStyle name="Normal 2 5 2 3" xfId="1399"/>
    <cellStyle name="Normal 2 5 2 3 2" xfId="42050"/>
    <cellStyle name="Normal 2 5 3" xfId="744"/>
    <cellStyle name="Normal 2 5 3 2" xfId="42051"/>
    <cellStyle name="Normal 2 5 4" xfId="745"/>
    <cellStyle name="Normal 2 5 4 2" xfId="42052"/>
    <cellStyle name="Normal 2 5 5" xfId="746"/>
    <cellStyle name="Normal 2 5 5 2" xfId="42053"/>
    <cellStyle name="Normal 2 5 6" xfId="747"/>
    <cellStyle name="Normal 2 5 6 2" xfId="42054"/>
    <cellStyle name="Normal 2 5 7" xfId="748"/>
    <cellStyle name="Normal 2 5 7 2" xfId="42055"/>
    <cellStyle name="Normal 2 5 8" xfId="1398"/>
    <cellStyle name="Normal 2 5 9" xfId="42048"/>
    <cellStyle name="Normal 2 50" xfId="1714"/>
    <cellStyle name="Normal 2 50 2" xfId="42056"/>
    <cellStyle name="Normal 2 51" xfId="1948"/>
    <cellStyle name="Normal 2 51 2" xfId="42057"/>
    <cellStyle name="Normal 2 52" xfId="2113"/>
    <cellStyle name="Normal 2 52 2" xfId="42058"/>
    <cellStyle name="Normal 2 53" xfId="2424"/>
    <cellStyle name="Normal 2 53 2" xfId="42059"/>
    <cellStyle name="Normal 2 54" xfId="2754"/>
    <cellStyle name="Normal 2 54 2" xfId="42060"/>
    <cellStyle name="Normal 2 55" xfId="3948"/>
    <cellStyle name="Normal 2 55 2" xfId="42061"/>
    <cellStyle name="Normal 2 56" xfId="6304"/>
    <cellStyle name="Normal 2 56 2" xfId="43259"/>
    <cellStyle name="Normal 2 56 3" xfId="43260"/>
    <cellStyle name="Normal 2 57" xfId="10127"/>
    <cellStyle name="Normal 2 58" xfId="18267"/>
    <cellStyle name="Normal 2 58 2" xfId="34337"/>
    <cellStyle name="Normal 2 59" xfId="43261"/>
    <cellStyle name="Normal 2 6" xfId="63"/>
    <cellStyle name="Normal 2 6 2" xfId="749"/>
    <cellStyle name="Normal 2 6 2 2" xfId="750"/>
    <cellStyle name="Normal 2 6 2 2 2" xfId="42063"/>
    <cellStyle name="Normal 2 6 2 3" xfId="1401"/>
    <cellStyle name="Normal 2 6 2 3 2" xfId="42064"/>
    <cellStyle name="Normal 2 6 3" xfId="751"/>
    <cellStyle name="Normal 2 6 3 2" xfId="42065"/>
    <cellStyle name="Normal 2 6 4" xfId="752"/>
    <cellStyle name="Normal 2 6 4 2" xfId="42066"/>
    <cellStyle name="Normal 2 6 5" xfId="753"/>
    <cellStyle name="Normal 2 6 5 2" xfId="42067"/>
    <cellStyle name="Normal 2 6 6" xfId="754"/>
    <cellStyle name="Normal 2 6 6 2" xfId="42068"/>
    <cellStyle name="Normal 2 6 7" xfId="755"/>
    <cellStyle name="Normal 2 6 7 2" xfId="42069"/>
    <cellStyle name="Normal 2 6 8" xfId="1400"/>
    <cellStyle name="Normal 2 6 9" xfId="42062"/>
    <cellStyle name="Normal 2 7" xfId="64"/>
    <cellStyle name="Normal 2 7 2" xfId="756"/>
    <cellStyle name="Normal 2 7 2 2" xfId="757"/>
    <cellStyle name="Normal 2 7 2 2 2" xfId="42071"/>
    <cellStyle name="Normal 2 7 2 3" xfId="1403"/>
    <cellStyle name="Normal 2 7 2 3 2" xfId="42072"/>
    <cellStyle name="Normal 2 7 3" xfId="758"/>
    <cellStyle name="Normal 2 7 3 2" xfId="42073"/>
    <cellStyle name="Normal 2 7 4" xfId="759"/>
    <cellStyle name="Normal 2 7 4 2" xfId="42074"/>
    <cellStyle name="Normal 2 7 5" xfId="760"/>
    <cellStyle name="Normal 2 7 5 2" xfId="42075"/>
    <cellStyle name="Normal 2 7 6" xfId="761"/>
    <cellStyle name="Normal 2 7 6 2" xfId="42076"/>
    <cellStyle name="Normal 2 7 7" xfId="762"/>
    <cellStyle name="Normal 2 7 7 2" xfId="42077"/>
    <cellStyle name="Normal 2 7 8" xfId="1402"/>
    <cellStyle name="Normal 2 7 9" xfId="42070"/>
    <cellStyle name="Normal 2 8" xfId="65"/>
    <cellStyle name="Normal 2 8 2" xfId="763"/>
    <cellStyle name="Normal 2 8 2 2" xfId="764"/>
    <cellStyle name="Normal 2 8 2 2 2" xfId="42079"/>
    <cellStyle name="Normal 2 8 2 3" xfId="1405"/>
    <cellStyle name="Normal 2 8 2 3 2" xfId="42080"/>
    <cellStyle name="Normal 2 8 3" xfId="765"/>
    <cellStyle name="Normal 2 8 3 2" xfId="42081"/>
    <cellStyle name="Normal 2 8 4" xfId="766"/>
    <cellStyle name="Normal 2 8 4 2" xfId="42082"/>
    <cellStyle name="Normal 2 8 5" xfId="767"/>
    <cellStyle name="Normal 2 8 5 2" xfId="42083"/>
    <cellStyle name="Normal 2 8 6" xfId="768"/>
    <cellStyle name="Normal 2 8 6 2" xfId="42084"/>
    <cellStyle name="Normal 2 8 7" xfId="769"/>
    <cellStyle name="Normal 2 8 7 2" xfId="42085"/>
    <cellStyle name="Normal 2 8 8" xfId="1404"/>
    <cellStyle name="Normal 2 8 9" xfId="42078"/>
    <cellStyle name="Normal 2 9" xfId="66"/>
    <cellStyle name="Normal 2 9 2" xfId="770"/>
    <cellStyle name="Normal 2 9 2 2" xfId="771"/>
    <cellStyle name="Normal 2 9 2 2 2" xfId="42087"/>
    <cellStyle name="Normal 2 9 2 3" xfId="1407"/>
    <cellStyle name="Normal 2 9 2 3 2" xfId="42088"/>
    <cellStyle name="Normal 2 9 3" xfId="772"/>
    <cellStyle name="Normal 2 9 3 2" xfId="42089"/>
    <cellStyle name="Normal 2 9 4" xfId="773"/>
    <cellStyle name="Normal 2 9 4 2" xfId="42090"/>
    <cellStyle name="Normal 2 9 5" xfId="774"/>
    <cellStyle name="Normal 2 9 5 2" xfId="42091"/>
    <cellStyle name="Normal 2 9 6" xfId="775"/>
    <cellStyle name="Normal 2 9 6 2" xfId="42092"/>
    <cellStyle name="Normal 2 9 7" xfId="776"/>
    <cellStyle name="Normal 2 9 7 2" xfId="42093"/>
    <cellStyle name="Normal 2 9 8" xfId="1406"/>
    <cellStyle name="Normal 2 9 9" xfId="42086"/>
    <cellStyle name="Normal 20" xfId="97"/>
    <cellStyle name="Normal 20 10" xfId="777"/>
    <cellStyle name="Normal 20 10 2" xfId="42095"/>
    <cellStyle name="Normal 20 11" xfId="778"/>
    <cellStyle name="Normal 20 11 2" xfId="42096"/>
    <cellStyle name="Normal 20 12" xfId="42094"/>
    <cellStyle name="Normal 20 2" xfId="779"/>
    <cellStyle name="Normal 20 3" xfId="780"/>
    <cellStyle name="Normal 20 4" xfId="781"/>
    <cellStyle name="Normal 20 5" xfId="782"/>
    <cellStyle name="Normal 20 6" xfId="783"/>
    <cellStyle name="Normal 20 6 2" xfId="42097"/>
    <cellStyle name="Normal 20 7" xfId="784"/>
    <cellStyle name="Normal 20 7 2" xfId="42098"/>
    <cellStyle name="Normal 20 8" xfId="785"/>
    <cellStyle name="Normal 20 8 2" xfId="42099"/>
    <cellStyle name="Normal 20 9" xfId="786"/>
    <cellStyle name="Normal 20 9 2" xfId="42100"/>
    <cellStyle name="Normal 21" xfId="99"/>
    <cellStyle name="Normal 21 10" xfId="787"/>
    <cellStyle name="Normal 21 10 2" xfId="42102"/>
    <cellStyle name="Normal 21 11" xfId="788"/>
    <cellStyle name="Normal 21 11 2" xfId="42103"/>
    <cellStyle name="Normal 21 12" xfId="42101"/>
    <cellStyle name="Normal 21 2" xfId="789"/>
    <cellStyle name="Normal 21 3" xfId="790"/>
    <cellStyle name="Normal 21 4" xfId="791"/>
    <cellStyle name="Normal 21 5" xfId="792"/>
    <cellStyle name="Normal 21 6" xfId="793"/>
    <cellStyle name="Normal 21 6 2" xfId="42104"/>
    <cellStyle name="Normal 21 7" xfId="794"/>
    <cellStyle name="Normal 21 7 2" xfId="42105"/>
    <cellStyle name="Normal 21 8" xfId="795"/>
    <cellStyle name="Normal 21 8 2" xfId="42106"/>
    <cellStyle name="Normal 21 9" xfId="796"/>
    <cellStyle name="Normal 21 9 2" xfId="42107"/>
    <cellStyle name="Normal 22" xfId="106"/>
    <cellStyle name="Normal 22 10" xfId="797"/>
    <cellStyle name="Normal 22 10 2" xfId="42109"/>
    <cellStyle name="Normal 22 11" xfId="798"/>
    <cellStyle name="Normal 22 11 2" xfId="42110"/>
    <cellStyle name="Normal 22 12" xfId="42108"/>
    <cellStyle name="Normal 22 2" xfId="799"/>
    <cellStyle name="Normal 22 3" xfId="800"/>
    <cellStyle name="Normal 22 4" xfId="801"/>
    <cellStyle name="Normal 22 5" xfId="802"/>
    <cellStyle name="Normal 22 6" xfId="803"/>
    <cellStyle name="Normal 22 6 2" xfId="42111"/>
    <cellStyle name="Normal 22 7" xfId="804"/>
    <cellStyle name="Normal 22 7 2" xfId="42112"/>
    <cellStyle name="Normal 22 8" xfId="805"/>
    <cellStyle name="Normal 22 8 2" xfId="42113"/>
    <cellStyle name="Normal 22 9" xfId="806"/>
    <cellStyle name="Normal 22 9 2" xfId="42114"/>
    <cellStyle name="Normal 23" xfId="111"/>
    <cellStyle name="Normal 23 10" xfId="807"/>
    <cellStyle name="Normal 23 10 2" xfId="42116"/>
    <cellStyle name="Normal 23 11" xfId="808"/>
    <cellStyle name="Normal 23 11 2" xfId="42117"/>
    <cellStyle name="Normal 23 12" xfId="42115"/>
    <cellStyle name="Normal 23 2" xfId="809"/>
    <cellStyle name="Normal 23 3" xfId="810"/>
    <cellStyle name="Normal 23 4" xfId="811"/>
    <cellStyle name="Normal 23 5" xfId="812"/>
    <cellStyle name="Normal 23 6" xfId="813"/>
    <cellStyle name="Normal 23 6 2" xfId="42118"/>
    <cellStyle name="Normal 23 7" xfId="814"/>
    <cellStyle name="Normal 23 7 2" xfId="42119"/>
    <cellStyle name="Normal 23 8" xfId="815"/>
    <cellStyle name="Normal 23 8 2" xfId="42120"/>
    <cellStyle name="Normal 23 9" xfId="816"/>
    <cellStyle name="Normal 23 9 2" xfId="42121"/>
    <cellStyle name="Normal 24" xfId="115"/>
    <cellStyle name="Normal 24 10" xfId="817"/>
    <cellStyle name="Normal 24 10 2" xfId="42123"/>
    <cellStyle name="Normal 24 11" xfId="818"/>
    <cellStyle name="Normal 24 11 2" xfId="42124"/>
    <cellStyle name="Normal 24 12" xfId="42122"/>
    <cellStyle name="Normal 24 2" xfId="819"/>
    <cellStyle name="Normal 24 3" xfId="820"/>
    <cellStyle name="Normal 24 4" xfId="821"/>
    <cellStyle name="Normal 24 5" xfId="822"/>
    <cellStyle name="Normal 24 6" xfId="823"/>
    <cellStyle name="Normal 24 6 2" xfId="42125"/>
    <cellStyle name="Normal 24 7" xfId="824"/>
    <cellStyle name="Normal 24 7 2" xfId="42126"/>
    <cellStyle name="Normal 24 8" xfId="825"/>
    <cellStyle name="Normal 24 8 2" xfId="42127"/>
    <cellStyle name="Normal 24 9" xfId="826"/>
    <cellStyle name="Normal 24 9 2" xfId="42128"/>
    <cellStyle name="Normal 25" xfId="117"/>
    <cellStyle name="Normal 25 10" xfId="827"/>
    <cellStyle name="Normal 25 10 2" xfId="42130"/>
    <cellStyle name="Normal 25 11" xfId="828"/>
    <cellStyle name="Normal 25 11 2" xfId="42131"/>
    <cellStyle name="Normal 25 12" xfId="42129"/>
    <cellStyle name="Normal 25 2" xfId="829"/>
    <cellStyle name="Normal 25 3" xfId="830"/>
    <cellStyle name="Normal 25 4" xfId="831"/>
    <cellStyle name="Normal 25 5" xfId="832"/>
    <cellStyle name="Normal 25 6" xfId="833"/>
    <cellStyle name="Normal 25 6 2" xfId="42132"/>
    <cellStyle name="Normal 25 7" xfId="834"/>
    <cellStyle name="Normal 25 7 2" xfId="42133"/>
    <cellStyle name="Normal 25 8" xfId="835"/>
    <cellStyle name="Normal 25 8 2" xfId="42134"/>
    <cellStyle name="Normal 25 9" xfId="836"/>
    <cellStyle name="Normal 25 9 2" xfId="42135"/>
    <cellStyle name="Normal 26" xfId="122"/>
    <cellStyle name="Normal 26 10" xfId="837"/>
    <cellStyle name="Normal 26 10 2" xfId="42137"/>
    <cellStyle name="Normal 26 11" xfId="838"/>
    <cellStyle name="Normal 26 11 2" xfId="42138"/>
    <cellStyle name="Normal 26 12" xfId="42136"/>
    <cellStyle name="Normal 26 2" xfId="839"/>
    <cellStyle name="Normal 26 3" xfId="840"/>
    <cellStyle name="Normal 26 4" xfId="841"/>
    <cellStyle name="Normal 26 5" xfId="842"/>
    <cellStyle name="Normal 26 6" xfId="843"/>
    <cellStyle name="Normal 26 6 2" xfId="42139"/>
    <cellStyle name="Normal 26 7" xfId="844"/>
    <cellStyle name="Normal 26 7 2" xfId="42140"/>
    <cellStyle name="Normal 26 8" xfId="845"/>
    <cellStyle name="Normal 26 8 2" xfId="42141"/>
    <cellStyle name="Normal 26 9" xfId="846"/>
    <cellStyle name="Normal 26 9 2" xfId="42142"/>
    <cellStyle name="Normal 27" xfId="126"/>
    <cellStyle name="Normal 27 10" xfId="847"/>
    <cellStyle name="Normal 27 10 2" xfId="42144"/>
    <cellStyle name="Normal 27 11" xfId="848"/>
    <cellStyle name="Normal 27 11 2" xfId="42145"/>
    <cellStyle name="Normal 27 12" xfId="42143"/>
    <cellStyle name="Normal 27 2" xfId="849"/>
    <cellStyle name="Normal 27 3" xfId="850"/>
    <cellStyle name="Normal 27 4" xfId="851"/>
    <cellStyle name="Normal 27 5" xfId="852"/>
    <cellStyle name="Normal 27 6" xfId="853"/>
    <cellStyle name="Normal 27 6 2" xfId="42146"/>
    <cellStyle name="Normal 27 7" xfId="854"/>
    <cellStyle name="Normal 27 7 2" xfId="42147"/>
    <cellStyle name="Normal 27 8" xfId="855"/>
    <cellStyle name="Normal 27 8 2" xfId="42148"/>
    <cellStyle name="Normal 27 9" xfId="856"/>
    <cellStyle name="Normal 27 9 2" xfId="42149"/>
    <cellStyle name="Normal 28" xfId="165"/>
    <cellStyle name="Normal 28 10" xfId="6323"/>
    <cellStyle name="Normal 28 11" xfId="10146"/>
    <cellStyle name="Normal 28 2" xfId="1544"/>
    <cellStyle name="Normal 28 2 2" xfId="42150"/>
    <cellStyle name="Normal 28 3" xfId="1668"/>
    <cellStyle name="Normal 28 3 2" xfId="42151"/>
    <cellStyle name="Normal 28 4" xfId="1744"/>
    <cellStyle name="Normal 28 4 2" xfId="42152"/>
    <cellStyle name="Normal 28 5" xfId="1854"/>
    <cellStyle name="Normal 28 5 2" xfId="42153"/>
    <cellStyle name="Normal 28 6" xfId="1745"/>
    <cellStyle name="Normal 28 6 2" xfId="42154"/>
    <cellStyle name="Normal 28 7" xfId="2461"/>
    <cellStyle name="Normal 28 7 2" xfId="42155"/>
    <cellStyle name="Normal 28 8" xfId="2644"/>
    <cellStyle name="Normal 28 8 2" xfId="42156"/>
    <cellStyle name="Normal 28 9" xfId="3967"/>
    <cellStyle name="Normal 28 9 2" xfId="42157"/>
    <cellStyle name="Normal 29" xfId="603"/>
    <cellStyle name="Normal 29 10" xfId="6363"/>
    <cellStyle name="Normal 29 11" xfId="10186"/>
    <cellStyle name="Normal 29 2" xfId="1590"/>
    <cellStyle name="Normal 29 2 2" xfId="42158"/>
    <cellStyle name="Normal 29 3" xfId="1591"/>
    <cellStyle name="Normal 29 3 2" xfId="42159"/>
    <cellStyle name="Normal 29 4" xfId="1820"/>
    <cellStyle name="Normal 29 4 2" xfId="42160"/>
    <cellStyle name="Normal 29 5" xfId="1822"/>
    <cellStyle name="Normal 29 5 2" xfId="42161"/>
    <cellStyle name="Normal 29 6" xfId="1821"/>
    <cellStyle name="Normal 29 6 2" xfId="42162"/>
    <cellStyle name="Normal 29 7" xfId="2637"/>
    <cellStyle name="Normal 29 7 2" xfId="42163"/>
    <cellStyle name="Normal 29 8" xfId="2638"/>
    <cellStyle name="Normal 29 8 2" xfId="42164"/>
    <cellStyle name="Normal 29 9" xfId="4007"/>
    <cellStyle name="Normal 29 9 2" xfId="42165"/>
    <cellStyle name="Normal 3" xfId="1"/>
    <cellStyle name="Normal 3 10" xfId="102"/>
    <cellStyle name="Normal 3 10 2" xfId="857"/>
    <cellStyle name="Normal 3 10 2 2" xfId="858"/>
    <cellStyle name="Normal 3 10 2 2 2" xfId="42168"/>
    <cellStyle name="Normal 3 10 2 3" xfId="1409"/>
    <cellStyle name="Normal 3 10 2 3 2" xfId="42169"/>
    <cellStyle name="Normal 3 10 3" xfId="859"/>
    <cellStyle name="Normal 3 10 3 2" xfId="42170"/>
    <cellStyle name="Normal 3 10 4" xfId="860"/>
    <cellStyle name="Normal 3 10 4 2" xfId="42171"/>
    <cellStyle name="Normal 3 10 5" xfId="861"/>
    <cellStyle name="Normal 3 10 5 2" xfId="42172"/>
    <cellStyle name="Normal 3 10 6" xfId="862"/>
    <cellStyle name="Normal 3 10 6 2" xfId="42173"/>
    <cellStyle name="Normal 3 10 7" xfId="863"/>
    <cellStyle name="Normal 3 10 7 2" xfId="42174"/>
    <cellStyle name="Normal 3 10 8" xfId="1408"/>
    <cellStyle name="Normal 3 10 9" xfId="42167"/>
    <cellStyle name="Normal 3 11" xfId="107"/>
    <cellStyle name="Normal 3 11 2" xfId="864"/>
    <cellStyle name="Normal 3 11 2 2" xfId="865"/>
    <cellStyle name="Normal 3 11 2 2 2" xfId="42176"/>
    <cellStyle name="Normal 3 11 2 3" xfId="1411"/>
    <cellStyle name="Normal 3 11 2 3 2" xfId="42177"/>
    <cellStyle name="Normal 3 11 3" xfId="866"/>
    <cellStyle name="Normal 3 11 3 2" xfId="42178"/>
    <cellStyle name="Normal 3 11 4" xfId="867"/>
    <cellStyle name="Normal 3 11 4 2" xfId="42179"/>
    <cellStyle name="Normal 3 11 5" xfId="868"/>
    <cellStyle name="Normal 3 11 5 2" xfId="42180"/>
    <cellStyle name="Normal 3 11 6" xfId="869"/>
    <cellStyle name="Normal 3 11 6 2" xfId="42181"/>
    <cellStyle name="Normal 3 11 7" xfId="870"/>
    <cellStyle name="Normal 3 11 7 2" xfId="42182"/>
    <cellStyle name="Normal 3 11 8" xfId="1410"/>
    <cellStyle name="Normal 3 11 9" xfId="42175"/>
    <cellStyle name="Normal 3 12" xfId="109"/>
    <cellStyle name="Normal 3 12 2" xfId="871"/>
    <cellStyle name="Normal 3 12 2 2" xfId="872"/>
    <cellStyle name="Normal 3 12 2 2 2" xfId="42184"/>
    <cellStyle name="Normal 3 12 2 3" xfId="1413"/>
    <cellStyle name="Normal 3 12 2 3 2" xfId="42185"/>
    <cellStyle name="Normal 3 12 3" xfId="873"/>
    <cellStyle name="Normal 3 12 3 2" xfId="42186"/>
    <cellStyle name="Normal 3 12 4" xfId="874"/>
    <cellStyle name="Normal 3 12 4 2" xfId="42187"/>
    <cellStyle name="Normal 3 12 5" xfId="875"/>
    <cellStyle name="Normal 3 12 5 2" xfId="42188"/>
    <cellStyle name="Normal 3 12 6" xfId="876"/>
    <cellStyle name="Normal 3 12 6 2" xfId="42189"/>
    <cellStyle name="Normal 3 12 7" xfId="877"/>
    <cellStyle name="Normal 3 12 7 2" xfId="42190"/>
    <cellStyle name="Normal 3 12 8" xfId="1412"/>
    <cellStyle name="Normal 3 12 9" xfId="42183"/>
    <cellStyle name="Normal 3 13" xfId="113"/>
    <cellStyle name="Normal 3 13 2" xfId="878"/>
    <cellStyle name="Normal 3 13 2 2" xfId="879"/>
    <cellStyle name="Normal 3 13 2 2 2" xfId="42192"/>
    <cellStyle name="Normal 3 13 2 3" xfId="1415"/>
    <cellStyle name="Normal 3 13 2 3 2" xfId="42193"/>
    <cellStyle name="Normal 3 13 3" xfId="880"/>
    <cellStyle name="Normal 3 13 3 2" xfId="42194"/>
    <cellStyle name="Normal 3 13 4" xfId="881"/>
    <cellStyle name="Normal 3 13 4 2" xfId="42195"/>
    <cellStyle name="Normal 3 13 5" xfId="882"/>
    <cellStyle name="Normal 3 13 5 2" xfId="42196"/>
    <cellStyle name="Normal 3 13 6" xfId="883"/>
    <cellStyle name="Normal 3 13 6 2" xfId="42197"/>
    <cellStyle name="Normal 3 13 7" xfId="884"/>
    <cellStyle name="Normal 3 13 7 2" xfId="42198"/>
    <cellStyle name="Normal 3 13 8" xfId="1414"/>
    <cellStyle name="Normal 3 13 9" xfId="42191"/>
    <cellStyle name="Normal 3 14" xfId="118"/>
    <cellStyle name="Normal 3 14 2" xfId="885"/>
    <cellStyle name="Normal 3 14 2 2" xfId="886"/>
    <cellStyle name="Normal 3 14 2 2 2" xfId="42200"/>
    <cellStyle name="Normal 3 14 2 3" xfId="1417"/>
    <cellStyle name="Normal 3 14 2 3 2" xfId="42201"/>
    <cellStyle name="Normal 3 14 3" xfId="887"/>
    <cellStyle name="Normal 3 14 3 2" xfId="42202"/>
    <cellStyle name="Normal 3 14 4" xfId="888"/>
    <cellStyle name="Normal 3 14 4 2" xfId="42203"/>
    <cellStyle name="Normal 3 14 5" xfId="889"/>
    <cellStyle name="Normal 3 14 5 2" xfId="42204"/>
    <cellStyle name="Normal 3 14 6" xfId="890"/>
    <cellStyle name="Normal 3 14 6 2" xfId="42205"/>
    <cellStyle name="Normal 3 14 7" xfId="891"/>
    <cellStyle name="Normal 3 14 7 2" xfId="42206"/>
    <cellStyle name="Normal 3 14 8" xfId="1416"/>
    <cellStyle name="Normal 3 14 9" xfId="42199"/>
    <cellStyle name="Normal 3 15" xfId="123"/>
    <cellStyle name="Normal 3 15 2" xfId="892"/>
    <cellStyle name="Normal 3 15 2 2" xfId="893"/>
    <cellStyle name="Normal 3 15 2 2 2" xfId="42208"/>
    <cellStyle name="Normal 3 15 2 3" xfId="1419"/>
    <cellStyle name="Normal 3 15 2 3 2" xfId="42209"/>
    <cellStyle name="Normal 3 15 3" xfId="894"/>
    <cellStyle name="Normal 3 15 3 2" xfId="42210"/>
    <cellStyle name="Normal 3 15 4" xfId="895"/>
    <cellStyle name="Normal 3 15 4 2" xfId="42211"/>
    <cellStyle name="Normal 3 15 5" xfId="896"/>
    <cellStyle name="Normal 3 15 5 2" xfId="42212"/>
    <cellStyle name="Normal 3 15 6" xfId="897"/>
    <cellStyle name="Normal 3 15 6 2" xfId="42213"/>
    <cellStyle name="Normal 3 15 7" xfId="898"/>
    <cellStyle name="Normal 3 15 7 2" xfId="42214"/>
    <cellStyle name="Normal 3 15 8" xfId="1418"/>
    <cellStyle name="Normal 3 15 9" xfId="42207"/>
    <cellStyle name="Normal 3 16" xfId="127"/>
    <cellStyle name="Normal 3 16 2" xfId="899"/>
    <cellStyle name="Normal 3 16 2 2" xfId="900"/>
    <cellStyle name="Normal 3 16 2 2 2" xfId="42216"/>
    <cellStyle name="Normal 3 16 2 3" xfId="1421"/>
    <cellStyle name="Normal 3 16 2 3 2" xfId="42217"/>
    <cellStyle name="Normal 3 16 3" xfId="901"/>
    <cellStyle name="Normal 3 16 3 2" xfId="42218"/>
    <cellStyle name="Normal 3 16 4" xfId="902"/>
    <cellStyle name="Normal 3 16 4 2" xfId="42219"/>
    <cellStyle name="Normal 3 16 5" xfId="903"/>
    <cellStyle name="Normal 3 16 5 2" xfId="42220"/>
    <cellStyle name="Normal 3 16 6" xfId="904"/>
    <cellStyle name="Normal 3 16 6 2" xfId="42221"/>
    <cellStyle name="Normal 3 16 7" xfId="905"/>
    <cellStyle name="Normal 3 16 7 2" xfId="42222"/>
    <cellStyle name="Normal 3 16 8" xfId="1420"/>
    <cellStyle name="Normal 3 16 9" xfId="42215"/>
    <cellStyle name="Normal 3 17" xfId="129"/>
    <cellStyle name="Normal 3 17 2" xfId="906"/>
    <cellStyle name="Normal 3 17 2 2" xfId="907"/>
    <cellStyle name="Normal 3 17 2 2 2" xfId="42224"/>
    <cellStyle name="Normal 3 17 2 3" xfId="1423"/>
    <cellStyle name="Normal 3 17 2 3 2" xfId="42225"/>
    <cellStyle name="Normal 3 17 3" xfId="908"/>
    <cellStyle name="Normal 3 17 3 2" xfId="42226"/>
    <cellStyle name="Normal 3 17 4" xfId="909"/>
    <cellStyle name="Normal 3 17 4 2" xfId="42227"/>
    <cellStyle name="Normal 3 17 5" xfId="910"/>
    <cellStyle name="Normal 3 17 5 2" xfId="42228"/>
    <cellStyle name="Normal 3 17 6" xfId="911"/>
    <cellStyle name="Normal 3 17 6 2" xfId="42229"/>
    <cellStyle name="Normal 3 17 7" xfId="912"/>
    <cellStyle name="Normal 3 17 7 2" xfId="42230"/>
    <cellStyle name="Normal 3 17 8" xfId="1422"/>
    <cellStyle name="Normal 3 17 9" xfId="42223"/>
    <cellStyle name="Normal 3 18" xfId="134"/>
    <cellStyle name="Normal 3 18 2" xfId="913"/>
    <cellStyle name="Normal 3 18 2 2" xfId="914"/>
    <cellStyle name="Normal 3 18 2 2 2" xfId="42232"/>
    <cellStyle name="Normal 3 18 2 3" xfId="1425"/>
    <cellStyle name="Normal 3 18 2 3 2" xfId="42233"/>
    <cellStyle name="Normal 3 18 3" xfId="915"/>
    <cellStyle name="Normal 3 18 3 2" xfId="42234"/>
    <cellStyle name="Normal 3 18 4" xfId="916"/>
    <cellStyle name="Normal 3 18 4 2" xfId="42235"/>
    <cellStyle name="Normal 3 18 5" xfId="917"/>
    <cellStyle name="Normal 3 18 5 2" xfId="42236"/>
    <cellStyle name="Normal 3 18 6" xfId="918"/>
    <cellStyle name="Normal 3 18 6 2" xfId="42237"/>
    <cellStyle name="Normal 3 18 7" xfId="919"/>
    <cellStyle name="Normal 3 18 7 2" xfId="42238"/>
    <cellStyle name="Normal 3 18 8" xfId="1424"/>
    <cellStyle name="Normal 3 18 9" xfId="42231"/>
    <cellStyle name="Normal 3 19" xfId="137"/>
    <cellStyle name="Normal 3 19 2" xfId="920"/>
    <cellStyle name="Normal 3 19 2 2" xfId="921"/>
    <cellStyle name="Normal 3 19 2 2 2" xfId="42240"/>
    <cellStyle name="Normal 3 19 2 3" xfId="1427"/>
    <cellStyle name="Normal 3 19 2 3 2" xfId="42241"/>
    <cellStyle name="Normal 3 19 3" xfId="922"/>
    <cellStyle name="Normal 3 19 3 2" xfId="42242"/>
    <cellStyle name="Normal 3 19 4" xfId="923"/>
    <cellStyle name="Normal 3 19 4 2" xfId="42243"/>
    <cellStyle name="Normal 3 19 5" xfId="924"/>
    <cellStyle name="Normal 3 19 5 2" xfId="42244"/>
    <cellStyle name="Normal 3 19 6" xfId="925"/>
    <cellStyle name="Normal 3 19 6 2" xfId="42245"/>
    <cellStyle name="Normal 3 19 7" xfId="926"/>
    <cellStyle name="Normal 3 19 7 2" xfId="42246"/>
    <cellStyle name="Normal 3 19 8" xfId="1426"/>
    <cellStyle name="Normal 3 19 9" xfId="42239"/>
    <cellStyle name="Normal 3 2" xfId="67"/>
    <cellStyle name="Normal 3 2 2" xfId="927"/>
    <cellStyle name="Normal 3 2 2 2" xfId="928"/>
    <cellStyle name="Normal 3 2 2 2 2" xfId="42248"/>
    <cellStyle name="Normal 3 2 2 3" xfId="1429"/>
    <cellStyle name="Normal 3 2 2 3 2" xfId="42249"/>
    <cellStyle name="Normal 3 2 3" xfId="929"/>
    <cellStyle name="Normal 3 2 3 2" xfId="42250"/>
    <cellStyle name="Normal 3 2 4" xfId="930"/>
    <cellStyle name="Normal 3 2 4 2" xfId="42251"/>
    <cellStyle name="Normal 3 2 5" xfId="931"/>
    <cellStyle name="Normal 3 2 5 2" xfId="42252"/>
    <cellStyle name="Normal 3 2 6" xfId="932"/>
    <cellStyle name="Normal 3 2 6 2" xfId="42253"/>
    <cellStyle name="Normal 3 2 7" xfId="933"/>
    <cellStyle name="Normal 3 2 7 2" xfId="42254"/>
    <cellStyle name="Normal 3 2 8" xfId="1428"/>
    <cellStyle name="Normal 3 2 9" xfId="42247"/>
    <cellStyle name="Normal 3 20" xfId="139"/>
    <cellStyle name="Normal 3 20 2" xfId="934"/>
    <cellStyle name="Normal 3 20 2 2" xfId="935"/>
    <cellStyle name="Normal 3 20 2 2 2" xfId="42256"/>
    <cellStyle name="Normal 3 20 2 3" xfId="1431"/>
    <cellStyle name="Normal 3 20 2 3 2" xfId="42257"/>
    <cellStyle name="Normal 3 20 3" xfId="936"/>
    <cellStyle name="Normal 3 20 3 2" xfId="42258"/>
    <cellStyle name="Normal 3 20 4" xfId="937"/>
    <cellStyle name="Normal 3 20 4 2" xfId="42259"/>
    <cellStyle name="Normal 3 20 5" xfId="938"/>
    <cellStyle name="Normal 3 20 5 2" xfId="42260"/>
    <cellStyle name="Normal 3 20 6" xfId="939"/>
    <cellStyle name="Normal 3 20 6 2" xfId="42261"/>
    <cellStyle name="Normal 3 20 7" xfId="940"/>
    <cellStyle name="Normal 3 20 7 2" xfId="42262"/>
    <cellStyle name="Normal 3 20 8" xfId="1430"/>
    <cellStyle name="Normal 3 20 9" xfId="42255"/>
    <cellStyle name="Normal 3 21" xfId="141"/>
    <cellStyle name="Normal 3 21 2" xfId="941"/>
    <cellStyle name="Normal 3 21 2 2" xfId="942"/>
    <cellStyle name="Normal 3 21 2 2 2" xfId="42264"/>
    <cellStyle name="Normal 3 21 2 3" xfId="1433"/>
    <cellStyle name="Normal 3 21 2 3 2" xfId="42265"/>
    <cellStyle name="Normal 3 21 3" xfId="943"/>
    <cellStyle name="Normal 3 21 3 2" xfId="42266"/>
    <cellStyle name="Normal 3 21 4" xfId="944"/>
    <cellStyle name="Normal 3 21 4 2" xfId="42267"/>
    <cellStyle name="Normal 3 21 5" xfId="945"/>
    <cellStyle name="Normal 3 21 5 2" xfId="42268"/>
    <cellStyle name="Normal 3 21 6" xfId="946"/>
    <cellStyle name="Normal 3 21 6 2" xfId="42269"/>
    <cellStyle name="Normal 3 21 7" xfId="947"/>
    <cellStyle name="Normal 3 21 7 2" xfId="42270"/>
    <cellStyle name="Normal 3 21 8" xfId="1432"/>
    <cellStyle name="Normal 3 21 9" xfId="42263"/>
    <cellStyle name="Normal 3 22" xfId="948"/>
    <cellStyle name="Normal 3 23" xfId="949"/>
    <cellStyle name="Normal 3 24" xfId="950"/>
    <cellStyle name="Normal 3 25" xfId="951"/>
    <cellStyle name="Normal 3 26" xfId="952"/>
    <cellStyle name="Normal 3 26 2" xfId="42271"/>
    <cellStyle name="Normal 3 27" xfId="953"/>
    <cellStyle name="Normal 3 27 2" xfId="42272"/>
    <cellStyle name="Normal 3 28" xfId="954"/>
    <cellStyle name="Normal 3 28 2" xfId="42273"/>
    <cellStyle name="Normal 3 29" xfId="955"/>
    <cellStyle name="Normal 3 29 2" xfId="42274"/>
    <cellStyle name="Normal 3 3" xfId="68"/>
    <cellStyle name="Normal 3 3 2" xfId="956"/>
    <cellStyle name="Normal 3 3 2 2" xfId="957"/>
    <cellStyle name="Normal 3 3 2 2 2" xfId="42276"/>
    <cellStyle name="Normal 3 3 2 3" xfId="1435"/>
    <cellStyle name="Normal 3 3 2 3 2" xfId="42277"/>
    <cellStyle name="Normal 3 3 3" xfId="958"/>
    <cellStyle name="Normal 3 3 3 2" xfId="42278"/>
    <cellStyle name="Normal 3 3 4" xfId="959"/>
    <cellStyle name="Normal 3 3 4 2" xfId="42279"/>
    <cellStyle name="Normal 3 3 5" xfId="960"/>
    <cellStyle name="Normal 3 3 5 2" xfId="42280"/>
    <cellStyle name="Normal 3 3 6" xfId="961"/>
    <cellStyle name="Normal 3 3 6 2" xfId="42281"/>
    <cellStyle name="Normal 3 3 7" xfId="962"/>
    <cellStyle name="Normal 3 3 7 2" xfId="42282"/>
    <cellStyle name="Normal 3 3 8" xfId="1434"/>
    <cellStyle name="Normal 3 3 9" xfId="42275"/>
    <cellStyle name="Normal 3 30" xfId="963"/>
    <cellStyle name="Normal 3 30 2" xfId="42283"/>
    <cellStyle name="Normal 3 31" xfId="964"/>
    <cellStyle name="Normal 3 31 2" xfId="42284"/>
    <cellStyle name="Normal 3 32" xfId="42166"/>
    <cellStyle name="Normal 3 33" xfId="13"/>
    <cellStyle name="Normal 3 4" xfId="69"/>
    <cellStyle name="Normal 3 4 2" xfId="965"/>
    <cellStyle name="Normal 3 4 2 2" xfId="966"/>
    <cellStyle name="Normal 3 4 2 2 2" xfId="42286"/>
    <cellStyle name="Normal 3 4 2 3" xfId="1437"/>
    <cellStyle name="Normal 3 4 2 3 2" xfId="42287"/>
    <cellStyle name="Normal 3 4 3" xfId="967"/>
    <cellStyle name="Normal 3 4 3 2" xfId="42288"/>
    <cellStyle name="Normal 3 4 4" xfId="968"/>
    <cellStyle name="Normal 3 4 4 2" xfId="42289"/>
    <cellStyle name="Normal 3 4 5" xfId="969"/>
    <cellStyle name="Normal 3 4 5 2" xfId="42290"/>
    <cellStyle name="Normal 3 4 6" xfId="970"/>
    <cellStyle name="Normal 3 4 6 2" xfId="42291"/>
    <cellStyle name="Normal 3 4 7" xfId="971"/>
    <cellStyle name="Normal 3 4 7 2" xfId="42292"/>
    <cellStyle name="Normal 3 4 8" xfId="1436"/>
    <cellStyle name="Normal 3 4 9" xfId="42285"/>
    <cellStyle name="Normal 3 5" xfId="83"/>
    <cellStyle name="Normal 3 5 2" xfId="972"/>
    <cellStyle name="Normal 3 5 2 2" xfId="973"/>
    <cellStyle name="Normal 3 5 2 2 2" xfId="42294"/>
    <cellStyle name="Normal 3 5 2 3" xfId="1439"/>
    <cellStyle name="Normal 3 5 2 3 2" xfId="42295"/>
    <cellStyle name="Normal 3 5 3" xfId="974"/>
    <cellStyle name="Normal 3 5 3 2" xfId="42296"/>
    <cellStyle name="Normal 3 5 4" xfId="975"/>
    <cellStyle name="Normal 3 5 4 2" xfId="42297"/>
    <cellStyle name="Normal 3 5 5" xfId="976"/>
    <cellStyle name="Normal 3 5 5 2" xfId="42298"/>
    <cellStyle name="Normal 3 5 6" xfId="977"/>
    <cellStyle name="Normal 3 5 6 2" xfId="42299"/>
    <cellStyle name="Normal 3 5 7" xfId="978"/>
    <cellStyle name="Normal 3 5 7 2" xfId="42300"/>
    <cellStyle name="Normal 3 5 8" xfId="1438"/>
    <cellStyle name="Normal 3 5 9" xfId="42293"/>
    <cellStyle name="Normal 3 6" xfId="87"/>
    <cellStyle name="Normal 3 6 2" xfId="979"/>
    <cellStyle name="Normal 3 6 2 2" xfId="980"/>
    <cellStyle name="Normal 3 6 2 2 2" xfId="42302"/>
    <cellStyle name="Normal 3 6 2 3" xfId="1441"/>
    <cellStyle name="Normal 3 6 2 3 2" xfId="42303"/>
    <cellStyle name="Normal 3 6 3" xfId="981"/>
    <cellStyle name="Normal 3 6 3 2" xfId="42304"/>
    <cellStyle name="Normal 3 6 4" xfId="982"/>
    <cellStyle name="Normal 3 6 4 2" xfId="42305"/>
    <cellStyle name="Normal 3 6 5" xfId="983"/>
    <cellStyle name="Normal 3 6 5 2" xfId="42306"/>
    <cellStyle name="Normal 3 6 6" xfId="984"/>
    <cellStyle name="Normal 3 6 6 2" xfId="42307"/>
    <cellStyle name="Normal 3 6 7" xfId="985"/>
    <cellStyle name="Normal 3 6 7 2" xfId="42308"/>
    <cellStyle name="Normal 3 6 8" xfId="1440"/>
    <cellStyle name="Normal 3 6 9" xfId="42301"/>
    <cellStyle name="Normal 3 7" xfId="89"/>
    <cellStyle name="Normal 3 7 2" xfId="986"/>
    <cellStyle name="Normal 3 7 2 2" xfId="987"/>
    <cellStyle name="Normal 3 7 2 2 2" xfId="42310"/>
    <cellStyle name="Normal 3 7 2 3" xfId="1443"/>
    <cellStyle name="Normal 3 7 2 3 2" xfId="42311"/>
    <cellStyle name="Normal 3 7 3" xfId="988"/>
    <cellStyle name="Normal 3 7 3 2" xfId="42312"/>
    <cellStyle name="Normal 3 7 4" xfId="989"/>
    <cellStyle name="Normal 3 7 4 2" xfId="42313"/>
    <cellStyle name="Normal 3 7 5" xfId="990"/>
    <cellStyle name="Normal 3 7 5 2" xfId="42314"/>
    <cellStyle name="Normal 3 7 6" xfId="991"/>
    <cellStyle name="Normal 3 7 6 2" xfId="42315"/>
    <cellStyle name="Normal 3 7 7" xfId="992"/>
    <cellStyle name="Normal 3 7 7 2" xfId="42316"/>
    <cellStyle name="Normal 3 7 8" xfId="1442"/>
    <cellStyle name="Normal 3 7 9" xfId="42309"/>
    <cellStyle name="Normal 3 8" xfId="93"/>
    <cellStyle name="Normal 3 8 2" xfId="993"/>
    <cellStyle name="Normal 3 8 2 2" xfId="994"/>
    <cellStyle name="Normal 3 8 2 2 2" xfId="42318"/>
    <cellStyle name="Normal 3 8 2 3" xfId="1445"/>
    <cellStyle name="Normal 3 8 2 3 2" xfId="42319"/>
    <cellStyle name="Normal 3 8 3" xfId="995"/>
    <cellStyle name="Normal 3 8 3 2" xfId="42320"/>
    <cellStyle name="Normal 3 8 4" xfId="996"/>
    <cellStyle name="Normal 3 8 4 2" xfId="42321"/>
    <cellStyle name="Normal 3 8 5" xfId="997"/>
    <cellStyle name="Normal 3 8 5 2" xfId="42322"/>
    <cellStyle name="Normal 3 8 6" xfId="998"/>
    <cellStyle name="Normal 3 8 6 2" xfId="42323"/>
    <cellStyle name="Normal 3 8 7" xfId="999"/>
    <cellStyle name="Normal 3 8 7 2" xfId="42324"/>
    <cellStyle name="Normal 3 8 8" xfId="1444"/>
    <cellStyle name="Normal 3 8 9" xfId="42317"/>
    <cellStyle name="Normal 3 9" xfId="100"/>
    <cellStyle name="Normal 3 9 2" xfId="1000"/>
    <cellStyle name="Normal 3 9 2 2" xfId="1001"/>
    <cellStyle name="Normal 3 9 2 2 2" xfId="42326"/>
    <cellStyle name="Normal 3 9 2 3" xfId="1447"/>
    <cellStyle name="Normal 3 9 2 3 2" xfId="42327"/>
    <cellStyle name="Normal 3 9 3" xfId="1002"/>
    <cellStyle name="Normal 3 9 3 2" xfId="42328"/>
    <cellStyle name="Normal 3 9 4" xfId="1003"/>
    <cellStyle name="Normal 3 9 4 2" xfId="42329"/>
    <cellStyle name="Normal 3 9 5" xfId="1004"/>
    <cellStyle name="Normal 3 9 5 2" xfId="42330"/>
    <cellStyle name="Normal 3 9 6" xfId="1005"/>
    <cellStyle name="Normal 3 9 6 2" xfId="42331"/>
    <cellStyle name="Normal 3 9 7" xfId="1006"/>
    <cellStyle name="Normal 3 9 7 2" xfId="42332"/>
    <cellStyle name="Normal 3 9 8" xfId="1446"/>
    <cellStyle name="Normal 3 9 9" xfId="42325"/>
    <cellStyle name="Normal 30" xfId="1514"/>
    <cellStyle name="Normal 30 10" xfId="6421"/>
    <cellStyle name="Normal 30 11" xfId="10244"/>
    <cellStyle name="Normal 30 2" xfId="1688"/>
    <cellStyle name="Normal 30 2 2" xfId="42333"/>
    <cellStyle name="Normal 30 3" xfId="1708"/>
    <cellStyle name="Normal 30 3 2" xfId="42334"/>
    <cellStyle name="Normal 30 4" xfId="1953"/>
    <cellStyle name="Normal 30 4 2" xfId="42335"/>
    <cellStyle name="Normal 30 5" xfId="2118"/>
    <cellStyle name="Normal 30 5 2" xfId="42336"/>
    <cellStyle name="Normal 30 6" xfId="2278"/>
    <cellStyle name="Normal 30 6 2" xfId="42337"/>
    <cellStyle name="Normal 30 7" xfId="2759"/>
    <cellStyle name="Normal 30 7 2" xfId="42338"/>
    <cellStyle name="Normal 30 8" xfId="2722"/>
    <cellStyle name="Normal 30 8 2" xfId="42339"/>
    <cellStyle name="Normal 30 9" xfId="4065"/>
    <cellStyle name="Normal 30 9 2" xfId="42340"/>
    <cellStyle name="Normal 31" xfId="1507"/>
    <cellStyle name="Normal 31 10" xfId="6417"/>
    <cellStyle name="Normal 31 11" xfId="10240"/>
    <cellStyle name="Normal 31 2" xfId="1684"/>
    <cellStyle name="Normal 31 2 2" xfId="42341"/>
    <cellStyle name="Normal 31 3" xfId="1704"/>
    <cellStyle name="Normal 31 3 2" xfId="42342"/>
    <cellStyle name="Normal 31 4" xfId="1949"/>
    <cellStyle name="Normal 31 4 2" xfId="42343"/>
    <cellStyle name="Normal 31 5" xfId="2114"/>
    <cellStyle name="Normal 31 5 2" xfId="42344"/>
    <cellStyle name="Normal 31 6" xfId="2274"/>
    <cellStyle name="Normal 31 6 2" xfId="42345"/>
    <cellStyle name="Normal 31 7" xfId="2755"/>
    <cellStyle name="Normal 31 7 2" xfId="42346"/>
    <cellStyle name="Normal 31 8" xfId="2581"/>
    <cellStyle name="Normal 31 8 2" xfId="42347"/>
    <cellStyle name="Normal 31 9" xfId="4061"/>
    <cellStyle name="Normal 31 9 2" xfId="42348"/>
    <cellStyle name="Normal 32" xfId="1509"/>
    <cellStyle name="Normal 32 10" xfId="6418"/>
    <cellStyle name="Normal 32 11" xfId="10241"/>
    <cellStyle name="Normal 32 2" xfId="1685"/>
    <cellStyle name="Normal 32 2 2" xfId="42349"/>
    <cellStyle name="Normal 32 3" xfId="1705"/>
    <cellStyle name="Normal 32 3 2" xfId="42350"/>
    <cellStyle name="Normal 32 4" xfId="1950"/>
    <cellStyle name="Normal 32 4 2" xfId="42351"/>
    <cellStyle name="Normal 32 5" xfId="2115"/>
    <cellStyle name="Normal 32 5 2" xfId="42352"/>
    <cellStyle name="Normal 32 6" xfId="2275"/>
    <cellStyle name="Normal 32 6 2" xfId="42353"/>
    <cellStyle name="Normal 32 7" xfId="2756"/>
    <cellStyle name="Normal 32 7 2" xfId="42354"/>
    <cellStyle name="Normal 32 8" xfId="2580"/>
    <cellStyle name="Normal 32 8 2" xfId="42355"/>
    <cellStyle name="Normal 32 9" xfId="4062"/>
    <cellStyle name="Normal 32 9 2" xfId="42356"/>
    <cellStyle name="Normal 33" xfId="1512"/>
    <cellStyle name="Normal 33 10" xfId="6419"/>
    <cellStyle name="Normal 33 11" xfId="10242"/>
    <cellStyle name="Normal 33 2" xfId="1686"/>
    <cellStyle name="Normal 33 2 2" xfId="42357"/>
    <cellStyle name="Normal 33 3" xfId="1706"/>
    <cellStyle name="Normal 33 3 2" xfId="42358"/>
    <cellStyle name="Normal 33 4" xfId="1951"/>
    <cellStyle name="Normal 33 4 2" xfId="42359"/>
    <cellStyle name="Normal 33 5" xfId="2116"/>
    <cellStyle name="Normal 33 5 2" xfId="42360"/>
    <cellStyle name="Normal 33 6" xfId="2276"/>
    <cellStyle name="Normal 33 6 2" xfId="42361"/>
    <cellStyle name="Normal 33 7" xfId="2757"/>
    <cellStyle name="Normal 33 7 2" xfId="42362"/>
    <cellStyle name="Normal 33 8" xfId="2579"/>
    <cellStyle name="Normal 33 8 2" xfId="42363"/>
    <cellStyle name="Normal 33 9" xfId="4063"/>
    <cellStyle name="Normal 33 9 2" xfId="42364"/>
    <cellStyle name="Normal 34" xfId="1513"/>
    <cellStyle name="Normal 34 10" xfId="6420"/>
    <cellStyle name="Normal 34 11" xfId="10243"/>
    <cellStyle name="Normal 34 2" xfId="1687"/>
    <cellStyle name="Normal 34 2 2" xfId="42365"/>
    <cellStyle name="Normal 34 3" xfId="1707"/>
    <cellStyle name="Normal 34 3 2" xfId="42366"/>
    <cellStyle name="Normal 34 4" xfId="1952"/>
    <cellStyle name="Normal 34 4 2" xfId="42367"/>
    <cellStyle name="Normal 34 5" xfId="2117"/>
    <cellStyle name="Normal 34 5 2" xfId="42368"/>
    <cellStyle name="Normal 34 6" xfId="2277"/>
    <cellStyle name="Normal 34 6 2" xfId="42369"/>
    <cellStyle name="Normal 34 7" xfId="2758"/>
    <cellStyle name="Normal 34 7 2" xfId="42370"/>
    <cellStyle name="Normal 34 8" xfId="2440"/>
    <cellStyle name="Normal 34 8 2" xfId="42371"/>
    <cellStyle name="Normal 34 9" xfId="4064"/>
    <cellStyle name="Normal 34 9 2" xfId="42372"/>
    <cellStyle name="Normal 35" xfId="1515"/>
    <cellStyle name="Normal 35 10" xfId="6422"/>
    <cellStyle name="Normal 35 11" xfId="10245"/>
    <cellStyle name="Normal 35 2" xfId="1689"/>
    <cellStyle name="Normal 35 2 2" xfId="42373"/>
    <cellStyle name="Normal 35 3" xfId="1709"/>
    <cellStyle name="Normal 35 3 2" xfId="42374"/>
    <cellStyle name="Normal 35 4" xfId="1954"/>
    <cellStyle name="Normal 35 4 2" xfId="42375"/>
    <cellStyle name="Normal 35 5" xfId="2119"/>
    <cellStyle name="Normal 35 5 2" xfId="42376"/>
    <cellStyle name="Normal 35 6" xfId="2279"/>
    <cellStyle name="Normal 35 6 2" xfId="42377"/>
    <cellStyle name="Normal 35 7" xfId="2760"/>
    <cellStyle name="Normal 35 7 2" xfId="42378"/>
    <cellStyle name="Normal 35 8" xfId="2574"/>
    <cellStyle name="Normal 35 8 2" xfId="42379"/>
    <cellStyle name="Normal 35 9" xfId="4066"/>
    <cellStyle name="Normal 35 9 2" xfId="42380"/>
    <cellStyle name="Normal 36" xfId="1007"/>
    <cellStyle name="Normal 36 2" xfId="42381"/>
    <cellStyle name="Normal 37" xfId="2422"/>
    <cellStyle name="Normal 37 2" xfId="3349"/>
    <cellStyle name="Normal 37 2 2" xfId="42382"/>
    <cellStyle name="Normal 37 3" xfId="3944"/>
    <cellStyle name="Normal 37 3 2" xfId="42383"/>
    <cellStyle name="Normal 37 4" xfId="4836"/>
    <cellStyle name="Normal 37 4 2" xfId="42384"/>
    <cellStyle name="Normal 37 5" xfId="7192"/>
    <cellStyle name="Normal 37 6" xfId="11015"/>
    <cellStyle name="Normal 38" xfId="1516"/>
    <cellStyle name="Normal 38 10" xfId="6423"/>
    <cellStyle name="Normal 38 11" xfId="10246"/>
    <cellStyle name="Normal 38 2" xfId="1690"/>
    <cellStyle name="Normal 38 2 2" xfId="42385"/>
    <cellStyle name="Normal 38 3" xfId="1710"/>
    <cellStyle name="Normal 38 3 2" xfId="42386"/>
    <cellStyle name="Normal 38 4" xfId="1955"/>
    <cellStyle name="Normal 38 4 2" xfId="42387"/>
    <cellStyle name="Normal 38 5" xfId="2120"/>
    <cellStyle name="Normal 38 5 2" xfId="42388"/>
    <cellStyle name="Normal 38 6" xfId="2280"/>
    <cellStyle name="Normal 38 6 2" xfId="42389"/>
    <cellStyle name="Normal 38 7" xfId="2761"/>
    <cellStyle name="Normal 38 7 2" xfId="42390"/>
    <cellStyle name="Normal 38 8" xfId="2723"/>
    <cellStyle name="Normal 38 8 2" xfId="42391"/>
    <cellStyle name="Normal 38 9" xfId="4067"/>
    <cellStyle name="Normal 38 9 2" xfId="42392"/>
    <cellStyle name="Normal 39" xfId="144"/>
    <cellStyle name="Normal 39 2" xfId="42393"/>
    <cellStyle name="Normal 4" xfId="14"/>
    <cellStyle name="Normal 4 10" xfId="103"/>
    <cellStyle name="Normal 4 10 2" xfId="1008"/>
    <cellStyle name="Normal 4 10 2 2" xfId="1009"/>
    <cellStyle name="Normal 4 10 2 2 2" xfId="42396"/>
    <cellStyle name="Normal 4 10 2 3" xfId="1449"/>
    <cellStyle name="Normal 4 10 2 3 2" xfId="42397"/>
    <cellStyle name="Normal 4 10 3" xfId="1010"/>
    <cellStyle name="Normal 4 10 3 2" xfId="42398"/>
    <cellStyle name="Normal 4 10 4" xfId="1011"/>
    <cellStyle name="Normal 4 10 4 2" xfId="42399"/>
    <cellStyle name="Normal 4 10 5" xfId="1012"/>
    <cellStyle name="Normal 4 10 5 2" xfId="42400"/>
    <cellStyle name="Normal 4 10 6" xfId="1013"/>
    <cellStyle name="Normal 4 10 6 2" xfId="42401"/>
    <cellStyle name="Normal 4 10 7" xfId="1014"/>
    <cellStyle name="Normal 4 10 7 2" xfId="42402"/>
    <cellStyle name="Normal 4 10 8" xfId="1448"/>
    <cellStyle name="Normal 4 10 9" xfId="42395"/>
    <cellStyle name="Normal 4 11" xfId="108"/>
    <cellStyle name="Normal 4 11 2" xfId="1015"/>
    <cellStyle name="Normal 4 11 2 2" xfId="1016"/>
    <cellStyle name="Normal 4 11 2 2 2" xfId="42404"/>
    <cellStyle name="Normal 4 11 2 3" xfId="1451"/>
    <cellStyle name="Normal 4 11 2 3 2" xfId="42405"/>
    <cellStyle name="Normal 4 11 3" xfId="1017"/>
    <cellStyle name="Normal 4 11 3 2" xfId="42406"/>
    <cellStyle name="Normal 4 11 4" xfId="1018"/>
    <cellStyle name="Normal 4 11 4 2" xfId="42407"/>
    <cellStyle name="Normal 4 11 5" xfId="1019"/>
    <cellStyle name="Normal 4 11 5 2" xfId="42408"/>
    <cellStyle name="Normal 4 11 6" xfId="1020"/>
    <cellStyle name="Normal 4 11 6 2" xfId="42409"/>
    <cellStyle name="Normal 4 11 7" xfId="1021"/>
    <cellStyle name="Normal 4 11 7 2" xfId="42410"/>
    <cellStyle name="Normal 4 11 8" xfId="1450"/>
    <cellStyle name="Normal 4 11 9" xfId="42403"/>
    <cellStyle name="Normal 4 12" xfId="110"/>
    <cellStyle name="Normal 4 12 2" xfId="1022"/>
    <cellStyle name="Normal 4 12 2 2" xfId="1023"/>
    <cellStyle name="Normal 4 12 2 2 2" xfId="42412"/>
    <cellStyle name="Normal 4 12 2 3" xfId="1453"/>
    <cellStyle name="Normal 4 12 2 3 2" xfId="42413"/>
    <cellStyle name="Normal 4 12 3" xfId="1024"/>
    <cellStyle name="Normal 4 12 3 2" xfId="42414"/>
    <cellStyle name="Normal 4 12 4" xfId="1025"/>
    <cellStyle name="Normal 4 12 4 2" xfId="42415"/>
    <cellStyle name="Normal 4 12 5" xfId="1026"/>
    <cellStyle name="Normal 4 12 5 2" xfId="42416"/>
    <cellStyle name="Normal 4 12 6" xfId="1027"/>
    <cellStyle name="Normal 4 12 6 2" xfId="42417"/>
    <cellStyle name="Normal 4 12 7" xfId="1028"/>
    <cellStyle name="Normal 4 12 7 2" xfId="42418"/>
    <cellStyle name="Normal 4 12 8" xfId="1452"/>
    <cellStyle name="Normal 4 12 9" xfId="42411"/>
    <cellStyle name="Normal 4 13" xfId="114"/>
    <cellStyle name="Normal 4 13 2" xfId="1029"/>
    <cellStyle name="Normal 4 13 2 2" xfId="1030"/>
    <cellStyle name="Normal 4 13 2 2 2" xfId="42420"/>
    <cellStyle name="Normal 4 13 2 3" xfId="1455"/>
    <cellStyle name="Normal 4 13 2 3 2" xfId="42421"/>
    <cellStyle name="Normal 4 13 3" xfId="1031"/>
    <cellStyle name="Normal 4 13 3 2" xfId="42422"/>
    <cellStyle name="Normal 4 13 4" xfId="1032"/>
    <cellStyle name="Normal 4 13 4 2" xfId="42423"/>
    <cellStyle name="Normal 4 13 5" xfId="1033"/>
    <cellStyle name="Normal 4 13 5 2" xfId="42424"/>
    <cellStyle name="Normal 4 13 6" xfId="1034"/>
    <cellStyle name="Normal 4 13 6 2" xfId="42425"/>
    <cellStyle name="Normal 4 13 7" xfId="1035"/>
    <cellStyle name="Normal 4 13 7 2" xfId="42426"/>
    <cellStyle name="Normal 4 13 8" xfId="1454"/>
    <cellStyle name="Normal 4 13 9" xfId="42419"/>
    <cellStyle name="Normal 4 14" xfId="119"/>
    <cellStyle name="Normal 4 14 2" xfId="1036"/>
    <cellStyle name="Normal 4 14 2 2" xfId="1037"/>
    <cellStyle name="Normal 4 14 2 2 2" xfId="42428"/>
    <cellStyle name="Normal 4 14 2 3" xfId="1457"/>
    <cellStyle name="Normal 4 14 2 3 2" xfId="42429"/>
    <cellStyle name="Normal 4 14 3" xfId="1038"/>
    <cellStyle name="Normal 4 14 3 2" xfId="42430"/>
    <cellStyle name="Normal 4 14 4" xfId="1039"/>
    <cellStyle name="Normal 4 14 4 2" xfId="42431"/>
    <cellStyle name="Normal 4 14 5" xfId="1040"/>
    <cellStyle name="Normal 4 14 5 2" xfId="42432"/>
    <cellStyle name="Normal 4 14 6" xfId="1041"/>
    <cellStyle name="Normal 4 14 6 2" xfId="42433"/>
    <cellStyle name="Normal 4 14 7" xfId="1042"/>
    <cellStyle name="Normal 4 14 7 2" xfId="42434"/>
    <cellStyle name="Normal 4 14 8" xfId="1456"/>
    <cellStyle name="Normal 4 14 9" xfId="42427"/>
    <cellStyle name="Normal 4 15" xfId="124"/>
    <cellStyle name="Normal 4 15 2" xfId="1043"/>
    <cellStyle name="Normal 4 15 2 2" xfId="1044"/>
    <cellStyle name="Normal 4 15 2 2 2" xfId="42436"/>
    <cellStyle name="Normal 4 15 2 3" xfId="1459"/>
    <cellStyle name="Normal 4 15 2 3 2" xfId="42437"/>
    <cellStyle name="Normal 4 15 3" xfId="1045"/>
    <cellStyle name="Normal 4 15 3 2" xfId="42438"/>
    <cellStyle name="Normal 4 15 4" xfId="1046"/>
    <cellStyle name="Normal 4 15 4 2" xfId="42439"/>
    <cellStyle name="Normal 4 15 5" xfId="1047"/>
    <cellStyle name="Normal 4 15 5 2" xfId="42440"/>
    <cellStyle name="Normal 4 15 6" xfId="1048"/>
    <cellStyle name="Normal 4 15 6 2" xfId="42441"/>
    <cellStyle name="Normal 4 15 7" xfId="1049"/>
    <cellStyle name="Normal 4 15 7 2" xfId="42442"/>
    <cellStyle name="Normal 4 15 8" xfId="1458"/>
    <cellStyle name="Normal 4 15 9" xfId="42435"/>
    <cellStyle name="Normal 4 16" xfId="128"/>
    <cellStyle name="Normal 4 16 2" xfId="1050"/>
    <cellStyle name="Normal 4 16 2 2" xfId="1051"/>
    <cellStyle name="Normal 4 16 2 2 2" xfId="42444"/>
    <cellStyle name="Normal 4 16 2 3" xfId="1461"/>
    <cellStyle name="Normal 4 16 2 3 2" xfId="42445"/>
    <cellStyle name="Normal 4 16 3" xfId="1052"/>
    <cellStyle name="Normal 4 16 3 2" xfId="42446"/>
    <cellStyle name="Normal 4 16 4" xfId="1053"/>
    <cellStyle name="Normal 4 16 4 2" xfId="42447"/>
    <cellStyle name="Normal 4 16 5" xfId="1054"/>
    <cellStyle name="Normal 4 16 5 2" xfId="42448"/>
    <cellStyle name="Normal 4 16 6" xfId="1055"/>
    <cellStyle name="Normal 4 16 6 2" xfId="42449"/>
    <cellStyle name="Normal 4 16 7" xfId="1056"/>
    <cellStyle name="Normal 4 16 7 2" xfId="42450"/>
    <cellStyle name="Normal 4 16 8" xfId="1460"/>
    <cellStyle name="Normal 4 16 9" xfId="42443"/>
    <cellStyle name="Normal 4 17" xfId="130"/>
    <cellStyle name="Normal 4 17 2" xfId="1057"/>
    <cellStyle name="Normal 4 17 2 2" xfId="1058"/>
    <cellStyle name="Normal 4 17 2 2 2" xfId="42452"/>
    <cellStyle name="Normal 4 17 2 3" xfId="1463"/>
    <cellStyle name="Normal 4 17 2 3 2" xfId="42453"/>
    <cellStyle name="Normal 4 17 3" xfId="1059"/>
    <cellStyle name="Normal 4 17 3 2" xfId="42454"/>
    <cellStyle name="Normal 4 17 4" xfId="1060"/>
    <cellStyle name="Normal 4 17 4 2" xfId="42455"/>
    <cellStyle name="Normal 4 17 5" xfId="1061"/>
    <cellStyle name="Normal 4 17 5 2" xfId="42456"/>
    <cellStyle name="Normal 4 17 6" xfId="1062"/>
    <cellStyle name="Normal 4 17 6 2" xfId="42457"/>
    <cellStyle name="Normal 4 17 7" xfId="1063"/>
    <cellStyle name="Normal 4 17 7 2" xfId="42458"/>
    <cellStyle name="Normal 4 17 8" xfId="1462"/>
    <cellStyle name="Normal 4 17 9" xfId="42451"/>
    <cellStyle name="Normal 4 18" xfId="135"/>
    <cellStyle name="Normal 4 18 2" xfId="1064"/>
    <cellStyle name="Normal 4 18 2 2" xfId="1065"/>
    <cellStyle name="Normal 4 18 2 2 2" xfId="42460"/>
    <cellStyle name="Normal 4 18 2 3" xfId="1465"/>
    <cellStyle name="Normal 4 18 2 3 2" xfId="42461"/>
    <cellStyle name="Normal 4 18 3" xfId="1066"/>
    <cellStyle name="Normal 4 18 3 2" xfId="42462"/>
    <cellStyle name="Normal 4 18 4" xfId="1067"/>
    <cellStyle name="Normal 4 18 4 2" xfId="42463"/>
    <cellStyle name="Normal 4 18 5" xfId="1068"/>
    <cellStyle name="Normal 4 18 5 2" xfId="42464"/>
    <cellStyle name="Normal 4 18 6" xfId="1069"/>
    <cellStyle name="Normal 4 18 6 2" xfId="42465"/>
    <cellStyle name="Normal 4 18 7" xfId="1070"/>
    <cellStyle name="Normal 4 18 7 2" xfId="42466"/>
    <cellStyle name="Normal 4 18 8" xfId="1464"/>
    <cellStyle name="Normal 4 18 9" xfId="42459"/>
    <cellStyle name="Normal 4 19" xfId="138"/>
    <cellStyle name="Normal 4 19 2" xfId="1071"/>
    <cellStyle name="Normal 4 19 2 2" xfId="1072"/>
    <cellStyle name="Normal 4 19 2 2 2" xfId="42468"/>
    <cellStyle name="Normal 4 19 2 3" xfId="1467"/>
    <cellStyle name="Normal 4 19 2 3 2" xfId="42469"/>
    <cellStyle name="Normal 4 19 3" xfId="1073"/>
    <cellStyle name="Normal 4 19 3 2" xfId="42470"/>
    <cellStyle name="Normal 4 19 4" xfId="1074"/>
    <cellStyle name="Normal 4 19 4 2" xfId="42471"/>
    <cellStyle name="Normal 4 19 5" xfId="1075"/>
    <cellStyle name="Normal 4 19 5 2" xfId="42472"/>
    <cellStyle name="Normal 4 19 6" xfId="1076"/>
    <cellStyle name="Normal 4 19 6 2" xfId="42473"/>
    <cellStyle name="Normal 4 19 7" xfId="1077"/>
    <cellStyle name="Normal 4 19 7 2" xfId="42474"/>
    <cellStyle name="Normal 4 19 8" xfId="1466"/>
    <cellStyle name="Normal 4 19 9" xfId="42467"/>
    <cellStyle name="Normal 4 2" xfId="70"/>
    <cellStyle name="Normal 4 2 2" xfId="1078"/>
    <cellStyle name="Normal 4 2 2 2" xfId="1079"/>
    <cellStyle name="Normal 4 2 2 2 2" xfId="42476"/>
    <cellStyle name="Normal 4 2 2 3" xfId="1469"/>
    <cellStyle name="Normal 4 2 2 3 2" xfId="42477"/>
    <cellStyle name="Normal 4 2 3" xfId="1080"/>
    <cellStyle name="Normal 4 2 3 2" xfId="42478"/>
    <cellStyle name="Normal 4 2 4" xfId="1081"/>
    <cellStyle name="Normal 4 2 4 2" xfId="42479"/>
    <cellStyle name="Normal 4 2 5" xfId="1082"/>
    <cellStyle name="Normal 4 2 5 2" xfId="42480"/>
    <cellStyle name="Normal 4 2 6" xfId="1083"/>
    <cellStyle name="Normal 4 2 6 2" xfId="42481"/>
    <cellStyle name="Normal 4 2 7" xfId="1084"/>
    <cellStyle name="Normal 4 2 7 2" xfId="42482"/>
    <cellStyle name="Normal 4 2 8" xfId="1468"/>
    <cellStyle name="Normal 4 2 9" xfId="42475"/>
    <cellStyle name="Normal 4 20" xfId="140"/>
    <cellStyle name="Normal 4 20 2" xfId="1085"/>
    <cellStyle name="Normal 4 20 2 2" xfId="1086"/>
    <cellStyle name="Normal 4 20 2 2 2" xfId="42484"/>
    <cellStyle name="Normal 4 20 2 3" xfId="1471"/>
    <cellStyle name="Normal 4 20 2 3 2" xfId="42485"/>
    <cellStyle name="Normal 4 20 3" xfId="1087"/>
    <cellStyle name="Normal 4 20 3 2" xfId="42486"/>
    <cellStyle name="Normal 4 20 4" xfId="1088"/>
    <cellStyle name="Normal 4 20 4 2" xfId="42487"/>
    <cellStyle name="Normal 4 20 5" xfId="1089"/>
    <cellStyle name="Normal 4 20 5 2" xfId="42488"/>
    <cellStyle name="Normal 4 20 6" xfId="1090"/>
    <cellStyle name="Normal 4 20 6 2" xfId="42489"/>
    <cellStyle name="Normal 4 20 7" xfId="1091"/>
    <cellStyle name="Normal 4 20 7 2" xfId="42490"/>
    <cellStyle name="Normal 4 20 8" xfId="1470"/>
    <cellStyle name="Normal 4 20 9" xfId="42483"/>
    <cellStyle name="Normal 4 21" xfId="142"/>
    <cellStyle name="Normal 4 21 2" xfId="1092"/>
    <cellStyle name="Normal 4 21 2 2" xfId="1093"/>
    <cellStyle name="Normal 4 21 2 2 2" xfId="42492"/>
    <cellStyle name="Normal 4 21 2 3" xfId="1473"/>
    <cellStyle name="Normal 4 21 2 3 2" xfId="42493"/>
    <cellStyle name="Normal 4 21 3" xfId="1094"/>
    <cellStyle name="Normal 4 21 3 2" xfId="42494"/>
    <cellStyle name="Normal 4 21 4" xfId="1095"/>
    <cellStyle name="Normal 4 21 4 2" xfId="42495"/>
    <cellStyle name="Normal 4 21 5" xfId="1096"/>
    <cellStyle name="Normal 4 21 5 2" xfId="42496"/>
    <cellStyle name="Normal 4 21 6" xfId="1097"/>
    <cellStyle name="Normal 4 21 6 2" xfId="42497"/>
    <cellStyle name="Normal 4 21 7" xfId="1098"/>
    <cellStyle name="Normal 4 21 7 2" xfId="42498"/>
    <cellStyle name="Normal 4 21 8" xfId="1472"/>
    <cellStyle name="Normal 4 21 9" xfId="42491"/>
    <cellStyle name="Normal 4 22" xfId="1099"/>
    <cellStyle name="Normal 4 23" xfId="1100"/>
    <cellStyle name="Normal 4 24" xfId="1101"/>
    <cellStyle name="Normal 4 25" xfId="1102"/>
    <cellStyle name="Normal 4 26" xfId="1103"/>
    <cellStyle name="Normal 4 26 2" xfId="42499"/>
    <cellStyle name="Normal 4 27" xfId="1104"/>
    <cellStyle name="Normal 4 27 2" xfId="42500"/>
    <cellStyle name="Normal 4 28" xfId="1105"/>
    <cellStyle name="Normal 4 28 2" xfId="42501"/>
    <cellStyle name="Normal 4 29" xfId="1106"/>
    <cellStyle name="Normal 4 29 2" xfId="42502"/>
    <cellStyle name="Normal 4 3" xfId="71"/>
    <cellStyle name="Normal 4 3 2" xfId="1107"/>
    <cellStyle name="Normal 4 3 2 2" xfId="1108"/>
    <cellStyle name="Normal 4 3 2 2 2" xfId="42504"/>
    <cellStyle name="Normal 4 3 2 3" xfId="1475"/>
    <cellStyle name="Normal 4 3 2 3 2" xfId="42505"/>
    <cellStyle name="Normal 4 3 3" xfId="1109"/>
    <cellStyle name="Normal 4 3 3 2" xfId="42506"/>
    <cellStyle name="Normal 4 3 4" xfId="1110"/>
    <cellStyle name="Normal 4 3 4 2" xfId="42507"/>
    <cellStyle name="Normal 4 3 5" xfId="1111"/>
    <cellStyle name="Normal 4 3 5 2" xfId="42508"/>
    <cellStyle name="Normal 4 3 6" xfId="1112"/>
    <cellStyle name="Normal 4 3 6 2" xfId="42509"/>
    <cellStyle name="Normal 4 3 7" xfId="1113"/>
    <cellStyle name="Normal 4 3 7 2" xfId="42510"/>
    <cellStyle name="Normal 4 3 8" xfId="1474"/>
    <cellStyle name="Normal 4 3 9" xfId="42503"/>
    <cellStyle name="Normal 4 30" xfId="1114"/>
    <cellStyle name="Normal 4 30 2" xfId="42511"/>
    <cellStyle name="Normal 4 31" xfId="1115"/>
    <cellStyle name="Normal 4 31 2" xfId="42512"/>
    <cellStyle name="Normal 4 32" xfId="42394"/>
    <cellStyle name="Normal 4 4" xfId="72"/>
    <cellStyle name="Normal 4 4 2" xfId="1116"/>
    <cellStyle name="Normal 4 4 2 2" xfId="1117"/>
    <cellStyle name="Normal 4 4 2 2 2" xfId="42514"/>
    <cellStyle name="Normal 4 4 2 3" xfId="1477"/>
    <cellStyle name="Normal 4 4 2 3 2" xfId="42515"/>
    <cellStyle name="Normal 4 4 3" xfId="1118"/>
    <cellStyle name="Normal 4 4 3 2" xfId="42516"/>
    <cellStyle name="Normal 4 4 4" xfId="1119"/>
    <cellStyle name="Normal 4 4 4 2" xfId="42517"/>
    <cellStyle name="Normal 4 4 5" xfId="1120"/>
    <cellStyle name="Normal 4 4 5 2" xfId="42518"/>
    <cellStyle name="Normal 4 4 6" xfId="1121"/>
    <cellStyle name="Normal 4 4 6 2" xfId="42519"/>
    <cellStyle name="Normal 4 4 7" xfId="1122"/>
    <cellStyle name="Normal 4 4 7 2" xfId="42520"/>
    <cellStyle name="Normal 4 4 8" xfId="1476"/>
    <cellStyle name="Normal 4 4 9" xfId="42513"/>
    <cellStyle name="Normal 4 5" xfId="84"/>
    <cellStyle name="Normal 4 5 2" xfId="1123"/>
    <cellStyle name="Normal 4 5 2 2" xfId="1124"/>
    <cellStyle name="Normal 4 5 2 2 2" xfId="42522"/>
    <cellStyle name="Normal 4 5 2 3" xfId="1479"/>
    <cellStyle name="Normal 4 5 2 3 2" xfId="42523"/>
    <cellStyle name="Normal 4 5 3" xfId="1125"/>
    <cellStyle name="Normal 4 5 3 2" xfId="42524"/>
    <cellStyle name="Normal 4 5 4" xfId="1126"/>
    <cellStyle name="Normal 4 5 4 2" xfId="42525"/>
    <cellStyle name="Normal 4 5 5" xfId="1127"/>
    <cellStyle name="Normal 4 5 5 2" xfId="42526"/>
    <cellStyle name="Normal 4 5 6" xfId="1128"/>
    <cellStyle name="Normal 4 5 6 2" xfId="42527"/>
    <cellStyle name="Normal 4 5 7" xfId="1129"/>
    <cellStyle name="Normal 4 5 7 2" xfId="42528"/>
    <cellStyle name="Normal 4 5 8" xfId="1478"/>
    <cellStyle name="Normal 4 5 9" xfId="42521"/>
    <cellStyle name="Normal 4 6" xfId="88"/>
    <cellStyle name="Normal 4 6 2" xfId="1130"/>
    <cellStyle name="Normal 4 6 2 2" xfId="1131"/>
    <cellStyle name="Normal 4 6 2 2 2" xfId="42530"/>
    <cellStyle name="Normal 4 6 2 3" xfId="1481"/>
    <cellStyle name="Normal 4 6 2 3 2" xfId="42531"/>
    <cellStyle name="Normal 4 6 3" xfId="1132"/>
    <cellStyle name="Normal 4 6 3 2" xfId="42532"/>
    <cellStyle name="Normal 4 6 4" xfId="1133"/>
    <cellStyle name="Normal 4 6 4 2" xfId="42533"/>
    <cellStyle name="Normal 4 6 5" xfId="1134"/>
    <cellStyle name="Normal 4 6 5 2" xfId="42534"/>
    <cellStyle name="Normal 4 6 6" xfId="1135"/>
    <cellStyle name="Normal 4 6 6 2" xfId="42535"/>
    <cellStyle name="Normal 4 6 7" xfId="1136"/>
    <cellStyle name="Normal 4 6 7 2" xfId="42536"/>
    <cellStyle name="Normal 4 6 8" xfId="1480"/>
    <cellStyle name="Normal 4 6 9" xfId="42529"/>
    <cellStyle name="Normal 4 7" xfId="90"/>
    <cellStyle name="Normal 4 7 2" xfId="1137"/>
    <cellStyle name="Normal 4 7 2 2" xfId="1138"/>
    <cellStyle name="Normal 4 7 2 2 2" xfId="42538"/>
    <cellStyle name="Normal 4 7 2 3" xfId="1483"/>
    <cellStyle name="Normal 4 7 2 3 2" xfId="42539"/>
    <cellStyle name="Normal 4 7 3" xfId="1139"/>
    <cellStyle name="Normal 4 7 3 2" xfId="42540"/>
    <cellStyle name="Normal 4 7 4" xfId="1140"/>
    <cellStyle name="Normal 4 7 4 2" xfId="42541"/>
    <cellStyle name="Normal 4 7 5" xfId="1141"/>
    <cellStyle name="Normal 4 7 5 2" xfId="42542"/>
    <cellStyle name="Normal 4 7 6" xfId="1142"/>
    <cellStyle name="Normal 4 7 6 2" xfId="42543"/>
    <cellStyle name="Normal 4 7 7" xfId="1143"/>
    <cellStyle name="Normal 4 7 7 2" xfId="42544"/>
    <cellStyle name="Normal 4 7 8" xfId="1482"/>
    <cellStyle name="Normal 4 7 9" xfId="42537"/>
    <cellStyle name="Normal 4 8" xfId="94"/>
    <cellStyle name="Normal 4 8 2" xfId="1144"/>
    <cellStyle name="Normal 4 8 2 2" xfId="1145"/>
    <cellStyle name="Normal 4 8 2 2 2" xfId="42546"/>
    <cellStyle name="Normal 4 8 2 3" xfId="1485"/>
    <cellStyle name="Normal 4 8 2 3 2" xfId="42547"/>
    <cellStyle name="Normal 4 8 3" xfId="1146"/>
    <cellStyle name="Normal 4 8 3 2" xfId="42548"/>
    <cellStyle name="Normal 4 8 4" xfId="1147"/>
    <cellStyle name="Normal 4 8 4 2" xfId="42549"/>
    <cellStyle name="Normal 4 8 5" xfId="1148"/>
    <cellStyle name="Normal 4 8 5 2" xfId="42550"/>
    <cellStyle name="Normal 4 8 6" xfId="1149"/>
    <cellStyle name="Normal 4 8 6 2" xfId="42551"/>
    <cellStyle name="Normal 4 8 7" xfId="1150"/>
    <cellStyle name="Normal 4 8 7 2" xfId="42552"/>
    <cellStyle name="Normal 4 8 8" xfId="1484"/>
    <cellStyle name="Normal 4 8 9" xfId="42545"/>
    <cellStyle name="Normal 4 9" xfId="101"/>
    <cellStyle name="Normal 4 9 2" xfId="1151"/>
    <cellStyle name="Normal 4 9 2 2" xfId="1152"/>
    <cellStyle name="Normal 4 9 2 2 2" xfId="42554"/>
    <cellStyle name="Normal 4 9 2 3" xfId="1487"/>
    <cellStyle name="Normal 4 9 2 3 2" xfId="42555"/>
    <cellStyle name="Normal 4 9 3" xfId="1153"/>
    <cellStyle name="Normal 4 9 3 2" xfId="42556"/>
    <cellStyle name="Normal 4 9 4" xfId="1154"/>
    <cellStyle name="Normal 4 9 4 2" xfId="42557"/>
    <cellStyle name="Normal 4 9 5" xfId="1155"/>
    <cellStyle name="Normal 4 9 5 2" xfId="42558"/>
    <cellStyle name="Normal 4 9 6" xfId="1156"/>
    <cellStyle name="Normal 4 9 6 2" xfId="42559"/>
    <cellStyle name="Normal 4 9 7" xfId="1157"/>
    <cellStyle name="Normal 4 9 7 2" xfId="42560"/>
    <cellStyle name="Normal 4 9 8" xfId="1486"/>
    <cellStyle name="Normal 4 9 9" xfId="42553"/>
    <cellStyle name="Normal 40" xfId="1517"/>
    <cellStyle name="Normal 40 10" xfId="6424"/>
    <cellStyle name="Normal 40 11" xfId="10247"/>
    <cellStyle name="Normal 40 2" xfId="1691"/>
    <cellStyle name="Normal 40 2 2" xfId="42561"/>
    <cellStyle name="Normal 40 3" xfId="1711"/>
    <cellStyle name="Normal 40 3 2" xfId="42562"/>
    <cellStyle name="Normal 40 4" xfId="1956"/>
    <cellStyle name="Normal 40 4 2" xfId="42563"/>
    <cellStyle name="Normal 40 5" xfId="2121"/>
    <cellStyle name="Normal 40 5 2" xfId="42564"/>
    <cellStyle name="Normal 40 6" xfId="2281"/>
    <cellStyle name="Normal 40 6 2" xfId="42565"/>
    <cellStyle name="Normal 40 7" xfId="2762"/>
    <cellStyle name="Normal 40 7 2" xfId="42566"/>
    <cellStyle name="Normal 40 8" xfId="2578"/>
    <cellStyle name="Normal 40 8 2" xfId="42567"/>
    <cellStyle name="Normal 40 9" xfId="4068"/>
    <cellStyle name="Normal 40 9 2" xfId="42568"/>
    <cellStyle name="Normal 41" xfId="2423"/>
    <cellStyle name="Normal 41 2" xfId="3350"/>
    <cellStyle name="Normal 41 2 2" xfId="42569"/>
    <cellStyle name="Normal 41 3" xfId="3945"/>
    <cellStyle name="Normal 41 3 2" xfId="42570"/>
    <cellStyle name="Normal 41 4" xfId="4837"/>
    <cellStyle name="Normal 41 4 2" xfId="42571"/>
    <cellStyle name="Normal 41 5" xfId="7193"/>
    <cellStyle name="Normal 41 6" xfId="11016"/>
    <cellStyle name="Normal 42" xfId="1712"/>
    <cellStyle name="Normal 42 2" xfId="42572"/>
    <cellStyle name="Normal 43" xfId="1713"/>
    <cellStyle name="Normal 43 2" xfId="42573"/>
    <cellStyle name="Normal 44" xfId="3946"/>
    <cellStyle name="Normal 44 2" xfId="6302"/>
    <cellStyle name="Normal 44 2 2" xfId="42574"/>
    <cellStyle name="Normal 44 3" xfId="8658"/>
    <cellStyle name="Normal 44 4" xfId="12481"/>
    <cellStyle name="Normal 45" xfId="3947"/>
    <cellStyle name="Normal 45 2" xfId="6303"/>
    <cellStyle name="Normal 45 2 2" xfId="42575"/>
    <cellStyle name="Normal 45 3" xfId="8659"/>
    <cellStyle name="Normal 45 4" xfId="12482"/>
    <cellStyle name="Normal 46" xfId="10124"/>
    <cellStyle name="Normal 46 2" xfId="18264"/>
    <cellStyle name="Normal 47" xfId="10125"/>
    <cellStyle name="Normal 47 2" xfId="18265"/>
    <cellStyle name="Normal 48" xfId="10126"/>
    <cellStyle name="Normal 49" xfId="18266"/>
    <cellStyle name="Normal 5" xfId="145"/>
    <cellStyle name="Normal 5 2" xfId="42576"/>
    <cellStyle name="Normal 50" xfId="34338"/>
    <cellStyle name="Normal 51" xfId="34339"/>
    <cellStyle name="Normal 52" xfId="37106"/>
    <cellStyle name="Normal 53" xfId="37107"/>
    <cellStyle name="Normal 54" xfId="43253"/>
    <cellStyle name="Normal 55" xfId="43254"/>
    <cellStyle name="Normal 55 2" xfId="43255"/>
    <cellStyle name="Normal 55 2 2" xfId="43266"/>
    <cellStyle name="Normal 55 2 2 2" xfId="43273"/>
    <cellStyle name="Normal 55 2 2 2 2" xfId="2"/>
    <cellStyle name="Normal 55 2 2 2 2 2" xfId="43278"/>
    <cellStyle name="Normal 55 2 2 2 2 2 2" xfId="43279"/>
    <cellStyle name="Normal 55 2 2 2 2 2 2 2" xfId="3"/>
    <cellStyle name="Normal 55 2 2 2 2 2 2 2 2" xfId="43280"/>
    <cellStyle name="Normal 55 2 2 2 2 2 2 2 2 2" xfId="43289"/>
    <cellStyle name="Normal 55 2 2 2 2 2 2 2 2 2 3" xfId="43291"/>
    <cellStyle name="Normal 55 2 2 2 2 2 2 2 2 2 3 2 2 2 2 2" xfId="43292"/>
    <cellStyle name="Normal 55 2 2 2 2 2 2 2 2 2 3 2 2 2 2 2 2 2 5 2 2 2 2 2 2" xfId="43293"/>
    <cellStyle name="Normal 55 2 2 2 2 2 2 2 2 2 3 2 2 2 2 2 2 2 5 2 2 2 2 2 2 2 2 3" xfId="43294"/>
    <cellStyle name="Normal 55 2 2 2 2 2 2 2 2 2 3 2 2 2 2 2 2 2 5 2 2 2 2 2 2 2 2 3 2" xfId="43295"/>
    <cellStyle name="Normal 55 2 2 2 2 2 2 2 2 2 3 2 2 2 2 2 2 2 5 2 2 2 2 2 2 2 2 3 2 2" xfId="43296"/>
    <cellStyle name="Normal 55 2 2 2 2 2 2 2 2 2 3 2 2 2 2 2 2 2 5 2 2 2 2 2 2 2 2 3 2 2 2" xfId="43297"/>
    <cellStyle name="Normal 55 2 2 2 2 2 2 2 2 2 3 2 2 2 2 2 2 2 5 2 2 2 2 2 2 2 2 3 2 2 2 2" xfId="43298"/>
    <cellStyle name="Normal 55 2 2 2 2 2 2 2 2 2 3 2 2 2 2 2 2 2 5 2 2 2 2 2 2 2 2 3 2 2 2 2 2" xfId="43299"/>
    <cellStyle name="Normal 55 2 2 2 2 2 2 2 2 2 3 2 2 2 2 2 2 2 5 2 2 2 2 2 2 2 2 3 2 2 2 2 2 2" xfId="43301"/>
    <cellStyle name="Normal 55 2 2 2 2 3" xfId="43274"/>
    <cellStyle name="Normal 56" xfId="43256"/>
    <cellStyle name="Normal 57" xfId="43263"/>
    <cellStyle name="Normal 58" xfId="43264"/>
    <cellStyle name="Normal 59" xfId="43265"/>
    <cellStyle name="Normal 6" xfId="73"/>
    <cellStyle name="Normal 6 10" xfId="1158"/>
    <cellStyle name="Normal 6 10 2" xfId="42578"/>
    <cellStyle name="Normal 6 11" xfId="1159"/>
    <cellStyle name="Normal 6 11 2" xfId="42579"/>
    <cellStyle name="Normal 6 12" xfId="42577"/>
    <cellStyle name="Normal 6 2" xfId="1160"/>
    <cellStyle name="Normal 6 3" xfId="1161"/>
    <cellStyle name="Normal 6 4" xfId="1162"/>
    <cellStyle name="Normal 6 5" xfId="1163"/>
    <cellStyle name="Normal 6 6" xfId="1164"/>
    <cellStyle name="Normal 6 6 2" xfId="42580"/>
    <cellStyle name="Normal 6 7" xfId="1165"/>
    <cellStyle name="Normal 6 7 2" xfId="42581"/>
    <cellStyle name="Normal 6 8" xfId="1166"/>
    <cellStyle name="Normal 6 8 2" xfId="42582"/>
    <cellStyle name="Normal 6 9" xfId="1167"/>
    <cellStyle name="Normal 6 9 2" xfId="42583"/>
    <cellStyle name="Normal 60" xfId="43267"/>
    <cellStyle name="Normal 61" xfId="43268"/>
    <cellStyle name="Normal 62" xfId="43269"/>
    <cellStyle name="Normal 63" xfId="43270"/>
    <cellStyle name="Normal 64" xfId="43271"/>
    <cellStyle name="Normal 65" xfId="43272"/>
    <cellStyle name="Normal 66" xfId="43275"/>
    <cellStyle name="Normal 67" xfId="43277"/>
    <cellStyle name="Normal 68" xfId="43281"/>
    <cellStyle name="Normal 69" xfId="43282"/>
    <cellStyle name="Normal 7" xfId="74"/>
    <cellStyle name="Normal 7 10" xfId="1168"/>
    <cellStyle name="Normal 7 10 2" xfId="42585"/>
    <cellStyle name="Normal 7 11" xfId="42584"/>
    <cellStyle name="Normal 7 2" xfId="1169"/>
    <cellStyle name="Normal 7 3" xfId="1170"/>
    <cellStyle name="Normal 7 4" xfId="1171"/>
    <cellStyle name="Normal 7 5" xfId="1172"/>
    <cellStyle name="Normal 7 5 2" xfId="42586"/>
    <cellStyle name="Normal 7 6" xfId="1173"/>
    <cellStyle name="Normal 7 6 2" xfId="42587"/>
    <cellStyle name="Normal 7 7" xfId="1174"/>
    <cellStyle name="Normal 7 7 2" xfId="42588"/>
    <cellStyle name="Normal 7 8" xfId="1175"/>
    <cellStyle name="Normal 7 8 2" xfId="42589"/>
    <cellStyle name="Normal 7 9" xfId="1176"/>
    <cellStyle name="Normal 7 9 2" xfId="42590"/>
    <cellStyle name="Normal 70" xfId="43284"/>
    <cellStyle name="Normal 71" xfId="4"/>
    <cellStyle name="Normal 72" xfId="43300"/>
    <cellStyle name="Normal 8" xfId="143"/>
    <cellStyle name="Normal 8 10" xfId="1177"/>
    <cellStyle name="Normal 8 10 2" xfId="42592"/>
    <cellStyle name="Normal 8 11" xfId="42591"/>
    <cellStyle name="Normal 8 2" xfId="1178"/>
    <cellStyle name="Normal 8 3" xfId="1179"/>
    <cellStyle name="Normal 8 4" xfId="1180"/>
    <cellStyle name="Normal 8 5" xfId="1181"/>
    <cellStyle name="Normal 8 5 2" xfId="42593"/>
    <cellStyle name="Normal 8 6" xfId="1182"/>
    <cellStyle name="Normal 8 6 2" xfId="42594"/>
    <cellStyle name="Normal 8 7" xfId="1183"/>
    <cellStyle name="Normal 8 7 2" xfId="42595"/>
    <cellStyle name="Normal 8 8" xfId="1184"/>
    <cellStyle name="Normal 8 8 2" xfId="42596"/>
    <cellStyle name="Normal 8 9" xfId="1185"/>
    <cellStyle name="Normal 8 9 2" xfId="42597"/>
    <cellStyle name="Normal 9" xfId="146"/>
    <cellStyle name="Normal 9 2" xfId="42598"/>
    <cellStyle name="Note 2" xfId="75"/>
    <cellStyle name="Note 2 10" xfId="1670"/>
    <cellStyle name="Note 2 10 10" xfId="36189"/>
    <cellStyle name="Note 2 10 11" xfId="38957"/>
    <cellStyle name="Note 2 10 2" xfId="2072"/>
    <cellStyle name="Note 2 10 2 2" xfId="3160"/>
    <cellStyle name="Note 2 10 2 2 2" xfId="5525"/>
    <cellStyle name="Note 2 10 2 2 2 2" xfId="9947"/>
    <cellStyle name="Note 2 10 2 2 2 2 2" xfId="18087"/>
    <cellStyle name="Note 2 10 2 2 2 2 2 2" xfId="34160"/>
    <cellStyle name="Note 2 10 2 2 2 2 3" xfId="26126"/>
    <cellStyle name="Note 2 10 2 2 2 2 4" xfId="42603"/>
    <cellStyle name="Note 2 10 2 2 2 3" xfId="14031"/>
    <cellStyle name="Note 2 10 2 2 2 3 2" xfId="30128"/>
    <cellStyle name="Note 2 10 2 2 2 4" xfId="21761"/>
    <cellStyle name="Note 2 10 2 2 2 5" xfId="36192"/>
    <cellStyle name="Note 2 10 2 2 2 6" xfId="38960"/>
    <cellStyle name="Note 2 10 2 2 3" xfId="7881"/>
    <cellStyle name="Note 2 10 2 2 3 2" xfId="16023"/>
    <cellStyle name="Note 2 10 2 2 3 2 2" xfId="32096"/>
    <cellStyle name="Note 2 10 2 2 3 3" xfId="24062"/>
    <cellStyle name="Note 2 10 2 2 3 4" xfId="42602"/>
    <cellStyle name="Note 2 10 2 2 4" xfId="11704"/>
    <cellStyle name="Note 2 10 2 2 4 2" xfId="27827"/>
    <cellStyle name="Note 2 10 2 2 5" xfId="19460"/>
    <cellStyle name="Note 2 10 2 2 6" xfId="36191"/>
    <cellStyle name="Note 2 10 2 2 7" xfId="38959"/>
    <cellStyle name="Note 2 10 2 3" xfId="3611"/>
    <cellStyle name="Note 2 10 2 3 2" xfId="5969"/>
    <cellStyle name="Note 2 10 2 3 2 2" xfId="14475"/>
    <cellStyle name="Note 2 10 2 3 2 2 2" xfId="30572"/>
    <cellStyle name="Note 2 10 2 3 2 2 3" xfId="42605"/>
    <cellStyle name="Note 2 10 2 3 2 3" xfId="22205"/>
    <cellStyle name="Note 2 10 2 3 2 4" xfId="36194"/>
    <cellStyle name="Note 2 10 2 3 2 5" xfId="38962"/>
    <cellStyle name="Note 2 10 2 3 3" xfId="8325"/>
    <cellStyle name="Note 2 10 2 3 3 2" xfId="16467"/>
    <cellStyle name="Note 2 10 2 3 3 2 2" xfId="32540"/>
    <cellStyle name="Note 2 10 2 3 3 3" xfId="24506"/>
    <cellStyle name="Note 2 10 2 3 3 4" xfId="42604"/>
    <cellStyle name="Note 2 10 2 3 4" xfId="12148"/>
    <cellStyle name="Note 2 10 2 3 4 2" xfId="28271"/>
    <cellStyle name="Note 2 10 2 3 5" xfId="19904"/>
    <cellStyle name="Note 2 10 2 3 6" xfId="36193"/>
    <cellStyle name="Note 2 10 2 3 7" xfId="38961"/>
    <cellStyle name="Note 2 10 2 4" xfId="4503"/>
    <cellStyle name="Note 2 10 2 4 2" xfId="9164"/>
    <cellStyle name="Note 2 10 2 4 2 2" xfId="17304"/>
    <cellStyle name="Note 2 10 2 4 2 2 2" xfId="33377"/>
    <cellStyle name="Note 2 10 2 4 2 3" xfId="25343"/>
    <cellStyle name="Note 2 10 2 4 2 4" xfId="42606"/>
    <cellStyle name="Note 2 10 2 4 3" xfId="13011"/>
    <cellStyle name="Note 2 10 2 4 3 2" xfId="29108"/>
    <cellStyle name="Note 2 10 2 4 4" xfId="20741"/>
    <cellStyle name="Note 2 10 2 4 5" xfId="36195"/>
    <cellStyle name="Note 2 10 2 4 6" xfId="38963"/>
    <cellStyle name="Note 2 10 2 5" xfId="6859"/>
    <cellStyle name="Note 2 10 2 5 2" xfId="23042"/>
    <cellStyle name="Note 2 10 2 5 3" xfId="42601"/>
    <cellStyle name="Note 2 10 2 6" xfId="10682"/>
    <cellStyle name="Note 2 10 2 6 2" xfId="26807"/>
    <cellStyle name="Note 2 10 2 7" xfId="36190"/>
    <cellStyle name="Note 2 10 2 8" xfId="38958"/>
    <cellStyle name="Note 2 10 3" xfId="2237"/>
    <cellStyle name="Note 2 10 3 2" xfId="3316"/>
    <cellStyle name="Note 2 10 3 2 2" xfId="5679"/>
    <cellStyle name="Note 2 10 3 2 2 2" xfId="10099"/>
    <cellStyle name="Note 2 10 3 2 2 2 2" xfId="18239"/>
    <cellStyle name="Note 2 10 3 2 2 2 2 2" xfId="34312"/>
    <cellStyle name="Note 2 10 3 2 2 2 3" xfId="26278"/>
    <cellStyle name="Note 2 10 3 2 2 2 4" xfId="42609"/>
    <cellStyle name="Note 2 10 3 2 2 3" xfId="14185"/>
    <cellStyle name="Note 2 10 3 2 2 3 2" xfId="30282"/>
    <cellStyle name="Note 2 10 3 2 2 4" xfId="21915"/>
    <cellStyle name="Note 2 10 3 2 2 5" xfId="36198"/>
    <cellStyle name="Note 2 10 3 2 2 6" xfId="38966"/>
    <cellStyle name="Note 2 10 3 2 3" xfId="8035"/>
    <cellStyle name="Note 2 10 3 2 3 2" xfId="16177"/>
    <cellStyle name="Note 2 10 3 2 3 2 2" xfId="32250"/>
    <cellStyle name="Note 2 10 3 2 3 3" xfId="24216"/>
    <cellStyle name="Note 2 10 3 2 3 4" xfId="42608"/>
    <cellStyle name="Note 2 10 3 2 4" xfId="11858"/>
    <cellStyle name="Note 2 10 3 2 4 2" xfId="27981"/>
    <cellStyle name="Note 2 10 3 2 5" xfId="19614"/>
    <cellStyle name="Note 2 10 3 2 6" xfId="36197"/>
    <cellStyle name="Note 2 10 3 2 7" xfId="38965"/>
    <cellStyle name="Note 2 10 3 3" xfId="3767"/>
    <cellStyle name="Note 2 10 3 3 2" xfId="6125"/>
    <cellStyle name="Note 2 10 3 3 2 2" xfId="14631"/>
    <cellStyle name="Note 2 10 3 3 2 2 2" xfId="30728"/>
    <cellStyle name="Note 2 10 3 3 2 2 3" xfId="42611"/>
    <cellStyle name="Note 2 10 3 3 2 3" xfId="22361"/>
    <cellStyle name="Note 2 10 3 3 2 4" xfId="36200"/>
    <cellStyle name="Note 2 10 3 3 2 5" xfId="38968"/>
    <cellStyle name="Note 2 10 3 3 3" xfId="8481"/>
    <cellStyle name="Note 2 10 3 3 3 2" xfId="16623"/>
    <cellStyle name="Note 2 10 3 3 3 2 2" xfId="32696"/>
    <cellStyle name="Note 2 10 3 3 3 3" xfId="24662"/>
    <cellStyle name="Note 2 10 3 3 3 4" xfId="42610"/>
    <cellStyle name="Note 2 10 3 3 4" xfId="12304"/>
    <cellStyle name="Note 2 10 3 3 4 2" xfId="28427"/>
    <cellStyle name="Note 2 10 3 3 5" xfId="20060"/>
    <cellStyle name="Note 2 10 3 3 6" xfId="36199"/>
    <cellStyle name="Note 2 10 3 3 7" xfId="38967"/>
    <cellStyle name="Note 2 10 3 4" xfId="4659"/>
    <cellStyle name="Note 2 10 3 4 2" xfId="9320"/>
    <cellStyle name="Note 2 10 3 4 2 2" xfId="17460"/>
    <cellStyle name="Note 2 10 3 4 2 2 2" xfId="33533"/>
    <cellStyle name="Note 2 10 3 4 2 3" xfId="25499"/>
    <cellStyle name="Note 2 10 3 4 2 4" xfId="42612"/>
    <cellStyle name="Note 2 10 3 4 3" xfId="13167"/>
    <cellStyle name="Note 2 10 3 4 3 2" xfId="29264"/>
    <cellStyle name="Note 2 10 3 4 4" xfId="20897"/>
    <cellStyle name="Note 2 10 3 4 5" xfId="36201"/>
    <cellStyle name="Note 2 10 3 4 6" xfId="38969"/>
    <cellStyle name="Note 2 10 3 5" xfId="7015"/>
    <cellStyle name="Note 2 10 3 5 2" xfId="15159"/>
    <cellStyle name="Note 2 10 3 5 2 2" xfId="31232"/>
    <cellStyle name="Note 2 10 3 5 3" xfId="23198"/>
    <cellStyle name="Note 2 10 3 5 4" xfId="42607"/>
    <cellStyle name="Note 2 10 3 6" xfId="10838"/>
    <cellStyle name="Note 2 10 3 6 2" xfId="26963"/>
    <cellStyle name="Note 2 10 3 7" xfId="18596"/>
    <cellStyle name="Note 2 10 3 8" xfId="36196"/>
    <cellStyle name="Note 2 10 3 9" xfId="38964"/>
    <cellStyle name="Note 2 10 4" xfId="2397"/>
    <cellStyle name="Note 2 10 4 2" xfId="3919"/>
    <cellStyle name="Note 2 10 4 2 2" xfId="6277"/>
    <cellStyle name="Note 2 10 4 2 2 2" xfId="14783"/>
    <cellStyle name="Note 2 10 4 2 2 2 2" xfId="30880"/>
    <cellStyle name="Note 2 10 4 2 2 2 3" xfId="42615"/>
    <cellStyle name="Note 2 10 4 2 2 3" xfId="22513"/>
    <cellStyle name="Note 2 10 4 2 2 4" xfId="36204"/>
    <cellStyle name="Note 2 10 4 2 2 5" xfId="38972"/>
    <cellStyle name="Note 2 10 4 2 3" xfId="8633"/>
    <cellStyle name="Note 2 10 4 2 3 2" xfId="16775"/>
    <cellStyle name="Note 2 10 4 2 3 2 2" xfId="32848"/>
    <cellStyle name="Note 2 10 4 2 3 3" xfId="24814"/>
    <cellStyle name="Note 2 10 4 2 3 4" xfId="42614"/>
    <cellStyle name="Note 2 10 4 2 4" xfId="12456"/>
    <cellStyle name="Note 2 10 4 2 4 2" xfId="28579"/>
    <cellStyle name="Note 2 10 4 2 5" xfId="20212"/>
    <cellStyle name="Note 2 10 4 2 6" xfId="36203"/>
    <cellStyle name="Note 2 10 4 2 7" xfId="38971"/>
    <cellStyle name="Note 2 10 4 3" xfId="4811"/>
    <cellStyle name="Note 2 10 4 3 2" xfId="9472"/>
    <cellStyle name="Note 2 10 4 3 2 2" xfId="17612"/>
    <cellStyle name="Note 2 10 4 3 2 2 2" xfId="33685"/>
    <cellStyle name="Note 2 10 4 3 2 3" xfId="25651"/>
    <cellStyle name="Note 2 10 4 3 2 4" xfId="42616"/>
    <cellStyle name="Note 2 10 4 3 3" xfId="13319"/>
    <cellStyle name="Note 2 10 4 3 3 2" xfId="29416"/>
    <cellStyle name="Note 2 10 4 3 4" xfId="21049"/>
    <cellStyle name="Note 2 10 4 3 5" xfId="36205"/>
    <cellStyle name="Note 2 10 4 3 6" xfId="38973"/>
    <cellStyle name="Note 2 10 4 4" xfId="7167"/>
    <cellStyle name="Note 2 10 4 4 2" xfId="15311"/>
    <cellStyle name="Note 2 10 4 4 2 2" xfId="31384"/>
    <cellStyle name="Note 2 10 4 4 3" xfId="23350"/>
    <cellStyle name="Note 2 10 4 4 4" xfId="42613"/>
    <cellStyle name="Note 2 10 4 5" xfId="10990"/>
    <cellStyle name="Note 2 10 4 5 2" xfId="27115"/>
    <cellStyle name="Note 2 10 4 6" xfId="18748"/>
    <cellStyle name="Note 2 10 4 7" xfId="36202"/>
    <cellStyle name="Note 2 10 4 8" xfId="38970"/>
    <cellStyle name="Note 2 10 5" xfId="2883"/>
    <cellStyle name="Note 2 10 5 2" xfId="5252"/>
    <cellStyle name="Note 2 10 5 2 2" xfId="9682"/>
    <cellStyle name="Note 2 10 5 2 2 2" xfId="17822"/>
    <cellStyle name="Note 2 10 5 2 2 2 2" xfId="33895"/>
    <cellStyle name="Note 2 10 5 2 2 3" xfId="25861"/>
    <cellStyle name="Note 2 10 5 2 2 4" xfId="42618"/>
    <cellStyle name="Note 2 10 5 2 3" xfId="13758"/>
    <cellStyle name="Note 2 10 5 2 3 2" xfId="29855"/>
    <cellStyle name="Note 2 10 5 2 4" xfId="21488"/>
    <cellStyle name="Note 2 10 5 2 5" xfId="36207"/>
    <cellStyle name="Note 2 10 5 2 6" xfId="38975"/>
    <cellStyle name="Note 2 10 5 3" xfId="7608"/>
    <cellStyle name="Note 2 10 5 3 2" xfId="15750"/>
    <cellStyle name="Note 2 10 5 3 2 2" xfId="31823"/>
    <cellStyle name="Note 2 10 5 3 3" xfId="23789"/>
    <cellStyle name="Note 2 10 5 3 4" xfId="42617"/>
    <cellStyle name="Note 2 10 5 4" xfId="11431"/>
    <cellStyle name="Note 2 10 5 4 2" xfId="27554"/>
    <cellStyle name="Note 2 10 5 5" xfId="19187"/>
    <cellStyle name="Note 2 10 5 6" xfId="36206"/>
    <cellStyle name="Note 2 10 5 7" xfId="38974"/>
    <cellStyle name="Note 2 10 6" xfId="2432"/>
    <cellStyle name="Note 2 10 6 2" xfId="4843"/>
    <cellStyle name="Note 2 10 6 2 2" xfId="13349"/>
    <cellStyle name="Note 2 10 6 2 2 2" xfId="29446"/>
    <cellStyle name="Note 2 10 6 2 2 3" xfId="42620"/>
    <cellStyle name="Note 2 10 6 2 3" xfId="21079"/>
    <cellStyle name="Note 2 10 6 2 4" xfId="36209"/>
    <cellStyle name="Note 2 10 6 2 5" xfId="38977"/>
    <cellStyle name="Note 2 10 6 3" xfId="7199"/>
    <cellStyle name="Note 2 10 6 3 2" xfId="15341"/>
    <cellStyle name="Note 2 10 6 3 2 2" xfId="31414"/>
    <cellStyle name="Note 2 10 6 3 3" xfId="23380"/>
    <cellStyle name="Note 2 10 6 3 4" xfId="42619"/>
    <cellStyle name="Note 2 10 6 4" xfId="11022"/>
    <cellStyle name="Note 2 10 6 4 2" xfId="27145"/>
    <cellStyle name="Note 2 10 6 5" xfId="18778"/>
    <cellStyle name="Note 2 10 6 6" xfId="36208"/>
    <cellStyle name="Note 2 10 6 7" xfId="38976"/>
    <cellStyle name="Note 2 10 7" xfId="4184"/>
    <cellStyle name="Note 2 10 7 2" xfId="8845"/>
    <cellStyle name="Note 2 10 7 2 2" xfId="16985"/>
    <cellStyle name="Note 2 10 7 2 2 2" xfId="33058"/>
    <cellStyle name="Note 2 10 7 2 3" xfId="25024"/>
    <cellStyle name="Note 2 10 7 2 4" xfId="42621"/>
    <cellStyle name="Note 2 10 7 3" xfId="12692"/>
    <cellStyle name="Note 2 10 7 3 2" xfId="28789"/>
    <cellStyle name="Note 2 10 7 4" xfId="20422"/>
    <cellStyle name="Note 2 10 7 5" xfId="36210"/>
    <cellStyle name="Note 2 10 7 6" xfId="38978"/>
    <cellStyle name="Note 2 10 8" xfId="6540"/>
    <cellStyle name="Note 2 10 8 2" xfId="22723"/>
    <cellStyle name="Note 2 10 8 3" xfId="42600"/>
    <cellStyle name="Note 2 10 9" xfId="10363"/>
    <cellStyle name="Note 2 10 9 2" xfId="26488"/>
    <cellStyle name="Note 2 11" xfId="1729"/>
    <cellStyle name="Note 2 11 2" xfId="2920"/>
    <cellStyle name="Note 2 11 2 2" xfId="5287"/>
    <cellStyle name="Note 2 11 2 2 2" xfId="9714"/>
    <cellStyle name="Note 2 11 2 2 2 2" xfId="17854"/>
    <cellStyle name="Note 2 11 2 2 2 2 2" xfId="33927"/>
    <cellStyle name="Note 2 11 2 2 2 3" xfId="25893"/>
    <cellStyle name="Note 2 11 2 2 2 4" xfId="42624"/>
    <cellStyle name="Note 2 11 2 2 3" xfId="13793"/>
    <cellStyle name="Note 2 11 2 2 3 2" xfId="29890"/>
    <cellStyle name="Note 2 11 2 2 4" xfId="21523"/>
    <cellStyle name="Note 2 11 2 2 5" xfId="36213"/>
    <cellStyle name="Note 2 11 2 2 6" xfId="38981"/>
    <cellStyle name="Note 2 11 2 3" xfId="7643"/>
    <cellStyle name="Note 2 11 2 3 2" xfId="15785"/>
    <cellStyle name="Note 2 11 2 3 2 2" xfId="31858"/>
    <cellStyle name="Note 2 11 2 3 3" xfId="23824"/>
    <cellStyle name="Note 2 11 2 3 4" xfId="42623"/>
    <cellStyle name="Note 2 11 2 4" xfId="11466"/>
    <cellStyle name="Note 2 11 2 4 2" xfId="27589"/>
    <cellStyle name="Note 2 11 2 5" xfId="19222"/>
    <cellStyle name="Note 2 11 2 6" xfId="36212"/>
    <cellStyle name="Note 2 11 2 7" xfId="38980"/>
    <cellStyle name="Note 2 11 3" xfId="2477"/>
    <cellStyle name="Note 2 11 3 2" xfId="4882"/>
    <cellStyle name="Note 2 11 3 2 2" xfId="13388"/>
    <cellStyle name="Note 2 11 3 2 2 2" xfId="29485"/>
    <cellStyle name="Note 2 11 3 2 2 3" xfId="42626"/>
    <cellStyle name="Note 2 11 3 2 3" xfId="21118"/>
    <cellStyle name="Note 2 11 3 2 4" xfId="36215"/>
    <cellStyle name="Note 2 11 3 2 5" xfId="38983"/>
    <cellStyle name="Note 2 11 3 3" xfId="7238"/>
    <cellStyle name="Note 2 11 3 3 2" xfId="15380"/>
    <cellStyle name="Note 2 11 3 3 2 2" xfId="31453"/>
    <cellStyle name="Note 2 11 3 3 3" xfId="23419"/>
    <cellStyle name="Note 2 11 3 3 4" xfId="42625"/>
    <cellStyle name="Note 2 11 3 4" xfId="11061"/>
    <cellStyle name="Note 2 11 3 4 2" xfId="27184"/>
    <cellStyle name="Note 2 11 3 5" xfId="18817"/>
    <cellStyle name="Note 2 11 3 6" xfId="36214"/>
    <cellStyle name="Note 2 11 3 7" xfId="38982"/>
    <cellStyle name="Note 2 11 4" xfId="4219"/>
    <cellStyle name="Note 2 11 4 2" xfId="8880"/>
    <cellStyle name="Note 2 11 4 2 2" xfId="17020"/>
    <cellStyle name="Note 2 11 4 2 2 2" xfId="33093"/>
    <cellStyle name="Note 2 11 4 2 3" xfId="25059"/>
    <cellStyle name="Note 2 11 4 2 4" xfId="42627"/>
    <cellStyle name="Note 2 11 4 3" xfId="12727"/>
    <cellStyle name="Note 2 11 4 3 2" xfId="28824"/>
    <cellStyle name="Note 2 11 4 4" xfId="20457"/>
    <cellStyle name="Note 2 11 4 5" xfId="36216"/>
    <cellStyle name="Note 2 11 4 6" xfId="38984"/>
    <cellStyle name="Note 2 11 5" xfId="6575"/>
    <cellStyle name="Note 2 11 5 2" xfId="22758"/>
    <cellStyle name="Note 2 11 5 3" xfId="42622"/>
    <cellStyle name="Note 2 11 6" xfId="10398"/>
    <cellStyle name="Note 2 11 6 2" xfId="26523"/>
    <cellStyle name="Note 2 11 7" xfId="36211"/>
    <cellStyle name="Note 2 11 8" xfId="38979"/>
    <cellStyle name="Note 2 12" xfId="1863"/>
    <cellStyle name="Note 2 12 2" xfId="2979"/>
    <cellStyle name="Note 2 12 2 2" xfId="5346"/>
    <cellStyle name="Note 2 12 2 2 2" xfId="9770"/>
    <cellStyle name="Note 2 12 2 2 2 2" xfId="17910"/>
    <cellStyle name="Note 2 12 2 2 2 2 2" xfId="33983"/>
    <cellStyle name="Note 2 12 2 2 2 3" xfId="25949"/>
    <cellStyle name="Note 2 12 2 2 2 4" xfId="42630"/>
    <cellStyle name="Note 2 12 2 2 3" xfId="13852"/>
    <cellStyle name="Note 2 12 2 2 3 2" xfId="29949"/>
    <cellStyle name="Note 2 12 2 2 4" xfId="21582"/>
    <cellStyle name="Note 2 12 2 2 5" xfId="36219"/>
    <cellStyle name="Note 2 12 2 2 6" xfId="38987"/>
    <cellStyle name="Note 2 12 2 3" xfId="7702"/>
    <cellStyle name="Note 2 12 2 3 2" xfId="15844"/>
    <cellStyle name="Note 2 12 2 3 2 2" xfId="31917"/>
    <cellStyle name="Note 2 12 2 3 3" xfId="23883"/>
    <cellStyle name="Note 2 12 2 3 4" xfId="42629"/>
    <cellStyle name="Note 2 12 2 4" xfId="11525"/>
    <cellStyle name="Note 2 12 2 4 2" xfId="27648"/>
    <cellStyle name="Note 2 12 2 5" xfId="19281"/>
    <cellStyle name="Note 2 12 2 6" xfId="36218"/>
    <cellStyle name="Note 2 12 2 7" xfId="38986"/>
    <cellStyle name="Note 2 12 3" xfId="3418"/>
    <cellStyle name="Note 2 12 3 2" xfId="5776"/>
    <cellStyle name="Note 2 12 3 2 2" xfId="14282"/>
    <cellStyle name="Note 2 12 3 2 2 2" xfId="30379"/>
    <cellStyle name="Note 2 12 3 2 2 3" xfId="42632"/>
    <cellStyle name="Note 2 12 3 2 3" xfId="22012"/>
    <cellStyle name="Note 2 12 3 2 4" xfId="36221"/>
    <cellStyle name="Note 2 12 3 2 5" xfId="38989"/>
    <cellStyle name="Note 2 12 3 3" xfId="8132"/>
    <cellStyle name="Note 2 12 3 3 2" xfId="16274"/>
    <cellStyle name="Note 2 12 3 3 2 2" xfId="32347"/>
    <cellStyle name="Note 2 12 3 3 3" xfId="24313"/>
    <cellStyle name="Note 2 12 3 3 4" xfId="42631"/>
    <cellStyle name="Note 2 12 3 4" xfId="11955"/>
    <cellStyle name="Note 2 12 3 4 2" xfId="28078"/>
    <cellStyle name="Note 2 12 3 5" xfId="19711"/>
    <cellStyle name="Note 2 12 3 6" xfId="36220"/>
    <cellStyle name="Note 2 12 3 7" xfId="38988"/>
    <cellStyle name="Note 2 12 4" xfId="4310"/>
    <cellStyle name="Note 2 12 4 2" xfId="8971"/>
    <cellStyle name="Note 2 12 4 2 2" xfId="17111"/>
    <cellStyle name="Note 2 12 4 2 2 2" xfId="33184"/>
    <cellStyle name="Note 2 12 4 2 3" xfId="25150"/>
    <cellStyle name="Note 2 12 4 2 4" xfId="42633"/>
    <cellStyle name="Note 2 12 4 3" xfId="12818"/>
    <cellStyle name="Note 2 12 4 3 2" xfId="28915"/>
    <cellStyle name="Note 2 12 4 4" xfId="20548"/>
    <cellStyle name="Note 2 12 4 5" xfId="36222"/>
    <cellStyle name="Note 2 12 4 6" xfId="38990"/>
    <cellStyle name="Note 2 12 5" xfId="6666"/>
    <cellStyle name="Note 2 12 5 2" xfId="14930"/>
    <cellStyle name="Note 2 12 5 2 2" xfId="31003"/>
    <cellStyle name="Note 2 12 5 3" xfId="22849"/>
    <cellStyle name="Note 2 12 5 4" xfId="42628"/>
    <cellStyle name="Note 2 12 6" xfId="10489"/>
    <cellStyle name="Note 2 12 6 2" xfId="26614"/>
    <cellStyle name="Note 2 12 7" xfId="18367"/>
    <cellStyle name="Note 2 12 8" xfId="36217"/>
    <cellStyle name="Note 2 12 9" xfId="38985"/>
    <cellStyle name="Note 2 13" xfId="2100"/>
    <cellStyle name="Note 2 13 2" xfId="3639"/>
    <cellStyle name="Note 2 13 2 2" xfId="5997"/>
    <cellStyle name="Note 2 13 2 2 2" xfId="14503"/>
    <cellStyle name="Note 2 13 2 2 2 2" xfId="30600"/>
    <cellStyle name="Note 2 13 2 2 2 3" xfId="42636"/>
    <cellStyle name="Note 2 13 2 2 3" xfId="22233"/>
    <cellStyle name="Note 2 13 2 2 4" xfId="36225"/>
    <cellStyle name="Note 2 13 2 2 5" xfId="38993"/>
    <cellStyle name="Note 2 13 2 3" xfId="8353"/>
    <cellStyle name="Note 2 13 2 3 2" xfId="16495"/>
    <cellStyle name="Note 2 13 2 3 2 2" xfId="32568"/>
    <cellStyle name="Note 2 13 2 3 3" xfId="24534"/>
    <cellStyle name="Note 2 13 2 3 4" xfId="42635"/>
    <cellStyle name="Note 2 13 2 4" xfId="12176"/>
    <cellStyle name="Note 2 13 2 4 2" xfId="28299"/>
    <cellStyle name="Note 2 13 2 5" xfId="19932"/>
    <cellStyle name="Note 2 13 2 6" xfId="36224"/>
    <cellStyle name="Note 2 13 2 7" xfId="38992"/>
    <cellStyle name="Note 2 13 3" xfId="4531"/>
    <cellStyle name="Note 2 13 3 2" xfId="9192"/>
    <cellStyle name="Note 2 13 3 2 2" xfId="17332"/>
    <cellStyle name="Note 2 13 3 2 2 2" xfId="33405"/>
    <cellStyle name="Note 2 13 3 2 3" xfId="25371"/>
    <cellStyle name="Note 2 13 3 2 4" xfId="42637"/>
    <cellStyle name="Note 2 13 3 3" xfId="13039"/>
    <cellStyle name="Note 2 13 3 3 2" xfId="29136"/>
    <cellStyle name="Note 2 13 3 4" xfId="20769"/>
    <cellStyle name="Note 2 13 3 5" xfId="36226"/>
    <cellStyle name="Note 2 13 3 6" xfId="38994"/>
    <cellStyle name="Note 2 13 4" xfId="6887"/>
    <cellStyle name="Note 2 13 4 2" xfId="15031"/>
    <cellStyle name="Note 2 13 4 2 2" xfId="31104"/>
    <cellStyle name="Note 2 13 4 3" xfId="23070"/>
    <cellStyle name="Note 2 13 4 4" xfId="42634"/>
    <cellStyle name="Note 2 13 5" xfId="10710"/>
    <cellStyle name="Note 2 13 5 2" xfId="26835"/>
    <cellStyle name="Note 2 13 6" xfId="18468"/>
    <cellStyle name="Note 2 13 7" xfId="36223"/>
    <cellStyle name="Note 2 13 8" xfId="38991"/>
    <cellStyle name="Note 2 14" xfId="2446"/>
    <cellStyle name="Note 2 14 2" xfId="4855"/>
    <cellStyle name="Note 2 14 2 2" xfId="9499"/>
    <cellStyle name="Note 2 14 2 2 2" xfId="17639"/>
    <cellStyle name="Note 2 14 2 2 2 2" xfId="33712"/>
    <cellStyle name="Note 2 14 2 2 3" xfId="25678"/>
    <cellStyle name="Note 2 14 2 2 4" xfId="42639"/>
    <cellStyle name="Note 2 14 2 3" xfId="13361"/>
    <cellStyle name="Note 2 14 2 3 2" xfId="29458"/>
    <cellStyle name="Note 2 14 2 4" xfId="21091"/>
    <cellStyle name="Note 2 14 2 5" xfId="36228"/>
    <cellStyle name="Note 2 14 2 6" xfId="38996"/>
    <cellStyle name="Note 2 14 3" xfId="7211"/>
    <cellStyle name="Note 2 14 3 2" xfId="15353"/>
    <cellStyle name="Note 2 14 3 2 2" xfId="31426"/>
    <cellStyle name="Note 2 14 3 3" xfId="23392"/>
    <cellStyle name="Note 2 14 3 4" xfId="42638"/>
    <cellStyle name="Note 2 14 4" xfId="11034"/>
    <cellStyle name="Note 2 14 4 2" xfId="27157"/>
    <cellStyle name="Note 2 14 5" xfId="18790"/>
    <cellStyle name="Note 2 14 6" xfId="36227"/>
    <cellStyle name="Note 2 14 7" xfId="38995"/>
    <cellStyle name="Note 2 15" xfId="3341"/>
    <cellStyle name="Note 2 15 2" xfId="5704"/>
    <cellStyle name="Note 2 15 2 2" xfId="14210"/>
    <cellStyle name="Note 2 15 2 2 2" xfId="30307"/>
    <cellStyle name="Note 2 15 2 2 3" xfId="42641"/>
    <cellStyle name="Note 2 15 2 3" xfId="21940"/>
    <cellStyle name="Note 2 15 2 4" xfId="36230"/>
    <cellStyle name="Note 2 15 2 5" xfId="38998"/>
    <cellStyle name="Note 2 15 3" xfId="8060"/>
    <cellStyle name="Note 2 15 3 2" xfId="16202"/>
    <cellStyle name="Note 2 15 3 2 2" xfId="32275"/>
    <cellStyle name="Note 2 15 3 3" xfId="24241"/>
    <cellStyle name="Note 2 15 3 4" xfId="42640"/>
    <cellStyle name="Note 2 15 4" xfId="11883"/>
    <cellStyle name="Note 2 15 4 2" xfId="28006"/>
    <cellStyle name="Note 2 15 5" xfId="19639"/>
    <cellStyle name="Note 2 15 6" xfId="36229"/>
    <cellStyle name="Note 2 15 7" xfId="38997"/>
    <cellStyle name="Note 2 16" xfId="3956"/>
    <cellStyle name="Note 2 16 2" xfId="8662"/>
    <cellStyle name="Note 2 16 2 2" xfId="16802"/>
    <cellStyle name="Note 2 16 2 2 2" xfId="32875"/>
    <cellStyle name="Note 2 16 2 3" xfId="24841"/>
    <cellStyle name="Note 2 16 2 4" xfId="42642"/>
    <cellStyle name="Note 2 16 3" xfId="12487"/>
    <cellStyle name="Note 2 16 3 2" xfId="28606"/>
    <cellStyle name="Note 2 16 4" xfId="20239"/>
    <cellStyle name="Note 2 16 5" xfId="36231"/>
    <cellStyle name="Note 2 16 6" xfId="38999"/>
    <cellStyle name="Note 2 17" xfId="6312"/>
    <cellStyle name="Note 2 17 2" xfId="22540"/>
    <cellStyle name="Note 2 17 3" xfId="42599"/>
    <cellStyle name="Note 2 18" xfId="10135"/>
    <cellStyle name="Note 2 18 2" xfId="26305"/>
    <cellStyle name="Note 2 19" xfId="36188"/>
    <cellStyle name="Note 2 2" xfId="158"/>
    <cellStyle name="Note 2 2 10" xfId="3962"/>
    <cellStyle name="Note 2 2 10 2" xfId="8667"/>
    <cellStyle name="Note 2 2 10 2 2" xfId="16807"/>
    <cellStyle name="Note 2 2 10 2 2 2" xfId="32880"/>
    <cellStyle name="Note 2 2 10 2 3" xfId="24846"/>
    <cellStyle name="Note 2 2 10 2 4" xfId="42644"/>
    <cellStyle name="Note 2 2 10 3" xfId="12492"/>
    <cellStyle name="Note 2 2 10 3 2" xfId="28611"/>
    <cellStyle name="Note 2 2 10 4" xfId="20244"/>
    <cellStyle name="Note 2 2 10 5" xfId="36233"/>
    <cellStyle name="Note 2 2 10 6" xfId="39001"/>
    <cellStyle name="Note 2 2 11" xfId="6318"/>
    <cellStyle name="Note 2 2 11 2" xfId="22545"/>
    <cellStyle name="Note 2 2 11 3" xfId="42643"/>
    <cellStyle name="Note 2 2 12" xfId="10141"/>
    <cellStyle name="Note 2 2 12 2" xfId="26310"/>
    <cellStyle name="Note 2 2 13" xfId="36232"/>
    <cellStyle name="Note 2 2 14" xfId="39000"/>
    <cellStyle name="Note 2 2 2" xfId="1188"/>
    <cellStyle name="Note 2 2 2 10" xfId="6366"/>
    <cellStyle name="Note 2 2 2 10 2" xfId="22566"/>
    <cellStyle name="Note 2 2 2 10 3" xfId="42645"/>
    <cellStyle name="Note 2 2 2 11" xfId="10189"/>
    <cellStyle name="Note 2 2 2 11 2" xfId="26331"/>
    <cellStyle name="Note 2 2 2 12" xfId="36234"/>
    <cellStyle name="Note 2 2 2 13" xfId="39002"/>
    <cellStyle name="Note 2 2 2 2" xfId="1619"/>
    <cellStyle name="Note 2 2 2 2 10" xfId="36235"/>
    <cellStyle name="Note 2 2 2 2 11" xfId="39003"/>
    <cellStyle name="Note 2 2 2 2 2" xfId="2029"/>
    <cellStyle name="Note 2 2 2 2 2 2" xfId="3117"/>
    <cellStyle name="Note 2 2 2 2 2 2 2" xfId="5482"/>
    <cellStyle name="Note 2 2 2 2 2 2 2 2" xfId="9904"/>
    <cellStyle name="Note 2 2 2 2 2 2 2 2 2" xfId="18044"/>
    <cellStyle name="Note 2 2 2 2 2 2 2 2 2 2" xfId="34117"/>
    <cellStyle name="Note 2 2 2 2 2 2 2 2 3" xfId="26083"/>
    <cellStyle name="Note 2 2 2 2 2 2 2 2 4" xfId="42649"/>
    <cellStyle name="Note 2 2 2 2 2 2 2 3" xfId="13988"/>
    <cellStyle name="Note 2 2 2 2 2 2 2 3 2" xfId="30085"/>
    <cellStyle name="Note 2 2 2 2 2 2 2 4" xfId="21718"/>
    <cellStyle name="Note 2 2 2 2 2 2 2 5" xfId="36238"/>
    <cellStyle name="Note 2 2 2 2 2 2 2 6" xfId="39006"/>
    <cellStyle name="Note 2 2 2 2 2 2 3" xfId="7838"/>
    <cellStyle name="Note 2 2 2 2 2 2 3 2" xfId="15980"/>
    <cellStyle name="Note 2 2 2 2 2 2 3 2 2" xfId="32053"/>
    <cellStyle name="Note 2 2 2 2 2 2 3 3" xfId="24019"/>
    <cellStyle name="Note 2 2 2 2 2 2 3 4" xfId="42648"/>
    <cellStyle name="Note 2 2 2 2 2 2 4" xfId="11661"/>
    <cellStyle name="Note 2 2 2 2 2 2 4 2" xfId="27784"/>
    <cellStyle name="Note 2 2 2 2 2 2 5" xfId="19417"/>
    <cellStyle name="Note 2 2 2 2 2 2 6" xfId="36237"/>
    <cellStyle name="Note 2 2 2 2 2 2 7" xfId="39005"/>
    <cellStyle name="Note 2 2 2 2 2 3" xfId="3568"/>
    <cellStyle name="Note 2 2 2 2 2 3 2" xfId="5926"/>
    <cellStyle name="Note 2 2 2 2 2 3 2 2" xfId="14432"/>
    <cellStyle name="Note 2 2 2 2 2 3 2 2 2" xfId="30529"/>
    <cellStyle name="Note 2 2 2 2 2 3 2 2 3" xfId="42651"/>
    <cellStyle name="Note 2 2 2 2 2 3 2 3" xfId="22162"/>
    <cellStyle name="Note 2 2 2 2 2 3 2 4" xfId="36240"/>
    <cellStyle name="Note 2 2 2 2 2 3 2 5" xfId="39008"/>
    <cellStyle name="Note 2 2 2 2 2 3 3" xfId="8282"/>
    <cellStyle name="Note 2 2 2 2 2 3 3 2" xfId="16424"/>
    <cellStyle name="Note 2 2 2 2 2 3 3 2 2" xfId="32497"/>
    <cellStyle name="Note 2 2 2 2 2 3 3 3" xfId="24463"/>
    <cellStyle name="Note 2 2 2 2 2 3 3 4" xfId="42650"/>
    <cellStyle name="Note 2 2 2 2 2 3 4" xfId="12105"/>
    <cellStyle name="Note 2 2 2 2 2 3 4 2" xfId="28228"/>
    <cellStyle name="Note 2 2 2 2 2 3 5" xfId="19861"/>
    <cellStyle name="Note 2 2 2 2 2 3 6" xfId="36239"/>
    <cellStyle name="Note 2 2 2 2 2 3 7" xfId="39007"/>
    <cellStyle name="Note 2 2 2 2 2 4" xfId="4460"/>
    <cellStyle name="Note 2 2 2 2 2 4 2" xfId="9121"/>
    <cellStyle name="Note 2 2 2 2 2 4 2 2" xfId="17261"/>
    <cellStyle name="Note 2 2 2 2 2 4 2 2 2" xfId="33334"/>
    <cellStyle name="Note 2 2 2 2 2 4 2 3" xfId="25300"/>
    <cellStyle name="Note 2 2 2 2 2 4 2 4" xfId="42652"/>
    <cellStyle name="Note 2 2 2 2 2 4 3" xfId="12968"/>
    <cellStyle name="Note 2 2 2 2 2 4 3 2" xfId="29065"/>
    <cellStyle name="Note 2 2 2 2 2 4 4" xfId="20698"/>
    <cellStyle name="Note 2 2 2 2 2 4 5" xfId="36241"/>
    <cellStyle name="Note 2 2 2 2 2 4 6" xfId="39009"/>
    <cellStyle name="Note 2 2 2 2 2 5" xfId="6816"/>
    <cellStyle name="Note 2 2 2 2 2 5 2" xfId="22999"/>
    <cellStyle name="Note 2 2 2 2 2 5 3" xfId="42647"/>
    <cellStyle name="Note 2 2 2 2 2 6" xfId="10639"/>
    <cellStyle name="Note 2 2 2 2 2 6 2" xfId="26764"/>
    <cellStyle name="Note 2 2 2 2 2 7" xfId="36236"/>
    <cellStyle name="Note 2 2 2 2 2 8" xfId="39004"/>
    <cellStyle name="Note 2 2 2 2 3" xfId="2194"/>
    <cellStyle name="Note 2 2 2 2 3 2" xfId="3273"/>
    <cellStyle name="Note 2 2 2 2 3 2 2" xfId="5636"/>
    <cellStyle name="Note 2 2 2 2 3 2 2 2" xfId="10056"/>
    <cellStyle name="Note 2 2 2 2 3 2 2 2 2" xfId="18196"/>
    <cellStyle name="Note 2 2 2 2 3 2 2 2 2 2" xfId="34269"/>
    <cellStyle name="Note 2 2 2 2 3 2 2 2 3" xfId="26235"/>
    <cellStyle name="Note 2 2 2 2 3 2 2 2 4" xfId="42655"/>
    <cellStyle name="Note 2 2 2 2 3 2 2 3" xfId="14142"/>
    <cellStyle name="Note 2 2 2 2 3 2 2 3 2" xfId="30239"/>
    <cellStyle name="Note 2 2 2 2 3 2 2 4" xfId="21872"/>
    <cellStyle name="Note 2 2 2 2 3 2 2 5" xfId="36244"/>
    <cellStyle name="Note 2 2 2 2 3 2 2 6" xfId="39012"/>
    <cellStyle name="Note 2 2 2 2 3 2 3" xfId="7992"/>
    <cellStyle name="Note 2 2 2 2 3 2 3 2" xfId="16134"/>
    <cellStyle name="Note 2 2 2 2 3 2 3 2 2" xfId="32207"/>
    <cellStyle name="Note 2 2 2 2 3 2 3 3" xfId="24173"/>
    <cellStyle name="Note 2 2 2 2 3 2 3 4" xfId="42654"/>
    <cellStyle name="Note 2 2 2 2 3 2 4" xfId="11815"/>
    <cellStyle name="Note 2 2 2 2 3 2 4 2" xfId="27938"/>
    <cellStyle name="Note 2 2 2 2 3 2 5" xfId="19571"/>
    <cellStyle name="Note 2 2 2 2 3 2 6" xfId="36243"/>
    <cellStyle name="Note 2 2 2 2 3 2 7" xfId="39011"/>
    <cellStyle name="Note 2 2 2 2 3 3" xfId="3724"/>
    <cellStyle name="Note 2 2 2 2 3 3 2" xfId="6082"/>
    <cellStyle name="Note 2 2 2 2 3 3 2 2" xfId="14588"/>
    <cellStyle name="Note 2 2 2 2 3 3 2 2 2" xfId="30685"/>
    <cellStyle name="Note 2 2 2 2 3 3 2 2 3" xfId="42657"/>
    <cellStyle name="Note 2 2 2 2 3 3 2 3" xfId="22318"/>
    <cellStyle name="Note 2 2 2 2 3 3 2 4" xfId="36246"/>
    <cellStyle name="Note 2 2 2 2 3 3 2 5" xfId="39014"/>
    <cellStyle name="Note 2 2 2 2 3 3 3" xfId="8438"/>
    <cellStyle name="Note 2 2 2 2 3 3 3 2" xfId="16580"/>
    <cellStyle name="Note 2 2 2 2 3 3 3 2 2" xfId="32653"/>
    <cellStyle name="Note 2 2 2 2 3 3 3 3" xfId="24619"/>
    <cellStyle name="Note 2 2 2 2 3 3 3 4" xfId="42656"/>
    <cellStyle name="Note 2 2 2 2 3 3 4" xfId="12261"/>
    <cellStyle name="Note 2 2 2 2 3 3 4 2" xfId="28384"/>
    <cellStyle name="Note 2 2 2 2 3 3 5" xfId="20017"/>
    <cellStyle name="Note 2 2 2 2 3 3 6" xfId="36245"/>
    <cellStyle name="Note 2 2 2 2 3 3 7" xfId="39013"/>
    <cellStyle name="Note 2 2 2 2 3 4" xfId="4616"/>
    <cellStyle name="Note 2 2 2 2 3 4 2" xfId="9277"/>
    <cellStyle name="Note 2 2 2 2 3 4 2 2" xfId="17417"/>
    <cellStyle name="Note 2 2 2 2 3 4 2 2 2" xfId="33490"/>
    <cellStyle name="Note 2 2 2 2 3 4 2 3" xfId="25456"/>
    <cellStyle name="Note 2 2 2 2 3 4 2 4" xfId="42658"/>
    <cellStyle name="Note 2 2 2 2 3 4 3" xfId="13124"/>
    <cellStyle name="Note 2 2 2 2 3 4 3 2" xfId="29221"/>
    <cellStyle name="Note 2 2 2 2 3 4 4" xfId="20854"/>
    <cellStyle name="Note 2 2 2 2 3 4 5" xfId="36247"/>
    <cellStyle name="Note 2 2 2 2 3 4 6" xfId="39015"/>
    <cellStyle name="Note 2 2 2 2 3 5" xfId="6972"/>
    <cellStyle name="Note 2 2 2 2 3 5 2" xfId="15116"/>
    <cellStyle name="Note 2 2 2 2 3 5 2 2" xfId="31189"/>
    <cellStyle name="Note 2 2 2 2 3 5 3" xfId="23155"/>
    <cellStyle name="Note 2 2 2 2 3 5 4" xfId="42653"/>
    <cellStyle name="Note 2 2 2 2 3 6" xfId="10795"/>
    <cellStyle name="Note 2 2 2 2 3 6 2" xfId="26920"/>
    <cellStyle name="Note 2 2 2 2 3 7" xfId="18553"/>
    <cellStyle name="Note 2 2 2 2 3 8" xfId="36242"/>
    <cellStyle name="Note 2 2 2 2 3 9" xfId="39010"/>
    <cellStyle name="Note 2 2 2 2 4" xfId="2354"/>
    <cellStyle name="Note 2 2 2 2 4 2" xfId="3876"/>
    <cellStyle name="Note 2 2 2 2 4 2 2" xfId="6234"/>
    <cellStyle name="Note 2 2 2 2 4 2 2 2" xfId="14740"/>
    <cellStyle name="Note 2 2 2 2 4 2 2 2 2" xfId="30837"/>
    <cellStyle name="Note 2 2 2 2 4 2 2 2 3" xfId="42661"/>
    <cellStyle name="Note 2 2 2 2 4 2 2 3" xfId="22470"/>
    <cellStyle name="Note 2 2 2 2 4 2 2 4" xfId="36250"/>
    <cellStyle name="Note 2 2 2 2 4 2 2 5" xfId="39018"/>
    <cellStyle name="Note 2 2 2 2 4 2 3" xfId="8590"/>
    <cellStyle name="Note 2 2 2 2 4 2 3 2" xfId="16732"/>
    <cellStyle name="Note 2 2 2 2 4 2 3 2 2" xfId="32805"/>
    <cellStyle name="Note 2 2 2 2 4 2 3 3" xfId="24771"/>
    <cellStyle name="Note 2 2 2 2 4 2 3 4" xfId="42660"/>
    <cellStyle name="Note 2 2 2 2 4 2 4" xfId="12413"/>
    <cellStyle name="Note 2 2 2 2 4 2 4 2" xfId="28536"/>
    <cellStyle name="Note 2 2 2 2 4 2 5" xfId="20169"/>
    <cellStyle name="Note 2 2 2 2 4 2 6" xfId="36249"/>
    <cellStyle name="Note 2 2 2 2 4 2 7" xfId="39017"/>
    <cellStyle name="Note 2 2 2 2 4 3" xfId="4768"/>
    <cellStyle name="Note 2 2 2 2 4 3 2" xfId="9429"/>
    <cellStyle name="Note 2 2 2 2 4 3 2 2" xfId="17569"/>
    <cellStyle name="Note 2 2 2 2 4 3 2 2 2" xfId="33642"/>
    <cellStyle name="Note 2 2 2 2 4 3 2 3" xfId="25608"/>
    <cellStyle name="Note 2 2 2 2 4 3 2 4" xfId="42662"/>
    <cellStyle name="Note 2 2 2 2 4 3 3" xfId="13276"/>
    <cellStyle name="Note 2 2 2 2 4 3 3 2" xfId="29373"/>
    <cellStyle name="Note 2 2 2 2 4 3 4" xfId="21006"/>
    <cellStyle name="Note 2 2 2 2 4 3 5" xfId="36251"/>
    <cellStyle name="Note 2 2 2 2 4 3 6" xfId="39019"/>
    <cellStyle name="Note 2 2 2 2 4 4" xfId="7124"/>
    <cellStyle name="Note 2 2 2 2 4 4 2" xfId="15268"/>
    <cellStyle name="Note 2 2 2 2 4 4 2 2" xfId="31341"/>
    <cellStyle name="Note 2 2 2 2 4 4 3" xfId="23307"/>
    <cellStyle name="Note 2 2 2 2 4 4 4" xfId="42659"/>
    <cellStyle name="Note 2 2 2 2 4 5" xfId="10947"/>
    <cellStyle name="Note 2 2 2 2 4 5 2" xfId="27072"/>
    <cellStyle name="Note 2 2 2 2 4 6" xfId="18705"/>
    <cellStyle name="Note 2 2 2 2 4 7" xfId="36248"/>
    <cellStyle name="Note 2 2 2 2 4 8" xfId="39016"/>
    <cellStyle name="Note 2 2 2 2 5" xfId="2839"/>
    <cellStyle name="Note 2 2 2 2 5 2" xfId="5209"/>
    <cellStyle name="Note 2 2 2 2 5 2 2" xfId="9639"/>
    <cellStyle name="Note 2 2 2 2 5 2 2 2" xfId="17779"/>
    <cellStyle name="Note 2 2 2 2 5 2 2 2 2" xfId="33852"/>
    <cellStyle name="Note 2 2 2 2 5 2 2 3" xfId="25818"/>
    <cellStyle name="Note 2 2 2 2 5 2 2 4" xfId="42664"/>
    <cellStyle name="Note 2 2 2 2 5 2 3" xfId="13715"/>
    <cellStyle name="Note 2 2 2 2 5 2 3 2" xfId="29812"/>
    <cellStyle name="Note 2 2 2 2 5 2 4" xfId="21445"/>
    <cellStyle name="Note 2 2 2 2 5 2 5" xfId="36253"/>
    <cellStyle name="Note 2 2 2 2 5 2 6" xfId="39021"/>
    <cellStyle name="Note 2 2 2 2 5 3" xfId="7565"/>
    <cellStyle name="Note 2 2 2 2 5 3 2" xfId="15707"/>
    <cellStyle name="Note 2 2 2 2 5 3 2 2" xfId="31780"/>
    <cellStyle name="Note 2 2 2 2 5 3 3" xfId="23746"/>
    <cellStyle name="Note 2 2 2 2 5 3 4" xfId="42663"/>
    <cellStyle name="Note 2 2 2 2 5 4" xfId="11388"/>
    <cellStyle name="Note 2 2 2 2 5 4 2" xfId="27511"/>
    <cellStyle name="Note 2 2 2 2 5 5" xfId="19144"/>
    <cellStyle name="Note 2 2 2 2 5 6" xfId="36252"/>
    <cellStyle name="Note 2 2 2 2 5 7" xfId="39020"/>
    <cellStyle name="Note 2 2 2 2 6" xfId="2705"/>
    <cellStyle name="Note 2 2 2 2 6 2" xfId="5090"/>
    <cellStyle name="Note 2 2 2 2 6 2 2" xfId="13596"/>
    <cellStyle name="Note 2 2 2 2 6 2 2 2" xfId="29693"/>
    <cellStyle name="Note 2 2 2 2 6 2 2 3" xfId="42666"/>
    <cellStyle name="Note 2 2 2 2 6 2 3" xfId="21326"/>
    <cellStyle name="Note 2 2 2 2 6 2 4" xfId="36255"/>
    <cellStyle name="Note 2 2 2 2 6 2 5" xfId="39023"/>
    <cellStyle name="Note 2 2 2 2 6 3" xfId="7446"/>
    <cellStyle name="Note 2 2 2 2 6 3 2" xfId="15588"/>
    <cellStyle name="Note 2 2 2 2 6 3 2 2" xfId="31661"/>
    <cellStyle name="Note 2 2 2 2 6 3 3" xfId="23627"/>
    <cellStyle name="Note 2 2 2 2 6 3 4" xfId="42665"/>
    <cellStyle name="Note 2 2 2 2 6 4" xfId="11269"/>
    <cellStyle name="Note 2 2 2 2 6 4 2" xfId="27392"/>
    <cellStyle name="Note 2 2 2 2 6 5" xfId="19025"/>
    <cellStyle name="Note 2 2 2 2 6 6" xfId="36254"/>
    <cellStyle name="Note 2 2 2 2 6 7" xfId="39022"/>
    <cellStyle name="Note 2 2 2 2 7" xfId="4141"/>
    <cellStyle name="Note 2 2 2 2 7 2" xfId="8802"/>
    <cellStyle name="Note 2 2 2 2 7 2 2" xfId="16942"/>
    <cellStyle name="Note 2 2 2 2 7 2 2 2" xfId="33015"/>
    <cellStyle name="Note 2 2 2 2 7 2 3" xfId="24981"/>
    <cellStyle name="Note 2 2 2 2 7 2 4" xfId="42667"/>
    <cellStyle name="Note 2 2 2 2 7 3" xfId="12649"/>
    <cellStyle name="Note 2 2 2 2 7 3 2" xfId="28746"/>
    <cellStyle name="Note 2 2 2 2 7 4" xfId="20379"/>
    <cellStyle name="Note 2 2 2 2 7 5" xfId="36256"/>
    <cellStyle name="Note 2 2 2 2 7 6" xfId="39024"/>
    <cellStyle name="Note 2 2 2 2 8" xfId="6497"/>
    <cellStyle name="Note 2 2 2 2 8 2" xfId="22680"/>
    <cellStyle name="Note 2 2 2 2 8 3" xfId="42646"/>
    <cellStyle name="Note 2 2 2 2 9" xfId="10320"/>
    <cellStyle name="Note 2 2 2 2 9 2" xfId="26445"/>
    <cellStyle name="Note 2 2 2 3" xfId="1565"/>
    <cellStyle name="Note 2 2 2 3 10" xfId="36257"/>
    <cellStyle name="Note 2 2 2 3 11" xfId="39025"/>
    <cellStyle name="Note 2 2 2 3 2" xfId="1992"/>
    <cellStyle name="Note 2 2 2 3 2 2" xfId="3080"/>
    <cellStyle name="Note 2 2 2 3 2 2 2" xfId="5445"/>
    <cellStyle name="Note 2 2 2 3 2 2 2 2" xfId="9867"/>
    <cellStyle name="Note 2 2 2 3 2 2 2 2 2" xfId="18007"/>
    <cellStyle name="Note 2 2 2 3 2 2 2 2 2 2" xfId="34080"/>
    <cellStyle name="Note 2 2 2 3 2 2 2 2 3" xfId="26046"/>
    <cellStyle name="Note 2 2 2 3 2 2 2 2 4" xfId="42671"/>
    <cellStyle name="Note 2 2 2 3 2 2 2 3" xfId="13951"/>
    <cellStyle name="Note 2 2 2 3 2 2 2 3 2" xfId="30048"/>
    <cellStyle name="Note 2 2 2 3 2 2 2 4" xfId="21681"/>
    <cellStyle name="Note 2 2 2 3 2 2 2 5" xfId="36260"/>
    <cellStyle name="Note 2 2 2 3 2 2 2 6" xfId="39028"/>
    <cellStyle name="Note 2 2 2 3 2 2 3" xfId="7801"/>
    <cellStyle name="Note 2 2 2 3 2 2 3 2" xfId="15943"/>
    <cellStyle name="Note 2 2 2 3 2 2 3 2 2" xfId="32016"/>
    <cellStyle name="Note 2 2 2 3 2 2 3 3" xfId="23982"/>
    <cellStyle name="Note 2 2 2 3 2 2 3 4" xfId="42670"/>
    <cellStyle name="Note 2 2 2 3 2 2 4" xfId="11624"/>
    <cellStyle name="Note 2 2 2 3 2 2 4 2" xfId="27747"/>
    <cellStyle name="Note 2 2 2 3 2 2 5" xfId="19380"/>
    <cellStyle name="Note 2 2 2 3 2 2 6" xfId="36259"/>
    <cellStyle name="Note 2 2 2 3 2 2 7" xfId="39027"/>
    <cellStyle name="Note 2 2 2 3 2 3" xfId="3531"/>
    <cellStyle name="Note 2 2 2 3 2 3 2" xfId="5889"/>
    <cellStyle name="Note 2 2 2 3 2 3 2 2" xfId="14395"/>
    <cellStyle name="Note 2 2 2 3 2 3 2 2 2" xfId="30492"/>
    <cellStyle name="Note 2 2 2 3 2 3 2 2 3" xfId="42673"/>
    <cellStyle name="Note 2 2 2 3 2 3 2 3" xfId="22125"/>
    <cellStyle name="Note 2 2 2 3 2 3 2 4" xfId="36262"/>
    <cellStyle name="Note 2 2 2 3 2 3 2 5" xfId="39030"/>
    <cellStyle name="Note 2 2 2 3 2 3 3" xfId="8245"/>
    <cellStyle name="Note 2 2 2 3 2 3 3 2" xfId="16387"/>
    <cellStyle name="Note 2 2 2 3 2 3 3 2 2" xfId="32460"/>
    <cellStyle name="Note 2 2 2 3 2 3 3 3" xfId="24426"/>
    <cellStyle name="Note 2 2 2 3 2 3 3 4" xfId="42672"/>
    <cellStyle name="Note 2 2 2 3 2 3 4" xfId="12068"/>
    <cellStyle name="Note 2 2 2 3 2 3 4 2" xfId="28191"/>
    <cellStyle name="Note 2 2 2 3 2 3 5" xfId="19824"/>
    <cellStyle name="Note 2 2 2 3 2 3 6" xfId="36261"/>
    <cellStyle name="Note 2 2 2 3 2 3 7" xfId="39029"/>
    <cellStyle name="Note 2 2 2 3 2 4" xfId="4423"/>
    <cellStyle name="Note 2 2 2 3 2 4 2" xfId="9084"/>
    <cellStyle name="Note 2 2 2 3 2 4 2 2" xfId="17224"/>
    <cellStyle name="Note 2 2 2 3 2 4 2 2 2" xfId="33297"/>
    <cellStyle name="Note 2 2 2 3 2 4 2 3" xfId="25263"/>
    <cellStyle name="Note 2 2 2 3 2 4 2 4" xfId="42674"/>
    <cellStyle name="Note 2 2 2 3 2 4 3" xfId="12931"/>
    <cellStyle name="Note 2 2 2 3 2 4 3 2" xfId="29028"/>
    <cellStyle name="Note 2 2 2 3 2 4 4" xfId="20661"/>
    <cellStyle name="Note 2 2 2 3 2 4 5" xfId="36263"/>
    <cellStyle name="Note 2 2 2 3 2 4 6" xfId="39031"/>
    <cellStyle name="Note 2 2 2 3 2 5" xfId="6779"/>
    <cellStyle name="Note 2 2 2 3 2 5 2" xfId="22962"/>
    <cellStyle name="Note 2 2 2 3 2 5 3" xfId="42669"/>
    <cellStyle name="Note 2 2 2 3 2 6" xfId="10602"/>
    <cellStyle name="Note 2 2 2 3 2 6 2" xfId="26727"/>
    <cellStyle name="Note 2 2 2 3 2 7" xfId="36258"/>
    <cellStyle name="Note 2 2 2 3 2 8" xfId="39026"/>
    <cellStyle name="Note 2 2 2 3 3" xfId="2157"/>
    <cellStyle name="Note 2 2 2 3 3 2" xfId="3236"/>
    <cellStyle name="Note 2 2 2 3 3 2 2" xfId="5599"/>
    <cellStyle name="Note 2 2 2 3 3 2 2 2" xfId="10019"/>
    <cellStyle name="Note 2 2 2 3 3 2 2 2 2" xfId="18159"/>
    <cellStyle name="Note 2 2 2 3 3 2 2 2 2 2" xfId="34232"/>
    <cellStyle name="Note 2 2 2 3 3 2 2 2 3" xfId="26198"/>
    <cellStyle name="Note 2 2 2 3 3 2 2 2 4" xfId="42677"/>
    <cellStyle name="Note 2 2 2 3 3 2 2 3" xfId="14105"/>
    <cellStyle name="Note 2 2 2 3 3 2 2 3 2" xfId="30202"/>
    <cellStyle name="Note 2 2 2 3 3 2 2 4" xfId="21835"/>
    <cellStyle name="Note 2 2 2 3 3 2 2 5" xfId="36266"/>
    <cellStyle name="Note 2 2 2 3 3 2 2 6" xfId="39034"/>
    <cellStyle name="Note 2 2 2 3 3 2 3" xfId="7955"/>
    <cellStyle name="Note 2 2 2 3 3 2 3 2" xfId="16097"/>
    <cellStyle name="Note 2 2 2 3 3 2 3 2 2" xfId="32170"/>
    <cellStyle name="Note 2 2 2 3 3 2 3 3" xfId="24136"/>
    <cellStyle name="Note 2 2 2 3 3 2 3 4" xfId="42676"/>
    <cellStyle name="Note 2 2 2 3 3 2 4" xfId="11778"/>
    <cellStyle name="Note 2 2 2 3 3 2 4 2" xfId="27901"/>
    <cellStyle name="Note 2 2 2 3 3 2 5" xfId="19534"/>
    <cellStyle name="Note 2 2 2 3 3 2 6" xfId="36265"/>
    <cellStyle name="Note 2 2 2 3 3 2 7" xfId="39033"/>
    <cellStyle name="Note 2 2 2 3 3 3" xfId="3687"/>
    <cellStyle name="Note 2 2 2 3 3 3 2" xfId="6045"/>
    <cellStyle name="Note 2 2 2 3 3 3 2 2" xfId="14551"/>
    <cellStyle name="Note 2 2 2 3 3 3 2 2 2" xfId="30648"/>
    <cellStyle name="Note 2 2 2 3 3 3 2 2 3" xfId="42679"/>
    <cellStyle name="Note 2 2 2 3 3 3 2 3" xfId="22281"/>
    <cellStyle name="Note 2 2 2 3 3 3 2 4" xfId="36268"/>
    <cellStyle name="Note 2 2 2 3 3 3 2 5" xfId="39036"/>
    <cellStyle name="Note 2 2 2 3 3 3 3" xfId="8401"/>
    <cellStyle name="Note 2 2 2 3 3 3 3 2" xfId="16543"/>
    <cellStyle name="Note 2 2 2 3 3 3 3 2 2" xfId="32616"/>
    <cellStyle name="Note 2 2 2 3 3 3 3 3" xfId="24582"/>
    <cellStyle name="Note 2 2 2 3 3 3 3 4" xfId="42678"/>
    <cellStyle name="Note 2 2 2 3 3 3 4" xfId="12224"/>
    <cellStyle name="Note 2 2 2 3 3 3 4 2" xfId="28347"/>
    <cellStyle name="Note 2 2 2 3 3 3 5" xfId="19980"/>
    <cellStyle name="Note 2 2 2 3 3 3 6" xfId="36267"/>
    <cellStyle name="Note 2 2 2 3 3 3 7" xfId="39035"/>
    <cellStyle name="Note 2 2 2 3 3 4" xfId="4579"/>
    <cellStyle name="Note 2 2 2 3 3 4 2" xfId="9240"/>
    <cellStyle name="Note 2 2 2 3 3 4 2 2" xfId="17380"/>
    <cellStyle name="Note 2 2 2 3 3 4 2 2 2" xfId="33453"/>
    <cellStyle name="Note 2 2 2 3 3 4 2 3" xfId="25419"/>
    <cellStyle name="Note 2 2 2 3 3 4 2 4" xfId="42680"/>
    <cellStyle name="Note 2 2 2 3 3 4 3" xfId="13087"/>
    <cellStyle name="Note 2 2 2 3 3 4 3 2" xfId="29184"/>
    <cellStyle name="Note 2 2 2 3 3 4 4" xfId="20817"/>
    <cellStyle name="Note 2 2 2 3 3 4 5" xfId="36269"/>
    <cellStyle name="Note 2 2 2 3 3 4 6" xfId="39037"/>
    <cellStyle name="Note 2 2 2 3 3 5" xfId="6935"/>
    <cellStyle name="Note 2 2 2 3 3 5 2" xfId="15079"/>
    <cellStyle name="Note 2 2 2 3 3 5 2 2" xfId="31152"/>
    <cellStyle name="Note 2 2 2 3 3 5 3" xfId="23118"/>
    <cellStyle name="Note 2 2 2 3 3 5 4" xfId="42675"/>
    <cellStyle name="Note 2 2 2 3 3 6" xfId="10758"/>
    <cellStyle name="Note 2 2 2 3 3 6 2" xfId="26883"/>
    <cellStyle name="Note 2 2 2 3 3 7" xfId="18516"/>
    <cellStyle name="Note 2 2 2 3 3 8" xfId="36264"/>
    <cellStyle name="Note 2 2 2 3 3 9" xfId="39032"/>
    <cellStyle name="Note 2 2 2 3 4" xfId="2317"/>
    <cellStyle name="Note 2 2 2 3 4 2" xfId="3839"/>
    <cellStyle name="Note 2 2 2 3 4 2 2" xfId="6197"/>
    <cellStyle name="Note 2 2 2 3 4 2 2 2" xfId="14703"/>
    <cellStyle name="Note 2 2 2 3 4 2 2 2 2" xfId="30800"/>
    <cellStyle name="Note 2 2 2 3 4 2 2 2 3" xfId="42683"/>
    <cellStyle name="Note 2 2 2 3 4 2 2 3" xfId="22433"/>
    <cellStyle name="Note 2 2 2 3 4 2 2 4" xfId="36272"/>
    <cellStyle name="Note 2 2 2 3 4 2 2 5" xfId="39040"/>
    <cellStyle name="Note 2 2 2 3 4 2 3" xfId="8553"/>
    <cellStyle name="Note 2 2 2 3 4 2 3 2" xfId="16695"/>
    <cellStyle name="Note 2 2 2 3 4 2 3 2 2" xfId="32768"/>
    <cellStyle name="Note 2 2 2 3 4 2 3 3" xfId="24734"/>
    <cellStyle name="Note 2 2 2 3 4 2 3 4" xfId="42682"/>
    <cellStyle name="Note 2 2 2 3 4 2 4" xfId="12376"/>
    <cellStyle name="Note 2 2 2 3 4 2 4 2" xfId="28499"/>
    <cellStyle name="Note 2 2 2 3 4 2 5" xfId="20132"/>
    <cellStyle name="Note 2 2 2 3 4 2 6" xfId="36271"/>
    <cellStyle name="Note 2 2 2 3 4 2 7" xfId="39039"/>
    <cellStyle name="Note 2 2 2 3 4 3" xfId="4731"/>
    <cellStyle name="Note 2 2 2 3 4 3 2" xfId="9392"/>
    <cellStyle name="Note 2 2 2 3 4 3 2 2" xfId="17532"/>
    <cellStyle name="Note 2 2 2 3 4 3 2 2 2" xfId="33605"/>
    <cellStyle name="Note 2 2 2 3 4 3 2 3" xfId="25571"/>
    <cellStyle name="Note 2 2 2 3 4 3 2 4" xfId="42684"/>
    <cellStyle name="Note 2 2 2 3 4 3 3" xfId="13239"/>
    <cellStyle name="Note 2 2 2 3 4 3 3 2" xfId="29336"/>
    <cellStyle name="Note 2 2 2 3 4 3 4" xfId="20969"/>
    <cellStyle name="Note 2 2 2 3 4 3 5" xfId="36273"/>
    <cellStyle name="Note 2 2 2 3 4 3 6" xfId="39041"/>
    <cellStyle name="Note 2 2 2 3 4 4" xfId="7087"/>
    <cellStyle name="Note 2 2 2 3 4 4 2" xfId="15231"/>
    <cellStyle name="Note 2 2 2 3 4 4 2 2" xfId="31304"/>
    <cellStyle name="Note 2 2 2 3 4 4 3" xfId="23270"/>
    <cellStyle name="Note 2 2 2 3 4 4 4" xfId="42681"/>
    <cellStyle name="Note 2 2 2 3 4 5" xfId="10910"/>
    <cellStyle name="Note 2 2 2 3 4 5 2" xfId="27035"/>
    <cellStyle name="Note 2 2 2 3 4 6" xfId="18668"/>
    <cellStyle name="Note 2 2 2 3 4 7" xfId="36270"/>
    <cellStyle name="Note 2 2 2 3 4 8" xfId="39038"/>
    <cellStyle name="Note 2 2 2 3 5" xfId="2800"/>
    <cellStyle name="Note 2 2 2 3 5 2" xfId="5170"/>
    <cellStyle name="Note 2 2 2 3 5 2 2" xfId="9602"/>
    <cellStyle name="Note 2 2 2 3 5 2 2 2" xfId="17742"/>
    <cellStyle name="Note 2 2 2 3 5 2 2 2 2" xfId="33815"/>
    <cellStyle name="Note 2 2 2 3 5 2 2 3" xfId="25781"/>
    <cellStyle name="Note 2 2 2 3 5 2 2 4" xfId="42686"/>
    <cellStyle name="Note 2 2 2 3 5 2 3" xfId="13676"/>
    <cellStyle name="Note 2 2 2 3 5 2 3 2" xfId="29773"/>
    <cellStyle name="Note 2 2 2 3 5 2 4" xfId="21406"/>
    <cellStyle name="Note 2 2 2 3 5 2 5" xfId="36275"/>
    <cellStyle name="Note 2 2 2 3 5 2 6" xfId="39043"/>
    <cellStyle name="Note 2 2 2 3 5 3" xfId="7526"/>
    <cellStyle name="Note 2 2 2 3 5 3 2" xfId="15668"/>
    <cellStyle name="Note 2 2 2 3 5 3 2 2" xfId="31741"/>
    <cellStyle name="Note 2 2 2 3 5 3 3" xfId="23707"/>
    <cellStyle name="Note 2 2 2 3 5 3 4" xfId="42685"/>
    <cellStyle name="Note 2 2 2 3 5 4" xfId="11349"/>
    <cellStyle name="Note 2 2 2 3 5 4 2" xfId="27472"/>
    <cellStyle name="Note 2 2 2 3 5 5" xfId="19105"/>
    <cellStyle name="Note 2 2 2 3 5 6" xfId="36274"/>
    <cellStyle name="Note 2 2 2 3 5 7" xfId="39042"/>
    <cellStyle name="Note 2 2 2 3 6" xfId="2554"/>
    <cellStyle name="Note 2 2 2 3 6 2" xfId="4959"/>
    <cellStyle name="Note 2 2 2 3 6 2 2" xfId="13465"/>
    <cellStyle name="Note 2 2 2 3 6 2 2 2" xfId="29562"/>
    <cellStyle name="Note 2 2 2 3 6 2 2 3" xfId="42688"/>
    <cellStyle name="Note 2 2 2 3 6 2 3" xfId="21195"/>
    <cellStyle name="Note 2 2 2 3 6 2 4" xfId="36277"/>
    <cellStyle name="Note 2 2 2 3 6 2 5" xfId="39045"/>
    <cellStyle name="Note 2 2 2 3 6 3" xfId="7315"/>
    <cellStyle name="Note 2 2 2 3 6 3 2" xfId="15457"/>
    <cellStyle name="Note 2 2 2 3 6 3 2 2" xfId="31530"/>
    <cellStyle name="Note 2 2 2 3 6 3 3" xfId="23496"/>
    <cellStyle name="Note 2 2 2 3 6 3 4" xfId="42687"/>
    <cellStyle name="Note 2 2 2 3 6 4" xfId="11138"/>
    <cellStyle name="Note 2 2 2 3 6 4 2" xfId="27261"/>
    <cellStyle name="Note 2 2 2 3 6 5" xfId="18894"/>
    <cellStyle name="Note 2 2 2 3 6 6" xfId="36276"/>
    <cellStyle name="Note 2 2 2 3 6 7" xfId="39044"/>
    <cellStyle name="Note 2 2 2 3 7" xfId="4104"/>
    <cellStyle name="Note 2 2 2 3 7 2" xfId="8765"/>
    <cellStyle name="Note 2 2 2 3 7 2 2" xfId="16905"/>
    <cellStyle name="Note 2 2 2 3 7 2 2 2" xfId="32978"/>
    <cellStyle name="Note 2 2 2 3 7 2 3" xfId="24944"/>
    <cellStyle name="Note 2 2 2 3 7 2 4" xfId="42689"/>
    <cellStyle name="Note 2 2 2 3 7 3" xfId="12612"/>
    <cellStyle name="Note 2 2 2 3 7 3 2" xfId="28709"/>
    <cellStyle name="Note 2 2 2 3 7 4" xfId="20342"/>
    <cellStyle name="Note 2 2 2 3 7 5" xfId="36278"/>
    <cellStyle name="Note 2 2 2 3 7 6" xfId="39046"/>
    <cellStyle name="Note 2 2 2 3 8" xfId="6460"/>
    <cellStyle name="Note 2 2 2 3 8 2" xfId="22643"/>
    <cellStyle name="Note 2 2 2 3 8 3" xfId="42668"/>
    <cellStyle name="Note 2 2 2 3 9" xfId="10283"/>
    <cellStyle name="Note 2 2 2 3 9 2" xfId="26408"/>
    <cellStyle name="Note 2 2 2 4" xfId="1872"/>
    <cellStyle name="Note 2 2 2 4 2" xfId="2984"/>
    <cellStyle name="Note 2 2 2 4 2 2" xfId="5351"/>
    <cellStyle name="Note 2 2 2 4 2 2 2" xfId="9775"/>
    <cellStyle name="Note 2 2 2 4 2 2 2 2" xfId="17915"/>
    <cellStyle name="Note 2 2 2 4 2 2 2 2 2" xfId="33988"/>
    <cellStyle name="Note 2 2 2 4 2 2 2 3" xfId="25954"/>
    <cellStyle name="Note 2 2 2 4 2 2 2 4" xfId="42692"/>
    <cellStyle name="Note 2 2 2 4 2 2 3" xfId="13857"/>
    <cellStyle name="Note 2 2 2 4 2 2 3 2" xfId="29954"/>
    <cellStyle name="Note 2 2 2 4 2 2 4" xfId="21587"/>
    <cellStyle name="Note 2 2 2 4 2 2 5" xfId="36281"/>
    <cellStyle name="Note 2 2 2 4 2 2 6" xfId="39049"/>
    <cellStyle name="Note 2 2 2 4 2 3" xfId="7707"/>
    <cellStyle name="Note 2 2 2 4 2 3 2" xfId="15849"/>
    <cellStyle name="Note 2 2 2 4 2 3 2 2" xfId="31922"/>
    <cellStyle name="Note 2 2 2 4 2 3 3" xfId="23888"/>
    <cellStyle name="Note 2 2 2 4 2 3 4" xfId="42691"/>
    <cellStyle name="Note 2 2 2 4 2 4" xfId="11530"/>
    <cellStyle name="Note 2 2 2 4 2 4 2" xfId="27653"/>
    <cellStyle name="Note 2 2 2 4 2 5" xfId="19286"/>
    <cellStyle name="Note 2 2 2 4 2 6" xfId="36280"/>
    <cellStyle name="Note 2 2 2 4 2 7" xfId="39048"/>
    <cellStyle name="Note 2 2 2 4 3" xfId="3426"/>
    <cellStyle name="Note 2 2 2 4 3 2" xfId="5784"/>
    <cellStyle name="Note 2 2 2 4 3 2 2" xfId="14290"/>
    <cellStyle name="Note 2 2 2 4 3 2 2 2" xfId="30387"/>
    <cellStyle name="Note 2 2 2 4 3 2 2 3" xfId="42694"/>
    <cellStyle name="Note 2 2 2 4 3 2 3" xfId="22020"/>
    <cellStyle name="Note 2 2 2 4 3 2 4" xfId="36283"/>
    <cellStyle name="Note 2 2 2 4 3 2 5" xfId="39051"/>
    <cellStyle name="Note 2 2 2 4 3 3" xfId="8140"/>
    <cellStyle name="Note 2 2 2 4 3 3 2" xfId="16282"/>
    <cellStyle name="Note 2 2 2 4 3 3 2 2" xfId="32355"/>
    <cellStyle name="Note 2 2 2 4 3 3 3" xfId="24321"/>
    <cellStyle name="Note 2 2 2 4 3 3 4" xfId="42693"/>
    <cellStyle name="Note 2 2 2 4 3 4" xfId="11963"/>
    <cellStyle name="Note 2 2 2 4 3 4 2" xfId="28086"/>
    <cellStyle name="Note 2 2 2 4 3 5" xfId="19719"/>
    <cellStyle name="Note 2 2 2 4 3 6" xfId="36282"/>
    <cellStyle name="Note 2 2 2 4 3 7" xfId="39050"/>
    <cellStyle name="Note 2 2 2 4 4" xfId="4318"/>
    <cellStyle name="Note 2 2 2 4 4 2" xfId="8979"/>
    <cellStyle name="Note 2 2 2 4 4 2 2" xfId="17119"/>
    <cellStyle name="Note 2 2 2 4 4 2 2 2" xfId="33192"/>
    <cellStyle name="Note 2 2 2 4 4 2 3" xfId="25158"/>
    <cellStyle name="Note 2 2 2 4 4 2 4" xfId="42695"/>
    <cellStyle name="Note 2 2 2 4 4 3" xfId="12826"/>
    <cellStyle name="Note 2 2 2 4 4 3 2" xfId="28923"/>
    <cellStyle name="Note 2 2 2 4 4 4" xfId="20556"/>
    <cellStyle name="Note 2 2 2 4 4 5" xfId="36284"/>
    <cellStyle name="Note 2 2 2 4 4 6" xfId="39052"/>
    <cellStyle name="Note 2 2 2 4 5" xfId="6674"/>
    <cellStyle name="Note 2 2 2 4 5 2" xfId="22857"/>
    <cellStyle name="Note 2 2 2 4 5 3" xfId="42690"/>
    <cellStyle name="Note 2 2 2 4 6" xfId="10497"/>
    <cellStyle name="Note 2 2 2 4 6 2" xfId="26622"/>
    <cellStyle name="Note 2 2 2 4 7" xfId="36279"/>
    <cellStyle name="Note 2 2 2 4 8" xfId="39047"/>
    <cellStyle name="Note 2 2 2 5" xfId="1774"/>
    <cellStyle name="Note 2 2 2 5 2" xfId="2942"/>
    <cellStyle name="Note 2 2 2 5 2 2" xfId="5309"/>
    <cellStyle name="Note 2 2 2 5 2 2 2" xfId="9735"/>
    <cellStyle name="Note 2 2 2 5 2 2 2 2" xfId="17875"/>
    <cellStyle name="Note 2 2 2 5 2 2 2 2 2" xfId="33948"/>
    <cellStyle name="Note 2 2 2 5 2 2 2 3" xfId="25914"/>
    <cellStyle name="Note 2 2 2 5 2 2 2 4" xfId="42698"/>
    <cellStyle name="Note 2 2 2 5 2 2 3" xfId="13815"/>
    <cellStyle name="Note 2 2 2 5 2 2 3 2" xfId="29912"/>
    <cellStyle name="Note 2 2 2 5 2 2 4" xfId="21545"/>
    <cellStyle name="Note 2 2 2 5 2 2 5" xfId="36287"/>
    <cellStyle name="Note 2 2 2 5 2 2 6" xfId="39055"/>
    <cellStyle name="Note 2 2 2 5 2 3" xfId="7665"/>
    <cellStyle name="Note 2 2 2 5 2 3 2" xfId="15807"/>
    <cellStyle name="Note 2 2 2 5 2 3 2 2" xfId="31880"/>
    <cellStyle name="Note 2 2 2 5 2 3 3" xfId="23846"/>
    <cellStyle name="Note 2 2 2 5 2 3 4" xfId="42697"/>
    <cellStyle name="Note 2 2 2 5 2 4" xfId="11488"/>
    <cellStyle name="Note 2 2 2 5 2 4 2" xfId="27611"/>
    <cellStyle name="Note 2 2 2 5 2 5" xfId="19244"/>
    <cellStyle name="Note 2 2 2 5 2 6" xfId="36286"/>
    <cellStyle name="Note 2 2 2 5 2 7" xfId="39054"/>
    <cellStyle name="Note 2 2 2 5 3" xfId="3358"/>
    <cellStyle name="Note 2 2 2 5 3 2" xfId="5716"/>
    <cellStyle name="Note 2 2 2 5 3 2 2" xfId="14222"/>
    <cellStyle name="Note 2 2 2 5 3 2 2 2" xfId="30319"/>
    <cellStyle name="Note 2 2 2 5 3 2 2 3" xfId="42700"/>
    <cellStyle name="Note 2 2 2 5 3 2 3" xfId="21952"/>
    <cellStyle name="Note 2 2 2 5 3 2 4" xfId="36289"/>
    <cellStyle name="Note 2 2 2 5 3 2 5" xfId="39057"/>
    <cellStyle name="Note 2 2 2 5 3 3" xfId="8072"/>
    <cellStyle name="Note 2 2 2 5 3 3 2" xfId="16214"/>
    <cellStyle name="Note 2 2 2 5 3 3 2 2" xfId="32287"/>
    <cellStyle name="Note 2 2 2 5 3 3 3" xfId="24253"/>
    <cellStyle name="Note 2 2 2 5 3 3 4" xfId="42699"/>
    <cellStyle name="Note 2 2 2 5 3 4" xfId="11895"/>
    <cellStyle name="Note 2 2 2 5 3 4 2" xfId="28018"/>
    <cellStyle name="Note 2 2 2 5 3 5" xfId="19651"/>
    <cellStyle name="Note 2 2 2 5 3 6" xfId="36288"/>
    <cellStyle name="Note 2 2 2 5 3 7" xfId="39056"/>
    <cellStyle name="Note 2 2 2 5 4" xfId="4250"/>
    <cellStyle name="Note 2 2 2 5 4 2" xfId="8911"/>
    <cellStyle name="Note 2 2 2 5 4 2 2" xfId="17051"/>
    <cellStyle name="Note 2 2 2 5 4 2 2 2" xfId="33124"/>
    <cellStyle name="Note 2 2 2 5 4 2 3" xfId="25090"/>
    <cellStyle name="Note 2 2 2 5 4 2 4" xfId="42701"/>
    <cellStyle name="Note 2 2 2 5 4 3" xfId="12758"/>
    <cellStyle name="Note 2 2 2 5 4 3 2" xfId="28855"/>
    <cellStyle name="Note 2 2 2 5 4 4" xfId="20488"/>
    <cellStyle name="Note 2 2 2 5 4 5" xfId="36290"/>
    <cellStyle name="Note 2 2 2 5 4 6" xfId="39058"/>
    <cellStyle name="Note 2 2 2 5 5" xfId="6606"/>
    <cellStyle name="Note 2 2 2 5 5 2" xfId="14870"/>
    <cellStyle name="Note 2 2 2 5 5 2 2" xfId="30943"/>
    <cellStyle name="Note 2 2 2 5 5 3" xfId="22789"/>
    <cellStyle name="Note 2 2 2 5 5 4" xfId="42696"/>
    <cellStyle name="Note 2 2 2 5 6" xfId="10429"/>
    <cellStyle name="Note 2 2 2 5 6 2" xfId="26554"/>
    <cellStyle name="Note 2 2 2 5 7" xfId="18307"/>
    <cellStyle name="Note 2 2 2 5 8" xfId="36285"/>
    <cellStyle name="Note 2 2 2 5 9" xfId="39053"/>
    <cellStyle name="Note 2 2 2 6" xfId="1846"/>
    <cellStyle name="Note 2 2 2 6 2" xfId="3409"/>
    <cellStyle name="Note 2 2 2 6 2 2" xfId="5767"/>
    <cellStyle name="Note 2 2 2 6 2 2 2" xfId="14273"/>
    <cellStyle name="Note 2 2 2 6 2 2 2 2" xfId="30370"/>
    <cellStyle name="Note 2 2 2 6 2 2 2 3" xfId="42704"/>
    <cellStyle name="Note 2 2 2 6 2 2 3" xfId="22003"/>
    <cellStyle name="Note 2 2 2 6 2 2 4" xfId="36293"/>
    <cellStyle name="Note 2 2 2 6 2 2 5" xfId="39061"/>
    <cellStyle name="Note 2 2 2 6 2 3" xfId="8123"/>
    <cellStyle name="Note 2 2 2 6 2 3 2" xfId="16265"/>
    <cellStyle name="Note 2 2 2 6 2 3 2 2" xfId="32338"/>
    <cellStyle name="Note 2 2 2 6 2 3 3" xfId="24304"/>
    <cellStyle name="Note 2 2 2 6 2 3 4" xfId="42703"/>
    <cellStyle name="Note 2 2 2 6 2 4" xfId="11946"/>
    <cellStyle name="Note 2 2 2 6 2 4 2" xfId="28069"/>
    <cellStyle name="Note 2 2 2 6 2 5" xfId="19702"/>
    <cellStyle name="Note 2 2 2 6 2 6" xfId="36292"/>
    <cellStyle name="Note 2 2 2 6 2 7" xfId="39060"/>
    <cellStyle name="Note 2 2 2 6 3" xfId="4301"/>
    <cellStyle name="Note 2 2 2 6 3 2" xfId="8962"/>
    <cellStyle name="Note 2 2 2 6 3 2 2" xfId="17102"/>
    <cellStyle name="Note 2 2 2 6 3 2 2 2" xfId="33175"/>
    <cellStyle name="Note 2 2 2 6 3 2 3" xfId="25141"/>
    <cellStyle name="Note 2 2 2 6 3 2 4" xfId="42705"/>
    <cellStyle name="Note 2 2 2 6 3 3" xfId="12809"/>
    <cellStyle name="Note 2 2 2 6 3 3 2" xfId="28906"/>
    <cellStyle name="Note 2 2 2 6 3 4" xfId="20539"/>
    <cellStyle name="Note 2 2 2 6 3 5" xfId="36294"/>
    <cellStyle name="Note 2 2 2 6 3 6" xfId="39062"/>
    <cellStyle name="Note 2 2 2 6 4" xfId="6657"/>
    <cellStyle name="Note 2 2 2 6 4 2" xfId="14921"/>
    <cellStyle name="Note 2 2 2 6 4 2 2" xfId="30994"/>
    <cellStyle name="Note 2 2 2 6 4 3" xfId="22840"/>
    <cellStyle name="Note 2 2 2 6 4 4" xfId="42702"/>
    <cellStyle name="Note 2 2 2 6 5" xfId="10480"/>
    <cellStyle name="Note 2 2 2 6 5 2" xfId="26605"/>
    <cellStyle name="Note 2 2 2 6 6" xfId="18358"/>
    <cellStyle name="Note 2 2 2 6 7" xfId="36291"/>
    <cellStyle name="Note 2 2 2 6 8" xfId="39059"/>
    <cellStyle name="Note 2 2 2 7" xfId="2655"/>
    <cellStyle name="Note 2 2 2 7 2" xfId="5042"/>
    <cellStyle name="Note 2 2 2 7 2 2" xfId="9525"/>
    <cellStyle name="Note 2 2 2 7 2 2 2" xfId="17665"/>
    <cellStyle name="Note 2 2 2 7 2 2 2 2" xfId="33738"/>
    <cellStyle name="Note 2 2 2 7 2 2 3" xfId="25704"/>
    <cellStyle name="Note 2 2 2 7 2 2 4" xfId="42707"/>
    <cellStyle name="Note 2 2 2 7 2 3" xfId="13548"/>
    <cellStyle name="Note 2 2 2 7 2 3 2" xfId="29645"/>
    <cellStyle name="Note 2 2 2 7 2 4" xfId="21278"/>
    <cellStyle name="Note 2 2 2 7 2 5" xfId="36296"/>
    <cellStyle name="Note 2 2 2 7 2 6" xfId="39064"/>
    <cellStyle name="Note 2 2 2 7 3" xfId="7398"/>
    <cellStyle name="Note 2 2 2 7 3 2" xfId="15540"/>
    <cellStyle name="Note 2 2 2 7 3 2 2" xfId="31613"/>
    <cellStyle name="Note 2 2 2 7 3 3" xfId="23579"/>
    <cellStyle name="Note 2 2 2 7 3 4" xfId="42706"/>
    <cellStyle name="Note 2 2 2 7 4" xfId="11221"/>
    <cellStyle name="Note 2 2 2 7 4 2" xfId="27344"/>
    <cellStyle name="Note 2 2 2 7 5" xfId="18977"/>
    <cellStyle name="Note 2 2 2 7 6" xfId="36295"/>
    <cellStyle name="Note 2 2 2 7 7" xfId="39063"/>
    <cellStyle name="Note 2 2 2 8" xfId="2633"/>
    <cellStyle name="Note 2 2 2 8 2" xfId="5026"/>
    <cellStyle name="Note 2 2 2 8 2 2" xfId="13532"/>
    <cellStyle name="Note 2 2 2 8 2 2 2" xfId="29629"/>
    <cellStyle name="Note 2 2 2 8 2 2 3" xfId="42709"/>
    <cellStyle name="Note 2 2 2 8 2 3" xfId="21262"/>
    <cellStyle name="Note 2 2 2 8 2 4" xfId="36298"/>
    <cellStyle name="Note 2 2 2 8 2 5" xfId="39066"/>
    <cellStyle name="Note 2 2 2 8 3" xfId="7382"/>
    <cellStyle name="Note 2 2 2 8 3 2" xfId="15524"/>
    <cellStyle name="Note 2 2 2 8 3 2 2" xfId="31597"/>
    <cellStyle name="Note 2 2 2 8 3 3" xfId="23563"/>
    <cellStyle name="Note 2 2 2 8 3 4" xfId="42708"/>
    <cellStyle name="Note 2 2 2 8 4" xfId="11205"/>
    <cellStyle name="Note 2 2 2 8 4 2" xfId="27328"/>
    <cellStyle name="Note 2 2 2 8 5" xfId="18961"/>
    <cellStyle name="Note 2 2 2 8 6" xfId="36297"/>
    <cellStyle name="Note 2 2 2 8 7" xfId="39065"/>
    <cellStyle name="Note 2 2 2 9" xfId="4010"/>
    <cellStyle name="Note 2 2 2 9 2" xfId="8688"/>
    <cellStyle name="Note 2 2 2 9 2 2" xfId="16828"/>
    <cellStyle name="Note 2 2 2 9 2 2 2" xfId="32901"/>
    <cellStyle name="Note 2 2 2 9 2 3" xfId="24867"/>
    <cellStyle name="Note 2 2 2 9 2 4" xfId="42710"/>
    <cellStyle name="Note 2 2 2 9 3" xfId="12529"/>
    <cellStyle name="Note 2 2 2 9 3 2" xfId="28632"/>
    <cellStyle name="Note 2 2 2 9 4" xfId="20265"/>
    <cellStyle name="Note 2 2 2 9 5" xfId="36299"/>
    <cellStyle name="Note 2 2 2 9 6" xfId="39067"/>
    <cellStyle name="Note 2 2 3" xfId="1490"/>
    <cellStyle name="Note 2 2 3 10" xfId="6407"/>
    <cellStyle name="Note 2 2 3 10 2" xfId="22598"/>
    <cellStyle name="Note 2 2 3 10 3" xfId="42711"/>
    <cellStyle name="Note 2 2 3 11" xfId="10230"/>
    <cellStyle name="Note 2 2 3 11 2" xfId="26363"/>
    <cellStyle name="Note 2 2 3 12" xfId="36300"/>
    <cellStyle name="Note 2 2 3 13" xfId="39068"/>
    <cellStyle name="Note 2 2 3 2" xfId="1673"/>
    <cellStyle name="Note 2 2 3 2 10" xfId="36301"/>
    <cellStyle name="Note 2 2 3 2 11" xfId="39069"/>
    <cellStyle name="Note 2 2 3 2 2" xfId="2075"/>
    <cellStyle name="Note 2 2 3 2 2 2" xfId="3163"/>
    <cellStyle name="Note 2 2 3 2 2 2 2" xfId="5528"/>
    <cellStyle name="Note 2 2 3 2 2 2 2 2" xfId="9950"/>
    <cellStyle name="Note 2 2 3 2 2 2 2 2 2" xfId="18090"/>
    <cellStyle name="Note 2 2 3 2 2 2 2 2 2 2" xfId="34163"/>
    <cellStyle name="Note 2 2 3 2 2 2 2 2 3" xfId="26129"/>
    <cellStyle name="Note 2 2 3 2 2 2 2 2 4" xfId="42715"/>
    <cellStyle name="Note 2 2 3 2 2 2 2 3" xfId="14034"/>
    <cellStyle name="Note 2 2 3 2 2 2 2 3 2" xfId="30131"/>
    <cellStyle name="Note 2 2 3 2 2 2 2 4" xfId="21764"/>
    <cellStyle name="Note 2 2 3 2 2 2 2 5" xfId="36304"/>
    <cellStyle name="Note 2 2 3 2 2 2 2 6" xfId="39072"/>
    <cellStyle name="Note 2 2 3 2 2 2 3" xfId="7884"/>
    <cellStyle name="Note 2 2 3 2 2 2 3 2" xfId="16026"/>
    <cellStyle name="Note 2 2 3 2 2 2 3 2 2" xfId="32099"/>
    <cellStyle name="Note 2 2 3 2 2 2 3 3" xfId="24065"/>
    <cellStyle name="Note 2 2 3 2 2 2 3 4" xfId="42714"/>
    <cellStyle name="Note 2 2 3 2 2 2 4" xfId="11707"/>
    <cellStyle name="Note 2 2 3 2 2 2 4 2" xfId="27830"/>
    <cellStyle name="Note 2 2 3 2 2 2 5" xfId="19463"/>
    <cellStyle name="Note 2 2 3 2 2 2 6" xfId="36303"/>
    <cellStyle name="Note 2 2 3 2 2 2 7" xfId="39071"/>
    <cellStyle name="Note 2 2 3 2 2 3" xfId="3614"/>
    <cellStyle name="Note 2 2 3 2 2 3 2" xfId="5972"/>
    <cellStyle name="Note 2 2 3 2 2 3 2 2" xfId="14478"/>
    <cellStyle name="Note 2 2 3 2 2 3 2 2 2" xfId="30575"/>
    <cellStyle name="Note 2 2 3 2 2 3 2 2 3" xfId="42717"/>
    <cellStyle name="Note 2 2 3 2 2 3 2 3" xfId="22208"/>
    <cellStyle name="Note 2 2 3 2 2 3 2 4" xfId="36306"/>
    <cellStyle name="Note 2 2 3 2 2 3 2 5" xfId="39074"/>
    <cellStyle name="Note 2 2 3 2 2 3 3" xfId="8328"/>
    <cellStyle name="Note 2 2 3 2 2 3 3 2" xfId="16470"/>
    <cellStyle name="Note 2 2 3 2 2 3 3 2 2" xfId="32543"/>
    <cellStyle name="Note 2 2 3 2 2 3 3 3" xfId="24509"/>
    <cellStyle name="Note 2 2 3 2 2 3 3 4" xfId="42716"/>
    <cellStyle name="Note 2 2 3 2 2 3 4" xfId="12151"/>
    <cellStyle name="Note 2 2 3 2 2 3 4 2" xfId="28274"/>
    <cellStyle name="Note 2 2 3 2 2 3 5" xfId="19907"/>
    <cellStyle name="Note 2 2 3 2 2 3 6" xfId="36305"/>
    <cellStyle name="Note 2 2 3 2 2 3 7" xfId="39073"/>
    <cellStyle name="Note 2 2 3 2 2 4" xfId="4506"/>
    <cellStyle name="Note 2 2 3 2 2 4 2" xfId="9167"/>
    <cellStyle name="Note 2 2 3 2 2 4 2 2" xfId="17307"/>
    <cellStyle name="Note 2 2 3 2 2 4 2 2 2" xfId="33380"/>
    <cellStyle name="Note 2 2 3 2 2 4 2 3" xfId="25346"/>
    <cellStyle name="Note 2 2 3 2 2 4 2 4" xfId="42718"/>
    <cellStyle name="Note 2 2 3 2 2 4 3" xfId="13014"/>
    <cellStyle name="Note 2 2 3 2 2 4 3 2" xfId="29111"/>
    <cellStyle name="Note 2 2 3 2 2 4 4" xfId="20744"/>
    <cellStyle name="Note 2 2 3 2 2 4 5" xfId="36307"/>
    <cellStyle name="Note 2 2 3 2 2 4 6" xfId="39075"/>
    <cellStyle name="Note 2 2 3 2 2 5" xfId="6862"/>
    <cellStyle name="Note 2 2 3 2 2 5 2" xfId="23045"/>
    <cellStyle name="Note 2 2 3 2 2 5 3" xfId="42713"/>
    <cellStyle name="Note 2 2 3 2 2 6" xfId="10685"/>
    <cellStyle name="Note 2 2 3 2 2 6 2" xfId="26810"/>
    <cellStyle name="Note 2 2 3 2 2 7" xfId="36302"/>
    <cellStyle name="Note 2 2 3 2 2 8" xfId="39070"/>
    <cellStyle name="Note 2 2 3 2 3" xfId="2240"/>
    <cellStyle name="Note 2 2 3 2 3 2" xfId="3319"/>
    <cellStyle name="Note 2 2 3 2 3 2 2" xfId="5682"/>
    <cellStyle name="Note 2 2 3 2 3 2 2 2" xfId="10102"/>
    <cellStyle name="Note 2 2 3 2 3 2 2 2 2" xfId="18242"/>
    <cellStyle name="Note 2 2 3 2 3 2 2 2 2 2" xfId="34315"/>
    <cellStyle name="Note 2 2 3 2 3 2 2 2 3" xfId="26281"/>
    <cellStyle name="Note 2 2 3 2 3 2 2 2 4" xfId="42721"/>
    <cellStyle name="Note 2 2 3 2 3 2 2 3" xfId="14188"/>
    <cellStyle name="Note 2 2 3 2 3 2 2 3 2" xfId="30285"/>
    <cellStyle name="Note 2 2 3 2 3 2 2 4" xfId="21918"/>
    <cellStyle name="Note 2 2 3 2 3 2 2 5" xfId="36310"/>
    <cellStyle name="Note 2 2 3 2 3 2 2 6" xfId="39078"/>
    <cellStyle name="Note 2 2 3 2 3 2 3" xfId="8038"/>
    <cellStyle name="Note 2 2 3 2 3 2 3 2" xfId="16180"/>
    <cellStyle name="Note 2 2 3 2 3 2 3 2 2" xfId="32253"/>
    <cellStyle name="Note 2 2 3 2 3 2 3 3" xfId="24219"/>
    <cellStyle name="Note 2 2 3 2 3 2 3 4" xfId="42720"/>
    <cellStyle name="Note 2 2 3 2 3 2 4" xfId="11861"/>
    <cellStyle name="Note 2 2 3 2 3 2 4 2" xfId="27984"/>
    <cellStyle name="Note 2 2 3 2 3 2 5" xfId="19617"/>
    <cellStyle name="Note 2 2 3 2 3 2 6" xfId="36309"/>
    <cellStyle name="Note 2 2 3 2 3 2 7" xfId="39077"/>
    <cellStyle name="Note 2 2 3 2 3 3" xfId="3770"/>
    <cellStyle name="Note 2 2 3 2 3 3 2" xfId="6128"/>
    <cellStyle name="Note 2 2 3 2 3 3 2 2" xfId="14634"/>
    <cellStyle name="Note 2 2 3 2 3 3 2 2 2" xfId="30731"/>
    <cellStyle name="Note 2 2 3 2 3 3 2 2 3" xfId="42723"/>
    <cellStyle name="Note 2 2 3 2 3 3 2 3" xfId="22364"/>
    <cellStyle name="Note 2 2 3 2 3 3 2 4" xfId="36312"/>
    <cellStyle name="Note 2 2 3 2 3 3 2 5" xfId="39080"/>
    <cellStyle name="Note 2 2 3 2 3 3 3" xfId="8484"/>
    <cellStyle name="Note 2 2 3 2 3 3 3 2" xfId="16626"/>
    <cellStyle name="Note 2 2 3 2 3 3 3 2 2" xfId="32699"/>
    <cellStyle name="Note 2 2 3 2 3 3 3 3" xfId="24665"/>
    <cellStyle name="Note 2 2 3 2 3 3 3 4" xfId="42722"/>
    <cellStyle name="Note 2 2 3 2 3 3 4" xfId="12307"/>
    <cellStyle name="Note 2 2 3 2 3 3 4 2" xfId="28430"/>
    <cellStyle name="Note 2 2 3 2 3 3 5" xfId="20063"/>
    <cellStyle name="Note 2 2 3 2 3 3 6" xfId="36311"/>
    <cellStyle name="Note 2 2 3 2 3 3 7" xfId="39079"/>
    <cellStyle name="Note 2 2 3 2 3 4" xfId="4662"/>
    <cellStyle name="Note 2 2 3 2 3 4 2" xfId="9323"/>
    <cellStyle name="Note 2 2 3 2 3 4 2 2" xfId="17463"/>
    <cellStyle name="Note 2 2 3 2 3 4 2 2 2" xfId="33536"/>
    <cellStyle name="Note 2 2 3 2 3 4 2 3" xfId="25502"/>
    <cellStyle name="Note 2 2 3 2 3 4 2 4" xfId="42724"/>
    <cellStyle name="Note 2 2 3 2 3 4 3" xfId="13170"/>
    <cellStyle name="Note 2 2 3 2 3 4 3 2" xfId="29267"/>
    <cellStyle name="Note 2 2 3 2 3 4 4" xfId="20900"/>
    <cellStyle name="Note 2 2 3 2 3 4 5" xfId="36313"/>
    <cellStyle name="Note 2 2 3 2 3 4 6" xfId="39081"/>
    <cellStyle name="Note 2 2 3 2 3 5" xfId="7018"/>
    <cellStyle name="Note 2 2 3 2 3 5 2" xfId="15162"/>
    <cellStyle name="Note 2 2 3 2 3 5 2 2" xfId="31235"/>
    <cellStyle name="Note 2 2 3 2 3 5 3" xfId="23201"/>
    <cellStyle name="Note 2 2 3 2 3 5 4" xfId="42719"/>
    <cellStyle name="Note 2 2 3 2 3 6" xfId="10841"/>
    <cellStyle name="Note 2 2 3 2 3 6 2" xfId="26966"/>
    <cellStyle name="Note 2 2 3 2 3 7" xfId="18599"/>
    <cellStyle name="Note 2 2 3 2 3 8" xfId="36308"/>
    <cellStyle name="Note 2 2 3 2 3 9" xfId="39076"/>
    <cellStyle name="Note 2 2 3 2 4" xfId="2400"/>
    <cellStyle name="Note 2 2 3 2 4 2" xfId="3922"/>
    <cellStyle name="Note 2 2 3 2 4 2 2" xfId="6280"/>
    <cellStyle name="Note 2 2 3 2 4 2 2 2" xfId="14786"/>
    <cellStyle name="Note 2 2 3 2 4 2 2 2 2" xfId="30883"/>
    <cellStyle name="Note 2 2 3 2 4 2 2 2 3" xfId="42727"/>
    <cellStyle name="Note 2 2 3 2 4 2 2 3" xfId="22516"/>
    <cellStyle name="Note 2 2 3 2 4 2 2 4" xfId="36316"/>
    <cellStyle name="Note 2 2 3 2 4 2 2 5" xfId="39084"/>
    <cellStyle name="Note 2 2 3 2 4 2 3" xfId="8636"/>
    <cellStyle name="Note 2 2 3 2 4 2 3 2" xfId="16778"/>
    <cellStyle name="Note 2 2 3 2 4 2 3 2 2" xfId="32851"/>
    <cellStyle name="Note 2 2 3 2 4 2 3 3" xfId="24817"/>
    <cellStyle name="Note 2 2 3 2 4 2 3 4" xfId="42726"/>
    <cellStyle name="Note 2 2 3 2 4 2 4" xfId="12459"/>
    <cellStyle name="Note 2 2 3 2 4 2 4 2" xfId="28582"/>
    <cellStyle name="Note 2 2 3 2 4 2 5" xfId="20215"/>
    <cellStyle name="Note 2 2 3 2 4 2 6" xfId="36315"/>
    <cellStyle name="Note 2 2 3 2 4 2 7" xfId="39083"/>
    <cellStyle name="Note 2 2 3 2 4 3" xfId="4814"/>
    <cellStyle name="Note 2 2 3 2 4 3 2" xfId="9475"/>
    <cellStyle name="Note 2 2 3 2 4 3 2 2" xfId="17615"/>
    <cellStyle name="Note 2 2 3 2 4 3 2 2 2" xfId="33688"/>
    <cellStyle name="Note 2 2 3 2 4 3 2 3" xfId="25654"/>
    <cellStyle name="Note 2 2 3 2 4 3 2 4" xfId="42728"/>
    <cellStyle name="Note 2 2 3 2 4 3 3" xfId="13322"/>
    <cellStyle name="Note 2 2 3 2 4 3 3 2" xfId="29419"/>
    <cellStyle name="Note 2 2 3 2 4 3 4" xfId="21052"/>
    <cellStyle name="Note 2 2 3 2 4 3 5" xfId="36317"/>
    <cellStyle name="Note 2 2 3 2 4 3 6" xfId="39085"/>
    <cellStyle name="Note 2 2 3 2 4 4" xfId="7170"/>
    <cellStyle name="Note 2 2 3 2 4 4 2" xfId="15314"/>
    <cellStyle name="Note 2 2 3 2 4 4 2 2" xfId="31387"/>
    <cellStyle name="Note 2 2 3 2 4 4 3" xfId="23353"/>
    <cellStyle name="Note 2 2 3 2 4 4 4" xfId="42725"/>
    <cellStyle name="Note 2 2 3 2 4 5" xfId="10993"/>
    <cellStyle name="Note 2 2 3 2 4 5 2" xfId="27118"/>
    <cellStyle name="Note 2 2 3 2 4 6" xfId="18751"/>
    <cellStyle name="Note 2 2 3 2 4 7" xfId="36314"/>
    <cellStyle name="Note 2 2 3 2 4 8" xfId="39082"/>
    <cellStyle name="Note 2 2 3 2 5" xfId="2886"/>
    <cellStyle name="Note 2 2 3 2 5 2" xfId="5255"/>
    <cellStyle name="Note 2 2 3 2 5 2 2" xfId="9685"/>
    <cellStyle name="Note 2 2 3 2 5 2 2 2" xfId="17825"/>
    <cellStyle name="Note 2 2 3 2 5 2 2 2 2" xfId="33898"/>
    <cellStyle name="Note 2 2 3 2 5 2 2 3" xfId="25864"/>
    <cellStyle name="Note 2 2 3 2 5 2 2 4" xfId="42730"/>
    <cellStyle name="Note 2 2 3 2 5 2 3" xfId="13761"/>
    <cellStyle name="Note 2 2 3 2 5 2 3 2" xfId="29858"/>
    <cellStyle name="Note 2 2 3 2 5 2 4" xfId="21491"/>
    <cellStyle name="Note 2 2 3 2 5 2 5" xfId="36319"/>
    <cellStyle name="Note 2 2 3 2 5 2 6" xfId="39087"/>
    <cellStyle name="Note 2 2 3 2 5 3" xfId="7611"/>
    <cellStyle name="Note 2 2 3 2 5 3 2" xfId="15753"/>
    <cellStyle name="Note 2 2 3 2 5 3 2 2" xfId="31826"/>
    <cellStyle name="Note 2 2 3 2 5 3 3" xfId="23792"/>
    <cellStyle name="Note 2 2 3 2 5 3 4" xfId="42729"/>
    <cellStyle name="Note 2 2 3 2 5 4" xfId="11434"/>
    <cellStyle name="Note 2 2 3 2 5 4 2" xfId="27557"/>
    <cellStyle name="Note 2 2 3 2 5 5" xfId="19190"/>
    <cellStyle name="Note 2 2 3 2 5 6" xfId="36318"/>
    <cellStyle name="Note 2 2 3 2 5 7" xfId="39086"/>
    <cellStyle name="Note 2 2 3 2 6" xfId="2691"/>
    <cellStyle name="Note 2 2 3 2 6 2" xfId="5076"/>
    <cellStyle name="Note 2 2 3 2 6 2 2" xfId="13582"/>
    <cellStyle name="Note 2 2 3 2 6 2 2 2" xfId="29679"/>
    <cellStyle name="Note 2 2 3 2 6 2 2 3" xfId="42732"/>
    <cellStyle name="Note 2 2 3 2 6 2 3" xfId="21312"/>
    <cellStyle name="Note 2 2 3 2 6 2 4" xfId="36321"/>
    <cellStyle name="Note 2 2 3 2 6 2 5" xfId="39089"/>
    <cellStyle name="Note 2 2 3 2 6 3" xfId="7432"/>
    <cellStyle name="Note 2 2 3 2 6 3 2" xfId="15574"/>
    <cellStyle name="Note 2 2 3 2 6 3 2 2" xfId="31647"/>
    <cellStyle name="Note 2 2 3 2 6 3 3" xfId="23613"/>
    <cellStyle name="Note 2 2 3 2 6 3 4" xfId="42731"/>
    <cellStyle name="Note 2 2 3 2 6 4" xfId="11255"/>
    <cellStyle name="Note 2 2 3 2 6 4 2" xfId="27378"/>
    <cellStyle name="Note 2 2 3 2 6 5" xfId="19011"/>
    <cellStyle name="Note 2 2 3 2 6 6" xfId="36320"/>
    <cellStyle name="Note 2 2 3 2 6 7" xfId="39088"/>
    <cellStyle name="Note 2 2 3 2 7" xfId="4187"/>
    <cellStyle name="Note 2 2 3 2 7 2" xfId="8848"/>
    <cellStyle name="Note 2 2 3 2 7 2 2" xfId="16988"/>
    <cellStyle name="Note 2 2 3 2 7 2 2 2" xfId="33061"/>
    <cellStyle name="Note 2 2 3 2 7 2 3" xfId="25027"/>
    <cellStyle name="Note 2 2 3 2 7 2 4" xfId="42733"/>
    <cellStyle name="Note 2 2 3 2 7 3" xfId="12695"/>
    <cellStyle name="Note 2 2 3 2 7 3 2" xfId="28792"/>
    <cellStyle name="Note 2 2 3 2 7 4" xfId="20425"/>
    <cellStyle name="Note 2 2 3 2 7 5" xfId="36322"/>
    <cellStyle name="Note 2 2 3 2 7 6" xfId="39090"/>
    <cellStyle name="Note 2 2 3 2 8" xfId="6543"/>
    <cellStyle name="Note 2 2 3 2 8 2" xfId="22726"/>
    <cellStyle name="Note 2 2 3 2 8 3" xfId="42712"/>
    <cellStyle name="Note 2 2 3 2 9" xfId="10366"/>
    <cellStyle name="Note 2 2 3 2 9 2" xfId="26491"/>
    <cellStyle name="Note 2 2 3 3" xfId="1694"/>
    <cellStyle name="Note 2 2 3 3 10" xfId="36323"/>
    <cellStyle name="Note 2 2 3 3 11" xfId="39091"/>
    <cellStyle name="Note 2 2 3 3 2" xfId="2089"/>
    <cellStyle name="Note 2 2 3 3 2 2" xfId="3175"/>
    <cellStyle name="Note 2 2 3 3 2 2 2" xfId="5540"/>
    <cellStyle name="Note 2 2 3 3 2 2 2 2" xfId="9962"/>
    <cellStyle name="Note 2 2 3 3 2 2 2 2 2" xfId="18102"/>
    <cellStyle name="Note 2 2 3 3 2 2 2 2 2 2" xfId="34175"/>
    <cellStyle name="Note 2 2 3 3 2 2 2 2 3" xfId="26141"/>
    <cellStyle name="Note 2 2 3 3 2 2 2 2 4" xfId="42737"/>
    <cellStyle name="Note 2 2 3 3 2 2 2 3" xfId="14046"/>
    <cellStyle name="Note 2 2 3 3 2 2 2 3 2" xfId="30143"/>
    <cellStyle name="Note 2 2 3 3 2 2 2 4" xfId="21776"/>
    <cellStyle name="Note 2 2 3 3 2 2 2 5" xfId="36326"/>
    <cellStyle name="Note 2 2 3 3 2 2 2 6" xfId="39094"/>
    <cellStyle name="Note 2 2 3 3 2 2 3" xfId="7896"/>
    <cellStyle name="Note 2 2 3 3 2 2 3 2" xfId="16038"/>
    <cellStyle name="Note 2 2 3 3 2 2 3 2 2" xfId="32111"/>
    <cellStyle name="Note 2 2 3 3 2 2 3 3" xfId="24077"/>
    <cellStyle name="Note 2 2 3 3 2 2 3 4" xfId="42736"/>
    <cellStyle name="Note 2 2 3 3 2 2 4" xfId="11719"/>
    <cellStyle name="Note 2 2 3 3 2 2 4 2" xfId="27842"/>
    <cellStyle name="Note 2 2 3 3 2 2 5" xfId="19475"/>
    <cellStyle name="Note 2 2 3 3 2 2 6" xfId="36325"/>
    <cellStyle name="Note 2 2 3 3 2 2 7" xfId="39093"/>
    <cellStyle name="Note 2 2 3 3 2 3" xfId="3628"/>
    <cellStyle name="Note 2 2 3 3 2 3 2" xfId="5986"/>
    <cellStyle name="Note 2 2 3 3 2 3 2 2" xfId="14492"/>
    <cellStyle name="Note 2 2 3 3 2 3 2 2 2" xfId="30589"/>
    <cellStyle name="Note 2 2 3 3 2 3 2 2 3" xfId="42739"/>
    <cellStyle name="Note 2 2 3 3 2 3 2 3" xfId="22222"/>
    <cellStyle name="Note 2 2 3 3 2 3 2 4" xfId="36328"/>
    <cellStyle name="Note 2 2 3 3 2 3 2 5" xfId="39096"/>
    <cellStyle name="Note 2 2 3 3 2 3 3" xfId="8342"/>
    <cellStyle name="Note 2 2 3 3 2 3 3 2" xfId="16484"/>
    <cellStyle name="Note 2 2 3 3 2 3 3 2 2" xfId="32557"/>
    <cellStyle name="Note 2 2 3 3 2 3 3 3" xfId="24523"/>
    <cellStyle name="Note 2 2 3 3 2 3 3 4" xfId="42738"/>
    <cellStyle name="Note 2 2 3 3 2 3 4" xfId="12165"/>
    <cellStyle name="Note 2 2 3 3 2 3 4 2" xfId="28288"/>
    <cellStyle name="Note 2 2 3 3 2 3 5" xfId="19921"/>
    <cellStyle name="Note 2 2 3 3 2 3 6" xfId="36327"/>
    <cellStyle name="Note 2 2 3 3 2 3 7" xfId="39095"/>
    <cellStyle name="Note 2 2 3 3 2 4" xfId="4520"/>
    <cellStyle name="Note 2 2 3 3 2 4 2" xfId="9181"/>
    <cellStyle name="Note 2 2 3 3 2 4 2 2" xfId="17321"/>
    <cellStyle name="Note 2 2 3 3 2 4 2 2 2" xfId="33394"/>
    <cellStyle name="Note 2 2 3 3 2 4 2 3" xfId="25360"/>
    <cellStyle name="Note 2 2 3 3 2 4 2 4" xfId="42740"/>
    <cellStyle name="Note 2 2 3 3 2 4 3" xfId="13028"/>
    <cellStyle name="Note 2 2 3 3 2 4 3 2" xfId="29125"/>
    <cellStyle name="Note 2 2 3 3 2 4 4" xfId="20758"/>
    <cellStyle name="Note 2 2 3 3 2 4 5" xfId="36329"/>
    <cellStyle name="Note 2 2 3 3 2 4 6" xfId="39097"/>
    <cellStyle name="Note 2 2 3 3 2 5" xfId="6876"/>
    <cellStyle name="Note 2 2 3 3 2 5 2" xfId="23059"/>
    <cellStyle name="Note 2 2 3 3 2 5 3" xfId="42735"/>
    <cellStyle name="Note 2 2 3 3 2 6" xfId="10699"/>
    <cellStyle name="Note 2 2 3 3 2 6 2" xfId="26824"/>
    <cellStyle name="Note 2 2 3 3 2 7" xfId="36324"/>
    <cellStyle name="Note 2 2 3 3 2 8" xfId="39092"/>
    <cellStyle name="Note 2 2 3 3 3" xfId="2252"/>
    <cellStyle name="Note 2 2 3 3 3 2" xfId="3331"/>
    <cellStyle name="Note 2 2 3 3 3 2 2" xfId="5694"/>
    <cellStyle name="Note 2 2 3 3 3 2 2 2" xfId="10114"/>
    <cellStyle name="Note 2 2 3 3 3 2 2 2 2" xfId="18254"/>
    <cellStyle name="Note 2 2 3 3 3 2 2 2 2 2" xfId="34327"/>
    <cellStyle name="Note 2 2 3 3 3 2 2 2 3" xfId="26293"/>
    <cellStyle name="Note 2 2 3 3 3 2 2 2 4" xfId="42743"/>
    <cellStyle name="Note 2 2 3 3 3 2 2 3" xfId="14200"/>
    <cellStyle name="Note 2 2 3 3 3 2 2 3 2" xfId="30297"/>
    <cellStyle name="Note 2 2 3 3 3 2 2 4" xfId="21930"/>
    <cellStyle name="Note 2 2 3 3 3 2 2 5" xfId="36332"/>
    <cellStyle name="Note 2 2 3 3 3 2 2 6" xfId="39100"/>
    <cellStyle name="Note 2 2 3 3 3 2 3" xfId="8050"/>
    <cellStyle name="Note 2 2 3 3 3 2 3 2" xfId="16192"/>
    <cellStyle name="Note 2 2 3 3 3 2 3 2 2" xfId="32265"/>
    <cellStyle name="Note 2 2 3 3 3 2 3 3" xfId="24231"/>
    <cellStyle name="Note 2 2 3 3 3 2 3 4" xfId="42742"/>
    <cellStyle name="Note 2 2 3 3 3 2 4" xfId="11873"/>
    <cellStyle name="Note 2 2 3 3 3 2 4 2" xfId="27996"/>
    <cellStyle name="Note 2 2 3 3 3 2 5" xfId="19629"/>
    <cellStyle name="Note 2 2 3 3 3 2 6" xfId="36331"/>
    <cellStyle name="Note 2 2 3 3 3 2 7" xfId="39099"/>
    <cellStyle name="Note 2 2 3 3 3 3" xfId="3782"/>
    <cellStyle name="Note 2 2 3 3 3 3 2" xfId="6140"/>
    <cellStyle name="Note 2 2 3 3 3 3 2 2" xfId="14646"/>
    <cellStyle name="Note 2 2 3 3 3 3 2 2 2" xfId="30743"/>
    <cellStyle name="Note 2 2 3 3 3 3 2 2 3" xfId="42745"/>
    <cellStyle name="Note 2 2 3 3 3 3 2 3" xfId="22376"/>
    <cellStyle name="Note 2 2 3 3 3 3 2 4" xfId="36334"/>
    <cellStyle name="Note 2 2 3 3 3 3 2 5" xfId="39102"/>
    <cellStyle name="Note 2 2 3 3 3 3 3" xfId="8496"/>
    <cellStyle name="Note 2 2 3 3 3 3 3 2" xfId="16638"/>
    <cellStyle name="Note 2 2 3 3 3 3 3 2 2" xfId="32711"/>
    <cellStyle name="Note 2 2 3 3 3 3 3 3" xfId="24677"/>
    <cellStyle name="Note 2 2 3 3 3 3 3 4" xfId="42744"/>
    <cellStyle name="Note 2 2 3 3 3 3 4" xfId="12319"/>
    <cellStyle name="Note 2 2 3 3 3 3 4 2" xfId="28442"/>
    <cellStyle name="Note 2 2 3 3 3 3 5" xfId="20075"/>
    <cellStyle name="Note 2 2 3 3 3 3 6" xfId="36333"/>
    <cellStyle name="Note 2 2 3 3 3 3 7" xfId="39101"/>
    <cellStyle name="Note 2 2 3 3 3 4" xfId="4674"/>
    <cellStyle name="Note 2 2 3 3 3 4 2" xfId="9335"/>
    <cellStyle name="Note 2 2 3 3 3 4 2 2" xfId="17475"/>
    <cellStyle name="Note 2 2 3 3 3 4 2 2 2" xfId="33548"/>
    <cellStyle name="Note 2 2 3 3 3 4 2 3" xfId="25514"/>
    <cellStyle name="Note 2 2 3 3 3 4 2 4" xfId="42746"/>
    <cellStyle name="Note 2 2 3 3 3 4 3" xfId="13182"/>
    <cellStyle name="Note 2 2 3 3 3 4 3 2" xfId="29279"/>
    <cellStyle name="Note 2 2 3 3 3 4 4" xfId="20912"/>
    <cellStyle name="Note 2 2 3 3 3 4 5" xfId="36335"/>
    <cellStyle name="Note 2 2 3 3 3 4 6" xfId="39103"/>
    <cellStyle name="Note 2 2 3 3 3 5" xfId="7030"/>
    <cellStyle name="Note 2 2 3 3 3 5 2" xfId="15174"/>
    <cellStyle name="Note 2 2 3 3 3 5 2 2" xfId="31247"/>
    <cellStyle name="Note 2 2 3 3 3 5 3" xfId="23213"/>
    <cellStyle name="Note 2 2 3 3 3 5 4" xfId="42741"/>
    <cellStyle name="Note 2 2 3 3 3 6" xfId="10853"/>
    <cellStyle name="Note 2 2 3 3 3 6 2" xfId="26978"/>
    <cellStyle name="Note 2 2 3 3 3 7" xfId="18611"/>
    <cellStyle name="Note 2 2 3 3 3 8" xfId="36330"/>
    <cellStyle name="Note 2 2 3 3 3 9" xfId="39098"/>
    <cellStyle name="Note 2 2 3 3 4" xfId="2412"/>
    <cellStyle name="Note 2 2 3 3 4 2" xfId="3934"/>
    <cellStyle name="Note 2 2 3 3 4 2 2" xfId="6292"/>
    <cellStyle name="Note 2 2 3 3 4 2 2 2" xfId="14798"/>
    <cellStyle name="Note 2 2 3 3 4 2 2 2 2" xfId="30895"/>
    <cellStyle name="Note 2 2 3 3 4 2 2 2 3" xfId="42749"/>
    <cellStyle name="Note 2 2 3 3 4 2 2 3" xfId="22528"/>
    <cellStyle name="Note 2 2 3 3 4 2 2 4" xfId="36338"/>
    <cellStyle name="Note 2 2 3 3 4 2 2 5" xfId="39106"/>
    <cellStyle name="Note 2 2 3 3 4 2 3" xfId="8648"/>
    <cellStyle name="Note 2 2 3 3 4 2 3 2" xfId="16790"/>
    <cellStyle name="Note 2 2 3 3 4 2 3 2 2" xfId="32863"/>
    <cellStyle name="Note 2 2 3 3 4 2 3 3" xfId="24829"/>
    <cellStyle name="Note 2 2 3 3 4 2 3 4" xfId="42748"/>
    <cellStyle name="Note 2 2 3 3 4 2 4" xfId="12471"/>
    <cellStyle name="Note 2 2 3 3 4 2 4 2" xfId="28594"/>
    <cellStyle name="Note 2 2 3 3 4 2 5" xfId="20227"/>
    <cellStyle name="Note 2 2 3 3 4 2 6" xfId="36337"/>
    <cellStyle name="Note 2 2 3 3 4 2 7" xfId="39105"/>
    <cellStyle name="Note 2 2 3 3 4 3" xfId="4826"/>
    <cellStyle name="Note 2 2 3 3 4 3 2" xfId="9487"/>
    <cellStyle name="Note 2 2 3 3 4 3 2 2" xfId="17627"/>
    <cellStyle name="Note 2 2 3 3 4 3 2 2 2" xfId="33700"/>
    <cellStyle name="Note 2 2 3 3 4 3 2 3" xfId="25666"/>
    <cellStyle name="Note 2 2 3 3 4 3 2 4" xfId="42750"/>
    <cellStyle name="Note 2 2 3 3 4 3 3" xfId="13334"/>
    <cellStyle name="Note 2 2 3 3 4 3 3 2" xfId="29431"/>
    <cellStyle name="Note 2 2 3 3 4 3 4" xfId="21064"/>
    <cellStyle name="Note 2 2 3 3 4 3 5" xfId="36339"/>
    <cellStyle name="Note 2 2 3 3 4 3 6" xfId="39107"/>
    <cellStyle name="Note 2 2 3 3 4 4" xfId="7182"/>
    <cellStyle name="Note 2 2 3 3 4 4 2" xfId="15326"/>
    <cellStyle name="Note 2 2 3 3 4 4 2 2" xfId="31399"/>
    <cellStyle name="Note 2 2 3 3 4 4 3" xfId="23365"/>
    <cellStyle name="Note 2 2 3 3 4 4 4" xfId="42747"/>
    <cellStyle name="Note 2 2 3 3 4 5" xfId="11005"/>
    <cellStyle name="Note 2 2 3 3 4 5 2" xfId="27130"/>
    <cellStyle name="Note 2 2 3 3 4 6" xfId="18763"/>
    <cellStyle name="Note 2 2 3 3 4 7" xfId="36336"/>
    <cellStyle name="Note 2 2 3 3 4 8" xfId="39104"/>
    <cellStyle name="Note 2 2 3 3 5" xfId="2900"/>
    <cellStyle name="Note 2 2 3 3 5 2" xfId="5268"/>
    <cellStyle name="Note 2 2 3 3 5 2 2" xfId="9697"/>
    <cellStyle name="Note 2 2 3 3 5 2 2 2" xfId="17837"/>
    <cellStyle name="Note 2 2 3 3 5 2 2 2 2" xfId="33910"/>
    <cellStyle name="Note 2 2 3 3 5 2 2 3" xfId="25876"/>
    <cellStyle name="Note 2 2 3 3 5 2 2 4" xfId="42752"/>
    <cellStyle name="Note 2 2 3 3 5 2 3" xfId="13774"/>
    <cellStyle name="Note 2 2 3 3 5 2 3 2" xfId="29871"/>
    <cellStyle name="Note 2 2 3 3 5 2 4" xfId="21504"/>
    <cellStyle name="Note 2 2 3 3 5 2 5" xfId="36341"/>
    <cellStyle name="Note 2 2 3 3 5 2 6" xfId="39109"/>
    <cellStyle name="Note 2 2 3 3 5 3" xfId="7624"/>
    <cellStyle name="Note 2 2 3 3 5 3 2" xfId="15766"/>
    <cellStyle name="Note 2 2 3 3 5 3 2 2" xfId="31839"/>
    <cellStyle name="Note 2 2 3 3 5 3 3" xfId="23805"/>
    <cellStyle name="Note 2 2 3 3 5 3 4" xfId="42751"/>
    <cellStyle name="Note 2 2 3 3 5 4" xfId="11447"/>
    <cellStyle name="Note 2 2 3 3 5 4 2" xfId="27570"/>
    <cellStyle name="Note 2 2 3 3 5 5" xfId="19203"/>
    <cellStyle name="Note 2 2 3 3 5 6" xfId="36340"/>
    <cellStyle name="Note 2 2 3 3 5 7" xfId="39108"/>
    <cellStyle name="Note 2 2 3 3 6" xfId="2430"/>
    <cellStyle name="Note 2 2 3 3 6 2" xfId="4841"/>
    <cellStyle name="Note 2 2 3 3 6 2 2" xfId="13347"/>
    <cellStyle name="Note 2 2 3 3 6 2 2 2" xfId="29444"/>
    <cellStyle name="Note 2 2 3 3 6 2 2 3" xfId="42754"/>
    <cellStyle name="Note 2 2 3 3 6 2 3" xfId="21077"/>
    <cellStyle name="Note 2 2 3 3 6 2 4" xfId="36343"/>
    <cellStyle name="Note 2 2 3 3 6 2 5" xfId="39111"/>
    <cellStyle name="Note 2 2 3 3 6 3" xfId="7197"/>
    <cellStyle name="Note 2 2 3 3 6 3 2" xfId="15339"/>
    <cellStyle name="Note 2 2 3 3 6 3 2 2" xfId="31412"/>
    <cellStyle name="Note 2 2 3 3 6 3 3" xfId="23378"/>
    <cellStyle name="Note 2 2 3 3 6 3 4" xfId="42753"/>
    <cellStyle name="Note 2 2 3 3 6 4" xfId="11020"/>
    <cellStyle name="Note 2 2 3 3 6 4 2" xfId="27143"/>
    <cellStyle name="Note 2 2 3 3 6 5" xfId="18776"/>
    <cellStyle name="Note 2 2 3 3 6 6" xfId="36342"/>
    <cellStyle name="Note 2 2 3 3 6 7" xfId="39110"/>
    <cellStyle name="Note 2 2 3 3 7" xfId="4199"/>
    <cellStyle name="Note 2 2 3 3 7 2" xfId="8860"/>
    <cellStyle name="Note 2 2 3 3 7 2 2" xfId="17000"/>
    <cellStyle name="Note 2 2 3 3 7 2 2 2" xfId="33073"/>
    <cellStyle name="Note 2 2 3 3 7 2 3" xfId="25039"/>
    <cellStyle name="Note 2 2 3 3 7 2 4" xfId="42755"/>
    <cellStyle name="Note 2 2 3 3 7 3" xfId="12707"/>
    <cellStyle name="Note 2 2 3 3 7 3 2" xfId="28804"/>
    <cellStyle name="Note 2 2 3 3 7 4" xfId="20437"/>
    <cellStyle name="Note 2 2 3 3 7 5" xfId="36344"/>
    <cellStyle name="Note 2 2 3 3 7 6" xfId="39112"/>
    <cellStyle name="Note 2 2 3 3 8" xfId="6555"/>
    <cellStyle name="Note 2 2 3 3 8 2" xfId="22738"/>
    <cellStyle name="Note 2 2 3 3 8 3" xfId="42734"/>
    <cellStyle name="Note 2 2 3 3 9" xfId="10378"/>
    <cellStyle name="Note 2 2 3 3 9 2" xfId="26503"/>
    <cellStyle name="Note 2 2 3 4" xfId="1938"/>
    <cellStyle name="Note 2 2 3 4 2" xfId="3032"/>
    <cellStyle name="Note 2 2 3 4 2 2" xfId="5398"/>
    <cellStyle name="Note 2 2 3 4 2 2 2" xfId="9822"/>
    <cellStyle name="Note 2 2 3 4 2 2 2 2" xfId="17962"/>
    <cellStyle name="Note 2 2 3 4 2 2 2 2 2" xfId="34035"/>
    <cellStyle name="Note 2 2 3 4 2 2 2 3" xfId="26001"/>
    <cellStyle name="Note 2 2 3 4 2 2 2 4" xfId="42758"/>
    <cellStyle name="Note 2 2 3 4 2 2 3" xfId="13904"/>
    <cellStyle name="Note 2 2 3 4 2 2 3 2" xfId="30001"/>
    <cellStyle name="Note 2 2 3 4 2 2 4" xfId="21634"/>
    <cellStyle name="Note 2 2 3 4 2 2 5" xfId="36347"/>
    <cellStyle name="Note 2 2 3 4 2 2 6" xfId="39115"/>
    <cellStyle name="Note 2 2 3 4 2 3" xfId="7754"/>
    <cellStyle name="Note 2 2 3 4 2 3 2" xfId="15896"/>
    <cellStyle name="Note 2 2 3 4 2 3 2 2" xfId="31969"/>
    <cellStyle name="Note 2 2 3 4 2 3 3" xfId="23935"/>
    <cellStyle name="Note 2 2 3 4 2 3 4" xfId="42757"/>
    <cellStyle name="Note 2 2 3 4 2 4" xfId="11577"/>
    <cellStyle name="Note 2 2 3 4 2 4 2" xfId="27700"/>
    <cellStyle name="Note 2 2 3 4 2 5" xfId="19333"/>
    <cellStyle name="Note 2 2 3 4 2 6" xfId="36346"/>
    <cellStyle name="Note 2 2 3 4 2 7" xfId="39114"/>
    <cellStyle name="Note 2 2 3 4 3" xfId="3486"/>
    <cellStyle name="Note 2 2 3 4 3 2" xfId="5844"/>
    <cellStyle name="Note 2 2 3 4 3 2 2" xfId="14350"/>
    <cellStyle name="Note 2 2 3 4 3 2 2 2" xfId="30447"/>
    <cellStyle name="Note 2 2 3 4 3 2 2 3" xfId="42760"/>
    <cellStyle name="Note 2 2 3 4 3 2 3" xfId="22080"/>
    <cellStyle name="Note 2 2 3 4 3 2 4" xfId="36349"/>
    <cellStyle name="Note 2 2 3 4 3 2 5" xfId="39117"/>
    <cellStyle name="Note 2 2 3 4 3 3" xfId="8200"/>
    <cellStyle name="Note 2 2 3 4 3 3 2" xfId="16342"/>
    <cellStyle name="Note 2 2 3 4 3 3 2 2" xfId="32415"/>
    <cellStyle name="Note 2 2 3 4 3 3 3" xfId="24381"/>
    <cellStyle name="Note 2 2 3 4 3 3 4" xfId="42759"/>
    <cellStyle name="Note 2 2 3 4 3 4" xfId="12023"/>
    <cellStyle name="Note 2 2 3 4 3 4 2" xfId="28146"/>
    <cellStyle name="Note 2 2 3 4 3 5" xfId="19779"/>
    <cellStyle name="Note 2 2 3 4 3 6" xfId="36348"/>
    <cellStyle name="Note 2 2 3 4 3 7" xfId="39116"/>
    <cellStyle name="Note 2 2 3 4 4" xfId="4378"/>
    <cellStyle name="Note 2 2 3 4 4 2" xfId="9039"/>
    <cellStyle name="Note 2 2 3 4 4 2 2" xfId="17179"/>
    <cellStyle name="Note 2 2 3 4 4 2 2 2" xfId="33252"/>
    <cellStyle name="Note 2 2 3 4 4 2 3" xfId="25218"/>
    <cellStyle name="Note 2 2 3 4 4 2 4" xfId="42761"/>
    <cellStyle name="Note 2 2 3 4 4 3" xfId="12886"/>
    <cellStyle name="Note 2 2 3 4 4 3 2" xfId="28983"/>
    <cellStyle name="Note 2 2 3 4 4 4" xfId="20616"/>
    <cellStyle name="Note 2 2 3 4 4 5" xfId="36350"/>
    <cellStyle name="Note 2 2 3 4 4 6" xfId="39118"/>
    <cellStyle name="Note 2 2 3 4 5" xfId="6734"/>
    <cellStyle name="Note 2 2 3 4 5 2" xfId="22917"/>
    <cellStyle name="Note 2 2 3 4 5 3" xfId="42756"/>
    <cellStyle name="Note 2 2 3 4 6" xfId="10557"/>
    <cellStyle name="Note 2 2 3 4 6 2" xfId="26682"/>
    <cellStyle name="Note 2 2 3 4 7" xfId="36345"/>
    <cellStyle name="Note 2 2 3 4 8" xfId="39113"/>
    <cellStyle name="Note 2 2 3 5" xfId="2103"/>
    <cellStyle name="Note 2 2 3 5 2" xfId="3187"/>
    <cellStyle name="Note 2 2 3 5 2 2" xfId="5552"/>
    <cellStyle name="Note 2 2 3 5 2 2 2" xfId="9974"/>
    <cellStyle name="Note 2 2 3 5 2 2 2 2" xfId="18114"/>
    <cellStyle name="Note 2 2 3 5 2 2 2 2 2" xfId="34187"/>
    <cellStyle name="Note 2 2 3 5 2 2 2 3" xfId="26153"/>
    <cellStyle name="Note 2 2 3 5 2 2 2 4" xfId="42764"/>
    <cellStyle name="Note 2 2 3 5 2 2 3" xfId="14058"/>
    <cellStyle name="Note 2 2 3 5 2 2 3 2" xfId="30155"/>
    <cellStyle name="Note 2 2 3 5 2 2 4" xfId="21788"/>
    <cellStyle name="Note 2 2 3 5 2 2 5" xfId="36353"/>
    <cellStyle name="Note 2 2 3 5 2 2 6" xfId="39121"/>
    <cellStyle name="Note 2 2 3 5 2 3" xfId="7908"/>
    <cellStyle name="Note 2 2 3 5 2 3 2" xfId="16050"/>
    <cellStyle name="Note 2 2 3 5 2 3 2 2" xfId="32123"/>
    <cellStyle name="Note 2 2 3 5 2 3 3" xfId="24089"/>
    <cellStyle name="Note 2 2 3 5 2 3 4" xfId="42763"/>
    <cellStyle name="Note 2 2 3 5 2 4" xfId="11731"/>
    <cellStyle name="Note 2 2 3 5 2 4 2" xfId="27854"/>
    <cellStyle name="Note 2 2 3 5 2 5" xfId="19487"/>
    <cellStyle name="Note 2 2 3 5 2 6" xfId="36352"/>
    <cellStyle name="Note 2 2 3 5 2 7" xfId="39120"/>
    <cellStyle name="Note 2 2 3 5 3" xfId="3642"/>
    <cellStyle name="Note 2 2 3 5 3 2" xfId="6000"/>
    <cellStyle name="Note 2 2 3 5 3 2 2" xfId="14506"/>
    <cellStyle name="Note 2 2 3 5 3 2 2 2" xfId="30603"/>
    <cellStyle name="Note 2 2 3 5 3 2 2 3" xfId="42766"/>
    <cellStyle name="Note 2 2 3 5 3 2 3" xfId="22236"/>
    <cellStyle name="Note 2 2 3 5 3 2 4" xfId="36355"/>
    <cellStyle name="Note 2 2 3 5 3 2 5" xfId="39123"/>
    <cellStyle name="Note 2 2 3 5 3 3" xfId="8356"/>
    <cellStyle name="Note 2 2 3 5 3 3 2" xfId="16498"/>
    <cellStyle name="Note 2 2 3 5 3 3 2 2" xfId="32571"/>
    <cellStyle name="Note 2 2 3 5 3 3 3" xfId="24537"/>
    <cellStyle name="Note 2 2 3 5 3 3 4" xfId="42765"/>
    <cellStyle name="Note 2 2 3 5 3 4" xfId="12179"/>
    <cellStyle name="Note 2 2 3 5 3 4 2" xfId="28302"/>
    <cellStyle name="Note 2 2 3 5 3 5" xfId="19935"/>
    <cellStyle name="Note 2 2 3 5 3 6" xfId="36354"/>
    <cellStyle name="Note 2 2 3 5 3 7" xfId="39122"/>
    <cellStyle name="Note 2 2 3 5 4" xfId="4534"/>
    <cellStyle name="Note 2 2 3 5 4 2" xfId="9195"/>
    <cellStyle name="Note 2 2 3 5 4 2 2" xfId="17335"/>
    <cellStyle name="Note 2 2 3 5 4 2 2 2" xfId="33408"/>
    <cellStyle name="Note 2 2 3 5 4 2 3" xfId="25374"/>
    <cellStyle name="Note 2 2 3 5 4 2 4" xfId="42767"/>
    <cellStyle name="Note 2 2 3 5 4 3" xfId="13042"/>
    <cellStyle name="Note 2 2 3 5 4 3 2" xfId="29139"/>
    <cellStyle name="Note 2 2 3 5 4 4" xfId="20772"/>
    <cellStyle name="Note 2 2 3 5 4 5" xfId="36356"/>
    <cellStyle name="Note 2 2 3 5 4 6" xfId="39124"/>
    <cellStyle name="Note 2 2 3 5 5" xfId="6890"/>
    <cellStyle name="Note 2 2 3 5 5 2" xfId="15034"/>
    <cellStyle name="Note 2 2 3 5 5 2 2" xfId="31107"/>
    <cellStyle name="Note 2 2 3 5 5 3" xfId="23073"/>
    <cellStyle name="Note 2 2 3 5 5 4" xfId="42762"/>
    <cellStyle name="Note 2 2 3 5 6" xfId="10713"/>
    <cellStyle name="Note 2 2 3 5 6 2" xfId="26838"/>
    <cellStyle name="Note 2 2 3 5 7" xfId="18471"/>
    <cellStyle name="Note 2 2 3 5 8" xfId="36351"/>
    <cellStyle name="Note 2 2 3 5 9" xfId="39119"/>
    <cellStyle name="Note 2 2 3 6" xfId="2264"/>
    <cellStyle name="Note 2 2 3 6 2" xfId="3794"/>
    <cellStyle name="Note 2 2 3 6 2 2" xfId="6152"/>
    <cellStyle name="Note 2 2 3 6 2 2 2" xfId="14658"/>
    <cellStyle name="Note 2 2 3 6 2 2 2 2" xfId="30755"/>
    <cellStyle name="Note 2 2 3 6 2 2 2 3" xfId="42770"/>
    <cellStyle name="Note 2 2 3 6 2 2 3" xfId="22388"/>
    <cellStyle name="Note 2 2 3 6 2 2 4" xfId="36359"/>
    <cellStyle name="Note 2 2 3 6 2 2 5" xfId="39127"/>
    <cellStyle name="Note 2 2 3 6 2 3" xfId="8508"/>
    <cellStyle name="Note 2 2 3 6 2 3 2" xfId="16650"/>
    <cellStyle name="Note 2 2 3 6 2 3 2 2" xfId="32723"/>
    <cellStyle name="Note 2 2 3 6 2 3 3" xfId="24689"/>
    <cellStyle name="Note 2 2 3 6 2 3 4" xfId="42769"/>
    <cellStyle name="Note 2 2 3 6 2 4" xfId="12331"/>
    <cellStyle name="Note 2 2 3 6 2 4 2" xfId="28454"/>
    <cellStyle name="Note 2 2 3 6 2 5" xfId="20087"/>
    <cellStyle name="Note 2 2 3 6 2 6" xfId="36358"/>
    <cellStyle name="Note 2 2 3 6 2 7" xfId="39126"/>
    <cellStyle name="Note 2 2 3 6 3" xfId="4686"/>
    <cellStyle name="Note 2 2 3 6 3 2" xfId="9347"/>
    <cellStyle name="Note 2 2 3 6 3 2 2" xfId="17487"/>
    <cellStyle name="Note 2 2 3 6 3 2 2 2" xfId="33560"/>
    <cellStyle name="Note 2 2 3 6 3 2 3" xfId="25526"/>
    <cellStyle name="Note 2 2 3 6 3 2 4" xfId="42771"/>
    <cellStyle name="Note 2 2 3 6 3 3" xfId="13194"/>
    <cellStyle name="Note 2 2 3 6 3 3 2" xfId="29291"/>
    <cellStyle name="Note 2 2 3 6 3 4" xfId="20924"/>
    <cellStyle name="Note 2 2 3 6 3 5" xfId="36360"/>
    <cellStyle name="Note 2 2 3 6 3 6" xfId="39128"/>
    <cellStyle name="Note 2 2 3 6 4" xfId="7042"/>
    <cellStyle name="Note 2 2 3 6 4 2" xfId="15186"/>
    <cellStyle name="Note 2 2 3 6 4 2 2" xfId="31259"/>
    <cellStyle name="Note 2 2 3 6 4 3" xfId="23225"/>
    <cellStyle name="Note 2 2 3 6 4 4" xfId="42768"/>
    <cellStyle name="Note 2 2 3 6 5" xfId="10865"/>
    <cellStyle name="Note 2 2 3 6 5 2" xfId="26990"/>
    <cellStyle name="Note 2 2 3 6 6" xfId="18623"/>
    <cellStyle name="Note 2 2 3 6 7" xfId="36357"/>
    <cellStyle name="Note 2 2 3 6 8" xfId="39125"/>
    <cellStyle name="Note 2 2 3 7" xfId="2744"/>
    <cellStyle name="Note 2 2 3 7 2" xfId="5124"/>
    <cellStyle name="Note 2 2 3 7 2 2" xfId="9557"/>
    <cellStyle name="Note 2 2 3 7 2 2 2" xfId="17697"/>
    <cellStyle name="Note 2 2 3 7 2 2 2 2" xfId="33770"/>
    <cellStyle name="Note 2 2 3 7 2 2 3" xfId="25736"/>
    <cellStyle name="Note 2 2 3 7 2 2 4" xfId="42773"/>
    <cellStyle name="Note 2 2 3 7 2 3" xfId="13630"/>
    <cellStyle name="Note 2 2 3 7 2 3 2" xfId="29727"/>
    <cellStyle name="Note 2 2 3 7 2 4" xfId="21360"/>
    <cellStyle name="Note 2 2 3 7 2 5" xfId="36362"/>
    <cellStyle name="Note 2 2 3 7 2 6" xfId="39130"/>
    <cellStyle name="Note 2 2 3 7 3" xfId="7480"/>
    <cellStyle name="Note 2 2 3 7 3 2" xfId="15622"/>
    <cellStyle name="Note 2 2 3 7 3 2 2" xfId="31695"/>
    <cellStyle name="Note 2 2 3 7 3 3" xfId="23661"/>
    <cellStyle name="Note 2 2 3 7 3 4" xfId="42772"/>
    <cellStyle name="Note 2 2 3 7 4" xfId="11303"/>
    <cellStyle name="Note 2 2 3 7 4 2" xfId="27426"/>
    <cellStyle name="Note 2 2 3 7 5" xfId="19059"/>
    <cellStyle name="Note 2 2 3 7 6" xfId="36361"/>
    <cellStyle name="Note 2 2 3 7 7" xfId="39129"/>
    <cellStyle name="Note 2 2 3 8" xfId="2726"/>
    <cellStyle name="Note 2 2 3 8 2" xfId="5109"/>
    <cellStyle name="Note 2 2 3 8 2 2" xfId="13615"/>
    <cellStyle name="Note 2 2 3 8 2 2 2" xfId="29712"/>
    <cellStyle name="Note 2 2 3 8 2 2 3" xfId="42775"/>
    <cellStyle name="Note 2 2 3 8 2 3" xfId="21345"/>
    <cellStyle name="Note 2 2 3 8 2 4" xfId="36364"/>
    <cellStyle name="Note 2 2 3 8 2 5" xfId="39132"/>
    <cellStyle name="Note 2 2 3 8 3" xfId="7465"/>
    <cellStyle name="Note 2 2 3 8 3 2" xfId="15607"/>
    <cellStyle name="Note 2 2 3 8 3 2 2" xfId="31680"/>
    <cellStyle name="Note 2 2 3 8 3 3" xfId="23646"/>
    <cellStyle name="Note 2 2 3 8 3 4" xfId="42774"/>
    <cellStyle name="Note 2 2 3 8 4" xfId="11288"/>
    <cellStyle name="Note 2 2 3 8 4 2" xfId="27411"/>
    <cellStyle name="Note 2 2 3 8 5" xfId="19044"/>
    <cellStyle name="Note 2 2 3 8 6" xfId="36363"/>
    <cellStyle name="Note 2 2 3 8 7" xfId="39131"/>
    <cellStyle name="Note 2 2 3 9" xfId="4051"/>
    <cellStyle name="Note 2 2 3 9 2" xfId="8720"/>
    <cellStyle name="Note 2 2 3 9 2 2" xfId="16860"/>
    <cellStyle name="Note 2 2 3 9 2 2 2" xfId="32933"/>
    <cellStyle name="Note 2 2 3 9 2 3" xfId="24899"/>
    <cellStyle name="Note 2 2 3 9 2 4" xfId="42776"/>
    <cellStyle name="Note 2 2 3 9 3" xfId="12567"/>
    <cellStyle name="Note 2 2 3 9 3 2" xfId="28664"/>
    <cellStyle name="Note 2 2 3 9 4" xfId="20297"/>
    <cellStyle name="Note 2 2 3 9 5" xfId="36365"/>
    <cellStyle name="Note 2 2 3 9 6" xfId="39133"/>
    <cellStyle name="Note 2 2 4" xfId="1539"/>
    <cellStyle name="Note 2 2 4 10" xfId="36366"/>
    <cellStyle name="Note 2 2 4 11" xfId="39134"/>
    <cellStyle name="Note 2 2 4 2" xfId="1972"/>
    <cellStyle name="Note 2 2 4 2 2" xfId="3060"/>
    <cellStyle name="Note 2 2 4 2 2 2" xfId="5425"/>
    <cellStyle name="Note 2 2 4 2 2 2 2" xfId="9847"/>
    <cellStyle name="Note 2 2 4 2 2 2 2 2" xfId="17987"/>
    <cellStyle name="Note 2 2 4 2 2 2 2 2 2" xfId="34060"/>
    <cellStyle name="Note 2 2 4 2 2 2 2 3" xfId="26026"/>
    <cellStyle name="Note 2 2 4 2 2 2 2 4" xfId="42780"/>
    <cellStyle name="Note 2 2 4 2 2 2 3" xfId="13931"/>
    <cellStyle name="Note 2 2 4 2 2 2 3 2" xfId="30028"/>
    <cellStyle name="Note 2 2 4 2 2 2 4" xfId="21661"/>
    <cellStyle name="Note 2 2 4 2 2 2 5" xfId="36369"/>
    <cellStyle name="Note 2 2 4 2 2 2 6" xfId="39137"/>
    <cellStyle name="Note 2 2 4 2 2 3" xfId="7781"/>
    <cellStyle name="Note 2 2 4 2 2 3 2" xfId="15923"/>
    <cellStyle name="Note 2 2 4 2 2 3 2 2" xfId="31996"/>
    <cellStyle name="Note 2 2 4 2 2 3 3" xfId="23962"/>
    <cellStyle name="Note 2 2 4 2 2 3 4" xfId="42779"/>
    <cellStyle name="Note 2 2 4 2 2 4" xfId="11604"/>
    <cellStyle name="Note 2 2 4 2 2 4 2" xfId="27727"/>
    <cellStyle name="Note 2 2 4 2 2 5" xfId="19360"/>
    <cellStyle name="Note 2 2 4 2 2 6" xfId="36368"/>
    <cellStyle name="Note 2 2 4 2 2 7" xfId="39136"/>
    <cellStyle name="Note 2 2 4 2 3" xfId="3511"/>
    <cellStyle name="Note 2 2 4 2 3 2" xfId="5869"/>
    <cellStyle name="Note 2 2 4 2 3 2 2" xfId="14375"/>
    <cellStyle name="Note 2 2 4 2 3 2 2 2" xfId="30472"/>
    <cellStyle name="Note 2 2 4 2 3 2 2 3" xfId="42782"/>
    <cellStyle name="Note 2 2 4 2 3 2 3" xfId="22105"/>
    <cellStyle name="Note 2 2 4 2 3 2 4" xfId="36371"/>
    <cellStyle name="Note 2 2 4 2 3 2 5" xfId="39139"/>
    <cellStyle name="Note 2 2 4 2 3 3" xfId="8225"/>
    <cellStyle name="Note 2 2 4 2 3 3 2" xfId="16367"/>
    <cellStyle name="Note 2 2 4 2 3 3 2 2" xfId="32440"/>
    <cellStyle name="Note 2 2 4 2 3 3 3" xfId="24406"/>
    <cellStyle name="Note 2 2 4 2 3 3 4" xfId="42781"/>
    <cellStyle name="Note 2 2 4 2 3 4" xfId="12048"/>
    <cellStyle name="Note 2 2 4 2 3 4 2" xfId="28171"/>
    <cellStyle name="Note 2 2 4 2 3 5" xfId="19804"/>
    <cellStyle name="Note 2 2 4 2 3 6" xfId="36370"/>
    <cellStyle name="Note 2 2 4 2 3 7" xfId="39138"/>
    <cellStyle name="Note 2 2 4 2 4" xfId="4403"/>
    <cellStyle name="Note 2 2 4 2 4 2" xfId="9064"/>
    <cellStyle name="Note 2 2 4 2 4 2 2" xfId="17204"/>
    <cellStyle name="Note 2 2 4 2 4 2 2 2" xfId="33277"/>
    <cellStyle name="Note 2 2 4 2 4 2 3" xfId="25243"/>
    <cellStyle name="Note 2 2 4 2 4 2 4" xfId="42783"/>
    <cellStyle name="Note 2 2 4 2 4 3" xfId="12911"/>
    <cellStyle name="Note 2 2 4 2 4 3 2" xfId="29008"/>
    <cellStyle name="Note 2 2 4 2 4 4" xfId="20641"/>
    <cellStyle name="Note 2 2 4 2 4 5" xfId="36372"/>
    <cellStyle name="Note 2 2 4 2 4 6" xfId="39140"/>
    <cellStyle name="Note 2 2 4 2 5" xfId="6759"/>
    <cellStyle name="Note 2 2 4 2 5 2" xfId="22942"/>
    <cellStyle name="Note 2 2 4 2 5 3" xfId="42778"/>
    <cellStyle name="Note 2 2 4 2 6" xfId="10582"/>
    <cellStyle name="Note 2 2 4 2 6 2" xfId="26707"/>
    <cellStyle name="Note 2 2 4 2 7" xfId="36367"/>
    <cellStyle name="Note 2 2 4 2 8" xfId="39135"/>
    <cellStyle name="Note 2 2 4 3" xfId="2137"/>
    <cellStyle name="Note 2 2 4 3 2" xfId="3216"/>
    <cellStyle name="Note 2 2 4 3 2 2" xfId="5579"/>
    <cellStyle name="Note 2 2 4 3 2 2 2" xfId="9999"/>
    <cellStyle name="Note 2 2 4 3 2 2 2 2" xfId="18139"/>
    <cellStyle name="Note 2 2 4 3 2 2 2 2 2" xfId="34212"/>
    <cellStyle name="Note 2 2 4 3 2 2 2 3" xfId="26178"/>
    <cellStyle name="Note 2 2 4 3 2 2 2 4" xfId="42786"/>
    <cellStyle name="Note 2 2 4 3 2 2 3" xfId="14085"/>
    <cellStyle name="Note 2 2 4 3 2 2 3 2" xfId="30182"/>
    <cellStyle name="Note 2 2 4 3 2 2 4" xfId="21815"/>
    <cellStyle name="Note 2 2 4 3 2 2 5" xfId="36375"/>
    <cellStyle name="Note 2 2 4 3 2 2 6" xfId="39143"/>
    <cellStyle name="Note 2 2 4 3 2 3" xfId="7935"/>
    <cellStyle name="Note 2 2 4 3 2 3 2" xfId="16077"/>
    <cellStyle name="Note 2 2 4 3 2 3 2 2" xfId="32150"/>
    <cellStyle name="Note 2 2 4 3 2 3 3" xfId="24116"/>
    <cellStyle name="Note 2 2 4 3 2 3 4" xfId="42785"/>
    <cellStyle name="Note 2 2 4 3 2 4" xfId="11758"/>
    <cellStyle name="Note 2 2 4 3 2 4 2" xfId="27881"/>
    <cellStyle name="Note 2 2 4 3 2 5" xfId="19514"/>
    <cellStyle name="Note 2 2 4 3 2 6" xfId="36374"/>
    <cellStyle name="Note 2 2 4 3 2 7" xfId="39142"/>
    <cellStyle name="Note 2 2 4 3 3" xfId="3667"/>
    <cellStyle name="Note 2 2 4 3 3 2" xfId="6025"/>
    <cellStyle name="Note 2 2 4 3 3 2 2" xfId="14531"/>
    <cellStyle name="Note 2 2 4 3 3 2 2 2" xfId="30628"/>
    <cellStyle name="Note 2 2 4 3 3 2 2 3" xfId="42788"/>
    <cellStyle name="Note 2 2 4 3 3 2 3" xfId="22261"/>
    <cellStyle name="Note 2 2 4 3 3 2 4" xfId="36377"/>
    <cellStyle name="Note 2 2 4 3 3 2 5" xfId="39145"/>
    <cellStyle name="Note 2 2 4 3 3 3" xfId="8381"/>
    <cellStyle name="Note 2 2 4 3 3 3 2" xfId="16523"/>
    <cellStyle name="Note 2 2 4 3 3 3 2 2" xfId="32596"/>
    <cellStyle name="Note 2 2 4 3 3 3 3" xfId="24562"/>
    <cellStyle name="Note 2 2 4 3 3 3 4" xfId="42787"/>
    <cellStyle name="Note 2 2 4 3 3 4" xfId="12204"/>
    <cellStyle name="Note 2 2 4 3 3 4 2" xfId="28327"/>
    <cellStyle name="Note 2 2 4 3 3 5" xfId="19960"/>
    <cellStyle name="Note 2 2 4 3 3 6" xfId="36376"/>
    <cellStyle name="Note 2 2 4 3 3 7" xfId="39144"/>
    <cellStyle name="Note 2 2 4 3 4" xfId="4559"/>
    <cellStyle name="Note 2 2 4 3 4 2" xfId="9220"/>
    <cellStyle name="Note 2 2 4 3 4 2 2" xfId="17360"/>
    <cellStyle name="Note 2 2 4 3 4 2 2 2" xfId="33433"/>
    <cellStyle name="Note 2 2 4 3 4 2 3" xfId="25399"/>
    <cellStyle name="Note 2 2 4 3 4 2 4" xfId="42789"/>
    <cellStyle name="Note 2 2 4 3 4 3" xfId="13067"/>
    <cellStyle name="Note 2 2 4 3 4 3 2" xfId="29164"/>
    <cellStyle name="Note 2 2 4 3 4 4" xfId="20797"/>
    <cellStyle name="Note 2 2 4 3 4 5" xfId="36378"/>
    <cellStyle name="Note 2 2 4 3 4 6" xfId="39146"/>
    <cellStyle name="Note 2 2 4 3 5" xfId="6915"/>
    <cellStyle name="Note 2 2 4 3 5 2" xfId="15059"/>
    <cellStyle name="Note 2 2 4 3 5 2 2" xfId="31132"/>
    <cellStyle name="Note 2 2 4 3 5 3" xfId="23098"/>
    <cellStyle name="Note 2 2 4 3 5 4" xfId="42784"/>
    <cellStyle name="Note 2 2 4 3 6" xfId="10738"/>
    <cellStyle name="Note 2 2 4 3 6 2" xfId="26863"/>
    <cellStyle name="Note 2 2 4 3 7" xfId="18496"/>
    <cellStyle name="Note 2 2 4 3 8" xfId="36373"/>
    <cellStyle name="Note 2 2 4 3 9" xfId="39141"/>
    <cellStyle name="Note 2 2 4 4" xfId="2297"/>
    <cellStyle name="Note 2 2 4 4 2" xfId="3819"/>
    <cellStyle name="Note 2 2 4 4 2 2" xfId="6177"/>
    <cellStyle name="Note 2 2 4 4 2 2 2" xfId="14683"/>
    <cellStyle name="Note 2 2 4 4 2 2 2 2" xfId="30780"/>
    <cellStyle name="Note 2 2 4 4 2 2 2 3" xfId="42792"/>
    <cellStyle name="Note 2 2 4 4 2 2 3" xfId="22413"/>
    <cellStyle name="Note 2 2 4 4 2 2 4" xfId="36381"/>
    <cellStyle name="Note 2 2 4 4 2 2 5" xfId="39149"/>
    <cellStyle name="Note 2 2 4 4 2 3" xfId="8533"/>
    <cellStyle name="Note 2 2 4 4 2 3 2" xfId="16675"/>
    <cellStyle name="Note 2 2 4 4 2 3 2 2" xfId="32748"/>
    <cellStyle name="Note 2 2 4 4 2 3 3" xfId="24714"/>
    <cellStyle name="Note 2 2 4 4 2 3 4" xfId="42791"/>
    <cellStyle name="Note 2 2 4 4 2 4" xfId="12356"/>
    <cellStyle name="Note 2 2 4 4 2 4 2" xfId="28479"/>
    <cellStyle name="Note 2 2 4 4 2 5" xfId="20112"/>
    <cellStyle name="Note 2 2 4 4 2 6" xfId="36380"/>
    <cellStyle name="Note 2 2 4 4 2 7" xfId="39148"/>
    <cellStyle name="Note 2 2 4 4 3" xfId="4711"/>
    <cellStyle name="Note 2 2 4 4 3 2" xfId="9372"/>
    <cellStyle name="Note 2 2 4 4 3 2 2" xfId="17512"/>
    <cellStyle name="Note 2 2 4 4 3 2 2 2" xfId="33585"/>
    <cellStyle name="Note 2 2 4 4 3 2 3" xfId="25551"/>
    <cellStyle name="Note 2 2 4 4 3 2 4" xfId="42793"/>
    <cellStyle name="Note 2 2 4 4 3 3" xfId="13219"/>
    <cellStyle name="Note 2 2 4 4 3 3 2" xfId="29316"/>
    <cellStyle name="Note 2 2 4 4 3 4" xfId="20949"/>
    <cellStyle name="Note 2 2 4 4 3 5" xfId="36382"/>
    <cellStyle name="Note 2 2 4 4 3 6" xfId="39150"/>
    <cellStyle name="Note 2 2 4 4 4" xfId="7067"/>
    <cellStyle name="Note 2 2 4 4 4 2" xfId="15211"/>
    <cellStyle name="Note 2 2 4 4 4 2 2" xfId="31284"/>
    <cellStyle name="Note 2 2 4 4 4 3" xfId="23250"/>
    <cellStyle name="Note 2 2 4 4 4 4" xfId="42790"/>
    <cellStyle name="Note 2 2 4 4 5" xfId="10890"/>
    <cellStyle name="Note 2 2 4 4 5 2" xfId="27015"/>
    <cellStyle name="Note 2 2 4 4 6" xfId="18648"/>
    <cellStyle name="Note 2 2 4 4 7" xfId="36379"/>
    <cellStyle name="Note 2 2 4 4 8" xfId="39147"/>
    <cellStyle name="Note 2 2 4 5" xfId="2778"/>
    <cellStyle name="Note 2 2 4 5 2" xfId="5149"/>
    <cellStyle name="Note 2 2 4 5 2 2" xfId="9582"/>
    <cellStyle name="Note 2 2 4 5 2 2 2" xfId="17722"/>
    <cellStyle name="Note 2 2 4 5 2 2 2 2" xfId="33795"/>
    <cellStyle name="Note 2 2 4 5 2 2 3" xfId="25761"/>
    <cellStyle name="Note 2 2 4 5 2 2 4" xfId="42795"/>
    <cellStyle name="Note 2 2 4 5 2 3" xfId="13655"/>
    <cellStyle name="Note 2 2 4 5 2 3 2" xfId="29752"/>
    <cellStyle name="Note 2 2 4 5 2 4" xfId="21385"/>
    <cellStyle name="Note 2 2 4 5 2 5" xfId="36384"/>
    <cellStyle name="Note 2 2 4 5 2 6" xfId="39152"/>
    <cellStyle name="Note 2 2 4 5 3" xfId="7505"/>
    <cellStyle name="Note 2 2 4 5 3 2" xfId="15647"/>
    <cellStyle name="Note 2 2 4 5 3 2 2" xfId="31720"/>
    <cellStyle name="Note 2 2 4 5 3 3" xfId="23686"/>
    <cellStyle name="Note 2 2 4 5 3 4" xfId="42794"/>
    <cellStyle name="Note 2 2 4 5 4" xfId="11328"/>
    <cellStyle name="Note 2 2 4 5 4 2" xfId="27451"/>
    <cellStyle name="Note 2 2 4 5 5" xfId="19084"/>
    <cellStyle name="Note 2 2 4 5 6" xfId="36383"/>
    <cellStyle name="Note 2 2 4 5 7" xfId="39151"/>
    <cellStyle name="Note 2 2 4 6" xfId="2563"/>
    <cellStyle name="Note 2 2 4 6 2" xfId="4968"/>
    <cellStyle name="Note 2 2 4 6 2 2" xfId="13474"/>
    <cellStyle name="Note 2 2 4 6 2 2 2" xfId="29571"/>
    <cellStyle name="Note 2 2 4 6 2 2 3" xfId="42797"/>
    <cellStyle name="Note 2 2 4 6 2 3" xfId="21204"/>
    <cellStyle name="Note 2 2 4 6 2 4" xfId="36386"/>
    <cellStyle name="Note 2 2 4 6 2 5" xfId="39154"/>
    <cellStyle name="Note 2 2 4 6 3" xfId="7324"/>
    <cellStyle name="Note 2 2 4 6 3 2" xfId="15466"/>
    <cellStyle name="Note 2 2 4 6 3 2 2" xfId="31539"/>
    <cellStyle name="Note 2 2 4 6 3 3" xfId="23505"/>
    <cellStyle name="Note 2 2 4 6 3 4" xfId="42796"/>
    <cellStyle name="Note 2 2 4 6 4" xfId="11147"/>
    <cellStyle name="Note 2 2 4 6 4 2" xfId="27270"/>
    <cellStyle name="Note 2 2 4 6 5" xfId="18903"/>
    <cellStyle name="Note 2 2 4 6 6" xfId="36385"/>
    <cellStyle name="Note 2 2 4 6 7" xfId="39153"/>
    <cellStyle name="Note 2 2 4 7" xfId="4084"/>
    <cellStyle name="Note 2 2 4 7 2" xfId="8745"/>
    <cellStyle name="Note 2 2 4 7 2 2" xfId="16885"/>
    <cellStyle name="Note 2 2 4 7 2 2 2" xfId="32958"/>
    <cellStyle name="Note 2 2 4 7 2 3" xfId="24924"/>
    <cellStyle name="Note 2 2 4 7 2 4" xfId="42798"/>
    <cellStyle name="Note 2 2 4 7 3" xfId="12592"/>
    <cellStyle name="Note 2 2 4 7 3 2" xfId="28689"/>
    <cellStyle name="Note 2 2 4 7 4" xfId="20322"/>
    <cellStyle name="Note 2 2 4 7 5" xfId="36387"/>
    <cellStyle name="Note 2 2 4 7 6" xfId="39155"/>
    <cellStyle name="Note 2 2 4 8" xfId="6440"/>
    <cellStyle name="Note 2 2 4 8 2" xfId="22623"/>
    <cellStyle name="Note 2 2 4 8 3" xfId="42777"/>
    <cellStyle name="Note 2 2 4 9" xfId="10263"/>
    <cellStyle name="Note 2 2 4 9 2" xfId="26388"/>
    <cellStyle name="Note 2 2 5" xfId="1529"/>
    <cellStyle name="Note 2 2 5 10" xfId="36388"/>
    <cellStyle name="Note 2 2 5 11" xfId="39156"/>
    <cellStyle name="Note 2 2 5 2" xfId="1964"/>
    <cellStyle name="Note 2 2 5 2 2" xfId="3052"/>
    <cellStyle name="Note 2 2 5 2 2 2" xfId="5417"/>
    <cellStyle name="Note 2 2 5 2 2 2 2" xfId="9839"/>
    <cellStyle name="Note 2 2 5 2 2 2 2 2" xfId="17979"/>
    <cellStyle name="Note 2 2 5 2 2 2 2 2 2" xfId="34052"/>
    <cellStyle name="Note 2 2 5 2 2 2 2 3" xfId="26018"/>
    <cellStyle name="Note 2 2 5 2 2 2 2 4" xfId="42802"/>
    <cellStyle name="Note 2 2 5 2 2 2 3" xfId="13923"/>
    <cellStyle name="Note 2 2 5 2 2 2 3 2" xfId="30020"/>
    <cellStyle name="Note 2 2 5 2 2 2 4" xfId="21653"/>
    <cellStyle name="Note 2 2 5 2 2 2 5" xfId="36391"/>
    <cellStyle name="Note 2 2 5 2 2 2 6" xfId="39159"/>
    <cellStyle name="Note 2 2 5 2 2 3" xfId="7773"/>
    <cellStyle name="Note 2 2 5 2 2 3 2" xfId="15915"/>
    <cellStyle name="Note 2 2 5 2 2 3 2 2" xfId="31988"/>
    <cellStyle name="Note 2 2 5 2 2 3 3" xfId="23954"/>
    <cellStyle name="Note 2 2 5 2 2 3 4" xfId="42801"/>
    <cellStyle name="Note 2 2 5 2 2 4" xfId="11596"/>
    <cellStyle name="Note 2 2 5 2 2 4 2" xfId="27719"/>
    <cellStyle name="Note 2 2 5 2 2 5" xfId="19352"/>
    <cellStyle name="Note 2 2 5 2 2 6" xfId="36390"/>
    <cellStyle name="Note 2 2 5 2 2 7" xfId="39158"/>
    <cellStyle name="Note 2 2 5 2 3" xfId="3503"/>
    <cellStyle name="Note 2 2 5 2 3 2" xfId="5861"/>
    <cellStyle name="Note 2 2 5 2 3 2 2" xfId="14367"/>
    <cellStyle name="Note 2 2 5 2 3 2 2 2" xfId="30464"/>
    <cellStyle name="Note 2 2 5 2 3 2 2 3" xfId="42804"/>
    <cellStyle name="Note 2 2 5 2 3 2 3" xfId="22097"/>
    <cellStyle name="Note 2 2 5 2 3 2 4" xfId="36393"/>
    <cellStyle name="Note 2 2 5 2 3 2 5" xfId="39161"/>
    <cellStyle name="Note 2 2 5 2 3 3" xfId="8217"/>
    <cellStyle name="Note 2 2 5 2 3 3 2" xfId="16359"/>
    <cellStyle name="Note 2 2 5 2 3 3 2 2" xfId="32432"/>
    <cellStyle name="Note 2 2 5 2 3 3 3" xfId="24398"/>
    <cellStyle name="Note 2 2 5 2 3 3 4" xfId="42803"/>
    <cellStyle name="Note 2 2 5 2 3 4" xfId="12040"/>
    <cellStyle name="Note 2 2 5 2 3 4 2" xfId="28163"/>
    <cellStyle name="Note 2 2 5 2 3 5" xfId="19796"/>
    <cellStyle name="Note 2 2 5 2 3 6" xfId="36392"/>
    <cellStyle name="Note 2 2 5 2 3 7" xfId="39160"/>
    <cellStyle name="Note 2 2 5 2 4" xfId="4395"/>
    <cellStyle name="Note 2 2 5 2 4 2" xfId="9056"/>
    <cellStyle name="Note 2 2 5 2 4 2 2" xfId="17196"/>
    <cellStyle name="Note 2 2 5 2 4 2 2 2" xfId="33269"/>
    <cellStyle name="Note 2 2 5 2 4 2 3" xfId="25235"/>
    <cellStyle name="Note 2 2 5 2 4 2 4" xfId="42805"/>
    <cellStyle name="Note 2 2 5 2 4 3" xfId="12903"/>
    <cellStyle name="Note 2 2 5 2 4 3 2" xfId="29000"/>
    <cellStyle name="Note 2 2 5 2 4 4" xfId="20633"/>
    <cellStyle name="Note 2 2 5 2 4 5" xfId="36394"/>
    <cellStyle name="Note 2 2 5 2 4 6" xfId="39162"/>
    <cellStyle name="Note 2 2 5 2 5" xfId="6751"/>
    <cellStyle name="Note 2 2 5 2 5 2" xfId="22934"/>
    <cellStyle name="Note 2 2 5 2 5 3" xfId="42800"/>
    <cellStyle name="Note 2 2 5 2 6" xfId="10574"/>
    <cellStyle name="Note 2 2 5 2 6 2" xfId="26699"/>
    <cellStyle name="Note 2 2 5 2 7" xfId="36389"/>
    <cellStyle name="Note 2 2 5 2 8" xfId="39157"/>
    <cellStyle name="Note 2 2 5 3" xfId="2129"/>
    <cellStyle name="Note 2 2 5 3 2" xfId="3208"/>
    <cellStyle name="Note 2 2 5 3 2 2" xfId="5571"/>
    <cellStyle name="Note 2 2 5 3 2 2 2" xfId="9991"/>
    <cellStyle name="Note 2 2 5 3 2 2 2 2" xfId="18131"/>
    <cellStyle name="Note 2 2 5 3 2 2 2 2 2" xfId="34204"/>
    <cellStyle name="Note 2 2 5 3 2 2 2 3" xfId="26170"/>
    <cellStyle name="Note 2 2 5 3 2 2 2 4" xfId="42808"/>
    <cellStyle name="Note 2 2 5 3 2 2 3" xfId="14077"/>
    <cellStyle name="Note 2 2 5 3 2 2 3 2" xfId="30174"/>
    <cellStyle name="Note 2 2 5 3 2 2 4" xfId="21807"/>
    <cellStyle name="Note 2 2 5 3 2 2 5" xfId="36397"/>
    <cellStyle name="Note 2 2 5 3 2 2 6" xfId="39165"/>
    <cellStyle name="Note 2 2 5 3 2 3" xfId="7927"/>
    <cellStyle name="Note 2 2 5 3 2 3 2" xfId="16069"/>
    <cellStyle name="Note 2 2 5 3 2 3 2 2" xfId="32142"/>
    <cellStyle name="Note 2 2 5 3 2 3 3" xfId="24108"/>
    <cellStyle name="Note 2 2 5 3 2 3 4" xfId="42807"/>
    <cellStyle name="Note 2 2 5 3 2 4" xfId="11750"/>
    <cellStyle name="Note 2 2 5 3 2 4 2" xfId="27873"/>
    <cellStyle name="Note 2 2 5 3 2 5" xfId="19506"/>
    <cellStyle name="Note 2 2 5 3 2 6" xfId="36396"/>
    <cellStyle name="Note 2 2 5 3 2 7" xfId="39164"/>
    <cellStyle name="Note 2 2 5 3 3" xfId="3659"/>
    <cellStyle name="Note 2 2 5 3 3 2" xfId="6017"/>
    <cellStyle name="Note 2 2 5 3 3 2 2" xfId="14523"/>
    <cellStyle name="Note 2 2 5 3 3 2 2 2" xfId="30620"/>
    <cellStyle name="Note 2 2 5 3 3 2 2 3" xfId="42810"/>
    <cellStyle name="Note 2 2 5 3 3 2 3" xfId="22253"/>
    <cellStyle name="Note 2 2 5 3 3 2 4" xfId="36399"/>
    <cellStyle name="Note 2 2 5 3 3 2 5" xfId="39167"/>
    <cellStyle name="Note 2 2 5 3 3 3" xfId="8373"/>
    <cellStyle name="Note 2 2 5 3 3 3 2" xfId="16515"/>
    <cellStyle name="Note 2 2 5 3 3 3 2 2" xfId="32588"/>
    <cellStyle name="Note 2 2 5 3 3 3 3" xfId="24554"/>
    <cellStyle name="Note 2 2 5 3 3 3 4" xfId="42809"/>
    <cellStyle name="Note 2 2 5 3 3 4" xfId="12196"/>
    <cellStyle name="Note 2 2 5 3 3 4 2" xfId="28319"/>
    <cellStyle name="Note 2 2 5 3 3 5" xfId="19952"/>
    <cellStyle name="Note 2 2 5 3 3 6" xfId="36398"/>
    <cellStyle name="Note 2 2 5 3 3 7" xfId="39166"/>
    <cellStyle name="Note 2 2 5 3 4" xfId="4551"/>
    <cellStyle name="Note 2 2 5 3 4 2" xfId="9212"/>
    <cellStyle name="Note 2 2 5 3 4 2 2" xfId="17352"/>
    <cellStyle name="Note 2 2 5 3 4 2 2 2" xfId="33425"/>
    <cellStyle name="Note 2 2 5 3 4 2 3" xfId="25391"/>
    <cellStyle name="Note 2 2 5 3 4 2 4" xfId="42811"/>
    <cellStyle name="Note 2 2 5 3 4 3" xfId="13059"/>
    <cellStyle name="Note 2 2 5 3 4 3 2" xfId="29156"/>
    <cellStyle name="Note 2 2 5 3 4 4" xfId="20789"/>
    <cellStyle name="Note 2 2 5 3 4 5" xfId="36400"/>
    <cellStyle name="Note 2 2 5 3 4 6" xfId="39168"/>
    <cellStyle name="Note 2 2 5 3 5" xfId="6907"/>
    <cellStyle name="Note 2 2 5 3 5 2" xfId="15051"/>
    <cellStyle name="Note 2 2 5 3 5 2 2" xfId="31124"/>
    <cellStyle name="Note 2 2 5 3 5 3" xfId="23090"/>
    <cellStyle name="Note 2 2 5 3 5 4" xfId="42806"/>
    <cellStyle name="Note 2 2 5 3 6" xfId="10730"/>
    <cellStyle name="Note 2 2 5 3 6 2" xfId="26855"/>
    <cellStyle name="Note 2 2 5 3 7" xfId="18488"/>
    <cellStyle name="Note 2 2 5 3 8" xfId="36395"/>
    <cellStyle name="Note 2 2 5 3 9" xfId="39163"/>
    <cellStyle name="Note 2 2 5 4" xfId="2289"/>
    <cellStyle name="Note 2 2 5 4 2" xfId="3811"/>
    <cellStyle name="Note 2 2 5 4 2 2" xfId="6169"/>
    <cellStyle name="Note 2 2 5 4 2 2 2" xfId="14675"/>
    <cellStyle name="Note 2 2 5 4 2 2 2 2" xfId="30772"/>
    <cellStyle name="Note 2 2 5 4 2 2 2 3" xfId="42814"/>
    <cellStyle name="Note 2 2 5 4 2 2 3" xfId="22405"/>
    <cellStyle name="Note 2 2 5 4 2 2 4" xfId="36403"/>
    <cellStyle name="Note 2 2 5 4 2 2 5" xfId="39171"/>
    <cellStyle name="Note 2 2 5 4 2 3" xfId="8525"/>
    <cellStyle name="Note 2 2 5 4 2 3 2" xfId="16667"/>
    <cellStyle name="Note 2 2 5 4 2 3 2 2" xfId="32740"/>
    <cellStyle name="Note 2 2 5 4 2 3 3" xfId="24706"/>
    <cellStyle name="Note 2 2 5 4 2 3 4" xfId="42813"/>
    <cellStyle name="Note 2 2 5 4 2 4" xfId="12348"/>
    <cellStyle name="Note 2 2 5 4 2 4 2" xfId="28471"/>
    <cellStyle name="Note 2 2 5 4 2 5" xfId="20104"/>
    <cellStyle name="Note 2 2 5 4 2 6" xfId="36402"/>
    <cellStyle name="Note 2 2 5 4 2 7" xfId="39170"/>
    <cellStyle name="Note 2 2 5 4 3" xfId="4703"/>
    <cellStyle name="Note 2 2 5 4 3 2" xfId="9364"/>
    <cellStyle name="Note 2 2 5 4 3 2 2" xfId="17504"/>
    <cellStyle name="Note 2 2 5 4 3 2 2 2" xfId="33577"/>
    <cellStyle name="Note 2 2 5 4 3 2 3" xfId="25543"/>
    <cellStyle name="Note 2 2 5 4 3 2 4" xfId="42815"/>
    <cellStyle name="Note 2 2 5 4 3 3" xfId="13211"/>
    <cellStyle name="Note 2 2 5 4 3 3 2" xfId="29308"/>
    <cellStyle name="Note 2 2 5 4 3 4" xfId="20941"/>
    <cellStyle name="Note 2 2 5 4 3 5" xfId="36404"/>
    <cellStyle name="Note 2 2 5 4 3 6" xfId="39172"/>
    <cellStyle name="Note 2 2 5 4 4" xfId="7059"/>
    <cellStyle name="Note 2 2 5 4 4 2" xfId="15203"/>
    <cellStyle name="Note 2 2 5 4 4 2 2" xfId="31276"/>
    <cellStyle name="Note 2 2 5 4 4 3" xfId="23242"/>
    <cellStyle name="Note 2 2 5 4 4 4" xfId="42812"/>
    <cellStyle name="Note 2 2 5 4 5" xfId="10882"/>
    <cellStyle name="Note 2 2 5 4 5 2" xfId="27007"/>
    <cellStyle name="Note 2 2 5 4 6" xfId="18640"/>
    <cellStyle name="Note 2 2 5 4 7" xfId="36401"/>
    <cellStyle name="Note 2 2 5 4 8" xfId="39169"/>
    <cellStyle name="Note 2 2 5 5" xfId="2770"/>
    <cellStyle name="Note 2 2 5 5 2" xfId="5141"/>
    <cellStyle name="Note 2 2 5 5 2 2" xfId="9574"/>
    <cellStyle name="Note 2 2 5 5 2 2 2" xfId="17714"/>
    <cellStyle name="Note 2 2 5 5 2 2 2 2" xfId="33787"/>
    <cellStyle name="Note 2 2 5 5 2 2 3" xfId="25753"/>
    <cellStyle name="Note 2 2 5 5 2 2 4" xfId="42817"/>
    <cellStyle name="Note 2 2 5 5 2 3" xfId="13647"/>
    <cellStyle name="Note 2 2 5 5 2 3 2" xfId="29744"/>
    <cellStyle name="Note 2 2 5 5 2 4" xfId="21377"/>
    <cellStyle name="Note 2 2 5 5 2 5" xfId="36406"/>
    <cellStyle name="Note 2 2 5 5 2 6" xfId="39174"/>
    <cellStyle name="Note 2 2 5 5 3" xfId="7497"/>
    <cellStyle name="Note 2 2 5 5 3 2" xfId="15639"/>
    <cellStyle name="Note 2 2 5 5 3 2 2" xfId="31712"/>
    <cellStyle name="Note 2 2 5 5 3 3" xfId="23678"/>
    <cellStyle name="Note 2 2 5 5 3 4" xfId="42816"/>
    <cellStyle name="Note 2 2 5 5 4" xfId="11320"/>
    <cellStyle name="Note 2 2 5 5 4 2" xfId="27443"/>
    <cellStyle name="Note 2 2 5 5 5" xfId="19076"/>
    <cellStyle name="Note 2 2 5 5 6" xfId="36405"/>
    <cellStyle name="Note 2 2 5 5 7" xfId="39173"/>
    <cellStyle name="Note 2 2 5 6" xfId="2573"/>
    <cellStyle name="Note 2 2 5 6 2" xfId="4978"/>
    <cellStyle name="Note 2 2 5 6 2 2" xfId="13484"/>
    <cellStyle name="Note 2 2 5 6 2 2 2" xfId="29581"/>
    <cellStyle name="Note 2 2 5 6 2 2 3" xfId="42819"/>
    <cellStyle name="Note 2 2 5 6 2 3" xfId="21214"/>
    <cellStyle name="Note 2 2 5 6 2 4" xfId="36408"/>
    <cellStyle name="Note 2 2 5 6 2 5" xfId="39176"/>
    <cellStyle name="Note 2 2 5 6 3" xfId="7334"/>
    <cellStyle name="Note 2 2 5 6 3 2" xfId="15476"/>
    <cellStyle name="Note 2 2 5 6 3 2 2" xfId="31549"/>
    <cellStyle name="Note 2 2 5 6 3 3" xfId="23515"/>
    <cellStyle name="Note 2 2 5 6 3 4" xfId="42818"/>
    <cellStyle name="Note 2 2 5 6 4" xfId="11157"/>
    <cellStyle name="Note 2 2 5 6 4 2" xfId="27280"/>
    <cellStyle name="Note 2 2 5 6 5" xfId="18913"/>
    <cellStyle name="Note 2 2 5 6 6" xfId="36407"/>
    <cellStyle name="Note 2 2 5 6 7" xfId="39175"/>
    <cellStyle name="Note 2 2 5 7" xfId="4076"/>
    <cellStyle name="Note 2 2 5 7 2" xfId="8737"/>
    <cellStyle name="Note 2 2 5 7 2 2" xfId="16877"/>
    <cellStyle name="Note 2 2 5 7 2 2 2" xfId="32950"/>
    <cellStyle name="Note 2 2 5 7 2 3" xfId="24916"/>
    <cellStyle name="Note 2 2 5 7 2 4" xfId="42820"/>
    <cellStyle name="Note 2 2 5 7 3" xfId="12584"/>
    <cellStyle name="Note 2 2 5 7 3 2" xfId="28681"/>
    <cellStyle name="Note 2 2 5 7 4" xfId="20314"/>
    <cellStyle name="Note 2 2 5 7 5" xfId="36409"/>
    <cellStyle name="Note 2 2 5 7 6" xfId="39177"/>
    <cellStyle name="Note 2 2 5 8" xfId="6432"/>
    <cellStyle name="Note 2 2 5 8 2" xfId="22615"/>
    <cellStyle name="Note 2 2 5 8 3" xfId="42799"/>
    <cellStyle name="Note 2 2 5 9" xfId="10255"/>
    <cellStyle name="Note 2 2 5 9 2" xfId="26380"/>
    <cellStyle name="Note 2 2 6" xfId="1933"/>
    <cellStyle name="Note 2 2 6 2" xfId="3028"/>
    <cellStyle name="Note 2 2 6 2 2" xfId="5394"/>
    <cellStyle name="Note 2 2 6 2 2 2" xfId="9818"/>
    <cellStyle name="Note 2 2 6 2 2 2 2" xfId="17958"/>
    <cellStyle name="Note 2 2 6 2 2 2 2 2" xfId="34031"/>
    <cellStyle name="Note 2 2 6 2 2 2 3" xfId="25997"/>
    <cellStyle name="Note 2 2 6 2 2 2 4" xfId="42823"/>
    <cellStyle name="Note 2 2 6 2 2 3" xfId="13900"/>
    <cellStyle name="Note 2 2 6 2 2 3 2" xfId="29997"/>
    <cellStyle name="Note 2 2 6 2 2 4" xfId="21630"/>
    <cellStyle name="Note 2 2 6 2 2 5" xfId="36412"/>
    <cellStyle name="Note 2 2 6 2 2 6" xfId="39180"/>
    <cellStyle name="Note 2 2 6 2 3" xfId="7750"/>
    <cellStyle name="Note 2 2 6 2 3 2" xfId="15892"/>
    <cellStyle name="Note 2 2 6 2 3 2 2" xfId="31965"/>
    <cellStyle name="Note 2 2 6 2 3 3" xfId="23931"/>
    <cellStyle name="Note 2 2 6 2 3 4" xfId="42822"/>
    <cellStyle name="Note 2 2 6 2 4" xfId="11573"/>
    <cellStyle name="Note 2 2 6 2 4 2" xfId="27696"/>
    <cellStyle name="Note 2 2 6 2 5" xfId="19329"/>
    <cellStyle name="Note 2 2 6 2 6" xfId="36411"/>
    <cellStyle name="Note 2 2 6 2 7" xfId="39179"/>
    <cellStyle name="Note 2 2 6 3" xfId="3481"/>
    <cellStyle name="Note 2 2 6 3 2" xfId="5839"/>
    <cellStyle name="Note 2 2 6 3 2 2" xfId="14345"/>
    <cellStyle name="Note 2 2 6 3 2 2 2" xfId="30442"/>
    <cellStyle name="Note 2 2 6 3 2 2 3" xfId="42825"/>
    <cellStyle name="Note 2 2 6 3 2 3" xfId="22075"/>
    <cellStyle name="Note 2 2 6 3 2 4" xfId="36414"/>
    <cellStyle name="Note 2 2 6 3 2 5" xfId="39182"/>
    <cellStyle name="Note 2 2 6 3 3" xfId="8195"/>
    <cellStyle name="Note 2 2 6 3 3 2" xfId="16337"/>
    <cellStyle name="Note 2 2 6 3 3 2 2" xfId="32410"/>
    <cellStyle name="Note 2 2 6 3 3 3" xfId="24376"/>
    <cellStyle name="Note 2 2 6 3 3 4" xfId="42824"/>
    <cellStyle name="Note 2 2 6 3 4" xfId="12018"/>
    <cellStyle name="Note 2 2 6 3 4 2" xfId="28141"/>
    <cellStyle name="Note 2 2 6 3 5" xfId="19774"/>
    <cellStyle name="Note 2 2 6 3 6" xfId="36413"/>
    <cellStyle name="Note 2 2 6 3 7" xfId="39181"/>
    <cellStyle name="Note 2 2 6 4" xfId="4373"/>
    <cellStyle name="Note 2 2 6 4 2" xfId="9034"/>
    <cellStyle name="Note 2 2 6 4 2 2" xfId="17174"/>
    <cellStyle name="Note 2 2 6 4 2 2 2" xfId="33247"/>
    <cellStyle name="Note 2 2 6 4 2 3" xfId="25213"/>
    <cellStyle name="Note 2 2 6 4 2 4" xfId="42826"/>
    <cellStyle name="Note 2 2 6 4 3" xfId="12881"/>
    <cellStyle name="Note 2 2 6 4 3 2" xfId="28978"/>
    <cellStyle name="Note 2 2 6 4 4" xfId="20611"/>
    <cellStyle name="Note 2 2 6 4 5" xfId="36415"/>
    <cellStyle name="Note 2 2 6 4 6" xfId="39183"/>
    <cellStyle name="Note 2 2 6 5" xfId="6729"/>
    <cellStyle name="Note 2 2 6 5 2" xfId="14969"/>
    <cellStyle name="Note 2 2 6 5 2 2" xfId="31042"/>
    <cellStyle name="Note 2 2 6 5 3" xfId="22912"/>
    <cellStyle name="Note 2 2 6 5 4" xfId="42821"/>
    <cellStyle name="Note 2 2 6 6" xfId="10552"/>
    <cellStyle name="Note 2 2 6 6 2" xfId="26677"/>
    <cellStyle name="Note 2 2 6 7" xfId="18406"/>
    <cellStyle name="Note 2 2 6 8" xfId="36410"/>
    <cellStyle name="Note 2 2 6 9" xfId="39178"/>
    <cellStyle name="Note 2 2 7" xfId="1917"/>
    <cellStyle name="Note 2 2 7 2" xfId="3466"/>
    <cellStyle name="Note 2 2 7 2 2" xfId="5824"/>
    <cellStyle name="Note 2 2 7 2 2 2" xfId="14330"/>
    <cellStyle name="Note 2 2 7 2 2 2 2" xfId="30427"/>
    <cellStyle name="Note 2 2 7 2 2 2 3" xfId="42829"/>
    <cellStyle name="Note 2 2 7 2 2 3" xfId="22060"/>
    <cellStyle name="Note 2 2 7 2 2 4" xfId="36418"/>
    <cellStyle name="Note 2 2 7 2 2 5" xfId="39186"/>
    <cellStyle name="Note 2 2 7 2 3" xfId="8180"/>
    <cellStyle name="Note 2 2 7 2 3 2" xfId="16322"/>
    <cellStyle name="Note 2 2 7 2 3 2 2" xfId="32395"/>
    <cellStyle name="Note 2 2 7 2 3 3" xfId="24361"/>
    <cellStyle name="Note 2 2 7 2 3 4" xfId="42828"/>
    <cellStyle name="Note 2 2 7 2 4" xfId="12003"/>
    <cellStyle name="Note 2 2 7 2 4 2" xfId="28126"/>
    <cellStyle name="Note 2 2 7 2 5" xfId="19759"/>
    <cellStyle name="Note 2 2 7 2 6" xfId="36417"/>
    <cellStyle name="Note 2 2 7 2 7" xfId="39185"/>
    <cellStyle name="Note 2 2 7 3" xfId="4358"/>
    <cellStyle name="Note 2 2 7 3 2" xfId="9019"/>
    <cellStyle name="Note 2 2 7 3 2 2" xfId="17159"/>
    <cellStyle name="Note 2 2 7 3 2 2 2" xfId="33232"/>
    <cellStyle name="Note 2 2 7 3 2 3" xfId="25198"/>
    <cellStyle name="Note 2 2 7 3 2 4" xfId="42830"/>
    <cellStyle name="Note 2 2 7 3 3" xfId="12866"/>
    <cellStyle name="Note 2 2 7 3 3 2" xfId="28963"/>
    <cellStyle name="Note 2 2 7 3 4" xfId="20596"/>
    <cellStyle name="Note 2 2 7 3 5" xfId="36419"/>
    <cellStyle name="Note 2 2 7 3 6" xfId="39187"/>
    <cellStyle name="Note 2 2 7 4" xfId="6714"/>
    <cellStyle name="Note 2 2 7 4 2" xfId="14954"/>
    <cellStyle name="Note 2 2 7 4 2 2" xfId="31027"/>
    <cellStyle name="Note 2 2 7 4 3" xfId="22897"/>
    <cellStyle name="Note 2 2 7 4 4" xfId="42827"/>
    <cellStyle name="Note 2 2 7 5" xfId="10537"/>
    <cellStyle name="Note 2 2 7 5 2" xfId="26662"/>
    <cellStyle name="Note 2 2 7 6" xfId="18391"/>
    <cellStyle name="Note 2 2 7 7" xfId="36416"/>
    <cellStyle name="Note 2 2 7 8" xfId="39184"/>
    <cellStyle name="Note 2 2 8" xfId="2456"/>
    <cellStyle name="Note 2 2 8 2" xfId="4864"/>
    <cellStyle name="Note 2 2 8 2 2" xfId="9504"/>
    <cellStyle name="Note 2 2 8 2 2 2" xfId="17644"/>
    <cellStyle name="Note 2 2 8 2 2 2 2" xfId="33717"/>
    <cellStyle name="Note 2 2 8 2 2 3" xfId="25683"/>
    <cellStyle name="Note 2 2 8 2 2 4" xfId="42832"/>
    <cellStyle name="Note 2 2 8 2 3" xfId="13370"/>
    <cellStyle name="Note 2 2 8 2 3 2" xfId="29467"/>
    <cellStyle name="Note 2 2 8 2 4" xfId="21100"/>
    <cellStyle name="Note 2 2 8 2 5" xfId="36421"/>
    <cellStyle name="Note 2 2 8 2 6" xfId="39189"/>
    <cellStyle name="Note 2 2 8 3" xfId="7220"/>
    <cellStyle name="Note 2 2 8 3 2" xfId="15362"/>
    <cellStyle name="Note 2 2 8 3 2 2" xfId="31435"/>
    <cellStyle name="Note 2 2 8 3 3" xfId="23401"/>
    <cellStyle name="Note 2 2 8 3 4" xfId="42831"/>
    <cellStyle name="Note 2 2 8 4" xfId="11043"/>
    <cellStyle name="Note 2 2 8 4 2" xfId="27166"/>
    <cellStyle name="Note 2 2 8 5" xfId="18799"/>
    <cellStyle name="Note 2 2 8 6" xfId="36420"/>
    <cellStyle name="Note 2 2 8 7" xfId="39188"/>
    <cellStyle name="Note 2 2 9" xfId="2649"/>
    <cellStyle name="Note 2 2 9 2" xfId="5037"/>
    <cellStyle name="Note 2 2 9 2 2" xfId="13543"/>
    <cellStyle name="Note 2 2 9 2 2 2" xfId="29640"/>
    <cellStyle name="Note 2 2 9 2 2 3" xfId="42834"/>
    <cellStyle name="Note 2 2 9 2 3" xfId="21273"/>
    <cellStyle name="Note 2 2 9 2 4" xfId="36423"/>
    <cellStyle name="Note 2 2 9 2 5" xfId="39191"/>
    <cellStyle name="Note 2 2 9 3" xfId="7393"/>
    <cellStyle name="Note 2 2 9 3 2" xfId="15535"/>
    <cellStyle name="Note 2 2 9 3 2 2" xfId="31608"/>
    <cellStyle name="Note 2 2 9 3 3" xfId="23574"/>
    <cellStyle name="Note 2 2 9 3 4" xfId="42833"/>
    <cellStyle name="Note 2 2 9 4" xfId="11216"/>
    <cellStyle name="Note 2 2 9 4 2" xfId="27339"/>
    <cellStyle name="Note 2 2 9 5" xfId="18972"/>
    <cellStyle name="Note 2 2 9 6" xfId="36422"/>
    <cellStyle name="Note 2 2 9 7" xfId="39190"/>
    <cellStyle name="Note 2 20" xfId="38956"/>
    <cellStyle name="Note 2 3" xfId="1187"/>
    <cellStyle name="Note 2 3 10" xfId="2634"/>
    <cellStyle name="Note 2 3 10 2" xfId="5027"/>
    <cellStyle name="Note 2 3 10 2 2" xfId="13533"/>
    <cellStyle name="Note 2 3 10 2 2 2" xfId="29630"/>
    <cellStyle name="Note 2 3 10 2 3" xfId="21263"/>
    <cellStyle name="Note 2 3 10 2 4" xfId="36426"/>
    <cellStyle name="Note 2 3 10 2 5" xfId="39194"/>
    <cellStyle name="Note 2 3 10 3" xfId="7383"/>
    <cellStyle name="Note 2 3 10 3 2" xfId="15525"/>
    <cellStyle name="Note 2 3 10 3 2 2" xfId="31598"/>
    <cellStyle name="Note 2 3 10 3 3" xfId="23564"/>
    <cellStyle name="Note 2 3 10 4" xfId="11206"/>
    <cellStyle name="Note 2 3 10 4 2" xfId="27329"/>
    <cellStyle name="Note 2 3 10 5" xfId="18962"/>
    <cellStyle name="Note 2 3 10 6" xfId="36425"/>
    <cellStyle name="Note 2 3 10 7" xfId="39193"/>
    <cellStyle name="Note 2 3 11" xfId="4009"/>
    <cellStyle name="Note 2 3 11 2" xfId="8687"/>
    <cellStyle name="Note 2 3 11 2 2" xfId="16827"/>
    <cellStyle name="Note 2 3 11 2 2 2" xfId="32900"/>
    <cellStyle name="Note 2 3 11 2 3" xfId="24866"/>
    <cellStyle name="Note 2 3 11 3" xfId="12528"/>
    <cellStyle name="Note 2 3 11 3 2" xfId="28631"/>
    <cellStyle name="Note 2 3 11 4" xfId="20264"/>
    <cellStyle name="Note 2 3 11 5" xfId="36427"/>
    <cellStyle name="Note 2 3 11 6" xfId="39195"/>
    <cellStyle name="Note 2 3 12" xfId="6365"/>
    <cellStyle name="Note 2 3 12 2" xfId="22565"/>
    <cellStyle name="Note 2 3 13" xfId="10188"/>
    <cellStyle name="Note 2 3 13 2" xfId="26330"/>
    <cellStyle name="Note 2 3 14" xfId="36424"/>
    <cellStyle name="Note 2 3 15" xfId="39192"/>
    <cellStyle name="Note 2 3 2" xfId="1189"/>
    <cellStyle name="Note 2 3 2 10" xfId="6367"/>
    <cellStyle name="Note 2 3 2 10 2" xfId="22567"/>
    <cellStyle name="Note 2 3 2 10 3" xfId="42835"/>
    <cellStyle name="Note 2 3 2 11" xfId="10190"/>
    <cellStyle name="Note 2 3 2 11 2" xfId="26332"/>
    <cellStyle name="Note 2 3 2 12" xfId="36428"/>
    <cellStyle name="Note 2 3 2 13" xfId="39196"/>
    <cellStyle name="Note 2 3 2 2" xfId="1620"/>
    <cellStyle name="Note 2 3 2 2 10" xfId="36429"/>
    <cellStyle name="Note 2 3 2 2 11" xfId="39197"/>
    <cellStyle name="Note 2 3 2 2 2" xfId="2030"/>
    <cellStyle name="Note 2 3 2 2 2 2" xfId="3118"/>
    <cellStyle name="Note 2 3 2 2 2 2 2" xfId="5483"/>
    <cellStyle name="Note 2 3 2 2 2 2 2 2" xfId="9905"/>
    <cellStyle name="Note 2 3 2 2 2 2 2 2 2" xfId="18045"/>
    <cellStyle name="Note 2 3 2 2 2 2 2 2 2 2" xfId="34118"/>
    <cellStyle name="Note 2 3 2 2 2 2 2 2 3" xfId="26084"/>
    <cellStyle name="Note 2 3 2 2 2 2 2 2 4" xfId="42839"/>
    <cellStyle name="Note 2 3 2 2 2 2 2 3" xfId="13989"/>
    <cellStyle name="Note 2 3 2 2 2 2 2 3 2" xfId="30086"/>
    <cellStyle name="Note 2 3 2 2 2 2 2 4" xfId="21719"/>
    <cellStyle name="Note 2 3 2 2 2 2 2 5" xfId="36432"/>
    <cellStyle name="Note 2 3 2 2 2 2 2 6" xfId="39200"/>
    <cellStyle name="Note 2 3 2 2 2 2 3" xfId="7839"/>
    <cellStyle name="Note 2 3 2 2 2 2 3 2" xfId="15981"/>
    <cellStyle name="Note 2 3 2 2 2 2 3 2 2" xfId="32054"/>
    <cellStyle name="Note 2 3 2 2 2 2 3 3" xfId="24020"/>
    <cellStyle name="Note 2 3 2 2 2 2 3 4" xfId="42838"/>
    <cellStyle name="Note 2 3 2 2 2 2 4" xfId="11662"/>
    <cellStyle name="Note 2 3 2 2 2 2 4 2" xfId="27785"/>
    <cellStyle name="Note 2 3 2 2 2 2 5" xfId="19418"/>
    <cellStyle name="Note 2 3 2 2 2 2 6" xfId="36431"/>
    <cellStyle name="Note 2 3 2 2 2 2 7" xfId="39199"/>
    <cellStyle name="Note 2 3 2 2 2 3" xfId="3569"/>
    <cellStyle name="Note 2 3 2 2 2 3 2" xfId="5927"/>
    <cellStyle name="Note 2 3 2 2 2 3 2 2" xfId="14433"/>
    <cellStyle name="Note 2 3 2 2 2 3 2 2 2" xfId="30530"/>
    <cellStyle name="Note 2 3 2 2 2 3 2 2 3" xfId="42841"/>
    <cellStyle name="Note 2 3 2 2 2 3 2 3" xfId="22163"/>
    <cellStyle name="Note 2 3 2 2 2 3 2 4" xfId="36434"/>
    <cellStyle name="Note 2 3 2 2 2 3 2 5" xfId="39202"/>
    <cellStyle name="Note 2 3 2 2 2 3 3" xfId="8283"/>
    <cellStyle name="Note 2 3 2 2 2 3 3 2" xfId="16425"/>
    <cellStyle name="Note 2 3 2 2 2 3 3 2 2" xfId="32498"/>
    <cellStyle name="Note 2 3 2 2 2 3 3 3" xfId="24464"/>
    <cellStyle name="Note 2 3 2 2 2 3 3 4" xfId="42840"/>
    <cellStyle name="Note 2 3 2 2 2 3 4" xfId="12106"/>
    <cellStyle name="Note 2 3 2 2 2 3 4 2" xfId="28229"/>
    <cellStyle name="Note 2 3 2 2 2 3 5" xfId="19862"/>
    <cellStyle name="Note 2 3 2 2 2 3 6" xfId="36433"/>
    <cellStyle name="Note 2 3 2 2 2 3 7" xfId="39201"/>
    <cellStyle name="Note 2 3 2 2 2 4" xfId="4461"/>
    <cellStyle name="Note 2 3 2 2 2 4 2" xfId="9122"/>
    <cellStyle name="Note 2 3 2 2 2 4 2 2" xfId="17262"/>
    <cellStyle name="Note 2 3 2 2 2 4 2 2 2" xfId="33335"/>
    <cellStyle name="Note 2 3 2 2 2 4 2 3" xfId="25301"/>
    <cellStyle name="Note 2 3 2 2 2 4 2 4" xfId="42842"/>
    <cellStyle name="Note 2 3 2 2 2 4 3" xfId="12969"/>
    <cellStyle name="Note 2 3 2 2 2 4 3 2" xfId="29066"/>
    <cellStyle name="Note 2 3 2 2 2 4 4" xfId="20699"/>
    <cellStyle name="Note 2 3 2 2 2 4 5" xfId="36435"/>
    <cellStyle name="Note 2 3 2 2 2 4 6" xfId="39203"/>
    <cellStyle name="Note 2 3 2 2 2 5" xfId="6817"/>
    <cellStyle name="Note 2 3 2 2 2 5 2" xfId="23000"/>
    <cellStyle name="Note 2 3 2 2 2 5 3" xfId="42837"/>
    <cellStyle name="Note 2 3 2 2 2 6" xfId="10640"/>
    <cellStyle name="Note 2 3 2 2 2 6 2" xfId="26765"/>
    <cellStyle name="Note 2 3 2 2 2 7" xfId="36430"/>
    <cellStyle name="Note 2 3 2 2 2 8" xfId="39198"/>
    <cellStyle name="Note 2 3 2 2 3" xfId="2195"/>
    <cellStyle name="Note 2 3 2 2 3 2" xfId="3274"/>
    <cellStyle name="Note 2 3 2 2 3 2 2" xfId="5637"/>
    <cellStyle name="Note 2 3 2 2 3 2 2 2" xfId="10057"/>
    <cellStyle name="Note 2 3 2 2 3 2 2 2 2" xfId="18197"/>
    <cellStyle name="Note 2 3 2 2 3 2 2 2 2 2" xfId="34270"/>
    <cellStyle name="Note 2 3 2 2 3 2 2 2 3" xfId="26236"/>
    <cellStyle name="Note 2 3 2 2 3 2 2 2 4" xfId="42845"/>
    <cellStyle name="Note 2 3 2 2 3 2 2 3" xfId="14143"/>
    <cellStyle name="Note 2 3 2 2 3 2 2 3 2" xfId="30240"/>
    <cellStyle name="Note 2 3 2 2 3 2 2 4" xfId="21873"/>
    <cellStyle name="Note 2 3 2 2 3 2 2 5" xfId="36438"/>
    <cellStyle name="Note 2 3 2 2 3 2 2 6" xfId="39206"/>
    <cellStyle name="Note 2 3 2 2 3 2 3" xfId="7993"/>
    <cellStyle name="Note 2 3 2 2 3 2 3 2" xfId="16135"/>
    <cellStyle name="Note 2 3 2 2 3 2 3 2 2" xfId="32208"/>
    <cellStyle name="Note 2 3 2 2 3 2 3 3" xfId="24174"/>
    <cellStyle name="Note 2 3 2 2 3 2 3 4" xfId="42844"/>
    <cellStyle name="Note 2 3 2 2 3 2 4" xfId="11816"/>
    <cellStyle name="Note 2 3 2 2 3 2 4 2" xfId="27939"/>
    <cellStyle name="Note 2 3 2 2 3 2 5" xfId="19572"/>
    <cellStyle name="Note 2 3 2 2 3 2 6" xfId="36437"/>
    <cellStyle name="Note 2 3 2 2 3 2 7" xfId="39205"/>
    <cellStyle name="Note 2 3 2 2 3 3" xfId="3725"/>
    <cellStyle name="Note 2 3 2 2 3 3 2" xfId="6083"/>
    <cellStyle name="Note 2 3 2 2 3 3 2 2" xfId="14589"/>
    <cellStyle name="Note 2 3 2 2 3 3 2 2 2" xfId="30686"/>
    <cellStyle name="Note 2 3 2 2 3 3 2 2 3" xfId="42847"/>
    <cellStyle name="Note 2 3 2 2 3 3 2 3" xfId="22319"/>
    <cellStyle name="Note 2 3 2 2 3 3 2 4" xfId="36440"/>
    <cellStyle name="Note 2 3 2 2 3 3 2 5" xfId="39208"/>
    <cellStyle name="Note 2 3 2 2 3 3 3" xfId="8439"/>
    <cellStyle name="Note 2 3 2 2 3 3 3 2" xfId="16581"/>
    <cellStyle name="Note 2 3 2 2 3 3 3 2 2" xfId="32654"/>
    <cellStyle name="Note 2 3 2 2 3 3 3 3" xfId="24620"/>
    <cellStyle name="Note 2 3 2 2 3 3 3 4" xfId="42846"/>
    <cellStyle name="Note 2 3 2 2 3 3 4" xfId="12262"/>
    <cellStyle name="Note 2 3 2 2 3 3 4 2" xfId="28385"/>
    <cellStyle name="Note 2 3 2 2 3 3 5" xfId="20018"/>
    <cellStyle name="Note 2 3 2 2 3 3 6" xfId="36439"/>
    <cellStyle name="Note 2 3 2 2 3 3 7" xfId="39207"/>
    <cellStyle name="Note 2 3 2 2 3 4" xfId="4617"/>
    <cellStyle name="Note 2 3 2 2 3 4 2" xfId="9278"/>
    <cellStyle name="Note 2 3 2 2 3 4 2 2" xfId="17418"/>
    <cellStyle name="Note 2 3 2 2 3 4 2 2 2" xfId="33491"/>
    <cellStyle name="Note 2 3 2 2 3 4 2 3" xfId="25457"/>
    <cellStyle name="Note 2 3 2 2 3 4 2 4" xfId="42848"/>
    <cellStyle name="Note 2 3 2 2 3 4 3" xfId="13125"/>
    <cellStyle name="Note 2 3 2 2 3 4 3 2" xfId="29222"/>
    <cellStyle name="Note 2 3 2 2 3 4 4" xfId="20855"/>
    <cellStyle name="Note 2 3 2 2 3 4 5" xfId="36441"/>
    <cellStyle name="Note 2 3 2 2 3 4 6" xfId="39209"/>
    <cellStyle name="Note 2 3 2 2 3 5" xfId="6973"/>
    <cellStyle name="Note 2 3 2 2 3 5 2" xfId="15117"/>
    <cellStyle name="Note 2 3 2 2 3 5 2 2" xfId="31190"/>
    <cellStyle name="Note 2 3 2 2 3 5 3" xfId="23156"/>
    <cellStyle name="Note 2 3 2 2 3 5 4" xfId="42843"/>
    <cellStyle name="Note 2 3 2 2 3 6" xfId="10796"/>
    <cellStyle name="Note 2 3 2 2 3 6 2" xfId="26921"/>
    <cellStyle name="Note 2 3 2 2 3 7" xfId="18554"/>
    <cellStyle name="Note 2 3 2 2 3 8" xfId="36436"/>
    <cellStyle name="Note 2 3 2 2 3 9" xfId="39204"/>
    <cellStyle name="Note 2 3 2 2 4" xfId="2355"/>
    <cellStyle name="Note 2 3 2 2 4 2" xfId="3877"/>
    <cellStyle name="Note 2 3 2 2 4 2 2" xfId="6235"/>
    <cellStyle name="Note 2 3 2 2 4 2 2 2" xfId="14741"/>
    <cellStyle name="Note 2 3 2 2 4 2 2 2 2" xfId="30838"/>
    <cellStyle name="Note 2 3 2 2 4 2 2 2 3" xfId="42851"/>
    <cellStyle name="Note 2 3 2 2 4 2 2 3" xfId="22471"/>
    <cellStyle name="Note 2 3 2 2 4 2 2 4" xfId="36444"/>
    <cellStyle name="Note 2 3 2 2 4 2 2 5" xfId="39212"/>
    <cellStyle name="Note 2 3 2 2 4 2 3" xfId="8591"/>
    <cellStyle name="Note 2 3 2 2 4 2 3 2" xfId="16733"/>
    <cellStyle name="Note 2 3 2 2 4 2 3 2 2" xfId="32806"/>
    <cellStyle name="Note 2 3 2 2 4 2 3 3" xfId="24772"/>
    <cellStyle name="Note 2 3 2 2 4 2 3 4" xfId="42850"/>
    <cellStyle name="Note 2 3 2 2 4 2 4" xfId="12414"/>
    <cellStyle name="Note 2 3 2 2 4 2 4 2" xfId="28537"/>
    <cellStyle name="Note 2 3 2 2 4 2 5" xfId="20170"/>
    <cellStyle name="Note 2 3 2 2 4 2 6" xfId="36443"/>
    <cellStyle name="Note 2 3 2 2 4 2 7" xfId="39211"/>
    <cellStyle name="Note 2 3 2 2 4 3" xfId="4769"/>
    <cellStyle name="Note 2 3 2 2 4 3 2" xfId="9430"/>
    <cellStyle name="Note 2 3 2 2 4 3 2 2" xfId="17570"/>
    <cellStyle name="Note 2 3 2 2 4 3 2 2 2" xfId="33643"/>
    <cellStyle name="Note 2 3 2 2 4 3 2 3" xfId="25609"/>
    <cellStyle name="Note 2 3 2 2 4 3 2 4" xfId="42852"/>
    <cellStyle name="Note 2 3 2 2 4 3 3" xfId="13277"/>
    <cellStyle name="Note 2 3 2 2 4 3 3 2" xfId="29374"/>
    <cellStyle name="Note 2 3 2 2 4 3 4" xfId="21007"/>
    <cellStyle name="Note 2 3 2 2 4 3 5" xfId="36445"/>
    <cellStyle name="Note 2 3 2 2 4 3 6" xfId="39213"/>
    <cellStyle name="Note 2 3 2 2 4 4" xfId="7125"/>
    <cellStyle name="Note 2 3 2 2 4 4 2" xfId="15269"/>
    <cellStyle name="Note 2 3 2 2 4 4 2 2" xfId="31342"/>
    <cellStyle name="Note 2 3 2 2 4 4 3" xfId="23308"/>
    <cellStyle name="Note 2 3 2 2 4 4 4" xfId="42849"/>
    <cellStyle name="Note 2 3 2 2 4 5" xfId="10948"/>
    <cellStyle name="Note 2 3 2 2 4 5 2" xfId="27073"/>
    <cellStyle name="Note 2 3 2 2 4 6" xfId="18706"/>
    <cellStyle name="Note 2 3 2 2 4 7" xfId="36442"/>
    <cellStyle name="Note 2 3 2 2 4 8" xfId="39210"/>
    <cellStyle name="Note 2 3 2 2 5" xfId="2840"/>
    <cellStyle name="Note 2 3 2 2 5 2" xfId="5210"/>
    <cellStyle name="Note 2 3 2 2 5 2 2" xfId="9640"/>
    <cellStyle name="Note 2 3 2 2 5 2 2 2" xfId="17780"/>
    <cellStyle name="Note 2 3 2 2 5 2 2 2 2" xfId="33853"/>
    <cellStyle name="Note 2 3 2 2 5 2 2 3" xfId="25819"/>
    <cellStyle name="Note 2 3 2 2 5 2 2 4" xfId="42854"/>
    <cellStyle name="Note 2 3 2 2 5 2 3" xfId="13716"/>
    <cellStyle name="Note 2 3 2 2 5 2 3 2" xfId="29813"/>
    <cellStyle name="Note 2 3 2 2 5 2 4" xfId="21446"/>
    <cellStyle name="Note 2 3 2 2 5 2 5" xfId="36447"/>
    <cellStyle name="Note 2 3 2 2 5 2 6" xfId="39215"/>
    <cellStyle name="Note 2 3 2 2 5 3" xfId="7566"/>
    <cellStyle name="Note 2 3 2 2 5 3 2" xfId="15708"/>
    <cellStyle name="Note 2 3 2 2 5 3 2 2" xfId="31781"/>
    <cellStyle name="Note 2 3 2 2 5 3 3" xfId="23747"/>
    <cellStyle name="Note 2 3 2 2 5 3 4" xfId="42853"/>
    <cellStyle name="Note 2 3 2 2 5 4" xfId="11389"/>
    <cellStyle name="Note 2 3 2 2 5 4 2" xfId="27512"/>
    <cellStyle name="Note 2 3 2 2 5 5" xfId="19145"/>
    <cellStyle name="Note 2 3 2 2 5 6" xfId="36446"/>
    <cellStyle name="Note 2 3 2 2 5 7" xfId="39214"/>
    <cellStyle name="Note 2 3 2 2 6" xfId="2528"/>
    <cellStyle name="Note 2 3 2 2 6 2" xfId="4933"/>
    <cellStyle name="Note 2 3 2 2 6 2 2" xfId="13439"/>
    <cellStyle name="Note 2 3 2 2 6 2 2 2" xfId="29536"/>
    <cellStyle name="Note 2 3 2 2 6 2 2 3" xfId="42856"/>
    <cellStyle name="Note 2 3 2 2 6 2 3" xfId="21169"/>
    <cellStyle name="Note 2 3 2 2 6 2 4" xfId="36449"/>
    <cellStyle name="Note 2 3 2 2 6 2 5" xfId="39217"/>
    <cellStyle name="Note 2 3 2 2 6 3" xfId="7289"/>
    <cellStyle name="Note 2 3 2 2 6 3 2" xfId="15431"/>
    <cellStyle name="Note 2 3 2 2 6 3 2 2" xfId="31504"/>
    <cellStyle name="Note 2 3 2 2 6 3 3" xfId="23470"/>
    <cellStyle name="Note 2 3 2 2 6 3 4" xfId="42855"/>
    <cellStyle name="Note 2 3 2 2 6 4" xfId="11112"/>
    <cellStyle name="Note 2 3 2 2 6 4 2" xfId="27235"/>
    <cellStyle name="Note 2 3 2 2 6 5" xfId="18868"/>
    <cellStyle name="Note 2 3 2 2 6 6" xfId="36448"/>
    <cellStyle name="Note 2 3 2 2 6 7" xfId="39216"/>
    <cellStyle name="Note 2 3 2 2 7" xfId="4142"/>
    <cellStyle name="Note 2 3 2 2 7 2" xfId="8803"/>
    <cellStyle name="Note 2 3 2 2 7 2 2" xfId="16943"/>
    <cellStyle name="Note 2 3 2 2 7 2 2 2" xfId="33016"/>
    <cellStyle name="Note 2 3 2 2 7 2 3" xfId="24982"/>
    <cellStyle name="Note 2 3 2 2 7 2 4" xfId="42857"/>
    <cellStyle name="Note 2 3 2 2 7 3" xfId="12650"/>
    <cellStyle name="Note 2 3 2 2 7 3 2" xfId="28747"/>
    <cellStyle name="Note 2 3 2 2 7 4" xfId="20380"/>
    <cellStyle name="Note 2 3 2 2 7 5" xfId="36450"/>
    <cellStyle name="Note 2 3 2 2 7 6" xfId="39218"/>
    <cellStyle name="Note 2 3 2 2 8" xfId="6498"/>
    <cellStyle name="Note 2 3 2 2 8 2" xfId="22681"/>
    <cellStyle name="Note 2 3 2 2 8 3" xfId="42836"/>
    <cellStyle name="Note 2 3 2 2 9" xfId="10321"/>
    <cellStyle name="Note 2 3 2 2 9 2" xfId="26446"/>
    <cellStyle name="Note 2 3 2 3" xfId="1564"/>
    <cellStyle name="Note 2 3 2 3 10" xfId="36451"/>
    <cellStyle name="Note 2 3 2 3 11" xfId="39219"/>
    <cellStyle name="Note 2 3 2 3 2" xfId="1991"/>
    <cellStyle name="Note 2 3 2 3 2 2" xfId="3079"/>
    <cellStyle name="Note 2 3 2 3 2 2 2" xfId="5444"/>
    <cellStyle name="Note 2 3 2 3 2 2 2 2" xfId="9866"/>
    <cellStyle name="Note 2 3 2 3 2 2 2 2 2" xfId="18006"/>
    <cellStyle name="Note 2 3 2 3 2 2 2 2 2 2" xfId="34079"/>
    <cellStyle name="Note 2 3 2 3 2 2 2 2 3" xfId="26045"/>
    <cellStyle name="Note 2 3 2 3 2 2 2 2 4" xfId="42861"/>
    <cellStyle name="Note 2 3 2 3 2 2 2 3" xfId="13950"/>
    <cellStyle name="Note 2 3 2 3 2 2 2 3 2" xfId="30047"/>
    <cellStyle name="Note 2 3 2 3 2 2 2 4" xfId="21680"/>
    <cellStyle name="Note 2 3 2 3 2 2 2 5" xfId="36454"/>
    <cellStyle name="Note 2 3 2 3 2 2 2 6" xfId="39222"/>
    <cellStyle name="Note 2 3 2 3 2 2 3" xfId="7800"/>
    <cellStyle name="Note 2 3 2 3 2 2 3 2" xfId="15942"/>
    <cellStyle name="Note 2 3 2 3 2 2 3 2 2" xfId="32015"/>
    <cellStyle name="Note 2 3 2 3 2 2 3 3" xfId="23981"/>
    <cellStyle name="Note 2 3 2 3 2 2 3 4" xfId="42860"/>
    <cellStyle name="Note 2 3 2 3 2 2 4" xfId="11623"/>
    <cellStyle name="Note 2 3 2 3 2 2 4 2" xfId="27746"/>
    <cellStyle name="Note 2 3 2 3 2 2 5" xfId="19379"/>
    <cellStyle name="Note 2 3 2 3 2 2 6" xfId="36453"/>
    <cellStyle name="Note 2 3 2 3 2 2 7" xfId="39221"/>
    <cellStyle name="Note 2 3 2 3 2 3" xfId="3530"/>
    <cellStyle name="Note 2 3 2 3 2 3 2" xfId="5888"/>
    <cellStyle name="Note 2 3 2 3 2 3 2 2" xfId="14394"/>
    <cellStyle name="Note 2 3 2 3 2 3 2 2 2" xfId="30491"/>
    <cellStyle name="Note 2 3 2 3 2 3 2 2 3" xfId="42863"/>
    <cellStyle name="Note 2 3 2 3 2 3 2 3" xfId="22124"/>
    <cellStyle name="Note 2 3 2 3 2 3 2 4" xfId="36456"/>
    <cellStyle name="Note 2 3 2 3 2 3 2 5" xfId="39224"/>
    <cellStyle name="Note 2 3 2 3 2 3 3" xfId="8244"/>
    <cellStyle name="Note 2 3 2 3 2 3 3 2" xfId="16386"/>
    <cellStyle name="Note 2 3 2 3 2 3 3 2 2" xfId="32459"/>
    <cellStyle name="Note 2 3 2 3 2 3 3 3" xfId="24425"/>
    <cellStyle name="Note 2 3 2 3 2 3 3 4" xfId="42862"/>
    <cellStyle name="Note 2 3 2 3 2 3 4" xfId="12067"/>
    <cellStyle name="Note 2 3 2 3 2 3 4 2" xfId="28190"/>
    <cellStyle name="Note 2 3 2 3 2 3 5" xfId="19823"/>
    <cellStyle name="Note 2 3 2 3 2 3 6" xfId="36455"/>
    <cellStyle name="Note 2 3 2 3 2 3 7" xfId="39223"/>
    <cellStyle name="Note 2 3 2 3 2 4" xfId="4422"/>
    <cellStyle name="Note 2 3 2 3 2 4 2" xfId="9083"/>
    <cellStyle name="Note 2 3 2 3 2 4 2 2" xfId="17223"/>
    <cellStyle name="Note 2 3 2 3 2 4 2 2 2" xfId="33296"/>
    <cellStyle name="Note 2 3 2 3 2 4 2 3" xfId="25262"/>
    <cellStyle name="Note 2 3 2 3 2 4 2 4" xfId="42864"/>
    <cellStyle name="Note 2 3 2 3 2 4 3" xfId="12930"/>
    <cellStyle name="Note 2 3 2 3 2 4 3 2" xfId="29027"/>
    <cellStyle name="Note 2 3 2 3 2 4 4" xfId="20660"/>
    <cellStyle name="Note 2 3 2 3 2 4 5" xfId="36457"/>
    <cellStyle name="Note 2 3 2 3 2 4 6" xfId="39225"/>
    <cellStyle name="Note 2 3 2 3 2 5" xfId="6778"/>
    <cellStyle name="Note 2 3 2 3 2 5 2" xfId="22961"/>
    <cellStyle name="Note 2 3 2 3 2 5 3" xfId="42859"/>
    <cellStyle name="Note 2 3 2 3 2 6" xfId="10601"/>
    <cellStyle name="Note 2 3 2 3 2 6 2" xfId="26726"/>
    <cellStyle name="Note 2 3 2 3 2 7" xfId="36452"/>
    <cellStyle name="Note 2 3 2 3 2 8" xfId="39220"/>
    <cellStyle name="Note 2 3 2 3 3" xfId="2156"/>
    <cellStyle name="Note 2 3 2 3 3 2" xfId="3235"/>
    <cellStyle name="Note 2 3 2 3 3 2 2" xfId="5598"/>
    <cellStyle name="Note 2 3 2 3 3 2 2 2" xfId="10018"/>
    <cellStyle name="Note 2 3 2 3 3 2 2 2 2" xfId="18158"/>
    <cellStyle name="Note 2 3 2 3 3 2 2 2 2 2" xfId="34231"/>
    <cellStyle name="Note 2 3 2 3 3 2 2 2 3" xfId="26197"/>
    <cellStyle name="Note 2 3 2 3 3 2 2 2 4" xfId="42867"/>
    <cellStyle name="Note 2 3 2 3 3 2 2 3" xfId="14104"/>
    <cellStyle name="Note 2 3 2 3 3 2 2 3 2" xfId="30201"/>
    <cellStyle name="Note 2 3 2 3 3 2 2 4" xfId="21834"/>
    <cellStyle name="Note 2 3 2 3 3 2 2 5" xfId="36460"/>
    <cellStyle name="Note 2 3 2 3 3 2 2 6" xfId="39228"/>
    <cellStyle name="Note 2 3 2 3 3 2 3" xfId="7954"/>
    <cellStyle name="Note 2 3 2 3 3 2 3 2" xfId="16096"/>
    <cellStyle name="Note 2 3 2 3 3 2 3 2 2" xfId="32169"/>
    <cellStyle name="Note 2 3 2 3 3 2 3 3" xfId="24135"/>
    <cellStyle name="Note 2 3 2 3 3 2 3 4" xfId="42866"/>
    <cellStyle name="Note 2 3 2 3 3 2 4" xfId="11777"/>
    <cellStyle name="Note 2 3 2 3 3 2 4 2" xfId="27900"/>
    <cellStyle name="Note 2 3 2 3 3 2 5" xfId="19533"/>
    <cellStyle name="Note 2 3 2 3 3 2 6" xfId="36459"/>
    <cellStyle name="Note 2 3 2 3 3 2 7" xfId="39227"/>
    <cellStyle name="Note 2 3 2 3 3 3" xfId="3686"/>
    <cellStyle name="Note 2 3 2 3 3 3 2" xfId="6044"/>
    <cellStyle name="Note 2 3 2 3 3 3 2 2" xfId="14550"/>
    <cellStyle name="Note 2 3 2 3 3 3 2 2 2" xfId="30647"/>
    <cellStyle name="Note 2 3 2 3 3 3 2 2 3" xfId="42869"/>
    <cellStyle name="Note 2 3 2 3 3 3 2 3" xfId="22280"/>
    <cellStyle name="Note 2 3 2 3 3 3 2 4" xfId="36462"/>
    <cellStyle name="Note 2 3 2 3 3 3 2 5" xfId="39230"/>
    <cellStyle name="Note 2 3 2 3 3 3 3" xfId="8400"/>
    <cellStyle name="Note 2 3 2 3 3 3 3 2" xfId="16542"/>
    <cellStyle name="Note 2 3 2 3 3 3 3 2 2" xfId="32615"/>
    <cellStyle name="Note 2 3 2 3 3 3 3 3" xfId="24581"/>
    <cellStyle name="Note 2 3 2 3 3 3 3 4" xfId="42868"/>
    <cellStyle name="Note 2 3 2 3 3 3 4" xfId="12223"/>
    <cellStyle name="Note 2 3 2 3 3 3 4 2" xfId="28346"/>
    <cellStyle name="Note 2 3 2 3 3 3 5" xfId="19979"/>
    <cellStyle name="Note 2 3 2 3 3 3 6" xfId="36461"/>
    <cellStyle name="Note 2 3 2 3 3 3 7" xfId="39229"/>
    <cellStyle name="Note 2 3 2 3 3 4" xfId="4578"/>
    <cellStyle name="Note 2 3 2 3 3 4 2" xfId="9239"/>
    <cellStyle name="Note 2 3 2 3 3 4 2 2" xfId="17379"/>
    <cellStyle name="Note 2 3 2 3 3 4 2 2 2" xfId="33452"/>
    <cellStyle name="Note 2 3 2 3 3 4 2 3" xfId="25418"/>
    <cellStyle name="Note 2 3 2 3 3 4 2 4" xfId="42870"/>
    <cellStyle name="Note 2 3 2 3 3 4 3" xfId="13086"/>
    <cellStyle name="Note 2 3 2 3 3 4 3 2" xfId="29183"/>
    <cellStyle name="Note 2 3 2 3 3 4 4" xfId="20816"/>
    <cellStyle name="Note 2 3 2 3 3 4 5" xfId="36463"/>
    <cellStyle name="Note 2 3 2 3 3 4 6" xfId="39231"/>
    <cellStyle name="Note 2 3 2 3 3 5" xfId="6934"/>
    <cellStyle name="Note 2 3 2 3 3 5 2" xfId="15078"/>
    <cellStyle name="Note 2 3 2 3 3 5 2 2" xfId="31151"/>
    <cellStyle name="Note 2 3 2 3 3 5 3" xfId="23117"/>
    <cellStyle name="Note 2 3 2 3 3 5 4" xfId="42865"/>
    <cellStyle name="Note 2 3 2 3 3 6" xfId="10757"/>
    <cellStyle name="Note 2 3 2 3 3 6 2" xfId="26882"/>
    <cellStyle name="Note 2 3 2 3 3 7" xfId="18515"/>
    <cellStyle name="Note 2 3 2 3 3 8" xfId="36458"/>
    <cellStyle name="Note 2 3 2 3 3 9" xfId="39226"/>
    <cellStyle name="Note 2 3 2 3 4" xfId="2316"/>
    <cellStyle name="Note 2 3 2 3 4 2" xfId="3838"/>
    <cellStyle name="Note 2 3 2 3 4 2 2" xfId="6196"/>
    <cellStyle name="Note 2 3 2 3 4 2 2 2" xfId="14702"/>
    <cellStyle name="Note 2 3 2 3 4 2 2 2 2" xfId="30799"/>
    <cellStyle name="Note 2 3 2 3 4 2 2 2 3" xfId="42873"/>
    <cellStyle name="Note 2 3 2 3 4 2 2 3" xfId="22432"/>
    <cellStyle name="Note 2 3 2 3 4 2 2 4" xfId="36466"/>
    <cellStyle name="Note 2 3 2 3 4 2 2 5" xfId="39234"/>
    <cellStyle name="Note 2 3 2 3 4 2 3" xfId="8552"/>
    <cellStyle name="Note 2 3 2 3 4 2 3 2" xfId="16694"/>
    <cellStyle name="Note 2 3 2 3 4 2 3 2 2" xfId="32767"/>
    <cellStyle name="Note 2 3 2 3 4 2 3 3" xfId="24733"/>
    <cellStyle name="Note 2 3 2 3 4 2 3 4" xfId="42872"/>
    <cellStyle name="Note 2 3 2 3 4 2 4" xfId="12375"/>
    <cellStyle name="Note 2 3 2 3 4 2 4 2" xfId="28498"/>
    <cellStyle name="Note 2 3 2 3 4 2 5" xfId="20131"/>
    <cellStyle name="Note 2 3 2 3 4 2 6" xfId="36465"/>
    <cellStyle name="Note 2 3 2 3 4 2 7" xfId="39233"/>
    <cellStyle name="Note 2 3 2 3 4 3" xfId="4730"/>
    <cellStyle name="Note 2 3 2 3 4 3 2" xfId="9391"/>
    <cellStyle name="Note 2 3 2 3 4 3 2 2" xfId="17531"/>
    <cellStyle name="Note 2 3 2 3 4 3 2 2 2" xfId="33604"/>
    <cellStyle name="Note 2 3 2 3 4 3 2 3" xfId="25570"/>
    <cellStyle name="Note 2 3 2 3 4 3 2 4" xfId="42874"/>
    <cellStyle name="Note 2 3 2 3 4 3 3" xfId="13238"/>
    <cellStyle name="Note 2 3 2 3 4 3 3 2" xfId="29335"/>
    <cellStyle name="Note 2 3 2 3 4 3 4" xfId="20968"/>
    <cellStyle name="Note 2 3 2 3 4 3 5" xfId="36467"/>
    <cellStyle name="Note 2 3 2 3 4 3 6" xfId="39235"/>
    <cellStyle name="Note 2 3 2 3 4 4" xfId="7086"/>
    <cellStyle name="Note 2 3 2 3 4 4 2" xfId="15230"/>
    <cellStyle name="Note 2 3 2 3 4 4 2 2" xfId="31303"/>
    <cellStyle name="Note 2 3 2 3 4 4 3" xfId="23269"/>
    <cellStyle name="Note 2 3 2 3 4 4 4" xfId="42871"/>
    <cellStyle name="Note 2 3 2 3 4 5" xfId="10909"/>
    <cellStyle name="Note 2 3 2 3 4 5 2" xfId="27034"/>
    <cellStyle name="Note 2 3 2 3 4 6" xfId="18667"/>
    <cellStyle name="Note 2 3 2 3 4 7" xfId="36464"/>
    <cellStyle name="Note 2 3 2 3 4 8" xfId="39232"/>
    <cellStyle name="Note 2 3 2 3 5" xfId="2799"/>
    <cellStyle name="Note 2 3 2 3 5 2" xfId="5169"/>
    <cellStyle name="Note 2 3 2 3 5 2 2" xfId="9601"/>
    <cellStyle name="Note 2 3 2 3 5 2 2 2" xfId="17741"/>
    <cellStyle name="Note 2 3 2 3 5 2 2 2 2" xfId="33814"/>
    <cellStyle name="Note 2 3 2 3 5 2 2 3" xfId="25780"/>
    <cellStyle name="Note 2 3 2 3 5 2 2 4" xfId="42876"/>
    <cellStyle name="Note 2 3 2 3 5 2 3" xfId="13675"/>
    <cellStyle name="Note 2 3 2 3 5 2 3 2" xfId="29772"/>
    <cellStyle name="Note 2 3 2 3 5 2 4" xfId="21405"/>
    <cellStyle name="Note 2 3 2 3 5 2 5" xfId="36469"/>
    <cellStyle name="Note 2 3 2 3 5 2 6" xfId="39237"/>
    <cellStyle name="Note 2 3 2 3 5 3" xfId="7525"/>
    <cellStyle name="Note 2 3 2 3 5 3 2" xfId="15667"/>
    <cellStyle name="Note 2 3 2 3 5 3 2 2" xfId="31740"/>
    <cellStyle name="Note 2 3 2 3 5 3 3" xfId="23706"/>
    <cellStyle name="Note 2 3 2 3 5 3 4" xfId="42875"/>
    <cellStyle name="Note 2 3 2 3 5 4" xfId="11348"/>
    <cellStyle name="Note 2 3 2 3 5 4 2" xfId="27471"/>
    <cellStyle name="Note 2 3 2 3 5 5" xfId="19104"/>
    <cellStyle name="Note 2 3 2 3 5 6" xfId="36468"/>
    <cellStyle name="Note 2 3 2 3 5 7" xfId="39236"/>
    <cellStyle name="Note 2 3 2 3 6" xfId="2713"/>
    <cellStyle name="Note 2 3 2 3 6 2" xfId="5098"/>
    <cellStyle name="Note 2 3 2 3 6 2 2" xfId="13604"/>
    <cellStyle name="Note 2 3 2 3 6 2 2 2" xfId="29701"/>
    <cellStyle name="Note 2 3 2 3 6 2 2 3" xfId="42878"/>
    <cellStyle name="Note 2 3 2 3 6 2 3" xfId="21334"/>
    <cellStyle name="Note 2 3 2 3 6 2 4" xfId="36471"/>
    <cellStyle name="Note 2 3 2 3 6 2 5" xfId="39239"/>
    <cellStyle name="Note 2 3 2 3 6 3" xfId="7454"/>
    <cellStyle name="Note 2 3 2 3 6 3 2" xfId="15596"/>
    <cellStyle name="Note 2 3 2 3 6 3 2 2" xfId="31669"/>
    <cellStyle name="Note 2 3 2 3 6 3 3" xfId="23635"/>
    <cellStyle name="Note 2 3 2 3 6 3 4" xfId="42877"/>
    <cellStyle name="Note 2 3 2 3 6 4" xfId="11277"/>
    <cellStyle name="Note 2 3 2 3 6 4 2" xfId="27400"/>
    <cellStyle name="Note 2 3 2 3 6 5" xfId="19033"/>
    <cellStyle name="Note 2 3 2 3 6 6" xfId="36470"/>
    <cellStyle name="Note 2 3 2 3 6 7" xfId="39238"/>
    <cellStyle name="Note 2 3 2 3 7" xfId="4103"/>
    <cellStyle name="Note 2 3 2 3 7 2" xfId="8764"/>
    <cellStyle name="Note 2 3 2 3 7 2 2" xfId="16904"/>
    <cellStyle name="Note 2 3 2 3 7 2 2 2" xfId="32977"/>
    <cellStyle name="Note 2 3 2 3 7 2 3" xfId="24943"/>
    <cellStyle name="Note 2 3 2 3 7 2 4" xfId="42879"/>
    <cellStyle name="Note 2 3 2 3 7 3" xfId="12611"/>
    <cellStyle name="Note 2 3 2 3 7 3 2" xfId="28708"/>
    <cellStyle name="Note 2 3 2 3 7 4" xfId="20341"/>
    <cellStyle name="Note 2 3 2 3 7 5" xfId="36472"/>
    <cellStyle name="Note 2 3 2 3 7 6" xfId="39240"/>
    <cellStyle name="Note 2 3 2 3 8" xfId="6459"/>
    <cellStyle name="Note 2 3 2 3 8 2" xfId="22642"/>
    <cellStyle name="Note 2 3 2 3 8 3" xfId="42858"/>
    <cellStyle name="Note 2 3 2 3 9" xfId="10282"/>
    <cellStyle name="Note 2 3 2 3 9 2" xfId="26407"/>
    <cellStyle name="Note 2 3 2 4" xfId="1873"/>
    <cellStyle name="Note 2 3 2 4 2" xfId="2985"/>
    <cellStyle name="Note 2 3 2 4 2 2" xfId="5352"/>
    <cellStyle name="Note 2 3 2 4 2 2 2" xfId="9776"/>
    <cellStyle name="Note 2 3 2 4 2 2 2 2" xfId="17916"/>
    <cellStyle name="Note 2 3 2 4 2 2 2 2 2" xfId="33989"/>
    <cellStyle name="Note 2 3 2 4 2 2 2 3" xfId="25955"/>
    <cellStyle name="Note 2 3 2 4 2 2 2 4" xfId="42882"/>
    <cellStyle name="Note 2 3 2 4 2 2 3" xfId="13858"/>
    <cellStyle name="Note 2 3 2 4 2 2 3 2" xfId="29955"/>
    <cellStyle name="Note 2 3 2 4 2 2 4" xfId="21588"/>
    <cellStyle name="Note 2 3 2 4 2 2 5" xfId="36475"/>
    <cellStyle name="Note 2 3 2 4 2 2 6" xfId="39243"/>
    <cellStyle name="Note 2 3 2 4 2 3" xfId="7708"/>
    <cellStyle name="Note 2 3 2 4 2 3 2" xfId="15850"/>
    <cellStyle name="Note 2 3 2 4 2 3 2 2" xfId="31923"/>
    <cellStyle name="Note 2 3 2 4 2 3 3" xfId="23889"/>
    <cellStyle name="Note 2 3 2 4 2 3 4" xfId="42881"/>
    <cellStyle name="Note 2 3 2 4 2 4" xfId="11531"/>
    <cellStyle name="Note 2 3 2 4 2 4 2" xfId="27654"/>
    <cellStyle name="Note 2 3 2 4 2 5" xfId="19287"/>
    <cellStyle name="Note 2 3 2 4 2 6" xfId="36474"/>
    <cellStyle name="Note 2 3 2 4 2 7" xfId="39242"/>
    <cellStyle name="Note 2 3 2 4 3" xfId="3427"/>
    <cellStyle name="Note 2 3 2 4 3 2" xfId="5785"/>
    <cellStyle name="Note 2 3 2 4 3 2 2" xfId="14291"/>
    <cellStyle name="Note 2 3 2 4 3 2 2 2" xfId="30388"/>
    <cellStyle name="Note 2 3 2 4 3 2 2 3" xfId="42884"/>
    <cellStyle name="Note 2 3 2 4 3 2 3" xfId="22021"/>
    <cellStyle name="Note 2 3 2 4 3 2 4" xfId="36477"/>
    <cellStyle name="Note 2 3 2 4 3 2 5" xfId="39245"/>
    <cellStyle name="Note 2 3 2 4 3 3" xfId="8141"/>
    <cellStyle name="Note 2 3 2 4 3 3 2" xfId="16283"/>
    <cellStyle name="Note 2 3 2 4 3 3 2 2" xfId="32356"/>
    <cellStyle name="Note 2 3 2 4 3 3 3" xfId="24322"/>
    <cellStyle name="Note 2 3 2 4 3 3 4" xfId="42883"/>
    <cellStyle name="Note 2 3 2 4 3 4" xfId="11964"/>
    <cellStyle name="Note 2 3 2 4 3 4 2" xfId="28087"/>
    <cellStyle name="Note 2 3 2 4 3 5" xfId="19720"/>
    <cellStyle name="Note 2 3 2 4 3 6" xfId="36476"/>
    <cellStyle name="Note 2 3 2 4 3 7" xfId="39244"/>
    <cellStyle name="Note 2 3 2 4 4" xfId="4319"/>
    <cellStyle name="Note 2 3 2 4 4 2" xfId="8980"/>
    <cellStyle name="Note 2 3 2 4 4 2 2" xfId="17120"/>
    <cellStyle name="Note 2 3 2 4 4 2 2 2" xfId="33193"/>
    <cellStyle name="Note 2 3 2 4 4 2 3" xfId="25159"/>
    <cellStyle name="Note 2 3 2 4 4 2 4" xfId="42885"/>
    <cellStyle name="Note 2 3 2 4 4 3" xfId="12827"/>
    <cellStyle name="Note 2 3 2 4 4 3 2" xfId="28924"/>
    <cellStyle name="Note 2 3 2 4 4 4" xfId="20557"/>
    <cellStyle name="Note 2 3 2 4 4 5" xfId="36478"/>
    <cellStyle name="Note 2 3 2 4 4 6" xfId="39246"/>
    <cellStyle name="Note 2 3 2 4 5" xfId="6675"/>
    <cellStyle name="Note 2 3 2 4 5 2" xfId="22858"/>
    <cellStyle name="Note 2 3 2 4 5 3" xfId="42880"/>
    <cellStyle name="Note 2 3 2 4 6" xfId="10498"/>
    <cellStyle name="Note 2 3 2 4 6 2" xfId="26623"/>
    <cellStyle name="Note 2 3 2 4 7" xfId="36473"/>
    <cellStyle name="Note 2 3 2 4 8" xfId="39241"/>
    <cellStyle name="Note 2 3 2 5" xfId="1724"/>
    <cellStyle name="Note 2 3 2 5 2" xfId="2917"/>
    <cellStyle name="Note 2 3 2 5 2 2" xfId="5284"/>
    <cellStyle name="Note 2 3 2 5 2 2 2" xfId="9711"/>
    <cellStyle name="Note 2 3 2 5 2 2 2 2" xfId="17851"/>
    <cellStyle name="Note 2 3 2 5 2 2 2 2 2" xfId="33924"/>
    <cellStyle name="Note 2 3 2 5 2 2 2 3" xfId="25890"/>
    <cellStyle name="Note 2 3 2 5 2 2 2 4" xfId="42888"/>
    <cellStyle name="Note 2 3 2 5 2 2 3" xfId="13790"/>
    <cellStyle name="Note 2 3 2 5 2 2 3 2" xfId="29887"/>
    <cellStyle name="Note 2 3 2 5 2 2 4" xfId="21520"/>
    <cellStyle name="Note 2 3 2 5 2 2 5" xfId="36481"/>
    <cellStyle name="Note 2 3 2 5 2 2 6" xfId="39249"/>
    <cellStyle name="Note 2 3 2 5 2 3" xfId="7640"/>
    <cellStyle name="Note 2 3 2 5 2 3 2" xfId="15782"/>
    <cellStyle name="Note 2 3 2 5 2 3 2 2" xfId="31855"/>
    <cellStyle name="Note 2 3 2 5 2 3 3" xfId="23821"/>
    <cellStyle name="Note 2 3 2 5 2 3 4" xfId="42887"/>
    <cellStyle name="Note 2 3 2 5 2 4" xfId="11463"/>
    <cellStyle name="Note 2 3 2 5 2 4 2" xfId="27586"/>
    <cellStyle name="Note 2 3 2 5 2 5" xfId="19219"/>
    <cellStyle name="Note 2 3 2 5 2 6" xfId="36480"/>
    <cellStyle name="Note 2 3 2 5 2 7" xfId="39248"/>
    <cellStyle name="Note 2 3 2 5 3" xfId="2480"/>
    <cellStyle name="Note 2 3 2 5 3 2" xfId="4885"/>
    <cellStyle name="Note 2 3 2 5 3 2 2" xfId="13391"/>
    <cellStyle name="Note 2 3 2 5 3 2 2 2" xfId="29488"/>
    <cellStyle name="Note 2 3 2 5 3 2 2 3" xfId="42890"/>
    <cellStyle name="Note 2 3 2 5 3 2 3" xfId="21121"/>
    <cellStyle name="Note 2 3 2 5 3 2 4" xfId="36483"/>
    <cellStyle name="Note 2 3 2 5 3 2 5" xfId="39251"/>
    <cellStyle name="Note 2 3 2 5 3 3" xfId="7241"/>
    <cellStyle name="Note 2 3 2 5 3 3 2" xfId="15383"/>
    <cellStyle name="Note 2 3 2 5 3 3 2 2" xfId="31456"/>
    <cellStyle name="Note 2 3 2 5 3 3 3" xfId="23422"/>
    <cellStyle name="Note 2 3 2 5 3 3 4" xfId="42889"/>
    <cellStyle name="Note 2 3 2 5 3 4" xfId="11064"/>
    <cellStyle name="Note 2 3 2 5 3 4 2" xfId="27187"/>
    <cellStyle name="Note 2 3 2 5 3 5" xfId="18820"/>
    <cellStyle name="Note 2 3 2 5 3 6" xfId="36482"/>
    <cellStyle name="Note 2 3 2 5 3 7" xfId="39250"/>
    <cellStyle name="Note 2 3 2 5 4" xfId="4215"/>
    <cellStyle name="Note 2 3 2 5 4 2" xfId="8876"/>
    <cellStyle name="Note 2 3 2 5 4 2 2" xfId="17016"/>
    <cellStyle name="Note 2 3 2 5 4 2 2 2" xfId="33089"/>
    <cellStyle name="Note 2 3 2 5 4 2 3" xfId="25055"/>
    <cellStyle name="Note 2 3 2 5 4 2 4" xfId="42891"/>
    <cellStyle name="Note 2 3 2 5 4 3" xfId="12723"/>
    <cellStyle name="Note 2 3 2 5 4 3 2" xfId="28820"/>
    <cellStyle name="Note 2 3 2 5 4 4" xfId="20453"/>
    <cellStyle name="Note 2 3 2 5 4 5" xfId="36484"/>
    <cellStyle name="Note 2 3 2 5 4 6" xfId="39252"/>
    <cellStyle name="Note 2 3 2 5 5" xfId="6571"/>
    <cellStyle name="Note 2 3 2 5 5 2" xfId="14838"/>
    <cellStyle name="Note 2 3 2 5 5 2 2" xfId="30911"/>
    <cellStyle name="Note 2 3 2 5 5 3" xfId="22754"/>
    <cellStyle name="Note 2 3 2 5 5 4" xfId="42886"/>
    <cellStyle name="Note 2 3 2 5 6" xfId="10394"/>
    <cellStyle name="Note 2 3 2 5 6 2" xfId="26519"/>
    <cellStyle name="Note 2 3 2 5 7" xfId="18275"/>
    <cellStyle name="Note 2 3 2 5 8" xfId="36479"/>
    <cellStyle name="Note 2 3 2 5 9" xfId="39247"/>
    <cellStyle name="Note 2 3 2 6" xfId="1757"/>
    <cellStyle name="Note 2 3 2 6 2" xfId="2599"/>
    <cellStyle name="Note 2 3 2 6 2 2" xfId="4997"/>
    <cellStyle name="Note 2 3 2 6 2 2 2" xfId="13503"/>
    <cellStyle name="Note 2 3 2 6 2 2 2 2" xfId="29600"/>
    <cellStyle name="Note 2 3 2 6 2 2 2 3" xfId="42894"/>
    <cellStyle name="Note 2 3 2 6 2 2 3" xfId="21233"/>
    <cellStyle name="Note 2 3 2 6 2 2 4" xfId="36487"/>
    <cellStyle name="Note 2 3 2 6 2 2 5" xfId="39255"/>
    <cellStyle name="Note 2 3 2 6 2 3" xfId="7353"/>
    <cellStyle name="Note 2 3 2 6 2 3 2" xfId="15495"/>
    <cellStyle name="Note 2 3 2 6 2 3 2 2" xfId="31568"/>
    <cellStyle name="Note 2 3 2 6 2 3 3" xfId="23534"/>
    <cellStyle name="Note 2 3 2 6 2 3 4" xfId="42893"/>
    <cellStyle name="Note 2 3 2 6 2 4" xfId="11176"/>
    <cellStyle name="Note 2 3 2 6 2 4 2" xfId="27299"/>
    <cellStyle name="Note 2 3 2 6 2 5" xfId="18932"/>
    <cellStyle name="Note 2 3 2 6 2 6" xfId="36486"/>
    <cellStyle name="Note 2 3 2 6 2 7" xfId="39254"/>
    <cellStyle name="Note 2 3 2 6 3" xfId="4234"/>
    <cellStyle name="Note 2 3 2 6 3 2" xfId="8895"/>
    <cellStyle name="Note 2 3 2 6 3 2 2" xfId="17035"/>
    <cellStyle name="Note 2 3 2 6 3 2 2 2" xfId="33108"/>
    <cellStyle name="Note 2 3 2 6 3 2 3" xfId="25074"/>
    <cellStyle name="Note 2 3 2 6 3 2 4" xfId="42895"/>
    <cellStyle name="Note 2 3 2 6 3 3" xfId="12742"/>
    <cellStyle name="Note 2 3 2 6 3 3 2" xfId="28839"/>
    <cellStyle name="Note 2 3 2 6 3 4" xfId="20472"/>
    <cellStyle name="Note 2 3 2 6 3 5" xfId="36488"/>
    <cellStyle name="Note 2 3 2 6 3 6" xfId="39256"/>
    <cellStyle name="Note 2 3 2 6 4" xfId="6590"/>
    <cellStyle name="Note 2 3 2 6 4 2" xfId="14854"/>
    <cellStyle name="Note 2 3 2 6 4 2 2" xfId="30927"/>
    <cellStyle name="Note 2 3 2 6 4 3" xfId="22773"/>
    <cellStyle name="Note 2 3 2 6 4 4" xfId="42892"/>
    <cellStyle name="Note 2 3 2 6 5" xfId="10413"/>
    <cellStyle name="Note 2 3 2 6 5 2" xfId="26538"/>
    <cellStyle name="Note 2 3 2 6 6" xfId="18291"/>
    <cellStyle name="Note 2 3 2 6 7" xfId="36485"/>
    <cellStyle name="Note 2 3 2 6 8" xfId="39253"/>
    <cellStyle name="Note 2 3 2 7" xfId="2656"/>
    <cellStyle name="Note 2 3 2 7 2" xfId="5043"/>
    <cellStyle name="Note 2 3 2 7 2 2" xfId="9526"/>
    <cellStyle name="Note 2 3 2 7 2 2 2" xfId="17666"/>
    <cellStyle name="Note 2 3 2 7 2 2 2 2" xfId="33739"/>
    <cellStyle name="Note 2 3 2 7 2 2 3" xfId="25705"/>
    <cellStyle name="Note 2 3 2 7 2 2 4" xfId="42897"/>
    <cellStyle name="Note 2 3 2 7 2 3" xfId="13549"/>
    <cellStyle name="Note 2 3 2 7 2 3 2" xfId="29646"/>
    <cellStyle name="Note 2 3 2 7 2 4" xfId="21279"/>
    <cellStyle name="Note 2 3 2 7 2 5" xfId="36490"/>
    <cellStyle name="Note 2 3 2 7 2 6" xfId="39258"/>
    <cellStyle name="Note 2 3 2 7 3" xfId="7399"/>
    <cellStyle name="Note 2 3 2 7 3 2" xfId="15541"/>
    <cellStyle name="Note 2 3 2 7 3 2 2" xfId="31614"/>
    <cellStyle name="Note 2 3 2 7 3 3" xfId="23580"/>
    <cellStyle name="Note 2 3 2 7 3 4" xfId="42896"/>
    <cellStyle name="Note 2 3 2 7 4" xfId="11222"/>
    <cellStyle name="Note 2 3 2 7 4 2" xfId="27345"/>
    <cellStyle name="Note 2 3 2 7 5" xfId="18978"/>
    <cellStyle name="Note 2 3 2 7 6" xfId="36489"/>
    <cellStyle name="Note 2 3 2 7 7" xfId="39257"/>
    <cellStyle name="Note 2 3 2 8" xfId="2632"/>
    <cellStyle name="Note 2 3 2 8 2" xfId="5025"/>
    <cellStyle name="Note 2 3 2 8 2 2" xfId="13531"/>
    <cellStyle name="Note 2 3 2 8 2 2 2" xfId="29628"/>
    <cellStyle name="Note 2 3 2 8 2 2 3" xfId="42899"/>
    <cellStyle name="Note 2 3 2 8 2 3" xfId="21261"/>
    <cellStyle name="Note 2 3 2 8 2 4" xfId="36492"/>
    <cellStyle name="Note 2 3 2 8 2 5" xfId="39260"/>
    <cellStyle name="Note 2 3 2 8 3" xfId="7381"/>
    <cellStyle name="Note 2 3 2 8 3 2" xfId="15523"/>
    <cellStyle name="Note 2 3 2 8 3 2 2" xfId="31596"/>
    <cellStyle name="Note 2 3 2 8 3 3" xfId="23562"/>
    <cellStyle name="Note 2 3 2 8 3 4" xfId="42898"/>
    <cellStyle name="Note 2 3 2 8 4" xfId="11204"/>
    <cellStyle name="Note 2 3 2 8 4 2" xfId="27327"/>
    <cellStyle name="Note 2 3 2 8 5" xfId="18960"/>
    <cellStyle name="Note 2 3 2 8 6" xfId="36491"/>
    <cellStyle name="Note 2 3 2 8 7" xfId="39259"/>
    <cellStyle name="Note 2 3 2 9" xfId="4011"/>
    <cellStyle name="Note 2 3 2 9 2" xfId="8689"/>
    <cellStyle name="Note 2 3 2 9 2 2" xfId="16829"/>
    <cellStyle name="Note 2 3 2 9 2 2 2" xfId="32902"/>
    <cellStyle name="Note 2 3 2 9 2 3" xfId="24868"/>
    <cellStyle name="Note 2 3 2 9 2 4" xfId="42900"/>
    <cellStyle name="Note 2 3 2 9 3" xfId="12530"/>
    <cellStyle name="Note 2 3 2 9 3 2" xfId="28633"/>
    <cellStyle name="Note 2 3 2 9 4" xfId="20266"/>
    <cellStyle name="Note 2 3 2 9 5" xfId="36493"/>
    <cellStyle name="Note 2 3 2 9 6" xfId="39261"/>
    <cellStyle name="Note 2 3 3" xfId="1491"/>
    <cellStyle name="Note 2 3 3 10" xfId="6408"/>
    <cellStyle name="Note 2 3 3 10 2" xfId="22599"/>
    <cellStyle name="Note 2 3 3 10 3" xfId="42901"/>
    <cellStyle name="Note 2 3 3 11" xfId="10231"/>
    <cellStyle name="Note 2 3 3 11 2" xfId="26364"/>
    <cellStyle name="Note 2 3 3 12" xfId="36494"/>
    <cellStyle name="Note 2 3 3 13" xfId="39262"/>
    <cellStyle name="Note 2 3 3 2" xfId="1674"/>
    <cellStyle name="Note 2 3 3 2 10" xfId="36495"/>
    <cellStyle name="Note 2 3 3 2 11" xfId="39263"/>
    <cellStyle name="Note 2 3 3 2 2" xfId="2076"/>
    <cellStyle name="Note 2 3 3 2 2 2" xfId="3164"/>
    <cellStyle name="Note 2 3 3 2 2 2 2" xfId="5529"/>
    <cellStyle name="Note 2 3 3 2 2 2 2 2" xfId="9951"/>
    <cellStyle name="Note 2 3 3 2 2 2 2 2 2" xfId="18091"/>
    <cellStyle name="Note 2 3 3 2 2 2 2 2 2 2" xfId="34164"/>
    <cellStyle name="Note 2 3 3 2 2 2 2 2 3" xfId="26130"/>
    <cellStyle name="Note 2 3 3 2 2 2 2 2 4" xfId="42905"/>
    <cellStyle name="Note 2 3 3 2 2 2 2 3" xfId="14035"/>
    <cellStyle name="Note 2 3 3 2 2 2 2 3 2" xfId="30132"/>
    <cellStyle name="Note 2 3 3 2 2 2 2 4" xfId="21765"/>
    <cellStyle name="Note 2 3 3 2 2 2 2 5" xfId="36498"/>
    <cellStyle name="Note 2 3 3 2 2 2 2 6" xfId="39266"/>
    <cellStyle name="Note 2 3 3 2 2 2 3" xfId="7885"/>
    <cellStyle name="Note 2 3 3 2 2 2 3 2" xfId="16027"/>
    <cellStyle name="Note 2 3 3 2 2 2 3 2 2" xfId="32100"/>
    <cellStyle name="Note 2 3 3 2 2 2 3 3" xfId="24066"/>
    <cellStyle name="Note 2 3 3 2 2 2 3 4" xfId="42904"/>
    <cellStyle name="Note 2 3 3 2 2 2 4" xfId="11708"/>
    <cellStyle name="Note 2 3 3 2 2 2 4 2" xfId="27831"/>
    <cellStyle name="Note 2 3 3 2 2 2 5" xfId="19464"/>
    <cellStyle name="Note 2 3 3 2 2 2 6" xfId="36497"/>
    <cellStyle name="Note 2 3 3 2 2 2 7" xfId="39265"/>
    <cellStyle name="Note 2 3 3 2 2 3" xfId="3615"/>
    <cellStyle name="Note 2 3 3 2 2 3 2" xfId="5973"/>
    <cellStyle name="Note 2 3 3 2 2 3 2 2" xfId="14479"/>
    <cellStyle name="Note 2 3 3 2 2 3 2 2 2" xfId="30576"/>
    <cellStyle name="Note 2 3 3 2 2 3 2 2 3" xfId="42907"/>
    <cellStyle name="Note 2 3 3 2 2 3 2 3" xfId="22209"/>
    <cellStyle name="Note 2 3 3 2 2 3 2 4" xfId="36500"/>
    <cellStyle name="Note 2 3 3 2 2 3 2 5" xfId="39268"/>
    <cellStyle name="Note 2 3 3 2 2 3 3" xfId="8329"/>
    <cellStyle name="Note 2 3 3 2 2 3 3 2" xfId="16471"/>
    <cellStyle name="Note 2 3 3 2 2 3 3 2 2" xfId="32544"/>
    <cellStyle name="Note 2 3 3 2 2 3 3 3" xfId="24510"/>
    <cellStyle name="Note 2 3 3 2 2 3 3 4" xfId="42906"/>
    <cellStyle name="Note 2 3 3 2 2 3 4" xfId="12152"/>
    <cellStyle name="Note 2 3 3 2 2 3 4 2" xfId="28275"/>
    <cellStyle name="Note 2 3 3 2 2 3 5" xfId="19908"/>
    <cellStyle name="Note 2 3 3 2 2 3 6" xfId="36499"/>
    <cellStyle name="Note 2 3 3 2 2 3 7" xfId="39267"/>
    <cellStyle name="Note 2 3 3 2 2 4" xfId="4507"/>
    <cellStyle name="Note 2 3 3 2 2 4 2" xfId="9168"/>
    <cellStyle name="Note 2 3 3 2 2 4 2 2" xfId="17308"/>
    <cellStyle name="Note 2 3 3 2 2 4 2 2 2" xfId="33381"/>
    <cellStyle name="Note 2 3 3 2 2 4 2 3" xfId="25347"/>
    <cellStyle name="Note 2 3 3 2 2 4 2 4" xfId="42908"/>
    <cellStyle name="Note 2 3 3 2 2 4 3" xfId="13015"/>
    <cellStyle name="Note 2 3 3 2 2 4 3 2" xfId="29112"/>
    <cellStyle name="Note 2 3 3 2 2 4 4" xfId="20745"/>
    <cellStyle name="Note 2 3 3 2 2 4 5" xfId="36501"/>
    <cellStyle name="Note 2 3 3 2 2 4 6" xfId="39269"/>
    <cellStyle name="Note 2 3 3 2 2 5" xfId="6863"/>
    <cellStyle name="Note 2 3 3 2 2 5 2" xfId="23046"/>
    <cellStyle name="Note 2 3 3 2 2 5 3" xfId="42903"/>
    <cellStyle name="Note 2 3 3 2 2 6" xfId="10686"/>
    <cellStyle name="Note 2 3 3 2 2 6 2" xfId="26811"/>
    <cellStyle name="Note 2 3 3 2 2 7" xfId="36496"/>
    <cellStyle name="Note 2 3 3 2 2 8" xfId="39264"/>
    <cellStyle name="Note 2 3 3 2 3" xfId="2241"/>
    <cellStyle name="Note 2 3 3 2 3 2" xfId="3320"/>
    <cellStyle name="Note 2 3 3 2 3 2 2" xfId="5683"/>
    <cellStyle name="Note 2 3 3 2 3 2 2 2" xfId="10103"/>
    <cellStyle name="Note 2 3 3 2 3 2 2 2 2" xfId="18243"/>
    <cellStyle name="Note 2 3 3 2 3 2 2 2 2 2" xfId="34316"/>
    <cellStyle name="Note 2 3 3 2 3 2 2 2 3" xfId="26282"/>
    <cellStyle name="Note 2 3 3 2 3 2 2 2 4" xfId="42911"/>
    <cellStyle name="Note 2 3 3 2 3 2 2 3" xfId="14189"/>
    <cellStyle name="Note 2 3 3 2 3 2 2 3 2" xfId="30286"/>
    <cellStyle name="Note 2 3 3 2 3 2 2 4" xfId="21919"/>
    <cellStyle name="Note 2 3 3 2 3 2 2 5" xfId="36504"/>
    <cellStyle name="Note 2 3 3 2 3 2 2 6" xfId="39272"/>
    <cellStyle name="Note 2 3 3 2 3 2 3" xfId="8039"/>
    <cellStyle name="Note 2 3 3 2 3 2 3 2" xfId="16181"/>
    <cellStyle name="Note 2 3 3 2 3 2 3 2 2" xfId="32254"/>
    <cellStyle name="Note 2 3 3 2 3 2 3 3" xfId="24220"/>
    <cellStyle name="Note 2 3 3 2 3 2 3 4" xfId="42910"/>
    <cellStyle name="Note 2 3 3 2 3 2 4" xfId="11862"/>
    <cellStyle name="Note 2 3 3 2 3 2 4 2" xfId="27985"/>
    <cellStyle name="Note 2 3 3 2 3 2 5" xfId="19618"/>
    <cellStyle name="Note 2 3 3 2 3 2 6" xfId="36503"/>
    <cellStyle name="Note 2 3 3 2 3 2 7" xfId="39271"/>
    <cellStyle name="Note 2 3 3 2 3 3" xfId="3771"/>
    <cellStyle name="Note 2 3 3 2 3 3 2" xfId="6129"/>
    <cellStyle name="Note 2 3 3 2 3 3 2 2" xfId="14635"/>
    <cellStyle name="Note 2 3 3 2 3 3 2 2 2" xfId="30732"/>
    <cellStyle name="Note 2 3 3 2 3 3 2 2 3" xfId="42913"/>
    <cellStyle name="Note 2 3 3 2 3 3 2 3" xfId="22365"/>
    <cellStyle name="Note 2 3 3 2 3 3 2 4" xfId="36506"/>
    <cellStyle name="Note 2 3 3 2 3 3 2 5" xfId="39274"/>
    <cellStyle name="Note 2 3 3 2 3 3 3" xfId="8485"/>
    <cellStyle name="Note 2 3 3 2 3 3 3 2" xfId="16627"/>
    <cellStyle name="Note 2 3 3 2 3 3 3 2 2" xfId="32700"/>
    <cellStyle name="Note 2 3 3 2 3 3 3 3" xfId="24666"/>
    <cellStyle name="Note 2 3 3 2 3 3 3 4" xfId="42912"/>
    <cellStyle name="Note 2 3 3 2 3 3 4" xfId="12308"/>
    <cellStyle name="Note 2 3 3 2 3 3 4 2" xfId="28431"/>
    <cellStyle name="Note 2 3 3 2 3 3 5" xfId="20064"/>
    <cellStyle name="Note 2 3 3 2 3 3 6" xfId="36505"/>
    <cellStyle name="Note 2 3 3 2 3 3 7" xfId="39273"/>
    <cellStyle name="Note 2 3 3 2 3 4" xfId="4663"/>
    <cellStyle name="Note 2 3 3 2 3 4 2" xfId="9324"/>
    <cellStyle name="Note 2 3 3 2 3 4 2 2" xfId="17464"/>
    <cellStyle name="Note 2 3 3 2 3 4 2 2 2" xfId="33537"/>
    <cellStyle name="Note 2 3 3 2 3 4 2 3" xfId="25503"/>
    <cellStyle name="Note 2 3 3 2 3 4 2 4" xfId="42914"/>
    <cellStyle name="Note 2 3 3 2 3 4 3" xfId="13171"/>
    <cellStyle name="Note 2 3 3 2 3 4 3 2" xfId="29268"/>
    <cellStyle name="Note 2 3 3 2 3 4 4" xfId="20901"/>
    <cellStyle name="Note 2 3 3 2 3 4 5" xfId="36507"/>
    <cellStyle name="Note 2 3 3 2 3 4 6" xfId="39275"/>
    <cellStyle name="Note 2 3 3 2 3 5" xfId="7019"/>
    <cellStyle name="Note 2 3 3 2 3 5 2" xfId="15163"/>
    <cellStyle name="Note 2 3 3 2 3 5 2 2" xfId="31236"/>
    <cellStyle name="Note 2 3 3 2 3 5 3" xfId="23202"/>
    <cellStyle name="Note 2 3 3 2 3 5 4" xfId="42909"/>
    <cellStyle name="Note 2 3 3 2 3 6" xfId="10842"/>
    <cellStyle name="Note 2 3 3 2 3 6 2" xfId="26967"/>
    <cellStyle name="Note 2 3 3 2 3 7" xfId="18600"/>
    <cellStyle name="Note 2 3 3 2 3 8" xfId="36502"/>
    <cellStyle name="Note 2 3 3 2 3 9" xfId="39270"/>
    <cellStyle name="Note 2 3 3 2 4" xfId="2401"/>
    <cellStyle name="Note 2 3 3 2 4 2" xfId="3923"/>
    <cellStyle name="Note 2 3 3 2 4 2 2" xfId="6281"/>
    <cellStyle name="Note 2 3 3 2 4 2 2 2" xfId="14787"/>
    <cellStyle name="Note 2 3 3 2 4 2 2 2 2" xfId="30884"/>
    <cellStyle name="Note 2 3 3 2 4 2 2 2 3" xfId="42917"/>
    <cellStyle name="Note 2 3 3 2 4 2 2 3" xfId="22517"/>
    <cellStyle name="Note 2 3 3 2 4 2 2 4" xfId="36510"/>
    <cellStyle name="Note 2 3 3 2 4 2 2 5" xfId="39278"/>
    <cellStyle name="Note 2 3 3 2 4 2 3" xfId="8637"/>
    <cellStyle name="Note 2 3 3 2 4 2 3 2" xfId="16779"/>
    <cellStyle name="Note 2 3 3 2 4 2 3 2 2" xfId="32852"/>
    <cellStyle name="Note 2 3 3 2 4 2 3 3" xfId="24818"/>
    <cellStyle name="Note 2 3 3 2 4 2 3 4" xfId="42916"/>
    <cellStyle name="Note 2 3 3 2 4 2 4" xfId="12460"/>
    <cellStyle name="Note 2 3 3 2 4 2 4 2" xfId="28583"/>
    <cellStyle name="Note 2 3 3 2 4 2 5" xfId="20216"/>
    <cellStyle name="Note 2 3 3 2 4 2 6" xfId="36509"/>
    <cellStyle name="Note 2 3 3 2 4 2 7" xfId="39277"/>
    <cellStyle name="Note 2 3 3 2 4 3" xfId="4815"/>
    <cellStyle name="Note 2 3 3 2 4 3 2" xfId="9476"/>
    <cellStyle name="Note 2 3 3 2 4 3 2 2" xfId="17616"/>
    <cellStyle name="Note 2 3 3 2 4 3 2 2 2" xfId="33689"/>
    <cellStyle name="Note 2 3 3 2 4 3 2 3" xfId="25655"/>
    <cellStyle name="Note 2 3 3 2 4 3 2 4" xfId="42918"/>
    <cellStyle name="Note 2 3 3 2 4 3 3" xfId="13323"/>
    <cellStyle name="Note 2 3 3 2 4 3 3 2" xfId="29420"/>
    <cellStyle name="Note 2 3 3 2 4 3 4" xfId="21053"/>
    <cellStyle name="Note 2 3 3 2 4 3 5" xfId="36511"/>
    <cellStyle name="Note 2 3 3 2 4 3 6" xfId="39279"/>
    <cellStyle name="Note 2 3 3 2 4 4" xfId="7171"/>
    <cellStyle name="Note 2 3 3 2 4 4 2" xfId="15315"/>
    <cellStyle name="Note 2 3 3 2 4 4 2 2" xfId="31388"/>
    <cellStyle name="Note 2 3 3 2 4 4 3" xfId="23354"/>
    <cellStyle name="Note 2 3 3 2 4 4 4" xfId="42915"/>
    <cellStyle name="Note 2 3 3 2 4 5" xfId="10994"/>
    <cellStyle name="Note 2 3 3 2 4 5 2" xfId="27119"/>
    <cellStyle name="Note 2 3 3 2 4 6" xfId="18752"/>
    <cellStyle name="Note 2 3 3 2 4 7" xfId="36508"/>
    <cellStyle name="Note 2 3 3 2 4 8" xfId="39276"/>
    <cellStyle name="Note 2 3 3 2 5" xfId="2887"/>
    <cellStyle name="Note 2 3 3 2 5 2" xfId="5256"/>
    <cellStyle name="Note 2 3 3 2 5 2 2" xfId="9686"/>
    <cellStyle name="Note 2 3 3 2 5 2 2 2" xfId="17826"/>
    <cellStyle name="Note 2 3 3 2 5 2 2 2 2" xfId="33899"/>
    <cellStyle name="Note 2 3 3 2 5 2 2 3" xfId="25865"/>
    <cellStyle name="Note 2 3 3 2 5 2 2 4" xfId="42920"/>
    <cellStyle name="Note 2 3 3 2 5 2 3" xfId="13762"/>
    <cellStyle name="Note 2 3 3 2 5 2 3 2" xfId="29859"/>
    <cellStyle name="Note 2 3 3 2 5 2 4" xfId="21492"/>
    <cellStyle name="Note 2 3 3 2 5 2 5" xfId="36513"/>
    <cellStyle name="Note 2 3 3 2 5 2 6" xfId="39281"/>
    <cellStyle name="Note 2 3 3 2 5 3" xfId="7612"/>
    <cellStyle name="Note 2 3 3 2 5 3 2" xfId="15754"/>
    <cellStyle name="Note 2 3 3 2 5 3 2 2" xfId="31827"/>
    <cellStyle name="Note 2 3 3 2 5 3 3" xfId="23793"/>
    <cellStyle name="Note 2 3 3 2 5 3 4" xfId="42919"/>
    <cellStyle name="Note 2 3 3 2 5 4" xfId="11435"/>
    <cellStyle name="Note 2 3 3 2 5 4 2" xfId="27558"/>
    <cellStyle name="Note 2 3 3 2 5 5" xfId="19191"/>
    <cellStyle name="Note 2 3 3 2 5 6" xfId="36512"/>
    <cellStyle name="Note 2 3 3 2 5 7" xfId="39280"/>
    <cellStyle name="Note 2 3 3 2 6" xfId="2499"/>
    <cellStyle name="Note 2 3 3 2 6 2" xfId="4904"/>
    <cellStyle name="Note 2 3 3 2 6 2 2" xfId="13410"/>
    <cellStyle name="Note 2 3 3 2 6 2 2 2" xfId="29507"/>
    <cellStyle name="Note 2 3 3 2 6 2 2 3" xfId="42922"/>
    <cellStyle name="Note 2 3 3 2 6 2 3" xfId="21140"/>
    <cellStyle name="Note 2 3 3 2 6 2 4" xfId="36515"/>
    <cellStyle name="Note 2 3 3 2 6 2 5" xfId="39283"/>
    <cellStyle name="Note 2 3 3 2 6 3" xfId="7260"/>
    <cellStyle name="Note 2 3 3 2 6 3 2" xfId="15402"/>
    <cellStyle name="Note 2 3 3 2 6 3 2 2" xfId="31475"/>
    <cellStyle name="Note 2 3 3 2 6 3 3" xfId="23441"/>
    <cellStyle name="Note 2 3 3 2 6 3 4" xfId="42921"/>
    <cellStyle name="Note 2 3 3 2 6 4" xfId="11083"/>
    <cellStyle name="Note 2 3 3 2 6 4 2" xfId="27206"/>
    <cellStyle name="Note 2 3 3 2 6 5" xfId="18839"/>
    <cellStyle name="Note 2 3 3 2 6 6" xfId="36514"/>
    <cellStyle name="Note 2 3 3 2 6 7" xfId="39282"/>
    <cellStyle name="Note 2 3 3 2 7" xfId="4188"/>
    <cellStyle name="Note 2 3 3 2 7 2" xfId="8849"/>
    <cellStyle name="Note 2 3 3 2 7 2 2" xfId="16989"/>
    <cellStyle name="Note 2 3 3 2 7 2 2 2" xfId="33062"/>
    <cellStyle name="Note 2 3 3 2 7 2 3" xfId="25028"/>
    <cellStyle name="Note 2 3 3 2 7 2 4" xfId="42923"/>
    <cellStyle name="Note 2 3 3 2 7 3" xfId="12696"/>
    <cellStyle name="Note 2 3 3 2 7 3 2" xfId="28793"/>
    <cellStyle name="Note 2 3 3 2 7 4" xfId="20426"/>
    <cellStyle name="Note 2 3 3 2 7 5" xfId="36516"/>
    <cellStyle name="Note 2 3 3 2 7 6" xfId="39284"/>
    <cellStyle name="Note 2 3 3 2 8" xfId="6544"/>
    <cellStyle name="Note 2 3 3 2 8 2" xfId="22727"/>
    <cellStyle name="Note 2 3 3 2 8 3" xfId="42902"/>
    <cellStyle name="Note 2 3 3 2 9" xfId="10367"/>
    <cellStyle name="Note 2 3 3 2 9 2" xfId="26492"/>
    <cellStyle name="Note 2 3 3 3" xfId="1695"/>
    <cellStyle name="Note 2 3 3 3 10" xfId="36517"/>
    <cellStyle name="Note 2 3 3 3 11" xfId="39285"/>
    <cellStyle name="Note 2 3 3 3 2" xfId="2090"/>
    <cellStyle name="Note 2 3 3 3 2 2" xfId="3176"/>
    <cellStyle name="Note 2 3 3 3 2 2 2" xfId="5541"/>
    <cellStyle name="Note 2 3 3 3 2 2 2 2" xfId="9963"/>
    <cellStyle name="Note 2 3 3 3 2 2 2 2 2" xfId="18103"/>
    <cellStyle name="Note 2 3 3 3 2 2 2 2 2 2" xfId="34176"/>
    <cellStyle name="Note 2 3 3 3 2 2 2 2 3" xfId="26142"/>
    <cellStyle name="Note 2 3 3 3 2 2 2 2 4" xfId="42927"/>
    <cellStyle name="Note 2 3 3 3 2 2 2 3" xfId="14047"/>
    <cellStyle name="Note 2 3 3 3 2 2 2 3 2" xfId="30144"/>
    <cellStyle name="Note 2 3 3 3 2 2 2 4" xfId="21777"/>
    <cellStyle name="Note 2 3 3 3 2 2 2 5" xfId="36520"/>
    <cellStyle name="Note 2 3 3 3 2 2 2 6" xfId="39288"/>
    <cellStyle name="Note 2 3 3 3 2 2 3" xfId="7897"/>
    <cellStyle name="Note 2 3 3 3 2 2 3 2" xfId="16039"/>
    <cellStyle name="Note 2 3 3 3 2 2 3 2 2" xfId="32112"/>
    <cellStyle name="Note 2 3 3 3 2 2 3 3" xfId="24078"/>
    <cellStyle name="Note 2 3 3 3 2 2 3 4" xfId="42926"/>
    <cellStyle name="Note 2 3 3 3 2 2 4" xfId="11720"/>
    <cellStyle name="Note 2 3 3 3 2 2 4 2" xfId="27843"/>
    <cellStyle name="Note 2 3 3 3 2 2 5" xfId="19476"/>
    <cellStyle name="Note 2 3 3 3 2 2 6" xfId="36519"/>
    <cellStyle name="Note 2 3 3 3 2 2 7" xfId="39287"/>
    <cellStyle name="Note 2 3 3 3 2 3" xfId="3629"/>
    <cellStyle name="Note 2 3 3 3 2 3 2" xfId="5987"/>
    <cellStyle name="Note 2 3 3 3 2 3 2 2" xfId="14493"/>
    <cellStyle name="Note 2 3 3 3 2 3 2 2 2" xfId="30590"/>
    <cellStyle name="Note 2 3 3 3 2 3 2 2 3" xfId="42929"/>
    <cellStyle name="Note 2 3 3 3 2 3 2 3" xfId="22223"/>
    <cellStyle name="Note 2 3 3 3 2 3 2 4" xfId="36522"/>
    <cellStyle name="Note 2 3 3 3 2 3 2 5" xfId="39290"/>
    <cellStyle name="Note 2 3 3 3 2 3 3" xfId="8343"/>
    <cellStyle name="Note 2 3 3 3 2 3 3 2" xfId="16485"/>
    <cellStyle name="Note 2 3 3 3 2 3 3 2 2" xfId="32558"/>
    <cellStyle name="Note 2 3 3 3 2 3 3 3" xfId="24524"/>
    <cellStyle name="Note 2 3 3 3 2 3 3 4" xfId="42928"/>
    <cellStyle name="Note 2 3 3 3 2 3 4" xfId="12166"/>
    <cellStyle name="Note 2 3 3 3 2 3 4 2" xfId="28289"/>
    <cellStyle name="Note 2 3 3 3 2 3 5" xfId="19922"/>
    <cellStyle name="Note 2 3 3 3 2 3 6" xfId="36521"/>
    <cellStyle name="Note 2 3 3 3 2 3 7" xfId="39289"/>
    <cellStyle name="Note 2 3 3 3 2 4" xfId="4521"/>
    <cellStyle name="Note 2 3 3 3 2 4 2" xfId="9182"/>
    <cellStyle name="Note 2 3 3 3 2 4 2 2" xfId="17322"/>
    <cellStyle name="Note 2 3 3 3 2 4 2 2 2" xfId="33395"/>
    <cellStyle name="Note 2 3 3 3 2 4 2 3" xfId="25361"/>
    <cellStyle name="Note 2 3 3 3 2 4 2 4" xfId="42930"/>
    <cellStyle name="Note 2 3 3 3 2 4 3" xfId="13029"/>
    <cellStyle name="Note 2 3 3 3 2 4 3 2" xfId="29126"/>
    <cellStyle name="Note 2 3 3 3 2 4 4" xfId="20759"/>
    <cellStyle name="Note 2 3 3 3 2 4 5" xfId="36523"/>
    <cellStyle name="Note 2 3 3 3 2 4 6" xfId="39291"/>
    <cellStyle name="Note 2 3 3 3 2 5" xfId="6877"/>
    <cellStyle name="Note 2 3 3 3 2 5 2" xfId="23060"/>
    <cellStyle name="Note 2 3 3 3 2 5 3" xfId="42925"/>
    <cellStyle name="Note 2 3 3 3 2 6" xfId="10700"/>
    <cellStyle name="Note 2 3 3 3 2 6 2" xfId="26825"/>
    <cellStyle name="Note 2 3 3 3 2 7" xfId="36518"/>
    <cellStyle name="Note 2 3 3 3 2 8" xfId="39286"/>
    <cellStyle name="Note 2 3 3 3 3" xfId="2253"/>
    <cellStyle name="Note 2 3 3 3 3 2" xfId="3332"/>
    <cellStyle name="Note 2 3 3 3 3 2 2" xfId="5695"/>
    <cellStyle name="Note 2 3 3 3 3 2 2 2" xfId="10115"/>
    <cellStyle name="Note 2 3 3 3 3 2 2 2 2" xfId="18255"/>
    <cellStyle name="Note 2 3 3 3 3 2 2 2 2 2" xfId="34328"/>
    <cellStyle name="Note 2 3 3 3 3 2 2 2 3" xfId="26294"/>
    <cellStyle name="Note 2 3 3 3 3 2 2 2 4" xfId="42933"/>
    <cellStyle name="Note 2 3 3 3 3 2 2 3" xfId="14201"/>
    <cellStyle name="Note 2 3 3 3 3 2 2 3 2" xfId="30298"/>
    <cellStyle name="Note 2 3 3 3 3 2 2 4" xfId="21931"/>
    <cellStyle name="Note 2 3 3 3 3 2 2 5" xfId="36526"/>
    <cellStyle name="Note 2 3 3 3 3 2 2 6" xfId="39294"/>
    <cellStyle name="Note 2 3 3 3 3 2 3" xfId="8051"/>
    <cellStyle name="Note 2 3 3 3 3 2 3 2" xfId="16193"/>
    <cellStyle name="Note 2 3 3 3 3 2 3 2 2" xfId="32266"/>
    <cellStyle name="Note 2 3 3 3 3 2 3 3" xfId="24232"/>
    <cellStyle name="Note 2 3 3 3 3 2 3 4" xfId="42932"/>
    <cellStyle name="Note 2 3 3 3 3 2 4" xfId="11874"/>
    <cellStyle name="Note 2 3 3 3 3 2 4 2" xfId="27997"/>
    <cellStyle name="Note 2 3 3 3 3 2 5" xfId="19630"/>
    <cellStyle name="Note 2 3 3 3 3 2 6" xfId="36525"/>
    <cellStyle name="Note 2 3 3 3 3 2 7" xfId="39293"/>
    <cellStyle name="Note 2 3 3 3 3 3" xfId="3783"/>
    <cellStyle name="Note 2 3 3 3 3 3 2" xfId="6141"/>
    <cellStyle name="Note 2 3 3 3 3 3 2 2" xfId="14647"/>
    <cellStyle name="Note 2 3 3 3 3 3 2 2 2" xfId="30744"/>
    <cellStyle name="Note 2 3 3 3 3 3 2 2 3" xfId="42935"/>
    <cellStyle name="Note 2 3 3 3 3 3 2 3" xfId="22377"/>
    <cellStyle name="Note 2 3 3 3 3 3 2 4" xfId="36528"/>
    <cellStyle name="Note 2 3 3 3 3 3 2 5" xfId="39296"/>
    <cellStyle name="Note 2 3 3 3 3 3 3" xfId="8497"/>
    <cellStyle name="Note 2 3 3 3 3 3 3 2" xfId="16639"/>
    <cellStyle name="Note 2 3 3 3 3 3 3 2 2" xfId="32712"/>
    <cellStyle name="Note 2 3 3 3 3 3 3 3" xfId="24678"/>
    <cellStyle name="Note 2 3 3 3 3 3 3 4" xfId="42934"/>
    <cellStyle name="Note 2 3 3 3 3 3 4" xfId="12320"/>
    <cellStyle name="Note 2 3 3 3 3 3 4 2" xfId="28443"/>
    <cellStyle name="Note 2 3 3 3 3 3 5" xfId="20076"/>
    <cellStyle name="Note 2 3 3 3 3 3 6" xfId="36527"/>
    <cellStyle name="Note 2 3 3 3 3 3 7" xfId="39295"/>
    <cellStyle name="Note 2 3 3 3 3 4" xfId="4675"/>
    <cellStyle name="Note 2 3 3 3 3 4 2" xfId="9336"/>
    <cellStyle name="Note 2 3 3 3 3 4 2 2" xfId="17476"/>
    <cellStyle name="Note 2 3 3 3 3 4 2 2 2" xfId="33549"/>
    <cellStyle name="Note 2 3 3 3 3 4 2 3" xfId="25515"/>
    <cellStyle name="Note 2 3 3 3 3 4 2 4" xfId="42936"/>
    <cellStyle name="Note 2 3 3 3 3 4 3" xfId="13183"/>
    <cellStyle name="Note 2 3 3 3 3 4 3 2" xfId="29280"/>
    <cellStyle name="Note 2 3 3 3 3 4 4" xfId="20913"/>
    <cellStyle name="Note 2 3 3 3 3 4 5" xfId="36529"/>
    <cellStyle name="Note 2 3 3 3 3 4 6" xfId="39297"/>
    <cellStyle name="Note 2 3 3 3 3 5" xfId="7031"/>
    <cellStyle name="Note 2 3 3 3 3 5 2" xfId="15175"/>
    <cellStyle name="Note 2 3 3 3 3 5 2 2" xfId="31248"/>
    <cellStyle name="Note 2 3 3 3 3 5 3" xfId="23214"/>
    <cellStyle name="Note 2 3 3 3 3 5 4" xfId="42931"/>
    <cellStyle name="Note 2 3 3 3 3 6" xfId="10854"/>
    <cellStyle name="Note 2 3 3 3 3 6 2" xfId="26979"/>
    <cellStyle name="Note 2 3 3 3 3 7" xfId="18612"/>
    <cellStyle name="Note 2 3 3 3 3 8" xfId="36524"/>
    <cellStyle name="Note 2 3 3 3 3 9" xfId="39292"/>
    <cellStyle name="Note 2 3 3 3 4" xfId="2413"/>
    <cellStyle name="Note 2 3 3 3 4 2" xfId="3935"/>
    <cellStyle name="Note 2 3 3 3 4 2 2" xfId="6293"/>
    <cellStyle name="Note 2 3 3 3 4 2 2 2" xfId="14799"/>
    <cellStyle name="Note 2 3 3 3 4 2 2 2 2" xfId="30896"/>
    <cellStyle name="Note 2 3 3 3 4 2 2 2 3" xfId="42939"/>
    <cellStyle name="Note 2 3 3 3 4 2 2 3" xfId="22529"/>
    <cellStyle name="Note 2 3 3 3 4 2 2 4" xfId="36532"/>
    <cellStyle name="Note 2 3 3 3 4 2 2 5" xfId="39300"/>
    <cellStyle name="Note 2 3 3 3 4 2 3" xfId="8649"/>
    <cellStyle name="Note 2 3 3 3 4 2 3 2" xfId="16791"/>
    <cellStyle name="Note 2 3 3 3 4 2 3 2 2" xfId="32864"/>
    <cellStyle name="Note 2 3 3 3 4 2 3 3" xfId="24830"/>
    <cellStyle name="Note 2 3 3 3 4 2 3 4" xfId="42938"/>
    <cellStyle name="Note 2 3 3 3 4 2 4" xfId="12472"/>
    <cellStyle name="Note 2 3 3 3 4 2 4 2" xfId="28595"/>
    <cellStyle name="Note 2 3 3 3 4 2 5" xfId="20228"/>
    <cellStyle name="Note 2 3 3 3 4 2 6" xfId="36531"/>
    <cellStyle name="Note 2 3 3 3 4 2 7" xfId="39299"/>
    <cellStyle name="Note 2 3 3 3 4 3" xfId="4827"/>
    <cellStyle name="Note 2 3 3 3 4 3 2" xfId="9488"/>
    <cellStyle name="Note 2 3 3 3 4 3 2 2" xfId="17628"/>
    <cellStyle name="Note 2 3 3 3 4 3 2 2 2" xfId="33701"/>
    <cellStyle name="Note 2 3 3 3 4 3 2 3" xfId="25667"/>
    <cellStyle name="Note 2 3 3 3 4 3 2 4" xfId="42940"/>
    <cellStyle name="Note 2 3 3 3 4 3 3" xfId="13335"/>
    <cellStyle name="Note 2 3 3 3 4 3 3 2" xfId="29432"/>
    <cellStyle name="Note 2 3 3 3 4 3 4" xfId="21065"/>
    <cellStyle name="Note 2 3 3 3 4 3 5" xfId="36533"/>
    <cellStyle name="Note 2 3 3 3 4 3 6" xfId="39301"/>
    <cellStyle name="Note 2 3 3 3 4 4" xfId="7183"/>
    <cellStyle name="Note 2 3 3 3 4 4 2" xfId="15327"/>
    <cellStyle name="Note 2 3 3 3 4 4 2 2" xfId="31400"/>
    <cellStyle name="Note 2 3 3 3 4 4 3" xfId="23366"/>
    <cellStyle name="Note 2 3 3 3 4 4 4" xfId="42937"/>
    <cellStyle name="Note 2 3 3 3 4 5" xfId="11006"/>
    <cellStyle name="Note 2 3 3 3 4 5 2" xfId="27131"/>
    <cellStyle name="Note 2 3 3 3 4 6" xfId="18764"/>
    <cellStyle name="Note 2 3 3 3 4 7" xfId="36530"/>
    <cellStyle name="Note 2 3 3 3 4 8" xfId="39298"/>
    <cellStyle name="Note 2 3 3 3 5" xfId="2901"/>
    <cellStyle name="Note 2 3 3 3 5 2" xfId="5269"/>
    <cellStyle name="Note 2 3 3 3 5 2 2" xfId="9698"/>
    <cellStyle name="Note 2 3 3 3 5 2 2 2" xfId="17838"/>
    <cellStyle name="Note 2 3 3 3 5 2 2 2 2" xfId="33911"/>
    <cellStyle name="Note 2 3 3 3 5 2 2 3" xfId="25877"/>
    <cellStyle name="Note 2 3 3 3 5 2 2 4" xfId="42942"/>
    <cellStyle name="Note 2 3 3 3 5 2 3" xfId="13775"/>
    <cellStyle name="Note 2 3 3 3 5 2 3 2" xfId="29872"/>
    <cellStyle name="Note 2 3 3 3 5 2 4" xfId="21505"/>
    <cellStyle name="Note 2 3 3 3 5 2 5" xfId="36535"/>
    <cellStyle name="Note 2 3 3 3 5 2 6" xfId="39303"/>
    <cellStyle name="Note 2 3 3 3 5 3" xfId="7625"/>
    <cellStyle name="Note 2 3 3 3 5 3 2" xfId="15767"/>
    <cellStyle name="Note 2 3 3 3 5 3 2 2" xfId="31840"/>
    <cellStyle name="Note 2 3 3 3 5 3 3" xfId="23806"/>
    <cellStyle name="Note 2 3 3 3 5 3 4" xfId="42941"/>
    <cellStyle name="Note 2 3 3 3 5 4" xfId="11448"/>
    <cellStyle name="Note 2 3 3 3 5 4 2" xfId="27571"/>
    <cellStyle name="Note 2 3 3 3 5 5" xfId="19204"/>
    <cellStyle name="Note 2 3 3 3 5 6" xfId="36534"/>
    <cellStyle name="Note 2 3 3 3 5 7" xfId="39302"/>
    <cellStyle name="Note 2 3 3 3 6" xfId="2686"/>
    <cellStyle name="Note 2 3 3 3 6 2" xfId="5071"/>
    <cellStyle name="Note 2 3 3 3 6 2 2" xfId="13577"/>
    <cellStyle name="Note 2 3 3 3 6 2 2 2" xfId="29674"/>
    <cellStyle name="Note 2 3 3 3 6 2 2 3" xfId="42944"/>
    <cellStyle name="Note 2 3 3 3 6 2 3" xfId="21307"/>
    <cellStyle name="Note 2 3 3 3 6 2 4" xfId="36537"/>
    <cellStyle name="Note 2 3 3 3 6 2 5" xfId="39305"/>
    <cellStyle name="Note 2 3 3 3 6 3" xfId="7427"/>
    <cellStyle name="Note 2 3 3 3 6 3 2" xfId="15569"/>
    <cellStyle name="Note 2 3 3 3 6 3 2 2" xfId="31642"/>
    <cellStyle name="Note 2 3 3 3 6 3 3" xfId="23608"/>
    <cellStyle name="Note 2 3 3 3 6 3 4" xfId="42943"/>
    <cellStyle name="Note 2 3 3 3 6 4" xfId="11250"/>
    <cellStyle name="Note 2 3 3 3 6 4 2" xfId="27373"/>
    <cellStyle name="Note 2 3 3 3 6 5" xfId="19006"/>
    <cellStyle name="Note 2 3 3 3 6 6" xfId="36536"/>
    <cellStyle name="Note 2 3 3 3 6 7" xfId="39304"/>
    <cellStyle name="Note 2 3 3 3 7" xfId="4200"/>
    <cellStyle name="Note 2 3 3 3 7 2" xfId="8861"/>
    <cellStyle name="Note 2 3 3 3 7 2 2" xfId="17001"/>
    <cellStyle name="Note 2 3 3 3 7 2 2 2" xfId="33074"/>
    <cellStyle name="Note 2 3 3 3 7 2 3" xfId="25040"/>
    <cellStyle name="Note 2 3 3 3 7 2 4" xfId="42945"/>
    <cellStyle name="Note 2 3 3 3 7 3" xfId="12708"/>
    <cellStyle name="Note 2 3 3 3 7 3 2" xfId="28805"/>
    <cellStyle name="Note 2 3 3 3 7 4" xfId="20438"/>
    <cellStyle name="Note 2 3 3 3 7 5" xfId="36538"/>
    <cellStyle name="Note 2 3 3 3 7 6" xfId="39306"/>
    <cellStyle name="Note 2 3 3 3 8" xfId="6556"/>
    <cellStyle name="Note 2 3 3 3 8 2" xfId="22739"/>
    <cellStyle name="Note 2 3 3 3 8 3" xfId="42924"/>
    <cellStyle name="Note 2 3 3 3 9" xfId="10379"/>
    <cellStyle name="Note 2 3 3 3 9 2" xfId="26504"/>
    <cellStyle name="Note 2 3 3 4" xfId="1939"/>
    <cellStyle name="Note 2 3 3 4 2" xfId="3033"/>
    <cellStyle name="Note 2 3 3 4 2 2" xfId="5399"/>
    <cellStyle name="Note 2 3 3 4 2 2 2" xfId="9823"/>
    <cellStyle name="Note 2 3 3 4 2 2 2 2" xfId="17963"/>
    <cellStyle name="Note 2 3 3 4 2 2 2 2 2" xfId="34036"/>
    <cellStyle name="Note 2 3 3 4 2 2 2 3" xfId="26002"/>
    <cellStyle name="Note 2 3 3 4 2 2 2 4" xfId="42948"/>
    <cellStyle name="Note 2 3 3 4 2 2 3" xfId="13905"/>
    <cellStyle name="Note 2 3 3 4 2 2 3 2" xfId="30002"/>
    <cellStyle name="Note 2 3 3 4 2 2 4" xfId="21635"/>
    <cellStyle name="Note 2 3 3 4 2 2 5" xfId="36541"/>
    <cellStyle name="Note 2 3 3 4 2 2 6" xfId="39309"/>
    <cellStyle name="Note 2 3 3 4 2 3" xfId="7755"/>
    <cellStyle name="Note 2 3 3 4 2 3 2" xfId="15897"/>
    <cellStyle name="Note 2 3 3 4 2 3 2 2" xfId="31970"/>
    <cellStyle name="Note 2 3 3 4 2 3 3" xfId="23936"/>
    <cellStyle name="Note 2 3 3 4 2 3 4" xfId="42947"/>
    <cellStyle name="Note 2 3 3 4 2 4" xfId="11578"/>
    <cellStyle name="Note 2 3 3 4 2 4 2" xfId="27701"/>
    <cellStyle name="Note 2 3 3 4 2 5" xfId="19334"/>
    <cellStyle name="Note 2 3 3 4 2 6" xfId="36540"/>
    <cellStyle name="Note 2 3 3 4 2 7" xfId="39308"/>
    <cellStyle name="Note 2 3 3 4 3" xfId="3487"/>
    <cellStyle name="Note 2 3 3 4 3 2" xfId="5845"/>
    <cellStyle name="Note 2 3 3 4 3 2 2" xfId="14351"/>
    <cellStyle name="Note 2 3 3 4 3 2 2 2" xfId="30448"/>
    <cellStyle name="Note 2 3 3 4 3 2 2 3" xfId="42950"/>
    <cellStyle name="Note 2 3 3 4 3 2 3" xfId="22081"/>
    <cellStyle name="Note 2 3 3 4 3 2 4" xfId="36543"/>
    <cellStyle name="Note 2 3 3 4 3 2 5" xfId="39311"/>
    <cellStyle name="Note 2 3 3 4 3 3" xfId="8201"/>
    <cellStyle name="Note 2 3 3 4 3 3 2" xfId="16343"/>
    <cellStyle name="Note 2 3 3 4 3 3 2 2" xfId="32416"/>
    <cellStyle name="Note 2 3 3 4 3 3 3" xfId="24382"/>
    <cellStyle name="Note 2 3 3 4 3 3 4" xfId="42949"/>
    <cellStyle name="Note 2 3 3 4 3 4" xfId="12024"/>
    <cellStyle name="Note 2 3 3 4 3 4 2" xfId="28147"/>
    <cellStyle name="Note 2 3 3 4 3 5" xfId="19780"/>
    <cellStyle name="Note 2 3 3 4 3 6" xfId="36542"/>
    <cellStyle name="Note 2 3 3 4 3 7" xfId="39310"/>
    <cellStyle name="Note 2 3 3 4 4" xfId="4379"/>
    <cellStyle name="Note 2 3 3 4 4 2" xfId="9040"/>
    <cellStyle name="Note 2 3 3 4 4 2 2" xfId="17180"/>
    <cellStyle name="Note 2 3 3 4 4 2 2 2" xfId="33253"/>
    <cellStyle name="Note 2 3 3 4 4 2 3" xfId="25219"/>
    <cellStyle name="Note 2 3 3 4 4 2 4" xfId="42951"/>
    <cellStyle name="Note 2 3 3 4 4 3" xfId="12887"/>
    <cellStyle name="Note 2 3 3 4 4 3 2" xfId="28984"/>
    <cellStyle name="Note 2 3 3 4 4 4" xfId="20617"/>
    <cellStyle name="Note 2 3 3 4 4 5" xfId="36544"/>
    <cellStyle name="Note 2 3 3 4 4 6" xfId="39312"/>
    <cellStyle name="Note 2 3 3 4 5" xfId="6735"/>
    <cellStyle name="Note 2 3 3 4 5 2" xfId="22918"/>
    <cellStyle name="Note 2 3 3 4 5 3" xfId="42946"/>
    <cellStyle name="Note 2 3 3 4 6" xfId="10558"/>
    <cellStyle name="Note 2 3 3 4 6 2" xfId="26683"/>
    <cellStyle name="Note 2 3 3 4 7" xfId="36539"/>
    <cellStyle name="Note 2 3 3 4 8" xfId="39307"/>
    <cellStyle name="Note 2 3 3 5" xfId="2104"/>
    <cellStyle name="Note 2 3 3 5 2" xfId="3188"/>
    <cellStyle name="Note 2 3 3 5 2 2" xfId="5553"/>
    <cellStyle name="Note 2 3 3 5 2 2 2" xfId="9975"/>
    <cellStyle name="Note 2 3 3 5 2 2 2 2" xfId="18115"/>
    <cellStyle name="Note 2 3 3 5 2 2 2 2 2" xfId="34188"/>
    <cellStyle name="Note 2 3 3 5 2 2 2 3" xfId="26154"/>
    <cellStyle name="Note 2 3 3 5 2 2 2 4" xfId="42954"/>
    <cellStyle name="Note 2 3 3 5 2 2 3" xfId="14059"/>
    <cellStyle name="Note 2 3 3 5 2 2 3 2" xfId="30156"/>
    <cellStyle name="Note 2 3 3 5 2 2 4" xfId="21789"/>
    <cellStyle name="Note 2 3 3 5 2 2 5" xfId="36547"/>
    <cellStyle name="Note 2 3 3 5 2 2 6" xfId="39315"/>
    <cellStyle name="Note 2 3 3 5 2 3" xfId="7909"/>
    <cellStyle name="Note 2 3 3 5 2 3 2" xfId="16051"/>
    <cellStyle name="Note 2 3 3 5 2 3 2 2" xfId="32124"/>
    <cellStyle name="Note 2 3 3 5 2 3 3" xfId="24090"/>
    <cellStyle name="Note 2 3 3 5 2 3 4" xfId="42953"/>
    <cellStyle name="Note 2 3 3 5 2 4" xfId="11732"/>
    <cellStyle name="Note 2 3 3 5 2 4 2" xfId="27855"/>
    <cellStyle name="Note 2 3 3 5 2 5" xfId="19488"/>
    <cellStyle name="Note 2 3 3 5 2 6" xfId="36546"/>
    <cellStyle name="Note 2 3 3 5 2 7" xfId="39314"/>
    <cellStyle name="Note 2 3 3 5 3" xfId="3643"/>
    <cellStyle name="Note 2 3 3 5 3 2" xfId="6001"/>
    <cellStyle name="Note 2 3 3 5 3 2 2" xfId="14507"/>
    <cellStyle name="Note 2 3 3 5 3 2 2 2" xfId="30604"/>
    <cellStyle name="Note 2 3 3 5 3 2 2 3" xfId="42956"/>
    <cellStyle name="Note 2 3 3 5 3 2 3" xfId="22237"/>
    <cellStyle name="Note 2 3 3 5 3 2 4" xfId="36549"/>
    <cellStyle name="Note 2 3 3 5 3 2 5" xfId="39317"/>
    <cellStyle name="Note 2 3 3 5 3 3" xfId="8357"/>
    <cellStyle name="Note 2 3 3 5 3 3 2" xfId="16499"/>
    <cellStyle name="Note 2 3 3 5 3 3 2 2" xfId="32572"/>
    <cellStyle name="Note 2 3 3 5 3 3 3" xfId="24538"/>
    <cellStyle name="Note 2 3 3 5 3 3 4" xfId="42955"/>
    <cellStyle name="Note 2 3 3 5 3 4" xfId="12180"/>
    <cellStyle name="Note 2 3 3 5 3 4 2" xfId="28303"/>
    <cellStyle name="Note 2 3 3 5 3 5" xfId="19936"/>
    <cellStyle name="Note 2 3 3 5 3 6" xfId="36548"/>
    <cellStyle name="Note 2 3 3 5 3 7" xfId="39316"/>
    <cellStyle name="Note 2 3 3 5 4" xfId="4535"/>
    <cellStyle name="Note 2 3 3 5 4 2" xfId="9196"/>
    <cellStyle name="Note 2 3 3 5 4 2 2" xfId="17336"/>
    <cellStyle name="Note 2 3 3 5 4 2 2 2" xfId="33409"/>
    <cellStyle name="Note 2 3 3 5 4 2 3" xfId="25375"/>
    <cellStyle name="Note 2 3 3 5 4 2 4" xfId="42957"/>
    <cellStyle name="Note 2 3 3 5 4 3" xfId="13043"/>
    <cellStyle name="Note 2 3 3 5 4 3 2" xfId="29140"/>
    <cellStyle name="Note 2 3 3 5 4 4" xfId="20773"/>
    <cellStyle name="Note 2 3 3 5 4 5" xfId="36550"/>
    <cellStyle name="Note 2 3 3 5 4 6" xfId="39318"/>
    <cellStyle name="Note 2 3 3 5 5" xfId="6891"/>
    <cellStyle name="Note 2 3 3 5 5 2" xfId="15035"/>
    <cellStyle name="Note 2 3 3 5 5 2 2" xfId="31108"/>
    <cellStyle name="Note 2 3 3 5 5 3" xfId="23074"/>
    <cellStyle name="Note 2 3 3 5 5 4" xfId="42952"/>
    <cellStyle name="Note 2 3 3 5 6" xfId="10714"/>
    <cellStyle name="Note 2 3 3 5 6 2" xfId="26839"/>
    <cellStyle name="Note 2 3 3 5 7" xfId="18472"/>
    <cellStyle name="Note 2 3 3 5 8" xfId="36545"/>
    <cellStyle name="Note 2 3 3 5 9" xfId="39313"/>
    <cellStyle name="Note 2 3 3 6" xfId="2265"/>
    <cellStyle name="Note 2 3 3 6 2" xfId="3795"/>
    <cellStyle name="Note 2 3 3 6 2 2" xfId="6153"/>
    <cellStyle name="Note 2 3 3 6 2 2 2" xfId="14659"/>
    <cellStyle name="Note 2 3 3 6 2 2 2 2" xfId="30756"/>
    <cellStyle name="Note 2 3 3 6 2 2 2 3" xfId="42960"/>
    <cellStyle name="Note 2 3 3 6 2 2 3" xfId="22389"/>
    <cellStyle name="Note 2 3 3 6 2 2 4" xfId="36553"/>
    <cellStyle name="Note 2 3 3 6 2 2 5" xfId="39321"/>
    <cellStyle name="Note 2 3 3 6 2 3" xfId="8509"/>
    <cellStyle name="Note 2 3 3 6 2 3 2" xfId="16651"/>
    <cellStyle name="Note 2 3 3 6 2 3 2 2" xfId="32724"/>
    <cellStyle name="Note 2 3 3 6 2 3 3" xfId="24690"/>
    <cellStyle name="Note 2 3 3 6 2 3 4" xfId="42959"/>
    <cellStyle name="Note 2 3 3 6 2 4" xfId="12332"/>
    <cellStyle name="Note 2 3 3 6 2 4 2" xfId="28455"/>
    <cellStyle name="Note 2 3 3 6 2 5" xfId="20088"/>
    <cellStyle name="Note 2 3 3 6 2 6" xfId="36552"/>
    <cellStyle name="Note 2 3 3 6 2 7" xfId="39320"/>
    <cellStyle name="Note 2 3 3 6 3" xfId="4687"/>
    <cellStyle name="Note 2 3 3 6 3 2" xfId="9348"/>
    <cellStyle name="Note 2 3 3 6 3 2 2" xfId="17488"/>
    <cellStyle name="Note 2 3 3 6 3 2 2 2" xfId="33561"/>
    <cellStyle name="Note 2 3 3 6 3 2 3" xfId="25527"/>
    <cellStyle name="Note 2 3 3 6 3 2 4" xfId="42961"/>
    <cellStyle name="Note 2 3 3 6 3 3" xfId="13195"/>
    <cellStyle name="Note 2 3 3 6 3 3 2" xfId="29292"/>
    <cellStyle name="Note 2 3 3 6 3 4" xfId="20925"/>
    <cellStyle name="Note 2 3 3 6 3 5" xfId="36554"/>
    <cellStyle name="Note 2 3 3 6 3 6" xfId="39322"/>
    <cellStyle name="Note 2 3 3 6 4" xfId="7043"/>
    <cellStyle name="Note 2 3 3 6 4 2" xfId="15187"/>
    <cellStyle name="Note 2 3 3 6 4 2 2" xfId="31260"/>
    <cellStyle name="Note 2 3 3 6 4 3" xfId="23226"/>
    <cellStyle name="Note 2 3 3 6 4 4" xfId="42958"/>
    <cellStyle name="Note 2 3 3 6 5" xfId="10866"/>
    <cellStyle name="Note 2 3 3 6 5 2" xfId="26991"/>
    <cellStyle name="Note 2 3 3 6 6" xfId="18624"/>
    <cellStyle name="Note 2 3 3 6 7" xfId="36551"/>
    <cellStyle name="Note 2 3 3 6 8" xfId="39319"/>
    <cellStyle name="Note 2 3 3 7" xfId="2745"/>
    <cellStyle name="Note 2 3 3 7 2" xfId="5125"/>
    <cellStyle name="Note 2 3 3 7 2 2" xfId="9558"/>
    <cellStyle name="Note 2 3 3 7 2 2 2" xfId="17698"/>
    <cellStyle name="Note 2 3 3 7 2 2 2 2" xfId="33771"/>
    <cellStyle name="Note 2 3 3 7 2 2 3" xfId="25737"/>
    <cellStyle name="Note 2 3 3 7 2 2 4" xfId="42963"/>
    <cellStyle name="Note 2 3 3 7 2 3" xfId="13631"/>
    <cellStyle name="Note 2 3 3 7 2 3 2" xfId="29728"/>
    <cellStyle name="Note 2 3 3 7 2 4" xfId="21361"/>
    <cellStyle name="Note 2 3 3 7 2 5" xfId="36556"/>
    <cellStyle name="Note 2 3 3 7 2 6" xfId="39324"/>
    <cellStyle name="Note 2 3 3 7 3" xfId="7481"/>
    <cellStyle name="Note 2 3 3 7 3 2" xfId="15623"/>
    <cellStyle name="Note 2 3 3 7 3 2 2" xfId="31696"/>
    <cellStyle name="Note 2 3 3 7 3 3" xfId="23662"/>
    <cellStyle name="Note 2 3 3 7 3 4" xfId="42962"/>
    <cellStyle name="Note 2 3 3 7 4" xfId="11304"/>
    <cellStyle name="Note 2 3 3 7 4 2" xfId="27427"/>
    <cellStyle name="Note 2 3 3 7 5" xfId="19060"/>
    <cellStyle name="Note 2 3 3 7 6" xfId="36555"/>
    <cellStyle name="Note 2 3 3 7 7" xfId="39323"/>
    <cellStyle name="Note 2 3 3 8" xfId="2582"/>
    <cellStyle name="Note 2 3 3 8 2" xfId="4982"/>
    <cellStyle name="Note 2 3 3 8 2 2" xfId="13488"/>
    <cellStyle name="Note 2 3 3 8 2 2 2" xfId="29585"/>
    <cellStyle name="Note 2 3 3 8 2 2 3" xfId="42965"/>
    <cellStyle name="Note 2 3 3 8 2 3" xfId="21218"/>
    <cellStyle name="Note 2 3 3 8 2 4" xfId="36558"/>
    <cellStyle name="Note 2 3 3 8 2 5" xfId="39326"/>
    <cellStyle name="Note 2 3 3 8 3" xfId="7338"/>
    <cellStyle name="Note 2 3 3 8 3 2" xfId="15480"/>
    <cellStyle name="Note 2 3 3 8 3 2 2" xfId="31553"/>
    <cellStyle name="Note 2 3 3 8 3 3" xfId="23519"/>
    <cellStyle name="Note 2 3 3 8 3 4" xfId="42964"/>
    <cellStyle name="Note 2 3 3 8 4" xfId="11161"/>
    <cellStyle name="Note 2 3 3 8 4 2" xfId="27284"/>
    <cellStyle name="Note 2 3 3 8 5" xfId="18917"/>
    <cellStyle name="Note 2 3 3 8 6" xfId="36557"/>
    <cellStyle name="Note 2 3 3 8 7" xfId="39325"/>
    <cellStyle name="Note 2 3 3 9" xfId="4052"/>
    <cellStyle name="Note 2 3 3 9 2" xfId="8721"/>
    <cellStyle name="Note 2 3 3 9 2 2" xfId="16861"/>
    <cellStyle name="Note 2 3 3 9 2 2 2" xfId="32934"/>
    <cellStyle name="Note 2 3 3 9 2 3" xfId="24900"/>
    <cellStyle name="Note 2 3 3 9 2 4" xfId="42966"/>
    <cellStyle name="Note 2 3 3 9 3" xfId="12568"/>
    <cellStyle name="Note 2 3 3 9 3 2" xfId="28665"/>
    <cellStyle name="Note 2 3 3 9 4" xfId="20298"/>
    <cellStyle name="Note 2 3 3 9 5" xfId="36559"/>
    <cellStyle name="Note 2 3 3 9 6" xfId="39327"/>
    <cellStyle name="Note 2 3 4" xfId="1618"/>
    <cellStyle name="Note 2 3 4 10" xfId="36560"/>
    <cellStyle name="Note 2 3 4 11" xfId="39328"/>
    <cellStyle name="Note 2 3 4 2" xfId="2028"/>
    <cellStyle name="Note 2 3 4 2 2" xfId="3116"/>
    <cellStyle name="Note 2 3 4 2 2 2" xfId="5481"/>
    <cellStyle name="Note 2 3 4 2 2 2 2" xfId="9903"/>
    <cellStyle name="Note 2 3 4 2 2 2 2 2" xfId="18043"/>
    <cellStyle name="Note 2 3 4 2 2 2 2 2 2" xfId="34116"/>
    <cellStyle name="Note 2 3 4 2 2 2 2 3" xfId="26082"/>
    <cellStyle name="Note 2 3 4 2 2 2 3" xfId="13987"/>
    <cellStyle name="Note 2 3 4 2 2 2 3 2" xfId="30084"/>
    <cellStyle name="Note 2 3 4 2 2 2 4" xfId="21717"/>
    <cellStyle name="Note 2 3 4 2 2 2 5" xfId="36563"/>
    <cellStyle name="Note 2 3 4 2 2 2 6" xfId="39331"/>
    <cellStyle name="Note 2 3 4 2 2 3" xfId="7837"/>
    <cellStyle name="Note 2 3 4 2 2 3 2" xfId="15979"/>
    <cellStyle name="Note 2 3 4 2 2 3 2 2" xfId="32052"/>
    <cellStyle name="Note 2 3 4 2 2 3 3" xfId="24018"/>
    <cellStyle name="Note 2 3 4 2 2 4" xfId="11660"/>
    <cellStyle name="Note 2 3 4 2 2 4 2" xfId="27783"/>
    <cellStyle name="Note 2 3 4 2 2 5" xfId="19416"/>
    <cellStyle name="Note 2 3 4 2 2 6" xfId="36562"/>
    <cellStyle name="Note 2 3 4 2 2 7" xfId="39330"/>
    <cellStyle name="Note 2 3 4 2 3" xfId="3567"/>
    <cellStyle name="Note 2 3 4 2 3 2" xfId="5925"/>
    <cellStyle name="Note 2 3 4 2 3 2 2" xfId="14431"/>
    <cellStyle name="Note 2 3 4 2 3 2 2 2" xfId="30528"/>
    <cellStyle name="Note 2 3 4 2 3 2 3" xfId="22161"/>
    <cellStyle name="Note 2 3 4 2 3 2 4" xfId="36565"/>
    <cellStyle name="Note 2 3 4 2 3 2 5" xfId="39333"/>
    <cellStyle name="Note 2 3 4 2 3 3" xfId="8281"/>
    <cellStyle name="Note 2 3 4 2 3 3 2" xfId="16423"/>
    <cellStyle name="Note 2 3 4 2 3 3 2 2" xfId="32496"/>
    <cellStyle name="Note 2 3 4 2 3 3 3" xfId="24462"/>
    <cellStyle name="Note 2 3 4 2 3 4" xfId="12104"/>
    <cellStyle name="Note 2 3 4 2 3 4 2" xfId="28227"/>
    <cellStyle name="Note 2 3 4 2 3 5" xfId="19860"/>
    <cellStyle name="Note 2 3 4 2 3 6" xfId="36564"/>
    <cellStyle name="Note 2 3 4 2 3 7" xfId="39332"/>
    <cellStyle name="Note 2 3 4 2 4" xfId="4459"/>
    <cellStyle name="Note 2 3 4 2 4 2" xfId="9120"/>
    <cellStyle name="Note 2 3 4 2 4 2 2" xfId="17260"/>
    <cellStyle name="Note 2 3 4 2 4 2 2 2" xfId="33333"/>
    <cellStyle name="Note 2 3 4 2 4 2 3" xfId="25299"/>
    <cellStyle name="Note 2 3 4 2 4 3" xfId="12967"/>
    <cellStyle name="Note 2 3 4 2 4 3 2" xfId="29064"/>
    <cellStyle name="Note 2 3 4 2 4 4" xfId="20697"/>
    <cellStyle name="Note 2 3 4 2 4 5" xfId="36566"/>
    <cellStyle name="Note 2 3 4 2 4 6" xfId="39334"/>
    <cellStyle name="Note 2 3 4 2 5" xfId="6815"/>
    <cellStyle name="Note 2 3 4 2 5 2" xfId="22998"/>
    <cellStyle name="Note 2 3 4 2 6" xfId="10638"/>
    <cellStyle name="Note 2 3 4 2 6 2" xfId="26763"/>
    <cellStyle name="Note 2 3 4 2 7" xfId="36561"/>
    <cellStyle name="Note 2 3 4 2 8" xfId="39329"/>
    <cellStyle name="Note 2 3 4 3" xfId="2193"/>
    <cellStyle name="Note 2 3 4 3 2" xfId="3272"/>
    <cellStyle name="Note 2 3 4 3 2 2" xfId="5635"/>
    <cellStyle name="Note 2 3 4 3 2 2 2" xfId="10055"/>
    <cellStyle name="Note 2 3 4 3 2 2 2 2" xfId="18195"/>
    <cellStyle name="Note 2 3 4 3 2 2 2 2 2" xfId="34268"/>
    <cellStyle name="Note 2 3 4 3 2 2 2 3" xfId="26234"/>
    <cellStyle name="Note 2 3 4 3 2 2 3" xfId="14141"/>
    <cellStyle name="Note 2 3 4 3 2 2 3 2" xfId="30238"/>
    <cellStyle name="Note 2 3 4 3 2 2 4" xfId="21871"/>
    <cellStyle name="Note 2 3 4 3 2 2 5" xfId="36569"/>
    <cellStyle name="Note 2 3 4 3 2 2 6" xfId="39337"/>
    <cellStyle name="Note 2 3 4 3 2 3" xfId="7991"/>
    <cellStyle name="Note 2 3 4 3 2 3 2" xfId="16133"/>
    <cellStyle name="Note 2 3 4 3 2 3 2 2" xfId="32206"/>
    <cellStyle name="Note 2 3 4 3 2 3 3" xfId="24172"/>
    <cellStyle name="Note 2 3 4 3 2 4" xfId="11814"/>
    <cellStyle name="Note 2 3 4 3 2 4 2" xfId="27937"/>
    <cellStyle name="Note 2 3 4 3 2 5" xfId="19570"/>
    <cellStyle name="Note 2 3 4 3 2 6" xfId="36568"/>
    <cellStyle name="Note 2 3 4 3 2 7" xfId="39336"/>
    <cellStyle name="Note 2 3 4 3 3" xfId="3723"/>
    <cellStyle name="Note 2 3 4 3 3 2" xfId="6081"/>
    <cellStyle name="Note 2 3 4 3 3 2 2" xfId="14587"/>
    <cellStyle name="Note 2 3 4 3 3 2 2 2" xfId="30684"/>
    <cellStyle name="Note 2 3 4 3 3 2 3" xfId="22317"/>
    <cellStyle name="Note 2 3 4 3 3 2 4" xfId="36571"/>
    <cellStyle name="Note 2 3 4 3 3 2 5" xfId="39339"/>
    <cellStyle name="Note 2 3 4 3 3 3" xfId="8437"/>
    <cellStyle name="Note 2 3 4 3 3 3 2" xfId="16579"/>
    <cellStyle name="Note 2 3 4 3 3 3 2 2" xfId="32652"/>
    <cellStyle name="Note 2 3 4 3 3 3 3" xfId="24618"/>
    <cellStyle name="Note 2 3 4 3 3 4" xfId="12260"/>
    <cellStyle name="Note 2 3 4 3 3 4 2" xfId="28383"/>
    <cellStyle name="Note 2 3 4 3 3 5" xfId="20016"/>
    <cellStyle name="Note 2 3 4 3 3 6" xfId="36570"/>
    <cellStyle name="Note 2 3 4 3 3 7" xfId="39338"/>
    <cellStyle name="Note 2 3 4 3 4" xfId="4615"/>
    <cellStyle name="Note 2 3 4 3 4 2" xfId="9276"/>
    <cellStyle name="Note 2 3 4 3 4 2 2" xfId="17416"/>
    <cellStyle name="Note 2 3 4 3 4 2 2 2" xfId="33489"/>
    <cellStyle name="Note 2 3 4 3 4 2 3" xfId="25455"/>
    <cellStyle name="Note 2 3 4 3 4 3" xfId="13123"/>
    <cellStyle name="Note 2 3 4 3 4 3 2" xfId="29220"/>
    <cellStyle name="Note 2 3 4 3 4 4" xfId="20853"/>
    <cellStyle name="Note 2 3 4 3 4 5" xfId="36572"/>
    <cellStyle name="Note 2 3 4 3 4 6" xfId="39340"/>
    <cellStyle name="Note 2 3 4 3 5" xfId="6971"/>
    <cellStyle name="Note 2 3 4 3 5 2" xfId="15115"/>
    <cellStyle name="Note 2 3 4 3 5 2 2" xfId="31188"/>
    <cellStyle name="Note 2 3 4 3 5 3" xfId="23154"/>
    <cellStyle name="Note 2 3 4 3 6" xfId="10794"/>
    <cellStyle name="Note 2 3 4 3 6 2" xfId="26919"/>
    <cellStyle name="Note 2 3 4 3 7" xfId="18552"/>
    <cellStyle name="Note 2 3 4 3 8" xfId="36567"/>
    <cellStyle name="Note 2 3 4 3 9" xfId="39335"/>
    <cellStyle name="Note 2 3 4 4" xfId="2353"/>
    <cellStyle name="Note 2 3 4 4 2" xfId="3875"/>
    <cellStyle name="Note 2 3 4 4 2 2" xfId="6233"/>
    <cellStyle name="Note 2 3 4 4 2 2 2" xfId="14739"/>
    <cellStyle name="Note 2 3 4 4 2 2 2 2" xfId="30836"/>
    <cellStyle name="Note 2 3 4 4 2 2 3" xfId="22469"/>
    <cellStyle name="Note 2 3 4 4 2 2 4" xfId="36575"/>
    <cellStyle name="Note 2 3 4 4 2 2 5" xfId="39343"/>
    <cellStyle name="Note 2 3 4 4 2 3" xfId="8589"/>
    <cellStyle name="Note 2 3 4 4 2 3 2" xfId="16731"/>
    <cellStyle name="Note 2 3 4 4 2 3 2 2" xfId="32804"/>
    <cellStyle name="Note 2 3 4 4 2 3 3" xfId="24770"/>
    <cellStyle name="Note 2 3 4 4 2 4" xfId="12412"/>
    <cellStyle name="Note 2 3 4 4 2 4 2" xfId="28535"/>
    <cellStyle name="Note 2 3 4 4 2 5" xfId="20168"/>
    <cellStyle name="Note 2 3 4 4 2 6" xfId="36574"/>
    <cellStyle name="Note 2 3 4 4 2 7" xfId="39342"/>
    <cellStyle name="Note 2 3 4 4 3" xfId="4767"/>
    <cellStyle name="Note 2 3 4 4 3 2" xfId="9428"/>
    <cellStyle name="Note 2 3 4 4 3 2 2" xfId="17568"/>
    <cellStyle name="Note 2 3 4 4 3 2 2 2" xfId="33641"/>
    <cellStyle name="Note 2 3 4 4 3 2 3" xfId="25607"/>
    <cellStyle name="Note 2 3 4 4 3 3" xfId="13275"/>
    <cellStyle name="Note 2 3 4 4 3 3 2" xfId="29372"/>
    <cellStyle name="Note 2 3 4 4 3 4" xfId="21005"/>
    <cellStyle name="Note 2 3 4 4 3 5" xfId="36576"/>
    <cellStyle name="Note 2 3 4 4 3 6" xfId="39344"/>
    <cellStyle name="Note 2 3 4 4 4" xfId="7123"/>
    <cellStyle name="Note 2 3 4 4 4 2" xfId="15267"/>
    <cellStyle name="Note 2 3 4 4 4 2 2" xfId="31340"/>
    <cellStyle name="Note 2 3 4 4 4 3" xfId="23306"/>
    <cellStyle name="Note 2 3 4 4 5" xfId="10946"/>
    <cellStyle name="Note 2 3 4 4 5 2" xfId="27071"/>
    <cellStyle name="Note 2 3 4 4 6" xfId="18704"/>
    <cellStyle name="Note 2 3 4 4 7" xfId="36573"/>
    <cellStyle name="Note 2 3 4 4 8" xfId="39341"/>
    <cellStyle name="Note 2 3 4 5" xfId="2838"/>
    <cellStyle name="Note 2 3 4 5 2" xfId="5208"/>
    <cellStyle name="Note 2 3 4 5 2 2" xfId="9638"/>
    <cellStyle name="Note 2 3 4 5 2 2 2" xfId="17778"/>
    <cellStyle name="Note 2 3 4 5 2 2 2 2" xfId="33851"/>
    <cellStyle name="Note 2 3 4 5 2 2 3" xfId="25817"/>
    <cellStyle name="Note 2 3 4 5 2 3" xfId="13714"/>
    <cellStyle name="Note 2 3 4 5 2 3 2" xfId="29811"/>
    <cellStyle name="Note 2 3 4 5 2 4" xfId="21444"/>
    <cellStyle name="Note 2 3 4 5 2 5" xfId="36578"/>
    <cellStyle name="Note 2 3 4 5 2 6" xfId="39346"/>
    <cellStyle name="Note 2 3 4 5 3" xfId="7564"/>
    <cellStyle name="Note 2 3 4 5 3 2" xfId="15706"/>
    <cellStyle name="Note 2 3 4 5 3 2 2" xfId="31779"/>
    <cellStyle name="Note 2 3 4 5 3 3" xfId="23745"/>
    <cellStyle name="Note 2 3 4 5 4" xfId="11387"/>
    <cellStyle name="Note 2 3 4 5 4 2" xfId="27510"/>
    <cellStyle name="Note 2 3 4 5 5" xfId="19143"/>
    <cellStyle name="Note 2 3 4 5 6" xfId="36577"/>
    <cellStyle name="Note 2 3 4 5 7" xfId="39345"/>
    <cellStyle name="Note 2 3 4 6" xfId="2529"/>
    <cellStyle name="Note 2 3 4 6 2" xfId="4934"/>
    <cellStyle name="Note 2 3 4 6 2 2" xfId="13440"/>
    <cellStyle name="Note 2 3 4 6 2 2 2" xfId="29537"/>
    <cellStyle name="Note 2 3 4 6 2 3" xfId="21170"/>
    <cellStyle name="Note 2 3 4 6 2 4" xfId="36580"/>
    <cellStyle name="Note 2 3 4 6 2 5" xfId="39348"/>
    <cellStyle name="Note 2 3 4 6 3" xfId="7290"/>
    <cellStyle name="Note 2 3 4 6 3 2" xfId="15432"/>
    <cellStyle name="Note 2 3 4 6 3 2 2" xfId="31505"/>
    <cellStyle name="Note 2 3 4 6 3 3" xfId="23471"/>
    <cellStyle name="Note 2 3 4 6 4" xfId="11113"/>
    <cellStyle name="Note 2 3 4 6 4 2" xfId="27236"/>
    <cellStyle name="Note 2 3 4 6 5" xfId="18869"/>
    <cellStyle name="Note 2 3 4 6 6" xfId="36579"/>
    <cellStyle name="Note 2 3 4 6 7" xfId="39347"/>
    <cellStyle name="Note 2 3 4 7" xfId="4140"/>
    <cellStyle name="Note 2 3 4 7 2" xfId="8801"/>
    <cellStyle name="Note 2 3 4 7 2 2" xfId="16941"/>
    <cellStyle name="Note 2 3 4 7 2 2 2" xfId="33014"/>
    <cellStyle name="Note 2 3 4 7 2 3" xfId="24980"/>
    <cellStyle name="Note 2 3 4 7 3" xfId="12648"/>
    <cellStyle name="Note 2 3 4 7 3 2" xfId="28745"/>
    <cellStyle name="Note 2 3 4 7 4" xfId="20378"/>
    <cellStyle name="Note 2 3 4 7 5" xfId="36581"/>
    <cellStyle name="Note 2 3 4 7 6" xfId="39349"/>
    <cellStyle name="Note 2 3 4 8" xfId="6496"/>
    <cellStyle name="Note 2 3 4 8 2" xfId="22679"/>
    <cellStyle name="Note 2 3 4 9" xfId="10319"/>
    <cellStyle name="Note 2 3 4 9 2" xfId="26444"/>
    <cellStyle name="Note 2 3 5" xfId="1651"/>
    <cellStyle name="Note 2 3 5 10" xfId="36582"/>
    <cellStyle name="Note 2 3 5 11" xfId="39350"/>
    <cellStyle name="Note 2 3 5 2" xfId="2059"/>
    <cellStyle name="Note 2 3 5 2 2" xfId="3147"/>
    <cellStyle name="Note 2 3 5 2 2 2" xfId="5512"/>
    <cellStyle name="Note 2 3 5 2 2 2 2" xfId="9934"/>
    <cellStyle name="Note 2 3 5 2 2 2 2 2" xfId="18074"/>
    <cellStyle name="Note 2 3 5 2 2 2 2 2 2" xfId="34147"/>
    <cellStyle name="Note 2 3 5 2 2 2 2 3" xfId="26113"/>
    <cellStyle name="Note 2 3 5 2 2 2 3" xfId="14018"/>
    <cellStyle name="Note 2 3 5 2 2 2 3 2" xfId="30115"/>
    <cellStyle name="Note 2 3 5 2 2 2 4" xfId="21748"/>
    <cellStyle name="Note 2 3 5 2 2 2 5" xfId="36585"/>
    <cellStyle name="Note 2 3 5 2 2 2 6" xfId="39353"/>
    <cellStyle name="Note 2 3 5 2 2 3" xfId="7868"/>
    <cellStyle name="Note 2 3 5 2 2 3 2" xfId="16010"/>
    <cellStyle name="Note 2 3 5 2 2 3 2 2" xfId="32083"/>
    <cellStyle name="Note 2 3 5 2 2 3 3" xfId="24049"/>
    <cellStyle name="Note 2 3 5 2 2 4" xfId="11691"/>
    <cellStyle name="Note 2 3 5 2 2 4 2" xfId="27814"/>
    <cellStyle name="Note 2 3 5 2 2 5" xfId="19447"/>
    <cellStyle name="Note 2 3 5 2 2 6" xfId="36584"/>
    <cellStyle name="Note 2 3 5 2 2 7" xfId="39352"/>
    <cellStyle name="Note 2 3 5 2 3" xfId="3598"/>
    <cellStyle name="Note 2 3 5 2 3 2" xfId="5956"/>
    <cellStyle name="Note 2 3 5 2 3 2 2" xfId="14462"/>
    <cellStyle name="Note 2 3 5 2 3 2 2 2" xfId="30559"/>
    <cellStyle name="Note 2 3 5 2 3 2 3" xfId="22192"/>
    <cellStyle name="Note 2 3 5 2 3 2 4" xfId="36587"/>
    <cellStyle name="Note 2 3 5 2 3 2 5" xfId="39355"/>
    <cellStyle name="Note 2 3 5 2 3 3" xfId="8312"/>
    <cellStyle name="Note 2 3 5 2 3 3 2" xfId="16454"/>
    <cellStyle name="Note 2 3 5 2 3 3 2 2" xfId="32527"/>
    <cellStyle name="Note 2 3 5 2 3 3 3" xfId="24493"/>
    <cellStyle name="Note 2 3 5 2 3 4" xfId="12135"/>
    <cellStyle name="Note 2 3 5 2 3 4 2" xfId="28258"/>
    <cellStyle name="Note 2 3 5 2 3 5" xfId="19891"/>
    <cellStyle name="Note 2 3 5 2 3 6" xfId="36586"/>
    <cellStyle name="Note 2 3 5 2 3 7" xfId="39354"/>
    <cellStyle name="Note 2 3 5 2 4" xfId="4490"/>
    <cellStyle name="Note 2 3 5 2 4 2" xfId="9151"/>
    <cellStyle name="Note 2 3 5 2 4 2 2" xfId="17291"/>
    <cellStyle name="Note 2 3 5 2 4 2 2 2" xfId="33364"/>
    <cellStyle name="Note 2 3 5 2 4 2 3" xfId="25330"/>
    <cellStyle name="Note 2 3 5 2 4 3" xfId="12998"/>
    <cellStyle name="Note 2 3 5 2 4 3 2" xfId="29095"/>
    <cellStyle name="Note 2 3 5 2 4 4" xfId="20728"/>
    <cellStyle name="Note 2 3 5 2 4 5" xfId="36588"/>
    <cellStyle name="Note 2 3 5 2 4 6" xfId="39356"/>
    <cellStyle name="Note 2 3 5 2 5" xfId="6846"/>
    <cellStyle name="Note 2 3 5 2 5 2" xfId="23029"/>
    <cellStyle name="Note 2 3 5 2 6" xfId="10669"/>
    <cellStyle name="Note 2 3 5 2 6 2" xfId="26794"/>
    <cellStyle name="Note 2 3 5 2 7" xfId="36583"/>
    <cellStyle name="Note 2 3 5 2 8" xfId="39351"/>
    <cellStyle name="Note 2 3 5 3" xfId="2224"/>
    <cellStyle name="Note 2 3 5 3 2" xfId="3303"/>
    <cellStyle name="Note 2 3 5 3 2 2" xfId="5666"/>
    <cellStyle name="Note 2 3 5 3 2 2 2" xfId="10086"/>
    <cellStyle name="Note 2 3 5 3 2 2 2 2" xfId="18226"/>
    <cellStyle name="Note 2 3 5 3 2 2 2 2 2" xfId="34299"/>
    <cellStyle name="Note 2 3 5 3 2 2 2 3" xfId="26265"/>
    <cellStyle name="Note 2 3 5 3 2 2 3" xfId="14172"/>
    <cellStyle name="Note 2 3 5 3 2 2 3 2" xfId="30269"/>
    <cellStyle name="Note 2 3 5 3 2 2 4" xfId="21902"/>
    <cellStyle name="Note 2 3 5 3 2 2 5" xfId="36591"/>
    <cellStyle name="Note 2 3 5 3 2 2 6" xfId="39359"/>
    <cellStyle name="Note 2 3 5 3 2 3" xfId="8022"/>
    <cellStyle name="Note 2 3 5 3 2 3 2" xfId="16164"/>
    <cellStyle name="Note 2 3 5 3 2 3 2 2" xfId="32237"/>
    <cellStyle name="Note 2 3 5 3 2 3 3" xfId="24203"/>
    <cellStyle name="Note 2 3 5 3 2 4" xfId="11845"/>
    <cellStyle name="Note 2 3 5 3 2 4 2" xfId="27968"/>
    <cellStyle name="Note 2 3 5 3 2 5" xfId="19601"/>
    <cellStyle name="Note 2 3 5 3 2 6" xfId="36590"/>
    <cellStyle name="Note 2 3 5 3 2 7" xfId="39358"/>
    <cellStyle name="Note 2 3 5 3 3" xfId="3754"/>
    <cellStyle name="Note 2 3 5 3 3 2" xfId="6112"/>
    <cellStyle name="Note 2 3 5 3 3 2 2" xfId="14618"/>
    <cellStyle name="Note 2 3 5 3 3 2 2 2" xfId="30715"/>
    <cellStyle name="Note 2 3 5 3 3 2 3" xfId="22348"/>
    <cellStyle name="Note 2 3 5 3 3 2 4" xfId="36593"/>
    <cellStyle name="Note 2 3 5 3 3 2 5" xfId="39361"/>
    <cellStyle name="Note 2 3 5 3 3 3" xfId="8468"/>
    <cellStyle name="Note 2 3 5 3 3 3 2" xfId="16610"/>
    <cellStyle name="Note 2 3 5 3 3 3 2 2" xfId="32683"/>
    <cellStyle name="Note 2 3 5 3 3 3 3" xfId="24649"/>
    <cellStyle name="Note 2 3 5 3 3 4" xfId="12291"/>
    <cellStyle name="Note 2 3 5 3 3 4 2" xfId="28414"/>
    <cellStyle name="Note 2 3 5 3 3 5" xfId="20047"/>
    <cellStyle name="Note 2 3 5 3 3 6" xfId="36592"/>
    <cellStyle name="Note 2 3 5 3 3 7" xfId="39360"/>
    <cellStyle name="Note 2 3 5 3 4" xfId="4646"/>
    <cellStyle name="Note 2 3 5 3 4 2" xfId="9307"/>
    <cellStyle name="Note 2 3 5 3 4 2 2" xfId="17447"/>
    <cellStyle name="Note 2 3 5 3 4 2 2 2" xfId="33520"/>
    <cellStyle name="Note 2 3 5 3 4 2 3" xfId="25486"/>
    <cellStyle name="Note 2 3 5 3 4 3" xfId="13154"/>
    <cellStyle name="Note 2 3 5 3 4 3 2" xfId="29251"/>
    <cellStyle name="Note 2 3 5 3 4 4" xfId="20884"/>
    <cellStyle name="Note 2 3 5 3 4 5" xfId="36594"/>
    <cellStyle name="Note 2 3 5 3 4 6" xfId="39362"/>
    <cellStyle name="Note 2 3 5 3 5" xfId="7002"/>
    <cellStyle name="Note 2 3 5 3 5 2" xfId="15146"/>
    <cellStyle name="Note 2 3 5 3 5 2 2" xfId="31219"/>
    <cellStyle name="Note 2 3 5 3 5 3" xfId="23185"/>
    <cellStyle name="Note 2 3 5 3 6" xfId="10825"/>
    <cellStyle name="Note 2 3 5 3 6 2" xfId="26950"/>
    <cellStyle name="Note 2 3 5 3 7" xfId="18583"/>
    <cellStyle name="Note 2 3 5 3 8" xfId="36589"/>
    <cellStyle name="Note 2 3 5 3 9" xfId="39357"/>
    <cellStyle name="Note 2 3 5 4" xfId="2384"/>
    <cellStyle name="Note 2 3 5 4 2" xfId="3906"/>
    <cellStyle name="Note 2 3 5 4 2 2" xfId="6264"/>
    <cellStyle name="Note 2 3 5 4 2 2 2" xfId="14770"/>
    <cellStyle name="Note 2 3 5 4 2 2 2 2" xfId="30867"/>
    <cellStyle name="Note 2 3 5 4 2 2 3" xfId="22500"/>
    <cellStyle name="Note 2 3 5 4 2 2 4" xfId="36597"/>
    <cellStyle name="Note 2 3 5 4 2 2 5" xfId="39365"/>
    <cellStyle name="Note 2 3 5 4 2 3" xfId="8620"/>
    <cellStyle name="Note 2 3 5 4 2 3 2" xfId="16762"/>
    <cellStyle name="Note 2 3 5 4 2 3 2 2" xfId="32835"/>
    <cellStyle name="Note 2 3 5 4 2 3 3" xfId="24801"/>
    <cellStyle name="Note 2 3 5 4 2 4" xfId="12443"/>
    <cellStyle name="Note 2 3 5 4 2 4 2" xfId="28566"/>
    <cellStyle name="Note 2 3 5 4 2 5" xfId="20199"/>
    <cellStyle name="Note 2 3 5 4 2 6" xfId="36596"/>
    <cellStyle name="Note 2 3 5 4 2 7" xfId="39364"/>
    <cellStyle name="Note 2 3 5 4 3" xfId="4798"/>
    <cellStyle name="Note 2 3 5 4 3 2" xfId="9459"/>
    <cellStyle name="Note 2 3 5 4 3 2 2" xfId="17599"/>
    <cellStyle name="Note 2 3 5 4 3 2 2 2" xfId="33672"/>
    <cellStyle name="Note 2 3 5 4 3 2 3" xfId="25638"/>
    <cellStyle name="Note 2 3 5 4 3 3" xfId="13306"/>
    <cellStyle name="Note 2 3 5 4 3 3 2" xfId="29403"/>
    <cellStyle name="Note 2 3 5 4 3 4" xfId="21036"/>
    <cellStyle name="Note 2 3 5 4 3 5" xfId="36598"/>
    <cellStyle name="Note 2 3 5 4 3 6" xfId="39366"/>
    <cellStyle name="Note 2 3 5 4 4" xfId="7154"/>
    <cellStyle name="Note 2 3 5 4 4 2" xfId="15298"/>
    <cellStyle name="Note 2 3 5 4 4 2 2" xfId="31371"/>
    <cellStyle name="Note 2 3 5 4 4 3" xfId="23337"/>
    <cellStyle name="Note 2 3 5 4 5" xfId="10977"/>
    <cellStyle name="Note 2 3 5 4 5 2" xfId="27102"/>
    <cellStyle name="Note 2 3 5 4 6" xfId="18735"/>
    <cellStyle name="Note 2 3 5 4 7" xfId="36595"/>
    <cellStyle name="Note 2 3 5 4 8" xfId="39363"/>
    <cellStyle name="Note 2 3 5 5" xfId="2869"/>
    <cellStyle name="Note 2 3 5 5 2" xfId="5239"/>
    <cellStyle name="Note 2 3 5 5 2 2" xfId="9669"/>
    <cellStyle name="Note 2 3 5 5 2 2 2" xfId="17809"/>
    <cellStyle name="Note 2 3 5 5 2 2 2 2" xfId="33882"/>
    <cellStyle name="Note 2 3 5 5 2 2 3" xfId="25848"/>
    <cellStyle name="Note 2 3 5 5 2 3" xfId="13745"/>
    <cellStyle name="Note 2 3 5 5 2 3 2" xfId="29842"/>
    <cellStyle name="Note 2 3 5 5 2 4" xfId="21475"/>
    <cellStyle name="Note 2 3 5 5 2 5" xfId="36600"/>
    <cellStyle name="Note 2 3 5 5 2 6" xfId="39368"/>
    <cellStyle name="Note 2 3 5 5 3" xfId="7595"/>
    <cellStyle name="Note 2 3 5 5 3 2" xfId="15737"/>
    <cellStyle name="Note 2 3 5 5 3 2 2" xfId="31810"/>
    <cellStyle name="Note 2 3 5 5 3 3" xfId="23776"/>
    <cellStyle name="Note 2 3 5 5 4" xfId="11418"/>
    <cellStyle name="Note 2 3 5 5 4 2" xfId="27541"/>
    <cellStyle name="Note 2 3 5 5 5" xfId="19174"/>
    <cellStyle name="Note 2 3 5 5 6" xfId="36599"/>
    <cellStyle name="Note 2 3 5 5 7" xfId="39367"/>
    <cellStyle name="Note 2 3 5 6" xfId="2509"/>
    <cellStyle name="Note 2 3 5 6 2" xfId="4914"/>
    <cellStyle name="Note 2 3 5 6 2 2" xfId="13420"/>
    <cellStyle name="Note 2 3 5 6 2 2 2" xfId="29517"/>
    <cellStyle name="Note 2 3 5 6 2 3" xfId="21150"/>
    <cellStyle name="Note 2 3 5 6 2 4" xfId="36602"/>
    <cellStyle name="Note 2 3 5 6 2 5" xfId="39370"/>
    <cellStyle name="Note 2 3 5 6 3" xfId="7270"/>
    <cellStyle name="Note 2 3 5 6 3 2" xfId="15412"/>
    <cellStyle name="Note 2 3 5 6 3 2 2" xfId="31485"/>
    <cellStyle name="Note 2 3 5 6 3 3" xfId="23451"/>
    <cellStyle name="Note 2 3 5 6 4" xfId="11093"/>
    <cellStyle name="Note 2 3 5 6 4 2" xfId="27216"/>
    <cellStyle name="Note 2 3 5 6 5" xfId="18849"/>
    <cellStyle name="Note 2 3 5 6 6" xfId="36601"/>
    <cellStyle name="Note 2 3 5 6 7" xfId="39369"/>
    <cellStyle name="Note 2 3 5 7" xfId="4171"/>
    <cellStyle name="Note 2 3 5 7 2" xfId="8832"/>
    <cellStyle name="Note 2 3 5 7 2 2" xfId="16972"/>
    <cellStyle name="Note 2 3 5 7 2 2 2" xfId="33045"/>
    <cellStyle name="Note 2 3 5 7 2 3" xfId="25011"/>
    <cellStyle name="Note 2 3 5 7 3" xfId="12679"/>
    <cellStyle name="Note 2 3 5 7 3 2" xfId="28776"/>
    <cellStyle name="Note 2 3 5 7 4" xfId="20409"/>
    <cellStyle name="Note 2 3 5 7 5" xfId="36603"/>
    <cellStyle name="Note 2 3 5 7 6" xfId="39371"/>
    <cellStyle name="Note 2 3 5 8" xfId="6527"/>
    <cellStyle name="Note 2 3 5 8 2" xfId="22710"/>
    <cellStyle name="Note 2 3 5 9" xfId="10350"/>
    <cellStyle name="Note 2 3 5 9 2" xfId="26475"/>
    <cellStyle name="Note 2 3 6" xfId="1871"/>
    <cellStyle name="Note 2 3 6 2" xfId="2983"/>
    <cellStyle name="Note 2 3 6 2 2" xfId="5350"/>
    <cellStyle name="Note 2 3 6 2 2 2" xfId="9774"/>
    <cellStyle name="Note 2 3 6 2 2 2 2" xfId="17914"/>
    <cellStyle name="Note 2 3 6 2 2 2 2 2" xfId="33987"/>
    <cellStyle name="Note 2 3 6 2 2 2 3" xfId="25953"/>
    <cellStyle name="Note 2 3 6 2 2 3" xfId="13856"/>
    <cellStyle name="Note 2 3 6 2 2 3 2" xfId="29953"/>
    <cellStyle name="Note 2 3 6 2 2 4" xfId="21586"/>
    <cellStyle name="Note 2 3 6 2 2 5" xfId="36606"/>
    <cellStyle name="Note 2 3 6 2 2 6" xfId="39374"/>
    <cellStyle name="Note 2 3 6 2 3" xfId="7706"/>
    <cellStyle name="Note 2 3 6 2 3 2" xfId="15848"/>
    <cellStyle name="Note 2 3 6 2 3 2 2" xfId="31921"/>
    <cellStyle name="Note 2 3 6 2 3 3" xfId="23887"/>
    <cellStyle name="Note 2 3 6 2 4" xfId="11529"/>
    <cellStyle name="Note 2 3 6 2 4 2" xfId="27652"/>
    <cellStyle name="Note 2 3 6 2 5" xfId="19285"/>
    <cellStyle name="Note 2 3 6 2 6" xfId="36605"/>
    <cellStyle name="Note 2 3 6 2 7" xfId="39373"/>
    <cellStyle name="Note 2 3 6 3" xfId="3425"/>
    <cellStyle name="Note 2 3 6 3 2" xfId="5783"/>
    <cellStyle name="Note 2 3 6 3 2 2" xfId="14289"/>
    <cellStyle name="Note 2 3 6 3 2 2 2" xfId="30386"/>
    <cellStyle name="Note 2 3 6 3 2 3" xfId="22019"/>
    <cellStyle name="Note 2 3 6 3 2 4" xfId="36608"/>
    <cellStyle name="Note 2 3 6 3 2 5" xfId="39376"/>
    <cellStyle name="Note 2 3 6 3 3" xfId="8139"/>
    <cellStyle name="Note 2 3 6 3 3 2" xfId="16281"/>
    <cellStyle name="Note 2 3 6 3 3 2 2" xfId="32354"/>
    <cellStyle name="Note 2 3 6 3 3 3" xfId="24320"/>
    <cellStyle name="Note 2 3 6 3 4" xfId="11962"/>
    <cellStyle name="Note 2 3 6 3 4 2" xfId="28085"/>
    <cellStyle name="Note 2 3 6 3 5" xfId="19718"/>
    <cellStyle name="Note 2 3 6 3 6" xfId="36607"/>
    <cellStyle name="Note 2 3 6 3 7" xfId="39375"/>
    <cellStyle name="Note 2 3 6 4" xfId="4317"/>
    <cellStyle name="Note 2 3 6 4 2" xfId="8978"/>
    <cellStyle name="Note 2 3 6 4 2 2" xfId="17118"/>
    <cellStyle name="Note 2 3 6 4 2 2 2" xfId="33191"/>
    <cellStyle name="Note 2 3 6 4 2 3" xfId="25157"/>
    <cellStyle name="Note 2 3 6 4 3" xfId="12825"/>
    <cellStyle name="Note 2 3 6 4 3 2" xfId="28922"/>
    <cellStyle name="Note 2 3 6 4 4" xfId="20555"/>
    <cellStyle name="Note 2 3 6 4 5" xfId="36609"/>
    <cellStyle name="Note 2 3 6 4 6" xfId="39377"/>
    <cellStyle name="Note 2 3 6 5" xfId="6673"/>
    <cellStyle name="Note 2 3 6 5 2" xfId="22856"/>
    <cellStyle name="Note 2 3 6 6" xfId="10496"/>
    <cellStyle name="Note 2 3 6 6 2" xfId="26621"/>
    <cellStyle name="Note 2 3 6 7" xfId="36604"/>
    <cellStyle name="Note 2 3 6 8" xfId="39372"/>
    <cellStyle name="Note 2 3 7" xfId="1775"/>
    <cellStyle name="Note 2 3 7 2" xfId="2943"/>
    <cellStyle name="Note 2 3 7 2 2" xfId="5310"/>
    <cellStyle name="Note 2 3 7 2 2 2" xfId="9736"/>
    <cellStyle name="Note 2 3 7 2 2 2 2" xfId="17876"/>
    <cellStyle name="Note 2 3 7 2 2 2 2 2" xfId="33949"/>
    <cellStyle name="Note 2 3 7 2 2 2 3" xfId="25915"/>
    <cellStyle name="Note 2 3 7 2 2 3" xfId="13816"/>
    <cellStyle name="Note 2 3 7 2 2 3 2" xfId="29913"/>
    <cellStyle name="Note 2 3 7 2 2 4" xfId="21546"/>
    <cellStyle name="Note 2 3 7 2 2 5" xfId="36612"/>
    <cellStyle name="Note 2 3 7 2 2 6" xfId="39380"/>
    <cellStyle name="Note 2 3 7 2 3" xfId="7666"/>
    <cellStyle name="Note 2 3 7 2 3 2" xfId="15808"/>
    <cellStyle name="Note 2 3 7 2 3 2 2" xfId="31881"/>
    <cellStyle name="Note 2 3 7 2 3 3" xfId="23847"/>
    <cellStyle name="Note 2 3 7 2 4" xfId="11489"/>
    <cellStyle name="Note 2 3 7 2 4 2" xfId="27612"/>
    <cellStyle name="Note 2 3 7 2 5" xfId="19245"/>
    <cellStyle name="Note 2 3 7 2 6" xfId="36611"/>
    <cellStyle name="Note 2 3 7 2 7" xfId="39379"/>
    <cellStyle name="Note 2 3 7 3" xfId="3359"/>
    <cellStyle name="Note 2 3 7 3 2" xfId="5717"/>
    <cellStyle name="Note 2 3 7 3 2 2" xfId="14223"/>
    <cellStyle name="Note 2 3 7 3 2 2 2" xfId="30320"/>
    <cellStyle name="Note 2 3 7 3 2 3" xfId="21953"/>
    <cellStyle name="Note 2 3 7 3 2 4" xfId="36614"/>
    <cellStyle name="Note 2 3 7 3 2 5" xfId="39382"/>
    <cellStyle name="Note 2 3 7 3 3" xfId="8073"/>
    <cellStyle name="Note 2 3 7 3 3 2" xfId="16215"/>
    <cellStyle name="Note 2 3 7 3 3 2 2" xfId="32288"/>
    <cellStyle name="Note 2 3 7 3 3 3" xfId="24254"/>
    <cellStyle name="Note 2 3 7 3 4" xfId="11896"/>
    <cellStyle name="Note 2 3 7 3 4 2" xfId="28019"/>
    <cellStyle name="Note 2 3 7 3 5" xfId="19652"/>
    <cellStyle name="Note 2 3 7 3 6" xfId="36613"/>
    <cellStyle name="Note 2 3 7 3 7" xfId="39381"/>
    <cellStyle name="Note 2 3 7 4" xfId="4251"/>
    <cellStyle name="Note 2 3 7 4 2" xfId="8912"/>
    <cellStyle name="Note 2 3 7 4 2 2" xfId="17052"/>
    <cellStyle name="Note 2 3 7 4 2 2 2" xfId="33125"/>
    <cellStyle name="Note 2 3 7 4 2 3" xfId="25091"/>
    <cellStyle name="Note 2 3 7 4 3" xfId="12759"/>
    <cellStyle name="Note 2 3 7 4 3 2" xfId="28856"/>
    <cellStyle name="Note 2 3 7 4 4" xfId="20489"/>
    <cellStyle name="Note 2 3 7 4 5" xfId="36615"/>
    <cellStyle name="Note 2 3 7 4 6" xfId="39383"/>
    <cellStyle name="Note 2 3 7 5" xfId="6607"/>
    <cellStyle name="Note 2 3 7 5 2" xfId="14871"/>
    <cellStyle name="Note 2 3 7 5 2 2" xfId="30944"/>
    <cellStyle name="Note 2 3 7 5 3" xfId="22790"/>
    <cellStyle name="Note 2 3 7 6" xfId="10430"/>
    <cellStyle name="Note 2 3 7 6 2" xfId="26555"/>
    <cellStyle name="Note 2 3 7 7" xfId="18308"/>
    <cellStyle name="Note 2 3 7 8" xfId="36610"/>
    <cellStyle name="Note 2 3 7 9" xfId="39378"/>
    <cellStyle name="Note 2 3 8" xfId="1758"/>
    <cellStyle name="Note 2 3 8 2" xfId="2468"/>
    <cellStyle name="Note 2 3 8 2 2" xfId="4873"/>
    <cellStyle name="Note 2 3 8 2 2 2" xfId="13379"/>
    <cellStyle name="Note 2 3 8 2 2 2 2" xfId="29476"/>
    <cellStyle name="Note 2 3 8 2 2 3" xfId="21109"/>
    <cellStyle name="Note 2 3 8 2 2 4" xfId="36618"/>
    <cellStyle name="Note 2 3 8 2 2 5" xfId="39386"/>
    <cellStyle name="Note 2 3 8 2 3" xfId="7229"/>
    <cellStyle name="Note 2 3 8 2 3 2" xfId="15371"/>
    <cellStyle name="Note 2 3 8 2 3 2 2" xfId="31444"/>
    <cellStyle name="Note 2 3 8 2 3 3" xfId="23410"/>
    <cellStyle name="Note 2 3 8 2 4" xfId="11052"/>
    <cellStyle name="Note 2 3 8 2 4 2" xfId="27175"/>
    <cellStyle name="Note 2 3 8 2 5" xfId="18808"/>
    <cellStyle name="Note 2 3 8 2 6" xfId="36617"/>
    <cellStyle name="Note 2 3 8 2 7" xfId="39385"/>
    <cellStyle name="Note 2 3 8 3" xfId="4235"/>
    <cellStyle name="Note 2 3 8 3 2" xfId="8896"/>
    <cellStyle name="Note 2 3 8 3 2 2" xfId="17036"/>
    <cellStyle name="Note 2 3 8 3 2 2 2" xfId="33109"/>
    <cellStyle name="Note 2 3 8 3 2 3" xfId="25075"/>
    <cellStyle name="Note 2 3 8 3 3" xfId="12743"/>
    <cellStyle name="Note 2 3 8 3 3 2" xfId="28840"/>
    <cellStyle name="Note 2 3 8 3 4" xfId="20473"/>
    <cellStyle name="Note 2 3 8 3 5" xfId="36619"/>
    <cellStyle name="Note 2 3 8 3 6" xfId="39387"/>
    <cellStyle name="Note 2 3 8 4" xfId="6591"/>
    <cellStyle name="Note 2 3 8 4 2" xfId="14855"/>
    <cellStyle name="Note 2 3 8 4 2 2" xfId="30928"/>
    <cellStyle name="Note 2 3 8 4 3" xfId="22774"/>
    <cellStyle name="Note 2 3 8 5" xfId="10414"/>
    <cellStyle name="Note 2 3 8 5 2" xfId="26539"/>
    <cellStyle name="Note 2 3 8 6" xfId="18292"/>
    <cellStyle name="Note 2 3 8 7" xfId="36616"/>
    <cellStyle name="Note 2 3 8 8" xfId="39384"/>
    <cellStyle name="Note 2 3 9" xfId="2654"/>
    <cellStyle name="Note 2 3 9 2" xfId="5041"/>
    <cellStyle name="Note 2 3 9 2 2" xfId="9524"/>
    <cellStyle name="Note 2 3 9 2 2 2" xfId="17664"/>
    <cellStyle name="Note 2 3 9 2 2 2 2" xfId="33737"/>
    <cellStyle name="Note 2 3 9 2 2 3" xfId="25703"/>
    <cellStyle name="Note 2 3 9 2 3" xfId="13547"/>
    <cellStyle name="Note 2 3 9 2 3 2" xfId="29644"/>
    <cellStyle name="Note 2 3 9 2 4" xfId="21277"/>
    <cellStyle name="Note 2 3 9 2 5" xfId="36621"/>
    <cellStyle name="Note 2 3 9 2 6" xfId="39389"/>
    <cellStyle name="Note 2 3 9 3" xfId="7397"/>
    <cellStyle name="Note 2 3 9 3 2" xfId="15539"/>
    <cellStyle name="Note 2 3 9 3 2 2" xfId="31612"/>
    <cellStyle name="Note 2 3 9 3 3" xfId="23578"/>
    <cellStyle name="Note 2 3 9 4" xfId="11220"/>
    <cellStyle name="Note 2 3 9 4 2" xfId="27343"/>
    <cellStyle name="Note 2 3 9 5" xfId="18976"/>
    <cellStyle name="Note 2 3 9 6" xfId="36620"/>
    <cellStyle name="Note 2 3 9 7" xfId="39388"/>
    <cellStyle name="Note 2 4" xfId="1190"/>
    <cellStyle name="Note 2 4 10" xfId="6368"/>
    <cellStyle name="Note 2 4 10 2" xfId="22568"/>
    <cellStyle name="Note 2 4 10 3" xfId="42967"/>
    <cellStyle name="Note 2 4 11" xfId="10191"/>
    <cellStyle name="Note 2 4 11 2" xfId="26333"/>
    <cellStyle name="Note 2 4 12" xfId="36622"/>
    <cellStyle name="Note 2 4 13" xfId="39390"/>
    <cellStyle name="Note 2 4 2" xfId="1621"/>
    <cellStyle name="Note 2 4 2 10" xfId="36623"/>
    <cellStyle name="Note 2 4 2 11" xfId="39391"/>
    <cellStyle name="Note 2 4 2 2" xfId="2031"/>
    <cellStyle name="Note 2 4 2 2 2" xfId="3119"/>
    <cellStyle name="Note 2 4 2 2 2 2" xfId="5484"/>
    <cellStyle name="Note 2 4 2 2 2 2 2" xfId="9906"/>
    <cellStyle name="Note 2 4 2 2 2 2 2 2" xfId="18046"/>
    <cellStyle name="Note 2 4 2 2 2 2 2 2 2" xfId="34119"/>
    <cellStyle name="Note 2 4 2 2 2 2 2 3" xfId="26085"/>
    <cellStyle name="Note 2 4 2 2 2 2 2 4" xfId="42971"/>
    <cellStyle name="Note 2 4 2 2 2 2 3" xfId="13990"/>
    <cellStyle name="Note 2 4 2 2 2 2 3 2" xfId="30087"/>
    <cellStyle name="Note 2 4 2 2 2 2 4" xfId="21720"/>
    <cellStyle name="Note 2 4 2 2 2 2 5" xfId="36626"/>
    <cellStyle name="Note 2 4 2 2 2 2 6" xfId="39394"/>
    <cellStyle name="Note 2 4 2 2 2 3" xfId="7840"/>
    <cellStyle name="Note 2 4 2 2 2 3 2" xfId="15982"/>
    <cellStyle name="Note 2 4 2 2 2 3 2 2" xfId="32055"/>
    <cellStyle name="Note 2 4 2 2 2 3 3" xfId="24021"/>
    <cellStyle name="Note 2 4 2 2 2 3 4" xfId="42970"/>
    <cellStyle name="Note 2 4 2 2 2 4" xfId="11663"/>
    <cellStyle name="Note 2 4 2 2 2 4 2" xfId="27786"/>
    <cellStyle name="Note 2 4 2 2 2 5" xfId="19419"/>
    <cellStyle name="Note 2 4 2 2 2 6" xfId="36625"/>
    <cellStyle name="Note 2 4 2 2 2 7" xfId="39393"/>
    <cellStyle name="Note 2 4 2 2 3" xfId="3570"/>
    <cellStyle name="Note 2 4 2 2 3 2" xfId="5928"/>
    <cellStyle name="Note 2 4 2 2 3 2 2" xfId="14434"/>
    <cellStyle name="Note 2 4 2 2 3 2 2 2" xfId="30531"/>
    <cellStyle name="Note 2 4 2 2 3 2 2 3" xfId="42973"/>
    <cellStyle name="Note 2 4 2 2 3 2 3" xfId="22164"/>
    <cellStyle name="Note 2 4 2 2 3 2 4" xfId="36628"/>
    <cellStyle name="Note 2 4 2 2 3 2 5" xfId="39396"/>
    <cellStyle name="Note 2 4 2 2 3 3" xfId="8284"/>
    <cellStyle name="Note 2 4 2 2 3 3 2" xfId="16426"/>
    <cellStyle name="Note 2 4 2 2 3 3 2 2" xfId="32499"/>
    <cellStyle name="Note 2 4 2 2 3 3 3" xfId="24465"/>
    <cellStyle name="Note 2 4 2 2 3 3 4" xfId="42972"/>
    <cellStyle name="Note 2 4 2 2 3 4" xfId="12107"/>
    <cellStyle name="Note 2 4 2 2 3 4 2" xfId="28230"/>
    <cellStyle name="Note 2 4 2 2 3 5" xfId="19863"/>
    <cellStyle name="Note 2 4 2 2 3 6" xfId="36627"/>
    <cellStyle name="Note 2 4 2 2 3 7" xfId="39395"/>
    <cellStyle name="Note 2 4 2 2 4" xfId="4462"/>
    <cellStyle name="Note 2 4 2 2 4 2" xfId="9123"/>
    <cellStyle name="Note 2 4 2 2 4 2 2" xfId="17263"/>
    <cellStyle name="Note 2 4 2 2 4 2 2 2" xfId="33336"/>
    <cellStyle name="Note 2 4 2 2 4 2 3" xfId="25302"/>
    <cellStyle name="Note 2 4 2 2 4 2 4" xfId="42974"/>
    <cellStyle name="Note 2 4 2 2 4 3" xfId="12970"/>
    <cellStyle name="Note 2 4 2 2 4 3 2" xfId="29067"/>
    <cellStyle name="Note 2 4 2 2 4 4" xfId="20700"/>
    <cellStyle name="Note 2 4 2 2 4 5" xfId="36629"/>
    <cellStyle name="Note 2 4 2 2 4 6" xfId="39397"/>
    <cellStyle name="Note 2 4 2 2 5" xfId="6818"/>
    <cellStyle name="Note 2 4 2 2 5 2" xfId="23001"/>
    <cellStyle name="Note 2 4 2 2 5 3" xfId="42969"/>
    <cellStyle name="Note 2 4 2 2 6" xfId="10641"/>
    <cellStyle name="Note 2 4 2 2 6 2" xfId="26766"/>
    <cellStyle name="Note 2 4 2 2 7" xfId="36624"/>
    <cellStyle name="Note 2 4 2 2 8" xfId="39392"/>
    <cellStyle name="Note 2 4 2 3" xfId="2196"/>
    <cellStyle name="Note 2 4 2 3 2" xfId="3275"/>
    <cellStyle name="Note 2 4 2 3 2 2" xfId="5638"/>
    <cellStyle name="Note 2 4 2 3 2 2 2" xfId="10058"/>
    <cellStyle name="Note 2 4 2 3 2 2 2 2" xfId="18198"/>
    <cellStyle name="Note 2 4 2 3 2 2 2 2 2" xfId="34271"/>
    <cellStyle name="Note 2 4 2 3 2 2 2 3" xfId="26237"/>
    <cellStyle name="Note 2 4 2 3 2 2 2 4" xfId="42977"/>
    <cellStyle name="Note 2 4 2 3 2 2 3" xfId="14144"/>
    <cellStyle name="Note 2 4 2 3 2 2 3 2" xfId="30241"/>
    <cellStyle name="Note 2 4 2 3 2 2 4" xfId="21874"/>
    <cellStyle name="Note 2 4 2 3 2 2 5" xfId="36632"/>
    <cellStyle name="Note 2 4 2 3 2 2 6" xfId="39400"/>
    <cellStyle name="Note 2 4 2 3 2 3" xfId="7994"/>
    <cellStyle name="Note 2 4 2 3 2 3 2" xfId="16136"/>
    <cellStyle name="Note 2 4 2 3 2 3 2 2" xfId="32209"/>
    <cellStyle name="Note 2 4 2 3 2 3 3" xfId="24175"/>
    <cellStyle name="Note 2 4 2 3 2 3 4" xfId="42976"/>
    <cellStyle name="Note 2 4 2 3 2 4" xfId="11817"/>
    <cellStyle name="Note 2 4 2 3 2 4 2" xfId="27940"/>
    <cellStyle name="Note 2 4 2 3 2 5" xfId="19573"/>
    <cellStyle name="Note 2 4 2 3 2 6" xfId="36631"/>
    <cellStyle name="Note 2 4 2 3 2 7" xfId="39399"/>
    <cellStyle name="Note 2 4 2 3 3" xfId="3726"/>
    <cellStyle name="Note 2 4 2 3 3 2" xfId="6084"/>
    <cellStyle name="Note 2 4 2 3 3 2 2" xfId="14590"/>
    <cellStyle name="Note 2 4 2 3 3 2 2 2" xfId="30687"/>
    <cellStyle name="Note 2 4 2 3 3 2 2 3" xfId="42979"/>
    <cellStyle name="Note 2 4 2 3 3 2 3" xfId="22320"/>
    <cellStyle name="Note 2 4 2 3 3 2 4" xfId="36634"/>
    <cellStyle name="Note 2 4 2 3 3 2 5" xfId="39402"/>
    <cellStyle name="Note 2 4 2 3 3 3" xfId="8440"/>
    <cellStyle name="Note 2 4 2 3 3 3 2" xfId="16582"/>
    <cellStyle name="Note 2 4 2 3 3 3 2 2" xfId="32655"/>
    <cellStyle name="Note 2 4 2 3 3 3 3" xfId="24621"/>
    <cellStyle name="Note 2 4 2 3 3 3 4" xfId="42978"/>
    <cellStyle name="Note 2 4 2 3 3 4" xfId="12263"/>
    <cellStyle name="Note 2 4 2 3 3 4 2" xfId="28386"/>
    <cellStyle name="Note 2 4 2 3 3 5" xfId="20019"/>
    <cellStyle name="Note 2 4 2 3 3 6" xfId="36633"/>
    <cellStyle name="Note 2 4 2 3 3 7" xfId="39401"/>
    <cellStyle name="Note 2 4 2 3 4" xfId="4618"/>
    <cellStyle name="Note 2 4 2 3 4 2" xfId="9279"/>
    <cellStyle name="Note 2 4 2 3 4 2 2" xfId="17419"/>
    <cellStyle name="Note 2 4 2 3 4 2 2 2" xfId="33492"/>
    <cellStyle name="Note 2 4 2 3 4 2 3" xfId="25458"/>
    <cellStyle name="Note 2 4 2 3 4 2 4" xfId="42980"/>
    <cellStyle name="Note 2 4 2 3 4 3" xfId="13126"/>
    <cellStyle name="Note 2 4 2 3 4 3 2" xfId="29223"/>
    <cellStyle name="Note 2 4 2 3 4 4" xfId="20856"/>
    <cellStyle name="Note 2 4 2 3 4 5" xfId="36635"/>
    <cellStyle name="Note 2 4 2 3 4 6" xfId="39403"/>
    <cellStyle name="Note 2 4 2 3 5" xfId="6974"/>
    <cellStyle name="Note 2 4 2 3 5 2" xfId="15118"/>
    <cellStyle name="Note 2 4 2 3 5 2 2" xfId="31191"/>
    <cellStyle name="Note 2 4 2 3 5 3" xfId="23157"/>
    <cellStyle name="Note 2 4 2 3 5 4" xfId="42975"/>
    <cellStyle name="Note 2 4 2 3 6" xfId="10797"/>
    <cellStyle name="Note 2 4 2 3 6 2" xfId="26922"/>
    <cellStyle name="Note 2 4 2 3 7" xfId="18555"/>
    <cellStyle name="Note 2 4 2 3 8" xfId="36630"/>
    <cellStyle name="Note 2 4 2 3 9" xfId="39398"/>
    <cellStyle name="Note 2 4 2 4" xfId="2356"/>
    <cellStyle name="Note 2 4 2 4 2" xfId="3878"/>
    <cellStyle name="Note 2 4 2 4 2 2" xfId="6236"/>
    <cellStyle name="Note 2 4 2 4 2 2 2" xfId="14742"/>
    <cellStyle name="Note 2 4 2 4 2 2 2 2" xfId="30839"/>
    <cellStyle name="Note 2 4 2 4 2 2 2 3" xfId="42983"/>
    <cellStyle name="Note 2 4 2 4 2 2 3" xfId="22472"/>
    <cellStyle name="Note 2 4 2 4 2 2 4" xfId="36638"/>
    <cellStyle name="Note 2 4 2 4 2 2 5" xfId="39406"/>
    <cellStyle name="Note 2 4 2 4 2 3" xfId="8592"/>
    <cellStyle name="Note 2 4 2 4 2 3 2" xfId="16734"/>
    <cellStyle name="Note 2 4 2 4 2 3 2 2" xfId="32807"/>
    <cellStyle name="Note 2 4 2 4 2 3 3" xfId="24773"/>
    <cellStyle name="Note 2 4 2 4 2 3 4" xfId="42982"/>
    <cellStyle name="Note 2 4 2 4 2 4" xfId="12415"/>
    <cellStyle name="Note 2 4 2 4 2 4 2" xfId="28538"/>
    <cellStyle name="Note 2 4 2 4 2 5" xfId="20171"/>
    <cellStyle name="Note 2 4 2 4 2 6" xfId="36637"/>
    <cellStyle name="Note 2 4 2 4 2 7" xfId="39405"/>
    <cellStyle name="Note 2 4 2 4 3" xfId="4770"/>
    <cellStyle name="Note 2 4 2 4 3 2" xfId="9431"/>
    <cellStyle name="Note 2 4 2 4 3 2 2" xfId="17571"/>
    <cellStyle name="Note 2 4 2 4 3 2 2 2" xfId="33644"/>
    <cellStyle name="Note 2 4 2 4 3 2 3" xfId="25610"/>
    <cellStyle name="Note 2 4 2 4 3 2 4" xfId="42984"/>
    <cellStyle name="Note 2 4 2 4 3 3" xfId="13278"/>
    <cellStyle name="Note 2 4 2 4 3 3 2" xfId="29375"/>
    <cellStyle name="Note 2 4 2 4 3 4" xfId="21008"/>
    <cellStyle name="Note 2 4 2 4 3 5" xfId="36639"/>
    <cellStyle name="Note 2 4 2 4 3 6" xfId="39407"/>
    <cellStyle name="Note 2 4 2 4 4" xfId="7126"/>
    <cellStyle name="Note 2 4 2 4 4 2" xfId="15270"/>
    <cellStyle name="Note 2 4 2 4 4 2 2" xfId="31343"/>
    <cellStyle name="Note 2 4 2 4 4 3" xfId="23309"/>
    <cellStyle name="Note 2 4 2 4 4 4" xfId="42981"/>
    <cellStyle name="Note 2 4 2 4 5" xfId="10949"/>
    <cellStyle name="Note 2 4 2 4 5 2" xfId="27074"/>
    <cellStyle name="Note 2 4 2 4 6" xfId="18707"/>
    <cellStyle name="Note 2 4 2 4 7" xfId="36636"/>
    <cellStyle name="Note 2 4 2 4 8" xfId="39404"/>
    <cellStyle name="Note 2 4 2 5" xfId="2841"/>
    <cellStyle name="Note 2 4 2 5 2" xfId="5211"/>
    <cellStyle name="Note 2 4 2 5 2 2" xfId="9641"/>
    <cellStyle name="Note 2 4 2 5 2 2 2" xfId="17781"/>
    <cellStyle name="Note 2 4 2 5 2 2 2 2" xfId="33854"/>
    <cellStyle name="Note 2 4 2 5 2 2 3" xfId="25820"/>
    <cellStyle name="Note 2 4 2 5 2 2 4" xfId="42986"/>
    <cellStyle name="Note 2 4 2 5 2 3" xfId="13717"/>
    <cellStyle name="Note 2 4 2 5 2 3 2" xfId="29814"/>
    <cellStyle name="Note 2 4 2 5 2 4" xfId="21447"/>
    <cellStyle name="Note 2 4 2 5 2 5" xfId="36641"/>
    <cellStyle name="Note 2 4 2 5 2 6" xfId="39409"/>
    <cellStyle name="Note 2 4 2 5 3" xfId="7567"/>
    <cellStyle name="Note 2 4 2 5 3 2" xfId="15709"/>
    <cellStyle name="Note 2 4 2 5 3 2 2" xfId="31782"/>
    <cellStyle name="Note 2 4 2 5 3 3" xfId="23748"/>
    <cellStyle name="Note 2 4 2 5 3 4" xfId="42985"/>
    <cellStyle name="Note 2 4 2 5 4" xfId="11390"/>
    <cellStyle name="Note 2 4 2 5 4 2" xfId="27513"/>
    <cellStyle name="Note 2 4 2 5 5" xfId="19146"/>
    <cellStyle name="Note 2 4 2 5 6" xfId="36640"/>
    <cellStyle name="Note 2 4 2 5 7" xfId="39408"/>
    <cellStyle name="Note 2 4 2 6" xfId="2527"/>
    <cellStyle name="Note 2 4 2 6 2" xfId="4932"/>
    <cellStyle name="Note 2 4 2 6 2 2" xfId="13438"/>
    <cellStyle name="Note 2 4 2 6 2 2 2" xfId="29535"/>
    <cellStyle name="Note 2 4 2 6 2 2 3" xfId="42988"/>
    <cellStyle name="Note 2 4 2 6 2 3" xfId="21168"/>
    <cellStyle name="Note 2 4 2 6 2 4" xfId="36643"/>
    <cellStyle name="Note 2 4 2 6 2 5" xfId="39411"/>
    <cellStyle name="Note 2 4 2 6 3" xfId="7288"/>
    <cellStyle name="Note 2 4 2 6 3 2" xfId="15430"/>
    <cellStyle name="Note 2 4 2 6 3 2 2" xfId="31503"/>
    <cellStyle name="Note 2 4 2 6 3 3" xfId="23469"/>
    <cellStyle name="Note 2 4 2 6 3 4" xfId="42987"/>
    <cellStyle name="Note 2 4 2 6 4" xfId="11111"/>
    <cellStyle name="Note 2 4 2 6 4 2" xfId="27234"/>
    <cellStyle name="Note 2 4 2 6 5" xfId="18867"/>
    <cellStyle name="Note 2 4 2 6 6" xfId="36642"/>
    <cellStyle name="Note 2 4 2 6 7" xfId="39410"/>
    <cellStyle name="Note 2 4 2 7" xfId="4143"/>
    <cellStyle name="Note 2 4 2 7 2" xfId="8804"/>
    <cellStyle name="Note 2 4 2 7 2 2" xfId="16944"/>
    <cellStyle name="Note 2 4 2 7 2 2 2" xfId="33017"/>
    <cellStyle name="Note 2 4 2 7 2 3" xfId="24983"/>
    <cellStyle name="Note 2 4 2 7 2 4" xfId="42989"/>
    <cellStyle name="Note 2 4 2 7 3" xfId="12651"/>
    <cellStyle name="Note 2 4 2 7 3 2" xfId="28748"/>
    <cellStyle name="Note 2 4 2 7 4" xfId="20381"/>
    <cellStyle name="Note 2 4 2 7 5" xfId="36644"/>
    <cellStyle name="Note 2 4 2 7 6" xfId="39412"/>
    <cellStyle name="Note 2 4 2 8" xfId="6499"/>
    <cellStyle name="Note 2 4 2 8 2" xfId="22682"/>
    <cellStyle name="Note 2 4 2 8 3" xfId="42968"/>
    <cellStyle name="Note 2 4 2 9" xfId="10322"/>
    <cellStyle name="Note 2 4 2 9 2" xfId="26447"/>
    <cellStyle name="Note 2 4 3" xfId="1524"/>
    <cellStyle name="Note 2 4 3 10" xfId="36645"/>
    <cellStyle name="Note 2 4 3 11" xfId="39413"/>
    <cellStyle name="Note 2 4 3 2" xfId="1960"/>
    <cellStyle name="Note 2 4 3 2 2" xfId="3048"/>
    <cellStyle name="Note 2 4 3 2 2 2" xfId="5413"/>
    <cellStyle name="Note 2 4 3 2 2 2 2" xfId="9835"/>
    <cellStyle name="Note 2 4 3 2 2 2 2 2" xfId="17975"/>
    <cellStyle name="Note 2 4 3 2 2 2 2 2 2" xfId="34048"/>
    <cellStyle name="Note 2 4 3 2 2 2 2 3" xfId="26014"/>
    <cellStyle name="Note 2 4 3 2 2 2 2 4" xfId="42993"/>
    <cellStyle name="Note 2 4 3 2 2 2 3" xfId="13919"/>
    <cellStyle name="Note 2 4 3 2 2 2 3 2" xfId="30016"/>
    <cellStyle name="Note 2 4 3 2 2 2 4" xfId="21649"/>
    <cellStyle name="Note 2 4 3 2 2 2 5" xfId="36648"/>
    <cellStyle name="Note 2 4 3 2 2 2 6" xfId="39416"/>
    <cellStyle name="Note 2 4 3 2 2 3" xfId="7769"/>
    <cellStyle name="Note 2 4 3 2 2 3 2" xfId="15911"/>
    <cellStyle name="Note 2 4 3 2 2 3 2 2" xfId="31984"/>
    <cellStyle name="Note 2 4 3 2 2 3 3" xfId="23950"/>
    <cellStyle name="Note 2 4 3 2 2 3 4" xfId="42992"/>
    <cellStyle name="Note 2 4 3 2 2 4" xfId="11592"/>
    <cellStyle name="Note 2 4 3 2 2 4 2" xfId="27715"/>
    <cellStyle name="Note 2 4 3 2 2 5" xfId="19348"/>
    <cellStyle name="Note 2 4 3 2 2 6" xfId="36647"/>
    <cellStyle name="Note 2 4 3 2 2 7" xfId="39415"/>
    <cellStyle name="Note 2 4 3 2 3" xfId="3499"/>
    <cellStyle name="Note 2 4 3 2 3 2" xfId="5857"/>
    <cellStyle name="Note 2 4 3 2 3 2 2" xfId="14363"/>
    <cellStyle name="Note 2 4 3 2 3 2 2 2" xfId="30460"/>
    <cellStyle name="Note 2 4 3 2 3 2 2 3" xfId="42995"/>
    <cellStyle name="Note 2 4 3 2 3 2 3" xfId="22093"/>
    <cellStyle name="Note 2 4 3 2 3 2 4" xfId="36650"/>
    <cellStyle name="Note 2 4 3 2 3 2 5" xfId="39418"/>
    <cellStyle name="Note 2 4 3 2 3 3" xfId="8213"/>
    <cellStyle name="Note 2 4 3 2 3 3 2" xfId="16355"/>
    <cellStyle name="Note 2 4 3 2 3 3 2 2" xfId="32428"/>
    <cellStyle name="Note 2 4 3 2 3 3 3" xfId="24394"/>
    <cellStyle name="Note 2 4 3 2 3 3 4" xfId="42994"/>
    <cellStyle name="Note 2 4 3 2 3 4" xfId="12036"/>
    <cellStyle name="Note 2 4 3 2 3 4 2" xfId="28159"/>
    <cellStyle name="Note 2 4 3 2 3 5" xfId="19792"/>
    <cellStyle name="Note 2 4 3 2 3 6" xfId="36649"/>
    <cellStyle name="Note 2 4 3 2 3 7" xfId="39417"/>
    <cellStyle name="Note 2 4 3 2 4" xfId="4391"/>
    <cellStyle name="Note 2 4 3 2 4 2" xfId="9052"/>
    <cellStyle name="Note 2 4 3 2 4 2 2" xfId="17192"/>
    <cellStyle name="Note 2 4 3 2 4 2 2 2" xfId="33265"/>
    <cellStyle name="Note 2 4 3 2 4 2 3" xfId="25231"/>
    <cellStyle name="Note 2 4 3 2 4 2 4" xfId="42996"/>
    <cellStyle name="Note 2 4 3 2 4 3" xfId="12899"/>
    <cellStyle name="Note 2 4 3 2 4 3 2" xfId="28996"/>
    <cellStyle name="Note 2 4 3 2 4 4" xfId="20629"/>
    <cellStyle name="Note 2 4 3 2 4 5" xfId="36651"/>
    <cellStyle name="Note 2 4 3 2 4 6" xfId="39419"/>
    <cellStyle name="Note 2 4 3 2 5" xfId="6747"/>
    <cellStyle name="Note 2 4 3 2 5 2" xfId="22930"/>
    <cellStyle name="Note 2 4 3 2 5 3" xfId="42991"/>
    <cellStyle name="Note 2 4 3 2 6" xfId="10570"/>
    <cellStyle name="Note 2 4 3 2 6 2" xfId="26695"/>
    <cellStyle name="Note 2 4 3 2 7" xfId="36646"/>
    <cellStyle name="Note 2 4 3 2 8" xfId="39414"/>
    <cellStyle name="Note 2 4 3 3" xfId="2125"/>
    <cellStyle name="Note 2 4 3 3 2" xfId="3204"/>
    <cellStyle name="Note 2 4 3 3 2 2" xfId="5567"/>
    <cellStyle name="Note 2 4 3 3 2 2 2" xfId="9987"/>
    <cellStyle name="Note 2 4 3 3 2 2 2 2" xfId="18127"/>
    <cellStyle name="Note 2 4 3 3 2 2 2 2 2" xfId="34200"/>
    <cellStyle name="Note 2 4 3 3 2 2 2 3" xfId="26166"/>
    <cellStyle name="Note 2 4 3 3 2 2 2 4" xfId="42999"/>
    <cellStyle name="Note 2 4 3 3 2 2 3" xfId="14073"/>
    <cellStyle name="Note 2 4 3 3 2 2 3 2" xfId="30170"/>
    <cellStyle name="Note 2 4 3 3 2 2 4" xfId="21803"/>
    <cellStyle name="Note 2 4 3 3 2 2 5" xfId="36654"/>
    <cellStyle name="Note 2 4 3 3 2 2 6" xfId="39422"/>
    <cellStyle name="Note 2 4 3 3 2 3" xfId="7923"/>
    <cellStyle name="Note 2 4 3 3 2 3 2" xfId="16065"/>
    <cellStyle name="Note 2 4 3 3 2 3 2 2" xfId="32138"/>
    <cellStyle name="Note 2 4 3 3 2 3 3" xfId="24104"/>
    <cellStyle name="Note 2 4 3 3 2 3 4" xfId="42998"/>
    <cellStyle name="Note 2 4 3 3 2 4" xfId="11746"/>
    <cellStyle name="Note 2 4 3 3 2 4 2" xfId="27869"/>
    <cellStyle name="Note 2 4 3 3 2 5" xfId="19502"/>
    <cellStyle name="Note 2 4 3 3 2 6" xfId="36653"/>
    <cellStyle name="Note 2 4 3 3 2 7" xfId="39421"/>
    <cellStyle name="Note 2 4 3 3 3" xfId="3655"/>
    <cellStyle name="Note 2 4 3 3 3 2" xfId="6013"/>
    <cellStyle name="Note 2 4 3 3 3 2 2" xfId="14519"/>
    <cellStyle name="Note 2 4 3 3 3 2 2 2" xfId="30616"/>
    <cellStyle name="Note 2 4 3 3 3 2 2 3" xfId="43001"/>
    <cellStyle name="Note 2 4 3 3 3 2 3" xfId="22249"/>
    <cellStyle name="Note 2 4 3 3 3 2 4" xfId="36656"/>
    <cellStyle name="Note 2 4 3 3 3 2 5" xfId="39424"/>
    <cellStyle name="Note 2 4 3 3 3 3" xfId="8369"/>
    <cellStyle name="Note 2 4 3 3 3 3 2" xfId="16511"/>
    <cellStyle name="Note 2 4 3 3 3 3 2 2" xfId="32584"/>
    <cellStyle name="Note 2 4 3 3 3 3 3" xfId="24550"/>
    <cellStyle name="Note 2 4 3 3 3 3 4" xfId="43000"/>
    <cellStyle name="Note 2 4 3 3 3 4" xfId="12192"/>
    <cellStyle name="Note 2 4 3 3 3 4 2" xfId="28315"/>
    <cellStyle name="Note 2 4 3 3 3 5" xfId="19948"/>
    <cellStyle name="Note 2 4 3 3 3 6" xfId="36655"/>
    <cellStyle name="Note 2 4 3 3 3 7" xfId="39423"/>
    <cellStyle name="Note 2 4 3 3 4" xfId="4547"/>
    <cellStyle name="Note 2 4 3 3 4 2" xfId="9208"/>
    <cellStyle name="Note 2 4 3 3 4 2 2" xfId="17348"/>
    <cellStyle name="Note 2 4 3 3 4 2 2 2" xfId="33421"/>
    <cellStyle name="Note 2 4 3 3 4 2 3" xfId="25387"/>
    <cellStyle name="Note 2 4 3 3 4 2 4" xfId="43002"/>
    <cellStyle name="Note 2 4 3 3 4 3" xfId="13055"/>
    <cellStyle name="Note 2 4 3 3 4 3 2" xfId="29152"/>
    <cellStyle name="Note 2 4 3 3 4 4" xfId="20785"/>
    <cellStyle name="Note 2 4 3 3 4 5" xfId="36657"/>
    <cellStyle name="Note 2 4 3 3 4 6" xfId="39425"/>
    <cellStyle name="Note 2 4 3 3 5" xfId="6903"/>
    <cellStyle name="Note 2 4 3 3 5 2" xfId="15047"/>
    <cellStyle name="Note 2 4 3 3 5 2 2" xfId="31120"/>
    <cellStyle name="Note 2 4 3 3 5 3" xfId="23086"/>
    <cellStyle name="Note 2 4 3 3 5 4" xfId="42997"/>
    <cellStyle name="Note 2 4 3 3 6" xfId="10726"/>
    <cellStyle name="Note 2 4 3 3 6 2" xfId="26851"/>
    <cellStyle name="Note 2 4 3 3 7" xfId="18484"/>
    <cellStyle name="Note 2 4 3 3 8" xfId="36652"/>
    <cellStyle name="Note 2 4 3 3 9" xfId="39420"/>
    <cellStyle name="Note 2 4 3 4" xfId="2285"/>
    <cellStyle name="Note 2 4 3 4 2" xfId="3807"/>
    <cellStyle name="Note 2 4 3 4 2 2" xfId="6165"/>
    <cellStyle name="Note 2 4 3 4 2 2 2" xfId="14671"/>
    <cellStyle name="Note 2 4 3 4 2 2 2 2" xfId="30768"/>
    <cellStyle name="Note 2 4 3 4 2 2 2 3" xfId="43005"/>
    <cellStyle name="Note 2 4 3 4 2 2 3" xfId="22401"/>
    <cellStyle name="Note 2 4 3 4 2 2 4" xfId="36660"/>
    <cellStyle name="Note 2 4 3 4 2 2 5" xfId="39428"/>
    <cellStyle name="Note 2 4 3 4 2 3" xfId="8521"/>
    <cellStyle name="Note 2 4 3 4 2 3 2" xfId="16663"/>
    <cellStyle name="Note 2 4 3 4 2 3 2 2" xfId="32736"/>
    <cellStyle name="Note 2 4 3 4 2 3 3" xfId="24702"/>
    <cellStyle name="Note 2 4 3 4 2 3 4" xfId="43004"/>
    <cellStyle name="Note 2 4 3 4 2 4" xfId="12344"/>
    <cellStyle name="Note 2 4 3 4 2 4 2" xfId="28467"/>
    <cellStyle name="Note 2 4 3 4 2 5" xfId="20100"/>
    <cellStyle name="Note 2 4 3 4 2 6" xfId="36659"/>
    <cellStyle name="Note 2 4 3 4 2 7" xfId="39427"/>
    <cellStyle name="Note 2 4 3 4 3" xfId="4699"/>
    <cellStyle name="Note 2 4 3 4 3 2" xfId="9360"/>
    <cellStyle name="Note 2 4 3 4 3 2 2" xfId="17500"/>
    <cellStyle name="Note 2 4 3 4 3 2 2 2" xfId="33573"/>
    <cellStyle name="Note 2 4 3 4 3 2 3" xfId="25539"/>
    <cellStyle name="Note 2 4 3 4 3 2 4" xfId="43006"/>
    <cellStyle name="Note 2 4 3 4 3 3" xfId="13207"/>
    <cellStyle name="Note 2 4 3 4 3 3 2" xfId="29304"/>
    <cellStyle name="Note 2 4 3 4 3 4" xfId="20937"/>
    <cellStyle name="Note 2 4 3 4 3 5" xfId="36661"/>
    <cellStyle name="Note 2 4 3 4 3 6" xfId="39429"/>
    <cellStyle name="Note 2 4 3 4 4" xfId="7055"/>
    <cellStyle name="Note 2 4 3 4 4 2" xfId="15199"/>
    <cellStyle name="Note 2 4 3 4 4 2 2" xfId="31272"/>
    <cellStyle name="Note 2 4 3 4 4 3" xfId="23238"/>
    <cellStyle name="Note 2 4 3 4 4 4" xfId="43003"/>
    <cellStyle name="Note 2 4 3 4 5" xfId="10878"/>
    <cellStyle name="Note 2 4 3 4 5 2" xfId="27003"/>
    <cellStyle name="Note 2 4 3 4 6" xfId="18636"/>
    <cellStyle name="Note 2 4 3 4 7" xfId="36658"/>
    <cellStyle name="Note 2 4 3 4 8" xfId="39426"/>
    <cellStyle name="Note 2 4 3 5" xfId="2766"/>
    <cellStyle name="Note 2 4 3 5 2" xfId="5137"/>
    <cellStyle name="Note 2 4 3 5 2 2" xfId="9570"/>
    <cellStyle name="Note 2 4 3 5 2 2 2" xfId="17710"/>
    <cellStyle name="Note 2 4 3 5 2 2 2 2" xfId="33783"/>
    <cellStyle name="Note 2 4 3 5 2 2 3" xfId="25749"/>
    <cellStyle name="Note 2 4 3 5 2 2 4" xfId="43008"/>
    <cellStyle name="Note 2 4 3 5 2 3" xfId="13643"/>
    <cellStyle name="Note 2 4 3 5 2 3 2" xfId="29740"/>
    <cellStyle name="Note 2 4 3 5 2 4" xfId="21373"/>
    <cellStyle name="Note 2 4 3 5 2 5" xfId="36663"/>
    <cellStyle name="Note 2 4 3 5 2 6" xfId="39431"/>
    <cellStyle name="Note 2 4 3 5 3" xfId="7493"/>
    <cellStyle name="Note 2 4 3 5 3 2" xfId="15635"/>
    <cellStyle name="Note 2 4 3 5 3 2 2" xfId="31708"/>
    <cellStyle name="Note 2 4 3 5 3 3" xfId="23674"/>
    <cellStyle name="Note 2 4 3 5 3 4" xfId="43007"/>
    <cellStyle name="Note 2 4 3 5 4" xfId="11316"/>
    <cellStyle name="Note 2 4 3 5 4 2" xfId="27439"/>
    <cellStyle name="Note 2 4 3 5 5" xfId="19072"/>
    <cellStyle name="Note 2 4 3 5 6" xfId="36662"/>
    <cellStyle name="Note 2 4 3 5 7" xfId="39430"/>
    <cellStyle name="Note 2 4 3 6" xfId="2575"/>
    <cellStyle name="Note 2 4 3 6 2" xfId="4979"/>
    <cellStyle name="Note 2 4 3 6 2 2" xfId="13485"/>
    <cellStyle name="Note 2 4 3 6 2 2 2" xfId="29582"/>
    <cellStyle name="Note 2 4 3 6 2 2 3" xfId="43010"/>
    <cellStyle name="Note 2 4 3 6 2 3" xfId="21215"/>
    <cellStyle name="Note 2 4 3 6 2 4" xfId="36665"/>
    <cellStyle name="Note 2 4 3 6 2 5" xfId="39433"/>
    <cellStyle name="Note 2 4 3 6 3" xfId="7335"/>
    <cellStyle name="Note 2 4 3 6 3 2" xfId="15477"/>
    <cellStyle name="Note 2 4 3 6 3 2 2" xfId="31550"/>
    <cellStyle name="Note 2 4 3 6 3 3" xfId="23516"/>
    <cellStyle name="Note 2 4 3 6 3 4" xfId="43009"/>
    <cellStyle name="Note 2 4 3 6 4" xfId="11158"/>
    <cellStyle name="Note 2 4 3 6 4 2" xfId="27281"/>
    <cellStyle name="Note 2 4 3 6 5" xfId="18914"/>
    <cellStyle name="Note 2 4 3 6 6" xfId="36664"/>
    <cellStyle name="Note 2 4 3 6 7" xfId="39432"/>
    <cellStyle name="Note 2 4 3 7" xfId="4072"/>
    <cellStyle name="Note 2 4 3 7 2" xfId="8733"/>
    <cellStyle name="Note 2 4 3 7 2 2" xfId="16873"/>
    <cellStyle name="Note 2 4 3 7 2 2 2" xfId="32946"/>
    <cellStyle name="Note 2 4 3 7 2 3" xfId="24912"/>
    <cellStyle name="Note 2 4 3 7 2 4" xfId="43011"/>
    <cellStyle name="Note 2 4 3 7 3" xfId="12580"/>
    <cellStyle name="Note 2 4 3 7 3 2" xfId="28677"/>
    <cellStyle name="Note 2 4 3 7 4" xfId="20310"/>
    <cellStyle name="Note 2 4 3 7 5" xfId="36666"/>
    <cellStyle name="Note 2 4 3 7 6" xfId="39434"/>
    <cellStyle name="Note 2 4 3 8" xfId="6428"/>
    <cellStyle name="Note 2 4 3 8 2" xfId="22611"/>
    <cellStyle name="Note 2 4 3 8 3" xfId="42990"/>
    <cellStyle name="Note 2 4 3 9" xfId="10251"/>
    <cellStyle name="Note 2 4 3 9 2" xfId="26376"/>
    <cellStyle name="Note 2 4 4" xfId="1874"/>
    <cellStyle name="Note 2 4 4 2" xfId="2986"/>
    <cellStyle name="Note 2 4 4 2 2" xfId="5353"/>
    <cellStyle name="Note 2 4 4 2 2 2" xfId="9777"/>
    <cellStyle name="Note 2 4 4 2 2 2 2" xfId="17917"/>
    <cellStyle name="Note 2 4 4 2 2 2 2 2" xfId="33990"/>
    <cellStyle name="Note 2 4 4 2 2 2 3" xfId="25956"/>
    <cellStyle name="Note 2 4 4 2 2 2 4" xfId="43014"/>
    <cellStyle name="Note 2 4 4 2 2 3" xfId="13859"/>
    <cellStyle name="Note 2 4 4 2 2 3 2" xfId="29956"/>
    <cellStyle name="Note 2 4 4 2 2 4" xfId="21589"/>
    <cellStyle name="Note 2 4 4 2 2 5" xfId="36669"/>
    <cellStyle name="Note 2 4 4 2 2 6" xfId="39437"/>
    <cellStyle name="Note 2 4 4 2 3" xfId="7709"/>
    <cellStyle name="Note 2 4 4 2 3 2" xfId="15851"/>
    <cellStyle name="Note 2 4 4 2 3 2 2" xfId="31924"/>
    <cellStyle name="Note 2 4 4 2 3 3" xfId="23890"/>
    <cellStyle name="Note 2 4 4 2 3 4" xfId="43013"/>
    <cellStyle name="Note 2 4 4 2 4" xfId="11532"/>
    <cellStyle name="Note 2 4 4 2 4 2" xfId="27655"/>
    <cellStyle name="Note 2 4 4 2 5" xfId="19288"/>
    <cellStyle name="Note 2 4 4 2 6" xfId="36668"/>
    <cellStyle name="Note 2 4 4 2 7" xfId="39436"/>
    <cellStyle name="Note 2 4 4 3" xfId="3428"/>
    <cellStyle name="Note 2 4 4 3 2" xfId="5786"/>
    <cellStyle name="Note 2 4 4 3 2 2" xfId="14292"/>
    <cellStyle name="Note 2 4 4 3 2 2 2" xfId="30389"/>
    <cellStyle name="Note 2 4 4 3 2 2 3" xfId="43016"/>
    <cellStyle name="Note 2 4 4 3 2 3" xfId="22022"/>
    <cellStyle name="Note 2 4 4 3 2 4" xfId="36671"/>
    <cellStyle name="Note 2 4 4 3 2 5" xfId="39439"/>
    <cellStyle name="Note 2 4 4 3 3" xfId="8142"/>
    <cellStyle name="Note 2 4 4 3 3 2" xfId="16284"/>
    <cellStyle name="Note 2 4 4 3 3 2 2" xfId="32357"/>
    <cellStyle name="Note 2 4 4 3 3 3" xfId="24323"/>
    <cellStyle name="Note 2 4 4 3 3 4" xfId="43015"/>
    <cellStyle name="Note 2 4 4 3 4" xfId="11965"/>
    <cellStyle name="Note 2 4 4 3 4 2" xfId="28088"/>
    <cellStyle name="Note 2 4 4 3 5" xfId="19721"/>
    <cellStyle name="Note 2 4 4 3 6" xfId="36670"/>
    <cellStyle name="Note 2 4 4 3 7" xfId="39438"/>
    <cellStyle name="Note 2 4 4 4" xfId="4320"/>
    <cellStyle name="Note 2 4 4 4 2" xfId="8981"/>
    <cellStyle name="Note 2 4 4 4 2 2" xfId="17121"/>
    <cellStyle name="Note 2 4 4 4 2 2 2" xfId="33194"/>
    <cellStyle name="Note 2 4 4 4 2 3" xfId="25160"/>
    <cellStyle name="Note 2 4 4 4 2 4" xfId="43017"/>
    <cellStyle name="Note 2 4 4 4 3" xfId="12828"/>
    <cellStyle name="Note 2 4 4 4 3 2" xfId="28925"/>
    <cellStyle name="Note 2 4 4 4 4" xfId="20558"/>
    <cellStyle name="Note 2 4 4 4 5" xfId="36672"/>
    <cellStyle name="Note 2 4 4 4 6" xfId="39440"/>
    <cellStyle name="Note 2 4 4 5" xfId="6676"/>
    <cellStyle name="Note 2 4 4 5 2" xfId="22859"/>
    <cellStyle name="Note 2 4 4 5 3" xfId="43012"/>
    <cellStyle name="Note 2 4 4 6" xfId="10499"/>
    <cellStyle name="Note 2 4 4 6 2" xfId="26624"/>
    <cellStyle name="Note 2 4 4 7" xfId="36667"/>
    <cellStyle name="Note 2 4 4 8" xfId="39435"/>
    <cellStyle name="Note 2 4 5" xfId="1906"/>
    <cellStyle name="Note 2 4 5 2" xfId="3013"/>
    <cellStyle name="Note 2 4 5 2 2" xfId="5380"/>
    <cellStyle name="Note 2 4 5 2 2 2" xfId="9804"/>
    <cellStyle name="Note 2 4 5 2 2 2 2" xfId="17944"/>
    <cellStyle name="Note 2 4 5 2 2 2 2 2" xfId="34017"/>
    <cellStyle name="Note 2 4 5 2 2 2 3" xfId="25983"/>
    <cellStyle name="Note 2 4 5 2 2 2 4" xfId="43020"/>
    <cellStyle name="Note 2 4 5 2 2 3" xfId="13886"/>
    <cellStyle name="Note 2 4 5 2 2 3 2" xfId="29983"/>
    <cellStyle name="Note 2 4 5 2 2 4" xfId="21616"/>
    <cellStyle name="Note 2 4 5 2 2 5" xfId="36675"/>
    <cellStyle name="Note 2 4 5 2 2 6" xfId="39443"/>
    <cellStyle name="Note 2 4 5 2 3" xfId="7736"/>
    <cellStyle name="Note 2 4 5 2 3 2" xfId="15878"/>
    <cellStyle name="Note 2 4 5 2 3 2 2" xfId="31951"/>
    <cellStyle name="Note 2 4 5 2 3 3" xfId="23917"/>
    <cellStyle name="Note 2 4 5 2 3 4" xfId="43019"/>
    <cellStyle name="Note 2 4 5 2 4" xfId="11559"/>
    <cellStyle name="Note 2 4 5 2 4 2" xfId="27682"/>
    <cellStyle name="Note 2 4 5 2 5" xfId="19315"/>
    <cellStyle name="Note 2 4 5 2 6" xfId="36674"/>
    <cellStyle name="Note 2 4 5 2 7" xfId="39442"/>
    <cellStyle name="Note 2 4 5 3" xfId="3458"/>
    <cellStyle name="Note 2 4 5 3 2" xfId="5816"/>
    <cellStyle name="Note 2 4 5 3 2 2" xfId="14322"/>
    <cellStyle name="Note 2 4 5 3 2 2 2" xfId="30419"/>
    <cellStyle name="Note 2 4 5 3 2 2 3" xfId="43022"/>
    <cellStyle name="Note 2 4 5 3 2 3" xfId="22052"/>
    <cellStyle name="Note 2 4 5 3 2 4" xfId="36677"/>
    <cellStyle name="Note 2 4 5 3 2 5" xfId="39445"/>
    <cellStyle name="Note 2 4 5 3 3" xfId="8172"/>
    <cellStyle name="Note 2 4 5 3 3 2" xfId="16314"/>
    <cellStyle name="Note 2 4 5 3 3 2 2" xfId="32387"/>
    <cellStyle name="Note 2 4 5 3 3 3" xfId="24353"/>
    <cellStyle name="Note 2 4 5 3 3 4" xfId="43021"/>
    <cellStyle name="Note 2 4 5 3 4" xfId="11995"/>
    <cellStyle name="Note 2 4 5 3 4 2" xfId="28118"/>
    <cellStyle name="Note 2 4 5 3 5" xfId="19751"/>
    <cellStyle name="Note 2 4 5 3 6" xfId="36676"/>
    <cellStyle name="Note 2 4 5 3 7" xfId="39444"/>
    <cellStyle name="Note 2 4 5 4" xfId="4350"/>
    <cellStyle name="Note 2 4 5 4 2" xfId="9011"/>
    <cellStyle name="Note 2 4 5 4 2 2" xfId="17151"/>
    <cellStyle name="Note 2 4 5 4 2 2 2" xfId="33224"/>
    <cellStyle name="Note 2 4 5 4 2 3" xfId="25190"/>
    <cellStyle name="Note 2 4 5 4 2 4" xfId="43023"/>
    <cellStyle name="Note 2 4 5 4 3" xfId="12858"/>
    <cellStyle name="Note 2 4 5 4 3 2" xfId="28955"/>
    <cellStyle name="Note 2 4 5 4 4" xfId="20588"/>
    <cellStyle name="Note 2 4 5 4 5" xfId="36678"/>
    <cellStyle name="Note 2 4 5 4 6" xfId="39446"/>
    <cellStyle name="Note 2 4 5 5" xfId="6706"/>
    <cellStyle name="Note 2 4 5 5 2" xfId="14946"/>
    <cellStyle name="Note 2 4 5 5 2 2" xfId="31019"/>
    <cellStyle name="Note 2 4 5 5 3" xfId="22889"/>
    <cellStyle name="Note 2 4 5 5 4" xfId="43018"/>
    <cellStyle name="Note 2 4 5 6" xfId="10529"/>
    <cellStyle name="Note 2 4 5 6 2" xfId="26654"/>
    <cellStyle name="Note 2 4 5 7" xfId="18383"/>
    <cellStyle name="Note 2 4 5 8" xfId="36673"/>
    <cellStyle name="Note 2 4 5 9" xfId="39441"/>
    <cellStyle name="Note 2 4 6" xfId="1841"/>
    <cellStyle name="Note 2 4 6 2" xfId="3404"/>
    <cellStyle name="Note 2 4 6 2 2" xfId="5762"/>
    <cellStyle name="Note 2 4 6 2 2 2" xfId="14268"/>
    <cellStyle name="Note 2 4 6 2 2 2 2" xfId="30365"/>
    <cellStyle name="Note 2 4 6 2 2 2 3" xfId="43026"/>
    <cellStyle name="Note 2 4 6 2 2 3" xfId="21998"/>
    <cellStyle name="Note 2 4 6 2 2 4" xfId="36681"/>
    <cellStyle name="Note 2 4 6 2 2 5" xfId="39449"/>
    <cellStyle name="Note 2 4 6 2 3" xfId="8118"/>
    <cellStyle name="Note 2 4 6 2 3 2" xfId="16260"/>
    <cellStyle name="Note 2 4 6 2 3 2 2" xfId="32333"/>
    <cellStyle name="Note 2 4 6 2 3 3" xfId="24299"/>
    <cellStyle name="Note 2 4 6 2 3 4" xfId="43025"/>
    <cellStyle name="Note 2 4 6 2 4" xfId="11941"/>
    <cellStyle name="Note 2 4 6 2 4 2" xfId="28064"/>
    <cellStyle name="Note 2 4 6 2 5" xfId="19697"/>
    <cellStyle name="Note 2 4 6 2 6" xfId="36680"/>
    <cellStyle name="Note 2 4 6 2 7" xfId="39448"/>
    <cellStyle name="Note 2 4 6 3" xfId="4296"/>
    <cellStyle name="Note 2 4 6 3 2" xfId="8957"/>
    <cellStyle name="Note 2 4 6 3 2 2" xfId="17097"/>
    <cellStyle name="Note 2 4 6 3 2 2 2" xfId="33170"/>
    <cellStyle name="Note 2 4 6 3 2 3" xfId="25136"/>
    <cellStyle name="Note 2 4 6 3 2 4" xfId="43027"/>
    <cellStyle name="Note 2 4 6 3 3" xfId="12804"/>
    <cellStyle name="Note 2 4 6 3 3 2" xfId="28901"/>
    <cellStyle name="Note 2 4 6 3 4" xfId="20534"/>
    <cellStyle name="Note 2 4 6 3 5" xfId="36682"/>
    <cellStyle name="Note 2 4 6 3 6" xfId="39450"/>
    <cellStyle name="Note 2 4 6 4" xfId="6652"/>
    <cellStyle name="Note 2 4 6 4 2" xfId="14916"/>
    <cellStyle name="Note 2 4 6 4 2 2" xfId="30989"/>
    <cellStyle name="Note 2 4 6 4 3" xfId="22835"/>
    <cellStyle name="Note 2 4 6 4 4" xfId="43024"/>
    <cellStyle name="Note 2 4 6 5" xfId="10475"/>
    <cellStyle name="Note 2 4 6 5 2" xfId="26600"/>
    <cellStyle name="Note 2 4 6 6" xfId="18353"/>
    <cellStyle name="Note 2 4 6 7" xfId="36679"/>
    <cellStyle name="Note 2 4 6 8" xfId="39447"/>
    <cellStyle name="Note 2 4 7" xfId="2657"/>
    <cellStyle name="Note 2 4 7 2" xfId="5044"/>
    <cellStyle name="Note 2 4 7 2 2" xfId="9527"/>
    <cellStyle name="Note 2 4 7 2 2 2" xfId="17667"/>
    <cellStyle name="Note 2 4 7 2 2 2 2" xfId="33740"/>
    <cellStyle name="Note 2 4 7 2 2 3" xfId="25706"/>
    <cellStyle name="Note 2 4 7 2 2 4" xfId="43029"/>
    <cellStyle name="Note 2 4 7 2 3" xfId="13550"/>
    <cellStyle name="Note 2 4 7 2 3 2" xfId="29647"/>
    <cellStyle name="Note 2 4 7 2 4" xfId="21280"/>
    <cellStyle name="Note 2 4 7 2 5" xfId="36684"/>
    <cellStyle name="Note 2 4 7 2 6" xfId="39452"/>
    <cellStyle name="Note 2 4 7 3" xfId="7400"/>
    <cellStyle name="Note 2 4 7 3 2" xfId="15542"/>
    <cellStyle name="Note 2 4 7 3 2 2" xfId="31615"/>
    <cellStyle name="Note 2 4 7 3 3" xfId="23581"/>
    <cellStyle name="Note 2 4 7 3 4" xfId="43028"/>
    <cellStyle name="Note 2 4 7 4" xfId="11223"/>
    <cellStyle name="Note 2 4 7 4 2" xfId="27346"/>
    <cellStyle name="Note 2 4 7 5" xfId="18979"/>
    <cellStyle name="Note 2 4 7 6" xfId="36683"/>
    <cellStyle name="Note 2 4 7 7" xfId="39451"/>
    <cellStyle name="Note 2 4 8" xfId="2631"/>
    <cellStyle name="Note 2 4 8 2" xfId="5024"/>
    <cellStyle name="Note 2 4 8 2 2" xfId="13530"/>
    <cellStyle name="Note 2 4 8 2 2 2" xfId="29627"/>
    <cellStyle name="Note 2 4 8 2 2 3" xfId="43031"/>
    <cellStyle name="Note 2 4 8 2 3" xfId="21260"/>
    <cellStyle name="Note 2 4 8 2 4" xfId="36686"/>
    <cellStyle name="Note 2 4 8 2 5" xfId="39454"/>
    <cellStyle name="Note 2 4 8 3" xfId="7380"/>
    <cellStyle name="Note 2 4 8 3 2" xfId="15522"/>
    <cellStyle name="Note 2 4 8 3 2 2" xfId="31595"/>
    <cellStyle name="Note 2 4 8 3 3" xfId="23561"/>
    <cellStyle name="Note 2 4 8 3 4" xfId="43030"/>
    <cellStyle name="Note 2 4 8 4" xfId="11203"/>
    <cellStyle name="Note 2 4 8 4 2" xfId="27326"/>
    <cellStyle name="Note 2 4 8 5" xfId="18959"/>
    <cellStyle name="Note 2 4 8 6" xfId="36685"/>
    <cellStyle name="Note 2 4 8 7" xfId="39453"/>
    <cellStyle name="Note 2 4 9" xfId="4012"/>
    <cellStyle name="Note 2 4 9 2" xfId="8690"/>
    <cellStyle name="Note 2 4 9 2 2" xfId="16830"/>
    <cellStyle name="Note 2 4 9 2 2 2" xfId="32903"/>
    <cellStyle name="Note 2 4 9 2 3" xfId="24869"/>
    <cellStyle name="Note 2 4 9 2 4" xfId="43032"/>
    <cellStyle name="Note 2 4 9 3" xfId="12531"/>
    <cellStyle name="Note 2 4 9 3 2" xfId="28634"/>
    <cellStyle name="Note 2 4 9 4" xfId="20267"/>
    <cellStyle name="Note 2 4 9 5" xfId="36687"/>
    <cellStyle name="Note 2 4 9 6" xfId="39455"/>
    <cellStyle name="Note 2 5" xfId="1191"/>
    <cellStyle name="Note 2 5 10" xfId="6369"/>
    <cellStyle name="Note 2 5 10 2" xfId="22569"/>
    <cellStyle name="Note 2 5 10 3" xfId="43033"/>
    <cellStyle name="Note 2 5 11" xfId="10192"/>
    <cellStyle name="Note 2 5 11 2" xfId="26334"/>
    <cellStyle name="Note 2 5 12" xfId="36688"/>
    <cellStyle name="Note 2 5 13" xfId="39456"/>
    <cellStyle name="Note 2 5 2" xfId="1622"/>
    <cellStyle name="Note 2 5 2 10" xfId="36689"/>
    <cellStyle name="Note 2 5 2 11" xfId="39457"/>
    <cellStyle name="Note 2 5 2 2" xfId="2032"/>
    <cellStyle name="Note 2 5 2 2 2" xfId="3120"/>
    <cellStyle name="Note 2 5 2 2 2 2" xfId="5485"/>
    <cellStyle name="Note 2 5 2 2 2 2 2" xfId="9907"/>
    <cellStyle name="Note 2 5 2 2 2 2 2 2" xfId="18047"/>
    <cellStyle name="Note 2 5 2 2 2 2 2 2 2" xfId="34120"/>
    <cellStyle name="Note 2 5 2 2 2 2 2 3" xfId="26086"/>
    <cellStyle name="Note 2 5 2 2 2 2 2 4" xfId="43037"/>
    <cellStyle name="Note 2 5 2 2 2 2 3" xfId="13991"/>
    <cellStyle name="Note 2 5 2 2 2 2 3 2" xfId="30088"/>
    <cellStyle name="Note 2 5 2 2 2 2 4" xfId="21721"/>
    <cellStyle name="Note 2 5 2 2 2 2 5" xfId="36692"/>
    <cellStyle name="Note 2 5 2 2 2 2 6" xfId="39460"/>
    <cellStyle name="Note 2 5 2 2 2 3" xfId="7841"/>
    <cellStyle name="Note 2 5 2 2 2 3 2" xfId="15983"/>
    <cellStyle name="Note 2 5 2 2 2 3 2 2" xfId="32056"/>
    <cellStyle name="Note 2 5 2 2 2 3 3" xfId="24022"/>
    <cellStyle name="Note 2 5 2 2 2 3 4" xfId="43036"/>
    <cellStyle name="Note 2 5 2 2 2 4" xfId="11664"/>
    <cellStyle name="Note 2 5 2 2 2 4 2" xfId="27787"/>
    <cellStyle name="Note 2 5 2 2 2 5" xfId="19420"/>
    <cellStyle name="Note 2 5 2 2 2 6" xfId="36691"/>
    <cellStyle name="Note 2 5 2 2 2 7" xfId="39459"/>
    <cellStyle name="Note 2 5 2 2 3" xfId="3571"/>
    <cellStyle name="Note 2 5 2 2 3 2" xfId="5929"/>
    <cellStyle name="Note 2 5 2 2 3 2 2" xfId="14435"/>
    <cellStyle name="Note 2 5 2 2 3 2 2 2" xfId="30532"/>
    <cellStyle name="Note 2 5 2 2 3 2 2 3" xfId="43039"/>
    <cellStyle name="Note 2 5 2 2 3 2 3" xfId="22165"/>
    <cellStyle name="Note 2 5 2 2 3 2 4" xfId="36694"/>
    <cellStyle name="Note 2 5 2 2 3 2 5" xfId="39462"/>
    <cellStyle name="Note 2 5 2 2 3 3" xfId="8285"/>
    <cellStyle name="Note 2 5 2 2 3 3 2" xfId="16427"/>
    <cellStyle name="Note 2 5 2 2 3 3 2 2" xfId="32500"/>
    <cellStyle name="Note 2 5 2 2 3 3 3" xfId="24466"/>
    <cellStyle name="Note 2 5 2 2 3 3 4" xfId="43038"/>
    <cellStyle name="Note 2 5 2 2 3 4" xfId="12108"/>
    <cellStyle name="Note 2 5 2 2 3 4 2" xfId="28231"/>
    <cellStyle name="Note 2 5 2 2 3 5" xfId="19864"/>
    <cellStyle name="Note 2 5 2 2 3 6" xfId="36693"/>
    <cellStyle name="Note 2 5 2 2 3 7" xfId="39461"/>
    <cellStyle name="Note 2 5 2 2 4" xfId="4463"/>
    <cellStyle name="Note 2 5 2 2 4 2" xfId="9124"/>
    <cellStyle name="Note 2 5 2 2 4 2 2" xfId="17264"/>
    <cellStyle name="Note 2 5 2 2 4 2 2 2" xfId="33337"/>
    <cellStyle name="Note 2 5 2 2 4 2 3" xfId="25303"/>
    <cellStyle name="Note 2 5 2 2 4 2 4" xfId="43040"/>
    <cellStyle name="Note 2 5 2 2 4 3" xfId="12971"/>
    <cellStyle name="Note 2 5 2 2 4 3 2" xfId="29068"/>
    <cellStyle name="Note 2 5 2 2 4 4" xfId="20701"/>
    <cellStyle name="Note 2 5 2 2 4 5" xfId="36695"/>
    <cellStyle name="Note 2 5 2 2 4 6" xfId="39463"/>
    <cellStyle name="Note 2 5 2 2 5" xfId="6819"/>
    <cellStyle name="Note 2 5 2 2 5 2" xfId="23002"/>
    <cellStyle name="Note 2 5 2 2 5 3" xfId="43035"/>
    <cellStyle name="Note 2 5 2 2 6" xfId="10642"/>
    <cellStyle name="Note 2 5 2 2 6 2" xfId="26767"/>
    <cellStyle name="Note 2 5 2 2 7" xfId="36690"/>
    <cellStyle name="Note 2 5 2 2 8" xfId="39458"/>
    <cellStyle name="Note 2 5 2 3" xfId="2197"/>
    <cellStyle name="Note 2 5 2 3 2" xfId="3276"/>
    <cellStyle name="Note 2 5 2 3 2 2" xfId="5639"/>
    <cellStyle name="Note 2 5 2 3 2 2 2" xfId="10059"/>
    <cellStyle name="Note 2 5 2 3 2 2 2 2" xfId="18199"/>
    <cellStyle name="Note 2 5 2 3 2 2 2 2 2" xfId="34272"/>
    <cellStyle name="Note 2 5 2 3 2 2 2 3" xfId="26238"/>
    <cellStyle name="Note 2 5 2 3 2 2 2 4" xfId="43043"/>
    <cellStyle name="Note 2 5 2 3 2 2 3" xfId="14145"/>
    <cellStyle name="Note 2 5 2 3 2 2 3 2" xfId="30242"/>
    <cellStyle name="Note 2 5 2 3 2 2 4" xfId="21875"/>
    <cellStyle name="Note 2 5 2 3 2 2 5" xfId="36698"/>
    <cellStyle name="Note 2 5 2 3 2 2 6" xfId="39466"/>
    <cellStyle name="Note 2 5 2 3 2 3" xfId="7995"/>
    <cellStyle name="Note 2 5 2 3 2 3 2" xfId="16137"/>
    <cellStyle name="Note 2 5 2 3 2 3 2 2" xfId="32210"/>
    <cellStyle name="Note 2 5 2 3 2 3 3" xfId="24176"/>
    <cellStyle name="Note 2 5 2 3 2 3 4" xfId="43042"/>
    <cellStyle name="Note 2 5 2 3 2 4" xfId="11818"/>
    <cellStyle name="Note 2 5 2 3 2 4 2" xfId="27941"/>
    <cellStyle name="Note 2 5 2 3 2 5" xfId="19574"/>
    <cellStyle name="Note 2 5 2 3 2 6" xfId="36697"/>
    <cellStyle name="Note 2 5 2 3 2 7" xfId="39465"/>
    <cellStyle name="Note 2 5 2 3 3" xfId="3727"/>
    <cellStyle name="Note 2 5 2 3 3 2" xfId="6085"/>
    <cellStyle name="Note 2 5 2 3 3 2 2" xfId="14591"/>
    <cellStyle name="Note 2 5 2 3 3 2 2 2" xfId="30688"/>
    <cellStyle name="Note 2 5 2 3 3 2 2 3" xfId="43045"/>
    <cellStyle name="Note 2 5 2 3 3 2 3" xfId="22321"/>
    <cellStyle name="Note 2 5 2 3 3 2 4" xfId="36700"/>
    <cellStyle name="Note 2 5 2 3 3 2 5" xfId="39468"/>
    <cellStyle name="Note 2 5 2 3 3 3" xfId="8441"/>
    <cellStyle name="Note 2 5 2 3 3 3 2" xfId="16583"/>
    <cellStyle name="Note 2 5 2 3 3 3 2 2" xfId="32656"/>
    <cellStyle name="Note 2 5 2 3 3 3 3" xfId="24622"/>
    <cellStyle name="Note 2 5 2 3 3 3 4" xfId="43044"/>
    <cellStyle name="Note 2 5 2 3 3 4" xfId="12264"/>
    <cellStyle name="Note 2 5 2 3 3 4 2" xfId="28387"/>
    <cellStyle name="Note 2 5 2 3 3 5" xfId="20020"/>
    <cellStyle name="Note 2 5 2 3 3 6" xfId="36699"/>
    <cellStyle name="Note 2 5 2 3 3 7" xfId="39467"/>
    <cellStyle name="Note 2 5 2 3 4" xfId="4619"/>
    <cellStyle name="Note 2 5 2 3 4 2" xfId="9280"/>
    <cellStyle name="Note 2 5 2 3 4 2 2" xfId="17420"/>
    <cellStyle name="Note 2 5 2 3 4 2 2 2" xfId="33493"/>
    <cellStyle name="Note 2 5 2 3 4 2 3" xfId="25459"/>
    <cellStyle name="Note 2 5 2 3 4 2 4" xfId="43046"/>
    <cellStyle name="Note 2 5 2 3 4 3" xfId="13127"/>
    <cellStyle name="Note 2 5 2 3 4 3 2" xfId="29224"/>
    <cellStyle name="Note 2 5 2 3 4 4" xfId="20857"/>
    <cellStyle name="Note 2 5 2 3 4 5" xfId="36701"/>
    <cellStyle name="Note 2 5 2 3 4 6" xfId="39469"/>
    <cellStyle name="Note 2 5 2 3 5" xfId="6975"/>
    <cellStyle name="Note 2 5 2 3 5 2" xfId="15119"/>
    <cellStyle name="Note 2 5 2 3 5 2 2" xfId="31192"/>
    <cellStyle name="Note 2 5 2 3 5 3" xfId="23158"/>
    <cellStyle name="Note 2 5 2 3 5 4" xfId="43041"/>
    <cellStyle name="Note 2 5 2 3 6" xfId="10798"/>
    <cellStyle name="Note 2 5 2 3 6 2" xfId="26923"/>
    <cellStyle name="Note 2 5 2 3 7" xfId="18556"/>
    <cellStyle name="Note 2 5 2 3 8" xfId="36696"/>
    <cellStyle name="Note 2 5 2 3 9" xfId="39464"/>
    <cellStyle name="Note 2 5 2 4" xfId="2357"/>
    <cellStyle name="Note 2 5 2 4 2" xfId="3879"/>
    <cellStyle name="Note 2 5 2 4 2 2" xfId="6237"/>
    <cellStyle name="Note 2 5 2 4 2 2 2" xfId="14743"/>
    <cellStyle name="Note 2 5 2 4 2 2 2 2" xfId="30840"/>
    <cellStyle name="Note 2 5 2 4 2 2 2 3" xfId="43049"/>
    <cellStyle name="Note 2 5 2 4 2 2 3" xfId="22473"/>
    <cellStyle name="Note 2 5 2 4 2 2 4" xfId="36704"/>
    <cellStyle name="Note 2 5 2 4 2 2 5" xfId="39472"/>
    <cellStyle name="Note 2 5 2 4 2 3" xfId="8593"/>
    <cellStyle name="Note 2 5 2 4 2 3 2" xfId="16735"/>
    <cellStyle name="Note 2 5 2 4 2 3 2 2" xfId="32808"/>
    <cellStyle name="Note 2 5 2 4 2 3 3" xfId="24774"/>
    <cellStyle name="Note 2 5 2 4 2 3 4" xfId="43048"/>
    <cellStyle name="Note 2 5 2 4 2 4" xfId="12416"/>
    <cellStyle name="Note 2 5 2 4 2 4 2" xfId="28539"/>
    <cellStyle name="Note 2 5 2 4 2 5" xfId="20172"/>
    <cellStyle name="Note 2 5 2 4 2 6" xfId="36703"/>
    <cellStyle name="Note 2 5 2 4 2 7" xfId="39471"/>
    <cellStyle name="Note 2 5 2 4 3" xfId="4771"/>
    <cellStyle name="Note 2 5 2 4 3 2" xfId="9432"/>
    <cellStyle name="Note 2 5 2 4 3 2 2" xfId="17572"/>
    <cellStyle name="Note 2 5 2 4 3 2 2 2" xfId="33645"/>
    <cellStyle name="Note 2 5 2 4 3 2 3" xfId="25611"/>
    <cellStyle name="Note 2 5 2 4 3 2 4" xfId="43050"/>
    <cellStyle name="Note 2 5 2 4 3 3" xfId="13279"/>
    <cellStyle name="Note 2 5 2 4 3 3 2" xfId="29376"/>
    <cellStyle name="Note 2 5 2 4 3 4" xfId="21009"/>
    <cellStyle name="Note 2 5 2 4 3 5" xfId="36705"/>
    <cellStyle name="Note 2 5 2 4 3 6" xfId="39473"/>
    <cellStyle name="Note 2 5 2 4 4" xfId="7127"/>
    <cellStyle name="Note 2 5 2 4 4 2" xfId="15271"/>
    <cellStyle name="Note 2 5 2 4 4 2 2" xfId="31344"/>
    <cellStyle name="Note 2 5 2 4 4 3" xfId="23310"/>
    <cellStyle name="Note 2 5 2 4 4 4" xfId="43047"/>
    <cellStyle name="Note 2 5 2 4 5" xfId="10950"/>
    <cellStyle name="Note 2 5 2 4 5 2" xfId="27075"/>
    <cellStyle name="Note 2 5 2 4 6" xfId="18708"/>
    <cellStyle name="Note 2 5 2 4 7" xfId="36702"/>
    <cellStyle name="Note 2 5 2 4 8" xfId="39470"/>
    <cellStyle name="Note 2 5 2 5" xfId="2842"/>
    <cellStyle name="Note 2 5 2 5 2" xfId="5212"/>
    <cellStyle name="Note 2 5 2 5 2 2" xfId="9642"/>
    <cellStyle name="Note 2 5 2 5 2 2 2" xfId="17782"/>
    <cellStyle name="Note 2 5 2 5 2 2 2 2" xfId="33855"/>
    <cellStyle name="Note 2 5 2 5 2 2 3" xfId="25821"/>
    <cellStyle name="Note 2 5 2 5 2 2 4" xfId="43052"/>
    <cellStyle name="Note 2 5 2 5 2 3" xfId="13718"/>
    <cellStyle name="Note 2 5 2 5 2 3 2" xfId="29815"/>
    <cellStyle name="Note 2 5 2 5 2 4" xfId="21448"/>
    <cellStyle name="Note 2 5 2 5 2 5" xfId="36707"/>
    <cellStyle name="Note 2 5 2 5 2 6" xfId="39475"/>
    <cellStyle name="Note 2 5 2 5 3" xfId="7568"/>
    <cellStyle name="Note 2 5 2 5 3 2" xfId="15710"/>
    <cellStyle name="Note 2 5 2 5 3 2 2" xfId="31783"/>
    <cellStyle name="Note 2 5 2 5 3 3" xfId="23749"/>
    <cellStyle name="Note 2 5 2 5 3 4" xfId="43051"/>
    <cellStyle name="Note 2 5 2 5 4" xfId="11391"/>
    <cellStyle name="Note 2 5 2 5 4 2" xfId="27514"/>
    <cellStyle name="Note 2 5 2 5 5" xfId="19147"/>
    <cellStyle name="Note 2 5 2 5 6" xfId="36706"/>
    <cellStyle name="Note 2 5 2 5 7" xfId="39474"/>
    <cellStyle name="Note 2 5 2 6" xfId="2434"/>
    <cellStyle name="Note 2 5 2 6 2" xfId="4845"/>
    <cellStyle name="Note 2 5 2 6 2 2" xfId="13351"/>
    <cellStyle name="Note 2 5 2 6 2 2 2" xfId="29448"/>
    <cellStyle name="Note 2 5 2 6 2 2 3" xfId="43054"/>
    <cellStyle name="Note 2 5 2 6 2 3" xfId="21081"/>
    <cellStyle name="Note 2 5 2 6 2 4" xfId="36709"/>
    <cellStyle name="Note 2 5 2 6 2 5" xfId="39477"/>
    <cellStyle name="Note 2 5 2 6 3" xfId="7201"/>
    <cellStyle name="Note 2 5 2 6 3 2" xfId="15343"/>
    <cellStyle name="Note 2 5 2 6 3 2 2" xfId="31416"/>
    <cellStyle name="Note 2 5 2 6 3 3" xfId="23382"/>
    <cellStyle name="Note 2 5 2 6 3 4" xfId="43053"/>
    <cellStyle name="Note 2 5 2 6 4" xfId="11024"/>
    <cellStyle name="Note 2 5 2 6 4 2" xfId="27147"/>
    <cellStyle name="Note 2 5 2 6 5" xfId="18780"/>
    <cellStyle name="Note 2 5 2 6 6" xfId="36708"/>
    <cellStyle name="Note 2 5 2 6 7" xfId="39476"/>
    <cellStyle name="Note 2 5 2 7" xfId="4144"/>
    <cellStyle name="Note 2 5 2 7 2" xfId="8805"/>
    <cellStyle name="Note 2 5 2 7 2 2" xfId="16945"/>
    <cellStyle name="Note 2 5 2 7 2 2 2" xfId="33018"/>
    <cellStyle name="Note 2 5 2 7 2 3" xfId="24984"/>
    <cellStyle name="Note 2 5 2 7 2 4" xfId="43055"/>
    <cellStyle name="Note 2 5 2 7 3" xfId="12652"/>
    <cellStyle name="Note 2 5 2 7 3 2" xfId="28749"/>
    <cellStyle name="Note 2 5 2 7 4" xfId="20382"/>
    <cellStyle name="Note 2 5 2 7 5" xfId="36710"/>
    <cellStyle name="Note 2 5 2 7 6" xfId="39478"/>
    <cellStyle name="Note 2 5 2 8" xfId="6500"/>
    <cellStyle name="Note 2 5 2 8 2" xfId="22683"/>
    <cellStyle name="Note 2 5 2 8 3" xfId="43034"/>
    <cellStyle name="Note 2 5 2 9" xfId="10323"/>
    <cellStyle name="Note 2 5 2 9 2" xfId="26448"/>
    <cellStyle name="Note 2 5 3" xfId="1648"/>
    <cellStyle name="Note 2 5 3 10" xfId="36711"/>
    <cellStyle name="Note 2 5 3 11" xfId="39479"/>
    <cellStyle name="Note 2 5 3 2" xfId="2056"/>
    <cellStyle name="Note 2 5 3 2 2" xfId="3144"/>
    <cellStyle name="Note 2 5 3 2 2 2" xfId="5509"/>
    <cellStyle name="Note 2 5 3 2 2 2 2" xfId="9931"/>
    <cellStyle name="Note 2 5 3 2 2 2 2 2" xfId="18071"/>
    <cellStyle name="Note 2 5 3 2 2 2 2 2 2" xfId="34144"/>
    <cellStyle name="Note 2 5 3 2 2 2 2 3" xfId="26110"/>
    <cellStyle name="Note 2 5 3 2 2 2 2 4" xfId="43059"/>
    <cellStyle name="Note 2 5 3 2 2 2 3" xfId="14015"/>
    <cellStyle name="Note 2 5 3 2 2 2 3 2" xfId="30112"/>
    <cellStyle name="Note 2 5 3 2 2 2 4" xfId="21745"/>
    <cellStyle name="Note 2 5 3 2 2 2 5" xfId="36714"/>
    <cellStyle name="Note 2 5 3 2 2 2 6" xfId="39482"/>
    <cellStyle name="Note 2 5 3 2 2 3" xfId="7865"/>
    <cellStyle name="Note 2 5 3 2 2 3 2" xfId="16007"/>
    <cellStyle name="Note 2 5 3 2 2 3 2 2" xfId="32080"/>
    <cellStyle name="Note 2 5 3 2 2 3 3" xfId="24046"/>
    <cellStyle name="Note 2 5 3 2 2 3 4" xfId="43058"/>
    <cellStyle name="Note 2 5 3 2 2 4" xfId="11688"/>
    <cellStyle name="Note 2 5 3 2 2 4 2" xfId="27811"/>
    <cellStyle name="Note 2 5 3 2 2 5" xfId="19444"/>
    <cellStyle name="Note 2 5 3 2 2 6" xfId="36713"/>
    <cellStyle name="Note 2 5 3 2 2 7" xfId="39481"/>
    <cellStyle name="Note 2 5 3 2 3" xfId="3595"/>
    <cellStyle name="Note 2 5 3 2 3 2" xfId="5953"/>
    <cellStyle name="Note 2 5 3 2 3 2 2" xfId="14459"/>
    <cellStyle name="Note 2 5 3 2 3 2 2 2" xfId="30556"/>
    <cellStyle name="Note 2 5 3 2 3 2 2 3" xfId="43061"/>
    <cellStyle name="Note 2 5 3 2 3 2 3" xfId="22189"/>
    <cellStyle name="Note 2 5 3 2 3 2 4" xfId="36716"/>
    <cellStyle name="Note 2 5 3 2 3 2 5" xfId="39484"/>
    <cellStyle name="Note 2 5 3 2 3 3" xfId="8309"/>
    <cellStyle name="Note 2 5 3 2 3 3 2" xfId="16451"/>
    <cellStyle name="Note 2 5 3 2 3 3 2 2" xfId="32524"/>
    <cellStyle name="Note 2 5 3 2 3 3 3" xfId="24490"/>
    <cellStyle name="Note 2 5 3 2 3 3 4" xfId="43060"/>
    <cellStyle name="Note 2 5 3 2 3 4" xfId="12132"/>
    <cellStyle name="Note 2 5 3 2 3 4 2" xfId="28255"/>
    <cellStyle name="Note 2 5 3 2 3 5" xfId="19888"/>
    <cellStyle name="Note 2 5 3 2 3 6" xfId="36715"/>
    <cellStyle name="Note 2 5 3 2 3 7" xfId="39483"/>
    <cellStyle name="Note 2 5 3 2 4" xfId="4487"/>
    <cellStyle name="Note 2 5 3 2 4 2" xfId="9148"/>
    <cellStyle name="Note 2 5 3 2 4 2 2" xfId="17288"/>
    <cellStyle name="Note 2 5 3 2 4 2 2 2" xfId="33361"/>
    <cellStyle name="Note 2 5 3 2 4 2 3" xfId="25327"/>
    <cellStyle name="Note 2 5 3 2 4 2 4" xfId="43062"/>
    <cellStyle name="Note 2 5 3 2 4 3" xfId="12995"/>
    <cellStyle name="Note 2 5 3 2 4 3 2" xfId="29092"/>
    <cellStyle name="Note 2 5 3 2 4 4" xfId="20725"/>
    <cellStyle name="Note 2 5 3 2 4 5" xfId="36717"/>
    <cellStyle name="Note 2 5 3 2 4 6" xfId="39485"/>
    <cellStyle name="Note 2 5 3 2 5" xfId="6843"/>
    <cellStyle name="Note 2 5 3 2 5 2" xfId="23026"/>
    <cellStyle name="Note 2 5 3 2 5 3" xfId="43057"/>
    <cellStyle name="Note 2 5 3 2 6" xfId="10666"/>
    <cellStyle name="Note 2 5 3 2 6 2" xfId="26791"/>
    <cellStyle name="Note 2 5 3 2 7" xfId="36712"/>
    <cellStyle name="Note 2 5 3 2 8" xfId="39480"/>
    <cellStyle name="Note 2 5 3 3" xfId="2221"/>
    <cellStyle name="Note 2 5 3 3 2" xfId="3300"/>
    <cellStyle name="Note 2 5 3 3 2 2" xfId="5663"/>
    <cellStyle name="Note 2 5 3 3 2 2 2" xfId="10083"/>
    <cellStyle name="Note 2 5 3 3 2 2 2 2" xfId="18223"/>
    <cellStyle name="Note 2 5 3 3 2 2 2 2 2" xfId="34296"/>
    <cellStyle name="Note 2 5 3 3 2 2 2 3" xfId="26262"/>
    <cellStyle name="Note 2 5 3 3 2 2 2 4" xfId="43065"/>
    <cellStyle name="Note 2 5 3 3 2 2 3" xfId="14169"/>
    <cellStyle name="Note 2 5 3 3 2 2 3 2" xfId="30266"/>
    <cellStyle name="Note 2 5 3 3 2 2 4" xfId="21899"/>
    <cellStyle name="Note 2 5 3 3 2 2 5" xfId="36720"/>
    <cellStyle name="Note 2 5 3 3 2 2 6" xfId="39488"/>
    <cellStyle name="Note 2 5 3 3 2 3" xfId="8019"/>
    <cellStyle name="Note 2 5 3 3 2 3 2" xfId="16161"/>
    <cellStyle name="Note 2 5 3 3 2 3 2 2" xfId="32234"/>
    <cellStyle name="Note 2 5 3 3 2 3 3" xfId="24200"/>
    <cellStyle name="Note 2 5 3 3 2 3 4" xfId="43064"/>
    <cellStyle name="Note 2 5 3 3 2 4" xfId="11842"/>
    <cellStyle name="Note 2 5 3 3 2 4 2" xfId="27965"/>
    <cellStyle name="Note 2 5 3 3 2 5" xfId="19598"/>
    <cellStyle name="Note 2 5 3 3 2 6" xfId="36719"/>
    <cellStyle name="Note 2 5 3 3 2 7" xfId="39487"/>
    <cellStyle name="Note 2 5 3 3 3" xfId="3751"/>
    <cellStyle name="Note 2 5 3 3 3 2" xfId="6109"/>
    <cellStyle name="Note 2 5 3 3 3 2 2" xfId="14615"/>
    <cellStyle name="Note 2 5 3 3 3 2 2 2" xfId="30712"/>
    <cellStyle name="Note 2 5 3 3 3 2 2 3" xfId="43067"/>
    <cellStyle name="Note 2 5 3 3 3 2 3" xfId="22345"/>
    <cellStyle name="Note 2 5 3 3 3 2 4" xfId="36722"/>
    <cellStyle name="Note 2 5 3 3 3 2 5" xfId="39490"/>
    <cellStyle name="Note 2 5 3 3 3 3" xfId="8465"/>
    <cellStyle name="Note 2 5 3 3 3 3 2" xfId="16607"/>
    <cellStyle name="Note 2 5 3 3 3 3 2 2" xfId="32680"/>
    <cellStyle name="Note 2 5 3 3 3 3 3" xfId="24646"/>
    <cellStyle name="Note 2 5 3 3 3 3 4" xfId="43066"/>
    <cellStyle name="Note 2 5 3 3 3 4" xfId="12288"/>
    <cellStyle name="Note 2 5 3 3 3 4 2" xfId="28411"/>
    <cellStyle name="Note 2 5 3 3 3 5" xfId="20044"/>
    <cellStyle name="Note 2 5 3 3 3 6" xfId="36721"/>
    <cellStyle name="Note 2 5 3 3 3 7" xfId="39489"/>
    <cellStyle name="Note 2 5 3 3 4" xfId="4643"/>
    <cellStyle name="Note 2 5 3 3 4 2" xfId="9304"/>
    <cellStyle name="Note 2 5 3 3 4 2 2" xfId="17444"/>
    <cellStyle name="Note 2 5 3 3 4 2 2 2" xfId="33517"/>
    <cellStyle name="Note 2 5 3 3 4 2 3" xfId="25483"/>
    <cellStyle name="Note 2 5 3 3 4 2 4" xfId="43068"/>
    <cellStyle name="Note 2 5 3 3 4 3" xfId="13151"/>
    <cellStyle name="Note 2 5 3 3 4 3 2" xfId="29248"/>
    <cellStyle name="Note 2 5 3 3 4 4" xfId="20881"/>
    <cellStyle name="Note 2 5 3 3 4 5" xfId="36723"/>
    <cellStyle name="Note 2 5 3 3 4 6" xfId="39491"/>
    <cellStyle name="Note 2 5 3 3 5" xfId="6999"/>
    <cellStyle name="Note 2 5 3 3 5 2" xfId="15143"/>
    <cellStyle name="Note 2 5 3 3 5 2 2" xfId="31216"/>
    <cellStyle name="Note 2 5 3 3 5 3" xfId="23182"/>
    <cellStyle name="Note 2 5 3 3 5 4" xfId="43063"/>
    <cellStyle name="Note 2 5 3 3 6" xfId="10822"/>
    <cellStyle name="Note 2 5 3 3 6 2" xfId="26947"/>
    <cellStyle name="Note 2 5 3 3 7" xfId="18580"/>
    <cellStyle name="Note 2 5 3 3 8" xfId="36718"/>
    <cellStyle name="Note 2 5 3 3 9" xfId="39486"/>
    <cellStyle name="Note 2 5 3 4" xfId="2381"/>
    <cellStyle name="Note 2 5 3 4 2" xfId="3903"/>
    <cellStyle name="Note 2 5 3 4 2 2" xfId="6261"/>
    <cellStyle name="Note 2 5 3 4 2 2 2" xfId="14767"/>
    <cellStyle name="Note 2 5 3 4 2 2 2 2" xfId="30864"/>
    <cellStyle name="Note 2 5 3 4 2 2 2 3" xfId="43071"/>
    <cellStyle name="Note 2 5 3 4 2 2 3" xfId="22497"/>
    <cellStyle name="Note 2 5 3 4 2 2 4" xfId="36726"/>
    <cellStyle name="Note 2 5 3 4 2 2 5" xfId="39494"/>
    <cellStyle name="Note 2 5 3 4 2 3" xfId="8617"/>
    <cellStyle name="Note 2 5 3 4 2 3 2" xfId="16759"/>
    <cellStyle name="Note 2 5 3 4 2 3 2 2" xfId="32832"/>
    <cellStyle name="Note 2 5 3 4 2 3 3" xfId="24798"/>
    <cellStyle name="Note 2 5 3 4 2 3 4" xfId="43070"/>
    <cellStyle name="Note 2 5 3 4 2 4" xfId="12440"/>
    <cellStyle name="Note 2 5 3 4 2 4 2" xfId="28563"/>
    <cellStyle name="Note 2 5 3 4 2 5" xfId="20196"/>
    <cellStyle name="Note 2 5 3 4 2 6" xfId="36725"/>
    <cellStyle name="Note 2 5 3 4 2 7" xfId="39493"/>
    <cellStyle name="Note 2 5 3 4 3" xfId="4795"/>
    <cellStyle name="Note 2 5 3 4 3 2" xfId="9456"/>
    <cellStyle name="Note 2 5 3 4 3 2 2" xfId="17596"/>
    <cellStyle name="Note 2 5 3 4 3 2 2 2" xfId="33669"/>
    <cellStyle name="Note 2 5 3 4 3 2 3" xfId="25635"/>
    <cellStyle name="Note 2 5 3 4 3 2 4" xfId="43072"/>
    <cellStyle name="Note 2 5 3 4 3 3" xfId="13303"/>
    <cellStyle name="Note 2 5 3 4 3 3 2" xfId="29400"/>
    <cellStyle name="Note 2 5 3 4 3 4" xfId="21033"/>
    <cellStyle name="Note 2 5 3 4 3 5" xfId="36727"/>
    <cellStyle name="Note 2 5 3 4 3 6" xfId="39495"/>
    <cellStyle name="Note 2 5 3 4 4" xfId="7151"/>
    <cellStyle name="Note 2 5 3 4 4 2" xfId="15295"/>
    <cellStyle name="Note 2 5 3 4 4 2 2" xfId="31368"/>
    <cellStyle name="Note 2 5 3 4 4 3" xfId="23334"/>
    <cellStyle name="Note 2 5 3 4 4 4" xfId="43069"/>
    <cellStyle name="Note 2 5 3 4 5" xfId="10974"/>
    <cellStyle name="Note 2 5 3 4 5 2" xfId="27099"/>
    <cellStyle name="Note 2 5 3 4 6" xfId="18732"/>
    <cellStyle name="Note 2 5 3 4 7" xfId="36724"/>
    <cellStyle name="Note 2 5 3 4 8" xfId="39492"/>
    <cellStyle name="Note 2 5 3 5" xfId="2866"/>
    <cellStyle name="Note 2 5 3 5 2" xfId="5236"/>
    <cellStyle name="Note 2 5 3 5 2 2" xfId="9666"/>
    <cellStyle name="Note 2 5 3 5 2 2 2" xfId="17806"/>
    <cellStyle name="Note 2 5 3 5 2 2 2 2" xfId="33879"/>
    <cellStyle name="Note 2 5 3 5 2 2 3" xfId="25845"/>
    <cellStyle name="Note 2 5 3 5 2 2 4" xfId="43074"/>
    <cellStyle name="Note 2 5 3 5 2 3" xfId="13742"/>
    <cellStyle name="Note 2 5 3 5 2 3 2" xfId="29839"/>
    <cellStyle name="Note 2 5 3 5 2 4" xfId="21472"/>
    <cellStyle name="Note 2 5 3 5 2 5" xfId="36729"/>
    <cellStyle name="Note 2 5 3 5 2 6" xfId="39497"/>
    <cellStyle name="Note 2 5 3 5 3" xfId="7592"/>
    <cellStyle name="Note 2 5 3 5 3 2" xfId="15734"/>
    <cellStyle name="Note 2 5 3 5 3 2 2" xfId="31807"/>
    <cellStyle name="Note 2 5 3 5 3 3" xfId="23773"/>
    <cellStyle name="Note 2 5 3 5 3 4" xfId="43073"/>
    <cellStyle name="Note 2 5 3 5 4" xfId="11415"/>
    <cellStyle name="Note 2 5 3 5 4 2" xfId="27538"/>
    <cellStyle name="Note 2 5 3 5 5" xfId="19171"/>
    <cellStyle name="Note 2 5 3 5 6" xfId="36728"/>
    <cellStyle name="Note 2 5 3 5 7" xfId="39496"/>
    <cellStyle name="Note 2 5 3 6" xfId="2505"/>
    <cellStyle name="Note 2 5 3 6 2" xfId="4910"/>
    <cellStyle name="Note 2 5 3 6 2 2" xfId="13416"/>
    <cellStyle name="Note 2 5 3 6 2 2 2" xfId="29513"/>
    <cellStyle name="Note 2 5 3 6 2 2 3" xfId="43076"/>
    <cellStyle name="Note 2 5 3 6 2 3" xfId="21146"/>
    <cellStyle name="Note 2 5 3 6 2 4" xfId="36731"/>
    <cellStyle name="Note 2 5 3 6 2 5" xfId="39499"/>
    <cellStyle name="Note 2 5 3 6 3" xfId="7266"/>
    <cellStyle name="Note 2 5 3 6 3 2" xfId="15408"/>
    <cellStyle name="Note 2 5 3 6 3 2 2" xfId="31481"/>
    <cellStyle name="Note 2 5 3 6 3 3" xfId="23447"/>
    <cellStyle name="Note 2 5 3 6 3 4" xfId="43075"/>
    <cellStyle name="Note 2 5 3 6 4" xfId="11089"/>
    <cellStyle name="Note 2 5 3 6 4 2" xfId="27212"/>
    <cellStyle name="Note 2 5 3 6 5" xfId="18845"/>
    <cellStyle name="Note 2 5 3 6 6" xfId="36730"/>
    <cellStyle name="Note 2 5 3 6 7" xfId="39498"/>
    <cellStyle name="Note 2 5 3 7" xfId="4168"/>
    <cellStyle name="Note 2 5 3 7 2" xfId="8829"/>
    <cellStyle name="Note 2 5 3 7 2 2" xfId="16969"/>
    <cellStyle name="Note 2 5 3 7 2 2 2" xfId="33042"/>
    <cellStyle name="Note 2 5 3 7 2 3" xfId="25008"/>
    <cellStyle name="Note 2 5 3 7 2 4" xfId="43077"/>
    <cellStyle name="Note 2 5 3 7 3" xfId="12676"/>
    <cellStyle name="Note 2 5 3 7 3 2" xfId="28773"/>
    <cellStyle name="Note 2 5 3 7 4" xfId="20406"/>
    <cellStyle name="Note 2 5 3 7 5" xfId="36732"/>
    <cellStyle name="Note 2 5 3 7 6" xfId="39500"/>
    <cellStyle name="Note 2 5 3 8" xfId="6524"/>
    <cellStyle name="Note 2 5 3 8 2" xfId="22707"/>
    <cellStyle name="Note 2 5 3 8 3" xfId="43056"/>
    <cellStyle name="Note 2 5 3 9" xfId="10347"/>
    <cellStyle name="Note 2 5 3 9 2" xfId="26472"/>
    <cellStyle name="Note 2 5 4" xfId="1875"/>
    <cellStyle name="Note 2 5 4 2" xfId="2987"/>
    <cellStyle name="Note 2 5 4 2 2" xfId="5354"/>
    <cellStyle name="Note 2 5 4 2 2 2" xfId="9778"/>
    <cellStyle name="Note 2 5 4 2 2 2 2" xfId="17918"/>
    <cellStyle name="Note 2 5 4 2 2 2 2 2" xfId="33991"/>
    <cellStyle name="Note 2 5 4 2 2 2 3" xfId="25957"/>
    <cellStyle name="Note 2 5 4 2 2 2 4" xfId="43080"/>
    <cellStyle name="Note 2 5 4 2 2 3" xfId="13860"/>
    <cellStyle name="Note 2 5 4 2 2 3 2" xfId="29957"/>
    <cellStyle name="Note 2 5 4 2 2 4" xfId="21590"/>
    <cellStyle name="Note 2 5 4 2 2 5" xfId="36735"/>
    <cellStyle name="Note 2 5 4 2 2 6" xfId="39503"/>
    <cellStyle name="Note 2 5 4 2 3" xfId="7710"/>
    <cellStyle name="Note 2 5 4 2 3 2" xfId="15852"/>
    <cellStyle name="Note 2 5 4 2 3 2 2" xfId="31925"/>
    <cellStyle name="Note 2 5 4 2 3 3" xfId="23891"/>
    <cellStyle name="Note 2 5 4 2 3 4" xfId="43079"/>
    <cellStyle name="Note 2 5 4 2 4" xfId="11533"/>
    <cellStyle name="Note 2 5 4 2 4 2" xfId="27656"/>
    <cellStyle name="Note 2 5 4 2 5" xfId="19289"/>
    <cellStyle name="Note 2 5 4 2 6" xfId="36734"/>
    <cellStyle name="Note 2 5 4 2 7" xfId="39502"/>
    <cellStyle name="Note 2 5 4 3" xfId="3429"/>
    <cellStyle name="Note 2 5 4 3 2" xfId="5787"/>
    <cellStyle name="Note 2 5 4 3 2 2" xfId="14293"/>
    <cellStyle name="Note 2 5 4 3 2 2 2" xfId="30390"/>
    <cellStyle name="Note 2 5 4 3 2 2 3" xfId="43082"/>
    <cellStyle name="Note 2 5 4 3 2 3" xfId="22023"/>
    <cellStyle name="Note 2 5 4 3 2 4" xfId="36737"/>
    <cellStyle name="Note 2 5 4 3 2 5" xfId="39505"/>
    <cellStyle name="Note 2 5 4 3 3" xfId="8143"/>
    <cellStyle name="Note 2 5 4 3 3 2" xfId="16285"/>
    <cellStyle name="Note 2 5 4 3 3 2 2" xfId="32358"/>
    <cellStyle name="Note 2 5 4 3 3 3" xfId="24324"/>
    <cellStyle name="Note 2 5 4 3 3 4" xfId="43081"/>
    <cellStyle name="Note 2 5 4 3 4" xfId="11966"/>
    <cellStyle name="Note 2 5 4 3 4 2" xfId="28089"/>
    <cellStyle name="Note 2 5 4 3 5" xfId="19722"/>
    <cellStyle name="Note 2 5 4 3 6" xfId="36736"/>
    <cellStyle name="Note 2 5 4 3 7" xfId="39504"/>
    <cellStyle name="Note 2 5 4 4" xfId="4321"/>
    <cellStyle name="Note 2 5 4 4 2" xfId="8982"/>
    <cellStyle name="Note 2 5 4 4 2 2" xfId="17122"/>
    <cellStyle name="Note 2 5 4 4 2 2 2" xfId="33195"/>
    <cellStyle name="Note 2 5 4 4 2 3" xfId="25161"/>
    <cellStyle name="Note 2 5 4 4 2 4" xfId="43083"/>
    <cellStyle name="Note 2 5 4 4 3" xfId="12829"/>
    <cellStyle name="Note 2 5 4 4 3 2" xfId="28926"/>
    <cellStyle name="Note 2 5 4 4 4" xfId="20559"/>
    <cellStyle name="Note 2 5 4 4 5" xfId="36738"/>
    <cellStyle name="Note 2 5 4 4 6" xfId="39506"/>
    <cellStyle name="Note 2 5 4 5" xfId="6677"/>
    <cellStyle name="Note 2 5 4 5 2" xfId="22860"/>
    <cellStyle name="Note 2 5 4 5 3" xfId="43078"/>
    <cellStyle name="Note 2 5 4 6" xfId="10500"/>
    <cellStyle name="Note 2 5 4 6 2" xfId="26625"/>
    <cellStyle name="Note 2 5 4 7" xfId="36733"/>
    <cellStyle name="Note 2 5 4 8" xfId="39501"/>
    <cellStyle name="Note 2 5 5" xfId="1766"/>
    <cellStyle name="Note 2 5 5 2" xfId="2934"/>
    <cellStyle name="Note 2 5 5 2 2" xfId="5301"/>
    <cellStyle name="Note 2 5 5 2 2 2" xfId="9727"/>
    <cellStyle name="Note 2 5 5 2 2 2 2" xfId="17867"/>
    <cellStyle name="Note 2 5 5 2 2 2 2 2" xfId="33940"/>
    <cellStyle name="Note 2 5 5 2 2 2 3" xfId="25906"/>
    <cellStyle name="Note 2 5 5 2 2 2 4" xfId="43086"/>
    <cellStyle name="Note 2 5 5 2 2 3" xfId="13807"/>
    <cellStyle name="Note 2 5 5 2 2 3 2" xfId="29904"/>
    <cellStyle name="Note 2 5 5 2 2 4" xfId="21537"/>
    <cellStyle name="Note 2 5 5 2 2 5" xfId="36741"/>
    <cellStyle name="Note 2 5 5 2 2 6" xfId="39509"/>
    <cellStyle name="Note 2 5 5 2 3" xfId="7657"/>
    <cellStyle name="Note 2 5 5 2 3 2" xfId="15799"/>
    <cellStyle name="Note 2 5 5 2 3 2 2" xfId="31872"/>
    <cellStyle name="Note 2 5 5 2 3 3" xfId="23838"/>
    <cellStyle name="Note 2 5 5 2 3 4" xfId="43085"/>
    <cellStyle name="Note 2 5 5 2 4" xfId="11480"/>
    <cellStyle name="Note 2 5 5 2 4 2" xfId="27603"/>
    <cellStyle name="Note 2 5 5 2 5" xfId="19236"/>
    <cellStyle name="Note 2 5 5 2 6" xfId="36740"/>
    <cellStyle name="Note 2 5 5 2 7" xfId="39508"/>
    <cellStyle name="Note 2 5 5 3" xfId="2427"/>
    <cellStyle name="Note 2 5 5 3 2" xfId="4838"/>
    <cellStyle name="Note 2 5 5 3 2 2" xfId="13344"/>
    <cellStyle name="Note 2 5 5 3 2 2 2" xfId="29441"/>
    <cellStyle name="Note 2 5 5 3 2 2 3" xfId="43088"/>
    <cellStyle name="Note 2 5 5 3 2 3" xfId="21074"/>
    <cellStyle name="Note 2 5 5 3 2 4" xfId="36743"/>
    <cellStyle name="Note 2 5 5 3 2 5" xfId="39511"/>
    <cellStyle name="Note 2 5 5 3 3" xfId="7194"/>
    <cellStyle name="Note 2 5 5 3 3 2" xfId="15336"/>
    <cellStyle name="Note 2 5 5 3 3 2 2" xfId="31409"/>
    <cellStyle name="Note 2 5 5 3 3 3" xfId="23375"/>
    <cellStyle name="Note 2 5 5 3 3 4" xfId="43087"/>
    <cellStyle name="Note 2 5 5 3 4" xfId="11017"/>
    <cellStyle name="Note 2 5 5 3 4 2" xfId="27140"/>
    <cellStyle name="Note 2 5 5 3 5" xfId="18773"/>
    <cellStyle name="Note 2 5 5 3 6" xfId="36742"/>
    <cellStyle name="Note 2 5 5 3 7" xfId="39510"/>
    <cellStyle name="Note 2 5 5 4" xfId="4242"/>
    <cellStyle name="Note 2 5 5 4 2" xfId="8903"/>
    <cellStyle name="Note 2 5 5 4 2 2" xfId="17043"/>
    <cellStyle name="Note 2 5 5 4 2 2 2" xfId="33116"/>
    <cellStyle name="Note 2 5 5 4 2 3" xfId="25082"/>
    <cellStyle name="Note 2 5 5 4 2 4" xfId="43089"/>
    <cellStyle name="Note 2 5 5 4 3" xfId="12750"/>
    <cellStyle name="Note 2 5 5 4 3 2" xfId="28847"/>
    <cellStyle name="Note 2 5 5 4 4" xfId="20480"/>
    <cellStyle name="Note 2 5 5 4 5" xfId="36744"/>
    <cellStyle name="Note 2 5 5 4 6" xfId="39512"/>
    <cellStyle name="Note 2 5 5 5" xfId="6598"/>
    <cellStyle name="Note 2 5 5 5 2" xfId="14862"/>
    <cellStyle name="Note 2 5 5 5 2 2" xfId="30935"/>
    <cellStyle name="Note 2 5 5 5 3" xfId="22781"/>
    <cellStyle name="Note 2 5 5 5 4" xfId="43084"/>
    <cellStyle name="Note 2 5 5 6" xfId="10421"/>
    <cellStyle name="Note 2 5 5 6 2" xfId="26546"/>
    <cellStyle name="Note 2 5 5 7" xfId="18299"/>
    <cellStyle name="Note 2 5 5 8" xfId="36739"/>
    <cellStyle name="Note 2 5 5 9" xfId="39507"/>
    <cellStyle name="Note 2 5 6" xfId="1842"/>
    <cellStyle name="Note 2 5 6 2" xfId="3405"/>
    <cellStyle name="Note 2 5 6 2 2" xfId="5763"/>
    <cellStyle name="Note 2 5 6 2 2 2" xfId="14269"/>
    <cellStyle name="Note 2 5 6 2 2 2 2" xfId="30366"/>
    <cellStyle name="Note 2 5 6 2 2 2 3" xfId="43092"/>
    <cellStyle name="Note 2 5 6 2 2 3" xfId="21999"/>
    <cellStyle name="Note 2 5 6 2 2 4" xfId="36747"/>
    <cellStyle name="Note 2 5 6 2 2 5" xfId="39515"/>
    <cellStyle name="Note 2 5 6 2 3" xfId="8119"/>
    <cellStyle name="Note 2 5 6 2 3 2" xfId="16261"/>
    <cellStyle name="Note 2 5 6 2 3 2 2" xfId="32334"/>
    <cellStyle name="Note 2 5 6 2 3 3" xfId="24300"/>
    <cellStyle name="Note 2 5 6 2 3 4" xfId="43091"/>
    <cellStyle name="Note 2 5 6 2 4" xfId="11942"/>
    <cellStyle name="Note 2 5 6 2 4 2" xfId="28065"/>
    <cellStyle name="Note 2 5 6 2 5" xfId="19698"/>
    <cellStyle name="Note 2 5 6 2 6" xfId="36746"/>
    <cellStyle name="Note 2 5 6 2 7" xfId="39514"/>
    <cellStyle name="Note 2 5 6 3" xfId="4297"/>
    <cellStyle name="Note 2 5 6 3 2" xfId="8958"/>
    <cellStyle name="Note 2 5 6 3 2 2" xfId="17098"/>
    <cellStyle name="Note 2 5 6 3 2 2 2" xfId="33171"/>
    <cellStyle name="Note 2 5 6 3 2 3" xfId="25137"/>
    <cellStyle name="Note 2 5 6 3 2 4" xfId="43093"/>
    <cellStyle name="Note 2 5 6 3 3" xfId="12805"/>
    <cellStyle name="Note 2 5 6 3 3 2" xfId="28902"/>
    <cellStyle name="Note 2 5 6 3 4" xfId="20535"/>
    <cellStyle name="Note 2 5 6 3 5" xfId="36748"/>
    <cellStyle name="Note 2 5 6 3 6" xfId="39516"/>
    <cellStyle name="Note 2 5 6 4" xfId="6653"/>
    <cellStyle name="Note 2 5 6 4 2" xfId="14917"/>
    <cellStyle name="Note 2 5 6 4 2 2" xfId="30990"/>
    <cellStyle name="Note 2 5 6 4 3" xfId="22836"/>
    <cellStyle name="Note 2 5 6 4 4" xfId="43090"/>
    <cellStyle name="Note 2 5 6 5" xfId="10476"/>
    <cellStyle name="Note 2 5 6 5 2" xfId="26601"/>
    <cellStyle name="Note 2 5 6 6" xfId="18354"/>
    <cellStyle name="Note 2 5 6 7" xfId="36745"/>
    <cellStyle name="Note 2 5 6 8" xfId="39513"/>
    <cellStyle name="Note 2 5 7" xfId="2658"/>
    <cellStyle name="Note 2 5 7 2" xfId="5045"/>
    <cellStyle name="Note 2 5 7 2 2" xfId="9528"/>
    <cellStyle name="Note 2 5 7 2 2 2" xfId="17668"/>
    <cellStyle name="Note 2 5 7 2 2 2 2" xfId="33741"/>
    <cellStyle name="Note 2 5 7 2 2 3" xfId="25707"/>
    <cellStyle name="Note 2 5 7 2 2 4" xfId="43095"/>
    <cellStyle name="Note 2 5 7 2 3" xfId="13551"/>
    <cellStyle name="Note 2 5 7 2 3 2" xfId="29648"/>
    <cellStyle name="Note 2 5 7 2 4" xfId="21281"/>
    <cellStyle name="Note 2 5 7 2 5" xfId="36750"/>
    <cellStyle name="Note 2 5 7 2 6" xfId="39518"/>
    <cellStyle name="Note 2 5 7 3" xfId="7401"/>
    <cellStyle name="Note 2 5 7 3 2" xfId="15543"/>
    <cellStyle name="Note 2 5 7 3 2 2" xfId="31616"/>
    <cellStyle name="Note 2 5 7 3 3" xfId="23582"/>
    <cellStyle name="Note 2 5 7 3 4" xfId="43094"/>
    <cellStyle name="Note 2 5 7 4" xfId="11224"/>
    <cellStyle name="Note 2 5 7 4 2" xfId="27347"/>
    <cellStyle name="Note 2 5 7 5" xfId="18980"/>
    <cellStyle name="Note 2 5 7 6" xfId="36749"/>
    <cellStyle name="Note 2 5 7 7" xfId="39517"/>
    <cellStyle name="Note 2 5 8" xfId="2630"/>
    <cellStyle name="Note 2 5 8 2" xfId="5023"/>
    <cellStyle name="Note 2 5 8 2 2" xfId="13529"/>
    <cellStyle name="Note 2 5 8 2 2 2" xfId="29626"/>
    <cellStyle name="Note 2 5 8 2 2 3" xfId="43097"/>
    <cellStyle name="Note 2 5 8 2 3" xfId="21259"/>
    <cellStyle name="Note 2 5 8 2 4" xfId="36752"/>
    <cellStyle name="Note 2 5 8 2 5" xfId="39520"/>
    <cellStyle name="Note 2 5 8 3" xfId="7379"/>
    <cellStyle name="Note 2 5 8 3 2" xfId="15521"/>
    <cellStyle name="Note 2 5 8 3 2 2" xfId="31594"/>
    <cellStyle name="Note 2 5 8 3 3" xfId="23560"/>
    <cellStyle name="Note 2 5 8 3 4" xfId="43096"/>
    <cellStyle name="Note 2 5 8 4" xfId="11202"/>
    <cellStyle name="Note 2 5 8 4 2" xfId="27325"/>
    <cellStyle name="Note 2 5 8 5" xfId="18958"/>
    <cellStyle name="Note 2 5 8 6" xfId="36751"/>
    <cellStyle name="Note 2 5 8 7" xfId="39519"/>
    <cellStyle name="Note 2 5 9" xfId="4013"/>
    <cellStyle name="Note 2 5 9 2" xfId="8691"/>
    <cellStyle name="Note 2 5 9 2 2" xfId="16831"/>
    <cellStyle name="Note 2 5 9 2 2 2" xfId="32904"/>
    <cellStyle name="Note 2 5 9 2 3" xfId="24870"/>
    <cellStyle name="Note 2 5 9 2 4" xfId="43098"/>
    <cellStyle name="Note 2 5 9 3" xfId="12532"/>
    <cellStyle name="Note 2 5 9 3 2" xfId="28635"/>
    <cellStyle name="Note 2 5 9 4" xfId="20268"/>
    <cellStyle name="Note 2 5 9 5" xfId="36753"/>
    <cellStyle name="Note 2 5 9 6" xfId="39521"/>
    <cellStyle name="Note 2 6" xfId="1192"/>
    <cellStyle name="Note 2 6 10" xfId="6370"/>
    <cellStyle name="Note 2 6 10 2" xfId="22570"/>
    <cellStyle name="Note 2 6 10 3" xfId="43099"/>
    <cellStyle name="Note 2 6 11" xfId="10193"/>
    <cellStyle name="Note 2 6 11 2" xfId="26335"/>
    <cellStyle name="Note 2 6 12" xfId="36754"/>
    <cellStyle name="Note 2 6 13" xfId="39522"/>
    <cellStyle name="Note 2 6 2" xfId="1623"/>
    <cellStyle name="Note 2 6 2 10" xfId="36755"/>
    <cellStyle name="Note 2 6 2 11" xfId="39523"/>
    <cellStyle name="Note 2 6 2 2" xfId="2033"/>
    <cellStyle name="Note 2 6 2 2 2" xfId="3121"/>
    <cellStyle name="Note 2 6 2 2 2 2" xfId="5486"/>
    <cellStyle name="Note 2 6 2 2 2 2 2" xfId="9908"/>
    <cellStyle name="Note 2 6 2 2 2 2 2 2" xfId="18048"/>
    <cellStyle name="Note 2 6 2 2 2 2 2 2 2" xfId="34121"/>
    <cellStyle name="Note 2 6 2 2 2 2 2 3" xfId="26087"/>
    <cellStyle name="Note 2 6 2 2 2 2 2 4" xfId="43103"/>
    <cellStyle name="Note 2 6 2 2 2 2 3" xfId="13992"/>
    <cellStyle name="Note 2 6 2 2 2 2 3 2" xfId="30089"/>
    <cellStyle name="Note 2 6 2 2 2 2 4" xfId="21722"/>
    <cellStyle name="Note 2 6 2 2 2 2 5" xfId="36758"/>
    <cellStyle name="Note 2 6 2 2 2 2 6" xfId="39526"/>
    <cellStyle name="Note 2 6 2 2 2 3" xfId="7842"/>
    <cellStyle name="Note 2 6 2 2 2 3 2" xfId="15984"/>
    <cellStyle name="Note 2 6 2 2 2 3 2 2" xfId="32057"/>
    <cellStyle name="Note 2 6 2 2 2 3 3" xfId="24023"/>
    <cellStyle name="Note 2 6 2 2 2 3 4" xfId="43102"/>
    <cellStyle name="Note 2 6 2 2 2 4" xfId="11665"/>
    <cellStyle name="Note 2 6 2 2 2 4 2" xfId="27788"/>
    <cellStyle name="Note 2 6 2 2 2 5" xfId="19421"/>
    <cellStyle name="Note 2 6 2 2 2 6" xfId="36757"/>
    <cellStyle name="Note 2 6 2 2 2 7" xfId="39525"/>
    <cellStyle name="Note 2 6 2 2 3" xfId="3572"/>
    <cellStyle name="Note 2 6 2 2 3 2" xfId="5930"/>
    <cellStyle name="Note 2 6 2 2 3 2 2" xfId="14436"/>
    <cellStyle name="Note 2 6 2 2 3 2 2 2" xfId="30533"/>
    <cellStyle name="Note 2 6 2 2 3 2 2 3" xfId="43105"/>
    <cellStyle name="Note 2 6 2 2 3 2 3" xfId="22166"/>
    <cellStyle name="Note 2 6 2 2 3 2 4" xfId="36760"/>
    <cellStyle name="Note 2 6 2 2 3 2 5" xfId="39528"/>
    <cellStyle name="Note 2 6 2 2 3 3" xfId="8286"/>
    <cellStyle name="Note 2 6 2 2 3 3 2" xfId="16428"/>
    <cellStyle name="Note 2 6 2 2 3 3 2 2" xfId="32501"/>
    <cellStyle name="Note 2 6 2 2 3 3 3" xfId="24467"/>
    <cellStyle name="Note 2 6 2 2 3 3 4" xfId="43104"/>
    <cellStyle name="Note 2 6 2 2 3 4" xfId="12109"/>
    <cellStyle name="Note 2 6 2 2 3 4 2" xfId="28232"/>
    <cellStyle name="Note 2 6 2 2 3 5" xfId="19865"/>
    <cellStyle name="Note 2 6 2 2 3 6" xfId="36759"/>
    <cellStyle name="Note 2 6 2 2 3 7" xfId="39527"/>
    <cellStyle name="Note 2 6 2 2 4" xfId="4464"/>
    <cellStyle name="Note 2 6 2 2 4 2" xfId="9125"/>
    <cellStyle name="Note 2 6 2 2 4 2 2" xfId="17265"/>
    <cellStyle name="Note 2 6 2 2 4 2 2 2" xfId="33338"/>
    <cellStyle name="Note 2 6 2 2 4 2 3" xfId="25304"/>
    <cellStyle name="Note 2 6 2 2 4 2 4" xfId="43106"/>
    <cellStyle name="Note 2 6 2 2 4 3" xfId="12972"/>
    <cellStyle name="Note 2 6 2 2 4 3 2" xfId="29069"/>
    <cellStyle name="Note 2 6 2 2 4 4" xfId="20702"/>
    <cellStyle name="Note 2 6 2 2 4 5" xfId="36761"/>
    <cellStyle name="Note 2 6 2 2 4 6" xfId="39529"/>
    <cellStyle name="Note 2 6 2 2 5" xfId="6820"/>
    <cellStyle name="Note 2 6 2 2 5 2" xfId="23003"/>
    <cellStyle name="Note 2 6 2 2 5 3" xfId="43101"/>
    <cellStyle name="Note 2 6 2 2 6" xfId="10643"/>
    <cellStyle name="Note 2 6 2 2 6 2" xfId="26768"/>
    <cellStyle name="Note 2 6 2 2 7" xfId="36756"/>
    <cellStyle name="Note 2 6 2 2 8" xfId="39524"/>
    <cellStyle name="Note 2 6 2 3" xfId="2198"/>
    <cellStyle name="Note 2 6 2 3 2" xfId="3277"/>
    <cellStyle name="Note 2 6 2 3 2 2" xfId="5640"/>
    <cellStyle name="Note 2 6 2 3 2 2 2" xfId="10060"/>
    <cellStyle name="Note 2 6 2 3 2 2 2 2" xfId="18200"/>
    <cellStyle name="Note 2 6 2 3 2 2 2 2 2" xfId="34273"/>
    <cellStyle name="Note 2 6 2 3 2 2 2 3" xfId="26239"/>
    <cellStyle name="Note 2 6 2 3 2 2 2 4" xfId="43109"/>
    <cellStyle name="Note 2 6 2 3 2 2 3" xfId="14146"/>
    <cellStyle name="Note 2 6 2 3 2 2 3 2" xfId="30243"/>
    <cellStyle name="Note 2 6 2 3 2 2 4" xfId="21876"/>
    <cellStyle name="Note 2 6 2 3 2 2 5" xfId="36764"/>
    <cellStyle name="Note 2 6 2 3 2 2 6" xfId="39532"/>
    <cellStyle name="Note 2 6 2 3 2 3" xfId="7996"/>
    <cellStyle name="Note 2 6 2 3 2 3 2" xfId="16138"/>
    <cellStyle name="Note 2 6 2 3 2 3 2 2" xfId="32211"/>
    <cellStyle name="Note 2 6 2 3 2 3 3" xfId="24177"/>
    <cellStyle name="Note 2 6 2 3 2 3 4" xfId="43108"/>
    <cellStyle name="Note 2 6 2 3 2 4" xfId="11819"/>
    <cellStyle name="Note 2 6 2 3 2 4 2" xfId="27942"/>
    <cellStyle name="Note 2 6 2 3 2 5" xfId="19575"/>
    <cellStyle name="Note 2 6 2 3 2 6" xfId="36763"/>
    <cellStyle name="Note 2 6 2 3 2 7" xfId="39531"/>
    <cellStyle name="Note 2 6 2 3 3" xfId="3728"/>
    <cellStyle name="Note 2 6 2 3 3 2" xfId="6086"/>
    <cellStyle name="Note 2 6 2 3 3 2 2" xfId="14592"/>
    <cellStyle name="Note 2 6 2 3 3 2 2 2" xfId="30689"/>
    <cellStyle name="Note 2 6 2 3 3 2 2 3" xfId="43111"/>
    <cellStyle name="Note 2 6 2 3 3 2 3" xfId="22322"/>
    <cellStyle name="Note 2 6 2 3 3 2 4" xfId="36766"/>
    <cellStyle name="Note 2 6 2 3 3 2 5" xfId="39534"/>
    <cellStyle name="Note 2 6 2 3 3 3" xfId="8442"/>
    <cellStyle name="Note 2 6 2 3 3 3 2" xfId="16584"/>
    <cellStyle name="Note 2 6 2 3 3 3 2 2" xfId="32657"/>
    <cellStyle name="Note 2 6 2 3 3 3 3" xfId="24623"/>
    <cellStyle name="Note 2 6 2 3 3 3 4" xfId="43110"/>
    <cellStyle name="Note 2 6 2 3 3 4" xfId="12265"/>
    <cellStyle name="Note 2 6 2 3 3 4 2" xfId="28388"/>
    <cellStyle name="Note 2 6 2 3 3 5" xfId="20021"/>
    <cellStyle name="Note 2 6 2 3 3 6" xfId="36765"/>
    <cellStyle name="Note 2 6 2 3 3 7" xfId="39533"/>
    <cellStyle name="Note 2 6 2 3 4" xfId="4620"/>
    <cellStyle name="Note 2 6 2 3 4 2" xfId="9281"/>
    <cellStyle name="Note 2 6 2 3 4 2 2" xfId="17421"/>
    <cellStyle name="Note 2 6 2 3 4 2 2 2" xfId="33494"/>
    <cellStyle name="Note 2 6 2 3 4 2 3" xfId="25460"/>
    <cellStyle name="Note 2 6 2 3 4 2 4" xfId="43112"/>
    <cellStyle name="Note 2 6 2 3 4 3" xfId="13128"/>
    <cellStyle name="Note 2 6 2 3 4 3 2" xfId="29225"/>
    <cellStyle name="Note 2 6 2 3 4 4" xfId="20858"/>
    <cellStyle name="Note 2 6 2 3 4 5" xfId="36767"/>
    <cellStyle name="Note 2 6 2 3 4 6" xfId="39535"/>
    <cellStyle name="Note 2 6 2 3 5" xfId="6976"/>
    <cellStyle name="Note 2 6 2 3 5 2" xfId="15120"/>
    <cellStyle name="Note 2 6 2 3 5 2 2" xfId="31193"/>
    <cellStyle name="Note 2 6 2 3 5 3" xfId="23159"/>
    <cellStyle name="Note 2 6 2 3 5 4" xfId="43107"/>
    <cellStyle name="Note 2 6 2 3 6" xfId="10799"/>
    <cellStyle name="Note 2 6 2 3 6 2" xfId="26924"/>
    <cellStyle name="Note 2 6 2 3 7" xfId="18557"/>
    <cellStyle name="Note 2 6 2 3 8" xfId="36762"/>
    <cellStyle name="Note 2 6 2 3 9" xfId="39530"/>
    <cellStyle name="Note 2 6 2 4" xfId="2358"/>
    <cellStyle name="Note 2 6 2 4 2" xfId="3880"/>
    <cellStyle name="Note 2 6 2 4 2 2" xfId="6238"/>
    <cellStyle name="Note 2 6 2 4 2 2 2" xfId="14744"/>
    <cellStyle name="Note 2 6 2 4 2 2 2 2" xfId="30841"/>
    <cellStyle name="Note 2 6 2 4 2 2 2 3" xfId="43115"/>
    <cellStyle name="Note 2 6 2 4 2 2 3" xfId="22474"/>
    <cellStyle name="Note 2 6 2 4 2 2 4" xfId="36770"/>
    <cellStyle name="Note 2 6 2 4 2 2 5" xfId="39538"/>
    <cellStyle name="Note 2 6 2 4 2 3" xfId="8594"/>
    <cellStyle name="Note 2 6 2 4 2 3 2" xfId="16736"/>
    <cellStyle name="Note 2 6 2 4 2 3 2 2" xfId="32809"/>
    <cellStyle name="Note 2 6 2 4 2 3 3" xfId="24775"/>
    <cellStyle name="Note 2 6 2 4 2 3 4" xfId="43114"/>
    <cellStyle name="Note 2 6 2 4 2 4" xfId="12417"/>
    <cellStyle name="Note 2 6 2 4 2 4 2" xfId="28540"/>
    <cellStyle name="Note 2 6 2 4 2 5" xfId="20173"/>
    <cellStyle name="Note 2 6 2 4 2 6" xfId="36769"/>
    <cellStyle name="Note 2 6 2 4 2 7" xfId="39537"/>
    <cellStyle name="Note 2 6 2 4 3" xfId="4772"/>
    <cellStyle name="Note 2 6 2 4 3 2" xfId="9433"/>
    <cellStyle name="Note 2 6 2 4 3 2 2" xfId="17573"/>
    <cellStyle name="Note 2 6 2 4 3 2 2 2" xfId="33646"/>
    <cellStyle name="Note 2 6 2 4 3 2 3" xfId="25612"/>
    <cellStyle name="Note 2 6 2 4 3 2 4" xfId="43116"/>
    <cellStyle name="Note 2 6 2 4 3 3" xfId="13280"/>
    <cellStyle name="Note 2 6 2 4 3 3 2" xfId="29377"/>
    <cellStyle name="Note 2 6 2 4 3 4" xfId="21010"/>
    <cellStyle name="Note 2 6 2 4 3 5" xfId="36771"/>
    <cellStyle name="Note 2 6 2 4 3 6" xfId="39539"/>
    <cellStyle name="Note 2 6 2 4 4" xfId="7128"/>
    <cellStyle name="Note 2 6 2 4 4 2" xfId="15272"/>
    <cellStyle name="Note 2 6 2 4 4 2 2" xfId="31345"/>
    <cellStyle name="Note 2 6 2 4 4 3" xfId="23311"/>
    <cellStyle name="Note 2 6 2 4 4 4" xfId="43113"/>
    <cellStyle name="Note 2 6 2 4 5" xfId="10951"/>
    <cellStyle name="Note 2 6 2 4 5 2" xfId="27076"/>
    <cellStyle name="Note 2 6 2 4 6" xfId="18709"/>
    <cellStyle name="Note 2 6 2 4 7" xfId="36768"/>
    <cellStyle name="Note 2 6 2 4 8" xfId="39536"/>
    <cellStyle name="Note 2 6 2 5" xfId="2843"/>
    <cellStyle name="Note 2 6 2 5 2" xfId="5213"/>
    <cellStyle name="Note 2 6 2 5 2 2" xfId="9643"/>
    <cellStyle name="Note 2 6 2 5 2 2 2" xfId="17783"/>
    <cellStyle name="Note 2 6 2 5 2 2 2 2" xfId="33856"/>
    <cellStyle name="Note 2 6 2 5 2 2 3" xfId="25822"/>
    <cellStyle name="Note 2 6 2 5 2 2 4" xfId="43118"/>
    <cellStyle name="Note 2 6 2 5 2 3" xfId="13719"/>
    <cellStyle name="Note 2 6 2 5 2 3 2" xfId="29816"/>
    <cellStyle name="Note 2 6 2 5 2 4" xfId="21449"/>
    <cellStyle name="Note 2 6 2 5 2 5" xfId="36773"/>
    <cellStyle name="Note 2 6 2 5 2 6" xfId="39541"/>
    <cellStyle name="Note 2 6 2 5 3" xfId="7569"/>
    <cellStyle name="Note 2 6 2 5 3 2" xfId="15711"/>
    <cellStyle name="Note 2 6 2 5 3 2 2" xfId="31784"/>
    <cellStyle name="Note 2 6 2 5 3 3" xfId="23750"/>
    <cellStyle name="Note 2 6 2 5 3 4" xfId="43117"/>
    <cellStyle name="Note 2 6 2 5 4" xfId="11392"/>
    <cellStyle name="Note 2 6 2 5 4 2" xfId="27515"/>
    <cellStyle name="Note 2 6 2 5 5" xfId="19148"/>
    <cellStyle name="Note 2 6 2 5 6" xfId="36772"/>
    <cellStyle name="Note 2 6 2 5 7" xfId="39540"/>
    <cellStyle name="Note 2 6 2 6" xfId="2701"/>
    <cellStyle name="Note 2 6 2 6 2" xfId="5086"/>
    <cellStyle name="Note 2 6 2 6 2 2" xfId="13592"/>
    <cellStyle name="Note 2 6 2 6 2 2 2" xfId="29689"/>
    <cellStyle name="Note 2 6 2 6 2 2 3" xfId="43120"/>
    <cellStyle name="Note 2 6 2 6 2 3" xfId="21322"/>
    <cellStyle name="Note 2 6 2 6 2 4" xfId="36775"/>
    <cellStyle name="Note 2 6 2 6 2 5" xfId="39543"/>
    <cellStyle name="Note 2 6 2 6 3" xfId="7442"/>
    <cellStyle name="Note 2 6 2 6 3 2" xfId="15584"/>
    <cellStyle name="Note 2 6 2 6 3 2 2" xfId="31657"/>
    <cellStyle name="Note 2 6 2 6 3 3" xfId="23623"/>
    <cellStyle name="Note 2 6 2 6 3 4" xfId="43119"/>
    <cellStyle name="Note 2 6 2 6 4" xfId="11265"/>
    <cellStyle name="Note 2 6 2 6 4 2" xfId="27388"/>
    <cellStyle name="Note 2 6 2 6 5" xfId="19021"/>
    <cellStyle name="Note 2 6 2 6 6" xfId="36774"/>
    <cellStyle name="Note 2 6 2 6 7" xfId="39542"/>
    <cellStyle name="Note 2 6 2 7" xfId="4145"/>
    <cellStyle name="Note 2 6 2 7 2" xfId="8806"/>
    <cellStyle name="Note 2 6 2 7 2 2" xfId="16946"/>
    <cellStyle name="Note 2 6 2 7 2 2 2" xfId="33019"/>
    <cellStyle name="Note 2 6 2 7 2 3" xfId="24985"/>
    <cellStyle name="Note 2 6 2 7 2 4" xfId="43121"/>
    <cellStyle name="Note 2 6 2 7 3" xfId="12653"/>
    <cellStyle name="Note 2 6 2 7 3 2" xfId="28750"/>
    <cellStyle name="Note 2 6 2 7 4" xfId="20383"/>
    <cellStyle name="Note 2 6 2 7 5" xfId="36776"/>
    <cellStyle name="Note 2 6 2 7 6" xfId="39544"/>
    <cellStyle name="Note 2 6 2 8" xfId="6501"/>
    <cellStyle name="Note 2 6 2 8 2" xfId="22684"/>
    <cellStyle name="Note 2 6 2 8 3" xfId="43100"/>
    <cellStyle name="Note 2 6 2 9" xfId="10324"/>
    <cellStyle name="Note 2 6 2 9 2" xfId="26449"/>
    <cellStyle name="Note 2 6 3" xfId="1556"/>
    <cellStyle name="Note 2 6 3 10" xfId="36777"/>
    <cellStyle name="Note 2 6 3 11" xfId="39545"/>
    <cellStyle name="Note 2 6 3 2" xfId="1983"/>
    <cellStyle name="Note 2 6 3 2 2" xfId="3071"/>
    <cellStyle name="Note 2 6 3 2 2 2" xfId="5436"/>
    <cellStyle name="Note 2 6 3 2 2 2 2" xfId="9858"/>
    <cellStyle name="Note 2 6 3 2 2 2 2 2" xfId="17998"/>
    <cellStyle name="Note 2 6 3 2 2 2 2 2 2" xfId="34071"/>
    <cellStyle name="Note 2 6 3 2 2 2 2 3" xfId="26037"/>
    <cellStyle name="Note 2 6 3 2 2 2 2 4" xfId="43125"/>
    <cellStyle name="Note 2 6 3 2 2 2 3" xfId="13942"/>
    <cellStyle name="Note 2 6 3 2 2 2 3 2" xfId="30039"/>
    <cellStyle name="Note 2 6 3 2 2 2 4" xfId="21672"/>
    <cellStyle name="Note 2 6 3 2 2 2 5" xfId="36780"/>
    <cellStyle name="Note 2 6 3 2 2 2 6" xfId="39548"/>
    <cellStyle name="Note 2 6 3 2 2 3" xfId="7792"/>
    <cellStyle name="Note 2 6 3 2 2 3 2" xfId="15934"/>
    <cellStyle name="Note 2 6 3 2 2 3 2 2" xfId="32007"/>
    <cellStyle name="Note 2 6 3 2 2 3 3" xfId="23973"/>
    <cellStyle name="Note 2 6 3 2 2 3 4" xfId="43124"/>
    <cellStyle name="Note 2 6 3 2 2 4" xfId="11615"/>
    <cellStyle name="Note 2 6 3 2 2 4 2" xfId="27738"/>
    <cellStyle name="Note 2 6 3 2 2 5" xfId="19371"/>
    <cellStyle name="Note 2 6 3 2 2 6" xfId="36779"/>
    <cellStyle name="Note 2 6 3 2 2 7" xfId="39547"/>
    <cellStyle name="Note 2 6 3 2 3" xfId="3522"/>
    <cellStyle name="Note 2 6 3 2 3 2" xfId="5880"/>
    <cellStyle name="Note 2 6 3 2 3 2 2" xfId="14386"/>
    <cellStyle name="Note 2 6 3 2 3 2 2 2" xfId="30483"/>
    <cellStyle name="Note 2 6 3 2 3 2 2 3" xfId="43127"/>
    <cellStyle name="Note 2 6 3 2 3 2 3" xfId="22116"/>
    <cellStyle name="Note 2 6 3 2 3 2 4" xfId="36782"/>
    <cellStyle name="Note 2 6 3 2 3 2 5" xfId="39550"/>
    <cellStyle name="Note 2 6 3 2 3 3" xfId="8236"/>
    <cellStyle name="Note 2 6 3 2 3 3 2" xfId="16378"/>
    <cellStyle name="Note 2 6 3 2 3 3 2 2" xfId="32451"/>
    <cellStyle name="Note 2 6 3 2 3 3 3" xfId="24417"/>
    <cellStyle name="Note 2 6 3 2 3 3 4" xfId="43126"/>
    <cellStyle name="Note 2 6 3 2 3 4" xfId="12059"/>
    <cellStyle name="Note 2 6 3 2 3 4 2" xfId="28182"/>
    <cellStyle name="Note 2 6 3 2 3 5" xfId="19815"/>
    <cellStyle name="Note 2 6 3 2 3 6" xfId="36781"/>
    <cellStyle name="Note 2 6 3 2 3 7" xfId="39549"/>
    <cellStyle name="Note 2 6 3 2 4" xfId="4414"/>
    <cellStyle name="Note 2 6 3 2 4 2" xfId="9075"/>
    <cellStyle name="Note 2 6 3 2 4 2 2" xfId="17215"/>
    <cellStyle name="Note 2 6 3 2 4 2 2 2" xfId="33288"/>
    <cellStyle name="Note 2 6 3 2 4 2 3" xfId="25254"/>
    <cellStyle name="Note 2 6 3 2 4 2 4" xfId="43128"/>
    <cellStyle name="Note 2 6 3 2 4 3" xfId="12922"/>
    <cellStyle name="Note 2 6 3 2 4 3 2" xfId="29019"/>
    <cellStyle name="Note 2 6 3 2 4 4" xfId="20652"/>
    <cellStyle name="Note 2 6 3 2 4 5" xfId="36783"/>
    <cellStyle name="Note 2 6 3 2 4 6" xfId="39551"/>
    <cellStyle name="Note 2 6 3 2 5" xfId="6770"/>
    <cellStyle name="Note 2 6 3 2 5 2" xfId="22953"/>
    <cellStyle name="Note 2 6 3 2 5 3" xfId="43123"/>
    <cellStyle name="Note 2 6 3 2 6" xfId="10593"/>
    <cellStyle name="Note 2 6 3 2 6 2" xfId="26718"/>
    <cellStyle name="Note 2 6 3 2 7" xfId="36778"/>
    <cellStyle name="Note 2 6 3 2 8" xfId="39546"/>
    <cellStyle name="Note 2 6 3 3" xfId="2148"/>
    <cellStyle name="Note 2 6 3 3 2" xfId="3227"/>
    <cellStyle name="Note 2 6 3 3 2 2" xfId="5590"/>
    <cellStyle name="Note 2 6 3 3 2 2 2" xfId="10010"/>
    <cellStyle name="Note 2 6 3 3 2 2 2 2" xfId="18150"/>
    <cellStyle name="Note 2 6 3 3 2 2 2 2 2" xfId="34223"/>
    <cellStyle name="Note 2 6 3 3 2 2 2 3" xfId="26189"/>
    <cellStyle name="Note 2 6 3 3 2 2 2 4" xfId="43131"/>
    <cellStyle name="Note 2 6 3 3 2 2 3" xfId="14096"/>
    <cellStyle name="Note 2 6 3 3 2 2 3 2" xfId="30193"/>
    <cellStyle name="Note 2 6 3 3 2 2 4" xfId="21826"/>
    <cellStyle name="Note 2 6 3 3 2 2 5" xfId="36786"/>
    <cellStyle name="Note 2 6 3 3 2 2 6" xfId="39554"/>
    <cellStyle name="Note 2 6 3 3 2 3" xfId="7946"/>
    <cellStyle name="Note 2 6 3 3 2 3 2" xfId="16088"/>
    <cellStyle name="Note 2 6 3 3 2 3 2 2" xfId="32161"/>
    <cellStyle name="Note 2 6 3 3 2 3 3" xfId="24127"/>
    <cellStyle name="Note 2 6 3 3 2 3 4" xfId="43130"/>
    <cellStyle name="Note 2 6 3 3 2 4" xfId="11769"/>
    <cellStyle name="Note 2 6 3 3 2 4 2" xfId="27892"/>
    <cellStyle name="Note 2 6 3 3 2 5" xfId="19525"/>
    <cellStyle name="Note 2 6 3 3 2 6" xfId="36785"/>
    <cellStyle name="Note 2 6 3 3 2 7" xfId="39553"/>
    <cellStyle name="Note 2 6 3 3 3" xfId="3678"/>
    <cellStyle name="Note 2 6 3 3 3 2" xfId="6036"/>
    <cellStyle name="Note 2 6 3 3 3 2 2" xfId="14542"/>
    <cellStyle name="Note 2 6 3 3 3 2 2 2" xfId="30639"/>
    <cellStyle name="Note 2 6 3 3 3 2 2 3" xfId="43133"/>
    <cellStyle name="Note 2 6 3 3 3 2 3" xfId="22272"/>
    <cellStyle name="Note 2 6 3 3 3 2 4" xfId="36788"/>
    <cellStyle name="Note 2 6 3 3 3 2 5" xfId="39556"/>
    <cellStyle name="Note 2 6 3 3 3 3" xfId="8392"/>
    <cellStyle name="Note 2 6 3 3 3 3 2" xfId="16534"/>
    <cellStyle name="Note 2 6 3 3 3 3 2 2" xfId="32607"/>
    <cellStyle name="Note 2 6 3 3 3 3 3" xfId="24573"/>
    <cellStyle name="Note 2 6 3 3 3 3 4" xfId="43132"/>
    <cellStyle name="Note 2 6 3 3 3 4" xfId="12215"/>
    <cellStyle name="Note 2 6 3 3 3 4 2" xfId="28338"/>
    <cellStyle name="Note 2 6 3 3 3 5" xfId="19971"/>
    <cellStyle name="Note 2 6 3 3 3 6" xfId="36787"/>
    <cellStyle name="Note 2 6 3 3 3 7" xfId="39555"/>
    <cellStyle name="Note 2 6 3 3 4" xfId="4570"/>
    <cellStyle name="Note 2 6 3 3 4 2" xfId="9231"/>
    <cellStyle name="Note 2 6 3 3 4 2 2" xfId="17371"/>
    <cellStyle name="Note 2 6 3 3 4 2 2 2" xfId="33444"/>
    <cellStyle name="Note 2 6 3 3 4 2 3" xfId="25410"/>
    <cellStyle name="Note 2 6 3 3 4 2 4" xfId="43134"/>
    <cellStyle name="Note 2 6 3 3 4 3" xfId="13078"/>
    <cellStyle name="Note 2 6 3 3 4 3 2" xfId="29175"/>
    <cellStyle name="Note 2 6 3 3 4 4" xfId="20808"/>
    <cellStyle name="Note 2 6 3 3 4 5" xfId="36789"/>
    <cellStyle name="Note 2 6 3 3 4 6" xfId="39557"/>
    <cellStyle name="Note 2 6 3 3 5" xfId="6926"/>
    <cellStyle name="Note 2 6 3 3 5 2" xfId="15070"/>
    <cellStyle name="Note 2 6 3 3 5 2 2" xfId="31143"/>
    <cellStyle name="Note 2 6 3 3 5 3" xfId="23109"/>
    <cellStyle name="Note 2 6 3 3 5 4" xfId="43129"/>
    <cellStyle name="Note 2 6 3 3 6" xfId="10749"/>
    <cellStyle name="Note 2 6 3 3 6 2" xfId="26874"/>
    <cellStyle name="Note 2 6 3 3 7" xfId="18507"/>
    <cellStyle name="Note 2 6 3 3 8" xfId="36784"/>
    <cellStyle name="Note 2 6 3 3 9" xfId="39552"/>
    <cellStyle name="Note 2 6 3 4" xfId="2308"/>
    <cellStyle name="Note 2 6 3 4 2" xfId="3830"/>
    <cellStyle name="Note 2 6 3 4 2 2" xfId="6188"/>
    <cellStyle name="Note 2 6 3 4 2 2 2" xfId="14694"/>
    <cellStyle name="Note 2 6 3 4 2 2 2 2" xfId="30791"/>
    <cellStyle name="Note 2 6 3 4 2 2 2 3" xfId="43137"/>
    <cellStyle name="Note 2 6 3 4 2 2 3" xfId="22424"/>
    <cellStyle name="Note 2 6 3 4 2 2 4" xfId="36792"/>
    <cellStyle name="Note 2 6 3 4 2 2 5" xfId="39560"/>
    <cellStyle name="Note 2 6 3 4 2 3" xfId="8544"/>
    <cellStyle name="Note 2 6 3 4 2 3 2" xfId="16686"/>
    <cellStyle name="Note 2 6 3 4 2 3 2 2" xfId="32759"/>
    <cellStyle name="Note 2 6 3 4 2 3 3" xfId="24725"/>
    <cellStyle name="Note 2 6 3 4 2 3 4" xfId="43136"/>
    <cellStyle name="Note 2 6 3 4 2 4" xfId="12367"/>
    <cellStyle name="Note 2 6 3 4 2 4 2" xfId="28490"/>
    <cellStyle name="Note 2 6 3 4 2 5" xfId="20123"/>
    <cellStyle name="Note 2 6 3 4 2 6" xfId="36791"/>
    <cellStyle name="Note 2 6 3 4 2 7" xfId="39559"/>
    <cellStyle name="Note 2 6 3 4 3" xfId="4722"/>
    <cellStyle name="Note 2 6 3 4 3 2" xfId="9383"/>
    <cellStyle name="Note 2 6 3 4 3 2 2" xfId="17523"/>
    <cellStyle name="Note 2 6 3 4 3 2 2 2" xfId="33596"/>
    <cellStyle name="Note 2 6 3 4 3 2 3" xfId="25562"/>
    <cellStyle name="Note 2 6 3 4 3 2 4" xfId="43138"/>
    <cellStyle name="Note 2 6 3 4 3 3" xfId="13230"/>
    <cellStyle name="Note 2 6 3 4 3 3 2" xfId="29327"/>
    <cellStyle name="Note 2 6 3 4 3 4" xfId="20960"/>
    <cellStyle name="Note 2 6 3 4 3 5" xfId="36793"/>
    <cellStyle name="Note 2 6 3 4 3 6" xfId="39561"/>
    <cellStyle name="Note 2 6 3 4 4" xfId="7078"/>
    <cellStyle name="Note 2 6 3 4 4 2" xfId="15222"/>
    <cellStyle name="Note 2 6 3 4 4 2 2" xfId="31295"/>
    <cellStyle name="Note 2 6 3 4 4 3" xfId="23261"/>
    <cellStyle name="Note 2 6 3 4 4 4" xfId="43135"/>
    <cellStyle name="Note 2 6 3 4 5" xfId="10901"/>
    <cellStyle name="Note 2 6 3 4 5 2" xfId="27026"/>
    <cellStyle name="Note 2 6 3 4 6" xfId="18659"/>
    <cellStyle name="Note 2 6 3 4 7" xfId="36790"/>
    <cellStyle name="Note 2 6 3 4 8" xfId="39558"/>
    <cellStyle name="Note 2 6 3 5" xfId="2791"/>
    <cellStyle name="Note 2 6 3 5 2" xfId="5161"/>
    <cellStyle name="Note 2 6 3 5 2 2" xfId="9593"/>
    <cellStyle name="Note 2 6 3 5 2 2 2" xfId="17733"/>
    <cellStyle name="Note 2 6 3 5 2 2 2 2" xfId="33806"/>
    <cellStyle name="Note 2 6 3 5 2 2 3" xfId="25772"/>
    <cellStyle name="Note 2 6 3 5 2 2 4" xfId="43140"/>
    <cellStyle name="Note 2 6 3 5 2 3" xfId="13667"/>
    <cellStyle name="Note 2 6 3 5 2 3 2" xfId="29764"/>
    <cellStyle name="Note 2 6 3 5 2 4" xfId="21397"/>
    <cellStyle name="Note 2 6 3 5 2 5" xfId="36795"/>
    <cellStyle name="Note 2 6 3 5 2 6" xfId="39563"/>
    <cellStyle name="Note 2 6 3 5 3" xfId="7517"/>
    <cellStyle name="Note 2 6 3 5 3 2" xfId="15659"/>
    <cellStyle name="Note 2 6 3 5 3 2 2" xfId="31732"/>
    <cellStyle name="Note 2 6 3 5 3 3" xfId="23698"/>
    <cellStyle name="Note 2 6 3 5 3 4" xfId="43139"/>
    <cellStyle name="Note 2 6 3 5 4" xfId="11340"/>
    <cellStyle name="Note 2 6 3 5 4 2" xfId="27463"/>
    <cellStyle name="Note 2 6 3 5 5" xfId="19096"/>
    <cellStyle name="Note 2 6 3 5 6" xfId="36794"/>
    <cellStyle name="Note 2 6 3 5 7" xfId="39562"/>
    <cellStyle name="Note 2 6 3 6" xfId="2559"/>
    <cellStyle name="Note 2 6 3 6 2" xfId="4964"/>
    <cellStyle name="Note 2 6 3 6 2 2" xfId="13470"/>
    <cellStyle name="Note 2 6 3 6 2 2 2" xfId="29567"/>
    <cellStyle name="Note 2 6 3 6 2 2 3" xfId="43142"/>
    <cellStyle name="Note 2 6 3 6 2 3" xfId="21200"/>
    <cellStyle name="Note 2 6 3 6 2 4" xfId="36797"/>
    <cellStyle name="Note 2 6 3 6 2 5" xfId="39565"/>
    <cellStyle name="Note 2 6 3 6 3" xfId="7320"/>
    <cellStyle name="Note 2 6 3 6 3 2" xfId="15462"/>
    <cellStyle name="Note 2 6 3 6 3 2 2" xfId="31535"/>
    <cellStyle name="Note 2 6 3 6 3 3" xfId="23501"/>
    <cellStyle name="Note 2 6 3 6 3 4" xfId="43141"/>
    <cellStyle name="Note 2 6 3 6 4" xfId="11143"/>
    <cellStyle name="Note 2 6 3 6 4 2" xfId="27266"/>
    <cellStyle name="Note 2 6 3 6 5" xfId="18899"/>
    <cellStyle name="Note 2 6 3 6 6" xfId="36796"/>
    <cellStyle name="Note 2 6 3 6 7" xfId="39564"/>
    <cellStyle name="Note 2 6 3 7" xfId="4095"/>
    <cellStyle name="Note 2 6 3 7 2" xfId="8756"/>
    <cellStyle name="Note 2 6 3 7 2 2" xfId="16896"/>
    <cellStyle name="Note 2 6 3 7 2 2 2" xfId="32969"/>
    <cellStyle name="Note 2 6 3 7 2 3" xfId="24935"/>
    <cellStyle name="Note 2 6 3 7 2 4" xfId="43143"/>
    <cellStyle name="Note 2 6 3 7 3" xfId="12603"/>
    <cellStyle name="Note 2 6 3 7 3 2" xfId="28700"/>
    <cellStyle name="Note 2 6 3 7 4" xfId="20333"/>
    <cellStyle name="Note 2 6 3 7 5" xfId="36798"/>
    <cellStyle name="Note 2 6 3 7 6" xfId="39566"/>
    <cellStyle name="Note 2 6 3 8" xfId="6451"/>
    <cellStyle name="Note 2 6 3 8 2" xfId="22634"/>
    <cellStyle name="Note 2 6 3 8 3" xfId="43122"/>
    <cellStyle name="Note 2 6 3 9" xfId="10274"/>
    <cellStyle name="Note 2 6 3 9 2" xfId="26399"/>
    <cellStyle name="Note 2 6 4" xfId="1876"/>
    <cellStyle name="Note 2 6 4 2" xfId="2988"/>
    <cellStyle name="Note 2 6 4 2 2" xfId="5355"/>
    <cellStyle name="Note 2 6 4 2 2 2" xfId="9779"/>
    <cellStyle name="Note 2 6 4 2 2 2 2" xfId="17919"/>
    <cellStyle name="Note 2 6 4 2 2 2 2 2" xfId="33992"/>
    <cellStyle name="Note 2 6 4 2 2 2 3" xfId="25958"/>
    <cellStyle name="Note 2 6 4 2 2 2 4" xfId="43146"/>
    <cellStyle name="Note 2 6 4 2 2 3" xfId="13861"/>
    <cellStyle name="Note 2 6 4 2 2 3 2" xfId="29958"/>
    <cellStyle name="Note 2 6 4 2 2 4" xfId="21591"/>
    <cellStyle name="Note 2 6 4 2 2 5" xfId="36801"/>
    <cellStyle name="Note 2 6 4 2 2 6" xfId="39569"/>
    <cellStyle name="Note 2 6 4 2 3" xfId="7711"/>
    <cellStyle name="Note 2 6 4 2 3 2" xfId="15853"/>
    <cellStyle name="Note 2 6 4 2 3 2 2" xfId="31926"/>
    <cellStyle name="Note 2 6 4 2 3 3" xfId="23892"/>
    <cellStyle name="Note 2 6 4 2 3 4" xfId="43145"/>
    <cellStyle name="Note 2 6 4 2 4" xfId="11534"/>
    <cellStyle name="Note 2 6 4 2 4 2" xfId="27657"/>
    <cellStyle name="Note 2 6 4 2 5" xfId="19290"/>
    <cellStyle name="Note 2 6 4 2 6" xfId="36800"/>
    <cellStyle name="Note 2 6 4 2 7" xfId="39568"/>
    <cellStyle name="Note 2 6 4 3" xfId="3430"/>
    <cellStyle name="Note 2 6 4 3 2" xfId="5788"/>
    <cellStyle name="Note 2 6 4 3 2 2" xfId="14294"/>
    <cellStyle name="Note 2 6 4 3 2 2 2" xfId="30391"/>
    <cellStyle name="Note 2 6 4 3 2 2 3" xfId="43148"/>
    <cellStyle name="Note 2 6 4 3 2 3" xfId="22024"/>
    <cellStyle name="Note 2 6 4 3 2 4" xfId="36803"/>
    <cellStyle name="Note 2 6 4 3 2 5" xfId="39571"/>
    <cellStyle name="Note 2 6 4 3 3" xfId="8144"/>
    <cellStyle name="Note 2 6 4 3 3 2" xfId="16286"/>
    <cellStyle name="Note 2 6 4 3 3 2 2" xfId="32359"/>
    <cellStyle name="Note 2 6 4 3 3 3" xfId="24325"/>
    <cellStyle name="Note 2 6 4 3 3 4" xfId="43147"/>
    <cellStyle name="Note 2 6 4 3 4" xfId="11967"/>
    <cellStyle name="Note 2 6 4 3 4 2" xfId="28090"/>
    <cellStyle name="Note 2 6 4 3 5" xfId="19723"/>
    <cellStyle name="Note 2 6 4 3 6" xfId="36802"/>
    <cellStyle name="Note 2 6 4 3 7" xfId="39570"/>
    <cellStyle name="Note 2 6 4 4" xfId="4322"/>
    <cellStyle name="Note 2 6 4 4 2" xfId="8983"/>
    <cellStyle name="Note 2 6 4 4 2 2" xfId="17123"/>
    <cellStyle name="Note 2 6 4 4 2 2 2" xfId="33196"/>
    <cellStyle name="Note 2 6 4 4 2 3" xfId="25162"/>
    <cellStyle name="Note 2 6 4 4 2 4" xfId="43149"/>
    <cellStyle name="Note 2 6 4 4 3" xfId="12830"/>
    <cellStyle name="Note 2 6 4 4 3 2" xfId="28927"/>
    <cellStyle name="Note 2 6 4 4 4" xfId="20560"/>
    <cellStyle name="Note 2 6 4 4 5" xfId="36804"/>
    <cellStyle name="Note 2 6 4 4 6" xfId="39572"/>
    <cellStyle name="Note 2 6 4 5" xfId="6678"/>
    <cellStyle name="Note 2 6 4 5 2" xfId="22861"/>
    <cellStyle name="Note 2 6 4 5 3" xfId="43144"/>
    <cellStyle name="Note 2 6 4 6" xfId="10501"/>
    <cellStyle name="Note 2 6 4 6 2" xfId="26626"/>
    <cellStyle name="Note 2 6 4 7" xfId="36799"/>
    <cellStyle name="Note 2 6 4 8" xfId="39567"/>
    <cellStyle name="Note 2 6 5" xfId="1907"/>
    <cellStyle name="Note 2 6 5 2" xfId="3014"/>
    <cellStyle name="Note 2 6 5 2 2" xfId="5381"/>
    <cellStyle name="Note 2 6 5 2 2 2" xfId="9805"/>
    <cellStyle name="Note 2 6 5 2 2 2 2" xfId="17945"/>
    <cellStyle name="Note 2 6 5 2 2 2 2 2" xfId="34018"/>
    <cellStyle name="Note 2 6 5 2 2 2 3" xfId="25984"/>
    <cellStyle name="Note 2 6 5 2 2 2 4" xfId="43152"/>
    <cellStyle name="Note 2 6 5 2 2 3" xfId="13887"/>
    <cellStyle name="Note 2 6 5 2 2 3 2" xfId="29984"/>
    <cellStyle name="Note 2 6 5 2 2 4" xfId="21617"/>
    <cellStyle name="Note 2 6 5 2 2 5" xfId="36807"/>
    <cellStyle name="Note 2 6 5 2 2 6" xfId="39575"/>
    <cellStyle name="Note 2 6 5 2 3" xfId="7737"/>
    <cellStyle name="Note 2 6 5 2 3 2" xfId="15879"/>
    <cellStyle name="Note 2 6 5 2 3 2 2" xfId="31952"/>
    <cellStyle name="Note 2 6 5 2 3 3" xfId="23918"/>
    <cellStyle name="Note 2 6 5 2 3 4" xfId="43151"/>
    <cellStyle name="Note 2 6 5 2 4" xfId="11560"/>
    <cellStyle name="Note 2 6 5 2 4 2" xfId="27683"/>
    <cellStyle name="Note 2 6 5 2 5" xfId="19316"/>
    <cellStyle name="Note 2 6 5 2 6" xfId="36806"/>
    <cellStyle name="Note 2 6 5 2 7" xfId="39574"/>
    <cellStyle name="Note 2 6 5 3" xfId="3459"/>
    <cellStyle name="Note 2 6 5 3 2" xfId="5817"/>
    <cellStyle name="Note 2 6 5 3 2 2" xfId="14323"/>
    <cellStyle name="Note 2 6 5 3 2 2 2" xfId="30420"/>
    <cellStyle name="Note 2 6 5 3 2 2 3" xfId="43154"/>
    <cellStyle name="Note 2 6 5 3 2 3" xfId="22053"/>
    <cellStyle name="Note 2 6 5 3 2 4" xfId="36809"/>
    <cellStyle name="Note 2 6 5 3 2 5" xfId="39577"/>
    <cellStyle name="Note 2 6 5 3 3" xfId="8173"/>
    <cellStyle name="Note 2 6 5 3 3 2" xfId="16315"/>
    <cellStyle name="Note 2 6 5 3 3 2 2" xfId="32388"/>
    <cellStyle name="Note 2 6 5 3 3 3" xfId="24354"/>
    <cellStyle name="Note 2 6 5 3 3 4" xfId="43153"/>
    <cellStyle name="Note 2 6 5 3 4" xfId="11996"/>
    <cellStyle name="Note 2 6 5 3 4 2" xfId="28119"/>
    <cellStyle name="Note 2 6 5 3 5" xfId="19752"/>
    <cellStyle name="Note 2 6 5 3 6" xfId="36808"/>
    <cellStyle name="Note 2 6 5 3 7" xfId="39576"/>
    <cellStyle name="Note 2 6 5 4" xfId="4351"/>
    <cellStyle name="Note 2 6 5 4 2" xfId="9012"/>
    <cellStyle name="Note 2 6 5 4 2 2" xfId="17152"/>
    <cellStyle name="Note 2 6 5 4 2 2 2" xfId="33225"/>
    <cellStyle name="Note 2 6 5 4 2 3" xfId="25191"/>
    <cellStyle name="Note 2 6 5 4 2 4" xfId="43155"/>
    <cellStyle name="Note 2 6 5 4 3" xfId="12859"/>
    <cellStyle name="Note 2 6 5 4 3 2" xfId="28956"/>
    <cellStyle name="Note 2 6 5 4 4" xfId="20589"/>
    <cellStyle name="Note 2 6 5 4 5" xfId="36810"/>
    <cellStyle name="Note 2 6 5 4 6" xfId="39578"/>
    <cellStyle name="Note 2 6 5 5" xfId="6707"/>
    <cellStyle name="Note 2 6 5 5 2" xfId="14947"/>
    <cellStyle name="Note 2 6 5 5 2 2" xfId="31020"/>
    <cellStyle name="Note 2 6 5 5 3" xfId="22890"/>
    <cellStyle name="Note 2 6 5 5 4" xfId="43150"/>
    <cellStyle name="Note 2 6 5 6" xfId="10530"/>
    <cellStyle name="Note 2 6 5 6 2" xfId="26655"/>
    <cellStyle name="Note 2 6 5 7" xfId="18384"/>
    <cellStyle name="Note 2 6 5 8" xfId="36805"/>
    <cellStyle name="Note 2 6 5 9" xfId="39573"/>
    <cellStyle name="Note 2 6 6" xfId="1843"/>
    <cellStyle name="Note 2 6 6 2" xfId="3406"/>
    <cellStyle name="Note 2 6 6 2 2" xfId="5764"/>
    <cellStyle name="Note 2 6 6 2 2 2" xfId="14270"/>
    <cellStyle name="Note 2 6 6 2 2 2 2" xfId="30367"/>
    <cellStyle name="Note 2 6 6 2 2 2 3" xfId="43158"/>
    <cellStyle name="Note 2 6 6 2 2 3" xfId="22000"/>
    <cellStyle name="Note 2 6 6 2 2 4" xfId="36813"/>
    <cellStyle name="Note 2 6 6 2 2 5" xfId="39581"/>
    <cellStyle name="Note 2 6 6 2 3" xfId="8120"/>
    <cellStyle name="Note 2 6 6 2 3 2" xfId="16262"/>
    <cellStyle name="Note 2 6 6 2 3 2 2" xfId="32335"/>
    <cellStyle name="Note 2 6 6 2 3 3" xfId="24301"/>
    <cellStyle name="Note 2 6 6 2 3 4" xfId="43157"/>
    <cellStyle name="Note 2 6 6 2 4" xfId="11943"/>
    <cellStyle name="Note 2 6 6 2 4 2" xfId="28066"/>
    <cellStyle name="Note 2 6 6 2 5" xfId="19699"/>
    <cellStyle name="Note 2 6 6 2 6" xfId="36812"/>
    <cellStyle name="Note 2 6 6 2 7" xfId="39580"/>
    <cellStyle name="Note 2 6 6 3" xfId="4298"/>
    <cellStyle name="Note 2 6 6 3 2" xfId="8959"/>
    <cellStyle name="Note 2 6 6 3 2 2" xfId="17099"/>
    <cellStyle name="Note 2 6 6 3 2 2 2" xfId="33172"/>
    <cellStyle name="Note 2 6 6 3 2 3" xfId="25138"/>
    <cellStyle name="Note 2 6 6 3 2 4" xfId="43159"/>
    <cellStyle name="Note 2 6 6 3 3" xfId="12806"/>
    <cellStyle name="Note 2 6 6 3 3 2" xfId="28903"/>
    <cellStyle name="Note 2 6 6 3 4" xfId="20536"/>
    <cellStyle name="Note 2 6 6 3 5" xfId="36814"/>
    <cellStyle name="Note 2 6 6 3 6" xfId="39582"/>
    <cellStyle name="Note 2 6 6 4" xfId="6654"/>
    <cellStyle name="Note 2 6 6 4 2" xfId="14918"/>
    <cellStyle name="Note 2 6 6 4 2 2" xfId="30991"/>
    <cellStyle name="Note 2 6 6 4 3" xfId="22837"/>
    <cellStyle name="Note 2 6 6 4 4" xfId="43156"/>
    <cellStyle name="Note 2 6 6 5" xfId="10477"/>
    <cellStyle name="Note 2 6 6 5 2" xfId="26602"/>
    <cellStyle name="Note 2 6 6 6" xfId="18355"/>
    <cellStyle name="Note 2 6 6 7" xfId="36811"/>
    <cellStyle name="Note 2 6 6 8" xfId="39579"/>
    <cellStyle name="Note 2 6 7" xfId="2659"/>
    <cellStyle name="Note 2 6 7 2" xfId="5046"/>
    <cellStyle name="Note 2 6 7 2 2" xfId="9529"/>
    <cellStyle name="Note 2 6 7 2 2 2" xfId="17669"/>
    <cellStyle name="Note 2 6 7 2 2 2 2" xfId="33742"/>
    <cellStyle name="Note 2 6 7 2 2 3" xfId="25708"/>
    <cellStyle name="Note 2 6 7 2 2 4" xfId="43161"/>
    <cellStyle name="Note 2 6 7 2 3" xfId="13552"/>
    <cellStyle name="Note 2 6 7 2 3 2" xfId="29649"/>
    <cellStyle name="Note 2 6 7 2 4" xfId="21282"/>
    <cellStyle name="Note 2 6 7 2 5" xfId="36816"/>
    <cellStyle name="Note 2 6 7 2 6" xfId="39584"/>
    <cellStyle name="Note 2 6 7 3" xfId="7402"/>
    <cellStyle name="Note 2 6 7 3 2" xfId="15544"/>
    <cellStyle name="Note 2 6 7 3 2 2" xfId="31617"/>
    <cellStyle name="Note 2 6 7 3 3" xfId="23583"/>
    <cellStyle name="Note 2 6 7 3 4" xfId="43160"/>
    <cellStyle name="Note 2 6 7 4" xfId="11225"/>
    <cellStyle name="Note 2 6 7 4 2" xfId="27348"/>
    <cellStyle name="Note 2 6 7 5" xfId="18981"/>
    <cellStyle name="Note 2 6 7 6" xfId="36815"/>
    <cellStyle name="Note 2 6 7 7" xfId="39583"/>
    <cellStyle name="Note 2 6 8" xfId="2629"/>
    <cellStyle name="Note 2 6 8 2" xfId="5022"/>
    <cellStyle name="Note 2 6 8 2 2" xfId="13528"/>
    <cellStyle name="Note 2 6 8 2 2 2" xfId="29625"/>
    <cellStyle name="Note 2 6 8 2 2 3" xfId="43163"/>
    <cellStyle name="Note 2 6 8 2 3" xfId="21258"/>
    <cellStyle name="Note 2 6 8 2 4" xfId="36818"/>
    <cellStyle name="Note 2 6 8 2 5" xfId="39586"/>
    <cellStyle name="Note 2 6 8 3" xfId="7378"/>
    <cellStyle name="Note 2 6 8 3 2" xfId="15520"/>
    <cellStyle name="Note 2 6 8 3 2 2" xfId="31593"/>
    <cellStyle name="Note 2 6 8 3 3" xfId="23559"/>
    <cellStyle name="Note 2 6 8 3 4" xfId="43162"/>
    <cellStyle name="Note 2 6 8 4" xfId="11201"/>
    <cellStyle name="Note 2 6 8 4 2" xfId="27324"/>
    <cellStyle name="Note 2 6 8 5" xfId="18957"/>
    <cellStyle name="Note 2 6 8 6" xfId="36817"/>
    <cellStyle name="Note 2 6 8 7" xfId="39585"/>
    <cellStyle name="Note 2 6 9" xfId="4014"/>
    <cellStyle name="Note 2 6 9 2" xfId="8692"/>
    <cellStyle name="Note 2 6 9 2 2" xfId="16832"/>
    <cellStyle name="Note 2 6 9 2 2 2" xfId="32905"/>
    <cellStyle name="Note 2 6 9 2 3" xfId="24871"/>
    <cellStyle name="Note 2 6 9 2 4" xfId="43164"/>
    <cellStyle name="Note 2 6 9 3" xfId="12533"/>
    <cellStyle name="Note 2 6 9 3 2" xfId="28636"/>
    <cellStyle name="Note 2 6 9 4" xfId="20269"/>
    <cellStyle name="Note 2 6 9 5" xfId="36819"/>
    <cellStyle name="Note 2 6 9 6" xfId="39587"/>
    <cellStyle name="Note 2 7" xfId="1193"/>
    <cellStyle name="Note 2 7 10" xfId="6371"/>
    <cellStyle name="Note 2 7 10 2" xfId="22571"/>
    <cellStyle name="Note 2 7 10 3" xfId="43165"/>
    <cellStyle name="Note 2 7 11" xfId="10194"/>
    <cellStyle name="Note 2 7 11 2" xfId="26336"/>
    <cellStyle name="Note 2 7 12" xfId="36820"/>
    <cellStyle name="Note 2 7 13" xfId="39588"/>
    <cellStyle name="Note 2 7 2" xfId="1624"/>
    <cellStyle name="Note 2 7 2 10" xfId="36821"/>
    <cellStyle name="Note 2 7 2 11" xfId="39589"/>
    <cellStyle name="Note 2 7 2 2" xfId="2034"/>
    <cellStyle name="Note 2 7 2 2 2" xfId="3122"/>
    <cellStyle name="Note 2 7 2 2 2 2" xfId="5487"/>
    <cellStyle name="Note 2 7 2 2 2 2 2" xfId="9909"/>
    <cellStyle name="Note 2 7 2 2 2 2 2 2" xfId="18049"/>
    <cellStyle name="Note 2 7 2 2 2 2 2 2 2" xfId="34122"/>
    <cellStyle name="Note 2 7 2 2 2 2 2 3" xfId="26088"/>
    <cellStyle name="Note 2 7 2 2 2 2 2 4" xfId="43169"/>
    <cellStyle name="Note 2 7 2 2 2 2 3" xfId="13993"/>
    <cellStyle name="Note 2 7 2 2 2 2 3 2" xfId="30090"/>
    <cellStyle name="Note 2 7 2 2 2 2 4" xfId="21723"/>
    <cellStyle name="Note 2 7 2 2 2 2 5" xfId="36824"/>
    <cellStyle name="Note 2 7 2 2 2 2 6" xfId="39592"/>
    <cellStyle name="Note 2 7 2 2 2 3" xfId="7843"/>
    <cellStyle name="Note 2 7 2 2 2 3 2" xfId="15985"/>
    <cellStyle name="Note 2 7 2 2 2 3 2 2" xfId="32058"/>
    <cellStyle name="Note 2 7 2 2 2 3 3" xfId="24024"/>
    <cellStyle name="Note 2 7 2 2 2 3 4" xfId="43168"/>
    <cellStyle name="Note 2 7 2 2 2 4" xfId="11666"/>
    <cellStyle name="Note 2 7 2 2 2 4 2" xfId="27789"/>
    <cellStyle name="Note 2 7 2 2 2 5" xfId="19422"/>
    <cellStyle name="Note 2 7 2 2 2 6" xfId="36823"/>
    <cellStyle name="Note 2 7 2 2 2 7" xfId="39591"/>
    <cellStyle name="Note 2 7 2 2 3" xfId="3573"/>
    <cellStyle name="Note 2 7 2 2 3 2" xfId="5931"/>
    <cellStyle name="Note 2 7 2 2 3 2 2" xfId="14437"/>
    <cellStyle name="Note 2 7 2 2 3 2 2 2" xfId="30534"/>
    <cellStyle name="Note 2 7 2 2 3 2 2 3" xfId="43171"/>
    <cellStyle name="Note 2 7 2 2 3 2 3" xfId="22167"/>
    <cellStyle name="Note 2 7 2 2 3 2 4" xfId="36826"/>
    <cellStyle name="Note 2 7 2 2 3 2 5" xfId="39594"/>
    <cellStyle name="Note 2 7 2 2 3 3" xfId="8287"/>
    <cellStyle name="Note 2 7 2 2 3 3 2" xfId="16429"/>
    <cellStyle name="Note 2 7 2 2 3 3 2 2" xfId="32502"/>
    <cellStyle name="Note 2 7 2 2 3 3 3" xfId="24468"/>
    <cellStyle name="Note 2 7 2 2 3 3 4" xfId="43170"/>
    <cellStyle name="Note 2 7 2 2 3 4" xfId="12110"/>
    <cellStyle name="Note 2 7 2 2 3 4 2" xfId="28233"/>
    <cellStyle name="Note 2 7 2 2 3 5" xfId="19866"/>
    <cellStyle name="Note 2 7 2 2 3 6" xfId="36825"/>
    <cellStyle name="Note 2 7 2 2 3 7" xfId="39593"/>
    <cellStyle name="Note 2 7 2 2 4" xfId="4465"/>
    <cellStyle name="Note 2 7 2 2 4 2" xfId="9126"/>
    <cellStyle name="Note 2 7 2 2 4 2 2" xfId="17266"/>
    <cellStyle name="Note 2 7 2 2 4 2 2 2" xfId="33339"/>
    <cellStyle name="Note 2 7 2 2 4 2 3" xfId="25305"/>
    <cellStyle name="Note 2 7 2 2 4 2 4" xfId="43172"/>
    <cellStyle name="Note 2 7 2 2 4 3" xfId="12973"/>
    <cellStyle name="Note 2 7 2 2 4 3 2" xfId="29070"/>
    <cellStyle name="Note 2 7 2 2 4 4" xfId="20703"/>
    <cellStyle name="Note 2 7 2 2 4 5" xfId="36827"/>
    <cellStyle name="Note 2 7 2 2 4 6" xfId="39595"/>
    <cellStyle name="Note 2 7 2 2 5" xfId="6821"/>
    <cellStyle name="Note 2 7 2 2 5 2" xfId="23004"/>
    <cellStyle name="Note 2 7 2 2 5 3" xfId="43167"/>
    <cellStyle name="Note 2 7 2 2 6" xfId="10644"/>
    <cellStyle name="Note 2 7 2 2 6 2" xfId="26769"/>
    <cellStyle name="Note 2 7 2 2 7" xfId="36822"/>
    <cellStyle name="Note 2 7 2 2 8" xfId="39590"/>
    <cellStyle name="Note 2 7 2 3" xfId="2199"/>
    <cellStyle name="Note 2 7 2 3 2" xfId="3278"/>
    <cellStyle name="Note 2 7 2 3 2 2" xfId="5641"/>
    <cellStyle name="Note 2 7 2 3 2 2 2" xfId="10061"/>
    <cellStyle name="Note 2 7 2 3 2 2 2 2" xfId="18201"/>
    <cellStyle name="Note 2 7 2 3 2 2 2 2 2" xfId="34274"/>
    <cellStyle name="Note 2 7 2 3 2 2 2 3" xfId="26240"/>
    <cellStyle name="Note 2 7 2 3 2 2 2 4" xfId="43175"/>
    <cellStyle name="Note 2 7 2 3 2 2 3" xfId="14147"/>
    <cellStyle name="Note 2 7 2 3 2 2 3 2" xfId="30244"/>
    <cellStyle name="Note 2 7 2 3 2 2 4" xfId="21877"/>
    <cellStyle name="Note 2 7 2 3 2 2 5" xfId="36830"/>
    <cellStyle name="Note 2 7 2 3 2 2 6" xfId="39598"/>
    <cellStyle name="Note 2 7 2 3 2 3" xfId="7997"/>
    <cellStyle name="Note 2 7 2 3 2 3 2" xfId="16139"/>
    <cellStyle name="Note 2 7 2 3 2 3 2 2" xfId="32212"/>
    <cellStyle name="Note 2 7 2 3 2 3 3" xfId="24178"/>
    <cellStyle name="Note 2 7 2 3 2 3 4" xfId="43174"/>
    <cellStyle name="Note 2 7 2 3 2 4" xfId="11820"/>
    <cellStyle name="Note 2 7 2 3 2 4 2" xfId="27943"/>
    <cellStyle name="Note 2 7 2 3 2 5" xfId="19576"/>
    <cellStyle name="Note 2 7 2 3 2 6" xfId="36829"/>
    <cellStyle name="Note 2 7 2 3 2 7" xfId="39597"/>
    <cellStyle name="Note 2 7 2 3 3" xfId="3729"/>
    <cellStyle name="Note 2 7 2 3 3 2" xfId="6087"/>
    <cellStyle name="Note 2 7 2 3 3 2 2" xfId="14593"/>
    <cellStyle name="Note 2 7 2 3 3 2 2 2" xfId="30690"/>
    <cellStyle name="Note 2 7 2 3 3 2 2 3" xfId="43177"/>
    <cellStyle name="Note 2 7 2 3 3 2 3" xfId="22323"/>
    <cellStyle name="Note 2 7 2 3 3 2 4" xfId="36832"/>
    <cellStyle name="Note 2 7 2 3 3 2 5" xfId="39600"/>
    <cellStyle name="Note 2 7 2 3 3 3" xfId="8443"/>
    <cellStyle name="Note 2 7 2 3 3 3 2" xfId="16585"/>
    <cellStyle name="Note 2 7 2 3 3 3 2 2" xfId="32658"/>
    <cellStyle name="Note 2 7 2 3 3 3 3" xfId="24624"/>
    <cellStyle name="Note 2 7 2 3 3 3 4" xfId="43176"/>
    <cellStyle name="Note 2 7 2 3 3 4" xfId="12266"/>
    <cellStyle name="Note 2 7 2 3 3 4 2" xfId="28389"/>
    <cellStyle name="Note 2 7 2 3 3 5" xfId="20022"/>
    <cellStyle name="Note 2 7 2 3 3 6" xfId="36831"/>
    <cellStyle name="Note 2 7 2 3 3 7" xfId="39599"/>
    <cellStyle name="Note 2 7 2 3 4" xfId="4621"/>
    <cellStyle name="Note 2 7 2 3 4 2" xfId="9282"/>
    <cellStyle name="Note 2 7 2 3 4 2 2" xfId="17422"/>
    <cellStyle name="Note 2 7 2 3 4 2 2 2" xfId="33495"/>
    <cellStyle name="Note 2 7 2 3 4 2 3" xfId="25461"/>
    <cellStyle name="Note 2 7 2 3 4 2 4" xfId="43178"/>
    <cellStyle name="Note 2 7 2 3 4 3" xfId="13129"/>
    <cellStyle name="Note 2 7 2 3 4 3 2" xfId="29226"/>
    <cellStyle name="Note 2 7 2 3 4 4" xfId="20859"/>
    <cellStyle name="Note 2 7 2 3 4 5" xfId="36833"/>
    <cellStyle name="Note 2 7 2 3 4 6" xfId="39601"/>
    <cellStyle name="Note 2 7 2 3 5" xfId="6977"/>
    <cellStyle name="Note 2 7 2 3 5 2" xfId="15121"/>
    <cellStyle name="Note 2 7 2 3 5 2 2" xfId="31194"/>
    <cellStyle name="Note 2 7 2 3 5 3" xfId="23160"/>
    <cellStyle name="Note 2 7 2 3 5 4" xfId="43173"/>
    <cellStyle name="Note 2 7 2 3 6" xfId="10800"/>
    <cellStyle name="Note 2 7 2 3 6 2" xfId="26925"/>
    <cellStyle name="Note 2 7 2 3 7" xfId="18558"/>
    <cellStyle name="Note 2 7 2 3 8" xfId="36828"/>
    <cellStyle name="Note 2 7 2 3 9" xfId="39596"/>
    <cellStyle name="Note 2 7 2 4" xfId="2359"/>
    <cellStyle name="Note 2 7 2 4 2" xfId="3881"/>
    <cellStyle name="Note 2 7 2 4 2 2" xfId="6239"/>
    <cellStyle name="Note 2 7 2 4 2 2 2" xfId="14745"/>
    <cellStyle name="Note 2 7 2 4 2 2 2 2" xfId="30842"/>
    <cellStyle name="Note 2 7 2 4 2 2 2 3" xfId="43181"/>
    <cellStyle name="Note 2 7 2 4 2 2 3" xfId="22475"/>
    <cellStyle name="Note 2 7 2 4 2 2 4" xfId="36836"/>
    <cellStyle name="Note 2 7 2 4 2 2 5" xfId="39604"/>
    <cellStyle name="Note 2 7 2 4 2 3" xfId="8595"/>
    <cellStyle name="Note 2 7 2 4 2 3 2" xfId="16737"/>
    <cellStyle name="Note 2 7 2 4 2 3 2 2" xfId="32810"/>
    <cellStyle name="Note 2 7 2 4 2 3 3" xfId="24776"/>
    <cellStyle name="Note 2 7 2 4 2 3 4" xfId="43180"/>
    <cellStyle name="Note 2 7 2 4 2 4" xfId="12418"/>
    <cellStyle name="Note 2 7 2 4 2 4 2" xfId="28541"/>
    <cellStyle name="Note 2 7 2 4 2 5" xfId="20174"/>
    <cellStyle name="Note 2 7 2 4 2 6" xfId="36835"/>
    <cellStyle name="Note 2 7 2 4 2 7" xfId="39603"/>
    <cellStyle name="Note 2 7 2 4 3" xfId="4773"/>
    <cellStyle name="Note 2 7 2 4 3 2" xfId="9434"/>
    <cellStyle name="Note 2 7 2 4 3 2 2" xfId="17574"/>
    <cellStyle name="Note 2 7 2 4 3 2 2 2" xfId="33647"/>
    <cellStyle name="Note 2 7 2 4 3 2 3" xfId="25613"/>
    <cellStyle name="Note 2 7 2 4 3 2 4" xfId="43182"/>
    <cellStyle name="Note 2 7 2 4 3 3" xfId="13281"/>
    <cellStyle name="Note 2 7 2 4 3 3 2" xfId="29378"/>
    <cellStyle name="Note 2 7 2 4 3 4" xfId="21011"/>
    <cellStyle name="Note 2 7 2 4 3 5" xfId="36837"/>
    <cellStyle name="Note 2 7 2 4 3 6" xfId="39605"/>
    <cellStyle name="Note 2 7 2 4 4" xfId="7129"/>
    <cellStyle name="Note 2 7 2 4 4 2" xfId="15273"/>
    <cellStyle name="Note 2 7 2 4 4 2 2" xfId="31346"/>
    <cellStyle name="Note 2 7 2 4 4 3" xfId="23312"/>
    <cellStyle name="Note 2 7 2 4 4 4" xfId="43179"/>
    <cellStyle name="Note 2 7 2 4 5" xfId="10952"/>
    <cellStyle name="Note 2 7 2 4 5 2" xfId="27077"/>
    <cellStyle name="Note 2 7 2 4 6" xfId="18710"/>
    <cellStyle name="Note 2 7 2 4 7" xfId="36834"/>
    <cellStyle name="Note 2 7 2 4 8" xfId="39602"/>
    <cellStyle name="Note 2 7 2 5" xfId="2844"/>
    <cellStyle name="Note 2 7 2 5 2" xfId="5214"/>
    <cellStyle name="Note 2 7 2 5 2 2" xfId="9644"/>
    <cellStyle name="Note 2 7 2 5 2 2 2" xfId="17784"/>
    <cellStyle name="Note 2 7 2 5 2 2 2 2" xfId="33857"/>
    <cellStyle name="Note 2 7 2 5 2 2 3" xfId="25823"/>
    <cellStyle name="Note 2 7 2 5 2 2 4" xfId="43184"/>
    <cellStyle name="Note 2 7 2 5 2 3" xfId="13720"/>
    <cellStyle name="Note 2 7 2 5 2 3 2" xfId="29817"/>
    <cellStyle name="Note 2 7 2 5 2 4" xfId="21450"/>
    <cellStyle name="Note 2 7 2 5 2 5" xfId="36839"/>
    <cellStyle name="Note 2 7 2 5 2 6" xfId="39607"/>
    <cellStyle name="Note 2 7 2 5 3" xfId="7570"/>
    <cellStyle name="Note 2 7 2 5 3 2" xfId="15712"/>
    <cellStyle name="Note 2 7 2 5 3 2 2" xfId="31785"/>
    <cellStyle name="Note 2 7 2 5 3 3" xfId="23751"/>
    <cellStyle name="Note 2 7 2 5 3 4" xfId="43183"/>
    <cellStyle name="Note 2 7 2 5 4" xfId="11393"/>
    <cellStyle name="Note 2 7 2 5 4 2" xfId="27516"/>
    <cellStyle name="Note 2 7 2 5 5" xfId="19149"/>
    <cellStyle name="Note 2 7 2 5 6" xfId="36838"/>
    <cellStyle name="Note 2 7 2 5 7" xfId="39606"/>
    <cellStyle name="Note 2 7 2 6" xfId="2519"/>
    <cellStyle name="Note 2 7 2 6 2" xfId="4924"/>
    <cellStyle name="Note 2 7 2 6 2 2" xfId="13430"/>
    <cellStyle name="Note 2 7 2 6 2 2 2" xfId="29527"/>
    <cellStyle name="Note 2 7 2 6 2 2 3" xfId="43186"/>
    <cellStyle name="Note 2 7 2 6 2 3" xfId="21160"/>
    <cellStyle name="Note 2 7 2 6 2 4" xfId="36841"/>
    <cellStyle name="Note 2 7 2 6 2 5" xfId="39609"/>
    <cellStyle name="Note 2 7 2 6 3" xfId="7280"/>
    <cellStyle name="Note 2 7 2 6 3 2" xfId="15422"/>
    <cellStyle name="Note 2 7 2 6 3 2 2" xfId="31495"/>
    <cellStyle name="Note 2 7 2 6 3 3" xfId="23461"/>
    <cellStyle name="Note 2 7 2 6 3 4" xfId="43185"/>
    <cellStyle name="Note 2 7 2 6 4" xfId="11103"/>
    <cellStyle name="Note 2 7 2 6 4 2" xfId="27226"/>
    <cellStyle name="Note 2 7 2 6 5" xfId="18859"/>
    <cellStyle name="Note 2 7 2 6 6" xfId="36840"/>
    <cellStyle name="Note 2 7 2 6 7" xfId="39608"/>
    <cellStyle name="Note 2 7 2 7" xfId="4146"/>
    <cellStyle name="Note 2 7 2 7 2" xfId="8807"/>
    <cellStyle name="Note 2 7 2 7 2 2" xfId="16947"/>
    <cellStyle name="Note 2 7 2 7 2 2 2" xfId="33020"/>
    <cellStyle name="Note 2 7 2 7 2 3" xfId="24986"/>
    <cellStyle name="Note 2 7 2 7 2 4" xfId="43187"/>
    <cellStyle name="Note 2 7 2 7 3" xfId="12654"/>
    <cellStyle name="Note 2 7 2 7 3 2" xfId="28751"/>
    <cellStyle name="Note 2 7 2 7 4" xfId="20384"/>
    <cellStyle name="Note 2 7 2 7 5" xfId="36842"/>
    <cellStyle name="Note 2 7 2 7 6" xfId="39610"/>
    <cellStyle name="Note 2 7 2 8" xfId="6502"/>
    <cellStyle name="Note 2 7 2 8 2" xfId="22685"/>
    <cellStyle name="Note 2 7 2 8 3" xfId="43166"/>
    <cellStyle name="Note 2 7 2 9" xfId="10325"/>
    <cellStyle name="Note 2 7 2 9 2" xfId="26450"/>
    <cellStyle name="Note 2 7 3" xfId="1649"/>
    <cellStyle name="Note 2 7 3 10" xfId="36843"/>
    <cellStyle name="Note 2 7 3 11" xfId="39611"/>
    <cellStyle name="Note 2 7 3 2" xfId="2057"/>
    <cellStyle name="Note 2 7 3 2 2" xfId="3145"/>
    <cellStyle name="Note 2 7 3 2 2 2" xfId="5510"/>
    <cellStyle name="Note 2 7 3 2 2 2 2" xfId="9932"/>
    <cellStyle name="Note 2 7 3 2 2 2 2 2" xfId="18072"/>
    <cellStyle name="Note 2 7 3 2 2 2 2 2 2" xfId="34145"/>
    <cellStyle name="Note 2 7 3 2 2 2 2 3" xfId="26111"/>
    <cellStyle name="Note 2 7 3 2 2 2 2 4" xfId="43191"/>
    <cellStyle name="Note 2 7 3 2 2 2 3" xfId="14016"/>
    <cellStyle name="Note 2 7 3 2 2 2 3 2" xfId="30113"/>
    <cellStyle name="Note 2 7 3 2 2 2 4" xfId="21746"/>
    <cellStyle name="Note 2 7 3 2 2 2 5" xfId="36846"/>
    <cellStyle name="Note 2 7 3 2 2 2 6" xfId="39614"/>
    <cellStyle name="Note 2 7 3 2 2 3" xfId="7866"/>
    <cellStyle name="Note 2 7 3 2 2 3 2" xfId="16008"/>
    <cellStyle name="Note 2 7 3 2 2 3 2 2" xfId="32081"/>
    <cellStyle name="Note 2 7 3 2 2 3 3" xfId="24047"/>
    <cellStyle name="Note 2 7 3 2 2 3 4" xfId="43190"/>
    <cellStyle name="Note 2 7 3 2 2 4" xfId="11689"/>
    <cellStyle name="Note 2 7 3 2 2 4 2" xfId="27812"/>
    <cellStyle name="Note 2 7 3 2 2 5" xfId="19445"/>
    <cellStyle name="Note 2 7 3 2 2 6" xfId="36845"/>
    <cellStyle name="Note 2 7 3 2 2 7" xfId="39613"/>
    <cellStyle name="Note 2 7 3 2 3" xfId="3596"/>
    <cellStyle name="Note 2 7 3 2 3 2" xfId="5954"/>
    <cellStyle name="Note 2 7 3 2 3 2 2" xfId="14460"/>
    <cellStyle name="Note 2 7 3 2 3 2 2 2" xfId="30557"/>
    <cellStyle name="Note 2 7 3 2 3 2 2 3" xfId="43193"/>
    <cellStyle name="Note 2 7 3 2 3 2 3" xfId="22190"/>
    <cellStyle name="Note 2 7 3 2 3 2 4" xfId="36848"/>
    <cellStyle name="Note 2 7 3 2 3 2 5" xfId="39616"/>
    <cellStyle name="Note 2 7 3 2 3 3" xfId="8310"/>
    <cellStyle name="Note 2 7 3 2 3 3 2" xfId="16452"/>
    <cellStyle name="Note 2 7 3 2 3 3 2 2" xfId="32525"/>
    <cellStyle name="Note 2 7 3 2 3 3 3" xfId="24491"/>
    <cellStyle name="Note 2 7 3 2 3 3 4" xfId="43192"/>
    <cellStyle name="Note 2 7 3 2 3 4" xfId="12133"/>
    <cellStyle name="Note 2 7 3 2 3 4 2" xfId="28256"/>
    <cellStyle name="Note 2 7 3 2 3 5" xfId="19889"/>
    <cellStyle name="Note 2 7 3 2 3 6" xfId="36847"/>
    <cellStyle name="Note 2 7 3 2 3 7" xfId="39615"/>
    <cellStyle name="Note 2 7 3 2 4" xfId="4488"/>
    <cellStyle name="Note 2 7 3 2 4 2" xfId="9149"/>
    <cellStyle name="Note 2 7 3 2 4 2 2" xfId="17289"/>
    <cellStyle name="Note 2 7 3 2 4 2 2 2" xfId="33362"/>
    <cellStyle name="Note 2 7 3 2 4 2 3" xfId="25328"/>
    <cellStyle name="Note 2 7 3 2 4 2 4" xfId="43194"/>
    <cellStyle name="Note 2 7 3 2 4 3" xfId="12996"/>
    <cellStyle name="Note 2 7 3 2 4 3 2" xfId="29093"/>
    <cellStyle name="Note 2 7 3 2 4 4" xfId="20726"/>
    <cellStyle name="Note 2 7 3 2 4 5" xfId="36849"/>
    <cellStyle name="Note 2 7 3 2 4 6" xfId="39617"/>
    <cellStyle name="Note 2 7 3 2 5" xfId="6844"/>
    <cellStyle name="Note 2 7 3 2 5 2" xfId="23027"/>
    <cellStyle name="Note 2 7 3 2 5 3" xfId="43189"/>
    <cellStyle name="Note 2 7 3 2 6" xfId="10667"/>
    <cellStyle name="Note 2 7 3 2 6 2" xfId="26792"/>
    <cellStyle name="Note 2 7 3 2 7" xfId="36844"/>
    <cellStyle name="Note 2 7 3 2 8" xfId="39612"/>
    <cellStyle name="Note 2 7 3 3" xfId="2222"/>
    <cellStyle name="Note 2 7 3 3 2" xfId="3301"/>
    <cellStyle name="Note 2 7 3 3 2 2" xfId="5664"/>
    <cellStyle name="Note 2 7 3 3 2 2 2" xfId="10084"/>
    <cellStyle name="Note 2 7 3 3 2 2 2 2" xfId="18224"/>
    <cellStyle name="Note 2 7 3 3 2 2 2 2 2" xfId="34297"/>
    <cellStyle name="Note 2 7 3 3 2 2 2 3" xfId="26263"/>
    <cellStyle name="Note 2 7 3 3 2 2 2 4" xfId="43197"/>
    <cellStyle name="Note 2 7 3 3 2 2 3" xfId="14170"/>
    <cellStyle name="Note 2 7 3 3 2 2 3 2" xfId="30267"/>
    <cellStyle name="Note 2 7 3 3 2 2 4" xfId="21900"/>
    <cellStyle name="Note 2 7 3 3 2 2 5" xfId="36852"/>
    <cellStyle name="Note 2 7 3 3 2 2 6" xfId="39620"/>
    <cellStyle name="Note 2 7 3 3 2 3" xfId="8020"/>
    <cellStyle name="Note 2 7 3 3 2 3 2" xfId="16162"/>
    <cellStyle name="Note 2 7 3 3 2 3 2 2" xfId="32235"/>
    <cellStyle name="Note 2 7 3 3 2 3 3" xfId="24201"/>
    <cellStyle name="Note 2 7 3 3 2 3 4" xfId="43196"/>
    <cellStyle name="Note 2 7 3 3 2 4" xfId="11843"/>
    <cellStyle name="Note 2 7 3 3 2 4 2" xfId="27966"/>
    <cellStyle name="Note 2 7 3 3 2 5" xfId="19599"/>
    <cellStyle name="Note 2 7 3 3 2 6" xfId="36851"/>
    <cellStyle name="Note 2 7 3 3 2 7" xfId="39619"/>
    <cellStyle name="Note 2 7 3 3 3" xfId="3752"/>
    <cellStyle name="Note 2 7 3 3 3 2" xfId="6110"/>
    <cellStyle name="Note 2 7 3 3 3 2 2" xfId="14616"/>
    <cellStyle name="Note 2 7 3 3 3 2 2 2" xfId="30713"/>
    <cellStyle name="Note 2 7 3 3 3 2 2 3" xfId="43199"/>
    <cellStyle name="Note 2 7 3 3 3 2 3" xfId="22346"/>
    <cellStyle name="Note 2 7 3 3 3 2 4" xfId="36854"/>
    <cellStyle name="Note 2 7 3 3 3 2 5" xfId="39622"/>
    <cellStyle name="Note 2 7 3 3 3 3" xfId="8466"/>
    <cellStyle name="Note 2 7 3 3 3 3 2" xfId="16608"/>
    <cellStyle name="Note 2 7 3 3 3 3 2 2" xfId="32681"/>
    <cellStyle name="Note 2 7 3 3 3 3 3" xfId="24647"/>
    <cellStyle name="Note 2 7 3 3 3 3 4" xfId="43198"/>
    <cellStyle name="Note 2 7 3 3 3 4" xfId="12289"/>
    <cellStyle name="Note 2 7 3 3 3 4 2" xfId="28412"/>
    <cellStyle name="Note 2 7 3 3 3 5" xfId="20045"/>
    <cellStyle name="Note 2 7 3 3 3 6" xfId="36853"/>
    <cellStyle name="Note 2 7 3 3 3 7" xfId="39621"/>
    <cellStyle name="Note 2 7 3 3 4" xfId="4644"/>
    <cellStyle name="Note 2 7 3 3 4 2" xfId="9305"/>
    <cellStyle name="Note 2 7 3 3 4 2 2" xfId="17445"/>
    <cellStyle name="Note 2 7 3 3 4 2 2 2" xfId="33518"/>
    <cellStyle name="Note 2 7 3 3 4 2 3" xfId="25484"/>
    <cellStyle name="Note 2 7 3 3 4 2 4" xfId="43200"/>
    <cellStyle name="Note 2 7 3 3 4 3" xfId="13152"/>
    <cellStyle name="Note 2 7 3 3 4 3 2" xfId="29249"/>
    <cellStyle name="Note 2 7 3 3 4 4" xfId="20882"/>
    <cellStyle name="Note 2 7 3 3 4 5" xfId="36855"/>
    <cellStyle name="Note 2 7 3 3 4 6" xfId="39623"/>
    <cellStyle name="Note 2 7 3 3 5" xfId="7000"/>
    <cellStyle name="Note 2 7 3 3 5 2" xfId="15144"/>
    <cellStyle name="Note 2 7 3 3 5 2 2" xfId="31217"/>
    <cellStyle name="Note 2 7 3 3 5 3" xfId="23183"/>
    <cellStyle name="Note 2 7 3 3 5 4" xfId="43195"/>
    <cellStyle name="Note 2 7 3 3 6" xfId="10823"/>
    <cellStyle name="Note 2 7 3 3 6 2" xfId="26948"/>
    <cellStyle name="Note 2 7 3 3 7" xfId="18581"/>
    <cellStyle name="Note 2 7 3 3 8" xfId="36850"/>
    <cellStyle name="Note 2 7 3 3 9" xfId="39618"/>
    <cellStyle name="Note 2 7 3 4" xfId="2382"/>
    <cellStyle name="Note 2 7 3 4 2" xfId="3904"/>
    <cellStyle name="Note 2 7 3 4 2 2" xfId="6262"/>
    <cellStyle name="Note 2 7 3 4 2 2 2" xfId="14768"/>
    <cellStyle name="Note 2 7 3 4 2 2 2 2" xfId="30865"/>
    <cellStyle name="Note 2 7 3 4 2 2 2 3" xfId="43203"/>
    <cellStyle name="Note 2 7 3 4 2 2 3" xfId="22498"/>
    <cellStyle name="Note 2 7 3 4 2 2 4" xfId="36858"/>
    <cellStyle name="Note 2 7 3 4 2 2 5" xfId="39626"/>
    <cellStyle name="Note 2 7 3 4 2 3" xfId="8618"/>
    <cellStyle name="Note 2 7 3 4 2 3 2" xfId="16760"/>
    <cellStyle name="Note 2 7 3 4 2 3 2 2" xfId="32833"/>
    <cellStyle name="Note 2 7 3 4 2 3 3" xfId="24799"/>
    <cellStyle name="Note 2 7 3 4 2 3 4" xfId="43202"/>
    <cellStyle name="Note 2 7 3 4 2 4" xfId="12441"/>
    <cellStyle name="Note 2 7 3 4 2 4 2" xfId="28564"/>
    <cellStyle name="Note 2 7 3 4 2 5" xfId="20197"/>
    <cellStyle name="Note 2 7 3 4 2 6" xfId="36857"/>
    <cellStyle name="Note 2 7 3 4 2 7" xfId="39625"/>
    <cellStyle name="Note 2 7 3 4 3" xfId="4796"/>
    <cellStyle name="Note 2 7 3 4 3 2" xfId="9457"/>
    <cellStyle name="Note 2 7 3 4 3 2 2" xfId="17597"/>
    <cellStyle name="Note 2 7 3 4 3 2 2 2" xfId="33670"/>
    <cellStyle name="Note 2 7 3 4 3 2 3" xfId="25636"/>
    <cellStyle name="Note 2 7 3 4 3 2 4" xfId="43204"/>
    <cellStyle name="Note 2 7 3 4 3 3" xfId="13304"/>
    <cellStyle name="Note 2 7 3 4 3 3 2" xfId="29401"/>
    <cellStyle name="Note 2 7 3 4 3 4" xfId="21034"/>
    <cellStyle name="Note 2 7 3 4 3 5" xfId="36859"/>
    <cellStyle name="Note 2 7 3 4 3 6" xfId="39627"/>
    <cellStyle name="Note 2 7 3 4 4" xfId="7152"/>
    <cellStyle name="Note 2 7 3 4 4 2" xfId="15296"/>
    <cellStyle name="Note 2 7 3 4 4 2 2" xfId="31369"/>
    <cellStyle name="Note 2 7 3 4 4 3" xfId="23335"/>
    <cellStyle name="Note 2 7 3 4 4 4" xfId="43201"/>
    <cellStyle name="Note 2 7 3 4 5" xfId="10975"/>
    <cellStyle name="Note 2 7 3 4 5 2" xfId="27100"/>
    <cellStyle name="Note 2 7 3 4 6" xfId="18733"/>
    <cellStyle name="Note 2 7 3 4 7" xfId="36856"/>
    <cellStyle name="Note 2 7 3 4 8" xfId="39624"/>
    <cellStyle name="Note 2 7 3 5" xfId="2867"/>
    <cellStyle name="Note 2 7 3 5 2" xfId="5237"/>
    <cellStyle name="Note 2 7 3 5 2 2" xfId="9667"/>
    <cellStyle name="Note 2 7 3 5 2 2 2" xfId="17807"/>
    <cellStyle name="Note 2 7 3 5 2 2 2 2" xfId="33880"/>
    <cellStyle name="Note 2 7 3 5 2 2 3" xfId="25846"/>
    <cellStyle name="Note 2 7 3 5 2 2 4" xfId="43206"/>
    <cellStyle name="Note 2 7 3 5 2 3" xfId="13743"/>
    <cellStyle name="Note 2 7 3 5 2 3 2" xfId="29840"/>
    <cellStyle name="Note 2 7 3 5 2 4" xfId="21473"/>
    <cellStyle name="Note 2 7 3 5 2 5" xfId="36861"/>
    <cellStyle name="Note 2 7 3 5 2 6" xfId="39629"/>
    <cellStyle name="Note 2 7 3 5 3" xfId="7593"/>
    <cellStyle name="Note 2 7 3 5 3 2" xfId="15735"/>
    <cellStyle name="Note 2 7 3 5 3 2 2" xfId="31808"/>
    <cellStyle name="Note 2 7 3 5 3 3" xfId="23774"/>
    <cellStyle name="Note 2 7 3 5 3 4" xfId="43205"/>
    <cellStyle name="Note 2 7 3 5 4" xfId="11416"/>
    <cellStyle name="Note 2 7 3 5 4 2" xfId="27539"/>
    <cellStyle name="Note 2 7 3 5 5" xfId="19172"/>
    <cellStyle name="Note 2 7 3 5 6" xfId="36860"/>
    <cellStyle name="Note 2 7 3 5 7" xfId="39628"/>
    <cellStyle name="Note 2 7 3 6" xfId="2696"/>
    <cellStyle name="Note 2 7 3 6 2" xfId="5081"/>
    <cellStyle name="Note 2 7 3 6 2 2" xfId="13587"/>
    <cellStyle name="Note 2 7 3 6 2 2 2" xfId="29684"/>
    <cellStyle name="Note 2 7 3 6 2 2 3" xfId="43208"/>
    <cellStyle name="Note 2 7 3 6 2 3" xfId="21317"/>
    <cellStyle name="Note 2 7 3 6 2 4" xfId="36863"/>
    <cellStyle name="Note 2 7 3 6 2 5" xfId="39631"/>
    <cellStyle name="Note 2 7 3 6 3" xfId="7437"/>
    <cellStyle name="Note 2 7 3 6 3 2" xfId="15579"/>
    <cellStyle name="Note 2 7 3 6 3 2 2" xfId="31652"/>
    <cellStyle name="Note 2 7 3 6 3 3" xfId="23618"/>
    <cellStyle name="Note 2 7 3 6 3 4" xfId="43207"/>
    <cellStyle name="Note 2 7 3 6 4" xfId="11260"/>
    <cellStyle name="Note 2 7 3 6 4 2" xfId="27383"/>
    <cellStyle name="Note 2 7 3 6 5" xfId="19016"/>
    <cellStyle name="Note 2 7 3 6 6" xfId="36862"/>
    <cellStyle name="Note 2 7 3 6 7" xfId="39630"/>
    <cellStyle name="Note 2 7 3 7" xfId="4169"/>
    <cellStyle name="Note 2 7 3 7 2" xfId="8830"/>
    <cellStyle name="Note 2 7 3 7 2 2" xfId="16970"/>
    <cellStyle name="Note 2 7 3 7 2 2 2" xfId="33043"/>
    <cellStyle name="Note 2 7 3 7 2 3" xfId="25009"/>
    <cellStyle name="Note 2 7 3 7 2 4" xfId="43209"/>
    <cellStyle name="Note 2 7 3 7 3" xfId="12677"/>
    <cellStyle name="Note 2 7 3 7 3 2" xfId="28774"/>
    <cellStyle name="Note 2 7 3 7 4" xfId="20407"/>
    <cellStyle name="Note 2 7 3 7 5" xfId="36864"/>
    <cellStyle name="Note 2 7 3 7 6" xfId="39632"/>
    <cellStyle name="Note 2 7 3 8" xfId="6525"/>
    <cellStyle name="Note 2 7 3 8 2" xfId="22708"/>
    <cellStyle name="Note 2 7 3 8 3" xfId="43188"/>
    <cellStyle name="Note 2 7 3 9" xfId="10348"/>
    <cellStyle name="Note 2 7 3 9 2" xfId="26473"/>
    <cellStyle name="Note 2 7 4" xfId="1877"/>
    <cellStyle name="Note 2 7 4 2" xfId="2989"/>
    <cellStyle name="Note 2 7 4 2 2" xfId="5356"/>
    <cellStyle name="Note 2 7 4 2 2 2" xfId="9780"/>
    <cellStyle name="Note 2 7 4 2 2 2 2" xfId="17920"/>
    <cellStyle name="Note 2 7 4 2 2 2 2 2" xfId="33993"/>
    <cellStyle name="Note 2 7 4 2 2 2 3" xfId="25959"/>
    <cellStyle name="Note 2 7 4 2 2 2 4" xfId="43212"/>
    <cellStyle name="Note 2 7 4 2 2 3" xfId="13862"/>
    <cellStyle name="Note 2 7 4 2 2 3 2" xfId="29959"/>
    <cellStyle name="Note 2 7 4 2 2 4" xfId="21592"/>
    <cellStyle name="Note 2 7 4 2 2 5" xfId="36867"/>
    <cellStyle name="Note 2 7 4 2 2 6" xfId="39635"/>
    <cellStyle name="Note 2 7 4 2 3" xfId="7712"/>
    <cellStyle name="Note 2 7 4 2 3 2" xfId="15854"/>
    <cellStyle name="Note 2 7 4 2 3 2 2" xfId="31927"/>
    <cellStyle name="Note 2 7 4 2 3 3" xfId="23893"/>
    <cellStyle name="Note 2 7 4 2 3 4" xfId="43211"/>
    <cellStyle name="Note 2 7 4 2 4" xfId="11535"/>
    <cellStyle name="Note 2 7 4 2 4 2" xfId="27658"/>
    <cellStyle name="Note 2 7 4 2 5" xfId="19291"/>
    <cellStyle name="Note 2 7 4 2 6" xfId="36866"/>
    <cellStyle name="Note 2 7 4 2 7" xfId="39634"/>
    <cellStyle name="Note 2 7 4 3" xfId="3431"/>
    <cellStyle name="Note 2 7 4 3 2" xfId="5789"/>
    <cellStyle name="Note 2 7 4 3 2 2" xfId="14295"/>
    <cellStyle name="Note 2 7 4 3 2 2 2" xfId="30392"/>
    <cellStyle name="Note 2 7 4 3 2 2 3" xfId="43214"/>
    <cellStyle name="Note 2 7 4 3 2 3" xfId="22025"/>
    <cellStyle name="Note 2 7 4 3 2 4" xfId="36869"/>
    <cellStyle name="Note 2 7 4 3 2 5" xfId="39637"/>
    <cellStyle name="Note 2 7 4 3 3" xfId="8145"/>
    <cellStyle name="Note 2 7 4 3 3 2" xfId="16287"/>
    <cellStyle name="Note 2 7 4 3 3 2 2" xfId="32360"/>
    <cellStyle name="Note 2 7 4 3 3 3" xfId="24326"/>
    <cellStyle name="Note 2 7 4 3 3 4" xfId="43213"/>
    <cellStyle name="Note 2 7 4 3 4" xfId="11968"/>
    <cellStyle name="Note 2 7 4 3 4 2" xfId="28091"/>
    <cellStyle name="Note 2 7 4 3 5" xfId="19724"/>
    <cellStyle name="Note 2 7 4 3 6" xfId="36868"/>
    <cellStyle name="Note 2 7 4 3 7" xfId="39636"/>
    <cellStyle name="Note 2 7 4 4" xfId="4323"/>
    <cellStyle name="Note 2 7 4 4 2" xfId="8984"/>
    <cellStyle name="Note 2 7 4 4 2 2" xfId="17124"/>
    <cellStyle name="Note 2 7 4 4 2 2 2" xfId="33197"/>
    <cellStyle name="Note 2 7 4 4 2 3" xfId="25163"/>
    <cellStyle name="Note 2 7 4 4 2 4" xfId="43215"/>
    <cellStyle name="Note 2 7 4 4 3" xfId="12831"/>
    <cellStyle name="Note 2 7 4 4 3 2" xfId="28928"/>
    <cellStyle name="Note 2 7 4 4 4" xfId="20561"/>
    <cellStyle name="Note 2 7 4 4 5" xfId="36870"/>
    <cellStyle name="Note 2 7 4 4 6" xfId="39638"/>
    <cellStyle name="Note 2 7 4 5" xfId="6679"/>
    <cellStyle name="Note 2 7 4 5 2" xfId="22862"/>
    <cellStyle name="Note 2 7 4 5 3" xfId="43210"/>
    <cellStyle name="Note 2 7 4 6" xfId="10502"/>
    <cellStyle name="Note 2 7 4 6 2" xfId="26627"/>
    <cellStyle name="Note 2 7 4 7" xfId="36865"/>
    <cellStyle name="Note 2 7 4 8" xfId="39633"/>
    <cellStyle name="Note 2 7 5" xfId="1773"/>
    <cellStyle name="Note 2 7 5 2" xfId="2941"/>
    <cellStyle name="Note 2 7 5 2 2" xfId="5308"/>
    <cellStyle name="Note 2 7 5 2 2 2" xfId="9734"/>
    <cellStyle name="Note 2 7 5 2 2 2 2" xfId="17874"/>
    <cellStyle name="Note 2 7 5 2 2 2 2 2" xfId="33947"/>
    <cellStyle name="Note 2 7 5 2 2 2 3" xfId="25913"/>
    <cellStyle name="Note 2 7 5 2 2 2 4" xfId="43218"/>
    <cellStyle name="Note 2 7 5 2 2 3" xfId="13814"/>
    <cellStyle name="Note 2 7 5 2 2 3 2" xfId="29911"/>
    <cellStyle name="Note 2 7 5 2 2 4" xfId="21544"/>
    <cellStyle name="Note 2 7 5 2 2 5" xfId="36873"/>
    <cellStyle name="Note 2 7 5 2 2 6" xfId="39641"/>
    <cellStyle name="Note 2 7 5 2 3" xfId="7664"/>
    <cellStyle name="Note 2 7 5 2 3 2" xfId="15806"/>
    <cellStyle name="Note 2 7 5 2 3 2 2" xfId="31879"/>
    <cellStyle name="Note 2 7 5 2 3 3" xfId="23845"/>
    <cellStyle name="Note 2 7 5 2 3 4" xfId="43217"/>
    <cellStyle name="Note 2 7 5 2 4" xfId="11487"/>
    <cellStyle name="Note 2 7 5 2 4 2" xfId="27610"/>
    <cellStyle name="Note 2 7 5 2 5" xfId="19243"/>
    <cellStyle name="Note 2 7 5 2 6" xfId="36872"/>
    <cellStyle name="Note 2 7 5 2 7" xfId="39640"/>
    <cellStyle name="Note 2 7 5 3" xfId="3357"/>
    <cellStyle name="Note 2 7 5 3 2" xfId="5715"/>
    <cellStyle name="Note 2 7 5 3 2 2" xfId="14221"/>
    <cellStyle name="Note 2 7 5 3 2 2 2" xfId="30318"/>
    <cellStyle name="Note 2 7 5 3 2 2 3" xfId="43220"/>
    <cellStyle name="Note 2 7 5 3 2 3" xfId="21951"/>
    <cellStyle name="Note 2 7 5 3 2 4" xfId="36875"/>
    <cellStyle name="Note 2 7 5 3 2 5" xfId="39643"/>
    <cellStyle name="Note 2 7 5 3 3" xfId="8071"/>
    <cellStyle name="Note 2 7 5 3 3 2" xfId="16213"/>
    <cellStyle name="Note 2 7 5 3 3 2 2" xfId="32286"/>
    <cellStyle name="Note 2 7 5 3 3 3" xfId="24252"/>
    <cellStyle name="Note 2 7 5 3 3 4" xfId="43219"/>
    <cellStyle name="Note 2 7 5 3 4" xfId="11894"/>
    <cellStyle name="Note 2 7 5 3 4 2" xfId="28017"/>
    <cellStyle name="Note 2 7 5 3 5" xfId="19650"/>
    <cellStyle name="Note 2 7 5 3 6" xfId="36874"/>
    <cellStyle name="Note 2 7 5 3 7" xfId="39642"/>
    <cellStyle name="Note 2 7 5 4" xfId="4249"/>
    <cellStyle name="Note 2 7 5 4 2" xfId="8910"/>
    <cellStyle name="Note 2 7 5 4 2 2" xfId="17050"/>
    <cellStyle name="Note 2 7 5 4 2 2 2" xfId="33123"/>
    <cellStyle name="Note 2 7 5 4 2 3" xfId="25089"/>
    <cellStyle name="Note 2 7 5 4 2 4" xfId="43221"/>
    <cellStyle name="Note 2 7 5 4 3" xfId="12757"/>
    <cellStyle name="Note 2 7 5 4 3 2" xfId="28854"/>
    <cellStyle name="Note 2 7 5 4 4" xfId="20487"/>
    <cellStyle name="Note 2 7 5 4 5" xfId="36876"/>
    <cellStyle name="Note 2 7 5 4 6" xfId="39644"/>
    <cellStyle name="Note 2 7 5 5" xfId="6605"/>
    <cellStyle name="Note 2 7 5 5 2" xfId="14869"/>
    <cellStyle name="Note 2 7 5 5 2 2" xfId="30942"/>
    <cellStyle name="Note 2 7 5 5 3" xfId="22788"/>
    <cellStyle name="Note 2 7 5 5 4" xfId="43216"/>
    <cellStyle name="Note 2 7 5 6" xfId="10428"/>
    <cellStyle name="Note 2 7 5 6 2" xfId="26553"/>
    <cellStyle name="Note 2 7 5 7" xfId="18306"/>
    <cellStyle name="Note 2 7 5 8" xfId="36871"/>
    <cellStyle name="Note 2 7 5 9" xfId="39639"/>
    <cellStyle name="Note 2 7 6" xfId="1929"/>
    <cellStyle name="Note 2 7 6 2" xfId="3477"/>
    <cellStyle name="Note 2 7 6 2 2" xfId="5835"/>
    <cellStyle name="Note 2 7 6 2 2 2" xfId="14341"/>
    <cellStyle name="Note 2 7 6 2 2 2 2" xfId="30438"/>
    <cellStyle name="Note 2 7 6 2 2 2 3" xfId="43224"/>
    <cellStyle name="Note 2 7 6 2 2 3" xfId="22071"/>
    <cellStyle name="Note 2 7 6 2 2 4" xfId="36879"/>
    <cellStyle name="Note 2 7 6 2 2 5" xfId="39647"/>
    <cellStyle name="Note 2 7 6 2 3" xfId="8191"/>
    <cellStyle name="Note 2 7 6 2 3 2" xfId="16333"/>
    <cellStyle name="Note 2 7 6 2 3 2 2" xfId="32406"/>
    <cellStyle name="Note 2 7 6 2 3 3" xfId="24372"/>
    <cellStyle name="Note 2 7 6 2 3 4" xfId="43223"/>
    <cellStyle name="Note 2 7 6 2 4" xfId="12014"/>
    <cellStyle name="Note 2 7 6 2 4 2" xfId="28137"/>
    <cellStyle name="Note 2 7 6 2 5" xfId="19770"/>
    <cellStyle name="Note 2 7 6 2 6" xfId="36878"/>
    <cellStyle name="Note 2 7 6 2 7" xfId="39646"/>
    <cellStyle name="Note 2 7 6 3" xfId="4369"/>
    <cellStyle name="Note 2 7 6 3 2" xfId="9030"/>
    <cellStyle name="Note 2 7 6 3 2 2" xfId="17170"/>
    <cellStyle name="Note 2 7 6 3 2 2 2" xfId="33243"/>
    <cellStyle name="Note 2 7 6 3 2 3" xfId="25209"/>
    <cellStyle name="Note 2 7 6 3 2 4" xfId="43225"/>
    <cellStyle name="Note 2 7 6 3 3" xfId="12877"/>
    <cellStyle name="Note 2 7 6 3 3 2" xfId="28974"/>
    <cellStyle name="Note 2 7 6 3 4" xfId="20607"/>
    <cellStyle name="Note 2 7 6 3 5" xfId="36880"/>
    <cellStyle name="Note 2 7 6 3 6" xfId="39648"/>
    <cellStyle name="Note 2 7 6 4" xfId="6725"/>
    <cellStyle name="Note 2 7 6 4 2" xfId="14965"/>
    <cellStyle name="Note 2 7 6 4 2 2" xfId="31038"/>
    <cellStyle name="Note 2 7 6 4 3" xfId="22908"/>
    <cellStyle name="Note 2 7 6 4 4" xfId="43222"/>
    <cellStyle name="Note 2 7 6 5" xfId="10548"/>
    <cellStyle name="Note 2 7 6 5 2" xfId="26673"/>
    <cellStyle name="Note 2 7 6 6" xfId="18402"/>
    <cellStyle name="Note 2 7 6 7" xfId="36877"/>
    <cellStyle name="Note 2 7 6 8" xfId="39645"/>
    <cellStyle name="Note 2 7 7" xfId="2660"/>
    <cellStyle name="Note 2 7 7 2" xfId="5047"/>
    <cellStyle name="Note 2 7 7 2 2" xfId="9530"/>
    <cellStyle name="Note 2 7 7 2 2 2" xfId="17670"/>
    <cellStyle name="Note 2 7 7 2 2 2 2" xfId="33743"/>
    <cellStyle name="Note 2 7 7 2 2 3" xfId="25709"/>
    <cellStyle name="Note 2 7 7 2 2 4" xfId="43227"/>
    <cellStyle name="Note 2 7 7 2 3" xfId="13553"/>
    <cellStyle name="Note 2 7 7 2 3 2" xfId="29650"/>
    <cellStyle name="Note 2 7 7 2 4" xfId="21283"/>
    <cellStyle name="Note 2 7 7 2 5" xfId="36882"/>
    <cellStyle name="Note 2 7 7 2 6" xfId="39650"/>
    <cellStyle name="Note 2 7 7 3" xfId="7403"/>
    <cellStyle name="Note 2 7 7 3 2" xfId="15545"/>
    <cellStyle name="Note 2 7 7 3 2 2" xfId="31618"/>
    <cellStyle name="Note 2 7 7 3 3" xfId="23584"/>
    <cellStyle name="Note 2 7 7 3 4" xfId="43226"/>
    <cellStyle name="Note 2 7 7 4" xfId="11226"/>
    <cellStyle name="Note 2 7 7 4 2" xfId="27349"/>
    <cellStyle name="Note 2 7 7 5" xfId="18982"/>
    <cellStyle name="Note 2 7 7 6" xfId="36881"/>
    <cellStyle name="Note 2 7 7 7" xfId="39649"/>
    <cellStyle name="Note 2 7 8" xfId="2628"/>
    <cellStyle name="Note 2 7 8 2" xfId="5021"/>
    <cellStyle name="Note 2 7 8 2 2" xfId="13527"/>
    <cellStyle name="Note 2 7 8 2 2 2" xfId="29624"/>
    <cellStyle name="Note 2 7 8 2 2 3" xfId="43229"/>
    <cellStyle name="Note 2 7 8 2 3" xfId="21257"/>
    <cellStyle name="Note 2 7 8 2 4" xfId="36884"/>
    <cellStyle name="Note 2 7 8 2 5" xfId="39652"/>
    <cellStyle name="Note 2 7 8 3" xfId="7377"/>
    <cellStyle name="Note 2 7 8 3 2" xfId="15519"/>
    <cellStyle name="Note 2 7 8 3 2 2" xfId="31592"/>
    <cellStyle name="Note 2 7 8 3 3" xfId="23558"/>
    <cellStyle name="Note 2 7 8 3 4" xfId="43228"/>
    <cellStyle name="Note 2 7 8 4" xfId="11200"/>
    <cellStyle name="Note 2 7 8 4 2" xfId="27323"/>
    <cellStyle name="Note 2 7 8 5" xfId="18956"/>
    <cellStyle name="Note 2 7 8 6" xfId="36883"/>
    <cellStyle name="Note 2 7 8 7" xfId="39651"/>
    <cellStyle name="Note 2 7 9" xfId="4015"/>
    <cellStyle name="Note 2 7 9 2" xfId="8693"/>
    <cellStyle name="Note 2 7 9 2 2" xfId="16833"/>
    <cellStyle name="Note 2 7 9 2 2 2" xfId="32906"/>
    <cellStyle name="Note 2 7 9 2 3" xfId="24872"/>
    <cellStyle name="Note 2 7 9 2 4" xfId="43230"/>
    <cellStyle name="Note 2 7 9 3" xfId="12534"/>
    <cellStyle name="Note 2 7 9 3 2" xfId="28637"/>
    <cellStyle name="Note 2 7 9 4" xfId="20270"/>
    <cellStyle name="Note 2 7 9 5" xfId="36885"/>
    <cellStyle name="Note 2 7 9 6" xfId="39653"/>
    <cellStyle name="Note 2 8" xfId="1489"/>
    <cellStyle name="Note 2 8 10" xfId="6406"/>
    <cellStyle name="Note 2 8 10 2" xfId="22597"/>
    <cellStyle name="Note 2 8 11" xfId="10229"/>
    <cellStyle name="Note 2 8 11 2" xfId="26362"/>
    <cellStyle name="Note 2 8 12" xfId="36886"/>
    <cellStyle name="Note 2 8 13" xfId="39654"/>
    <cellStyle name="Note 2 8 2" xfId="1672"/>
    <cellStyle name="Note 2 8 2 10" xfId="36887"/>
    <cellStyle name="Note 2 8 2 11" xfId="39655"/>
    <cellStyle name="Note 2 8 2 2" xfId="2074"/>
    <cellStyle name="Note 2 8 2 2 2" xfId="3162"/>
    <cellStyle name="Note 2 8 2 2 2 2" xfId="5527"/>
    <cellStyle name="Note 2 8 2 2 2 2 2" xfId="9949"/>
    <cellStyle name="Note 2 8 2 2 2 2 2 2" xfId="18089"/>
    <cellStyle name="Note 2 8 2 2 2 2 2 2 2" xfId="34162"/>
    <cellStyle name="Note 2 8 2 2 2 2 2 3" xfId="26128"/>
    <cellStyle name="Note 2 8 2 2 2 2 3" xfId="14033"/>
    <cellStyle name="Note 2 8 2 2 2 2 3 2" xfId="30130"/>
    <cellStyle name="Note 2 8 2 2 2 2 4" xfId="21763"/>
    <cellStyle name="Note 2 8 2 2 2 2 5" xfId="36890"/>
    <cellStyle name="Note 2 8 2 2 2 2 6" xfId="39658"/>
    <cellStyle name="Note 2 8 2 2 2 3" xfId="7883"/>
    <cellStyle name="Note 2 8 2 2 2 3 2" xfId="16025"/>
    <cellStyle name="Note 2 8 2 2 2 3 2 2" xfId="32098"/>
    <cellStyle name="Note 2 8 2 2 2 3 3" xfId="24064"/>
    <cellStyle name="Note 2 8 2 2 2 4" xfId="11706"/>
    <cellStyle name="Note 2 8 2 2 2 4 2" xfId="27829"/>
    <cellStyle name="Note 2 8 2 2 2 5" xfId="19462"/>
    <cellStyle name="Note 2 8 2 2 2 6" xfId="36889"/>
    <cellStyle name="Note 2 8 2 2 2 7" xfId="39657"/>
    <cellStyle name="Note 2 8 2 2 3" xfId="3613"/>
    <cellStyle name="Note 2 8 2 2 3 2" xfId="5971"/>
    <cellStyle name="Note 2 8 2 2 3 2 2" xfId="14477"/>
    <cellStyle name="Note 2 8 2 2 3 2 2 2" xfId="30574"/>
    <cellStyle name="Note 2 8 2 2 3 2 3" xfId="22207"/>
    <cellStyle name="Note 2 8 2 2 3 2 4" xfId="36892"/>
    <cellStyle name="Note 2 8 2 2 3 2 5" xfId="39660"/>
    <cellStyle name="Note 2 8 2 2 3 3" xfId="8327"/>
    <cellStyle name="Note 2 8 2 2 3 3 2" xfId="16469"/>
    <cellStyle name="Note 2 8 2 2 3 3 2 2" xfId="32542"/>
    <cellStyle name="Note 2 8 2 2 3 3 3" xfId="24508"/>
    <cellStyle name="Note 2 8 2 2 3 4" xfId="12150"/>
    <cellStyle name="Note 2 8 2 2 3 4 2" xfId="28273"/>
    <cellStyle name="Note 2 8 2 2 3 5" xfId="19906"/>
    <cellStyle name="Note 2 8 2 2 3 6" xfId="36891"/>
    <cellStyle name="Note 2 8 2 2 3 7" xfId="39659"/>
    <cellStyle name="Note 2 8 2 2 4" xfId="4505"/>
    <cellStyle name="Note 2 8 2 2 4 2" xfId="9166"/>
    <cellStyle name="Note 2 8 2 2 4 2 2" xfId="17306"/>
    <cellStyle name="Note 2 8 2 2 4 2 2 2" xfId="33379"/>
    <cellStyle name="Note 2 8 2 2 4 2 3" xfId="25345"/>
    <cellStyle name="Note 2 8 2 2 4 3" xfId="13013"/>
    <cellStyle name="Note 2 8 2 2 4 3 2" xfId="29110"/>
    <cellStyle name="Note 2 8 2 2 4 4" xfId="20743"/>
    <cellStyle name="Note 2 8 2 2 4 5" xfId="36893"/>
    <cellStyle name="Note 2 8 2 2 4 6" xfId="39661"/>
    <cellStyle name="Note 2 8 2 2 5" xfId="6861"/>
    <cellStyle name="Note 2 8 2 2 5 2" xfId="23044"/>
    <cellStyle name="Note 2 8 2 2 6" xfId="10684"/>
    <cellStyle name="Note 2 8 2 2 6 2" xfId="26809"/>
    <cellStyle name="Note 2 8 2 2 7" xfId="36888"/>
    <cellStyle name="Note 2 8 2 2 8" xfId="39656"/>
    <cellStyle name="Note 2 8 2 3" xfId="2239"/>
    <cellStyle name="Note 2 8 2 3 2" xfId="3318"/>
    <cellStyle name="Note 2 8 2 3 2 2" xfId="5681"/>
    <cellStyle name="Note 2 8 2 3 2 2 2" xfId="10101"/>
    <cellStyle name="Note 2 8 2 3 2 2 2 2" xfId="18241"/>
    <cellStyle name="Note 2 8 2 3 2 2 2 2 2" xfId="34314"/>
    <cellStyle name="Note 2 8 2 3 2 2 2 3" xfId="26280"/>
    <cellStyle name="Note 2 8 2 3 2 2 3" xfId="14187"/>
    <cellStyle name="Note 2 8 2 3 2 2 3 2" xfId="30284"/>
    <cellStyle name="Note 2 8 2 3 2 2 4" xfId="21917"/>
    <cellStyle name="Note 2 8 2 3 2 2 5" xfId="36896"/>
    <cellStyle name="Note 2 8 2 3 2 2 6" xfId="39664"/>
    <cellStyle name="Note 2 8 2 3 2 3" xfId="8037"/>
    <cellStyle name="Note 2 8 2 3 2 3 2" xfId="16179"/>
    <cellStyle name="Note 2 8 2 3 2 3 2 2" xfId="32252"/>
    <cellStyle name="Note 2 8 2 3 2 3 3" xfId="24218"/>
    <cellStyle name="Note 2 8 2 3 2 4" xfId="11860"/>
    <cellStyle name="Note 2 8 2 3 2 4 2" xfId="27983"/>
    <cellStyle name="Note 2 8 2 3 2 5" xfId="19616"/>
    <cellStyle name="Note 2 8 2 3 2 6" xfId="36895"/>
    <cellStyle name="Note 2 8 2 3 2 7" xfId="39663"/>
    <cellStyle name="Note 2 8 2 3 3" xfId="3769"/>
    <cellStyle name="Note 2 8 2 3 3 2" xfId="6127"/>
    <cellStyle name="Note 2 8 2 3 3 2 2" xfId="14633"/>
    <cellStyle name="Note 2 8 2 3 3 2 2 2" xfId="30730"/>
    <cellStyle name="Note 2 8 2 3 3 2 3" xfId="22363"/>
    <cellStyle name="Note 2 8 2 3 3 2 4" xfId="36898"/>
    <cellStyle name="Note 2 8 2 3 3 2 5" xfId="39666"/>
    <cellStyle name="Note 2 8 2 3 3 3" xfId="8483"/>
    <cellStyle name="Note 2 8 2 3 3 3 2" xfId="16625"/>
    <cellStyle name="Note 2 8 2 3 3 3 2 2" xfId="32698"/>
    <cellStyle name="Note 2 8 2 3 3 3 3" xfId="24664"/>
    <cellStyle name="Note 2 8 2 3 3 4" xfId="12306"/>
    <cellStyle name="Note 2 8 2 3 3 4 2" xfId="28429"/>
    <cellStyle name="Note 2 8 2 3 3 5" xfId="20062"/>
    <cellStyle name="Note 2 8 2 3 3 6" xfId="36897"/>
    <cellStyle name="Note 2 8 2 3 3 7" xfId="39665"/>
    <cellStyle name="Note 2 8 2 3 4" xfId="4661"/>
    <cellStyle name="Note 2 8 2 3 4 2" xfId="9322"/>
    <cellStyle name="Note 2 8 2 3 4 2 2" xfId="17462"/>
    <cellStyle name="Note 2 8 2 3 4 2 2 2" xfId="33535"/>
    <cellStyle name="Note 2 8 2 3 4 2 3" xfId="25501"/>
    <cellStyle name="Note 2 8 2 3 4 3" xfId="13169"/>
    <cellStyle name="Note 2 8 2 3 4 3 2" xfId="29266"/>
    <cellStyle name="Note 2 8 2 3 4 4" xfId="20899"/>
    <cellStyle name="Note 2 8 2 3 4 5" xfId="36899"/>
    <cellStyle name="Note 2 8 2 3 4 6" xfId="39667"/>
    <cellStyle name="Note 2 8 2 3 5" xfId="7017"/>
    <cellStyle name="Note 2 8 2 3 5 2" xfId="15161"/>
    <cellStyle name="Note 2 8 2 3 5 2 2" xfId="31234"/>
    <cellStyle name="Note 2 8 2 3 5 3" xfId="23200"/>
    <cellStyle name="Note 2 8 2 3 6" xfId="10840"/>
    <cellStyle name="Note 2 8 2 3 6 2" xfId="26965"/>
    <cellStyle name="Note 2 8 2 3 7" xfId="18598"/>
    <cellStyle name="Note 2 8 2 3 8" xfId="36894"/>
    <cellStyle name="Note 2 8 2 3 9" xfId="39662"/>
    <cellStyle name="Note 2 8 2 4" xfId="2399"/>
    <cellStyle name="Note 2 8 2 4 2" xfId="3921"/>
    <cellStyle name="Note 2 8 2 4 2 2" xfId="6279"/>
    <cellStyle name="Note 2 8 2 4 2 2 2" xfId="14785"/>
    <cellStyle name="Note 2 8 2 4 2 2 2 2" xfId="30882"/>
    <cellStyle name="Note 2 8 2 4 2 2 3" xfId="22515"/>
    <cellStyle name="Note 2 8 2 4 2 2 4" xfId="36902"/>
    <cellStyle name="Note 2 8 2 4 2 2 5" xfId="39670"/>
    <cellStyle name="Note 2 8 2 4 2 3" xfId="8635"/>
    <cellStyle name="Note 2 8 2 4 2 3 2" xfId="16777"/>
    <cellStyle name="Note 2 8 2 4 2 3 2 2" xfId="32850"/>
    <cellStyle name="Note 2 8 2 4 2 3 3" xfId="24816"/>
    <cellStyle name="Note 2 8 2 4 2 4" xfId="12458"/>
    <cellStyle name="Note 2 8 2 4 2 4 2" xfId="28581"/>
    <cellStyle name="Note 2 8 2 4 2 5" xfId="20214"/>
    <cellStyle name="Note 2 8 2 4 2 6" xfId="36901"/>
    <cellStyle name="Note 2 8 2 4 2 7" xfId="39669"/>
    <cellStyle name="Note 2 8 2 4 3" xfId="4813"/>
    <cellStyle name="Note 2 8 2 4 3 2" xfId="9474"/>
    <cellStyle name="Note 2 8 2 4 3 2 2" xfId="17614"/>
    <cellStyle name="Note 2 8 2 4 3 2 2 2" xfId="33687"/>
    <cellStyle name="Note 2 8 2 4 3 2 3" xfId="25653"/>
    <cellStyle name="Note 2 8 2 4 3 3" xfId="13321"/>
    <cellStyle name="Note 2 8 2 4 3 3 2" xfId="29418"/>
    <cellStyle name="Note 2 8 2 4 3 4" xfId="21051"/>
    <cellStyle name="Note 2 8 2 4 3 5" xfId="36903"/>
    <cellStyle name="Note 2 8 2 4 3 6" xfId="39671"/>
    <cellStyle name="Note 2 8 2 4 4" xfId="7169"/>
    <cellStyle name="Note 2 8 2 4 4 2" xfId="15313"/>
    <cellStyle name="Note 2 8 2 4 4 2 2" xfId="31386"/>
    <cellStyle name="Note 2 8 2 4 4 3" xfId="23352"/>
    <cellStyle name="Note 2 8 2 4 5" xfId="10992"/>
    <cellStyle name="Note 2 8 2 4 5 2" xfId="27117"/>
    <cellStyle name="Note 2 8 2 4 6" xfId="18750"/>
    <cellStyle name="Note 2 8 2 4 7" xfId="36900"/>
    <cellStyle name="Note 2 8 2 4 8" xfId="39668"/>
    <cellStyle name="Note 2 8 2 5" xfId="2885"/>
    <cellStyle name="Note 2 8 2 5 2" xfId="5254"/>
    <cellStyle name="Note 2 8 2 5 2 2" xfId="9684"/>
    <cellStyle name="Note 2 8 2 5 2 2 2" xfId="17824"/>
    <cellStyle name="Note 2 8 2 5 2 2 2 2" xfId="33897"/>
    <cellStyle name="Note 2 8 2 5 2 2 3" xfId="25863"/>
    <cellStyle name="Note 2 8 2 5 2 3" xfId="13760"/>
    <cellStyle name="Note 2 8 2 5 2 3 2" xfId="29857"/>
    <cellStyle name="Note 2 8 2 5 2 4" xfId="21490"/>
    <cellStyle name="Note 2 8 2 5 2 5" xfId="36905"/>
    <cellStyle name="Note 2 8 2 5 2 6" xfId="39673"/>
    <cellStyle name="Note 2 8 2 5 3" xfId="7610"/>
    <cellStyle name="Note 2 8 2 5 3 2" xfId="15752"/>
    <cellStyle name="Note 2 8 2 5 3 2 2" xfId="31825"/>
    <cellStyle name="Note 2 8 2 5 3 3" xfId="23791"/>
    <cellStyle name="Note 2 8 2 5 4" xfId="11433"/>
    <cellStyle name="Note 2 8 2 5 4 2" xfId="27556"/>
    <cellStyle name="Note 2 8 2 5 5" xfId="19189"/>
    <cellStyle name="Note 2 8 2 5 6" xfId="36904"/>
    <cellStyle name="Note 2 8 2 5 7" xfId="39672"/>
    <cellStyle name="Note 2 8 2 6" xfId="2492"/>
    <cellStyle name="Note 2 8 2 6 2" xfId="4897"/>
    <cellStyle name="Note 2 8 2 6 2 2" xfId="13403"/>
    <cellStyle name="Note 2 8 2 6 2 2 2" xfId="29500"/>
    <cellStyle name="Note 2 8 2 6 2 3" xfId="21133"/>
    <cellStyle name="Note 2 8 2 6 2 4" xfId="36907"/>
    <cellStyle name="Note 2 8 2 6 2 5" xfId="39675"/>
    <cellStyle name="Note 2 8 2 6 3" xfId="7253"/>
    <cellStyle name="Note 2 8 2 6 3 2" xfId="15395"/>
    <cellStyle name="Note 2 8 2 6 3 2 2" xfId="31468"/>
    <cellStyle name="Note 2 8 2 6 3 3" xfId="23434"/>
    <cellStyle name="Note 2 8 2 6 4" xfId="11076"/>
    <cellStyle name="Note 2 8 2 6 4 2" xfId="27199"/>
    <cellStyle name="Note 2 8 2 6 5" xfId="18832"/>
    <cellStyle name="Note 2 8 2 6 6" xfId="36906"/>
    <cellStyle name="Note 2 8 2 6 7" xfId="39674"/>
    <cellStyle name="Note 2 8 2 7" xfId="4186"/>
    <cellStyle name="Note 2 8 2 7 2" xfId="8847"/>
    <cellStyle name="Note 2 8 2 7 2 2" xfId="16987"/>
    <cellStyle name="Note 2 8 2 7 2 2 2" xfId="33060"/>
    <cellStyle name="Note 2 8 2 7 2 3" xfId="25026"/>
    <cellStyle name="Note 2 8 2 7 3" xfId="12694"/>
    <cellStyle name="Note 2 8 2 7 3 2" xfId="28791"/>
    <cellStyle name="Note 2 8 2 7 4" xfId="20424"/>
    <cellStyle name="Note 2 8 2 7 5" xfId="36908"/>
    <cellStyle name="Note 2 8 2 7 6" xfId="39676"/>
    <cellStyle name="Note 2 8 2 8" xfId="6542"/>
    <cellStyle name="Note 2 8 2 8 2" xfId="22725"/>
    <cellStyle name="Note 2 8 2 9" xfId="10365"/>
    <cellStyle name="Note 2 8 2 9 2" xfId="26490"/>
    <cellStyle name="Note 2 8 3" xfId="1693"/>
    <cellStyle name="Note 2 8 3 10" xfId="36909"/>
    <cellStyle name="Note 2 8 3 11" xfId="39677"/>
    <cellStyle name="Note 2 8 3 2" xfId="2088"/>
    <cellStyle name="Note 2 8 3 2 2" xfId="3174"/>
    <cellStyle name="Note 2 8 3 2 2 2" xfId="5539"/>
    <cellStyle name="Note 2 8 3 2 2 2 2" xfId="9961"/>
    <cellStyle name="Note 2 8 3 2 2 2 2 2" xfId="18101"/>
    <cellStyle name="Note 2 8 3 2 2 2 2 2 2" xfId="34174"/>
    <cellStyle name="Note 2 8 3 2 2 2 2 3" xfId="26140"/>
    <cellStyle name="Note 2 8 3 2 2 2 3" xfId="14045"/>
    <cellStyle name="Note 2 8 3 2 2 2 3 2" xfId="30142"/>
    <cellStyle name="Note 2 8 3 2 2 2 4" xfId="21775"/>
    <cellStyle name="Note 2 8 3 2 2 2 5" xfId="36912"/>
    <cellStyle name="Note 2 8 3 2 2 2 6" xfId="39680"/>
    <cellStyle name="Note 2 8 3 2 2 3" xfId="7895"/>
    <cellStyle name="Note 2 8 3 2 2 3 2" xfId="16037"/>
    <cellStyle name="Note 2 8 3 2 2 3 2 2" xfId="32110"/>
    <cellStyle name="Note 2 8 3 2 2 3 3" xfId="24076"/>
    <cellStyle name="Note 2 8 3 2 2 4" xfId="11718"/>
    <cellStyle name="Note 2 8 3 2 2 4 2" xfId="27841"/>
    <cellStyle name="Note 2 8 3 2 2 5" xfId="19474"/>
    <cellStyle name="Note 2 8 3 2 2 6" xfId="36911"/>
    <cellStyle name="Note 2 8 3 2 2 7" xfId="39679"/>
    <cellStyle name="Note 2 8 3 2 3" xfId="3627"/>
    <cellStyle name="Note 2 8 3 2 3 2" xfId="5985"/>
    <cellStyle name="Note 2 8 3 2 3 2 2" xfId="14491"/>
    <cellStyle name="Note 2 8 3 2 3 2 2 2" xfId="30588"/>
    <cellStyle name="Note 2 8 3 2 3 2 3" xfId="22221"/>
    <cellStyle name="Note 2 8 3 2 3 2 4" xfId="36914"/>
    <cellStyle name="Note 2 8 3 2 3 2 5" xfId="39682"/>
    <cellStyle name="Note 2 8 3 2 3 3" xfId="8341"/>
    <cellStyle name="Note 2 8 3 2 3 3 2" xfId="16483"/>
    <cellStyle name="Note 2 8 3 2 3 3 2 2" xfId="32556"/>
    <cellStyle name="Note 2 8 3 2 3 3 3" xfId="24522"/>
    <cellStyle name="Note 2 8 3 2 3 4" xfId="12164"/>
    <cellStyle name="Note 2 8 3 2 3 4 2" xfId="28287"/>
    <cellStyle name="Note 2 8 3 2 3 5" xfId="19920"/>
    <cellStyle name="Note 2 8 3 2 3 6" xfId="36913"/>
    <cellStyle name="Note 2 8 3 2 3 7" xfId="39681"/>
    <cellStyle name="Note 2 8 3 2 4" xfId="4519"/>
    <cellStyle name="Note 2 8 3 2 4 2" xfId="9180"/>
    <cellStyle name="Note 2 8 3 2 4 2 2" xfId="17320"/>
    <cellStyle name="Note 2 8 3 2 4 2 2 2" xfId="33393"/>
    <cellStyle name="Note 2 8 3 2 4 2 3" xfId="25359"/>
    <cellStyle name="Note 2 8 3 2 4 3" xfId="13027"/>
    <cellStyle name="Note 2 8 3 2 4 3 2" xfId="29124"/>
    <cellStyle name="Note 2 8 3 2 4 4" xfId="20757"/>
    <cellStyle name="Note 2 8 3 2 4 5" xfId="36915"/>
    <cellStyle name="Note 2 8 3 2 4 6" xfId="39683"/>
    <cellStyle name="Note 2 8 3 2 5" xfId="6875"/>
    <cellStyle name="Note 2 8 3 2 5 2" xfId="23058"/>
    <cellStyle name="Note 2 8 3 2 6" xfId="10698"/>
    <cellStyle name="Note 2 8 3 2 6 2" xfId="26823"/>
    <cellStyle name="Note 2 8 3 2 7" xfId="36910"/>
    <cellStyle name="Note 2 8 3 2 8" xfId="39678"/>
    <cellStyle name="Note 2 8 3 3" xfId="2251"/>
    <cellStyle name="Note 2 8 3 3 2" xfId="3330"/>
    <cellStyle name="Note 2 8 3 3 2 2" xfId="5693"/>
    <cellStyle name="Note 2 8 3 3 2 2 2" xfId="10113"/>
    <cellStyle name="Note 2 8 3 3 2 2 2 2" xfId="18253"/>
    <cellStyle name="Note 2 8 3 3 2 2 2 2 2" xfId="34326"/>
    <cellStyle name="Note 2 8 3 3 2 2 2 3" xfId="26292"/>
    <cellStyle name="Note 2 8 3 3 2 2 3" xfId="14199"/>
    <cellStyle name="Note 2 8 3 3 2 2 3 2" xfId="30296"/>
    <cellStyle name="Note 2 8 3 3 2 2 4" xfId="21929"/>
    <cellStyle name="Note 2 8 3 3 2 2 5" xfId="36918"/>
    <cellStyle name="Note 2 8 3 3 2 2 6" xfId="39686"/>
    <cellStyle name="Note 2 8 3 3 2 3" xfId="8049"/>
    <cellStyle name="Note 2 8 3 3 2 3 2" xfId="16191"/>
    <cellStyle name="Note 2 8 3 3 2 3 2 2" xfId="32264"/>
    <cellStyle name="Note 2 8 3 3 2 3 3" xfId="24230"/>
    <cellStyle name="Note 2 8 3 3 2 4" xfId="11872"/>
    <cellStyle name="Note 2 8 3 3 2 4 2" xfId="27995"/>
    <cellStyle name="Note 2 8 3 3 2 5" xfId="19628"/>
    <cellStyle name="Note 2 8 3 3 2 6" xfId="36917"/>
    <cellStyle name="Note 2 8 3 3 2 7" xfId="39685"/>
    <cellStyle name="Note 2 8 3 3 3" xfId="3781"/>
    <cellStyle name="Note 2 8 3 3 3 2" xfId="6139"/>
    <cellStyle name="Note 2 8 3 3 3 2 2" xfId="14645"/>
    <cellStyle name="Note 2 8 3 3 3 2 2 2" xfId="30742"/>
    <cellStyle name="Note 2 8 3 3 3 2 3" xfId="22375"/>
    <cellStyle name="Note 2 8 3 3 3 2 4" xfId="36920"/>
    <cellStyle name="Note 2 8 3 3 3 2 5" xfId="39688"/>
    <cellStyle name="Note 2 8 3 3 3 3" xfId="8495"/>
    <cellStyle name="Note 2 8 3 3 3 3 2" xfId="16637"/>
    <cellStyle name="Note 2 8 3 3 3 3 2 2" xfId="32710"/>
    <cellStyle name="Note 2 8 3 3 3 3 3" xfId="24676"/>
    <cellStyle name="Note 2 8 3 3 3 4" xfId="12318"/>
    <cellStyle name="Note 2 8 3 3 3 4 2" xfId="28441"/>
    <cellStyle name="Note 2 8 3 3 3 5" xfId="20074"/>
    <cellStyle name="Note 2 8 3 3 3 6" xfId="36919"/>
    <cellStyle name="Note 2 8 3 3 3 7" xfId="39687"/>
    <cellStyle name="Note 2 8 3 3 4" xfId="4673"/>
    <cellStyle name="Note 2 8 3 3 4 2" xfId="9334"/>
    <cellStyle name="Note 2 8 3 3 4 2 2" xfId="17474"/>
    <cellStyle name="Note 2 8 3 3 4 2 2 2" xfId="33547"/>
    <cellStyle name="Note 2 8 3 3 4 2 3" xfId="25513"/>
    <cellStyle name="Note 2 8 3 3 4 3" xfId="13181"/>
    <cellStyle name="Note 2 8 3 3 4 3 2" xfId="29278"/>
    <cellStyle name="Note 2 8 3 3 4 4" xfId="20911"/>
    <cellStyle name="Note 2 8 3 3 4 5" xfId="36921"/>
    <cellStyle name="Note 2 8 3 3 4 6" xfId="39689"/>
    <cellStyle name="Note 2 8 3 3 5" xfId="7029"/>
    <cellStyle name="Note 2 8 3 3 5 2" xfId="15173"/>
    <cellStyle name="Note 2 8 3 3 5 2 2" xfId="31246"/>
    <cellStyle name="Note 2 8 3 3 5 3" xfId="23212"/>
    <cellStyle name="Note 2 8 3 3 6" xfId="10852"/>
    <cellStyle name="Note 2 8 3 3 6 2" xfId="26977"/>
    <cellStyle name="Note 2 8 3 3 7" xfId="18610"/>
    <cellStyle name="Note 2 8 3 3 8" xfId="36916"/>
    <cellStyle name="Note 2 8 3 3 9" xfId="39684"/>
    <cellStyle name="Note 2 8 3 4" xfId="2411"/>
    <cellStyle name="Note 2 8 3 4 2" xfId="3933"/>
    <cellStyle name="Note 2 8 3 4 2 2" xfId="6291"/>
    <cellStyle name="Note 2 8 3 4 2 2 2" xfId="14797"/>
    <cellStyle name="Note 2 8 3 4 2 2 2 2" xfId="30894"/>
    <cellStyle name="Note 2 8 3 4 2 2 3" xfId="22527"/>
    <cellStyle name="Note 2 8 3 4 2 2 4" xfId="36924"/>
    <cellStyle name="Note 2 8 3 4 2 2 5" xfId="39692"/>
    <cellStyle name="Note 2 8 3 4 2 3" xfId="8647"/>
    <cellStyle name="Note 2 8 3 4 2 3 2" xfId="16789"/>
    <cellStyle name="Note 2 8 3 4 2 3 2 2" xfId="32862"/>
    <cellStyle name="Note 2 8 3 4 2 3 3" xfId="24828"/>
    <cellStyle name="Note 2 8 3 4 2 4" xfId="12470"/>
    <cellStyle name="Note 2 8 3 4 2 4 2" xfId="28593"/>
    <cellStyle name="Note 2 8 3 4 2 5" xfId="20226"/>
    <cellStyle name="Note 2 8 3 4 2 6" xfId="36923"/>
    <cellStyle name="Note 2 8 3 4 2 7" xfId="39691"/>
    <cellStyle name="Note 2 8 3 4 3" xfId="4825"/>
    <cellStyle name="Note 2 8 3 4 3 2" xfId="9486"/>
    <cellStyle name="Note 2 8 3 4 3 2 2" xfId="17626"/>
    <cellStyle name="Note 2 8 3 4 3 2 2 2" xfId="33699"/>
    <cellStyle name="Note 2 8 3 4 3 2 3" xfId="25665"/>
    <cellStyle name="Note 2 8 3 4 3 3" xfId="13333"/>
    <cellStyle name="Note 2 8 3 4 3 3 2" xfId="29430"/>
    <cellStyle name="Note 2 8 3 4 3 4" xfId="21063"/>
    <cellStyle name="Note 2 8 3 4 3 5" xfId="36925"/>
    <cellStyle name="Note 2 8 3 4 3 6" xfId="39693"/>
    <cellStyle name="Note 2 8 3 4 4" xfId="7181"/>
    <cellStyle name="Note 2 8 3 4 4 2" xfId="15325"/>
    <cellStyle name="Note 2 8 3 4 4 2 2" xfId="31398"/>
    <cellStyle name="Note 2 8 3 4 4 3" xfId="23364"/>
    <cellStyle name="Note 2 8 3 4 5" xfId="11004"/>
    <cellStyle name="Note 2 8 3 4 5 2" xfId="27129"/>
    <cellStyle name="Note 2 8 3 4 6" xfId="18762"/>
    <cellStyle name="Note 2 8 3 4 7" xfId="36922"/>
    <cellStyle name="Note 2 8 3 4 8" xfId="39690"/>
    <cellStyle name="Note 2 8 3 5" xfId="2899"/>
    <cellStyle name="Note 2 8 3 5 2" xfId="5267"/>
    <cellStyle name="Note 2 8 3 5 2 2" xfId="9696"/>
    <cellStyle name="Note 2 8 3 5 2 2 2" xfId="17836"/>
    <cellStyle name="Note 2 8 3 5 2 2 2 2" xfId="33909"/>
    <cellStyle name="Note 2 8 3 5 2 2 3" xfId="25875"/>
    <cellStyle name="Note 2 8 3 5 2 3" xfId="13773"/>
    <cellStyle name="Note 2 8 3 5 2 3 2" xfId="29870"/>
    <cellStyle name="Note 2 8 3 5 2 4" xfId="21503"/>
    <cellStyle name="Note 2 8 3 5 2 5" xfId="36927"/>
    <cellStyle name="Note 2 8 3 5 2 6" xfId="39695"/>
    <cellStyle name="Note 2 8 3 5 3" xfId="7623"/>
    <cellStyle name="Note 2 8 3 5 3 2" xfId="15765"/>
    <cellStyle name="Note 2 8 3 5 3 2 2" xfId="31838"/>
    <cellStyle name="Note 2 8 3 5 3 3" xfId="23804"/>
    <cellStyle name="Note 2 8 3 5 4" xfId="11446"/>
    <cellStyle name="Note 2 8 3 5 4 2" xfId="27569"/>
    <cellStyle name="Note 2 8 3 5 5" xfId="19202"/>
    <cellStyle name="Note 2 8 3 5 6" xfId="36926"/>
    <cellStyle name="Note 2 8 3 5 7" xfId="39694"/>
    <cellStyle name="Note 2 8 3 6" xfId="2490"/>
    <cellStyle name="Note 2 8 3 6 2" xfId="4895"/>
    <cellStyle name="Note 2 8 3 6 2 2" xfId="13401"/>
    <cellStyle name="Note 2 8 3 6 2 2 2" xfId="29498"/>
    <cellStyle name="Note 2 8 3 6 2 3" xfId="21131"/>
    <cellStyle name="Note 2 8 3 6 2 4" xfId="36929"/>
    <cellStyle name="Note 2 8 3 6 2 5" xfId="39697"/>
    <cellStyle name="Note 2 8 3 6 3" xfId="7251"/>
    <cellStyle name="Note 2 8 3 6 3 2" xfId="15393"/>
    <cellStyle name="Note 2 8 3 6 3 2 2" xfId="31466"/>
    <cellStyle name="Note 2 8 3 6 3 3" xfId="23432"/>
    <cellStyle name="Note 2 8 3 6 4" xfId="11074"/>
    <cellStyle name="Note 2 8 3 6 4 2" xfId="27197"/>
    <cellStyle name="Note 2 8 3 6 5" xfId="18830"/>
    <cellStyle name="Note 2 8 3 6 6" xfId="36928"/>
    <cellStyle name="Note 2 8 3 6 7" xfId="39696"/>
    <cellStyle name="Note 2 8 3 7" xfId="4198"/>
    <cellStyle name="Note 2 8 3 7 2" xfId="8859"/>
    <cellStyle name="Note 2 8 3 7 2 2" xfId="16999"/>
    <cellStyle name="Note 2 8 3 7 2 2 2" xfId="33072"/>
    <cellStyle name="Note 2 8 3 7 2 3" xfId="25038"/>
    <cellStyle name="Note 2 8 3 7 3" xfId="12706"/>
    <cellStyle name="Note 2 8 3 7 3 2" xfId="28803"/>
    <cellStyle name="Note 2 8 3 7 4" xfId="20436"/>
    <cellStyle name="Note 2 8 3 7 5" xfId="36930"/>
    <cellStyle name="Note 2 8 3 7 6" xfId="39698"/>
    <cellStyle name="Note 2 8 3 8" xfId="6554"/>
    <cellStyle name="Note 2 8 3 8 2" xfId="22737"/>
    <cellStyle name="Note 2 8 3 9" xfId="10377"/>
    <cellStyle name="Note 2 8 3 9 2" xfId="26502"/>
    <cellStyle name="Note 2 8 4" xfId="1937"/>
    <cellStyle name="Note 2 8 4 2" xfId="3031"/>
    <cellStyle name="Note 2 8 4 2 2" xfId="5397"/>
    <cellStyle name="Note 2 8 4 2 2 2" xfId="9821"/>
    <cellStyle name="Note 2 8 4 2 2 2 2" xfId="17961"/>
    <cellStyle name="Note 2 8 4 2 2 2 2 2" xfId="34034"/>
    <cellStyle name="Note 2 8 4 2 2 2 3" xfId="26000"/>
    <cellStyle name="Note 2 8 4 2 2 3" xfId="13903"/>
    <cellStyle name="Note 2 8 4 2 2 3 2" xfId="30000"/>
    <cellStyle name="Note 2 8 4 2 2 4" xfId="21633"/>
    <cellStyle name="Note 2 8 4 2 2 5" xfId="36933"/>
    <cellStyle name="Note 2 8 4 2 2 6" xfId="39701"/>
    <cellStyle name="Note 2 8 4 2 3" xfId="7753"/>
    <cellStyle name="Note 2 8 4 2 3 2" xfId="15895"/>
    <cellStyle name="Note 2 8 4 2 3 2 2" xfId="31968"/>
    <cellStyle name="Note 2 8 4 2 3 3" xfId="23934"/>
    <cellStyle name="Note 2 8 4 2 4" xfId="11576"/>
    <cellStyle name="Note 2 8 4 2 4 2" xfId="27699"/>
    <cellStyle name="Note 2 8 4 2 5" xfId="19332"/>
    <cellStyle name="Note 2 8 4 2 6" xfId="36932"/>
    <cellStyle name="Note 2 8 4 2 7" xfId="39700"/>
    <cellStyle name="Note 2 8 4 3" xfId="3485"/>
    <cellStyle name="Note 2 8 4 3 2" xfId="5843"/>
    <cellStyle name="Note 2 8 4 3 2 2" xfId="14349"/>
    <cellStyle name="Note 2 8 4 3 2 2 2" xfId="30446"/>
    <cellStyle name="Note 2 8 4 3 2 3" xfId="22079"/>
    <cellStyle name="Note 2 8 4 3 2 4" xfId="36935"/>
    <cellStyle name="Note 2 8 4 3 2 5" xfId="39703"/>
    <cellStyle name="Note 2 8 4 3 3" xfId="8199"/>
    <cellStyle name="Note 2 8 4 3 3 2" xfId="16341"/>
    <cellStyle name="Note 2 8 4 3 3 2 2" xfId="32414"/>
    <cellStyle name="Note 2 8 4 3 3 3" xfId="24380"/>
    <cellStyle name="Note 2 8 4 3 4" xfId="12022"/>
    <cellStyle name="Note 2 8 4 3 4 2" xfId="28145"/>
    <cellStyle name="Note 2 8 4 3 5" xfId="19778"/>
    <cellStyle name="Note 2 8 4 3 6" xfId="36934"/>
    <cellStyle name="Note 2 8 4 3 7" xfId="39702"/>
    <cellStyle name="Note 2 8 4 4" xfId="4377"/>
    <cellStyle name="Note 2 8 4 4 2" xfId="9038"/>
    <cellStyle name="Note 2 8 4 4 2 2" xfId="17178"/>
    <cellStyle name="Note 2 8 4 4 2 2 2" xfId="33251"/>
    <cellStyle name="Note 2 8 4 4 2 3" xfId="25217"/>
    <cellStyle name="Note 2 8 4 4 3" xfId="12885"/>
    <cellStyle name="Note 2 8 4 4 3 2" xfId="28982"/>
    <cellStyle name="Note 2 8 4 4 4" xfId="20615"/>
    <cellStyle name="Note 2 8 4 4 5" xfId="36936"/>
    <cellStyle name="Note 2 8 4 4 6" xfId="39704"/>
    <cellStyle name="Note 2 8 4 5" xfId="6733"/>
    <cellStyle name="Note 2 8 4 5 2" xfId="22916"/>
    <cellStyle name="Note 2 8 4 6" xfId="10556"/>
    <cellStyle name="Note 2 8 4 6 2" xfId="26681"/>
    <cellStyle name="Note 2 8 4 7" xfId="36931"/>
    <cellStyle name="Note 2 8 4 8" xfId="39699"/>
    <cellStyle name="Note 2 8 5" xfId="2102"/>
    <cellStyle name="Note 2 8 5 2" xfId="3186"/>
    <cellStyle name="Note 2 8 5 2 2" xfId="5551"/>
    <cellStyle name="Note 2 8 5 2 2 2" xfId="9973"/>
    <cellStyle name="Note 2 8 5 2 2 2 2" xfId="18113"/>
    <cellStyle name="Note 2 8 5 2 2 2 2 2" xfId="34186"/>
    <cellStyle name="Note 2 8 5 2 2 2 3" xfId="26152"/>
    <cellStyle name="Note 2 8 5 2 2 3" xfId="14057"/>
    <cellStyle name="Note 2 8 5 2 2 3 2" xfId="30154"/>
    <cellStyle name="Note 2 8 5 2 2 4" xfId="21787"/>
    <cellStyle name="Note 2 8 5 2 2 5" xfId="36939"/>
    <cellStyle name="Note 2 8 5 2 2 6" xfId="39707"/>
    <cellStyle name="Note 2 8 5 2 3" xfId="7907"/>
    <cellStyle name="Note 2 8 5 2 3 2" xfId="16049"/>
    <cellStyle name="Note 2 8 5 2 3 2 2" xfId="32122"/>
    <cellStyle name="Note 2 8 5 2 3 3" xfId="24088"/>
    <cellStyle name="Note 2 8 5 2 4" xfId="11730"/>
    <cellStyle name="Note 2 8 5 2 4 2" xfId="27853"/>
    <cellStyle name="Note 2 8 5 2 5" xfId="19486"/>
    <cellStyle name="Note 2 8 5 2 6" xfId="36938"/>
    <cellStyle name="Note 2 8 5 2 7" xfId="39706"/>
    <cellStyle name="Note 2 8 5 3" xfId="3641"/>
    <cellStyle name="Note 2 8 5 3 2" xfId="5999"/>
    <cellStyle name="Note 2 8 5 3 2 2" xfId="14505"/>
    <cellStyle name="Note 2 8 5 3 2 2 2" xfId="30602"/>
    <cellStyle name="Note 2 8 5 3 2 3" xfId="22235"/>
    <cellStyle name="Note 2 8 5 3 2 4" xfId="36941"/>
    <cellStyle name="Note 2 8 5 3 2 5" xfId="39709"/>
    <cellStyle name="Note 2 8 5 3 3" xfId="8355"/>
    <cellStyle name="Note 2 8 5 3 3 2" xfId="16497"/>
    <cellStyle name="Note 2 8 5 3 3 2 2" xfId="32570"/>
    <cellStyle name="Note 2 8 5 3 3 3" xfId="24536"/>
    <cellStyle name="Note 2 8 5 3 4" xfId="12178"/>
    <cellStyle name="Note 2 8 5 3 4 2" xfId="28301"/>
    <cellStyle name="Note 2 8 5 3 5" xfId="19934"/>
    <cellStyle name="Note 2 8 5 3 6" xfId="36940"/>
    <cellStyle name="Note 2 8 5 3 7" xfId="39708"/>
    <cellStyle name="Note 2 8 5 4" xfId="4533"/>
    <cellStyle name="Note 2 8 5 4 2" xfId="9194"/>
    <cellStyle name="Note 2 8 5 4 2 2" xfId="17334"/>
    <cellStyle name="Note 2 8 5 4 2 2 2" xfId="33407"/>
    <cellStyle name="Note 2 8 5 4 2 3" xfId="25373"/>
    <cellStyle name="Note 2 8 5 4 3" xfId="13041"/>
    <cellStyle name="Note 2 8 5 4 3 2" xfId="29138"/>
    <cellStyle name="Note 2 8 5 4 4" xfId="20771"/>
    <cellStyle name="Note 2 8 5 4 5" xfId="36942"/>
    <cellStyle name="Note 2 8 5 4 6" xfId="39710"/>
    <cellStyle name="Note 2 8 5 5" xfId="6889"/>
    <cellStyle name="Note 2 8 5 5 2" xfId="15033"/>
    <cellStyle name="Note 2 8 5 5 2 2" xfId="31106"/>
    <cellStyle name="Note 2 8 5 5 3" xfId="23072"/>
    <cellStyle name="Note 2 8 5 6" xfId="10712"/>
    <cellStyle name="Note 2 8 5 6 2" xfId="26837"/>
    <cellStyle name="Note 2 8 5 7" xfId="18470"/>
    <cellStyle name="Note 2 8 5 8" xfId="36937"/>
    <cellStyle name="Note 2 8 5 9" xfId="39705"/>
    <cellStyle name="Note 2 8 6" xfId="2263"/>
    <cellStyle name="Note 2 8 6 2" xfId="3793"/>
    <cellStyle name="Note 2 8 6 2 2" xfId="6151"/>
    <cellStyle name="Note 2 8 6 2 2 2" xfId="14657"/>
    <cellStyle name="Note 2 8 6 2 2 2 2" xfId="30754"/>
    <cellStyle name="Note 2 8 6 2 2 3" xfId="22387"/>
    <cellStyle name="Note 2 8 6 2 2 4" xfId="36945"/>
    <cellStyle name="Note 2 8 6 2 2 5" xfId="39713"/>
    <cellStyle name="Note 2 8 6 2 3" xfId="8507"/>
    <cellStyle name="Note 2 8 6 2 3 2" xfId="16649"/>
    <cellStyle name="Note 2 8 6 2 3 2 2" xfId="32722"/>
    <cellStyle name="Note 2 8 6 2 3 3" xfId="24688"/>
    <cellStyle name="Note 2 8 6 2 4" xfId="12330"/>
    <cellStyle name="Note 2 8 6 2 4 2" xfId="28453"/>
    <cellStyle name="Note 2 8 6 2 5" xfId="20086"/>
    <cellStyle name="Note 2 8 6 2 6" xfId="36944"/>
    <cellStyle name="Note 2 8 6 2 7" xfId="39712"/>
    <cellStyle name="Note 2 8 6 3" xfId="4685"/>
    <cellStyle name="Note 2 8 6 3 2" xfId="9346"/>
    <cellStyle name="Note 2 8 6 3 2 2" xfId="17486"/>
    <cellStyle name="Note 2 8 6 3 2 2 2" xfId="33559"/>
    <cellStyle name="Note 2 8 6 3 2 3" xfId="25525"/>
    <cellStyle name="Note 2 8 6 3 3" xfId="13193"/>
    <cellStyle name="Note 2 8 6 3 3 2" xfId="29290"/>
    <cellStyle name="Note 2 8 6 3 4" xfId="20923"/>
    <cellStyle name="Note 2 8 6 3 5" xfId="36946"/>
    <cellStyle name="Note 2 8 6 3 6" xfId="39714"/>
    <cellStyle name="Note 2 8 6 4" xfId="7041"/>
    <cellStyle name="Note 2 8 6 4 2" xfId="15185"/>
    <cellStyle name="Note 2 8 6 4 2 2" xfId="31258"/>
    <cellStyle name="Note 2 8 6 4 3" xfId="23224"/>
    <cellStyle name="Note 2 8 6 5" xfId="10864"/>
    <cellStyle name="Note 2 8 6 5 2" xfId="26989"/>
    <cellStyle name="Note 2 8 6 6" xfId="18622"/>
    <cellStyle name="Note 2 8 6 7" xfId="36943"/>
    <cellStyle name="Note 2 8 6 8" xfId="39711"/>
    <cellStyle name="Note 2 8 7" xfId="2743"/>
    <cellStyle name="Note 2 8 7 2" xfId="5123"/>
    <cellStyle name="Note 2 8 7 2 2" xfId="9556"/>
    <cellStyle name="Note 2 8 7 2 2 2" xfId="17696"/>
    <cellStyle name="Note 2 8 7 2 2 2 2" xfId="33769"/>
    <cellStyle name="Note 2 8 7 2 2 3" xfId="25735"/>
    <cellStyle name="Note 2 8 7 2 3" xfId="13629"/>
    <cellStyle name="Note 2 8 7 2 3 2" xfId="29726"/>
    <cellStyle name="Note 2 8 7 2 4" xfId="21359"/>
    <cellStyle name="Note 2 8 7 2 5" xfId="36948"/>
    <cellStyle name="Note 2 8 7 2 6" xfId="39716"/>
    <cellStyle name="Note 2 8 7 3" xfId="7479"/>
    <cellStyle name="Note 2 8 7 3 2" xfId="15621"/>
    <cellStyle name="Note 2 8 7 3 2 2" xfId="31694"/>
    <cellStyle name="Note 2 8 7 3 3" xfId="23660"/>
    <cellStyle name="Note 2 8 7 4" xfId="11302"/>
    <cellStyle name="Note 2 8 7 4 2" xfId="27425"/>
    <cellStyle name="Note 2 8 7 5" xfId="19058"/>
    <cellStyle name="Note 2 8 7 6" xfId="36947"/>
    <cellStyle name="Note 2 8 7 7" xfId="39715"/>
    <cellStyle name="Note 2 8 8" xfId="2442"/>
    <cellStyle name="Note 2 8 8 2" xfId="4852"/>
    <cellStyle name="Note 2 8 8 2 2" xfId="13358"/>
    <cellStyle name="Note 2 8 8 2 2 2" xfId="29455"/>
    <cellStyle name="Note 2 8 8 2 3" xfId="21088"/>
    <cellStyle name="Note 2 8 8 2 4" xfId="36950"/>
    <cellStyle name="Note 2 8 8 2 5" xfId="39718"/>
    <cellStyle name="Note 2 8 8 3" xfId="7208"/>
    <cellStyle name="Note 2 8 8 3 2" xfId="15350"/>
    <cellStyle name="Note 2 8 8 3 2 2" xfId="31423"/>
    <cellStyle name="Note 2 8 8 3 3" xfId="23389"/>
    <cellStyle name="Note 2 8 8 4" xfId="11031"/>
    <cellStyle name="Note 2 8 8 4 2" xfId="27154"/>
    <cellStyle name="Note 2 8 8 5" xfId="18787"/>
    <cellStyle name="Note 2 8 8 6" xfId="36949"/>
    <cellStyle name="Note 2 8 8 7" xfId="39717"/>
    <cellStyle name="Note 2 8 9" xfId="4050"/>
    <cellStyle name="Note 2 8 9 2" xfId="8719"/>
    <cellStyle name="Note 2 8 9 2 2" xfId="16859"/>
    <cellStyle name="Note 2 8 9 2 2 2" xfId="32932"/>
    <cellStyle name="Note 2 8 9 2 3" xfId="24898"/>
    <cellStyle name="Note 2 8 9 3" xfId="12566"/>
    <cellStyle name="Note 2 8 9 3 2" xfId="28663"/>
    <cellStyle name="Note 2 8 9 4" xfId="20296"/>
    <cellStyle name="Note 2 8 9 5" xfId="36951"/>
    <cellStyle name="Note 2 8 9 6" xfId="39719"/>
    <cellStyle name="Note 2 9" xfId="1530"/>
    <cellStyle name="Note 2 9 10" xfId="36952"/>
    <cellStyle name="Note 2 9 11" xfId="39720"/>
    <cellStyle name="Note 2 9 2" xfId="1965"/>
    <cellStyle name="Note 2 9 2 2" xfId="3053"/>
    <cellStyle name="Note 2 9 2 2 2" xfId="5418"/>
    <cellStyle name="Note 2 9 2 2 2 2" xfId="9840"/>
    <cellStyle name="Note 2 9 2 2 2 2 2" xfId="17980"/>
    <cellStyle name="Note 2 9 2 2 2 2 2 2" xfId="34053"/>
    <cellStyle name="Note 2 9 2 2 2 2 3" xfId="26019"/>
    <cellStyle name="Note 2 9 2 2 2 2 4" xfId="43234"/>
    <cellStyle name="Note 2 9 2 2 2 3" xfId="13924"/>
    <cellStyle name="Note 2 9 2 2 2 3 2" xfId="30021"/>
    <cellStyle name="Note 2 9 2 2 2 4" xfId="21654"/>
    <cellStyle name="Note 2 9 2 2 2 5" xfId="36955"/>
    <cellStyle name="Note 2 9 2 2 2 6" xfId="39723"/>
    <cellStyle name="Note 2 9 2 2 3" xfId="7774"/>
    <cellStyle name="Note 2 9 2 2 3 2" xfId="15916"/>
    <cellStyle name="Note 2 9 2 2 3 2 2" xfId="31989"/>
    <cellStyle name="Note 2 9 2 2 3 3" xfId="23955"/>
    <cellStyle name="Note 2 9 2 2 3 4" xfId="43233"/>
    <cellStyle name="Note 2 9 2 2 4" xfId="11597"/>
    <cellStyle name="Note 2 9 2 2 4 2" xfId="27720"/>
    <cellStyle name="Note 2 9 2 2 5" xfId="19353"/>
    <cellStyle name="Note 2 9 2 2 6" xfId="36954"/>
    <cellStyle name="Note 2 9 2 2 7" xfId="39722"/>
    <cellStyle name="Note 2 9 2 3" xfId="3504"/>
    <cellStyle name="Note 2 9 2 3 2" xfId="5862"/>
    <cellStyle name="Note 2 9 2 3 2 2" xfId="14368"/>
    <cellStyle name="Note 2 9 2 3 2 2 2" xfId="30465"/>
    <cellStyle name="Note 2 9 2 3 2 2 3" xfId="43236"/>
    <cellStyle name="Note 2 9 2 3 2 3" xfId="22098"/>
    <cellStyle name="Note 2 9 2 3 2 4" xfId="36957"/>
    <cellStyle name="Note 2 9 2 3 2 5" xfId="39725"/>
    <cellStyle name="Note 2 9 2 3 3" xfId="8218"/>
    <cellStyle name="Note 2 9 2 3 3 2" xfId="16360"/>
    <cellStyle name="Note 2 9 2 3 3 2 2" xfId="32433"/>
    <cellStyle name="Note 2 9 2 3 3 3" xfId="24399"/>
    <cellStyle name="Note 2 9 2 3 3 4" xfId="43235"/>
    <cellStyle name="Note 2 9 2 3 4" xfId="12041"/>
    <cellStyle name="Note 2 9 2 3 4 2" xfId="28164"/>
    <cellStyle name="Note 2 9 2 3 5" xfId="19797"/>
    <cellStyle name="Note 2 9 2 3 6" xfId="36956"/>
    <cellStyle name="Note 2 9 2 3 7" xfId="39724"/>
    <cellStyle name="Note 2 9 2 4" xfId="4396"/>
    <cellStyle name="Note 2 9 2 4 2" xfId="9057"/>
    <cellStyle name="Note 2 9 2 4 2 2" xfId="17197"/>
    <cellStyle name="Note 2 9 2 4 2 2 2" xfId="33270"/>
    <cellStyle name="Note 2 9 2 4 2 3" xfId="25236"/>
    <cellStyle name="Note 2 9 2 4 2 4" xfId="43237"/>
    <cellStyle name="Note 2 9 2 4 3" xfId="12904"/>
    <cellStyle name="Note 2 9 2 4 3 2" xfId="29001"/>
    <cellStyle name="Note 2 9 2 4 4" xfId="20634"/>
    <cellStyle name="Note 2 9 2 4 5" xfId="36958"/>
    <cellStyle name="Note 2 9 2 4 6" xfId="39726"/>
    <cellStyle name="Note 2 9 2 5" xfId="6752"/>
    <cellStyle name="Note 2 9 2 5 2" xfId="22935"/>
    <cellStyle name="Note 2 9 2 5 3" xfId="43232"/>
    <cellStyle name="Note 2 9 2 6" xfId="10575"/>
    <cellStyle name="Note 2 9 2 6 2" xfId="26700"/>
    <cellStyle name="Note 2 9 2 7" xfId="36953"/>
    <cellStyle name="Note 2 9 2 8" xfId="39721"/>
    <cellStyle name="Note 2 9 3" xfId="2130"/>
    <cellStyle name="Note 2 9 3 2" xfId="3209"/>
    <cellStyle name="Note 2 9 3 2 2" xfId="5572"/>
    <cellStyle name="Note 2 9 3 2 2 2" xfId="9992"/>
    <cellStyle name="Note 2 9 3 2 2 2 2" xfId="18132"/>
    <cellStyle name="Note 2 9 3 2 2 2 2 2" xfId="34205"/>
    <cellStyle name="Note 2 9 3 2 2 2 3" xfId="26171"/>
    <cellStyle name="Note 2 9 3 2 2 2 4" xfId="43240"/>
    <cellStyle name="Note 2 9 3 2 2 3" xfId="14078"/>
    <cellStyle name="Note 2 9 3 2 2 3 2" xfId="30175"/>
    <cellStyle name="Note 2 9 3 2 2 4" xfId="21808"/>
    <cellStyle name="Note 2 9 3 2 2 5" xfId="36961"/>
    <cellStyle name="Note 2 9 3 2 2 6" xfId="39729"/>
    <cellStyle name="Note 2 9 3 2 3" xfId="7928"/>
    <cellStyle name="Note 2 9 3 2 3 2" xfId="16070"/>
    <cellStyle name="Note 2 9 3 2 3 2 2" xfId="32143"/>
    <cellStyle name="Note 2 9 3 2 3 3" xfId="24109"/>
    <cellStyle name="Note 2 9 3 2 3 4" xfId="43239"/>
    <cellStyle name="Note 2 9 3 2 4" xfId="11751"/>
    <cellStyle name="Note 2 9 3 2 4 2" xfId="27874"/>
    <cellStyle name="Note 2 9 3 2 5" xfId="19507"/>
    <cellStyle name="Note 2 9 3 2 6" xfId="36960"/>
    <cellStyle name="Note 2 9 3 2 7" xfId="39728"/>
    <cellStyle name="Note 2 9 3 3" xfId="3660"/>
    <cellStyle name="Note 2 9 3 3 2" xfId="6018"/>
    <cellStyle name="Note 2 9 3 3 2 2" xfId="14524"/>
    <cellStyle name="Note 2 9 3 3 2 2 2" xfId="30621"/>
    <cellStyle name="Note 2 9 3 3 2 2 3" xfId="43242"/>
    <cellStyle name="Note 2 9 3 3 2 3" xfId="22254"/>
    <cellStyle name="Note 2 9 3 3 2 4" xfId="36963"/>
    <cellStyle name="Note 2 9 3 3 2 5" xfId="39731"/>
    <cellStyle name="Note 2 9 3 3 3" xfId="8374"/>
    <cellStyle name="Note 2 9 3 3 3 2" xfId="16516"/>
    <cellStyle name="Note 2 9 3 3 3 2 2" xfId="32589"/>
    <cellStyle name="Note 2 9 3 3 3 3" xfId="24555"/>
    <cellStyle name="Note 2 9 3 3 3 4" xfId="43241"/>
    <cellStyle name="Note 2 9 3 3 4" xfId="12197"/>
    <cellStyle name="Note 2 9 3 3 4 2" xfId="28320"/>
    <cellStyle name="Note 2 9 3 3 5" xfId="19953"/>
    <cellStyle name="Note 2 9 3 3 6" xfId="36962"/>
    <cellStyle name="Note 2 9 3 3 7" xfId="39730"/>
    <cellStyle name="Note 2 9 3 4" xfId="4552"/>
    <cellStyle name="Note 2 9 3 4 2" xfId="9213"/>
    <cellStyle name="Note 2 9 3 4 2 2" xfId="17353"/>
    <cellStyle name="Note 2 9 3 4 2 2 2" xfId="33426"/>
    <cellStyle name="Note 2 9 3 4 2 3" xfId="25392"/>
    <cellStyle name="Note 2 9 3 4 2 4" xfId="43243"/>
    <cellStyle name="Note 2 9 3 4 3" xfId="13060"/>
    <cellStyle name="Note 2 9 3 4 3 2" xfId="29157"/>
    <cellStyle name="Note 2 9 3 4 4" xfId="20790"/>
    <cellStyle name="Note 2 9 3 4 5" xfId="36964"/>
    <cellStyle name="Note 2 9 3 4 6" xfId="39732"/>
    <cellStyle name="Note 2 9 3 5" xfId="6908"/>
    <cellStyle name="Note 2 9 3 5 2" xfId="15052"/>
    <cellStyle name="Note 2 9 3 5 2 2" xfId="31125"/>
    <cellStyle name="Note 2 9 3 5 3" xfId="23091"/>
    <cellStyle name="Note 2 9 3 5 4" xfId="43238"/>
    <cellStyle name="Note 2 9 3 6" xfId="10731"/>
    <cellStyle name="Note 2 9 3 6 2" xfId="26856"/>
    <cellStyle name="Note 2 9 3 7" xfId="18489"/>
    <cellStyle name="Note 2 9 3 8" xfId="36959"/>
    <cellStyle name="Note 2 9 3 9" xfId="39727"/>
    <cellStyle name="Note 2 9 4" xfId="2290"/>
    <cellStyle name="Note 2 9 4 2" xfId="3812"/>
    <cellStyle name="Note 2 9 4 2 2" xfId="6170"/>
    <cellStyle name="Note 2 9 4 2 2 2" xfId="14676"/>
    <cellStyle name="Note 2 9 4 2 2 2 2" xfId="30773"/>
    <cellStyle name="Note 2 9 4 2 2 2 3" xfId="43246"/>
    <cellStyle name="Note 2 9 4 2 2 3" xfId="22406"/>
    <cellStyle name="Note 2 9 4 2 2 4" xfId="36967"/>
    <cellStyle name="Note 2 9 4 2 2 5" xfId="39735"/>
    <cellStyle name="Note 2 9 4 2 3" xfId="8526"/>
    <cellStyle name="Note 2 9 4 2 3 2" xfId="16668"/>
    <cellStyle name="Note 2 9 4 2 3 2 2" xfId="32741"/>
    <cellStyle name="Note 2 9 4 2 3 3" xfId="24707"/>
    <cellStyle name="Note 2 9 4 2 3 4" xfId="43245"/>
    <cellStyle name="Note 2 9 4 2 4" xfId="12349"/>
    <cellStyle name="Note 2 9 4 2 4 2" xfId="28472"/>
    <cellStyle name="Note 2 9 4 2 5" xfId="20105"/>
    <cellStyle name="Note 2 9 4 2 6" xfId="36966"/>
    <cellStyle name="Note 2 9 4 2 7" xfId="39734"/>
    <cellStyle name="Note 2 9 4 3" xfId="4704"/>
    <cellStyle name="Note 2 9 4 3 2" xfId="9365"/>
    <cellStyle name="Note 2 9 4 3 2 2" xfId="17505"/>
    <cellStyle name="Note 2 9 4 3 2 2 2" xfId="33578"/>
    <cellStyle name="Note 2 9 4 3 2 3" xfId="25544"/>
    <cellStyle name="Note 2 9 4 3 2 4" xfId="43247"/>
    <cellStyle name="Note 2 9 4 3 3" xfId="13212"/>
    <cellStyle name="Note 2 9 4 3 3 2" xfId="29309"/>
    <cellStyle name="Note 2 9 4 3 4" xfId="20942"/>
    <cellStyle name="Note 2 9 4 3 5" xfId="36968"/>
    <cellStyle name="Note 2 9 4 3 6" xfId="39736"/>
    <cellStyle name="Note 2 9 4 4" xfId="7060"/>
    <cellStyle name="Note 2 9 4 4 2" xfId="15204"/>
    <cellStyle name="Note 2 9 4 4 2 2" xfId="31277"/>
    <cellStyle name="Note 2 9 4 4 3" xfId="23243"/>
    <cellStyle name="Note 2 9 4 4 4" xfId="43244"/>
    <cellStyle name="Note 2 9 4 5" xfId="10883"/>
    <cellStyle name="Note 2 9 4 5 2" xfId="27008"/>
    <cellStyle name="Note 2 9 4 6" xfId="18641"/>
    <cellStyle name="Note 2 9 4 7" xfId="36965"/>
    <cellStyle name="Note 2 9 4 8" xfId="39733"/>
    <cellStyle name="Note 2 9 5" xfId="2771"/>
    <cellStyle name="Note 2 9 5 2" xfId="5142"/>
    <cellStyle name="Note 2 9 5 2 2" xfId="9575"/>
    <cellStyle name="Note 2 9 5 2 2 2" xfId="17715"/>
    <cellStyle name="Note 2 9 5 2 2 2 2" xfId="33788"/>
    <cellStyle name="Note 2 9 5 2 2 3" xfId="25754"/>
    <cellStyle name="Note 2 9 5 2 2 4" xfId="43249"/>
    <cellStyle name="Note 2 9 5 2 3" xfId="13648"/>
    <cellStyle name="Note 2 9 5 2 3 2" xfId="29745"/>
    <cellStyle name="Note 2 9 5 2 4" xfId="21378"/>
    <cellStyle name="Note 2 9 5 2 5" xfId="36970"/>
    <cellStyle name="Note 2 9 5 2 6" xfId="39738"/>
    <cellStyle name="Note 2 9 5 3" xfId="7498"/>
    <cellStyle name="Note 2 9 5 3 2" xfId="15640"/>
    <cellStyle name="Note 2 9 5 3 2 2" xfId="31713"/>
    <cellStyle name="Note 2 9 5 3 3" xfId="23679"/>
    <cellStyle name="Note 2 9 5 3 4" xfId="43248"/>
    <cellStyle name="Note 2 9 5 4" xfId="11321"/>
    <cellStyle name="Note 2 9 5 4 2" xfId="27444"/>
    <cellStyle name="Note 2 9 5 5" xfId="19077"/>
    <cellStyle name="Note 2 9 5 6" xfId="36969"/>
    <cellStyle name="Note 2 9 5 7" xfId="39737"/>
    <cellStyle name="Note 2 9 6" xfId="2572"/>
    <cellStyle name="Note 2 9 6 2" xfId="4977"/>
    <cellStyle name="Note 2 9 6 2 2" xfId="13483"/>
    <cellStyle name="Note 2 9 6 2 2 2" xfId="29580"/>
    <cellStyle name="Note 2 9 6 2 2 3" xfId="43251"/>
    <cellStyle name="Note 2 9 6 2 3" xfId="21213"/>
    <cellStyle name="Note 2 9 6 2 4" xfId="36972"/>
    <cellStyle name="Note 2 9 6 2 5" xfId="39740"/>
    <cellStyle name="Note 2 9 6 3" xfId="7333"/>
    <cellStyle name="Note 2 9 6 3 2" xfId="15475"/>
    <cellStyle name="Note 2 9 6 3 2 2" xfId="31548"/>
    <cellStyle name="Note 2 9 6 3 3" xfId="23514"/>
    <cellStyle name="Note 2 9 6 3 4" xfId="43250"/>
    <cellStyle name="Note 2 9 6 4" xfId="11156"/>
    <cellStyle name="Note 2 9 6 4 2" xfId="27279"/>
    <cellStyle name="Note 2 9 6 5" xfId="18912"/>
    <cellStyle name="Note 2 9 6 6" xfId="36971"/>
    <cellStyle name="Note 2 9 6 7" xfId="39739"/>
    <cellStyle name="Note 2 9 7" xfId="4077"/>
    <cellStyle name="Note 2 9 7 2" xfId="8738"/>
    <cellStyle name="Note 2 9 7 2 2" xfId="16878"/>
    <cellStyle name="Note 2 9 7 2 2 2" xfId="32951"/>
    <cellStyle name="Note 2 9 7 2 3" xfId="24917"/>
    <cellStyle name="Note 2 9 7 2 4" xfId="43252"/>
    <cellStyle name="Note 2 9 7 3" xfId="12585"/>
    <cellStyle name="Note 2 9 7 3 2" xfId="28682"/>
    <cellStyle name="Note 2 9 7 4" xfId="20315"/>
    <cellStyle name="Note 2 9 7 5" xfId="36973"/>
    <cellStyle name="Note 2 9 7 6" xfId="39741"/>
    <cellStyle name="Note 2 9 8" xfId="6433"/>
    <cellStyle name="Note 2 9 8 2" xfId="22616"/>
    <cellStyle name="Note 2 9 8 3" xfId="43231"/>
    <cellStyle name="Note 2 9 9" xfId="10256"/>
    <cellStyle name="Note 2 9 9 2" xfId="26381"/>
    <cellStyle name="Note 3" xfId="1186"/>
    <cellStyle name="Note 3 10" xfId="6364"/>
    <cellStyle name="Note 3 10 2" xfId="22564"/>
    <cellStyle name="Note 3 11" xfId="10187"/>
    <cellStyle name="Note 3 11 2" xfId="26329"/>
    <cellStyle name="Note 3 12" xfId="36974"/>
    <cellStyle name="Note 3 13" xfId="39742"/>
    <cellStyle name="Note 3 2" xfId="1617"/>
    <cellStyle name="Note 3 2 10" xfId="36975"/>
    <cellStyle name="Note 3 2 11" xfId="39743"/>
    <cellStyle name="Note 3 2 2" xfId="2027"/>
    <cellStyle name="Note 3 2 2 2" xfId="3115"/>
    <cellStyle name="Note 3 2 2 2 2" xfId="5480"/>
    <cellStyle name="Note 3 2 2 2 2 2" xfId="9902"/>
    <cellStyle name="Note 3 2 2 2 2 2 2" xfId="18042"/>
    <cellStyle name="Note 3 2 2 2 2 2 2 2" xfId="34115"/>
    <cellStyle name="Note 3 2 2 2 2 2 3" xfId="26081"/>
    <cellStyle name="Note 3 2 2 2 2 3" xfId="13986"/>
    <cellStyle name="Note 3 2 2 2 2 3 2" xfId="30083"/>
    <cellStyle name="Note 3 2 2 2 2 4" xfId="21716"/>
    <cellStyle name="Note 3 2 2 2 2 5" xfId="36978"/>
    <cellStyle name="Note 3 2 2 2 2 6" xfId="39746"/>
    <cellStyle name="Note 3 2 2 2 3" xfId="7836"/>
    <cellStyle name="Note 3 2 2 2 3 2" xfId="15978"/>
    <cellStyle name="Note 3 2 2 2 3 2 2" xfId="32051"/>
    <cellStyle name="Note 3 2 2 2 3 3" xfId="24017"/>
    <cellStyle name="Note 3 2 2 2 4" xfId="11659"/>
    <cellStyle name="Note 3 2 2 2 4 2" xfId="27782"/>
    <cellStyle name="Note 3 2 2 2 5" xfId="19415"/>
    <cellStyle name="Note 3 2 2 2 6" xfId="36977"/>
    <cellStyle name="Note 3 2 2 2 7" xfId="39745"/>
    <cellStyle name="Note 3 2 2 3" xfId="3566"/>
    <cellStyle name="Note 3 2 2 3 2" xfId="5924"/>
    <cellStyle name="Note 3 2 2 3 2 2" xfId="14430"/>
    <cellStyle name="Note 3 2 2 3 2 2 2" xfId="30527"/>
    <cellStyle name="Note 3 2 2 3 2 3" xfId="22160"/>
    <cellStyle name="Note 3 2 2 3 2 4" xfId="36980"/>
    <cellStyle name="Note 3 2 2 3 2 5" xfId="39748"/>
    <cellStyle name="Note 3 2 2 3 3" xfId="8280"/>
    <cellStyle name="Note 3 2 2 3 3 2" xfId="16422"/>
    <cellStyle name="Note 3 2 2 3 3 2 2" xfId="32495"/>
    <cellStyle name="Note 3 2 2 3 3 3" xfId="24461"/>
    <cellStyle name="Note 3 2 2 3 4" xfId="12103"/>
    <cellStyle name="Note 3 2 2 3 4 2" xfId="28226"/>
    <cellStyle name="Note 3 2 2 3 5" xfId="19859"/>
    <cellStyle name="Note 3 2 2 3 6" xfId="36979"/>
    <cellStyle name="Note 3 2 2 3 7" xfId="39747"/>
    <cellStyle name="Note 3 2 2 4" xfId="4458"/>
    <cellStyle name="Note 3 2 2 4 2" xfId="9119"/>
    <cellStyle name="Note 3 2 2 4 2 2" xfId="17259"/>
    <cellStyle name="Note 3 2 2 4 2 2 2" xfId="33332"/>
    <cellStyle name="Note 3 2 2 4 2 3" xfId="25298"/>
    <cellStyle name="Note 3 2 2 4 3" xfId="12966"/>
    <cellStyle name="Note 3 2 2 4 3 2" xfId="29063"/>
    <cellStyle name="Note 3 2 2 4 4" xfId="20696"/>
    <cellStyle name="Note 3 2 2 4 5" xfId="36981"/>
    <cellStyle name="Note 3 2 2 4 6" xfId="39749"/>
    <cellStyle name="Note 3 2 2 5" xfId="6814"/>
    <cellStyle name="Note 3 2 2 5 2" xfId="22997"/>
    <cellStyle name="Note 3 2 2 6" xfId="10637"/>
    <cellStyle name="Note 3 2 2 6 2" xfId="26762"/>
    <cellStyle name="Note 3 2 2 7" xfId="36976"/>
    <cellStyle name="Note 3 2 2 8" xfId="39744"/>
    <cellStyle name="Note 3 2 3" xfId="2192"/>
    <cellStyle name="Note 3 2 3 2" xfId="3271"/>
    <cellStyle name="Note 3 2 3 2 2" xfId="5634"/>
    <cellStyle name="Note 3 2 3 2 2 2" xfId="10054"/>
    <cellStyle name="Note 3 2 3 2 2 2 2" xfId="18194"/>
    <cellStyle name="Note 3 2 3 2 2 2 2 2" xfId="34267"/>
    <cellStyle name="Note 3 2 3 2 2 2 3" xfId="26233"/>
    <cellStyle name="Note 3 2 3 2 2 3" xfId="14140"/>
    <cellStyle name="Note 3 2 3 2 2 3 2" xfId="30237"/>
    <cellStyle name="Note 3 2 3 2 2 4" xfId="21870"/>
    <cellStyle name="Note 3 2 3 2 2 5" xfId="36984"/>
    <cellStyle name="Note 3 2 3 2 2 6" xfId="39752"/>
    <cellStyle name="Note 3 2 3 2 3" xfId="7990"/>
    <cellStyle name="Note 3 2 3 2 3 2" xfId="16132"/>
    <cellStyle name="Note 3 2 3 2 3 2 2" xfId="32205"/>
    <cellStyle name="Note 3 2 3 2 3 3" xfId="24171"/>
    <cellStyle name="Note 3 2 3 2 4" xfId="11813"/>
    <cellStyle name="Note 3 2 3 2 4 2" xfId="27936"/>
    <cellStyle name="Note 3 2 3 2 5" xfId="19569"/>
    <cellStyle name="Note 3 2 3 2 6" xfId="36983"/>
    <cellStyle name="Note 3 2 3 2 7" xfId="39751"/>
    <cellStyle name="Note 3 2 3 3" xfId="3722"/>
    <cellStyle name="Note 3 2 3 3 2" xfId="6080"/>
    <cellStyle name="Note 3 2 3 3 2 2" xfId="14586"/>
    <cellStyle name="Note 3 2 3 3 2 2 2" xfId="30683"/>
    <cellStyle name="Note 3 2 3 3 2 3" xfId="22316"/>
    <cellStyle name="Note 3 2 3 3 2 4" xfId="36986"/>
    <cellStyle name="Note 3 2 3 3 2 5" xfId="39754"/>
    <cellStyle name="Note 3 2 3 3 3" xfId="8436"/>
    <cellStyle name="Note 3 2 3 3 3 2" xfId="16578"/>
    <cellStyle name="Note 3 2 3 3 3 2 2" xfId="32651"/>
    <cellStyle name="Note 3 2 3 3 3 3" xfId="24617"/>
    <cellStyle name="Note 3 2 3 3 4" xfId="12259"/>
    <cellStyle name="Note 3 2 3 3 4 2" xfId="28382"/>
    <cellStyle name="Note 3 2 3 3 5" xfId="20015"/>
    <cellStyle name="Note 3 2 3 3 6" xfId="36985"/>
    <cellStyle name="Note 3 2 3 3 7" xfId="39753"/>
    <cellStyle name="Note 3 2 3 4" xfId="4614"/>
    <cellStyle name="Note 3 2 3 4 2" xfId="9275"/>
    <cellStyle name="Note 3 2 3 4 2 2" xfId="17415"/>
    <cellStyle name="Note 3 2 3 4 2 2 2" xfId="33488"/>
    <cellStyle name="Note 3 2 3 4 2 3" xfId="25454"/>
    <cellStyle name="Note 3 2 3 4 3" xfId="13122"/>
    <cellStyle name="Note 3 2 3 4 3 2" xfId="29219"/>
    <cellStyle name="Note 3 2 3 4 4" xfId="20852"/>
    <cellStyle name="Note 3 2 3 4 5" xfId="36987"/>
    <cellStyle name="Note 3 2 3 4 6" xfId="39755"/>
    <cellStyle name="Note 3 2 3 5" xfId="6970"/>
    <cellStyle name="Note 3 2 3 5 2" xfId="15114"/>
    <cellStyle name="Note 3 2 3 5 2 2" xfId="31187"/>
    <cellStyle name="Note 3 2 3 5 3" xfId="23153"/>
    <cellStyle name="Note 3 2 3 6" xfId="10793"/>
    <cellStyle name="Note 3 2 3 6 2" xfId="26918"/>
    <cellStyle name="Note 3 2 3 7" xfId="18551"/>
    <cellStyle name="Note 3 2 3 8" xfId="36982"/>
    <cellStyle name="Note 3 2 3 9" xfId="39750"/>
    <cellStyle name="Note 3 2 4" xfId="2352"/>
    <cellStyle name="Note 3 2 4 2" xfId="3874"/>
    <cellStyle name="Note 3 2 4 2 2" xfId="6232"/>
    <cellStyle name="Note 3 2 4 2 2 2" xfId="14738"/>
    <cellStyle name="Note 3 2 4 2 2 2 2" xfId="30835"/>
    <cellStyle name="Note 3 2 4 2 2 3" xfId="22468"/>
    <cellStyle name="Note 3 2 4 2 2 4" xfId="36990"/>
    <cellStyle name="Note 3 2 4 2 2 5" xfId="39758"/>
    <cellStyle name="Note 3 2 4 2 3" xfId="8588"/>
    <cellStyle name="Note 3 2 4 2 3 2" xfId="16730"/>
    <cellStyle name="Note 3 2 4 2 3 2 2" xfId="32803"/>
    <cellStyle name="Note 3 2 4 2 3 3" xfId="24769"/>
    <cellStyle name="Note 3 2 4 2 4" xfId="12411"/>
    <cellStyle name="Note 3 2 4 2 4 2" xfId="28534"/>
    <cellStyle name="Note 3 2 4 2 5" xfId="20167"/>
    <cellStyle name="Note 3 2 4 2 6" xfId="36989"/>
    <cellStyle name="Note 3 2 4 2 7" xfId="39757"/>
    <cellStyle name="Note 3 2 4 3" xfId="4766"/>
    <cellStyle name="Note 3 2 4 3 2" xfId="9427"/>
    <cellStyle name="Note 3 2 4 3 2 2" xfId="17567"/>
    <cellStyle name="Note 3 2 4 3 2 2 2" xfId="33640"/>
    <cellStyle name="Note 3 2 4 3 2 3" xfId="25606"/>
    <cellStyle name="Note 3 2 4 3 3" xfId="13274"/>
    <cellStyle name="Note 3 2 4 3 3 2" xfId="29371"/>
    <cellStyle name="Note 3 2 4 3 4" xfId="21004"/>
    <cellStyle name="Note 3 2 4 3 5" xfId="36991"/>
    <cellStyle name="Note 3 2 4 3 6" xfId="39759"/>
    <cellStyle name="Note 3 2 4 4" xfId="7122"/>
    <cellStyle name="Note 3 2 4 4 2" xfId="15266"/>
    <cellStyle name="Note 3 2 4 4 2 2" xfId="31339"/>
    <cellStyle name="Note 3 2 4 4 3" xfId="23305"/>
    <cellStyle name="Note 3 2 4 5" xfId="10945"/>
    <cellStyle name="Note 3 2 4 5 2" xfId="27070"/>
    <cellStyle name="Note 3 2 4 6" xfId="18703"/>
    <cellStyle name="Note 3 2 4 7" xfId="36988"/>
    <cellStyle name="Note 3 2 4 8" xfId="39756"/>
    <cellStyle name="Note 3 2 5" xfId="2837"/>
    <cellStyle name="Note 3 2 5 2" xfId="5207"/>
    <cellStyle name="Note 3 2 5 2 2" xfId="9637"/>
    <cellStyle name="Note 3 2 5 2 2 2" xfId="17777"/>
    <cellStyle name="Note 3 2 5 2 2 2 2" xfId="33850"/>
    <cellStyle name="Note 3 2 5 2 2 3" xfId="25816"/>
    <cellStyle name="Note 3 2 5 2 3" xfId="13713"/>
    <cellStyle name="Note 3 2 5 2 3 2" xfId="29810"/>
    <cellStyle name="Note 3 2 5 2 4" xfId="21443"/>
    <cellStyle name="Note 3 2 5 2 5" xfId="36993"/>
    <cellStyle name="Note 3 2 5 2 6" xfId="39761"/>
    <cellStyle name="Note 3 2 5 3" xfId="7563"/>
    <cellStyle name="Note 3 2 5 3 2" xfId="15705"/>
    <cellStyle name="Note 3 2 5 3 2 2" xfId="31778"/>
    <cellStyle name="Note 3 2 5 3 3" xfId="23744"/>
    <cellStyle name="Note 3 2 5 4" xfId="11386"/>
    <cellStyle name="Note 3 2 5 4 2" xfId="27509"/>
    <cellStyle name="Note 3 2 5 5" xfId="19142"/>
    <cellStyle name="Note 3 2 5 6" xfId="36992"/>
    <cellStyle name="Note 3 2 5 7" xfId="39760"/>
    <cellStyle name="Note 3 2 6" xfId="2530"/>
    <cellStyle name="Note 3 2 6 2" xfId="4935"/>
    <cellStyle name="Note 3 2 6 2 2" xfId="13441"/>
    <cellStyle name="Note 3 2 6 2 2 2" xfId="29538"/>
    <cellStyle name="Note 3 2 6 2 3" xfId="21171"/>
    <cellStyle name="Note 3 2 6 2 4" xfId="36995"/>
    <cellStyle name="Note 3 2 6 2 5" xfId="39763"/>
    <cellStyle name="Note 3 2 6 3" xfId="7291"/>
    <cellStyle name="Note 3 2 6 3 2" xfId="15433"/>
    <cellStyle name="Note 3 2 6 3 2 2" xfId="31506"/>
    <cellStyle name="Note 3 2 6 3 3" xfId="23472"/>
    <cellStyle name="Note 3 2 6 4" xfId="11114"/>
    <cellStyle name="Note 3 2 6 4 2" xfId="27237"/>
    <cellStyle name="Note 3 2 6 5" xfId="18870"/>
    <cellStyle name="Note 3 2 6 6" xfId="36994"/>
    <cellStyle name="Note 3 2 6 7" xfId="39762"/>
    <cellStyle name="Note 3 2 7" xfId="4139"/>
    <cellStyle name="Note 3 2 7 2" xfId="8800"/>
    <cellStyle name="Note 3 2 7 2 2" xfId="16940"/>
    <cellStyle name="Note 3 2 7 2 2 2" xfId="33013"/>
    <cellStyle name="Note 3 2 7 2 3" xfId="24979"/>
    <cellStyle name="Note 3 2 7 3" xfId="12647"/>
    <cellStyle name="Note 3 2 7 3 2" xfId="28744"/>
    <cellStyle name="Note 3 2 7 4" xfId="20377"/>
    <cellStyle name="Note 3 2 7 5" xfId="36996"/>
    <cellStyle name="Note 3 2 7 6" xfId="39764"/>
    <cellStyle name="Note 3 2 8" xfId="6495"/>
    <cellStyle name="Note 3 2 8 2" xfId="22678"/>
    <cellStyle name="Note 3 2 9" xfId="10318"/>
    <cellStyle name="Note 3 2 9 2" xfId="26443"/>
    <cellStyle name="Note 3 3" xfId="1566"/>
    <cellStyle name="Note 3 3 10" xfId="36997"/>
    <cellStyle name="Note 3 3 11" xfId="39765"/>
    <cellStyle name="Note 3 3 2" xfId="1993"/>
    <cellStyle name="Note 3 3 2 2" xfId="3081"/>
    <cellStyle name="Note 3 3 2 2 2" xfId="5446"/>
    <cellStyle name="Note 3 3 2 2 2 2" xfId="9868"/>
    <cellStyle name="Note 3 3 2 2 2 2 2" xfId="18008"/>
    <cellStyle name="Note 3 3 2 2 2 2 2 2" xfId="34081"/>
    <cellStyle name="Note 3 3 2 2 2 2 3" xfId="26047"/>
    <cellStyle name="Note 3 3 2 2 2 3" xfId="13952"/>
    <cellStyle name="Note 3 3 2 2 2 3 2" xfId="30049"/>
    <cellStyle name="Note 3 3 2 2 2 4" xfId="21682"/>
    <cellStyle name="Note 3 3 2 2 2 5" xfId="37000"/>
    <cellStyle name="Note 3 3 2 2 2 6" xfId="39768"/>
    <cellStyle name="Note 3 3 2 2 3" xfId="7802"/>
    <cellStyle name="Note 3 3 2 2 3 2" xfId="15944"/>
    <cellStyle name="Note 3 3 2 2 3 2 2" xfId="32017"/>
    <cellStyle name="Note 3 3 2 2 3 3" xfId="23983"/>
    <cellStyle name="Note 3 3 2 2 4" xfId="11625"/>
    <cellStyle name="Note 3 3 2 2 4 2" xfId="27748"/>
    <cellStyle name="Note 3 3 2 2 5" xfId="19381"/>
    <cellStyle name="Note 3 3 2 2 6" xfId="36999"/>
    <cellStyle name="Note 3 3 2 2 7" xfId="39767"/>
    <cellStyle name="Note 3 3 2 3" xfId="3532"/>
    <cellStyle name="Note 3 3 2 3 2" xfId="5890"/>
    <cellStyle name="Note 3 3 2 3 2 2" xfId="14396"/>
    <cellStyle name="Note 3 3 2 3 2 2 2" xfId="30493"/>
    <cellStyle name="Note 3 3 2 3 2 3" xfId="22126"/>
    <cellStyle name="Note 3 3 2 3 2 4" xfId="37002"/>
    <cellStyle name="Note 3 3 2 3 2 5" xfId="39770"/>
    <cellStyle name="Note 3 3 2 3 3" xfId="8246"/>
    <cellStyle name="Note 3 3 2 3 3 2" xfId="16388"/>
    <cellStyle name="Note 3 3 2 3 3 2 2" xfId="32461"/>
    <cellStyle name="Note 3 3 2 3 3 3" xfId="24427"/>
    <cellStyle name="Note 3 3 2 3 4" xfId="12069"/>
    <cellStyle name="Note 3 3 2 3 4 2" xfId="28192"/>
    <cellStyle name="Note 3 3 2 3 5" xfId="19825"/>
    <cellStyle name="Note 3 3 2 3 6" xfId="37001"/>
    <cellStyle name="Note 3 3 2 3 7" xfId="39769"/>
    <cellStyle name="Note 3 3 2 4" xfId="4424"/>
    <cellStyle name="Note 3 3 2 4 2" xfId="9085"/>
    <cellStyle name="Note 3 3 2 4 2 2" xfId="17225"/>
    <cellStyle name="Note 3 3 2 4 2 2 2" xfId="33298"/>
    <cellStyle name="Note 3 3 2 4 2 3" xfId="25264"/>
    <cellStyle name="Note 3 3 2 4 3" xfId="12932"/>
    <cellStyle name="Note 3 3 2 4 3 2" xfId="29029"/>
    <cellStyle name="Note 3 3 2 4 4" xfId="20662"/>
    <cellStyle name="Note 3 3 2 4 5" xfId="37003"/>
    <cellStyle name="Note 3 3 2 4 6" xfId="39771"/>
    <cellStyle name="Note 3 3 2 5" xfId="6780"/>
    <cellStyle name="Note 3 3 2 5 2" xfId="22963"/>
    <cellStyle name="Note 3 3 2 6" xfId="10603"/>
    <cellStyle name="Note 3 3 2 6 2" xfId="26728"/>
    <cellStyle name="Note 3 3 2 7" xfId="36998"/>
    <cellStyle name="Note 3 3 2 8" xfId="39766"/>
    <cellStyle name="Note 3 3 3" xfId="2158"/>
    <cellStyle name="Note 3 3 3 2" xfId="3237"/>
    <cellStyle name="Note 3 3 3 2 2" xfId="5600"/>
    <cellStyle name="Note 3 3 3 2 2 2" xfId="10020"/>
    <cellStyle name="Note 3 3 3 2 2 2 2" xfId="18160"/>
    <cellStyle name="Note 3 3 3 2 2 2 2 2" xfId="34233"/>
    <cellStyle name="Note 3 3 3 2 2 2 3" xfId="26199"/>
    <cellStyle name="Note 3 3 3 2 2 3" xfId="14106"/>
    <cellStyle name="Note 3 3 3 2 2 3 2" xfId="30203"/>
    <cellStyle name="Note 3 3 3 2 2 4" xfId="21836"/>
    <cellStyle name="Note 3 3 3 2 2 5" xfId="37006"/>
    <cellStyle name="Note 3 3 3 2 2 6" xfId="39774"/>
    <cellStyle name="Note 3 3 3 2 3" xfId="7956"/>
    <cellStyle name="Note 3 3 3 2 3 2" xfId="16098"/>
    <cellStyle name="Note 3 3 3 2 3 2 2" xfId="32171"/>
    <cellStyle name="Note 3 3 3 2 3 3" xfId="24137"/>
    <cellStyle name="Note 3 3 3 2 4" xfId="11779"/>
    <cellStyle name="Note 3 3 3 2 4 2" xfId="27902"/>
    <cellStyle name="Note 3 3 3 2 5" xfId="19535"/>
    <cellStyle name="Note 3 3 3 2 6" xfId="37005"/>
    <cellStyle name="Note 3 3 3 2 7" xfId="39773"/>
    <cellStyle name="Note 3 3 3 3" xfId="3688"/>
    <cellStyle name="Note 3 3 3 3 2" xfId="6046"/>
    <cellStyle name="Note 3 3 3 3 2 2" xfId="14552"/>
    <cellStyle name="Note 3 3 3 3 2 2 2" xfId="30649"/>
    <cellStyle name="Note 3 3 3 3 2 3" xfId="22282"/>
    <cellStyle name="Note 3 3 3 3 2 4" xfId="37008"/>
    <cellStyle name="Note 3 3 3 3 2 5" xfId="39776"/>
    <cellStyle name="Note 3 3 3 3 3" xfId="8402"/>
    <cellStyle name="Note 3 3 3 3 3 2" xfId="16544"/>
    <cellStyle name="Note 3 3 3 3 3 2 2" xfId="32617"/>
    <cellStyle name="Note 3 3 3 3 3 3" xfId="24583"/>
    <cellStyle name="Note 3 3 3 3 4" xfId="12225"/>
    <cellStyle name="Note 3 3 3 3 4 2" xfId="28348"/>
    <cellStyle name="Note 3 3 3 3 5" xfId="19981"/>
    <cellStyle name="Note 3 3 3 3 6" xfId="37007"/>
    <cellStyle name="Note 3 3 3 3 7" xfId="39775"/>
    <cellStyle name="Note 3 3 3 4" xfId="4580"/>
    <cellStyle name="Note 3 3 3 4 2" xfId="9241"/>
    <cellStyle name="Note 3 3 3 4 2 2" xfId="17381"/>
    <cellStyle name="Note 3 3 3 4 2 2 2" xfId="33454"/>
    <cellStyle name="Note 3 3 3 4 2 3" xfId="25420"/>
    <cellStyle name="Note 3 3 3 4 3" xfId="13088"/>
    <cellStyle name="Note 3 3 3 4 3 2" xfId="29185"/>
    <cellStyle name="Note 3 3 3 4 4" xfId="20818"/>
    <cellStyle name="Note 3 3 3 4 5" xfId="37009"/>
    <cellStyle name="Note 3 3 3 4 6" xfId="39777"/>
    <cellStyle name="Note 3 3 3 5" xfId="6936"/>
    <cellStyle name="Note 3 3 3 5 2" xfId="15080"/>
    <cellStyle name="Note 3 3 3 5 2 2" xfId="31153"/>
    <cellStyle name="Note 3 3 3 5 3" xfId="23119"/>
    <cellStyle name="Note 3 3 3 6" xfId="10759"/>
    <cellStyle name="Note 3 3 3 6 2" xfId="26884"/>
    <cellStyle name="Note 3 3 3 7" xfId="18517"/>
    <cellStyle name="Note 3 3 3 8" xfId="37004"/>
    <cellStyle name="Note 3 3 3 9" xfId="39772"/>
    <cellStyle name="Note 3 3 4" xfId="2318"/>
    <cellStyle name="Note 3 3 4 2" xfId="3840"/>
    <cellStyle name="Note 3 3 4 2 2" xfId="6198"/>
    <cellStyle name="Note 3 3 4 2 2 2" xfId="14704"/>
    <cellStyle name="Note 3 3 4 2 2 2 2" xfId="30801"/>
    <cellStyle name="Note 3 3 4 2 2 3" xfId="22434"/>
    <cellStyle name="Note 3 3 4 2 2 4" xfId="37012"/>
    <cellStyle name="Note 3 3 4 2 2 5" xfId="39780"/>
    <cellStyle name="Note 3 3 4 2 3" xfId="8554"/>
    <cellStyle name="Note 3 3 4 2 3 2" xfId="16696"/>
    <cellStyle name="Note 3 3 4 2 3 2 2" xfId="32769"/>
    <cellStyle name="Note 3 3 4 2 3 3" xfId="24735"/>
    <cellStyle name="Note 3 3 4 2 4" xfId="12377"/>
    <cellStyle name="Note 3 3 4 2 4 2" xfId="28500"/>
    <cellStyle name="Note 3 3 4 2 5" xfId="20133"/>
    <cellStyle name="Note 3 3 4 2 6" xfId="37011"/>
    <cellStyle name="Note 3 3 4 2 7" xfId="39779"/>
    <cellStyle name="Note 3 3 4 3" xfId="4732"/>
    <cellStyle name="Note 3 3 4 3 2" xfId="9393"/>
    <cellStyle name="Note 3 3 4 3 2 2" xfId="17533"/>
    <cellStyle name="Note 3 3 4 3 2 2 2" xfId="33606"/>
    <cellStyle name="Note 3 3 4 3 2 3" xfId="25572"/>
    <cellStyle name="Note 3 3 4 3 3" xfId="13240"/>
    <cellStyle name="Note 3 3 4 3 3 2" xfId="29337"/>
    <cellStyle name="Note 3 3 4 3 4" xfId="20970"/>
    <cellStyle name="Note 3 3 4 3 5" xfId="37013"/>
    <cellStyle name="Note 3 3 4 3 6" xfId="39781"/>
    <cellStyle name="Note 3 3 4 4" xfId="7088"/>
    <cellStyle name="Note 3 3 4 4 2" xfId="15232"/>
    <cellStyle name="Note 3 3 4 4 2 2" xfId="31305"/>
    <cellStyle name="Note 3 3 4 4 3" xfId="23271"/>
    <cellStyle name="Note 3 3 4 5" xfId="10911"/>
    <cellStyle name="Note 3 3 4 5 2" xfId="27036"/>
    <cellStyle name="Note 3 3 4 6" xfId="18669"/>
    <cellStyle name="Note 3 3 4 7" xfId="37010"/>
    <cellStyle name="Note 3 3 4 8" xfId="39778"/>
    <cellStyle name="Note 3 3 5" xfId="2801"/>
    <cellStyle name="Note 3 3 5 2" xfId="5171"/>
    <cellStyle name="Note 3 3 5 2 2" xfId="9603"/>
    <cellStyle name="Note 3 3 5 2 2 2" xfId="17743"/>
    <cellStyle name="Note 3 3 5 2 2 2 2" xfId="33816"/>
    <cellStyle name="Note 3 3 5 2 2 3" xfId="25782"/>
    <cellStyle name="Note 3 3 5 2 3" xfId="13677"/>
    <cellStyle name="Note 3 3 5 2 3 2" xfId="29774"/>
    <cellStyle name="Note 3 3 5 2 4" xfId="21407"/>
    <cellStyle name="Note 3 3 5 2 5" xfId="37015"/>
    <cellStyle name="Note 3 3 5 2 6" xfId="39783"/>
    <cellStyle name="Note 3 3 5 3" xfId="7527"/>
    <cellStyle name="Note 3 3 5 3 2" xfId="15669"/>
    <cellStyle name="Note 3 3 5 3 2 2" xfId="31742"/>
    <cellStyle name="Note 3 3 5 3 3" xfId="23708"/>
    <cellStyle name="Note 3 3 5 4" xfId="11350"/>
    <cellStyle name="Note 3 3 5 4 2" xfId="27473"/>
    <cellStyle name="Note 3 3 5 5" xfId="19106"/>
    <cellStyle name="Note 3 3 5 6" xfId="37014"/>
    <cellStyle name="Note 3 3 5 7" xfId="39782"/>
    <cellStyle name="Note 3 3 6" xfId="2553"/>
    <cellStyle name="Note 3 3 6 2" xfId="4958"/>
    <cellStyle name="Note 3 3 6 2 2" xfId="13464"/>
    <cellStyle name="Note 3 3 6 2 2 2" xfId="29561"/>
    <cellStyle name="Note 3 3 6 2 3" xfId="21194"/>
    <cellStyle name="Note 3 3 6 2 4" xfId="37017"/>
    <cellStyle name="Note 3 3 6 2 5" xfId="39785"/>
    <cellStyle name="Note 3 3 6 3" xfId="7314"/>
    <cellStyle name="Note 3 3 6 3 2" xfId="15456"/>
    <cellStyle name="Note 3 3 6 3 2 2" xfId="31529"/>
    <cellStyle name="Note 3 3 6 3 3" xfId="23495"/>
    <cellStyle name="Note 3 3 6 4" xfId="11137"/>
    <cellStyle name="Note 3 3 6 4 2" xfId="27260"/>
    <cellStyle name="Note 3 3 6 5" xfId="18893"/>
    <cellStyle name="Note 3 3 6 6" xfId="37016"/>
    <cellStyle name="Note 3 3 6 7" xfId="39784"/>
    <cellStyle name="Note 3 3 7" xfId="4105"/>
    <cellStyle name="Note 3 3 7 2" xfId="8766"/>
    <cellStyle name="Note 3 3 7 2 2" xfId="16906"/>
    <cellStyle name="Note 3 3 7 2 2 2" xfId="32979"/>
    <cellStyle name="Note 3 3 7 2 3" xfId="24945"/>
    <cellStyle name="Note 3 3 7 3" xfId="12613"/>
    <cellStyle name="Note 3 3 7 3 2" xfId="28710"/>
    <cellStyle name="Note 3 3 7 4" xfId="20343"/>
    <cellStyle name="Note 3 3 7 5" xfId="37018"/>
    <cellStyle name="Note 3 3 7 6" xfId="39786"/>
    <cellStyle name="Note 3 3 8" xfId="6461"/>
    <cellStyle name="Note 3 3 8 2" xfId="22644"/>
    <cellStyle name="Note 3 3 9" xfId="10284"/>
    <cellStyle name="Note 3 3 9 2" xfId="26409"/>
    <cellStyle name="Note 3 4" xfId="1870"/>
    <cellStyle name="Note 3 4 2" xfId="2982"/>
    <cellStyle name="Note 3 4 2 2" xfId="5349"/>
    <cellStyle name="Note 3 4 2 2 2" xfId="9773"/>
    <cellStyle name="Note 3 4 2 2 2 2" xfId="17913"/>
    <cellStyle name="Note 3 4 2 2 2 2 2" xfId="33986"/>
    <cellStyle name="Note 3 4 2 2 2 3" xfId="25952"/>
    <cellStyle name="Note 3 4 2 2 3" xfId="13855"/>
    <cellStyle name="Note 3 4 2 2 3 2" xfId="29952"/>
    <cellStyle name="Note 3 4 2 2 4" xfId="21585"/>
    <cellStyle name="Note 3 4 2 2 5" xfId="37021"/>
    <cellStyle name="Note 3 4 2 2 6" xfId="39789"/>
    <cellStyle name="Note 3 4 2 3" xfId="7705"/>
    <cellStyle name="Note 3 4 2 3 2" xfId="15847"/>
    <cellStyle name="Note 3 4 2 3 2 2" xfId="31920"/>
    <cellStyle name="Note 3 4 2 3 3" xfId="23886"/>
    <cellStyle name="Note 3 4 2 4" xfId="11528"/>
    <cellStyle name="Note 3 4 2 4 2" xfId="27651"/>
    <cellStyle name="Note 3 4 2 5" xfId="19284"/>
    <cellStyle name="Note 3 4 2 6" xfId="37020"/>
    <cellStyle name="Note 3 4 2 7" xfId="39788"/>
    <cellStyle name="Note 3 4 3" xfId="3424"/>
    <cellStyle name="Note 3 4 3 2" xfId="5782"/>
    <cellStyle name="Note 3 4 3 2 2" xfId="14288"/>
    <cellStyle name="Note 3 4 3 2 2 2" xfId="30385"/>
    <cellStyle name="Note 3 4 3 2 3" xfId="22018"/>
    <cellStyle name="Note 3 4 3 2 4" xfId="37023"/>
    <cellStyle name="Note 3 4 3 2 5" xfId="39791"/>
    <cellStyle name="Note 3 4 3 3" xfId="8138"/>
    <cellStyle name="Note 3 4 3 3 2" xfId="16280"/>
    <cellStyle name="Note 3 4 3 3 2 2" xfId="32353"/>
    <cellStyle name="Note 3 4 3 3 3" xfId="24319"/>
    <cellStyle name="Note 3 4 3 4" xfId="11961"/>
    <cellStyle name="Note 3 4 3 4 2" xfId="28084"/>
    <cellStyle name="Note 3 4 3 5" xfId="19717"/>
    <cellStyle name="Note 3 4 3 6" xfId="37022"/>
    <cellStyle name="Note 3 4 3 7" xfId="39790"/>
    <cellStyle name="Note 3 4 4" xfId="4316"/>
    <cellStyle name="Note 3 4 4 2" xfId="8977"/>
    <cellStyle name="Note 3 4 4 2 2" xfId="17117"/>
    <cellStyle name="Note 3 4 4 2 2 2" xfId="33190"/>
    <cellStyle name="Note 3 4 4 2 3" xfId="25156"/>
    <cellStyle name="Note 3 4 4 3" xfId="12824"/>
    <cellStyle name="Note 3 4 4 3 2" xfId="28921"/>
    <cellStyle name="Note 3 4 4 4" xfId="20554"/>
    <cellStyle name="Note 3 4 4 5" xfId="37024"/>
    <cellStyle name="Note 3 4 4 6" xfId="39792"/>
    <cellStyle name="Note 3 4 5" xfId="6672"/>
    <cellStyle name="Note 3 4 5 2" xfId="22855"/>
    <cellStyle name="Note 3 4 6" xfId="10495"/>
    <cellStyle name="Note 3 4 6 2" xfId="26620"/>
    <cellStyle name="Note 3 4 7" xfId="37019"/>
    <cellStyle name="Note 3 4 8" xfId="39787"/>
    <cellStyle name="Note 3 5" xfId="1909"/>
    <cellStyle name="Note 3 5 2" xfId="3016"/>
    <cellStyle name="Note 3 5 2 2" xfId="5383"/>
    <cellStyle name="Note 3 5 2 2 2" xfId="9807"/>
    <cellStyle name="Note 3 5 2 2 2 2" xfId="17947"/>
    <cellStyle name="Note 3 5 2 2 2 2 2" xfId="34020"/>
    <cellStyle name="Note 3 5 2 2 2 3" xfId="25986"/>
    <cellStyle name="Note 3 5 2 2 3" xfId="13889"/>
    <cellStyle name="Note 3 5 2 2 3 2" xfId="29986"/>
    <cellStyle name="Note 3 5 2 2 4" xfId="21619"/>
    <cellStyle name="Note 3 5 2 2 5" xfId="37027"/>
    <cellStyle name="Note 3 5 2 2 6" xfId="39795"/>
    <cellStyle name="Note 3 5 2 3" xfId="7739"/>
    <cellStyle name="Note 3 5 2 3 2" xfId="15881"/>
    <cellStyle name="Note 3 5 2 3 2 2" xfId="31954"/>
    <cellStyle name="Note 3 5 2 3 3" xfId="23920"/>
    <cellStyle name="Note 3 5 2 4" xfId="11562"/>
    <cellStyle name="Note 3 5 2 4 2" xfId="27685"/>
    <cellStyle name="Note 3 5 2 5" xfId="19318"/>
    <cellStyle name="Note 3 5 2 6" xfId="37026"/>
    <cellStyle name="Note 3 5 2 7" xfId="39794"/>
    <cellStyle name="Note 3 5 3" xfId="3461"/>
    <cellStyle name="Note 3 5 3 2" xfId="5819"/>
    <cellStyle name="Note 3 5 3 2 2" xfId="14325"/>
    <cellStyle name="Note 3 5 3 2 2 2" xfId="30422"/>
    <cellStyle name="Note 3 5 3 2 3" xfId="22055"/>
    <cellStyle name="Note 3 5 3 2 4" xfId="37029"/>
    <cellStyle name="Note 3 5 3 2 5" xfId="39797"/>
    <cellStyle name="Note 3 5 3 3" xfId="8175"/>
    <cellStyle name="Note 3 5 3 3 2" xfId="16317"/>
    <cellStyle name="Note 3 5 3 3 2 2" xfId="32390"/>
    <cellStyle name="Note 3 5 3 3 3" xfId="24356"/>
    <cellStyle name="Note 3 5 3 4" xfId="11998"/>
    <cellStyle name="Note 3 5 3 4 2" xfId="28121"/>
    <cellStyle name="Note 3 5 3 5" xfId="19754"/>
    <cellStyle name="Note 3 5 3 6" xfId="37028"/>
    <cellStyle name="Note 3 5 3 7" xfId="39796"/>
    <cellStyle name="Note 3 5 4" xfId="4353"/>
    <cellStyle name="Note 3 5 4 2" xfId="9014"/>
    <cellStyle name="Note 3 5 4 2 2" xfId="17154"/>
    <cellStyle name="Note 3 5 4 2 2 2" xfId="33227"/>
    <cellStyle name="Note 3 5 4 2 3" xfId="25193"/>
    <cellStyle name="Note 3 5 4 3" xfId="12861"/>
    <cellStyle name="Note 3 5 4 3 2" xfId="28958"/>
    <cellStyle name="Note 3 5 4 4" xfId="20591"/>
    <cellStyle name="Note 3 5 4 5" xfId="37030"/>
    <cellStyle name="Note 3 5 4 6" xfId="39798"/>
    <cellStyle name="Note 3 5 5" xfId="6709"/>
    <cellStyle name="Note 3 5 5 2" xfId="14949"/>
    <cellStyle name="Note 3 5 5 2 2" xfId="31022"/>
    <cellStyle name="Note 3 5 5 3" xfId="22892"/>
    <cellStyle name="Note 3 5 6" xfId="10532"/>
    <cellStyle name="Note 3 5 6 2" xfId="26657"/>
    <cellStyle name="Note 3 5 7" xfId="18386"/>
    <cellStyle name="Note 3 5 8" xfId="37025"/>
    <cellStyle name="Note 3 5 9" xfId="39793"/>
    <cellStyle name="Note 3 6" xfId="1867"/>
    <cellStyle name="Note 3 6 2" xfId="3421"/>
    <cellStyle name="Note 3 6 2 2" xfId="5779"/>
    <cellStyle name="Note 3 6 2 2 2" xfId="14285"/>
    <cellStyle name="Note 3 6 2 2 2 2" xfId="30382"/>
    <cellStyle name="Note 3 6 2 2 3" xfId="22015"/>
    <cellStyle name="Note 3 6 2 2 4" xfId="37033"/>
    <cellStyle name="Note 3 6 2 2 5" xfId="39801"/>
    <cellStyle name="Note 3 6 2 3" xfId="8135"/>
    <cellStyle name="Note 3 6 2 3 2" xfId="16277"/>
    <cellStyle name="Note 3 6 2 3 2 2" xfId="32350"/>
    <cellStyle name="Note 3 6 2 3 3" xfId="24316"/>
    <cellStyle name="Note 3 6 2 4" xfId="11958"/>
    <cellStyle name="Note 3 6 2 4 2" xfId="28081"/>
    <cellStyle name="Note 3 6 2 5" xfId="19714"/>
    <cellStyle name="Note 3 6 2 6" xfId="37032"/>
    <cellStyle name="Note 3 6 2 7" xfId="39800"/>
    <cellStyle name="Note 3 6 3" xfId="4313"/>
    <cellStyle name="Note 3 6 3 2" xfId="8974"/>
    <cellStyle name="Note 3 6 3 2 2" xfId="17114"/>
    <cellStyle name="Note 3 6 3 2 2 2" xfId="33187"/>
    <cellStyle name="Note 3 6 3 2 3" xfId="25153"/>
    <cellStyle name="Note 3 6 3 3" xfId="12821"/>
    <cellStyle name="Note 3 6 3 3 2" xfId="28918"/>
    <cellStyle name="Note 3 6 3 4" xfId="20551"/>
    <cellStyle name="Note 3 6 3 5" xfId="37034"/>
    <cellStyle name="Note 3 6 3 6" xfId="39802"/>
    <cellStyle name="Note 3 6 4" xfId="6669"/>
    <cellStyle name="Note 3 6 4 2" xfId="14933"/>
    <cellStyle name="Note 3 6 4 2 2" xfId="31006"/>
    <cellStyle name="Note 3 6 4 3" xfId="22852"/>
    <cellStyle name="Note 3 6 5" xfId="10492"/>
    <cellStyle name="Note 3 6 5 2" xfId="26617"/>
    <cellStyle name="Note 3 6 6" xfId="18370"/>
    <cellStyle name="Note 3 6 7" xfId="37031"/>
    <cellStyle name="Note 3 6 8" xfId="39799"/>
    <cellStyle name="Note 3 7" xfId="2653"/>
    <cellStyle name="Note 3 7 2" xfId="5040"/>
    <cellStyle name="Note 3 7 2 2" xfId="9523"/>
    <cellStyle name="Note 3 7 2 2 2" xfId="17663"/>
    <cellStyle name="Note 3 7 2 2 2 2" xfId="33736"/>
    <cellStyle name="Note 3 7 2 2 3" xfId="25702"/>
    <cellStyle name="Note 3 7 2 3" xfId="13546"/>
    <cellStyle name="Note 3 7 2 3 2" xfId="29643"/>
    <cellStyle name="Note 3 7 2 4" xfId="21276"/>
    <cellStyle name="Note 3 7 2 5" xfId="37036"/>
    <cellStyle name="Note 3 7 2 6" xfId="39804"/>
    <cellStyle name="Note 3 7 3" xfId="7396"/>
    <cellStyle name="Note 3 7 3 2" xfId="15538"/>
    <cellStyle name="Note 3 7 3 2 2" xfId="31611"/>
    <cellStyle name="Note 3 7 3 3" xfId="23577"/>
    <cellStyle name="Note 3 7 4" xfId="11219"/>
    <cellStyle name="Note 3 7 4 2" xfId="27342"/>
    <cellStyle name="Note 3 7 5" xfId="18975"/>
    <cellStyle name="Note 3 7 6" xfId="37035"/>
    <cellStyle name="Note 3 7 7" xfId="39803"/>
    <cellStyle name="Note 3 8" xfId="2635"/>
    <cellStyle name="Note 3 8 2" xfId="5028"/>
    <cellStyle name="Note 3 8 2 2" xfId="13534"/>
    <cellStyle name="Note 3 8 2 2 2" xfId="29631"/>
    <cellStyle name="Note 3 8 2 3" xfId="21264"/>
    <cellStyle name="Note 3 8 2 4" xfId="37038"/>
    <cellStyle name="Note 3 8 2 5" xfId="39806"/>
    <cellStyle name="Note 3 8 3" xfId="7384"/>
    <cellStyle name="Note 3 8 3 2" xfId="15526"/>
    <cellStyle name="Note 3 8 3 2 2" xfId="31599"/>
    <cellStyle name="Note 3 8 3 3" xfId="23565"/>
    <cellStyle name="Note 3 8 4" xfId="11207"/>
    <cellStyle name="Note 3 8 4 2" xfId="27330"/>
    <cellStyle name="Note 3 8 5" xfId="18963"/>
    <cellStyle name="Note 3 8 6" xfId="37037"/>
    <cellStyle name="Note 3 8 7" xfId="39805"/>
    <cellStyle name="Note 3 9" xfId="4008"/>
    <cellStyle name="Note 3 9 2" xfId="8686"/>
    <cellStyle name="Note 3 9 2 2" xfId="16826"/>
    <cellStyle name="Note 3 9 2 2 2" xfId="32899"/>
    <cellStyle name="Note 3 9 2 3" xfId="24865"/>
    <cellStyle name="Note 3 9 3" xfId="12527"/>
    <cellStyle name="Note 3 9 3 2" xfId="28630"/>
    <cellStyle name="Note 3 9 4" xfId="20263"/>
    <cellStyle name="Note 3 9 5" xfId="37039"/>
    <cellStyle name="Note 3 9 6" xfId="39807"/>
    <cellStyle name="Note 4" xfId="1488"/>
    <cellStyle name="Note 4 10" xfId="6405"/>
    <cellStyle name="Note 4 10 2" xfId="22596"/>
    <cellStyle name="Note 4 11" xfId="10228"/>
    <cellStyle name="Note 4 11 2" xfId="26361"/>
    <cellStyle name="Note 4 12" xfId="37040"/>
    <cellStyle name="Note 4 13" xfId="39808"/>
    <cellStyle name="Note 4 2" xfId="1671"/>
    <cellStyle name="Note 4 2 10" xfId="37041"/>
    <cellStyle name="Note 4 2 11" xfId="39809"/>
    <cellStyle name="Note 4 2 2" xfId="2073"/>
    <cellStyle name="Note 4 2 2 2" xfId="3161"/>
    <cellStyle name="Note 4 2 2 2 2" xfId="5526"/>
    <cellStyle name="Note 4 2 2 2 2 2" xfId="9948"/>
    <cellStyle name="Note 4 2 2 2 2 2 2" xfId="18088"/>
    <cellStyle name="Note 4 2 2 2 2 2 2 2" xfId="34161"/>
    <cellStyle name="Note 4 2 2 2 2 2 3" xfId="26127"/>
    <cellStyle name="Note 4 2 2 2 2 3" xfId="14032"/>
    <cellStyle name="Note 4 2 2 2 2 3 2" xfId="30129"/>
    <cellStyle name="Note 4 2 2 2 2 4" xfId="21762"/>
    <cellStyle name="Note 4 2 2 2 2 5" xfId="37044"/>
    <cellStyle name="Note 4 2 2 2 2 6" xfId="39812"/>
    <cellStyle name="Note 4 2 2 2 3" xfId="7882"/>
    <cellStyle name="Note 4 2 2 2 3 2" xfId="16024"/>
    <cellStyle name="Note 4 2 2 2 3 2 2" xfId="32097"/>
    <cellStyle name="Note 4 2 2 2 3 3" xfId="24063"/>
    <cellStyle name="Note 4 2 2 2 4" xfId="11705"/>
    <cellStyle name="Note 4 2 2 2 4 2" xfId="27828"/>
    <cellStyle name="Note 4 2 2 2 5" xfId="19461"/>
    <cellStyle name="Note 4 2 2 2 6" xfId="37043"/>
    <cellStyle name="Note 4 2 2 2 7" xfId="39811"/>
    <cellStyle name="Note 4 2 2 3" xfId="3612"/>
    <cellStyle name="Note 4 2 2 3 2" xfId="5970"/>
    <cellStyle name="Note 4 2 2 3 2 2" xfId="14476"/>
    <cellStyle name="Note 4 2 2 3 2 2 2" xfId="30573"/>
    <cellStyle name="Note 4 2 2 3 2 3" xfId="22206"/>
    <cellStyle name="Note 4 2 2 3 2 4" xfId="37046"/>
    <cellStyle name="Note 4 2 2 3 2 5" xfId="39814"/>
    <cellStyle name="Note 4 2 2 3 3" xfId="8326"/>
    <cellStyle name="Note 4 2 2 3 3 2" xfId="16468"/>
    <cellStyle name="Note 4 2 2 3 3 2 2" xfId="32541"/>
    <cellStyle name="Note 4 2 2 3 3 3" xfId="24507"/>
    <cellStyle name="Note 4 2 2 3 4" xfId="12149"/>
    <cellStyle name="Note 4 2 2 3 4 2" xfId="28272"/>
    <cellStyle name="Note 4 2 2 3 5" xfId="19905"/>
    <cellStyle name="Note 4 2 2 3 6" xfId="37045"/>
    <cellStyle name="Note 4 2 2 3 7" xfId="39813"/>
    <cellStyle name="Note 4 2 2 4" xfId="4504"/>
    <cellStyle name="Note 4 2 2 4 2" xfId="9165"/>
    <cellStyle name="Note 4 2 2 4 2 2" xfId="17305"/>
    <cellStyle name="Note 4 2 2 4 2 2 2" xfId="33378"/>
    <cellStyle name="Note 4 2 2 4 2 3" xfId="25344"/>
    <cellStyle name="Note 4 2 2 4 3" xfId="13012"/>
    <cellStyle name="Note 4 2 2 4 3 2" xfId="29109"/>
    <cellStyle name="Note 4 2 2 4 4" xfId="20742"/>
    <cellStyle name="Note 4 2 2 4 5" xfId="37047"/>
    <cellStyle name="Note 4 2 2 4 6" xfId="39815"/>
    <cellStyle name="Note 4 2 2 5" xfId="6860"/>
    <cellStyle name="Note 4 2 2 5 2" xfId="23043"/>
    <cellStyle name="Note 4 2 2 6" xfId="10683"/>
    <cellStyle name="Note 4 2 2 6 2" xfId="26808"/>
    <cellStyle name="Note 4 2 2 7" xfId="37042"/>
    <cellStyle name="Note 4 2 2 8" xfId="39810"/>
    <cellStyle name="Note 4 2 3" xfId="2238"/>
    <cellStyle name="Note 4 2 3 2" xfId="3317"/>
    <cellStyle name="Note 4 2 3 2 2" xfId="5680"/>
    <cellStyle name="Note 4 2 3 2 2 2" xfId="10100"/>
    <cellStyle name="Note 4 2 3 2 2 2 2" xfId="18240"/>
    <cellStyle name="Note 4 2 3 2 2 2 2 2" xfId="34313"/>
    <cellStyle name="Note 4 2 3 2 2 2 3" xfId="26279"/>
    <cellStyle name="Note 4 2 3 2 2 3" xfId="14186"/>
    <cellStyle name="Note 4 2 3 2 2 3 2" xfId="30283"/>
    <cellStyle name="Note 4 2 3 2 2 4" xfId="21916"/>
    <cellStyle name="Note 4 2 3 2 2 5" xfId="37050"/>
    <cellStyle name="Note 4 2 3 2 2 6" xfId="39818"/>
    <cellStyle name="Note 4 2 3 2 3" xfId="8036"/>
    <cellStyle name="Note 4 2 3 2 3 2" xfId="16178"/>
    <cellStyle name="Note 4 2 3 2 3 2 2" xfId="32251"/>
    <cellStyle name="Note 4 2 3 2 3 3" xfId="24217"/>
    <cellStyle name="Note 4 2 3 2 4" xfId="11859"/>
    <cellStyle name="Note 4 2 3 2 4 2" xfId="27982"/>
    <cellStyle name="Note 4 2 3 2 5" xfId="19615"/>
    <cellStyle name="Note 4 2 3 2 6" xfId="37049"/>
    <cellStyle name="Note 4 2 3 2 7" xfId="39817"/>
    <cellStyle name="Note 4 2 3 3" xfId="3768"/>
    <cellStyle name="Note 4 2 3 3 2" xfId="6126"/>
    <cellStyle name="Note 4 2 3 3 2 2" xfId="14632"/>
    <cellStyle name="Note 4 2 3 3 2 2 2" xfId="30729"/>
    <cellStyle name="Note 4 2 3 3 2 3" xfId="22362"/>
    <cellStyle name="Note 4 2 3 3 2 4" xfId="37052"/>
    <cellStyle name="Note 4 2 3 3 2 5" xfId="39820"/>
    <cellStyle name="Note 4 2 3 3 3" xfId="8482"/>
    <cellStyle name="Note 4 2 3 3 3 2" xfId="16624"/>
    <cellStyle name="Note 4 2 3 3 3 2 2" xfId="32697"/>
    <cellStyle name="Note 4 2 3 3 3 3" xfId="24663"/>
    <cellStyle name="Note 4 2 3 3 4" xfId="12305"/>
    <cellStyle name="Note 4 2 3 3 4 2" xfId="28428"/>
    <cellStyle name="Note 4 2 3 3 5" xfId="20061"/>
    <cellStyle name="Note 4 2 3 3 6" xfId="37051"/>
    <cellStyle name="Note 4 2 3 3 7" xfId="39819"/>
    <cellStyle name="Note 4 2 3 4" xfId="4660"/>
    <cellStyle name="Note 4 2 3 4 2" xfId="9321"/>
    <cellStyle name="Note 4 2 3 4 2 2" xfId="17461"/>
    <cellStyle name="Note 4 2 3 4 2 2 2" xfId="33534"/>
    <cellStyle name="Note 4 2 3 4 2 3" xfId="25500"/>
    <cellStyle name="Note 4 2 3 4 3" xfId="13168"/>
    <cellStyle name="Note 4 2 3 4 3 2" xfId="29265"/>
    <cellStyle name="Note 4 2 3 4 4" xfId="20898"/>
    <cellStyle name="Note 4 2 3 4 5" xfId="37053"/>
    <cellStyle name="Note 4 2 3 4 6" xfId="39821"/>
    <cellStyle name="Note 4 2 3 5" xfId="7016"/>
    <cellStyle name="Note 4 2 3 5 2" xfId="15160"/>
    <cellStyle name="Note 4 2 3 5 2 2" xfId="31233"/>
    <cellStyle name="Note 4 2 3 5 3" xfId="23199"/>
    <cellStyle name="Note 4 2 3 6" xfId="10839"/>
    <cellStyle name="Note 4 2 3 6 2" xfId="26964"/>
    <cellStyle name="Note 4 2 3 7" xfId="18597"/>
    <cellStyle name="Note 4 2 3 8" xfId="37048"/>
    <cellStyle name="Note 4 2 3 9" xfId="39816"/>
    <cellStyle name="Note 4 2 4" xfId="2398"/>
    <cellStyle name="Note 4 2 4 2" xfId="3920"/>
    <cellStyle name="Note 4 2 4 2 2" xfId="6278"/>
    <cellStyle name="Note 4 2 4 2 2 2" xfId="14784"/>
    <cellStyle name="Note 4 2 4 2 2 2 2" xfId="30881"/>
    <cellStyle name="Note 4 2 4 2 2 3" xfId="22514"/>
    <cellStyle name="Note 4 2 4 2 2 4" xfId="37056"/>
    <cellStyle name="Note 4 2 4 2 2 5" xfId="39824"/>
    <cellStyle name="Note 4 2 4 2 3" xfId="8634"/>
    <cellStyle name="Note 4 2 4 2 3 2" xfId="16776"/>
    <cellStyle name="Note 4 2 4 2 3 2 2" xfId="32849"/>
    <cellStyle name="Note 4 2 4 2 3 3" xfId="24815"/>
    <cellStyle name="Note 4 2 4 2 4" xfId="12457"/>
    <cellStyle name="Note 4 2 4 2 4 2" xfId="28580"/>
    <cellStyle name="Note 4 2 4 2 5" xfId="20213"/>
    <cellStyle name="Note 4 2 4 2 6" xfId="37055"/>
    <cellStyle name="Note 4 2 4 2 7" xfId="39823"/>
    <cellStyle name="Note 4 2 4 3" xfId="4812"/>
    <cellStyle name="Note 4 2 4 3 2" xfId="9473"/>
    <cellStyle name="Note 4 2 4 3 2 2" xfId="17613"/>
    <cellStyle name="Note 4 2 4 3 2 2 2" xfId="33686"/>
    <cellStyle name="Note 4 2 4 3 2 3" xfId="25652"/>
    <cellStyle name="Note 4 2 4 3 3" xfId="13320"/>
    <cellStyle name="Note 4 2 4 3 3 2" xfId="29417"/>
    <cellStyle name="Note 4 2 4 3 4" xfId="21050"/>
    <cellStyle name="Note 4 2 4 3 5" xfId="37057"/>
    <cellStyle name="Note 4 2 4 3 6" xfId="39825"/>
    <cellStyle name="Note 4 2 4 4" xfId="7168"/>
    <cellStyle name="Note 4 2 4 4 2" xfId="15312"/>
    <cellStyle name="Note 4 2 4 4 2 2" xfId="31385"/>
    <cellStyle name="Note 4 2 4 4 3" xfId="23351"/>
    <cellStyle name="Note 4 2 4 5" xfId="10991"/>
    <cellStyle name="Note 4 2 4 5 2" xfId="27116"/>
    <cellStyle name="Note 4 2 4 6" xfId="18749"/>
    <cellStyle name="Note 4 2 4 7" xfId="37054"/>
    <cellStyle name="Note 4 2 4 8" xfId="39822"/>
    <cellStyle name="Note 4 2 5" xfId="2884"/>
    <cellStyle name="Note 4 2 5 2" xfId="5253"/>
    <cellStyle name="Note 4 2 5 2 2" xfId="9683"/>
    <cellStyle name="Note 4 2 5 2 2 2" xfId="17823"/>
    <cellStyle name="Note 4 2 5 2 2 2 2" xfId="33896"/>
    <cellStyle name="Note 4 2 5 2 2 3" xfId="25862"/>
    <cellStyle name="Note 4 2 5 2 3" xfId="13759"/>
    <cellStyle name="Note 4 2 5 2 3 2" xfId="29856"/>
    <cellStyle name="Note 4 2 5 2 4" xfId="21489"/>
    <cellStyle name="Note 4 2 5 2 5" xfId="37059"/>
    <cellStyle name="Note 4 2 5 2 6" xfId="39827"/>
    <cellStyle name="Note 4 2 5 3" xfId="7609"/>
    <cellStyle name="Note 4 2 5 3 2" xfId="15751"/>
    <cellStyle name="Note 4 2 5 3 2 2" xfId="31824"/>
    <cellStyle name="Note 4 2 5 3 3" xfId="23790"/>
    <cellStyle name="Note 4 2 5 4" xfId="11432"/>
    <cellStyle name="Note 4 2 5 4 2" xfId="27555"/>
    <cellStyle name="Note 4 2 5 5" xfId="19188"/>
    <cellStyle name="Note 4 2 5 6" xfId="37058"/>
    <cellStyle name="Note 4 2 5 7" xfId="39826"/>
    <cellStyle name="Note 4 2 6" xfId="2690"/>
    <cellStyle name="Note 4 2 6 2" xfId="5075"/>
    <cellStyle name="Note 4 2 6 2 2" xfId="13581"/>
    <cellStyle name="Note 4 2 6 2 2 2" xfId="29678"/>
    <cellStyle name="Note 4 2 6 2 3" xfId="21311"/>
    <cellStyle name="Note 4 2 6 2 4" xfId="37061"/>
    <cellStyle name="Note 4 2 6 2 5" xfId="39829"/>
    <cellStyle name="Note 4 2 6 3" xfId="7431"/>
    <cellStyle name="Note 4 2 6 3 2" xfId="15573"/>
    <cellStyle name="Note 4 2 6 3 2 2" xfId="31646"/>
    <cellStyle name="Note 4 2 6 3 3" xfId="23612"/>
    <cellStyle name="Note 4 2 6 4" xfId="11254"/>
    <cellStyle name="Note 4 2 6 4 2" xfId="27377"/>
    <cellStyle name="Note 4 2 6 5" xfId="19010"/>
    <cellStyle name="Note 4 2 6 6" xfId="37060"/>
    <cellStyle name="Note 4 2 6 7" xfId="39828"/>
    <cellStyle name="Note 4 2 7" xfId="4185"/>
    <cellStyle name="Note 4 2 7 2" xfId="8846"/>
    <cellStyle name="Note 4 2 7 2 2" xfId="16986"/>
    <cellStyle name="Note 4 2 7 2 2 2" xfId="33059"/>
    <cellStyle name="Note 4 2 7 2 3" xfId="25025"/>
    <cellStyle name="Note 4 2 7 3" xfId="12693"/>
    <cellStyle name="Note 4 2 7 3 2" xfId="28790"/>
    <cellStyle name="Note 4 2 7 4" xfId="20423"/>
    <cellStyle name="Note 4 2 7 5" xfId="37062"/>
    <cellStyle name="Note 4 2 7 6" xfId="39830"/>
    <cellStyle name="Note 4 2 8" xfId="6541"/>
    <cellStyle name="Note 4 2 8 2" xfId="22724"/>
    <cellStyle name="Note 4 2 9" xfId="10364"/>
    <cellStyle name="Note 4 2 9 2" xfId="26489"/>
    <cellStyle name="Note 4 3" xfId="1692"/>
    <cellStyle name="Note 4 3 10" xfId="37063"/>
    <cellStyle name="Note 4 3 11" xfId="39831"/>
    <cellStyle name="Note 4 3 2" xfId="2087"/>
    <cellStyle name="Note 4 3 2 2" xfId="3173"/>
    <cellStyle name="Note 4 3 2 2 2" xfId="5538"/>
    <cellStyle name="Note 4 3 2 2 2 2" xfId="9960"/>
    <cellStyle name="Note 4 3 2 2 2 2 2" xfId="18100"/>
    <cellStyle name="Note 4 3 2 2 2 2 2 2" xfId="34173"/>
    <cellStyle name="Note 4 3 2 2 2 2 3" xfId="26139"/>
    <cellStyle name="Note 4 3 2 2 2 3" xfId="14044"/>
    <cellStyle name="Note 4 3 2 2 2 3 2" xfId="30141"/>
    <cellStyle name="Note 4 3 2 2 2 4" xfId="21774"/>
    <cellStyle name="Note 4 3 2 2 2 5" xfId="37066"/>
    <cellStyle name="Note 4 3 2 2 2 6" xfId="39834"/>
    <cellStyle name="Note 4 3 2 2 3" xfId="7894"/>
    <cellStyle name="Note 4 3 2 2 3 2" xfId="16036"/>
    <cellStyle name="Note 4 3 2 2 3 2 2" xfId="32109"/>
    <cellStyle name="Note 4 3 2 2 3 3" xfId="24075"/>
    <cellStyle name="Note 4 3 2 2 4" xfId="11717"/>
    <cellStyle name="Note 4 3 2 2 4 2" xfId="27840"/>
    <cellStyle name="Note 4 3 2 2 5" xfId="19473"/>
    <cellStyle name="Note 4 3 2 2 6" xfId="37065"/>
    <cellStyle name="Note 4 3 2 2 7" xfId="39833"/>
    <cellStyle name="Note 4 3 2 3" xfId="3626"/>
    <cellStyle name="Note 4 3 2 3 2" xfId="5984"/>
    <cellStyle name="Note 4 3 2 3 2 2" xfId="14490"/>
    <cellStyle name="Note 4 3 2 3 2 2 2" xfId="30587"/>
    <cellStyle name="Note 4 3 2 3 2 3" xfId="22220"/>
    <cellStyle name="Note 4 3 2 3 2 4" xfId="37068"/>
    <cellStyle name="Note 4 3 2 3 2 5" xfId="39836"/>
    <cellStyle name="Note 4 3 2 3 3" xfId="8340"/>
    <cellStyle name="Note 4 3 2 3 3 2" xfId="16482"/>
    <cellStyle name="Note 4 3 2 3 3 2 2" xfId="32555"/>
    <cellStyle name="Note 4 3 2 3 3 3" xfId="24521"/>
    <cellStyle name="Note 4 3 2 3 4" xfId="12163"/>
    <cellStyle name="Note 4 3 2 3 4 2" xfId="28286"/>
    <cellStyle name="Note 4 3 2 3 5" xfId="19919"/>
    <cellStyle name="Note 4 3 2 3 6" xfId="37067"/>
    <cellStyle name="Note 4 3 2 3 7" xfId="39835"/>
    <cellStyle name="Note 4 3 2 4" xfId="4518"/>
    <cellStyle name="Note 4 3 2 4 2" xfId="9179"/>
    <cellStyle name="Note 4 3 2 4 2 2" xfId="17319"/>
    <cellStyle name="Note 4 3 2 4 2 2 2" xfId="33392"/>
    <cellStyle name="Note 4 3 2 4 2 3" xfId="25358"/>
    <cellStyle name="Note 4 3 2 4 3" xfId="13026"/>
    <cellStyle name="Note 4 3 2 4 3 2" xfId="29123"/>
    <cellStyle name="Note 4 3 2 4 4" xfId="20756"/>
    <cellStyle name="Note 4 3 2 4 5" xfId="37069"/>
    <cellStyle name="Note 4 3 2 4 6" xfId="39837"/>
    <cellStyle name="Note 4 3 2 5" xfId="6874"/>
    <cellStyle name="Note 4 3 2 5 2" xfId="23057"/>
    <cellStyle name="Note 4 3 2 6" xfId="10697"/>
    <cellStyle name="Note 4 3 2 6 2" xfId="26822"/>
    <cellStyle name="Note 4 3 2 7" xfId="37064"/>
    <cellStyle name="Note 4 3 2 8" xfId="39832"/>
    <cellStyle name="Note 4 3 3" xfId="2250"/>
    <cellStyle name="Note 4 3 3 2" xfId="3329"/>
    <cellStyle name="Note 4 3 3 2 2" xfId="5692"/>
    <cellStyle name="Note 4 3 3 2 2 2" xfId="10112"/>
    <cellStyle name="Note 4 3 3 2 2 2 2" xfId="18252"/>
    <cellStyle name="Note 4 3 3 2 2 2 2 2" xfId="34325"/>
    <cellStyle name="Note 4 3 3 2 2 2 3" xfId="26291"/>
    <cellStyle name="Note 4 3 3 2 2 3" xfId="14198"/>
    <cellStyle name="Note 4 3 3 2 2 3 2" xfId="30295"/>
    <cellStyle name="Note 4 3 3 2 2 4" xfId="21928"/>
    <cellStyle name="Note 4 3 3 2 2 5" xfId="37072"/>
    <cellStyle name="Note 4 3 3 2 2 6" xfId="39840"/>
    <cellStyle name="Note 4 3 3 2 3" xfId="8048"/>
    <cellStyle name="Note 4 3 3 2 3 2" xfId="16190"/>
    <cellStyle name="Note 4 3 3 2 3 2 2" xfId="32263"/>
    <cellStyle name="Note 4 3 3 2 3 3" xfId="24229"/>
    <cellStyle name="Note 4 3 3 2 4" xfId="11871"/>
    <cellStyle name="Note 4 3 3 2 4 2" xfId="27994"/>
    <cellStyle name="Note 4 3 3 2 5" xfId="19627"/>
    <cellStyle name="Note 4 3 3 2 6" xfId="37071"/>
    <cellStyle name="Note 4 3 3 2 7" xfId="39839"/>
    <cellStyle name="Note 4 3 3 3" xfId="3780"/>
    <cellStyle name="Note 4 3 3 3 2" xfId="6138"/>
    <cellStyle name="Note 4 3 3 3 2 2" xfId="14644"/>
    <cellStyle name="Note 4 3 3 3 2 2 2" xfId="30741"/>
    <cellStyle name="Note 4 3 3 3 2 3" xfId="22374"/>
    <cellStyle name="Note 4 3 3 3 2 4" xfId="37074"/>
    <cellStyle name="Note 4 3 3 3 2 5" xfId="39842"/>
    <cellStyle name="Note 4 3 3 3 3" xfId="8494"/>
    <cellStyle name="Note 4 3 3 3 3 2" xfId="16636"/>
    <cellStyle name="Note 4 3 3 3 3 2 2" xfId="32709"/>
    <cellStyle name="Note 4 3 3 3 3 3" xfId="24675"/>
    <cellStyle name="Note 4 3 3 3 4" xfId="12317"/>
    <cellStyle name="Note 4 3 3 3 4 2" xfId="28440"/>
    <cellStyle name="Note 4 3 3 3 5" xfId="20073"/>
    <cellStyle name="Note 4 3 3 3 6" xfId="37073"/>
    <cellStyle name="Note 4 3 3 3 7" xfId="39841"/>
    <cellStyle name="Note 4 3 3 4" xfId="4672"/>
    <cellStyle name="Note 4 3 3 4 2" xfId="9333"/>
    <cellStyle name="Note 4 3 3 4 2 2" xfId="17473"/>
    <cellStyle name="Note 4 3 3 4 2 2 2" xfId="33546"/>
    <cellStyle name="Note 4 3 3 4 2 3" xfId="25512"/>
    <cellStyle name="Note 4 3 3 4 3" xfId="13180"/>
    <cellStyle name="Note 4 3 3 4 3 2" xfId="29277"/>
    <cellStyle name="Note 4 3 3 4 4" xfId="20910"/>
    <cellStyle name="Note 4 3 3 4 5" xfId="37075"/>
    <cellStyle name="Note 4 3 3 4 6" xfId="39843"/>
    <cellStyle name="Note 4 3 3 5" xfId="7028"/>
    <cellStyle name="Note 4 3 3 5 2" xfId="15172"/>
    <cellStyle name="Note 4 3 3 5 2 2" xfId="31245"/>
    <cellStyle name="Note 4 3 3 5 3" xfId="23211"/>
    <cellStyle name="Note 4 3 3 6" xfId="10851"/>
    <cellStyle name="Note 4 3 3 6 2" xfId="26976"/>
    <cellStyle name="Note 4 3 3 7" xfId="18609"/>
    <cellStyle name="Note 4 3 3 8" xfId="37070"/>
    <cellStyle name="Note 4 3 3 9" xfId="39838"/>
    <cellStyle name="Note 4 3 4" xfId="2410"/>
    <cellStyle name="Note 4 3 4 2" xfId="3932"/>
    <cellStyle name="Note 4 3 4 2 2" xfId="6290"/>
    <cellStyle name="Note 4 3 4 2 2 2" xfId="14796"/>
    <cellStyle name="Note 4 3 4 2 2 2 2" xfId="30893"/>
    <cellStyle name="Note 4 3 4 2 2 3" xfId="22526"/>
    <cellStyle name="Note 4 3 4 2 2 4" xfId="37078"/>
    <cellStyle name="Note 4 3 4 2 2 5" xfId="39846"/>
    <cellStyle name="Note 4 3 4 2 3" xfId="8646"/>
    <cellStyle name="Note 4 3 4 2 3 2" xfId="16788"/>
    <cellStyle name="Note 4 3 4 2 3 2 2" xfId="32861"/>
    <cellStyle name="Note 4 3 4 2 3 3" xfId="24827"/>
    <cellStyle name="Note 4 3 4 2 4" xfId="12469"/>
    <cellStyle name="Note 4 3 4 2 4 2" xfId="28592"/>
    <cellStyle name="Note 4 3 4 2 5" xfId="20225"/>
    <cellStyle name="Note 4 3 4 2 6" xfId="37077"/>
    <cellStyle name="Note 4 3 4 2 7" xfId="39845"/>
    <cellStyle name="Note 4 3 4 3" xfId="4824"/>
    <cellStyle name="Note 4 3 4 3 2" xfId="9485"/>
    <cellStyle name="Note 4 3 4 3 2 2" xfId="17625"/>
    <cellStyle name="Note 4 3 4 3 2 2 2" xfId="33698"/>
    <cellStyle name="Note 4 3 4 3 2 3" xfId="25664"/>
    <cellStyle name="Note 4 3 4 3 3" xfId="13332"/>
    <cellStyle name="Note 4 3 4 3 3 2" xfId="29429"/>
    <cellStyle name="Note 4 3 4 3 4" xfId="21062"/>
    <cellStyle name="Note 4 3 4 3 5" xfId="37079"/>
    <cellStyle name="Note 4 3 4 3 6" xfId="39847"/>
    <cellStyle name="Note 4 3 4 4" xfId="7180"/>
    <cellStyle name="Note 4 3 4 4 2" xfId="15324"/>
    <cellStyle name="Note 4 3 4 4 2 2" xfId="31397"/>
    <cellStyle name="Note 4 3 4 4 3" xfId="23363"/>
    <cellStyle name="Note 4 3 4 5" xfId="11003"/>
    <cellStyle name="Note 4 3 4 5 2" xfId="27128"/>
    <cellStyle name="Note 4 3 4 6" xfId="18761"/>
    <cellStyle name="Note 4 3 4 7" xfId="37076"/>
    <cellStyle name="Note 4 3 4 8" xfId="39844"/>
    <cellStyle name="Note 4 3 5" xfId="2898"/>
    <cellStyle name="Note 4 3 5 2" xfId="5266"/>
    <cellStyle name="Note 4 3 5 2 2" xfId="9695"/>
    <cellStyle name="Note 4 3 5 2 2 2" xfId="17835"/>
    <cellStyle name="Note 4 3 5 2 2 2 2" xfId="33908"/>
    <cellStyle name="Note 4 3 5 2 2 3" xfId="25874"/>
    <cellStyle name="Note 4 3 5 2 3" xfId="13772"/>
    <cellStyle name="Note 4 3 5 2 3 2" xfId="29869"/>
    <cellStyle name="Note 4 3 5 2 4" xfId="21502"/>
    <cellStyle name="Note 4 3 5 2 5" xfId="37081"/>
    <cellStyle name="Note 4 3 5 2 6" xfId="39849"/>
    <cellStyle name="Note 4 3 5 3" xfId="7622"/>
    <cellStyle name="Note 4 3 5 3 2" xfId="15764"/>
    <cellStyle name="Note 4 3 5 3 2 2" xfId="31837"/>
    <cellStyle name="Note 4 3 5 3 3" xfId="23803"/>
    <cellStyle name="Note 4 3 5 4" xfId="11445"/>
    <cellStyle name="Note 4 3 5 4 2" xfId="27568"/>
    <cellStyle name="Note 4 3 5 5" xfId="19201"/>
    <cellStyle name="Note 4 3 5 6" xfId="37080"/>
    <cellStyle name="Note 4 3 5 7" xfId="39848"/>
    <cellStyle name="Note 4 3 6" xfId="2491"/>
    <cellStyle name="Note 4 3 6 2" xfId="4896"/>
    <cellStyle name="Note 4 3 6 2 2" xfId="13402"/>
    <cellStyle name="Note 4 3 6 2 2 2" xfId="29499"/>
    <cellStyle name="Note 4 3 6 2 3" xfId="21132"/>
    <cellStyle name="Note 4 3 6 2 4" xfId="37083"/>
    <cellStyle name="Note 4 3 6 2 5" xfId="39851"/>
    <cellStyle name="Note 4 3 6 3" xfId="7252"/>
    <cellStyle name="Note 4 3 6 3 2" xfId="15394"/>
    <cellStyle name="Note 4 3 6 3 2 2" xfId="31467"/>
    <cellStyle name="Note 4 3 6 3 3" xfId="23433"/>
    <cellStyle name="Note 4 3 6 4" xfId="11075"/>
    <cellStyle name="Note 4 3 6 4 2" xfId="27198"/>
    <cellStyle name="Note 4 3 6 5" xfId="18831"/>
    <cellStyle name="Note 4 3 6 6" xfId="37082"/>
    <cellStyle name="Note 4 3 6 7" xfId="39850"/>
    <cellStyle name="Note 4 3 7" xfId="4197"/>
    <cellStyle name="Note 4 3 7 2" xfId="8858"/>
    <cellStyle name="Note 4 3 7 2 2" xfId="16998"/>
    <cellStyle name="Note 4 3 7 2 2 2" xfId="33071"/>
    <cellStyle name="Note 4 3 7 2 3" xfId="25037"/>
    <cellStyle name="Note 4 3 7 3" xfId="12705"/>
    <cellStyle name="Note 4 3 7 3 2" xfId="28802"/>
    <cellStyle name="Note 4 3 7 4" xfId="20435"/>
    <cellStyle name="Note 4 3 7 5" xfId="37084"/>
    <cellStyle name="Note 4 3 7 6" xfId="39852"/>
    <cellStyle name="Note 4 3 8" xfId="6553"/>
    <cellStyle name="Note 4 3 8 2" xfId="22736"/>
    <cellStyle name="Note 4 3 9" xfId="10376"/>
    <cellStyle name="Note 4 3 9 2" xfId="26501"/>
    <cellStyle name="Note 4 4" xfId="1936"/>
    <cellStyle name="Note 4 4 2" xfId="3030"/>
    <cellStyle name="Note 4 4 2 2" xfId="5396"/>
    <cellStyle name="Note 4 4 2 2 2" xfId="9820"/>
    <cellStyle name="Note 4 4 2 2 2 2" xfId="17960"/>
    <cellStyle name="Note 4 4 2 2 2 2 2" xfId="34033"/>
    <cellStyle name="Note 4 4 2 2 2 3" xfId="25999"/>
    <cellStyle name="Note 4 4 2 2 3" xfId="13902"/>
    <cellStyle name="Note 4 4 2 2 3 2" xfId="29999"/>
    <cellStyle name="Note 4 4 2 2 4" xfId="21632"/>
    <cellStyle name="Note 4 4 2 2 5" xfId="37087"/>
    <cellStyle name="Note 4 4 2 2 6" xfId="39855"/>
    <cellStyle name="Note 4 4 2 3" xfId="7752"/>
    <cellStyle name="Note 4 4 2 3 2" xfId="15894"/>
    <cellStyle name="Note 4 4 2 3 2 2" xfId="31967"/>
    <cellStyle name="Note 4 4 2 3 3" xfId="23933"/>
    <cellStyle name="Note 4 4 2 4" xfId="11575"/>
    <cellStyle name="Note 4 4 2 4 2" xfId="27698"/>
    <cellStyle name="Note 4 4 2 5" xfId="19331"/>
    <cellStyle name="Note 4 4 2 6" xfId="37086"/>
    <cellStyle name="Note 4 4 2 7" xfId="39854"/>
    <cellStyle name="Note 4 4 3" xfId="3484"/>
    <cellStyle name="Note 4 4 3 2" xfId="5842"/>
    <cellStyle name="Note 4 4 3 2 2" xfId="14348"/>
    <cellStyle name="Note 4 4 3 2 2 2" xfId="30445"/>
    <cellStyle name="Note 4 4 3 2 3" xfId="22078"/>
    <cellStyle name="Note 4 4 3 2 4" xfId="37089"/>
    <cellStyle name="Note 4 4 3 2 5" xfId="39857"/>
    <cellStyle name="Note 4 4 3 3" xfId="8198"/>
    <cellStyle name="Note 4 4 3 3 2" xfId="16340"/>
    <cellStyle name="Note 4 4 3 3 2 2" xfId="32413"/>
    <cellStyle name="Note 4 4 3 3 3" xfId="24379"/>
    <cellStyle name="Note 4 4 3 4" xfId="12021"/>
    <cellStyle name="Note 4 4 3 4 2" xfId="28144"/>
    <cellStyle name="Note 4 4 3 5" xfId="19777"/>
    <cellStyle name="Note 4 4 3 6" xfId="37088"/>
    <cellStyle name="Note 4 4 3 7" xfId="39856"/>
    <cellStyle name="Note 4 4 4" xfId="4376"/>
    <cellStyle name="Note 4 4 4 2" xfId="9037"/>
    <cellStyle name="Note 4 4 4 2 2" xfId="17177"/>
    <cellStyle name="Note 4 4 4 2 2 2" xfId="33250"/>
    <cellStyle name="Note 4 4 4 2 3" xfId="25216"/>
    <cellStyle name="Note 4 4 4 3" xfId="12884"/>
    <cellStyle name="Note 4 4 4 3 2" xfId="28981"/>
    <cellStyle name="Note 4 4 4 4" xfId="20614"/>
    <cellStyle name="Note 4 4 4 5" xfId="37090"/>
    <cellStyle name="Note 4 4 4 6" xfId="39858"/>
    <cellStyle name="Note 4 4 5" xfId="6732"/>
    <cellStyle name="Note 4 4 5 2" xfId="22915"/>
    <cellStyle name="Note 4 4 6" xfId="10555"/>
    <cellStyle name="Note 4 4 6 2" xfId="26680"/>
    <cellStyle name="Note 4 4 7" xfId="37085"/>
    <cellStyle name="Note 4 4 8" xfId="39853"/>
    <cellStyle name="Note 4 5" xfId="2101"/>
    <cellStyle name="Note 4 5 2" xfId="3185"/>
    <cellStyle name="Note 4 5 2 2" xfId="5550"/>
    <cellStyle name="Note 4 5 2 2 2" xfId="9972"/>
    <cellStyle name="Note 4 5 2 2 2 2" xfId="18112"/>
    <cellStyle name="Note 4 5 2 2 2 2 2" xfId="34185"/>
    <cellStyle name="Note 4 5 2 2 2 3" xfId="26151"/>
    <cellStyle name="Note 4 5 2 2 3" xfId="14056"/>
    <cellStyle name="Note 4 5 2 2 3 2" xfId="30153"/>
    <cellStyle name="Note 4 5 2 2 4" xfId="21786"/>
    <cellStyle name="Note 4 5 2 2 5" xfId="37093"/>
    <cellStyle name="Note 4 5 2 2 6" xfId="39861"/>
    <cellStyle name="Note 4 5 2 3" xfId="7906"/>
    <cellStyle name="Note 4 5 2 3 2" xfId="16048"/>
    <cellStyle name="Note 4 5 2 3 2 2" xfId="32121"/>
    <cellStyle name="Note 4 5 2 3 3" xfId="24087"/>
    <cellStyle name="Note 4 5 2 4" xfId="11729"/>
    <cellStyle name="Note 4 5 2 4 2" xfId="27852"/>
    <cellStyle name="Note 4 5 2 5" xfId="19485"/>
    <cellStyle name="Note 4 5 2 6" xfId="37092"/>
    <cellStyle name="Note 4 5 2 7" xfId="39860"/>
    <cellStyle name="Note 4 5 3" xfId="3640"/>
    <cellStyle name="Note 4 5 3 2" xfId="5998"/>
    <cellStyle name="Note 4 5 3 2 2" xfId="14504"/>
    <cellStyle name="Note 4 5 3 2 2 2" xfId="30601"/>
    <cellStyle name="Note 4 5 3 2 3" xfId="22234"/>
    <cellStyle name="Note 4 5 3 2 4" xfId="37095"/>
    <cellStyle name="Note 4 5 3 2 5" xfId="39863"/>
    <cellStyle name="Note 4 5 3 3" xfId="8354"/>
    <cellStyle name="Note 4 5 3 3 2" xfId="16496"/>
    <cellStyle name="Note 4 5 3 3 2 2" xfId="32569"/>
    <cellStyle name="Note 4 5 3 3 3" xfId="24535"/>
    <cellStyle name="Note 4 5 3 4" xfId="12177"/>
    <cellStyle name="Note 4 5 3 4 2" xfId="28300"/>
    <cellStyle name="Note 4 5 3 5" xfId="19933"/>
    <cellStyle name="Note 4 5 3 6" xfId="37094"/>
    <cellStyle name="Note 4 5 3 7" xfId="39862"/>
    <cellStyle name="Note 4 5 4" xfId="4532"/>
    <cellStyle name="Note 4 5 4 2" xfId="9193"/>
    <cellStyle name="Note 4 5 4 2 2" xfId="17333"/>
    <cellStyle name="Note 4 5 4 2 2 2" xfId="33406"/>
    <cellStyle name="Note 4 5 4 2 3" xfId="25372"/>
    <cellStyle name="Note 4 5 4 3" xfId="13040"/>
    <cellStyle name="Note 4 5 4 3 2" xfId="29137"/>
    <cellStyle name="Note 4 5 4 4" xfId="20770"/>
    <cellStyle name="Note 4 5 4 5" xfId="37096"/>
    <cellStyle name="Note 4 5 4 6" xfId="39864"/>
    <cellStyle name="Note 4 5 5" xfId="6888"/>
    <cellStyle name="Note 4 5 5 2" xfId="15032"/>
    <cellStyle name="Note 4 5 5 2 2" xfId="31105"/>
    <cellStyle name="Note 4 5 5 3" xfId="23071"/>
    <cellStyle name="Note 4 5 6" xfId="10711"/>
    <cellStyle name="Note 4 5 6 2" xfId="26836"/>
    <cellStyle name="Note 4 5 7" xfId="18469"/>
    <cellStyle name="Note 4 5 8" xfId="37091"/>
    <cellStyle name="Note 4 5 9" xfId="39859"/>
    <cellStyle name="Note 4 6" xfId="2262"/>
    <cellStyle name="Note 4 6 2" xfId="3792"/>
    <cellStyle name="Note 4 6 2 2" xfId="6150"/>
    <cellStyle name="Note 4 6 2 2 2" xfId="14656"/>
    <cellStyle name="Note 4 6 2 2 2 2" xfId="30753"/>
    <cellStyle name="Note 4 6 2 2 3" xfId="22386"/>
    <cellStyle name="Note 4 6 2 2 4" xfId="37099"/>
    <cellStyle name="Note 4 6 2 2 5" xfId="39867"/>
    <cellStyle name="Note 4 6 2 3" xfId="8506"/>
    <cellStyle name="Note 4 6 2 3 2" xfId="16648"/>
    <cellStyle name="Note 4 6 2 3 2 2" xfId="32721"/>
    <cellStyle name="Note 4 6 2 3 3" xfId="24687"/>
    <cellStyle name="Note 4 6 2 4" xfId="12329"/>
    <cellStyle name="Note 4 6 2 4 2" xfId="28452"/>
    <cellStyle name="Note 4 6 2 5" xfId="20085"/>
    <cellStyle name="Note 4 6 2 6" xfId="37098"/>
    <cellStyle name="Note 4 6 2 7" xfId="39866"/>
    <cellStyle name="Note 4 6 3" xfId="4684"/>
    <cellStyle name="Note 4 6 3 2" xfId="9345"/>
    <cellStyle name="Note 4 6 3 2 2" xfId="17485"/>
    <cellStyle name="Note 4 6 3 2 2 2" xfId="33558"/>
    <cellStyle name="Note 4 6 3 2 3" xfId="25524"/>
    <cellStyle name="Note 4 6 3 3" xfId="13192"/>
    <cellStyle name="Note 4 6 3 3 2" xfId="29289"/>
    <cellStyle name="Note 4 6 3 4" xfId="20922"/>
    <cellStyle name="Note 4 6 3 5" xfId="37100"/>
    <cellStyle name="Note 4 6 3 6" xfId="39868"/>
    <cellStyle name="Note 4 6 4" xfId="7040"/>
    <cellStyle name="Note 4 6 4 2" xfId="15184"/>
    <cellStyle name="Note 4 6 4 2 2" xfId="31257"/>
    <cellStyle name="Note 4 6 4 3" xfId="23223"/>
    <cellStyle name="Note 4 6 5" xfId="10863"/>
    <cellStyle name="Note 4 6 5 2" xfId="26988"/>
    <cellStyle name="Note 4 6 6" xfId="18621"/>
    <cellStyle name="Note 4 6 7" xfId="37097"/>
    <cellStyle name="Note 4 6 8" xfId="39865"/>
    <cellStyle name="Note 4 7" xfId="2742"/>
    <cellStyle name="Note 4 7 2" xfId="5122"/>
    <cellStyle name="Note 4 7 2 2" xfId="9555"/>
    <cellStyle name="Note 4 7 2 2 2" xfId="17695"/>
    <cellStyle name="Note 4 7 2 2 2 2" xfId="33768"/>
    <cellStyle name="Note 4 7 2 2 3" xfId="25734"/>
    <cellStyle name="Note 4 7 2 3" xfId="13628"/>
    <cellStyle name="Note 4 7 2 3 2" xfId="29725"/>
    <cellStyle name="Note 4 7 2 4" xfId="21358"/>
    <cellStyle name="Note 4 7 2 5" xfId="37102"/>
    <cellStyle name="Note 4 7 2 6" xfId="39870"/>
    <cellStyle name="Note 4 7 3" xfId="7478"/>
    <cellStyle name="Note 4 7 3 2" xfId="15620"/>
    <cellStyle name="Note 4 7 3 2 2" xfId="31693"/>
    <cellStyle name="Note 4 7 3 3" xfId="23659"/>
    <cellStyle name="Note 4 7 4" xfId="11301"/>
    <cellStyle name="Note 4 7 4 2" xfId="27424"/>
    <cellStyle name="Note 4 7 5" xfId="19057"/>
    <cellStyle name="Note 4 7 6" xfId="37101"/>
    <cellStyle name="Note 4 7 7" xfId="39869"/>
    <cellStyle name="Note 4 8" xfId="2588"/>
    <cellStyle name="Note 4 8 2" xfId="4988"/>
    <cellStyle name="Note 4 8 2 2" xfId="13494"/>
    <cellStyle name="Note 4 8 2 2 2" xfId="29591"/>
    <cellStyle name="Note 4 8 2 3" xfId="21224"/>
    <cellStyle name="Note 4 8 2 4" xfId="37104"/>
    <cellStyle name="Note 4 8 2 5" xfId="39872"/>
    <cellStyle name="Note 4 8 3" xfId="7344"/>
    <cellStyle name="Note 4 8 3 2" xfId="15486"/>
    <cellStyle name="Note 4 8 3 2 2" xfId="31559"/>
    <cellStyle name="Note 4 8 3 3" xfId="23525"/>
    <cellStyle name="Note 4 8 4" xfId="11167"/>
    <cellStyle name="Note 4 8 4 2" xfId="27290"/>
    <cellStyle name="Note 4 8 5" xfId="18923"/>
    <cellStyle name="Note 4 8 6" xfId="37103"/>
    <cellStyle name="Note 4 8 7" xfId="39871"/>
    <cellStyle name="Note 4 9" xfId="4049"/>
    <cellStyle name="Note 4 9 2" xfId="8718"/>
    <cellStyle name="Note 4 9 2 2" xfId="16858"/>
    <cellStyle name="Note 4 9 2 2 2" xfId="32931"/>
    <cellStyle name="Note 4 9 2 3" xfId="24897"/>
    <cellStyle name="Note 4 9 3" xfId="12565"/>
    <cellStyle name="Note 4 9 3 2" xfId="28662"/>
    <cellStyle name="Note 4 9 4" xfId="20295"/>
    <cellStyle name="Note 4 9 5" xfId="37105"/>
    <cellStyle name="Note 4 9 6" xfId="39873"/>
    <cellStyle name="Output 2" xfId="76"/>
    <cellStyle name="Output 2 10" xfId="1614"/>
    <cellStyle name="Output 2 10 10" xfId="39875"/>
    <cellStyle name="Output 2 10 2" xfId="2025"/>
    <cellStyle name="Output 2 10 2 2" xfId="3113"/>
    <cellStyle name="Output 2 10 2 2 2" xfId="5478"/>
    <cellStyle name="Output 2 10 2 2 2 2" xfId="9900"/>
    <cellStyle name="Output 2 10 2 2 2 2 2" xfId="18040"/>
    <cellStyle name="Output 2 10 2 2 2 2 2 2" xfId="34113"/>
    <cellStyle name="Output 2 10 2 2 2 2 3" xfId="26079"/>
    <cellStyle name="Output 2 10 2 2 2 3" xfId="13984"/>
    <cellStyle name="Output 2 10 2 2 2 3 2" xfId="30081"/>
    <cellStyle name="Output 2 10 2 2 2 4" xfId="21714"/>
    <cellStyle name="Output 2 10 2 2 2 5" xfId="39878"/>
    <cellStyle name="Output 2 10 2 2 3" xfId="7834"/>
    <cellStyle name="Output 2 10 2 2 3 2" xfId="15976"/>
    <cellStyle name="Output 2 10 2 2 3 2 2" xfId="32049"/>
    <cellStyle name="Output 2 10 2 2 3 3" xfId="24015"/>
    <cellStyle name="Output 2 10 2 2 4" xfId="11657"/>
    <cellStyle name="Output 2 10 2 2 4 2" xfId="27780"/>
    <cellStyle name="Output 2 10 2 2 5" xfId="19413"/>
    <cellStyle name="Output 2 10 2 2 6" xfId="39877"/>
    <cellStyle name="Output 2 10 2 3" xfId="3564"/>
    <cellStyle name="Output 2 10 2 3 2" xfId="5922"/>
    <cellStyle name="Output 2 10 2 3 2 2" xfId="14428"/>
    <cellStyle name="Output 2 10 2 3 2 2 2" xfId="30525"/>
    <cellStyle name="Output 2 10 2 3 2 3" xfId="22158"/>
    <cellStyle name="Output 2 10 2 3 2 4" xfId="39880"/>
    <cellStyle name="Output 2 10 2 3 3" xfId="8278"/>
    <cellStyle name="Output 2 10 2 3 3 2" xfId="16420"/>
    <cellStyle name="Output 2 10 2 3 3 2 2" xfId="32493"/>
    <cellStyle name="Output 2 10 2 3 3 3" xfId="24459"/>
    <cellStyle name="Output 2 10 2 3 4" xfId="12101"/>
    <cellStyle name="Output 2 10 2 3 4 2" xfId="28224"/>
    <cellStyle name="Output 2 10 2 3 5" xfId="19857"/>
    <cellStyle name="Output 2 10 2 3 6" xfId="39879"/>
    <cellStyle name="Output 2 10 2 4" xfId="4456"/>
    <cellStyle name="Output 2 10 2 4 2" xfId="9117"/>
    <cellStyle name="Output 2 10 2 4 2 2" xfId="17257"/>
    <cellStyle name="Output 2 10 2 4 2 2 2" xfId="33330"/>
    <cellStyle name="Output 2 10 2 4 2 3" xfId="25296"/>
    <cellStyle name="Output 2 10 2 4 3" xfId="12964"/>
    <cellStyle name="Output 2 10 2 4 3 2" xfId="29061"/>
    <cellStyle name="Output 2 10 2 4 4" xfId="20694"/>
    <cellStyle name="Output 2 10 2 4 5" xfId="39881"/>
    <cellStyle name="Output 2 10 2 5" xfId="6812"/>
    <cellStyle name="Output 2 10 2 5 2" xfId="22995"/>
    <cellStyle name="Output 2 10 2 6" xfId="10635"/>
    <cellStyle name="Output 2 10 2 6 2" xfId="26760"/>
    <cellStyle name="Output 2 10 2 7" xfId="39876"/>
    <cellStyle name="Output 2 10 3" xfId="2190"/>
    <cellStyle name="Output 2 10 3 2" xfId="3269"/>
    <cellStyle name="Output 2 10 3 2 2" xfId="5632"/>
    <cellStyle name="Output 2 10 3 2 2 2" xfId="10052"/>
    <cellStyle name="Output 2 10 3 2 2 2 2" xfId="18192"/>
    <cellStyle name="Output 2 10 3 2 2 2 2 2" xfId="34265"/>
    <cellStyle name="Output 2 10 3 2 2 2 3" xfId="26231"/>
    <cellStyle name="Output 2 10 3 2 2 3" xfId="14138"/>
    <cellStyle name="Output 2 10 3 2 2 3 2" xfId="30235"/>
    <cellStyle name="Output 2 10 3 2 2 4" xfId="21868"/>
    <cellStyle name="Output 2 10 3 2 2 5" xfId="39884"/>
    <cellStyle name="Output 2 10 3 2 3" xfId="7988"/>
    <cellStyle name="Output 2 10 3 2 3 2" xfId="16130"/>
    <cellStyle name="Output 2 10 3 2 3 2 2" xfId="32203"/>
    <cellStyle name="Output 2 10 3 2 3 3" xfId="24169"/>
    <cellStyle name="Output 2 10 3 2 4" xfId="11811"/>
    <cellStyle name="Output 2 10 3 2 4 2" xfId="27934"/>
    <cellStyle name="Output 2 10 3 2 5" xfId="19567"/>
    <cellStyle name="Output 2 10 3 2 6" xfId="39883"/>
    <cellStyle name="Output 2 10 3 3" xfId="3720"/>
    <cellStyle name="Output 2 10 3 3 2" xfId="6078"/>
    <cellStyle name="Output 2 10 3 3 2 2" xfId="14584"/>
    <cellStyle name="Output 2 10 3 3 2 2 2" xfId="30681"/>
    <cellStyle name="Output 2 10 3 3 2 3" xfId="22314"/>
    <cellStyle name="Output 2 10 3 3 2 4" xfId="39886"/>
    <cellStyle name="Output 2 10 3 3 3" xfId="8434"/>
    <cellStyle name="Output 2 10 3 3 3 2" xfId="16576"/>
    <cellStyle name="Output 2 10 3 3 3 2 2" xfId="32649"/>
    <cellStyle name="Output 2 10 3 3 3 3" xfId="24615"/>
    <cellStyle name="Output 2 10 3 3 4" xfId="12257"/>
    <cellStyle name="Output 2 10 3 3 4 2" xfId="28380"/>
    <cellStyle name="Output 2 10 3 3 5" xfId="20013"/>
    <cellStyle name="Output 2 10 3 3 6" xfId="39885"/>
    <cellStyle name="Output 2 10 3 4" xfId="4612"/>
    <cellStyle name="Output 2 10 3 4 2" xfId="9273"/>
    <cellStyle name="Output 2 10 3 4 2 2" xfId="17413"/>
    <cellStyle name="Output 2 10 3 4 2 2 2" xfId="33486"/>
    <cellStyle name="Output 2 10 3 4 2 3" xfId="25452"/>
    <cellStyle name="Output 2 10 3 4 3" xfId="13120"/>
    <cellStyle name="Output 2 10 3 4 3 2" xfId="29217"/>
    <cellStyle name="Output 2 10 3 4 4" xfId="20850"/>
    <cellStyle name="Output 2 10 3 4 5" xfId="39887"/>
    <cellStyle name="Output 2 10 3 5" xfId="6968"/>
    <cellStyle name="Output 2 10 3 5 2" xfId="15112"/>
    <cellStyle name="Output 2 10 3 5 2 2" xfId="31185"/>
    <cellStyle name="Output 2 10 3 5 3" xfId="23151"/>
    <cellStyle name="Output 2 10 3 6" xfId="10791"/>
    <cellStyle name="Output 2 10 3 6 2" xfId="26916"/>
    <cellStyle name="Output 2 10 3 7" xfId="18549"/>
    <cellStyle name="Output 2 10 3 8" xfId="39882"/>
    <cellStyle name="Output 2 10 4" xfId="2350"/>
    <cellStyle name="Output 2 10 4 2" xfId="3872"/>
    <cellStyle name="Output 2 10 4 2 2" xfId="6230"/>
    <cellStyle name="Output 2 10 4 2 2 2" xfId="14736"/>
    <cellStyle name="Output 2 10 4 2 2 2 2" xfId="30833"/>
    <cellStyle name="Output 2 10 4 2 2 3" xfId="22466"/>
    <cellStyle name="Output 2 10 4 2 2 4" xfId="39890"/>
    <cellStyle name="Output 2 10 4 2 3" xfId="8586"/>
    <cellStyle name="Output 2 10 4 2 3 2" xfId="16728"/>
    <cellStyle name="Output 2 10 4 2 3 2 2" xfId="32801"/>
    <cellStyle name="Output 2 10 4 2 3 3" xfId="24767"/>
    <cellStyle name="Output 2 10 4 2 4" xfId="12409"/>
    <cellStyle name="Output 2 10 4 2 4 2" xfId="28532"/>
    <cellStyle name="Output 2 10 4 2 5" xfId="20165"/>
    <cellStyle name="Output 2 10 4 2 6" xfId="39889"/>
    <cellStyle name="Output 2 10 4 3" xfId="4764"/>
    <cellStyle name="Output 2 10 4 3 2" xfId="9425"/>
    <cellStyle name="Output 2 10 4 3 2 2" xfId="17565"/>
    <cellStyle name="Output 2 10 4 3 2 2 2" xfId="33638"/>
    <cellStyle name="Output 2 10 4 3 2 3" xfId="25604"/>
    <cellStyle name="Output 2 10 4 3 3" xfId="13272"/>
    <cellStyle name="Output 2 10 4 3 3 2" xfId="29369"/>
    <cellStyle name="Output 2 10 4 3 4" xfId="21002"/>
    <cellStyle name="Output 2 10 4 3 5" xfId="39891"/>
    <cellStyle name="Output 2 10 4 4" xfId="7120"/>
    <cellStyle name="Output 2 10 4 4 2" xfId="15264"/>
    <cellStyle name="Output 2 10 4 4 2 2" xfId="31337"/>
    <cellStyle name="Output 2 10 4 4 3" xfId="23303"/>
    <cellStyle name="Output 2 10 4 5" xfId="10943"/>
    <cellStyle name="Output 2 10 4 5 2" xfId="27068"/>
    <cellStyle name="Output 2 10 4 6" xfId="18701"/>
    <cellStyle name="Output 2 10 4 7" xfId="39888"/>
    <cellStyle name="Output 2 10 5" xfId="2835"/>
    <cellStyle name="Output 2 10 5 2" xfId="5205"/>
    <cellStyle name="Output 2 10 5 2 2" xfId="9635"/>
    <cellStyle name="Output 2 10 5 2 2 2" xfId="17775"/>
    <cellStyle name="Output 2 10 5 2 2 2 2" xfId="33848"/>
    <cellStyle name="Output 2 10 5 2 2 3" xfId="25814"/>
    <cellStyle name="Output 2 10 5 2 3" xfId="13711"/>
    <cellStyle name="Output 2 10 5 2 3 2" xfId="29808"/>
    <cellStyle name="Output 2 10 5 2 4" xfId="21441"/>
    <cellStyle name="Output 2 10 5 2 5" xfId="39893"/>
    <cellStyle name="Output 2 10 5 3" xfId="7561"/>
    <cellStyle name="Output 2 10 5 3 2" xfId="15703"/>
    <cellStyle name="Output 2 10 5 3 2 2" xfId="31776"/>
    <cellStyle name="Output 2 10 5 3 3" xfId="23742"/>
    <cellStyle name="Output 2 10 5 4" xfId="11384"/>
    <cellStyle name="Output 2 10 5 4 2" xfId="27507"/>
    <cellStyle name="Output 2 10 5 5" xfId="19140"/>
    <cellStyle name="Output 2 10 5 6" xfId="39892"/>
    <cellStyle name="Output 2 10 6" xfId="2532"/>
    <cellStyle name="Output 2 10 6 2" xfId="4937"/>
    <cellStyle name="Output 2 10 6 2 2" xfId="13443"/>
    <cellStyle name="Output 2 10 6 2 2 2" xfId="29540"/>
    <cellStyle name="Output 2 10 6 2 3" xfId="21173"/>
    <cellStyle name="Output 2 10 6 2 4" xfId="39895"/>
    <cellStyle name="Output 2 10 6 3" xfId="7293"/>
    <cellStyle name="Output 2 10 6 3 2" xfId="15435"/>
    <cellStyle name="Output 2 10 6 3 2 2" xfId="31508"/>
    <cellStyle name="Output 2 10 6 3 3" xfId="23474"/>
    <cellStyle name="Output 2 10 6 4" xfId="11116"/>
    <cellStyle name="Output 2 10 6 4 2" xfId="27239"/>
    <cellStyle name="Output 2 10 6 5" xfId="18872"/>
    <cellStyle name="Output 2 10 6 6" xfId="39894"/>
    <cellStyle name="Output 2 10 7" xfId="4137"/>
    <cellStyle name="Output 2 10 7 2" xfId="8798"/>
    <cellStyle name="Output 2 10 7 2 2" xfId="16938"/>
    <cellStyle name="Output 2 10 7 2 2 2" xfId="33011"/>
    <cellStyle name="Output 2 10 7 2 3" xfId="24977"/>
    <cellStyle name="Output 2 10 7 3" xfId="12645"/>
    <cellStyle name="Output 2 10 7 3 2" xfId="28742"/>
    <cellStyle name="Output 2 10 7 4" xfId="20375"/>
    <cellStyle name="Output 2 10 7 5" xfId="39896"/>
    <cellStyle name="Output 2 10 8" xfId="6493"/>
    <cellStyle name="Output 2 10 8 2" xfId="22676"/>
    <cellStyle name="Output 2 10 9" xfId="10316"/>
    <cellStyle name="Output 2 10 9 2" xfId="26441"/>
    <cellStyle name="Output 2 11" xfId="1730"/>
    <cellStyle name="Output 2 11 2" xfId="2921"/>
    <cellStyle name="Output 2 11 2 2" xfId="5288"/>
    <cellStyle name="Output 2 11 2 2 2" xfId="9715"/>
    <cellStyle name="Output 2 11 2 2 2 2" xfId="17855"/>
    <cellStyle name="Output 2 11 2 2 2 2 2" xfId="33928"/>
    <cellStyle name="Output 2 11 2 2 2 3" xfId="25894"/>
    <cellStyle name="Output 2 11 2 2 3" xfId="13794"/>
    <cellStyle name="Output 2 11 2 2 3 2" xfId="29891"/>
    <cellStyle name="Output 2 11 2 2 4" xfId="21524"/>
    <cellStyle name="Output 2 11 2 2 5" xfId="39899"/>
    <cellStyle name="Output 2 11 2 3" xfId="7644"/>
    <cellStyle name="Output 2 11 2 3 2" xfId="15786"/>
    <cellStyle name="Output 2 11 2 3 2 2" xfId="31859"/>
    <cellStyle name="Output 2 11 2 3 3" xfId="23825"/>
    <cellStyle name="Output 2 11 2 4" xfId="11467"/>
    <cellStyle name="Output 2 11 2 4 2" xfId="27590"/>
    <cellStyle name="Output 2 11 2 5" xfId="19223"/>
    <cellStyle name="Output 2 11 2 6" xfId="39898"/>
    <cellStyle name="Output 2 11 3" xfId="2428"/>
    <cellStyle name="Output 2 11 3 2" xfId="4839"/>
    <cellStyle name="Output 2 11 3 2 2" xfId="13345"/>
    <cellStyle name="Output 2 11 3 2 2 2" xfId="29442"/>
    <cellStyle name="Output 2 11 3 2 3" xfId="21075"/>
    <cellStyle name="Output 2 11 3 2 4" xfId="39901"/>
    <cellStyle name="Output 2 11 3 3" xfId="7195"/>
    <cellStyle name="Output 2 11 3 3 2" xfId="15337"/>
    <cellStyle name="Output 2 11 3 3 2 2" xfId="31410"/>
    <cellStyle name="Output 2 11 3 3 3" xfId="23376"/>
    <cellStyle name="Output 2 11 3 4" xfId="11018"/>
    <cellStyle name="Output 2 11 3 4 2" xfId="27141"/>
    <cellStyle name="Output 2 11 3 5" xfId="18774"/>
    <cellStyle name="Output 2 11 3 6" xfId="39900"/>
    <cellStyle name="Output 2 11 4" xfId="4220"/>
    <cellStyle name="Output 2 11 4 2" xfId="8881"/>
    <cellStyle name="Output 2 11 4 2 2" xfId="17021"/>
    <cellStyle name="Output 2 11 4 2 2 2" xfId="33094"/>
    <cellStyle name="Output 2 11 4 2 3" xfId="25060"/>
    <cellStyle name="Output 2 11 4 3" xfId="12728"/>
    <cellStyle name="Output 2 11 4 3 2" xfId="28825"/>
    <cellStyle name="Output 2 11 4 4" xfId="20458"/>
    <cellStyle name="Output 2 11 4 5" xfId="39902"/>
    <cellStyle name="Output 2 11 5" xfId="6576"/>
    <cellStyle name="Output 2 11 5 2" xfId="22759"/>
    <cellStyle name="Output 2 11 6" xfId="10399"/>
    <cellStyle name="Output 2 11 6 2" xfId="26524"/>
    <cellStyle name="Output 2 11 7" xfId="39897"/>
    <cellStyle name="Output 2 12" xfId="1862"/>
    <cellStyle name="Output 2 12 2" xfId="2978"/>
    <cellStyle name="Output 2 12 2 2" xfId="5345"/>
    <cellStyle name="Output 2 12 2 2 2" xfId="9769"/>
    <cellStyle name="Output 2 12 2 2 2 2" xfId="17909"/>
    <cellStyle name="Output 2 12 2 2 2 2 2" xfId="33982"/>
    <cellStyle name="Output 2 12 2 2 2 3" xfId="25948"/>
    <cellStyle name="Output 2 12 2 2 3" xfId="13851"/>
    <cellStyle name="Output 2 12 2 2 3 2" xfId="29948"/>
    <cellStyle name="Output 2 12 2 2 4" xfId="21581"/>
    <cellStyle name="Output 2 12 2 2 5" xfId="39905"/>
    <cellStyle name="Output 2 12 2 3" xfId="7701"/>
    <cellStyle name="Output 2 12 2 3 2" xfId="15843"/>
    <cellStyle name="Output 2 12 2 3 2 2" xfId="31916"/>
    <cellStyle name="Output 2 12 2 3 3" xfId="23882"/>
    <cellStyle name="Output 2 12 2 4" xfId="11524"/>
    <cellStyle name="Output 2 12 2 4 2" xfId="27647"/>
    <cellStyle name="Output 2 12 2 5" xfId="19280"/>
    <cellStyle name="Output 2 12 2 6" xfId="39904"/>
    <cellStyle name="Output 2 12 3" xfId="3417"/>
    <cellStyle name="Output 2 12 3 2" xfId="5775"/>
    <cellStyle name="Output 2 12 3 2 2" xfId="14281"/>
    <cellStyle name="Output 2 12 3 2 2 2" xfId="30378"/>
    <cellStyle name="Output 2 12 3 2 3" xfId="22011"/>
    <cellStyle name="Output 2 12 3 2 4" xfId="39907"/>
    <cellStyle name="Output 2 12 3 3" xfId="8131"/>
    <cellStyle name="Output 2 12 3 3 2" xfId="16273"/>
    <cellStyle name="Output 2 12 3 3 2 2" xfId="32346"/>
    <cellStyle name="Output 2 12 3 3 3" xfId="24312"/>
    <cellStyle name="Output 2 12 3 4" xfId="11954"/>
    <cellStyle name="Output 2 12 3 4 2" xfId="28077"/>
    <cellStyle name="Output 2 12 3 5" xfId="19710"/>
    <cellStyle name="Output 2 12 3 6" xfId="39906"/>
    <cellStyle name="Output 2 12 4" xfId="4309"/>
    <cellStyle name="Output 2 12 4 2" xfId="8970"/>
    <cellStyle name="Output 2 12 4 2 2" xfId="17110"/>
    <cellStyle name="Output 2 12 4 2 2 2" xfId="33183"/>
    <cellStyle name="Output 2 12 4 2 3" xfId="25149"/>
    <cellStyle name="Output 2 12 4 3" xfId="12817"/>
    <cellStyle name="Output 2 12 4 3 2" xfId="28914"/>
    <cellStyle name="Output 2 12 4 4" xfId="20547"/>
    <cellStyle name="Output 2 12 4 5" xfId="39908"/>
    <cellStyle name="Output 2 12 5" xfId="6665"/>
    <cellStyle name="Output 2 12 5 2" xfId="14929"/>
    <cellStyle name="Output 2 12 5 2 2" xfId="31002"/>
    <cellStyle name="Output 2 12 5 3" xfId="22848"/>
    <cellStyle name="Output 2 12 6" xfId="10488"/>
    <cellStyle name="Output 2 12 6 2" xfId="26613"/>
    <cellStyle name="Output 2 12 7" xfId="18366"/>
    <cellStyle name="Output 2 12 8" xfId="39903"/>
    <cellStyle name="Output 2 13" xfId="1786"/>
    <cellStyle name="Output 2 13 2" xfId="3369"/>
    <cellStyle name="Output 2 13 2 2" xfId="5727"/>
    <cellStyle name="Output 2 13 2 2 2" xfId="14233"/>
    <cellStyle name="Output 2 13 2 2 2 2" xfId="30330"/>
    <cellStyle name="Output 2 13 2 2 3" xfId="21963"/>
    <cellStyle name="Output 2 13 2 2 4" xfId="39911"/>
    <cellStyle name="Output 2 13 2 3" xfId="8083"/>
    <cellStyle name="Output 2 13 2 3 2" xfId="16225"/>
    <cellStyle name="Output 2 13 2 3 2 2" xfId="32298"/>
    <cellStyle name="Output 2 13 2 3 3" xfId="24264"/>
    <cellStyle name="Output 2 13 2 4" xfId="11906"/>
    <cellStyle name="Output 2 13 2 4 2" xfId="28029"/>
    <cellStyle name="Output 2 13 2 5" xfId="19662"/>
    <cellStyle name="Output 2 13 2 6" xfId="39910"/>
    <cellStyle name="Output 2 13 3" xfId="4261"/>
    <cellStyle name="Output 2 13 3 2" xfId="8922"/>
    <cellStyle name="Output 2 13 3 2 2" xfId="17062"/>
    <cellStyle name="Output 2 13 3 2 2 2" xfId="33135"/>
    <cellStyle name="Output 2 13 3 2 3" xfId="25101"/>
    <cellStyle name="Output 2 13 3 3" xfId="12769"/>
    <cellStyle name="Output 2 13 3 3 2" xfId="28866"/>
    <cellStyle name="Output 2 13 3 4" xfId="20499"/>
    <cellStyle name="Output 2 13 3 5" xfId="39912"/>
    <cellStyle name="Output 2 13 4" xfId="6617"/>
    <cellStyle name="Output 2 13 4 2" xfId="14881"/>
    <cellStyle name="Output 2 13 4 2 2" xfId="30954"/>
    <cellStyle name="Output 2 13 4 3" xfId="22800"/>
    <cellStyle name="Output 2 13 5" xfId="10440"/>
    <cellStyle name="Output 2 13 5 2" xfId="26565"/>
    <cellStyle name="Output 2 13 6" xfId="18318"/>
    <cellStyle name="Output 2 13 7" xfId="39909"/>
    <cellStyle name="Output 2 14" xfId="2447"/>
    <cellStyle name="Output 2 14 2" xfId="4856"/>
    <cellStyle name="Output 2 14 2 2" xfId="9500"/>
    <cellStyle name="Output 2 14 2 2 2" xfId="17640"/>
    <cellStyle name="Output 2 14 2 2 2 2" xfId="33713"/>
    <cellStyle name="Output 2 14 2 2 3" xfId="25679"/>
    <cellStyle name="Output 2 14 2 3" xfId="13362"/>
    <cellStyle name="Output 2 14 2 3 2" xfId="29459"/>
    <cellStyle name="Output 2 14 2 4" xfId="21092"/>
    <cellStyle name="Output 2 14 2 5" xfId="39914"/>
    <cellStyle name="Output 2 14 3" xfId="7212"/>
    <cellStyle name="Output 2 14 3 2" xfId="15354"/>
    <cellStyle name="Output 2 14 3 2 2" xfId="31427"/>
    <cellStyle name="Output 2 14 3 3" xfId="23393"/>
    <cellStyle name="Output 2 14 4" xfId="11035"/>
    <cellStyle name="Output 2 14 4 2" xfId="27158"/>
    <cellStyle name="Output 2 14 5" xfId="18791"/>
    <cellStyle name="Output 2 14 6" xfId="39913"/>
    <cellStyle name="Output 2 15" xfId="3347"/>
    <cellStyle name="Output 2 15 2" xfId="5707"/>
    <cellStyle name="Output 2 15 2 2" xfId="14213"/>
    <cellStyle name="Output 2 15 2 2 2" xfId="30310"/>
    <cellStyle name="Output 2 15 2 3" xfId="21943"/>
    <cellStyle name="Output 2 15 2 4" xfId="39916"/>
    <cellStyle name="Output 2 15 3" xfId="8063"/>
    <cellStyle name="Output 2 15 3 2" xfId="16205"/>
    <cellStyle name="Output 2 15 3 2 2" xfId="32278"/>
    <cellStyle name="Output 2 15 3 3" xfId="24244"/>
    <cellStyle name="Output 2 15 4" xfId="11886"/>
    <cellStyle name="Output 2 15 4 2" xfId="28009"/>
    <cellStyle name="Output 2 15 5" xfId="19642"/>
    <cellStyle name="Output 2 15 6" xfId="39915"/>
    <cellStyle name="Output 2 16" xfId="3957"/>
    <cellStyle name="Output 2 16 2" xfId="8663"/>
    <cellStyle name="Output 2 16 2 2" xfId="16803"/>
    <cellStyle name="Output 2 16 2 2 2" xfId="32876"/>
    <cellStyle name="Output 2 16 2 3" xfId="24842"/>
    <cellStyle name="Output 2 16 3" xfId="12488"/>
    <cellStyle name="Output 2 16 3 2" xfId="28607"/>
    <cellStyle name="Output 2 16 4" xfId="20240"/>
    <cellStyle name="Output 2 16 5" xfId="39917"/>
    <cellStyle name="Output 2 17" xfId="6313"/>
    <cellStyle name="Output 2 17 2" xfId="22541"/>
    <cellStyle name="Output 2 18" xfId="10136"/>
    <cellStyle name="Output 2 18 2" xfId="26306"/>
    <cellStyle name="Output 2 19" xfId="39874"/>
    <cellStyle name="Output 2 2" xfId="159"/>
    <cellStyle name="Output 2 2 10" xfId="3963"/>
    <cellStyle name="Output 2 2 10 2" xfId="8668"/>
    <cellStyle name="Output 2 2 10 2 2" xfId="16808"/>
    <cellStyle name="Output 2 2 10 2 2 2" xfId="32881"/>
    <cellStyle name="Output 2 2 10 2 3" xfId="24847"/>
    <cellStyle name="Output 2 2 10 3" xfId="12493"/>
    <cellStyle name="Output 2 2 10 3 2" xfId="28612"/>
    <cellStyle name="Output 2 2 10 4" xfId="20245"/>
    <cellStyle name="Output 2 2 10 5" xfId="39919"/>
    <cellStyle name="Output 2 2 11" xfId="6319"/>
    <cellStyle name="Output 2 2 11 2" xfId="22546"/>
    <cellStyle name="Output 2 2 12" xfId="10142"/>
    <cellStyle name="Output 2 2 12 2" xfId="26311"/>
    <cellStyle name="Output 2 2 13" xfId="39918"/>
    <cellStyle name="Output 2 2 2" xfId="1196"/>
    <cellStyle name="Output 2 2 2 10" xfId="6374"/>
    <cellStyle name="Output 2 2 2 10 2" xfId="22574"/>
    <cellStyle name="Output 2 2 2 11" xfId="10197"/>
    <cellStyle name="Output 2 2 2 11 2" xfId="26339"/>
    <cellStyle name="Output 2 2 2 12" xfId="39920"/>
    <cellStyle name="Output 2 2 2 2" xfId="1627"/>
    <cellStyle name="Output 2 2 2 2 10" xfId="39921"/>
    <cellStyle name="Output 2 2 2 2 2" xfId="2037"/>
    <cellStyle name="Output 2 2 2 2 2 2" xfId="3125"/>
    <cellStyle name="Output 2 2 2 2 2 2 2" xfId="5490"/>
    <cellStyle name="Output 2 2 2 2 2 2 2 2" xfId="9912"/>
    <cellStyle name="Output 2 2 2 2 2 2 2 2 2" xfId="18052"/>
    <cellStyle name="Output 2 2 2 2 2 2 2 2 2 2" xfId="34125"/>
    <cellStyle name="Output 2 2 2 2 2 2 2 2 3" xfId="26091"/>
    <cellStyle name="Output 2 2 2 2 2 2 2 3" xfId="13996"/>
    <cellStyle name="Output 2 2 2 2 2 2 2 3 2" xfId="30093"/>
    <cellStyle name="Output 2 2 2 2 2 2 2 4" xfId="21726"/>
    <cellStyle name="Output 2 2 2 2 2 2 2 5" xfId="39924"/>
    <cellStyle name="Output 2 2 2 2 2 2 3" xfId="7846"/>
    <cellStyle name="Output 2 2 2 2 2 2 3 2" xfId="15988"/>
    <cellStyle name="Output 2 2 2 2 2 2 3 2 2" xfId="32061"/>
    <cellStyle name="Output 2 2 2 2 2 2 3 3" xfId="24027"/>
    <cellStyle name="Output 2 2 2 2 2 2 4" xfId="11669"/>
    <cellStyle name="Output 2 2 2 2 2 2 4 2" xfId="27792"/>
    <cellStyle name="Output 2 2 2 2 2 2 5" xfId="19425"/>
    <cellStyle name="Output 2 2 2 2 2 2 6" xfId="39923"/>
    <cellStyle name="Output 2 2 2 2 2 3" xfId="3576"/>
    <cellStyle name="Output 2 2 2 2 2 3 2" xfId="5934"/>
    <cellStyle name="Output 2 2 2 2 2 3 2 2" xfId="14440"/>
    <cellStyle name="Output 2 2 2 2 2 3 2 2 2" xfId="30537"/>
    <cellStyle name="Output 2 2 2 2 2 3 2 3" xfId="22170"/>
    <cellStyle name="Output 2 2 2 2 2 3 2 4" xfId="39926"/>
    <cellStyle name="Output 2 2 2 2 2 3 3" xfId="8290"/>
    <cellStyle name="Output 2 2 2 2 2 3 3 2" xfId="16432"/>
    <cellStyle name="Output 2 2 2 2 2 3 3 2 2" xfId="32505"/>
    <cellStyle name="Output 2 2 2 2 2 3 3 3" xfId="24471"/>
    <cellStyle name="Output 2 2 2 2 2 3 4" xfId="12113"/>
    <cellStyle name="Output 2 2 2 2 2 3 4 2" xfId="28236"/>
    <cellStyle name="Output 2 2 2 2 2 3 5" xfId="19869"/>
    <cellStyle name="Output 2 2 2 2 2 3 6" xfId="39925"/>
    <cellStyle name="Output 2 2 2 2 2 4" xfId="4468"/>
    <cellStyle name="Output 2 2 2 2 2 4 2" xfId="9129"/>
    <cellStyle name="Output 2 2 2 2 2 4 2 2" xfId="17269"/>
    <cellStyle name="Output 2 2 2 2 2 4 2 2 2" xfId="33342"/>
    <cellStyle name="Output 2 2 2 2 2 4 2 3" xfId="25308"/>
    <cellStyle name="Output 2 2 2 2 2 4 3" xfId="12976"/>
    <cellStyle name="Output 2 2 2 2 2 4 3 2" xfId="29073"/>
    <cellStyle name="Output 2 2 2 2 2 4 4" xfId="20706"/>
    <cellStyle name="Output 2 2 2 2 2 4 5" xfId="39927"/>
    <cellStyle name="Output 2 2 2 2 2 5" xfId="6824"/>
    <cellStyle name="Output 2 2 2 2 2 5 2" xfId="23007"/>
    <cellStyle name="Output 2 2 2 2 2 6" xfId="10647"/>
    <cellStyle name="Output 2 2 2 2 2 6 2" xfId="26772"/>
    <cellStyle name="Output 2 2 2 2 2 7" xfId="39922"/>
    <cellStyle name="Output 2 2 2 2 3" xfId="2202"/>
    <cellStyle name="Output 2 2 2 2 3 2" xfId="3281"/>
    <cellStyle name="Output 2 2 2 2 3 2 2" xfId="5644"/>
    <cellStyle name="Output 2 2 2 2 3 2 2 2" xfId="10064"/>
    <cellStyle name="Output 2 2 2 2 3 2 2 2 2" xfId="18204"/>
    <cellStyle name="Output 2 2 2 2 3 2 2 2 2 2" xfId="34277"/>
    <cellStyle name="Output 2 2 2 2 3 2 2 2 3" xfId="26243"/>
    <cellStyle name="Output 2 2 2 2 3 2 2 3" xfId="14150"/>
    <cellStyle name="Output 2 2 2 2 3 2 2 3 2" xfId="30247"/>
    <cellStyle name="Output 2 2 2 2 3 2 2 4" xfId="21880"/>
    <cellStyle name="Output 2 2 2 2 3 2 2 5" xfId="39930"/>
    <cellStyle name="Output 2 2 2 2 3 2 3" xfId="8000"/>
    <cellStyle name="Output 2 2 2 2 3 2 3 2" xfId="16142"/>
    <cellStyle name="Output 2 2 2 2 3 2 3 2 2" xfId="32215"/>
    <cellStyle name="Output 2 2 2 2 3 2 3 3" xfId="24181"/>
    <cellStyle name="Output 2 2 2 2 3 2 4" xfId="11823"/>
    <cellStyle name="Output 2 2 2 2 3 2 4 2" xfId="27946"/>
    <cellStyle name="Output 2 2 2 2 3 2 5" xfId="19579"/>
    <cellStyle name="Output 2 2 2 2 3 2 6" xfId="39929"/>
    <cellStyle name="Output 2 2 2 2 3 3" xfId="3732"/>
    <cellStyle name="Output 2 2 2 2 3 3 2" xfId="6090"/>
    <cellStyle name="Output 2 2 2 2 3 3 2 2" xfId="14596"/>
    <cellStyle name="Output 2 2 2 2 3 3 2 2 2" xfId="30693"/>
    <cellStyle name="Output 2 2 2 2 3 3 2 3" xfId="22326"/>
    <cellStyle name="Output 2 2 2 2 3 3 2 4" xfId="39932"/>
    <cellStyle name="Output 2 2 2 2 3 3 3" xfId="8446"/>
    <cellStyle name="Output 2 2 2 2 3 3 3 2" xfId="16588"/>
    <cellStyle name="Output 2 2 2 2 3 3 3 2 2" xfId="32661"/>
    <cellStyle name="Output 2 2 2 2 3 3 3 3" xfId="24627"/>
    <cellStyle name="Output 2 2 2 2 3 3 4" xfId="12269"/>
    <cellStyle name="Output 2 2 2 2 3 3 4 2" xfId="28392"/>
    <cellStyle name="Output 2 2 2 2 3 3 5" xfId="20025"/>
    <cellStyle name="Output 2 2 2 2 3 3 6" xfId="39931"/>
    <cellStyle name="Output 2 2 2 2 3 4" xfId="4624"/>
    <cellStyle name="Output 2 2 2 2 3 4 2" xfId="9285"/>
    <cellStyle name="Output 2 2 2 2 3 4 2 2" xfId="17425"/>
    <cellStyle name="Output 2 2 2 2 3 4 2 2 2" xfId="33498"/>
    <cellStyle name="Output 2 2 2 2 3 4 2 3" xfId="25464"/>
    <cellStyle name="Output 2 2 2 2 3 4 3" xfId="13132"/>
    <cellStyle name="Output 2 2 2 2 3 4 3 2" xfId="29229"/>
    <cellStyle name="Output 2 2 2 2 3 4 4" xfId="20862"/>
    <cellStyle name="Output 2 2 2 2 3 4 5" xfId="39933"/>
    <cellStyle name="Output 2 2 2 2 3 5" xfId="6980"/>
    <cellStyle name="Output 2 2 2 2 3 5 2" xfId="15124"/>
    <cellStyle name="Output 2 2 2 2 3 5 2 2" xfId="31197"/>
    <cellStyle name="Output 2 2 2 2 3 5 3" xfId="23163"/>
    <cellStyle name="Output 2 2 2 2 3 6" xfId="10803"/>
    <cellStyle name="Output 2 2 2 2 3 6 2" xfId="26928"/>
    <cellStyle name="Output 2 2 2 2 3 7" xfId="18561"/>
    <cellStyle name="Output 2 2 2 2 3 8" xfId="39928"/>
    <cellStyle name="Output 2 2 2 2 4" xfId="2362"/>
    <cellStyle name="Output 2 2 2 2 4 2" xfId="3884"/>
    <cellStyle name="Output 2 2 2 2 4 2 2" xfId="6242"/>
    <cellStyle name="Output 2 2 2 2 4 2 2 2" xfId="14748"/>
    <cellStyle name="Output 2 2 2 2 4 2 2 2 2" xfId="30845"/>
    <cellStyle name="Output 2 2 2 2 4 2 2 3" xfId="22478"/>
    <cellStyle name="Output 2 2 2 2 4 2 2 4" xfId="39936"/>
    <cellStyle name="Output 2 2 2 2 4 2 3" xfId="8598"/>
    <cellStyle name="Output 2 2 2 2 4 2 3 2" xfId="16740"/>
    <cellStyle name="Output 2 2 2 2 4 2 3 2 2" xfId="32813"/>
    <cellStyle name="Output 2 2 2 2 4 2 3 3" xfId="24779"/>
    <cellStyle name="Output 2 2 2 2 4 2 4" xfId="12421"/>
    <cellStyle name="Output 2 2 2 2 4 2 4 2" xfId="28544"/>
    <cellStyle name="Output 2 2 2 2 4 2 5" xfId="20177"/>
    <cellStyle name="Output 2 2 2 2 4 2 6" xfId="39935"/>
    <cellStyle name="Output 2 2 2 2 4 3" xfId="4776"/>
    <cellStyle name="Output 2 2 2 2 4 3 2" xfId="9437"/>
    <cellStyle name="Output 2 2 2 2 4 3 2 2" xfId="17577"/>
    <cellStyle name="Output 2 2 2 2 4 3 2 2 2" xfId="33650"/>
    <cellStyle name="Output 2 2 2 2 4 3 2 3" xfId="25616"/>
    <cellStyle name="Output 2 2 2 2 4 3 3" xfId="13284"/>
    <cellStyle name="Output 2 2 2 2 4 3 3 2" xfId="29381"/>
    <cellStyle name="Output 2 2 2 2 4 3 4" xfId="21014"/>
    <cellStyle name="Output 2 2 2 2 4 3 5" xfId="39937"/>
    <cellStyle name="Output 2 2 2 2 4 4" xfId="7132"/>
    <cellStyle name="Output 2 2 2 2 4 4 2" xfId="15276"/>
    <cellStyle name="Output 2 2 2 2 4 4 2 2" xfId="31349"/>
    <cellStyle name="Output 2 2 2 2 4 4 3" xfId="23315"/>
    <cellStyle name="Output 2 2 2 2 4 5" xfId="10955"/>
    <cellStyle name="Output 2 2 2 2 4 5 2" xfId="27080"/>
    <cellStyle name="Output 2 2 2 2 4 6" xfId="18713"/>
    <cellStyle name="Output 2 2 2 2 4 7" xfId="39934"/>
    <cellStyle name="Output 2 2 2 2 5" xfId="2847"/>
    <cellStyle name="Output 2 2 2 2 5 2" xfId="5217"/>
    <cellStyle name="Output 2 2 2 2 5 2 2" xfId="9647"/>
    <cellStyle name="Output 2 2 2 2 5 2 2 2" xfId="17787"/>
    <cellStyle name="Output 2 2 2 2 5 2 2 2 2" xfId="33860"/>
    <cellStyle name="Output 2 2 2 2 5 2 2 3" xfId="25826"/>
    <cellStyle name="Output 2 2 2 2 5 2 3" xfId="13723"/>
    <cellStyle name="Output 2 2 2 2 5 2 3 2" xfId="29820"/>
    <cellStyle name="Output 2 2 2 2 5 2 4" xfId="21453"/>
    <cellStyle name="Output 2 2 2 2 5 2 5" xfId="39939"/>
    <cellStyle name="Output 2 2 2 2 5 3" xfId="7573"/>
    <cellStyle name="Output 2 2 2 2 5 3 2" xfId="15715"/>
    <cellStyle name="Output 2 2 2 2 5 3 2 2" xfId="31788"/>
    <cellStyle name="Output 2 2 2 2 5 3 3" xfId="23754"/>
    <cellStyle name="Output 2 2 2 2 5 4" xfId="11396"/>
    <cellStyle name="Output 2 2 2 2 5 4 2" xfId="27519"/>
    <cellStyle name="Output 2 2 2 2 5 5" xfId="19152"/>
    <cellStyle name="Output 2 2 2 2 5 6" xfId="39938"/>
    <cellStyle name="Output 2 2 2 2 6" xfId="2524"/>
    <cellStyle name="Output 2 2 2 2 6 2" xfId="4929"/>
    <cellStyle name="Output 2 2 2 2 6 2 2" xfId="13435"/>
    <cellStyle name="Output 2 2 2 2 6 2 2 2" xfId="29532"/>
    <cellStyle name="Output 2 2 2 2 6 2 3" xfId="21165"/>
    <cellStyle name="Output 2 2 2 2 6 2 4" xfId="39941"/>
    <cellStyle name="Output 2 2 2 2 6 3" xfId="7285"/>
    <cellStyle name="Output 2 2 2 2 6 3 2" xfId="15427"/>
    <cellStyle name="Output 2 2 2 2 6 3 2 2" xfId="31500"/>
    <cellStyle name="Output 2 2 2 2 6 3 3" xfId="23466"/>
    <cellStyle name="Output 2 2 2 2 6 4" xfId="11108"/>
    <cellStyle name="Output 2 2 2 2 6 4 2" xfId="27231"/>
    <cellStyle name="Output 2 2 2 2 6 5" xfId="18864"/>
    <cellStyle name="Output 2 2 2 2 6 6" xfId="39940"/>
    <cellStyle name="Output 2 2 2 2 7" xfId="4149"/>
    <cellStyle name="Output 2 2 2 2 7 2" xfId="8810"/>
    <cellStyle name="Output 2 2 2 2 7 2 2" xfId="16950"/>
    <cellStyle name="Output 2 2 2 2 7 2 2 2" xfId="33023"/>
    <cellStyle name="Output 2 2 2 2 7 2 3" xfId="24989"/>
    <cellStyle name="Output 2 2 2 2 7 3" xfId="12657"/>
    <cellStyle name="Output 2 2 2 2 7 3 2" xfId="28754"/>
    <cellStyle name="Output 2 2 2 2 7 4" xfId="20387"/>
    <cellStyle name="Output 2 2 2 2 7 5" xfId="39942"/>
    <cellStyle name="Output 2 2 2 2 8" xfId="6505"/>
    <cellStyle name="Output 2 2 2 2 8 2" xfId="22688"/>
    <cellStyle name="Output 2 2 2 2 9" xfId="10328"/>
    <cellStyle name="Output 2 2 2 2 9 2" xfId="26453"/>
    <cellStyle name="Output 2 2 2 3" xfId="1561"/>
    <cellStyle name="Output 2 2 2 3 10" xfId="39943"/>
    <cellStyle name="Output 2 2 2 3 2" xfId="1988"/>
    <cellStyle name="Output 2 2 2 3 2 2" xfId="3076"/>
    <cellStyle name="Output 2 2 2 3 2 2 2" xfId="5441"/>
    <cellStyle name="Output 2 2 2 3 2 2 2 2" xfId="9863"/>
    <cellStyle name="Output 2 2 2 3 2 2 2 2 2" xfId="18003"/>
    <cellStyle name="Output 2 2 2 3 2 2 2 2 2 2" xfId="34076"/>
    <cellStyle name="Output 2 2 2 3 2 2 2 2 3" xfId="26042"/>
    <cellStyle name="Output 2 2 2 3 2 2 2 3" xfId="13947"/>
    <cellStyle name="Output 2 2 2 3 2 2 2 3 2" xfId="30044"/>
    <cellStyle name="Output 2 2 2 3 2 2 2 4" xfId="21677"/>
    <cellStyle name="Output 2 2 2 3 2 2 2 5" xfId="39946"/>
    <cellStyle name="Output 2 2 2 3 2 2 3" xfId="7797"/>
    <cellStyle name="Output 2 2 2 3 2 2 3 2" xfId="15939"/>
    <cellStyle name="Output 2 2 2 3 2 2 3 2 2" xfId="32012"/>
    <cellStyle name="Output 2 2 2 3 2 2 3 3" xfId="23978"/>
    <cellStyle name="Output 2 2 2 3 2 2 4" xfId="11620"/>
    <cellStyle name="Output 2 2 2 3 2 2 4 2" xfId="27743"/>
    <cellStyle name="Output 2 2 2 3 2 2 5" xfId="19376"/>
    <cellStyle name="Output 2 2 2 3 2 2 6" xfId="39945"/>
    <cellStyle name="Output 2 2 2 3 2 3" xfId="3527"/>
    <cellStyle name="Output 2 2 2 3 2 3 2" xfId="5885"/>
    <cellStyle name="Output 2 2 2 3 2 3 2 2" xfId="14391"/>
    <cellStyle name="Output 2 2 2 3 2 3 2 2 2" xfId="30488"/>
    <cellStyle name="Output 2 2 2 3 2 3 2 3" xfId="22121"/>
    <cellStyle name="Output 2 2 2 3 2 3 2 4" xfId="39948"/>
    <cellStyle name="Output 2 2 2 3 2 3 3" xfId="8241"/>
    <cellStyle name="Output 2 2 2 3 2 3 3 2" xfId="16383"/>
    <cellStyle name="Output 2 2 2 3 2 3 3 2 2" xfId="32456"/>
    <cellStyle name="Output 2 2 2 3 2 3 3 3" xfId="24422"/>
    <cellStyle name="Output 2 2 2 3 2 3 4" xfId="12064"/>
    <cellStyle name="Output 2 2 2 3 2 3 4 2" xfId="28187"/>
    <cellStyle name="Output 2 2 2 3 2 3 5" xfId="19820"/>
    <cellStyle name="Output 2 2 2 3 2 3 6" xfId="39947"/>
    <cellStyle name="Output 2 2 2 3 2 4" xfId="4419"/>
    <cellStyle name="Output 2 2 2 3 2 4 2" xfId="9080"/>
    <cellStyle name="Output 2 2 2 3 2 4 2 2" xfId="17220"/>
    <cellStyle name="Output 2 2 2 3 2 4 2 2 2" xfId="33293"/>
    <cellStyle name="Output 2 2 2 3 2 4 2 3" xfId="25259"/>
    <cellStyle name="Output 2 2 2 3 2 4 3" xfId="12927"/>
    <cellStyle name="Output 2 2 2 3 2 4 3 2" xfId="29024"/>
    <cellStyle name="Output 2 2 2 3 2 4 4" xfId="20657"/>
    <cellStyle name="Output 2 2 2 3 2 4 5" xfId="39949"/>
    <cellStyle name="Output 2 2 2 3 2 5" xfId="6775"/>
    <cellStyle name="Output 2 2 2 3 2 5 2" xfId="22958"/>
    <cellStyle name="Output 2 2 2 3 2 6" xfId="10598"/>
    <cellStyle name="Output 2 2 2 3 2 6 2" xfId="26723"/>
    <cellStyle name="Output 2 2 2 3 2 7" xfId="39944"/>
    <cellStyle name="Output 2 2 2 3 3" xfId="2153"/>
    <cellStyle name="Output 2 2 2 3 3 2" xfId="3232"/>
    <cellStyle name="Output 2 2 2 3 3 2 2" xfId="5595"/>
    <cellStyle name="Output 2 2 2 3 3 2 2 2" xfId="10015"/>
    <cellStyle name="Output 2 2 2 3 3 2 2 2 2" xfId="18155"/>
    <cellStyle name="Output 2 2 2 3 3 2 2 2 2 2" xfId="34228"/>
    <cellStyle name="Output 2 2 2 3 3 2 2 2 3" xfId="26194"/>
    <cellStyle name="Output 2 2 2 3 3 2 2 3" xfId="14101"/>
    <cellStyle name="Output 2 2 2 3 3 2 2 3 2" xfId="30198"/>
    <cellStyle name="Output 2 2 2 3 3 2 2 4" xfId="21831"/>
    <cellStyle name="Output 2 2 2 3 3 2 2 5" xfId="39952"/>
    <cellStyle name="Output 2 2 2 3 3 2 3" xfId="7951"/>
    <cellStyle name="Output 2 2 2 3 3 2 3 2" xfId="16093"/>
    <cellStyle name="Output 2 2 2 3 3 2 3 2 2" xfId="32166"/>
    <cellStyle name="Output 2 2 2 3 3 2 3 3" xfId="24132"/>
    <cellStyle name="Output 2 2 2 3 3 2 4" xfId="11774"/>
    <cellStyle name="Output 2 2 2 3 3 2 4 2" xfId="27897"/>
    <cellStyle name="Output 2 2 2 3 3 2 5" xfId="19530"/>
    <cellStyle name="Output 2 2 2 3 3 2 6" xfId="39951"/>
    <cellStyle name="Output 2 2 2 3 3 3" xfId="3683"/>
    <cellStyle name="Output 2 2 2 3 3 3 2" xfId="6041"/>
    <cellStyle name="Output 2 2 2 3 3 3 2 2" xfId="14547"/>
    <cellStyle name="Output 2 2 2 3 3 3 2 2 2" xfId="30644"/>
    <cellStyle name="Output 2 2 2 3 3 3 2 3" xfId="22277"/>
    <cellStyle name="Output 2 2 2 3 3 3 2 4" xfId="39954"/>
    <cellStyle name="Output 2 2 2 3 3 3 3" xfId="8397"/>
    <cellStyle name="Output 2 2 2 3 3 3 3 2" xfId="16539"/>
    <cellStyle name="Output 2 2 2 3 3 3 3 2 2" xfId="32612"/>
    <cellStyle name="Output 2 2 2 3 3 3 3 3" xfId="24578"/>
    <cellStyle name="Output 2 2 2 3 3 3 4" xfId="12220"/>
    <cellStyle name="Output 2 2 2 3 3 3 4 2" xfId="28343"/>
    <cellStyle name="Output 2 2 2 3 3 3 5" xfId="19976"/>
    <cellStyle name="Output 2 2 2 3 3 3 6" xfId="39953"/>
    <cellStyle name="Output 2 2 2 3 3 4" xfId="4575"/>
    <cellStyle name="Output 2 2 2 3 3 4 2" xfId="9236"/>
    <cellStyle name="Output 2 2 2 3 3 4 2 2" xfId="17376"/>
    <cellStyle name="Output 2 2 2 3 3 4 2 2 2" xfId="33449"/>
    <cellStyle name="Output 2 2 2 3 3 4 2 3" xfId="25415"/>
    <cellStyle name="Output 2 2 2 3 3 4 3" xfId="13083"/>
    <cellStyle name="Output 2 2 2 3 3 4 3 2" xfId="29180"/>
    <cellStyle name="Output 2 2 2 3 3 4 4" xfId="20813"/>
    <cellStyle name="Output 2 2 2 3 3 4 5" xfId="39955"/>
    <cellStyle name="Output 2 2 2 3 3 5" xfId="6931"/>
    <cellStyle name="Output 2 2 2 3 3 5 2" xfId="15075"/>
    <cellStyle name="Output 2 2 2 3 3 5 2 2" xfId="31148"/>
    <cellStyle name="Output 2 2 2 3 3 5 3" xfId="23114"/>
    <cellStyle name="Output 2 2 2 3 3 6" xfId="10754"/>
    <cellStyle name="Output 2 2 2 3 3 6 2" xfId="26879"/>
    <cellStyle name="Output 2 2 2 3 3 7" xfId="18512"/>
    <cellStyle name="Output 2 2 2 3 3 8" xfId="39950"/>
    <cellStyle name="Output 2 2 2 3 4" xfId="2313"/>
    <cellStyle name="Output 2 2 2 3 4 2" xfId="3835"/>
    <cellStyle name="Output 2 2 2 3 4 2 2" xfId="6193"/>
    <cellStyle name="Output 2 2 2 3 4 2 2 2" xfId="14699"/>
    <cellStyle name="Output 2 2 2 3 4 2 2 2 2" xfId="30796"/>
    <cellStyle name="Output 2 2 2 3 4 2 2 3" xfId="22429"/>
    <cellStyle name="Output 2 2 2 3 4 2 2 4" xfId="39958"/>
    <cellStyle name="Output 2 2 2 3 4 2 3" xfId="8549"/>
    <cellStyle name="Output 2 2 2 3 4 2 3 2" xfId="16691"/>
    <cellStyle name="Output 2 2 2 3 4 2 3 2 2" xfId="32764"/>
    <cellStyle name="Output 2 2 2 3 4 2 3 3" xfId="24730"/>
    <cellStyle name="Output 2 2 2 3 4 2 4" xfId="12372"/>
    <cellStyle name="Output 2 2 2 3 4 2 4 2" xfId="28495"/>
    <cellStyle name="Output 2 2 2 3 4 2 5" xfId="20128"/>
    <cellStyle name="Output 2 2 2 3 4 2 6" xfId="39957"/>
    <cellStyle name="Output 2 2 2 3 4 3" xfId="4727"/>
    <cellStyle name="Output 2 2 2 3 4 3 2" xfId="9388"/>
    <cellStyle name="Output 2 2 2 3 4 3 2 2" xfId="17528"/>
    <cellStyle name="Output 2 2 2 3 4 3 2 2 2" xfId="33601"/>
    <cellStyle name="Output 2 2 2 3 4 3 2 3" xfId="25567"/>
    <cellStyle name="Output 2 2 2 3 4 3 3" xfId="13235"/>
    <cellStyle name="Output 2 2 2 3 4 3 3 2" xfId="29332"/>
    <cellStyle name="Output 2 2 2 3 4 3 4" xfId="20965"/>
    <cellStyle name="Output 2 2 2 3 4 3 5" xfId="39959"/>
    <cellStyle name="Output 2 2 2 3 4 4" xfId="7083"/>
    <cellStyle name="Output 2 2 2 3 4 4 2" xfId="15227"/>
    <cellStyle name="Output 2 2 2 3 4 4 2 2" xfId="31300"/>
    <cellStyle name="Output 2 2 2 3 4 4 3" xfId="23266"/>
    <cellStyle name="Output 2 2 2 3 4 5" xfId="10906"/>
    <cellStyle name="Output 2 2 2 3 4 5 2" xfId="27031"/>
    <cellStyle name="Output 2 2 2 3 4 6" xfId="18664"/>
    <cellStyle name="Output 2 2 2 3 4 7" xfId="39956"/>
    <cellStyle name="Output 2 2 2 3 5" xfId="2796"/>
    <cellStyle name="Output 2 2 2 3 5 2" xfId="5166"/>
    <cellStyle name="Output 2 2 2 3 5 2 2" xfId="9598"/>
    <cellStyle name="Output 2 2 2 3 5 2 2 2" xfId="17738"/>
    <cellStyle name="Output 2 2 2 3 5 2 2 2 2" xfId="33811"/>
    <cellStyle name="Output 2 2 2 3 5 2 2 3" xfId="25777"/>
    <cellStyle name="Output 2 2 2 3 5 2 3" xfId="13672"/>
    <cellStyle name="Output 2 2 2 3 5 2 3 2" xfId="29769"/>
    <cellStyle name="Output 2 2 2 3 5 2 4" xfId="21402"/>
    <cellStyle name="Output 2 2 2 3 5 2 5" xfId="39961"/>
    <cellStyle name="Output 2 2 2 3 5 3" xfId="7522"/>
    <cellStyle name="Output 2 2 2 3 5 3 2" xfId="15664"/>
    <cellStyle name="Output 2 2 2 3 5 3 2 2" xfId="31737"/>
    <cellStyle name="Output 2 2 2 3 5 3 3" xfId="23703"/>
    <cellStyle name="Output 2 2 2 3 5 4" xfId="11345"/>
    <cellStyle name="Output 2 2 2 3 5 4 2" xfId="27468"/>
    <cellStyle name="Output 2 2 2 3 5 5" xfId="19101"/>
    <cellStyle name="Output 2 2 2 3 5 6" xfId="39960"/>
    <cellStyle name="Output 2 2 2 3 6" xfId="2438"/>
    <cellStyle name="Output 2 2 2 3 6 2" xfId="4849"/>
    <cellStyle name="Output 2 2 2 3 6 2 2" xfId="13355"/>
    <cellStyle name="Output 2 2 2 3 6 2 2 2" xfId="29452"/>
    <cellStyle name="Output 2 2 2 3 6 2 3" xfId="21085"/>
    <cellStyle name="Output 2 2 2 3 6 2 4" xfId="39963"/>
    <cellStyle name="Output 2 2 2 3 6 3" xfId="7205"/>
    <cellStyle name="Output 2 2 2 3 6 3 2" xfId="15347"/>
    <cellStyle name="Output 2 2 2 3 6 3 2 2" xfId="31420"/>
    <cellStyle name="Output 2 2 2 3 6 3 3" xfId="23386"/>
    <cellStyle name="Output 2 2 2 3 6 4" xfId="11028"/>
    <cellStyle name="Output 2 2 2 3 6 4 2" xfId="27151"/>
    <cellStyle name="Output 2 2 2 3 6 5" xfId="18784"/>
    <cellStyle name="Output 2 2 2 3 6 6" xfId="39962"/>
    <cellStyle name="Output 2 2 2 3 7" xfId="4100"/>
    <cellStyle name="Output 2 2 2 3 7 2" xfId="8761"/>
    <cellStyle name="Output 2 2 2 3 7 2 2" xfId="16901"/>
    <cellStyle name="Output 2 2 2 3 7 2 2 2" xfId="32974"/>
    <cellStyle name="Output 2 2 2 3 7 2 3" xfId="24940"/>
    <cellStyle name="Output 2 2 2 3 7 3" xfId="12608"/>
    <cellStyle name="Output 2 2 2 3 7 3 2" xfId="28705"/>
    <cellStyle name="Output 2 2 2 3 7 4" xfId="20338"/>
    <cellStyle name="Output 2 2 2 3 7 5" xfId="39964"/>
    <cellStyle name="Output 2 2 2 3 8" xfId="6456"/>
    <cellStyle name="Output 2 2 2 3 8 2" xfId="22639"/>
    <cellStyle name="Output 2 2 2 3 9" xfId="10279"/>
    <cellStyle name="Output 2 2 2 3 9 2" xfId="26404"/>
    <cellStyle name="Output 2 2 2 4" xfId="1880"/>
    <cellStyle name="Output 2 2 2 4 2" xfId="2992"/>
    <cellStyle name="Output 2 2 2 4 2 2" xfId="5359"/>
    <cellStyle name="Output 2 2 2 4 2 2 2" xfId="9783"/>
    <cellStyle name="Output 2 2 2 4 2 2 2 2" xfId="17923"/>
    <cellStyle name="Output 2 2 2 4 2 2 2 2 2" xfId="33996"/>
    <cellStyle name="Output 2 2 2 4 2 2 2 3" xfId="25962"/>
    <cellStyle name="Output 2 2 2 4 2 2 3" xfId="13865"/>
    <cellStyle name="Output 2 2 2 4 2 2 3 2" xfId="29962"/>
    <cellStyle name="Output 2 2 2 4 2 2 4" xfId="21595"/>
    <cellStyle name="Output 2 2 2 4 2 2 5" xfId="39967"/>
    <cellStyle name="Output 2 2 2 4 2 3" xfId="7715"/>
    <cellStyle name="Output 2 2 2 4 2 3 2" xfId="15857"/>
    <cellStyle name="Output 2 2 2 4 2 3 2 2" xfId="31930"/>
    <cellStyle name="Output 2 2 2 4 2 3 3" xfId="23896"/>
    <cellStyle name="Output 2 2 2 4 2 4" xfId="11538"/>
    <cellStyle name="Output 2 2 2 4 2 4 2" xfId="27661"/>
    <cellStyle name="Output 2 2 2 4 2 5" xfId="19294"/>
    <cellStyle name="Output 2 2 2 4 2 6" xfId="39966"/>
    <cellStyle name="Output 2 2 2 4 3" xfId="3434"/>
    <cellStyle name="Output 2 2 2 4 3 2" xfId="5792"/>
    <cellStyle name="Output 2 2 2 4 3 2 2" xfId="14298"/>
    <cellStyle name="Output 2 2 2 4 3 2 2 2" xfId="30395"/>
    <cellStyle name="Output 2 2 2 4 3 2 3" xfId="22028"/>
    <cellStyle name="Output 2 2 2 4 3 2 4" xfId="39969"/>
    <cellStyle name="Output 2 2 2 4 3 3" xfId="8148"/>
    <cellStyle name="Output 2 2 2 4 3 3 2" xfId="16290"/>
    <cellStyle name="Output 2 2 2 4 3 3 2 2" xfId="32363"/>
    <cellStyle name="Output 2 2 2 4 3 3 3" xfId="24329"/>
    <cellStyle name="Output 2 2 2 4 3 4" xfId="11971"/>
    <cellStyle name="Output 2 2 2 4 3 4 2" xfId="28094"/>
    <cellStyle name="Output 2 2 2 4 3 5" xfId="19727"/>
    <cellStyle name="Output 2 2 2 4 3 6" xfId="39968"/>
    <cellStyle name="Output 2 2 2 4 4" xfId="4326"/>
    <cellStyle name="Output 2 2 2 4 4 2" xfId="8987"/>
    <cellStyle name="Output 2 2 2 4 4 2 2" xfId="17127"/>
    <cellStyle name="Output 2 2 2 4 4 2 2 2" xfId="33200"/>
    <cellStyle name="Output 2 2 2 4 4 2 3" xfId="25166"/>
    <cellStyle name="Output 2 2 2 4 4 3" xfId="12834"/>
    <cellStyle name="Output 2 2 2 4 4 3 2" xfId="28931"/>
    <cellStyle name="Output 2 2 2 4 4 4" xfId="20564"/>
    <cellStyle name="Output 2 2 2 4 4 5" xfId="39970"/>
    <cellStyle name="Output 2 2 2 4 5" xfId="6682"/>
    <cellStyle name="Output 2 2 2 4 5 2" xfId="22865"/>
    <cellStyle name="Output 2 2 2 4 6" xfId="10505"/>
    <cellStyle name="Output 2 2 2 4 6 2" xfId="26630"/>
    <cellStyle name="Output 2 2 2 4 7" xfId="39965"/>
    <cellStyle name="Output 2 2 2 5" xfId="1770"/>
    <cellStyle name="Output 2 2 2 5 2" xfId="2938"/>
    <cellStyle name="Output 2 2 2 5 2 2" xfId="5305"/>
    <cellStyle name="Output 2 2 2 5 2 2 2" xfId="9731"/>
    <cellStyle name="Output 2 2 2 5 2 2 2 2" xfId="17871"/>
    <cellStyle name="Output 2 2 2 5 2 2 2 2 2" xfId="33944"/>
    <cellStyle name="Output 2 2 2 5 2 2 2 3" xfId="25910"/>
    <cellStyle name="Output 2 2 2 5 2 2 3" xfId="13811"/>
    <cellStyle name="Output 2 2 2 5 2 2 3 2" xfId="29908"/>
    <cellStyle name="Output 2 2 2 5 2 2 4" xfId="21541"/>
    <cellStyle name="Output 2 2 2 5 2 2 5" xfId="39973"/>
    <cellStyle name="Output 2 2 2 5 2 3" xfId="7661"/>
    <cellStyle name="Output 2 2 2 5 2 3 2" xfId="15803"/>
    <cellStyle name="Output 2 2 2 5 2 3 2 2" xfId="31876"/>
    <cellStyle name="Output 2 2 2 5 2 3 3" xfId="23842"/>
    <cellStyle name="Output 2 2 2 5 2 4" xfId="11484"/>
    <cellStyle name="Output 2 2 2 5 2 4 2" xfId="27607"/>
    <cellStyle name="Output 2 2 2 5 2 5" xfId="19240"/>
    <cellStyle name="Output 2 2 2 5 2 6" xfId="39972"/>
    <cellStyle name="Output 2 2 2 5 3" xfId="3354"/>
    <cellStyle name="Output 2 2 2 5 3 2" xfId="5712"/>
    <cellStyle name="Output 2 2 2 5 3 2 2" xfId="14218"/>
    <cellStyle name="Output 2 2 2 5 3 2 2 2" xfId="30315"/>
    <cellStyle name="Output 2 2 2 5 3 2 3" xfId="21948"/>
    <cellStyle name="Output 2 2 2 5 3 2 4" xfId="39975"/>
    <cellStyle name="Output 2 2 2 5 3 3" xfId="8068"/>
    <cellStyle name="Output 2 2 2 5 3 3 2" xfId="16210"/>
    <cellStyle name="Output 2 2 2 5 3 3 2 2" xfId="32283"/>
    <cellStyle name="Output 2 2 2 5 3 3 3" xfId="24249"/>
    <cellStyle name="Output 2 2 2 5 3 4" xfId="11891"/>
    <cellStyle name="Output 2 2 2 5 3 4 2" xfId="28014"/>
    <cellStyle name="Output 2 2 2 5 3 5" xfId="19647"/>
    <cellStyle name="Output 2 2 2 5 3 6" xfId="39974"/>
    <cellStyle name="Output 2 2 2 5 4" xfId="4246"/>
    <cellStyle name="Output 2 2 2 5 4 2" xfId="8907"/>
    <cellStyle name="Output 2 2 2 5 4 2 2" xfId="17047"/>
    <cellStyle name="Output 2 2 2 5 4 2 2 2" xfId="33120"/>
    <cellStyle name="Output 2 2 2 5 4 2 3" xfId="25086"/>
    <cellStyle name="Output 2 2 2 5 4 3" xfId="12754"/>
    <cellStyle name="Output 2 2 2 5 4 3 2" xfId="28851"/>
    <cellStyle name="Output 2 2 2 5 4 4" xfId="20484"/>
    <cellStyle name="Output 2 2 2 5 4 5" xfId="39976"/>
    <cellStyle name="Output 2 2 2 5 5" xfId="6602"/>
    <cellStyle name="Output 2 2 2 5 5 2" xfId="14866"/>
    <cellStyle name="Output 2 2 2 5 5 2 2" xfId="30939"/>
    <cellStyle name="Output 2 2 2 5 5 3" xfId="22785"/>
    <cellStyle name="Output 2 2 2 5 6" xfId="10425"/>
    <cellStyle name="Output 2 2 2 5 6 2" xfId="26550"/>
    <cellStyle name="Output 2 2 2 5 7" xfId="18303"/>
    <cellStyle name="Output 2 2 2 5 8" xfId="39971"/>
    <cellStyle name="Output 2 2 2 6" xfId="1845"/>
    <cellStyle name="Output 2 2 2 6 2" xfId="3408"/>
    <cellStyle name="Output 2 2 2 6 2 2" xfId="5766"/>
    <cellStyle name="Output 2 2 2 6 2 2 2" xfId="14272"/>
    <cellStyle name="Output 2 2 2 6 2 2 2 2" xfId="30369"/>
    <cellStyle name="Output 2 2 2 6 2 2 3" xfId="22002"/>
    <cellStyle name="Output 2 2 2 6 2 2 4" xfId="39979"/>
    <cellStyle name="Output 2 2 2 6 2 3" xfId="8122"/>
    <cellStyle name="Output 2 2 2 6 2 3 2" xfId="16264"/>
    <cellStyle name="Output 2 2 2 6 2 3 2 2" xfId="32337"/>
    <cellStyle name="Output 2 2 2 6 2 3 3" xfId="24303"/>
    <cellStyle name="Output 2 2 2 6 2 4" xfId="11945"/>
    <cellStyle name="Output 2 2 2 6 2 4 2" xfId="28068"/>
    <cellStyle name="Output 2 2 2 6 2 5" xfId="19701"/>
    <cellStyle name="Output 2 2 2 6 2 6" xfId="39978"/>
    <cellStyle name="Output 2 2 2 6 3" xfId="4300"/>
    <cellStyle name="Output 2 2 2 6 3 2" xfId="8961"/>
    <cellStyle name="Output 2 2 2 6 3 2 2" xfId="17101"/>
    <cellStyle name="Output 2 2 2 6 3 2 2 2" xfId="33174"/>
    <cellStyle name="Output 2 2 2 6 3 2 3" xfId="25140"/>
    <cellStyle name="Output 2 2 2 6 3 3" xfId="12808"/>
    <cellStyle name="Output 2 2 2 6 3 3 2" xfId="28905"/>
    <cellStyle name="Output 2 2 2 6 3 4" xfId="20538"/>
    <cellStyle name="Output 2 2 2 6 3 5" xfId="39980"/>
    <cellStyle name="Output 2 2 2 6 4" xfId="6656"/>
    <cellStyle name="Output 2 2 2 6 4 2" xfId="14920"/>
    <cellStyle name="Output 2 2 2 6 4 2 2" xfId="30993"/>
    <cellStyle name="Output 2 2 2 6 4 3" xfId="22839"/>
    <cellStyle name="Output 2 2 2 6 5" xfId="10479"/>
    <cellStyle name="Output 2 2 2 6 5 2" xfId="26604"/>
    <cellStyle name="Output 2 2 2 6 6" xfId="18357"/>
    <cellStyle name="Output 2 2 2 6 7" xfId="39977"/>
    <cellStyle name="Output 2 2 2 7" xfId="2663"/>
    <cellStyle name="Output 2 2 2 7 2" xfId="5050"/>
    <cellStyle name="Output 2 2 2 7 2 2" xfId="9533"/>
    <cellStyle name="Output 2 2 2 7 2 2 2" xfId="17673"/>
    <cellStyle name="Output 2 2 2 7 2 2 2 2" xfId="33746"/>
    <cellStyle name="Output 2 2 2 7 2 2 3" xfId="25712"/>
    <cellStyle name="Output 2 2 2 7 2 3" xfId="13556"/>
    <cellStyle name="Output 2 2 2 7 2 3 2" xfId="29653"/>
    <cellStyle name="Output 2 2 2 7 2 4" xfId="21286"/>
    <cellStyle name="Output 2 2 2 7 2 5" xfId="39982"/>
    <cellStyle name="Output 2 2 2 7 3" xfId="7406"/>
    <cellStyle name="Output 2 2 2 7 3 2" xfId="15548"/>
    <cellStyle name="Output 2 2 2 7 3 2 2" xfId="31621"/>
    <cellStyle name="Output 2 2 2 7 3 3" xfId="23587"/>
    <cellStyle name="Output 2 2 2 7 4" xfId="11229"/>
    <cellStyle name="Output 2 2 2 7 4 2" xfId="27352"/>
    <cellStyle name="Output 2 2 2 7 5" xfId="18985"/>
    <cellStyle name="Output 2 2 2 7 6" xfId="39981"/>
    <cellStyle name="Output 2 2 2 8" xfId="2626"/>
    <cellStyle name="Output 2 2 2 8 2" xfId="5019"/>
    <cellStyle name="Output 2 2 2 8 2 2" xfId="13525"/>
    <cellStyle name="Output 2 2 2 8 2 2 2" xfId="29622"/>
    <cellStyle name="Output 2 2 2 8 2 3" xfId="21255"/>
    <cellStyle name="Output 2 2 2 8 2 4" xfId="39984"/>
    <cellStyle name="Output 2 2 2 8 3" xfId="7375"/>
    <cellStyle name="Output 2 2 2 8 3 2" xfId="15517"/>
    <cellStyle name="Output 2 2 2 8 3 2 2" xfId="31590"/>
    <cellStyle name="Output 2 2 2 8 3 3" xfId="23556"/>
    <cellStyle name="Output 2 2 2 8 4" xfId="11198"/>
    <cellStyle name="Output 2 2 2 8 4 2" xfId="27321"/>
    <cellStyle name="Output 2 2 2 8 5" xfId="18954"/>
    <cellStyle name="Output 2 2 2 8 6" xfId="39983"/>
    <cellStyle name="Output 2 2 2 9" xfId="4018"/>
    <cellStyle name="Output 2 2 2 9 2" xfId="8696"/>
    <cellStyle name="Output 2 2 2 9 2 2" xfId="16836"/>
    <cellStyle name="Output 2 2 2 9 2 2 2" xfId="32909"/>
    <cellStyle name="Output 2 2 2 9 2 3" xfId="24875"/>
    <cellStyle name="Output 2 2 2 9 3" xfId="12537"/>
    <cellStyle name="Output 2 2 2 9 3 2" xfId="28640"/>
    <cellStyle name="Output 2 2 2 9 4" xfId="20273"/>
    <cellStyle name="Output 2 2 2 9 5" xfId="39985"/>
    <cellStyle name="Output 2 2 3" xfId="1494"/>
    <cellStyle name="Output 2 2 3 10" xfId="6411"/>
    <cellStyle name="Output 2 2 3 10 2" xfId="22602"/>
    <cellStyle name="Output 2 2 3 11" xfId="10234"/>
    <cellStyle name="Output 2 2 3 11 2" xfId="26367"/>
    <cellStyle name="Output 2 2 3 12" xfId="39986"/>
    <cellStyle name="Output 2 2 3 2" xfId="1677"/>
    <cellStyle name="Output 2 2 3 2 10" xfId="39987"/>
    <cellStyle name="Output 2 2 3 2 2" xfId="2079"/>
    <cellStyle name="Output 2 2 3 2 2 2" xfId="3167"/>
    <cellStyle name="Output 2 2 3 2 2 2 2" xfId="5532"/>
    <cellStyle name="Output 2 2 3 2 2 2 2 2" xfId="9954"/>
    <cellStyle name="Output 2 2 3 2 2 2 2 2 2" xfId="18094"/>
    <cellStyle name="Output 2 2 3 2 2 2 2 2 2 2" xfId="34167"/>
    <cellStyle name="Output 2 2 3 2 2 2 2 2 3" xfId="26133"/>
    <cellStyle name="Output 2 2 3 2 2 2 2 3" xfId="14038"/>
    <cellStyle name="Output 2 2 3 2 2 2 2 3 2" xfId="30135"/>
    <cellStyle name="Output 2 2 3 2 2 2 2 4" xfId="21768"/>
    <cellStyle name="Output 2 2 3 2 2 2 2 5" xfId="39990"/>
    <cellStyle name="Output 2 2 3 2 2 2 3" xfId="7888"/>
    <cellStyle name="Output 2 2 3 2 2 2 3 2" xfId="16030"/>
    <cellStyle name="Output 2 2 3 2 2 2 3 2 2" xfId="32103"/>
    <cellStyle name="Output 2 2 3 2 2 2 3 3" xfId="24069"/>
    <cellStyle name="Output 2 2 3 2 2 2 4" xfId="11711"/>
    <cellStyle name="Output 2 2 3 2 2 2 4 2" xfId="27834"/>
    <cellStyle name="Output 2 2 3 2 2 2 5" xfId="19467"/>
    <cellStyle name="Output 2 2 3 2 2 2 6" xfId="39989"/>
    <cellStyle name="Output 2 2 3 2 2 3" xfId="3618"/>
    <cellStyle name="Output 2 2 3 2 2 3 2" xfId="5976"/>
    <cellStyle name="Output 2 2 3 2 2 3 2 2" xfId="14482"/>
    <cellStyle name="Output 2 2 3 2 2 3 2 2 2" xfId="30579"/>
    <cellStyle name="Output 2 2 3 2 2 3 2 3" xfId="22212"/>
    <cellStyle name="Output 2 2 3 2 2 3 2 4" xfId="39992"/>
    <cellStyle name="Output 2 2 3 2 2 3 3" xfId="8332"/>
    <cellStyle name="Output 2 2 3 2 2 3 3 2" xfId="16474"/>
    <cellStyle name="Output 2 2 3 2 2 3 3 2 2" xfId="32547"/>
    <cellStyle name="Output 2 2 3 2 2 3 3 3" xfId="24513"/>
    <cellStyle name="Output 2 2 3 2 2 3 4" xfId="12155"/>
    <cellStyle name="Output 2 2 3 2 2 3 4 2" xfId="28278"/>
    <cellStyle name="Output 2 2 3 2 2 3 5" xfId="19911"/>
    <cellStyle name="Output 2 2 3 2 2 3 6" xfId="39991"/>
    <cellStyle name="Output 2 2 3 2 2 4" xfId="4510"/>
    <cellStyle name="Output 2 2 3 2 2 4 2" xfId="9171"/>
    <cellStyle name="Output 2 2 3 2 2 4 2 2" xfId="17311"/>
    <cellStyle name="Output 2 2 3 2 2 4 2 2 2" xfId="33384"/>
    <cellStyle name="Output 2 2 3 2 2 4 2 3" xfId="25350"/>
    <cellStyle name="Output 2 2 3 2 2 4 3" xfId="13018"/>
    <cellStyle name="Output 2 2 3 2 2 4 3 2" xfId="29115"/>
    <cellStyle name="Output 2 2 3 2 2 4 4" xfId="20748"/>
    <cellStyle name="Output 2 2 3 2 2 4 5" xfId="39993"/>
    <cellStyle name="Output 2 2 3 2 2 5" xfId="6866"/>
    <cellStyle name="Output 2 2 3 2 2 5 2" xfId="23049"/>
    <cellStyle name="Output 2 2 3 2 2 6" xfId="10689"/>
    <cellStyle name="Output 2 2 3 2 2 6 2" xfId="26814"/>
    <cellStyle name="Output 2 2 3 2 2 7" xfId="39988"/>
    <cellStyle name="Output 2 2 3 2 3" xfId="2244"/>
    <cellStyle name="Output 2 2 3 2 3 2" xfId="3323"/>
    <cellStyle name="Output 2 2 3 2 3 2 2" xfId="5686"/>
    <cellStyle name="Output 2 2 3 2 3 2 2 2" xfId="10106"/>
    <cellStyle name="Output 2 2 3 2 3 2 2 2 2" xfId="18246"/>
    <cellStyle name="Output 2 2 3 2 3 2 2 2 2 2" xfId="34319"/>
    <cellStyle name="Output 2 2 3 2 3 2 2 2 3" xfId="26285"/>
    <cellStyle name="Output 2 2 3 2 3 2 2 3" xfId="14192"/>
    <cellStyle name="Output 2 2 3 2 3 2 2 3 2" xfId="30289"/>
    <cellStyle name="Output 2 2 3 2 3 2 2 4" xfId="21922"/>
    <cellStyle name="Output 2 2 3 2 3 2 2 5" xfId="39996"/>
    <cellStyle name="Output 2 2 3 2 3 2 3" xfId="8042"/>
    <cellStyle name="Output 2 2 3 2 3 2 3 2" xfId="16184"/>
    <cellStyle name="Output 2 2 3 2 3 2 3 2 2" xfId="32257"/>
    <cellStyle name="Output 2 2 3 2 3 2 3 3" xfId="24223"/>
    <cellStyle name="Output 2 2 3 2 3 2 4" xfId="11865"/>
    <cellStyle name="Output 2 2 3 2 3 2 4 2" xfId="27988"/>
    <cellStyle name="Output 2 2 3 2 3 2 5" xfId="19621"/>
    <cellStyle name="Output 2 2 3 2 3 2 6" xfId="39995"/>
    <cellStyle name="Output 2 2 3 2 3 3" xfId="3774"/>
    <cellStyle name="Output 2 2 3 2 3 3 2" xfId="6132"/>
    <cellStyle name="Output 2 2 3 2 3 3 2 2" xfId="14638"/>
    <cellStyle name="Output 2 2 3 2 3 3 2 2 2" xfId="30735"/>
    <cellStyle name="Output 2 2 3 2 3 3 2 3" xfId="22368"/>
    <cellStyle name="Output 2 2 3 2 3 3 2 4" xfId="39998"/>
    <cellStyle name="Output 2 2 3 2 3 3 3" xfId="8488"/>
    <cellStyle name="Output 2 2 3 2 3 3 3 2" xfId="16630"/>
    <cellStyle name="Output 2 2 3 2 3 3 3 2 2" xfId="32703"/>
    <cellStyle name="Output 2 2 3 2 3 3 3 3" xfId="24669"/>
    <cellStyle name="Output 2 2 3 2 3 3 4" xfId="12311"/>
    <cellStyle name="Output 2 2 3 2 3 3 4 2" xfId="28434"/>
    <cellStyle name="Output 2 2 3 2 3 3 5" xfId="20067"/>
    <cellStyle name="Output 2 2 3 2 3 3 6" xfId="39997"/>
    <cellStyle name="Output 2 2 3 2 3 4" xfId="4666"/>
    <cellStyle name="Output 2 2 3 2 3 4 2" xfId="9327"/>
    <cellStyle name="Output 2 2 3 2 3 4 2 2" xfId="17467"/>
    <cellStyle name="Output 2 2 3 2 3 4 2 2 2" xfId="33540"/>
    <cellStyle name="Output 2 2 3 2 3 4 2 3" xfId="25506"/>
    <cellStyle name="Output 2 2 3 2 3 4 3" xfId="13174"/>
    <cellStyle name="Output 2 2 3 2 3 4 3 2" xfId="29271"/>
    <cellStyle name="Output 2 2 3 2 3 4 4" xfId="20904"/>
    <cellStyle name="Output 2 2 3 2 3 4 5" xfId="39999"/>
    <cellStyle name="Output 2 2 3 2 3 5" xfId="7022"/>
    <cellStyle name="Output 2 2 3 2 3 5 2" xfId="15166"/>
    <cellStyle name="Output 2 2 3 2 3 5 2 2" xfId="31239"/>
    <cellStyle name="Output 2 2 3 2 3 5 3" xfId="23205"/>
    <cellStyle name="Output 2 2 3 2 3 6" xfId="10845"/>
    <cellStyle name="Output 2 2 3 2 3 6 2" xfId="26970"/>
    <cellStyle name="Output 2 2 3 2 3 7" xfId="18603"/>
    <cellStyle name="Output 2 2 3 2 3 8" xfId="39994"/>
    <cellStyle name="Output 2 2 3 2 4" xfId="2404"/>
    <cellStyle name="Output 2 2 3 2 4 2" xfId="3926"/>
    <cellStyle name="Output 2 2 3 2 4 2 2" xfId="6284"/>
    <cellStyle name="Output 2 2 3 2 4 2 2 2" xfId="14790"/>
    <cellStyle name="Output 2 2 3 2 4 2 2 2 2" xfId="30887"/>
    <cellStyle name="Output 2 2 3 2 4 2 2 3" xfId="22520"/>
    <cellStyle name="Output 2 2 3 2 4 2 2 4" xfId="40002"/>
    <cellStyle name="Output 2 2 3 2 4 2 3" xfId="8640"/>
    <cellStyle name="Output 2 2 3 2 4 2 3 2" xfId="16782"/>
    <cellStyle name="Output 2 2 3 2 4 2 3 2 2" xfId="32855"/>
    <cellStyle name="Output 2 2 3 2 4 2 3 3" xfId="24821"/>
    <cellStyle name="Output 2 2 3 2 4 2 4" xfId="12463"/>
    <cellStyle name="Output 2 2 3 2 4 2 4 2" xfId="28586"/>
    <cellStyle name="Output 2 2 3 2 4 2 5" xfId="20219"/>
    <cellStyle name="Output 2 2 3 2 4 2 6" xfId="40001"/>
    <cellStyle name="Output 2 2 3 2 4 3" xfId="4818"/>
    <cellStyle name="Output 2 2 3 2 4 3 2" xfId="9479"/>
    <cellStyle name="Output 2 2 3 2 4 3 2 2" xfId="17619"/>
    <cellStyle name="Output 2 2 3 2 4 3 2 2 2" xfId="33692"/>
    <cellStyle name="Output 2 2 3 2 4 3 2 3" xfId="25658"/>
    <cellStyle name="Output 2 2 3 2 4 3 3" xfId="13326"/>
    <cellStyle name="Output 2 2 3 2 4 3 3 2" xfId="29423"/>
    <cellStyle name="Output 2 2 3 2 4 3 4" xfId="21056"/>
    <cellStyle name="Output 2 2 3 2 4 3 5" xfId="40003"/>
    <cellStyle name="Output 2 2 3 2 4 4" xfId="7174"/>
    <cellStyle name="Output 2 2 3 2 4 4 2" xfId="15318"/>
    <cellStyle name="Output 2 2 3 2 4 4 2 2" xfId="31391"/>
    <cellStyle name="Output 2 2 3 2 4 4 3" xfId="23357"/>
    <cellStyle name="Output 2 2 3 2 4 5" xfId="10997"/>
    <cellStyle name="Output 2 2 3 2 4 5 2" xfId="27122"/>
    <cellStyle name="Output 2 2 3 2 4 6" xfId="18755"/>
    <cellStyle name="Output 2 2 3 2 4 7" xfId="40000"/>
    <cellStyle name="Output 2 2 3 2 5" xfId="2890"/>
    <cellStyle name="Output 2 2 3 2 5 2" xfId="5259"/>
    <cellStyle name="Output 2 2 3 2 5 2 2" xfId="9689"/>
    <cellStyle name="Output 2 2 3 2 5 2 2 2" xfId="17829"/>
    <cellStyle name="Output 2 2 3 2 5 2 2 2 2" xfId="33902"/>
    <cellStyle name="Output 2 2 3 2 5 2 2 3" xfId="25868"/>
    <cellStyle name="Output 2 2 3 2 5 2 3" xfId="13765"/>
    <cellStyle name="Output 2 2 3 2 5 2 3 2" xfId="29862"/>
    <cellStyle name="Output 2 2 3 2 5 2 4" xfId="21495"/>
    <cellStyle name="Output 2 2 3 2 5 2 5" xfId="40005"/>
    <cellStyle name="Output 2 2 3 2 5 3" xfId="7615"/>
    <cellStyle name="Output 2 2 3 2 5 3 2" xfId="15757"/>
    <cellStyle name="Output 2 2 3 2 5 3 2 2" xfId="31830"/>
    <cellStyle name="Output 2 2 3 2 5 3 3" xfId="23796"/>
    <cellStyle name="Output 2 2 3 2 5 4" xfId="11438"/>
    <cellStyle name="Output 2 2 3 2 5 4 2" xfId="27561"/>
    <cellStyle name="Output 2 2 3 2 5 5" xfId="19194"/>
    <cellStyle name="Output 2 2 3 2 5 6" xfId="40004"/>
    <cellStyle name="Output 2 2 3 2 6" xfId="2496"/>
    <cellStyle name="Output 2 2 3 2 6 2" xfId="4901"/>
    <cellStyle name="Output 2 2 3 2 6 2 2" xfId="13407"/>
    <cellStyle name="Output 2 2 3 2 6 2 2 2" xfId="29504"/>
    <cellStyle name="Output 2 2 3 2 6 2 3" xfId="21137"/>
    <cellStyle name="Output 2 2 3 2 6 2 4" xfId="40007"/>
    <cellStyle name="Output 2 2 3 2 6 3" xfId="7257"/>
    <cellStyle name="Output 2 2 3 2 6 3 2" xfId="15399"/>
    <cellStyle name="Output 2 2 3 2 6 3 2 2" xfId="31472"/>
    <cellStyle name="Output 2 2 3 2 6 3 3" xfId="23438"/>
    <cellStyle name="Output 2 2 3 2 6 4" xfId="11080"/>
    <cellStyle name="Output 2 2 3 2 6 4 2" xfId="27203"/>
    <cellStyle name="Output 2 2 3 2 6 5" xfId="18836"/>
    <cellStyle name="Output 2 2 3 2 6 6" xfId="40006"/>
    <cellStyle name="Output 2 2 3 2 7" xfId="4191"/>
    <cellStyle name="Output 2 2 3 2 7 2" xfId="8852"/>
    <cellStyle name="Output 2 2 3 2 7 2 2" xfId="16992"/>
    <cellStyle name="Output 2 2 3 2 7 2 2 2" xfId="33065"/>
    <cellStyle name="Output 2 2 3 2 7 2 3" xfId="25031"/>
    <cellStyle name="Output 2 2 3 2 7 3" xfId="12699"/>
    <cellStyle name="Output 2 2 3 2 7 3 2" xfId="28796"/>
    <cellStyle name="Output 2 2 3 2 7 4" xfId="20429"/>
    <cellStyle name="Output 2 2 3 2 7 5" xfId="40008"/>
    <cellStyle name="Output 2 2 3 2 8" xfId="6547"/>
    <cellStyle name="Output 2 2 3 2 8 2" xfId="22730"/>
    <cellStyle name="Output 2 2 3 2 9" xfId="10370"/>
    <cellStyle name="Output 2 2 3 2 9 2" xfId="26495"/>
    <cellStyle name="Output 2 2 3 3" xfId="1698"/>
    <cellStyle name="Output 2 2 3 3 10" xfId="40009"/>
    <cellStyle name="Output 2 2 3 3 2" xfId="2093"/>
    <cellStyle name="Output 2 2 3 3 2 2" xfId="3179"/>
    <cellStyle name="Output 2 2 3 3 2 2 2" xfId="5544"/>
    <cellStyle name="Output 2 2 3 3 2 2 2 2" xfId="9966"/>
    <cellStyle name="Output 2 2 3 3 2 2 2 2 2" xfId="18106"/>
    <cellStyle name="Output 2 2 3 3 2 2 2 2 2 2" xfId="34179"/>
    <cellStyle name="Output 2 2 3 3 2 2 2 2 3" xfId="26145"/>
    <cellStyle name="Output 2 2 3 3 2 2 2 3" xfId="14050"/>
    <cellStyle name="Output 2 2 3 3 2 2 2 3 2" xfId="30147"/>
    <cellStyle name="Output 2 2 3 3 2 2 2 4" xfId="21780"/>
    <cellStyle name="Output 2 2 3 3 2 2 2 5" xfId="40012"/>
    <cellStyle name="Output 2 2 3 3 2 2 3" xfId="7900"/>
    <cellStyle name="Output 2 2 3 3 2 2 3 2" xfId="16042"/>
    <cellStyle name="Output 2 2 3 3 2 2 3 2 2" xfId="32115"/>
    <cellStyle name="Output 2 2 3 3 2 2 3 3" xfId="24081"/>
    <cellStyle name="Output 2 2 3 3 2 2 4" xfId="11723"/>
    <cellStyle name="Output 2 2 3 3 2 2 4 2" xfId="27846"/>
    <cellStyle name="Output 2 2 3 3 2 2 5" xfId="19479"/>
    <cellStyle name="Output 2 2 3 3 2 2 6" xfId="40011"/>
    <cellStyle name="Output 2 2 3 3 2 3" xfId="3632"/>
    <cellStyle name="Output 2 2 3 3 2 3 2" xfId="5990"/>
    <cellStyle name="Output 2 2 3 3 2 3 2 2" xfId="14496"/>
    <cellStyle name="Output 2 2 3 3 2 3 2 2 2" xfId="30593"/>
    <cellStyle name="Output 2 2 3 3 2 3 2 3" xfId="22226"/>
    <cellStyle name="Output 2 2 3 3 2 3 2 4" xfId="40014"/>
    <cellStyle name="Output 2 2 3 3 2 3 3" xfId="8346"/>
    <cellStyle name="Output 2 2 3 3 2 3 3 2" xfId="16488"/>
    <cellStyle name="Output 2 2 3 3 2 3 3 2 2" xfId="32561"/>
    <cellStyle name="Output 2 2 3 3 2 3 3 3" xfId="24527"/>
    <cellStyle name="Output 2 2 3 3 2 3 4" xfId="12169"/>
    <cellStyle name="Output 2 2 3 3 2 3 4 2" xfId="28292"/>
    <cellStyle name="Output 2 2 3 3 2 3 5" xfId="19925"/>
    <cellStyle name="Output 2 2 3 3 2 3 6" xfId="40013"/>
    <cellStyle name="Output 2 2 3 3 2 4" xfId="4524"/>
    <cellStyle name="Output 2 2 3 3 2 4 2" xfId="9185"/>
    <cellStyle name="Output 2 2 3 3 2 4 2 2" xfId="17325"/>
    <cellStyle name="Output 2 2 3 3 2 4 2 2 2" xfId="33398"/>
    <cellStyle name="Output 2 2 3 3 2 4 2 3" xfId="25364"/>
    <cellStyle name="Output 2 2 3 3 2 4 3" xfId="13032"/>
    <cellStyle name="Output 2 2 3 3 2 4 3 2" xfId="29129"/>
    <cellStyle name="Output 2 2 3 3 2 4 4" xfId="20762"/>
    <cellStyle name="Output 2 2 3 3 2 4 5" xfId="40015"/>
    <cellStyle name="Output 2 2 3 3 2 5" xfId="6880"/>
    <cellStyle name="Output 2 2 3 3 2 5 2" xfId="23063"/>
    <cellStyle name="Output 2 2 3 3 2 6" xfId="10703"/>
    <cellStyle name="Output 2 2 3 3 2 6 2" xfId="26828"/>
    <cellStyle name="Output 2 2 3 3 2 7" xfId="40010"/>
    <cellStyle name="Output 2 2 3 3 3" xfId="2256"/>
    <cellStyle name="Output 2 2 3 3 3 2" xfId="3335"/>
    <cellStyle name="Output 2 2 3 3 3 2 2" xfId="5698"/>
    <cellStyle name="Output 2 2 3 3 3 2 2 2" xfId="10118"/>
    <cellStyle name="Output 2 2 3 3 3 2 2 2 2" xfId="18258"/>
    <cellStyle name="Output 2 2 3 3 3 2 2 2 2 2" xfId="34331"/>
    <cellStyle name="Output 2 2 3 3 3 2 2 2 3" xfId="26297"/>
    <cellStyle name="Output 2 2 3 3 3 2 2 3" xfId="14204"/>
    <cellStyle name="Output 2 2 3 3 3 2 2 3 2" xfId="30301"/>
    <cellStyle name="Output 2 2 3 3 3 2 2 4" xfId="21934"/>
    <cellStyle name="Output 2 2 3 3 3 2 2 5" xfId="40018"/>
    <cellStyle name="Output 2 2 3 3 3 2 3" xfId="8054"/>
    <cellStyle name="Output 2 2 3 3 3 2 3 2" xfId="16196"/>
    <cellStyle name="Output 2 2 3 3 3 2 3 2 2" xfId="32269"/>
    <cellStyle name="Output 2 2 3 3 3 2 3 3" xfId="24235"/>
    <cellStyle name="Output 2 2 3 3 3 2 4" xfId="11877"/>
    <cellStyle name="Output 2 2 3 3 3 2 4 2" xfId="28000"/>
    <cellStyle name="Output 2 2 3 3 3 2 5" xfId="19633"/>
    <cellStyle name="Output 2 2 3 3 3 2 6" xfId="40017"/>
    <cellStyle name="Output 2 2 3 3 3 3" xfId="3786"/>
    <cellStyle name="Output 2 2 3 3 3 3 2" xfId="6144"/>
    <cellStyle name="Output 2 2 3 3 3 3 2 2" xfId="14650"/>
    <cellStyle name="Output 2 2 3 3 3 3 2 2 2" xfId="30747"/>
    <cellStyle name="Output 2 2 3 3 3 3 2 3" xfId="22380"/>
    <cellStyle name="Output 2 2 3 3 3 3 2 4" xfId="40020"/>
    <cellStyle name="Output 2 2 3 3 3 3 3" xfId="8500"/>
    <cellStyle name="Output 2 2 3 3 3 3 3 2" xfId="16642"/>
    <cellStyle name="Output 2 2 3 3 3 3 3 2 2" xfId="32715"/>
    <cellStyle name="Output 2 2 3 3 3 3 3 3" xfId="24681"/>
    <cellStyle name="Output 2 2 3 3 3 3 4" xfId="12323"/>
    <cellStyle name="Output 2 2 3 3 3 3 4 2" xfId="28446"/>
    <cellStyle name="Output 2 2 3 3 3 3 5" xfId="20079"/>
    <cellStyle name="Output 2 2 3 3 3 3 6" xfId="40019"/>
    <cellStyle name="Output 2 2 3 3 3 4" xfId="4678"/>
    <cellStyle name="Output 2 2 3 3 3 4 2" xfId="9339"/>
    <cellStyle name="Output 2 2 3 3 3 4 2 2" xfId="17479"/>
    <cellStyle name="Output 2 2 3 3 3 4 2 2 2" xfId="33552"/>
    <cellStyle name="Output 2 2 3 3 3 4 2 3" xfId="25518"/>
    <cellStyle name="Output 2 2 3 3 3 4 3" xfId="13186"/>
    <cellStyle name="Output 2 2 3 3 3 4 3 2" xfId="29283"/>
    <cellStyle name="Output 2 2 3 3 3 4 4" xfId="20916"/>
    <cellStyle name="Output 2 2 3 3 3 4 5" xfId="40021"/>
    <cellStyle name="Output 2 2 3 3 3 5" xfId="7034"/>
    <cellStyle name="Output 2 2 3 3 3 5 2" xfId="15178"/>
    <cellStyle name="Output 2 2 3 3 3 5 2 2" xfId="31251"/>
    <cellStyle name="Output 2 2 3 3 3 5 3" xfId="23217"/>
    <cellStyle name="Output 2 2 3 3 3 6" xfId="10857"/>
    <cellStyle name="Output 2 2 3 3 3 6 2" xfId="26982"/>
    <cellStyle name="Output 2 2 3 3 3 7" xfId="18615"/>
    <cellStyle name="Output 2 2 3 3 3 8" xfId="40016"/>
    <cellStyle name="Output 2 2 3 3 4" xfId="2416"/>
    <cellStyle name="Output 2 2 3 3 4 2" xfId="3938"/>
    <cellStyle name="Output 2 2 3 3 4 2 2" xfId="6296"/>
    <cellStyle name="Output 2 2 3 3 4 2 2 2" xfId="14802"/>
    <cellStyle name="Output 2 2 3 3 4 2 2 2 2" xfId="30899"/>
    <cellStyle name="Output 2 2 3 3 4 2 2 3" xfId="22532"/>
    <cellStyle name="Output 2 2 3 3 4 2 2 4" xfId="40024"/>
    <cellStyle name="Output 2 2 3 3 4 2 3" xfId="8652"/>
    <cellStyle name="Output 2 2 3 3 4 2 3 2" xfId="16794"/>
    <cellStyle name="Output 2 2 3 3 4 2 3 2 2" xfId="32867"/>
    <cellStyle name="Output 2 2 3 3 4 2 3 3" xfId="24833"/>
    <cellStyle name="Output 2 2 3 3 4 2 4" xfId="12475"/>
    <cellStyle name="Output 2 2 3 3 4 2 4 2" xfId="28598"/>
    <cellStyle name="Output 2 2 3 3 4 2 5" xfId="20231"/>
    <cellStyle name="Output 2 2 3 3 4 2 6" xfId="40023"/>
    <cellStyle name="Output 2 2 3 3 4 3" xfId="4830"/>
    <cellStyle name="Output 2 2 3 3 4 3 2" xfId="9491"/>
    <cellStyle name="Output 2 2 3 3 4 3 2 2" xfId="17631"/>
    <cellStyle name="Output 2 2 3 3 4 3 2 2 2" xfId="33704"/>
    <cellStyle name="Output 2 2 3 3 4 3 2 3" xfId="25670"/>
    <cellStyle name="Output 2 2 3 3 4 3 3" xfId="13338"/>
    <cellStyle name="Output 2 2 3 3 4 3 3 2" xfId="29435"/>
    <cellStyle name="Output 2 2 3 3 4 3 4" xfId="21068"/>
    <cellStyle name="Output 2 2 3 3 4 3 5" xfId="40025"/>
    <cellStyle name="Output 2 2 3 3 4 4" xfId="7186"/>
    <cellStyle name="Output 2 2 3 3 4 4 2" xfId="15330"/>
    <cellStyle name="Output 2 2 3 3 4 4 2 2" xfId="31403"/>
    <cellStyle name="Output 2 2 3 3 4 4 3" xfId="23369"/>
    <cellStyle name="Output 2 2 3 3 4 5" xfId="11009"/>
    <cellStyle name="Output 2 2 3 3 4 5 2" xfId="27134"/>
    <cellStyle name="Output 2 2 3 3 4 6" xfId="18767"/>
    <cellStyle name="Output 2 2 3 3 4 7" xfId="40022"/>
    <cellStyle name="Output 2 2 3 3 5" xfId="2904"/>
    <cellStyle name="Output 2 2 3 3 5 2" xfId="5272"/>
    <cellStyle name="Output 2 2 3 3 5 2 2" xfId="9701"/>
    <cellStyle name="Output 2 2 3 3 5 2 2 2" xfId="17841"/>
    <cellStyle name="Output 2 2 3 3 5 2 2 2 2" xfId="33914"/>
    <cellStyle name="Output 2 2 3 3 5 2 2 3" xfId="25880"/>
    <cellStyle name="Output 2 2 3 3 5 2 3" xfId="13778"/>
    <cellStyle name="Output 2 2 3 3 5 2 3 2" xfId="29875"/>
    <cellStyle name="Output 2 2 3 3 5 2 4" xfId="21508"/>
    <cellStyle name="Output 2 2 3 3 5 2 5" xfId="40027"/>
    <cellStyle name="Output 2 2 3 3 5 3" xfId="7628"/>
    <cellStyle name="Output 2 2 3 3 5 3 2" xfId="15770"/>
    <cellStyle name="Output 2 2 3 3 5 3 2 2" xfId="31843"/>
    <cellStyle name="Output 2 2 3 3 5 3 3" xfId="23809"/>
    <cellStyle name="Output 2 2 3 3 5 4" xfId="11451"/>
    <cellStyle name="Output 2 2 3 3 5 4 2" xfId="27574"/>
    <cellStyle name="Output 2 2 3 3 5 5" xfId="19207"/>
    <cellStyle name="Output 2 2 3 3 5 6" xfId="40026"/>
    <cellStyle name="Output 2 2 3 3 6" xfId="2489"/>
    <cellStyle name="Output 2 2 3 3 6 2" xfId="4894"/>
    <cellStyle name="Output 2 2 3 3 6 2 2" xfId="13400"/>
    <cellStyle name="Output 2 2 3 3 6 2 2 2" xfId="29497"/>
    <cellStyle name="Output 2 2 3 3 6 2 3" xfId="21130"/>
    <cellStyle name="Output 2 2 3 3 6 2 4" xfId="40029"/>
    <cellStyle name="Output 2 2 3 3 6 3" xfId="7250"/>
    <cellStyle name="Output 2 2 3 3 6 3 2" xfId="15392"/>
    <cellStyle name="Output 2 2 3 3 6 3 2 2" xfId="31465"/>
    <cellStyle name="Output 2 2 3 3 6 3 3" xfId="23431"/>
    <cellStyle name="Output 2 2 3 3 6 4" xfId="11073"/>
    <cellStyle name="Output 2 2 3 3 6 4 2" xfId="27196"/>
    <cellStyle name="Output 2 2 3 3 6 5" xfId="18829"/>
    <cellStyle name="Output 2 2 3 3 6 6" xfId="40028"/>
    <cellStyle name="Output 2 2 3 3 7" xfId="4203"/>
    <cellStyle name="Output 2 2 3 3 7 2" xfId="8864"/>
    <cellStyle name="Output 2 2 3 3 7 2 2" xfId="17004"/>
    <cellStyle name="Output 2 2 3 3 7 2 2 2" xfId="33077"/>
    <cellStyle name="Output 2 2 3 3 7 2 3" xfId="25043"/>
    <cellStyle name="Output 2 2 3 3 7 3" xfId="12711"/>
    <cellStyle name="Output 2 2 3 3 7 3 2" xfId="28808"/>
    <cellStyle name="Output 2 2 3 3 7 4" xfId="20441"/>
    <cellStyle name="Output 2 2 3 3 7 5" xfId="40030"/>
    <cellStyle name="Output 2 2 3 3 8" xfId="6559"/>
    <cellStyle name="Output 2 2 3 3 8 2" xfId="22742"/>
    <cellStyle name="Output 2 2 3 3 9" xfId="10382"/>
    <cellStyle name="Output 2 2 3 3 9 2" xfId="26507"/>
    <cellStyle name="Output 2 2 3 4" xfId="1942"/>
    <cellStyle name="Output 2 2 3 4 2" xfId="3036"/>
    <cellStyle name="Output 2 2 3 4 2 2" xfId="5402"/>
    <cellStyle name="Output 2 2 3 4 2 2 2" xfId="9826"/>
    <cellStyle name="Output 2 2 3 4 2 2 2 2" xfId="17966"/>
    <cellStyle name="Output 2 2 3 4 2 2 2 2 2" xfId="34039"/>
    <cellStyle name="Output 2 2 3 4 2 2 2 3" xfId="26005"/>
    <cellStyle name="Output 2 2 3 4 2 2 3" xfId="13908"/>
    <cellStyle name="Output 2 2 3 4 2 2 3 2" xfId="30005"/>
    <cellStyle name="Output 2 2 3 4 2 2 4" xfId="21638"/>
    <cellStyle name="Output 2 2 3 4 2 2 5" xfId="40033"/>
    <cellStyle name="Output 2 2 3 4 2 3" xfId="7758"/>
    <cellStyle name="Output 2 2 3 4 2 3 2" xfId="15900"/>
    <cellStyle name="Output 2 2 3 4 2 3 2 2" xfId="31973"/>
    <cellStyle name="Output 2 2 3 4 2 3 3" xfId="23939"/>
    <cellStyle name="Output 2 2 3 4 2 4" xfId="11581"/>
    <cellStyle name="Output 2 2 3 4 2 4 2" xfId="27704"/>
    <cellStyle name="Output 2 2 3 4 2 5" xfId="19337"/>
    <cellStyle name="Output 2 2 3 4 2 6" xfId="40032"/>
    <cellStyle name="Output 2 2 3 4 3" xfId="3490"/>
    <cellStyle name="Output 2 2 3 4 3 2" xfId="5848"/>
    <cellStyle name="Output 2 2 3 4 3 2 2" xfId="14354"/>
    <cellStyle name="Output 2 2 3 4 3 2 2 2" xfId="30451"/>
    <cellStyle name="Output 2 2 3 4 3 2 3" xfId="22084"/>
    <cellStyle name="Output 2 2 3 4 3 2 4" xfId="40035"/>
    <cellStyle name="Output 2 2 3 4 3 3" xfId="8204"/>
    <cellStyle name="Output 2 2 3 4 3 3 2" xfId="16346"/>
    <cellStyle name="Output 2 2 3 4 3 3 2 2" xfId="32419"/>
    <cellStyle name="Output 2 2 3 4 3 3 3" xfId="24385"/>
    <cellStyle name="Output 2 2 3 4 3 4" xfId="12027"/>
    <cellStyle name="Output 2 2 3 4 3 4 2" xfId="28150"/>
    <cellStyle name="Output 2 2 3 4 3 5" xfId="19783"/>
    <cellStyle name="Output 2 2 3 4 3 6" xfId="40034"/>
    <cellStyle name="Output 2 2 3 4 4" xfId="4382"/>
    <cellStyle name="Output 2 2 3 4 4 2" xfId="9043"/>
    <cellStyle name="Output 2 2 3 4 4 2 2" xfId="17183"/>
    <cellStyle name="Output 2 2 3 4 4 2 2 2" xfId="33256"/>
    <cellStyle name="Output 2 2 3 4 4 2 3" xfId="25222"/>
    <cellStyle name="Output 2 2 3 4 4 3" xfId="12890"/>
    <cellStyle name="Output 2 2 3 4 4 3 2" xfId="28987"/>
    <cellStyle name="Output 2 2 3 4 4 4" xfId="20620"/>
    <cellStyle name="Output 2 2 3 4 4 5" xfId="40036"/>
    <cellStyle name="Output 2 2 3 4 5" xfId="6738"/>
    <cellStyle name="Output 2 2 3 4 5 2" xfId="22921"/>
    <cellStyle name="Output 2 2 3 4 6" xfId="10561"/>
    <cellStyle name="Output 2 2 3 4 6 2" xfId="26686"/>
    <cellStyle name="Output 2 2 3 4 7" xfId="40031"/>
    <cellStyle name="Output 2 2 3 5" xfId="2107"/>
    <cellStyle name="Output 2 2 3 5 2" xfId="3191"/>
    <cellStyle name="Output 2 2 3 5 2 2" xfId="5556"/>
    <cellStyle name="Output 2 2 3 5 2 2 2" xfId="9978"/>
    <cellStyle name="Output 2 2 3 5 2 2 2 2" xfId="18118"/>
    <cellStyle name="Output 2 2 3 5 2 2 2 2 2" xfId="34191"/>
    <cellStyle name="Output 2 2 3 5 2 2 2 3" xfId="26157"/>
    <cellStyle name="Output 2 2 3 5 2 2 3" xfId="14062"/>
    <cellStyle name="Output 2 2 3 5 2 2 3 2" xfId="30159"/>
    <cellStyle name="Output 2 2 3 5 2 2 4" xfId="21792"/>
    <cellStyle name="Output 2 2 3 5 2 2 5" xfId="40039"/>
    <cellStyle name="Output 2 2 3 5 2 3" xfId="7912"/>
    <cellStyle name="Output 2 2 3 5 2 3 2" xfId="16054"/>
    <cellStyle name="Output 2 2 3 5 2 3 2 2" xfId="32127"/>
    <cellStyle name="Output 2 2 3 5 2 3 3" xfId="24093"/>
    <cellStyle name="Output 2 2 3 5 2 4" xfId="11735"/>
    <cellStyle name="Output 2 2 3 5 2 4 2" xfId="27858"/>
    <cellStyle name="Output 2 2 3 5 2 5" xfId="19491"/>
    <cellStyle name="Output 2 2 3 5 2 6" xfId="40038"/>
    <cellStyle name="Output 2 2 3 5 3" xfId="3646"/>
    <cellStyle name="Output 2 2 3 5 3 2" xfId="6004"/>
    <cellStyle name="Output 2 2 3 5 3 2 2" xfId="14510"/>
    <cellStyle name="Output 2 2 3 5 3 2 2 2" xfId="30607"/>
    <cellStyle name="Output 2 2 3 5 3 2 3" xfId="22240"/>
    <cellStyle name="Output 2 2 3 5 3 2 4" xfId="40041"/>
    <cellStyle name="Output 2 2 3 5 3 3" xfId="8360"/>
    <cellStyle name="Output 2 2 3 5 3 3 2" xfId="16502"/>
    <cellStyle name="Output 2 2 3 5 3 3 2 2" xfId="32575"/>
    <cellStyle name="Output 2 2 3 5 3 3 3" xfId="24541"/>
    <cellStyle name="Output 2 2 3 5 3 4" xfId="12183"/>
    <cellStyle name="Output 2 2 3 5 3 4 2" xfId="28306"/>
    <cellStyle name="Output 2 2 3 5 3 5" xfId="19939"/>
    <cellStyle name="Output 2 2 3 5 3 6" xfId="40040"/>
    <cellStyle name="Output 2 2 3 5 4" xfId="4538"/>
    <cellStyle name="Output 2 2 3 5 4 2" xfId="9199"/>
    <cellStyle name="Output 2 2 3 5 4 2 2" xfId="17339"/>
    <cellStyle name="Output 2 2 3 5 4 2 2 2" xfId="33412"/>
    <cellStyle name="Output 2 2 3 5 4 2 3" xfId="25378"/>
    <cellStyle name="Output 2 2 3 5 4 3" xfId="13046"/>
    <cellStyle name="Output 2 2 3 5 4 3 2" xfId="29143"/>
    <cellStyle name="Output 2 2 3 5 4 4" xfId="20776"/>
    <cellStyle name="Output 2 2 3 5 4 5" xfId="40042"/>
    <cellStyle name="Output 2 2 3 5 5" xfId="6894"/>
    <cellStyle name="Output 2 2 3 5 5 2" xfId="15038"/>
    <cellStyle name="Output 2 2 3 5 5 2 2" xfId="31111"/>
    <cellStyle name="Output 2 2 3 5 5 3" xfId="23077"/>
    <cellStyle name="Output 2 2 3 5 6" xfId="10717"/>
    <cellStyle name="Output 2 2 3 5 6 2" xfId="26842"/>
    <cellStyle name="Output 2 2 3 5 7" xfId="18475"/>
    <cellStyle name="Output 2 2 3 5 8" xfId="40037"/>
    <cellStyle name="Output 2 2 3 6" xfId="2268"/>
    <cellStyle name="Output 2 2 3 6 2" xfId="3798"/>
    <cellStyle name="Output 2 2 3 6 2 2" xfId="6156"/>
    <cellStyle name="Output 2 2 3 6 2 2 2" xfId="14662"/>
    <cellStyle name="Output 2 2 3 6 2 2 2 2" xfId="30759"/>
    <cellStyle name="Output 2 2 3 6 2 2 3" xfId="22392"/>
    <cellStyle name="Output 2 2 3 6 2 2 4" xfId="40045"/>
    <cellStyle name="Output 2 2 3 6 2 3" xfId="8512"/>
    <cellStyle name="Output 2 2 3 6 2 3 2" xfId="16654"/>
    <cellStyle name="Output 2 2 3 6 2 3 2 2" xfId="32727"/>
    <cellStyle name="Output 2 2 3 6 2 3 3" xfId="24693"/>
    <cellStyle name="Output 2 2 3 6 2 4" xfId="12335"/>
    <cellStyle name="Output 2 2 3 6 2 4 2" xfId="28458"/>
    <cellStyle name="Output 2 2 3 6 2 5" xfId="20091"/>
    <cellStyle name="Output 2 2 3 6 2 6" xfId="40044"/>
    <cellStyle name="Output 2 2 3 6 3" xfId="4690"/>
    <cellStyle name="Output 2 2 3 6 3 2" xfId="9351"/>
    <cellStyle name="Output 2 2 3 6 3 2 2" xfId="17491"/>
    <cellStyle name="Output 2 2 3 6 3 2 2 2" xfId="33564"/>
    <cellStyle name="Output 2 2 3 6 3 2 3" xfId="25530"/>
    <cellStyle name="Output 2 2 3 6 3 3" xfId="13198"/>
    <cellStyle name="Output 2 2 3 6 3 3 2" xfId="29295"/>
    <cellStyle name="Output 2 2 3 6 3 4" xfId="20928"/>
    <cellStyle name="Output 2 2 3 6 3 5" xfId="40046"/>
    <cellStyle name="Output 2 2 3 6 4" xfId="7046"/>
    <cellStyle name="Output 2 2 3 6 4 2" xfId="15190"/>
    <cellStyle name="Output 2 2 3 6 4 2 2" xfId="31263"/>
    <cellStyle name="Output 2 2 3 6 4 3" xfId="23229"/>
    <cellStyle name="Output 2 2 3 6 5" xfId="10869"/>
    <cellStyle name="Output 2 2 3 6 5 2" xfId="26994"/>
    <cellStyle name="Output 2 2 3 6 6" xfId="18627"/>
    <cellStyle name="Output 2 2 3 6 7" xfId="40043"/>
    <cellStyle name="Output 2 2 3 7" xfId="2748"/>
    <cellStyle name="Output 2 2 3 7 2" xfId="5128"/>
    <cellStyle name="Output 2 2 3 7 2 2" xfId="9561"/>
    <cellStyle name="Output 2 2 3 7 2 2 2" xfId="17701"/>
    <cellStyle name="Output 2 2 3 7 2 2 2 2" xfId="33774"/>
    <cellStyle name="Output 2 2 3 7 2 2 3" xfId="25740"/>
    <cellStyle name="Output 2 2 3 7 2 3" xfId="13634"/>
    <cellStyle name="Output 2 2 3 7 2 3 2" xfId="29731"/>
    <cellStyle name="Output 2 2 3 7 2 4" xfId="21364"/>
    <cellStyle name="Output 2 2 3 7 2 5" xfId="40048"/>
    <cellStyle name="Output 2 2 3 7 3" xfId="7484"/>
    <cellStyle name="Output 2 2 3 7 3 2" xfId="15626"/>
    <cellStyle name="Output 2 2 3 7 3 2 2" xfId="31699"/>
    <cellStyle name="Output 2 2 3 7 3 3" xfId="23665"/>
    <cellStyle name="Output 2 2 3 7 4" xfId="11307"/>
    <cellStyle name="Output 2 2 3 7 4 2" xfId="27430"/>
    <cellStyle name="Output 2 2 3 7 5" xfId="19063"/>
    <cellStyle name="Output 2 2 3 7 6" xfId="40047"/>
    <cellStyle name="Output 2 2 3 8" xfId="2586"/>
    <cellStyle name="Output 2 2 3 8 2" xfId="4986"/>
    <cellStyle name="Output 2 2 3 8 2 2" xfId="13492"/>
    <cellStyle name="Output 2 2 3 8 2 2 2" xfId="29589"/>
    <cellStyle name="Output 2 2 3 8 2 3" xfId="21222"/>
    <cellStyle name="Output 2 2 3 8 2 4" xfId="40050"/>
    <cellStyle name="Output 2 2 3 8 3" xfId="7342"/>
    <cellStyle name="Output 2 2 3 8 3 2" xfId="15484"/>
    <cellStyle name="Output 2 2 3 8 3 2 2" xfId="31557"/>
    <cellStyle name="Output 2 2 3 8 3 3" xfId="23523"/>
    <cellStyle name="Output 2 2 3 8 4" xfId="11165"/>
    <cellStyle name="Output 2 2 3 8 4 2" xfId="27288"/>
    <cellStyle name="Output 2 2 3 8 5" xfId="18921"/>
    <cellStyle name="Output 2 2 3 8 6" xfId="40049"/>
    <cellStyle name="Output 2 2 3 9" xfId="4055"/>
    <cellStyle name="Output 2 2 3 9 2" xfId="8724"/>
    <cellStyle name="Output 2 2 3 9 2 2" xfId="16864"/>
    <cellStyle name="Output 2 2 3 9 2 2 2" xfId="32937"/>
    <cellStyle name="Output 2 2 3 9 2 3" xfId="24903"/>
    <cellStyle name="Output 2 2 3 9 3" xfId="12571"/>
    <cellStyle name="Output 2 2 3 9 3 2" xfId="28668"/>
    <cellStyle name="Output 2 2 3 9 4" xfId="20301"/>
    <cellStyle name="Output 2 2 3 9 5" xfId="40051"/>
    <cellStyle name="Output 2 2 4" xfId="1540"/>
    <cellStyle name="Output 2 2 4 10" xfId="40052"/>
    <cellStyle name="Output 2 2 4 2" xfId="1973"/>
    <cellStyle name="Output 2 2 4 2 2" xfId="3061"/>
    <cellStyle name="Output 2 2 4 2 2 2" xfId="5426"/>
    <cellStyle name="Output 2 2 4 2 2 2 2" xfId="9848"/>
    <cellStyle name="Output 2 2 4 2 2 2 2 2" xfId="17988"/>
    <cellStyle name="Output 2 2 4 2 2 2 2 2 2" xfId="34061"/>
    <cellStyle name="Output 2 2 4 2 2 2 2 3" xfId="26027"/>
    <cellStyle name="Output 2 2 4 2 2 2 3" xfId="13932"/>
    <cellStyle name="Output 2 2 4 2 2 2 3 2" xfId="30029"/>
    <cellStyle name="Output 2 2 4 2 2 2 4" xfId="21662"/>
    <cellStyle name="Output 2 2 4 2 2 2 5" xfId="40055"/>
    <cellStyle name="Output 2 2 4 2 2 3" xfId="7782"/>
    <cellStyle name="Output 2 2 4 2 2 3 2" xfId="15924"/>
    <cellStyle name="Output 2 2 4 2 2 3 2 2" xfId="31997"/>
    <cellStyle name="Output 2 2 4 2 2 3 3" xfId="23963"/>
    <cellStyle name="Output 2 2 4 2 2 4" xfId="11605"/>
    <cellStyle name="Output 2 2 4 2 2 4 2" xfId="27728"/>
    <cellStyle name="Output 2 2 4 2 2 5" xfId="19361"/>
    <cellStyle name="Output 2 2 4 2 2 6" xfId="40054"/>
    <cellStyle name="Output 2 2 4 2 3" xfId="3512"/>
    <cellStyle name="Output 2 2 4 2 3 2" xfId="5870"/>
    <cellStyle name="Output 2 2 4 2 3 2 2" xfId="14376"/>
    <cellStyle name="Output 2 2 4 2 3 2 2 2" xfId="30473"/>
    <cellStyle name="Output 2 2 4 2 3 2 3" xfId="22106"/>
    <cellStyle name="Output 2 2 4 2 3 2 4" xfId="40057"/>
    <cellStyle name="Output 2 2 4 2 3 3" xfId="8226"/>
    <cellStyle name="Output 2 2 4 2 3 3 2" xfId="16368"/>
    <cellStyle name="Output 2 2 4 2 3 3 2 2" xfId="32441"/>
    <cellStyle name="Output 2 2 4 2 3 3 3" xfId="24407"/>
    <cellStyle name="Output 2 2 4 2 3 4" xfId="12049"/>
    <cellStyle name="Output 2 2 4 2 3 4 2" xfId="28172"/>
    <cellStyle name="Output 2 2 4 2 3 5" xfId="19805"/>
    <cellStyle name="Output 2 2 4 2 3 6" xfId="40056"/>
    <cellStyle name="Output 2 2 4 2 4" xfId="4404"/>
    <cellStyle name="Output 2 2 4 2 4 2" xfId="9065"/>
    <cellStyle name="Output 2 2 4 2 4 2 2" xfId="17205"/>
    <cellStyle name="Output 2 2 4 2 4 2 2 2" xfId="33278"/>
    <cellStyle name="Output 2 2 4 2 4 2 3" xfId="25244"/>
    <cellStyle name="Output 2 2 4 2 4 3" xfId="12912"/>
    <cellStyle name="Output 2 2 4 2 4 3 2" xfId="29009"/>
    <cellStyle name="Output 2 2 4 2 4 4" xfId="20642"/>
    <cellStyle name="Output 2 2 4 2 4 5" xfId="40058"/>
    <cellStyle name="Output 2 2 4 2 5" xfId="6760"/>
    <cellStyle name="Output 2 2 4 2 5 2" xfId="22943"/>
    <cellStyle name="Output 2 2 4 2 6" xfId="10583"/>
    <cellStyle name="Output 2 2 4 2 6 2" xfId="26708"/>
    <cellStyle name="Output 2 2 4 2 7" xfId="40053"/>
    <cellStyle name="Output 2 2 4 3" xfId="2138"/>
    <cellStyle name="Output 2 2 4 3 2" xfId="3217"/>
    <cellStyle name="Output 2 2 4 3 2 2" xfId="5580"/>
    <cellStyle name="Output 2 2 4 3 2 2 2" xfId="10000"/>
    <cellStyle name="Output 2 2 4 3 2 2 2 2" xfId="18140"/>
    <cellStyle name="Output 2 2 4 3 2 2 2 2 2" xfId="34213"/>
    <cellStyle name="Output 2 2 4 3 2 2 2 3" xfId="26179"/>
    <cellStyle name="Output 2 2 4 3 2 2 3" xfId="14086"/>
    <cellStyle name="Output 2 2 4 3 2 2 3 2" xfId="30183"/>
    <cellStyle name="Output 2 2 4 3 2 2 4" xfId="21816"/>
    <cellStyle name="Output 2 2 4 3 2 2 5" xfId="40061"/>
    <cellStyle name="Output 2 2 4 3 2 3" xfId="7936"/>
    <cellStyle name="Output 2 2 4 3 2 3 2" xfId="16078"/>
    <cellStyle name="Output 2 2 4 3 2 3 2 2" xfId="32151"/>
    <cellStyle name="Output 2 2 4 3 2 3 3" xfId="24117"/>
    <cellStyle name="Output 2 2 4 3 2 4" xfId="11759"/>
    <cellStyle name="Output 2 2 4 3 2 4 2" xfId="27882"/>
    <cellStyle name="Output 2 2 4 3 2 5" xfId="19515"/>
    <cellStyle name="Output 2 2 4 3 2 6" xfId="40060"/>
    <cellStyle name="Output 2 2 4 3 3" xfId="3668"/>
    <cellStyle name="Output 2 2 4 3 3 2" xfId="6026"/>
    <cellStyle name="Output 2 2 4 3 3 2 2" xfId="14532"/>
    <cellStyle name="Output 2 2 4 3 3 2 2 2" xfId="30629"/>
    <cellStyle name="Output 2 2 4 3 3 2 3" xfId="22262"/>
    <cellStyle name="Output 2 2 4 3 3 2 4" xfId="40063"/>
    <cellStyle name="Output 2 2 4 3 3 3" xfId="8382"/>
    <cellStyle name="Output 2 2 4 3 3 3 2" xfId="16524"/>
    <cellStyle name="Output 2 2 4 3 3 3 2 2" xfId="32597"/>
    <cellStyle name="Output 2 2 4 3 3 3 3" xfId="24563"/>
    <cellStyle name="Output 2 2 4 3 3 4" xfId="12205"/>
    <cellStyle name="Output 2 2 4 3 3 4 2" xfId="28328"/>
    <cellStyle name="Output 2 2 4 3 3 5" xfId="19961"/>
    <cellStyle name="Output 2 2 4 3 3 6" xfId="40062"/>
    <cellStyle name="Output 2 2 4 3 4" xfId="4560"/>
    <cellStyle name="Output 2 2 4 3 4 2" xfId="9221"/>
    <cellStyle name="Output 2 2 4 3 4 2 2" xfId="17361"/>
    <cellStyle name="Output 2 2 4 3 4 2 2 2" xfId="33434"/>
    <cellStyle name="Output 2 2 4 3 4 2 3" xfId="25400"/>
    <cellStyle name="Output 2 2 4 3 4 3" xfId="13068"/>
    <cellStyle name="Output 2 2 4 3 4 3 2" xfId="29165"/>
    <cellStyle name="Output 2 2 4 3 4 4" xfId="20798"/>
    <cellStyle name="Output 2 2 4 3 4 5" xfId="40064"/>
    <cellStyle name="Output 2 2 4 3 5" xfId="6916"/>
    <cellStyle name="Output 2 2 4 3 5 2" xfId="15060"/>
    <cellStyle name="Output 2 2 4 3 5 2 2" xfId="31133"/>
    <cellStyle name="Output 2 2 4 3 5 3" xfId="23099"/>
    <cellStyle name="Output 2 2 4 3 6" xfId="10739"/>
    <cellStyle name="Output 2 2 4 3 6 2" xfId="26864"/>
    <cellStyle name="Output 2 2 4 3 7" xfId="18497"/>
    <cellStyle name="Output 2 2 4 3 8" xfId="40059"/>
    <cellStyle name="Output 2 2 4 4" xfId="2298"/>
    <cellStyle name="Output 2 2 4 4 2" xfId="3820"/>
    <cellStyle name="Output 2 2 4 4 2 2" xfId="6178"/>
    <cellStyle name="Output 2 2 4 4 2 2 2" xfId="14684"/>
    <cellStyle name="Output 2 2 4 4 2 2 2 2" xfId="30781"/>
    <cellStyle name="Output 2 2 4 4 2 2 3" xfId="22414"/>
    <cellStyle name="Output 2 2 4 4 2 2 4" xfId="40067"/>
    <cellStyle name="Output 2 2 4 4 2 3" xfId="8534"/>
    <cellStyle name="Output 2 2 4 4 2 3 2" xfId="16676"/>
    <cellStyle name="Output 2 2 4 4 2 3 2 2" xfId="32749"/>
    <cellStyle name="Output 2 2 4 4 2 3 3" xfId="24715"/>
    <cellStyle name="Output 2 2 4 4 2 4" xfId="12357"/>
    <cellStyle name="Output 2 2 4 4 2 4 2" xfId="28480"/>
    <cellStyle name="Output 2 2 4 4 2 5" xfId="20113"/>
    <cellStyle name="Output 2 2 4 4 2 6" xfId="40066"/>
    <cellStyle name="Output 2 2 4 4 3" xfId="4712"/>
    <cellStyle name="Output 2 2 4 4 3 2" xfId="9373"/>
    <cellStyle name="Output 2 2 4 4 3 2 2" xfId="17513"/>
    <cellStyle name="Output 2 2 4 4 3 2 2 2" xfId="33586"/>
    <cellStyle name="Output 2 2 4 4 3 2 3" xfId="25552"/>
    <cellStyle name="Output 2 2 4 4 3 3" xfId="13220"/>
    <cellStyle name="Output 2 2 4 4 3 3 2" xfId="29317"/>
    <cellStyle name="Output 2 2 4 4 3 4" xfId="20950"/>
    <cellStyle name="Output 2 2 4 4 3 5" xfId="40068"/>
    <cellStyle name="Output 2 2 4 4 4" xfId="7068"/>
    <cellStyle name="Output 2 2 4 4 4 2" xfId="15212"/>
    <cellStyle name="Output 2 2 4 4 4 2 2" xfId="31285"/>
    <cellStyle name="Output 2 2 4 4 4 3" xfId="23251"/>
    <cellStyle name="Output 2 2 4 4 5" xfId="10891"/>
    <cellStyle name="Output 2 2 4 4 5 2" xfId="27016"/>
    <cellStyle name="Output 2 2 4 4 6" xfId="18649"/>
    <cellStyle name="Output 2 2 4 4 7" xfId="40065"/>
    <cellStyle name="Output 2 2 4 5" xfId="2779"/>
    <cellStyle name="Output 2 2 4 5 2" xfId="5150"/>
    <cellStyle name="Output 2 2 4 5 2 2" xfId="9583"/>
    <cellStyle name="Output 2 2 4 5 2 2 2" xfId="17723"/>
    <cellStyle name="Output 2 2 4 5 2 2 2 2" xfId="33796"/>
    <cellStyle name="Output 2 2 4 5 2 2 3" xfId="25762"/>
    <cellStyle name="Output 2 2 4 5 2 3" xfId="13656"/>
    <cellStyle name="Output 2 2 4 5 2 3 2" xfId="29753"/>
    <cellStyle name="Output 2 2 4 5 2 4" xfId="21386"/>
    <cellStyle name="Output 2 2 4 5 2 5" xfId="40070"/>
    <cellStyle name="Output 2 2 4 5 3" xfId="7506"/>
    <cellStyle name="Output 2 2 4 5 3 2" xfId="15648"/>
    <cellStyle name="Output 2 2 4 5 3 2 2" xfId="31721"/>
    <cellStyle name="Output 2 2 4 5 3 3" xfId="23687"/>
    <cellStyle name="Output 2 2 4 5 4" xfId="11329"/>
    <cellStyle name="Output 2 2 4 5 4 2" xfId="27452"/>
    <cellStyle name="Output 2 2 4 5 5" xfId="19085"/>
    <cellStyle name="Output 2 2 4 5 6" xfId="40069"/>
    <cellStyle name="Output 2 2 4 6" xfId="2719"/>
    <cellStyle name="Output 2 2 4 6 2" xfId="5104"/>
    <cellStyle name="Output 2 2 4 6 2 2" xfId="13610"/>
    <cellStyle name="Output 2 2 4 6 2 2 2" xfId="29707"/>
    <cellStyle name="Output 2 2 4 6 2 3" xfId="21340"/>
    <cellStyle name="Output 2 2 4 6 2 4" xfId="40072"/>
    <cellStyle name="Output 2 2 4 6 3" xfId="7460"/>
    <cellStyle name="Output 2 2 4 6 3 2" xfId="15602"/>
    <cellStyle name="Output 2 2 4 6 3 2 2" xfId="31675"/>
    <cellStyle name="Output 2 2 4 6 3 3" xfId="23641"/>
    <cellStyle name="Output 2 2 4 6 4" xfId="11283"/>
    <cellStyle name="Output 2 2 4 6 4 2" xfId="27406"/>
    <cellStyle name="Output 2 2 4 6 5" xfId="19039"/>
    <cellStyle name="Output 2 2 4 6 6" xfId="40071"/>
    <cellStyle name="Output 2 2 4 7" xfId="4085"/>
    <cellStyle name="Output 2 2 4 7 2" xfId="8746"/>
    <cellStyle name="Output 2 2 4 7 2 2" xfId="16886"/>
    <cellStyle name="Output 2 2 4 7 2 2 2" xfId="32959"/>
    <cellStyle name="Output 2 2 4 7 2 3" xfId="24925"/>
    <cellStyle name="Output 2 2 4 7 3" xfId="12593"/>
    <cellStyle name="Output 2 2 4 7 3 2" xfId="28690"/>
    <cellStyle name="Output 2 2 4 7 4" xfId="20323"/>
    <cellStyle name="Output 2 2 4 7 5" xfId="40073"/>
    <cellStyle name="Output 2 2 4 8" xfId="6441"/>
    <cellStyle name="Output 2 2 4 8 2" xfId="22624"/>
    <cellStyle name="Output 2 2 4 9" xfId="10264"/>
    <cellStyle name="Output 2 2 4 9 2" xfId="26389"/>
    <cellStyle name="Output 2 2 5" xfId="1667"/>
    <cellStyle name="Output 2 2 5 10" xfId="40074"/>
    <cellStyle name="Output 2 2 5 2" xfId="2070"/>
    <cellStyle name="Output 2 2 5 2 2" xfId="3158"/>
    <cellStyle name="Output 2 2 5 2 2 2" xfId="5523"/>
    <cellStyle name="Output 2 2 5 2 2 2 2" xfId="9945"/>
    <cellStyle name="Output 2 2 5 2 2 2 2 2" xfId="18085"/>
    <cellStyle name="Output 2 2 5 2 2 2 2 2 2" xfId="34158"/>
    <cellStyle name="Output 2 2 5 2 2 2 2 3" xfId="26124"/>
    <cellStyle name="Output 2 2 5 2 2 2 3" xfId="14029"/>
    <cellStyle name="Output 2 2 5 2 2 2 3 2" xfId="30126"/>
    <cellStyle name="Output 2 2 5 2 2 2 4" xfId="21759"/>
    <cellStyle name="Output 2 2 5 2 2 2 5" xfId="40077"/>
    <cellStyle name="Output 2 2 5 2 2 3" xfId="7879"/>
    <cellStyle name="Output 2 2 5 2 2 3 2" xfId="16021"/>
    <cellStyle name="Output 2 2 5 2 2 3 2 2" xfId="32094"/>
    <cellStyle name="Output 2 2 5 2 2 3 3" xfId="24060"/>
    <cellStyle name="Output 2 2 5 2 2 4" xfId="11702"/>
    <cellStyle name="Output 2 2 5 2 2 4 2" xfId="27825"/>
    <cellStyle name="Output 2 2 5 2 2 5" xfId="19458"/>
    <cellStyle name="Output 2 2 5 2 2 6" xfId="40076"/>
    <cellStyle name="Output 2 2 5 2 3" xfId="3609"/>
    <cellStyle name="Output 2 2 5 2 3 2" xfId="5967"/>
    <cellStyle name="Output 2 2 5 2 3 2 2" xfId="14473"/>
    <cellStyle name="Output 2 2 5 2 3 2 2 2" xfId="30570"/>
    <cellStyle name="Output 2 2 5 2 3 2 3" xfId="22203"/>
    <cellStyle name="Output 2 2 5 2 3 2 4" xfId="40079"/>
    <cellStyle name="Output 2 2 5 2 3 3" xfId="8323"/>
    <cellStyle name="Output 2 2 5 2 3 3 2" xfId="16465"/>
    <cellStyle name="Output 2 2 5 2 3 3 2 2" xfId="32538"/>
    <cellStyle name="Output 2 2 5 2 3 3 3" xfId="24504"/>
    <cellStyle name="Output 2 2 5 2 3 4" xfId="12146"/>
    <cellStyle name="Output 2 2 5 2 3 4 2" xfId="28269"/>
    <cellStyle name="Output 2 2 5 2 3 5" xfId="19902"/>
    <cellStyle name="Output 2 2 5 2 3 6" xfId="40078"/>
    <cellStyle name="Output 2 2 5 2 4" xfId="4501"/>
    <cellStyle name="Output 2 2 5 2 4 2" xfId="9162"/>
    <cellStyle name="Output 2 2 5 2 4 2 2" xfId="17302"/>
    <cellStyle name="Output 2 2 5 2 4 2 2 2" xfId="33375"/>
    <cellStyle name="Output 2 2 5 2 4 2 3" xfId="25341"/>
    <cellStyle name="Output 2 2 5 2 4 3" xfId="13009"/>
    <cellStyle name="Output 2 2 5 2 4 3 2" xfId="29106"/>
    <cellStyle name="Output 2 2 5 2 4 4" xfId="20739"/>
    <cellStyle name="Output 2 2 5 2 4 5" xfId="40080"/>
    <cellStyle name="Output 2 2 5 2 5" xfId="6857"/>
    <cellStyle name="Output 2 2 5 2 5 2" xfId="23040"/>
    <cellStyle name="Output 2 2 5 2 6" xfId="10680"/>
    <cellStyle name="Output 2 2 5 2 6 2" xfId="26805"/>
    <cellStyle name="Output 2 2 5 2 7" xfId="40075"/>
    <cellStyle name="Output 2 2 5 3" xfId="2235"/>
    <cellStyle name="Output 2 2 5 3 2" xfId="3314"/>
    <cellStyle name="Output 2 2 5 3 2 2" xfId="5677"/>
    <cellStyle name="Output 2 2 5 3 2 2 2" xfId="10097"/>
    <cellStyle name="Output 2 2 5 3 2 2 2 2" xfId="18237"/>
    <cellStyle name="Output 2 2 5 3 2 2 2 2 2" xfId="34310"/>
    <cellStyle name="Output 2 2 5 3 2 2 2 3" xfId="26276"/>
    <cellStyle name="Output 2 2 5 3 2 2 3" xfId="14183"/>
    <cellStyle name="Output 2 2 5 3 2 2 3 2" xfId="30280"/>
    <cellStyle name="Output 2 2 5 3 2 2 4" xfId="21913"/>
    <cellStyle name="Output 2 2 5 3 2 2 5" xfId="40083"/>
    <cellStyle name="Output 2 2 5 3 2 3" xfId="8033"/>
    <cellStyle name="Output 2 2 5 3 2 3 2" xfId="16175"/>
    <cellStyle name="Output 2 2 5 3 2 3 2 2" xfId="32248"/>
    <cellStyle name="Output 2 2 5 3 2 3 3" xfId="24214"/>
    <cellStyle name="Output 2 2 5 3 2 4" xfId="11856"/>
    <cellStyle name="Output 2 2 5 3 2 4 2" xfId="27979"/>
    <cellStyle name="Output 2 2 5 3 2 5" xfId="19612"/>
    <cellStyle name="Output 2 2 5 3 2 6" xfId="40082"/>
    <cellStyle name="Output 2 2 5 3 3" xfId="3765"/>
    <cellStyle name="Output 2 2 5 3 3 2" xfId="6123"/>
    <cellStyle name="Output 2 2 5 3 3 2 2" xfId="14629"/>
    <cellStyle name="Output 2 2 5 3 3 2 2 2" xfId="30726"/>
    <cellStyle name="Output 2 2 5 3 3 2 3" xfId="22359"/>
    <cellStyle name="Output 2 2 5 3 3 2 4" xfId="40085"/>
    <cellStyle name="Output 2 2 5 3 3 3" xfId="8479"/>
    <cellStyle name="Output 2 2 5 3 3 3 2" xfId="16621"/>
    <cellStyle name="Output 2 2 5 3 3 3 2 2" xfId="32694"/>
    <cellStyle name="Output 2 2 5 3 3 3 3" xfId="24660"/>
    <cellStyle name="Output 2 2 5 3 3 4" xfId="12302"/>
    <cellStyle name="Output 2 2 5 3 3 4 2" xfId="28425"/>
    <cellStyle name="Output 2 2 5 3 3 5" xfId="20058"/>
    <cellStyle name="Output 2 2 5 3 3 6" xfId="40084"/>
    <cellStyle name="Output 2 2 5 3 4" xfId="4657"/>
    <cellStyle name="Output 2 2 5 3 4 2" xfId="9318"/>
    <cellStyle name="Output 2 2 5 3 4 2 2" xfId="17458"/>
    <cellStyle name="Output 2 2 5 3 4 2 2 2" xfId="33531"/>
    <cellStyle name="Output 2 2 5 3 4 2 3" xfId="25497"/>
    <cellStyle name="Output 2 2 5 3 4 3" xfId="13165"/>
    <cellStyle name="Output 2 2 5 3 4 3 2" xfId="29262"/>
    <cellStyle name="Output 2 2 5 3 4 4" xfId="20895"/>
    <cellStyle name="Output 2 2 5 3 4 5" xfId="40086"/>
    <cellStyle name="Output 2 2 5 3 5" xfId="7013"/>
    <cellStyle name="Output 2 2 5 3 5 2" xfId="15157"/>
    <cellStyle name="Output 2 2 5 3 5 2 2" xfId="31230"/>
    <cellStyle name="Output 2 2 5 3 5 3" xfId="23196"/>
    <cellStyle name="Output 2 2 5 3 6" xfId="10836"/>
    <cellStyle name="Output 2 2 5 3 6 2" xfId="26961"/>
    <cellStyle name="Output 2 2 5 3 7" xfId="18594"/>
    <cellStyle name="Output 2 2 5 3 8" xfId="40081"/>
    <cellStyle name="Output 2 2 5 4" xfId="2395"/>
    <cellStyle name="Output 2 2 5 4 2" xfId="3917"/>
    <cellStyle name="Output 2 2 5 4 2 2" xfId="6275"/>
    <cellStyle name="Output 2 2 5 4 2 2 2" xfId="14781"/>
    <cellStyle name="Output 2 2 5 4 2 2 2 2" xfId="30878"/>
    <cellStyle name="Output 2 2 5 4 2 2 3" xfId="22511"/>
    <cellStyle name="Output 2 2 5 4 2 2 4" xfId="40089"/>
    <cellStyle name="Output 2 2 5 4 2 3" xfId="8631"/>
    <cellStyle name="Output 2 2 5 4 2 3 2" xfId="16773"/>
    <cellStyle name="Output 2 2 5 4 2 3 2 2" xfId="32846"/>
    <cellStyle name="Output 2 2 5 4 2 3 3" xfId="24812"/>
    <cellStyle name="Output 2 2 5 4 2 4" xfId="12454"/>
    <cellStyle name="Output 2 2 5 4 2 4 2" xfId="28577"/>
    <cellStyle name="Output 2 2 5 4 2 5" xfId="20210"/>
    <cellStyle name="Output 2 2 5 4 2 6" xfId="40088"/>
    <cellStyle name="Output 2 2 5 4 3" xfId="4809"/>
    <cellStyle name="Output 2 2 5 4 3 2" xfId="9470"/>
    <cellStyle name="Output 2 2 5 4 3 2 2" xfId="17610"/>
    <cellStyle name="Output 2 2 5 4 3 2 2 2" xfId="33683"/>
    <cellStyle name="Output 2 2 5 4 3 2 3" xfId="25649"/>
    <cellStyle name="Output 2 2 5 4 3 3" xfId="13317"/>
    <cellStyle name="Output 2 2 5 4 3 3 2" xfId="29414"/>
    <cellStyle name="Output 2 2 5 4 3 4" xfId="21047"/>
    <cellStyle name="Output 2 2 5 4 3 5" xfId="40090"/>
    <cellStyle name="Output 2 2 5 4 4" xfId="7165"/>
    <cellStyle name="Output 2 2 5 4 4 2" xfId="15309"/>
    <cellStyle name="Output 2 2 5 4 4 2 2" xfId="31382"/>
    <cellStyle name="Output 2 2 5 4 4 3" xfId="23348"/>
    <cellStyle name="Output 2 2 5 4 5" xfId="10988"/>
    <cellStyle name="Output 2 2 5 4 5 2" xfId="27113"/>
    <cellStyle name="Output 2 2 5 4 6" xfId="18746"/>
    <cellStyle name="Output 2 2 5 4 7" xfId="40087"/>
    <cellStyle name="Output 2 2 5 5" xfId="2881"/>
    <cellStyle name="Output 2 2 5 5 2" xfId="5250"/>
    <cellStyle name="Output 2 2 5 5 2 2" xfId="9680"/>
    <cellStyle name="Output 2 2 5 5 2 2 2" xfId="17820"/>
    <cellStyle name="Output 2 2 5 5 2 2 2 2" xfId="33893"/>
    <cellStyle name="Output 2 2 5 5 2 2 3" xfId="25859"/>
    <cellStyle name="Output 2 2 5 5 2 3" xfId="13756"/>
    <cellStyle name="Output 2 2 5 5 2 3 2" xfId="29853"/>
    <cellStyle name="Output 2 2 5 5 2 4" xfId="21486"/>
    <cellStyle name="Output 2 2 5 5 2 5" xfId="40092"/>
    <cellStyle name="Output 2 2 5 5 3" xfId="7606"/>
    <cellStyle name="Output 2 2 5 5 3 2" xfId="15748"/>
    <cellStyle name="Output 2 2 5 5 3 2 2" xfId="31821"/>
    <cellStyle name="Output 2 2 5 5 3 3" xfId="23787"/>
    <cellStyle name="Output 2 2 5 5 4" xfId="11429"/>
    <cellStyle name="Output 2 2 5 5 4 2" xfId="27552"/>
    <cellStyle name="Output 2 2 5 5 5" xfId="19185"/>
    <cellStyle name="Output 2 2 5 5 6" xfId="40091"/>
    <cellStyle name="Output 2 2 5 6" xfId="2694"/>
    <cellStyle name="Output 2 2 5 6 2" xfId="5079"/>
    <cellStyle name="Output 2 2 5 6 2 2" xfId="13585"/>
    <cellStyle name="Output 2 2 5 6 2 2 2" xfId="29682"/>
    <cellStyle name="Output 2 2 5 6 2 3" xfId="21315"/>
    <cellStyle name="Output 2 2 5 6 2 4" xfId="40094"/>
    <cellStyle name="Output 2 2 5 6 3" xfId="7435"/>
    <cellStyle name="Output 2 2 5 6 3 2" xfId="15577"/>
    <cellStyle name="Output 2 2 5 6 3 2 2" xfId="31650"/>
    <cellStyle name="Output 2 2 5 6 3 3" xfId="23616"/>
    <cellStyle name="Output 2 2 5 6 4" xfId="11258"/>
    <cellStyle name="Output 2 2 5 6 4 2" xfId="27381"/>
    <cellStyle name="Output 2 2 5 6 5" xfId="19014"/>
    <cellStyle name="Output 2 2 5 6 6" xfId="40093"/>
    <cellStyle name="Output 2 2 5 7" xfId="4182"/>
    <cellStyle name="Output 2 2 5 7 2" xfId="8843"/>
    <cellStyle name="Output 2 2 5 7 2 2" xfId="16983"/>
    <cellStyle name="Output 2 2 5 7 2 2 2" xfId="33056"/>
    <cellStyle name="Output 2 2 5 7 2 3" xfId="25022"/>
    <cellStyle name="Output 2 2 5 7 3" xfId="12690"/>
    <cellStyle name="Output 2 2 5 7 3 2" xfId="28787"/>
    <cellStyle name="Output 2 2 5 7 4" xfId="20420"/>
    <cellStyle name="Output 2 2 5 7 5" xfId="40095"/>
    <cellStyle name="Output 2 2 5 8" xfId="6538"/>
    <cellStyle name="Output 2 2 5 8 2" xfId="22721"/>
    <cellStyle name="Output 2 2 5 9" xfId="10361"/>
    <cellStyle name="Output 2 2 5 9 2" xfId="26486"/>
    <cellStyle name="Output 2 2 6" xfId="1858"/>
    <cellStyle name="Output 2 2 6 2" xfId="2976"/>
    <cellStyle name="Output 2 2 6 2 2" xfId="5343"/>
    <cellStyle name="Output 2 2 6 2 2 2" xfId="9767"/>
    <cellStyle name="Output 2 2 6 2 2 2 2" xfId="17907"/>
    <cellStyle name="Output 2 2 6 2 2 2 2 2" xfId="33980"/>
    <cellStyle name="Output 2 2 6 2 2 2 3" xfId="25946"/>
    <cellStyle name="Output 2 2 6 2 2 3" xfId="13849"/>
    <cellStyle name="Output 2 2 6 2 2 3 2" xfId="29946"/>
    <cellStyle name="Output 2 2 6 2 2 4" xfId="21579"/>
    <cellStyle name="Output 2 2 6 2 2 5" xfId="40098"/>
    <cellStyle name="Output 2 2 6 2 3" xfId="7699"/>
    <cellStyle name="Output 2 2 6 2 3 2" xfId="15841"/>
    <cellStyle name="Output 2 2 6 2 3 2 2" xfId="31914"/>
    <cellStyle name="Output 2 2 6 2 3 3" xfId="23880"/>
    <cellStyle name="Output 2 2 6 2 4" xfId="11522"/>
    <cellStyle name="Output 2 2 6 2 4 2" xfId="27645"/>
    <cellStyle name="Output 2 2 6 2 5" xfId="19278"/>
    <cellStyle name="Output 2 2 6 2 6" xfId="40097"/>
    <cellStyle name="Output 2 2 6 3" xfId="3415"/>
    <cellStyle name="Output 2 2 6 3 2" xfId="5773"/>
    <cellStyle name="Output 2 2 6 3 2 2" xfId="14279"/>
    <cellStyle name="Output 2 2 6 3 2 2 2" xfId="30376"/>
    <cellStyle name="Output 2 2 6 3 2 3" xfId="22009"/>
    <cellStyle name="Output 2 2 6 3 2 4" xfId="40100"/>
    <cellStyle name="Output 2 2 6 3 3" xfId="8129"/>
    <cellStyle name="Output 2 2 6 3 3 2" xfId="16271"/>
    <cellStyle name="Output 2 2 6 3 3 2 2" xfId="32344"/>
    <cellStyle name="Output 2 2 6 3 3 3" xfId="24310"/>
    <cellStyle name="Output 2 2 6 3 4" xfId="11952"/>
    <cellStyle name="Output 2 2 6 3 4 2" xfId="28075"/>
    <cellStyle name="Output 2 2 6 3 5" xfId="19708"/>
    <cellStyle name="Output 2 2 6 3 6" xfId="40099"/>
    <cellStyle name="Output 2 2 6 4" xfId="4307"/>
    <cellStyle name="Output 2 2 6 4 2" xfId="8968"/>
    <cellStyle name="Output 2 2 6 4 2 2" xfId="17108"/>
    <cellStyle name="Output 2 2 6 4 2 2 2" xfId="33181"/>
    <cellStyle name="Output 2 2 6 4 2 3" xfId="25147"/>
    <cellStyle name="Output 2 2 6 4 3" xfId="12815"/>
    <cellStyle name="Output 2 2 6 4 3 2" xfId="28912"/>
    <cellStyle name="Output 2 2 6 4 4" xfId="20545"/>
    <cellStyle name="Output 2 2 6 4 5" xfId="40101"/>
    <cellStyle name="Output 2 2 6 5" xfId="6663"/>
    <cellStyle name="Output 2 2 6 5 2" xfId="14927"/>
    <cellStyle name="Output 2 2 6 5 2 2" xfId="31000"/>
    <cellStyle name="Output 2 2 6 5 3" xfId="22846"/>
    <cellStyle name="Output 2 2 6 6" xfId="10486"/>
    <cellStyle name="Output 2 2 6 6 2" xfId="26611"/>
    <cellStyle name="Output 2 2 6 7" xfId="18364"/>
    <cellStyle name="Output 2 2 6 8" xfId="40096"/>
    <cellStyle name="Output 2 2 7" xfId="1797"/>
    <cellStyle name="Output 2 2 7 2" xfId="3372"/>
    <cellStyle name="Output 2 2 7 2 2" xfId="5730"/>
    <cellStyle name="Output 2 2 7 2 2 2" xfId="14236"/>
    <cellStyle name="Output 2 2 7 2 2 2 2" xfId="30333"/>
    <cellStyle name="Output 2 2 7 2 2 3" xfId="21966"/>
    <cellStyle name="Output 2 2 7 2 2 4" xfId="40104"/>
    <cellStyle name="Output 2 2 7 2 3" xfId="8086"/>
    <cellStyle name="Output 2 2 7 2 3 2" xfId="16228"/>
    <cellStyle name="Output 2 2 7 2 3 2 2" xfId="32301"/>
    <cellStyle name="Output 2 2 7 2 3 3" xfId="24267"/>
    <cellStyle name="Output 2 2 7 2 4" xfId="11909"/>
    <cellStyle name="Output 2 2 7 2 4 2" xfId="28032"/>
    <cellStyle name="Output 2 2 7 2 5" xfId="19665"/>
    <cellStyle name="Output 2 2 7 2 6" xfId="40103"/>
    <cellStyle name="Output 2 2 7 3" xfId="4264"/>
    <cellStyle name="Output 2 2 7 3 2" xfId="8925"/>
    <cellStyle name="Output 2 2 7 3 2 2" xfId="17065"/>
    <cellStyle name="Output 2 2 7 3 2 2 2" xfId="33138"/>
    <cellStyle name="Output 2 2 7 3 2 3" xfId="25104"/>
    <cellStyle name="Output 2 2 7 3 3" xfId="12772"/>
    <cellStyle name="Output 2 2 7 3 3 2" xfId="28869"/>
    <cellStyle name="Output 2 2 7 3 4" xfId="20502"/>
    <cellStyle name="Output 2 2 7 3 5" xfId="40105"/>
    <cellStyle name="Output 2 2 7 4" xfId="6620"/>
    <cellStyle name="Output 2 2 7 4 2" xfId="14884"/>
    <cellStyle name="Output 2 2 7 4 2 2" xfId="30957"/>
    <cellStyle name="Output 2 2 7 4 3" xfId="22803"/>
    <cellStyle name="Output 2 2 7 5" xfId="10443"/>
    <cellStyle name="Output 2 2 7 5 2" xfId="26568"/>
    <cellStyle name="Output 2 2 7 6" xfId="18321"/>
    <cellStyle name="Output 2 2 7 7" xfId="40102"/>
    <cellStyle name="Output 2 2 8" xfId="2457"/>
    <cellStyle name="Output 2 2 8 2" xfId="4865"/>
    <cellStyle name="Output 2 2 8 2 2" xfId="9505"/>
    <cellStyle name="Output 2 2 8 2 2 2" xfId="17645"/>
    <cellStyle name="Output 2 2 8 2 2 2 2" xfId="33718"/>
    <cellStyle name="Output 2 2 8 2 2 3" xfId="25684"/>
    <cellStyle name="Output 2 2 8 2 3" xfId="13371"/>
    <cellStyle name="Output 2 2 8 2 3 2" xfId="29468"/>
    <cellStyle name="Output 2 2 8 2 4" xfId="21101"/>
    <cellStyle name="Output 2 2 8 2 5" xfId="40107"/>
    <cellStyle name="Output 2 2 8 3" xfId="7221"/>
    <cellStyle name="Output 2 2 8 3 2" xfId="15363"/>
    <cellStyle name="Output 2 2 8 3 2 2" xfId="31436"/>
    <cellStyle name="Output 2 2 8 3 3" xfId="23402"/>
    <cellStyle name="Output 2 2 8 4" xfId="11044"/>
    <cellStyle name="Output 2 2 8 4 2" xfId="27167"/>
    <cellStyle name="Output 2 2 8 5" xfId="18800"/>
    <cellStyle name="Output 2 2 8 6" xfId="40106"/>
    <cellStyle name="Output 2 2 9" xfId="2648"/>
    <cellStyle name="Output 2 2 9 2" xfId="5036"/>
    <cellStyle name="Output 2 2 9 2 2" xfId="13542"/>
    <cellStyle name="Output 2 2 9 2 2 2" xfId="29639"/>
    <cellStyle name="Output 2 2 9 2 3" xfId="21272"/>
    <cellStyle name="Output 2 2 9 2 4" xfId="40109"/>
    <cellStyle name="Output 2 2 9 3" xfId="7392"/>
    <cellStyle name="Output 2 2 9 3 2" xfId="15534"/>
    <cellStyle name="Output 2 2 9 3 2 2" xfId="31607"/>
    <cellStyle name="Output 2 2 9 3 3" xfId="23573"/>
    <cellStyle name="Output 2 2 9 4" xfId="11215"/>
    <cellStyle name="Output 2 2 9 4 2" xfId="27338"/>
    <cellStyle name="Output 2 2 9 5" xfId="18971"/>
    <cellStyle name="Output 2 2 9 6" xfId="40108"/>
    <cellStyle name="Output 2 3" xfId="1195"/>
    <cellStyle name="Output 2 3 10" xfId="2627"/>
    <cellStyle name="Output 2 3 10 2" xfId="5020"/>
    <cellStyle name="Output 2 3 10 2 2" xfId="13526"/>
    <cellStyle name="Output 2 3 10 2 2 2" xfId="29623"/>
    <cellStyle name="Output 2 3 10 2 3" xfId="21256"/>
    <cellStyle name="Output 2 3 10 2 4" xfId="40112"/>
    <cellStyle name="Output 2 3 10 3" xfId="7376"/>
    <cellStyle name="Output 2 3 10 3 2" xfId="15518"/>
    <cellStyle name="Output 2 3 10 3 2 2" xfId="31591"/>
    <cellStyle name="Output 2 3 10 3 3" xfId="23557"/>
    <cellStyle name="Output 2 3 10 4" xfId="11199"/>
    <cellStyle name="Output 2 3 10 4 2" xfId="27322"/>
    <cellStyle name="Output 2 3 10 5" xfId="18955"/>
    <cellStyle name="Output 2 3 10 6" xfId="40111"/>
    <cellStyle name="Output 2 3 11" xfId="4017"/>
    <cellStyle name="Output 2 3 11 2" xfId="8695"/>
    <cellStyle name="Output 2 3 11 2 2" xfId="16835"/>
    <cellStyle name="Output 2 3 11 2 2 2" xfId="32908"/>
    <cellStyle name="Output 2 3 11 2 3" xfId="24874"/>
    <cellStyle name="Output 2 3 11 3" xfId="12536"/>
    <cellStyle name="Output 2 3 11 3 2" xfId="28639"/>
    <cellStyle name="Output 2 3 11 4" xfId="20272"/>
    <cellStyle name="Output 2 3 11 5" xfId="40113"/>
    <cellStyle name="Output 2 3 12" xfId="6373"/>
    <cellStyle name="Output 2 3 12 2" xfId="22573"/>
    <cellStyle name="Output 2 3 13" xfId="10196"/>
    <cellStyle name="Output 2 3 13 2" xfId="26338"/>
    <cellStyle name="Output 2 3 14" xfId="40110"/>
    <cellStyle name="Output 2 3 2" xfId="1197"/>
    <cellStyle name="Output 2 3 2 10" xfId="6375"/>
    <cellStyle name="Output 2 3 2 10 2" xfId="22575"/>
    <cellStyle name="Output 2 3 2 11" xfId="10198"/>
    <cellStyle name="Output 2 3 2 11 2" xfId="26340"/>
    <cellStyle name="Output 2 3 2 12" xfId="40114"/>
    <cellStyle name="Output 2 3 2 2" xfId="1628"/>
    <cellStyle name="Output 2 3 2 2 10" xfId="40115"/>
    <cellStyle name="Output 2 3 2 2 2" xfId="2038"/>
    <cellStyle name="Output 2 3 2 2 2 2" xfId="3126"/>
    <cellStyle name="Output 2 3 2 2 2 2 2" xfId="5491"/>
    <cellStyle name="Output 2 3 2 2 2 2 2 2" xfId="9913"/>
    <cellStyle name="Output 2 3 2 2 2 2 2 2 2" xfId="18053"/>
    <cellStyle name="Output 2 3 2 2 2 2 2 2 2 2" xfId="34126"/>
    <cellStyle name="Output 2 3 2 2 2 2 2 2 3" xfId="26092"/>
    <cellStyle name="Output 2 3 2 2 2 2 2 3" xfId="13997"/>
    <cellStyle name="Output 2 3 2 2 2 2 2 3 2" xfId="30094"/>
    <cellStyle name="Output 2 3 2 2 2 2 2 4" xfId="21727"/>
    <cellStyle name="Output 2 3 2 2 2 2 2 5" xfId="40118"/>
    <cellStyle name="Output 2 3 2 2 2 2 3" xfId="7847"/>
    <cellStyle name="Output 2 3 2 2 2 2 3 2" xfId="15989"/>
    <cellStyle name="Output 2 3 2 2 2 2 3 2 2" xfId="32062"/>
    <cellStyle name="Output 2 3 2 2 2 2 3 3" xfId="24028"/>
    <cellStyle name="Output 2 3 2 2 2 2 4" xfId="11670"/>
    <cellStyle name="Output 2 3 2 2 2 2 4 2" xfId="27793"/>
    <cellStyle name="Output 2 3 2 2 2 2 5" xfId="19426"/>
    <cellStyle name="Output 2 3 2 2 2 2 6" xfId="40117"/>
    <cellStyle name="Output 2 3 2 2 2 3" xfId="3577"/>
    <cellStyle name="Output 2 3 2 2 2 3 2" xfId="5935"/>
    <cellStyle name="Output 2 3 2 2 2 3 2 2" xfId="14441"/>
    <cellStyle name="Output 2 3 2 2 2 3 2 2 2" xfId="30538"/>
    <cellStyle name="Output 2 3 2 2 2 3 2 3" xfId="22171"/>
    <cellStyle name="Output 2 3 2 2 2 3 2 4" xfId="40120"/>
    <cellStyle name="Output 2 3 2 2 2 3 3" xfId="8291"/>
    <cellStyle name="Output 2 3 2 2 2 3 3 2" xfId="16433"/>
    <cellStyle name="Output 2 3 2 2 2 3 3 2 2" xfId="32506"/>
    <cellStyle name="Output 2 3 2 2 2 3 3 3" xfId="24472"/>
    <cellStyle name="Output 2 3 2 2 2 3 4" xfId="12114"/>
    <cellStyle name="Output 2 3 2 2 2 3 4 2" xfId="28237"/>
    <cellStyle name="Output 2 3 2 2 2 3 5" xfId="19870"/>
    <cellStyle name="Output 2 3 2 2 2 3 6" xfId="40119"/>
    <cellStyle name="Output 2 3 2 2 2 4" xfId="4469"/>
    <cellStyle name="Output 2 3 2 2 2 4 2" xfId="9130"/>
    <cellStyle name="Output 2 3 2 2 2 4 2 2" xfId="17270"/>
    <cellStyle name="Output 2 3 2 2 2 4 2 2 2" xfId="33343"/>
    <cellStyle name="Output 2 3 2 2 2 4 2 3" xfId="25309"/>
    <cellStyle name="Output 2 3 2 2 2 4 3" xfId="12977"/>
    <cellStyle name="Output 2 3 2 2 2 4 3 2" xfId="29074"/>
    <cellStyle name="Output 2 3 2 2 2 4 4" xfId="20707"/>
    <cellStyle name="Output 2 3 2 2 2 4 5" xfId="40121"/>
    <cellStyle name="Output 2 3 2 2 2 5" xfId="6825"/>
    <cellStyle name="Output 2 3 2 2 2 5 2" xfId="23008"/>
    <cellStyle name="Output 2 3 2 2 2 6" xfId="10648"/>
    <cellStyle name="Output 2 3 2 2 2 6 2" xfId="26773"/>
    <cellStyle name="Output 2 3 2 2 2 7" xfId="40116"/>
    <cellStyle name="Output 2 3 2 2 3" xfId="2203"/>
    <cellStyle name="Output 2 3 2 2 3 2" xfId="3282"/>
    <cellStyle name="Output 2 3 2 2 3 2 2" xfId="5645"/>
    <cellStyle name="Output 2 3 2 2 3 2 2 2" xfId="10065"/>
    <cellStyle name="Output 2 3 2 2 3 2 2 2 2" xfId="18205"/>
    <cellStyle name="Output 2 3 2 2 3 2 2 2 2 2" xfId="34278"/>
    <cellStyle name="Output 2 3 2 2 3 2 2 2 3" xfId="26244"/>
    <cellStyle name="Output 2 3 2 2 3 2 2 3" xfId="14151"/>
    <cellStyle name="Output 2 3 2 2 3 2 2 3 2" xfId="30248"/>
    <cellStyle name="Output 2 3 2 2 3 2 2 4" xfId="21881"/>
    <cellStyle name="Output 2 3 2 2 3 2 2 5" xfId="40124"/>
    <cellStyle name="Output 2 3 2 2 3 2 3" xfId="8001"/>
    <cellStyle name="Output 2 3 2 2 3 2 3 2" xfId="16143"/>
    <cellStyle name="Output 2 3 2 2 3 2 3 2 2" xfId="32216"/>
    <cellStyle name="Output 2 3 2 2 3 2 3 3" xfId="24182"/>
    <cellStyle name="Output 2 3 2 2 3 2 4" xfId="11824"/>
    <cellStyle name="Output 2 3 2 2 3 2 4 2" xfId="27947"/>
    <cellStyle name="Output 2 3 2 2 3 2 5" xfId="19580"/>
    <cellStyle name="Output 2 3 2 2 3 2 6" xfId="40123"/>
    <cellStyle name="Output 2 3 2 2 3 3" xfId="3733"/>
    <cellStyle name="Output 2 3 2 2 3 3 2" xfId="6091"/>
    <cellStyle name="Output 2 3 2 2 3 3 2 2" xfId="14597"/>
    <cellStyle name="Output 2 3 2 2 3 3 2 2 2" xfId="30694"/>
    <cellStyle name="Output 2 3 2 2 3 3 2 3" xfId="22327"/>
    <cellStyle name="Output 2 3 2 2 3 3 2 4" xfId="40126"/>
    <cellStyle name="Output 2 3 2 2 3 3 3" xfId="8447"/>
    <cellStyle name="Output 2 3 2 2 3 3 3 2" xfId="16589"/>
    <cellStyle name="Output 2 3 2 2 3 3 3 2 2" xfId="32662"/>
    <cellStyle name="Output 2 3 2 2 3 3 3 3" xfId="24628"/>
    <cellStyle name="Output 2 3 2 2 3 3 4" xfId="12270"/>
    <cellStyle name="Output 2 3 2 2 3 3 4 2" xfId="28393"/>
    <cellStyle name="Output 2 3 2 2 3 3 5" xfId="20026"/>
    <cellStyle name="Output 2 3 2 2 3 3 6" xfId="40125"/>
    <cellStyle name="Output 2 3 2 2 3 4" xfId="4625"/>
    <cellStyle name="Output 2 3 2 2 3 4 2" xfId="9286"/>
    <cellStyle name="Output 2 3 2 2 3 4 2 2" xfId="17426"/>
    <cellStyle name="Output 2 3 2 2 3 4 2 2 2" xfId="33499"/>
    <cellStyle name="Output 2 3 2 2 3 4 2 3" xfId="25465"/>
    <cellStyle name="Output 2 3 2 2 3 4 3" xfId="13133"/>
    <cellStyle name="Output 2 3 2 2 3 4 3 2" xfId="29230"/>
    <cellStyle name="Output 2 3 2 2 3 4 4" xfId="20863"/>
    <cellStyle name="Output 2 3 2 2 3 4 5" xfId="40127"/>
    <cellStyle name="Output 2 3 2 2 3 5" xfId="6981"/>
    <cellStyle name="Output 2 3 2 2 3 5 2" xfId="15125"/>
    <cellStyle name="Output 2 3 2 2 3 5 2 2" xfId="31198"/>
    <cellStyle name="Output 2 3 2 2 3 5 3" xfId="23164"/>
    <cellStyle name="Output 2 3 2 2 3 6" xfId="10804"/>
    <cellStyle name="Output 2 3 2 2 3 6 2" xfId="26929"/>
    <cellStyle name="Output 2 3 2 2 3 7" xfId="18562"/>
    <cellStyle name="Output 2 3 2 2 3 8" xfId="40122"/>
    <cellStyle name="Output 2 3 2 2 4" xfId="2363"/>
    <cellStyle name="Output 2 3 2 2 4 2" xfId="3885"/>
    <cellStyle name="Output 2 3 2 2 4 2 2" xfId="6243"/>
    <cellStyle name="Output 2 3 2 2 4 2 2 2" xfId="14749"/>
    <cellStyle name="Output 2 3 2 2 4 2 2 2 2" xfId="30846"/>
    <cellStyle name="Output 2 3 2 2 4 2 2 3" xfId="22479"/>
    <cellStyle name="Output 2 3 2 2 4 2 2 4" xfId="40130"/>
    <cellStyle name="Output 2 3 2 2 4 2 3" xfId="8599"/>
    <cellStyle name="Output 2 3 2 2 4 2 3 2" xfId="16741"/>
    <cellStyle name="Output 2 3 2 2 4 2 3 2 2" xfId="32814"/>
    <cellStyle name="Output 2 3 2 2 4 2 3 3" xfId="24780"/>
    <cellStyle name="Output 2 3 2 2 4 2 4" xfId="12422"/>
    <cellStyle name="Output 2 3 2 2 4 2 4 2" xfId="28545"/>
    <cellStyle name="Output 2 3 2 2 4 2 5" xfId="20178"/>
    <cellStyle name="Output 2 3 2 2 4 2 6" xfId="40129"/>
    <cellStyle name="Output 2 3 2 2 4 3" xfId="4777"/>
    <cellStyle name="Output 2 3 2 2 4 3 2" xfId="9438"/>
    <cellStyle name="Output 2 3 2 2 4 3 2 2" xfId="17578"/>
    <cellStyle name="Output 2 3 2 2 4 3 2 2 2" xfId="33651"/>
    <cellStyle name="Output 2 3 2 2 4 3 2 3" xfId="25617"/>
    <cellStyle name="Output 2 3 2 2 4 3 3" xfId="13285"/>
    <cellStyle name="Output 2 3 2 2 4 3 3 2" xfId="29382"/>
    <cellStyle name="Output 2 3 2 2 4 3 4" xfId="21015"/>
    <cellStyle name="Output 2 3 2 2 4 3 5" xfId="40131"/>
    <cellStyle name="Output 2 3 2 2 4 4" xfId="7133"/>
    <cellStyle name="Output 2 3 2 2 4 4 2" xfId="15277"/>
    <cellStyle name="Output 2 3 2 2 4 4 2 2" xfId="31350"/>
    <cellStyle name="Output 2 3 2 2 4 4 3" xfId="23316"/>
    <cellStyle name="Output 2 3 2 2 4 5" xfId="10956"/>
    <cellStyle name="Output 2 3 2 2 4 5 2" xfId="27081"/>
    <cellStyle name="Output 2 3 2 2 4 6" xfId="18714"/>
    <cellStyle name="Output 2 3 2 2 4 7" xfId="40128"/>
    <cellStyle name="Output 2 3 2 2 5" xfId="2848"/>
    <cellStyle name="Output 2 3 2 2 5 2" xfId="5218"/>
    <cellStyle name="Output 2 3 2 2 5 2 2" xfId="9648"/>
    <cellStyle name="Output 2 3 2 2 5 2 2 2" xfId="17788"/>
    <cellStyle name="Output 2 3 2 2 5 2 2 2 2" xfId="33861"/>
    <cellStyle name="Output 2 3 2 2 5 2 2 3" xfId="25827"/>
    <cellStyle name="Output 2 3 2 2 5 2 3" xfId="13724"/>
    <cellStyle name="Output 2 3 2 2 5 2 3 2" xfId="29821"/>
    <cellStyle name="Output 2 3 2 2 5 2 4" xfId="21454"/>
    <cellStyle name="Output 2 3 2 2 5 2 5" xfId="40133"/>
    <cellStyle name="Output 2 3 2 2 5 3" xfId="7574"/>
    <cellStyle name="Output 2 3 2 2 5 3 2" xfId="15716"/>
    <cellStyle name="Output 2 3 2 2 5 3 2 2" xfId="31789"/>
    <cellStyle name="Output 2 3 2 2 5 3 3" xfId="23755"/>
    <cellStyle name="Output 2 3 2 2 5 4" xfId="11397"/>
    <cellStyle name="Output 2 3 2 2 5 4 2" xfId="27520"/>
    <cellStyle name="Output 2 3 2 2 5 5" xfId="19153"/>
    <cellStyle name="Output 2 3 2 2 5 6" xfId="40132"/>
    <cellStyle name="Output 2 3 2 2 6" xfId="2523"/>
    <cellStyle name="Output 2 3 2 2 6 2" xfId="4928"/>
    <cellStyle name="Output 2 3 2 2 6 2 2" xfId="13434"/>
    <cellStyle name="Output 2 3 2 2 6 2 2 2" xfId="29531"/>
    <cellStyle name="Output 2 3 2 2 6 2 3" xfId="21164"/>
    <cellStyle name="Output 2 3 2 2 6 2 4" xfId="40135"/>
    <cellStyle name="Output 2 3 2 2 6 3" xfId="7284"/>
    <cellStyle name="Output 2 3 2 2 6 3 2" xfId="15426"/>
    <cellStyle name="Output 2 3 2 2 6 3 2 2" xfId="31499"/>
    <cellStyle name="Output 2 3 2 2 6 3 3" xfId="23465"/>
    <cellStyle name="Output 2 3 2 2 6 4" xfId="11107"/>
    <cellStyle name="Output 2 3 2 2 6 4 2" xfId="27230"/>
    <cellStyle name="Output 2 3 2 2 6 5" xfId="18863"/>
    <cellStyle name="Output 2 3 2 2 6 6" xfId="40134"/>
    <cellStyle name="Output 2 3 2 2 7" xfId="4150"/>
    <cellStyle name="Output 2 3 2 2 7 2" xfId="8811"/>
    <cellStyle name="Output 2 3 2 2 7 2 2" xfId="16951"/>
    <cellStyle name="Output 2 3 2 2 7 2 2 2" xfId="33024"/>
    <cellStyle name="Output 2 3 2 2 7 2 3" xfId="24990"/>
    <cellStyle name="Output 2 3 2 2 7 3" xfId="12658"/>
    <cellStyle name="Output 2 3 2 2 7 3 2" xfId="28755"/>
    <cellStyle name="Output 2 3 2 2 7 4" xfId="20388"/>
    <cellStyle name="Output 2 3 2 2 7 5" xfId="40136"/>
    <cellStyle name="Output 2 3 2 2 8" xfId="6506"/>
    <cellStyle name="Output 2 3 2 2 8 2" xfId="22689"/>
    <cellStyle name="Output 2 3 2 2 9" xfId="10329"/>
    <cellStyle name="Output 2 3 2 2 9 2" xfId="26454"/>
    <cellStyle name="Output 2 3 2 3" xfId="1560"/>
    <cellStyle name="Output 2 3 2 3 10" xfId="40137"/>
    <cellStyle name="Output 2 3 2 3 2" xfId="1987"/>
    <cellStyle name="Output 2 3 2 3 2 2" xfId="3075"/>
    <cellStyle name="Output 2 3 2 3 2 2 2" xfId="5440"/>
    <cellStyle name="Output 2 3 2 3 2 2 2 2" xfId="9862"/>
    <cellStyle name="Output 2 3 2 3 2 2 2 2 2" xfId="18002"/>
    <cellStyle name="Output 2 3 2 3 2 2 2 2 2 2" xfId="34075"/>
    <cellStyle name="Output 2 3 2 3 2 2 2 2 3" xfId="26041"/>
    <cellStyle name="Output 2 3 2 3 2 2 2 3" xfId="13946"/>
    <cellStyle name="Output 2 3 2 3 2 2 2 3 2" xfId="30043"/>
    <cellStyle name="Output 2 3 2 3 2 2 2 4" xfId="21676"/>
    <cellStyle name="Output 2 3 2 3 2 2 2 5" xfId="40140"/>
    <cellStyle name="Output 2 3 2 3 2 2 3" xfId="7796"/>
    <cellStyle name="Output 2 3 2 3 2 2 3 2" xfId="15938"/>
    <cellStyle name="Output 2 3 2 3 2 2 3 2 2" xfId="32011"/>
    <cellStyle name="Output 2 3 2 3 2 2 3 3" xfId="23977"/>
    <cellStyle name="Output 2 3 2 3 2 2 4" xfId="11619"/>
    <cellStyle name="Output 2 3 2 3 2 2 4 2" xfId="27742"/>
    <cellStyle name="Output 2 3 2 3 2 2 5" xfId="19375"/>
    <cellStyle name="Output 2 3 2 3 2 2 6" xfId="40139"/>
    <cellStyle name="Output 2 3 2 3 2 3" xfId="3526"/>
    <cellStyle name="Output 2 3 2 3 2 3 2" xfId="5884"/>
    <cellStyle name="Output 2 3 2 3 2 3 2 2" xfId="14390"/>
    <cellStyle name="Output 2 3 2 3 2 3 2 2 2" xfId="30487"/>
    <cellStyle name="Output 2 3 2 3 2 3 2 3" xfId="22120"/>
    <cellStyle name="Output 2 3 2 3 2 3 2 4" xfId="40142"/>
    <cellStyle name="Output 2 3 2 3 2 3 3" xfId="8240"/>
    <cellStyle name="Output 2 3 2 3 2 3 3 2" xfId="16382"/>
    <cellStyle name="Output 2 3 2 3 2 3 3 2 2" xfId="32455"/>
    <cellStyle name="Output 2 3 2 3 2 3 3 3" xfId="24421"/>
    <cellStyle name="Output 2 3 2 3 2 3 4" xfId="12063"/>
    <cellStyle name="Output 2 3 2 3 2 3 4 2" xfId="28186"/>
    <cellStyle name="Output 2 3 2 3 2 3 5" xfId="19819"/>
    <cellStyle name="Output 2 3 2 3 2 3 6" xfId="40141"/>
    <cellStyle name="Output 2 3 2 3 2 4" xfId="4418"/>
    <cellStyle name="Output 2 3 2 3 2 4 2" xfId="9079"/>
    <cellStyle name="Output 2 3 2 3 2 4 2 2" xfId="17219"/>
    <cellStyle name="Output 2 3 2 3 2 4 2 2 2" xfId="33292"/>
    <cellStyle name="Output 2 3 2 3 2 4 2 3" xfId="25258"/>
    <cellStyle name="Output 2 3 2 3 2 4 3" xfId="12926"/>
    <cellStyle name="Output 2 3 2 3 2 4 3 2" xfId="29023"/>
    <cellStyle name="Output 2 3 2 3 2 4 4" xfId="20656"/>
    <cellStyle name="Output 2 3 2 3 2 4 5" xfId="40143"/>
    <cellStyle name="Output 2 3 2 3 2 5" xfId="6774"/>
    <cellStyle name="Output 2 3 2 3 2 5 2" xfId="22957"/>
    <cellStyle name="Output 2 3 2 3 2 6" xfId="10597"/>
    <cellStyle name="Output 2 3 2 3 2 6 2" xfId="26722"/>
    <cellStyle name="Output 2 3 2 3 2 7" xfId="40138"/>
    <cellStyle name="Output 2 3 2 3 3" xfId="2152"/>
    <cellStyle name="Output 2 3 2 3 3 2" xfId="3231"/>
    <cellStyle name="Output 2 3 2 3 3 2 2" xfId="5594"/>
    <cellStyle name="Output 2 3 2 3 3 2 2 2" xfId="10014"/>
    <cellStyle name="Output 2 3 2 3 3 2 2 2 2" xfId="18154"/>
    <cellStyle name="Output 2 3 2 3 3 2 2 2 2 2" xfId="34227"/>
    <cellStyle name="Output 2 3 2 3 3 2 2 2 3" xfId="26193"/>
    <cellStyle name="Output 2 3 2 3 3 2 2 3" xfId="14100"/>
    <cellStyle name="Output 2 3 2 3 3 2 2 3 2" xfId="30197"/>
    <cellStyle name="Output 2 3 2 3 3 2 2 4" xfId="21830"/>
    <cellStyle name="Output 2 3 2 3 3 2 2 5" xfId="40146"/>
    <cellStyle name="Output 2 3 2 3 3 2 3" xfId="7950"/>
    <cellStyle name="Output 2 3 2 3 3 2 3 2" xfId="16092"/>
    <cellStyle name="Output 2 3 2 3 3 2 3 2 2" xfId="32165"/>
    <cellStyle name="Output 2 3 2 3 3 2 3 3" xfId="24131"/>
    <cellStyle name="Output 2 3 2 3 3 2 4" xfId="11773"/>
    <cellStyle name="Output 2 3 2 3 3 2 4 2" xfId="27896"/>
    <cellStyle name="Output 2 3 2 3 3 2 5" xfId="19529"/>
    <cellStyle name="Output 2 3 2 3 3 2 6" xfId="40145"/>
    <cellStyle name="Output 2 3 2 3 3 3" xfId="3682"/>
    <cellStyle name="Output 2 3 2 3 3 3 2" xfId="6040"/>
    <cellStyle name="Output 2 3 2 3 3 3 2 2" xfId="14546"/>
    <cellStyle name="Output 2 3 2 3 3 3 2 2 2" xfId="30643"/>
    <cellStyle name="Output 2 3 2 3 3 3 2 3" xfId="22276"/>
    <cellStyle name="Output 2 3 2 3 3 3 2 4" xfId="40148"/>
    <cellStyle name="Output 2 3 2 3 3 3 3" xfId="8396"/>
    <cellStyle name="Output 2 3 2 3 3 3 3 2" xfId="16538"/>
    <cellStyle name="Output 2 3 2 3 3 3 3 2 2" xfId="32611"/>
    <cellStyle name="Output 2 3 2 3 3 3 3 3" xfId="24577"/>
    <cellStyle name="Output 2 3 2 3 3 3 4" xfId="12219"/>
    <cellStyle name="Output 2 3 2 3 3 3 4 2" xfId="28342"/>
    <cellStyle name="Output 2 3 2 3 3 3 5" xfId="19975"/>
    <cellStyle name="Output 2 3 2 3 3 3 6" xfId="40147"/>
    <cellStyle name="Output 2 3 2 3 3 4" xfId="4574"/>
    <cellStyle name="Output 2 3 2 3 3 4 2" xfId="9235"/>
    <cellStyle name="Output 2 3 2 3 3 4 2 2" xfId="17375"/>
    <cellStyle name="Output 2 3 2 3 3 4 2 2 2" xfId="33448"/>
    <cellStyle name="Output 2 3 2 3 3 4 2 3" xfId="25414"/>
    <cellStyle name="Output 2 3 2 3 3 4 3" xfId="13082"/>
    <cellStyle name="Output 2 3 2 3 3 4 3 2" xfId="29179"/>
    <cellStyle name="Output 2 3 2 3 3 4 4" xfId="20812"/>
    <cellStyle name="Output 2 3 2 3 3 4 5" xfId="40149"/>
    <cellStyle name="Output 2 3 2 3 3 5" xfId="6930"/>
    <cellStyle name="Output 2 3 2 3 3 5 2" xfId="15074"/>
    <cellStyle name="Output 2 3 2 3 3 5 2 2" xfId="31147"/>
    <cellStyle name="Output 2 3 2 3 3 5 3" xfId="23113"/>
    <cellStyle name="Output 2 3 2 3 3 6" xfId="10753"/>
    <cellStyle name="Output 2 3 2 3 3 6 2" xfId="26878"/>
    <cellStyle name="Output 2 3 2 3 3 7" xfId="18511"/>
    <cellStyle name="Output 2 3 2 3 3 8" xfId="40144"/>
    <cellStyle name="Output 2 3 2 3 4" xfId="2312"/>
    <cellStyle name="Output 2 3 2 3 4 2" xfId="3834"/>
    <cellStyle name="Output 2 3 2 3 4 2 2" xfId="6192"/>
    <cellStyle name="Output 2 3 2 3 4 2 2 2" xfId="14698"/>
    <cellStyle name="Output 2 3 2 3 4 2 2 2 2" xfId="30795"/>
    <cellStyle name="Output 2 3 2 3 4 2 2 3" xfId="22428"/>
    <cellStyle name="Output 2 3 2 3 4 2 2 4" xfId="40152"/>
    <cellStyle name="Output 2 3 2 3 4 2 3" xfId="8548"/>
    <cellStyle name="Output 2 3 2 3 4 2 3 2" xfId="16690"/>
    <cellStyle name="Output 2 3 2 3 4 2 3 2 2" xfId="32763"/>
    <cellStyle name="Output 2 3 2 3 4 2 3 3" xfId="24729"/>
    <cellStyle name="Output 2 3 2 3 4 2 4" xfId="12371"/>
    <cellStyle name="Output 2 3 2 3 4 2 4 2" xfId="28494"/>
    <cellStyle name="Output 2 3 2 3 4 2 5" xfId="20127"/>
    <cellStyle name="Output 2 3 2 3 4 2 6" xfId="40151"/>
    <cellStyle name="Output 2 3 2 3 4 3" xfId="4726"/>
    <cellStyle name="Output 2 3 2 3 4 3 2" xfId="9387"/>
    <cellStyle name="Output 2 3 2 3 4 3 2 2" xfId="17527"/>
    <cellStyle name="Output 2 3 2 3 4 3 2 2 2" xfId="33600"/>
    <cellStyle name="Output 2 3 2 3 4 3 2 3" xfId="25566"/>
    <cellStyle name="Output 2 3 2 3 4 3 3" xfId="13234"/>
    <cellStyle name="Output 2 3 2 3 4 3 3 2" xfId="29331"/>
    <cellStyle name="Output 2 3 2 3 4 3 4" xfId="20964"/>
    <cellStyle name="Output 2 3 2 3 4 3 5" xfId="40153"/>
    <cellStyle name="Output 2 3 2 3 4 4" xfId="7082"/>
    <cellStyle name="Output 2 3 2 3 4 4 2" xfId="15226"/>
    <cellStyle name="Output 2 3 2 3 4 4 2 2" xfId="31299"/>
    <cellStyle name="Output 2 3 2 3 4 4 3" xfId="23265"/>
    <cellStyle name="Output 2 3 2 3 4 5" xfId="10905"/>
    <cellStyle name="Output 2 3 2 3 4 5 2" xfId="27030"/>
    <cellStyle name="Output 2 3 2 3 4 6" xfId="18663"/>
    <cellStyle name="Output 2 3 2 3 4 7" xfId="40150"/>
    <cellStyle name="Output 2 3 2 3 5" xfId="2795"/>
    <cellStyle name="Output 2 3 2 3 5 2" xfId="5165"/>
    <cellStyle name="Output 2 3 2 3 5 2 2" xfId="9597"/>
    <cellStyle name="Output 2 3 2 3 5 2 2 2" xfId="17737"/>
    <cellStyle name="Output 2 3 2 3 5 2 2 2 2" xfId="33810"/>
    <cellStyle name="Output 2 3 2 3 5 2 2 3" xfId="25776"/>
    <cellStyle name="Output 2 3 2 3 5 2 3" xfId="13671"/>
    <cellStyle name="Output 2 3 2 3 5 2 3 2" xfId="29768"/>
    <cellStyle name="Output 2 3 2 3 5 2 4" xfId="21401"/>
    <cellStyle name="Output 2 3 2 3 5 2 5" xfId="40155"/>
    <cellStyle name="Output 2 3 2 3 5 3" xfId="7521"/>
    <cellStyle name="Output 2 3 2 3 5 3 2" xfId="15663"/>
    <cellStyle name="Output 2 3 2 3 5 3 2 2" xfId="31736"/>
    <cellStyle name="Output 2 3 2 3 5 3 3" xfId="23702"/>
    <cellStyle name="Output 2 3 2 3 5 4" xfId="11344"/>
    <cellStyle name="Output 2 3 2 3 5 4 2" xfId="27467"/>
    <cellStyle name="Output 2 3 2 3 5 5" xfId="19100"/>
    <cellStyle name="Output 2 3 2 3 5 6" xfId="40154"/>
    <cellStyle name="Output 2 3 2 3 6" xfId="2556"/>
    <cellStyle name="Output 2 3 2 3 6 2" xfId="4961"/>
    <cellStyle name="Output 2 3 2 3 6 2 2" xfId="13467"/>
    <cellStyle name="Output 2 3 2 3 6 2 2 2" xfId="29564"/>
    <cellStyle name="Output 2 3 2 3 6 2 3" xfId="21197"/>
    <cellStyle name="Output 2 3 2 3 6 2 4" xfId="40157"/>
    <cellStyle name="Output 2 3 2 3 6 3" xfId="7317"/>
    <cellStyle name="Output 2 3 2 3 6 3 2" xfId="15459"/>
    <cellStyle name="Output 2 3 2 3 6 3 2 2" xfId="31532"/>
    <cellStyle name="Output 2 3 2 3 6 3 3" xfId="23498"/>
    <cellStyle name="Output 2 3 2 3 6 4" xfId="11140"/>
    <cellStyle name="Output 2 3 2 3 6 4 2" xfId="27263"/>
    <cellStyle name="Output 2 3 2 3 6 5" xfId="18896"/>
    <cellStyle name="Output 2 3 2 3 6 6" xfId="40156"/>
    <cellStyle name="Output 2 3 2 3 7" xfId="4099"/>
    <cellStyle name="Output 2 3 2 3 7 2" xfId="8760"/>
    <cellStyle name="Output 2 3 2 3 7 2 2" xfId="16900"/>
    <cellStyle name="Output 2 3 2 3 7 2 2 2" xfId="32973"/>
    <cellStyle name="Output 2 3 2 3 7 2 3" xfId="24939"/>
    <cellStyle name="Output 2 3 2 3 7 3" xfId="12607"/>
    <cellStyle name="Output 2 3 2 3 7 3 2" xfId="28704"/>
    <cellStyle name="Output 2 3 2 3 7 4" xfId="20337"/>
    <cellStyle name="Output 2 3 2 3 7 5" xfId="40158"/>
    <cellStyle name="Output 2 3 2 3 8" xfId="6455"/>
    <cellStyle name="Output 2 3 2 3 8 2" xfId="22638"/>
    <cellStyle name="Output 2 3 2 3 9" xfId="10278"/>
    <cellStyle name="Output 2 3 2 3 9 2" xfId="26403"/>
    <cellStyle name="Output 2 3 2 4" xfId="1881"/>
    <cellStyle name="Output 2 3 2 4 2" xfId="2993"/>
    <cellStyle name="Output 2 3 2 4 2 2" xfId="5360"/>
    <cellStyle name="Output 2 3 2 4 2 2 2" xfId="9784"/>
    <cellStyle name="Output 2 3 2 4 2 2 2 2" xfId="17924"/>
    <cellStyle name="Output 2 3 2 4 2 2 2 2 2" xfId="33997"/>
    <cellStyle name="Output 2 3 2 4 2 2 2 3" xfId="25963"/>
    <cellStyle name="Output 2 3 2 4 2 2 3" xfId="13866"/>
    <cellStyle name="Output 2 3 2 4 2 2 3 2" xfId="29963"/>
    <cellStyle name="Output 2 3 2 4 2 2 4" xfId="21596"/>
    <cellStyle name="Output 2 3 2 4 2 2 5" xfId="40161"/>
    <cellStyle name="Output 2 3 2 4 2 3" xfId="7716"/>
    <cellStyle name="Output 2 3 2 4 2 3 2" xfId="15858"/>
    <cellStyle name="Output 2 3 2 4 2 3 2 2" xfId="31931"/>
    <cellStyle name="Output 2 3 2 4 2 3 3" xfId="23897"/>
    <cellStyle name="Output 2 3 2 4 2 4" xfId="11539"/>
    <cellStyle name="Output 2 3 2 4 2 4 2" xfId="27662"/>
    <cellStyle name="Output 2 3 2 4 2 5" xfId="19295"/>
    <cellStyle name="Output 2 3 2 4 2 6" xfId="40160"/>
    <cellStyle name="Output 2 3 2 4 3" xfId="3435"/>
    <cellStyle name="Output 2 3 2 4 3 2" xfId="5793"/>
    <cellStyle name="Output 2 3 2 4 3 2 2" xfId="14299"/>
    <cellStyle name="Output 2 3 2 4 3 2 2 2" xfId="30396"/>
    <cellStyle name="Output 2 3 2 4 3 2 3" xfId="22029"/>
    <cellStyle name="Output 2 3 2 4 3 2 4" xfId="40163"/>
    <cellStyle name="Output 2 3 2 4 3 3" xfId="8149"/>
    <cellStyle name="Output 2 3 2 4 3 3 2" xfId="16291"/>
    <cellStyle name="Output 2 3 2 4 3 3 2 2" xfId="32364"/>
    <cellStyle name="Output 2 3 2 4 3 3 3" xfId="24330"/>
    <cellStyle name="Output 2 3 2 4 3 4" xfId="11972"/>
    <cellStyle name="Output 2 3 2 4 3 4 2" xfId="28095"/>
    <cellStyle name="Output 2 3 2 4 3 5" xfId="19728"/>
    <cellStyle name="Output 2 3 2 4 3 6" xfId="40162"/>
    <cellStyle name="Output 2 3 2 4 4" xfId="4327"/>
    <cellStyle name="Output 2 3 2 4 4 2" xfId="8988"/>
    <cellStyle name="Output 2 3 2 4 4 2 2" xfId="17128"/>
    <cellStyle name="Output 2 3 2 4 4 2 2 2" xfId="33201"/>
    <cellStyle name="Output 2 3 2 4 4 2 3" xfId="25167"/>
    <cellStyle name="Output 2 3 2 4 4 3" xfId="12835"/>
    <cellStyle name="Output 2 3 2 4 4 3 2" xfId="28932"/>
    <cellStyle name="Output 2 3 2 4 4 4" xfId="20565"/>
    <cellStyle name="Output 2 3 2 4 4 5" xfId="40164"/>
    <cellStyle name="Output 2 3 2 4 5" xfId="6683"/>
    <cellStyle name="Output 2 3 2 4 5 2" xfId="22866"/>
    <cellStyle name="Output 2 3 2 4 6" xfId="10506"/>
    <cellStyle name="Output 2 3 2 4 6 2" xfId="26631"/>
    <cellStyle name="Output 2 3 2 4 7" xfId="40159"/>
    <cellStyle name="Output 2 3 2 5" xfId="1769"/>
    <cellStyle name="Output 2 3 2 5 2" xfId="2937"/>
    <cellStyle name="Output 2 3 2 5 2 2" xfId="5304"/>
    <cellStyle name="Output 2 3 2 5 2 2 2" xfId="9730"/>
    <cellStyle name="Output 2 3 2 5 2 2 2 2" xfId="17870"/>
    <cellStyle name="Output 2 3 2 5 2 2 2 2 2" xfId="33943"/>
    <cellStyle name="Output 2 3 2 5 2 2 2 3" xfId="25909"/>
    <cellStyle name="Output 2 3 2 5 2 2 3" xfId="13810"/>
    <cellStyle name="Output 2 3 2 5 2 2 3 2" xfId="29907"/>
    <cellStyle name="Output 2 3 2 5 2 2 4" xfId="21540"/>
    <cellStyle name="Output 2 3 2 5 2 2 5" xfId="40167"/>
    <cellStyle name="Output 2 3 2 5 2 3" xfId="7660"/>
    <cellStyle name="Output 2 3 2 5 2 3 2" xfId="15802"/>
    <cellStyle name="Output 2 3 2 5 2 3 2 2" xfId="31875"/>
    <cellStyle name="Output 2 3 2 5 2 3 3" xfId="23841"/>
    <cellStyle name="Output 2 3 2 5 2 4" xfId="11483"/>
    <cellStyle name="Output 2 3 2 5 2 4 2" xfId="27606"/>
    <cellStyle name="Output 2 3 2 5 2 5" xfId="19239"/>
    <cellStyle name="Output 2 3 2 5 2 6" xfId="40166"/>
    <cellStyle name="Output 2 3 2 5 3" xfId="3353"/>
    <cellStyle name="Output 2 3 2 5 3 2" xfId="5711"/>
    <cellStyle name="Output 2 3 2 5 3 2 2" xfId="14217"/>
    <cellStyle name="Output 2 3 2 5 3 2 2 2" xfId="30314"/>
    <cellStyle name="Output 2 3 2 5 3 2 3" xfId="21947"/>
    <cellStyle name="Output 2 3 2 5 3 2 4" xfId="40169"/>
    <cellStyle name="Output 2 3 2 5 3 3" xfId="8067"/>
    <cellStyle name="Output 2 3 2 5 3 3 2" xfId="16209"/>
    <cellStyle name="Output 2 3 2 5 3 3 2 2" xfId="32282"/>
    <cellStyle name="Output 2 3 2 5 3 3 3" xfId="24248"/>
    <cellStyle name="Output 2 3 2 5 3 4" xfId="11890"/>
    <cellStyle name="Output 2 3 2 5 3 4 2" xfId="28013"/>
    <cellStyle name="Output 2 3 2 5 3 5" xfId="19646"/>
    <cellStyle name="Output 2 3 2 5 3 6" xfId="40168"/>
    <cellStyle name="Output 2 3 2 5 4" xfId="4245"/>
    <cellStyle name="Output 2 3 2 5 4 2" xfId="8906"/>
    <cellStyle name="Output 2 3 2 5 4 2 2" xfId="17046"/>
    <cellStyle name="Output 2 3 2 5 4 2 2 2" xfId="33119"/>
    <cellStyle name="Output 2 3 2 5 4 2 3" xfId="25085"/>
    <cellStyle name="Output 2 3 2 5 4 3" xfId="12753"/>
    <cellStyle name="Output 2 3 2 5 4 3 2" xfId="28850"/>
    <cellStyle name="Output 2 3 2 5 4 4" xfId="20483"/>
    <cellStyle name="Output 2 3 2 5 4 5" xfId="40170"/>
    <cellStyle name="Output 2 3 2 5 5" xfId="6601"/>
    <cellStyle name="Output 2 3 2 5 5 2" xfId="14865"/>
    <cellStyle name="Output 2 3 2 5 5 2 2" xfId="30938"/>
    <cellStyle name="Output 2 3 2 5 5 3" xfId="22784"/>
    <cellStyle name="Output 2 3 2 5 6" xfId="10424"/>
    <cellStyle name="Output 2 3 2 5 6 2" xfId="26549"/>
    <cellStyle name="Output 2 3 2 5 7" xfId="18302"/>
    <cellStyle name="Output 2 3 2 5 8" xfId="40165"/>
    <cellStyle name="Output 2 3 2 6" xfId="1728"/>
    <cellStyle name="Output 2 3 2 6 2" xfId="2478"/>
    <cellStyle name="Output 2 3 2 6 2 2" xfId="4883"/>
    <cellStyle name="Output 2 3 2 6 2 2 2" xfId="13389"/>
    <cellStyle name="Output 2 3 2 6 2 2 2 2" xfId="29486"/>
    <cellStyle name="Output 2 3 2 6 2 2 3" xfId="21119"/>
    <cellStyle name="Output 2 3 2 6 2 2 4" xfId="40173"/>
    <cellStyle name="Output 2 3 2 6 2 3" xfId="7239"/>
    <cellStyle name="Output 2 3 2 6 2 3 2" xfId="15381"/>
    <cellStyle name="Output 2 3 2 6 2 3 2 2" xfId="31454"/>
    <cellStyle name="Output 2 3 2 6 2 3 3" xfId="23420"/>
    <cellStyle name="Output 2 3 2 6 2 4" xfId="11062"/>
    <cellStyle name="Output 2 3 2 6 2 4 2" xfId="27185"/>
    <cellStyle name="Output 2 3 2 6 2 5" xfId="18818"/>
    <cellStyle name="Output 2 3 2 6 2 6" xfId="40172"/>
    <cellStyle name="Output 2 3 2 6 3" xfId="4218"/>
    <cellStyle name="Output 2 3 2 6 3 2" xfId="8879"/>
    <cellStyle name="Output 2 3 2 6 3 2 2" xfId="17019"/>
    <cellStyle name="Output 2 3 2 6 3 2 2 2" xfId="33092"/>
    <cellStyle name="Output 2 3 2 6 3 2 3" xfId="25058"/>
    <cellStyle name="Output 2 3 2 6 3 3" xfId="12726"/>
    <cellStyle name="Output 2 3 2 6 3 3 2" xfId="28823"/>
    <cellStyle name="Output 2 3 2 6 3 4" xfId="20456"/>
    <cellStyle name="Output 2 3 2 6 3 5" xfId="40174"/>
    <cellStyle name="Output 2 3 2 6 4" xfId="6574"/>
    <cellStyle name="Output 2 3 2 6 4 2" xfId="14841"/>
    <cellStyle name="Output 2 3 2 6 4 2 2" xfId="30914"/>
    <cellStyle name="Output 2 3 2 6 4 3" xfId="22757"/>
    <cellStyle name="Output 2 3 2 6 5" xfId="10397"/>
    <cellStyle name="Output 2 3 2 6 5 2" xfId="26522"/>
    <cellStyle name="Output 2 3 2 6 6" xfId="18278"/>
    <cellStyle name="Output 2 3 2 6 7" xfId="40171"/>
    <cellStyle name="Output 2 3 2 7" xfId="2664"/>
    <cellStyle name="Output 2 3 2 7 2" xfId="5051"/>
    <cellStyle name="Output 2 3 2 7 2 2" xfId="9534"/>
    <cellStyle name="Output 2 3 2 7 2 2 2" xfId="17674"/>
    <cellStyle name="Output 2 3 2 7 2 2 2 2" xfId="33747"/>
    <cellStyle name="Output 2 3 2 7 2 2 3" xfId="25713"/>
    <cellStyle name="Output 2 3 2 7 2 3" xfId="13557"/>
    <cellStyle name="Output 2 3 2 7 2 3 2" xfId="29654"/>
    <cellStyle name="Output 2 3 2 7 2 4" xfId="21287"/>
    <cellStyle name="Output 2 3 2 7 2 5" xfId="40176"/>
    <cellStyle name="Output 2 3 2 7 3" xfId="7407"/>
    <cellStyle name="Output 2 3 2 7 3 2" xfId="15549"/>
    <cellStyle name="Output 2 3 2 7 3 2 2" xfId="31622"/>
    <cellStyle name="Output 2 3 2 7 3 3" xfId="23588"/>
    <cellStyle name="Output 2 3 2 7 4" xfId="11230"/>
    <cellStyle name="Output 2 3 2 7 4 2" xfId="27353"/>
    <cellStyle name="Output 2 3 2 7 5" xfId="18986"/>
    <cellStyle name="Output 2 3 2 7 6" xfId="40175"/>
    <cellStyle name="Output 2 3 2 8" xfId="2625"/>
    <cellStyle name="Output 2 3 2 8 2" xfId="5018"/>
    <cellStyle name="Output 2 3 2 8 2 2" xfId="13524"/>
    <cellStyle name="Output 2 3 2 8 2 2 2" xfId="29621"/>
    <cellStyle name="Output 2 3 2 8 2 3" xfId="21254"/>
    <cellStyle name="Output 2 3 2 8 2 4" xfId="40178"/>
    <cellStyle name="Output 2 3 2 8 3" xfId="7374"/>
    <cellStyle name="Output 2 3 2 8 3 2" xfId="15516"/>
    <cellStyle name="Output 2 3 2 8 3 2 2" xfId="31589"/>
    <cellStyle name="Output 2 3 2 8 3 3" xfId="23555"/>
    <cellStyle name="Output 2 3 2 8 4" xfId="11197"/>
    <cellStyle name="Output 2 3 2 8 4 2" xfId="27320"/>
    <cellStyle name="Output 2 3 2 8 5" xfId="18953"/>
    <cellStyle name="Output 2 3 2 8 6" xfId="40177"/>
    <cellStyle name="Output 2 3 2 9" xfId="4019"/>
    <cellStyle name="Output 2 3 2 9 2" xfId="8697"/>
    <cellStyle name="Output 2 3 2 9 2 2" xfId="16837"/>
    <cellStyle name="Output 2 3 2 9 2 2 2" xfId="32910"/>
    <cellStyle name="Output 2 3 2 9 2 3" xfId="24876"/>
    <cellStyle name="Output 2 3 2 9 3" xfId="12538"/>
    <cellStyle name="Output 2 3 2 9 3 2" xfId="28641"/>
    <cellStyle name="Output 2 3 2 9 4" xfId="20274"/>
    <cellStyle name="Output 2 3 2 9 5" xfId="40179"/>
    <cellStyle name="Output 2 3 3" xfId="1495"/>
    <cellStyle name="Output 2 3 3 10" xfId="6412"/>
    <cellStyle name="Output 2 3 3 10 2" xfId="22603"/>
    <cellStyle name="Output 2 3 3 11" xfId="10235"/>
    <cellStyle name="Output 2 3 3 11 2" xfId="26368"/>
    <cellStyle name="Output 2 3 3 12" xfId="40180"/>
    <cellStyle name="Output 2 3 3 2" xfId="1678"/>
    <cellStyle name="Output 2 3 3 2 10" xfId="40181"/>
    <cellStyle name="Output 2 3 3 2 2" xfId="2080"/>
    <cellStyle name="Output 2 3 3 2 2 2" xfId="3168"/>
    <cellStyle name="Output 2 3 3 2 2 2 2" xfId="5533"/>
    <cellStyle name="Output 2 3 3 2 2 2 2 2" xfId="9955"/>
    <cellStyle name="Output 2 3 3 2 2 2 2 2 2" xfId="18095"/>
    <cellStyle name="Output 2 3 3 2 2 2 2 2 2 2" xfId="34168"/>
    <cellStyle name="Output 2 3 3 2 2 2 2 2 3" xfId="26134"/>
    <cellStyle name="Output 2 3 3 2 2 2 2 3" xfId="14039"/>
    <cellStyle name="Output 2 3 3 2 2 2 2 3 2" xfId="30136"/>
    <cellStyle name="Output 2 3 3 2 2 2 2 4" xfId="21769"/>
    <cellStyle name="Output 2 3 3 2 2 2 2 5" xfId="40184"/>
    <cellStyle name="Output 2 3 3 2 2 2 3" xfId="7889"/>
    <cellStyle name="Output 2 3 3 2 2 2 3 2" xfId="16031"/>
    <cellStyle name="Output 2 3 3 2 2 2 3 2 2" xfId="32104"/>
    <cellStyle name="Output 2 3 3 2 2 2 3 3" xfId="24070"/>
    <cellStyle name="Output 2 3 3 2 2 2 4" xfId="11712"/>
    <cellStyle name="Output 2 3 3 2 2 2 4 2" xfId="27835"/>
    <cellStyle name="Output 2 3 3 2 2 2 5" xfId="19468"/>
    <cellStyle name="Output 2 3 3 2 2 2 6" xfId="40183"/>
    <cellStyle name="Output 2 3 3 2 2 3" xfId="3619"/>
    <cellStyle name="Output 2 3 3 2 2 3 2" xfId="5977"/>
    <cellStyle name="Output 2 3 3 2 2 3 2 2" xfId="14483"/>
    <cellStyle name="Output 2 3 3 2 2 3 2 2 2" xfId="30580"/>
    <cellStyle name="Output 2 3 3 2 2 3 2 3" xfId="22213"/>
    <cellStyle name="Output 2 3 3 2 2 3 2 4" xfId="40186"/>
    <cellStyle name="Output 2 3 3 2 2 3 3" xfId="8333"/>
    <cellStyle name="Output 2 3 3 2 2 3 3 2" xfId="16475"/>
    <cellStyle name="Output 2 3 3 2 2 3 3 2 2" xfId="32548"/>
    <cellStyle name="Output 2 3 3 2 2 3 3 3" xfId="24514"/>
    <cellStyle name="Output 2 3 3 2 2 3 4" xfId="12156"/>
    <cellStyle name="Output 2 3 3 2 2 3 4 2" xfId="28279"/>
    <cellStyle name="Output 2 3 3 2 2 3 5" xfId="19912"/>
    <cellStyle name="Output 2 3 3 2 2 3 6" xfId="40185"/>
    <cellStyle name="Output 2 3 3 2 2 4" xfId="4511"/>
    <cellStyle name="Output 2 3 3 2 2 4 2" xfId="9172"/>
    <cellStyle name="Output 2 3 3 2 2 4 2 2" xfId="17312"/>
    <cellStyle name="Output 2 3 3 2 2 4 2 2 2" xfId="33385"/>
    <cellStyle name="Output 2 3 3 2 2 4 2 3" xfId="25351"/>
    <cellStyle name="Output 2 3 3 2 2 4 3" xfId="13019"/>
    <cellStyle name="Output 2 3 3 2 2 4 3 2" xfId="29116"/>
    <cellStyle name="Output 2 3 3 2 2 4 4" xfId="20749"/>
    <cellStyle name="Output 2 3 3 2 2 4 5" xfId="40187"/>
    <cellStyle name="Output 2 3 3 2 2 5" xfId="6867"/>
    <cellStyle name="Output 2 3 3 2 2 5 2" xfId="23050"/>
    <cellStyle name="Output 2 3 3 2 2 6" xfId="10690"/>
    <cellStyle name="Output 2 3 3 2 2 6 2" xfId="26815"/>
    <cellStyle name="Output 2 3 3 2 2 7" xfId="40182"/>
    <cellStyle name="Output 2 3 3 2 3" xfId="2245"/>
    <cellStyle name="Output 2 3 3 2 3 2" xfId="3324"/>
    <cellStyle name="Output 2 3 3 2 3 2 2" xfId="5687"/>
    <cellStyle name="Output 2 3 3 2 3 2 2 2" xfId="10107"/>
    <cellStyle name="Output 2 3 3 2 3 2 2 2 2" xfId="18247"/>
    <cellStyle name="Output 2 3 3 2 3 2 2 2 2 2" xfId="34320"/>
    <cellStyle name="Output 2 3 3 2 3 2 2 2 3" xfId="26286"/>
    <cellStyle name="Output 2 3 3 2 3 2 2 3" xfId="14193"/>
    <cellStyle name="Output 2 3 3 2 3 2 2 3 2" xfId="30290"/>
    <cellStyle name="Output 2 3 3 2 3 2 2 4" xfId="21923"/>
    <cellStyle name="Output 2 3 3 2 3 2 2 5" xfId="40190"/>
    <cellStyle name="Output 2 3 3 2 3 2 3" xfId="8043"/>
    <cellStyle name="Output 2 3 3 2 3 2 3 2" xfId="16185"/>
    <cellStyle name="Output 2 3 3 2 3 2 3 2 2" xfId="32258"/>
    <cellStyle name="Output 2 3 3 2 3 2 3 3" xfId="24224"/>
    <cellStyle name="Output 2 3 3 2 3 2 4" xfId="11866"/>
    <cellStyle name="Output 2 3 3 2 3 2 4 2" xfId="27989"/>
    <cellStyle name="Output 2 3 3 2 3 2 5" xfId="19622"/>
    <cellStyle name="Output 2 3 3 2 3 2 6" xfId="40189"/>
    <cellStyle name="Output 2 3 3 2 3 3" xfId="3775"/>
    <cellStyle name="Output 2 3 3 2 3 3 2" xfId="6133"/>
    <cellStyle name="Output 2 3 3 2 3 3 2 2" xfId="14639"/>
    <cellStyle name="Output 2 3 3 2 3 3 2 2 2" xfId="30736"/>
    <cellStyle name="Output 2 3 3 2 3 3 2 3" xfId="22369"/>
    <cellStyle name="Output 2 3 3 2 3 3 2 4" xfId="40192"/>
    <cellStyle name="Output 2 3 3 2 3 3 3" xfId="8489"/>
    <cellStyle name="Output 2 3 3 2 3 3 3 2" xfId="16631"/>
    <cellStyle name="Output 2 3 3 2 3 3 3 2 2" xfId="32704"/>
    <cellStyle name="Output 2 3 3 2 3 3 3 3" xfId="24670"/>
    <cellStyle name="Output 2 3 3 2 3 3 4" xfId="12312"/>
    <cellStyle name="Output 2 3 3 2 3 3 4 2" xfId="28435"/>
    <cellStyle name="Output 2 3 3 2 3 3 5" xfId="20068"/>
    <cellStyle name="Output 2 3 3 2 3 3 6" xfId="40191"/>
    <cellStyle name="Output 2 3 3 2 3 4" xfId="4667"/>
    <cellStyle name="Output 2 3 3 2 3 4 2" xfId="9328"/>
    <cellStyle name="Output 2 3 3 2 3 4 2 2" xfId="17468"/>
    <cellStyle name="Output 2 3 3 2 3 4 2 2 2" xfId="33541"/>
    <cellStyle name="Output 2 3 3 2 3 4 2 3" xfId="25507"/>
    <cellStyle name="Output 2 3 3 2 3 4 3" xfId="13175"/>
    <cellStyle name="Output 2 3 3 2 3 4 3 2" xfId="29272"/>
    <cellStyle name="Output 2 3 3 2 3 4 4" xfId="20905"/>
    <cellStyle name="Output 2 3 3 2 3 4 5" xfId="40193"/>
    <cellStyle name="Output 2 3 3 2 3 5" xfId="7023"/>
    <cellStyle name="Output 2 3 3 2 3 5 2" xfId="15167"/>
    <cellStyle name="Output 2 3 3 2 3 5 2 2" xfId="31240"/>
    <cellStyle name="Output 2 3 3 2 3 5 3" xfId="23206"/>
    <cellStyle name="Output 2 3 3 2 3 6" xfId="10846"/>
    <cellStyle name="Output 2 3 3 2 3 6 2" xfId="26971"/>
    <cellStyle name="Output 2 3 3 2 3 7" xfId="18604"/>
    <cellStyle name="Output 2 3 3 2 3 8" xfId="40188"/>
    <cellStyle name="Output 2 3 3 2 4" xfId="2405"/>
    <cellStyle name="Output 2 3 3 2 4 2" xfId="3927"/>
    <cellStyle name="Output 2 3 3 2 4 2 2" xfId="6285"/>
    <cellStyle name="Output 2 3 3 2 4 2 2 2" xfId="14791"/>
    <cellStyle name="Output 2 3 3 2 4 2 2 2 2" xfId="30888"/>
    <cellStyle name="Output 2 3 3 2 4 2 2 3" xfId="22521"/>
    <cellStyle name="Output 2 3 3 2 4 2 2 4" xfId="40196"/>
    <cellStyle name="Output 2 3 3 2 4 2 3" xfId="8641"/>
    <cellStyle name="Output 2 3 3 2 4 2 3 2" xfId="16783"/>
    <cellStyle name="Output 2 3 3 2 4 2 3 2 2" xfId="32856"/>
    <cellStyle name="Output 2 3 3 2 4 2 3 3" xfId="24822"/>
    <cellStyle name="Output 2 3 3 2 4 2 4" xfId="12464"/>
    <cellStyle name="Output 2 3 3 2 4 2 4 2" xfId="28587"/>
    <cellStyle name="Output 2 3 3 2 4 2 5" xfId="20220"/>
    <cellStyle name="Output 2 3 3 2 4 2 6" xfId="40195"/>
    <cellStyle name="Output 2 3 3 2 4 3" xfId="4819"/>
    <cellStyle name="Output 2 3 3 2 4 3 2" xfId="9480"/>
    <cellStyle name="Output 2 3 3 2 4 3 2 2" xfId="17620"/>
    <cellStyle name="Output 2 3 3 2 4 3 2 2 2" xfId="33693"/>
    <cellStyle name="Output 2 3 3 2 4 3 2 3" xfId="25659"/>
    <cellStyle name="Output 2 3 3 2 4 3 3" xfId="13327"/>
    <cellStyle name="Output 2 3 3 2 4 3 3 2" xfId="29424"/>
    <cellStyle name="Output 2 3 3 2 4 3 4" xfId="21057"/>
    <cellStyle name="Output 2 3 3 2 4 3 5" xfId="40197"/>
    <cellStyle name="Output 2 3 3 2 4 4" xfId="7175"/>
    <cellStyle name="Output 2 3 3 2 4 4 2" xfId="15319"/>
    <cellStyle name="Output 2 3 3 2 4 4 2 2" xfId="31392"/>
    <cellStyle name="Output 2 3 3 2 4 4 3" xfId="23358"/>
    <cellStyle name="Output 2 3 3 2 4 5" xfId="10998"/>
    <cellStyle name="Output 2 3 3 2 4 5 2" xfId="27123"/>
    <cellStyle name="Output 2 3 3 2 4 6" xfId="18756"/>
    <cellStyle name="Output 2 3 3 2 4 7" xfId="40194"/>
    <cellStyle name="Output 2 3 3 2 5" xfId="2891"/>
    <cellStyle name="Output 2 3 3 2 5 2" xfId="5260"/>
    <cellStyle name="Output 2 3 3 2 5 2 2" xfId="9690"/>
    <cellStyle name="Output 2 3 3 2 5 2 2 2" xfId="17830"/>
    <cellStyle name="Output 2 3 3 2 5 2 2 2 2" xfId="33903"/>
    <cellStyle name="Output 2 3 3 2 5 2 2 3" xfId="25869"/>
    <cellStyle name="Output 2 3 3 2 5 2 3" xfId="13766"/>
    <cellStyle name="Output 2 3 3 2 5 2 3 2" xfId="29863"/>
    <cellStyle name="Output 2 3 3 2 5 2 4" xfId="21496"/>
    <cellStyle name="Output 2 3 3 2 5 2 5" xfId="40199"/>
    <cellStyle name="Output 2 3 3 2 5 3" xfId="7616"/>
    <cellStyle name="Output 2 3 3 2 5 3 2" xfId="15758"/>
    <cellStyle name="Output 2 3 3 2 5 3 2 2" xfId="31831"/>
    <cellStyle name="Output 2 3 3 2 5 3 3" xfId="23797"/>
    <cellStyle name="Output 2 3 3 2 5 4" xfId="11439"/>
    <cellStyle name="Output 2 3 3 2 5 4 2" xfId="27562"/>
    <cellStyle name="Output 2 3 3 2 5 5" xfId="19195"/>
    <cellStyle name="Output 2 3 3 2 5 6" xfId="40198"/>
    <cellStyle name="Output 2 3 3 2 6" xfId="2495"/>
    <cellStyle name="Output 2 3 3 2 6 2" xfId="4900"/>
    <cellStyle name="Output 2 3 3 2 6 2 2" xfId="13406"/>
    <cellStyle name="Output 2 3 3 2 6 2 2 2" xfId="29503"/>
    <cellStyle name="Output 2 3 3 2 6 2 3" xfId="21136"/>
    <cellStyle name="Output 2 3 3 2 6 2 4" xfId="40201"/>
    <cellStyle name="Output 2 3 3 2 6 3" xfId="7256"/>
    <cellStyle name="Output 2 3 3 2 6 3 2" xfId="15398"/>
    <cellStyle name="Output 2 3 3 2 6 3 2 2" xfId="31471"/>
    <cellStyle name="Output 2 3 3 2 6 3 3" xfId="23437"/>
    <cellStyle name="Output 2 3 3 2 6 4" xfId="11079"/>
    <cellStyle name="Output 2 3 3 2 6 4 2" xfId="27202"/>
    <cellStyle name="Output 2 3 3 2 6 5" xfId="18835"/>
    <cellStyle name="Output 2 3 3 2 6 6" xfId="40200"/>
    <cellStyle name="Output 2 3 3 2 7" xfId="4192"/>
    <cellStyle name="Output 2 3 3 2 7 2" xfId="8853"/>
    <cellStyle name="Output 2 3 3 2 7 2 2" xfId="16993"/>
    <cellStyle name="Output 2 3 3 2 7 2 2 2" xfId="33066"/>
    <cellStyle name="Output 2 3 3 2 7 2 3" xfId="25032"/>
    <cellStyle name="Output 2 3 3 2 7 3" xfId="12700"/>
    <cellStyle name="Output 2 3 3 2 7 3 2" xfId="28797"/>
    <cellStyle name="Output 2 3 3 2 7 4" xfId="20430"/>
    <cellStyle name="Output 2 3 3 2 7 5" xfId="40202"/>
    <cellStyle name="Output 2 3 3 2 8" xfId="6548"/>
    <cellStyle name="Output 2 3 3 2 8 2" xfId="22731"/>
    <cellStyle name="Output 2 3 3 2 9" xfId="10371"/>
    <cellStyle name="Output 2 3 3 2 9 2" xfId="26496"/>
    <cellStyle name="Output 2 3 3 3" xfId="1699"/>
    <cellStyle name="Output 2 3 3 3 10" xfId="40203"/>
    <cellStyle name="Output 2 3 3 3 2" xfId="2094"/>
    <cellStyle name="Output 2 3 3 3 2 2" xfId="3180"/>
    <cellStyle name="Output 2 3 3 3 2 2 2" xfId="5545"/>
    <cellStyle name="Output 2 3 3 3 2 2 2 2" xfId="9967"/>
    <cellStyle name="Output 2 3 3 3 2 2 2 2 2" xfId="18107"/>
    <cellStyle name="Output 2 3 3 3 2 2 2 2 2 2" xfId="34180"/>
    <cellStyle name="Output 2 3 3 3 2 2 2 2 3" xfId="26146"/>
    <cellStyle name="Output 2 3 3 3 2 2 2 3" xfId="14051"/>
    <cellStyle name="Output 2 3 3 3 2 2 2 3 2" xfId="30148"/>
    <cellStyle name="Output 2 3 3 3 2 2 2 4" xfId="21781"/>
    <cellStyle name="Output 2 3 3 3 2 2 2 5" xfId="40206"/>
    <cellStyle name="Output 2 3 3 3 2 2 3" xfId="7901"/>
    <cellStyle name="Output 2 3 3 3 2 2 3 2" xfId="16043"/>
    <cellStyle name="Output 2 3 3 3 2 2 3 2 2" xfId="32116"/>
    <cellStyle name="Output 2 3 3 3 2 2 3 3" xfId="24082"/>
    <cellStyle name="Output 2 3 3 3 2 2 4" xfId="11724"/>
    <cellStyle name="Output 2 3 3 3 2 2 4 2" xfId="27847"/>
    <cellStyle name="Output 2 3 3 3 2 2 5" xfId="19480"/>
    <cellStyle name="Output 2 3 3 3 2 2 6" xfId="40205"/>
    <cellStyle name="Output 2 3 3 3 2 3" xfId="3633"/>
    <cellStyle name="Output 2 3 3 3 2 3 2" xfId="5991"/>
    <cellStyle name="Output 2 3 3 3 2 3 2 2" xfId="14497"/>
    <cellStyle name="Output 2 3 3 3 2 3 2 2 2" xfId="30594"/>
    <cellStyle name="Output 2 3 3 3 2 3 2 3" xfId="22227"/>
    <cellStyle name="Output 2 3 3 3 2 3 2 4" xfId="40208"/>
    <cellStyle name="Output 2 3 3 3 2 3 3" xfId="8347"/>
    <cellStyle name="Output 2 3 3 3 2 3 3 2" xfId="16489"/>
    <cellStyle name="Output 2 3 3 3 2 3 3 2 2" xfId="32562"/>
    <cellStyle name="Output 2 3 3 3 2 3 3 3" xfId="24528"/>
    <cellStyle name="Output 2 3 3 3 2 3 4" xfId="12170"/>
    <cellStyle name="Output 2 3 3 3 2 3 4 2" xfId="28293"/>
    <cellStyle name="Output 2 3 3 3 2 3 5" xfId="19926"/>
    <cellStyle name="Output 2 3 3 3 2 3 6" xfId="40207"/>
    <cellStyle name="Output 2 3 3 3 2 4" xfId="4525"/>
    <cellStyle name="Output 2 3 3 3 2 4 2" xfId="9186"/>
    <cellStyle name="Output 2 3 3 3 2 4 2 2" xfId="17326"/>
    <cellStyle name="Output 2 3 3 3 2 4 2 2 2" xfId="33399"/>
    <cellStyle name="Output 2 3 3 3 2 4 2 3" xfId="25365"/>
    <cellStyle name="Output 2 3 3 3 2 4 3" xfId="13033"/>
    <cellStyle name="Output 2 3 3 3 2 4 3 2" xfId="29130"/>
    <cellStyle name="Output 2 3 3 3 2 4 4" xfId="20763"/>
    <cellStyle name="Output 2 3 3 3 2 4 5" xfId="40209"/>
    <cellStyle name="Output 2 3 3 3 2 5" xfId="6881"/>
    <cellStyle name="Output 2 3 3 3 2 5 2" xfId="23064"/>
    <cellStyle name="Output 2 3 3 3 2 6" xfId="10704"/>
    <cellStyle name="Output 2 3 3 3 2 6 2" xfId="26829"/>
    <cellStyle name="Output 2 3 3 3 2 7" xfId="40204"/>
    <cellStyle name="Output 2 3 3 3 3" xfId="2257"/>
    <cellStyle name="Output 2 3 3 3 3 2" xfId="3336"/>
    <cellStyle name="Output 2 3 3 3 3 2 2" xfId="5699"/>
    <cellStyle name="Output 2 3 3 3 3 2 2 2" xfId="10119"/>
    <cellStyle name="Output 2 3 3 3 3 2 2 2 2" xfId="18259"/>
    <cellStyle name="Output 2 3 3 3 3 2 2 2 2 2" xfId="34332"/>
    <cellStyle name="Output 2 3 3 3 3 2 2 2 3" xfId="26298"/>
    <cellStyle name="Output 2 3 3 3 3 2 2 3" xfId="14205"/>
    <cellStyle name="Output 2 3 3 3 3 2 2 3 2" xfId="30302"/>
    <cellStyle name="Output 2 3 3 3 3 2 2 4" xfId="21935"/>
    <cellStyle name="Output 2 3 3 3 3 2 2 5" xfId="40212"/>
    <cellStyle name="Output 2 3 3 3 3 2 3" xfId="8055"/>
    <cellStyle name="Output 2 3 3 3 3 2 3 2" xfId="16197"/>
    <cellStyle name="Output 2 3 3 3 3 2 3 2 2" xfId="32270"/>
    <cellStyle name="Output 2 3 3 3 3 2 3 3" xfId="24236"/>
    <cellStyle name="Output 2 3 3 3 3 2 4" xfId="11878"/>
    <cellStyle name="Output 2 3 3 3 3 2 4 2" xfId="28001"/>
    <cellStyle name="Output 2 3 3 3 3 2 5" xfId="19634"/>
    <cellStyle name="Output 2 3 3 3 3 2 6" xfId="40211"/>
    <cellStyle name="Output 2 3 3 3 3 3" xfId="3787"/>
    <cellStyle name="Output 2 3 3 3 3 3 2" xfId="6145"/>
    <cellStyle name="Output 2 3 3 3 3 3 2 2" xfId="14651"/>
    <cellStyle name="Output 2 3 3 3 3 3 2 2 2" xfId="30748"/>
    <cellStyle name="Output 2 3 3 3 3 3 2 3" xfId="22381"/>
    <cellStyle name="Output 2 3 3 3 3 3 2 4" xfId="40214"/>
    <cellStyle name="Output 2 3 3 3 3 3 3" xfId="8501"/>
    <cellStyle name="Output 2 3 3 3 3 3 3 2" xfId="16643"/>
    <cellStyle name="Output 2 3 3 3 3 3 3 2 2" xfId="32716"/>
    <cellStyle name="Output 2 3 3 3 3 3 3 3" xfId="24682"/>
    <cellStyle name="Output 2 3 3 3 3 3 4" xfId="12324"/>
    <cellStyle name="Output 2 3 3 3 3 3 4 2" xfId="28447"/>
    <cellStyle name="Output 2 3 3 3 3 3 5" xfId="20080"/>
    <cellStyle name="Output 2 3 3 3 3 3 6" xfId="40213"/>
    <cellStyle name="Output 2 3 3 3 3 4" xfId="4679"/>
    <cellStyle name="Output 2 3 3 3 3 4 2" xfId="9340"/>
    <cellStyle name="Output 2 3 3 3 3 4 2 2" xfId="17480"/>
    <cellStyle name="Output 2 3 3 3 3 4 2 2 2" xfId="33553"/>
    <cellStyle name="Output 2 3 3 3 3 4 2 3" xfId="25519"/>
    <cellStyle name="Output 2 3 3 3 3 4 3" xfId="13187"/>
    <cellStyle name="Output 2 3 3 3 3 4 3 2" xfId="29284"/>
    <cellStyle name="Output 2 3 3 3 3 4 4" xfId="20917"/>
    <cellStyle name="Output 2 3 3 3 3 4 5" xfId="40215"/>
    <cellStyle name="Output 2 3 3 3 3 5" xfId="7035"/>
    <cellStyle name="Output 2 3 3 3 3 5 2" xfId="15179"/>
    <cellStyle name="Output 2 3 3 3 3 5 2 2" xfId="31252"/>
    <cellStyle name="Output 2 3 3 3 3 5 3" xfId="23218"/>
    <cellStyle name="Output 2 3 3 3 3 6" xfId="10858"/>
    <cellStyle name="Output 2 3 3 3 3 6 2" xfId="26983"/>
    <cellStyle name="Output 2 3 3 3 3 7" xfId="18616"/>
    <cellStyle name="Output 2 3 3 3 3 8" xfId="40210"/>
    <cellStyle name="Output 2 3 3 3 4" xfId="2417"/>
    <cellStyle name="Output 2 3 3 3 4 2" xfId="3939"/>
    <cellStyle name="Output 2 3 3 3 4 2 2" xfId="6297"/>
    <cellStyle name="Output 2 3 3 3 4 2 2 2" xfId="14803"/>
    <cellStyle name="Output 2 3 3 3 4 2 2 2 2" xfId="30900"/>
    <cellStyle name="Output 2 3 3 3 4 2 2 3" xfId="22533"/>
    <cellStyle name="Output 2 3 3 3 4 2 2 4" xfId="40218"/>
    <cellStyle name="Output 2 3 3 3 4 2 3" xfId="8653"/>
    <cellStyle name="Output 2 3 3 3 4 2 3 2" xfId="16795"/>
    <cellStyle name="Output 2 3 3 3 4 2 3 2 2" xfId="32868"/>
    <cellStyle name="Output 2 3 3 3 4 2 3 3" xfId="24834"/>
    <cellStyle name="Output 2 3 3 3 4 2 4" xfId="12476"/>
    <cellStyle name="Output 2 3 3 3 4 2 4 2" xfId="28599"/>
    <cellStyle name="Output 2 3 3 3 4 2 5" xfId="20232"/>
    <cellStyle name="Output 2 3 3 3 4 2 6" xfId="40217"/>
    <cellStyle name="Output 2 3 3 3 4 3" xfId="4831"/>
    <cellStyle name="Output 2 3 3 3 4 3 2" xfId="9492"/>
    <cellStyle name="Output 2 3 3 3 4 3 2 2" xfId="17632"/>
    <cellStyle name="Output 2 3 3 3 4 3 2 2 2" xfId="33705"/>
    <cellStyle name="Output 2 3 3 3 4 3 2 3" xfId="25671"/>
    <cellStyle name="Output 2 3 3 3 4 3 3" xfId="13339"/>
    <cellStyle name="Output 2 3 3 3 4 3 3 2" xfId="29436"/>
    <cellStyle name="Output 2 3 3 3 4 3 4" xfId="21069"/>
    <cellStyle name="Output 2 3 3 3 4 3 5" xfId="40219"/>
    <cellStyle name="Output 2 3 3 3 4 4" xfId="7187"/>
    <cellStyle name="Output 2 3 3 3 4 4 2" xfId="15331"/>
    <cellStyle name="Output 2 3 3 3 4 4 2 2" xfId="31404"/>
    <cellStyle name="Output 2 3 3 3 4 4 3" xfId="23370"/>
    <cellStyle name="Output 2 3 3 3 4 5" xfId="11010"/>
    <cellStyle name="Output 2 3 3 3 4 5 2" xfId="27135"/>
    <cellStyle name="Output 2 3 3 3 4 6" xfId="18768"/>
    <cellStyle name="Output 2 3 3 3 4 7" xfId="40216"/>
    <cellStyle name="Output 2 3 3 3 5" xfId="2905"/>
    <cellStyle name="Output 2 3 3 3 5 2" xfId="5273"/>
    <cellStyle name="Output 2 3 3 3 5 2 2" xfId="9702"/>
    <cellStyle name="Output 2 3 3 3 5 2 2 2" xfId="17842"/>
    <cellStyle name="Output 2 3 3 3 5 2 2 2 2" xfId="33915"/>
    <cellStyle name="Output 2 3 3 3 5 2 2 3" xfId="25881"/>
    <cellStyle name="Output 2 3 3 3 5 2 3" xfId="13779"/>
    <cellStyle name="Output 2 3 3 3 5 2 3 2" xfId="29876"/>
    <cellStyle name="Output 2 3 3 3 5 2 4" xfId="21509"/>
    <cellStyle name="Output 2 3 3 3 5 2 5" xfId="40221"/>
    <cellStyle name="Output 2 3 3 3 5 3" xfId="7629"/>
    <cellStyle name="Output 2 3 3 3 5 3 2" xfId="15771"/>
    <cellStyle name="Output 2 3 3 3 5 3 2 2" xfId="31844"/>
    <cellStyle name="Output 2 3 3 3 5 3 3" xfId="23810"/>
    <cellStyle name="Output 2 3 3 3 5 4" xfId="11452"/>
    <cellStyle name="Output 2 3 3 3 5 4 2" xfId="27575"/>
    <cellStyle name="Output 2 3 3 3 5 5" xfId="19208"/>
    <cellStyle name="Output 2 3 3 3 5 6" xfId="40220"/>
    <cellStyle name="Output 2 3 3 3 6" xfId="2488"/>
    <cellStyle name="Output 2 3 3 3 6 2" xfId="4893"/>
    <cellStyle name="Output 2 3 3 3 6 2 2" xfId="13399"/>
    <cellStyle name="Output 2 3 3 3 6 2 2 2" xfId="29496"/>
    <cellStyle name="Output 2 3 3 3 6 2 3" xfId="21129"/>
    <cellStyle name="Output 2 3 3 3 6 2 4" xfId="40223"/>
    <cellStyle name="Output 2 3 3 3 6 3" xfId="7249"/>
    <cellStyle name="Output 2 3 3 3 6 3 2" xfId="15391"/>
    <cellStyle name="Output 2 3 3 3 6 3 2 2" xfId="31464"/>
    <cellStyle name="Output 2 3 3 3 6 3 3" xfId="23430"/>
    <cellStyle name="Output 2 3 3 3 6 4" xfId="11072"/>
    <cellStyle name="Output 2 3 3 3 6 4 2" xfId="27195"/>
    <cellStyle name="Output 2 3 3 3 6 5" xfId="18828"/>
    <cellStyle name="Output 2 3 3 3 6 6" xfId="40222"/>
    <cellStyle name="Output 2 3 3 3 7" xfId="4204"/>
    <cellStyle name="Output 2 3 3 3 7 2" xfId="8865"/>
    <cellStyle name="Output 2 3 3 3 7 2 2" xfId="17005"/>
    <cellStyle name="Output 2 3 3 3 7 2 2 2" xfId="33078"/>
    <cellStyle name="Output 2 3 3 3 7 2 3" xfId="25044"/>
    <cellStyle name="Output 2 3 3 3 7 3" xfId="12712"/>
    <cellStyle name="Output 2 3 3 3 7 3 2" xfId="28809"/>
    <cellStyle name="Output 2 3 3 3 7 4" xfId="20442"/>
    <cellStyle name="Output 2 3 3 3 7 5" xfId="40224"/>
    <cellStyle name="Output 2 3 3 3 8" xfId="6560"/>
    <cellStyle name="Output 2 3 3 3 8 2" xfId="22743"/>
    <cellStyle name="Output 2 3 3 3 9" xfId="10383"/>
    <cellStyle name="Output 2 3 3 3 9 2" xfId="26508"/>
    <cellStyle name="Output 2 3 3 4" xfId="1943"/>
    <cellStyle name="Output 2 3 3 4 2" xfId="3037"/>
    <cellStyle name="Output 2 3 3 4 2 2" xfId="5403"/>
    <cellStyle name="Output 2 3 3 4 2 2 2" xfId="9827"/>
    <cellStyle name="Output 2 3 3 4 2 2 2 2" xfId="17967"/>
    <cellStyle name="Output 2 3 3 4 2 2 2 2 2" xfId="34040"/>
    <cellStyle name="Output 2 3 3 4 2 2 2 3" xfId="26006"/>
    <cellStyle name="Output 2 3 3 4 2 2 3" xfId="13909"/>
    <cellStyle name="Output 2 3 3 4 2 2 3 2" xfId="30006"/>
    <cellStyle name="Output 2 3 3 4 2 2 4" xfId="21639"/>
    <cellStyle name="Output 2 3 3 4 2 2 5" xfId="40227"/>
    <cellStyle name="Output 2 3 3 4 2 3" xfId="7759"/>
    <cellStyle name="Output 2 3 3 4 2 3 2" xfId="15901"/>
    <cellStyle name="Output 2 3 3 4 2 3 2 2" xfId="31974"/>
    <cellStyle name="Output 2 3 3 4 2 3 3" xfId="23940"/>
    <cellStyle name="Output 2 3 3 4 2 4" xfId="11582"/>
    <cellStyle name="Output 2 3 3 4 2 4 2" xfId="27705"/>
    <cellStyle name="Output 2 3 3 4 2 5" xfId="19338"/>
    <cellStyle name="Output 2 3 3 4 2 6" xfId="40226"/>
    <cellStyle name="Output 2 3 3 4 3" xfId="3491"/>
    <cellStyle name="Output 2 3 3 4 3 2" xfId="5849"/>
    <cellStyle name="Output 2 3 3 4 3 2 2" xfId="14355"/>
    <cellStyle name="Output 2 3 3 4 3 2 2 2" xfId="30452"/>
    <cellStyle name="Output 2 3 3 4 3 2 3" xfId="22085"/>
    <cellStyle name="Output 2 3 3 4 3 2 4" xfId="40229"/>
    <cellStyle name="Output 2 3 3 4 3 3" xfId="8205"/>
    <cellStyle name="Output 2 3 3 4 3 3 2" xfId="16347"/>
    <cellStyle name="Output 2 3 3 4 3 3 2 2" xfId="32420"/>
    <cellStyle name="Output 2 3 3 4 3 3 3" xfId="24386"/>
    <cellStyle name="Output 2 3 3 4 3 4" xfId="12028"/>
    <cellStyle name="Output 2 3 3 4 3 4 2" xfId="28151"/>
    <cellStyle name="Output 2 3 3 4 3 5" xfId="19784"/>
    <cellStyle name="Output 2 3 3 4 3 6" xfId="40228"/>
    <cellStyle name="Output 2 3 3 4 4" xfId="4383"/>
    <cellStyle name="Output 2 3 3 4 4 2" xfId="9044"/>
    <cellStyle name="Output 2 3 3 4 4 2 2" xfId="17184"/>
    <cellStyle name="Output 2 3 3 4 4 2 2 2" xfId="33257"/>
    <cellStyle name="Output 2 3 3 4 4 2 3" xfId="25223"/>
    <cellStyle name="Output 2 3 3 4 4 3" xfId="12891"/>
    <cellStyle name="Output 2 3 3 4 4 3 2" xfId="28988"/>
    <cellStyle name="Output 2 3 3 4 4 4" xfId="20621"/>
    <cellStyle name="Output 2 3 3 4 4 5" xfId="40230"/>
    <cellStyle name="Output 2 3 3 4 5" xfId="6739"/>
    <cellStyle name="Output 2 3 3 4 5 2" xfId="22922"/>
    <cellStyle name="Output 2 3 3 4 6" xfId="10562"/>
    <cellStyle name="Output 2 3 3 4 6 2" xfId="26687"/>
    <cellStyle name="Output 2 3 3 4 7" xfId="40225"/>
    <cellStyle name="Output 2 3 3 5" xfId="2108"/>
    <cellStyle name="Output 2 3 3 5 2" xfId="3192"/>
    <cellStyle name="Output 2 3 3 5 2 2" xfId="5557"/>
    <cellStyle name="Output 2 3 3 5 2 2 2" xfId="9979"/>
    <cellStyle name="Output 2 3 3 5 2 2 2 2" xfId="18119"/>
    <cellStyle name="Output 2 3 3 5 2 2 2 2 2" xfId="34192"/>
    <cellStyle name="Output 2 3 3 5 2 2 2 3" xfId="26158"/>
    <cellStyle name="Output 2 3 3 5 2 2 3" xfId="14063"/>
    <cellStyle name="Output 2 3 3 5 2 2 3 2" xfId="30160"/>
    <cellStyle name="Output 2 3 3 5 2 2 4" xfId="21793"/>
    <cellStyle name="Output 2 3 3 5 2 2 5" xfId="40233"/>
    <cellStyle name="Output 2 3 3 5 2 3" xfId="7913"/>
    <cellStyle name="Output 2 3 3 5 2 3 2" xfId="16055"/>
    <cellStyle name="Output 2 3 3 5 2 3 2 2" xfId="32128"/>
    <cellStyle name="Output 2 3 3 5 2 3 3" xfId="24094"/>
    <cellStyle name="Output 2 3 3 5 2 4" xfId="11736"/>
    <cellStyle name="Output 2 3 3 5 2 4 2" xfId="27859"/>
    <cellStyle name="Output 2 3 3 5 2 5" xfId="19492"/>
    <cellStyle name="Output 2 3 3 5 2 6" xfId="40232"/>
    <cellStyle name="Output 2 3 3 5 3" xfId="3647"/>
    <cellStyle name="Output 2 3 3 5 3 2" xfId="6005"/>
    <cellStyle name="Output 2 3 3 5 3 2 2" xfId="14511"/>
    <cellStyle name="Output 2 3 3 5 3 2 2 2" xfId="30608"/>
    <cellStyle name="Output 2 3 3 5 3 2 3" xfId="22241"/>
    <cellStyle name="Output 2 3 3 5 3 2 4" xfId="40235"/>
    <cellStyle name="Output 2 3 3 5 3 3" xfId="8361"/>
    <cellStyle name="Output 2 3 3 5 3 3 2" xfId="16503"/>
    <cellStyle name="Output 2 3 3 5 3 3 2 2" xfId="32576"/>
    <cellStyle name="Output 2 3 3 5 3 3 3" xfId="24542"/>
    <cellStyle name="Output 2 3 3 5 3 4" xfId="12184"/>
    <cellStyle name="Output 2 3 3 5 3 4 2" xfId="28307"/>
    <cellStyle name="Output 2 3 3 5 3 5" xfId="19940"/>
    <cellStyle name="Output 2 3 3 5 3 6" xfId="40234"/>
    <cellStyle name="Output 2 3 3 5 4" xfId="4539"/>
    <cellStyle name="Output 2 3 3 5 4 2" xfId="9200"/>
    <cellStyle name="Output 2 3 3 5 4 2 2" xfId="17340"/>
    <cellStyle name="Output 2 3 3 5 4 2 2 2" xfId="33413"/>
    <cellStyle name="Output 2 3 3 5 4 2 3" xfId="25379"/>
    <cellStyle name="Output 2 3 3 5 4 3" xfId="13047"/>
    <cellStyle name="Output 2 3 3 5 4 3 2" xfId="29144"/>
    <cellStyle name="Output 2 3 3 5 4 4" xfId="20777"/>
    <cellStyle name="Output 2 3 3 5 4 5" xfId="40236"/>
    <cellStyle name="Output 2 3 3 5 5" xfId="6895"/>
    <cellStyle name="Output 2 3 3 5 5 2" xfId="15039"/>
    <cellStyle name="Output 2 3 3 5 5 2 2" xfId="31112"/>
    <cellStyle name="Output 2 3 3 5 5 3" xfId="23078"/>
    <cellStyle name="Output 2 3 3 5 6" xfId="10718"/>
    <cellStyle name="Output 2 3 3 5 6 2" xfId="26843"/>
    <cellStyle name="Output 2 3 3 5 7" xfId="18476"/>
    <cellStyle name="Output 2 3 3 5 8" xfId="40231"/>
    <cellStyle name="Output 2 3 3 6" xfId="2269"/>
    <cellStyle name="Output 2 3 3 6 2" xfId="3799"/>
    <cellStyle name="Output 2 3 3 6 2 2" xfId="6157"/>
    <cellStyle name="Output 2 3 3 6 2 2 2" xfId="14663"/>
    <cellStyle name="Output 2 3 3 6 2 2 2 2" xfId="30760"/>
    <cellStyle name="Output 2 3 3 6 2 2 3" xfId="22393"/>
    <cellStyle name="Output 2 3 3 6 2 2 4" xfId="40239"/>
    <cellStyle name="Output 2 3 3 6 2 3" xfId="8513"/>
    <cellStyle name="Output 2 3 3 6 2 3 2" xfId="16655"/>
    <cellStyle name="Output 2 3 3 6 2 3 2 2" xfId="32728"/>
    <cellStyle name="Output 2 3 3 6 2 3 3" xfId="24694"/>
    <cellStyle name="Output 2 3 3 6 2 4" xfId="12336"/>
    <cellStyle name="Output 2 3 3 6 2 4 2" xfId="28459"/>
    <cellStyle name="Output 2 3 3 6 2 5" xfId="20092"/>
    <cellStyle name="Output 2 3 3 6 2 6" xfId="40238"/>
    <cellStyle name="Output 2 3 3 6 3" xfId="4691"/>
    <cellStyle name="Output 2 3 3 6 3 2" xfId="9352"/>
    <cellStyle name="Output 2 3 3 6 3 2 2" xfId="17492"/>
    <cellStyle name="Output 2 3 3 6 3 2 2 2" xfId="33565"/>
    <cellStyle name="Output 2 3 3 6 3 2 3" xfId="25531"/>
    <cellStyle name="Output 2 3 3 6 3 3" xfId="13199"/>
    <cellStyle name="Output 2 3 3 6 3 3 2" xfId="29296"/>
    <cellStyle name="Output 2 3 3 6 3 4" xfId="20929"/>
    <cellStyle name="Output 2 3 3 6 3 5" xfId="40240"/>
    <cellStyle name="Output 2 3 3 6 4" xfId="7047"/>
    <cellStyle name="Output 2 3 3 6 4 2" xfId="15191"/>
    <cellStyle name="Output 2 3 3 6 4 2 2" xfId="31264"/>
    <cellStyle name="Output 2 3 3 6 4 3" xfId="23230"/>
    <cellStyle name="Output 2 3 3 6 5" xfId="10870"/>
    <cellStyle name="Output 2 3 3 6 5 2" xfId="26995"/>
    <cellStyle name="Output 2 3 3 6 6" xfId="18628"/>
    <cellStyle name="Output 2 3 3 6 7" xfId="40237"/>
    <cellStyle name="Output 2 3 3 7" xfId="2749"/>
    <cellStyle name="Output 2 3 3 7 2" xfId="5129"/>
    <cellStyle name="Output 2 3 3 7 2 2" xfId="9562"/>
    <cellStyle name="Output 2 3 3 7 2 2 2" xfId="17702"/>
    <cellStyle name="Output 2 3 3 7 2 2 2 2" xfId="33775"/>
    <cellStyle name="Output 2 3 3 7 2 2 3" xfId="25741"/>
    <cellStyle name="Output 2 3 3 7 2 3" xfId="13635"/>
    <cellStyle name="Output 2 3 3 7 2 3 2" xfId="29732"/>
    <cellStyle name="Output 2 3 3 7 2 4" xfId="21365"/>
    <cellStyle name="Output 2 3 3 7 2 5" xfId="40242"/>
    <cellStyle name="Output 2 3 3 7 3" xfId="7485"/>
    <cellStyle name="Output 2 3 3 7 3 2" xfId="15627"/>
    <cellStyle name="Output 2 3 3 7 3 2 2" xfId="31700"/>
    <cellStyle name="Output 2 3 3 7 3 3" xfId="23666"/>
    <cellStyle name="Output 2 3 3 7 4" xfId="11308"/>
    <cellStyle name="Output 2 3 3 7 4 2" xfId="27431"/>
    <cellStyle name="Output 2 3 3 7 5" xfId="19064"/>
    <cellStyle name="Output 2 3 3 7 6" xfId="40241"/>
    <cellStyle name="Output 2 3 3 8" xfId="2585"/>
    <cellStyle name="Output 2 3 3 8 2" xfId="4985"/>
    <cellStyle name="Output 2 3 3 8 2 2" xfId="13491"/>
    <cellStyle name="Output 2 3 3 8 2 2 2" xfId="29588"/>
    <cellStyle name="Output 2 3 3 8 2 3" xfId="21221"/>
    <cellStyle name="Output 2 3 3 8 2 4" xfId="40244"/>
    <cellStyle name="Output 2 3 3 8 3" xfId="7341"/>
    <cellStyle name="Output 2 3 3 8 3 2" xfId="15483"/>
    <cellStyle name="Output 2 3 3 8 3 2 2" xfId="31556"/>
    <cellStyle name="Output 2 3 3 8 3 3" xfId="23522"/>
    <cellStyle name="Output 2 3 3 8 4" xfId="11164"/>
    <cellStyle name="Output 2 3 3 8 4 2" xfId="27287"/>
    <cellStyle name="Output 2 3 3 8 5" xfId="18920"/>
    <cellStyle name="Output 2 3 3 8 6" xfId="40243"/>
    <cellStyle name="Output 2 3 3 9" xfId="4056"/>
    <cellStyle name="Output 2 3 3 9 2" xfId="8725"/>
    <cellStyle name="Output 2 3 3 9 2 2" xfId="16865"/>
    <cellStyle name="Output 2 3 3 9 2 2 2" xfId="32938"/>
    <cellStyle name="Output 2 3 3 9 2 3" xfId="24904"/>
    <cellStyle name="Output 2 3 3 9 3" xfId="12572"/>
    <cellStyle name="Output 2 3 3 9 3 2" xfId="28669"/>
    <cellStyle name="Output 2 3 3 9 4" xfId="20302"/>
    <cellStyle name="Output 2 3 3 9 5" xfId="40245"/>
    <cellStyle name="Output 2 3 4" xfId="1626"/>
    <cellStyle name="Output 2 3 4 10" xfId="40246"/>
    <cellStyle name="Output 2 3 4 2" xfId="2036"/>
    <cellStyle name="Output 2 3 4 2 2" xfId="3124"/>
    <cellStyle name="Output 2 3 4 2 2 2" xfId="5489"/>
    <cellStyle name="Output 2 3 4 2 2 2 2" xfId="9911"/>
    <cellStyle name="Output 2 3 4 2 2 2 2 2" xfId="18051"/>
    <cellStyle name="Output 2 3 4 2 2 2 2 2 2" xfId="34124"/>
    <cellStyle name="Output 2 3 4 2 2 2 2 3" xfId="26090"/>
    <cellStyle name="Output 2 3 4 2 2 2 3" xfId="13995"/>
    <cellStyle name="Output 2 3 4 2 2 2 3 2" xfId="30092"/>
    <cellStyle name="Output 2 3 4 2 2 2 4" xfId="21725"/>
    <cellStyle name="Output 2 3 4 2 2 2 5" xfId="40249"/>
    <cellStyle name="Output 2 3 4 2 2 3" xfId="7845"/>
    <cellStyle name="Output 2 3 4 2 2 3 2" xfId="15987"/>
    <cellStyle name="Output 2 3 4 2 2 3 2 2" xfId="32060"/>
    <cellStyle name="Output 2 3 4 2 2 3 3" xfId="24026"/>
    <cellStyle name="Output 2 3 4 2 2 4" xfId="11668"/>
    <cellStyle name="Output 2 3 4 2 2 4 2" xfId="27791"/>
    <cellStyle name="Output 2 3 4 2 2 5" xfId="19424"/>
    <cellStyle name="Output 2 3 4 2 2 6" xfId="40248"/>
    <cellStyle name="Output 2 3 4 2 3" xfId="3575"/>
    <cellStyle name="Output 2 3 4 2 3 2" xfId="5933"/>
    <cellStyle name="Output 2 3 4 2 3 2 2" xfId="14439"/>
    <cellStyle name="Output 2 3 4 2 3 2 2 2" xfId="30536"/>
    <cellStyle name="Output 2 3 4 2 3 2 3" xfId="22169"/>
    <cellStyle name="Output 2 3 4 2 3 2 4" xfId="40251"/>
    <cellStyle name="Output 2 3 4 2 3 3" xfId="8289"/>
    <cellStyle name="Output 2 3 4 2 3 3 2" xfId="16431"/>
    <cellStyle name="Output 2 3 4 2 3 3 2 2" xfId="32504"/>
    <cellStyle name="Output 2 3 4 2 3 3 3" xfId="24470"/>
    <cellStyle name="Output 2 3 4 2 3 4" xfId="12112"/>
    <cellStyle name="Output 2 3 4 2 3 4 2" xfId="28235"/>
    <cellStyle name="Output 2 3 4 2 3 5" xfId="19868"/>
    <cellStyle name="Output 2 3 4 2 3 6" xfId="40250"/>
    <cellStyle name="Output 2 3 4 2 4" xfId="4467"/>
    <cellStyle name="Output 2 3 4 2 4 2" xfId="9128"/>
    <cellStyle name="Output 2 3 4 2 4 2 2" xfId="17268"/>
    <cellStyle name="Output 2 3 4 2 4 2 2 2" xfId="33341"/>
    <cellStyle name="Output 2 3 4 2 4 2 3" xfId="25307"/>
    <cellStyle name="Output 2 3 4 2 4 3" xfId="12975"/>
    <cellStyle name="Output 2 3 4 2 4 3 2" xfId="29072"/>
    <cellStyle name="Output 2 3 4 2 4 4" xfId="20705"/>
    <cellStyle name="Output 2 3 4 2 4 5" xfId="40252"/>
    <cellStyle name="Output 2 3 4 2 5" xfId="6823"/>
    <cellStyle name="Output 2 3 4 2 5 2" xfId="23006"/>
    <cellStyle name="Output 2 3 4 2 6" xfId="10646"/>
    <cellStyle name="Output 2 3 4 2 6 2" xfId="26771"/>
    <cellStyle name="Output 2 3 4 2 7" xfId="40247"/>
    <cellStyle name="Output 2 3 4 3" xfId="2201"/>
    <cellStyle name="Output 2 3 4 3 2" xfId="3280"/>
    <cellStyle name="Output 2 3 4 3 2 2" xfId="5643"/>
    <cellStyle name="Output 2 3 4 3 2 2 2" xfId="10063"/>
    <cellStyle name="Output 2 3 4 3 2 2 2 2" xfId="18203"/>
    <cellStyle name="Output 2 3 4 3 2 2 2 2 2" xfId="34276"/>
    <cellStyle name="Output 2 3 4 3 2 2 2 3" xfId="26242"/>
    <cellStyle name="Output 2 3 4 3 2 2 3" xfId="14149"/>
    <cellStyle name="Output 2 3 4 3 2 2 3 2" xfId="30246"/>
    <cellStyle name="Output 2 3 4 3 2 2 4" xfId="21879"/>
    <cellStyle name="Output 2 3 4 3 2 2 5" xfId="40255"/>
    <cellStyle name="Output 2 3 4 3 2 3" xfId="7999"/>
    <cellStyle name="Output 2 3 4 3 2 3 2" xfId="16141"/>
    <cellStyle name="Output 2 3 4 3 2 3 2 2" xfId="32214"/>
    <cellStyle name="Output 2 3 4 3 2 3 3" xfId="24180"/>
    <cellStyle name="Output 2 3 4 3 2 4" xfId="11822"/>
    <cellStyle name="Output 2 3 4 3 2 4 2" xfId="27945"/>
    <cellStyle name="Output 2 3 4 3 2 5" xfId="19578"/>
    <cellStyle name="Output 2 3 4 3 2 6" xfId="40254"/>
    <cellStyle name="Output 2 3 4 3 3" xfId="3731"/>
    <cellStyle name="Output 2 3 4 3 3 2" xfId="6089"/>
    <cellStyle name="Output 2 3 4 3 3 2 2" xfId="14595"/>
    <cellStyle name="Output 2 3 4 3 3 2 2 2" xfId="30692"/>
    <cellStyle name="Output 2 3 4 3 3 2 3" xfId="22325"/>
    <cellStyle name="Output 2 3 4 3 3 2 4" xfId="40257"/>
    <cellStyle name="Output 2 3 4 3 3 3" xfId="8445"/>
    <cellStyle name="Output 2 3 4 3 3 3 2" xfId="16587"/>
    <cellStyle name="Output 2 3 4 3 3 3 2 2" xfId="32660"/>
    <cellStyle name="Output 2 3 4 3 3 3 3" xfId="24626"/>
    <cellStyle name="Output 2 3 4 3 3 4" xfId="12268"/>
    <cellStyle name="Output 2 3 4 3 3 4 2" xfId="28391"/>
    <cellStyle name="Output 2 3 4 3 3 5" xfId="20024"/>
    <cellStyle name="Output 2 3 4 3 3 6" xfId="40256"/>
    <cellStyle name="Output 2 3 4 3 4" xfId="4623"/>
    <cellStyle name="Output 2 3 4 3 4 2" xfId="9284"/>
    <cellStyle name="Output 2 3 4 3 4 2 2" xfId="17424"/>
    <cellStyle name="Output 2 3 4 3 4 2 2 2" xfId="33497"/>
    <cellStyle name="Output 2 3 4 3 4 2 3" xfId="25463"/>
    <cellStyle name="Output 2 3 4 3 4 3" xfId="13131"/>
    <cellStyle name="Output 2 3 4 3 4 3 2" xfId="29228"/>
    <cellStyle name="Output 2 3 4 3 4 4" xfId="20861"/>
    <cellStyle name="Output 2 3 4 3 4 5" xfId="40258"/>
    <cellStyle name="Output 2 3 4 3 5" xfId="6979"/>
    <cellStyle name="Output 2 3 4 3 5 2" xfId="15123"/>
    <cellStyle name="Output 2 3 4 3 5 2 2" xfId="31196"/>
    <cellStyle name="Output 2 3 4 3 5 3" xfId="23162"/>
    <cellStyle name="Output 2 3 4 3 6" xfId="10802"/>
    <cellStyle name="Output 2 3 4 3 6 2" xfId="26927"/>
    <cellStyle name="Output 2 3 4 3 7" xfId="18560"/>
    <cellStyle name="Output 2 3 4 3 8" xfId="40253"/>
    <cellStyle name="Output 2 3 4 4" xfId="2361"/>
    <cellStyle name="Output 2 3 4 4 2" xfId="3883"/>
    <cellStyle name="Output 2 3 4 4 2 2" xfId="6241"/>
    <cellStyle name="Output 2 3 4 4 2 2 2" xfId="14747"/>
    <cellStyle name="Output 2 3 4 4 2 2 2 2" xfId="30844"/>
    <cellStyle name="Output 2 3 4 4 2 2 3" xfId="22477"/>
    <cellStyle name="Output 2 3 4 4 2 2 4" xfId="40261"/>
    <cellStyle name="Output 2 3 4 4 2 3" xfId="8597"/>
    <cellStyle name="Output 2 3 4 4 2 3 2" xfId="16739"/>
    <cellStyle name="Output 2 3 4 4 2 3 2 2" xfId="32812"/>
    <cellStyle name="Output 2 3 4 4 2 3 3" xfId="24778"/>
    <cellStyle name="Output 2 3 4 4 2 4" xfId="12420"/>
    <cellStyle name="Output 2 3 4 4 2 4 2" xfId="28543"/>
    <cellStyle name="Output 2 3 4 4 2 5" xfId="20176"/>
    <cellStyle name="Output 2 3 4 4 2 6" xfId="40260"/>
    <cellStyle name="Output 2 3 4 4 3" xfId="4775"/>
    <cellStyle name="Output 2 3 4 4 3 2" xfId="9436"/>
    <cellStyle name="Output 2 3 4 4 3 2 2" xfId="17576"/>
    <cellStyle name="Output 2 3 4 4 3 2 2 2" xfId="33649"/>
    <cellStyle name="Output 2 3 4 4 3 2 3" xfId="25615"/>
    <cellStyle name="Output 2 3 4 4 3 3" xfId="13283"/>
    <cellStyle name="Output 2 3 4 4 3 3 2" xfId="29380"/>
    <cellStyle name="Output 2 3 4 4 3 4" xfId="21013"/>
    <cellStyle name="Output 2 3 4 4 3 5" xfId="40262"/>
    <cellStyle name="Output 2 3 4 4 4" xfId="7131"/>
    <cellStyle name="Output 2 3 4 4 4 2" xfId="15275"/>
    <cellStyle name="Output 2 3 4 4 4 2 2" xfId="31348"/>
    <cellStyle name="Output 2 3 4 4 4 3" xfId="23314"/>
    <cellStyle name="Output 2 3 4 4 5" xfId="10954"/>
    <cellStyle name="Output 2 3 4 4 5 2" xfId="27079"/>
    <cellStyle name="Output 2 3 4 4 6" xfId="18712"/>
    <cellStyle name="Output 2 3 4 4 7" xfId="40259"/>
    <cellStyle name="Output 2 3 4 5" xfId="2846"/>
    <cellStyle name="Output 2 3 4 5 2" xfId="5216"/>
    <cellStyle name="Output 2 3 4 5 2 2" xfId="9646"/>
    <cellStyle name="Output 2 3 4 5 2 2 2" xfId="17786"/>
    <cellStyle name="Output 2 3 4 5 2 2 2 2" xfId="33859"/>
    <cellStyle name="Output 2 3 4 5 2 2 3" xfId="25825"/>
    <cellStyle name="Output 2 3 4 5 2 3" xfId="13722"/>
    <cellStyle name="Output 2 3 4 5 2 3 2" xfId="29819"/>
    <cellStyle name="Output 2 3 4 5 2 4" xfId="21452"/>
    <cellStyle name="Output 2 3 4 5 2 5" xfId="40264"/>
    <cellStyle name="Output 2 3 4 5 3" xfId="7572"/>
    <cellStyle name="Output 2 3 4 5 3 2" xfId="15714"/>
    <cellStyle name="Output 2 3 4 5 3 2 2" xfId="31787"/>
    <cellStyle name="Output 2 3 4 5 3 3" xfId="23753"/>
    <cellStyle name="Output 2 3 4 5 4" xfId="11395"/>
    <cellStyle name="Output 2 3 4 5 4 2" xfId="27518"/>
    <cellStyle name="Output 2 3 4 5 5" xfId="19151"/>
    <cellStyle name="Output 2 3 4 5 6" xfId="40263"/>
    <cellStyle name="Output 2 3 4 6" xfId="2525"/>
    <cellStyle name="Output 2 3 4 6 2" xfId="4930"/>
    <cellStyle name="Output 2 3 4 6 2 2" xfId="13436"/>
    <cellStyle name="Output 2 3 4 6 2 2 2" xfId="29533"/>
    <cellStyle name="Output 2 3 4 6 2 3" xfId="21166"/>
    <cellStyle name="Output 2 3 4 6 2 4" xfId="40266"/>
    <cellStyle name="Output 2 3 4 6 3" xfId="7286"/>
    <cellStyle name="Output 2 3 4 6 3 2" xfId="15428"/>
    <cellStyle name="Output 2 3 4 6 3 2 2" xfId="31501"/>
    <cellStyle name="Output 2 3 4 6 3 3" xfId="23467"/>
    <cellStyle name="Output 2 3 4 6 4" xfId="11109"/>
    <cellStyle name="Output 2 3 4 6 4 2" xfId="27232"/>
    <cellStyle name="Output 2 3 4 6 5" xfId="18865"/>
    <cellStyle name="Output 2 3 4 6 6" xfId="40265"/>
    <cellStyle name="Output 2 3 4 7" xfId="4148"/>
    <cellStyle name="Output 2 3 4 7 2" xfId="8809"/>
    <cellStyle name="Output 2 3 4 7 2 2" xfId="16949"/>
    <cellStyle name="Output 2 3 4 7 2 2 2" xfId="33022"/>
    <cellStyle name="Output 2 3 4 7 2 3" xfId="24988"/>
    <cellStyle name="Output 2 3 4 7 3" xfId="12656"/>
    <cellStyle name="Output 2 3 4 7 3 2" xfId="28753"/>
    <cellStyle name="Output 2 3 4 7 4" xfId="20386"/>
    <cellStyle name="Output 2 3 4 7 5" xfId="40267"/>
    <cellStyle name="Output 2 3 4 8" xfId="6504"/>
    <cellStyle name="Output 2 3 4 8 2" xfId="22687"/>
    <cellStyle name="Output 2 3 4 9" xfId="10327"/>
    <cellStyle name="Output 2 3 4 9 2" xfId="26452"/>
    <cellStyle name="Output 2 3 5" xfId="1562"/>
    <cellStyle name="Output 2 3 5 10" xfId="40268"/>
    <cellStyle name="Output 2 3 5 2" xfId="1989"/>
    <cellStyle name="Output 2 3 5 2 2" xfId="3077"/>
    <cellStyle name="Output 2 3 5 2 2 2" xfId="5442"/>
    <cellStyle name="Output 2 3 5 2 2 2 2" xfId="9864"/>
    <cellStyle name="Output 2 3 5 2 2 2 2 2" xfId="18004"/>
    <cellStyle name="Output 2 3 5 2 2 2 2 2 2" xfId="34077"/>
    <cellStyle name="Output 2 3 5 2 2 2 2 3" xfId="26043"/>
    <cellStyle name="Output 2 3 5 2 2 2 3" xfId="13948"/>
    <cellStyle name="Output 2 3 5 2 2 2 3 2" xfId="30045"/>
    <cellStyle name="Output 2 3 5 2 2 2 4" xfId="21678"/>
    <cellStyle name="Output 2 3 5 2 2 2 5" xfId="40271"/>
    <cellStyle name="Output 2 3 5 2 2 3" xfId="7798"/>
    <cellStyle name="Output 2 3 5 2 2 3 2" xfId="15940"/>
    <cellStyle name="Output 2 3 5 2 2 3 2 2" xfId="32013"/>
    <cellStyle name="Output 2 3 5 2 2 3 3" xfId="23979"/>
    <cellStyle name="Output 2 3 5 2 2 4" xfId="11621"/>
    <cellStyle name="Output 2 3 5 2 2 4 2" xfId="27744"/>
    <cellStyle name="Output 2 3 5 2 2 5" xfId="19377"/>
    <cellStyle name="Output 2 3 5 2 2 6" xfId="40270"/>
    <cellStyle name="Output 2 3 5 2 3" xfId="3528"/>
    <cellStyle name="Output 2 3 5 2 3 2" xfId="5886"/>
    <cellStyle name="Output 2 3 5 2 3 2 2" xfId="14392"/>
    <cellStyle name="Output 2 3 5 2 3 2 2 2" xfId="30489"/>
    <cellStyle name="Output 2 3 5 2 3 2 3" xfId="22122"/>
    <cellStyle name="Output 2 3 5 2 3 2 4" xfId="40273"/>
    <cellStyle name="Output 2 3 5 2 3 3" xfId="8242"/>
    <cellStyle name="Output 2 3 5 2 3 3 2" xfId="16384"/>
    <cellStyle name="Output 2 3 5 2 3 3 2 2" xfId="32457"/>
    <cellStyle name="Output 2 3 5 2 3 3 3" xfId="24423"/>
    <cellStyle name="Output 2 3 5 2 3 4" xfId="12065"/>
    <cellStyle name="Output 2 3 5 2 3 4 2" xfId="28188"/>
    <cellStyle name="Output 2 3 5 2 3 5" xfId="19821"/>
    <cellStyle name="Output 2 3 5 2 3 6" xfId="40272"/>
    <cellStyle name="Output 2 3 5 2 4" xfId="4420"/>
    <cellStyle name="Output 2 3 5 2 4 2" xfId="9081"/>
    <cellStyle name="Output 2 3 5 2 4 2 2" xfId="17221"/>
    <cellStyle name="Output 2 3 5 2 4 2 2 2" xfId="33294"/>
    <cellStyle name="Output 2 3 5 2 4 2 3" xfId="25260"/>
    <cellStyle name="Output 2 3 5 2 4 3" xfId="12928"/>
    <cellStyle name="Output 2 3 5 2 4 3 2" xfId="29025"/>
    <cellStyle name="Output 2 3 5 2 4 4" xfId="20658"/>
    <cellStyle name="Output 2 3 5 2 4 5" xfId="40274"/>
    <cellStyle name="Output 2 3 5 2 5" xfId="6776"/>
    <cellStyle name="Output 2 3 5 2 5 2" xfId="22959"/>
    <cellStyle name="Output 2 3 5 2 6" xfId="10599"/>
    <cellStyle name="Output 2 3 5 2 6 2" xfId="26724"/>
    <cellStyle name="Output 2 3 5 2 7" xfId="40269"/>
    <cellStyle name="Output 2 3 5 3" xfId="2154"/>
    <cellStyle name="Output 2 3 5 3 2" xfId="3233"/>
    <cellStyle name="Output 2 3 5 3 2 2" xfId="5596"/>
    <cellStyle name="Output 2 3 5 3 2 2 2" xfId="10016"/>
    <cellStyle name="Output 2 3 5 3 2 2 2 2" xfId="18156"/>
    <cellStyle name="Output 2 3 5 3 2 2 2 2 2" xfId="34229"/>
    <cellStyle name="Output 2 3 5 3 2 2 2 3" xfId="26195"/>
    <cellStyle name="Output 2 3 5 3 2 2 3" xfId="14102"/>
    <cellStyle name="Output 2 3 5 3 2 2 3 2" xfId="30199"/>
    <cellStyle name="Output 2 3 5 3 2 2 4" xfId="21832"/>
    <cellStyle name="Output 2 3 5 3 2 2 5" xfId="40277"/>
    <cellStyle name="Output 2 3 5 3 2 3" xfId="7952"/>
    <cellStyle name="Output 2 3 5 3 2 3 2" xfId="16094"/>
    <cellStyle name="Output 2 3 5 3 2 3 2 2" xfId="32167"/>
    <cellStyle name="Output 2 3 5 3 2 3 3" xfId="24133"/>
    <cellStyle name="Output 2 3 5 3 2 4" xfId="11775"/>
    <cellStyle name="Output 2 3 5 3 2 4 2" xfId="27898"/>
    <cellStyle name="Output 2 3 5 3 2 5" xfId="19531"/>
    <cellStyle name="Output 2 3 5 3 2 6" xfId="40276"/>
    <cellStyle name="Output 2 3 5 3 3" xfId="3684"/>
    <cellStyle name="Output 2 3 5 3 3 2" xfId="6042"/>
    <cellStyle name="Output 2 3 5 3 3 2 2" xfId="14548"/>
    <cellStyle name="Output 2 3 5 3 3 2 2 2" xfId="30645"/>
    <cellStyle name="Output 2 3 5 3 3 2 3" xfId="22278"/>
    <cellStyle name="Output 2 3 5 3 3 2 4" xfId="40279"/>
    <cellStyle name="Output 2 3 5 3 3 3" xfId="8398"/>
    <cellStyle name="Output 2 3 5 3 3 3 2" xfId="16540"/>
    <cellStyle name="Output 2 3 5 3 3 3 2 2" xfId="32613"/>
    <cellStyle name="Output 2 3 5 3 3 3 3" xfId="24579"/>
    <cellStyle name="Output 2 3 5 3 3 4" xfId="12221"/>
    <cellStyle name="Output 2 3 5 3 3 4 2" xfId="28344"/>
    <cellStyle name="Output 2 3 5 3 3 5" xfId="19977"/>
    <cellStyle name="Output 2 3 5 3 3 6" xfId="40278"/>
    <cellStyle name="Output 2 3 5 3 4" xfId="4576"/>
    <cellStyle name="Output 2 3 5 3 4 2" xfId="9237"/>
    <cellStyle name="Output 2 3 5 3 4 2 2" xfId="17377"/>
    <cellStyle name="Output 2 3 5 3 4 2 2 2" xfId="33450"/>
    <cellStyle name="Output 2 3 5 3 4 2 3" xfId="25416"/>
    <cellStyle name="Output 2 3 5 3 4 3" xfId="13084"/>
    <cellStyle name="Output 2 3 5 3 4 3 2" xfId="29181"/>
    <cellStyle name="Output 2 3 5 3 4 4" xfId="20814"/>
    <cellStyle name="Output 2 3 5 3 4 5" xfId="40280"/>
    <cellStyle name="Output 2 3 5 3 5" xfId="6932"/>
    <cellStyle name="Output 2 3 5 3 5 2" xfId="15076"/>
    <cellStyle name="Output 2 3 5 3 5 2 2" xfId="31149"/>
    <cellStyle name="Output 2 3 5 3 5 3" xfId="23115"/>
    <cellStyle name="Output 2 3 5 3 6" xfId="10755"/>
    <cellStyle name="Output 2 3 5 3 6 2" xfId="26880"/>
    <cellStyle name="Output 2 3 5 3 7" xfId="18513"/>
    <cellStyle name="Output 2 3 5 3 8" xfId="40275"/>
    <cellStyle name="Output 2 3 5 4" xfId="2314"/>
    <cellStyle name="Output 2 3 5 4 2" xfId="3836"/>
    <cellStyle name="Output 2 3 5 4 2 2" xfId="6194"/>
    <cellStyle name="Output 2 3 5 4 2 2 2" xfId="14700"/>
    <cellStyle name="Output 2 3 5 4 2 2 2 2" xfId="30797"/>
    <cellStyle name="Output 2 3 5 4 2 2 3" xfId="22430"/>
    <cellStyle name="Output 2 3 5 4 2 2 4" xfId="40283"/>
    <cellStyle name="Output 2 3 5 4 2 3" xfId="8550"/>
    <cellStyle name="Output 2 3 5 4 2 3 2" xfId="16692"/>
    <cellStyle name="Output 2 3 5 4 2 3 2 2" xfId="32765"/>
    <cellStyle name="Output 2 3 5 4 2 3 3" xfId="24731"/>
    <cellStyle name="Output 2 3 5 4 2 4" xfId="12373"/>
    <cellStyle name="Output 2 3 5 4 2 4 2" xfId="28496"/>
    <cellStyle name="Output 2 3 5 4 2 5" xfId="20129"/>
    <cellStyle name="Output 2 3 5 4 2 6" xfId="40282"/>
    <cellStyle name="Output 2 3 5 4 3" xfId="4728"/>
    <cellStyle name="Output 2 3 5 4 3 2" xfId="9389"/>
    <cellStyle name="Output 2 3 5 4 3 2 2" xfId="17529"/>
    <cellStyle name="Output 2 3 5 4 3 2 2 2" xfId="33602"/>
    <cellStyle name="Output 2 3 5 4 3 2 3" xfId="25568"/>
    <cellStyle name="Output 2 3 5 4 3 3" xfId="13236"/>
    <cellStyle name="Output 2 3 5 4 3 3 2" xfId="29333"/>
    <cellStyle name="Output 2 3 5 4 3 4" xfId="20966"/>
    <cellStyle name="Output 2 3 5 4 3 5" xfId="40284"/>
    <cellStyle name="Output 2 3 5 4 4" xfId="7084"/>
    <cellStyle name="Output 2 3 5 4 4 2" xfId="15228"/>
    <cellStyle name="Output 2 3 5 4 4 2 2" xfId="31301"/>
    <cellStyle name="Output 2 3 5 4 4 3" xfId="23267"/>
    <cellStyle name="Output 2 3 5 4 5" xfId="10907"/>
    <cellStyle name="Output 2 3 5 4 5 2" xfId="27032"/>
    <cellStyle name="Output 2 3 5 4 6" xfId="18665"/>
    <cellStyle name="Output 2 3 5 4 7" xfId="40281"/>
    <cellStyle name="Output 2 3 5 5" xfId="2797"/>
    <cellStyle name="Output 2 3 5 5 2" xfId="5167"/>
    <cellStyle name="Output 2 3 5 5 2 2" xfId="9599"/>
    <cellStyle name="Output 2 3 5 5 2 2 2" xfId="17739"/>
    <cellStyle name="Output 2 3 5 5 2 2 2 2" xfId="33812"/>
    <cellStyle name="Output 2 3 5 5 2 2 3" xfId="25778"/>
    <cellStyle name="Output 2 3 5 5 2 3" xfId="13673"/>
    <cellStyle name="Output 2 3 5 5 2 3 2" xfId="29770"/>
    <cellStyle name="Output 2 3 5 5 2 4" xfId="21403"/>
    <cellStyle name="Output 2 3 5 5 2 5" xfId="40286"/>
    <cellStyle name="Output 2 3 5 5 3" xfId="7523"/>
    <cellStyle name="Output 2 3 5 5 3 2" xfId="15665"/>
    <cellStyle name="Output 2 3 5 5 3 2 2" xfId="31738"/>
    <cellStyle name="Output 2 3 5 5 3 3" xfId="23704"/>
    <cellStyle name="Output 2 3 5 5 4" xfId="11346"/>
    <cellStyle name="Output 2 3 5 5 4 2" xfId="27469"/>
    <cellStyle name="Output 2 3 5 5 5" xfId="19102"/>
    <cellStyle name="Output 2 3 5 5 6" xfId="40285"/>
    <cellStyle name="Output 2 3 5 6" xfId="2712"/>
    <cellStyle name="Output 2 3 5 6 2" xfId="5097"/>
    <cellStyle name="Output 2 3 5 6 2 2" xfId="13603"/>
    <cellStyle name="Output 2 3 5 6 2 2 2" xfId="29700"/>
    <cellStyle name="Output 2 3 5 6 2 3" xfId="21333"/>
    <cellStyle name="Output 2 3 5 6 2 4" xfId="40288"/>
    <cellStyle name="Output 2 3 5 6 3" xfId="7453"/>
    <cellStyle name="Output 2 3 5 6 3 2" xfId="15595"/>
    <cellStyle name="Output 2 3 5 6 3 2 2" xfId="31668"/>
    <cellStyle name="Output 2 3 5 6 3 3" xfId="23634"/>
    <cellStyle name="Output 2 3 5 6 4" xfId="11276"/>
    <cellStyle name="Output 2 3 5 6 4 2" xfId="27399"/>
    <cellStyle name="Output 2 3 5 6 5" xfId="19032"/>
    <cellStyle name="Output 2 3 5 6 6" xfId="40287"/>
    <cellStyle name="Output 2 3 5 7" xfId="4101"/>
    <cellStyle name="Output 2 3 5 7 2" xfId="8762"/>
    <cellStyle name="Output 2 3 5 7 2 2" xfId="16902"/>
    <cellStyle name="Output 2 3 5 7 2 2 2" xfId="32975"/>
    <cellStyle name="Output 2 3 5 7 2 3" xfId="24941"/>
    <cellStyle name="Output 2 3 5 7 3" xfId="12609"/>
    <cellStyle name="Output 2 3 5 7 3 2" xfId="28706"/>
    <cellStyle name="Output 2 3 5 7 4" xfId="20339"/>
    <cellStyle name="Output 2 3 5 7 5" xfId="40289"/>
    <cellStyle name="Output 2 3 5 8" xfId="6457"/>
    <cellStyle name="Output 2 3 5 8 2" xfId="22640"/>
    <cellStyle name="Output 2 3 5 9" xfId="10280"/>
    <cellStyle name="Output 2 3 5 9 2" xfId="26405"/>
    <cellStyle name="Output 2 3 6" xfId="1879"/>
    <cellStyle name="Output 2 3 6 2" xfId="2991"/>
    <cellStyle name="Output 2 3 6 2 2" xfId="5358"/>
    <cellStyle name="Output 2 3 6 2 2 2" xfId="9782"/>
    <cellStyle name="Output 2 3 6 2 2 2 2" xfId="17922"/>
    <cellStyle name="Output 2 3 6 2 2 2 2 2" xfId="33995"/>
    <cellStyle name="Output 2 3 6 2 2 2 3" xfId="25961"/>
    <cellStyle name="Output 2 3 6 2 2 3" xfId="13864"/>
    <cellStyle name="Output 2 3 6 2 2 3 2" xfId="29961"/>
    <cellStyle name="Output 2 3 6 2 2 4" xfId="21594"/>
    <cellStyle name="Output 2 3 6 2 2 5" xfId="40292"/>
    <cellStyle name="Output 2 3 6 2 3" xfId="7714"/>
    <cellStyle name="Output 2 3 6 2 3 2" xfId="15856"/>
    <cellStyle name="Output 2 3 6 2 3 2 2" xfId="31929"/>
    <cellStyle name="Output 2 3 6 2 3 3" xfId="23895"/>
    <cellStyle name="Output 2 3 6 2 4" xfId="11537"/>
    <cellStyle name="Output 2 3 6 2 4 2" xfId="27660"/>
    <cellStyle name="Output 2 3 6 2 5" xfId="19293"/>
    <cellStyle name="Output 2 3 6 2 6" xfId="40291"/>
    <cellStyle name="Output 2 3 6 3" xfId="3433"/>
    <cellStyle name="Output 2 3 6 3 2" xfId="5791"/>
    <cellStyle name="Output 2 3 6 3 2 2" xfId="14297"/>
    <cellStyle name="Output 2 3 6 3 2 2 2" xfId="30394"/>
    <cellStyle name="Output 2 3 6 3 2 3" xfId="22027"/>
    <cellStyle name="Output 2 3 6 3 2 4" xfId="40294"/>
    <cellStyle name="Output 2 3 6 3 3" xfId="8147"/>
    <cellStyle name="Output 2 3 6 3 3 2" xfId="16289"/>
    <cellStyle name="Output 2 3 6 3 3 2 2" xfId="32362"/>
    <cellStyle name="Output 2 3 6 3 3 3" xfId="24328"/>
    <cellStyle name="Output 2 3 6 3 4" xfId="11970"/>
    <cellStyle name="Output 2 3 6 3 4 2" xfId="28093"/>
    <cellStyle name="Output 2 3 6 3 5" xfId="19726"/>
    <cellStyle name="Output 2 3 6 3 6" xfId="40293"/>
    <cellStyle name="Output 2 3 6 4" xfId="4325"/>
    <cellStyle name="Output 2 3 6 4 2" xfId="8986"/>
    <cellStyle name="Output 2 3 6 4 2 2" xfId="17126"/>
    <cellStyle name="Output 2 3 6 4 2 2 2" xfId="33199"/>
    <cellStyle name="Output 2 3 6 4 2 3" xfId="25165"/>
    <cellStyle name="Output 2 3 6 4 3" xfId="12833"/>
    <cellStyle name="Output 2 3 6 4 3 2" xfId="28930"/>
    <cellStyle name="Output 2 3 6 4 4" xfId="20563"/>
    <cellStyle name="Output 2 3 6 4 5" xfId="40295"/>
    <cellStyle name="Output 2 3 6 5" xfId="6681"/>
    <cellStyle name="Output 2 3 6 5 2" xfId="22864"/>
    <cellStyle name="Output 2 3 6 6" xfId="10504"/>
    <cellStyle name="Output 2 3 6 6 2" xfId="26629"/>
    <cellStyle name="Output 2 3 6 7" xfId="40290"/>
    <cellStyle name="Output 2 3 7" xfId="1771"/>
    <cellStyle name="Output 2 3 7 2" xfId="2939"/>
    <cellStyle name="Output 2 3 7 2 2" xfId="5306"/>
    <cellStyle name="Output 2 3 7 2 2 2" xfId="9732"/>
    <cellStyle name="Output 2 3 7 2 2 2 2" xfId="17872"/>
    <cellStyle name="Output 2 3 7 2 2 2 2 2" xfId="33945"/>
    <cellStyle name="Output 2 3 7 2 2 2 3" xfId="25911"/>
    <cellStyle name="Output 2 3 7 2 2 3" xfId="13812"/>
    <cellStyle name="Output 2 3 7 2 2 3 2" xfId="29909"/>
    <cellStyle name="Output 2 3 7 2 2 4" xfId="21542"/>
    <cellStyle name="Output 2 3 7 2 2 5" xfId="40298"/>
    <cellStyle name="Output 2 3 7 2 3" xfId="7662"/>
    <cellStyle name="Output 2 3 7 2 3 2" xfId="15804"/>
    <cellStyle name="Output 2 3 7 2 3 2 2" xfId="31877"/>
    <cellStyle name="Output 2 3 7 2 3 3" xfId="23843"/>
    <cellStyle name="Output 2 3 7 2 4" xfId="11485"/>
    <cellStyle name="Output 2 3 7 2 4 2" xfId="27608"/>
    <cellStyle name="Output 2 3 7 2 5" xfId="19241"/>
    <cellStyle name="Output 2 3 7 2 6" xfId="40297"/>
    <cellStyle name="Output 2 3 7 3" xfId="3355"/>
    <cellStyle name="Output 2 3 7 3 2" xfId="5713"/>
    <cellStyle name="Output 2 3 7 3 2 2" xfId="14219"/>
    <cellStyle name="Output 2 3 7 3 2 2 2" xfId="30316"/>
    <cellStyle name="Output 2 3 7 3 2 3" xfId="21949"/>
    <cellStyle name="Output 2 3 7 3 2 4" xfId="40300"/>
    <cellStyle name="Output 2 3 7 3 3" xfId="8069"/>
    <cellStyle name="Output 2 3 7 3 3 2" xfId="16211"/>
    <cellStyle name="Output 2 3 7 3 3 2 2" xfId="32284"/>
    <cellStyle name="Output 2 3 7 3 3 3" xfId="24250"/>
    <cellStyle name="Output 2 3 7 3 4" xfId="11892"/>
    <cellStyle name="Output 2 3 7 3 4 2" xfId="28015"/>
    <cellStyle name="Output 2 3 7 3 5" xfId="19648"/>
    <cellStyle name="Output 2 3 7 3 6" xfId="40299"/>
    <cellStyle name="Output 2 3 7 4" xfId="4247"/>
    <cellStyle name="Output 2 3 7 4 2" xfId="8908"/>
    <cellStyle name="Output 2 3 7 4 2 2" xfId="17048"/>
    <cellStyle name="Output 2 3 7 4 2 2 2" xfId="33121"/>
    <cellStyle name="Output 2 3 7 4 2 3" xfId="25087"/>
    <cellStyle name="Output 2 3 7 4 3" xfId="12755"/>
    <cellStyle name="Output 2 3 7 4 3 2" xfId="28852"/>
    <cellStyle name="Output 2 3 7 4 4" xfId="20485"/>
    <cellStyle name="Output 2 3 7 4 5" xfId="40301"/>
    <cellStyle name="Output 2 3 7 5" xfId="6603"/>
    <cellStyle name="Output 2 3 7 5 2" xfId="14867"/>
    <cellStyle name="Output 2 3 7 5 2 2" xfId="30940"/>
    <cellStyle name="Output 2 3 7 5 3" xfId="22786"/>
    <cellStyle name="Output 2 3 7 6" xfId="10426"/>
    <cellStyle name="Output 2 3 7 6 2" xfId="26551"/>
    <cellStyle name="Output 2 3 7 7" xfId="18304"/>
    <cellStyle name="Output 2 3 7 8" xfId="40296"/>
    <cellStyle name="Output 2 3 8" xfId="1756"/>
    <cellStyle name="Output 2 3 8 2" xfId="2462"/>
    <cellStyle name="Output 2 3 8 2 2" xfId="4867"/>
    <cellStyle name="Output 2 3 8 2 2 2" xfId="13373"/>
    <cellStyle name="Output 2 3 8 2 2 2 2" xfId="29470"/>
    <cellStyle name="Output 2 3 8 2 2 3" xfId="21103"/>
    <cellStyle name="Output 2 3 8 2 2 4" xfId="40304"/>
    <cellStyle name="Output 2 3 8 2 3" xfId="7223"/>
    <cellStyle name="Output 2 3 8 2 3 2" xfId="15365"/>
    <cellStyle name="Output 2 3 8 2 3 2 2" xfId="31438"/>
    <cellStyle name="Output 2 3 8 2 3 3" xfId="23404"/>
    <cellStyle name="Output 2 3 8 2 4" xfId="11046"/>
    <cellStyle name="Output 2 3 8 2 4 2" xfId="27169"/>
    <cellStyle name="Output 2 3 8 2 5" xfId="18802"/>
    <cellStyle name="Output 2 3 8 2 6" xfId="40303"/>
    <cellStyle name="Output 2 3 8 3" xfId="4233"/>
    <cellStyle name="Output 2 3 8 3 2" xfId="8894"/>
    <cellStyle name="Output 2 3 8 3 2 2" xfId="17034"/>
    <cellStyle name="Output 2 3 8 3 2 2 2" xfId="33107"/>
    <cellStyle name="Output 2 3 8 3 2 3" xfId="25073"/>
    <cellStyle name="Output 2 3 8 3 3" xfId="12741"/>
    <cellStyle name="Output 2 3 8 3 3 2" xfId="28838"/>
    <cellStyle name="Output 2 3 8 3 4" xfId="20471"/>
    <cellStyle name="Output 2 3 8 3 5" xfId="40305"/>
    <cellStyle name="Output 2 3 8 4" xfId="6589"/>
    <cellStyle name="Output 2 3 8 4 2" xfId="14853"/>
    <cellStyle name="Output 2 3 8 4 2 2" xfId="30926"/>
    <cellStyle name="Output 2 3 8 4 3" xfId="22772"/>
    <cellStyle name="Output 2 3 8 5" xfId="10412"/>
    <cellStyle name="Output 2 3 8 5 2" xfId="26537"/>
    <cellStyle name="Output 2 3 8 6" xfId="18290"/>
    <cellStyle name="Output 2 3 8 7" xfId="40302"/>
    <cellStyle name="Output 2 3 9" xfId="2662"/>
    <cellStyle name="Output 2 3 9 2" xfId="5049"/>
    <cellStyle name="Output 2 3 9 2 2" xfId="9532"/>
    <cellStyle name="Output 2 3 9 2 2 2" xfId="17672"/>
    <cellStyle name="Output 2 3 9 2 2 2 2" xfId="33745"/>
    <cellStyle name="Output 2 3 9 2 2 3" xfId="25711"/>
    <cellStyle name="Output 2 3 9 2 3" xfId="13555"/>
    <cellStyle name="Output 2 3 9 2 3 2" xfId="29652"/>
    <cellStyle name="Output 2 3 9 2 4" xfId="21285"/>
    <cellStyle name="Output 2 3 9 2 5" xfId="40307"/>
    <cellStyle name="Output 2 3 9 3" xfId="7405"/>
    <cellStyle name="Output 2 3 9 3 2" xfId="15547"/>
    <cellStyle name="Output 2 3 9 3 2 2" xfId="31620"/>
    <cellStyle name="Output 2 3 9 3 3" xfId="23586"/>
    <cellStyle name="Output 2 3 9 4" xfId="11228"/>
    <cellStyle name="Output 2 3 9 4 2" xfId="27351"/>
    <cellStyle name="Output 2 3 9 5" xfId="18984"/>
    <cellStyle name="Output 2 3 9 6" xfId="40306"/>
    <cellStyle name="Output 2 4" xfId="1198"/>
    <cellStyle name="Output 2 4 10" xfId="6376"/>
    <cellStyle name="Output 2 4 10 2" xfId="22576"/>
    <cellStyle name="Output 2 4 11" xfId="10199"/>
    <cellStyle name="Output 2 4 11 2" xfId="26341"/>
    <cellStyle name="Output 2 4 12" xfId="40308"/>
    <cellStyle name="Output 2 4 2" xfId="1629"/>
    <cellStyle name="Output 2 4 2 10" xfId="40309"/>
    <cellStyle name="Output 2 4 2 2" xfId="2039"/>
    <cellStyle name="Output 2 4 2 2 2" xfId="3127"/>
    <cellStyle name="Output 2 4 2 2 2 2" xfId="5492"/>
    <cellStyle name="Output 2 4 2 2 2 2 2" xfId="9914"/>
    <cellStyle name="Output 2 4 2 2 2 2 2 2" xfId="18054"/>
    <cellStyle name="Output 2 4 2 2 2 2 2 2 2" xfId="34127"/>
    <cellStyle name="Output 2 4 2 2 2 2 2 3" xfId="26093"/>
    <cellStyle name="Output 2 4 2 2 2 2 3" xfId="13998"/>
    <cellStyle name="Output 2 4 2 2 2 2 3 2" xfId="30095"/>
    <cellStyle name="Output 2 4 2 2 2 2 4" xfId="21728"/>
    <cellStyle name="Output 2 4 2 2 2 2 5" xfId="40312"/>
    <cellStyle name="Output 2 4 2 2 2 3" xfId="7848"/>
    <cellStyle name="Output 2 4 2 2 2 3 2" xfId="15990"/>
    <cellStyle name="Output 2 4 2 2 2 3 2 2" xfId="32063"/>
    <cellStyle name="Output 2 4 2 2 2 3 3" xfId="24029"/>
    <cellStyle name="Output 2 4 2 2 2 4" xfId="11671"/>
    <cellStyle name="Output 2 4 2 2 2 4 2" xfId="27794"/>
    <cellStyle name="Output 2 4 2 2 2 5" xfId="19427"/>
    <cellStyle name="Output 2 4 2 2 2 6" xfId="40311"/>
    <cellStyle name="Output 2 4 2 2 3" xfId="3578"/>
    <cellStyle name="Output 2 4 2 2 3 2" xfId="5936"/>
    <cellStyle name="Output 2 4 2 2 3 2 2" xfId="14442"/>
    <cellStyle name="Output 2 4 2 2 3 2 2 2" xfId="30539"/>
    <cellStyle name="Output 2 4 2 2 3 2 3" xfId="22172"/>
    <cellStyle name="Output 2 4 2 2 3 2 4" xfId="40314"/>
    <cellStyle name="Output 2 4 2 2 3 3" xfId="8292"/>
    <cellStyle name="Output 2 4 2 2 3 3 2" xfId="16434"/>
    <cellStyle name="Output 2 4 2 2 3 3 2 2" xfId="32507"/>
    <cellStyle name="Output 2 4 2 2 3 3 3" xfId="24473"/>
    <cellStyle name="Output 2 4 2 2 3 4" xfId="12115"/>
    <cellStyle name="Output 2 4 2 2 3 4 2" xfId="28238"/>
    <cellStyle name="Output 2 4 2 2 3 5" xfId="19871"/>
    <cellStyle name="Output 2 4 2 2 3 6" xfId="40313"/>
    <cellStyle name="Output 2 4 2 2 4" xfId="4470"/>
    <cellStyle name="Output 2 4 2 2 4 2" xfId="9131"/>
    <cellStyle name="Output 2 4 2 2 4 2 2" xfId="17271"/>
    <cellStyle name="Output 2 4 2 2 4 2 2 2" xfId="33344"/>
    <cellStyle name="Output 2 4 2 2 4 2 3" xfId="25310"/>
    <cellStyle name="Output 2 4 2 2 4 3" xfId="12978"/>
    <cellStyle name="Output 2 4 2 2 4 3 2" xfId="29075"/>
    <cellStyle name="Output 2 4 2 2 4 4" xfId="20708"/>
    <cellStyle name="Output 2 4 2 2 4 5" xfId="40315"/>
    <cellStyle name="Output 2 4 2 2 5" xfId="6826"/>
    <cellStyle name="Output 2 4 2 2 5 2" xfId="23009"/>
    <cellStyle name="Output 2 4 2 2 6" xfId="10649"/>
    <cellStyle name="Output 2 4 2 2 6 2" xfId="26774"/>
    <cellStyle name="Output 2 4 2 2 7" xfId="40310"/>
    <cellStyle name="Output 2 4 2 3" xfId="2204"/>
    <cellStyle name="Output 2 4 2 3 2" xfId="3283"/>
    <cellStyle name="Output 2 4 2 3 2 2" xfId="5646"/>
    <cellStyle name="Output 2 4 2 3 2 2 2" xfId="10066"/>
    <cellStyle name="Output 2 4 2 3 2 2 2 2" xfId="18206"/>
    <cellStyle name="Output 2 4 2 3 2 2 2 2 2" xfId="34279"/>
    <cellStyle name="Output 2 4 2 3 2 2 2 3" xfId="26245"/>
    <cellStyle name="Output 2 4 2 3 2 2 3" xfId="14152"/>
    <cellStyle name="Output 2 4 2 3 2 2 3 2" xfId="30249"/>
    <cellStyle name="Output 2 4 2 3 2 2 4" xfId="21882"/>
    <cellStyle name="Output 2 4 2 3 2 2 5" xfId="40318"/>
    <cellStyle name="Output 2 4 2 3 2 3" xfId="8002"/>
    <cellStyle name="Output 2 4 2 3 2 3 2" xfId="16144"/>
    <cellStyle name="Output 2 4 2 3 2 3 2 2" xfId="32217"/>
    <cellStyle name="Output 2 4 2 3 2 3 3" xfId="24183"/>
    <cellStyle name="Output 2 4 2 3 2 4" xfId="11825"/>
    <cellStyle name="Output 2 4 2 3 2 4 2" xfId="27948"/>
    <cellStyle name="Output 2 4 2 3 2 5" xfId="19581"/>
    <cellStyle name="Output 2 4 2 3 2 6" xfId="40317"/>
    <cellStyle name="Output 2 4 2 3 3" xfId="3734"/>
    <cellStyle name="Output 2 4 2 3 3 2" xfId="6092"/>
    <cellStyle name="Output 2 4 2 3 3 2 2" xfId="14598"/>
    <cellStyle name="Output 2 4 2 3 3 2 2 2" xfId="30695"/>
    <cellStyle name="Output 2 4 2 3 3 2 3" xfId="22328"/>
    <cellStyle name="Output 2 4 2 3 3 2 4" xfId="40320"/>
    <cellStyle name="Output 2 4 2 3 3 3" xfId="8448"/>
    <cellStyle name="Output 2 4 2 3 3 3 2" xfId="16590"/>
    <cellStyle name="Output 2 4 2 3 3 3 2 2" xfId="32663"/>
    <cellStyle name="Output 2 4 2 3 3 3 3" xfId="24629"/>
    <cellStyle name="Output 2 4 2 3 3 4" xfId="12271"/>
    <cellStyle name="Output 2 4 2 3 3 4 2" xfId="28394"/>
    <cellStyle name="Output 2 4 2 3 3 5" xfId="20027"/>
    <cellStyle name="Output 2 4 2 3 3 6" xfId="40319"/>
    <cellStyle name="Output 2 4 2 3 4" xfId="4626"/>
    <cellStyle name="Output 2 4 2 3 4 2" xfId="9287"/>
    <cellStyle name="Output 2 4 2 3 4 2 2" xfId="17427"/>
    <cellStyle name="Output 2 4 2 3 4 2 2 2" xfId="33500"/>
    <cellStyle name="Output 2 4 2 3 4 2 3" xfId="25466"/>
    <cellStyle name="Output 2 4 2 3 4 3" xfId="13134"/>
    <cellStyle name="Output 2 4 2 3 4 3 2" xfId="29231"/>
    <cellStyle name="Output 2 4 2 3 4 4" xfId="20864"/>
    <cellStyle name="Output 2 4 2 3 4 5" xfId="40321"/>
    <cellStyle name="Output 2 4 2 3 5" xfId="6982"/>
    <cellStyle name="Output 2 4 2 3 5 2" xfId="15126"/>
    <cellStyle name="Output 2 4 2 3 5 2 2" xfId="31199"/>
    <cellStyle name="Output 2 4 2 3 5 3" xfId="23165"/>
    <cellStyle name="Output 2 4 2 3 6" xfId="10805"/>
    <cellStyle name="Output 2 4 2 3 6 2" xfId="26930"/>
    <cellStyle name="Output 2 4 2 3 7" xfId="18563"/>
    <cellStyle name="Output 2 4 2 3 8" xfId="40316"/>
    <cellStyle name="Output 2 4 2 4" xfId="2364"/>
    <cellStyle name="Output 2 4 2 4 2" xfId="3886"/>
    <cellStyle name="Output 2 4 2 4 2 2" xfId="6244"/>
    <cellStyle name="Output 2 4 2 4 2 2 2" xfId="14750"/>
    <cellStyle name="Output 2 4 2 4 2 2 2 2" xfId="30847"/>
    <cellStyle name="Output 2 4 2 4 2 2 3" xfId="22480"/>
    <cellStyle name="Output 2 4 2 4 2 2 4" xfId="40324"/>
    <cellStyle name="Output 2 4 2 4 2 3" xfId="8600"/>
    <cellStyle name="Output 2 4 2 4 2 3 2" xfId="16742"/>
    <cellStyle name="Output 2 4 2 4 2 3 2 2" xfId="32815"/>
    <cellStyle name="Output 2 4 2 4 2 3 3" xfId="24781"/>
    <cellStyle name="Output 2 4 2 4 2 4" xfId="12423"/>
    <cellStyle name="Output 2 4 2 4 2 4 2" xfId="28546"/>
    <cellStyle name="Output 2 4 2 4 2 5" xfId="20179"/>
    <cellStyle name="Output 2 4 2 4 2 6" xfId="40323"/>
    <cellStyle name="Output 2 4 2 4 3" xfId="4778"/>
    <cellStyle name="Output 2 4 2 4 3 2" xfId="9439"/>
    <cellStyle name="Output 2 4 2 4 3 2 2" xfId="17579"/>
    <cellStyle name="Output 2 4 2 4 3 2 2 2" xfId="33652"/>
    <cellStyle name="Output 2 4 2 4 3 2 3" xfId="25618"/>
    <cellStyle name="Output 2 4 2 4 3 3" xfId="13286"/>
    <cellStyle name="Output 2 4 2 4 3 3 2" xfId="29383"/>
    <cellStyle name="Output 2 4 2 4 3 4" xfId="21016"/>
    <cellStyle name="Output 2 4 2 4 3 5" xfId="40325"/>
    <cellStyle name="Output 2 4 2 4 4" xfId="7134"/>
    <cellStyle name="Output 2 4 2 4 4 2" xfId="15278"/>
    <cellStyle name="Output 2 4 2 4 4 2 2" xfId="31351"/>
    <cellStyle name="Output 2 4 2 4 4 3" xfId="23317"/>
    <cellStyle name="Output 2 4 2 4 5" xfId="10957"/>
    <cellStyle name="Output 2 4 2 4 5 2" xfId="27082"/>
    <cellStyle name="Output 2 4 2 4 6" xfId="18715"/>
    <cellStyle name="Output 2 4 2 4 7" xfId="40322"/>
    <cellStyle name="Output 2 4 2 5" xfId="2849"/>
    <cellStyle name="Output 2 4 2 5 2" xfId="5219"/>
    <cellStyle name="Output 2 4 2 5 2 2" xfId="9649"/>
    <cellStyle name="Output 2 4 2 5 2 2 2" xfId="17789"/>
    <cellStyle name="Output 2 4 2 5 2 2 2 2" xfId="33862"/>
    <cellStyle name="Output 2 4 2 5 2 2 3" xfId="25828"/>
    <cellStyle name="Output 2 4 2 5 2 3" xfId="13725"/>
    <cellStyle name="Output 2 4 2 5 2 3 2" xfId="29822"/>
    <cellStyle name="Output 2 4 2 5 2 4" xfId="21455"/>
    <cellStyle name="Output 2 4 2 5 2 5" xfId="40327"/>
    <cellStyle name="Output 2 4 2 5 3" xfId="7575"/>
    <cellStyle name="Output 2 4 2 5 3 2" xfId="15717"/>
    <cellStyle name="Output 2 4 2 5 3 2 2" xfId="31790"/>
    <cellStyle name="Output 2 4 2 5 3 3" xfId="23756"/>
    <cellStyle name="Output 2 4 2 5 4" xfId="11398"/>
    <cellStyle name="Output 2 4 2 5 4 2" xfId="27521"/>
    <cellStyle name="Output 2 4 2 5 5" xfId="19154"/>
    <cellStyle name="Output 2 4 2 5 6" xfId="40326"/>
    <cellStyle name="Output 2 4 2 6" xfId="2522"/>
    <cellStyle name="Output 2 4 2 6 2" xfId="4927"/>
    <cellStyle name="Output 2 4 2 6 2 2" xfId="13433"/>
    <cellStyle name="Output 2 4 2 6 2 2 2" xfId="29530"/>
    <cellStyle name="Output 2 4 2 6 2 3" xfId="21163"/>
    <cellStyle name="Output 2 4 2 6 2 4" xfId="40329"/>
    <cellStyle name="Output 2 4 2 6 3" xfId="7283"/>
    <cellStyle name="Output 2 4 2 6 3 2" xfId="15425"/>
    <cellStyle name="Output 2 4 2 6 3 2 2" xfId="31498"/>
    <cellStyle name="Output 2 4 2 6 3 3" xfId="23464"/>
    <cellStyle name="Output 2 4 2 6 4" xfId="11106"/>
    <cellStyle name="Output 2 4 2 6 4 2" xfId="27229"/>
    <cellStyle name="Output 2 4 2 6 5" xfId="18862"/>
    <cellStyle name="Output 2 4 2 6 6" xfId="40328"/>
    <cellStyle name="Output 2 4 2 7" xfId="4151"/>
    <cellStyle name="Output 2 4 2 7 2" xfId="8812"/>
    <cellStyle name="Output 2 4 2 7 2 2" xfId="16952"/>
    <cellStyle name="Output 2 4 2 7 2 2 2" xfId="33025"/>
    <cellStyle name="Output 2 4 2 7 2 3" xfId="24991"/>
    <cellStyle name="Output 2 4 2 7 3" xfId="12659"/>
    <cellStyle name="Output 2 4 2 7 3 2" xfId="28756"/>
    <cellStyle name="Output 2 4 2 7 4" xfId="20389"/>
    <cellStyle name="Output 2 4 2 7 5" xfId="40330"/>
    <cellStyle name="Output 2 4 2 8" xfId="6507"/>
    <cellStyle name="Output 2 4 2 8 2" xfId="22690"/>
    <cellStyle name="Output 2 4 2 9" xfId="10330"/>
    <cellStyle name="Output 2 4 2 9 2" xfId="26455"/>
    <cellStyle name="Output 2 4 3" xfId="1559"/>
    <cellStyle name="Output 2 4 3 10" xfId="40331"/>
    <cellStyle name="Output 2 4 3 2" xfId="1986"/>
    <cellStyle name="Output 2 4 3 2 2" xfId="3074"/>
    <cellStyle name="Output 2 4 3 2 2 2" xfId="5439"/>
    <cellStyle name="Output 2 4 3 2 2 2 2" xfId="9861"/>
    <cellStyle name="Output 2 4 3 2 2 2 2 2" xfId="18001"/>
    <cellStyle name="Output 2 4 3 2 2 2 2 2 2" xfId="34074"/>
    <cellStyle name="Output 2 4 3 2 2 2 2 3" xfId="26040"/>
    <cellStyle name="Output 2 4 3 2 2 2 3" xfId="13945"/>
    <cellStyle name="Output 2 4 3 2 2 2 3 2" xfId="30042"/>
    <cellStyle name="Output 2 4 3 2 2 2 4" xfId="21675"/>
    <cellStyle name="Output 2 4 3 2 2 2 5" xfId="40334"/>
    <cellStyle name="Output 2 4 3 2 2 3" xfId="7795"/>
    <cellStyle name="Output 2 4 3 2 2 3 2" xfId="15937"/>
    <cellStyle name="Output 2 4 3 2 2 3 2 2" xfId="32010"/>
    <cellStyle name="Output 2 4 3 2 2 3 3" xfId="23976"/>
    <cellStyle name="Output 2 4 3 2 2 4" xfId="11618"/>
    <cellStyle name="Output 2 4 3 2 2 4 2" xfId="27741"/>
    <cellStyle name="Output 2 4 3 2 2 5" xfId="19374"/>
    <cellStyle name="Output 2 4 3 2 2 6" xfId="40333"/>
    <cellStyle name="Output 2 4 3 2 3" xfId="3525"/>
    <cellStyle name="Output 2 4 3 2 3 2" xfId="5883"/>
    <cellStyle name="Output 2 4 3 2 3 2 2" xfId="14389"/>
    <cellStyle name="Output 2 4 3 2 3 2 2 2" xfId="30486"/>
    <cellStyle name="Output 2 4 3 2 3 2 3" xfId="22119"/>
    <cellStyle name="Output 2 4 3 2 3 2 4" xfId="40336"/>
    <cellStyle name="Output 2 4 3 2 3 3" xfId="8239"/>
    <cellStyle name="Output 2 4 3 2 3 3 2" xfId="16381"/>
    <cellStyle name="Output 2 4 3 2 3 3 2 2" xfId="32454"/>
    <cellStyle name="Output 2 4 3 2 3 3 3" xfId="24420"/>
    <cellStyle name="Output 2 4 3 2 3 4" xfId="12062"/>
    <cellStyle name="Output 2 4 3 2 3 4 2" xfId="28185"/>
    <cellStyle name="Output 2 4 3 2 3 5" xfId="19818"/>
    <cellStyle name="Output 2 4 3 2 3 6" xfId="40335"/>
    <cellStyle name="Output 2 4 3 2 4" xfId="4417"/>
    <cellStyle name="Output 2 4 3 2 4 2" xfId="9078"/>
    <cellStyle name="Output 2 4 3 2 4 2 2" xfId="17218"/>
    <cellStyle name="Output 2 4 3 2 4 2 2 2" xfId="33291"/>
    <cellStyle name="Output 2 4 3 2 4 2 3" xfId="25257"/>
    <cellStyle name="Output 2 4 3 2 4 3" xfId="12925"/>
    <cellStyle name="Output 2 4 3 2 4 3 2" xfId="29022"/>
    <cellStyle name="Output 2 4 3 2 4 4" xfId="20655"/>
    <cellStyle name="Output 2 4 3 2 4 5" xfId="40337"/>
    <cellStyle name="Output 2 4 3 2 5" xfId="6773"/>
    <cellStyle name="Output 2 4 3 2 5 2" xfId="22956"/>
    <cellStyle name="Output 2 4 3 2 6" xfId="10596"/>
    <cellStyle name="Output 2 4 3 2 6 2" xfId="26721"/>
    <cellStyle name="Output 2 4 3 2 7" xfId="40332"/>
    <cellStyle name="Output 2 4 3 3" xfId="2151"/>
    <cellStyle name="Output 2 4 3 3 2" xfId="3230"/>
    <cellStyle name="Output 2 4 3 3 2 2" xfId="5593"/>
    <cellStyle name="Output 2 4 3 3 2 2 2" xfId="10013"/>
    <cellStyle name="Output 2 4 3 3 2 2 2 2" xfId="18153"/>
    <cellStyle name="Output 2 4 3 3 2 2 2 2 2" xfId="34226"/>
    <cellStyle name="Output 2 4 3 3 2 2 2 3" xfId="26192"/>
    <cellStyle name="Output 2 4 3 3 2 2 3" xfId="14099"/>
    <cellStyle name="Output 2 4 3 3 2 2 3 2" xfId="30196"/>
    <cellStyle name="Output 2 4 3 3 2 2 4" xfId="21829"/>
    <cellStyle name="Output 2 4 3 3 2 2 5" xfId="40340"/>
    <cellStyle name="Output 2 4 3 3 2 3" xfId="7949"/>
    <cellStyle name="Output 2 4 3 3 2 3 2" xfId="16091"/>
    <cellStyle name="Output 2 4 3 3 2 3 2 2" xfId="32164"/>
    <cellStyle name="Output 2 4 3 3 2 3 3" xfId="24130"/>
    <cellStyle name="Output 2 4 3 3 2 4" xfId="11772"/>
    <cellStyle name="Output 2 4 3 3 2 4 2" xfId="27895"/>
    <cellStyle name="Output 2 4 3 3 2 5" xfId="19528"/>
    <cellStyle name="Output 2 4 3 3 2 6" xfId="40339"/>
    <cellStyle name="Output 2 4 3 3 3" xfId="3681"/>
    <cellStyle name="Output 2 4 3 3 3 2" xfId="6039"/>
    <cellStyle name="Output 2 4 3 3 3 2 2" xfId="14545"/>
    <cellStyle name="Output 2 4 3 3 3 2 2 2" xfId="30642"/>
    <cellStyle name="Output 2 4 3 3 3 2 3" xfId="22275"/>
    <cellStyle name="Output 2 4 3 3 3 2 4" xfId="40342"/>
    <cellStyle name="Output 2 4 3 3 3 3" xfId="8395"/>
    <cellStyle name="Output 2 4 3 3 3 3 2" xfId="16537"/>
    <cellStyle name="Output 2 4 3 3 3 3 2 2" xfId="32610"/>
    <cellStyle name="Output 2 4 3 3 3 3 3" xfId="24576"/>
    <cellStyle name="Output 2 4 3 3 3 4" xfId="12218"/>
    <cellStyle name="Output 2 4 3 3 3 4 2" xfId="28341"/>
    <cellStyle name="Output 2 4 3 3 3 5" xfId="19974"/>
    <cellStyle name="Output 2 4 3 3 3 6" xfId="40341"/>
    <cellStyle name="Output 2 4 3 3 4" xfId="4573"/>
    <cellStyle name="Output 2 4 3 3 4 2" xfId="9234"/>
    <cellStyle name="Output 2 4 3 3 4 2 2" xfId="17374"/>
    <cellStyle name="Output 2 4 3 3 4 2 2 2" xfId="33447"/>
    <cellStyle name="Output 2 4 3 3 4 2 3" xfId="25413"/>
    <cellStyle name="Output 2 4 3 3 4 3" xfId="13081"/>
    <cellStyle name="Output 2 4 3 3 4 3 2" xfId="29178"/>
    <cellStyle name="Output 2 4 3 3 4 4" xfId="20811"/>
    <cellStyle name="Output 2 4 3 3 4 5" xfId="40343"/>
    <cellStyle name="Output 2 4 3 3 5" xfId="6929"/>
    <cellStyle name="Output 2 4 3 3 5 2" xfId="15073"/>
    <cellStyle name="Output 2 4 3 3 5 2 2" xfId="31146"/>
    <cellStyle name="Output 2 4 3 3 5 3" xfId="23112"/>
    <cellStyle name="Output 2 4 3 3 6" xfId="10752"/>
    <cellStyle name="Output 2 4 3 3 6 2" xfId="26877"/>
    <cellStyle name="Output 2 4 3 3 7" xfId="18510"/>
    <cellStyle name="Output 2 4 3 3 8" xfId="40338"/>
    <cellStyle name="Output 2 4 3 4" xfId="2311"/>
    <cellStyle name="Output 2 4 3 4 2" xfId="3833"/>
    <cellStyle name="Output 2 4 3 4 2 2" xfId="6191"/>
    <cellStyle name="Output 2 4 3 4 2 2 2" xfId="14697"/>
    <cellStyle name="Output 2 4 3 4 2 2 2 2" xfId="30794"/>
    <cellStyle name="Output 2 4 3 4 2 2 3" xfId="22427"/>
    <cellStyle name="Output 2 4 3 4 2 2 4" xfId="40346"/>
    <cellStyle name="Output 2 4 3 4 2 3" xfId="8547"/>
    <cellStyle name="Output 2 4 3 4 2 3 2" xfId="16689"/>
    <cellStyle name="Output 2 4 3 4 2 3 2 2" xfId="32762"/>
    <cellStyle name="Output 2 4 3 4 2 3 3" xfId="24728"/>
    <cellStyle name="Output 2 4 3 4 2 4" xfId="12370"/>
    <cellStyle name="Output 2 4 3 4 2 4 2" xfId="28493"/>
    <cellStyle name="Output 2 4 3 4 2 5" xfId="20126"/>
    <cellStyle name="Output 2 4 3 4 2 6" xfId="40345"/>
    <cellStyle name="Output 2 4 3 4 3" xfId="4725"/>
    <cellStyle name="Output 2 4 3 4 3 2" xfId="9386"/>
    <cellStyle name="Output 2 4 3 4 3 2 2" xfId="17526"/>
    <cellStyle name="Output 2 4 3 4 3 2 2 2" xfId="33599"/>
    <cellStyle name="Output 2 4 3 4 3 2 3" xfId="25565"/>
    <cellStyle name="Output 2 4 3 4 3 3" xfId="13233"/>
    <cellStyle name="Output 2 4 3 4 3 3 2" xfId="29330"/>
    <cellStyle name="Output 2 4 3 4 3 4" xfId="20963"/>
    <cellStyle name="Output 2 4 3 4 3 5" xfId="40347"/>
    <cellStyle name="Output 2 4 3 4 4" xfId="7081"/>
    <cellStyle name="Output 2 4 3 4 4 2" xfId="15225"/>
    <cellStyle name="Output 2 4 3 4 4 2 2" xfId="31298"/>
    <cellStyle name="Output 2 4 3 4 4 3" xfId="23264"/>
    <cellStyle name="Output 2 4 3 4 5" xfId="10904"/>
    <cellStyle name="Output 2 4 3 4 5 2" xfId="27029"/>
    <cellStyle name="Output 2 4 3 4 6" xfId="18662"/>
    <cellStyle name="Output 2 4 3 4 7" xfId="40344"/>
    <cellStyle name="Output 2 4 3 5" xfId="2794"/>
    <cellStyle name="Output 2 4 3 5 2" xfId="5164"/>
    <cellStyle name="Output 2 4 3 5 2 2" xfId="9596"/>
    <cellStyle name="Output 2 4 3 5 2 2 2" xfId="17736"/>
    <cellStyle name="Output 2 4 3 5 2 2 2 2" xfId="33809"/>
    <cellStyle name="Output 2 4 3 5 2 2 3" xfId="25775"/>
    <cellStyle name="Output 2 4 3 5 2 3" xfId="13670"/>
    <cellStyle name="Output 2 4 3 5 2 3 2" xfId="29767"/>
    <cellStyle name="Output 2 4 3 5 2 4" xfId="21400"/>
    <cellStyle name="Output 2 4 3 5 2 5" xfId="40349"/>
    <cellStyle name="Output 2 4 3 5 3" xfId="7520"/>
    <cellStyle name="Output 2 4 3 5 3 2" xfId="15662"/>
    <cellStyle name="Output 2 4 3 5 3 2 2" xfId="31735"/>
    <cellStyle name="Output 2 4 3 5 3 3" xfId="23701"/>
    <cellStyle name="Output 2 4 3 5 4" xfId="11343"/>
    <cellStyle name="Output 2 4 3 5 4 2" xfId="27466"/>
    <cellStyle name="Output 2 4 3 5 5" xfId="19099"/>
    <cellStyle name="Output 2 4 3 5 6" xfId="40348"/>
    <cellStyle name="Output 2 4 3 6" xfId="2557"/>
    <cellStyle name="Output 2 4 3 6 2" xfId="4962"/>
    <cellStyle name="Output 2 4 3 6 2 2" xfId="13468"/>
    <cellStyle name="Output 2 4 3 6 2 2 2" xfId="29565"/>
    <cellStyle name="Output 2 4 3 6 2 3" xfId="21198"/>
    <cellStyle name="Output 2 4 3 6 2 4" xfId="40351"/>
    <cellStyle name="Output 2 4 3 6 3" xfId="7318"/>
    <cellStyle name="Output 2 4 3 6 3 2" xfId="15460"/>
    <cellStyle name="Output 2 4 3 6 3 2 2" xfId="31533"/>
    <cellStyle name="Output 2 4 3 6 3 3" xfId="23499"/>
    <cellStyle name="Output 2 4 3 6 4" xfId="11141"/>
    <cellStyle name="Output 2 4 3 6 4 2" xfId="27264"/>
    <cellStyle name="Output 2 4 3 6 5" xfId="18897"/>
    <cellStyle name="Output 2 4 3 6 6" xfId="40350"/>
    <cellStyle name="Output 2 4 3 7" xfId="4098"/>
    <cellStyle name="Output 2 4 3 7 2" xfId="8759"/>
    <cellStyle name="Output 2 4 3 7 2 2" xfId="16899"/>
    <cellStyle name="Output 2 4 3 7 2 2 2" xfId="32972"/>
    <cellStyle name="Output 2 4 3 7 2 3" xfId="24938"/>
    <cellStyle name="Output 2 4 3 7 3" xfId="12606"/>
    <cellStyle name="Output 2 4 3 7 3 2" xfId="28703"/>
    <cellStyle name="Output 2 4 3 7 4" xfId="20336"/>
    <cellStyle name="Output 2 4 3 7 5" xfId="40352"/>
    <cellStyle name="Output 2 4 3 8" xfId="6454"/>
    <cellStyle name="Output 2 4 3 8 2" xfId="22637"/>
    <cellStyle name="Output 2 4 3 9" xfId="10277"/>
    <cellStyle name="Output 2 4 3 9 2" xfId="26402"/>
    <cellStyle name="Output 2 4 4" xfId="1882"/>
    <cellStyle name="Output 2 4 4 2" xfId="2994"/>
    <cellStyle name="Output 2 4 4 2 2" xfId="5361"/>
    <cellStyle name="Output 2 4 4 2 2 2" xfId="9785"/>
    <cellStyle name="Output 2 4 4 2 2 2 2" xfId="17925"/>
    <cellStyle name="Output 2 4 4 2 2 2 2 2" xfId="33998"/>
    <cellStyle name="Output 2 4 4 2 2 2 3" xfId="25964"/>
    <cellStyle name="Output 2 4 4 2 2 3" xfId="13867"/>
    <cellStyle name="Output 2 4 4 2 2 3 2" xfId="29964"/>
    <cellStyle name="Output 2 4 4 2 2 4" xfId="21597"/>
    <cellStyle name="Output 2 4 4 2 2 5" xfId="40355"/>
    <cellStyle name="Output 2 4 4 2 3" xfId="7717"/>
    <cellStyle name="Output 2 4 4 2 3 2" xfId="15859"/>
    <cellStyle name="Output 2 4 4 2 3 2 2" xfId="31932"/>
    <cellStyle name="Output 2 4 4 2 3 3" xfId="23898"/>
    <cellStyle name="Output 2 4 4 2 4" xfId="11540"/>
    <cellStyle name="Output 2 4 4 2 4 2" xfId="27663"/>
    <cellStyle name="Output 2 4 4 2 5" xfId="19296"/>
    <cellStyle name="Output 2 4 4 2 6" xfId="40354"/>
    <cellStyle name="Output 2 4 4 3" xfId="3436"/>
    <cellStyle name="Output 2 4 4 3 2" xfId="5794"/>
    <cellStyle name="Output 2 4 4 3 2 2" xfId="14300"/>
    <cellStyle name="Output 2 4 4 3 2 2 2" xfId="30397"/>
    <cellStyle name="Output 2 4 4 3 2 3" xfId="22030"/>
    <cellStyle name="Output 2 4 4 3 2 4" xfId="40357"/>
    <cellStyle name="Output 2 4 4 3 3" xfId="8150"/>
    <cellStyle name="Output 2 4 4 3 3 2" xfId="16292"/>
    <cellStyle name="Output 2 4 4 3 3 2 2" xfId="32365"/>
    <cellStyle name="Output 2 4 4 3 3 3" xfId="24331"/>
    <cellStyle name="Output 2 4 4 3 4" xfId="11973"/>
    <cellStyle name="Output 2 4 4 3 4 2" xfId="28096"/>
    <cellStyle name="Output 2 4 4 3 5" xfId="19729"/>
    <cellStyle name="Output 2 4 4 3 6" xfId="40356"/>
    <cellStyle name="Output 2 4 4 4" xfId="4328"/>
    <cellStyle name="Output 2 4 4 4 2" xfId="8989"/>
    <cellStyle name="Output 2 4 4 4 2 2" xfId="17129"/>
    <cellStyle name="Output 2 4 4 4 2 2 2" xfId="33202"/>
    <cellStyle name="Output 2 4 4 4 2 3" xfId="25168"/>
    <cellStyle name="Output 2 4 4 4 3" xfId="12836"/>
    <cellStyle name="Output 2 4 4 4 3 2" xfId="28933"/>
    <cellStyle name="Output 2 4 4 4 4" xfId="20566"/>
    <cellStyle name="Output 2 4 4 4 5" xfId="40358"/>
    <cellStyle name="Output 2 4 4 5" xfId="6684"/>
    <cellStyle name="Output 2 4 4 5 2" xfId="22867"/>
    <cellStyle name="Output 2 4 4 6" xfId="10507"/>
    <cellStyle name="Output 2 4 4 6 2" xfId="26632"/>
    <cellStyle name="Output 2 4 4 7" xfId="40353"/>
    <cellStyle name="Output 2 4 5" xfId="1908"/>
    <cellStyle name="Output 2 4 5 2" xfId="3015"/>
    <cellStyle name="Output 2 4 5 2 2" xfId="5382"/>
    <cellStyle name="Output 2 4 5 2 2 2" xfId="9806"/>
    <cellStyle name="Output 2 4 5 2 2 2 2" xfId="17946"/>
    <cellStyle name="Output 2 4 5 2 2 2 2 2" xfId="34019"/>
    <cellStyle name="Output 2 4 5 2 2 2 3" xfId="25985"/>
    <cellStyle name="Output 2 4 5 2 2 3" xfId="13888"/>
    <cellStyle name="Output 2 4 5 2 2 3 2" xfId="29985"/>
    <cellStyle name="Output 2 4 5 2 2 4" xfId="21618"/>
    <cellStyle name="Output 2 4 5 2 2 5" xfId="40361"/>
    <cellStyle name="Output 2 4 5 2 3" xfId="7738"/>
    <cellStyle name="Output 2 4 5 2 3 2" xfId="15880"/>
    <cellStyle name="Output 2 4 5 2 3 2 2" xfId="31953"/>
    <cellStyle name="Output 2 4 5 2 3 3" xfId="23919"/>
    <cellStyle name="Output 2 4 5 2 4" xfId="11561"/>
    <cellStyle name="Output 2 4 5 2 4 2" xfId="27684"/>
    <cellStyle name="Output 2 4 5 2 5" xfId="19317"/>
    <cellStyle name="Output 2 4 5 2 6" xfId="40360"/>
    <cellStyle name="Output 2 4 5 3" xfId="3460"/>
    <cellStyle name="Output 2 4 5 3 2" xfId="5818"/>
    <cellStyle name="Output 2 4 5 3 2 2" xfId="14324"/>
    <cellStyle name="Output 2 4 5 3 2 2 2" xfId="30421"/>
    <cellStyle name="Output 2 4 5 3 2 3" xfId="22054"/>
    <cellStyle name="Output 2 4 5 3 2 4" xfId="40363"/>
    <cellStyle name="Output 2 4 5 3 3" xfId="8174"/>
    <cellStyle name="Output 2 4 5 3 3 2" xfId="16316"/>
    <cellStyle name="Output 2 4 5 3 3 2 2" xfId="32389"/>
    <cellStyle name="Output 2 4 5 3 3 3" xfId="24355"/>
    <cellStyle name="Output 2 4 5 3 4" xfId="11997"/>
    <cellStyle name="Output 2 4 5 3 4 2" xfId="28120"/>
    <cellStyle name="Output 2 4 5 3 5" xfId="19753"/>
    <cellStyle name="Output 2 4 5 3 6" xfId="40362"/>
    <cellStyle name="Output 2 4 5 4" xfId="4352"/>
    <cellStyle name="Output 2 4 5 4 2" xfId="9013"/>
    <cellStyle name="Output 2 4 5 4 2 2" xfId="17153"/>
    <cellStyle name="Output 2 4 5 4 2 2 2" xfId="33226"/>
    <cellStyle name="Output 2 4 5 4 2 3" xfId="25192"/>
    <cellStyle name="Output 2 4 5 4 3" xfId="12860"/>
    <cellStyle name="Output 2 4 5 4 3 2" xfId="28957"/>
    <cellStyle name="Output 2 4 5 4 4" xfId="20590"/>
    <cellStyle name="Output 2 4 5 4 5" xfId="40364"/>
    <cellStyle name="Output 2 4 5 5" xfId="6708"/>
    <cellStyle name="Output 2 4 5 5 2" xfId="14948"/>
    <cellStyle name="Output 2 4 5 5 2 2" xfId="31021"/>
    <cellStyle name="Output 2 4 5 5 3" xfId="22891"/>
    <cellStyle name="Output 2 4 5 6" xfId="10531"/>
    <cellStyle name="Output 2 4 5 6 2" xfId="26656"/>
    <cellStyle name="Output 2 4 5 7" xfId="18385"/>
    <cellStyle name="Output 2 4 5 8" xfId="40359"/>
    <cellStyle name="Output 2 4 6" xfId="1868"/>
    <cellStyle name="Output 2 4 6 2" xfId="3422"/>
    <cellStyle name="Output 2 4 6 2 2" xfId="5780"/>
    <cellStyle name="Output 2 4 6 2 2 2" xfId="14286"/>
    <cellStyle name="Output 2 4 6 2 2 2 2" xfId="30383"/>
    <cellStyle name="Output 2 4 6 2 2 3" xfId="22016"/>
    <cellStyle name="Output 2 4 6 2 2 4" xfId="40367"/>
    <cellStyle name="Output 2 4 6 2 3" xfId="8136"/>
    <cellStyle name="Output 2 4 6 2 3 2" xfId="16278"/>
    <cellStyle name="Output 2 4 6 2 3 2 2" xfId="32351"/>
    <cellStyle name="Output 2 4 6 2 3 3" xfId="24317"/>
    <cellStyle name="Output 2 4 6 2 4" xfId="11959"/>
    <cellStyle name="Output 2 4 6 2 4 2" xfId="28082"/>
    <cellStyle name="Output 2 4 6 2 5" xfId="19715"/>
    <cellStyle name="Output 2 4 6 2 6" xfId="40366"/>
    <cellStyle name="Output 2 4 6 3" xfId="4314"/>
    <cellStyle name="Output 2 4 6 3 2" xfId="8975"/>
    <cellStyle name="Output 2 4 6 3 2 2" xfId="17115"/>
    <cellStyle name="Output 2 4 6 3 2 2 2" xfId="33188"/>
    <cellStyle name="Output 2 4 6 3 2 3" xfId="25154"/>
    <cellStyle name="Output 2 4 6 3 3" xfId="12822"/>
    <cellStyle name="Output 2 4 6 3 3 2" xfId="28919"/>
    <cellStyle name="Output 2 4 6 3 4" xfId="20552"/>
    <cellStyle name="Output 2 4 6 3 5" xfId="40368"/>
    <cellStyle name="Output 2 4 6 4" xfId="6670"/>
    <cellStyle name="Output 2 4 6 4 2" xfId="14934"/>
    <cellStyle name="Output 2 4 6 4 2 2" xfId="31007"/>
    <cellStyle name="Output 2 4 6 4 3" xfId="22853"/>
    <cellStyle name="Output 2 4 6 5" xfId="10493"/>
    <cellStyle name="Output 2 4 6 5 2" xfId="26618"/>
    <cellStyle name="Output 2 4 6 6" xfId="18371"/>
    <cellStyle name="Output 2 4 6 7" xfId="40365"/>
    <cellStyle name="Output 2 4 7" xfId="2665"/>
    <cellStyle name="Output 2 4 7 2" xfId="5052"/>
    <cellStyle name="Output 2 4 7 2 2" xfId="9535"/>
    <cellStyle name="Output 2 4 7 2 2 2" xfId="17675"/>
    <cellStyle name="Output 2 4 7 2 2 2 2" xfId="33748"/>
    <cellStyle name="Output 2 4 7 2 2 3" xfId="25714"/>
    <cellStyle name="Output 2 4 7 2 3" xfId="13558"/>
    <cellStyle name="Output 2 4 7 2 3 2" xfId="29655"/>
    <cellStyle name="Output 2 4 7 2 4" xfId="21288"/>
    <cellStyle name="Output 2 4 7 2 5" xfId="40370"/>
    <cellStyle name="Output 2 4 7 3" xfId="7408"/>
    <cellStyle name="Output 2 4 7 3 2" xfId="15550"/>
    <cellStyle name="Output 2 4 7 3 2 2" xfId="31623"/>
    <cellStyle name="Output 2 4 7 3 3" xfId="23589"/>
    <cellStyle name="Output 2 4 7 4" xfId="11231"/>
    <cellStyle name="Output 2 4 7 4 2" xfId="27354"/>
    <cellStyle name="Output 2 4 7 5" xfId="18987"/>
    <cellStyle name="Output 2 4 7 6" xfId="40369"/>
    <cellStyle name="Output 2 4 8" xfId="2624"/>
    <cellStyle name="Output 2 4 8 2" xfId="5017"/>
    <cellStyle name="Output 2 4 8 2 2" xfId="13523"/>
    <cellStyle name="Output 2 4 8 2 2 2" xfId="29620"/>
    <cellStyle name="Output 2 4 8 2 3" xfId="21253"/>
    <cellStyle name="Output 2 4 8 2 4" xfId="40372"/>
    <cellStyle name="Output 2 4 8 3" xfId="7373"/>
    <cellStyle name="Output 2 4 8 3 2" xfId="15515"/>
    <cellStyle name="Output 2 4 8 3 2 2" xfId="31588"/>
    <cellStyle name="Output 2 4 8 3 3" xfId="23554"/>
    <cellStyle name="Output 2 4 8 4" xfId="11196"/>
    <cellStyle name="Output 2 4 8 4 2" xfId="27319"/>
    <cellStyle name="Output 2 4 8 5" xfId="18952"/>
    <cellStyle name="Output 2 4 8 6" xfId="40371"/>
    <cellStyle name="Output 2 4 9" xfId="4020"/>
    <cellStyle name="Output 2 4 9 2" xfId="8698"/>
    <cellStyle name="Output 2 4 9 2 2" xfId="16838"/>
    <cellStyle name="Output 2 4 9 2 2 2" xfId="32911"/>
    <cellStyle name="Output 2 4 9 2 3" xfId="24877"/>
    <cellStyle name="Output 2 4 9 3" xfId="12539"/>
    <cellStyle name="Output 2 4 9 3 2" xfId="28642"/>
    <cellStyle name="Output 2 4 9 4" xfId="20275"/>
    <cellStyle name="Output 2 4 9 5" xfId="40373"/>
    <cellStyle name="Output 2 5" xfId="1199"/>
    <cellStyle name="Output 2 5 10" xfId="6377"/>
    <cellStyle name="Output 2 5 10 2" xfId="22577"/>
    <cellStyle name="Output 2 5 11" xfId="10200"/>
    <cellStyle name="Output 2 5 11 2" xfId="26342"/>
    <cellStyle name="Output 2 5 12" xfId="40374"/>
    <cellStyle name="Output 2 5 2" xfId="1630"/>
    <cellStyle name="Output 2 5 2 10" xfId="40375"/>
    <cellStyle name="Output 2 5 2 2" xfId="2040"/>
    <cellStyle name="Output 2 5 2 2 2" xfId="3128"/>
    <cellStyle name="Output 2 5 2 2 2 2" xfId="5493"/>
    <cellStyle name="Output 2 5 2 2 2 2 2" xfId="9915"/>
    <cellStyle name="Output 2 5 2 2 2 2 2 2" xfId="18055"/>
    <cellStyle name="Output 2 5 2 2 2 2 2 2 2" xfId="34128"/>
    <cellStyle name="Output 2 5 2 2 2 2 2 3" xfId="26094"/>
    <cellStyle name="Output 2 5 2 2 2 2 3" xfId="13999"/>
    <cellStyle name="Output 2 5 2 2 2 2 3 2" xfId="30096"/>
    <cellStyle name="Output 2 5 2 2 2 2 4" xfId="21729"/>
    <cellStyle name="Output 2 5 2 2 2 2 5" xfId="40378"/>
    <cellStyle name="Output 2 5 2 2 2 3" xfId="7849"/>
    <cellStyle name="Output 2 5 2 2 2 3 2" xfId="15991"/>
    <cellStyle name="Output 2 5 2 2 2 3 2 2" xfId="32064"/>
    <cellStyle name="Output 2 5 2 2 2 3 3" xfId="24030"/>
    <cellStyle name="Output 2 5 2 2 2 4" xfId="11672"/>
    <cellStyle name="Output 2 5 2 2 2 4 2" xfId="27795"/>
    <cellStyle name="Output 2 5 2 2 2 5" xfId="19428"/>
    <cellStyle name="Output 2 5 2 2 2 6" xfId="40377"/>
    <cellStyle name="Output 2 5 2 2 3" xfId="3579"/>
    <cellStyle name="Output 2 5 2 2 3 2" xfId="5937"/>
    <cellStyle name="Output 2 5 2 2 3 2 2" xfId="14443"/>
    <cellStyle name="Output 2 5 2 2 3 2 2 2" xfId="30540"/>
    <cellStyle name="Output 2 5 2 2 3 2 3" xfId="22173"/>
    <cellStyle name="Output 2 5 2 2 3 2 4" xfId="40380"/>
    <cellStyle name="Output 2 5 2 2 3 3" xfId="8293"/>
    <cellStyle name="Output 2 5 2 2 3 3 2" xfId="16435"/>
    <cellStyle name="Output 2 5 2 2 3 3 2 2" xfId="32508"/>
    <cellStyle name="Output 2 5 2 2 3 3 3" xfId="24474"/>
    <cellStyle name="Output 2 5 2 2 3 4" xfId="12116"/>
    <cellStyle name="Output 2 5 2 2 3 4 2" xfId="28239"/>
    <cellStyle name="Output 2 5 2 2 3 5" xfId="19872"/>
    <cellStyle name="Output 2 5 2 2 3 6" xfId="40379"/>
    <cellStyle name="Output 2 5 2 2 4" xfId="4471"/>
    <cellStyle name="Output 2 5 2 2 4 2" xfId="9132"/>
    <cellStyle name="Output 2 5 2 2 4 2 2" xfId="17272"/>
    <cellStyle name="Output 2 5 2 2 4 2 2 2" xfId="33345"/>
    <cellStyle name="Output 2 5 2 2 4 2 3" xfId="25311"/>
    <cellStyle name="Output 2 5 2 2 4 3" xfId="12979"/>
    <cellStyle name="Output 2 5 2 2 4 3 2" xfId="29076"/>
    <cellStyle name="Output 2 5 2 2 4 4" xfId="20709"/>
    <cellStyle name="Output 2 5 2 2 4 5" xfId="40381"/>
    <cellStyle name="Output 2 5 2 2 5" xfId="6827"/>
    <cellStyle name="Output 2 5 2 2 5 2" xfId="23010"/>
    <cellStyle name="Output 2 5 2 2 6" xfId="10650"/>
    <cellStyle name="Output 2 5 2 2 6 2" xfId="26775"/>
    <cellStyle name="Output 2 5 2 2 7" xfId="40376"/>
    <cellStyle name="Output 2 5 2 3" xfId="2205"/>
    <cellStyle name="Output 2 5 2 3 2" xfId="3284"/>
    <cellStyle name="Output 2 5 2 3 2 2" xfId="5647"/>
    <cellStyle name="Output 2 5 2 3 2 2 2" xfId="10067"/>
    <cellStyle name="Output 2 5 2 3 2 2 2 2" xfId="18207"/>
    <cellStyle name="Output 2 5 2 3 2 2 2 2 2" xfId="34280"/>
    <cellStyle name="Output 2 5 2 3 2 2 2 3" xfId="26246"/>
    <cellStyle name="Output 2 5 2 3 2 2 3" xfId="14153"/>
    <cellStyle name="Output 2 5 2 3 2 2 3 2" xfId="30250"/>
    <cellStyle name="Output 2 5 2 3 2 2 4" xfId="21883"/>
    <cellStyle name="Output 2 5 2 3 2 2 5" xfId="40384"/>
    <cellStyle name="Output 2 5 2 3 2 3" xfId="8003"/>
    <cellStyle name="Output 2 5 2 3 2 3 2" xfId="16145"/>
    <cellStyle name="Output 2 5 2 3 2 3 2 2" xfId="32218"/>
    <cellStyle name="Output 2 5 2 3 2 3 3" xfId="24184"/>
    <cellStyle name="Output 2 5 2 3 2 4" xfId="11826"/>
    <cellStyle name="Output 2 5 2 3 2 4 2" xfId="27949"/>
    <cellStyle name="Output 2 5 2 3 2 5" xfId="19582"/>
    <cellStyle name="Output 2 5 2 3 2 6" xfId="40383"/>
    <cellStyle name="Output 2 5 2 3 3" xfId="3735"/>
    <cellStyle name="Output 2 5 2 3 3 2" xfId="6093"/>
    <cellStyle name="Output 2 5 2 3 3 2 2" xfId="14599"/>
    <cellStyle name="Output 2 5 2 3 3 2 2 2" xfId="30696"/>
    <cellStyle name="Output 2 5 2 3 3 2 3" xfId="22329"/>
    <cellStyle name="Output 2 5 2 3 3 2 4" xfId="40386"/>
    <cellStyle name="Output 2 5 2 3 3 3" xfId="8449"/>
    <cellStyle name="Output 2 5 2 3 3 3 2" xfId="16591"/>
    <cellStyle name="Output 2 5 2 3 3 3 2 2" xfId="32664"/>
    <cellStyle name="Output 2 5 2 3 3 3 3" xfId="24630"/>
    <cellStyle name="Output 2 5 2 3 3 4" xfId="12272"/>
    <cellStyle name="Output 2 5 2 3 3 4 2" xfId="28395"/>
    <cellStyle name="Output 2 5 2 3 3 5" xfId="20028"/>
    <cellStyle name="Output 2 5 2 3 3 6" xfId="40385"/>
    <cellStyle name="Output 2 5 2 3 4" xfId="4627"/>
    <cellStyle name="Output 2 5 2 3 4 2" xfId="9288"/>
    <cellStyle name="Output 2 5 2 3 4 2 2" xfId="17428"/>
    <cellStyle name="Output 2 5 2 3 4 2 2 2" xfId="33501"/>
    <cellStyle name="Output 2 5 2 3 4 2 3" xfId="25467"/>
    <cellStyle name="Output 2 5 2 3 4 3" xfId="13135"/>
    <cellStyle name="Output 2 5 2 3 4 3 2" xfId="29232"/>
    <cellStyle name="Output 2 5 2 3 4 4" xfId="20865"/>
    <cellStyle name="Output 2 5 2 3 4 5" xfId="40387"/>
    <cellStyle name="Output 2 5 2 3 5" xfId="6983"/>
    <cellStyle name="Output 2 5 2 3 5 2" xfId="15127"/>
    <cellStyle name="Output 2 5 2 3 5 2 2" xfId="31200"/>
    <cellStyle name="Output 2 5 2 3 5 3" xfId="23166"/>
    <cellStyle name="Output 2 5 2 3 6" xfId="10806"/>
    <cellStyle name="Output 2 5 2 3 6 2" xfId="26931"/>
    <cellStyle name="Output 2 5 2 3 7" xfId="18564"/>
    <cellStyle name="Output 2 5 2 3 8" xfId="40382"/>
    <cellStyle name="Output 2 5 2 4" xfId="2365"/>
    <cellStyle name="Output 2 5 2 4 2" xfId="3887"/>
    <cellStyle name="Output 2 5 2 4 2 2" xfId="6245"/>
    <cellStyle name="Output 2 5 2 4 2 2 2" xfId="14751"/>
    <cellStyle name="Output 2 5 2 4 2 2 2 2" xfId="30848"/>
    <cellStyle name="Output 2 5 2 4 2 2 3" xfId="22481"/>
    <cellStyle name="Output 2 5 2 4 2 2 4" xfId="40390"/>
    <cellStyle name="Output 2 5 2 4 2 3" xfId="8601"/>
    <cellStyle name="Output 2 5 2 4 2 3 2" xfId="16743"/>
    <cellStyle name="Output 2 5 2 4 2 3 2 2" xfId="32816"/>
    <cellStyle name="Output 2 5 2 4 2 3 3" xfId="24782"/>
    <cellStyle name="Output 2 5 2 4 2 4" xfId="12424"/>
    <cellStyle name="Output 2 5 2 4 2 4 2" xfId="28547"/>
    <cellStyle name="Output 2 5 2 4 2 5" xfId="20180"/>
    <cellStyle name="Output 2 5 2 4 2 6" xfId="40389"/>
    <cellStyle name="Output 2 5 2 4 3" xfId="4779"/>
    <cellStyle name="Output 2 5 2 4 3 2" xfId="9440"/>
    <cellStyle name="Output 2 5 2 4 3 2 2" xfId="17580"/>
    <cellStyle name="Output 2 5 2 4 3 2 2 2" xfId="33653"/>
    <cellStyle name="Output 2 5 2 4 3 2 3" xfId="25619"/>
    <cellStyle name="Output 2 5 2 4 3 3" xfId="13287"/>
    <cellStyle name="Output 2 5 2 4 3 3 2" xfId="29384"/>
    <cellStyle name="Output 2 5 2 4 3 4" xfId="21017"/>
    <cellStyle name="Output 2 5 2 4 3 5" xfId="40391"/>
    <cellStyle name="Output 2 5 2 4 4" xfId="7135"/>
    <cellStyle name="Output 2 5 2 4 4 2" xfId="15279"/>
    <cellStyle name="Output 2 5 2 4 4 2 2" xfId="31352"/>
    <cellStyle name="Output 2 5 2 4 4 3" xfId="23318"/>
    <cellStyle name="Output 2 5 2 4 5" xfId="10958"/>
    <cellStyle name="Output 2 5 2 4 5 2" xfId="27083"/>
    <cellStyle name="Output 2 5 2 4 6" xfId="18716"/>
    <cellStyle name="Output 2 5 2 4 7" xfId="40388"/>
    <cellStyle name="Output 2 5 2 5" xfId="2850"/>
    <cellStyle name="Output 2 5 2 5 2" xfId="5220"/>
    <cellStyle name="Output 2 5 2 5 2 2" xfId="9650"/>
    <cellStyle name="Output 2 5 2 5 2 2 2" xfId="17790"/>
    <cellStyle name="Output 2 5 2 5 2 2 2 2" xfId="33863"/>
    <cellStyle name="Output 2 5 2 5 2 2 3" xfId="25829"/>
    <cellStyle name="Output 2 5 2 5 2 3" xfId="13726"/>
    <cellStyle name="Output 2 5 2 5 2 3 2" xfId="29823"/>
    <cellStyle name="Output 2 5 2 5 2 4" xfId="21456"/>
    <cellStyle name="Output 2 5 2 5 2 5" xfId="40393"/>
    <cellStyle name="Output 2 5 2 5 3" xfId="7576"/>
    <cellStyle name="Output 2 5 2 5 3 2" xfId="15718"/>
    <cellStyle name="Output 2 5 2 5 3 2 2" xfId="31791"/>
    <cellStyle name="Output 2 5 2 5 3 3" xfId="23757"/>
    <cellStyle name="Output 2 5 2 5 4" xfId="11399"/>
    <cellStyle name="Output 2 5 2 5 4 2" xfId="27522"/>
    <cellStyle name="Output 2 5 2 5 5" xfId="19155"/>
    <cellStyle name="Output 2 5 2 5 6" xfId="40392"/>
    <cellStyle name="Output 2 5 2 6" xfId="2521"/>
    <cellStyle name="Output 2 5 2 6 2" xfId="4926"/>
    <cellStyle name="Output 2 5 2 6 2 2" xfId="13432"/>
    <cellStyle name="Output 2 5 2 6 2 2 2" xfId="29529"/>
    <cellStyle name="Output 2 5 2 6 2 3" xfId="21162"/>
    <cellStyle name="Output 2 5 2 6 2 4" xfId="40395"/>
    <cellStyle name="Output 2 5 2 6 3" xfId="7282"/>
    <cellStyle name="Output 2 5 2 6 3 2" xfId="15424"/>
    <cellStyle name="Output 2 5 2 6 3 2 2" xfId="31497"/>
    <cellStyle name="Output 2 5 2 6 3 3" xfId="23463"/>
    <cellStyle name="Output 2 5 2 6 4" xfId="11105"/>
    <cellStyle name="Output 2 5 2 6 4 2" xfId="27228"/>
    <cellStyle name="Output 2 5 2 6 5" xfId="18861"/>
    <cellStyle name="Output 2 5 2 6 6" xfId="40394"/>
    <cellStyle name="Output 2 5 2 7" xfId="4152"/>
    <cellStyle name="Output 2 5 2 7 2" xfId="8813"/>
    <cellStyle name="Output 2 5 2 7 2 2" xfId="16953"/>
    <cellStyle name="Output 2 5 2 7 2 2 2" xfId="33026"/>
    <cellStyle name="Output 2 5 2 7 2 3" xfId="24992"/>
    <cellStyle name="Output 2 5 2 7 3" xfId="12660"/>
    <cellStyle name="Output 2 5 2 7 3 2" xfId="28757"/>
    <cellStyle name="Output 2 5 2 7 4" xfId="20390"/>
    <cellStyle name="Output 2 5 2 7 5" xfId="40396"/>
    <cellStyle name="Output 2 5 2 8" xfId="6508"/>
    <cellStyle name="Output 2 5 2 8 2" xfId="22691"/>
    <cellStyle name="Output 2 5 2 9" xfId="10331"/>
    <cellStyle name="Output 2 5 2 9 2" xfId="26456"/>
    <cellStyle name="Output 2 5 3" xfId="1650"/>
    <cellStyle name="Output 2 5 3 10" xfId="40397"/>
    <cellStyle name="Output 2 5 3 2" xfId="2058"/>
    <cellStyle name="Output 2 5 3 2 2" xfId="3146"/>
    <cellStyle name="Output 2 5 3 2 2 2" xfId="5511"/>
    <cellStyle name="Output 2 5 3 2 2 2 2" xfId="9933"/>
    <cellStyle name="Output 2 5 3 2 2 2 2 2" xfId="18073"/>
    <cellStyle name="Output 2 5 3 2 2 2 2 2 2" xfId="34146"/>
    <cellStyle name="Output 2 5 3 2 2 2 2 3" xfId="26112"/>
    <cellStyle name="Output 2 5 3 2 2 2 3" xfId="14017"/>
    <cellStyle name="Output 2 5 3 2 2 2 3 2" xfId="30114"/>
    <cellStyle name="Output 2 5 3 2 2 2 4" xfId="21747"/>
    <cellStyle name="Output 2 5 3 2 2 2 5" xfId="40400"/>
    <cellStyle name="Output 2 5 3 2 2 3" xfId="7867"/>
    <cellStyle name="Output 2 5 3 2 2 3 2" xfId="16009"/>
    <cellStyle name="Output 2 5 3 2 2 3 2 2" xfId="32082"/>
    <cellStyle name="Output 2 5 3 2 2 3 3" xfId="24048"/>
    <cellStyle name="Output 2 5 3 2 2 4" xfId="11690"/>
    <cellStyle name="Output 2 5 3 2 2 4 2" xfId="27813"/>
    <cellStyle name="Output 2 5 3 2 2 5" xfId="19446"/>
    <cellStyle name="Output 2 5 3 2 2 6" xfId="40399"/>
    <cellStyle name="Output 2 5 3 2 3" xfId="3597"/>
    <cellStyle name="Output 2 5 3 2 3 2" xfId="5955"/>
    <cellStyle name="Output 2 5 3 2 3 2 2" xfId="14461"/>
    <cellStyle name="Output 2 5 3 2 3 2 2 2" xfId="30558"/>
    <cellStyle name="Output 2 5 3 2 3 2 3" xfId="22191"/>
    <cellStyle name="Output 2 5 3 2 3 2 4" xfId="40402"/>
    <cellStyle name="Output 2 5 3 2 3 3" xfId="8311"/>
    <cellStyle name="Output 2 5 3 2 3 3 2" xfId="16453"/>
    <cellStyle name="Output 2 5 3 2 3 3 2 2" xfId="32526"/>
    <cellStyle name="Output 2 5 3 2 3 3 3" xfId="24492"/>
    <cellStyle name="Output 2 5 3 2 3 4" xfId="12134"/>
    <cellStyle name="Output 2 5 3 2 3 4 2" xfId="28257"/>
    <cellStyle name="Output 2 5 3 2 3 5" xfId="19890"/>
    <cellStyle name="Output 2 5 3 2 3 6" xfId="40401"/>
    <cellStyle name="Output 2 5 3 2 4" xfId="4489"/>
    <cellStyle name="Output 2 5 3 2 4 2" xfId="9150"/>
    <cellStyle name="Output 2 5 3 2 4 2 2" xfId="17290"/>
    <cellStyle name="Output 2 5 3 2 4 2 2 2" xfId="33363"/>
    <cellStyle name="Output 2 5 3 2 4 2 3" xfId="25329"/>
    <cellStyle name="Output 2 5 3 2 4 3" xfId="12997"/>
    <cellStyle name="Output 2 5 3 2 4 3 2" xfId="29094"/>
    <cellStyle name="Output 2 5 3 2 4 4" xfId="20727"/>
    <cellStyle name="Output 2 5 3 2 4 5" xfId="40403"/>
    <cellStyle name="Output 2 5 3 2 5" xfId="6845"/>
    <cellStyle name="Output 2 5 3 2 5 2" xfId="23028"/>
    <cellStyle name="Output 2 5 3 2 6" xfId="10668"/>
    <cellStyle name="Output 2 5 3 2 6 2" xfId="26793"/>
    <cellStyle name="Output 2 5 3 2 7" xfId="40398"/>
    <cellStyle name="Output 2 5 3 3" xfId="2223"/>
    <cellStyle name="Output 2 5 3 3 2" xfId="3302"/>
    <cellStyle name="Output 2 5 3 3 2 2" xfId="5665"/>
    <cellStyle name="Output 2 5 3 3 2 2 2" xfId="10085"/>
    <cellStyle name="Output 2 5 3 3 2 2 2 2" xfId="18225"/>
    <cellStyle name="Output 2 5 3 3 2 2 2 2 2" xfId="34298"/>
    <cellStyle name="Output 2 5 3 3 2 2 2 3" xfId="26264"/>
    <cellStyle name="Output 2 5 3 3 2 2 3" xfId="14171"/>
    <cellStyle name="Output 2 5 3 3 2 2 3 2" xfId="30268"/>
    <cellStyle name="Output 2 5 3 3 2 2 4" xfId="21901"/>
    <cellStyle name="Output 2 5 3 3 2 2 5" xfId="40406"/>
    <cellStyle name="Output 2 5 3 3 2 3" xfId="8021"/>
    <cellStyle name="Output 2 5 3 3 2 3 2" xfId="16163"/>
    <cellStyle name="Output 2 5 3 3 2 3 2 2" xfId="32236"/>
    <cellStyle name="Output 2 5 3 3 2 3 3" xfId="24202"/>
    <cellStyle name="Output 2 5 3 3 2 4" xfId="11844"/>
    <cellStyle name="Output 2 5 3 3 2 4 2" xfId="27967"/>
    <cellStyle name="Output 2 5 3 3 2 5" xfId="19600"/>
    <cellStyle name="Output 2 5 3 3 2 6" xfId="40405"/>
    <cellStyle name="Output 2 5 3 3 3" xfId="3753"/>
    <cellStyle name="Output 2 5 3 3 3 2" xfId="6111"/>
    <cellStyle name="Output 2 5 3 3 3 2 2" xfId="14617"/>
    <cellStyle name="Output 2 5 3 3 3 2 2 2" xfId="30714"/>
    <cellStyle name="Output 2 5 3 3 3 2 3" xfId="22347"/>
    <cellStyle name="Output 2 5 3 3 3 2 4" xfId="40408"/>
    <cellStyle name="Output 2 5 3 3 3 3" xfId="8467"/>
    <cellStyle name="Output 2 5 3 3 3 3 2" xfId="16609"/>
    <cellStyle name="Output 2 5 3 3 3 3 2 2" xfId="32682"/>
    <cellStyle name="Output 2 5 3 3 3 3 3" xfId="24648"/>
    <cellStyle name="Output 2 5 3 3 3 4" xfId="12290"/>
    <cellStyle name="Output 2 5 3 3 3 4 2" xfId="28413"/>
    <cellStyle name="Output 2 5 3 3 3 5" xfId="20046"/>
    <cellStyle name="Output 2 5 3 3 3 6" xfId="40407"/>
    <cellStyle name="Output 2 5 3 3 4" xfId="4645"/>
    <cellStyle name="Output 2 5 3 3 4 2" xfId="9306"/>
    <cellStyle name="Output 2 5 3 3 4 2 2" xfId="17446"/>
    <cellStyle name="Output 2 5 3 3 4 2 2 2" xfId="33519"/>
    <cellStyle name="Output 2 5 3 3 4 2 3" xfId="25485"/>
    <cellStyle name="Output 2 5 3 3 4 3" xfId="13153"/>
    <cellStyle name="Output 2 5 3 3 4 3 2" xfId="29250"/>
    <cellStyle name="Output 2 5 3 3 4 4" xfId="20883"/>
    <cellStyle name="Output 2 5 3 3 4 5" xfId="40409"/>
    <cellStyle name="Output 2 5 3 3 5" xfId="7001"/>
    <cellStyle name="Output 2 5 3 3 5 2" xfId="15145"/>
    <cellStyle name="Output 2 5 3 3 5 2 2" xfId="31218"/>
    <cellStyle name="Output 2 5 3 3 5 3" xfId="23184"/>
    <cellStyle name="Output 2 5 3 3 6" xfId="10824"/>
    <cellStyle name="Output 2 5 3 3 6 2" xfId="26949"/>
    <cellStyle name="Output 2 5 3 3 7" xfId="18582"/>
    <cellStyle name="Output 2 5 3 3 8" xfId="40404"/>
    <cellStyle name="Output 2 5 3 4" xfId="2383"/>
    <cellStyle name="Output 2 5 3 4 2" xfId="3905"/>
    <cellStyle name="Output 2 5 3 4 2 2" xfId="6263"/>
    <cellStyle name="Output 2 5 3 4 2 2 2" xfId="14769"/>
    <cellStyle name="Output 2 5 3 4 2 2 2 2" xfId="30866"/>
    <cellStyle name="Output 2 5 3 4 2 2 3" xfId="22499"/>
    <cellStyle name="Output 2 5 3 4 2 2 4" xfId="40412"/>
    <cellStyle name="Output 2 5 3 4 2 3" xfId="8619"/>
    <cellStyle name="Output 2 5 3 4 2 3 2" xfId="16761"/>
    <cellStyle name="Output 2 5 3 4 2 3 2 2" xfId="32834"/>
    <cellStyle name="Output 2 5 3 4 2 3 3" xfId="24800"/>
    <cellStyle name="Output 2 5 3 4 2 4" xfId="12442"/>
    <cellStyle name="Output 2 5 3 4 2 4 2" xfId="28565"/>
    <cellStyle name="Output 2 5 3 4 2 5" xfId="20198"/>
    <cellStyle name="Output 2 5 3 4 2 6" xfId="40411"/>
    <cellStyle name="Output 2 5 3 4 3" xfId="4797"/>
    <cellStyle name="Output 2 5 3 4 3 2" xfId="9458"/>
    <cellStyle name="Output 2 5 3 4 3 2 2" xfId="17598"/>
    <cellStyle name="Output 2 5 3 4 3 2 2 2" xfId="33671"/>
    <cellStyle name="Output 2 5 3 4 3 2 3" xfId="25637"/>
    <cellStyle name="Output 2 5 3 4 3 3" xfId="13305"/>
    <cellStyle name="Output 2 5 3 4 3 3 2" xfId="29402"/>
    <cellStyle name="Output 2 5 3 4 3 4" xfId="21035"/>
    <cellStyle name="Output 2 5 3 4 3 5" xfId="40413"/>
    <cellStyle name="Output 2 5 3 4 4" xfId="7153"/>
    <cellStyle name="Output 2 5 3 4 4 2" xfId="15297"/>
    <cellStyle name="Output 2 5 3 4 4 2 2" xfId="31370"/>
    <cellStyle name="Output 2 5 3 4 4 3" xfId="23336"/>
    <cellStyle name="Output 2 5 3 4 5" xfId="10976"/>
    <cellStyle name="Output 2 5 3 4 5 2" xfId="27101"/>
    <cellStyle name="Output 2 5 3 4 6" xfId="18734"/>
    <cellStyle name="Output 2 5 3 4 7" xfId="40410"/>
    <cellStyle name="Output 2 5 3 5" xfId="2868"/>
    <cellStyle name="Output 2 5 3 5 2" xfId="5238"/>
    <cellStyle name="Output 2 5 3 5 2 2" xfId="9668"/>
    <cellStyle name="Output 2 5 3 5 2 2 2" xfId="17808"/>
    <cellStyle name="Output 2 5 3 5 2 2 2 2" xfId="33881"/>
    <cellStyle name="Output 2 5 3 5 2 2 3" xfId="25847"/>
    <cellStyle name="Output 2 5 3 5 2 3" xfId="13744"/>
    <cellStyle name="Output 2 5 3 5 2 3 2" xfId="29841"/>
    <cellStyle name="Output 2 5 3 5 2 4" xfId="21474"/>
    <cellStyle name="Output 2 5 3 5 2 5" xfId="40415"/>
    <cellStyle name="Output 2 5 3 5 3" xfId="7594"/>
    <cellStyle name="Output 2 5 3 5 3 2" xfId="15736"/>
    <cellStyle name="Output 2 5 3 5 3 2 2" xfId="31809"/>
    <cellStyle name="Output 2 5 3 5 3 3" xfId="23775"/>
    <cellStyle name="Output 2 5 3 5 4" xfId="11417"/>
    <cellStyle name="Output 2 5 3 5 4 2" xfId="27540"/>
    <cellStyle name="Output 2 5 3 5 5" xfId="19173"/>
    <cellStyle name="Output 2 5 3 5 6" xfId="40414"/>
    <cellStyle name="Output 2 5 3 6" xfId="2510"/>
    <cellStyle name="Output 2 5 3 6 2" xfId="4915"/>
    <cellStyle name="Output 2 5 3 6 2 2" xfId="13421"/>
    <cellStyle name="Output 2 5 3 6 2 2 2" xfId="29518"/>
    <cellStyle name="Output 2 5 3 6 2 3" xfId="21151"/>
    <cellStyle name="Output 2 5 3 6 2 4" xfId="40417"/>
    <cellStyle name="Output 2 5 3 6 3" xfId="7271"/>
    <cellStyle name="Output 2 5 3 6 3 2" xfId="15413"/>
    <cellStyle name="Output 2 5 3 6 3 2 2" xfId="31486"/>
    <cellStyle name="Output 2 5 3 6 3 3" xfId="23452"/>
    <cellStyle name="Output 2 5 3 6 4" xfId="11094"/>
    <cellStyle name="Output 2 5 3 6 4 2" xfId="27217"/>
    <cellStyle name="Output 2 5 3 6 5" xfId="18850"/>
    <cellStyle name="Output 2 5 3 6 6" xfId="40416"/>
    <cellStyle name="Output 2 5 3 7" xfId="4170"/>
    <cellStyle name="Output 2 5 3 7 2" xfId="8831"/>
    <cellStyle name="Output 2 5 3 7 2 2" xfId="16971"/>
    <cellStyle name="Output 2 5 3 7 2 2 2" xfId="33044"/>
    <cellStyle name="Output 2 5 3 7 2 3" xfId="25010"/>
    <cellStyle name="Output 2 5 3 7 3" xfId="12678"/>
    <cellStyle name="Output 2 5 3 7 3 2" xfId="28775"/>
    <cellStyle name="Output 2 5 3 7 4" xfId="20408"/>
    <cellStyle name="Output 2 5 3 7 5" xfId="40418"/>
    <cellStyle name="Output 2 5 3 8" xfId="6526"/>
    <cellStyle name="Output 2 5 3 8 2" xfId="22709"/>
    <cellStyle name="Output 2 5 3 9" xfId="10349"/>
    <cellStyle name="Output 2 5 3 9 2" xfId="26474"/>
    <cellStyle name="Output 2 5 4" xfId="1883"/>
    <cellStyle name="Output 2 5 4 2" xfId="2995"/>
    <cellStyle name="Output 2 5 4 2 2" xfId="5362"/>
    <cellStyle name="Output 2 5 4 2 2 2" xfId="9786"/>
    <cellStyle name="Output 2 5 4 2 2 2 2" xfId="17926"/>
    <cellStyle name="Output 2 5 4 2 2 2 2 2" xfId="33999"/>
    <cellStyle name="Output 2 5 4 2 2 2 3" xfId="25965"/>
    <cellStyle name="Output 2 5 4 2 2 3" xfId="13868"/>
    <cellStyle name="Output 2 5 4 2 2 3 2" xfId="29965"/>
    <cellStyle name="Output 2 5 4 2 2 4" xfId="21598"/>
    <cellStyle name="Output 2 5 4 2 2 5" xfId="40421"/>
    <cellStyle name="Output 2 5 4 2 3" xfId="7718"/>
    <cellStyle name="Output 2 5 4 2 3 2" xfId="15860"/>
    <cellStyle name="Output 2 5 4 2 3 2 2" xfId="31933"/>
    <cellStyle name="Output 2 5 4 2 3 3" xfId="23899"/>
    <cellStyle name="Output 2 5 4 2 4" xfId="11541"/>
    <cellStyle name="Output 2 5 4 2 4 2" xfId="27664"/>
    <cellStyle name="Output 2 5 4 2 5" xfId="19297"/>
    <cellStyle name="Output 2 5 4 2 6" xfId="40420"/>
    <cellStyle name="Output 2 5 4 3" xfId="3437"/>
    <cellStyle name="Output 2 5 4 3 2" xfId="5795"/>
    <cellStyle name="Output 2 5 4 3 2 2" xfId="14301"/>
    <cellStyle name="Output 2 5 4 3 2 2 2" xfId="30398"/>
    <cellStyle name="Output 2 5 4 3 2 3" xfId="22031"/>
    <cellStyle name="Output 2 5 4 3 2 4" xfId="40423"/>
    <cellStyle name="Output 2 5 4 3 3" xfId="8151"/>
    <cellStyle name="Output 2 5 4 3 3 2" xfId="16293"/>
    <cellStyle name="Output 2 5 4 3 3 2 2" xfId="32366"/>
    <cellStyle name="Output 2 5 4 3 3 3" xfId="24332"/>
    <cellStyle name="Output 2 5 4 3 4" xfId="11974"/>
    <cellStyle name="Output 2 5 4 3 4 2" xfId="28097"/>
    <cellStyle name="Output 2 5 4 3 5" xfId="19730"/>
    <cellStyle name="Output 2 5 4 3 6" xfId="40422"/>
    <cellStyle name="Output 2 5 4 4" xfId="4329"/>
    <cellStyle name="Output 2 5 4 4 2" xfId="8990"/>
    <cellStyle name="Output 2 5 4 4 2 2" xfId="17130"/>
    <cellStyle name="Output 2 5 4 4 2 2 2" xfId="33203"/>
    <cellStyle name="Output 2 5 4 4 2 3" xfId="25169"/>
    <cellStyle name="Output 2 5 4 4 3" xfId="12837"/>
    <cellStyle name="Output 2 5 4 4 3 2" xfId="28934"/>
    <cellStyle name="Output 2 5 4 4 4" xfId="20567"/>
    <cellStyle name="Output 2 5 4 4 5" xfId="40424"/>
    <cellStyle name="Output 2 5 4 5" xfId="6685"/>
    <cellStyle name="Output 2 5 4 5 2" xfId="22868"/>
    <cellStyle name="Output 2 5 4 6" xfId="10508"/>
    <cellStyle name="Output 2 5 4 6 2" xfId="26633"/>
    <cellStyle name="Output 2 5 4 7" xfId="40419"/>
    <cellStyle name="Output 2 5 5" xfId="1768"/>
    <cellStyle name="Output 2 5 5 2" xfId="2936"/>
    <cellStyle name="Output 2 5 5 2 2" xfId="5303"/>
    <cellStyle name="Output 2 5 5 2 2 2" xfId="9729"/>
    <cellStyle name="Output 2 5 5 2 2 2 2" xfId="17869"/>
    <cellStyle name="Output 2 5 5 2 2 2 2 2" xfId="33942"/>
    <cellStyle name="Output 2 5 5 2 2 2 3" xfId="25908"/>
    <cellStyle name="Output 2 5 5 2 2 3" xfId="13809"/>
    <cellStyle name="Output 2 5 5 2 2 3 2" xfId="29906"/>
    <cellStyle name="Output 2 5 5 2 2 4" xfId="21539"/>
    <cellStyle name="Output 2 5 5 2 2 5" xfId="40427"/>
    <cellStyle name="Output 2 5 5 2 3" xfId="7659"/>
    <cellStyle name="Output 2 5 5 2 3 2" xfId="15801"/>
    <cellStyle name="Output 2 5 5 2 3 2 2" xfId="31874"/>
    <cellStyle name="Output 2 5 5 2 3 3" xfId="23840"/>
    <cellStyle name="Output 2 5 5 2 4" xfId="11482"/>
    <cellStyle name="Output 2 5 5 2 4 2" xfId="27605"/>
    <cellStyle name="Output 2 5 5 2 5" xfId="19238"/>
    <cellStyle name="Output 2 5 5 2 6" xfId="40426"/>
    <cellStyle name="Output 2 5 5 3" xfId="3352"/>
    <cellStyle name="Output 2 5 5 3 2" xfId="5710"/>
    <cellStyle name="Output 2 5 5 3 2 2" xfId="14216"/>
    <cellStyle name="Output 2 5 5 3 2 2 2" xfId="30313"/>
    <cellStyle name="Output 2 5 5 3 2 3" xfId="21946"/>
    <cellStyle name="Output 2 5 5 3 2 4" xfId="40429"/>
    <cellStyle name="Output 2 5 5 3 3" xfId="8066"/>
    <cellStyle name="Output 2 5 5 3 3 2" xfId="16208"/>
    <cellStyle name="Output 2 5 5 3 3 2 2" xfId="32281"/>
    <cellStyle name="Output 2 5 5 3 3 3" xfId="24247"/>
    <cellStyle name="Output 2 5 5 3 4" xfId="11889"/>
    <cellStyle name="Output 2 5 5 3 4 2" xfId="28012"/>
    <cellStyle name="Output 2 5 5 3 5" xfId="19645"/>
    <cellStyle name="Output 2 5 5 3 6" xfId="40428"/>
    <cellStyle name="Output 2 5 5 4" xfId="4244"/>
    <cellStyle name="Output 2 5 5 4 2" xfId="8905"/>
    <cellStyle name="Output 2 5 5 4 2 2" xfId="17045"/>
    <cellStyle name="Output 2 5 5 4 2 2 2" xfId="33118"/>
    <cellStyle name="Output 2 5 5 4 2 3" xfId="25084"/>
    <cellStyle name="Output 2 5 5 4 3" xfId="12752"/>
    <cellStyle name="Output 2 5 5 4 3 2" xfId="28849"/>
    <cellStyle name="Output 2 5 5 4 4" xfId="20482"/>
    <cellStyle name="Output 2 5 5 4 5" xfId="40430"/>
    <cellStyle name="Output 2 5 5 5" xfId="6600"/>
    <cellStyle name="Output 2 5 5 5 2" xfId="14864"/>
    <cellStyle name="Output 2 5 5 5 2 2" xfId="30937"/>
    <cellStyle name="Output 2 5 5 5 3" xfId="22783"/>
    <cellStyle name="Output 2 5 5 6" xfId="10423"/>
    <cellStyle name="Output 2 5 5 6 2" xfId="26548"/>
    <cellStyle name="Output 2 5 5 7" xfId="18301"/>
    <cellStyle name="Output 2 5 5 8" xfId="40425"/>
    <cellStyle name="Output 2 5 6" xfId="1902"/>
    <cellStyle name="Output 2 5 6 2" xfId="3454"/>
    <cellStyle name="Output 2 5 6 2 2" xfId="5812"/>
    <cellStyle name="Output 2 5 6 2 2 2" xfId="14318"/>
    <cellStyle name="Output 2 5 6 2 2 2 2" xfId="30415"/>
    <cellStyle name="Output 2 5 6 2 2 3" xfId="22048"/>
    <cellStyle name="Output 2 5 6 2 2 4" xfId="40433"/>
    <cellStyle name="Output 2 5 6 2 3" xfId="8168"/>
    <cellStyle name="Output 2 5 6 2 3 2" xfId="16310"/>
    <cellStyle name="Output 2 5 6 2 3 2 2" xfId="32383"/>
    <cellStyle name="Output 2 5 6 2 3 3" xfId="24349"/>
    <cellStyle name="Output 2 5 6 2 4" xfId="11991"/>
    <cellStyle name="Output 2 5 6 2 4 2" xfId="28114"/>
    <cellStyle name="Output 2 5 6 2 5" xfId="19747"/>
    <cellStyle name="Output 2 5 6 2 6" xfId="40432"/>
    <cellStyle name="Output 2 5 6 3" xfId="4346"/>
    <cellStyle name="Output 2 5 6 3 2" xfId="9007"/>
    <cellStyle name="Output 2 5 6 3 2 2" xfId="17147"/>
    <cellStyle name="Output 2 5 6 3 2 2 2" xfId="33220"/>
    <cellStyle name="Output 2 5 6 3 2 3" xfId="25186"/>
    <cellStyle name="Output 2 5 6 3 3" xfId="12854"/>
    <cellStyle name="Output 2 5 6 3 3 2" xfId="28951"/>
    <cellStyle name="Output 2 5 6 3 4" xfId="20584"/>
    <cellStyle name="Output 2 5 6 3 5" xfId="40434"/>
    <cellStyle name="Output 2 5 6 4" xfId="6702"/>
    <cellStyle name="Output 2 5 6 4 2" xfId="14942"/>
    <cellStyle name="Output 2 5 6 4 2 2" xfId="31015"/>
    <cellStyle name="Output 2 5 6 4 3" xfId="22885"/>
    <cellStyle name="Output 2 5 6 5" xfId="10525"/>
    <cellStyle name="Output 2 5 6 5 2" xfId="26650"/>
    <cellStyle name="Output 2 5 6 6" xfId="18379"/>
    <cellStyle name="Output 2 5 6 7" xfId="40431"/>
    <cellStyle name="Output 2 5 7" xfId="2666"/>
    <cellStyle name="Output 2 5 7 2" xfId="5053"/>
    <cellStyle name="Output 2 5 7 2 2" xfId="9536"/>
    <cellStyle name="Output 2 5 7 2 2 2" xfId="17676"/>
    <cellStyle name="Output 2 5 7 2 2 2 2" xfId="33749"/>
    <cellStyle name="Output 2 5 7 2 2 3" xfId="25715"/>
    <cellStyle name="Output 2 5 7 2 3" xfId="13559"/>
    <cellStyle name="Output 2 5 7 2 3 2" xfId="29656"/>
    <cellStyle name="Output 2 5 7 2 4" xfId="21289"/>
    <cellStyle name="Output 2 5 7 2 5" xfId="40436"/>
    <cellStyle name="Output 2 5 7 3" xfId="7409"/>
    <cellStyle name="Output 2 5 7 3 2" xfId="15551"/>
    <cellStyle name="Output 2 5 7 3 2 2" xfId="31624"/>
    <cellStyle name="Output 2 5 7 3 3" xfId="23590"/>
    <cellStyle name="Output 2 5 7 4" xfId="11232"/>
    <cellStyle name="Output 2 5 7 4 2" xfId="27355"/>
    <cellStyle name="Output 2 5 7 5" xfId="18988"/>
    <cellStyle name="Output 2 5 7 6" xfId="40435"/>
    <cellStyle name="Output 2 5 8" xfId="2623"/>
    <cellStyle name="Output 2 5 8 2" xfId="5016"/>
    <cellStyle name="Output 2 5 8 2 2" xfId="13522"/>
    <cellStyle name="Output 2 5 8 2 2 2" xfId="29619"/>
    <cellStyle name="Output 2 5 8 2 3" xfId="21252"/>
    <cellStyle name="Output 2 5 8 2 4" xfId="40438"/>
    <cellStyle name="Output 2 5 8 3" xfId="7372"/>
    <cellStyle name="Output 2 5 8 3 2" xfId="15514"/>
    <cellStyle name="Output 2 5 8 3 2 2" xfId="31587"/>
    <cellStyle name="Output 2 5 8 3 3" xfId="23553"/>
    <cellStyle name="Output 2 5 8 4" xfId="11195"/>
    <cellStyle name="Output 2 5 8 4 2" xfId="27318"/>
    <cellStyle name="Output 2 5 8 5" xfId="18951"/>
    <cellStyle name="Output 2 5 8 6" xfId="40437"/>
    <cellStyle name="Output 2 5 9" xfId="4021"/>
    <cellStyle name="Output 2 5 9 2" xfId="8699"/>
    <cellStyle name="Output 2 5 9 2 2" xfId="16839"/>
    <cellStyle name="Output 2 5 9 2 2 2" xfId="32912"/>
    <cellStyle name="Output 2 5 9 2 3" xfId="24878"/>
    <cellStyle name="Output 2 5 9 3" xfId="12540"/>
    <cellStyle name="Output 2 5 9 3 2" xfId="28643"/>
    <cellStyle name="Output 2 5 9 4" xfId="20276"/>
    <cellStyle name="Output 2 5 9 5" xfId="40439"/>
    <cellStyle name="Output 2 6" xfId="1200"/>
    <cellStyle name="Output 2 6 10" xfId="6378"/>
    <cellStyle name="Output 2 6 10 2" xfId="22578"/>
    <cellStyle name="Output 2 6 11" xfId="10201"/>
    <cellStyle name="Output 2 6 11 2" xfId="26343"/>
    <cellStyle name="Output 2 6 12" xfId="40440"/>
    <cellStyle name="Output 2 6 2" xfId="1631"/>
    <cellStyle name="Output 2 6 2 10" xfId="40441"/>
    <cellStyle name="Output 2 6 2 2" xfId="2041"/>
    <cellStyle name="Output 2 6 2 2 2" xfId="3129"/>
    <cellStyle name="Output 2 6 2 2 2 2" xfId="5494"/>
    <cellStyle name="Output 2 6 2 2 2 2 2" xfId="9916"/>
    <cellStyle name="Output 2 6 2 2 2 2 2 2" xfId="18056"/>
    <cellStyle name="Output 2 6 2 2 2 2 2 2 2" xfId="34129"/>
    <cellStyle name="Output 2 6 2 2 2 2 2 3" xfId="26095"/>
    <cellStyle name="Output 2 6 2 2 2 2 3" xfId="14000"/>
    <cellStyle name="Output 2 6 2 2 2 2 3 2" xfId="30097"/>
    <cellStyle name="Output 2 6 2 2 2 2 4" xfId="21730"/>
    <cellStyle name="Output 2 6 2 2 2 2 5" xfId="40444"/>
    <cellStyle name="Output 2 6 2 2 2 3" xfId="7850"/>
    <cellStyle name="Output 2 6 2 2 2 3 2" xfId="15992"/>
    <cellStyle name="Output 2 6 2 2 2 3 2 2" xfId="32065"/>
    <cellStyle name="Output 2 6 2 2 2 3 3" xfId="24031"/>
    <cellStyle name="Output 2 6 2 2 2 4" xfId="11673"/>
    <cellStyle name="Output 2 6 2 2 2 4 2" xfId="27796"/>
    <cellStyle name="Output 2 6 2 2 2 5" xfId="19429"/>
    <cellStyle name="Output 2 6 2 2 2 6" xfId="40443"/>
    <cellStyle name="Output 2 6 2 2 3" xfId="3580"/>
    <cellStyle name="Output 2 6 2 2 3 2" xfId="5938"/>
    <cellStyle name="Output 2 6 2 2 3 2 2" xfId="14444"/>
    <cellStyle name="Output 2 6 2 2 3 2 2 2" xfId="30541"/>
    <cellStyle name="Output 2 6 2 2 3 2 3" xfId="22174"/>
    <cellStyle name="Output 2 6 2 2 3 2 4" xfId="40446"/>
    <cellStyle name="Output 2 6 2 2 3 3" xfId="8294"/>
    <cellStyle name="Output 2 6 2 2 3 3 2" xfId="16436"/>
    <cellStyle name="Output 2 6 2 2 3 3 2 2" xfId="32509"/>
    <cellStyle name="Output 2 6 2 2 3 3 3" xfId="24475"/>
    <cellStyle name="Output 2 6 2 2 3 4" xfId="12117"/>
    <cellStyle name="Output 2 6 2 2 3 4 2" xfId="28240"/>
    <cellStyle name="Output 2 6 2 2 3 5" xfId="19873"/>
    <cellStyle name="Output 2 6 2 2 3 6" xfId="40445"/>
    <cellStyle name="Output 2 6 2 2 4" xfId="4472"/>
    <cellStyle name="Output 2 6 2 2 4 2" xfId="9133"/>
    <cellStyle name="Output 2 6 2 2 4 2 2" xfId="17273"/>
    <cellStyle name="Output 2 6 2 2 4 2 2 2" xfId="33346"/>
    <cellStyle name="Output 2 6 2 2 4 2 3" xfId="25312"/>
    <cellStyle name="Output 2 6 2 2 4 3" xfId="12980"/>
    <cellStyle name="Output 2 6 2 2 4 3 2" xfId="29077"/>
    <cellStyle name="Output 2 6 2 2 4 4" xfId="20710"/>
    <cellStyle name="Output 2 6 2 2 4 5" xfId="40447"/>
    <cellStyle name="Output 2 6 2 2 5" xfId="6828"/>
    <cellStyle name="Output 2 6 2 2 5 2" xfId="23011"/>
    <cellStyle name="Output 2 6 2 2 6" xfId="10651"/>
    <cellStyle name="Output 2 6 2 2 6 2" xfId="26776"/>
    <cellStyle name="Output 2 6 2 2 7" xfId="40442"/>
    <cellStyle name="Output 2 6 2 3" xfId="2206"/>
    <cellStyle name="Output 2 6 2 3 2" xfId="3285"/>
    <cellStyle name="Output 2 6 2 3 2 2" xfId="5648"/>
    <cellStyle name="Output 2 6 2 3 2 2 2" xfId="10068"/>
    <cellStyle name="Output 2 6 2 3 2 2 2 2" xfId="18208"/>
    <cellStyle name="Output 2 6 2 3 2 2 2 2 2" xfId="34281"/>
    <cellStyle name="Output 2 6 2 3 2 2 2 3" xfId="26247"/>
    <cellStyle name="Output 2 6 2 3 2 2 3" xfId="14154"/>
    <cellStyle name="Output 2 6 2 3 2 2 3 2" xfId="30251"/>
    <cellStyle name="Output 2 6 2 3 2 2 4" xfId="21884"/>
    <cellStyle name="Output 2 6 2 3 2 2 5" xfId="40450"/>
    <cellStyle name="Output 2 6 2 3 2 3" xfId="8004"/>
    <cellStyle name="Output 2 6 2 3 2 3 2" xfId="16146"/>
    <cellStyle name="Output 2 6 2 3 2 3 2 2" xfId="32219"/>
    <cellStyle name="Output 2 6 2 3 2 3 3" xfId="24185"/>
    <cellStyle name="Output 2 6 2 3 2 4" xfId="11827"/>
    <cellStyle name="Output 2 6 2 3 2 4 2" xfId="27950"/>
    <cellStyle name="Output 2 6 2 3 2 5" xfId="19583"/>
    <cellStyle name="Output 2 6 2 3 2 6" xfId="40449"/>
    <cellStyle name="Output 2 6 2 3 3" xfId="3736"/>
    <cellStyle name="Output 2 6 2 3 3 2" xfId="6094"/>
    <cellStyle name="Output 2 6 2 3 3 2 2" xfId="14600"/>
    <cellStyle name="Output 2 6 2 3 3 2 2 2" xfId="30697"/>
    <cellStyle name="Output 2 6 2 3 3 2 3" xfId="22330"/>
    <cellStyle name="Output 2 6 2 3 3 2 4" xfId="40452"/>
    <cellStyle name="Output 2 6 2 3 3 3" xfId="8450"/>
    <cellStyle name="Output 2 6 2 3 3 3 2" xfId="16592"/>
    <cellStyle name="Output 2 6 2 3 3 3 2 2" xfId="32665"/>
    <cellStyle name="Output 2 6 2 3 3 3 3" xfId="24631"/>
    <cellStyle name="Output 2 6 2 3 3 4" xfId="12273"/>
    <cellStyle name="Output 2 6 2 3 3 4 2" xfId="28396"/>
    <cellStyle name="Output 2 6 2 3 3 5" xfId="20029"/>
    <cellStyle name="Output 2 6 2 3 3 6" xfId="40451"/>
    <cellStyle name="Output 2 6 2 3 4" xfId="4628"/>
    <cellStyle name="Output 2 6 2 3 4 2" xfId="9289"/>
    <cellStyle name="Output 2 6 2 3 4 2 2" xfId="17429"/>
    <cellStyle name="Output 2 6 2 3 4 2 2 2" xfId="33502"/>
    <cellStyle name="Output 2 6 2 3 4 2 3" xfId="25468"/>
    <cellStyle name="Output 2 6 2 3 4 3" xfId="13136"/>
    <cellStyle name="Output 2 6 2 3 4 3 2" xfId="29233"/>
    <cellStyle name="Output 2 6 2 3 4 4" xfId="20866"/>
    <cellStyle name="Output 2 6 2 3 4 5" xfId="40453"/>
    <cellStyle name="Output 2 6 2 3 5" xfId="6984"/>
    <cellStyle name="Output 2 6 2 3 5 2" xfId="15128"/>
    <cellStyle name="Output 2 6 2 3 5 2 2" xfId="31201"/>
    <cellStyle name="Output 2 6 2 3 5 3" xfId="23167"/>
    <cellStyle name="Output 2 6 2 3 6" xfId="10807"/>
    <cellStyle name="Output 2 6 2 3 6 2" xfId="26932"/>
    <cellStyle name="Output 2 6 2 3 7" xfId="18565"/>
    <cellStyle name="Output 2 6 2 3 8" xfId="40448"/>
    <cellStyle name="Output 2 6 2 4" xfId="2366"/>
    <cellStyle name="Output 2 6 2 4 2" xfId="3888"/>
    <cellStyle name="Output 2 6 2 4 2 2" xfId="6246"/>
    <cellStyle name="Output 2 6 2 4 2 2 2" xfId="14752"/>
    <cellStyle name="Output 2 6 2 4 2 2 2 2" xfId="30849"/>
    <cellStyle name="Output 2 6 2 4 2 2 3" xfId="22482"/>
    <cellStyle name="Output 2 6 2 4 2 2 4" xfId="40456"/>
    <cellStyle name="Output 2 6 2 4 2 3" xfId="8602"/>
    <cellStyle name="Output 2 6 2 4 2 3 2" xfId="16744"/>
    <cellStyle name="Output 2 6 2 4 2 3 2 2" xfId="32817"/>
    <cellStyle name="Output 2 6 2 4 2 3 3" xfId="24783"/>
    <cellStyle name="Output 2 6 2 4 2 4" xfId="12425"/>
    <cellStyle name="Output 2 6 2 4 2 4 2" xfId="28548"/>
    <cellStyle name="Output 2 6 2 4 2 5" xfId="20181"/>
    <cellStyle name="Output 2 6 2 4 2 6" xfId="40455"/>
    <cellStyle name="Output 2 6 2 4 3" xfId="4780"/>
    <cellStyle name="Output 2 6 2 4 3 2" xfId="9441"/>
    <cellStyle name="Output 2 6 2 4 3 2 2" xfId="17581"/>
    <cellStyle name="Output 2 6 2 4 3 2 2 2" xfId="33654"/>
    <cellStyle name="Output 2 6 2 4 3 2 3" xfId="25620"/>
    <cellStyle name="Output 2 6 2 4 3 3" xfId="13288"/>
    <cellStyle name="Output 2 6 2 4 3 3 2" xfId="29385"/>
    <cellStyle name="Output 2 6 2 4 3 4" xfId="21018"/>
    <cellStyle name="Output 2 6 2 4 3 5" xfId="40457"/>
    <cellStyle name="Output 2 6 2 4 4" xfId="7136"/>
    <cellStyle name="Output 2 6 2 4 4 2" xfId="15280"/>
    <cellStyle name="Output 2 6 2 4 4 2 2" xfId="31353"/>
    <cellStyle name="Output 2 6 2 4 4 3" xfId="23319"/>
    <cellStyle name="Output 2 6 2 4 5" xfId="10959"/>
    <cellStyle name="Output 2 6 2 4 5 2" xfId="27084"/>
    <cellStyle name="Output 2 6 2 4 6" xfId="18717"/>
    <cellStyle name="Output 2 6 2 4 7" xfId="40454"/>
    <cellStyle name="Output 2 6 2 5" xfId="2851"/>
    <cellStyle name="Output 2 6 2 5 2" xfId="5221"/>
    <cellStyle name="Output 2 6 2 5 2 2" xfId="9651"/>
    <cellStyle name="Output 2 6 2 5 2 2 2" xfId="17791"/>
    <cellStyle name="Output 2 6 2 5 2 2 2 2" xfId="33864"/>
    <cellStyle name="Output 2 6 2 5 2 2 3" xfId="25830"/>
    <cellStyle name="Output 2 6 2 5 2 3" xfId="13727"/>
    <cellStyle name="Output 2 6 2 5 2 3 2" xfId="29824"/>
    <cellStyle name="Output 2 6 2 5 2 4" xfId="21457"/>
    <cellStyle name="Output 2 6 2 5 2 5" xfId="40459"/>
    <cellStyle name="Output 2 6 2 5 3" xfId="7577"/>
    <cellStyle name="Output 2 6 2 5 3 2" xfId="15719"/>
    <cellStyle name="Output 2 6 2 5 3 2 2" xfId="31792"/>
    <cellStyle name="Output 2 6 2 5 3 3" xfId="23758"/>
    <cellStyle name="Output 2 6 2 5 4" xfId="11400"/>
    <cellStyle name="Output 2 6 2 5 4 2" xfId="27523"/>
    <cellStyle name="Output 2 6 2 5 5" xfId="19156"/>
    <cellStyle name="Output 2 6 2 5 6" xfId="40458"/>
    <cellStyle name="Output 2 6 2 6" xfId="2703"/>
    <cellStyle name="Output 2 6 2 6 2" xfId="5088"/>
    <cellStyle name="Output 2 6 2 6 2 2" xfId="13594"/>
    <cellStyle name="Output 2 6 2 6 2 2 2" xfId="29691"/>
    <cellStyle name="Output 2 6 2 6 2 3" xfId="21324"/>
    <cellStyle name="Output 2 6 2 6 2 4" xfId="40461"/>
    <cellStyle name="Output 2 6 2 6 3" xfId="7444"/>
    <cellStyle name="Output 2 6 2 6 3 2" xfId="15586"/>
    <cellStyle name="Output 2 6 2 6 3 2 2" xfId="31659"/>
    <cellStyle name="Output 2 6 2 6 3 3" xfId="23625"/>
    <cellStyle name="Output 2 6 2 6 4" xfId="11267"/>
    <cellStyle name="Output 2 6 2 6 4 2" xfId="27390"/>
    <cellStyle name="Output 2 6 2 6 5" xfId="19023"/>
    <cellStyle name="Output 2 6 2 6 6" xfId="40460"/>
    <cellStyle name="Output 2 6 2 7" xfId="4153"/>
    <cellStyle name="Output 2 6 2 7 2" xfId="8814"/>
    <cellStyle name="Output 2 6 2 7 2 2" xfId="16954"/>
    <cellStyle name="Output 2 6 2 7 2 2 2" xfId="33027"/>
    <cellStyle name="Output 2 6 2 7 2 3" xfId="24993"/>
    <cellStyle name="Output 2 6 2 7 3" xfId="12661"/>
    <cellStyle name="Output 2 6 2 7 3 2" xfId="28758"/>
    <cellStyle name="Output 2 6 2 7 4" xfId="20391"/>
    <cellStyle name="Output 2 6 2 7 5" xfId="40462"/>
    <cellStyle name="Output 2 6 2 8" xfId="6509"/>
    <cellStyle name="Output 2 6 2 8 2" xfId="22692"/>
    <cellStyle name="Output 2 6 2 9" xfId="10332"/>
    <cellStyle name="Output 2 6 2 9 2" xfId="26457"/>
    <cellStyle name="Output 2 6 3" xfId="1558"/>
    <cellStyle name="Output 2 6 3 10" xfId="40463"/>
    <cellStyle name="Output 2 6 3 2" xfId="1985"/>
    <cellStyle name="Output 2 6 3 2 2" xfId="3073"/>
    <cellStyle name="Output 2 6 3 2 2 2" xfId="5438"/>
    <cellStyle name="Output 2 6 3 2 2 2 2" xfId="9860"/>
    <cellStyle name="Output 2 6 3 2 2 2 2 2" xfId="18000"/>
    <cellStyle name="Output 2 6 3 2 2 2 2 2 2" xfId="34073"/>
    <cellStyle name="Output 2 6 3 2 2 2 2 3" xfId="26039"/>
    <cellStyle name="Output 2 6 3 2 2 2 3" xfId="13944"/>
    <cellStyle name="Output 2 6 3 2 2 2 3 2" xfId="30041"/>
    <cellStyle name="Output 2 6 3 2 2 2 4" xfId="21674"/>
    <cellStyle name="Output 2 6 3 2 2 2 5" xfId="40466"/>
    <cellStyle name="Output 2 6 3 2 2 3" xfId="7794"/>
    <cellStyle name="Output 2 6 3 2 2 3 2" xfId="15936"/>
    <cellStyle name="Output 2 6 3 2 2 3 2 2" xfId="32009"/>
    <cellStyle name="Output 2 6 3 2 2 3 3" xfId="23975"/>
    <cellStyle name="Output 2 6 3 2 2 4" xfId="11617"/>
    <cellStyle name="Output 2 6 3 2 2 4 2" xfId="27740"/>
    <cellStyle name="Output 2 6 3 2 2 5" xfId="19373"/>
    <cellStyle name="Output 2 6 3 2 2 6" xfId="40465"/>
    <cellStyle name="Output 2 6 3 2 3" xfId="3524"/>
    <cellStyle name="Output 2 6 3 2 3 2" xfId="5882"/>
    <cellStyle name="Output 2 6 3 2 3 2 2" xfId="14388"/>
    <cellStyle name="Output 2 6 3 2 3 2 2 2" xfId="30485"/>
    <cellStyle name="Output 2 6 3 2 3 2 3" xfId="22118"/>
    <cellStyle name="Output 2 6 3 2 3 2 4" xfId="40468"/>
    <cellStyle name="Output 2 6 3 2 3 3" xfId="8238"/>
    <cellStyle name="Output 2 6 3 2 3 3 2" xfId="16380"/>
    <cellStyle name="Output 2 6 3 2 3 3 2 2" xfId="32453"/>
    <cellStyle name="Output 2 6 3 2 3 3 3" xfId="24419"/>
    <cellStyle name="Output 2 6 3 2 3 4" xfId="12061"/>
    <cellStyle name="Output 2 6 3 2 3 4 2" xfId="28184"/>
    <cellStyle name="Output 2 6 3 2 3 5" xfId="19817"/>
    <cellStyle name="Output 2 6 3 2 3 6" xfId="40467"/>
    <cellStyle name="Output 2 6 3 2 4" xfId="4416"/>
    <cellStyle name="Output 2 6 3 2 4 2" xfId="9077"/>
    <cellStyle name="Output 2 6 3 2 4 2 2" xfId="17217"/>
    <cellStyle name="Output 2 6 3 2 4 2 2 2" xfId="33290"/>
    <cellStyle name="Output 2 6 3 2 4 2 3" xfId="25256"/>
    <cellStyle name="Output 2 6 3 2 4 3" xfId="12924"/>
    <cellStyle name="Output 2 6 3 2 4 3 2" xfId="29021"/>
    <cellStyle name="Output 2 6 3 2 4 4" xfId="20654"/>
    <cellStyle name="Output 2 6 3 2 4 5" xfId="40469"/>
    <cellStyle name="Output 2 6 3 2 5" xfId="6772"/>
    <cellStyle name="Output 2 6 3 2 5 2" xfId="22955"/>
    <cellStyle name="Output 2 6 3 2 6" xfId="10595"/>
    <cellStyle name="Output 2 6 3 2 6 2" xfId="26720"/>
    <cellStyle name="Output 2 6 3 2 7" xfId="40464"/>
    <cellStyle name="Output 2 6 3 3" xfId="2150"/>
    <cellStyle name="Output 2 6 3 3 2" xfId="3229"/>
    <cellStyle name="Output 2 6 3 3 2 2" xfId="5592"/>
    <cellStyle name="Output 2 6 3 3 2 2 2" xfId="10012"/>
    <cellStyle name="Output 2 6 3 3 2 2 2 2" xfId="18152"/>
    <cellStyle name="Output 2 6 3 3 2 2 2 2 2" xfId="34225"/>
    <cellStyle name="Output 2 6 3 3 2 2 2 3" xfId="26191"/>
    <cellStyle name="Output 2 6 3 3 2 2 3" xfId="14098"/>
    <cellStyle name="Output 2 6 3 3 2 2 3 2" xfId="30195"/>
    <cellStyle name="Output 2 6 3 3 2 2 4" xfId="21828"/>
    <cellStyle name="Output 2 6 3 3 2 2 5" xfId="40472"/>
    <cellStyle name="Output 2 6 3 3 2 3" xfId="7948"/>
    <cellStyle name="Output 2 6 3 3 2 3 2" xfId="16090"/>
    <cellStyle name="Output 2 6 3 3 2 3 2 2" xfId="32163"/>
    <cellStyle name="Output 2 6 3 3 2 3 3" xfId="24129"/>
    <cellStyle name="Output 2 6 3 3 2 4" xfId="11771"/>
    <cellStyle name="Output 2 6 3 3 2 4 2" xfId="27894"/>
    <cellStyle name="Output 2 6 3 3 2 5" xfId="19527"/>
    <cellStyle name="Output 2 6 3 3 2 6" xfId="40471"/>
    <cellStyle name="Output 2 6 3 3 3" xfId="3680"/>
    <cellStyle name="Output 2 6 3 3 3 2" xfId="6038"/>
    <cellStyle name="Output 2 6 3 3 3 2 2" xfId="14544"/>
    <cellStyle name="Output 2 6 3 3 3 2 2 2" xfId="30641"/>
    <cellStyle name="Output 2 6 3 3 3 2 3" xfId="22274"/>
    <cellStyle name="Output 2 6 3 3 3 2 4" xfId="40474"/>
    <cellStyle name="Output 2 6 3 3 3 3" xfId="8394"/>
    <cellStyle name="Output 2 6 3 3 3 3 2" xfId="16536"/>
    <cellStyle name="Output 2 6 3 3 3 3 2 2" xfId="32609"/>
    <cellStyle name="Output 2 6 3 3 3 3 3" xfId="24575"/>
    <cellStyle name="Output 2 6 3 3 3 4" xfId="12217"/>
    <cellStyle name="Output 2 6 3 3 3 4 2" xfId="28340"/>
    <cellStyle name="Output 2 6 3 3 3 5" xfId="19973"/>
    <cellStyle name="Output 2 6 3 3 3 6" xfId="40473"/>
    <cellStyle name="Output 2 6 3 3 4" xfId="4572"/>
    <cellStyle name="Output 2 6 3 3 4 2" xfId="9233"/>
    <cellStyle name="Output 2 6 3 3 4 2 2" xfId="17373"/>
    <cellStyle name="Output 2 6 3 3 4 2 2 2" xfId="33446"/>
    <cellStyle name="Output 2 6 3 3 4 2 3" xfId="25412"/>
    <cellStyle name="Output 2 6 3 3 4 3" xfId="13080"/>
    <cellStyle name="Output 2 6 3 3 4 3 2" xfId="29177"/>
    <cellStyle name="Output 2 6 3 3 4 4" xfId="20810"/>
    <cellStyle name="Output 2 6 3 3 4 5" xfId="40475"/>
    <cellStyle name="Output 2 6 3 3 5" xfId="6928"/>
    <cellStyle name="Output 2 6 3 3 5 2" xfId="15072"/>
    <cellStyle name="Output 2 6 3 3 5 2 2" xfId="31145"/>
    <cellStyle name="Output 2 6 3 3 5 3" xfId="23111"/>
    <cellStyle name="Output 2 6 3 3 6" xfId="10751"/>
    <cellStyle name="Output 2 6 3 3 6 2" xfId="26876"/>
    <cellStyle name="Output 2 6 3 3 7" xfId="18509"/>
    <cellStyle name="Output 2 6 3 3 8" xfId="40470"/>
    <cellStyle name="Output 2 6 3 4" xfId="2310"/>
    <cellStyle name="Output 2 6 3 4 2" xfId="3832"/>
    <cellStyle name="Output 2 6 3 4 2 2" xfId="6190"/>
    <cellStyle name="Output 2 6 3 4 2 2 2" xfId="14696"/>
    <cellStyle name="Output 2 6 3 4 2 2 2 2" xfId="30793"/>
    <cellStyle name="Output 2 6 3 4 2 2 3" xfId="22426"/>
    <cellStyle name="Output 2 6 3 4 2 2 4" xfId="40478"/>
    <cellStyle name="Output 2 6 3 4 2 3" xfId="8546"/>
    <cellStyle name="Output 2 6 3 4 2 3 2" xfId="16688"/>
    <cellStyle name="Output 2 6 3 4 2 3 2 2" xfId="32761"/>
    <cellStyle name="Output 2 6 3 4 2 3 3" xfId="24727"/>
    <cellStyle name="Output 2 6 3 4 2 4" xfId="12369"/>
    <cellStyle name="Output 2 6 3 4 2 4 2" xfId="28492"/>
    <cellStyle name="Output 2 6 3 4 2 5" xfId="20125"/>
    <cellStyle name="Output 2 6 3 4 2 6" xfId="40477"/>
    <cellStyle name="Output 2 6 3 4 3" xfId="4724"/>
    <cellStyle name="Output 2 6 3 4 3 2" xfId="9385"/>
    <cellStyle name="Output 2 6 3 4 3 2 2" xfId="17525"/>
    <cellStyle name="Output 2 6 3 4 3 2 2 2" xfId="33598"/>
    <cellStyle name="Output 2 6 3 4 3 2 3" xfId="25564"/>
    <cellStyle name="Output 2 6 3 4 3 3" xfId="13232"/>
    <cellStyle name="Output 2 6 3 4 3 3 2" xfId="29329"/>
    <cellStyle name="Output 2 6 3 4 3 4" xfId="20962"/>
    <cellStyle name="Output 2 6 3 4 3 5" xfId="40479"/>
    <cellStyle name="Output 2 6 3 4 4" xfId="7080"/>
    <cellStyle name="Output 2 6 3 4 4 2" xfId="15224"/>
    <cellStyle name="Output 2 6 3 4 4 2 2" xfId="31297"/>
    <cellStyle name="Output 2 6 3 4 4 3" xfId="23263"/>
    <cellStyle name="Output 2 6 3 4 5" xfId="10903"/>
    <cellStyle name="Output 2 6 3 4 5 2" xfId="27028"/>
    <cellStyle name="Output 2 6 3 4 6" xfId="18661"/>
    <cellStyle name="Output 2 6 3 4 7" xfId="40476"/>
    <cellStyle name="Output 2 6 3 5" xfId="2793"/>
    <cellStyle name="Output 2 6 3 5 2" xfId="5163"/>
    <cellStyle name="Output 2 6 3 5 2 2" xfId="9595"/>
    <cellStyle name="Output 2 6 3 5 2 2 2" xfId="17735"/>
    <cellStyle name="Output 2 6 3 5 2 2 2 2" xfId="33808"/>
    <cellStyle name="Output 2 6 3 5 2 2 3" xfId="25774"/>
    <cellStyle name="Output 2 6 3 5 2 3" xfId="13669"/>
    <cellStyle name="Output 2 6 3 5 2 3 2" xfId="29766"/>
    <cellStyle name="Output 2 6 3 5 2 4" xfId="21399"/>
    <cellStyle name="Output 2 6 3 5 2 5" xfId="40481"/>
    <cellStyle name="Output 2 6 3 5 3" xfId="7519"/>
    <cellStyle name="Output 2 6 3 5 3 2" xfId="15661"/>
    <cellStyle name="Output 2 6 3 5 3 2 2" xfId="31734"/>
    <cellStyle name="Output 2 6 3 5 3 3" xfId="23700"/>
    <cellStyle name="Output 2 6 3 5 4" xfId="11342"/>
    <cellStyle name="Output 2 6 3 5 4 2" xfId="27465"/>
    <cellStyle name="Output 2 6 3 5 5" xfId="19098"/>
    <cellStyle name="Output 2 6 3 5 6" xfId="40480"/>
    <cellStyle name="Output 2 6 3 6" xfId="2717"/>
    <cellStyle name="Output 2 6 3 6 2" xfId="5102"/>
    <cellStyle name="Output 2 6 3 6 2 2" xfId="13608"/>
    <cellStyle name="Output 2 6 3 6 2 2 2" xfId="29705"/>
    <cellStyle name="Output 2 6 3 6 2 3" xfId="21338"/>
    <cellStyle name="Output 2 6 3 6 2 4" xfId="40483"/>
    <cellStyle name="Output 2 6 3 6 3" xfId="7458"/>
    <cellStyle name="Output 2 6 3 6 3 2" xfId="15600"/>
    <cellStyle name="Output 2 6 3 6 3 2 2" xfId="31673"/>
    <cellStyle name="Output 2 6 3 6 3 3" xfId="23639"/>
    <cellStyle name="Output 2 6 3 6 4" xfId="11281"/>
    <cellStyle name="Output 2 6 3 6 4 2" xfId="27404"/>
    <cellStyle name="Output 2 6 3 6 5" xfId="19037"/>
    <cellStyle name="Output 2 6 3 6 6" xfId="40482"/>
    <cellStyle name="Output 2 6 3 7" xfId="4097"/>
    <cellStyle name="Output 2 6 3 7 2" xfId="8758"/>
    <cellStyle name="Output 2 6 3 7 2 2" xfId="16898"/>
    <cellStyle name="Output 2 6 3 7 2 2 2" xfId="32971"/>
    <cellStyle name="Output 2 6 3 7 2 3" xfId="24937"/>
    <cellStyle name="Output 2 6 3 7 3" xfId="12605"/>
    <cellStyle name="Output 2 6 3 7 3 2" xfId="28702"/>
    <cellStyle name="Output 2 6 3 7 4" xfId="20335"/>
    <cellStyle name="Output 2 6 3 7 5" xfId="40484"/>
    <cellStyle name="Output 2 6 3 8" xfId="6453"/>
    <cellStyle name="Output 2 6 3 8 2" xfId="22636"/>
    <cellStyle name="Output 2 6 3 9" xfId="10276"/>
    <cellStyle name="Output 2 6 3 9 2" xfId="26401"/>
    <cellStyle name="Output 2 6 4" xfId="1884"/>
    <cellStyle name="Output 2 6 4 2" xfId="2996"/>
    <cellStyle name="Output 2 6 4 2 2" xfId="5363"/>
    <cellStyle name="Output 2 6 4 2 2 2" xfId="9787"/>
    <cellStyle name="Output 2 6 4 2 2 2 2" xfId="17927"/>
    <cellStyle name="Output 2 6 4 2 2 2 2 2" xfId="34000"/>
    <cellStyle name="Output 2 6 4 2 2 2 3" xfId="25966"/>
    <cellStyle name="Output 2 6 4 2 2 3" xfId="13869"/>
    <cellStyle name="Output 2 6 4 2 2 3 2" xfId="29966"/>
    <cellStyle name="Output 2 6 4 2 2 4" xfId="21599"/>
    <cellStyle name="Output 2 6 4 2 2 5" xfId="40487"/>
    <cellStyle name="Output 2 6 4 2 3" xfId="7719"/>
    <cellStyle name="Output 2 6 4 2 3 2" xfId="15861"/>
    <cellStyle name="Output 2 6 4 2 3 2 2" xfId="31934"/>
    <cellStyle name="Output 2 6 4 2 3 3" xfId="23900"/>
    <cellStyle name="Output 2 6 4 2 4" xfId="11542"/>
    <cellStyle name="Output 2 6 4 2 4 2" xfId="27665"/>
    <cellStyle name="Output 2 6 4 2 5" xfId="19298"/>
    <cellStyle name="Output 2 6 4 2 6" xfId="40486"/>
    <cellStyle name="Output 2 6 4 3" xfId="3438"/>
    <cellStyle name="Output 2 6 4 3 2" xfId="5796"/>
    <cellStyle name="Output 2 6 4 3 2 2" xfId="14302"/>
    <cellStyle name="Output 2 6 4 3 2 2 2" xfId="30399"/>
    <cellStyle name="Output 2 6 4 3 2 3" xfId="22032"/>
    <cellStyle name="Output 2 6 4 3 2 4" xfId="40489"/>
    <cellStyle name="Output 2 6 4 3 3" xfId="8152"/>
    <cellStyle name="Output 2 6 4 3 3 2" xfId="16294"/>
    <cellStyle name="Output 2 6 4 3 3 2 2" xfId="32367"/>
    <cellStyle name="Output 2 6 4 3 3 3" xfId="24333"/>
    <cellStyle name="Output 2 6 4 3 4" xfId="11975"/>
    <cellStyle name="Output 2 6 4 3 4 2" xfId="28098"/>
    <cellStyle name="Output 2 6 4 3 5" xfId="19731"/>
    <cellStyle name="Output 2 6 4 3 6" xfId="40488"/>
    <cellStyle name="Output 2 6 4 4" xfId="4330"/>
    <cellStyle name="Output 2 6 4 4 2" xfId="8991"/>
    <cellStyle name="Output 2 6 4 4 2 2" xfId="17131"/>
    <cellStyle name="Output 2 6 4 4 2 2 2" xfId="33204"/>
    <cellStyle name="Output 2 6 4 4 2 3" xfId="25170"/>
    <cellStyle name="Output 2 6 4 4 3" xfId="12838"/>
    <cellStyle name="Output 2 6 4 4 3 2" xfId="28935"/>
    <cellStyle name="Output 2 6 4 4 4" xfId="20568"/>
    <cellStyle name="Output 2 6 4 4 5" xfId="40490"/>
    <cellStyle name="Output 2 6 4 5" xfId="6686"/>
    <cellStyle name="Output 2 6 4 5 2" xfId="22869"/>
    <cellStyle name="Output 2 6 4 6" xfId="10509"/>
    <cellStyle name="Output 2 6 4 6 2" xfId="26634"/>
    <cellStyle name="Output 2 6 4 7" xfId="40485"/>
    <cellStyle name="Output 2 6 5" xfId="1767"/>
    <cellStyle name="Output 2 6 5 2" xfId="2935"/>
    <cellStyle name="Output 2 6 5 2 2" xfId="5302"/>
    <cellStyle name="Output 2 6 5 2 2 2" xfId="9728"/>
    <cellStyle name="Output 2 6 5 2 2 2 2" xfId="17868"/>
    <cellStyle name="Output 2 6 5 2 2 2 2 2" xfId="33941"/>
    <cellStyle name="Output 2 6 5 2 2 2 3" xfId="25907"/>
    <cellStyle name="Output 2 6 5 2 2 3" xfId="13808"/>
    <cellStyle name="Output 2 6 5 2 2 3 2" xfId="29905"/>
    <cellStyle name="Output 2 6 5 2 2 4" xfId="21538"/>
    <cellStyle name="Output 2 6 5 2 2 5" xfId="40493"/>
    <cellStyle name="Output 2 6 5 2 3" xfId="7658"/>
    <cellStyle name="Output 2 6 5 2 3 2" xfId="15800"/>
    <cellStyle name="Output 2 6 5 2 3 2 2" xfId="31873"/>
    <cellStyle name="Output 2 6 5 2 3 3" xfId="23839"/>
    <cellStyle name="Output 2 6 5 2 4" xfId="11481"/>
    <cellStyle name="Output 2 6 5 2 4 2" xfId="27604"/>
    <cellStyle name="Output 2 6 5 2 5" xfId="19237"/>
    <cellStyle name="Output 2 6 5 2 6" xfId="40492"/>
    <cellStyle name="Output 2 6 5 3" xfId="3351"/>
    <cellStyle name="Output 2 6 5 3 2" xfId="5709"/>
    <cellStyle name="Output 2 6 5 3 2 2" xfId="14215"/>
    <cellStyle name="Output 2 6 5 3 2 2 2" xfId="30312"/>
    <cellStyle name="Output 2 6 5 3 2 3" xfId="21945"/>
    <cellStyle name="Output 2 6 5 3 2 4" xfId="40495"/>
    <cellStyle name="Output 2 6 5 3 3" xfId="8065"/>
    <cellStyle name="Output 2 6 5 3 3 2" xfId="16207"/>
    <cellStyle name="Output 2 6 5 3 3 2 2" xfId="32280"/>
    <cellStyle name="Output 2 6 5 3 3 3" xfId="24246"/>
    <cellStyle name="Output 2 6 5 3 4" xfId="11888"/>
    <cellStyle name="Output 2 6 5 3 4 2" xfId="28011"/>
    <cellStyle name="Output 2 6 5 3 5" xfId="19644"/>
    <cellStyle name="Output 2 6 5 3 6" xfId="40494"/>
    <cellStyle name="Output 2 6 5 4" xfId="4243"/>
    <cellStyle name="Output 2 6 5 4 2" xfId="8904"/>
    <cellStyle name="Output 2 6 5 4 2 2" xfId="17044"/>
    <cellStyle name="Output 2 6 5 4 2 2 2" xfId="33117"/>
    <cellStyle name="Output 2 6 5 4 2 3" xfId="25083"/>
    <cellStyle name="Output 2 6 5 4 3" xfId="12751"/>
    <cellStyle name="Output 2 6 5 4 3 2" xfId="28848"/>
    <cellStyle name="Output 2 6 5 4 4" xfId="20481"/>
    <cellStyle name="Output 2 6 5 4 5" xfId="40496"/>
    <cellStyle name="Output 2 6 5 5" xfId="6599"/>
    <cellStyle name="Output 2 6 5 5 2" xfId="14863"/>
    <cellStyle name="Output 2 6 5 5 2 2" xfId="30936"/>
    <cellStyle name="Output 2 6 5 5 3" xfId="22782"/>
    <cellStyle name="Output 2 6 5 6" xfId="10422"/>
    <cellStyle name="Output 2 6 5 6 2" xfId="26547"/>
    <cellStyle name="Output 2 6 5 7" xfId="18300"/>
    <cellStyle name="Output 2 6 5 8" xfId="40491"/>
    <cellStyle name="Output 2 6 6" xfId="1930"/>
    <cellStyle name="Output 2 6 6 2" xfId="3478"/>
    <cellStyle name="Output 2 6 6 2 2" xfId="5836"/>
    <cellStyle name="Output 2 6 6 2 2 2" xfId="14342"/>
    <cellStyle name="Output 2 6 6 2 2 2 2" xfId="30439"/>
    <cellStyle name="Output 2 6 6 2 2 3" xfId="22072"/>
    <cellStyle name="Output 2 6 6 2 2 4" xfId="40499"/>
    <cellStyle name="Output 2 6 6 2 3" xfId="8192"/>
    <cellStyle name="Output 2 6 6 2 3 2" xfId="16334"/>
    <cellStyle name="Output 2 6 6 2 3 2 2" xfId="32407"/>
    <cellStyle name="Output 2 6 6 2 3 3" xfId="24373"/>
    <cellStyle name="Output 2 6 6 2 4" xfId="12015"/>
    <cellStyle name="Output 2 6 6 2 4 2" xfId="28138"/>
    <cellStyle name="Output 2 6 6 2 5" xfId="19771"/>
    <cellStyle name="Output 2 6 6 2 6" xfId="40498"/>
    <cellStyle name="Output 2 6 6 3" xfId="4370"/>
    <cellStyle name="Output 2 6 6 3 2" xfId="9031"/>
    <cellStyle name="Output 2 6 6 3 2 2" xfId="17171"/>
    <cellStyle name="Output 2 6 6 3 2 2 2" xfId="33244"/>
    <cellStyle name="Output 2 6 6 3 2 3" xfId="25210"/>
    <cellStyle name="Output 2 6 6 3 3" xfId="12878"/>
    <cellStyle name="Output 2 6 6 3 3 2" xfId="28975"/>
    <cellStyle name="Output 2 6 6 3 4" xfId="20608"/>
    <cellStyle name="Output 2 6 6 3 5" xfId="40500"/>
    <cellStyle name="Output 2 6 6 4" xfId="6726"/>
    <cellStyle name="Output 2 6 6 4 2" xfId="14966"/>
    <cellStyle name="Output 2 6 6 4 2 2" xfId="31039"/>
    <cellStyle name="Output 2 6 6 4 3" xfId="22909"/>
    <cellStyle name="Output 2 6 6 5" xfId="10549"/>
    <cellStyle name="Output 2 6 6 5 2" xfId="26674"/>
    <cellStyle name="Output 2 6 6 6" xfId="18403"/>
    <cellStyle name="Output 2 6 6 7" xfId="40497"/>
    <cellStyle name="Output 2 6 7" xfId="2667"/>
    <cellStyle name="Output 2 6 7 2" xfId="5054"/>
    <cellStyle name="Output 2 6 7 2 2" xfId="9537"/>
    <cellStyle name="Output 2 6 7 2 2 2" xfId="17677"/>
    <cellStyle name="Output 2 6 7 2 2 2 2" xfId="33750"/>
    <cellStyle name="Output 2 6 7 2 2 3" xfId="25716"/>
    <cellStyle name="Output 2 6 7 2 3" xfId="13560"/>
    <cellStyle name="Output 2 6 7 2 3 2" xfId="29657"/>
    <cellStyle name="Output 2 6 7 2 4" xfId="21290"/>
    <cellStyle name="Output 2 6 7 2 5" xfId="40502"/>
    <cellStyle name="Output 2 6 7 3" xfId="7410"/>
    <cellStyle name="Output 2 6 7 3 2" xfId="15552"/>
    <cellStyle name="Output 2 6 7 3 2 2" xfId="31625"/>
    <cellStyle name="Output 2 6 7 3 3" xfId="23591"/>
    <cellStyle name="Output 2 6 7 4" xfId="11233"/>
    <cellStyle name="Output 2 6 7 4 2" xfId="27356"/>
    <cellStyle name="Output 2 6 7 5" xfId="18989"/>
    <cellStyle name="Output 2 6 7 6" xfId="40501"/>
    <cellStyle name="Output 2 6 8" xfId="2622"/>
    <cellStyle name="Output 2 6 8 2" xfId="5015"/>
    <cellStyle name="Output 2 6 8 2 2" xfId="13521"/>
    <cellStyle name="Output 2 6 8 2 2 2" xfId="29618"/>
    <cellStyle name="Output 2 6 8 2 3" xfId="21251"/>
    <cellStyle name="Output 2 6 8 2 4" xfId="40504"/>
    <cellStyle name="Output 2 6 8 3" xfId="7371"/>
    <cellStyle name="Output 2 6 8 3 2" xfId="15513"/>
    <cellStyle name="Output 2 6 8 3 2 2" xfId="31586"/>
    <cellStyle name="Output 2 6 8 3 3" xfId="23552"/>
    <cellStyle name="Output 2 6 8 4" xfId="11194"/>
    <cellStyle name="Output 2 6 8 4 2" xfId="27317"/>
    <cellStyle name="Output 2 6 8 5" xfId="18950"/>
    <cellStyle name="Output 2 6 8 6" xfId="40503"/>
    <cellStyle name="Output 2 6 9" xfId="4022"/>
    <cellStyle name="Output 2 6 9 2" xfId="8700"/>
    <cellStyle name="Output 2 6 9 2 2" xfId="16840"/>
    <cellStyle name="Output 2 6 9 2 2 2" xfId="32913"/>
    <cellStyle name="Output 2 6 9 2 3" xfId="24879"/>
    <cellStyle name="Output 2 6 9 3" xfId="12541"/>
    <cellStyle name="Output 2 6 9 3 2" xfId="28644"/>
    <cellStyle name="Output 2 6 9 4" xfId="20277"/>
    <cellStyle name="Output 2 6 9 5" xfId="40505"/>
    <cellStyle name="Output 2 7" xfId="1201"/>
    <cellStyle name="Output 2 7 10" xfId="6379"/>
    <cellStyle name="Output 2 7 10 2" xfId="22579"/>
    <cellStyle name="Output 2 7 11" xfId="10202"/>
    <cellStyle name="Output 2 7 11 2" xfId="26344"/>
    <cellStyle name="Output 2 7 12" xfId="40506"/>
    <cellStyle name="Output 2 7 2" xfId="1632"/>
    <cellStyle name="Output 2 7 2 10" xfId="40507"/>
    <cellStyle name="Output 2 7 2 2" xfId="2042"/>
    <cellStyle name="Output 2 7 2 2 2" xfId="3130"/>
    <cellStyle name="Output 2 7 2 2 2 2" xfId="5495"/>
    <cellStyle name="Output 2 7 2 2 2 2 2" xfId="9917"/>
    <cellStyle name="Output 2 7 2 2 2 2 2 2" xfId="18057"/>
    <cellStyle name="Output 2 7 2 2 2 2 2 2 2" xfId="34130"/>
    <cellStyle name="Output 2 7 2 2 2 2 2 3" xfId="26096"/>
    <cellStyle name="Output 2 7 2 2 2 2 3" xfId="14001"/>
    <cellStyle name="Output 2 7 2 2 2 2 3 2" xfId="30098"/>
    <cellStyle name="Output 2 7 2 2 2 2 4" xfId="21731"/>
    <cellStyle name="Output 2 7 2 2 2 2 5" xfId="40510"/>
    <cellStyle name="Output 2 7 2 2 2 3" xfId="7851"/>
    <cellStyle name="Output 2 7 2 2 2 3 2" xfId="15993"/>
    <cellStyle name="Output 2 7 2 2 2 3 2 2" xfId="32066"/>
    <cellStyle name="Output 2 7 2 2 2 3 3" xfId="24032"/>
    <cellStyle name="Output 2 7 2 2 2 4" xfId="11674"/>
    <cellStyle name="Output 2 7 2 2 2 4 2" xfId="27797"/>
    <cellStyle name="Output 2 7 2 2 2 5" xfId="19430"/>
    <cellStyle name="Output 2 7 2 2 2 6" xfId="40509"/>
    <cellStyle name="Output 2 7 2 2 3" xfId="3581"/>
    <cellStyle name="Output 2 7 2 2 3 2" xfId="5939"/>
    <cellStyle name="Output 2 7 2 2 3 2 2" xfId="14445"/>
    <cellStyle name="Output 2 7 2 2 3 2 2 2" xfId="30542"/>
    <cellStyle name="Output 2 7 2 2 3 2 3" xfId="22175"/>
    <cellStyle name="Output 2 7 2 2 3 2 4" xfId="40512"/>
    <cellStyle name="Output 2 7 2 2 3 3" xfId="8295"/>
    <cellStyle name="Output 2 7 2 2 3 3 2" xfId="16437"/>
    <cellStyle name="Output 2 7 2 2 3 3 2 2" xfId="32510"/>
    <cellStyle name="Output 2 7 2 2 3 3 3" xfId="24476"/>
    <cellStyle name="Output 2 7 2 2 3 4" xfId="12118"/>
    <cellStyle name="Output 2 7 2 2 3 4 2" xfId="28241"/>
    <cellStyle name="Output 2 7 2 2 3 5" xfId="19874"/>
    <cellStyle name="Output 2 7 2 2 3 6" xfId="40511"/>
    <cellStyle name="Output 2 7 2 2 4" xfId="4473"/>
    <cellStyle name="Output 2 7 2 2 4 2" xfId="9134"/>
    <cellStyle name="Output 2 7 2 2 4 2 2" xfId="17274"/>
    <cellStyle name="Output 2 7 2 2 4 2 2 2" xfId="33347"/>
    <cellStyle name="Output 2 7 2 2 4 2 3" xfId="25313"/>
    <cellStyle name="Output 2 7 2 2 4 3" xfId="12981"/>
    <cellStyle name="Output 2 7 2 2 4 3 2" xfId="29078"/>
    <cellStyle name="Output 2 7 2 2 4 4" xfId="20711"/>
    <cellStyle name="Output 2 7 2 2 4 5" xfId="40513"/>
    <cellStyle name="Output 2 7 2 2 5" xfId="6829"/>
    <cellStyle name="Output 2 7 2 2 5 2" xfId="23012"/>
    <cellStyle name="Output 2 7 2 2 6" xfId="10652"/>
    <cellStyle name="Output 2 7 2 2 6 2" xfId="26777"/>
    <cellStyle name="Output 2 7 2 2 7" xfId="40508"/>
    <cellStyle name="Output 2 7 2 3" xfId="2207"/>
    <cellStyle name="Output 2 7 2 3 2" xfId="3286"/>
    <cellStyle name="Output 2 7 2 3 2 2" xfId="5649"/>
    <cellStyle name="Output 2 7 2 3 2 2 2" xfId="10069"/>
    <cellStyle name="Output 2 7 2 3 2 2 2 2" xfId="18209"/>
    <cellStyle name="Output 2 7 2 3 2 2 2 2 2" xfId="34282"/>
    <cellStyle name="Output 2 7 2 3 2 2 2 3" xfId="26248"/>
    <cellStyle name="Output 2 7 2 3 2 2 3" xfId="14155"/>
    <cellStyle name="Output 2 7 2 3 2 2 3 2" xfId="30252"/>
    <cellStyle name="Output 2 7 2 3 2 2 4" xfId="21885"/>
    <cellStyle name="Output 2 7 2 3 2 2 5" xfId="40516"/>
    <cellStyle name="Output 2 7 2 3 2 3" xfId="8005"/>
    <cellStyle name="Output 2 7 2 3 2 3 2" xfId="16147"/>
    <cellStyle name="Output 2 7 2 3 2 3 2 2" xfId="32220"/>
    <cellStyle name="Output 2 7 2 3 2 3 3" xfId="24186"/>
    <cellStyle name="Output 2 7 2 3 2 4" xfId="11828"/>
    <cellStyle name="Output 2 7 2 3 2 4 2" xfId="27951"/>
    <cellStyle name="Output 2 7 2 3 2 5" xfId="19584"/>
    <cellStyle name="Output 2 7 2 3 2 6" xfId="40515"/>
    <cellStyle name="Output 2 7 2 3 3" xfId="3737"/>
    <cellStyle name="Output 2 7 2 3 3 2" xfId="6095"/>
    <cellStyle name="Output 2 7 2 3 3 2 2" xfId="14601"/>
    <cellStyle name="Output 2 7 2 3 3 2 2 2" xfId="30698"/>
    <cellStyle name="Output 2 7 2 3 3 2 3" xfId="22331"/>
    <cellStyle name="Output 2 7 2 3 3 2 4" xfId="40518"/>
    <cellStyle name="Output 2 7 2 3 3 3" xfId="8451"/>
    <cellStyle name="Output 2 7 2 3 3 3 2" xfId="16593"/>
    <cellStyle name="Output 2 7 2 3 3 3 2 2" xfId="32666"/>
    <cellStyle name="Output 2 7 2 3 3 3 3" xfId="24632"/>
    <cellStyle name="Output 2 7 2 3 3 4" xfId="12274"/>
    <cellStyle name="Output 2 7 2 3 3 4 2" xfId="28397"/>
    <cellStyle name="Output 2 7 2 3 3 5" xfId="20030"/>
    <cellStyle name="Output 2 7 2 3 3 6" xfId="40517"/>
    <cellStyle name="Output 2 7 2 3 4" xfId="4629"/>
    <cellStyle name="Output 2 7 2 3 4 2" xfId="9290"/>
    <cellStyle name="Output 2 7 2 3 4 2 2" xfId="17430"/>
    <cellStyle name="Output 2 7 2 3 4 2 2 2" xfId="33503"/>
    <cellStyle name="Output 2 7 2 3 4 2 3" xfId="25469"/>
    <cellStyle name="Output 2 7 2 3 4 3" xfId="13137"/>
    <cellStyle name="Output 2 7 2 3 4 3 2" xfId="29234"/>
    <cellStyle name="Output 2 7 2 3 4 4" xfId="20867"/>
    <cellStyle name="Output 2 7 2 3 4 5" xfId="40519"/>
    <cellStyle name="Output 2 7 2 3 5" xfId="6985"/>
    <cellStyle name="Output 2 7 2 3 5 2" xfId="15129"/>
    <cellStyle name="Output 2 7 2 3 5 2 2" xfId="31202"/>
    <cellStyle name="Output 2 7 2 3 5 3" xfId="23168"/>
    <cellStyle name="Output 2 7 2 3 6" xfId="10808"/>
    <cellStyle name="Output 2 7 2 3 6 2" xfId="26933"/>
    <cellStyle name="Output 2 7 2 3 7" xfId="18566"/>
    <cellStyle name="Output 2 7 2 3 8" xfId="40514"/>
    <cellStyle name="Output 2 7 2 4" xfId="2367"/>
    <cellStyle name="Output 2 7 2 4 2" xfId="3889"/>
    <cellStyle name="Output 2 7 2 4 2 2" xfId="6247"/>
    <cellStyle name="Output 2 7 2 4 2 2 2" xfId="14753"/>
    <cellStyle name="Output 2 7 2 4 2 2 2 2" xfId="30850"/>
    <cellStyle name="Output 2 7 2 4 2 2 3" xfId="22483"/>
    <cellStyle name="Output 2 7 2 4 2 2 4" xfId="40522"/>
    <cellStyle name="Output 2 7 2 4 2 3" xfId="8603"/>
    <cellStyle name="Output 2 7 2 4 2 3 2" xfId="16745"/>
    <cellStyle name="Output 2 7 2 4 2 3 2 2" xfId="32818"/>
    <cellStyle name="Output 2 7 2 4 2 3 3" xfId="24784"/>
    <cellStyle name="Output 2 7 2 4 2 4" xfId="12426"/>
    <cellStyle name="Output 2 7 2 4 2 4 2" xfId="28549"/>
    <cellStyle name="Output 2 7 2 4 2 5" xfId="20182"/>
    <cellStyle name="Output 2 7 2 4 2 6" xfId="40521"/>
    <cellStyle name="Output 2 7 2 4 3" xfId="4781"/>
    <cellStyle name="Output 2 7 2 4 3 2" xfId="9442"/>
    <cellStyle name="Output 2 7 2 4 3 2 2" xfId="17582"/>
    <cellStyle name="Output 2 7 2 4 3 2 2 2" xfId="33655"/>
    <cellStyle name="Output 2 7 2 4 3 2 3" xfId="25621"/>
    <cellStyle name="Output 2 7 2 4 3 3" xfId="13289"/>
    <cellStyle name="Output 2 7 2 4 3 3 2" xfId="29386"/>
    <cellStyle name="Output 2 7 2 4 3 4" xfId="21019"/>
    <cellStyle name="Output 2 7 2 4 3 5" xfId="40523"/>
    <cellStyle name="Output 2 7 2 4 4" xfId="7137"/>
    <cellStyle name="Output 2 7 2 4 4 2" xfId="15281"/>
    <cellStyle name="Output 2 7 2 4 4 2 2" xfId="31354"/>
    <cellStyle name="Output 2 7 2 4 4 3" xfId="23320"/>
    <cellStyle name="Output 2 7 2 4 5" xfId="10960"/>
    <cellStyle name="Output 2 7 2 4 5 2" xfId="27085"/>
    <cellStyle name="Output 2 7 2 4 6" xfId="18718"/>
    <cellStyle name="Output 2 7 2 4 7" xfId="40520"/>
    <cellStyle name="Output 2 7 2 5" xfId="2852"/>
    <cellStyle name="Output 2 7 2 5 2" xfId="5222"/>
    <cellStyle name="Output 2 7 2 5 2 2" xfId="9652"/>
    <cellStyle name="Output 2 7 2 5 2 2 2" xfId="17792"/>
    <cellStyle name="Output 2 7 2 5 2 2 2 2" xfId="33865"/>
    <cellStyle name="Output 2 7 2 5 2 2 3" xfId="25831"/>
    <cellStyle name="Output 2 7 2 5 2 3" xfId="13728"/>
    <cellStyle name="Output 2 7 2 5 2 3 2" xfId="29825"/>
    <cellStyle name="Output 2 7 2 5 2 4" xfId="21458"/>
    <cellStyle name="Output 2 7 2 5 2 5" xfId="40525"/>
    <cellStyle name="Output 2 7 2 5 3" xfId="7578"/>
    <cellStyle name="Output 2 7 2 5 3 2" xfId="15720"/>
    <cellStyle name="Output 2 7 2 5 3 2 2" xfId="31793"/>
    <cellStyle name="Output 2 7 2 5 3 3" xfId="23759"/>
    <cellStyle name="Output 2 7 2 5 4" xfId="11401"/>
    <cellStyle name="Output 2 7 2 5 4 2" xfId="27524"/>
    <cellStyle name="Output 2 7 2 5 5" xfId="19157"/>
    <cellStyle name="Output 2 7 2 5 6" xfId="40524"/>
    <cellStyle name="Output 2 7 2 6" xfId="2520"/>
    <cellStyle name="Output 2 7 2 6 2" xfId="4925"/>
    <cellStyle name="Output 2 7 2 6 2 2" xfId="13431"/>
    <cellStyle name="Output 2 7 2 6 2 2 2" xfId="29528"/>
    <cellStyle name="Output 2 7 2 6 2 3" xfId="21161"/>
    <cellStyle name="Output 2 7 2 6 2 4" xfId="40527"/>
    <cellStyle name="Output 2 7 2 6 3" xfId="7281"/>
    <cellStyle name="Output 2 7 2 6 3 2" xfId="15423"/>
    <cellStyle name="Output 2 7 2 6 3 2 2" xfId="31496"/>
    <cellStyle name="Output 2 7 2 6 3 3" xfId="23462"/>
    <cellStyle name="Output 2 7 2 6 4" xfId="11104"/>
    <cellStyle name="Output 2 7 2 6 4 2" xfId="27227"/>
    <cellStyle name="Output 2 7 2 6 5" xfId="18860"/>
    <cellStyle name="Output 2 7 2 6 6" xfId="40526"/>
    <cellStyle name="Output 2 7 2 7" xfId="4154"/>
    <cellStyle name="Output 2 7 2 7 2" xfId="8815"/>
    <cellStyle name="Output 2 7 2 7 2 2" xfId="16955"/>
    <cellStyle name="Output 2 7 2 7 2 2 2" xfId="33028"/>
    <cellStyle name="Output 2 7 2 7 2 3" xfId="24994"/>
    <cellStyle name="Output 2 7 2 7 3" xfId="12662"/>
    <cellStyle name="Output 2 7 2 7 3 2" xfId="28759"/>
    <cellStyle name="Output 2 7 2 7 4" xfId="20392"/>
    <cellStyle name="Output 2 7 2 7 5" xfId="40528"/>
    <cellStyle name="Output 2 7 2 8" xfId="6510"/>
    <cellStyle name="Output 2 7 2 8 2" xfId="22693"/>
    <cellStyle name="Output 2 7 2 9" xfId="10333"/>
    <cellStyle name="Output 2 7 2 9 2" xfId="26458"/>
    <cellStyle name="Output 2 7 3" xfId="1557"/>
    <cellStyle name="Output 2 7 3 10" xfId="40529"/>
    <cellStyle name="Output 2 7 3 2" xfId="1984"/>
    <cellStyle name="Output 2 7 3 2 2" xfId="3072"/>
    <cellStyle name="Output 2 7 3 2 2 2" xfId="5437"/>
    <cellStyle name="Output 2 7 3 2 2 2 2" xfId="9859"/>
    <cellStyle name="Output 2 7 3 2 2 2 2 2" xfId="17999"/>
    <cellStyle name="Output 2 7 3 2 2 2 2 2 2" xfId="34072"/>
    <cellStyle name="Output 2 7 3 2 2 2 2 3" xfId="26038"/>
    <cellStyle name="Output 2 7 3 2 2 2 3" xfId="13943"/>
    <cellStyle name="Output 2 7 3 2 2 2 3 2" xfId="30040"/>
    <cellStyle name="Output 2 7 3 2 2 2 4" xfId="21673"/>
    <cellStyle name="Output 2 7 3 2 2 2 5" xfId="40532"/>
    <cellStyle name="Output 2 7 3 2 2 3" xfId="7793"/>
    <cellStyle name="Output 2 7 3 2 2 3 2" xfId="15935"/>
    <cellStyle name="Output 2 7 3 2 2 3 2 2" xfId="32008"/>
    <cellStyle name="Output 2 7 3 2 2 3 3" xfId="23974"/>
    <cellStyle name="Output 2 7 3 2 2 4" xfId="11616"/>
    <cellStyle name="Output 2 7 3 2 2 4 2" xfId="27739"/>
    <cellStyle name="Output 2 7 3 2 2 5" xfId="19372"/>
    <cellStyle name="Output 2 7 3 2 2 6" xfId="40531"/>
    <cellStyle name="Output 2 7 3 2 3" xfId="3523"/>
    <cellStyle name="Output 2 7 3 2 3 2" xfId="5881"/>
    <cellStyle name="Output 2 7 3 2 3 2 2" xfId="14387"/>
    <cellStyle name="Output 2 7 3 2 3 2 2 2" xfId="30484"/>
    <cellStyle name="Output 2 7 3 2 3 2 3" xfId="22117"/>
    <cellStyle name="Output 2 7 3 2 3 2 4" xfId="40534"/>
    <cellStyle name="Output 2 7 3 2 3 3" xfId="8237"/>
    <cellStyle name="Output 2 7 3 2 3 3 2" xfId="16379"/>
    <cellStyle name="Output 2 7 3 2 3 3 2 2" xfId="32452"/>
    <cellStyle name="Output 2 7 3 2 3 3 3" xfId="24418"/>
    <cellStyle name="Output 2 7 3 2 3 4" xfId="12060"/>
    <cellStyle name="Output 2 7 3 2 3 4 2" xfId="28183"/>
    <cellStyle name="Output 2 7 3 2 3 5" xfId="19816"/>
    <cellStyle name="Output 2 7 3 2 3 6" xfId="40533"/>
    <cellStyle name="Output 2 7 3 2 4" xfId="4415"/>
    <cellStyle name="Output 2 7 3 2 4 2" xfId="9076"/>
    <cellStyle name="Output 2 7 3 2 4 2 2" xfId="17216"/>
    <cellStyle name="Output 2 7 3 2 4 2 2 2" xfId="33289"/>
    <cellStyle name="Output 2 7 3 2 4 2 3" xfId="25255"/>
    <cellStyle name="Output 2 7 3 2 4 3" xfId="12923"/>
    <cellStyle name="Output 2 7 3 2 4 3 2" xfId="29020"/>
    <cellStyle name="Output 2 7 3 2 4 4" xfId="20653"/>
    <cellStyle name="Output 2 7 3 2 4 5" xfId="40535"/>
    <cellStyle name="Output 2 7 3 2 5" xfId="6771"/>
    <cellStyle name="Output 2 7 3 2 5 2" xfId="22954"/>
    <cellStyle name="Output 2 7 3 2 6" xfId="10594"/>
    <cellStyle name="Output 2 7 3 2 6 2" xfId="26719"/>
    <cellStyle name="Output 2 7 3 2 7" xfId="40530"/>
    <cellStyle name="Output 2 7 3 3" xfId="2149"/>
    <cellStyle name="Output 2 7 3 3 2" xfId="3228"/>
    <cellStyle name="Output 2 7 3 3 2 2" xfId="5591"/>
    <cellStyle name="Output 2 7 3 3 2 2 2" xfId="10011"/>
    <cellStyle name="Output 2 7 3 3 2 2 2 2" xfId="18151"/>
    <cellStyle name="Output 2 7 3 3 2 2 2 2 2" xfId="34224"/>
    <cellStyle name="Output 2 7 3 3 2 2 2 3" xfId="26190"/>
    <cellStyle name="Output 2 7 3 3 2 2 3" xfId="14097"/>
    <cellStyle name="Output 2 7 3 3 2 2 3 2" xfId="30194"/>
    <cellStyle name="Output 2 7 3 3 2 2 4" xfId="21827"/>
    <cellStyle name="Output 2 7 3 3 2 2 5" xfId="40538"/>
    <cellStyle name="Output 2 7 3 3 2 3" xfId="7947"/>
    <cellStyle name="Output 2 7 3 3 2 3 2" xfId="16089"/>
    <cellStyle name="Output 2 7 3 3 2 3 2 2" xfId="32162"/>
    <cellStyle name="Output 2 7 3 3 2 3 3" xfId="24128"/>
    <cellStyle name="Output 2 7 3 3 2 4" xfId="11770"/>
    <cellStyle name="Output 2 7 3 3 2 4 2" xfId="27893"/>
    <cellStyle name="Output 2 7 3 3 2 5" xfId="19526"/>
    <cellStyle name="Output 2 7 3 3 2 6" xfId="40537"/>
    <cellStyle name="Output 2 7 3 3 3" xfId="3679"/>
    <cellStyle name="Output 2 7 3 3 3 2" xfId="6037"/>
    <cellStyle name="Output 2 7 3 3 3 2 2" xfId="14543"/>
    <cellStyle name="Output 2 7 3 3 3 2 2 2" xfId="30640"/>
    <cellStyle name="Output 2 7 3 3 3 2 3" xfId="22273"/>
    <cellStyle name="Output 2 7 3 3 3 2 4" xfId="40540"/>
    <cellStyle name="Output 2 7 3 3 3 3" xfId="8393"/>
    <cellStyle name="Output 2 7 3 3 3 3 2" xfId="16535"/>
    <cellStyle name="Output 2 7 3 3 3 3 2 2" xfId="32608"/>
    <cellStyle name="Output 2 7 3 3 3 3 3" xfId="24574"/>
    <cellStyle name="Output 2 7 3 3 3 4" xfId="12216"/>
    <cellStyle name="Output 2 7 3 3 3 4 2" xfId="28339"/>
    <cellStyle name="Output 2 7 3 3 3 5" xfId="19972"/>
    <cellStyle name="Output 2 7 3 3 3 6" xfId="40539"/>
    <cellStyle name="Output 2 7 3 3 4" xfId="4571"/>
    <cellStyle name="Output 2 7 3 3 4 2" xfId="9232"/>
    <cellStyle name="Output 2 7 3 3 4 2 2" xfId="17372"/>
    <cellStyle name="Output 2 7 3 3 4 2 2 2" xfId="33445"/>
    <cellStyle name="Output 2 7 3 3 4 2 3" xfId="25411"/>
    <cellStyle name="Output 2 7 3 3 4 3" xfId="13079"/>
    <cellStyle name="Output 2 7 3 3 4 3 2" xfId="29176"/>
    <cellStyle name="Output 2 7 3 3 4 4" xfId="20809"/>
    <cellStyle name="Output 2 7 3 3 4 5" xfId="40541"/>
    <cellStyle name="Output 2 7 3 3 5" xfId="6927"/>
    <cellStyle name="Output 2 7 3 3 5 2" xfId="15071"/>
    <cellStyle name="Output 2 7 3 3 5 2 2" xfId="31144"/>
    <cellStyle name="Output 2 7 3 3 5 3" xfId="23110"/>
    <cellStyle name="Output 2 7 3 3 6" xfId="10750"/>
    <cellStyle name="Output 2 7 3 3 6 2" xfId="26875"/>
    <cellStyle name="Output 2 7 3 3 7" xfId="18508"/>
    <cellStyle name="Output 2 7 3 3 8" xfId="40536"/>
    <cellStyle name="Output 2 7 3 4" xfId="2309"/>
    <cellStyle name="Output 2 7 3 4 2" xfId="3831"/>
    <cellStyle name="Output 2 7 3 4 2 2" xfId="6189"/>
    <cellStyle name="Output 2 7 3 4 2 2 2" xfId="14695"/>
    <cellStyle name="Output 2 7 3 4 2 2 2 2" xfId="30792"/>
    <cellStyle name="Output 2 7 3 4 2 2 3" xfId="22425"/>
    <cellStyle name="Output 2 7 3 4 2 2 4" xfId="40544"/>
    <cellStyle name="Output 2 7 3 4 2 3" xfId="8545"/>
    <cellStyle name="Output 2 7 3 4 2 3 2" xfId="16687"/>
    <cellStyle name="Output 2 7 3 4 2 3 2 2" xfId="32760"/>
    <cellStyle name="Output 2 7 3 4 2 3 3" xfId="24726"/>
    <cellStyle name="Output 2 7 3 4 2 4" xfId="12368"/>
    <cellStyle name="Output 2 7 3 4 2 4 2" xfId="28491"/>
    <cellStyle name="Output 2 7 3 4 2 5" xfId="20124"/>
    <cellStyle name="Output 2 7 3 4 2 6" xfId="40543"/>
    <cellStyle name="Output 2 7 3 4 3" xfId="4723"/>
    <cellStyle name="Output 2 7 3 4 3 2" xfId="9384"/>
    <cellStyle name="Output 2 7 3 4 3 2 2" xfId="17524"/>
    <cellStyle name="Output 2 7 3 4 3 2 2 2" xfId="33597"/>
    <cellStyle name="Output 2 7 3 4 3 2 3" xfId="25563"/>
    <cellStyle name="Output 2 7 3 4 3 3" xfId="13231"/>
    <cellStyle name="Output 2 7 3 4 3 3 2" xfId="29328"/>
    <cellStyle name="Output 2 7 3 4 3 4" xfId="20961"/>
    <cellStyle name="Output 2 7 3 4 3 5" xfId="40545"/>
    <cellStyle name="Output 2 7 3 4 4" xfId="7079"/>
    <cellStyle name="Output 2 7 3 4 4 2" xfId="15223"/>
    <cellStyle name="Output 2 7 3 4 4 2 2" xfId="31296"/>
    <cellStyle name="Output 2 7 3 4 4 3" xfId="23262"/>
    <cellStyle name="Output 2 7 3 4 5" xfId="10902"/>
    <cellStyle name="Output 2 7 3 4 5 2" xfId="27027"/>
    <cellStyle name="Output 2 7 3 4 6" xfId="18660"/>
    <cellStyle name="Output 2 7 3 4 7" xfId="40542"/>
    <cellStyle name="Output 2 7 3 5" xfId="2792"/>
    <cellStyle name="Output 2 7 3 5 2" xfId="5162"/>
    <cellStyle name="Output 2 7 3 5 2 2" xfId="9594"/>
    <cellStyle name="Output 2 7 3 5 2 2 2" xfId="17734"/>
    <cellStyle name="Output 2 7 3 5 2 2 2 2" xfId="33807"/>
    <cellStyle name="Output 2 7 3 5 2 2 3" xfId="25773"/>
    <cellStyle name="Output 2 7 3 5 2 3" xfId="13668"/>
    <cellStyle name="Output 2 7 3 5 2 3 2" xfId="29765"/>
    <cellStyle name="Output 2 7 3 5 2 4" xfId="21398"/>
    <cellStyle name="Output 2 7 3 5 2 5" xfId="40547"/>
    <cellStyle name="Output 2 7 3 5 3" xfId="7518"/>
    <cellStyle name="Output 2 7 3 5 3 2" xfId="15660"/>
    <cellStyle name="Output 2 7 3 5 3 2 2" xfId="31733"/>
    <cellStyle name="Output 2 7 3 5 3 3" xfId="23699"/>
    <cellStyle name="Output 2 7 3 5 4" xfId="11341"/>
    <cellStyle name="Output 2 7 3 5 4 2" xfId="27464"/>
    <cellStyle name="Output 2 7 3 5 5" xfId="19097"/>
    <cellStyle name="Output 2 7 3 5 6" xfId="40546"/>
    <cellStyle name="Output 2 7 3 6" xfId="2558"/>
    <cellStyle name="Output 2 7 3 6 2" xfId="4963"/>
    <cellStyle name="Output 2 7 3 6 2 2" xfId="13469"/>
    <cellStyle name="Output 2 7 3 6 2 2 2" xfId="29566"/>
    <cellStyle name="Output 2 7 3 6 2 3" xfId="21199"/>
    <cellStyle name="Output 2 7 3 6 2 4" xfId="40549"/>
    <cellStyle name="Output 2 7 3 6 3" xfId="7319"/>
    <cellStyle name="Output 2 7 3 6 3 2" xfId="15461"/>
    <cellStyle name="Output 2 7 3 6 3 2 2" xfId="31534"/>
    <cellStyle name="Output 2 7 3 6 3 3" xfId="23500"/>
    <cellStyle name="Output 2 7 3 6 4" xfId="11142"/>
    <cellStyle name="Output 2 7 3 6 4 2" xfId="27265"/>
    <cellStyle name="Output 2 7 3 6 5" xfId="18898"/>
    <cellStyle name="Output 2 7 3 6 6" xfId="40548"/>
    <cellStyle name="Output 2 7 3 7" xfId="4096"/>
    <cellStyle name="Output 2 7 3 7 2" xfId="8757"/>
    <cellStyle name="Output 2 7 3 7 2 2" xfId="16897"/>
    <cellStyle name="Output 2 7 3 7 2 2 2" xfId="32970"/>
    <cellStyle name="Output 2 7 3 7 2 3" xfId="24936"/>
    <cellStyle name="Output 2 7 3 7 3" xfId="12604"/>
    <cellStyle name="Output 2 7 3 7 3 2" xfId="28701"/>
    <cellStyle name="Output 2 7 3 7 4" xfId="20334"/>
    <cellStyle name="Output 2 7 3 7 5" xfId="40550"/>
    <cellStyle name="Output 2 7 3 8" xfId="6452"/>
    <cellStyle name="Output 2 7 3 8 2" xfId="22635"/>
    <cellStyle name="Output 2 7 3 9" xfId="10275"/>
    <cellStyle name="Output 2 7 3 9 2" xfId="26400"/>
    <cellStyle name="Output 2 7 4" xfId="1885"/>
    <cellStyle name="Output 2 7 4 2" xfId="2997"/>
    <cellStyle name="Output 2 7 4 2 2" xfId="5364"/>
    <cellStyle name="Output 2 7 4 2 2 2" xfId="9788"/>
    <cellStyle name="Output 2 7 4 2 2 2 2" xfId="17928"/>
    <cellStyle name="Output 2 7 4 2 2 2 2 2" xfId="34001"/>
    <cellStyle name="Output 2 7 4 2 2 2 3" xfId="25967"/>
    <cellStyle name="Output 2 7 4 2 2 3" xfId="13870"/>
    <cellStyle name="Output 2 7 4 2 2 3 2" xfId="29967"/>
    <cellStyle name="Output 2 7 4 2 2 4" xfId="21600"/>
    <cellStyle name="Output 2 7 4 2 2 5" xfId="40553"/>
    <cellStyle name="Output 2 7 4 2 3" xfId="7720"/>
    <cellStyle name="Output 2 7 4 2 3 2" xfId="15862"/>
    <cellStyle name="Output 2 7 4 2 3 2 2" xfId="31935"/>
    <cellStyle name="Output 2 7 4 2 3 3" xfId="23901"/>
    <cellStyle name="Output 2 7 4 2 4" xfId="11543"/>
    <cellStyle name="Output 2 7 4 2 4 2" xfId="27666"/>
    <cellStyle name="Output 2 7 4 2 5" xfId="19299"/>
    <cellStyle name="Output 2 7 4 2 6" xfId="40552"/>
    <cellStyle name="Output 2 7 4 3" xfId="3439"/>
    <cellStyle name="Output 2 7 4 3 2" xfId="5797"/>
    <cellStyle name="Output 2 7 4 3 2 2" xfId="14303"/>
    <cellStyle name="Output 2 7 4 3 2 2 2" xfId="30400"/>
    <cellStyle name="Output 2 7 4 3 2 3" xfId="22033"/>
    <cellStyle name="Output 2 7 4 3 2 4" xfId="40555"/>
    <cellStyle name="Output 2 7 4 3 3" xfId="8153"/>
    <cellStyle name="Output 2 7 4 3 3 2" xfId="16295"/>
    <cellStyle name="Output 2 7 4 3 3 2 2" xfId="32368"/>
    <cellStyle name="Output 2 7 4 3 3 3" xfId="24334"/>
    <cellStyle name="Output 2 7 4 3 4" xfId="11976"/>
    <cellStyle name="Output 2 7 4 3 4 2" xfId="28099"/>
    <cellStyle name="Output 2 7 4 3 5" xfId="19732"/>
    <cellStyle name="Output 2 7 4 3 6" xfId="40554"/>
    <cellStyle name="Output 2 7 4 4" xfId="4331"/>
    <cellStyle name="Output 2 7 4 4 2" xfId="8992"/>
    <cellStyle name="Output 2 7 4 4 2 2" xfId="17132"/>
    <cellStyle name="Output 2 7 4 4 2 2 2" xfId="33205"/>
    <cellStyle name="Output 2 7 4 4 2 3" xfId="25171"/>
    <cellStyle name="Output 2 7 4 4 3" xfId="12839"/>
    <cellStyle name="Output 2 7 4 4 3 2" xfId="28936"/>
    <cellStyle name="Output 2 7 4 4 4" xfId="20569"/>
    <cellStyle name="Output 2 7 4 4 5" xfId="40556"/>
    <cellStyle name="Output 2 7 4 5" xfId="6687"/>
    <cellStyle name="Output 2 7 4 5 2" xfId="22870"/>
    <cellStyle name="Output 2 7 4 6" xfId="10510"/>
    <cellStyle name="Output 2 7 4 6 2" xfId="26635"/>
    <cellStyle name="Output 2 7 4 7" xfId="40551"/>
    <cellStyle name="Output 2 7 5" xfId="1723"/>
    <cellStyle name="Output 2 7 5 2" xfId="2916"/>
    <cellStyle name="Output 2 7 5 2 2" xfId="5283"/>
    <cellStyle name="Output 2 7 5 2 2 2" xfId="9710"/>
    <cellStyle name="Output 2 7 5 2 2 2 2" xfId="17850"/>
    <cellStyle name="Output 2 7 5 2 2 2 2 2" xfId="33923"/>
    <cellStyle name="Output 2 7 5 2 2 2 3" xfId="25889"/>
    <cellStyle name="Output 2 7 5 2 2 3" xfId="13789"/>
    <cellStyle name="Output 2 7 5 2 2 3 2" xfId="29886"/>
    <cellStyle name="Output 2 7 5 2 2 4" xfId="21519"/>
    <cellStyle name="Output 2 7 5 2 2 5" xfId="40559"/>
    <cellStyle name="Output 2 7 5 2 3" xfId="7639"/>
    <cellStyle name="Output 2 7 5 2 3 2" xfId="15781"/>
    <cellStyle name="Output 2 7 5 2 3 2 2" xfId="31854"/>
    <cellStyle name="Output 2 7 5 2 3 3" xfId="23820"/>
    <cellStyle name="Output 2 7 5 2 4" xfId="11462"/>
    <cellStyle name="Output 2 7 5 2 4 2" xfId="27585"/>
    <cellStyle name="Output 2 7 5 2 5" xfId="19218"/>
    <cellStyle name="Output 2 7 5 2 6" xfId="40558"/>
    <cellStyle name="Output 2 7 5 3" xfId="2481"/>
    <cellStyle name="Output 2 7 5 3 2" xfId="4886"/>
    <cellStyle name="Output 2 7 5 3 2 2" xfId="13392"/>
    <cellStyle name="Output 2 7 5 3 2 2 2" xfId="29489"/>
    <cellStyle name="Output 2 7 5 3 2 3" xfId="21122"/>
    <cellStyle name="Output 2 7 5 3 2 4" xfId="40561"/>
    <cellStyle name="Output 2 7 5 3 3" xfId="7242"/>
    <cellStyle name="Output 2 7 5 3 3 2" xfId="15384"/>
    <cellStyle name="Output 2 7 5 3 3 2 2" xfId="31457"/>
    <cellStyle name="Output 2 7 5 3 3 3" xfId="23423"/>
    <cellStyle name="Output 2 7 5 3 4" xfId="11065"/>
    <cellStyle name="Output 2 7 5 3 4 2" xfId="27188"/>
    <cellStyle name="Output 2 7 5 3 5" xfId="18821"/>
    <cellStyle name="Output 2 7 5 3 6" xfId="40560"/>
    <cellStyle name="Output 2 7 5 4" xfId="4214"/>
    <cellStyle name="Output 2 7 5 4 2" xfId="8875"/>
    <cellStyle name="Output 2 7 5 4 2 2" xfId="17015"/>
    <cellStyle name="Output 2 7 5 4 2 2 2" xfId="33088"/>
    <cellStyle name="Output 2 7 5 4 2 3" xfId="25054"/>
    <cellStyle name="Output 2 7 5 4 3" xfId="12722"/>
    <cellStyle name="Output 2 7 5 4 3 2" xfId="28819"/>
    <cellStyle name="Output 2 7 5 4 4" xfId="20452"/>
    <cellStyle name="Output 2 7 5 4 5" xfId="40562"/>
    <cellStyle name="Output 2 7 5 5" xfId="6570"/>
    <cellStyle name="Output 2 7 5 5 2" xfId="14837"/>
    <cellStyle name="Output 2 7 5 5 2 2" xfId="30910"/>
    <cellStyle name="Output 2 7 5 5 3" xfId="22753"/>
    <cellStyle name="Output 2 7 5 6" xfId="10393"/>
    <cellStyle name="Output 2 7 5 6 2" xfId="26518"/>
    <cellStyle name="Output 2 7 5 7" xfId="18274"/>
    <cellStyle name="Output 2 7 5 8" xfId="40557"/>
    <cellStyle name="Output 2 7 6" xfId="1759"/>
    <cellStyle name="Output 2 7 6 2" xfId="2467"/>
    <cellStyle name="Output 2 7 6 2 2" xfId="4872"/>
    <cellStyle name="Output 2 7 6 2 2 2" xfId="13378"/>
    <cellStyle name="Output 2 7 6 2 2 2 2" xfId="29475"/>
    <cellStyle name="Output 2 7 6 2 2 3" xfId="21108"/>
    <cellStyle name="Output 2 7 6 2 2 4" xfId="40565"/>
    <cellStyle name="Output 2 7 6 2 3" xfId="7228"/>
    <cellStyle name="Output 2 7 6 2 3 2" xfId="15370"/>
    <cellStyle name="Output 2 7 6 2 3 2 2" xfId="31443"/>
    <cellStyle name="Output 2 7 6 2 3 3" xfId="23409"/>
    <cellStyle name="Output 2 7 6 2 4" xfId="11051"/>
    <cellStyle name="Output 2 7 6 2 4 2" xfId="27174"/>
    <cellStyle name="Output 2 7 6 2 5" xfId="18807"/>
    <cellStyle name="Output 2 7 6 2 6" xfId="40564"/>
    <cellStyle name="Output 2 7 6 3" xfId="4236"/>
    <cellStyle name="Output 2 7 6 3 2" xfId="8897"/>
    <cellStyle name="Output 2 7 6 3 2 2" xfId="17037"/>
    <cellStyle name="Output 2 7 6 3 2 2 2" xfId="33110"/>
    <cellStyle name="Output 2 7 6 3 2 3" xfId="25076"/>
    <cellStyle name="Output 2 7 6 3 3" xfId="12744"/>
    <cellStyle name="Output 2 7 6 3 3 2" xfId="28841"/>
    <cellStyle name="Output 2 7 6 3 4" xfId="20474"/>
    <cellStyle name="Output 2 7 6 3 5" xfId="40566"/>
    <cellStyle name="Output 2 7 6 4" xfId="6592"/>
    <cellStyle name="Output 2 7 6 4 2" xfId="14856"/>
    <cellStyle name="Output 2 7 6 4 2 2" xfId="30929"/>
    <cellStyle name="Output 2 7 6 4 3" xfId="22775"/>
    <cellStyle name="Output 2 7 6 5" xfId="10415"/>
    <cellStyle name="Output 2 7 6 5 2" xfId="26540"/>
    <cellStyle name="Output 2 7 6 6" xfId="18293"/>
    <cellStyle name="Output 2 7 6 7" xfId="40563"/>
    <cellStyle name="Output 2 7 7" xfId="2668"/>
    <cellStyle name="Output 2 7 7 2" xfId="5055"/>
    <cellStyle name="Output 2 7 7 2 2" xfId="9538"/>
    <cellStyle name="Output 2 7 7 2 2 2" xfId="17678"/>
    <cellStyle name="Output 2 7 7 2 2 2 2" xfId="33751"/>
    <cellStyle name="Output 2 7 7 2 2 3" xfId="25717"/>
    <cellStyle name="Output 2 7 7 2 3" xfId="13561"/>
    <cellStyle name="Output 2 7 7 2 3 2" xfId="29658"/>
    <cellStyle name="Output 2 7 7 2 4" xfId="21291"/>
    <cellStyle name="Output 2 7 7 2 5" xfId="40568"/>
    <cellStyle name="Output 2 7 7 3" xfId="7411"/>
    <cellStyle name="Output 2 7 7 3 2" xfId="15553"/>
    <cellStyle name="Output 2 7 7 3 2 2" xfId="31626"/>
    <cellStyle name="Output 2 7 7 3 3" xfId="23592"/>
    <cellStyle name="Output 2 7 7 4" xfId="11234"/>
    <cellStyle name="Output 2 7 7 4 2" xfId="27357"/>
    <cellStyle name="Output 2 7 7 5" xfId="18990"/>
    <cellStyle name="Output 2 7 7 6" xfId="40567"/>
    <cellStyle name="Output 2 7 8" xfId="2621"/>
    <cellStyle name="Output 2 7 8 2" xfId="5014"/>
    <cellStyle name="Output 2 7 8 2 2" xfId="13520"/>
    <cellStyle name="Output 2 7 8 2 2 2" xfId="29617"/>
    <cellStyle name="Output 2 7 8 2 3" xfId="21250"/>
    <cellStyle name="Output 2 7 8 2 4" xfId="40570"/>
    <cellStyle name="Output 2 7 8 3" xfId="7370"/>
    <cellStyle name="Output 2 7 8 3 2" xfId="15512"/>
    <cellStyle name="Output 2 7 8 3 2 2" xfId="31585"/>
    <cellStyle name="Output 2 7 8 3 3" xfId="23551"/>
    <cellStyle name="Output 2 7 8 4" xfId="11193"/>
    <cellStyle name="Output 2 7 8 4 2" xfId="27316"/>
    <cellStyle name="Output 2 7 8 5" xfId="18949"/>
    <cellStyle name="Output 2 7 8 6" xfId="40569"/>
    <cellStyle name="Output 2 7 9" xfId="4023"/>
    <cellStyle name="Output 2 7 9 2" xfId="8701"/>
    <cellStyle name="Output 2 7 9 2 2" xfId="16841"/>
    <cellStyle name="Output 2 7 9 2 2 2" xfId="32914"/>
    <cellStyle name="Output 2 7 9 2 3" xfId="24880"/>
    <cellStyle name="Output 2 7 9 3" xfId="12542"/>
    <cellStyle name="Output 2 7 9 3 2" xfId="28645"/>
    <cellStyle name="Output 2 7 9 4" xfId="20278"/>
    <cellStyle name="Output 2 7 9 5" xfId="40571"/>
    <cellStyle name="Output 2 8" xfId="1493"/>
    <cellStyle name="Output 2 8 10" xfId="6410"/>
    <cellStyle name="Output 2 8 10 2" xfId="22601"/>
    <cellStyle name="Output 2 8 11" xfId="10233"/>
    <cellStyle name="Output 2 8 11 2" xfId="26366"/>
    <cellStyle name="Output 2 8 12" xfId="40572"/>
    <cellStyle name="Output 2 8 2" xfId="1676"/>
    <cellStyle name="Output 2 8 2 10" xfId="40573"/>
    <cellStyle name="Output 2 8 2 2" xfId="2078"/>
    <cellStyle name="Output 2 8 2 2 2" xfId="3166"/>
    <cellStyle name="Output 2 8 2 2 2 2" xfId="5531"/>
    <cellStyle name="Output 2 8 2 2 2 2 2" xfId="9953"/>
    <cellStyle name="Output 2 8 2 2 2 2 2 2" xfId="18093"/>
    <cellStyle name="Output 2 8 2 2 2 2 2 2 2" xfId="34166"/>
    <cellStyle name="Output 2 8 2 2 2 2 2 3" xfId="26132"/>
    <cellStyle name="Output 2 8 2 2 2 2 3" xfId="14037"/>
    <cellStyle name="Output 2 8 2 2 2 2 3 2" xfId="30134"/>
    <cellStyle name="Output 2 8 2 2 2 2 4" xfId="21767"/>
    <cellStyle name="Output 2 8 2 2 2 2 5" xfId="40576"/>
    <cellStyle name="Output 2 8 2 2 2 3" xfId="7887"/>
    <cellStyle name="Output 2 8 2 2 2 3 2" xfId="16029"/>
    <cellStyle name="Output 2 8 2 2 2 3 2 2" xfId="32102"/>
    <cellStyle name="Output 2 8 2 2 2 3 3" xfId="24068"/>
    <cellStyle name="Output 2 8 2 2 2 4" xfId="11710"/>
    <cellStyle name="Output 2 8 2 2 2 4 2" xfId="27833"/>
    <cellStyle name="Output 2 8 2 2 2 5" xfId="19466"/>
    <cellStyle name="Output 2 8 2 2 2 6" xfId="40575"/>
    <cellStyle name="Output 2 8 2 2 3" xfId="3617"/>
    <cellStyle name="Output 2 8 2 2 3 2" xfId="5975"/>
    <cellStyle name="Output 2 8 2 2 3 2 2" xfId="14481"/>
    <cellStyle name="Output 2 8 2 2 3 2 2 2" xfId="30578"/>
    <cellStyle name="Output 2 8 2 2 3 2 3" xfId="22211"/>
    <cellStyle name="Output 2 8 2 2 3 2 4" xfId="40578"/>
    <cellStyle name="Output 2 8 2 2 3 3" xfId="8331"/>
    <cellStyle name="Output 2 8 2 2 3 3 2" xfId="16473"/>
    <cellStyle name="Output 2 8 2 2 3 3 2 2" xfId="32546"/>
    <cellStyle name="Output 2 8 2 2 3 3 3" xfId="24512"/>
    <cellStyle name="Output 2 8 2 2 3 4" xfId="12154"/>
    <cellStyle name="Output 2 8 2 2 3 4 2" xfId="28277"/>
    <cellStyle name="Output 2 8 2 2 3 5" xfId="19910"/>
    <cellStyle name="Output 2 8 2 2 3 6" xfId="40577"/>
    <cellStyle name="Output 2 8 2 2 4" xfId="4509"/>
    <cellStyle name="Output 2 8 2 2 4 2" xfId="9170"/>
    <cellStyle name="Output 2 8 2 2 4 2 2" xfId="17310"/>
    <cellStyle name="Output 2 8 2 2 4 2 2 2" xfId="33383"/>
    <cellStyle name="Output 2 8 2 2 4 2 3" xfId="25349"/>
    <cellStyle name="Output 2 8 2 2 4 3" xfId="13017"/>
    <cellStyle name="Output 2 8 2 2 4 3 2" xfId="29114"/>
    <cellStyle name="Output 2 8 2 2 4 4" xfId="20747"/>
    <cellStyle name="Output 2 8 2 2 4 5" xfId="40579"/>
    <cellStyle name="Output 2 8 2 2 5" xfId="6865"/>
    <cellStyle name="Output 2 8 2 2 5 2" xfId="23048"/>
    <cellStyle name="Output 2 8 2 2 6" xfId="10688"/>
    <cellStyle name="Output 2 8 2 2 6 2" xfId="26813"/>
    <cellStyle name="Output 2 8 2 2 7" xfId="40574"/>
    <cellStyle name="Output 2 8 2 3" xfId="2243"/>
    <cellStyle name="Output 2 8 2 3 2" xfId="3322"/>
    <cellStyle name="Output 2 8 2 3 2 2" xfId="5685"/>
    <cellStyle name="Output 2 8 2 3 2 2 2" xfId="10105"/>
    <cellStyle name="Output 2 8 2 3 2 2 2 2" xfId="18245"/>
    <cellStyle name="Output 2 8 2 3 2 2 2 2 2" xfId="34318"/>
    <cellStyle name="Output 2 8 2 3 2 2 2 3" xfId="26284"/>
    <cellStyle name="Output 2 8 2 3 2 2 3" xfId="14191"/>
    <cellStyle name="Output 2 8 2 3 2 2 3 2" xfId="30288"/>
    <cellStyle name="Output 2 8 2 3 2 2 4" xfId="21921"/>
    <cellStyle name="Output 2 8 2 3 2 2 5" xfId="40582"/>
    <cellStyle name="Output 2 8 2 3 2 3" xfId="8041"/>
    <cellStyle name="Output 2 8 2 3 2 3 2" xfId="16183"/>
    <cellStyle name="Output 2 8 2 3 2 3 2 2" xfId="32256"/>
    <cellStyle name="Output 2 8 2 3 2 3 3" xfId="24222"/>
    <cellStyle name="Output 2 8 2 3 2 4" xfId="11864"/>
    <cellStyle name="Output 2 8 2 3 2 4 2" xfId="27987"/>
    <cellStyle name="Output 2 8 2 3 2 5" xfId="19620"/>
    <cellStyle name="Output 2 8 2 3 2 6" xfId="40581"/>
    <cellStyle name="Output 2 8 2 3 3" xfId="3773"/>
    <cellStyle name="Output 2 8 2 3 3 2" xfId="6131"/>
    <cellStyle name="Output 2 8 2 3 3 2 2" xfId="14637"/>
    <cellStyle name="Output 2 8 2 3 3 2 2 2" xfId="30734"/>
    <cellStyle name="Output 2 8 2 3 3 2 3" xfId="22367"/>
    <cellStyle name="Output 2 8 2 3 3 2 4" xfId="40584"/>
    <cellStyle name="Output 2 8 2 3 3 3" xfId="8487"/>
    <cellStyle name="Output 2 8 2 3 3 3 2" xfId="16629"/>
    <cellStyle name="Output 2 8 2 3 3 3 2 2" xfId="32702"/>
    <cellStyle name="Output 2 8 2 3 3 3 3" xfId="24668"/>
    <cellStyle name="Output 2 8 2 3 3 4" xfId="12310"/>
    <cellStyle name="Output 2 8 2 3 3 4 2" xfId="28433"/>
    <cellStyle name="Output 2 8 2 3 3 5" xfId="20066"/>
    <cellStyle name="Output 2 8 2 3 3 6" xfId="40583"/>
    <cellStyle name="Output 2 8 2 3 4" xfId="4665"/>
    <cellStyle name="Output 2 8 2 3 4 2" xfId="9326"/>
    <cellStyle name="Output 2 8 2 3 4 2 2" xfId="17466"/>
    <cellStyle name="Output 2 8 2 3 4 2 2 2" xfId="33539"/>
    <cellStyle name="Output 2 8 2 3 4 2 3" xfId="25505"/>
    <cellStyle name="Output 2 8 2 3 4 3" xfId="13173"/>
    <cellStyle name="Output 2 8 2 3 4 3 2" xfId="29270"/>
    <cellStyle name="Output 2 8 2 3 4 4" xfId="20903"/>
    <cellStyle name="Output 2 8 2 3 4 5" xfId="40585"/>
    <cellStyle name="Output 2 8 2 3 5" xfId="7021"/>
    <cellStyle name="Output 2 8 2 3 5 2" xfId="15165"/>
    <cellStyle name="Output 2 8 2 3 5 2 2" xfId="31238"/>
    <cellStyle name="Output 2 8 2 3 5 3" xfId="23204"/>
    <cellStyle name="Output 2 8 2 3 6" xfId="10844"/>
    <cellStyle name="Output 2 8 2 3 6 2" xfId="26969"/>
    <cellStyle name="Output 2 8 2 3 7" xfId="18602"/>
    <cellStyle name="Output 2 8 2 3 8" xfId="40580"/>
    <cellStyle name="Output 2 8 2 4" xfId="2403"/>
    <cellStyle name="Output 2 8 2 4 2" xfId="3925"/>
    <cellStyle name="Output 2 8 2 4 2 2" xfId="6283"/>
    <cellStyle name="Output 2 8 2 4 2 2 2" xfId="14789"/>
    <cellStyle name="Output 2 8 2 4 2 2 2 2" xfId="30886"/>
    <cellStyle name="Output 2 8 2 4 2 2 3" xfId="22519"/>
    <cellStyle name="Output 2 8 2 4 2 2 4" xfId="40588"/>
    <cellStyle name="Output 2 8 2 4 2 3" xfId="8639"/>
    <cellStyle name="Output 2 8 2 4 2 3 2" xfId="16781"/>
    <cellStyle name="Output 2 8 2 4 2 3 2 2" xfId="32854"/>
    <cellStyle name="Output 2 8 2 4 2 3 3" xfId="24820"/>
    <cellStyle name="Output 2 8 2 4 2 4" xfId="12462"/>
    <cellStyle name="Output 2 8 2 4 2 4 2" xfId="28585"/>
    <cellStyle name="Output 2 8 2 4 2 5" xfId="20218"/>
    <cellStyle name="Output 2 8 2 4 2 6" xfId="40587"/>
    <cellStyle name="Output 2 8 2 4 3" xfId="4817"/>
    <cellStyle name="Output 2 8 2 4 3 2" xfId="9478"/>
    <cellStyle name="Output 2 8 2 4 3 2 2" xfId="17618"/>
    <cellStyle name="Output 2 8 2 4 3 2 2 2" xfId="33691"/>
    <cellStyle name="Output 2 8 2 4 3 2 3" xfId="25657"/>
    <cellStyle name="Output 2 8 2 4 3 3" xfId="13325"/>
    <cellStyle name="Output 2 8 2 4 3 3 2" xfId="29422"/>
    <cellStyle name="Output 2 8 2 4 3 4" xfId="21055"/>
    <cellStyle name="Output 2 8 2 4 3 5" xfId="40589"/>
    <cellStyle name="Output 2 8 2 4 4" xfId="7173"/>
    <cellStyle name="Output 2 8 2 4 4 2" xfId="15317"/>
    <cellStyle name="Output 2 8 2 4 4 2 2" xfId="31390"/>
    <cellStyle name="Output 2 8 2 4 4 3" xfId="23356"/>
    <cellStyle name="Output 2 8 2 4 5" xfId="10996"/>
    <cellStyle name="Output 2 8 2 4 5 2" xfId="27121"/>
    <cellStyle name="Output 2 8 2 4 6" xfId="18754"/>
    <cellStyle name="Output 2 8 2 4 7" xfId="40586"/>
    <cellStyle name="Output 2 8 2 5" xfId="2889"/>
    <cellStyle name="Output 2 8 2 5 2" xfId="5258"/>
    <cellStyle name="Output 2 8 2 5 2 2" xfId="9688"/>
    <cellStyle name="Output 2 8 2 5 2 2 2" xfId="17828"/>
    <cellStyle name="Output 2 8 2 5 2 2 2 2" xfId="33901"/>
    <cellStyle name="Output 2 8 2 5 2 2 3" xfId="25867"/>
    <cellStyle name="Output 2 8 2 5 2 3" xfId="13764"/>
    <cellStyle name="Output 2 8 2 5 2 3 2" xfId="29861"/>
    <cellStyle name="Output 2 8 2 5 2 4" xfId="21494"/>
    <cellStyle name="Output 2 8 2 5 2 5" xfId="40591"/>
    <cellStyle name="Output 2 8 2 5 3" xfId="7614"/>
    <cellStyle name="Output 2 8 2 5 3 2" xfId="15756"/>
    <cellStyle name="Output 2 8 2 5 3 2 2" xfId="31829"/>
    <cellStyle name="Output 2 8 2 5 3 3" xfId="23795"/>
    <cellStyle name="Output 2 8 2 5 4" xfId="11437"/>
    <cellStyle name="Output 2 8 2 5 4 2" xfId="27560"/>
    <cellStyle name="Output 2 8 2 5 5" xfId="19193"/>
    <cellStyle name="Output 2 8 2 5 6" xfId="40590"/>
    <cellStyle name="Output 2 8 2 6" xfId="2497"/>
    <cellStyle name="Output 2 8 2 6 2" xfId="4902"/>
    <cellStyle name="Output 2 8 2 6 2 2" xfId="13408"/>
    <cellStyle name="Output 2 8 2 6 2 2 2" xfId="29505"/>
    <cellStyle name="Output 2 8 2 6 2 3" xfId="21138"/>
    <cellStyle name="Output 2 8 2 6 2 4" xfId="40593"/>
    <cellStyle name="Output 2 8 2 6 3" xfId="7258"/>
    <cellStyle name="Output 2 8 2 6 3 2" xfId="15400"/>
    <cellStyle name="Output 2 8 2 6 3 2 2" xfId="31473"/>
    <cellStyle name="Output 2 8 2 6 3 3" xfId="23439"/>
    <cellStyle name="Output 2 8 2 6 4" xfId="11081"/>
    <cellStyle name="Output 2 8 2 6 4 2" xfId="27204"/>
    <cellStyle name="Output 2 8 2 6 5" xfId="18837"/>
    <cellStyle name="Output 2 8 2 6 6" xfId="40592"/>
    <cellStyle name="Output 2 8 2 7" xfId="4190"/>
    <cellStyle name="Output 2 8 2 7 2" xfId="8851"/>
    <cellStyle name="Output 2 8 2 7 2 2" xfId="16991"/>
    <cellStyle name="Output 2 8 2 7 2 2 2" xfId="33064"/>
    <cellStyle name="Output 2 8 2 7 2 3" xfId="25030"/>
    <cellStyle name="Output 2 8 2 7 3" xfId="12698"/>
    <cellStyle name="Output 2 8 2 7 3 2" xfId="28795"/>
    <cellStyle name="Output 2 8 2 7 4" xfId="20428"/>
    <cellStyle name="Output 2 8 2 7 5" xfId="40594"/>
    <cellStyle name="Output 2 8 2 8" xfId="6546"/>
    <cellStyle name="Output 2 8 2 8 2" xfId="22729"/>
    <cellStyle name="Output 2 8 2 9" xfId="10369"/>
    <cellStyle name="Output 2 8 2 9 2" xfId="26494"/>
    <cellStyle name="Output 2 8 3" xfId="1697"/>
    <cellStyle name="Output 2 8 3 10" xfId="40595"/>
    <cellStyle name="Output 2 8 3 2" xfId="2092"/>
    <cellStyle name="Output 2 8 3 2 2" xfId="3178"/>
    <cellStyle name="Output 2 8 3 2 2 2" xfId="5543"/>
    <cellStyle name="Output 2 8 3 2 2 2 2" xfId="9965"/>
    <cellStyle name="Output 2 8 3 2 2 2 2 2" xfId="18105"/>
    <cellStyle name="Output 2 8 3 2 2 2 2 2 2" xfId="34178"/>
    <cellStyle name="Output 2 8 3 2 2 2 2 3" xfId="26144"/>
    <cellStyle name="Output 2 8 3 2 2 2 3" xfId="14049"/>
    <cellStyle name="Output 2 8 3 2 2 2 3 2" xfId="30146"/>
    <cellStyle name="Output 2 8 3 2 2 2 4" xfId="21779"/>
    <cellStyle name="Output 2 8 3 2 2 2 5" xfId="40598"/>
    <cellStyle name="Output 2 8 3 2 2 3" xfId="7899"/>
    <cellStyle name="Output 2 8 3 2 2 3 2" xfId="16041"/>
    <cellStyle name="Output 2 8 3 2 2 3 2 2" xfId="32114"/>
    <cellStyle name="Output 2 8 3 2 2 3 3" xfId="24080"/>
    <cellStyle name="Output 2 8 3 2 2 4" xfId="11722"/>
    <cellStyle name="Output 2 8 3 2 2 4 2" xfId="27845"/>
    <cellStyle name="Output 2 8 3 2 2 5" xfId="19478"/>
    <cellStyle name="Output 2 8 3 2 2 6" xfId="40597"/>
    <cellStyle name="Output 2 8 3 2 3" xfId="3631"/>
    <cellStyle name="Output 2 8 3 2 3 2" xfId="5989"/>
    <cellStyle name="Output 2 8 3 2 3 2 2" xfId="14495"/>
    <cellStyle name="Output 2 8 3 2 3 2 2 2" xfId="30592"/>
    <cellStyle name="Output 2 8 3 2 3 2 3" xfId="22225"/>
    <cellStyle name="Output 2 8 3 2 3 2 4" xfId="40600"/>
    <cellStyle name="Output 2 8 3 2 3 3" xfId="8345"/>
    <cellStyle name="Output 2 8 3 2 3 3 2" xfId="16487"/>
    <cellStyle name="Output 2 8 3 2 3 3 2 2" xfId="32560"/>
    <cellStyle name="Output 2 8 3 2 3 3 3" xfId="24526"/>
    <cellStyle name="Output 2 8 3 2 3 4" xfId="12168"/>
    <cellStyle name="Output 2 8 3 2 3 4 2" xfId="28291"/>
    <cellStyle name="Output 2 8 3 2 3 5" xfId="19924"/>
    <cellStyle name="Output 2 8 3 2 3 6" xfId="40599"/>
    <cellStyle name="Output 2 8 3 2 4" xfId="4523"/>
    <cellStyle name="Output 2 8 3 2 4 2" xfId="9184"/>
    <cellStyle name="Output 2 8 3 2 4 2 2" xfId="17324"/>
    <cellStyle name="Output 2 8 3 2 4 2 2 2" xfId="33397"/>
    <cellStyle name="Output 2 8 3 2 4 2 3" xfId="25363"/>
    <cellStyle name="Output 2 8 3 2 4 3" xfId="13031"/>
    <cellStyle name="Output 2 8 3 2 4 3 2" xfId="29128"/>
    <cellStyle name="Output 2 8 3 2 4 4" xfId="20761"/>
    <cellStyle name="Output 2 8 3 2 4 5" xfId="40601"/>
    <cellStyle name="Output 2 8 3 2 5" xfId="6879"/>
    <cellStyle name="Output 2 8 3 2 5 2" xfId="23062"/>
    <cellStyle name="Output 2 8 3 2 6" xfId="10702"/>
    <cellStyle name="Output 2 8 3 2 6 2" xfId="26827"/>
    <cellStyle name="Output 2 8 3 2 7" xfId="40596"/>
    <cellStyle name="Output 2 8 3 3" xfId="2255"/>
    <cellStyle name="Output 2 8 3 3 2" xfId="3334"/>
    <cellStyle name="Output 2 8 3 3 2 2" xfId="5697"/>
    <cellStyle name="Output 2 8 3 3 2 2 2" xfId="10117"/>
    <cellStyle name="Output 2 8 3 3 2 2 2 2" xfId="18257"/>
    <cellStyle name="Output 2 8 3 3 2 2 2 2 2" xfId="34330"/>
    <cellStyle name="Output 2 8 3 3 2 2 2 3" xfId="26296"/>
    <cellStyle name="Output 2 8 3 3 2 2 3" xfId="14203"/>
    <cellStyle name="Output 2 8 3 3 2 2 3 2" xfId="30300"/>
    <cellStyle name="Output 2 8 3 3 2 2 4" xfId="21933"/>
    <cellStyle name="Output 2 8 3 3 2 2 5" xfId="40604"/>
    <cellStyle name="Output 2 8 3 3 2 3" xfId="8053"/>
    <cellStyle name="Output 2 8 3 3 2 3 2" xfId="16195"/>
    <cellStyle name="Output 2 8 3 3 2 3 2 2" xfId="32268"/>
    <cellStyle name="Output 2 8 3 3 2 3 3" xfId="24234"/>
    <cellStyle name="Output 2 8 3 3 2 4" xfId="11876"/>
    <cellStyle name="Output 2 8 3 3 2 4 2" xfId="27999"/>
    <cellStyle name="Output 2 8 3 3 2 5" xfId="19632"/>
    <cellStyle name="Output 2 8 3 3 2 6" xfId="40603"/>
    <cellStyle name="Output 2 8 3 3 3" xfId="3785"/>
    <cellStyle name="Output 2 8 3 3 3 2" xfId="6143"/>
    <cellStyle name="Output 2 8 3 3 3 2 2" xfId="14649"/>
    <cellStyle name="Output 2 8 3 3 3 2 2 2" xfId="30746"/>
    <cellStyle name="Output 2 8 3 3 3 2 3" xfId="22379"/>
    <cellStyle name="Output 2 8 3 3 3 2 4" xfId="40606"/>
    <cellStyle name="Output 2 8 3 3 3 3" xfId="8499"/>
    <cellStyle name="Output 2 8 3 3 3 3 2" xfId="16641"/>
    <cellStyle name="Output 2 8 3 3 3 3 2 2" xfId="32714"/>
    <cellStyle name="Output 2 8 3 3 3 3 3" xfId="24680"/>
    <cellStyle name="Output 2 8 3 3 3 4" xfId="12322"/>
    <cellStyle name="Output 2 8 3 3 3 4 2" xfId="28445"/>
    <cellStyle name="Output 2 8 3 3 3 5" xfId="20078"/>
    <cellStyle name="Output 2 8 3 3 3 6" xfId="40605"/>
    <cellStyle name="Output 2 8 3 3 4" xfId="4677"/>
    <cellStyle name="Output 2 8 3 3 4 2" xfId="9338"/>
    <cellStyle name="Output 2 8 3 3 4 2 2" xfId="17478"/>
    <cellStyle name="Output 2 8 3 3 4 2 2 2" xfId="33551"/>
    <cellStyle name="Output 2 8 3 3 4 2 3" xfId="25517"/>
    <cellStyle name="Output 2 8 3 3 4 3" xfId="13185"/>
    <cellStyle name="Output 2 8 3 3 4 3 2" xfId="29282"/>
    <cellStyle name="Output 2 8 3 3 4 4" xfId="20915"/>
    <cellStyle name="Output 2 8 3 3 4 5" xfId="40607"/>
    <cellStyle name="Output 2 8 3 3 5" xfId="7033"/>
    <cellStyle name="Output 2 8 3 3 5 2" xfId="15177"/>
    <cellStyle name="Output 2 8 3 3 5 2 2" xfId="31250"/>
    <cellStyle name="Output 2 8 3 3 5 3" xfId="23216"/>
    <cellStyle name="Output 2 8 3 3 6" xfId="10856"/>
    <cellStyle name="Output 2 8 3 3 6 2" xfId="26981"/>
    <cellStyle name="Output 2 8 3 3 7" xfId="18614"/>
    <cellStyle name="Output 2 8 3 3 8" xfId="40602"/>
    <cellStyle name="Output 2 8 3 4" xfId="2415"/>
    <cellStyle name="Output 2 8 3 4 2" xfId="3937"/>
    <cellStyle name="Output 2 8 3 4 2 2" xfId="6295"/>
    <cellStyle name="Output 2 8 3 4 2 2 2" xfId="14801"/>
    <cellStyle name="Output 2 8 3 4 2 2 2 2" xfId="30898"/>
    <cellStyle name="Output 2 8 3 4 2 2 3" xfId="22531"/>
    <cellStyle name="Output 2 8 3 4 2 2 4" xfId="40610"/>
    <cellStyle name="Output 2 8 3 4 2 3" xfId="8651"/>
    <cellStyle name="Output 2 8 3 4 2 3 2" xfId="16793"/>
    <cellStyle name="Output 2 8 3 4 2 3 2 2" xfId="32866"/>
    <cellStyle name="Output 2 8 3 4 2 3 3" xfId="24832"/>
    <cellStyle name="Output 2 8 3 4 2 4" xfId="12474"/>
    <cellStyle name="Output 2 8 3 4 2 4 2" xfId="28597"/>
    <cellStyle name="Output 2 8 3 4 2 5" xfId="20230"/>
    <cellStyle name="Output 2 8 3 4 2 6" xfId="40609"/>
    <cellStyle name="Output 2 8 3 4 3" xfId="4829"/>
    <cellStyle name="Output 2 8 3 4 3 2" xfId="9490"/>
    <cellStyle name="Output 2 8 3 4 3 2 2" xfId="17630"/>
    <cellStyle name="Output 2 8 3 4 3 2 2 2" xfId="33703"/>
    <cellStyle name="Output 2 8 3 4 3 2 3" xfId="25669"/>
    <cellStyle name="Output 2 8 3 4 3 3" xfId="13337"/>
    <cellStyle name="Output 2 8 3 4 3 3 2" xfId="29434"/>
    <cellStyle name="Output 2 8 3 4 3 4" xfId="21067"/>
    <cellStyle name="Output 2 8 3 4 3 5" xfId="40611"/>
    <cellStyle name="Output 2 8 3 4 4" xfId="7185"/>
    <cellStyle name="Output 2 8 3 4 4 2" xfId="15329"/>
    <cellStyle name="Output 2 8 3 4 4 2 2" xfId="31402"/>
    <cellStyle name="Output 2 8 3 4 4 3" xfId="23368"/>
    <cellStyle name="Output 2 8 3 4 5" xfId="11008"/>
    <cellStyle name="Output 2 8 3 4 5 2" xfId="27133"/>
    <cellStyle name="Output 2 8 3 4 6" xfId="18766"/>
    <cellStyle name="Output 2 8 3 4 7" xfId="40608"/>
    <cellStyle name="Output 2 8 3 5" xfId="2903"/>
    <cellStyle name="Output 2 8 3 5 2" xfId="5271"/>
    <cellStyle name="Output 2 8 3 5 2 2" xfId="9700"/>
    <cellStyle name="Output 2 8 3 5 2 2 2" xfId="17840"/>
    <cellStyle name="Output 2 8 3 5 2 2 2 2" xfId="33913"/>
    <cellStyle name="Output 2 8 3 5 2 2 3" xfId="25879"/>
    <cellStyle name="Output 2 8 3 5 2 3" xfId="13777"/>
    <cellStyle name="Output 2 8 3 5 2 3 2" xfId="29874"/>
    <cellStyle name="Output 2 8 3 5 2 4" xfId="21507"/>
    <cellStyle name="Output 2 8 3 5 2 5" xfId="40613"/>
    <cellStyle name="Output 2 8 3 5 3" xfId="7627"/>
    <cellStyle name="Output 2 8 3 5 3 2" xfId="15769"/>
    <cellStyle name="Output 2 8 3 5 3 2 2" xfId="31842"/>
    <cellStyle name="Output 2 8 3 5 3 3" xfId="23808"/>
    <cellStyle name="Output 2 8 3 5 4" xfId="11450"/>
    <cellStyle name="Output 2 8 3 5 4 2" xfId="27573"/>
    <cellStyle name="Output 2 8 3 5 5" xfId="19206"/>
    <cellStyle name="Output 2 8 3 5 6" xfId="40612"/>
    <cellStyle name="Output 2 8 3 6" xfId="2687"/>
    <cellStyle name="Output 2 8 3 6 2" xfId="5072"/>
    <cellStyle name="Output 2 8 3 6 2 2" xfId="13578"/>
    <cellStyle name="Output 2 8 3 6 2 2 2" xfId="29675"/>
    <cellStyle name="Output 2 8 3 6 2 3" xfId="21308"/>
    <cellStyle name="Output 2 8 3 6 2 4" xfId="40615"/>
    <cellStyle name="Output 2 8 3 6 3" xfId="7428"/>
    <cellStyle name="Output 2 8 3 6 3 2" xfId="15570"/>
    <cellStyle name="Output 2 8 3 6 3 2 2" xfId="31643"/>
    <cellStyle name="Output 2 8 3 6 3 3" xfId="23609"/>
    <cellStyle name="Output 2 8 3 6 4" xfId="11251"/>
    <cellStyle name="Output 2 8 3 6 4 2" xfId="27374"/>
    <cellStyle name="Output 2 8 3 6 5" xfId="19007"/>
    <cellStyle name="Output 2 8 3 6 6" xfId="40614"/>
    <cellStyle name="Output 2 8 3 7" xfId="4202"/>
    <cellStyle name="Output 2 8 3 7 2" xfId="8863"/>
    <cellStyle name="Output 2 8 3 7 2 2" xfId="17003"/>
    <cellStyle name="Output 2 8 3 7 2 2 2" xfId="33076"/>
    <cellStyle name="Output 2 8 3 7 2 3" xfId="25042"/>
    <cellStyle name="Output 2 8 3 7 3" xfId="12710"/>
    <cellStyle name="Output 2 8 3 7 3 2" xfId="28807"/>
    <cellStyle name="Output 2 8 3 7 4" xfId="20440"/>
    <cellStyle name="Output 2 8 3 7 5" xfId="40616"/>
    <cellStyle name="Output 2 8 3 8" xfId="6558"/>
    <cellStyle name="Output 2 8 3 8 2" xfId="22741"/>
    <cellStyle name="Output 2 8 3 9" xfId="10381"/>
    <cellStyle name="Output 2 8 3 9 2" xfId="26506"/>
    <cellStyle name="Output 2 8 4" xfId="1941"/>
    <cellStyle name="Output 2 8 4 2" xfId="3035"/>
    <cellStyle name="Output 2 8 4 2 2" xfId="5401"/>
    <cellStyle name="Output 2 8 4 2 2 2" xfId="9825"/>
    <cellStyle name="Output 2 8 4 2 2 2 2" xfId="17965"/>
    <cellStyle name="Output 2 8 4 2 2 2 2 2" xfId="34038"/>
    <cellStyle name="Output 2 8 4 2 2 2 3" xfId="26004"/>
    <cellStyle name="Output 2 8 4 2 2 3" xfId="13907"/>
    <cellStyle name="Output 2 8 4 2 2 3 2" xfId="30004"/>
    <cellStyle name="Output 2 8 4 2 2 4" xfId="21637"/>
    <cellStyle name="Output 2 8 4 2 2 5" xfId="40619"/>
    <cellStyle name="Output 2 8 4 2 3" xfId="7757"/>
    <cellStyle name="Output 2 8 4 2 3 2" xfId="15899"/>
    <cellStyle name="Output 2 8 4 2 3 2 2" xfId="31972"/>
    <cellStyle name="Output 2 8 4 2 3 3" xfId="23938"/>
    <cellStyle name="Output 2 8 4 2 4" xfId="11580"/>
    <cellStyle name="Output 2 8 4 2 4 2" xfId="27703"/>
    <cellStyle name="Output 2 8 4 2 5" xfId="19336"/>
    <cellStyle name="Output 2 8 4 2 6" xfId="40618"/>
    <cellStyle name="Output 2 8 4 3" xfId="3489"/>
    <cellStyle name="Output 2 8 4 3 2" xfId="5847"/>
    <cellStyle name="Output 2 8 4 3 2 2" xfId="14353"/>
    <cellStyle name="Output 2 8 4 3 2 2 2" xfId="30450"/>
    <cellStyle name="Output 2 8 4 3 2 3" xfId="22083"/>
    <cellStyle name="Output 2 8 4 3 2 4" xfId="40621"/>
    <cellStyle name="Output 2 8 4 3 3" xfId="8203"/>
    <cellStyle name="Output 2 8 4 3 3 2" xfId="16345"/>
    <cellStyle name="Output 2 8 4 3 3 2 2" xfId="32418"/>
    <cellStyle name="Output 2 8 4 3 3 3" xfId="24384"/>
    <cellStyle name="Output 2 8 4 3 4" xfId="12026"/>
    <cellStyle name="Output 2 8 4 3 4 2" xfId="28149"/>
    <cellStyle name="Output 2 8 4 3 5" xfId="19782"/>
    <cellStyle name="Output 2 8 4 3 6" xfId="40620"/>
    <cellStyle name="Output 2 8 4 4" xfId="4381"/>
    <cellStyle name="Output 2 8 4 4 2" xfId="9042"/>
    <cellStyle name="Output 2 8 4 4 2 2" xfId="17182"/>
    <cellStyle name="Output 2 8 4 4 2 2 2" xfId="33255"/>
    <cellStyle name="Output 2 8 4 4 2 3" xfId="25221"/>
    <cellStyle name="Output 2 8 4 4 3" xfId="12889"/>
    <cellStyle name="Output 2 8 4 4 3 2" xfId="28986"/>
    <cellStyle name="Output 2 8 4 4 4" xfId="20619"/>
    <cellStyle name="Output 2 8 4 4 5" xfId="40622"/>
    <cellStyle name="Output 2 8 4 5" xfId="6737"/>
    <cellStyle name="Output 2 8 4 5 2" xfId="22920"/>
    <cellStyle name="Output 2 8 4 6" xfId="10560"/>
    <cellStyle name="Output 2 8 4 6 2" xfId="26685"/>
    <cellStyle name="Output 2 8 4 7" xfId="40617"/>
    <cellStyle name="Output 2 8 5" xfId="2106"/>
    <cellStyle name="Output 2 8 5 2" xfId="3190"/>
    <cellStyle name="Output 2 8 5 2 2" xfId="5555"/>
    <cellStyle name="Output 2 8 5 2 2 2" xfId="9977"/>
    <cellStyle name="Output 2 8 5 2 2 2 2" xfId="18117"/>
    <cellStyle name="Output 2 8 5 2 2 2 2 2" xfId="34190"/>
    <cellStyle name="Output 2 8 5 2 2 2 3" xfId="26156"/>
    <cellStyle name="Output 2 8 5 2 2 3" xfId="14061"/>
    <cellStyle name="Output 2 8 5 2 2 3 2" xfId="30158"/>
    <cellStyle name="Output 2 8 5 2 2 4" xfId="21791"/>
    <cellStyle name="Output 2 8 5 2 2 5" xfId="40625"/>
    <cellStyle name="Output 2 8 5 2 3" xfId="7911"/>
    <cellStyle name="Output 2 8 5 2 3 2" xfId="16053"/>
    <cellStyle name="Output 2 8 5 2 3 2 2" xfId="32126"/>
    <cellStyle name="Output 2 8 5 2 3 3" xfId="24092"/>
    <cellStyle name="Output 2 8 5 2 4" xfId="11734"/>
    <cellStyle name="Output 2 8 5 2 4 2" xfId="27857"/>
    <cellStyle name="Output 2 8 5 2 5" xfId="19490"/>
    <cellStyle name="Output 2 8 5 2 6" xfId="40624"/>
    <cellStyle name="Output 2 8 5 3" xfId="3645"/>
    <cellStyle name="Output 2 8 5 3 2" xfId="6003"/>
    <cellStyle name="Output 2 8 5 3 2 2" xfId="14509"/>
    <cellStyle name="Output 2 8 5 3 2 2 2" xfId="30606"/>
    <cellStyle name="Output 2 8 5 3 2 3" xfId="22239"/>
    <cellStyle name="Output 2 8 5 3 2 4" xfId="40627"/>
    <cellStyle name="Output 2 8 5 3 3" xfId="8359"/>
    <cellStyle name="Output 2 8 5 3 3 2" xfId="16501"/>
    <cellStyle name="Output 2 8 5 3 3 2 2" xfId="32574"/>
    <cellStyle name="Output 2 8 5 3 3 3" xfId="24540"/>
    <cellStyle name="Output 2 8 5 3 4" xfId="12182"/>
    <cellStyle name="Output 2 8 5 3 4 2" xfId="28305"/>
    <cellStyle name="Output 2 8 5 3 5" xfId="19938"/>
    <cellStyle name="Output 2 8 5 3 6" xfId="40626"/>
    <cellStyle name="Output 2 8 5 4" xfId="4537"/>
    <cellStyle name="Output 2 8 5 4 2" xfId="9198"/>
    <cellStyle name="Output 2 8 5 4 2 2" xfId="17338"/>
    <cellStyle name="Output 2 8 5 4 2 2 2" xfId="33411"/>
    <cellStyle name="Output 2 8 5 4 2 3" xfId="25377"/>
    <cellStyle name="Output 2 8 5 4 3" xfId="13045"/>
    <cellStyle name="Output 2 8 5 4 3 2" xfId="29142"/>
    <cellStyle name="Output 2 8 5 4 4" xfId="20775"/>
    <cellStyle name="Output 2 8 5 4 5" xfId="40628"/>
    <cellStyle name="Output 2 8 5 5" xfId="6893"/>
    <cellStyle name="Output 2 8 5 5 2" xfId="15037"/>
    <cellStyle name="Output 2 8 5 5 2 2" xfId="31110"/>
    <cellStyle name="Output 2 8 5 5 3" xfId="23076"/>
    <cellStyle name="Output 2 8 5 6" xfId="10716"/>
    <cellStyle name="Output 2 8 5 6 2" xfId="26841"/>
    <cellStyle name="Output 2 8 5 7" xfId="18474"/>
    <cellStyle name="Output 2 8 5 8" xfId="40623"/>
    <cellStyle name="Output 2 8 6" xfId="2267"/>
    <cellStyle name="Output 2 8 6 2" xfId="3797"/>
    <cellStyle name="Output 2 8 6 2 2" xfId="6155"/>
    <cellStyle name="Output 2 8 6 2 2 2" xfId="14661"/>
    <cellStyle name="Output 2 8 6 2 2 2 2" xfId="30758"/>
    <cellStyle name="Output 2 8 6 2 2 3" xfId="22391"/>
    <cellStyle name="Output 2 8 6 2 2 4" xfId="40631"/>
    <cellStyle name="Output 2 8 6 2 3" xfId="8511"/>
    <cellStyle name="Output 2 8 6 2 3 2" xfId="16653"/>
    <cellStyle name="Output 2 8 6 2 3 2 2" xfId="32726"/>
    <cellStyle name="Output 2 8 6 2 3 3" xfId="24692"/>
    <cellStyle name="Output 2 8 6 2 4" xfId="12334"/>
    <cellStyle name="Output 2 8 6 2 4 2" xfId="28457"/>
    <cellStyle name="Output 2 8 6 2 5" xfId="20090"/>
    <cellStyle name="Output 2 8 6 2 6" xfId="40630"/>
    <cellStyle name="Output 2 8 6 3" xfId="4689"/>
    <cellStyle name="Output 2 8 6 3 2" xfId="9350"/>
    <cellStyle name="Output 2 8 6 3 2 2" xfId="17490"/>
    <cellStyle name="Output 2 8 6 3 2 2 2" xfId="33563"/>
    <cellStyle name="Output 2 8 6 3 2 3" xfId="25529"/>
    <cellStyle name="Output 2 8 6 3 3" xfId="13197"/>
    <cellStyle name="Output 2 8 6 3 3 2" xfId="29294"/>
    <cellStyle name="Output 2 8 6 3 4" xfId="20927"/>
    <cellStyle name="Output 2 8 6 3 5" xfId="40632"/>
    <cellStyle name="Output 2 8 6 4" xfId="7045"/>
    <cellStyle name="Output 2 8 6 4 2" xfId="15189"/>
    <cellStyle name="Output 2 8 6 4 2 2" xfId="31262"/>
    <cellStyle name="Output 2 8 6 4 3" xfId="23228"/>
    <cellStyle name="Output 2 8 6 5" xfId="10868"/>
    <cellStyle name="Output 2 8 6 5 2" xfId="26993"/>
    <cellStyle name="Output 2 8 6 6" xfId="18626"/>
    <cellStyle name="Output 2 8 6 7" xfId="40629"/>
    <cellStyle name="Output 2 8 7" xfId="2747"/>
    <cellStyle name="Output 2 8 7 2" xfId="5127"/>
    <cellStyle name="Output 2 8 7 2 2" xfId="9560"/>
    <cellStyle name="Output 2 8 7 2 2 2" xfId="17700"/>
    <cellStyle name="Output 2 8 7 2 2 2 2" xfId="33773"/>
    <cellStyle name="Output 2 8 7 2 2 3" xfId="25739"/>
    <cellStyle name="Output 2 8 7 2 3" xfId="13633"/>
    <cellStyle name="Output 2 8 7 2 3 2" xfId="29730"/>
    <cellStyle name="Output 2 8 7 2 4" xfId="21363"/>
    <cellStyle name="Output 2 8 7 2 5" xfId="40634"/>
    <cellStyle name="Output 2 8 7 3" xfId="7483"/>
    <cellStyle name="Output 2 8 7 3 2" xfId="15625"/>
    <cellStyle name="Output 2 8 7 3 2 2" xfId="31698"/>
    <cellStyle name="Output 2 8 7 3 3" xfId="23664"/>
    <cellStyle name="Output 2 8 7 4" xfId="11306"/>
    <cellStyle name="Output 2 8 7 4 2" xfId="27429"/>
    <cellStyle name="Output 2 8 7 5" xfId="19062"/>
    <cellStyle name="Output 2 8 7 6" xfId="40633"/>
    <cellStyle name="Output 2 8 8" xfId="2587"/>
    <cellStyle name="Output 2 8 8 2" xfId="4987"/>
    <cellStyle name="Output 2 8 8 2 2" xfId="13493"/>
    <cellStyle name="Output 2 8 8 2 2 2" xfId="29590"/>
    <cellStyle name="Output 2 8 8 2 3" xfId="21223"/>
    <cellStyle name="Output 2 8 8 2 4" xfId="40636"/>
    <cellStyle name="Output 2 8 8 3" xfId="7343"/>
    <cellStyle name="Output 2 8 8 3 2" xfId="15485"/>
    <cellStyle name="Output 2 8 8 3 2 2" xfId="31558"/>
    <cellStyle name="Output 2 8 8 3 3" xfId="23524"/>
    <cellStyle name="Output 2 8 8 4" xfId="11166"/>
    <cellStyle name="Output 2 8 8 4 2" xfId="27289"/>
    <cellStyle name="Output 2 8 8 5" xfId="18922"/>
    <cellStyle name="Output 2 8 8 6" xfId="40635"/>
    <cellStyle name="Output 2 8 9" xfId="4054"/>
    <cellStyle name="Output 2 8 9 2" xfId="8723"/>
    <cellStyle name="Output 2 8 9 2 2" xfId="16863"/>
    <cellStyle name="Output 2 8 9 2 2 2" xfId="32936"/>
    <cellStyle name="Output 2 8 9 2 3" xfId="24902"/>
    <cellStyle name="Output 2 8 9 3" xfId="12570"/>
    <cellStyle name="Output 2 8 9 3 2" xfId="28667"/>
    <cellStyle name="Output 2 8 9 4" xfId="20300"/>
    <cellStyle name="Output 2 8 9 5" xfId="40637"/>
    <cellStyle name="Output 2 9" xfId="1531"/>
    <cellStyle name="Output 2 9 10" xfId="40638"/>
    <cellStyle name="Output 2 9 2" xfId="1966"/>
    <cellStyle name="Output 2 9 2 2" xfId="3054"/>
    <cellStyle name="Output 2 9 2 2 2" xfId="5419"/>
    <cellStyle name="Output 2 9 2 2 2 2" xfId="9841"/>
    <cellStyle name="Output 2 9 2 2 2 2 2" xfId="17981"/>
    <cellStyle name="Output 2 9 2 2 2 2 2 2" xfId="34054"/>
    <cellStyle name="Output 2 9 2 2 2 2 3" xfId="26020"/>
    <cellStyle name="Output 2 9 2 2 2 3" xfId="13925"/>
    <cellStyle name="Output 2 9 2 2 2 3 2" xfId="30022"/>
    <cellStyle name="Output 2 9 2 2 2 4" xfId="21655"/>
    <cellStyle name="Output 2 9 2 2 2 5" xfId="40641"/>
    <cellStyle name="Output 2 9 2 2 3" xfId="7775"/>
    <cellStyle name="Output 2 9 2 2 3 2" xfId="15917"/>
    <cellStyle name="Output 2 9 2 2 3 2 2" xfId="31990"/>
    <cellStyle name="Output 2 9 2 2 3 3" xfId="23956"/>
    <cellStyle name="Output 2 9 2 2 4" xfId="11598"/>
    <cellStyle name="Output 2 9 2 2 4 2" xfId="27721"/>
    <cellStyle name="Output 2 9 2 2 5" xfId="19354"/>
    <cellStyle name="Output 2 9 2 2 6" xfId="40640"/>
    <cellStyle name="Output 2 9 2 3" xfId="3505"/>
    <cellStyle name="Output 2 9 2 3 2" xfId="5863"/>
    <cellStyle name="Output 2 9 2 3 2 2" xfId="14369"/>
    <cellStyle name="Output 2 9 2 3 2 2 2" xfId="30466"/>
    <cellStyle name="Output 2 9 2 3 2 3" xfId="22099"/>
    <cellStyle name="Output 2 9 2 3 2 4" xfId="40643"/>
    <cellStyle name="Output 2 9 2 3 3" xfId="8219"/>
    <cellStyle name="Output 2 9 2 3 3 2" xfId="16361"/>
    <cellStyle name="Output 2 9 2 3 3 2 2" xfId="32434"/>
    <cellStyle name="Output 2 9 2 3 3 3" xfId="24400"/>
    <cellStyle name="Output 2 9 2 3 4" xfId="12042"/>
    <cellStyle name="Output 2 9 2 3 4 2" xfId="28165"/>
    <cellStyle name="Output 2 9 2 3 5" xfId="19798"/>
    <cellStyle name="Output 2 9 2 3 6" xfId="40642"/>
    <cellStyle name="Output 2 9 2 4" xfId="4397"/>
    <cellStyle name="Output 2 9 2 4 2" xfId="9058"/>
    <cellStyle name="Output 2 9 2 4 2 2" xfId="17198"/>
    <cellStyle name="Output 2 9 2 4 2 2 2" xfId="33271"/>
    <cellStyle name="Output 2 9 2 4 2 3" xfId="25237"/>
    <cellStyle name="Output 2 9 2 4 3" xfId="12905"/>
    <cellStyle name="Output 2 9 2 4 3 2" xfId="29002"/>
    <cellStyle name="Output 2 9 2 4 4" xfId="20635"/>
    <cellStyle name="Output 2 9 2 4 5" xfId="40644"/>
    <cellStyle name="Output 2 9 2 5" xfId="6753"/>
    <cellStyle name="Output 2 9 2 5 2" xfId="22936"/>
    <cellStyle name="Output 2 9 2 6" xfId="10576"/>
    <cellStyle name="Output 2 9 2 6 2" xfId="26701"/>
    <cellStyle name="Output 2 9 2 7" xfId="40639"/>
    <cellStyle name="Output 2 9 3" xfId="2131"/>
    <cellStyle name="Output 2 9 3 2" xfId="3210"/>
    <cellStyle name="Output 2 9 3 2 2" xfId="5573"/>
    <cellStyle name="Output 2 9 3 2 2 2" xfId="9993"/>
    <cellStyle name="Output 2 9 3 2 2 2 2" xfId="18133"/>
    <cellStyle name="Output 2 9 3 2 2 2 2 2" xfId="34206"/>
    <cellStyle name="Output 2 9 3 2 2 2 3" xfId="26172"/>
    <cellStyle name="Output 2 9 3 2 2 3" xfId="14079"/>
    <cellStyle name="Output 2 9 3 2 2 3 2" xfId="30176"/>
    <cellStyle name="Output 2 9 3 2 2 4" xfId="21809"/>
    <cellStyle name="Output 2 9 3 2 2 5" xfId="40647"/>
    <cellStyle name="Output 2 9 3 2 3" xfId="7929"/>
    <cellStyle name="Output 2 9 3 2 3 2" xfId="16071"/>
    <cellStyle name="Output 2 9 3 2 3 2 2" xfId="32144"/>
    <cellStyle name="Output 2 9 3 2 3 3" xfId="24110"/>
    <cellStyle name="Output 2 9 3 2 4" xfId="11752"/>
    <cellStyle name="Output 2 9 3 2 4 2" xfId="27875"/>
    <cellStyle name="Output 2 9 3 2 5" xfId="19508"/>
    <cellStyle name="Output 2 9 3 2 6" xfId="40646"/>
    <cellStyle name="Output 2 9 3 3" xfId="3661"/>
    <cellStyle name="Output 2 9 3 3 2" xfId="6019"/>
    <cellStyle name="Output 2 9 3 3 2 2" xfId="14525"/>
    <cellStyle name="Output 2 9 3 3 2 2 2" xfId="30622"/>
    <cellStyle name="Output 2 9 3 3 2 3" xfId="22255"/>
    <cellStyle name="Output 2 9 3 3 2 4" xfId="40649"/>
    <cellStyle name="Output 2 9 3 3 3" xfId="8375"/>
    <cellStyle name="Output 2 9 3 3 3 2" xfId="16517"/>
    <cellStyle name="Output 2 9 3 3 3 2 2" xfId="32590"/>
    <cellStyle name="Output 2 9 3 3 3 3" xfId="24556"/>
    <cellStyle name="Output 2 9 3 3 4" xfId="12198"/>
    <cellStyle name="Output 2 9 3 3 4 2" xfId="28321"/>
    <cellStyle name="Output 2 9 3 3 5" xfId="19954"/>
    <cellStyle name="Output 2 9 3 3 6" xfId="40648"/>
    <cellStyle name="Output 2 9 3 4" xfId="4553"/>
    <cellStyle name="Output 2 9 3 4 2" xfId="9214"/>
    <cellStyle name="Output 2 9 3 4 2 2" xfId="17354"/>
    <cellStyle name="Output 2 9 3 4 2 2 2" xfId="33427"/>
    <cellStyle name="Output 2 9 3 4 2 3" xfId="25393"/>
    <cellStyle name="Output 2 9 3 4 3" xfId="13061"/>
    <cellStyle name="Output 2 9 3 4 3 2" xfId="29158"/>
    <cellStyle name="Output 2 9 3 4 4" xfId="20791"/>
    <cellStyle name="Output 2 9 3 4 5" xfId="40650"/>
    <cellStyle name="Output 2 9 3 5" xfId="6909"/>
    <cellStyle name="Output 2 9 3 5 2" xfId="15053"/>
    <cellStyle name="Output 2 9 3 5 2 2" xfId="31126"/>
    <cellStyle name="Output 2 9 3 5 3" xfId="23092"/>
    <cellStyle name="Output 2 9 3 6" xfId="10732"/>
    <cellStyle name="Output 2 9 3 6 2" xfId="26857"/>
    <cellStyle name="Output 2 9 3 7" xfId="18490"/>
    <cellStyle name="Output 2 9 3 8" xfId="40645"/>
    <cellStyle name="Output 2 9 4" xfId="2291"/>
    <cellStyle name="Output 2 9 4 2" xfId="3813"/>
    <cellStyle name="Output 2 9 4 2 2" xfId="6171"/>
    <cellStyle name="Output 2 9 4 2 2 2" xfId="14677"/>
    <cellStyle name="Output 2 9 4 2 2 2 2" xfId="30774"/>
    <cellStyle name="Output 2 9 4 2 2 3" xfId="22407"/>
    <cellStyle name="Output 2 9 4 2 2 4" xfId="40653"/>
    <cellStyle name="Output 2 9 4 2 3" xfId="8527"/>
    <cellStyle name="Output 2 9 4 2 3 2" xfId="16669"/>
    <cellStyle name="Output 2 9 4 2 3 2 2" xfId="32742"/>
    <cellStyle name="Output 2 9 4 2 3 3" xfId="24708"/>
    <cellStyle name="Output 2 9 4 2 4" xfId="12350"/>
    <cellStyle name="Output 2 9 4 2 4 2" xfId="28473"/>
    <cellStyle name="Output 2 9 4 2 5" xfId="20106"/>
    <cellStyle name="Output 2 9 4 2 6" xfId="40652"/>
    <cellStyle name="Output 2 9 4 3" xfId="4705"/>
    <cellStyle name="Output 2 9 4 3 2" xfId="9366"/>
    <cellStyle name="Output 2 9 4 3 2 2" xfId="17506"/>
    <cellStyle name="Output 2 9 4 3 2 2 2" xfId="33579"/>
    <cellStyle name="Output 2 9 4 3 2 3" xfId="25545"/>
    <cellStyle name="Output 2 9 4 3 3" xfId="13213"/>
    <cellStyle name="Output 2 9 4 3 3 2" xfId="29310"/>
    <cellStyle name="Output 2 9 4 3 4" xfId="20943"/>
    <cellStyle name="Output 2 9 4 3 5" xfId="40654"/>
    <cellStyle name="Output 2 9 4 4" xfId="7061"/>
    <cellStyle name="Output 2 9 4 4 2" xfId="15205"/>
    <cellStyle name="Output 2 9 4 4 2 2" xfId="31278"/>
    <cellStyle name="Output 2 9 4 4 3" xfId="23244"/>
    <cellStyle name="Output 2 9 4 5" xfId="10884"/>
    <cellStyle name="Output 2 9 4 5 2" xfId="27009"/>
    <cellStyle name="Output 2 9 4 6" xfId="18642"/>
    <cellStyle name="Output 2 9 4 7" xfId="40651"/>
    <cellStyle name="Output 2 9 5" xfId="2772"/>
    <cellStyle name="Output 2 9 5 2" xfId="5143"/>
    <cellStyle name="Output 2 9 5 2 2" xfId="9576"/>
    <cellStyle name="Output 2 9 5 2 2 2" xfId="17716"/>
    <cellStyle name="Output 2 9 5 2 2 2 2" xfId="33789"/>
    <cellStyle name="Output 2 9 5 2 2 3" xfId="25755"/>
    <cellStyle name="Output 2 9 5 2 3" xfId="13649"/>
    <cellStyle name="Output 2 9 5 2 3 2" xfId="29746"/>
    <cellStyle name="Output 2 9 5 2 4" xfId="21379"/>
    <cellStyle name="Output 2 9 5 2 5" xfId="40656"/>
    <cellStyle name="Output 2 9 5 3" xfId="7499"/>
    <cellStyle name="Output 2 9 5 3 2" xfId="15641"/>
    <cellStyle name="Output 2 9 5 3 2 2" xfId="31714"/>
    <cellStyle name="Output 2 9 5 3 3" xfId="23680"/>
    <cellStyle name="Output 2 9 5 4" xfId="11322"/>
    <cellStyle name="Output 2 9 5 4 2" xfId="27445"/>
    <cellStyle name="Output 2 9 5 5" xfId="19078"/>
    <cellStyle name="Output 2 9 5 6" xfId="40655"/>
    <cellStyle name="Output 2 9 6" xfId="2571"/>
    <cellStyle name="Output 2 9 6 2" xfId="4976"/>
    <cellStyle name="Output 2 9 6 2 2" xfId="13482"/>
    <cellStyle name="Output 2 9 6 2 2 2" xfId="29579"/>
    <cellStyle name="Output 2 9 6 2 3" xfId="21212"/>
    <cellStyle name="Output 2 9 6 2 4" xfId="40658"/>
    <cellStyle name="Output 2 9 6 3" xfId="7332"/>
    <cellStyle name="Output 2 9 6 3 2" xfId="15474"/>
    <cellStyle name="Output 2 9 6 3 2 2" xfId="31547"/>
    <cellStyle name="Output 2 9 6 3 3" xfId="23513"/>
    <cellStyle name="Output 2 9 6 4" xfId="11155"/>
    <cellStyle name="Output 2 9 6 4 2" xfId="27278"/>
    <cellStyle name="Output 2 9 6 5" xfId="18911"/>
    <cellStyle name="Output 2 9 6 6" xfId="40657"/>
    <cellStyle name="Output 2 9 7" xfId="4078"/>
    <cellStyle name="Output 2 9 7 2" xfId="8739"/>
    <cellStyle name="Output 2 9 7 2 2" xfId="16879"/>
    <cellStyle name="Output 2 9 7 2 2 2" xfId="32952"/>
    <cellStyle name="Output 2 9 7 2 3" xfId="24918"/>
    <cellStyle name="Output 2 9 7 3" xfId="12586"/>
    <cellStyle name="Output 2 9 7 3 2" xfId="28683"/>
    <cellStyle name="Output 2 9 7 4" xfId="20316"/>
    <cellStyle name="Output 2 9 7 5" xfId="40659"/>
    <cellStyle name="Output 2 9 8" xfId="6434"/>
    <cellStyle name="Output 2 9 8 2" xfId="22617"/>
    <cellStyle name="Output 2 9 9" xfId="10257"/>
    <cellStyle name="Output 2 9 9 2" xfId="26382"/>
    <cellStyle name="Output 3" xfId="1194"/>
    <cellStyle name="Output 3 10" xfId="6372"/>
    <cellStyle name="Output 3 10 2" xfId="22572"/>
    <cellStyle name="Output 3 11" xfId="10195"/>
    <cellStyle name="Output 3 11 2" xfId="26337"/>
    <cellStyle name="Output 3 12" xfId="40660"/>
    <cellStyle name="Output 3 2" xfId="1625"/>
    <cellStyle name="Output 3 2 10" xfId="40661"/>
    <cellStyle name="Output 3 2 2" xfId="2035"/>
    <cellStyle name="Output 3 2 2 2" xfId="3123"/>
    <cellStyle name="Output 3 2 2 2 2" xfId="5488"/>
    <cellStyle name="Output 3 2 2 2 2 2" xfId="9910"/>
    <cellStyle name="Output 3 2 2 2 2 2 2" xfId="18050"/>
    <cellStyle name="Output 3 2 2 2 2 2 2 2" xfId="34123"/>
    <cellStyle name="Output 3 2 2 2 2 2 3" xfId="26089"/>
    <cellStyle name="Output 3 2 2 2 2 3" xfId="13994"/>
    <cellStyle name="Output 3 2 2 2 2 3 2" xfId="30091"/>
    <cellStyle name="Output 3 2 2 2 2 4" xfId="21724"/>
    <cellStyle name="Output 3 2 2 2 2 5" xfId="40664"/>
    <cellStyle name="Output 3 2 2 2 3" xfId="7844"/>
    <cellStyle name="Output 3 2 2 2 3 2" xfId="15986"/>
    <cellStyle name="Output 3 2 2 2 3 2 2" xfId="32059"/>
    <cellStyle name="Output 3 2 2 2 3 3" xfId="24025"/>
    <cellStyle name="Output 3 2 2 2 4" xfId="11667"/>
    <cellStyle name="Output 3 2 2 2 4 2" xfId="27790"/>
    <cellStyle name="Output 3 2 2 2 5" xfId="19423"/>
    <cellStyle name="Output 3 2 2 2 6" xfId="40663"/>
    <cellStyle name="Output 3 2 2 3" xfId="3574"/>
    <cellStyle name="Output 3 2 2 3 2" xfId="5932"/>
    <cellStyle name="Output 3 2 2 3 2 2" xfId="14438"/>
    <cellStyle name="Output 3 2 2 3 2 2 2" xfId="30535"/>
    <cellStyle name="Output 3 2 2 3 2 3" xfId="22168"/>
    <cellStyle name="Output 3 2 2 3 2 4" xfId="40666"/>
    <cellStyle name="Output 3 2 2 3 3" xfId="8288"/>
    <cellStyle name="Output 3 2 2 3 3 2" xfId="16430"/>
    <cellStyle name="Output 3 2 2 3 3 2 2" xfId="32503"/>
    <cellStyle name="Output 3 2 2 3 3 3" xfId="24469"/>
    <cellStyle name="Output 3 2 2 3 4" xfId="12111"/>
    <cellStyle name="Output 3 2 2 3 4 2" xfId="28234"/>
    <cellStyle name="Output 3 2 2 3 5" xfId="19867"/>
    <cellStyle name="Output 3 2 2 3 6" xfId="40665"/>
    <cellStyle name="Output 3 2 2 4" xfId="4466"/>
    <cellStyle name="Output 3 2 2 4 2" xfId="9127"/>
    <cellStyle name="Output 3 2 2 4 2 2" xfId="17267"/>
    <cellStyle name="Output 3 2 2 4 2 2 2" xfId="33340"/>
    <cellStyle name="Output 3 2 2 4 2 3" xfId="25306"/>
    <cellStyle name="Output 3 2 2 4 3" xfId="12974"/>
    <cellStyle name="Output 3 2 2 4 3 2" xfId="29071"/>
    <cellStyle name="Output 3 2 2 4 4" xfId="20704"/>
    <cellStyle name="Output 3 2 2 4 5" xfId="40667"/>
    <cellStyle name="Output 3 2 2 5" xfId="6822"/>
    <cellStyle name="Output 3 2 2 5 2" xfId="23005"/>
    <cellStyle name="Output 3 2 2 6" xfId="10645"/>
    <cellStyle name="Output 3 2 2 6 2" xfId="26770"/>
    <cellStyle name="Output 3 2 2 7" xfId="40662"/>
    <cellStyle name="Output 3 2 3" xfId="2200"/>
    <cellStyle name="Output 3 2 3 2" xfId="3279"/>
    <cellStyle name="Output 3 2 3 2 2" xfId="5642"/>
    <cellStyle name="Output 3 2 3 2 2 2" xfId="10062"/>
    <cellStyle name="Output 3 2 3 2 2 2 2" xfId="18202"/>
    <cellStyle name="Output 3 2 3 2 2 2 2 2" xfId="34275"/>
    <cellStyle name="Output 3 2 3 2 2 2 3" xfId="26241"/>
    <cellStyle name="Output 3 2 3 2 2 3" xfId="14148"/>
    <cellStyle name="Output 3 2 3 2 2 3 2" xfId="30245"/>
    <cellStyle name="Output 3 2 3 2 2 4" xfId="21878"/>
    <cellStyle name="Output 3 2 3 2 2 5" xfId="40670"/>
    <cellStyle name="Output 3 2 3 2 3" xfId="7998"/>
    <cellStyle name="Output 3 2 3 2 3 2" xfId="16140"/>
    <cellStyle name="Output 3 2 3 2 3 2 2" xfId="32213"/>
    <cellStyle name="Output 3 2 3 2 3 3" xfId="24179"/>
    <cellStyle name="Output 3 2 3 2 4" xfId="11821"/>
    <cellStyle name="Output 3 2 3 2 4 2" xfId="27944"/>
    <cellStyle name="Output 3 2 3 2 5" xfId="19577"/>
    <cellStyle name="Output 3 2 3 2 6" xfId="40669"/>
    <cellStyle name="Output 3 2 3 3" xfId="3730"/>
    <cellStyle name="Output 3 2 3 3 2" xfId="6088"/>
    <cellStyle name="Output 3 2 3 3 2 2" xfId="14594"/>
    <cellStyle name="Output 3 2 3 3 2 2 2" xfId="30691"/>
    <cellStyle name="Output 3 2 3 3 2 3" xfId="22324"/>
    <cellStyle name="Output 3 2 3 3 2 4" xfId="40672"/>
    <cellStyle name="Output 3 2 3 3 3" xfId="8444"/>
    <cellStyle name="Output 3 2 3 3 3 2" xfId="16586"/>
    <cellStyle name="Output 3 2 3 3 3 2 2" xfId="32659"/>
    <cellStyle name="Output 3 2 3 3 3 3" xfId="24625"/>
    <cellStyle name="Output 3 2 3 3 4" xfId="12267"/>
    <cellStyle name="Output 3 2 3 3 4 2" xfId="28390"/>
    <cellStyle name="Output 3 2 3 3 5" xfId="20023"/>
    <cellStyle name="Output 3 2 3 3 6" xfId="40671"/>
    <cellStyle name="Output 3 2 3 4" xfId="4622"/>
    <cellStyle name="Output 3 2 3 4 2" xfId="9283"/>
    <cellStyle name="Output 3 2 3 4 2 2" xfId="17423"/>
    <cellStyle name="Output 3 2 3 4 2 2 2" xfId="33496"/>
    <cellStyle name="Output 3 2 3 4 2 3" xfId="25462"/>
    <cellStyle name="Output 3 2 3 4 3" xfId="13130"/>
    <cellStyle name="Output 3 2 3 4 3 2" xfId="29227"/>
    <cellStyle name="Output 3 2 3 4 4" xfId="20860"/>
    <cellStyle name="Output 3 2 3 4 5" xfId="40673"/>
    <cellStyle name="Output 3 2 3 5" xfId="6978"/>
    <cellStyle name="Output 3 2 3 5 2" xfId="15122"/>
    <cellStyle name="Output 3 2 3 5 2 2" xfId="31195"/>
    <cellStyle name="Output 3 2 3 5 3" xfId="23161"/>
    <cellStyle name="Output 3 2 3 6" xfId="10801"/>
    <cellStyle name="Output 3 2 3 6 2" xfId="26926"/>
    <cellStyle name="Output 3 2 3 7" xfId="18559"/>
    <cellStyle name="Output 3 2 3 8" xfId="40668"/>
    <cellStyle name="Output 3 2 4" xfId="2360"/>
    <cellStyle name="Output 3 2 4 2" xfId="3882"/>
    <cellStyle name="Output 3 2 4 2 2" xfId="6240"/>
    <cellStyle name="Output 3 2 4 2 2 2" xfId="14746"/>
    <cellStyle name="Output 3 2 4 2 2 2 2" xfId="30843"/>
    <cellStyle name="Output 3 2 4 2 2 3" xfId="22476"/>
    <cellStyle name="Output 3 2 4 2 2 4" xfId="40676"/>
    <cellStyle name="Output 3 2 4 2 3" xfId="8596"/>
    <cellStyle name="Output 3 2 4 2 3 2" xfId="16738"/>
    <cellStyle name="Output 3 2 4 2 3 2 2" xfId="32811"/>
    <cellStyle name="Output 3 2 4 2 3 3" xfId="24777"/>
    <cellStyle name="Output 3 2 4 2 4" xfId="12419"/>
    <cellStyle name="Output 3 2 4 2 4 2" xfId="28542"/>
    <cellStyle name="Output 3 2 4 2 5" xfId="20175"/>
    <cellStyle name="Output 3 2 4 2 6" xfId="40675"/>
    <cellStyle name="Output 3 2 4 3" xfId="4774"/>
    <cellStyle name="Output 3 2 4 3 2" xfId="9435"/>
    <cellStyle name="Output 3 2 4 3 2 2" xfId="17575"/>
    <cellStyle name="Output 3 2 4 3 2 2 2" xfId="33648"/>
    <cellStyle name="Output 3 2 4 3 2 3" xfId="25614"/>
    <cellStyle name="Output 3 2 4 3 3" xfId="13282"/>
    <cellStyle name="Output 3 2 4 3 3 2" xfId="29379"/>
    <cellStyle name="Output 3 2 4 3 4" xfId="21012"/>
    <cellStyle name="Output 3 2 4 3 5" xfId="40677"/>
    <cellStyle name="Output 3 2 4 4" xfId="7130"/>
    <cellStyle name="Output 3 2 4 4 2" xfId="15274"/>
    <cellStyle name="Output 3 2 4 4 2 2" xfId="31347"/>
    <cellStyle name="Output 3 2 4 4 3" xfId="23313"/>
    <cellStyle name="Output 3 2 4 5" xfId="10953"/>
    <cellStyle name="Output 3 2 4 5 2" xfId="27078"/>
    <cellStyle name="Output 3 2 4 6" xfId="18711"/>
    <cellStyle name="Output 3 2 4 7" xfId="40674"/>
    <cellStyle name="Output 3 2 5" xfId="2845"/>
    <cellStyle name="Output 3 2 5 2" xfId="5215"/>
    <cellStyle name="Output 3 2 5 2 2" xfId="9645"/>
    <cellStyle name="Output 3 2 5 2 2 2" xfId="17785"/>
    <cellStyle name="Output 3 2 5 2 2 2 2" xfId="33858"/>
    <cellStyle name="Output 3 2 5 2 2 3" xfId="25824"/>
    <cellStyle name="Output 3 2 5 2 3" xfId="13721"/>
    <cellStyle name="Output 3 2 5 2 3 2" xfId="29818"/>
    <cellStyle name="Output 3 2 5 2 4" xfId="21451"/>
    <cellStyle name="Output 3 2 5 2 5" xfId="40679"/>
    <cellStyle name="Output 3 2 5 3" xfId="7571"/>
    <cellStyle name="Output 3 2 5 3 2" xfId="15713"/>
    <cellStyle name="Output 3 2 5 3 2 2" xfId="31786"/>
    <cellStyle name="Output 3 2 5 3 3" xfId="23752"/>
    <cellStyle name="Output 3 2 5 4" xfId="11394"/>
    <cellStyle name="Output 3 2 5 4 2" xfId="27517"/>
    <cellStyle name="Output 3 2 5 5" xfId="19150"/>
    <cellStyle name="Output 3 2 5 6" xfId="40678"/>
    <cellStyle name="Output 3 2 6" xfId="2702"/>
    <cellStyle name="Output 3 2 6 2" xfId="5087"/>
    <cellStyle name="Output 3 2 6 2 2" xfId="13593"/>
    <cellStyle name="Output 3 2 6 2 2 2" xfId="29690"/>
    <cellStyle name="Output 3 2 6 2 3" xfId="21323"/>
    <cellStyle name="Output 3 2 6 2 4" xfId="40681"/>
    <cellStyle name="Output 3 2 6 3" xfId="7443"/>
    <cellStyle name="Output 3 2 6 3 2" xfId="15585"/>
    <cellStyle name="Output 3 2 6 3 2 2" xfId="31658"/>
    <cellStyle name="Output 3 2 6 3 3" xfId="23624"/>
    <cellStyle name="Output 3 2 6 4" xfId="11266"/>
    <cellStyle name="Output 3 2 6 4 2" xfId="27389"/>
    <cellStyle name="Output 3 2 6 5" xfId="19022"/>
    <cellStyle name="Output 3 2 6 6" xfId="40680"/>
    <cellStyle name="Output 3 2 7" xfId="4147"/>
    <cellStyle name="Output 3 2 7 2" xfId="8808"/>
    <cellStyle name="Output 3 2 7 2 2" xfId="16948"/>
    <cellStyle name="Output 3 2 7 2 2 2" xfId="33021"/>
    <cellStyle name="Output 3 2 7 2 3" xfId="24987"/>
    <cellStyle name="Output 3 2 7 3" xfId="12655"/>
    <cellStyle name="Output 3 2 7 3 2" xfId="28752"/>
    <cellStyle name="Output 3 2 7 4" xfId="20385"/>
    <cellStyle name="Output 3 2 7 5" xfId="40682"/>
    <cellStyle name="Output 3 2 8" xfId="6503"/>
    <cellStyle name="Output 3 2 8 2" xfId="22686"/>
    <cellStyle name="Output 3 2 9" xfId="10326"/>
    <cellStyle name="Output 3 2 9 2" xfId="26451"/>
    <cellStyle name="Output 3 3" xfId="1563"/>
    <cellStyle name="Output 3 3 10" xfId="40683"/>
    <cellStyle name="Output 3 3 2" xfId="1990"/>
    <cellStyle name="Output 3 3 2 2" xfId="3078"/>
    <cellStyle name="Output 3 3 2 2 2" xfId="5443"/>
    <cellStyle name="Output 3 3 2 2 2 2" xfId="9865"/>
    <cellStyle name="Output 3 3 2 2 2 2 2" xfId="18005"/>
    <cellStyle name="Output 3 3 2 2 2 2 2 2" xfId="34078"/>
    <cellStyle name="Output 3 3 2 2 2 2 3" xfId="26044"/>
    <cellStyle name="Output 3 3 2 2 2 3" xfId="13949"/>
    <cellStyle name="Output 3 3 2 2 2 3 2" xfId="30046"/>
    <cellStyle name="Output 3 3 2 2 2 4" xfId="21679"/>
    <cellStyle name="Output 3 3 2 2 2 5" xfId="40686"/>
    <cellStyle name="Output 3 3 2 2 3" xfId="7799"/>
    <cellStyle name="Output 3 3 2 2 3 2" xfId="15941"/>
    <cellStyle name="Output 3 3 2 2 3 2 2" xfId="32014"/>
    <cellStyle name="Output 3 3 2 2 3 3" xfId="23980"/>
    <cellStyle name="Output 3 3 2 2 4" xfId="11622"/>
    <cellStyle name="Output 3 3 2 2 4 2" xfId="27745"/>
    <cellStyle name="Output 3 3 2 2 5" xfId="19378"/>
    <cellStyle name="Output 3 3 2 2 6" xfId="40685"/>
    <cellStyle name="Output 3 3 2 3" xfId="3529"/>
    <cellStyle name="Output 3 3 2 3 2" xfId="5887"/>
    <cellStyle name="Output 3 3 2 3 2 2" xfId="14393"/>
    <cellStyle name="Output 3 3 2 3 2 2 2" xfId="30490"/>
    <cellStyle name="Output 3 3 2 3 2 3" xfId="22123"/>
    <cellStyle name="Output 3 3 2 3 2 4" xfId="40688"/>
    <cellStyle name="Output 3 3 2 3 3" xfId="8243"/>
    <cellStyle name="Output 3 3 2 3 3 2" xfId="16385"/>
    <cellStyle name="Output 3 3 2 3 3 2 2" xfId="32458"/>
    <cellStyle name="Output 3 3 2 3 3 3" xfId="24424"/>
    <cellStyle name="Output 3 3 2 3 4" xfId="12066"/>
    <cellStyle name="Output 3 3 2 3 4 2" xfId="28189"/>
    <cellStyle name="Output 3 3 2 3 5" xfId="19822"/>
    <cellStyle name="Output 3 3 2 3 6" xfId="40687"/>
    <cellStyle name="Output 3 3 2 4" xfId="4421"/>
    <cellStyle name="Output 3 3 2 4 2" xfId="9082"/>
    <cellStyle name="Output 3 3 2 4 2 2" xfId="17222"/>
    <cellStyle name="Output 3 3 2 4 2 2 2" xfId="33295"/>
    <cellStyle name="Output 3 3 2 4 2 3" xfId="25261"/>
    <cellStyle name="Output 3 3 2 4 3" xfId="12929"/>
    <cellStyle name="Output 3 3 2 4 3 2" xfId="29026"/>
    <cellStyle name="Output 3 3 2 4 4" xfId="20659"/>
    <cellStyle name="Output 3 3 2 4 5" xfId="40689"/>
    <cellStyle name="Output 3 3 2 5" xfId="6777"/>
    <cellStyle name="Output 3 3 2 5 2" xfId="22960"/>
    <cellStyle name="Output 3 3 2 6" xfId="10600"/>
    <cellStyle name="Output 3 3 2 6 2" xfId="26725"/>
    <cellStyle name="Output 3 3 2 7" xfId="40684"/>
    <cellStyle name="Output 3 3 3" xfId="2155"/>
    <cellStyle name="Output 3 3 3 2" xfId="3234"/>
    <cellStyle name="Output 3 3 3 2 2" xfId="5597"/>
    <cellStyle name="Output 3 3 3 2 2 2" xfId="10017"/>
    <cellStyle name="Output 3 3 3 2 2 2 2" xfId="18157"/>
    <cellStyle name="Output 3 3 3 2 2 2 2 2" xfId="34230"/>
    <cellStyle name="Output 3 3 3 2 2 2 3" xfId="26196"/>
    <cellStyle name="Output 3 3 3 2 2 3" xfId="14103"/>
    <cellStyle name="Output 3 3 3 2 2 3 2" xfId="30200"/>
    <cellStyle name="Output 3 3 3 2 2 4" xfId="21833"/>
    <cellStyle name="Output 3 3 3 2 2 5" xfId="40692"/>
    <cellStyle name="Output 3 3 3 2 3" xfId="7953"/>
    <cellStyle name="Output 3 3 3 2 3 2" xfId="16095"/>
    <cellStyle name="Output 3 3 3 2 3 2 2" xfId="32168"/>
    <cellStyle name="Output 3 3 3 2 3 3" xfId="24134"/>
    <cellStyle name="Output 3 3 3 2 4" xfId="11776"/>
    <cellStyle name="Output 3 3 3 2 4 2" xfId="27899"/>
    <cellStyle name="Output 3 3 3 2 5" xfId="19532"/>
    <cellStyle name="Output 3 3 3 2 6" xfId="40691"/>
    <cellStyle name="Output 3 3 3 3" xfId="3685"/>
    <cellStyle name="Output 3 3 3 3 2" xfId="6043"/>
    <cellStyle name="Output 3 3 3 3 2 2" xfId="14549"/>
    <cellStyle name="Output 3 3 3 3 2 2 2" xfId="30646"/>
    <cellStyle name="Output 3 3 3 3 2 3" xfId="22279"/>
    <cellStyle name="Output 3 3 3 3 2 4" xfId="40694"/>
    <cellStyle name="Output 3 3 3 3 3" xfId="8399"/>
    <cellStyle name="Output 3 3 3 3 3 2" xfId="16541"/>
    <cellStyle name="Output 3 3 3 3 3 2 2" xfId="32614"/>
    <cellStyle name="Output 3 3 3 3 3 3" xfId="24580"/>
    <cellStyle name="Output 3 3 3 3 4" xfId="12222"/>
    <cellStyle name="Output 3 3 3 3 4 2" xfId="28345"/>
    <cellStyle name="Output 3 3 3 3 5" xfId="19978"/>
    <cellStyle name="Output 3 3 3 3 6" xfId="40693"/>
    <cellStyle name="Output 3 3 3 4" xfId="4577"/>
    <cellStyle name="Output 3 3 3 4 2" xfId="9238"/>
    <cellStyle name="Output 3 3 3 4 2 2" xfId="17378"/>
    <cellStyle name="Output 3 3 3 4 2 2 2" xfId="33451"/>
    <cellStyle name="Output 3 3 3 4 2 3" xfId="25417"/>
    <cellStyle name="Output 3 3 3 4 3" xfId="13085"/>
    <cellStyle name="Output 3 3 3 4 3 2" xfId="29182"/>
    <cellStyle name="Output 3 3 3 4 4" xfId="20815"/>
    <cellStyle name="Output 3 3 3 4 5" xfId="40695"/>
    <cellStyle name="Output 3 3 3 5" xfId="6933"/>
    <cellStyle name="Output 3 3 3 5 2" xfId="15077"/>
    <cellStyle name="Output 3 3 3 5 2 2" xfId="31150"/>
    <cellStyle name="Output 3 3 3 5 3" xfId="23116"/>
    <cellStyle name="Output 3 3 3 6" xfId="10756"/>
    <cellStyle name="Output 3 3 3 6 2" xfId="26881"/>
    <cellStyle name="Output 3 3 3 7" xfId="18514"/>
    <cellStyle name="Output 3 3 3 8" xfId="40690"/>
    <cellStyle name="Output 3 3 4" xfId="2315"/>
    <cellStyle name="Output 3 3 4 2" xfId="3837"/>
    <cellStyle name="Output 3 3 4 2 2" xfId="6195"/>
    <cellStyle name="Output 3 3 4 2 2 2" xfId="14701"/>
    <cellStyle name="Output 3 3 4 2 2 2 2" xfId="30798"/>
    <cellStyle name="Output 3 3 4 2 2 3" xfId="22431"/>
    <cellStyle name="Output 3 3 4 2 2 4" xfId="40698"/>
    <cellStyle name="Output 3 3 4 2 3" xfId="8551"/>
    <cellStyle name="Output 3 3 4 2 3 2" xfId="16693"/>
    <cellStyle name="Output 3 3 4 2 3 2 2" xfId="32766"/>
    <cellStyle name="Output 3 3 4 2 3 3" xfId="24732"/>
    <cellStyle name="Output 3 3 4 2 4" xfId="12374"/>
    <cellStyle name="Output 3 3 4 2 4 2" xfId="28497"/>
    <cellStyle name="Output 3 3 4 2 5" xfId="20130"/>
    <cellStyle name="Output 3 3 4 2 6" xfId="40697"/>
    <cellStyle name="Output 3 3 4 3" xfId="4729"/>
    <cellStyle name="Output 3 3 4 3 2" xfId="9390"/>
    <cellStyle name="Output 3 3 4 3 2 2" xfId="17530"/>
    <cellStyle name="Output 3 3 4 3 2 2 2" xfId="33603"/>
    <cellStyle name="Output 3 3 4 3 2 3" xfId="25569"/>
    <cellStyle name="Output 3 3 4 3 3" xfId="13237"/>
    <cellStyle name="Output 3 3 4 3 3 2" xfId="29334"/>
    <cellStyle name="Output 3 3 4 3 4" xfId="20967"/>
    <cellStyle name="Output 3 3 4 3 5" xfId="40699"/>
    <cellStyle name="Output 3 3 4 4" xfId="7085"/>
    <cellStyle name="Output 3 3 4 4 2" xfId="15229"/>
    <cellStyle name="Output 3 3 4 4 2 2" xfId="31302"/>
    <cellStyle name="Output 3 3 4 4 3" xfId="23268"/>
    <cellStyle name="Output 3 3 4 5" xfId="10908"/>
    <cellStyle name="Output 3 3 4 5 2" xfId="27033"/>
    <cellStyle name="Output 3 3 4 6" xfId="18666"/>
    <cellStyle name="Output 3 3 4 7" xfId="40696"/>
    <cellStyle name="Output 3 3 5" xfId="2798"/>
    <cellStyle name="Output 3 3 5 2" xfId="5168"/>
    <cellStyle name="Output 3 3 5 2 2" xfId="9600"/>
    <cellStyle name="Output 3 3 5 2 2 2" xfId="17740"/>
    <cellStyle name="Output 3 3 5 2 2 2 2" xfId="33813"/>
    <cellStyle name="Output 3 3 5 2 2 3" xfId="25779"/>
    <cellStyle name="Output 3 3 5 2 3" xfId="13674"/>
    <cellStyle name="Output 3 3 5 2 3 2" xfId="29771"/>
    <cellStyle name="Output 3 3 5 2 4" xfId="21404"/>
    <cellStyle name="Output 3 3 5 2 5" xfId="40701"/>
    <cellStyle name="Output 3 3 5 3" xfId="7524"/>
    <cellStyle name="Output 3 3 5 3 2" xfId="15666"/>
    <cellStyle name="Output 3 3 5 3 2 2" xfId="31739"/>
    <cellStyle name="Output 3 3 5 3 3" xfId="23705"/>
    <cellStyle name="Output 3 3 5 4" xfId="11347"/>
    <cellStyle name="Output 3 3 5 4 2" xfId="27470"/>
    <cellStyle name="Output 3 3 5 5" xfId="19103"/>
    <cellStyle name="Output 3 3 5 6" xfId="40700"/>
    <cellStyle name="Output 3 3 6" xfId="2547"/>
    <cellStyle name="Output 3 3 6 2" xfId="4952"/>
    <cellStyle name="Output 3 3 6 2 2" xfId="13458"/>
    <cellStyle name="Output 3 3 6 2 2 2" xfId="29555"/>
    <cellStyle name="Output 3 3 6 2 3" xfId="21188"/>
    <cellStyle name="Output 3 3 6 2 4" xfId="40703"/>
    <cellStyle name="Output 3 3 6 3" xfId="7308"/>
    <cellStyle name="Output 3 3 6 3 2" xfId="15450"/>
    <cellStyle name="Output 3 3 6 3 2 2" xfId="31523"/>
    <cellStyle name="Output 3 3 6 3 3" xfId="23489"/>
    <cellStyle name="Output 3 3 6 4" xfId="11131"/>
    <cellStyle name="Output 3 3 6 4 2" xfId="27254"/>
    <cellStyle name="Output 3 3 6 5" xfId="18887"/>
    <cellStyle name="Output 3 3 6 6" xfId="40702"/>
    <cellStyle name="Output 3 3 7" xfId="4102"/>
    <cellStyle name="Output 3 3 7 2" xfId="8763"/>
    <cellStyle name="Output 3 3 7 2 2" xfId="16903"/>
    <cellStyle name="Output 3 3 7 2 2 2" xfId="32976"/>
    <cellStyle name="Output 3 3 7 2 3" xfId="24942"/>
    <cellStyle name="Output 3 3 7 3" xfId="12610"/>
    <cellStyle name="Output 3 3 7 3 2" xfId="28707"/>
    <cellStyle name="Output 3 3 7 4" xfId="20340"/>
    <cellStyle name="Output 3 3 7 5" xfId="40704"/>
    <cellStyle name="Output 3 3 8" xfId="6458"/>
    <cellStyle name="Output 3 3 8 2" xfId="22641"/>
    <cellStyle name="Output 3 3 9" xfId="10281"/>
    <cellStyle name="Output 3 3 9 2" xfId="26406"/>
    <cellStyle name="Output 3 4" xfId="1878"/>
    <cellStyle name="Output 3 4 2" xfId="2990"/>
    <cellStyle name="Output 3 4 2 2" xfId="5357"/>
    <cellStyle name="Output 3 4 2 2 2" xfId="9781"/>
    <cellStyle name="Output 3 4 2 2 2 2" xfId="17921"/>
    <cellStyle name="Output 3 4 2 2 2 2 2" xfId="33994"/>
    <cellStyle name="Output 3 4 2 2 2 3" xfId="25960"/>
    <cellStyle name="Output 3 4 2 2 3" xfId="13863"/>
    <cellStyle name="Output 3 4 2 2 3 2" xfId="29960"/>
    <cellStyle name="Output 3 4 2 2 4" xfId="21593"/>
    <cellStyle name="Output 3 4 2 2 5" xfId="40707"/>
    <cellStyle name="Output 3 4 2 3" xfId="7713"/>
    <cellStyle name="Output 3 4 2 3 2" xfId="15855"/>
    <cellStyle name="Output 3 4 2 3 2 2" xfId="31928"/>
    <cellStyle name="Output 3 4 2 3 3" xfId="23894"/>
    <cellStyle name="Output 3 4 2 4" xfId="11536"/>
    <cellStyle name="Output 3 4 2 4 2" xfId="27659"/>
    <cellStyle name="Output 3 4 2 5" xfId="19292"/>
    <cellStyle name="Output 3 4 2 6" xfId="40706"/>
    <cellStyle name="Output 3 4 3" xfId="3432"/>
    <cellStyle name="Output 3 4 3 2" xfId="5790"/>
    <cellStyle name="Output 3 4 3 2 2" xfId="14296"/>
    <cellStyle name="Output 3 4 3 2 2 2" xfId="30393"/>
    <cellStyle name="Output 3 4 3 2 3" xfId="22026"/>
    <cellStyle name="Output 3 4 3 2 4" xfId="40709"/>
    <cellStyle name="Output 3 4 3 3" xfId="8146"/>
    <cellStyle name="Output 3 4 3 3 2" xfId="16288"/>
    <cellStyle name="Output 3 4 3 3 2 2" xfId="32361"/>
    <cellStyle name="Output 3 4 3 3 3" xfId="24327"/>
    <cellStyle name="Output 3 4 3 4" xfId="11969"/>
    <cellStyle name="Output 3 4 3 4 2" xfId="28092"/>
    <cellStyle name="Output 3 4 3 5" xfId="19725"/>
    <cellStyle name="Output 3 4 3 6" xfId="40708"/>
    <cellStyle name="Output 3 4 4" xfId="4324"/>
    <cellStyle name="Output 3 4 4 2" xfId="8985"/>
    <cellStyle name="Output 3 4 4 2 2" xfId="17125"/>
    <cellStyle name="Output 3 4 4 2 2 2" xfId="33198"/>
    <cellStyle name="Output 3 4 4 2 3" xfId="25164"/>
    <cellStyle name="Output 3 4 4 3" xfId="12832"/>
    <cellStyle name="Output 3 4 4 3 2" xfId="28929"/>
    <cellStyle name="Output 3 4 4 4" xfId="20562"/>
    <cellStyle name="Output 3 4 4 5" xfId="40710"/>
    <cellStyle name="Output 3 4 5" xfId="6680"/>
    <cellStyle name="Output 3 4 5 2" xfId="22863"/>
    <cellStyle name="Output 3 4 6" xfId="10503"/>
    <cellStyle name="Output 3 4 6 2" xfId="26628"/>
    <cellStyle name="Output 3 4 7" xfId="40705"/>
    <cellStyle name="Output 3 5" xfId="1772"/>
    <cellStyle name="Output 3 5 2" xfId="2940"/>
    <cellStyle name="Output 3 5 2 2" xfId="5307"/>
    <cellStyle name="Output 3 5 2 2 2" xfId="9733"/>
    <cellStyle name="Output 3 5 2 2 2 2" xfId="17873"/>
    <cellStyle name="Output 3 5 2 2 2 2 2" xfId="33946"/>
    <cellStyle name="Output 3 5 2 2 2 3" xfId="25912"/>
    <cellStyle name="Output 3 5 2 2 3" xfId="13813"/>
    <cellStyle name="Output 3 5 2 2 3 2" xfId="29910"/>
    <cellStyle name="Output 3 5 2 2 4" xfId="21543"/>
    <cellStyle name="Output 3 5 2 2 5" xfId="40713"/>
    <cellStyle name="Output 3 5 2 3" xfId="7663"/>
    <cellStyle name="Output 3 5 2 3 2" xfId="15805"/>
    <cellStyle name="Output 3 5 2 3 2 2" xfId="31878"/>
    <cellStyle name="Output 3 5 2 3 3" xfId="23844"/>
    <cellStyle name="Output 3 5 2 4" xfId="11486"/>
    <cellStyle name="Output 3 5 2 4 2" xfId="27609"/>
    <cellStyle name="Output 3 5 2 5" xfId="19242"/>
    <cellStyle name="Output 3 5 2 6" xfId="40712"/>
    <cellStyle name="Output 3 5 3" xfId="3356"/>
    <cellStyle name="Output 3 5 3 2" xfId="5714"/>
    <cellStyle name="Output 3 5 3 2 2" xfId="14220"/>
    <cellStyle name="Output 3 5 3 2 2 2" xfId="30317"/>
    <cellStyle name="Output 3 5 3 2 3" xfId="21950"/>
    <cellStyle name="Output 3 5 3 2 4" xfId="40715"/>
    <cellStyle name="Output 3 5 3 3" xfId="8070"/>
    <cellStyle name="Output 3 5 3 3 2" xfId="16212"/>
    <cellStyle name="Output 3 5 3 3 2 2" xfId="32285"/>
    <cellStyle name="Output 3 5 3 3 3" xfId="24251"/>
    <cellStyle name="Output 3 5 3 4" xfId="11893"/>
    <cellStyle name="Output 3 5 3 4 2" xfId="28016"/>
    <cellStyle name="Output 3 5 3 5" xfId="19649"/>
    <cellStyle name="Output 3 5 3 6" xfId="40714"/>
    <cellStyle name="Output 3 5 4" xfId="4248"/>
    <cellStyle name="Output 3 5 4 2" xfId="8909"/>
    <cellStyle name="Output 3 5 4 2 2" xfId="17049"/>
    <cellStyle name="Output 3 5 4 2 2 2" xfId="33122"/>
    <cellStyle name="Output 3 5 4 2 3" xfId="25088"/>
    <cellStyle name="Output 3 5 4 3" xfId="12756"/>
    <cellStyle name="Output 3 5 4 3 2" xfId="28853"/>
    <cellStyle name="Output 3 5 4 4" xfId="20486"/>
    <cellStyle name="Output 3 5 4 5" xfId="40716"/>
    <cellStyle name="Output 3 5 5" xfId="6604"/>
    <cellStyle name="Output 3 5 5 2" xfId="14868"/>
    <cellStyle name="Output 3 5 5 2 2" xfId="30941"/>
    <cellStyle name="Output 3 5 5 3" xfId="22787"/>
    <cellStyle name="Output 3 5 6" xfId="10427"/>
    <cellStyle name="Output 3 5 6 2" xfId="26552"/>
    <cellStyle name="Output 3 5 7" xfId="18305"/>
    <cellStyle name="Output 3 5 8" xfId="40711"/>
    <cellStyle name="Output 3 6" xfId="1844"/>
    <cellStyle name="Output 3 6 2" xfId="3407"/>
    <cellStyle name="Output 3 6 2 2" xfId="5765"/>
    <cellStyle name="Output 3 6 2 2 2" xfId="14271"/>
    <cellStyle name="Output 3 6 2 2 2 2" xfId="30368"/>
    <cellStyle name="Output 3 6 2 2 3" xfId="22001"/>
    <cellStyle name="Output 3 6 2 2 4" xfId="40719"/>
    <cellStyle name="Output 3 6 2 3" xfId="8121"/>
    <cellStyle name="Output 3 6 2 3 2" xfId="16263"/>
    <cellStyle name="Output 3 6 2 3 2 2" xfId="32336"/>
    <cellStyle name="Output 3 6 2 3 3" xfId="24302"/>
    <cellStyle name="Output 3 6 2 4" xfId="11944"/>
    <cellStyle name="Output 3 6 2 4 2" xfId="28067"/>
    <cellStyle name="Output 3 6 2 5" xfId="19700"/>
    <cellStyle name="Output 3 6 2 6" xfId="40718"/>
    <cellStyle name="Output 3 6 3" xfId="4299"/>
    <cellStyle name="Output 3 6 3 2" xfId="8960"/>
    <cellStyle name="Output 3 6 3 2 2" xfId="17100"/>
    <cellStyle name="Output 3 6 3 2 2 2" xfId="33173"/>
    <cellStyle name="Output 3 6 3 2 3" xfId="25139"/>
    <cellStyle name="Output 3 6 3 3" xfId="12807"/>
    <cellStyle name="Output 3 6 3 3 2" xfId="28904"/>
    <cellStyle name="Output 3 6 3 4" xfId="20537"/>
    <cellStyle name="Output 3 6 3 5" xfId="40720"/>
    <cellStyle name="Output 3 6 4" xfId="6655"/>
    <cellStyle name="Output 3 6 4 2" xfId="14919"/>
    <cellStyle name="Output 3 6 4 2 2" xfId="30992"/>
    <cellStyle name="Output 3 6 4 3" xfId="22838"/>
    <cellStyle name="Output 3 6 5" xfId="10478"/>
    <cellStyle name="Output 3 6 5 2" xfId="26603"/>
    <cellStyle name="Output 3 6 6" xfId="18356"/>
    <cellStyle name="Output 3 6 7" xfId="40717"/>
    <cellStyle name="Output 3 7" xfId="2661"/>
    <cellStyle name="Output 3 7 2" xfId="5048"/>
    <cellStyle name="Output 3 7 2 2" xfId="9531"/>
    <cellStyle name="Output 3 7 2 2 2" xfId="17671"/>
    <cellStyle name="Output 3 7 2 2 2 2" xfId="33744"/>
    <cellStyle name="Output 3 7 2 2 3" xfId="25710"/>
    <cellStyle name="Output 3 7 2 3" xfId="13554"/>
    <cellStyle name="Output 3 7 2 3 2" xfId="29651"/>
    <cellStyle name="Output 3 7 2 4" xfId="21284"/>
    <cellStyle name="Output 3 7 2 5" xfId="40722"/>
    <cellStyle name="Output 3 7 3" xfId="7404"/>
    <cellStyle name="Output 3 7 3 2" xfId="15546"/>
    <cellStyle name="Output 3 7 3 2 2" xfId="31619"/>
    <cellStyle name="Output 3 7 3 3" xfId="23585"/>
    <cellStyle name="Output 3 7 4" xfId="11227"/>
    <cellStyle name="Output 3 7 4 2" xfId="27350"/>
    <cellStyle name="Output 3 7 5" xfId="18983"/>
    <cellStyle name="Output 3 7 6" xfId="40721"/>
    <cellStyle name="Output 3 8" xfId="2449"/>
    <cellStyle name="Output 3 8 2" xfId="4858"/>
    <cellStyle name="Output 3 8 2 2" xfId="13364"/>
    <cellStyle name="Output 3 8 2 2 2" xfId="29461"/>
    <cellStyle name="Output 3 8 2 3" xfId="21094"/>
    <cellStyle name="Output 3 8 2 4" xfId="40724"/>
    <cellStyle name="Output 3 8 3" xfId="7214"/>
    <cellStyle name="Output 3 8 3 2" xfId="15356"/>
    <cellStyle name="Output 3 8 3 2 2" xfId="31429"/>
    <cellStyle name="Output 3 8 3 3" xfId="23395"/>
    <cellStyle name="Output 3 8 4" xfId="11037"/>
    <cellStyle name="Output 3 8 4 2" xfId="27160"/>
    <cellStyle name="Output 3 8 5" xfId="18793"/>
    <cellStyle name="Output 3 8 6" xfId="40723"/>
    <cellStyle name="Output 3 9" xfId="4016"/>
    <cellStyle name="Output 3 9 2" xfId="8694"/>
    <cellStyle name="Output 3 9 2 2" xfId="16834"/>
    <cellStyle name="Output 3 9 2 2 2" xfId="32907"/>
    <cellStyle name="Output 3 9 2 3" xfId="24873"/>
    <cellStyle name="Output 3 9 3" xfId="12535"/>
    <cellStyle name="Output 3 9 3 2" xfId="28638"/>
    <cellStyle name="Output 3 9 4" xfId="20271"/>
    <cellStyle name="Output 3 9 5" xfId="40725"/>
    <cellStyle name="Output 4" xfId="1492"/>
    <cellStyle name="Output 4 10" xfId="6409"/>
    <cellStyle name="Output 4 10 2" xfId="22600"/>
    <cellStyle name="Output 4 11" xfId="10232"/>
    <cellStyle name="Output 4 11 2" xfId="26365"/>
    <cellStyle name="Output 4 12" xfId="40726"/>
    <cellStyle name="Output 4 2" xfId="1675"/>
    <cellStyle name="Output 4 2 10" xfId="40727"/>
    <cellStyle name="Output 4 2 2" xfId="2077"/>
    <cellStyle name="Output 4 2 2 2" xfId="3165"/>
    <cellStyle name="Output 4 2 2 2 2" xfId="5530"/>
    <cellStyle name="Output 4 2 2 2 2 2" xfId="9952"/>
    <cellStyle name="Output 4 2 2 2 2 2 2" xfId="18092"/>
    <cellStyle name="Output 4 2 2 2 2 2 2 2" xfId="34165"/>
    <cellStyle name="Output 4 2 2 2 2 2 3" xfId="26131"/>
    <cellStyle name="Output 4 2 2 2 2 3" xfId="14036"/>
    <cellStyle name="Output 4 2 2 2 2 3 2" xfId="30133"/>
    <cellStyle name="Output 4 2 2 2 2 4" xfId="21766"/>
    <cellStyle name="Output 4 2 2 2 2 5" xfId="40730"/>
    <cellStyle name="Output 4 2 2 2 3" xfId="7886"/>
    <cellStyle name="Output 4 2 2 2 3 2" xfId="16028"/>
    <cellStyle name="Output 4 2 2 2 3 2 2" xfId="32101"/>
    <cellStyle name="Output 4 2 2 2 3 3" xfId="24067"/>
    <cellStyle name="Output 4 2 2 2 4" xfId="11709"/>
    <cellStyle name="Output 4 2 2 2 4 2" xfId="27832"/>
    <cellStyle name="Output 4 2 2 2 5" xfId="19465"/>
    <cellStyle name="Output 4 2 2 2 6" xfId="40729"/>
    <cellStyle name="Output 4 2 2 3" xfId="3616"/>
    <cellStyle name="Output 4 2 2 3 2" xfId="5974"/>
    <cellStyle name="Output 4 2 2 3 2 2" xfId="14480"/>
    <cellStyle name="Output 4 2 2 3 2 2 2" xfId="30577"/>
    <cellStyle name="Output 4 2 2 3 2 3" xfId="22210"/>
    <cellStyle name="Output 4 2 2 3 2 4" xfId="40732"/>
    <cellStyle name="Output 4 2 2 3 3" xfId="8330"/>
    <cellStyle name="Output 4 2 2 3 3 2" xfId="16472"/>
    <cellStyle name="Output 4 2 2 3 3 2 2" xfId="32545"/>
    <cellStyle name="Output 4 2 2 3 3 3" xfId="24511"/>
    <cellStyle name="Output 4 2 2 3 4" xfId="12153"/>
    <cellStyle name="Output 4 2 2 3 4 2" xfId="28276"/>
    <cellStyle name="Output 4 2 2 3 5" xfId="19909"/>
    <cellStyle name="Output 4 2 2 3 6" xfId="40731"/>
    <cellStyle name="Output 4 2 2 4" xfId="4508"/>
    <cellStyle name="Output 4 2 2 4 2" xfId="9169"/>
    <cellStyle name="Output 4 2 2 4 2 2" xfId="17309"/>
    <cellStyle name="Output 4 2 2 4 2 2 2" xfId="33382"/>
    <cellStyle name="Output 4 2 2 4 2 3" xfId="25348"/>
    <cellStyle name="Output 4 2 2 4 3" xfId="13016"/>
    <cellStyle name="Output 4 2 2 4 3 2" xfId="29113"/>
    <cellStyle name="Output 4 2 2 4 4" xfId="20746"/>
    <cellStyle name="Output 4 2 2 4 5" xfId="40733"/>
    <cellStyle name="Output 4 2 2 5" xfId="6864"/>
    <cellStyle name="Output 4 2 2 5 2" xfId="23047"/>
    <cellStyle name="Output 4 2 2 6" xfId="10687"/>
    <cellStyle name="Output 4 2 2 6 2" xfId="26812"/>
    <cellStyle name="Output 4 2 2 7" xfId="40728"/>
    <cellStyle name="Output 4 2 3" xfId="2242"/>
    <cellStyle name="Output 4 2 3 2" xfId="3321"/>
    <cellStyle name="Output 4 2 3 2 2" xfId="5684"/>
    <cellStyle name="Output 4 2 3 2 2 2" xfId="10104"/>
    <cellStyle name="Output 4 2 3 2 2 2 2" xfId="18244"/>
    <cellStyle name="Output 4 2 3 2 2 2 2 2" xfId="34317"/>
    <cellStyle name="Output 4 2 3 2 2 2 3" xfId="26283"/>
    <cellStyle name="Output 4 2 3 2 2 3" xfId="14190"/>
    <cellStyle name="Output 4 2 3 2 2 3 2" xfId="30287"/>
    <cellStyle name="Output 4 2 3 2 2 4" xfId="21920"/>
    <cellStyle name="Output 4 2 3 2 2 5" xfId="40736"/>
    <cellStyle name="Output 4 2 3 2 3" xfId="8040"/>
    <cellStyle name="Output 4 2 3 2 3 2" xfId="16182"/>
    <cellStyle name="Output 4 2 3 2 3 2 2" xfId="32255"/>
    <cellStyle name="Output 4 2 3 2 3 3" xfId="24221"/>
    <cellStyle name="Output 4 2 3 2 4" xfId="11863"/>
    <cellStyle name="Output 4 2 3 2 4 2" xfId="27986"/>
    <cellStyle name="Output 4 2 3 2 5" xfId="19619"/>
    <cellStyle name="Output 4 2 3 2 6" xfId="40735"/>
    <cellStyle name="Output 4 2 3 3" xfId="3772"/>
    <cellStyle name="Output 4 2 3 3 2" xfId="6130"/>
    <cellStyle name="Output 4 2 3 3 2 2" xfId="14636"/>
    <cellStyle name="Output 4 2 3 3 2 2 2" xfId="30733"/>
    <cellStyle name="Output 4 2 3 3 2 3" xfId="22366"/>
    <cellStyle name="Output 4 2 3 3 2 4" xfId="40738"/>
    <cellStyle name="Output 4 2 3 3 3" xfId="8486"/>
    <cellStyle name="Output 4 2 3 3 3 2" xfId="16628"/>
    <cellStyle name="Output 4 2 3 3 3 2 2" xfId="32701"/>
    <cellStyle name="Output 4 2 3 3 3 3" xfId="24667"/>
    <cellStyle name="Output 4 2 3 3 4" xfId="12309"/>
    <cellStyle name="Output 4 2 3 3 4 2" xfId="28432"/>
    <cellStyle name="Output 4 2 3 3 5" xfId="20065"/>
    <cellStyle name="Output 4 2 3 3 6" xfId="40737"/>
    <cellStyle name="Output 4 2 3 4" xfId="4664"/>
    <cellStyle name="Output 4 2 3 4 2" xfId="9325"/>
    <cellStyle name="Output 4 2 3 4 2 2" xfId="17465"/>
    <cellStyle name="Output 4 2 3 4 2 2 2" xfId="33538"/>
    <cellStyle name="Output 4 2 3 4 2 3" xfId="25504"/>
    <cellStyle name="Output 4 2 3 4 3" xfId="13172"/>
    <cellStyle name="Output 4 2 3 4 3 2" xfId="29269"/>
    <cellStyle name="Output 4 2 3 4 4" xfId="20902"/>
    <cellStyle name="Output 4 2 3 4 5" xfId="40739"/>
    <cellStyle name="Output 4 2 3 5" xfId="7020"/>
    <cellStyle name="Output 4 2 3 5 2" xfId="15164"/>
    <cellStyle name="Output 4 2 3 5 2 2" xfId="31237"/>
    <cellStyle name="Output 4 2 3 5 3" xfId="23203"/>
    <cellStyle name="Output 4 2 3 6" xfId="10843"/>
    <cellStyle name="Output 4 2 3 6 2" xfId="26968"/>
    <cellStyle name="Output 4 2 3 7" xfId="18601"/>
    <cellStyle name="Output 4 2 3 8" xfId="40734"/>
    <cellStyle name="Output 4 2 4" xfId="2402"/>
    <cellStyle name="Output 4 2 4 2" xfId="3924"/>
    <cellStyle name="Output 4 2 4 2 2" xfId="6282"/>
    <cellStyle name="Output 4 2 4 2 2 2" xfId="14788"/>
    <cellStyle name="Output 4 2 4 2 2 2 2" xfId="30885"/>
    <cellStyle name="Output 4 2 4 2 2 3" xfId="22518"/>
    <cellStyle name="Output 4 2 4 2 2 4" xfId="40742"/>
    <cellStyle name="Output 4 2 4 2 3" xfId="8638"/>
    <cellStyle name="Output 4 2 4 2 3 2" xfId="16780"/>
    <cellStyle name="Output 4 2 4 2 3 2 2" xfId="32853"/>
    <cellStyle name="Output 4 2 4 2 3 3" xfId="24819"/>
    <cellStyle name="Output 4 2 4 2 4" xfId="12461"/>
    <cellStyle name="Output 4 2 4 2 4 2" xfId="28584"/>
    <cellStyle name="Output 4 2 4 2 5" xfId="20217"/>
    <cellStyle name="Output 4 2 4 2 6" xfId="40741"/>
    <cellStyle name="Output 4 2 4 3" xfId="4816"/>
    <cellStyle name="Output 4 2 4 3 2" xfId="9477"/>
    <cellStyle name="Output 4 2 4 3 2 2" xfId="17617"/>
    <cellStyle name="Output 4 2 4 3 2 2 2" xfId="33690"/>
    <cellStyle name="Output 4 2 4 3 2 3" xfId="25656"/>
    <cellStyle name="Output 4 2 4 3 3" xfId="13324"/>
    <cellStyle name="Output 4 2 4 3 3 2" xfId="29421"/>
    <cellStyle name="Output 4 2 4 3 4" xfId="21054"/>
    <cellStyle name="Output 4 2 4 3 5" xfId="40743"/>
    <cellStyle name="Output 4 2 4 4" xfId="7172"/>
    <cellStyle name="Output 4 2 4 4 2" xfId="15316"/>
    <cellStyle name="Output 4 2 4 4 2 2" xfId="31389"/>
    <cellStyle name="Output 4 2 4 4 3" xfId="23355"/>
    <cellStyle name="Output 4 2 4 5" xfId="10995"/>
    <cellStyle name="Output 4 2 4 5 2" xfId="27120"/>
    <cellStyle name="Output 4 2 4 6" xfId="18753"/>
    <cellStyle name="Output 4 2 4 7" xfId="40740"/>
    <cellStyle name="Output 4 2 5" xfId="2888"/>
    <cellStyle name="Output 4 2 5 2" xfId="5257"/>
    <cellStyle name="Output 4 2 5 2 2" xfId="9687"/>
    <cellStyle name="Output 4 2 5 2 2 2" xfId="17827"/>
    <cellStyle name="Output 4 2 5 2 2 2 2" xfId="33900"/>
    <cellStyle name="Output 4 2 5 2 2 3" xfId="25866"/>
    <cellStyle name="Output 4 2 5 2 3" xfId="13763"/>
    <cellStyle name="Output 4 2 5 2 3 2" xfId="29860"/>
    <cellStyle name="Output 4 2 5 2 4" xfId="21493"/>
    <cellStyle name="Output 4 2 5 2 5" xfId="40745"/>
    <cellStyle name="Output 4 2 5 3" xfId="7613"/>
    <cellStyle name="Output 4 2 5 3 2" xfId="15755"/>
    <cellStyle name="Output 4 2 5 3 2 2" xfId="31828"/>
    <cellStyle name="Output 4 2 5 3 3" xfId="23794"/>
    <cellStyle name="Output 4 2 5 4" xfId="11436"/>
    <cellStyle name="Output 4 2 5 4 2" xfId="27559"/>
    <cellStyle name="Output 4 2 5 5" xfId="19192"/>
    <cellStyle name="Output 4 2 5 6" xfId="40744"/>
    <cellStyle name="Output 4 2 6" xfId="2498"/>
    <cellStyle name="Output 4 2 6 2" xfId="4903"/>
    <cellStyle name="Output 4 2 6 2 2" xfId="13409"/>
    <cellStyle name="Output 4 2 6 2 2 2" xfId="29506"/>
    <cellStyle name="Output 4 2 6 2 3" xfId="21139"/>
    <cellStyle name="Output 4 2 6 2 4" xfId="40747"/>
    <cellStyle name="Output 4 2 6 3" xfId="7259"/>
    <cellStyle name="Output 4 2 6 3 2" xfId="15401"/>
    <cellStyle name="Output 4 2 6 3 2 2" xfId="31474"/>
    <cellStyle name="Output 4 2 6 3 3" xfId="23440"/>
    <cellStyle name="Output 4 2 6 4" xfId="11082"/>
    <cellStyle name="Output 4 2 6 4 2" xfId="27205"/>
    <cellStyle name="Output 4 2 6 5" xfId="18838"/>
    <cellStyle name="Output 4 2 6 6" xfId="40746"/>
    <cellStyle name="Output 4 2 7" xfId="4189"/>
    <cellStyle name="Output 4 2 7 2" xfId="8850"/>
    <cellStyle name="Output 4 2 7 2 2" xfId="16990"/>
    <cellStyle name="Output 4 2 7 2 2 2" xfId="33063"/>
    <cellStyle name="Output 4 2 7 2 3" xfId="25029"/>
    <cellStyle name="Output 4 2 7 3" xfId="12697"/>
    <cellStyle name="Output 4 2 7 3 2" xfId="28794"/>
    <cellStyle name="Output 4 2 7 4" xfId="20427"/>
    <cellStyle name="Output 4 2 7 5" xfId="40748"/>
    <cellStyle name="Output 4 2 8" xfId="6545"/>
    <cellStyle name="Output 4 2 8 2" xfId="22728"/>
    <cellStyle name="Output 4 2 9" xfId="10368"/>
    <cellStyle name="Output 4 2 9 2" xfId="26493"/>
    <cellStyle name="Output 4 3" xfId="1696"/>
    <cellStyle name="Output 4 3 10" xfId="40749"/>
    <cellStyle name="Output 4 3 2" xfId="2091"/>
    <cellStyle name="Output 4 3 2 2" xfId="3177"/>
    <cellStyle name="Output 4 3 2 2 2" xfId="5542"/>
    <cellStyle name="Output 4 3 2 2 2 2" xfId="9964"/>
    <cellStyle name="Output 4 3 2 2 2 2 2" xfId="18104"/>
    <cellStyle name="Output 4 3 2 2 2 2 2 2" xfId="34177"/>
    <cellStyle name="Output 4 3 2 2 2 2 3" xfId="26143"/>
    <cellStyle name="Output 4 3 2 2 2 3" xfId="14048"/>
    <cellStyle name="Output 4 3 2 2 2 3 2" xfId="30145"/>
    <cellStyle name="Output 4 3 2 2 2 4" xfId="21778"/>
    <cellStyle name="Output 4 3 2 2 2 5" xfId="40752"/>
    <cellStyle name="Output 4 3 2 2 3" xfId="7898"/>
    <cellStyle name="Output 4 3 2 2 3 2" xfId="16040"/>
    <cellStyle name="Output 4 3 2 2 3 2 2" xfId="32113"/>
    <cellStyle name="Output 4 3 2 2 3 3" xfId="24079"/>
    <cellStyle name="Output 4 3 2 2 4" xfId="11721"/>
    <cellStyle name="Output 4 3 2 2 4 2" xfId="27844"/>
    <cellStyle name="Output 4 3 2 2 5" xfId="19477"/>
    <cellStyle name="Output 4 3 2 2 6" xfId="40751"/>
    <cellStyle name="Output 4 3 2 3" xfId="3630"/>
    <cellStyle name="Output 4 3 2 3 2" xfId="5988"/>
    <cellStyle name="Output 4 3 2 3 2 2" xfId="14494"/>
    <cellStyle name="Output 4 3 2 3 2 2 2" xfId="30591"/>
    <cellStyle name="Output 4 3 2 3 2 3" xfId="22224"/>
    <cellStyle name="Output 4 3 2 3 2 4" xfId="40754"/>
    <cellStyle name="Output 4 3 2 3 3" xfId="8344"/>
    <cellStyle name="Output 4 3 2 3 3 2" xfId="16486"/>
    <cellStyle name="Output 4 3 2 3 3 2 2" xfId="32559"/>
    <cellStyle name="Output 4 3 2 3 3 3" xfId="24525"/>
    <cellStyle name="Output 4 3 2 3 4" xfId="12167"/>
    <cellStyle name="Output 4 3 2 3 4 2" xfId="28290"/>
    <cellStyle name="Output 4 3 2 3 5" xfId="19923"/>
    <cellStyle name="Output 4 3 2 3 6" xfId="40753"/>
    <cellStyle name="Output 4 3 2 4" xfId="4522"/>
    <cellStyle name="Output 4 3 2 4 2" xfId="9183"/>
    <cellStyle name="Output 4 3 2 4 2 2" xfId="17323"/>
    <cellStyle name="Output 4 3 2 4 2 2 2" xfId="33396"/>
    <cellStyle name="Output 4 3 2 4 2 3" xfId="25362"/>
    <cellStyle name="Output 4 3 2 4 3" xfId="13030"/>
    <cellStyle name="Output 4 3 2 4 3 2" xfId="29127"/>
    <cellStyle name="Output 4 3 2 4 4" xfId="20760"/>
    <cellStyle name="Output 4 3 2 4 5" xfId="40755"/>
    <cellStyle name="Output 4 3 2 5" xfId="6878"/>
    <cellStyle name="Output 4 3 2 5 2" xfId="23061"/>
    <cellStyle name="Output 4 3 2 6" xfId="10701"/>
    <cellStyle name="Output 4 3 2 6 2" xfId="26826"/>
    <cellStyle name="Output 4 3 2 7" xfId="40750"/>
    <cellStyle name="Output 4 3 3" xfId="2254"/>
    <cellStyle name="Output 4 3 3 2" xfId="3333"/>
    <cellStyle name="Output 4 3 3 2 2" xfId="5696"/>
    <cellStyle name="Output 4 3 3 2 2 2" xfId="10116"/>
    <cellStyle name="Output 4 3 3 2 2 2 2" xfId="18256"/>
    <cellStyle name="Output 4 3 3 2 2 2 2 2" xfId="34329"/>
    <cellStyle name="Output 4 3 3 2 2 2 3" xfId="26295"/>
    <cellStyle name="Output 4 3 3 2 2 3" xfId="14202"/>
    <cellStyle name="Output 4 3 3 2 2 3 2" xfId="30299"/>
    <cellStyle name="Output 4 3 3 2 2 4" xfId="21932"/>
    <cellStyle name="Output 4 3 3 2 2 5" xfId="40758"/>
    <cellStyle name="Output 4 3 3 2 3" xfId="8052"/>
    <cellStyle name="Output 4 3 3 2 3 2" xfId="16194"/>
    <cellStyle name="Output 4 3 3 2 3 2 2" xfId="32267"/>
    <cellStyle name="Output 4 3 3 2 3 3" xfId="24233"/>
    <cellStyle name="Output 4 3 3 2 4" xfId="11875"/>
    <cellStyle name="Output 4 3 3 2 4 2" xfId="27998"/>
    <cellStyle name="Output 4 3 3 2 5" xfId="19631"/>
    <cellStyle name="Output 4 3 3 2 6" xfId="40757"/>
    <cellStyle name="Output 4 3 3 3" xfId="3784"/>
    <cellStyle name="Output 4 3 3 3 2" xfId="6142"/>
    <cellStyle name="Output 4 3 3 3 2 2" xfId="14648"/>
    <cellStyle name="Output 4 3 3 3 2 2 2" xfId="30745"/>
    <cellStyle name="Output 4 3 3 3 2 3" xfId="22378"/>
    <cellStyle name="Output 4 3 3 3 2 4" xfId="40760"/>
    <cellStyle name="Output 4 3 3 3 3" xfId="8498"/>
    <cellStyle name="Output 4 3 3 3 3 2" xfId="16640"/>
    <cellStyle name="Output 4 3 3 3 3 2 2" xfId="32713"/>
    <cellStyle name="Output 4 3 3 3 3 3" xfId="24679"/>
    <cellStyle name="Output 4 3 3 3 4" xfId="12321"/>
    <cellStyle name="Output 4 3 3 3 4 2" xfId="28444"/>
    <cellStyle name="Output 4 3 3 3 5" xfId="20077"/>
    <cellStyle name="Output 4 3 3 3 6" xfId="40759"/>
    <cellStyle name="Output 4 3 3 4" xfId="4676"/>
    <cellStyle name="Output 4 3 3 4 2" xfId="9337"/>
    <cellStyle name="Output 4 3 3 4 2 2" xfId="17477"/>
    <cellStyle name="Output 4 3 3 4 2 2 2" xfId="33550"/>
    <cellStyle name="Output 4 3 3 4 2 3" xfId="25516"/>
    <cellStyle name="Output 4 3 3 4 3" xfId="13184"/>
    <cellStyle name="Output 4 3 3 4 3 2" xfId="29281"/>
    <cellStyle name="Output 4 3 3 4 4" xfId="20914"/>
    <cellStyle name="Output 4 3 3 4 5" xfId="40761"/>
    <cellStyle name="Output 4 3 3 5" xfId="7032"/>
    <cellStyle name="Output 4 3 3 5 2" xfId="15176"/>
    <cellStyle name="Output 4 3 3 5 2 2" xfId="31249"/>
    <cellStyle name="Output 4 3 3 5 3" xfId="23215"/>
    <cellStyle name="Output 4 3 3 6" xfId="10855"/>
    <cellStyle name="Output 4 3 3 6 2" xfId="26980"/>
    <cellStyle name="Output 4 3 3 7" xfId="18613"/>
    <cellStyle name="Output 4 3 3 8" xfId="40756"/>
    <cellStyle name="Output 4 3 4" xfId="2414"/>
    <cellStyle name="Output 4 3 4 2" xfId="3936"/>
    <cellStyle name="Output 4 3 4 2 2" xfId="6294"/>
    <cellStyle name="Output 4 3 4 2 2 2" xfId="14800"/>
    <cellStyle name="Output 4 3 4 2 2 2 2" xfId="30897"/>
    <cellStyle name="Output 4 3 4 2 2 3" xfId="22530"/>
    <cellStyle name="Output 4 3 4 2 2 4" xfId="40764"/>
    <cellStyle name="Output 4 3 4 2 3" xfId="8650"/>
    <cellStyle name="Output 4 3 4 2 3 2" xfId="16792"/>
    <cellStyle name="Output 4 3 4 2 3 2 2" xfId="32865"/>
    <cellStyle name="Output 4 3 4 2 3 3" xfId="24831"/>
    <cellStyle name="Output 4 3 4 2 4" xfId="12473"/>
    <cellStyle name="Output 4 3 4 2 4 2" xfId="28596"/>
    <cellStyle name="Output 4 3 4 2 5" xfId="20229"/>
    <cellStyle name="Output 4 3 4 2 6" xfId="40763"/>
    <cellStyle name="Output 4 3 4 3" xfId="4828"/>
    <cellStyle name="Output 4 3 4 3 2" xfId="9489"/>
    <cellStyle name="Output 4 3 4 3 2 2" xfId="17629"/>
    <cellStyle name="Output 4 3 4 3 2 2 2" xfId="33702"/>
    <cellStyle name="Output 4 3 4 3 2 3" xfId="25668"/>
    <cellStyle name="Output 4 3 4 3 3" xfId="13336"/>
    <cellStyle name="Output 4 3 4 3 3 2" xfId="29433"/>
    <cellStyle name="Output 4 3 4 3 4" xfId="21066"/>
    <cellStyle name="Output 4 3 4 3 5" xfId="40765"/>
    <cellStyle name="Output 4 3 4 4" xfId="7184"/>
    <cellStyle name="Output 4 3 4 4 2" xfId="15328"/>
    <cellStyle name="Output 4 3 4 4 2 2" xfId="31401"/>
    <cellStyle name="Output 4 3 4 4 3" xfId="23367"/>
    <cellStyle name="Output 4 3 4 5" xfId="11007"/>
    <cellStyle name="Output 4 3 4 5 2" xfId="27132"/>
    <cellStyle name="Output 4 3 4 6" xfId="18765"/>
    <cellStyle name="Output 4 3 4 7" xfId="40762"/>
    <cellStyle name="Output 4 3 5" xfId="2902"/>
    <cellStyle name="Output 4 3 5 2" xfId="5270"/>
    <cellStyle name="Output 4 3 5 2 2" xfId="9699"/>
    <cellStyle name="Output 4 3 5 2 2 2" xfId="17839"/>
    <cellStyle name="Output 4 3 5 2 2 2 2" xfId="33912"/>
    <cellStyle name="Output 4 3 5 2 2 3" xfId="25878"/>
    <cellStyle name="Output 4 3 5 2 3" xfId="13776"/>
    <cellStyle name="Output 4 3 5 2 3 2" xfId="29873"/>
    <cellStyle name="Output 4 3 5 2 4" xfId="21506"/>
    <cellStyle name="Output 4 3 5 2 5" xfId="40767"/>
    <cellStyle name="Output 4 3 5 3" xfId="7626"/>
    <cellStyle name="Output 4 3 5 3 2" xfId="15768"/>
    <cellStyle name="Output 4 3 5 3 2 2" xfId="31841"/>
    <cellStyle name="Output 4 3 5 3 3" xfId="23807"/>
    <cellStyle name="Output 4 3 5 4" xfId="11449"/>
    <cellStyle name="Output 4 3 5 4 2" xfId="27572"/>
    <cellStyle name="Output 4 3 5 5" xfId="19205"/>
    <cellStyle name="Output 4 3 5 6" xfId="40766"/>
    <cellStyle name="Output 4 3 6" xfId="2484"/>
    <cellStyle name="Output 4 3 6 2" xfId="4889"/>
    <cellStyle name="Output 4 3 6 2 2" xfId="13395"/>
    <cellStyle name="Output 4 3 6 2 2 2" xfId="29492"/>
    <cellStyle name="Output 4 3 6 2 3" xfId="21125"/>
    <cellStyle name="Output 4 3 6 2 4" xfId="40769"/>
    <cellStyle name="Output 4 3 6 3" xfId="7245"/>
    <cellStyle name="Output 4 3 6 3 2" xfId="15387"/>
    <cellStyle name="Output 4 3 6 3 2 2" xfId="31460"/>
    <cellStyle name="Output 4 3 6 3 3" xfId="23426"/>
    <cellStyle name="Output 4 3 6 4" xfId="11068"/>
    <cellStyle name="Output 4 3 6 4 2" xfId="27191"/>
    <cellStyle name="Output 4 3 6 5" xfId="18824"/>
    <cellStyle name="Output 4 3 6 6" xfId="40768"/>
    <cellStyle name="Output 4 3 7" xfId="4201"/>
    <cellStyle name="Output 4 3 7 2" xfId="8862"/>
    <cellStyle name="Output 4 3 7 2 2" xfId="17002"/>
    <cellStyle name="Output 4 3 7 2 2 2" xfId="33075"/>
    <cellStyle name="Output 4 3 7 2 3" xfId="25041"/>
    <cellStyle name="Output 4 3 7 3" xfId="12709"/>
    <cellStyle name="Output 4 3 7 3 2" xfId="28806"/>
    <cellStyle name="Output 4 3 7 4" xfId="20439"/>
    <cellStyle name="Output 4 3 7 5" xfId="40770"/>
    <cellStyle name="Output 4 3 8" xfId="6557"/>
    <cellStyle name="Output 4 3 8 2" xfId="22740"/>
    <cellStyle name="Output 4 3 9" xfId="10380"/>
    <cellStyle name="Output 4 3 9 2" xfId="26505"/>
    <cellStyle name="Output 4 4" xfId="1940"/>
    <cellStyle name="Output 4 4 2" xfId="3034"/>
    <cellStyle name="Output 4 4 2 2" xfId="5400"/>
    <cellStyle name="Output 4 4 2 2 2" xfId="9824"/>
    <cellStyle name="Output 4 4 2 2 2 2" xfId="17964"/>
    <cellStyle name="Output 4 4 2 2 2 2 2" xfId="34037"/>
    <cellStyle name="Output 4 4 2 2 2 3" xfId="26003"/>
    <cellStyle name="Output 4 4 2 2 3" xfId="13906"/>
    <cellStyle name="Output 4 4 2 2 3 2" xfId="30003"/>
    <cellStyle name="Output 4 4 2 2 4" xfId="21636"/>
    <cellStyle name="Output 4 4 2 2 5" xfId="40773"/>
    <cellStyle name="Output 4 4 2 3" xfId="7756"/>
    <cellStyle name="Output 4 4 2 3 2" xfId="15898"/>
    <cellStyle name="Output 4 4 2 3 2 2" xfId="31971"/>
    <cellStyle name="Output 4 4 2 3 3" xfId="23937"/>
    <cellStyle name="Output 4 4 2 4" xfId="11579"/>
    <cellStyle name="Output 4 4 2 4 2" xfId="27702"/>
    <cellStyle name="Output 4 4 2 5" xfId="19335"/>
    <cellStyle name="Output 4 4 2 6" xfId="40772"/>
    <cellStyle name="Output 4 4 3" xfId="3488"/>
    <cellStyle name="Output 4 4 3 2" xfId="5846"/>
    <cellStyle name="Output 4 4 3 2 2" xfId="14352"/>
    <cellStyle name="Output 4 4 3 2 2 2" xfId="30449"/>
    <cellStyle name="Output 4 4 3 2 3" xfId="22082"/>
    <cellStyle name="Output 4 4 3 2 4" xfId="40775"/>
    <cellStyle name="Output 4 4 3 3" xfId="8202"/>
    <cellStyle name="Output 4 4 3 3 2" xfId="16344"/>
    <cellStyle name="Output 4 4 3 3 2 2" xfId="32417"/>
    <cellStyle name="Output 4 4 3 3 3" xfId="24383"/>
    <cellStyle name="Output 4 4 3 4" xfId="12025"/>
    <cellStyle name="Output 4 4 3 4 2" xfId="28148"/>
    <cellStyle name="Output 4 4 3 5" xfId="19781"/>
    <cellStyle name="Output 4 4 3 6" xfId="40774"/>
    <cellStyle name="Output 4 4 4" xfId="4380"/>
    <cellStyle name="Output 4 4 4 2" xfId="9041"/>
    <cellStyle name="Output 4 4 4 2 2" xfId="17181"/>
    <cellStyle name="Output 4 4 4 2 2 2" xfId="33254"/>
    <cellStyle name="Output 4 4 4 2 3" xfId="25220"/>
    <cellStyle name="Output 4 4 4 3" xfId="12888"/>
    <cellStyle name="Output 4 4 4 3 2" xfId="28985"/>
    <cellStyle name="Output 4 4 4 4" xfId="20618"/>
    <cellStyle name="Output 4 4 4 5" xfId="40776"/>
    <cellStyle name="Output 4 4 5" xfId="6736"/>
    <cellStyle name="Output 4 4 5 2" xfId="22919"/>
    <cellStyle name="Output 4 4 6" xfId="10559"/>
    <cellStyle name="Output 4 4 6 2" xfId="26684"/>
    <cellStyle name="Output 4 4 7" xfId="40771"/>
    <cellStyle name="Output 4 5" xfId="2105"/>
    <cellStyle name="Output 4 5 2" xfId="3189"/>
    <cellStyle name="Output 4 5 2 2" xfId="5554"/>
    <cellStyle name="Output 4 5 2 2 2" xfId="9976"/>
    <cellStyle name="Output 4 5 2 2 2 2" xfId="18116"/>
    <cellStyle name="Output 4 5 2 2 2 2 2" xfId="34189"/>
    <cellStyle name="Output 4 5 2 2 2 3" xfId="26155"/>
    <cellStyle name="Output 4 5 2 2 3" xfId="14060"/>
    <cellStyle name="Output 4 5 2 2 3 2" xfId="30157"/>
    <cellStyle name="Output 4 5 2 2 4" xfId="21790"/>
    <cellStyle name="Output 4 5 2 2 5" xfId="40779"/>
    <cellStyle name="Output 4 5 2 3" xfId="7910"/>
    <cellStyle name="Output 4 5 2 3 2" xfId="16052"/>
    <cellStyle name="Output 4 5 2 3 2 2" xfId="32125"/>
    <cellStyle name="Output 4 5 2 3 3" xfId="24091"/>
    <cellStyle name="Output 4 5 2 4" xfId="11733"/>
    <cellStyle name="Output 4 5 2 4 2" xfId="27856"/>
    <cellStyle name="Output 4 5 2 5" xfId="19489"/>
    <cellStyle name="Output 4 5 2 6" xfId="40778"/>
    <cellStyle name="Output 4 5 3" xfId="3644"/>
    <cellStyle name="Output 4 5 3 2" xfId="6002"/>
    <cellStyle name="Output 4 5 3 2 2" xfId="14508"/>
    <cellStyle name="Output 4 5 3 2 2 2" xfId="30605"/>
    <cellStyle name="Output 4 5 3 2 3" xfId="22238"/>
    <cellStyle name="Output 4 5 3 2 4" xfId="40781"/>
    <cellStyle name="Output 4 5 3 3" xfId="8358"/>
    <cellStyle name="Output 4 5 3 3 2" xfId="16500"/>
    <cellStyle name="Output 4 5 3 3 2 2" xfId="32573"/>
    <cellStyle name="Output 4 5 3 3 3" xfId="24539"/>
    <cellStyle name="Output 4 5 3 4" xfId="12181"/>
    <cellStyle name="Output 4 5 3 4 2" xfId="28304"/>
    <cellStyle name="Output 4 5 3 5" xfId="19937"/>
    <cellStyle name="Output 4 5 3 6" xfId="40780"/>
    <cellStyle name="Output 4 5 4" xfId="4536"/>
    <cellStyle name="Output 4 5 4 2" xfId="9197"/>
    <cellStyle name="Output 4 5 4 2 2" xfId="17337"/>
    <cellStyle name="Output 4 5 4 2 2 2" xfId="33410"/>
    <cellStyle name="Output 4 5 4 2 3" xfId="25376"/>
    <cellStyle name="Output 4 5 4 3" xfId="13044"/>
    <cellStyle name="Output 4 5 4 3 2" xfId="29141"/>
    <cellStyle name="Output 4 5 4 4" xfId="20774"/>
    <cellStyle name="Output 4 5 4 5" xfId="40782"/>
    <cellStyle name="Output 4 5 5" xfId="6892"/>
    <cellStyle name="Output 4 5 5 2" xfId="15036"/>
    <cellStyle name="Output 4 5 5 2 2" xfId="31109"/>
    <cellStyle name="Output 4 5 5 3" xfId="23075"/>
    <cellStyle name="Output 4 5 6" xfId="10715"/>
    <cellStyle name="Output 4 5 6 2" xfId="26840"/>
    <cellStyle name="Output 4 5 7" xfId="18473"/>
    <cellStyle name="Output 4 5 8" xfId="40777"/>
    <cellStyle name="Output 4 6" xfId="2266"/>
    <cellStyle name="Output 4 6 2" xfId="3796"/>
    <cellStyle name="Output 4 6 2 2" xfId="6154"/>
    <cellStyle name="Output 4 6 2 2 2" xfId="14660"/>
    <cellStyle name="Output 4 6 2 2 2 2" xfId="30757"/>
    <cellStyle name="Output 4 6 2 2 3" xfId="22390"/>
    <cellStyle name="Output 4 6 2 2 4" xfId="40785"/>
    <cellStyle name="Output 4 6 2 3" xfId="8510"/>
    <cellStyle name="Output 4 6 2 3 2" xfId="16652"/>
    <cellStyle name="Output 4 6 2 3 2 2" xfId="32725"/>
    <cellStyle name="Output 4 6 2 3 3" xfId="24691"/>
    <cellStyle name="Output 4 6 2 4" xfId="12333"/>
    <cellStyle name="Output 4 6 2 4 2" xfId="28456"/>
    <cellStyle name="Output 4 6 2 5" xfId="20089"/>
    <cellStyle name="Output 4 6 2 6" xfId="40784"/>
    <cellStyle name="Output 4 6 3" xfId="4688"/>
    <cellStyle name="Output 4 6 3 2" xfId="9349"/>
    <cellStyle name="Output 4 6 3 2 2" xfId="17489"/>
    <cellStyle name="Output 4 6 3 2 2 2" xfId="33562"/>
    <cellStyle name="Output 4 6 3 2 3" xfId="25528"/>
    <cellStyle name="Output 4 6 3 3" xfId="13196"/>
    <cellStyle name="Output 4 6 3 3 2" xfId="29293"/>
    <cellStyle name="Output 4 6 3 4" xfId="20926"/>
    <cellStyle name="Output 4 6 3 5" xfId="40786"/>
    <cellStyle name="Output 4 6 4" xfId="7044"/>
    <cellStyle name="Output 4 6 4 2" xfId="15188"/>
    <cellStyle name="Output 4 6 4 2 2" xfId="31261"/>
    <cellStyle name="Output 4 6 4 3" xfId="23227"/>
    <cellStyle name="Output 4 6 5" xfId="10867"/>
    <cellStyle name="Output 4 6 5 2" xfId="26992"/>
    <cellStyle name="Output 4 6 6" xfId="18625"/>
    <cellStyle name="Output 4 6 7" xfId="40783"/>
    <cellStyle name="Output 4 7" xfId="2746"/>
    <cellStyle name="Output 4 7 2" xfId="5126"/>
    <cellStyle name="Output 4 7 2 2" xfId="9559"/>
    <cellStyle name="Output 4 7 2 2 2" xfId="17699"/>
    <cellStyle name="Output 4 7 2 2 2 2" xfId="33772"/>
    <cellStyle name="Output 4 7 2 2 3" xfId="25738"/>
    <cellStyle name="Output 4 7 2 3" xfId="13632"/>
    <cellStyle name="Output 4 7 2 3 2" xfId="29729"/>
    <cellStyle name="Output 4 7 2 4" xfId="21362"/>
    <cellStyle name="Output 4 7 2 5" xfId="40788"/>
    <cellStyle name="Output 4 7 3" xfId="7482"/>
    <cellStyle name="Output 4 7 3 2" xfId="15624"/>
    <cellStyle name="Output 4 7 3 2 2" xfId="31697"/>
    <cellStyle name="Output 4 7 3 3" xfId="23663"/>
    <cellStyle name="Output 4 7 4" xfId="11305"/>
    <cellStyle name="Output 4 7 4 2" xfId="27428"/>
    <cellStyle name="Output 4 7 5" xfId="19061"/>
    <cellStyle name="Output 4 7 6" xfId="40787"/>
    <cellStyle name="Output 4 8" xfId="2727"/>
    <cellStyle name="Output 4 8 2" xfId="5110"/>
    <cellStyle name="Output 4 8 2 2" xfId="13616"/>
    <cellStyle name="Output 4 8 2 2 2" xfId="29713"/>
    <cellStyle name="Output 4 8 2 3" xfId="21346"/>
    <cellStyle name="Output 4 8 2 4" xfId="40790"/>
    <cellStyle name="Output 4 8 3" xfId="7466"/>
    <cellStyle name="Output 4 8 3 2" xfId="15608"/>
    <cellStyle name="Output 4 8 3 2 2" xfId="31681"/>
    <cellStyle name="Output 4 8 3 3" xfId="23647"/>
    <cellStyle name="Output 4 8 4" xfId="11289"/>
    <cellStyle name="Output 4 8 4 2" xfId="27412"/>
    <cellStyle name="Output 4 8 5" xfId="19045"/>
    <cellStyle name="Output 4 8 6" xfId="40789"/>
    <cellStyle name="Output 4 9" xfId="4053"/>
    <cellStyle name="Output 4 9 2" xfId="8722"/>
    <cellStyle name="Output 4 9 2 2" xfId="16862"/>
    <cellStyle name="Output 4 9 2 2 2" xfId="32935"/>
    <cellStyle name="Output 4 9 2 3" xfId="24901"/>
    <cellStyle name="Output 4 9 3" xfId="12569"/>
    <cellStyle name="Output 4 9 3 2" xfId="28666"/>
    <cellStyle name="Output 4 9 4" xfId="20299"/>
    <cellStyle name="Output 4 9 5" xfId="40791"/>
    <cellStyle name="Percent 2" xfId="43262"/>
    <cellStyle name="Percent 3" xfId="9"/>
    <cellStyle name="Title 2" xfId="77"/>
    <cellStyle name="Title 2 2" xfId="1203"/>
    <cellStyle name="Title 2 2 2" xfId="1204"/>
    <cellStyle name="Title 2 2 3" xfId="1498"/>
    <cellStyle name="Title 2 3" xfId="1205"/>
    <cellStyle name="Title 2 4" xfId="1206"/>
    <cellStyle name="Title 2 5" xfId="1207"/>
    <cellStyle name="Title 2 6" xfId="1208"/>
    <cellStyle name="Title 2 7" xfId="1209"/>
    <cellStyle name="Title 2 8" xfId="1497"/>
    <cellStyle name="Title 3" xfId="1202"/>
    <cellStyle name="Title 4" xfId="1496"/>
    <cellStyle name="Total 2" xfId="78"/>
    <cellStyle name="Total 2 10" xfId="1533"/>
    <cellStyle name="Total 2 10 10" xfId="40793"/>
    <cellStyle name="Total 2 10 2" xfId="1968"/>
    <cellStyle name="Total 2 10 2 2" xfId="3056"/>
    <cellStyle name="Total 2 10 2 2 2" xfId="5421"/>
    <cellStyle name="Total 2 10 2 2 2 2" xfId="9843"/>
    <cellStyle name="Total 2 10 2 2 2 2 2" xfId="17983"/>
    <cellStyle name="Total 2 10 2 2 2 2 2 2" xfId="34056"/>
    <cellStyle name="Total 2 10 2 2 2 2 3" xfId="26022"/>
    <cellStyle name="Total 2 10 2 2 2 3" xfId="13927"/>
    <cellStyle name="Total 2 10 2 2 2 3 2" xfId="30024"/>
    <cellStyle name="Total 2 10 2 2 2 4" xfId="21657"/>
    <cellStyle name="Total 2 10 2 2 2 5" xfId="40796"/>
    <cellStyle name="Total 2 10 2 2 3" xfId="7777"/>
    <cellStyle name="Total 2 10 2 2 3 2" xfId="15919"/>
    <cellStyle name="Total 2 10 2 2 3 2 2" xfId="31992"/>
    <cellStyle name="Total 2 10 2 2 3 3" xfId="23958"/>
    <cellStyle name="Total 2 10 2 2 4" xfId="11600"/>
    <cellStyle name="Total 2 10 2 2 4 2" xfId="27723"/>
    <cellStyle name="Total 2 10 2 2 5" xfId="19356"/>
    <cellStyle name="Total 2 10 2 2 6" xfId="40795"/>
    <cellStyle name="Total 2 10 2 3" xfId="3507"/>
    <cellStyle name="Total 2 10 2 3 2" xfId="5865"/>
    <cellStyle name="Total 2 10 2 3 2 2" xfId="14371"/>
    <cellStyle name="Total 2 10 2 3 2 2 2" xfId="30468"/>
    <cellStyle name="Total 2 10 2 3 2 3" xfId="22101"/>
    <cellStyle name="Total 2 10 2 3 2 4" xfId="40798"/>
    <cellStyle name="Total 2 10 2 3 3" xfId="8221"/>
    <cellStyle name="Total 2 10 2 3 3 2" xfId="16363"/>
    <cellStyle name="Total 2 10 2 3 3 2 2" xfId="32436"/>
    <cellStyle name="Total 2 10 2 3 3 3" xfId="24402"/>
    <cellStyle name="Total 2 10 2 3 4" xfId="12044"/>
    <cellStyle name="Total 2 10 2 3 4 2" xfId="28167"/>
    <cellStyle name="Total 2 10 2 3 5" xfId="19800"/>
    <cellStyle name="Total 2 10 2 3 6" xfId="40797"/>
    <cellStyle name="Total 2 10 2 4" xfId="4399"/>
    <cellStyle name="Total 2 10 2 4 2" xfId="9060"/>
    <cellStyle name="Total 2 10 2 4 2 2" xfId="17200"/>
    <cellStyle name="Total 2 10 2 4 2 2 2" xfId="33273"/>
    <cellStyle name="Total 2 10 2 4 2 3" xfId="25239"/>
    <cellStyle name="Total 2 10 2 4 3" xfId="12907"/>
    <cellStyle name="Total 2 10 2 4 3 2" xfId="29004"/>
    <cellStyle name="Total 2 10 2 4 4" xfId="20637"/>
    <cellStyle name="Total 2 10 2 4 5" xfId="40799"/>
    <cellStyle name="Total 2 10 2 5" xfId="6755"/>
    <cellStyle name="Total 2 10 2 5 2" xfId="22938"/>
    <cellStyle name="Total 2 10 2 6" xfId="10578"/>
    <cellStyle name="Total 2 10 2 6 2" xfId="26703"/>
    <cellStyle name="Total 2 10 2 7" xfId="40794"/>
    <cellStyle name="Total 2 10 3" xfId="2133"/>
    <cellStyle name="Total 2 10 3 2" xfId="3212"/>
    <cellStyle name="Total 2 10 3 2 2" xfId="5575"/>
    <cellStyle name="Total 2 10 3 2 2 2" xfId="9995"/>
    <cellStyle name="Total 2 10 3 2 2 2 2" xfId="18135"/>
    <cellStyle name="Total 2 10 3 2 2 2 2 2" xfId="34208"/>
    <cellStyle name="Total 2 10 3 2 2 2 3" xfId="26174"/>
    <cellStyle name="Total 2 10 3 2 2 3" xfId="14081"/>
    <cellStyle name="Total 2 10 3 2 2 3 2" xfId="30178"/>
    <cellStyle name="Total 2 10 3 2 2 4" xfId="21811"/>
    <cellStyle name="Total 2 10 3 2 2 5" xfId="40802"/>
    <cellStyle name="Total 2 10 3 2 3" xfId="7931"/>
    <cellStyle name="Total 2 10 3 2 3 2" xfId="16073"/>
    <cellStyle name="Total 2 10 3 2 3 2 2" xfId="32146"/>
    <cellStyle name="Total 2 10 3 2 3 3" xfId="24112"/>
    <cellStyle name="Total 2 10 3 2 4" xfId="11754"/>
    <cellStyle name="Total 2 10 3 2 4 2" xfId="27877"/>
    <cellStyle name="Total 2 10 3 2 5" xfId="19510"/>
    <cellStyle name="Total 2 10 3 2 6" xfId="40801"/>
    <cellStyle name="Total 2 10 3 3" xfId="3663"/>
    <cellStyle name="Total 2 10 3 3 2" xfId="6021"/>
    <cellStyle name="Total 2 10 3 3 2 2" xfId="14527"/>
    <cellStyle name="Total 2 10 3 3 2 2 2" xfId="30624"/>
    <cellStyle name="Total 2 10 3 3 2 3" xfId="22257"/>
    <cellStyle name="Total 2 10 3 3 2 4" xfId="40804"/>
    <cellStyle name="Total 2 10 3 3 3" xfId="8377"/>
    <cellStyle name="Total 2 10 3 3 3 2" xfId="16519"/>
    <cellStyle name="Total 2 10 3 3 3 2 2" xfId="32592"/>
    <cellStyle name="Total 2 10 3 3 3 3" xfId="24558"/>
    <cellStyle name="Total 2 10 3 3 4" xfId="12200"/>
    <cellStyle name="Total 2 10 3 3 4 2" xfId="28323"/>
    <cellStyle name="Total 2 10 3 3 5" xfId="19956"/>
    <cellStyle name="Total 2 10 3 3 6" xfId="40803"/>
    <cellStyle name="Total 2 10 3 4" xfId="4555"/>
    <cellStyle name="Total 2 10 3 4 2" xfId="9216"/>
    <cellStyle name="Total 2 10 3 4 2 2" xfId="17356"/>
    <cellStyle name="Total 2 10 3 4 2 2 2" xfId="33429"/>
    <cellStyle name="Total 2 10 3 4 2 3" xfId="25395"/>
    <cellStyle name="Total 2 10 3 4 3" xfId="13063"/>
    <cellStyle name="Total 2 10 3 4 3 2" xfId="29160"/>
    <cellStyle name="Total 2 10 3 4 4" xfId="20793"/>
    <cellStyle name="Total 2 10 3 4 5" xfId="40805"/>
    <cellStyle name="Total 2 10 3 5" xfId="6911"/>
    <cellStyle name="Total 2 10 3 5 2" xfId="15055"/>
    <cellStyle name="Total 2 10 3 5 2 2" xfId="31128"/>
    <cellStyle name="Total 2 10 3 5 3" xfId="23094"/>
    <cellStyle name="Total 2 10 3 6" xfId="10734"/>
    <cellStyle name="Total 2 10 3 6 2" xfId="26859"/>
    <cellStyle name="Total 2 10 3 7" xfId="18492"/>
    <cellStyle name="Total 2 10 3 8" xfId="40800"/>
    <cellStyle name="Total 2 10 4" xfId="2293"/>
    <cellStyle name="Total 2 10 4 2" xfId="3815"/>
    <cellStyle name="Total 2 10 4 2 2" xfId="6173"/>
    <cellStyle name="Total 2 10 4 2 2 2" xfId="14679"/>
    <cellStyle name="Total 2 10 4 2 2 2 2" xfId="30776"/>
    <cellStyle name="Total 2 10 4 2 2 3" xfId="22409"/>
    <cellStyle name="Total 2 10 4 2 2 4" xfId="40808"/>
    <cellStyle name="Total 2 10 4 2 3" xfId="8529"/>
    <cellStyle name="Total 2 10 4 2 3 2" xfId="16671"/>
    <cellStyle name="Total 2 10 4 2 3 2 2" xfId="32744"/>
    <cellStyle name="Total 2 10 4 2 3 3" xfId="24710"/>
    <cellStyle name="Total 2 10 4 2 4" xfId="12352"/>
    <cellStyle name="Total 2 10 4 2 4 2" xfId="28475"/>
    <cellStyle name="Total 2 10 4 2 5" xfId="20108"/>
    <cellStyle name="Total 2 10 4 2 6" xfId="40807"/>
    <cellStyle name="Total 2 10 4 3" xfId="4707"/>
    <cellStyle name="Total 2 10 4 3 2" xfId="9368"/>
    <cellStyle name="Total 2 10 4 3 2 2" xfId="17508"/>
    <cellStyle name="Total 2 10 4 3 2 2 2" xfId="33581"/>
    <cellStyle name="Total 2 10 4 3 2 3" xfId="25547"/>
    <cellStyle name="Total 2 10 4 3 3" xfId="13215"/>
    <cellStyle name="Total 2 10 4 3 3 2" xfId="29312"/>
    <cellStyle name="Total 2 10 4 3 4" xfId="20945"/>
    <cellStyle name="Total 2 10 4 3 5" xfId="40809"/>
    <cellStyle name="Total 2 10 4 4" xfId="7063"/>
    <cellStyle name="Total 2 10 4 4 2" xfId="15207"/>
    <cellStyle name="Total 2 10 4 4 2 2" xfId="31280"/>
    <cellStyle name="Total 2 10 4 4 3" xfId="23246"/>
    <cellStyle name="Total 2 10 4 5" xfId="10886"/>
    <cellStyle name="Total 2 10 4 5 2" xfId="27011"/>
    <cellStyle name="Total 2 10 4 6" xfId="18644"/>
    <cellStyle name="Total 2 10 4 7" xfId="40806"/>
    <cellStyle name="Total 2 10 5" xfId="2774"/>
    <cellStyle name="Total 2 10 5 2" xfId="5145"/>
    <cellStyle name="Total 2 10 5 2 2" xfId="9578"/>
    <cellStyle name="Total 2 10 5 2 2 2" xfId="17718"/>
    <cellStyle name="Total 2 10 5 2 2 2 2" xfId="33791"/>
    <cellStyle name="Total 2 10 5 2 2 3" xfId="25757"/>
    <cellStyle name="Total 2 10 5 2 3" xfId="13651"/>
    <cellStyle name="Total 2 10 5 2 3 2" xfId="29748"/>
    <cellStyle name="Total 2 10 5 2 4" xfId="21381"/>
    <cellStyle name="Total 2 10 5 2 5" xfId="40811"/>
    <cellStyle name="Total 2 10 5 3" xfId="7501"/>
    <cellStyle name="Total 2 10 5 3 2" xfId="15643"/>
    <cellStyle name="Total 2 10 5 3 2 2" xfId="31716"/>
    <cellStyle name="Total 2 10 5 3 3" xfId="23682"/>
    <cellStyle name="Total 2 10 5 4" xfId="11324"/>
    <cellStyle name="Total 2 10 5 4 2" xfId="27447"/>
    <cellStyle name="Total 2 10 5 5" xfId="19080"/>
    <cellStyle name="Total 2 10 5 6" xfId="40810"/>
    <cellStyle name="Total 2 10 6" xfId="2569"/>
    <cellStyle name="Total 2 10 6 2" xfId="4974"/>
    <cellStyle name="Total 2 10 6 2 2" xfId="13480"/>
    <cellStyle name="Total 2 10 6 2 2 2" xfId="29577"/>
    <cellStyle name="Total 2 10 6 2 3" xfId="21210"/>
    <cellStyle name="Total 2 10 6 2 4" xfId="40813"/>
    <cellStyle name="Total 2 10 6 3" xfId="7330"/>
    <cellStyle name="Total 2 10 6 3 2" xfId="15472"/>
    <cellStyle name="Total 2 10 6 3 2 2" xfId="31545"/>
    <cellStyle name="Total 2 10 6 3 3" xfId="23511"/>
    <cellStyle name="Total 2 10 6 4" xfId="11153"/>
    <cellStyle name="Total 2 10 6 4 2" xfId="27276"/>
    <cellStyle name="Total 2 10 6 5" xfId="18909"/>
    <cellStyle name="Total 2 10 6 6" xfId="40812"/>
    <cellStyle name="Total 2 10 7" xfId="4080"/>
    <cellStyle name="Total 2 10 7 2" xfId="8741"/>
    <cellStyle name="Total 2 10 7 2 2" xfId="16881"/>
    <cellStyle name="Total 2 10 7 2 2 2" xfId="32954"/>
    <cellStyle name="Total 2 10 7 2 3" xfId="24920"/>
    <cellStyle name="Total 2 10 7 3" xfId="12588"/>
    <cellStyle name="Total 2 10 7 3 2" xfId="28685"/>
    <cellStyle name="Total 2 10 7 4" xfId="20318"/>
    <cellStyle name="Total 2 10 7 5" xfId="40814"/>
    <cellStyle name="Total 2 10 8" xfId="6436"/>
    <cellStyle name="Total 2 10 8 2" xfId="22619"/>
    <cellStyle name="Total 2 10 9" xfId="10259"/>
    <cellStyle name="Total 2 10 9 2" xfId="26384"/>
    <cellStyle name="Total 2 11" xfId="1731"/>
    <cellStyle name="Total 2 11 2" xfId="2922"/>
    <cellStyle name="Total 2 11 2 2" xfId="5289"/>
    <cellStyle name="Total 2 11 2 2 2" xfId="9716"/>
    <cellStyle name="Total 2 11 2 2 2 2" xfId="17856"/>
    <cellStyle name="Total 2 11 2 2 2 2 2" xfId="33929"/>
    <cellStyle name="Total 2 11 2 2 2 3" xfId="25895"/>
    <cellStyle name="Total 2 11 2 2 3" xfId="13795"/>
    <cellStyle name="Total 2 11 2 2 3 2" xfId="29892"/>
    <cellStyle name="Total 2 11 2 2 4" xfId="21525"/>
    <cellStyle name="Total 2 11 2 2 5" xfId="40817"/>
    <cellStyle name="Total 2 11 2 3" xfId="7645"/>
    <cellStyle name="Total 2 11 2 3 2" xfId="15787"/>
    <cellStyle name="Total 2 11 2 3 2 2" xfId="31860"/>
    <cellStyle name="Total 2 11 2 3 3" xfId="23826"/>
    <cellStyle name="Total 2 11 2 4" xfId="11468"/>
    <cellStyle name="Total 2 11 2 4 2" xfId="27591"/>
    <cellStyle name="Total 2 11 2 5" xfId="19224"/>
    <cellStyle name="Total 2 11 2 6" xfId="40816"/>
    <cellStyle name="Total 2 11 3" xfId="2681"/>
    <cellStyle name="Total 2 11 3 2" xfId="5066"/>
    <cellStyle name="Total 2 11 3 2 2" xfId="13572"/>
    <cellStyle name="Total 2 11 3 2 2 2" xfId="29669"/>
    <cellStyle name="Total 2 11 3 2 3" xfId="21302"/>
    <cellStyle name="Total 2 11 3 2 4" xfId="40819"/>
    <cellStyle name="Total 2 11 3 3" xfId="7422"/>
    <cellStyle name="Total 2 11 3 3 2" xfId="15564"/>
    <cellStyle name="Total 2 11 3 3 2 2" xfId="31637"/>
    <cellStyle name="Total 2 11 3 3 3" xfId="23603"/>
    <cellStyle name="Total 2 11 3 4" xfId="11245"/>
    <cellStyle name="Total 2 11 3 4 2" xfId="27368"/>
    <cellStyle name="Total 2 11 3 5" xfId="19001"/>
    <cellStyle name="Total 2 11 3 6" xfId="40818"/>
    <cellStyle name="Total 2 11 4" xfId="4221"/>
    <cellStyle name="Total 2 11 4 2" xfId="8882"/>
    <cellStyle name="Total 2 11 4 2 2" xfId="17022"/>
    <cellStyle name="Total 2 11 4 2 2 2" xfId="33095"/>
    <cellStyle name="Total 2 11 4 2 3" xfId="25061"/>
    <cellStyle name="Total 2 11 4 3" xfId="12729"/>
    <cellStyle name="Total 2 11 4 3 2" xfId="28826"/>
    <cellStyle name="Total 2 11 4 4" xfId="20459"/>
    <cellStyle name="Total 2 11 4 5" xfId="40820"/>
    <cellStyle name="Total 2 11 5" xfId="6577"/>
    <cellStyle name="Total 2 11 5 2" xfId="22760"/>
    <cellStyle name="Total 2 11 6" xfId="10400"/>
    <cellStyle name="Total 2 11 6 2" xfId="26525"/>
    <cellStyle name="Total 2 11 7" xfId="40815"/>
    <cellStyle name="Total 2 12" xfId="1934"/>
    <cellStyle name="Total 2 12 2" xfId="3029"/>
    <cellStyle name="Total 2 12 2 2" xfId="5395"/>
    <cellStyle name="Total 2 12 2 2 2" xfId="9819"/>
    <cellStyle name="Total 2 12 2 2 2 2" xfId="17959"/>
    <cellStyle name="Total 2 12 2 2 2 2 2" xfId="34032"/>
    <cellStyle name="Total 2 12 2 2 2 3" xfId="25998"/>
    <cellStyle name="Total 2 12 2 2 3" xfId="13901"/>
    <cellStyle name="Total 2 12 2 2 3 2" xfId="29998"/>
    <cellStyle name="Total 2 12 2 2 4" xfId="21631"/>
    <cellStyle name="Total 2 12 2 2 5" xfId="40823"/>
    <cellStyle name="Total 2 12 2 3" xfId="7751"/>
    <cellStyle name="Total 2 12 2 3 2" xfId="15893"/>
    <cellStyle name="Total 2 12 2 3 2 2" xfId="31966"/>
    <cellStyle name="Total 2 12 2 3 3" xfId="23932"/>
    <cellStyle name="Total 2 12 2 4" xfId="11574"/>
    <cellStyle name="Total 2 12 2 4 2" xfId="27697"/>
    <cellStyle name="Total 2 12 2 5" xfId="19330"/>
    <cellStyle name="Total 2 12 2 6" xfId="40822"/>
    <cellStyle name="Total 2 12 3" xfId="3482"/>
    <cellStyle name="Total 2 12 3 2" xfId="5840"/>
    <cellStyle name="Total 2 12 3 2 2" xfId="14346"/>
    <cellStyle name="Total 2 12 3 2 2 2" xfId="30443"/>
    <cellStyle name="Total 2 12 3 2 3" xfId="22076"/>
    <cellStyle name="Total 2 12 3 2 4" xfId="40825"/>
    <cellStyle name="Total 2 12 3 3" xfId="8196"/>
    <cellStyle name="Total 2 12 3 3 2" xfId="16338"/>
    <cellStyle name="Total 2 12 3 3 2 2" xfId="32411"/>
    <cellStyle name="Total 2 12 3 3 3" xfId="24377"/>
    <cellStyle name="Total 2 12 3 4" xfId="12019"/>
    <cellStyle name="Total 2 12 3 4 2" xfId="28142"/>
    <cellStyle name="Total 2 12 3 5" xfId="19775"/>
    <cellStyle name="Total 2 12 3 6" xfId="40824"/>
    <cellStyle name="Total 2 12 4" xfId="4374"/>
    <cellStyle name="Total 2 12 4 2" xfId="9035"/>
    <cellStyle name="Total 2 12 4 2 2" xfId="17175"/>
    <cellStyle name="Total 2 12 4 2 2 2" xfId="33248"/>
    <cellStyle name="Total 2 12 4 2 3" xfId="25214"/>
    <cellStyle name="Total 2 12 4 3" xfId="12882"/>
    <cellStyle name="Total 2 12 4 3 2" xfId="28979"/>
    <cellStyle name="Total 2 12 4 4" xfId="20612"/>
    <cellStyle name="Total 2 12 4 5" xfId="40826"/>
    <cellStyle name="Total 2 12 5" xfId="6730"/>
    <cellStyle name="Total 2 12 5 2" xfId="14970"/>
    <cellStyle name="Total 2 12 5 2 2" xfId="31043"/>
    <cellStyle name="Total 2 12 5 3" xfId="22913"/>
    <cellStyle name="Total 2 12 6" xfId="10553"/>
    <cellStyle name="Total 2 12 6 2" xfId="26678"/>
    <cellStyle name="Total 2 12 7" xfId="18407"/>
    <cellStyle name="Total 2 12 8" xfId="40821"/>
    <cellStyle name="Total 2 13" xfId="1787"/>
    <cellStyle name="Total 2 13 2" xfId="3370"/>
    <cellStyle name="Total 2 13 2 2" xfId="5728"/>
    <cellStyle name="Total 2 13 2 2 2" xfId="14234"/>
    <cellStyle name="Total 2 13 2 2 2 2" xfId="30331"/>
    <cellStyle name="Total 2 13 2 2 3" xfId="21964"/>
    <cellStyle name="Total 2 13 2 2 4" xfId="40829"/>
    <cellStyle name="Total 2 13 2 3" xfId="8084"/>
    <cellStyle name="Total 2 13 2 3 2" xfId="16226"/>
    <cellStyle name="Total 2 13 2 3 2 2" xfId="32299"/>
    <cellStyle name="Total 2 13 2 3 3" xfId="24265"/>
    <cellStyle name="Total 2 13 2 4" xfId="11907"/>
    <cellStyle name="Total 2 13 2 4 2" xfId="28030"/>
    <cellStyle name="Total 2 13 2 5" xfId="19663"/>
    <cellStyle name="Total 2 13 2 6" xfId="40828"/>
    <cellStyle name="Total 2 13 3" xfId="4262"/>
    <cellStyle name="Total 2 13 3 2" xfId="8923"/>
    <cellStyle name="Total 2 13 3 2 2" xfId="17063"/>
    <cellStyle name="Total 2 13 3 2 2 2" xfId="33136"/>
    <cellStyle name="Total 2 13 3 2 3" xfId="25102"/>
    <cellStyle name="Total 2 13 3 3" xfId="12770"/>
    <cellStyle name="Total 2 13 3 3 2" xfId="28867"/>
    <cellStyle name="Total 2 13 3 4" xfId="20500"/>
    <cellStyle name="Total 2 13 3 5" xfId="40830"/>
    <cellStyle name="Total 2 13 4" xfId="6618"/>
    <cellStyle name="Total 2 13 4 2" xfId="14882"/>
    <cellStyle name="Total 2 13 4 2 2" xfId="30955"/>
    <cellStyle name="Total 2 13 4 3" xfId="22801"/>
    <cellStyle name="Total 2 13 5" xfId="10441"/>
    <cellStyle name="Total 2 13 5 2" xfId="26566"/>
    <cellStyle name="Total 2 13 6" xfId="18319"/>
    <cellStyle name="Total 2 13 7" xfId="40827"/>
    <cellStyle name="Total 2 14" xfId="2448"/>
    <cellStyle name="Total 2 14 2" xfId="4857"/>
    <cellStyle name="Total 2 14 2 2" xfId="9501"/>
    <cellStyle name="Total 2 14 2 2 2" xfId="17641"/>
    <cellStyle name="Total 2 14 2 2 2 2" xfId="33714"/>
    <cellStyle name="Total 2 14 2 2 3" xfId="25680"/>
    <cellStyle name="Total 2 14 2 3" xfId="13363"/>
    <cellStyle name="Total 2 14 2 3 2" xfId="29460"/>
    <cellStyle name="Total 2 14 2 4" xfId="21093"/>
    <cellStyle name="Total 2 14 2 5" xfId="40832"/>
    <cellStyle name="Total 2 14 3" xfId="7213"/>
    <cellStyle name="Total 2 14 3 2" xfId="15355"/>
    <cellStyle name="Total 2 14 3 2 2" xfId="31428"/>
    <cellStyle name="Total 2 14 3 3" xfId="23394"/>
    <cellStyle name="Total 2 14 4" xfId="11036"/>
    <cellStyle name="Total 2 14 4 2" xfId="27159"/>
    <cellStyle name="Total 2 14 5" xfId="18792"/>
    <cellStyle name="Total 2 14 6" xfId="40831"/>
    <cellStyle name="Total 2 15" xfId="2929"/>
    <cellStyle name="Total 2 15 2" xfId="5296"/>
    <cellStyle name="Total 2 15 2 2" xfId="13802"/>
    <cellStyle name="Total 2 15 2 2 2" xfId="29899"/>
    <cellStyle name="Total 2 15 2 3" xfId="21532"/>
    <cellStyle name="Total 2 15 2 4" xfId="40834"/>
    <cellStyle name="Total 2 15 3" xfId="7652"/>
    <cellStyle name="Total 2 15 3 2" xfId="15794"/>
    <cellStyle name="Total 2 15 3 2 2" xfId="31867"/>
    <cellStyle name="Total 2 15 3 3" xfId="23833"/>
    <cellStyle name="Total 2 15 4" xfId="11475"/>
    <cellStyle name="Total 2 15 4 2" xfId="27598"/>
    <cellStyle name="Total 2 15 5" xfId="19231"/>
    <cellStyle name="Total 2 15 6" xfId="40833"/>
    <cellStyle name="Total 2 16" xfId="3958"/>
    <cellStyle name="Total 2 16 2" xfId="8664"/>
    <cellStyle name="Total 2 16 2 2" xfId="16804"/>
    <cellStyle name="Total 2 16 2 2 2" xfId="32877"/>
    <cellStyle name="Total 2 16 2 3" xfId="24843"/>
    <cellStyle name="Total 2 16 3" xfId="12489"/>
    <cellStyle name="Total 2 16 3 2" xfId="28608"/>
    <cellStyle name="Total 2 16 4" xfId="20241"/>
    <cellStyle name="Total 2 16 5" xfId="40835"/>
    <cellStyle name="Total 2 17" xfId="6314"/>
    <cellStyle name="Total 2 17 2" xfId="22542"/>
    <cellStyle name="Total 2 18" xfId="10137"/>
    <cellStyle name="Total 2 18 2" xfId="26307"/>
    <cellStyle name="Total 2 19" xfId="40792"/>
    <cellStyle name="Total 2 2" xfId="160"/>
    <cellStyle name="Total 2 2 10" xfId="3964"/>
    <cellStyle name="Total 2 2 10 2" xfId="8669"/>
    <cellStyle name="Total 2 2 10 2 2" xfId="16809"/>
    <cellStyle name="Total 2 2 10 2 2 2" xfId="32882"/>
    <cellStyle name="Total 2 2 10 2 3" xfId="24848"/>
    <cellStyle name="Total 2 2 10 3" xfId="12494"/>
    <cellStyle name="Total 2 2 10 3 2" xfId="28613"/>
    <cellStyle name="Total 2 2 10 4" xfId="20246"/>
    <cellStyle name="Total 2 2 10 5" xfId="40837"/>
    <cellStyle name="Total 2 2 11" xfId="6320"/>
    <cellStyle name="Total 2 2 11 2" xfId="22547"/>
    <cellStyle name="Total 2 2 12" xfId="10143"/>
    <cellStyle name="Total 2 2 12 2" xfId="26312"/>
    <cellStyle name="Total 2 2 13" xfId="40836"/>
    <cellStyle name="Total 2 2 2" xfId="1212"/>
    <cellStyle name="Total 2 2 2 10" xfId="6382"/>
    <cellStyle name="Total 2 2 2 10 2" xfId="22582"/>
    <cellStyle name="Total 2 2 2 11" xfId="10205"/>
    <cellStyle name="Total 2 2 2 11 2" xfId="26347"/>
    <cellStyle name="Total 2 2 2 12" xfId="40838"/>
    <cellStyle name="Total 2 2 2 2" xfId="1637"/>
    <cellStyle name="Total 2 2 2 2 10" xfId="40839"/>
    <cellStyle name="Total 2 2 2 2 2" xfId="2045"/>
    <cellStyle name="Total 2 2 2 2 2 2" xfId="3133"/>
    <cellStyle name="Total 2 2 2 2 2 2 2" xfId="5498"/>
    <cellStyle name="Total 2 2 2 2 2 2 2 2" xfId="9920"/>
    <cellStyle name="Total 2 2 2 2 2 2 2 2 2" xfId="18060"/>
    <cellStyle name="Total 2 2 2 2 2 2 2 2 2 2" xfId="34133"/>
    <cellStyle name="Total 2 2 2 2 2 2 2 2 3" xfId="26099"/>
    <cellStyle name="Total 2 2 2 2 2 2 2 3" xfId="14004"/>
    <cellStyle name="Total 2 2 2 2 2 2 2 3 2" xfId="30101"/>
    <cellStyle name="Total 2 2 2 2 2 2 2 4" xfId="21734"/>
    <cellStyle name="Total 2 2 2 2 2 2 2 5" xfId="40842"/>
    <cellStyle name="Total 2 2 2 2 2 2 3" xfId="7854"/>
    <cellStyle name="Total 2 2 2 2 2 2 3 2" xfId="15996"/>
    <cellStyle name="Total 2 2 2 2 2 2 3 2 2" xfId="32069"/>
    <cellStyle name="Total 2 2 2 2 2 2 3 3" xfId="24035"/>
    <cellStyle name="Total 2 2 2 2 2 2 4" xfId="11677"/>
    <cellStyle name="Total 2 2 2 2 2 2 4 2" xfId="27800"/>
    <cellStyle name="Total 2 2 2 2 2 2 5" xfId="19433"/>
    <cellStyle name="Total 2 2 2 2 2 2 6" xfId="40841"/>
    <cellStyle name="Total 2 2 2 2 2 3" xfId="3584"/>
    <cellStyle name="Total 2 2 2 2 2 3 2" xfId="5942"/>
    <cellStyle name="Total 2 2 2 2 2 3 2 2" xfId="14448"/>
    <cellStyle name="Total 2 2 2 2 2 3 2 2 2" xfId="30545"/>
    <cellStyle name="Total 2 2 2 2 2 3 2 3" xfId="22178"/>
    <cellStyle name="Total 2 2 2 2 2 3 2 4" xfId="40844"/>
    <cellStyle name="Total 2 2 2 2 2 3 3" xfId="8298"/>
    <cellStyle name="Total 2 2 2 2 2 3 3 2" xfId="16440"/>
    <cellStyle name="Total 2 2 2 2 2 3 3 2 2" xfId="32513"/>
    <cellStyle name="Total 2 2 2 2 2 3 3 3" xfId="24479"/>
    <cellStyle name="Total 2 2 2 2 2 3 4" xfId="12121"/>
    <cellStyle name="Total 2 2 2 2 2 3 4 2" xfId="28244"/>
    <cellStyle name="Total 2 2 2 2 2 3 5" xfId="19877"/>
    <cellStyle name="Total 2 2 2 2 2 3 6" xfId="40843"/>
    <cellStyle name="Total 2 2 2 2 2 4" xfId="4476"/>
    <cellStyle name="Total 2 2 2 2 2 4 2" xfId="9137"/>
    <cellStyle name="Total 2 2 2 2 2 4 2 2" xfId="17277"/>
    <cellStyle name="Total 2 2 2 2 2 4 2 2 2" xfId="33350"/>
    <cellStyle name="Total 2 2 2 2 2 4 2 3" xfId="25316"/>
    <cellStyle name="Total 2 2 2 2 2 4 3" xfId="12984"/>
    <cellStyle name="Total 2 2 2 2 2 4 3 2" xfId="29081"/>
    <cellStyle name="Total 2 2 2 2 2 4 4" xfId="20714"/>
    <cellStyle name="Total 2 2 2 2 2 4 5" xfId="40845"/>
    <cellStyle name="Total 2 2 2 2 2 5" xfId="6832"/>
    <cellStyle name="Total 2 2 2 2 2 5 2" xfId="23015"/>
    <cellStyle name="Total 2 2 2 2 2 6" xfId="10655"/>
    <cellStyle name="Total 2 2 2 2 2 6 2" xfId="26780"/>
    <cellStyle name="Total 2 2 2 2 2 7" xfId="40840"/>
    <cellStyle name="Total 2 2 2 2 3" xfId="2210"/>
    <cellStyle name="Total 2 2 2 2 3 2" xfId="3289"/>
    <cellStyle name="Total 2 2 2 2 3 2 2" xfId="5652"/>
    <cellStyle name="Total 2 2 2 2 3 2 2 2" xfId="10072"/>
    <cellStyle name="Total 2 2 2 2 3 2 2 2 2" xfId="18212"/>
    <cellStyle name="Total 2 2 2 2 3 2 2 2 2 2" xfId="34285"/>
    <cellStyle name="Total 2 2 2 2 3 2 2 2 3" xfId="26251"/>
    <cellStyle name="Total 2 2 2 2 3 2 2 3" xfId="14158"/>
    <cellStyle name="Total 2 2 2 2 3 2 2 3 2" xfId="30255"/>
    <cellStyle name="Total 2 2 2 2 3 2 2 4" xfId="21888"/>
    <cellStyle name="Total 2 2 2 2 3 2 2 5" xfId="40848"/>
    <cellStyle name="Total 2 2 2 2 3 2 3" xfId="8008"/>
    <cellStyle name="Total 2 2 2 2 3 2 3 2" xfId="16150"/>
    <cellStyle name="Total 2 2 2 2 3 2 3 2 2" xfId="32223"/>
    <cellStyle name="Total 2 2 2 2 3 2 3 3" xfId="24189"/>
    <cellStyle name="Total 2 2 2 2 3 2 4" xfId="11831"/>
    <cellStyle name="Total 2 2 2 2 3 2 4 2" xfId="27954"/>
    <cellStyle name="Total 2 2 2 2 3 2 5" xfId="19587"/>
    <cellStyle name="Total 2 2 2 2 3 2 6" xfId="40847"/>
    <cellStyle name="Total 2 2 2 2 3 3" xfId="3740"/>
    <cellStyle name="Total 2 2 2 2 3 3 2" xfId="6098"/>
    <cellStyle name="Total 2 2 2 2 3 3 2 2" xfId="14604"/>
    <cellStyle name="Total 2 2 2 2 3 3 2 2 2" xfId="30701"/>
    <cellStyle name="Total 2 2 2 2 3 3 2 3" xfId="22334"/>
    <cellStyle name="Total 2 2 2 2 3 3 2 4" xfId="40850"/>
    <cellStyle name="Total 2 2 2 2 3 3 3" xfId="8454"/>
    <cellStyle name="Total 2 2 2 2 3 3 3 2" xfId="16596"/>
    <cellStyle name="Total 2 2 2 2 3 3 3 2 2" xfId="32669"/>
    <cellStyle name="Total 2 2 2 2 3 3 3 3" xfId="24635"/>
    <cellStyle name="Total 2 2 2 2 3 3 4" xfId="12277"/>
    <cellStyle name="Total 2 2 2 2 3 3 4 2" xfId="28400"/>
    <cellStyle name="Total 2 2 2 2 3 3 5" xfId="20033"/>
    <cellStyle name="Total 2 2 2 2 3 3 6" xfId="40849"/>
    <cellStyle name="Total 2 2 2 2 3 4" xfId="4632"/>
    <cellStyle name="Total 2 2 2 2 3 4 2" xfId="9293"/>
    <cellStyle name="Total 2 2 2 2 3 4 2 2" xfId="17433"/>
    <cellStyle name="Total 2 2 2 2 3 4 2 2 2" xfId="33506"/>
    <cellStyle name="Total 2 2 2 2 3 4 2 3" xfId="25472"/>
    <cellStyle name="Total 2 2 2 2 3 4 3" xfId="13140"/>
    <cellStyle name="Total 2 2 2 2 3 4 3 2" xfId="29237"/>
    <cellStyle name="Total 2 2 2 2 3 4 4" xfId="20870"/>
    <cellStyle name="Total 2 2 2 2 3 4 5" xfId="40851"/>
    <cellStyle name="Total 2 2 2 2 3 5" xfId="6988"/>
    <cellStyle name="Total 2 2 2 2 3 5 2" xfId="15132"/>
    <cellStyle name="Total 2 2 2 2 3 5 2 2" xfId="31205"/>
    <cellStyle name="Total 2 2 2 2 3 5 3" xfId="23171"/>
    <cellStyle name="Total 2 2 2 2 3 6" xfId="10811"/>
    <cellStyle name="Total 2 2 2 2 3 6 2" xfId="26936"/>
    <cellStyle name="Total 2 2 2 2 3 7" xfId="18569"/>
    <cellStyle name="Total 2 2 2 2 3 8" xfId="40846"/>
    <cellStyle name="Total 2 2 2 2 4" xfId="2370"/>
    <cellStyle name="Total 2 2 2 2 4 2" xfId="3892"/>
    <cellStyle name="Total 2 2 2 2 4 2 2" xfId="6250"/>
    <cellStyle name="Total 2 2 2 2 4 2 2 2" xfId="14756"/>
    <cellStyle name="Total 2 2 2 2 4 2 2 2 2" xfId="30853"/>
    <cellStyle name="Total 2 2 2 2 4 2 2 3" xfId="22486"/>
    <cellStyle name="Total 2 2 2 2 4 2 2 4" xfId="40854"/>
    <cellStyle name="Total 2 2 2 2 4 2 3" xfId="8606"/>
    <cellStyle name="Total 2 2 2 2 4 2 3 2" xfId="16748"/>
    <cellStyle name="Total 2 2 2 2 4 2 3 2 2" xfId="32821"/>
    <cellStyle name="Total 2 2 2 2 4 2 3 3" xfId="24787"/>
    <cellStyle name="Total 2 2 2 2 4 2 4" xfId="12429"/>
    <cellStyle name="Total 2 2 2 2 4 2 4 2" xfId="28552"/>
    <cellStyle name="Total 2 2 2 2 4 2 5" xfId="20185"/>
    <cellStyle name="Total 2 2 2 2 4 2 6" xfId="40853"/>
    <cellStyle name="Total 2 2 2 2 4 3" xfId="4784"/>
    <cellStyle name="Total 2 2 2 2 4 3 2" xfId="9445"/>
    <cellStyle name="Total 2 2 2 2 4 3 2 2" xfId="17585"/>
    <cellStyle name="Total 2 2 2 2 4 3 2 2 2" xfId="33658"/>
    <cellStyle name="Total 2 2 2 2 4 3 2 3" xfId="25624"/>
    <cellStyle name="Total 2 2 2 2 4 3 3" xfId="13292"/>
    <cellStyle name="Total 2 2 2 2 4 3 3 2" xfId="29389"/>
    <cellStyle name="Total 2 2 2 2 4 3 4" xfId="21022"/>
    <cellStyle name="Total 2 2 2 2 4 3 5" xfId="40855"/>
    <cellStyle name="Total 2 2 2 2 4 4" xfId="7140"/>
    <cellStyle name="Total 2 2 2 2 4 4 2" xfId="15284"/>
    <cellStyle name="Total 2 2 2 2 4 4 2 2" xfId="31357"/>
    <cellStyle name="Total 2 2 2 2 4 4 3" xfId="23323"/>
    <cellStyle name="Total 2 2 2 2 4 5" xfId="10963"/>
    <cellStyle name="Total 2 2 2 2 4 5 2" xfId="27088"/>
    <cellStyle name="Total 2 2 2 2 4 6" xfId="18721"/>
    <cellStyle name="Total 2 2 2 2 4 7" xfId="40852"/>
    <cellStyle name="Total 2 2 2 2 5" xfId="2855"/>
    <cellStyle name="Total 2 2 2 2 5 2" xfId="5225"/>
    <cellStyle name="Total 2 2 2 2 5 2 2" xfId="9655"/>
    <cellStyle name="Total 2 2 2 2 5 2 2 2" xfId="17795"/>
    <cellStyle name="Total 2 2 2 2 5 2 2 2 2" xfId="33868"/>
    <cellStyle name="Total 2 2 2 2 5 2 2 3" xfId="25834"/>
    <cellStyle name="Total 2 2 2 2 5 2 3" xfId="13731"/>
    <cellStyle name="Total 2 2 2 2 5 2 3 2" xfId="29828"/>
    <cellStyle name="Total 2 2 2 2 5 2 4" xfId="21461"/>
    <cellStyle name="Total 2 2 2 2 5 2 5" xfId="40857"/>
    <cellStyle name="Total 2 2 2 2 5 3" xfId="7581"/>
    <cellStyle name="Total 2 2 2 2 5 3 2" xfId="15723"/>
    <cellStyle name="Total 2 2 2 2 5 3 2 2" xfId="31796"/>
    <cellStyle name="Total 2 2 2 2 5 3 3" xfId="23762"/>
    <cellStyle name="Total 2 2 2 2 5 4" xfId="11404"/>
    <cellStyle name="Total 2 2 2 2 5 4 2" xfId="27527"/>
    <cellStyle name="Total 2 2 2 2 5 5" xfId="19160"/>
    <cellStyle name="Total 2 2 2 2 5 6" xfId="40856"/>
    <cellStyle name="Total 2 2 2 2 6" xfId="2699"/>
    <cellStyle name="Total 2 2 2 2 6 2" xfId="5084"/>
    <cellStyle name="Total 2 2 2 2 6 2 2" xfId="13590"/>
    <cellStyle name="Total 2 2 2 2 6 2 2 2" xfId="29687"/>
    <cellStyle name="Total 2 2 2 2 6 2 3" xfId="21320"/>
    <cellStyle name="Total 2 2 2 2 6 2 4" xfId="40859"/>
    <cellStyle name="Total 2 2 2 2 6 3" xfId="7440"/>
    <cellStyle name="Total 2 2 2 2 6 3 2" xfId="15582"/>
    <cellStyle name="Total 2 2 2 2 6 3 2 2" xfId="31655"/>
    <cellStyle name="Total 2 2 2 2 6 3 3" xfId="23621"/>
    <cellStyle name="Total 2 2 2 2 6 4" xfId="11263"/>
    <cellStyle name="Total 2 2 2 2 6 4 2" xfId="27386"/>
    <cellStyle name="Total 2 2 2 2 6 5" xfId="19019"/>
    <cellStyle name="Total 2 2 2 2 6 6" xfId="40858"/>
    <cellStyle name="Total 2 2 2 2 7" xfId="4157"/>
    <cellStyle name="Total 2 2 2 2 7 2" xfId="8818"/>
    <cellStyle name="Total 2 2 2 2 7 2 2" xfId="16958"/>
    <cellStyle name="Total 2 2 2 2 7 2 2 2" xfId="33031"/>
    <cellStyle name="Total 2 2 2 2 7 2 3" xfId="24997"/>
    <cellStyle name="Total 2 2 2 2 7 3" xfId="12665"/>
    <cellStyle name="Total 2 2 2 2 7 3 2" xfId="28762"/>
    <cellStyle name="Total 2 2 2 2 7 4" xfId="20395"/>
    <cellStyle name="Total 2 2 2 2 7 5" xfId="40860"/>
    <cellStyle name="Total 2 2 2 2 8" xfId="6513"/>
    <cellStyle name="Total 2 2 2 2 8 2" xfId="22696"/>
    <cellStyle name="Total 2 2 2 2 9" xfId="10336"/>
    <cellStyle name="Total 2 2 2 2 9 2" xfId="26461"/>
    <cellStyle name="Total 2 2 2 3" xfId="1554"/>
    <cellStyle name="Total 2 2 2 3 10" xfId="40861"/>
    <cellStyle name="Total 2 2 2 3 2" xfId="1981"/>
    <cellStyle name="Total 2 2 2 3 2 2" xfId="3069"/>
    <cellStyle name="Total 2 2 2 3 2 2 2" xfId="5434"/>
    <cellStyle name="Total 2 2 2 3 2 2 2 2" xfId="9856"/>
    <cellStyle name="Total 2 2 2 3 2 2 2 2 2" xfId="17996"/>
    <cellStyle name="Total 2 2 2 3 2 2 2 2 2 2" xfId="34069"/>
    <cellStyle name="Total 2 2 2 3 2 2 2 2 3" xfId="26035"/>
    <cellStyle name="Total 2 2 2 3 2 2 2 3" xfId="13940"/>
    <cellStyle name="Total 2 2 2 3 2 2 2 3 2" xfId="30037"/>
    <cellStyle name="Total 2 2 2 3 2 2 2 4" xfId="21670"/>
    <cellStyle name="Total 2 2 2 3 2 2 2 5" xfId="40864"/>
    <cellStyle name="Total 2 2 2 3 2 2 3" xfId="7790"/>
    <cellStyle name="Total 2 2 2 3 2 2 3 2" xfId="15932"/>
    <cellStyle name="Total 2 2 2 3 2 2 3 2 2" xfId="32005"/>
    <cellStyle name="Total 2 2 2 3 2 2 3 3" xfId="23971"/>
    <cellStyle name="Total 2 2 2 3 2 2 4" xfId="11613"/>
    <cellStyle name="Total 2 2 2 3 2 2 4 2" xfId="27736"/>
    <cellStyle name="Total 2 2 2 3 2 2 5" xfId="19369"/>
    <cellStyle name="Total 2 2 2 3 2 2 6" xfId="40863"/>
    <cellStyle name="Total 2 2 2 3 2 3" xfId="3520"/>
    <cellStyle name="Total 2 2 2 3 2 3 2" xfId="5878"/>
    <cellStyle name="Total 2 2 2 3 2 3 2 2" xfId="14384"/>
    <cellStyle name="Total 2 2 2 3 2 3 2 2 2" xfId="30481"/>
    <cellStyle name="Total 2 2 2 3 2 3 2 3" xfId="22114"/>
    <cellStyle name="Total 2 2 2 3 2 3 2 4" xfId="40866"/>
    <cellStyle name="Total 2 2 2 3 2 3 3" xfId="8234"/>
    <cellStyle name="Total 2 2 2 3 2 3 3 2" xfId="16376"/>
    <cellStyle name="Total 2 2 2 3 2 3 3 2 2" xfId="32449"/>
    <cellStyle name="Total 2 2 2 3 2 3 3 3" xfId="24415"/>
    <cellStyle name="Total 2 2 2 3 2 3 4" xfId="12057"/>
    <cellStyle name="Total 2 2 2 3 2 3 4 2" xfId="28180"/>
    <cellStyle name="Total 2 2 2 3 2 3 5" xfId="19813"/>
    <cellStyle name="Total 2 2 2 3 2 3 6" xfId="40865"/>
    <cellStyle name="Total 2 2 2 3 2 4" xfId="4412"/>
    <cellStyle name="Total 2 2 2 3 2 4 2" xfId="9073"/>
    <cellStyle name="Total 2 2 2 3 2 4 2 2" xfId="17213"/>
    <cellStyle name="Total 2 2 2 3 2 4 2 2 2" xfId="33286"/>
    <cellStyle name="Total 2 2 2 3 2 4 2 3" xfId="25252"/>
    <cellStyle name="Total 2 2 2 3 2 4 3" xfId="12920"/>
    <cellStyle name="Total 2 2 2 3 2 4 3 2" xfId="29017"/>
    <cellStyle name="Total 2 2 2 3 2 4 4" xfId="20650"/>
    <cellStyle name="Total 2 2 2 3 2 4 5" xfId="40867"/>
    <cellStyle name="Total 2 2 2 3 2 5" xfId="6768"/>
    <cellStyle name="Total 2 2 2 3 2 5 2" xfId="22951"/>
    <cellStyle name="Total 2 2 2 3 2 6" xfId="10591"/>
    <cellStyle name="Total 2 2 2 3 2 6 2" xfId="26716"/>
    <cellStyle name="Total 2 2 2 3 2 7" xfId="40862"/>
    <cellStyle name="Total 2 2 2 3 3" xfId="2146"/>
    <cellStyle name="Total 2 2 2 3 3 2" xfId="3225"/>
    <cellStyle name="Total 2 2 2 3 3 2 2" xfId="5588"/>
    <cellStyle name="Total 2 2 2 3 3 2 2 2" xfId="10008"/>
    <cellStyle name="Total 2 2 2 3 3 2 2 2 2" xfId="18148"/>
    <cellStyle name="Total 2 2 2 3 3 2 2 2 2 2" xfId="34221"/>
    <cellStyle name="Total 2 2 2 3 3 2 2 2 3" xfId="26187"/>
    <cellStyle name="Total 2 2 2 3 3 2 2 3" xfId="14094"/>
    <cellStyle name="Total 2 2 2 3 3 2 2 3 2" xfId="30191"/>
    <cellStyle name="Total 2 2 2 3 3 2 2 4" xfId="21824"/>
    <cellStyle name="Total 2 2 2 3 3 2 2 5" xfId="40870"/>
    <cellStyle name="Total 2 2 2 3 3 2 3" xfId="7944"/>
    <cellStyle name="Total 2 2 2 3 3 2 3 2" xfId="16086"/>
    <cellStyle name="Total 2 2 2 3 3 2 3 2 2" xfId="32159"/>
    <cellStyle name="Total 2 2 2 3 3 2 3 3" xfId="24125"/>
    <cellStyle name="Total 2 2 2 3 3 2 4" xfId="11767"/>
    <cellStyle name="Total 2 2 2 3 3 2 4 2" xfId="27890"/>
    <cellStyle name="Total 2 2 2 3 3 2 5" xfId="19523"/>
    <cellStyle name="Total 2 2 2 3 3 2 6" xfId="40869"/>
    <cellStyle name="Total 2 2 2 3 3 3" xfId="3676"/>
    <cellStyle name="Total 2 2 2 3 3 3 2" xfId="6034"/>
    <cellStyle name="Total 2 2 2 3 3 3 2 2" xfId="14540"/>
    <cellStyle name="Total 2 2 2 3 3 3 2 2 2" xfId="30637"/>
    <cellStyle name="Total 2 2 2 3 3 3 2 3" xfId="22270"/>
    <cellStyle name="Total 2 2 2 3 3 3 2 4" xfId="40872"/>
    <cellStyle name="Total 2 2 2 3 3 3 3" xfId="8390"/>
    <cellStyle name="Total 2 2 2 3 3 3 3 2" xfId="16532"/>
    <cellStyle name="Total 2 2 2 3 3 3 3 2 2" xfId="32605"/>
    <cellStyle name="Total 2 2 2 3 3 3 3 3" xfId="24571"/>
    <cellStyle name="Total 2 2 2 3 3 3 4" xfId="12213"/>
    <cellStyle name="Total 2 2 2 3 3 3 4 2" xfId="28336"/>
    <cellStyle name="Total 2 2 2 3 3 3 5" xfId="19969"/>
    <cellStyle name="Total 2 2 2 3 3 3 6" xfId="40871"/>
    <cellStyle name="Total 2 2 2 3 3 4" xfId="4568"/>
    <cellStyle name="Total 2 2 2 3 3 4 2" xfId="9229"/>
    <cellStyle name="Total 2 2 2 3 3 4 2 2" xfId="17369"/>
    <cellStyle name="Total 2 2 2 3 3 4 2 2 2" xfId="33442"/>
    <cellStyle name="Total 2 2 2 3 3 4 2 3" xfId="25408"/>
    <cellStyle name="Total 2 2 2 3 3 4 3" xfId="13076"/>
    <cellStyle name="Total 2 2 2 3 3 4 3 2" xfId="29173"/>
    <cellStyle name="Total 2 2 2 3 3 4 4" xfId="20806"/>
    <cellStyle name="Total 2 2 2 3 3 4 5" xfId="40873"/>
    <cellStyle name="Total 2 2 2 3 3 5" xfId="6924"/>
    <cellStyle name="Total 2 2 2 3 3 5 2" xfId="15068"/>
    <cellStyle name="Total 2 2 2 3 3 5 2 2" xfId="31141"/>
    <cellStyle name="Total 2 2 2 3 3 5 3" xfId="23107"/>
    <cellStyle name="Total 2 2 2 3 3 6" xfId="10747"/>
    <cellStyle name="Total 2 2 2 3 3 6 2" xfId="26872"/>
    <cellStyle name="Total 2 2 2 3 3 7" xfId="18505"/>
    <cellStyle name="Total 2 2 2 3 3 8" xfId="40868"/>
    <cellStyle name="Total 2 2 2 3 4" xfId="2306"/>
    <cellStyle name="Total 2 2 2 3 4 2" xfId="3828"/>
    <cellStyle name="Total 2 2 2 3 4 2 2" xfId="6186"/>
    <cellStyle name="Total 2 2 2 3 4 2 2 2" xfId="14692"/>
    <cellStyle name="Total 2 2 2 3 4 2 2 2 2" xfId="30789"/>
    <cellStyle name="Total 2 2 2 3 4 2 2 3" xfId="22422"/>
    <cellStyle name="Total 2 2 2 3 4 2 2 4" xfId="40876"/>
    <cellStyle name="Total 2 2 2 3 4 2 3" xfId="8542"/>
    <cellStyle name="Total 2 2 2 3 4 2 3 2" xfId="16684"/>
    <cellStyle name="Total 2 2 2 3 4 2 3 2 2" xfId="32757"/>
    <cellStyle name="Total 2 2 2 3 4 2 3 3" xfId="24723"/>
    <cellStyle name="Total 2 2 2 3 4 2 4" xfId="12365"/>
    <cellStyle name="Total 2 2 2 3 4 2 4 2" xfId="28488"/>
    <cellStyle name="Total 2 2 2 3 4 2 5" xfId="20121"/>
    <cellStyle name="Total 2 2 2 3 4 2 6" xfId="40875"/>
    <cellStyle name="Total 2 2 2 3 4 3" xfId="4720"/>
    <cellStyle name="Total 2 2 2 3 4 3 2" xfId="9381"/>
    <cellStyle name="Total 2 2 2 3 4 3 2 2" xfId="17521"/>
    <cellStyle name="Total 2 2 2 3 4 3 2 2 2" xfId="33594"/>
    <cellStyle name="Total 2 2 2 3 4 3 2 3" xfId="25560"/>
    <cellStyle name="Total 2 2 2 3 4 3 3" xfId="13228"/>
    <cellStyle name="Total 2 2 2 3 4 3 3 2" xfId="29325"/>
    <cellStyle name="Total 2 2 2 3 4 3 4" xfId="20958"/>
    <cellStyle name="Total 2 2 2 3 4 3 5" xfId="40877"/>
    <cellStyle name="Total 2 2 2 3 4 4" xfId="7076"/>
    <cellStyle name="Total 2 2 2 3 4 4 2" xfId="15220"/>
    <cellStyle name="Total 2 2 2 3 4 4 2 2" xfId="31293"/>
    <cellStyle name="Total 2 2 2 3 4 4 3" xfId="23259"/>
    <cellStyle name="Total 2 2 2 3 4 5" xfId="10899"/>
    <cellStyle name="Total 2 2 2 3 4 5 2" xfId="27024"/>
    <cellStyle name="Total 2 2 2 3 4 6" xfId="18657"/>
    <cellStyle name="Total 2 2 2 3 4 7" xfId="40874"/>
    <cellStyle name="Total 2 2 2 3 5" xfId="2789"/>
    <cellStyle name="Total 2 2 2 3 5 2" xfId="5159"/>
    <cellStyle name="Total 2 2 2 3 5 2 2" xfId="9591"/>
    <cellStyle name="Total 2 2 2 3 5 2 2 2" xfId="17731"/>
    <cellStyle name="Total 2 2 2 3 5 2 2 2 2" xfId="33804"/>
    <cellStyle name="Total 2 2 2 3 5 2 2 3" xfId="25770"/>
    <cellStyle name="Total 2 2 2 3 5 2 3" xfId="13665"/>
    <cellStyle name="Total 2 2 2 3 5 2 3 2" xfId="29762"/>
    <cellStyle name="Total 2 2 2 3 5 2 4" xfId="21395"/>
    <cellStyle name="Total 2 2 2 3 5 2 5" xfId="40879"/>
    <cellStyle name="Total 2 2 2 3 5 3" xfId="7515"/>
    <cellStyle name="Total 2 2 2 3 5 3 2" xfId="15657"/>
    <cellStyle name="Total 2 2 2 3 5 3 2 2" xfId="31730"/>
    <cellStyle name="Total 2 2 2 3 5 3 3" xfId="23696"/>
    <cellStyle name="Total 2 2 2 3 5 4" xfId="11338"/>
    <cellStyle name="Total 2 2 2 3 5 4 2" xfId="27461"/>
    <cellStyle name="Total 2 2 2 3 5 5" xfId="19094"/>
    <cellStyle name="Total 2 2 2 3 5 6" xfId="40878"/>
    <cellStyle name="Total 2 2 2 3 6" xfId="2561"/>
    <cellStyle name="Total 2 2 2 3 6 2" xfId="4966"/>
    <cellStyle name="Total 2 2 2 3 6 2 2" xfId="13472"/>
    <cellStyle name="Total 2 2 2 3 6 2 2 2" xfId="29569"/>
    <cellStyle name="Total 2 2 2 3 6 2 3" xfId="21202"/>
    <cellStyle name="Total 2 2 2 3 6 2 4" xfId="40881"/>
    <cellStyle name="Total 2 2 2 3 6 3" xfId="7322"/>
    <cellStyle name="Total 2 2 2 3 6 3 2" xfId="15464"/>
    <cellStyle name="Total 2 2 2 3 6 3 2 2" xfId="31537"/>
    <cellStyle name="Total 2 2 2 3 6 3 3" xfId="23503"/>
    <cellStyle name="Total 2 2 2 3 6 4" xfId="11145"/>
    <cellStyle name="Total 2 2 2 3 6 4 2" xfId="27268"/>
    <cellStyle name="Total 2 2 2 3 6 5" xfId="18901"/>
    <cellStyle name="Total 2 2 2 3 6 6" xfId="40880"/>
    <cellStyle name="Total 2 2 2 3 7" xfId="4093"/>
    <cellStyle name="Total 2 2 2 3 7 2" xfId="8754"/>
    <cellStyle name="Total 2 2 2 3 7 2 2" xfId="16894"/>
    <cellStyle name="Total 2 2 2 3 7 2 2 2" xfId="32967"/>
    <cellStyle name="Total 2 2 2 3 7 2 3" xfId="24933"/>
    <cellStyle name="Total 2 2 2 3 7 3" xfId="12601"/>
    <cellStyle name="Total 2 2 2 3 7 3 2" xfId="28698"/>
    <cellStyle name="Total 2 2 2 3 7 4" xfId="20331"/>
    <cellStyle name="Total 2 2 2 3 7 5" xfId="40882"/>
    <cellStyle name="Total 2 2 2 3 8" xfId="6449"/>
    <cellStyle name="Total 2 2 2 3 8 2" xfId="22632"/>
    <cellStyle name="Total 2 2 2 3 9" xfId="10272"/>
    <cellStyle name="Total 2 2 2 3 9 2" xfId="26397"/>
    <cellStyle name="Total 2 2 2 4" xfId="1888"/>
    <cellStyle name="Total 2 2 2 4 2" xfId="3000"/>
    <cellStyle name="Total 2 2 2 4 2 2" xfId="5367"/>
    <cellStyle name="Total 2 2 2 4 2 2 2" xfId="9791"/>
    <cellStyle name="Total 2 2 2 4 2 2 2 2" xfId="17931"/>
    <cellStyle name="Total 2 2 2 4 2 2 2 2 2" xfId="34004"/>
    <cellStyle name="Total 2 2 2 4 2 2 2 3" xfId="25970"/>
    <cellStyle name="Total 2 2 2 4 2 2 3" xfId="13873"/>
    <cellStyle name="Total 2 2 2 4 2 2 3 2" xfId="29970"/>
    <cellStyle name="Total 2 2 2 4 2 2 4" xfId="21603"/>
    <cellStyle name="Total 2 2 2 4 2 2 5" xfId="40885"/>
    <cellStyle name="Total 2 2 2 4 2 3" xfId="7723"/>
    <cellStyle name="Total 2 2 2 4 2 3 2" xfId="15865"/>
    <cellStyle name="Total 2 2 2 4 2 3 2 2" xfId="31938"/>
    <cellStyle name="Total 2 2 2 4 2 3 3" xfId="23904"/>
    <cellStyle name="Total 2 2 2 4 2 4" xfId="11546"/>
    <cellStyle name="Total 2 2 2 4 2 4 2" xfId="27669"/>
    <cellStyle name="Total 2 2 2 4 2 5" xfId="19302"/>
    <cellStyle name="Total 2 2 2 4 2 6" xfId="40884"/>
    <cellStyle name="Total 2 2 2 4 3" xfId="3442"/>
    <cellStyle name="Total 2 2 2 4 3 2" xfId="5800"/>
    <cellStyle name="Total 2 2 2 4 3 2 2" xfId="14306"/>
    <cellStyle name="Total 2 2 2 4 3 2 2 2" xfId="30403"/>
    <cellStyle name="Total 2 2 2 4 3 2 3" xfId="22036"/>
    <cellStyle name="Total 2 2 2 4 3 2 4" xfId="40887"/>
    <cellStyle name="Total 2 2 2 4 3 3" xfId="8156"/>
    <cellStyle name="Total 2 2 2 4 3 3 2" xfId="16298"/>
    <cellStyle name="Total 2 2 2 4 3 3 2 2" xfId="32371"/>
    <cellStyle name="Total 2 2 2 4 3 3 3" xfId="24337"/>
    <cellStyle name="Total 2 2 2 4 3 4" xfId="11979"/>
    <cellStyle name="Total 2 2 2 4 3 4 2" xfId="28102"/>
    <cellStyle name="Total 2 2 2 4 3 5" xfId="19735"/>
    <cellStyle name="Total 2 2 2 4 3 6" xfId="40886"/>
    <cellStyle name="Total 2 2 2 4 4" xfId="4334"/>
    <cellStyle name="Total 2 2 2 4 4 2" xfId="8995"/>
    <cellStyle name="Total 2 2 2 4 4 2 2" xfId="17135"/>
    <cellStyle name="Total 2 2 2 4 4 2 2 2" xfId="33208"/>
    <cellStyle name="Total 2 2 2 4 4 2 3" xfId="25174"/>
    <cellStyle name="Total 2 2 2 4 4 3" xfId="12842"/>
    <cellStyle name="Total 2 2 2 4 4 3 2" xfId="28939"/>
    <cellStyle name="Total 2 2 2 4 4 4" xfId="20572"/>
    <cellStyle name="Total 2 2 2 4 4 5" xfId="40888"/>
    <cellStyle name="Total 2 2 2 4 5" xfId="6690"/>
    <cellStyle name="Total 2 2 2 4 5 2" xfId="22873"/>
    <cellStyle name="Total 2 2 2 4 6" xfId="10513"/>
    <cellStyle name="Total 2 2 2 4 6 2" xfId="26638"/>
    <cellStyle name="Total 2 2 2 4 7" xfId="40883"/>
    <cellStyle name="Total 2 2 2 5" xfId="1764"/>
    <cellStyle name="Total 2 2 2 5 2" xfId="2932"/>
    <cellStyle name="Total 2 2 2 5 2 2" xfId="5299"/>
    <cellStyle name="Total 2 2 2 5 2 2 2" xfId="9725"/>
    <cellStyle name="Total 2 2 2 5 2 2 2 2" xfId="17865"/>
    <cellStyle name="Total 2 2 2 5 2 2 2 2 2" xfId="33938"/>
    <cellStyle name="Total 2 2 2 5 2 2 2 3" xfId="25904"/>
    <cellStyle name="Total 2 2 2 5 2 2 3" xfId="13805"/>
    <cellStyle name="Total 2 2 2 5 2 2 3 2" xfId="29902"/>
    <cellStyle name="Total 2 2 2 5 2 2 4" xfId="21535"/>
    <cellStyle name="Total 2 2 2 5 2 2 5" xfId="40891"/>
    <cellStyle name="Total 2 2 2 5 2 3" xfId="7655"/>
    <cellStyle name="Total 2 2 2 5 2 3 2" xfId="15797"/>
    <cellStyle name="Total 2 2 2 5 2 3 2 2" xfId="31870"/>
    <cellStyle name="Total 2 2 2 5 2 3 3" xfId="23836"/>
    <cellStyle name="Total 2 2 2 5 2 4" xfId="11478"/>
    <cellStyle name="Total 2 2 2 5 2 4 2" xfId="27601"/>
    <cellStyle name="Total 2 2 2 5 2 5" xfId="19234"/>
    <cellStyle name="Total 2 2 2 5 2 6" xfId="40890"/>
    <cellStyle name="Total 2 2 2 5 3" xfId="2464"/>
    <cellStyle name="Total 2 2 2 5 3 2" xfId="4869"/>
    <cellStyle name="Total 2 2 2 5 3 2 2" xfId="13375"/>
    <cellStyle name="Total 2 2 2 5 3 2 2 2" xfId="29472"/>
    <cellStyle name="Total 2 2 2 5 3 2 3" xfId="21105"/>
    <cellStyle name="Total 2 2 2 5 3 2 4" xfId="40893"/>
    <cellStyle name="Total 2 2 2 5 3 3" xfId="7225"/>
    <cellStyle name="Total 2 2 2 5 3 3 2" xfId="15367"/>
    <cellStyle name="Total 2 2 2 5 3 3 2 2" xfId="31440"/>
    <cellStyle name="Total 2 2 2 5 3 3 3" xfId="23406"/>
    <cellStyle name="Total 2 2 2 5 3 4" xfId="11048"/>
    <cellStyle name="Total 2 2 2 5 3 4 2" xfId="27171"/>
    <cellStyle name="Total 2 2 2 5 3 5" xfId="18804"/>
    <cellStyle name="Total 2 2 2 5 3 6" xfId="40892"/>
    <cellStyle name="Total 2 2 2 5 4" xfId="4240"/>
    <cellStyle name="Total 2 2 2 5 4 2" xfId="8901"/>
    <cellStyle name="Total 2 2 2 5 4 2 2" xfId="17041"/>
    <cellStyle name="Total 2 2 2 5 4 2 2 2" xfId="33114"/>
    <cellStyle name="Total 2 2 2 5 4 2 3" xfId="25080"/>
    <cellStyle name="Total 2 2 2 5 4 3" xfId="12748"/>
    <cellStyle name="Total 2 2 2 5 4 3 2" xfId="28845"/>
    <cellStyle name="Total 2 2 2 5 4 4" xfId="20478"/>
    <cellStyle name="Total 2 2 2 5 4 5" xfId="40894"/>
    <cellStyle name="Total 2 2 2 5 5" xfId="6596"/>
    <cellStyle name="Total 2 2 2 5 5 2" xfId="14860"/>
    <cellStyle name="Total 2 2 2 5 5 2 2" xfId="30933"/>
    <cellStyle name="Total 2 2 2 5 5 3" xfId="22779"/>
    <cellStyle name="Total 2 2 2 5 6" xfId="10419"/>
    <cellStyle name="Total 2 2 2 5 6 2" xfId="26544"/>
    <cellStyle name="Total 2 2 2 5 7" xfId="18297"/>
    <cellStyle name="Total 2 2 2 5 8" xfId="40889"/>
    <cellStyle name="Total 2 2 2 6" xfId="1849"/>
    <cellStyle name="Total 2 2 2 6 2" xfId="3412"/>
    <cellStyle name="Total 2 2 2 6 2 2" xfId="5770"/>
    <cellStyle name="Total 2 2 2 6 2 2 2" xfId="14276"/>
    <cellStyle name="Total 2 2 2 6 2 2 2 2" xfId="30373"/>
    <cellStyle name="Total 2 2 2 6 2 2 3" xfId="22006"/>
    <cellStyle name="Total 2 2 2 6 2 2 4" xfId="40897"/>
    <cellStyle name="Total 2 2 2 6 2 3" xfId="8126"/>
    <cellStyle name="Total 2 2 2 6 2 3 2" xfId="16268"/>
    <cellStyle name="Total 2 2 2 6 2 3 2 2" xfId="32341"/>
    <cellStyle name="Total 2 2 2 6 2 3 3" xfId="24307"/>
    <cellStyle name="Total 2 2 2 6 2 4" xfId="11949"/>
    <cellStyle name="Total 2 2 2 6 2 4 2" xfId="28072"/>
    <cellStyle name="Total 2 2 2 6 2 5" xfId="19705"/>
    <cellStyle name="Total 2 2 2 6 2 6" xfId="40896"/>
    <cellStyle name="Total 2 2 2 6 3" xfId="4304"/>
    <cellStyle name="Total 2 2 2 6 3 2" xfId="8965"/>
    <cellStyle name="Total 2 2 2 6 3 2 2" xfId="17105"/>
    <cellStyle name="Total 2 2 2 6 3 2 2 2" xfId="33178"/>
    <cellStyle name="Total 2 2 2 6 3 2 3" xfId="25144"/>
    <cellStyle name="Total 2 2 2 6 3 3" xfId="12812"/>
    <cellStyle name="Total 2 2 2 6 3 3 2" xfId="28909"/>
    <cellStyle name="Total 2 2 2 6 3 4" xfId="20542"/>
    <cellStyle name="Total 2 2 2 6 3 5" xfId="40898"/>
    <cellStyle name="Total 2 2 2 6 4" xfId="6660"/>
    <cellStyle name="Total 2 2 2 6 4 2" xfId="14924"/>
    <cellStyle name="Total 2 2 2 6 4 2 2" xfId="30997"/>
    <cellStyle name="Total 2 2 2 6 4 3" xfId="22843"/>
    <cellStyle name="Total 2 2 2 6 5" xfId="10483"/>
    <cellStyle name="Total 2 2 2 6 5 2" xfId="26608"/>
    <cellStyle name="Total 2 2 2 6 6" xfId="18361"/>
    <cellStyle name="Total 2 2 2 6 7" xfId="40895"/>
    <cellStyle name="Total 2 2 2 7" xfId="2671"/>
    <cellStyle name="Total 2 2 2 7 2" xfId="5058"/>
    <cellStyle name="Total 2 2 2 7 2 2" xfId="9541"/>
    <cellStyle name="Total 2 2 2 7 2 2 2" xfId="17681"/>
    <cellStyle name="Total 2 2 2 7 2 2 2 2" xfId="33754"/>
    <cellStyle name="Total 2 2 2 7 2 2 3" xfId="25720"/>
    <cellStyle name="Total 2 2 2 7 2 3" xfId="13564"/>
    <cellStyle name="Total 2 2 2 7 2 3 2" xfId="29661"/>
    <cellStyle name="Total 2 2 2 7 2 4" xfId="21294"/>
    <cellStyle name="Total 2 2 2 7 2 5" xfId="40900"/>
    <cellStyle name="Total 2 2 2 7 3" xfId="7414"/>
    <cellStyle name="Total 2 2 2 7 3 2" xfId="15556"/>
    <cellStyle name="Total 2 2 2 7 3 2 2" xfId="31629"/>
    <cellStyle name="Total 2 2 2 7 3 3" xfId="23595"/>
    <cellStyle name="Total 2 2 2 7 4" xfId="11237"/>
    <cellStyle name="Total 2 2 2 7 4 2" xfId="27360"/>
    <cellStyle name="Total 2 2 2 7 5" xfId="18993"/>
    <cellStyle name="Total 2 2 2 7 6" xfId="40899"/>
    <cellStyle name="Total 2 2 2 8" xfId="2451"/>
    <cellStyle name="Total 2 2 2 8 2" xfId="4860"/>
    <cellStyle name="Total 2 2 2 8 2 2" xfId="13366"/>
    <cellStyle name="Total 2 2 2 8 2 2 2" xfId="29463"/>
    <cellStyle name="Total 2 2 2 8 2 3" xfId="21096"/>
    <cellStyle name="Total 2 2 2 8 2 4" xfId="40902"/>
    <cellStyle name="Total 2 2 2 8 3" xfId="7216"/>
    <cellStyle name="Total 2 2 2 8 3 2" xfId="15358"/>
    <cellStyle name="Total 2 2 2 8 3 2 2" xfId="31431"/>
    <cellStyle name="Total 2 2 2 8 3 3" xfId="23397"/>
    <cellStyle name="Total 2 2 2 8 4" xfId="11039"/>
    <cellStyle name="Total 2 2 2 8 4 2" xfId="27162"/>
    <cellStyle name="Total 2 2 2 8 5" xfId="18795"/>
    <cellStyle name="Total 2 2 2 8 6" xfId="40901"/>
    <cellStyle name="Total 2 2 2 9" xfId="4026"/>
    <cellStyle name="Total 2 2 2 9 2" xfId="8704"/>
    <cellStyle name="Total 2 2 2 9 2 2" xfId="16844"/>
    <cellStyle name="Total 2 2 2 9 2 2 2" xfId="32917"/>
    <cellStyle name="Total 2 2 2 9 2 3" xfId="24883"/>
    <cellStyle name="Total 2 2 2 9 3" xfId="12545"/>
    <cellStyle name="Total 2 2 2 9 3 2" xfId="28648"/>
    <cellStyle name="Total 2 2 2 9 4" xfId="20281"/>
    <cellStyle name="Total 2 2 2 9 5" xfId="40903"/>
    <cellStyle name="Total 2 2 3" xfId="1501"/>
    <cellStyle name="Total 2 2 3 10" xfId="6415"/>
    <cellStyle name="Total 2 2 3 10 2" xfId="22606"/>
    <cellStyle name="Total 2 2 3 11" xfId="10238"/>
    <cellStyle name="Total 2 2 3 11 2" xfId="26371"/>
    <cellStyle name="Total 2 2 3 12" xfId="40904"/>
    <cellStyle name="Total 2 2 3 2" xfId="1682"/>
    <cellStyle name="Total 2 2 3 2 10" xfId="40905"/>
    <cellStyle name="Total 2 2 3 2 2" xfId="2083"/>
    <cellStyle name="Total 2 2 3 2 2 2" xfId="3171"/>
    <cellStyle name="Total 2 2 3 2 2 2 2" xfId="5536"/>
    <cellStyle name="Total 2 2 3 2 2 2 2 2" xfId="9958"/>
    <cellStyle name="Total 2 2 3 2 2 2 2 2 2" xfId="18098"/>
    <cellStyle name="Total 2 2 3 2 2 2 2 2 2 2" xfId="34171"/>
    <cellStyle name="Total 2 2 3 2 2 2 2 2 3" xfId="26137"/>
    <cellStyle name="Total 2 2 3 2 2 2 2 3" xfId="14042"/>
    <cellStyle name="Total 2 2 3 2 2 2 2 3 2" xfId="30139"/>
    <cellStyle name="Total 2 2 3 2 2 2 2 4" xfId="21772"/>
    <cellStyle name="Total 2 2 3 2 2 2 2 5" xfId="40908"/>
    <cellStyle name="Total 2 2 3 2 2 2 3" xfId="7892"/>
    <cellStyle name="Total 2 2 3 2 2 2 3 2" xfId="16034"/>
    <cellStyle name="Total 2 2 3 2 2 2 3 2 2" xfId="32107"/>
    <cellStyle name="Total 2 2 3 2 2 2 3 3" xfId="24073"/>
    <cellStyle name="Total 2 2 3 2 2 2 4" xfId="11715"/>
    <cellStyle name="Total 2 2 3 2 2 2 4 2" xfId="27838"/>
    <cellStyle name="Total 2 2 3 2 2 2 5" xfId="19471"/>
    <cellStyle name="Total 2 2 3 2 2 2 6" xfId="40907"/>
    <cellStyle name="Total 2 2 3 2 2 3" xfId="3622"/>
    <cellStyle name="Total 2 2 3 2 2 3 2" xfId="5980"/>
    <cellStyle name="Total 2 2 3 2 2 3 2 2" xfId="14486"/>
    <cellStyle name="Total 2 2 3 2 2 3 2 2 2" xfId="30583"/>
    <cellStyle name="Total 2 2 3 2 2 3 2 3" xfId="22216"/>
    <cellStyle name="Total 2 2 3 2 2 3 2 4" xfId="40910"/>
    <cellStyle name="Total 2 2 3 2 2 3 3" xfId="8336"/>
    <cellStyle name="Total 2 2 3 2 2 3 3 2" xfId="16478"/>
    <cellStyle name="Total 2 2 3 2 2 3 3 2 2" xfId="32551"/>
    <cellStyle name="Total 2 2 3 2 2 3 3 3" xfId="24517"/>
    <cellStyle name="Total 2 2 3 2 2 3 4" xfId="12159"/>
    <cellStyle name="Total 2 2 3 2 2 3 4 2" xfId="28282"/>
    <cellStyle name="Total 2 2 3 2 2 3 5" xfId="19915"/>
    <cellStyle name="Total 2 2 3 2 2 3 6" xfId="40909"/>
    <cellStyle name="Total 2 2 3 2 2 4" xfId="4514"/>
    <cellStyle name="Total 2 2 3 2 2 4 2" xfId="9175"/>
    <cellStyle name="Total 2 2 3 2 2 4 2 2" xfId="17315"/>
    <cellStyle name="Total 2 2 3 2 2 4 2 2 2" xfId="33388"/>
    <cellStyle name="Total 2 2 3 2 2 4 2 3" xfId="25354"/>
    <cellStyle name="Total 2 2 3 2 2 4 3" xfId="13022"/>
    <cellStyle name="Total 2 2 3 2 2 4 3 2" xfId="29119"/>
    <cellStyle name="Total 2 2 3 2 2 4 4" xfId="20752"/>
    <cellStyle name="Total 2 2 3 2 2 4 5" xfId="40911"/>
    <cellStyle name="Total 2 2 3 2 2 5" xfId="6870"/>
    <cellStyle name="Total 2 2 3 2 2 5 2" xfId="23053"/>
    <cellStyle name="Total 2 2 3 2 2 6" xfId="10693"/>
    <cellStyle name="Total 2 2 3 2 2 6 2" xfId="26818"/>
    <cellStyle name="Total 2 2 3 2 2 7" xfId="40906"/>
    <cellStyle name="Total 2 2 3 2 3" xfId="2248"/>
    <cellStyle name="Total 2 2 3 2 3 2" xfId="3327"/>
    <cellStyle name="Total 2 2 3 2 3 2 2" xfId="5690"/>
    <cellStyle name="Total 2 2 3 2 3 2 2 2" xfId="10110"/>
    <cellStyle name="Total 2 2 3 2 3 2 2 2 2" xfId="18250"/>
    <cellStyle name="Total 2 2 3 2 3 2 2 2 2 2" xfId="34323"/>
    <cellStyle name="Total 2 2 3 2 3 2 2 2 3" xfId="26289"/>
    <cellStyle name="Total 2 2 3 2 3 2 2 3" xfId="14196"/>
    <cellStyle name="Total 2 2 3 2 3 2 2 3 2" xfId="30293"/>
    <cellStyle name="Total 2 2 3 2 3 2 2 4" xfId="21926"/>
    <cellStyle name="Total 2 2 3 2 3 2 2 5" xfId="40914"/>
    <cellStyle name="Total 2 2 3 2 3 2 3" xfId="8046"/>
    <cellStyle name="Total 2 2 3 2 3 2 3 2" xfId="16188"/>
    <cellStyle name="Total 2 2 3 2 3 2 3 2 2" xfId="32261"/>
    <cellStyle name="Total 2 2 3 2 3 2 3 3" xfId="24227"/>
    <cellStyle name="Total 2 2 3 2 3 2 4" xfId="11869"/>
    <cellStyle name="Total 2 2 3 2 3 2 4 2" xfId="27992"/>
    <cellStyle name="Total 2 2 3 2 3 2 5" xfId="19625"/>
    <cellStyle name="Total 2 2 3 2 3 2 6" xfId="40913"/>
    <cellStyle name="Total 2 2 3 2 3 3" xfId="3778"/>
    <cellStyle name="Total 2 2 3 2 3 3 2" xfId="6136"/>
    <cellStyle name="Total 2 2 3 2 3 3 2 2" xfId="14642"/>
    <cellStyle name="Total 2 2 3 2 3 3 2 2 2" xfId="30739"/>
    <cellStyle name="Total 2 2 3 2 3 3 2 3" xfId="22372"/>
    <cellStyle name="Total 2 2 3 2 3 3 2 4" xfId="40916"/>
    <cellStyle name="Total 2 2 3 2 3 3 3" xfId="8492"/>
    <cellStyle name="Total 2 2 3 2 3 3 3 2" xfId="16634"/>
    <cellStyle name="Total 2 2 3 2 3 3 3 2 2" xfId="32707"/>
    <cellStyle name="Total 2 2 3 2 3 3 3 3" xfId="24673"/>
    <cellStyle name="Total 2 2 3 2 3 3 4" xfId="12315"/>
    <cellStyle name="Total 2 2 3 2 3 3 4 2" xfId="28438"/>
    <cellStyle name="Total 2 2 3 2 3 3 5" xfId="20071"/>
    <cellStyle name="Total 2 2 3 2 3 3 6" xfId="40915"/>
    <cellStyle name="Total 2 2 3 2 3 4" xfId="4670"/>
    <cellStyle name="Total 2 2 3 2 3 4 2" xfId="9331"/>
    <cellStyle name="Total 2 2 3 2 3 4 2 2" xfId="17471"/>
    <cellStyle name="Total 2 2 3 2 3 4 2 2 2" xfId="33544"/>
    <cellStyle name="Total 2 2 3 2 3 4 2 3" xfId="25510"/>
    <cellStyle name="Total 2 2 3 2 3 4 3" xfId="13178"/>
    <cellStyle name="Total 2 2 3 2 3 4 3 2" xfId="29275"/>
    <cellStyle name="Total 2 2 3 2 3 4 4" xfId="20908"/>
    <cellStyle name="Total 2 2 3 2 3 4 5" xfId="40917"/>
    <cellStyle name="Total 2 2 3 2 3 5" xfId="7026"/>
    <cellStyle name="Total 2 2 3 2 3 5 2" xfId="15170"/>
    <cellStyle name="Total 2 2 3 2 3 5 2 2" xfId="31243"/>
    <cellStyle name="Total 2 2 3 2 3 5 3" xfId="23209"/>
    <cellStyle name="Total 2 2 3 2 3 6" xfId="10849"/>
    <cellStyle name="Total 2 2 3 2 3 6 2" xfId="26974"/>
    <cellStyle name="Total 2 2 3 2 3 7" xfId="18607"/>
    <cellStyle name="Total 2 2 3 2 3 8" xfId="40912"/>
    <cellStyle name="Total 2 2 3 2 4" xfId="2408"/>
    <cellStyle name="Total 2 2 3 2 4 2" xfId="3930"/>
    <cellStyle name="Total 2 2 3 2 4 2 2" xfId="6288"/>
    <cellStyle name="Total 2 2 3 2 4 2 2 2" xfId="14794"/>
    <cellStyle name="Total 2 2 3 2 4 2 2 2 2" xfId="30891"/>
    <cellStyle name="Total 2 2 3 2 4 2 2 3" xfId="22524"/>
    <cellStyle name="Total 2 2 3 2 4 2 2 4" xfId="40920"/>
    <cellStyle name="Total 2 2 3 2 4 2 3" xfId="8644"/>
    <cellStyle name="Total 2 2 3 2 4 2 3 2" xfId="16786"/>
    <cellStyle name="Total 2 2 3 2 4 2 3 2 2" xfId="32859"/>
    <cellStyle name="Total 2 2 3 2 4 2 3 3" xfId="24825"/>
    <cellStyle name="Total 2 2 3 2 4 2 4" xfId="12467"/>
    <cellStyle name="Total 2 2 3 2 4 2 4 2" xfId="28590"/>
    <cellStyle name="Total 2 2 3 2 4 2 5" xfId="20223"/>
    <cellStyle name="Total 2 2 3 2 4 2 6" xfId="40919"/>
    <cellStyle name="Total 2 2 3 2 4 3" xfId="4822"/>
    <cellStyle name="Total 2 2 3 2 4 3 2" xfId="9483"/>
    <cellStyle name="Total 2 2 3 2 4 3 2 2" xfId="17623"/>
    <cellStyle name="Total 2 2 3 2 4 3 2 2 2" xfId="33696"/>
    <cellStyle name="Total 2 2 3 2 4 3 2 3" xfId="25662"/>
    <cellStyle name="Total 2 2 3 2 4 3 3" xfId="13330"/>
    <cellStyle name="Total 2 2 3 2 4 3 3 2" xfId="29427"/>
    <cellStyle name="Total 2 2 3 2 4 3 4" xfId="21060"/>
    <cellStyle name="Total 2 2 3 2 4 3 5" xfId="40921"/>
    <cellStyle name="Total 2 2 3 2 4 4" xfId="7178"/>
    <cellStyle name="Total 2 2 3 2 4 4 2" xfId="15322"/>
    <cellStyle name="Total 2 2 3 2 4 4 2 2" xfId="31395"/>
    <cellStyle name="Total 2 2 3 2 4 4 3" xfId="23361"/>
    <cellStyle name="Total 2 2 3 2 4 5" xfId="11001"/>
    <cellStyle name="Total 2 2 3 2 4 5 2" xfId="27126"/>
    <cellStyle name="Total 2 2 3 2 4 6" xfId="18759"/>
    <cellStyle name="Total 2 2 3 2 4 7" xfId="40918"/>
    <cellStyle name="Total 2 2 3 2 5" xfId="2894"/>
    <cellStyle name="Total 2 2 3 2 5 2" xfId="5263"/>
    <cellStyle name="Total 2 2 3 2 5 2 2" xfId="9693"/>
    <cellStyle name="Total 2 2 3 2 5 2 2 2" xfId="17833"/>
    <cellStyle name="Total 2 2 3 2 5 2 2 2 2" xfId="33906"/>
    <cellStyle name="Total 2 2 3 2 5 2 2 3" xfId="25872"/>
    <cellStyle name="Total 2 2 3 2 5 2 3" xfId="13769"/>
    <cellStyle name="Total 2 2 3 2 5 2 3 2" xfId="29866"/>
    <cellStyle name="Total 2 2 3 2 5 2 4" xfId="21499"/>
    <cellStyle name="Total 2 2 3 2 5 2 5" xfId="40923"/>
    <cellStyle name="Total 2 2 3 2 5 3" xfId="7619"/>
    <cellStyle name="Total 2 2 3 2 5 3 2" xfId="15761"/>
    <cellStyle name="Total 2 2 3 2 5 3 2 2" xfId="31834"/>
    <cellStyle name="Total 2 2 3 2 5 3 3" xfId="23800"/>
    <cellStyle name="Total 2 2 3 2 5 4" xfId="11442"/>
    <cellStyle name="Total 2 2 3 2 5 4 2" xfId="27565"/>
    <cellStyle name="Total 2 2 3 2 5 5" xfId="19198"/>
    <cellStyle name="Total 2 2 3 2 5 6" xfId="40922"/>
    <cellStyle name="Total 2 2 3 2 6" xfId="2431"/>
    <cellStyle name="Total 2 2 3 2 6 2" xfId="4842"/>
    <cellStyle name="Total 2 2 3 2 6 2 2" xfId="13348"/>
    <cellStyle name="Total 2 2 3 2 6 2 2 2" xfId="29445"/>
    <cellStyle name="Total 2 2 3 2 6 2 3" xfId="21078"/>
    <cellStyle name="Total 2 2 3 2 6 2 4" xfId="40925"/>
    <cellStyle name="Total 2 2 3 2 6 3" xfId="7198"/>
    <cellStyle name="Total 2 2 3 2 6 3 2" xfId="15340"/>
    <cellStyle name="Total 2 2 3 2 6 3 2 2" xfId="31413"/>
    <cellStyle name="Total 2 2 3 2 6 3 3" xfId="23379"/>
    <cellStyle name="Total 2 2 3 2 6 4" xfId="11021"/>
    <cellStyle name="Total 2 2 3 2 6 4 2" xfId="27144"/>
    <cellStyle name="Total 2 2 3 2 6 5" xfId="18777"/>
    <cellStyle name="Total 2 2 3 2 6 6" xfId="40924"/>
    <cellStyle name="Total 2 2 3 2 7" xfId="4195"/>
    <cellStyle name="Total 2 2 3 2 7 2" xfId="8856"/>
    <cellStyle name="Total 2 2 3 2 7 2 2" xfId="16996"/>
    <cellStyle name="Total 2 2 3 2 7 2 2 2" xfId="33069"/>
    <cellStyle name="Total 2 2 3 2 7 2 3" xfId="25035"/>
    <cellStyle name="Total 2 2 3 2 7 3" xfId="12703"/>
    <cellStyle name="Total 2 2 3 2 7 3 2" xfId="28800"/>
    <cellStyle name="Total 2 2 3 2 7 4" xfId="20433"/>
    <cellStyle name="Total 2 2 3 2 7 5" xfId="40926"/>
    <cellStyle name="Total 2 2 3 2 8" xfId="6551"/>
    <cellStyle name="Total 2 2 3 2 8 2" xfId="22734"/>
    <cellStyle name="Total 2 2 3 2 9" xfId="10374"/>
    <cellStyle name="Total 2 2 3 2 9 2" xfId="26499"/>
    <cellStyle name="Total 2 2 3 3" xfId="1702"/>
    <cellStyle name="Total 2 2 3 3 10" xfId="40927"/>
    <cellStyle name="Total 2 2 3 3 2" xfId="2097"/>
    <cellStyle name="Total 2 2 3 3 2 2" xfId="3183"/>
    <cellStyle name="Total 2 2 3 3 2 2 2" xfId="5548"/>
    <cellStyle name="Total 2 2 3 3 2 2 2 2" xfId="9970"/>
    <cellStyle name="Total 2 2 3 3 2 2 2 2 2" xfId="18110"/>
    <cellStyle name="Total 2 2 3 3 2 2 2 2 2 2" xfId="34183"/>
    <cellStyle name="Total 2 2 3 3 2 2 2 2 3" xfId="26149"/>
    <cellStyle name="Total 2 2 3 3 2 2 2 3" xfId="14054"/>
    <cellStyle name="Total 2 2 3 3 2 2 2 3 2" xfId="30151"/>
    <cellStyle name="Total 2 2 3 3 2 2 2 4" xfId="21784"/>
    <cellStyle name="Total 2 2 3 3 2 2 2 5" xfId="40930"/>
    <cellStyle name="Total 2 2 3 3 2 2 3" xfId="7904"/>
    <cellStyle name="Total 2 2 3 3 2 2 3 2" xfId="16046"/>
    <cellStyle name="Total 2 2 3 3 2 2 3 2 2" xfId="32119"/>
    <cellStyle name="Total 2 2 3 3 2 2 3 3" xfId="24085"/>
    <cellStyle name="Total 2 2 3 3 2 2 4" xfId="11727"/>
    <cellStyle name="Total 2 2 3 3 2 2 4 2" xfId="27850"/>
    <cellStyle name="Total 2 2 3 3 2 2 5" xfId="19483"/>
    <cellStyle name="Total 2 2 3 3 2 2 6" xfId="40929"/>
    <cellStyle name="Total 2 2 3 3 2 3" xfId="3636"/>
    <cellStyle name="Total 2 2 3 3 2 3 2" xfId="5994"/>
    <cellStyle name="Total 2 2 3 3 2 3 2 2" xfId="14500"/>
    <cellStyle name="Total 2 2 3 3 2 3 2 2 2" xfId="30597"/>
    <cellStyle name="Total 2 2 3 3 2 3 2 3" xfId="22230"/>
    <cellStyle name="Total 2 2 3 3 2 3 2 4" xfId="40932"/>
    <cellStyle name="Total 2 2 3 3 2 3 3" xfId="8350"/>
    <cellStyle name="Total 2 2 3 3 2 3 3 2" xfId="16492"/>
    <cellStyle name="Total 2 2 3 3 2 3 3 2 2" xfId="32565"/>
    <cellStyle name="Total 2 2 3 3 2 3 3 3" xfId="24531"/>
    <cellStyle name="Total 2 2 3 3 2 3 4" xfId="12173"/>
    <cellStyle name="Total 2 2 3 3 2 3 4 2" xfId="28296"/>
    <cellStyle name="Total 2 2 3 3 2 3 5" xfId="19929"/>
    <cellStyle name="Total 2 2 3 3 2 3 6" xfId="40931"/>
    <cellStyle name="Total 2 2 3 3 2 4" xfId="4528"/>
    <cellStyle name="Total 2 2 3 3 2 4 2" xfId="9189"/>
    <cellStyle name="Total 2 2 3 3 2 4 2 2" xfId="17329"/>
    <cellStyle name="Total 2 2 3 3 2 4 2 2 2" xfId="33402"/>
    <cellStyle name="Total 2 2 3 3 2 4 2 3" xfId="25368"/>
    <cellStyle name="Total 2 2 3 3 2 4 3" xfId="13036"/>
    <cellStyle name="Total 2 2 3 3 2 4 3 2" xfId="29133"/>
    <cellStyle name="Total 2 2 3 3 2 4 4" xfId="20766"/>
    <cellStyle name="Total 2 2 3 3 2 4 5" xfId="40933"/>
    <cellStyle name="Total 2 2 3 3 2 5" xfId="6884"/>
    <cellStyle name="Total 2 2 3 3 2 5 2" xfId="23067"/>
    <cellStyle name="Total 2 2 3 3 2 6" xfId="10707"/>
    <cellStyle name="Total 2 2 3 3 2 6 2" xfId="26832"/>
    <cellStyle name="Total 2 2 3 3 2 7" xfId="40928"/>
    <cellStyle name="Total 2 2 3 3 3" xfId="2260"/>
    <cellStyle name="Total 2 2 3 3 3 2" xfId="3339"/>
    <cellStyle name="Total 2 2 3 3 3 2 2" xfId="5702"/>
    <cellStyle name="Total 2 2 3 3 3 2 2 2" xfId="10122"/>
    <cellStyle name="Total 2 2 3 3 3 2 2 2 2" xfId="18262"/>
    <cellStyle name="Total 2 2 3 3 3 2 2 2 2 2" xfId="34335"/>
    <cellStyle name="Total 2 2 3 3 3 2 2 2 3" xfId="26301"/>
    <cellStyle name="Total 2 2 3 3 3 2 2 3" xfId="14208"/>
    <cellStyle name="Total 2 2 3 3 3 2 2 3 2" xfId="30305"/>
    <cellStyle name="Total 2 2 3 3 3 2 2 4" xfId="21938"/>
    <cellStyle name="Total 2 2 3 3 3 2 2 5" xfId="40936"/>
    <cellStyle name="Total 2 2 3 3 3 2 3" xfId="8058"/>
    <cellStyle name="Total 2 2 3 3 3 2 3 2" xfId="16200"/>
    <cellStyle name="Total 2 2 3 3 3 2 3 2 2" xfId="32273"/>
    <cellStyle name="Total 2 2 3 3 3 2 3 3" xfId="24239"/>
    <cellStyle name="Total 2 2 3 3 3 2 4" xfId="11881"/>
    <cellStyle name="Total 2 2 3 3 3 2 4 2" xfId="28004"/>
    <cellStyle name="Total 2 2 3 3 3 2 5" xfId="19637"/>
    <cellStyle name="Total 2 2 3 3 3 2 6" xfId="40935"/>
    <cellStyle name="Total 2 2 3 3 3 3" xfId="3790"/>
    <cellStyle name="Total 2 2 3 3 3 3 2" xfId="6148"/>
    <cellStyle name="Total 2 2 3 3 3 3 2 2" xfId="14654"/>
    <cellStyle name="Total 2 2 3 3 3 3 2 2 2" xfId="30751"/>
    <cellStyle name="Total 2 2 3 3 3 3 2 3" xfId="22384"/>
    <cellStyle name="Total 2 2 3 3 3 3 2 4" xfId="40938"/>
    <cellStyle name="Total 2 2 3 3 3 3 3" xfId="8504"/>
    <cellStyle name="Total 2 2 3 3 3 3 3 2" xfId="16646"/>
    <cellStyle name="Total 2 2 3 3 3 3 3 2 2" xfId="32719"/>
    <cellStyle name="Total 2 2 3 3 3 3 3 3" xfId="24685"/>
    <cellStyle name="Total 2 2 3 3 3 3 4" xfId="12327"/>
    <cellStyle name="Total 2 2 3 3 3 3 4 2" xfId="28450"/>
    <cellStyle name="Total 2 2 3 3 3 3 5" xfId="20083"/>
    <cellStyle name="Total 2 2 3 3 3 3 6" xfId="40937"/>
    <cellStyle name="Total 2 2 3 3 3 4" xfId="4682"/>
    <cellStyle name="Total 2 2 3 3 3 4 2" xfId="9343"/>
    <cellStyle name="Total 2 2 3 3 3 4 2 2" xfId="17483"/>
    <cellStyle name="Total 2 2 3 3 3 4 2 2 2" xfId="33556"/>
    <cellStyle name="Total 2 2 3 3 3 4 2 3" xfId="25522"/>
    <cellStyle name="Total 2 2 3 3 3 4 3" xfId="13190"/>
    <cellStyle name="Total 2 2 3 3 3 4 3 2" xfId="29287"/>
    <cellStyle name="Total 2 2 3 3 3 4 4" xfId="20920"/>
    <cellStyle name="Total 2 2 3 3 3 4 5" xfId="40939"/>
    <cellStyle name="Total 2 2 3 3 3 5" xfId="7038"/>
    <cellStyle name="Total 2 2 3 3 3 5 2" xfId="15182"/>
    <cellStyle name="Total 2 2 3 3 3 5 2 2" xfId="31255"/>
    <cellStyle name="Total 2 2 3 3 3 5 3" xfId="23221"/>
    <cellStyle name="Total 2 2 3 3 3 6" xfId="10861"/>
    <cellStyle name="Total 2 2 3 3 3 6 2" xfId="26986"/>
    <cellStyle name="Total 2 2 3 3 3 7" xfId="18619"/>
    <cellStyle name="Total 2 2 3 3 3 8" xfId="40934"/>
    <cellStyle name="Total 2 2 3 3 4" xfId="2420"/>
    <cellStyle name="Total 2 2 3 3 4 2" xfId="3942"/>
    <cellStyle name="Total 2 2 3 3 4 2 2" xfId="6300"/>
    <cellStyle name="Total 2 2 3 3 4 2 2 2" xfId="14806"/>
    <cellStyle name="Total 2 2 3 3 4 2 2 2 2" xfId="30903"/>
    <cellStyle name="Total 2 2 3 3 4 2 2 3" xfId="22536"/>
    <cellStyle name="Total 2 2 3 3 4 2 2 4" xfId="40942"/>
    <cellStyle name="Total 2 2 3 3 4 2 3" xfId="8656"/>
    <cellStyle name="Total 2 2 3 3 4 2 3 2" xfId="16798"/>
    <cellStyle name="Total 2 2 3 3 4 2 3 2 2" xfId="32871"/>
    <cellStyle name="Total 2 2 3 3 4 2 3 3" xfId="24837"/>
    <cellStyle name="Total 2 2 3 3 4 2 4" xfId="12479"/>
    <cellStyle name="Total 2 2 3 3 4 2 4 2" xfId="28602"/>
    <cellStyle name="Total 2 2 3 3 4 2 5" xfId="20235"/>
    <cellStyle name="Total 2 2 3 3 4 2 6" xfId="40941"/>
    <cellStyle name="Total 2 2 3 3 4 3" xfId="4834"/>
    <cellStyle name="Total 2 2 3 3 4 3 2" xfId="9495"/>
    <cellStyle name="Total 2 2 3 3 4 3 2 2" xfId="17635"/>
    <cellStyle name="Total 2 2 3 3 4 3 2 2 2" xfId="33708"/>
    <cellStyle name="Total 2 2 3 3 4 3 2 3" xfId="25674"/>
    <cellStyle name="Total 2 2 3 3 4 3 3" xfId="13342"/>
    <cellStyle name="Total 2 2 3 3 4 3 3 2" xfId="29439"/>
    <cellStyle name="Total 2 2 3 3 4 3 4" xfId="21072"/>
    <cellStyle name="Total 2 2 3 3 4 3 5" xfId="40943"/>
    <cellStyle name="Total 2 2 3 3 4 4" xfId="7190"/>
    <cellStyle name="Total 2 2 3 3 4 4 2" xfId="15334"/>
    <cellStyle name="Total 2 2 3 3 4 4 2 2" xfId="31407"/>
    <cellStyle name="Total 2 2 3 3 4 4 3" xfId="23373"/>
    <cellStyle name="Total 2 2 3 3 4 5" xfId="11013"/>
    <cellStyle name="Total 2 2 3 3 4 5 2" xfId="27138"/>
    <cellStyle name="Total 2 2 3 3 4 6" xfId="18771"/>
    <cellStyle name="Total 2 2 3 3 4 7" xfId="40940"/>
    <cellStyle name="Total 2 2 3 3 5" xfId="2908"/>
    <cellStyle name="Total 2 2 3 3 5 2" xfId="5276"/>
    <cellStyle name="Total 2 2 3 3 5 2 2" xfId="9705"/>
    <cellStyle name="Total 2 2 3 3 5 2 2 2" xfId="17845"/>
    <cellStyle name="Total 2 2 3 3 5 2 2 2 2" xfId="33918"/>
    <cellStyle name="Total 2 2 3 3 5 2 2 3" xfId="25884"/>
    <cellStyle name="Total 2 2 3 3 5 2 3" xfId="13782"/>
    <cellStyle name="Total 2 2 3 3 5 2 3 2" xfId="29879"/>
    <cellStyle name="Total 2 2 3 3 5 2 4" xfId="21512"/>
    <cellStyle name="Total 2 2 3 3 5 2 5" xfId="40945"/>
    <cellStyle name="Total 2 2 3 3 5 3" xfId="7632"/>
    <cellStyle name="Total 2 2 3 3 5 3 2" xfId="15774"/>
    <cellStyle name="Total 2 2 3 3 5 3 2 2" xfId="31847"/>
    <cellStyle name="Total 2 2 3 3 5 3 3" xfId="23813"/>
    <cellStyle name="Total 2 2 3 3 5 4" xfId="11455"/>
    <cellStyle name="Total 2 2 3 3 5 4 2" xfId="27578"/>
    <cellStyle name="Total 2 2 3 3 5 5" xfId="19211"/>
    <cellStyle name="Total 2 2 3 3 5 6" xfId="40944"/>
    <cellStyle name="Total 2 2 3 3 6" xfId="2485"/>
    <cellStyle name="Total 2 2 3 3 6 2" xfId="4890"/>
    <cellStyle name="Total 2 2 3 3 6 2 2" xfId="13396"/>
    <cellStyle name="Total 2 2 3 3 6 2 2 2" xfId="29493"/>
    <cellStyle name="Total 2 2 3 3 6 2 3" xfId="21126"/>
    <cellStyle name="Total 2 2 3 3 6 2 4" xfId="40947"/>
    <cellStyle name="Total 2 2 3 3 6 3" xfId="7246"/>
    <cellStyle name="Total 2 2 3 3 6 3 2" xfId="15388"/>
    <cellStyle name="Total 2 2 3 3 6 3 2 2" xfId="31461"/>
    <cellStyle name="Total 2 2 3 3 6 3 3" xfId="23427"/>
    <cellStyle name="Total 2 2 3 3 6 4" xfId="11069"/>
    <cellStyle name="Total 2 2 3 3 6 4 2" xfId="27192"/>
    <cellStyle name="Total 2 2 3 3 6 5" xfId="18825"/>
    <cellStyle name="Total 2 2 3 3 6 6" xfId="40946"/>
    <cellStyle name="Total 2 2 3 3 7" xfId="4207"/>
    <cellStyle name="Total 2 2 3 3 7 2" xfId="8868"/>
    <cellStyle name="Total 2 2 3 3 7 2 2" xfId="17008"/>
    <cellStyle name="Total 2 2 3 3 7 2 2 2" xfId="33081"/>
    <cellStyle name="Total 2 2 3 3 7 2 3" xfId="25047"/>
    <cellStyle name="Total 2 2 3 3 7 3" xfId="12715"/>
    <cellStyle name="Total 2 2 3 3 7 3 2" xfId="28812"/>
    <cellStyle name="Total 2 2 3 3 7 4" xfId="20445"/>
    <cellStyle name="Total 2 2 3 3 7 5" xfId="40948"/>
    <cellStyle name="Total 2 2 3 3 8" xfId="6563"/>
    <cellStyle name="Total 2 2 3 3 8 2" xfId="22746"/>
    <cellStyle name="Total 2 2 3 3 9" xfId="10386"/>
    <cellStyle name="Total 2 2 3 3 9 2" xfId="26511"/>
    <cellStyle name="Total 2 2 3 4" xfId="1946"/>
    <cellStyle name="Total 2 2 3 4 2" xfId="3040"/>
    <cellStyle name="Total 2 2 3 4 2 2" xfId="5406"/>
    <cellStyle name="Total 2 2 3 4 2 2 2" xfId="9830"/>
    <cellStyle name="Total 2 2 3 4 2 2 2 2" xfId="17970"/>
    <cellStyle name="Total 2 2 3 4 2 2 2 2 2" xfId="34043"/>
    <cellStyle name="Total 2 2 3 4 2 2 2 3" xfId="26009"/>
    <cellStyle name="Total 2 2 3 4 2 2 3" xfId="13912"/>
    <cellStyle name="Total 2 2 3 4 2 2 3 2" xfId="30009"/>
    <cellStyle name="Total 2 2 3 4 2 2 4" xfId="21642"/>
    <cellStyle name="Total 2 2 3 4 2 2 5" xfId="40951"/>
    <cellStyle name="Total 2 2 3 4 2 3" xfId="7762"/>
    <cellStyle name="Total 2 2 3 4 2 3 2" xfId="15904"/>
    <cellStyle name="Total 2 2 3 4 2 3 2 2" xfId="31977"/>
    <cellStyle name="Total 2 2 3 4 2 3 3" xfId="23943"/>
    <cellStyle name="Total 2 2 3 4 2 4" xfId="11585"/>
    <cellStyle name="Total 2 2 3 4 2 4 2" xfId="27708"/>
    <cellStyle name="Total 2 2 3 4 2 5" xfId="19341"/>
    <cellStyle name="Total 2 2 3 4 2 6" xfId="40950"/>
    <cellStyle name="Total 2 2 3 4 3" xfId="3494"/>
    <cellStyle name="Total 2 2 3 4 3 2" xfId="5852"/>
    <cellStyle name="Total 2 2 3 4 3 2 2" xfId="14358"/>
    <cellStyle name="Total 2 2 3 4 3 2 2 2" xfId="30455"/>
    <cellStyle name="Total 2 2 3 4 3 2 3" xfId="22088"/>
    <cellStyle name="Total 2 2 3 4 3 2 4" xfId="40953"/>
    <cellStyle name="Total 2 2 3 4 3 3" xfId="8208"/>
    <cellStyle name="Total 2 2 3 4 3 3 2" xfId="16350"/>
    <cellStyle name="Total 2 2 3 4 3 3 2 2" xfId="32423"/>
    <cellStyle name="Total 2 2 3 4 3 3 3" xfId="24389"/>
    <cellStyle name="Total 2 2 3 4 3 4" xfId="12031"/>
    <cellStyle name="Total 2 2 3 4 3 4 2" xfId="28154"/>
    <cellStyle name="Total 2 2 3 4 3 5" xfId="19787"/>
    <cellStyle name="Total 2 2 3 4 3 6" xfId="40952"/>
    <cellStyle name="Total 2 2 3 4 4" xfId="4386"/>
    <cellStyle name="Total 2 2 3 4 4 2" xfId="9047"/>
    <cellStyle name="Total 2 2 3 4 4 2 2" xfId="17187"/>
    <cellStyle name="Total 2 2 3 4 4 2 2 2" xfId="33260"/>
    <cellStyle name="Total 2 2 3 4 4 2 3" xfId="25226"/>
    <cellStyle name="Total 2 2 3 4 4 3" xfId="12894"/>
    <cellStyle name="Total 2 2 3 4 4 3 2" xfId="28991"/>
    <cellStyle name="Total 2 2 3 4 4 4" xfId="20624"/>
    <cellStyle name="Total 2 2 3 4 4 5" xfId="40954"/>
    <cellStyle name="Total 2 2 3 4 5" xfId="6742"/>
    <cellStyle name="Total 2 2 3 4 5 2" xfId="22925"/>
    <cellStyle name="Total 2 2 3 4 6" xfId="10565"/>
    <cellStyle name="Total 2 2 3 4 6 2" xfId="26690"/>
    <cellStyle name="Total 2 2 3 4 7" xfId="40949"/>
    <cellStyle name="Total 2 2 3 5" xfId="2111"/>
    <cellStyle name="Total 2 2 3 5 2" xfId="3195"/>
    <cellStyle name="Total 2 2 3 5 2 2" xfId="5560"/>
    <cellStyle name="Total 2 2 3 5 2 2 2" xfId="9982"/>
    <cellStyle name="Total 2 2 3 5 2 2 2 2" xfId="18122"/>
    <cellStyle name="Total 2 2 3 5 2 2 2 2 2" xfId="34195"/>
    <cellStyle name="Total 2 2 3 5 2 2 2 3" xfId="26161"/>
    <cellStyle name="Total 2 2 3 5 2 2 3" xfId="14066"/>
    <cellStyle name="Total 2 2 3 5 2 2 3 2" xfId="30163"/>
    <cellStyle name="Total 2 2 3 5 2 2 4" xfId="21796"/>
    <cellStyle name="Total 2 2 3 5 2 2 5" xfId="40957"/>
    <cellStyle name="Total 2 2 3 5 2 3" xfId="7916"/>
    <cellStyle name="Total 2 2 3 5 2 3 2" xfId="16058"/>
    <cellStyle name="Total 2 2 3 5 2 3 2 2" xfId="32131"/>
    <cellStyle name="Total 2 2 3 5 2 3 3" xfId="24097"/>
    <cellStyle name="Total 2 2 3 5 2 4" xfId="11739"/>
    <cellStyle name="Total 2 2 3 5 2 4 2" xfId="27862"/>
    <cellStyle name="Total 2 2 3 5 2 5" xfId="19495"/>
    <cellStyle name="Total 2 2 3 5 2 6" xfId="40956"/>
    <cellStyle name="Total 2 2 3 5 3" xfId="3650"/>
    <cellStyle name="Total 2 2 3 5 3 2" xfId="6008"/>
    <cellStyle name="Total 2 2 3 5 3 2 2" xfId="14514"/>
    <cellStyle name="Total 2 2 3 5 3 2 2 2" xfId="30611"/>
    <cellStyle name="Total 2 2 3 5 3 2 3" xfId="22244"/>
    <cellStyle name="Total 2 2 3 5 3 2 4" xfId="40959"/>
    <cellStyle name="Total 2 2 3 5 3 3" xfId="8364"/>
    <cellStyle name="Total 2 2 3 5 3 3 2" xfId="16506"/>
    <cellStyle name="Total 2 2 3 5 3 3 2 2" xfId="32579"/>
    <cellStyle name="Total 2 2 3 5 3 3 3" xfId="24545"/>
    <cellStyle name="Total 2 2 3 5 3 4" xfId="12187"/>
    <cellStyle name="Total 2 2 3 5 3 4 2" xfId="28310"/>
    <cellStyle name="Total 2 2 3 5 3 5" xfId="19943"/>
    <cellStyle name="Total 2 2 3 5 3 6" xfId="40958"/>
    <cellStyle name="Total 2 2 3 5 4" xfId="4542"/>
    <cellStyle name="Total 2 2 3 5 4 2" xfId="9203"/>
    <cellStyle name="Total 2 2 3 5 4 2 2" xfId="17343"/>
    <cellStyle name="Total 2 2 3 5 4 2 2 2" xfId="33416"/>
    <cellStyle name="Total 2 2 3 5 4 2 3" xfId="25382"/>
    <cellStyle name="Total 2 2 3 5 4 3" xfId="13050"/>
    <cellStyle name="Total 2 2 3 5 4 3 2" xfId="29147"/>
    <cellStyle name="Total 2 2 3 5 4 4" xfId="20780"/>
    <cellStyle name="Total 2 2 3 5 4 5" xfId="40960"/>
    <cellStyle name="Total 2 2 3 5 5" xfId="6898"/>
    <cellStyle name="Total 2 2 3 5 5 2" xfId="15042"/>
    <cellStyle name="Total 2 2 3 5 5 2 2" xfId="31115"/>
    <cellStyle name="Total 2 2 3 5 5 3" xfId="23081"/>
    <cellStyle name="Total 2 2 3 5 6" xfId="10721"/>
    <cellStyle name="Total 2 2 3 5 6 2" xfId="26846"/>
    <cellStyle name="Total 2 2 3 5 7" xfId="18479"/>
    <cellStyle name="Total 2 2 3 5 8" xfId="40955"/>
    <cellStyle name="Total 2 2 3 6" xfId="2272"/>
    <cellStyle name="Total 2 2 3 6 2" xfId="3802"/>
    <cellStyle name="Total 2 2 3 6 2 2" xfId="6160"/>
    <cellStyle name="Total 2 2 3 6 2 2 2" xfId="14666"/>
    <cellStyle name="Total 2 2 3 6 2 2 2 2" xfId="30763"/>
    <cellStyle name="Total 2 2 3 6 2 2 3" xfId="22396"/>
    <cellStyle name="Total 2 2 3 6 2 2 4" xfId="40963"/>
    <cellStyle name="Total 2 2 3 6 2 3" xfId="8516"/>
    <cellStyle name="Total 2 2 3 6 2 3 2" xfId="16658"/>
    <cellStyle name="Total 2 2 3 6 2 3 2 2" xfId="32731"/>
    <cellStyle name="Total 2 2 3 6 2 3 3" xfId="24697"/>
    <cellStyle name="Total 2 2 3 6 2 4" xfId="12339"/>
    <cellStyle name="Total 2 2 3 6 2 4 2" xfId="28462"/>
    <cellStyle name="Total 2 2 3 6 2 5" xfId="20095"/>
    <cellStyle name="Total 2 2 3 6 2 6" xfId="40962"/>
    <cellStyle name="Total 2 2 3 6 3" xfId="4694"/>
    <cellStyle name="Total 2 2 3 6 3 2" xfId="9355"/>
    <cellStyle name="Total 2 2 3 6 3 2 2" xfId="17495"/>
    <cellStyle name="Total 2 2 3 6 3 2 2 2" xfId="33568"/>
    <cellStyle name="Total 2 2 3 6 3 2 3" xfId="25534"/>
    <cellStyle name="Total 2 2 3 6 3 3" xfId="13202"/>
    <cellStyle name="Total 2 2 3 6 3 3 2" xfId="29299"/>
    <cellStyle name="Total 2 2 3 6 3 4" xfId="20932"/>
    <cellStyle name="Total 2 2 3 6 3 5" xfId="40964"/>
    <cellStyle name="Total 2 2 3 6 4" xfId="7050"/>
    <cellStyle name="Total 2 2 3 6 4 2" xfId="15194"/>
    <cellStyle name="Total 2 2 3 6 4 2 2" xfId="31267"/>
    <cellStyle name="Total 2 2 3 6 4 3" xfId="23233"/>
    <cellStyle name="Total 2 2 3 6 5" xfId="10873"/>
    <cellStyle name="Total 2 2 3 6 5 2" xfId="26998"/>
    <cellStyle name="Total 2 2 3 6 6" xfId="18631"/>
    <cellStyle name="Total 2 2 3 6 7" xfId="40961"/>
    <cellStyle name="Total 2 2 3 7" xfId="2752"/>
    <cellStyle name="Total 2 2 3 7 2" xfId="5132"/>
    <cellStyle name="Total 2 2 3 7 2 2" xfId="9565"/>
    <cellStyle name="Total 2 2 3 7 2 2 2" xfId="17705"/>
    <cellStyle name="Total 2 2 3 7 2 2 2 2" xfId="33778"/>
    <cellStyle name="Total 2 2 3 7 2 2 3" xfId="25744"/>
    <cellStyle name="Total 2 2 3 7 2 3" xfId="13638"/>
    <cellStyle name="Total 2 2 3 7 2 3 2" xfId="29735"/>
    <cellStyle name="Total 2 2 3 7 2 4" xfId="21368"/>
    <cellStyle name="Total 2 2 3 7 2 5" xfId="40966"/>
    <cellStyle name="Total 2 2 3 7 3" xfId="7488"/>
    <cellStyle name="Total 2 2 3 7 3 2" xfId="15630"/>
    <cellStyle name="Total 2 2 3 7 3 2 2" xfId="31703"/>
    <cellStyle name="Total 2 2 3 7 3 3" xfId="23669"/>
    <cellStyle name="Total 2 2 3 7 4" xfId="11311"/>
    <cellStyle name="Total 2 2 3 7 4 2" xfId="27434"/>
    <cellStyle name="Total 2 2 3 7 5" xfId="19067"/>
    <cellStyle name="Total 2 2 3 7 6" xfId="40965"/>
    <cellStyle name="Total 2 2 3 8" xfId="2441"/>
    <cellStyle name="Total 2 2 3 8 2" xfId="4851"/>
    <cellStyle name="Total 2 2 3 8 2 2" xfId="13357"/>
    <cellStyle name="Total 2 2 3 8 2 2 2" xfId="29454"/>
    <cellStyle name="Total 2 2 3 8 2 3" xfId="21087"/>
    <cellStyle name="Total 2 2 3 8 2 4" xfId="40968"/>
    <cellStyle name="Total 2 2 3 8 3" xfId="7207"/>
    <cellStyle name="Total 2 2 3 8 3 2" xfId="15349"/>
    <cellStyle name="Total 2 2 3 8 3 2 2" xfId="31422"/>
    <cellStyle name="Total 2 2 3 8 3 3" xfId="23388"/>
    <cellStyle name="Total 2 2 3 8 4" xfId="11030"/>
    <cellStyle name="Total 2 2 3 8 4 2" xfId="27153"/>
    <cellStyle name="Total 2 2 3 8 5" xfId="18786"/>
    <cellStyle name="Total 2 2 3 8 6" xfId="40967"/>
    <cellStyle name="Total 2 2 3 9" xfId="4059"/>
    <cellStyle name="Total 2 2 3 9 2" xfId="8728"/>
    <cellStyle name="Total 2 2 3 9 2 2" xfId="16868"/>
    <cellStyle name="Total 2 2 3 9 2 2 2" xfId="32941"/>
    <cellStyle name="Total 2 2 3 9 2 3" xfId="24907"/>
    <cellStyle name="Total 2 2 3 9 3" xfId="12575"/>
    <cellStyle name="Total 2 2 3 9 3 2" xfId="28672"/>
    <cellStyle name="Total 2 2 3 9 4" xfId="20305"/>
    <cellStyle name="Total 2 2 3 9 5" xfId="40969"/>
    <cellStyle name="Total 2 2 4" xfId="1541"/>
    <cellStyle name="Total 2 2 4 10" xfId="40970"/>
    <cellStyle name="Total 2 2 4 2" xfId="1974"/>
    <cellStyle name="Total 2 2 4 2 2" xfId="3062"/>
    <cellStyle name="Total 2 2 4 2 2 2" xfId="5427"/>
    <cellStyle name="Total 2 2 4 2 2 2 2" xfId="9849"/>
    <cellStyle name="Total 2 2 4 2 2 2 2 2" xfId="17989"/>
    <cellStyle name="Total 2 2 4 2 2 2 2 2 2" xfId="34062"/>
    <cellStyle name="Total 2 2 4 2 2 2 2 3" xfId="26028"/>
    <cellStyle name="Total 2 2 4 2 2 2 3" xfId="13933"/>
    <cellStyle name="Total 2 2 4 2 2 2 3 2" xfId="30030"/>
    <cellStyle name="Total 2 2 4 2 2 2 4" xfId="21663"/>
    <cellStyle name="Total 2 2 4 2 2 2 5" xfId="40973"/>
    <cellStyle name="Total 2 2 4 2 2 3" xfId="7783"/>
    <cellStyle name="Total 2 2 4 2 2 3 2" xfId="15925"/>
    <cellStyle name="Total 2 2 4 2 2 3 2 2" xfId="31998"/>
    <cellStyle name="Total 2 2 4 2 2 3 3" xfId="23964"/>
    <cellStyle name="Total 2 2 4 2 2 4" xfId="11606"/>
    <cellStyle name="Total 2 2 4 2 2 4 2" xfId="27729"/>
    <cellStyle name="Total 2 2 4 2 2 5" xfId="19362"/>
    <cellStyle name="Total 2 2 4 2 2 6" xfId="40972"/>
    <cellStyle name="Total 2 2 4 2 3" xfId="3513"/>
    <cellStyle name="Total 2 2 4 2 3 2" xfId="5871"/>
    <cellStyle name="Total 2 2 4 2 3 2 2" xfId="14377"/>
    <cellStyle name="Total 2 2 4 2 3 2 2 2" xfId="30474"/>
    <cellStyle name="Total 2 2 4 2 3 2 3" xfId="22107"/>
    <cellStyle name="Total 2 2 4 2 3 2 4" xfId="40975"/>
    <cellStyle name="Total 2 2 4 2 3 3" xfId="8227"/>
    <cellStyle name="Total 2 2 4 2 3 3 2" xfId="16369"/>
    <cellStyle name="Total 2 2 4 2 3 3 2 2" xfId="32442"/>
    <cellStyle name="Total 2 2 4 2 3 3 3" xfId="24408"/>
    <cellStyle name="Total 2 2 4 2 3 4" xfId="12050"/>
    <cellStyle name="Total 2 2 4 2 3 4 2" xfId="28173"/>
    <cellStyle name="Total 2 2 4 2 3 5" xfId="19806"/>
    <cellStyle name="Total 2 2 4 2 3 6" xfId="40974"/>
    <cellStyle name="Total 2 2 4 2 4" xfId="4405"/>
    <cellStyle name="Total 2 2 4 2 4 2" xfId="9066"/>
    <cellStyle name="Total 2 2 4 2 4 2 2" xfId="17206"/>
    <cellStyle name="Total 2 2 4 2 4 2 2 2" xfId="33279"/>
    <cellStyle name="Total 2 2 4 2 4 2 3" xfId="25245"/>
    <cellStyle name="Total 2 2 4 2 4 3" xfId="12913"/>
    <cellStyle name="Total 2 2 4 2 4 3 2" xfId="29010"/>
    <cellStyle name="Total 2 2 4 2 4 4" xfId="20643"/>
    <cellStyle name="Total 2 2 4 2 4 5" xfId="40976"/>
    <cellStyle name="Total 2 2 4 2 5" xfId="6761"/>
    <cellStyle name="Total 2 2 4 2 5 2" xfId="22944"/>
    <cellStyle name="Total 2 2 4 2 6" xfId="10584"/>
    <cellStyle name="Total 2 2 4 2 6 2" xfId="26709"/>
    <cellStyle name="Total 2 2 4 2 7" xfId="40971"/>
    <cellStyle name="Total 2 2 4 3" xfId="2139"/>
    <cellStyle name="Total 2 2 4 3 2" xfId="3218"/>
    <cellStyle name="Total 2 2 4 3 2 2" xfId="5581"/>
    <cellStyle name="Total 2 2 4 3 2 2 2" xfId="10001"/>
    <cellStyle name="Total 2 2 4 3 2 2 2 2" xfId="18141"/>
    <cellStyle name="Total 2 2 4 3 2 2 2 2 2" xfId="34214"/>
    <cellStyle name="Total 2 2 4 3 2 2 2 3" xfId="26180"/>
    <cellStyle name="Total 2 2 4 3 2 2 3" xfId="14087"/>
    <cellStyle name="Total 2 2 4 3 2 2 3 2" xfId="30184"/>
    <cellStyle name="Total 2 2 4 3 2 2 4" xfId="21817"/>
    <cellStyle name="Total 2 2 4 3 2 2 5" xfId="40979"/>
    <cellStyle name="Total 2 2 4 3 2 3" xfId="7937"/>
    <cellStyle name="Total 2 2 4 3 2 3 2" xfId="16079"/>
    <cellStyle name="Total 2 2 4 3 2 3 2 2" xfId="32152"/>
    <cellStyle name="Total 2 2 4 3 2 3 3" xfId="24118"/>
    <cellStyle name="Total 2 2 4 3 2 4" xfId="11760"/>
    <cellStyle name="Total 2 2 4 3 2 4 2" xfId="27883"/>
    <cellStyle name="Total 2 2 4 3 2 5" xfId="19516"/>
    <cellStyle name="Total 2 2 4 3 2 6" xfId="40978"/>
    <cellStyle name="Total 2 2 4 3 3" xfId="3669"/>
    <cellStyle name="Total 2 2 4 3 3 2" xfId="6027"/>
    <cellStyle name="Total 2 2 4 3 3 2 2" xfId="14533"/>
    <cellStyle name="Total 2 2 4 3 3 2 2 2" xfId="30630"/>
    <cellStyle name="Total 2 2 4 3 3 2 3" xfId="22263"/>
    <cellStyle name="Total 2 2 4 3 3 2 4" xfId="40981"/>
    <cellStyle name="Total 2 2 4 3 3 3" xfId="8383"/>
    <cellStyle name="Total 2 2 4 3 3 3 2" xfId="16525"/>
    <cellStyle name="Total 2 2 4 3 3 3 2 2" xfId="32598"/>
    <cellStyle name="Total 2 2 4 3 3 3 3" xfId="24564"/>
    <cellStyle name="Total 2 2 4 3 3 4" xfId="12206"/>
    <cellStyle name="Total 2 2 4 3 3 4 2" xfId="28329"/>
    <cellStyle name="Total 2 2 4 3 3 5" xfId="19962"/>
    <cellStyle name="Total 2 2 4 3 3 6" xfId="40980"/>
    <cellStyle name="Total 2 2 4 3 4" xfId="4561"/>
    <cellStyle name="Total 2 2 4 3 4 2" xfId="9222"/>
    <cellStyle name="Total 2 2 4 3 4 2 2" xfId="17362"/>
    <cellStyle name="Total 2 2 4 3 4 2 2 2" xfId="33435"/>
    <cellStyle name="Total 2 2 4 3 4 2 3" xfId="25401"/>
    <cellStyle name="Total 2 2 4 3 4 3" xfId="13069"/>
    <cellStyle name="Total 2 2 4 3 4 3 2" xfId="29166"/>
    <cellStyle name="Total 2 2 4 3 4 4" xfId="20799"/>
    <cellStyle name="Total 2 2 4 3 4 5" xfId="40982"/>
    <cellStyle name="Total 2 2 4 3 5" xfId="6917"/>
    <cellStyle name="Total 2 2 4 3 5 2" xfId="15061"/>
    <cellStyle name="Total 2 2 4 3 5 2 2" xfId="31134"/>
    <cellStyle name="Total 2 2 4 3 5 3" xfId="23100"/>
    <cellStyle name="Total 2 2 4 3 6" xfId="10740"/>
    <cellStyle name="Total 2 2 4 3 6 2" xfId="26865"/>
    <cellStyle name="Total 2 2 4 3 7" xfId="18498"/>
    <cellStyle name="Total 2 2 4 3 8" xfId="40977"/>
    <cellStyle name="Total 2 2 4 4" xfId="2299"/>
    <cellStyle name="Total 2 2 4 4 2" xfId="3821"/>
    <cellStyle name="Total 2 2 4 4 2 2" xfId="6179"/>
    <cellStyle name="Total 2 2 4 4 2 2 2" xfId="14685"/>
    <cellStyle name="Total 2 2 4 4 2 2 2 2" xfId="30782"/>
    <cellStyle name="Total 2 2 4 4 2 2 3" xfId="22415"/>
    <cellStyle name="Total 2 2 4 4 2 2 4" xfId="40985"/>
    <cellStyle name="Total 2 2 4 4 2 3" xfId="8535"/>
    <cellStyle name="Total 2 2 4 4 2 3 2" xfId="16677"/>
    <cellStyle name="Total 2 2 4 4 2 3 2 2" xfId="32750"/>
    <cellStyle name="Total 2 2 4 4 2 3 3" xfId="24716"/>
    <cellStyle name="Total 2 2 4 4 2 4" xfId="12358"/>
    <cellStyle name="Total 2 2 4 4 2 4 2" xfId="28481"/>
    <cellStyle name="Total 2 2 4 4 2 5" xfId="20114"/>
    <cellStyle name="Total 2 2 4 4 2 6" xfId="40984"/>
    <cellStyle name="Total 2 2 4 4 3" xfId="4713"/>
    <cellStyle name="Total 2 2 4 4 3 2" xfId="9374"/>
    <cellStyle name="Total 2 2 4 4 3 2 2" xfId="17514"/>
    <cellStyle name="Total 2 2 4 4 3 2 2 2" xfId="33587"/>
    <cellStyle name="Total 2 2 4 4 3 2 3" xfId="25553"/>
    <cellStyle name="Total 2 2 4 4 3 3" xfId="13221"/>
    <cellStyle name="Total 2 2 4 4 3 3 2" xfId="29318"/>
    <cellStyle name="Total 2 2 4 4 3 4" xfId="20951"/>
    <cellStyle name="Total 2 2 4 4 3 5" xfId="40986"/>
    <cellStyle name="Total 2 2 4 4 4" xfId="7069"/>
    <cellStyle name="Total 2 2 4 4 4 2" xfId="15213"/>
    <cellStyle name="Total 2 2 4 4 4 2 2" xfId="31286"/>
    <cellStyle name="Total 2 2 4 4 4 3" xfId="23252"/>
    <cellStyle name="Total 2 2 4 4 5" xfId="10892"/>
    <cellStyle name="Total 2 2 4 4 5 2" xfId="27017"/>
    <cellStyle name="Total 2 2 4 4 6" xfId="18650"/>
    <cellStyle name="Total 2 2 4 4 7" xfId="40983"/>
    <cellStyle name="Total 2 2 4 5" xfId="2780"/>
    <cellStyle name="Total 2 2 4 5 2" xfId="5151"/>
    <cellStyle name="Total 2 2 4 5 2 2" xfId="9584"/>
    <cellStyle name="Total 2 2 4 5 2 2 2" xfId="17724"/>
    <cellStyle name="Total 2 2 4 5 2 2 2 2" xfId="33797"/>
    <cellStyle name="Total 2 2 4 5 2 2 3" xfId="25763"/>
    <cellStyle name="Total 2 2 4 5 2 3" xfId="13657"/>
    <cellStyle name="Total 2 2 4 5 2 3 2" xfId="29754"/>
    <cellStyle name="Total 2 2 4 5 2 4" xfId="21387"/>
    <cellStyle name="Total 2 2 4 5 2 5" xfId="40988"/>
    <cellStyle name="Total 2 2 4 5 3" xfId="7507"/>
    <cellStyle name="Total 2 2 4 5 3 2" xfId="15649"/>
    <cellStyle name="Total 2 2 4 5 3 2 2" xfId="31722"/>
    <cellStyle name="Total 2 2 4 5 3 3" xfId="23688"/>
    <cellStyle name="Total 2 2 4 5 4" xfId="11330"/>
    <cellStyle name="Total 2 2 4 5 4 2" xfId="27453"/>
    <cellStyle name="Total 2 2 4 5 5" xfId="19086"/>
    <cellStyle name="Total 2 2 4 5 6" xfId="40987"/>
    <cellStyle name="Total 2 2 4 6" xfId="2565"/>
    <cellStyle name="Total 2 2 4 6 2" xfId="4970"/>
    <cellStyle name="Total 2 2 4 6 2 2" xfId="13476"/>
    <cellStyle name="Total 2 2 4 6 2 2 2" xfId="29573"/>
    <cellStyle name="Total 2 2 4 6 2 3" xfId="21206"/>
    <cellStyle name="Total 2 2 4 6 2 4" xfId="40990"/>
    <cellStyle name="Total 2 2 4 6 3" xfId="7326"/>
    <cellStyle name="Total 2 2 4 6 3 2" xfId="15468"/>
    <cellStyle name="Total 2 2 4 6 3 2 2" xfId="31541"/>
    <cellStyle name="Total 2 2 4 6 3 3" xfId="23507"/>
    <cellStyle name="Total 2 2 4 6 4" xfId="11149"/>
    <cellStyle name="Total 2 2 4 6 4 2" xfId="27272"/>
    <cellStyle name="Total 2 2 4 6 5" xfId="18905"/>
    <cellStyle name="Total 2 2 4 6 6" xfId="40989"/>
    <cellStyle name="Total 2 2 4 7" xfId="4086"/>
    <cellStyle name="Total 2 2 4 7 2" xfId="8747"/>
    <cellStyle name="Total 2 2 4 7 2 2" xfId="16887"/>
    <cellStyle name="Total 2 2 4 7 2 2 2" xfId="32960"/>
    <cellStyle name="Total 2 2 4 7 2 3" xfId="24926"/>
    <cellStyle name="Total 2 2 4 7 3" xfId="12594"/>
    <cellStyle name="Total 2 2 4 7 3 2" xfId="28691"/>
    <cellStyle name="Total 2 2 4 7 4" xfId="20324"/>
    <cellStyle name="Total 2 2 4 7 5" xfId="40991"/>
    <cellStyle name="Total 2 2 4 8" xfId="6442"/>
    <cellStyle name="Total 2 2 4 8 2" xfId="22625"/>
    <cellStyle name="Total 2 2 4 9" xfId="10265"/>
    <cellStyle name="Total 2 2 4 9 2" xfId="26390"/>
    <cellStyle name="Total 2 2 5" xfId="1611"/>
    <cellStyle name="Total 2 2 5 10" xfId="40992"/>
    <cellStyle name="Total 2 2 5 2" xfId="2023"/>
    <cellStyle name="Total 2 2 5 2 2" xfId="3111"/>
    <cellStyle name="Total 2 2 5 2 2 2" xfId="5476"/>
    <cellStyle name="Total 2 2 5 2 2 2 2" xfId="9898"/>
    <cellStyle name="Total 2 2 5 2 2 2 2 2" xfId="18038"/>
    <cellStyle name="Total 2 2 5 2 2 2 2 2 2" xfId="34111"/>
    <cellStyle name="Total 2 2 5 2 2 2 2 3" xfId="26077"/>
    <cellStyle name="Total 2 2 5 2 2 2 3" xfId="13982"/>
    <cellStyle name="Total 2 2 5 2 2 2 3 2" xfId="30079"/>
    <cellStyle name="Total 2 2 5 2 2 2 4" xfId="21712"/>
    <cellStyle name="Total 2 2 5 2 2 2 5" xfId="40995"/>
    <cellStyle name="Total 2 2 5 2 2 3" xfId="7832"/>
    <cellStyle name="Total 2 2 5 2 2 3 2" xfId="15974"/>
    <cellStyle name="Total 2 2 5 2 2 3 2 2" xfId="32047"/>
    <cellStyle name="Total 2 2 5 2 2 3 3" xfId="24013"/>
    <cellStyle name="Total 2 2 5 2 2 4" xfId="11655"/>
    <cellStyle name="Total 2 2 5 2 2 4 2" xfId="27778"/>
    <cellStyle name="Total 2 2 5 2 2 5" xfId="19411"/>
    <cellStyle name="Total 2 2 5 2 2 6" xfId="40994"/>
    <cellStyle name="Total 2 2 5 2 3" xfId="3562"/>
    <cellStyle name="Total 2 2 5 2 3 2" xfId="5920"/>
    <cellStyle name="Total 2 2 5 2 3 2 2" xfId="14426"/>
    <cellStyle name="Total 2 2 5 2 3 2 2 2" xfId="30523"/>
    <cellStyle name="Total 2 2 5 2 3 2 3" xfId="22156"/>
    <cellStyle name="Total 2 2 5 2 3 2 4" xfId="40997"/>
    <cellStyle name="Total 2 2 5 2 3 3" xfId="8276"/>
    <cellStyle name="Total 2 2 5 2 3 3 2" xfId="16418"/>
    <cellStyle name="Total 2 2 5 2 3 3 2 2" xfId="32491"/>
    <cellStyle name="Total 2 2 5 2 3 3 3" xfId="24457"/>
    <cellStyle name="Total 2 2 5 2 3 4" xfId="12099"/>
    <cellStyle name="Total 2 2 5 2 3 4 2" xfId="28222"/>
    <cellStyle name="Total 2 2 5 2 3 5" xfId="19855"/>
    <cellStyle name="Total 2 2 5 2 3 6" xfId="40996"/>
    <cellStyle name="Total 2 2 5 2 4" xfId="4454"/>
    <cellStyle name="Total 2 2 5 2 4 2" xfId="9115"/>
    <cellStyle name="Total 2 2 5 2 4 2 2" xfId="17255"/>
    <cellStyle name="Total 2 2 5 2 4 2 2 2" xfId="33328"/>
    <cellStyle name="Total 2 2 5 2 4 2 3" xfId="25294"/>
    <cellStyle name="Total 2 2 5 2 4 3" xfId="12962"/>
    <cellStyle name="Total 2 2 5 2 4 3 2" xfId="29059"/>
    <cellStyle name="Total 2 2 5 2 4 4" xfId="20692"/>
    <cellStyle name="Total 2 2 5 2 4 5" xfId="40998"/>
    <cellStyle name="Total 2 2 5 2 5" xfId="6810"/>
    <cellStyle name="Total 2 2 5 2 5 2" xfId="22993"/>
    <cellStyle name="Total 2 2 5 2 6" xfId="10633"/>
    <cellStyle name="Total 2 2 5 2 6 2" xfId="26758"/>
    <cellStyle name="Total 2 2 5 2 7" xfId="40993"/>
    <cellStyle name="Total 2 2 5 3" xfId="2188"/>
    <cellStyle name="Total 2 2 5 3 2" xfId="3267"/>
    <cellStyle name="Total 2 2 5 3 2 2" xfId="5630"/>
    <cellStyle name="Total 2 2 5 3 2 2 2" xfId="10050"/>
    <cellStyle name="Total 2 2 5 3 2 2 2 2" xfId="18190"/>
    <cellStyle name="Total 2 2 5 3 2 2 2 2 2" xfId="34263"/>
    <cellStyle name="Total 2 2 5 3 2 2 2 3" xfId="26229"/>
    <cellStyle name="Total 2 2 5 3 2 2 3" xfId="14136"/>
    <cellStyle name="Total 2 2 5 3 2 2 3 2" xfId="30233"/>
    <cellStyle name="Total 2 2 5 3 2 2 4" xfId="21866"/>
    <cellStyle name="Total 2 2 5 3 2 2 5" xfId="41001"/>
    <cellStyle name="Total 2 2 5 3 2 3" xfId="7986"/>
    <cellStyle name="Total 2 2 5 3 2 3 2" xfId="16128"/>
    <cellStyle name="Total 2 2 5 3 2 3 2 2" xfId="32201"/>
    <cellStyle name="Total 2 2 5 3 2 3 3" xfId="24167"/>
    <cellStyle name="Total 2 2 5 3 2 4" xfId="11809"/>
    <cellStyle name="Total 2 2 5 3 2 4 2" xfId="27932"/>
    <cellStyle name="Total 2 2 5 3 2 5" xfId="19565"/>
    <cellStyle name="Total 2 2 5 3 2 6" xfId="41000"/>
    <cellStyle name="Total 2 2 5 3 3" xfId="3718"/>
    <cellStyle name="Total 2 2 5 3 3 2" xfId="6076"/>
    <cellStyle name="Total 2 2 5 3 3 2 2" xfId="14582"/>
    <cellStyle name="Total 2 2 5 3 3 2 2 2" xfId="30679"/>
    <cellStyle name="Total 2 2 5 3 3 2 3" xfId="22312"/>
    <cellStyle name="Total 2 2 5 3 3 2 4" xfId="41003"/>
    <cellStyle name="Total 2 2 5 3 3 3" xfId="8432"/>
    <cellStyle name="Total 2 2 5 3 3 3 2" xfId="16574"/>
    <cellStyle name="Total 2 2 5 3 3 3 2 2" xfId="32647"/>
    <cellStyle name="Total 2 2 5 3 3 3 3" xfId="24613"/>
    <cellStyle name="Total 2 2 5 3 3 4" xfId="12255"/>
    <cellStyle name="Total 2 2 5 3 3 4 2" xfId="28378"/>
    <cellStyle name="Total 2 2 5 3 3 5" xfId="20011"/>
    <cellStyle name="Total 2 2 5 3 3 6" xfId="41002"/>
    <cellStyle name="Total 2 2 5 3 4" xfId="4610"/>
    <cellStyle name="Total 2 2 5 3 4 2" xfId="9271"/>
    <cellStyle name="Total 2 2 5 3 4 2 2" xfId="17411"/>
    <cellStyle name="Total 2 2 5 3 4 2 2 2" xfId="33484"/>
    <cellStyle name="Total 2 2 5 3 4 2 3" xfId="25450"/>
    <cellStyle name="Total 2 2 5 3 4 3" xfId="13118"/>
    <cellStyle name="Total 2 2 5 3 4 3 2" xfId="29215"/>
    <cellStyle name="Total 2 2 5 3 4 4" xfId="20848"/>
    <cellStyle name="Total 2 2 5 3 4 5" xfId="41004"/>
    <cellStyle name="Total 2 2 5 3 5" xfId="6966"/>
    <cellStyle name="Total 2 2 5 3 5 2" xfId="15110"/>
    <cellStyle name="Total 2 2 5 3 5 2 2" xfId="31183"/>
    <cellStyle name="Total 2 2 5 3 5 3" xfId="23149"/>
    <cellStyle name="Total 2 2 5 3 6" xfId="10789"/>
    <cellStyle name="Total 2 2 5 3 6 2" xfId="26914"/>
    <cellStyle name="Total 2 2 5 3 7" xfId="18547"/>
    <cellStyle name="Total 2 2 5 3 8" xfId="40999"/>
    <cellStyle name="Total 2 2 5 4" xfId="2348"/>
    <cellStyle name="Total 2 2 5 4 2" xfId="3870"/>
    <cellStyle name="Total 2 2 5 4 2 2" xfId="6228"/>
    <cellStyle name="Total 2 2 5 4 2 2 2" xfId="14734"/>
    <cellStyle name="Total 2 2 5 4 2 2 2 2" xfId="30831"/>
    <cellStyle name="Total 2 2 5 4 2 2 3" xfId="22464"/>
    <cellStyle name="Total 2 2 5 4 2 2 4" xfId="41007"/>
    <cellStyle name="Total 2 2 5 4 2 3" xfId="8584"/>
    <cellStyle name="Total 2 2 5 4 2 3 2" xfId="16726"/>
    <cellStyle name="Total 2 2 5 4 2 3 2 2" xfId="32799"/>
    <cellStyle name="Total 2 2 5 4 2 3 3" xfId="24765"/>
    <cellStyle name="Total 2 2 5 4 2 4" xfId="12407"/>
    <cellStyle name="Total 2 2 5 4 2 4 2" xfId="28530"/>
    <cellStyle name="Total 2 2 5 4 2 5" xfId="20163"/>
    <cellStyle name="Total 2 2 5 4 2 6" xfId="41006"/>
    <cellStyle name="Total 2 2 5 4 3" xfId="4762"/>
    <cellStyle name="Total 2 2 5 4 3 2" xfId="9423"/>
    <cellStyle name="Total 2 2 5 4 3 2 2" xfId="17563"/>
    <cellStyle name="Total 2 2 5 4 3 2 2 2" xfId="33636"/>
    <cellStyle name="Total 2 2 5 4 3 2 3" xfId="25602"/>
    <cellStyle name="Total 2 2 5 4 3 3" xfId="13270"/>
    <cellStyle name="Total 2 2 5 4 3 3 2" xfId="29367"/>
    <cellStyle name="Total 2 2 5 4 3 4" xfId="21000"/>
    <cellStyle name="Total 2 2 5 4 3 5" xfId="41008"/>
    <cellStyle name="Total 2 2 5 4 4" xfId="7118"/>
    <cellStyle name="Total 2 2 5 4 4 2" xfId="15262"/>
    <cellStyle name="Total 2 2 5 4 4 2 2" xfId="31335"/>
    <cellStyle name="Total 2 2 5 4 4 3" xfId="23301"/>
    <cellStyle name="Total 2 2 5 4 5" xfId="10941"/>
    <cellStyle name="Total 2 2 5 4 5 2" xfId="27066"/>
    <cellStyle name="Total 2 2 5 4 6" xfId="18699"/>
    <cellStyle name="Total 2 2 5 4 7" xfId="41005"/>
    <cellStyle name="Total 2 2 5 5" xfId="2833"/>
    <cellStyle name="Total 2 2 5 5 2" xfId="5203"/>
    <cellStyle name="Total 2 2 5 5 2 2" xfId="9633"/>
    <cellStyle name="Total 2 2 5 5 2 2 2" xfId="17773"/>
    <cellStyle name="Total 2 2 5 5 2 2 2 2" xfId="33846"/>
    <cellStyle name="Total 2 2 5 5 2 2 3" xfId="25812"/>
    <cellStyle name="Total 2 2 5 5 2 3" xfId="13709"/>
    <cellStyle name="Total 2 2 5 5 2 3 2" xfId="29806"/>
    <cellStyle name="Total 2 2 5 5 2 4" xfId="21439"/>
    <cellStyle name="Total 2 2 5 5 2 5" xfId="41010"/>
    <cellStyle name="Total 2 2 5 5 3" xfId="7559"/>
    <cellStyle name="Total 2 2 5 5 3 2" xfId="15701"/>
    <cellStyle name="Total 2 2 5 5 3 2 2" xfId="31774"/>
    <cellStyle name="Total 2 2 5 5 3 3" xfId="23740"/>
    <cellStyle name="Total 2 2 5 5 4" xfId="11382"/>
    <cellStyle name="Total 2 2 5 5 4 2" xfId="27505"/>
    <cellStyle name="Total 2 2 5 5 5" xfId="19138"/>
    <cellStyle name="Total 2 2 5 5 6" xfId="41009"/>
    <cellStyle name="Total 2 2 5 6" xfId="2704"/>
    <cellStyle name="Total 2 2 5 6 2" xfId="5089"/>
    <cellStyle name="Total 2 2 5 6 2 2" xfId="13595"/>
    <cellStyle name="Total 2 2 5 6 2 2 2" xfId="29692"/>
    <cellStyle name="Total 2 2 5 6 2 3" xfId="21325"/>
    <cellStyle name="Total 2 2 5 6 2 4" xfId="41012"/>
    <cellStyle name="Total 2 2 5 6 3" xfId="7445"/>
    <cellStyle name="Total 2 2 5 6 3 2" xfId="15587"/>
    <cellStyle name="Total 2 2 5 6 3 2 2" xfId="31660"/>
    <cellStyle name="Total 2 2 5 6 3 3" xfId="23626"/>
    <cellStyle name="Total 2 2 5 6 4" xfId="11268"/>
    <cellStyle name="Total 2 2 5 6 4 2" xfId="27391"/>
    <cellStyle name="Total 2 2 5 6 5" xfId="19024"/>
    <cellStyle name="Total 2 2 5 6 6" xfId="41011"/>
    <cellStyle name="Total 2 2 5 7" xfId="4135"/>
    <cellStyle name="Total 2 2 5 7 2" xfId="8796"/>
    <cellStyle name="Total 2 2 5 7 2 2" xfId="16936"/>
    <cellStyle name="Total 2 2 5 7 2 2 2" xfId="33009"/>
    <cellStyle name="Total 2 2 5 7 2 3" xfId="24975"/>
    <cellStyle name="Total 2 2 5 7 3" xfId="12643"/>
    <cellStyle name="Total 2 2 5 7 3 2" xfId="28740"/>
    <cellStyle name="Total 2 2 5 7 4" xfId="20373"/>
    <cellStyle name="Total 2 2 5 7 5" xfId="41013"/>
    <cellStyle name="Total 2 2 5 8" xfId="6491"/>
    <cellStyle name="Total 2 2 5 8 2" xfId="22674"/>
    <cellStyle name="Total 2 2 5 9" xfId="10314"/>
    <cellStyle name="Total 2 2 5 9 2" xfId="26439"/>
    <cellStyle name="Total 2 2 6" xfId="1857"/>
    <cellStyle name="Total 2 2 6 2" xfId="2975"/>
    <cellStyle name="Total 2 2 6 2 2" xfId="5342"/>
    <cellStyle name="Total 2 2 6 2 2 2" xfId="9766"/>
    <cellStyle name="Total 2 2 6 2 2 2 2" xfId="17906"/>
    <cellStyle name="Total 2 2 6 2 2 2 2 2" xfId="33979"/>
    <cellStyle name="Total 2 2 6 2 2 2 3" xfId="25945"/>
    <cellStyle name="Total 2 2 6 2 2 3" xfId="13848"/>
    <cellStyle name="Total 2 2 6 2 2 3 2" xfId="29945"/>
    <cellStyle name="Total 2 2 6 2 2 4" xfId="21578"/>
    <cellStyle name="Total 2 2 6 2 2 5" xfId="41016"/>
    <cellStyle name="Total 2 2 6 2 3" xfId="7698"/>
    <cellStyle name="Total 2 2 6 2 3 2" xfId="15840"/>
    <cellStyle name="Total 2 2 6 2 3 2 2" xfId="31913"/>
    <cellStyle name="Total 2 2 6 2 3 3" xfId="23879"/>
    <cellStyle name="Total 2 2 6 2 4" xfId="11521"/>
    <cellStyle name="Total 2 2 6 2 4 2" xfId="27644"/>
    <cellStyle name="Total 2 2 6 2 5" xfId="19277"/>
    <cellStyle name="Total 2 2 6 2 6" xfId="41015"/>
    <cellStyle name="Total 2 2 6 3" xfId="3414"/>
    <cellStyle name="Total 2 2 6 3 2" xfId="5772"/>
    <cellStyle name="Total 2 2 6 3 2 2" xfId="14278"/>
    <cellStyle name="Total 2 2 6 3 2 2 2" xfId="30375"/>
    <cellStyle name="Total 2 2 6 3 2 3" xfId="22008"/>
    <cellStyle name="Total 2 2 6 3 2 4" xfId="41018"/>
    <cellStyle name="Total 2 2 6 3 3" xfId="8128"/>
    <cellStyle name="Total 2 2 6 3 3 2" xfId="16270"/>
    <cellStyle name="Total 2 2 6 3 3 2 2" xfId="32343"/>
    <cellStyle name="Total 2 2 6 3 3 3" xfId="24309"/>
    <cellStyle name="Total 2 2 6 3 4" xfId="11951"/>
    <cellStyle name="Total 2 2 6 3 4 2" xfId="28074"/>
    <cellStyle name="Total 2 2 6 3 5" xfId="19707"/>
    <cellStyle name="Total 2 2 6 3 6" xfId="41017"/>
    <cellStyle name="Total 2 2 6 4" xfId="4306"/>
    <cellStyle name="Total 2 2 6 4 2" xfId="8967"/>
    <cellStyle name="Total 2 2 6 4 2 2" xfId="17107"/>
    <cellStyle name="Total 2 2 6 4 2 2 2" xfId="33180"/>
    <cellStyle name="Total 2 2 6 4 2 3" xfId="25146"/>
    <cellStyle name="Total 2 2 6 4 3" xfId="12814"/>
    <cellStyle name="Total 2 2 6 4 3 2" xfId="28911"/>
    <cellStyle name="Total 2 2 6 4 4" xfId="20544"/>
    <cellStyle name="Total 2 2 6 4 5" xfId="41019"/>
    <cellStyle name="Total 2 2 6 5" xfId="6662"/>
    <cellStyle name="Total 2 2 6 5 2" xfId="14926"/>
    <cellStyle name="Total 2 2 6 5 2 2" xfId="30999"/>
    <cellStyle name="Total 2 2 6 5 3" xfId="22845"/>
    <cellStyle name="Total 2 2 6 6" xfId="10485"/>
    <cellStyle name="Total 2 2 6 6 2" xfId="26610"/>
    <cellStyle name="Total 2 2 6 7" xfId="18363"/>
    <cellStyle name="Total 2 2 6 8" xfId="41014"/>
    <cellStyle name="Total 2 2 7" xfId="1798"/>
    <cellStyle name="Total 2 2 7 2" xfId="3373"/>
    <cellStyle name="Total 2 2 7 2 2" xfId="5731"/>
    <cellStyle name="Total 2 2 7 2 2 2" xfId="14237"/>
    <cellStyle name="Total 2 2 7 2 2 2 2" xfId="30334"/>
    <cellStyle name="Total 2 2 7 2 2 3" xfId="21967"/>
    <cellStyle name="Total 2 2 7 2 2 4" xfId="41022"/>
    <cellStyle name="Total 2 2 7 2 3" xfId="8087"/>
    <cellStyle name="Total 2 2 7 2 3 2" xfId="16229"/>
    <cellStyle name="Total 2 2 7 2 3 2 2" xfId="32302"/>
    <cellStyle name="Total 2 2 7 2 3 3" xfId="24268"/>
    <cellStyle name="Total 2 2 7 2 4" xfId="11910"/>
    <cellStyle name="Total 2 2 7 2 4 2" xfId="28033"/>
    <cellStyle name="Total 2 2 7 2 5" xfId="19666"/>
    <cellStyle name="Total 2 2 7 2 6" xfId="41021"/>
    <cellStyle name="Total 2 2 7 3" xfId="4265"/>
    <cellStyle name="Total 2 2 7 3 2" xfId="8926"/>
    <cellStyle name="Total 2 2 7 3 2 2" xfId="17066"/>
    <cellStyle name="Total 2 2 7 3 2 2 2" xfId="33139"/>
    <cellStyle name="Total 2 2 7 3 2 3" xfId="25105"/>
    <cellStyle name="Total 2 2 7 3 3" xfId="12773"/>
    <cellStyle name="Total 2 2 7 3 3 2" xfId="28870"/>
    <cellStyle name="Total 2 2 7 3 4" xfId="20503"/>
    <cellStyle name="Total 2 2 7 3 5" xfId="41023"/>
    <cellStyle name="Total 2 2 7 4" xfId="6621"/>
    <cellStyle name="Total 2 2 7 4 2" xfId="14885"/>
    <cellStyle name="Total 2 2 7 4 2 2" xfId="30958"/>
    <cellStyle name="Total 2 2 7 4 3" xfId="22804"/>
    <cellStyle name="Total 2 2 7 5" xfId="10444"/>
    <cellStyle name="Total 2 2 7 5 2" xfId="26569"/>
    <cellStyle name="Total 2 2 7 6" xfId="18322"/>
    <cellStyle name="Total 2 2 7 7" xfId="41020"/>
    <cellStyle name="Total 2 2 8" xfId="2458"/>
    <cellStyle name="Total 2 2 8 2" xfId="4866"/>
    <cellStyle name="Total 2 2 8 2 2" xfId="9506"/>
    <cellStyle name="Total 2 2 8 2 2 2" xfId="17646"/>
    <cellStyle name="Total 2 2 8 2 2 2 2" xfId="33719"/>
    <cellStyle name="Total 2 2 8 2 2 3" xfId="25685"/>
    <cellStyle name="Total 2 2 8 2 3" xfId="13372"/>
    <cellStyle name="Total 2 2 8 2 3 2" xfId="29469"/>
    <cellStyle name="Total 2 2 8 2 4" xfId="21102"/>
    <cellStyle name="Total 2 2 8 2 5" xfId="41025"/>
    <cellStyle name="Total 2 2 8 3" xfId="7222"/>
    <cellStyle name="Total 2 2 8 3 2" xfId="15364"/>
    <cellStyle name="Total 2 2 8 3 2 2" xfId="31437"/>
    <cellStyle name="Total 2 2 8 3 3" xfId="23403"/>
    <cellStyle name="Total 2 2 8 4" xfId="11045"/>
    <cellStyle name="Total 2 2 8 4 2" xfId="27168"/>
    <cellStyle name="Total 2 2 8 5" xfId="18801"/>
    <cellStyle name="Total 2 2 8 6" xfId="41024"/>
    <cellStyle name="Total 2 2 9" xfId="2647"/>
    <cellStyle name="Total 2 2 9 2" xfId="5035"/>
    <cellStyle name="Total 2 2 9 2 2" xfId="13541"/>
    <cellStyle name="Total 2 2 9 2 2 2" xfId="29638"/>
    <cellStyle name="Total 2 2 9 2 3" xfId="21271"/>
    <cellStyle name="Total 2 2 9 2 4" xfId="41027"/>
    <cellStyle name="Total 2 2 9 3" xfId="7391"/>
    <cellStyle name="Total 2 2 9 3 2" xfId="15533"/>
    <cellStyle name="Total 2 2 9 3 2 2" xfId="31606"/>
    <cellStyle name="Total 2 2 9 3 3" xfId="23572"/>
    <cellStyle name="Total 2 2 9 4" xfId="11214"/>
    <cellStyle name="Total 2 2 9 4 2" xfId="27337"/>
    <cellStyle name="Total 2 2 9 5" xfId="18970"/>
    <cellStyle name="Total 2 2 9 6" xfId="41026"/>
    <cellStyle name="Total 2 3" xfId="1211"/>
    <cellStyle name="Total 2 3 10" xfId="2452"/>
    <cellStyle name="Total 2 3 10 2" xfId="4861"/>
    <cellStyle name="Total 2 3 10 2 2" xfId="13367"/>
    <cellStyle name="Total 2 3 10 2 2 2" xfId="29464"/>
    <cellStyle name="Total 2 3 10 2 3" xfId="21097"/>
    <cellStyle name="Total 2 3 10 2 4" xfId="41030"/>
    <cellStyle name="Total 2 3 10 3" xfId="7217"/>
    <cellStyle name="Total 2 3 10 3 2" xfId="15359"/>
    <cellStyle name="Total 2 3 10 3 2 2" xfId="31432"/>
    <cellStyle name="Total 2 3 10 3 3" xfId="23398"/>
    <cellStyle name="Total 2 3 10 4" xfId="11040"/>
    <cellStyle name="Total 2 3 10 4 2" xfId="27163"/>
    <cellStyle name="Total 2 3 10 5" xfId="18796"/>
    <cellStyle name="Total 2 3 10 6" xfId="41029"/>
    <cellStyle name="Total 2 3 11" xfId="4025"/>
    <cellStyle name="Total 2 3 11 2" xfId="8703"/>
    <cellStyle name="Total 2 3 11 2 2" xfId="16843"/>
    <cellStyle name="Total 2 3 11 2 2 2" xfId="32916"/>
    <cellStyle name="Total 2 3 11 2 3" xfId="24882"/>
    <cellStyle name="Total 2 3 11 3" xfId="12544"/>
    <cellStyle name="Total 2 3 11 3 2" xfId="28647"/>
    <cellStyle name="Total 2 3 11 4" xfId="20280"/>
    <cellStyle name="Total 2 3 11 5" xfId="41031"/>
    <cellStyle name="Total 2 3 12" xfId="6381"/>
    <cellStyle name="Total 2 3 12 2" xfId="22581"/>
    <cellStyle name="Total 2 3 13" xfId="10204"/>
    <cellStyle name="Total 2 3 13 2" xfId="26346"/>
    <cellStyle name="Total 2 3 14" xfId="41028"/>
    <cellStyle name="Total 2 3 2" xfId="1213"/>
    <cellStyle name="Total 2 3 2 10" xfId="6383"/>
    <cellStyle name="Total 2 3 2 10 2" xfId="22583"/>
    <cellStyle name="Total 2 3 2 11" xfId="10206"/>
    <cellStyle name="Total 2 3 2 11 2" xfId="26348"/>
    <cellStyle name="Total 2 3 2 12" xfId="41032"/>
    <cellStyle name="Total 2 3 2 2" xfId="1638"/>
    <cellStyle name="Total 2 3 2 2 10" xfId="41033"/>
    <cellStyle name="Total 2 3 2 2 2" xfId="2046"/>
    <cellStyle name="Total 2 3 2 2 2 2" xfId="3134"/>
    <cellStyle name="Total 2 3 2 2 2 2 2" xfId="5499"/>
    <cellStyle name="Total 2 3 2 2 2 2 2 2" xfId="9921"/>
    <cellStyle name="Total 2 3 2 2 2 2 2 2 2" xfId="18061"/>
    <cellStyle name="Total 2 3 2 2 2 2 2 2 2 2" xfId="34134"/>
    <cellStyle name="Total 2 3 2 2 2 2 2 2 3" xfId="26100"/>
    <cellStyle name="Total 2 3 2 2 2 2 2 3" xfId="14005"/>
    <cellStyle name="Total 2 3 2 2 2 2 2 3 2" xfId="30102"/>
    <cellStyle name="Total 2 3 2 2 2 2 2 4" xfId="21735"/>
    <cellStyle name="Total 2 3 2 2 2 2 2 5" xfId="41036"/>
    <cellStyle name="Total 2 3 2 2 2 2 3" xfId="7855"/>
    <cellStyle name="Total 2 3 2 2 2 2 3 2" xfId="15997"/>
    <cellStyle name="Total 2 3 2 2 2 2 3 2 2" xfId="32070"/>
    <cellStyle name="Total 2 3 2 2 2 2 3 3" xfId="24036"/>
    <cellStyle name="Total 2 3 2 2 2 2 4" xfId="11678"/>
    <cellStyle name="Total 2 3 2 2 2 2 4 2" xfId="27801"/>
    <cellStyle name="Total 2 3 2 2 2 2 5" xfId="19434"/>
    <cellStyle name="Total 2 3 2 2 2 2 6" xfId="41035"/>
    <cellStyle name="Total 2 3 2 2 2 3" xfId="3585"/>
    <cellStyle name="Total 2 3 2 2 2 3 2" xfId="5943"/>
    <cellStyle name="Total 2 3 2 2 2 3 2 2" xfId="14449"/>
    <cellStyle name="Total 2 3 2 2 2 3 2 2 2" xfId="30546"/>
    <cellStyle name="Total 2 3 2 2 2 3 2 3" xfId="22179"/>
    <cellStyle name="Total 2 3 2 2 2 3 2 4" xfId="41038"/>
    <cellStyle name="Total 2 3 2 2 2 3 3" xfId="8299"/>
    <cellStyle name="Total 2 3 2 2 2 3 3 2" xfId="16441"/>
    <cellStyle name="Total 2 3 2 2 2 3 3 2 2" xfId="32514"/>
    <cellStyle name="Total 2 3 2 2 2 3 3 3" xfId="24480"/>
    <cellStyle name="Total 2 3 2 2 2 3 4" xfId="12122"/>
    <cellStyle name="Total 2 3 2 2 2 3 4 2" xfId="28245"/>
    <cellStyle name="Total 2 3 2 2 2 3 5" xfId="19878"/>
    <cellStyle name="Total 2 3 2 2 2 3 6" xfId="41037"/>
    <cellStyle name="Total 2 3 2 2 2 4" xfId="4477"/>
    <cellStyle name="Total 2 3 2 2 2 4 2" xfId="9138"/>
    <cellStyle name="Total 2 3 2 2 2 4 2 2" xfId="17278"/>
    <cellStyle name="Total 2 3 2 2 2 4 2 2 2" xfId="33351"/>
    <cellStyle name="Total 2 3 2 2 2 4 2 3" xfId="25317"/>
    <cellStyle name="Total 2 3 2 2 2 4 3" xfId="12985"/>
    <cellStyle name="Total 2 3 2 2 2 4 3 2" xfId="29082"/>
    <cellStyle name="Total 2 3 2 2 2 4 4" xfId="20715"/>
    <cellStyle name="Total 2 3 2 2 2 4 5" xfId="41039"/>
    <cellStyle name="Total 2 3 2 2 2 5" xfId="6833"/>
    <cellStyle name="Total 2 3 2 2 2 5 2" xfId="23016"/>
    <cellStyle name="Total 2 3 2 2 2 6" xfId="10656"/>
    <cellStyle name="Total 2 3 2 2 2 6 2" xfId="26781"/>
    <cellStyle name="Total 2 3 2 2 2 7" xfId="41034"/>
    <cellStyle name="Total 2 3 2 2 3" xfId="2211"/>
    <cellStyle name="Total 2 3 2 2 3 2" xfId="3290"/>
    <cellStyle name="Total 2 3 2 2 3 2 2" xfId="5653"/>
    <cellStyle name="Total 2 3 2 2 3 2 2 2" xfId="10073"/>
    <cellStyle name="Total 2 3 2 2 3 2 2 2 2" xfId="18213"/>
    <cellStyle name="Total 2 3 2 2 3 2 2 2 2 2" xfId="34286"/>
    <cellStyle name="Total 2 3 2 2 3 2 2 2 3" xfId="26252"/>
    <cellStyle name="Total 2 3 2 2 3 2 2 3" xfId="14159"/>
    <cellStyle name="Total 2 3 2 2 3 2 2 3 2" xfId="30256"/>
    <cellStyle name="Total 2 3 2 2 3 2 2 4" xfId="21889"/>
    <cellStyle name="Total 2 3 2 2 3 2 2 5" xfId="41042"/>
    <cellStyle name="Total 2 3 2 2 3 2 3" xfId="8009"/>
    <cellStyle name="Total 2 3 2 2 3 2 3 2" xfId="16151"/>
    <cellStyle name="Total 2 3 2 2 3 2 3 2 2" xfId="32224"/>
    <cellStyle name="Total 2 3 2 2 3 2 3 3" xfId="24190"/>
    <cellStyle name="Total 2 3 2 2 3 2 4" xfId="11832"/>
    <cellStyle name="Total 2 3 2 2 3 2 4 2" xfId="27955"/>
    <cellStyle name="Total 2 3 2 2 3 2 5" xfId="19588"/>
    <cellStyle name="Total 2 3 2 2 3 2 6" xfId="41041"/>
    <cellStyle name="Total 2 3 2 2 3 3" xfId="3741"/>
    <cellStyle name="Total 2 3 2 2 3 3 2" xfId="6099"/>
    <cellStyle name="Total 2 3 2 2 3 3 2 2" xfId="14605"/>
    <cellStyle name="Total 2 3 2 2 3 3 2 2 2" xfId="30702"/>
    <cellStyle name="Total 2 3 2 2 3 3 2 3" xfId="22335"/>
    <cellStyle name="Total 2 3 2 2 3 3 2 4" xfId="41044"/>
    <cellStyle name="Total 2 3 2 2 3 3 3" xfId="8455"/>
    <cellStyle name="Total 2 3 2 2 3 3 3 2" xfId="16597"/>
    <cellStyle name="Total 2 3 2 2 3 3 3 2 2" xfId="32670"/>
    <cellStyle name="Total 2 3 2 2 3 3 3 3" xfId="24636"/>
    <cellStyle name="Total 2 3 2 2 3 3 4" xfId="12278"/>
    <cellStyle name="Total 2 3 2 2 3 3 4 2" xfId="28401"/>
    <cellStyle name="Total 2 3 2 2 3 3 5" xfId="20034"/>
    <cellStyle name="Total 2 3 2 2 3 3 6" xfId="41043"/>
    <cellStyle name="Total 2 3 2 2 3 4" xfId="4633"/>
    <cellStyle name="Total 2 3 2 2 3 4 2" xfId="9294"/>
    <cellStyle name="Total 2 3 2 2 3 4 2 2" xfId="17434"/>
    <cellStyle name="Total 2 3 2 2 3 4 2 2 2" xfId="33507"/>
    <cellStyle name="Total 2 3 2 2 3 4 2 3" xfId="25473"/>
    <cellStyle name="Total 2 3 2 2 3 4 3" xfId="13141"/>
    <cellStyle name="Total 2 3 2 2 3 4 3 2" xfId="29238"/>
    <cellStyle name="Total 2 3 2 2 3 4 4" xfId="20871"/>
    <cellStyle name="Total 2 3 2 2 3 4 5" xfId="41045"/>
    <cellStyle name="Total 2 3 2 2 3 5" xfId="6989"/>
    <cellStyle name="Total 2 3 2 2 3 5 2" xfId="15133"/>
    <cellStyle name="Total 2 3 2 2 3 5 2 2" xfId="31206"/>
    <cellStyle name="Total 2 3 2 2 3 5 3" xfId="23172"/>
    <cellStyle name="Total 2 3 2 2 3 6" xfId="10812"/>
    <cellStyle name="Total 2 3 2 2 3 6 2" xfId="26937"/>
    <cellStyle name="Total 2 3 2 2 3 7" xfId="18570"/>
    <cellStyle name="Total 2 3 2 2 3 8" xfId="41040"/>
    <cellStyle name="Total 2 3 2 2 4" xfId="2371"/>
    <cellStyle name="Total 2 3 2 2 4 2" xfId="3893"/>
    <cellStyle name="Total 2 3 2 2 4 2 2" xfId="6251"/>
    <cellStyle name="Total 2 3 2 2 4 2 2 2" xfId="14757"/>
    <cellStyle name="Total 2 3 2 2 4 2 2 2 2" xfId="30854"/>
    <cellStyle name="Total 2 3 2 2 4 2 2 3" xfId="22487"/>
    <cellStyle name="Total 2 3 2 2 4 2 2 4" xfId="41048"/>
    <cellStyle name="Total 2 3 2 2 4 2 3" xfId="8607"/>
    <cellStyle name="Total 2 3 2 2 4 2 3 2" xfId="16749"/>
    <cellStyle name="Total 2 3 2 2 4 2 3 2 2" xfId="32822"/>
    <cellStyle name="Total 2 3 2 2 4 2 3 3" xfId="24788"/>
    <cellStyle name="Total 2 3 2 2 4 2 4" xfId="12430"/>
    <cellStyle name="Total 2 3 2 2 4 2 4 2" xfId="28553"/>
    <cellStyle name="Total 2 3 2 2 4 2 5" xfId="20186"/>
    <cellStyle name="Total 2 3 2 2 4 2 6" xfId="41047"/>
    <cellStyle name="Total 2 3 2 2 4 3" xfId="4785"/>
    <cellStyle name="Total 2 3 2 2 4 3 2" xfId="9446"/>
    <cellStyle name="Total 2 3 2 2 4 3 2 2" xfId="17586"/>
    <cellStyle name="Total 2 3 2 2 4 3 2 2 2" xfId="33659"/>
    <cellStyle name="Total 2 3 2 2 4 3 2 3" xfId="25625"/>
    <cellStyle name="Total 2 3 2 2 4 3 3" xfId="13293"/>
    <cellStyle name="Total 2 3 2 2 4 3 3 2" xfId="29390"/>
    <cellStyle name="Total 2 3 2 2 4 3 4" xfId="21023"/>
    <cellStyle name="Total 2 3 2 2 4 3 5" xfId="41049"/>
    <cellStyle name="Total 2 3 2 2 4 4" xfId="7141"/>
    <cellStyle name="Total 2 3 2 2 4 4 2" xfId="15285"/>
    <cellStyle name="Total 2 3 2 2 4 4 2 2" xfId="31358"/>
    <cellStyle name="Total 2 3 2 2 4 4 3" xfId="23324"/>
    <cellStyle name="Total 2 3 2 2 4 5" xfId="10964"/>
    <cellStyle name="Total 2 3 2 2 4 5 2" xfId="27089"/>
    <cellStyle name="Total 2 3 2 2 4 6" xfId="18722"/>
    <cellStyle name="Total 2 3 2 2 4 7" xfId="41046"/>
    <cellStyle name="Total 2 3 2 2 5" xfId="2856"/>
    <cellStyle name="Total 2 3 2 2 5 2" xfId="5226"/>
    <cellStyle name="Total 2 3 2 2 5 2 2" xfId="9656"/>
    <cellStyle name="Total 2 3 2 2 5 2 2 2" xfId="17796"/>
    <cellStyle name="Total 2 3 2 2 5 2 2 2 2" xfId="33869"/>
    <cellStyle name="Total 2 3 2 2 5 2 2 3" xfId="25835"/>
    <cellStyle name="Total 2 3 2 2 5 2 3" xfId="13732"/>
    <cellStyle name="Total 2 3 2 2 5 2 3 2" xfId="29829"/>
    <cellStyle name="Total 2 3 2 2 5 2 4" xfId="21462"/>
    <cellStyle name="Total 2 3 2 2 5 2 5" xfId="41051"/>
    <cellStyle name="Total 2 3 2 2 5 3" xfId="7582"/>
    <cellStyle name="Total 2 3 2 2 5 3 2" xfId="15724"/>
    <cellStyle name="Total 2 3 2 2 5 3 2 2" xfId="31797"/>
    <cellStyle name="Total 2 3 2 2 5 3 3" xfId="23763"/>
    <cellStyle name="Total 2 3 2 2 5 4" xfId="11405"/>
    <cellStyle name="Total 2 3 2 2 5 4 2" xfId="27528"/>
    <cellStyle name="Total 2 3 2 2 5 5" xfId="19161"/>
    <cellStyle name="Total 2 3 2 2 5 6" xfId="41050"/>
    <cellStyle name="Total 2 3 2 2 6" xfId="2518"/>
    <cellStyle name="Total 2 3 2 2 6 2" xfId="4923"/>
    <cellStyle name="Total 2 3 2 2 6 2 2" xfId="13429"/>
    <cellStyle name="Total 2 3 2 2 6 2 2 2" xfId="29526"/>
    <cellStyle name="Total 2 3 2 2 6 2 3" xfId="21159"/>
    <cellStyle name="Total 2 3 2 2 6 2 4" xfId="41053"/>
    <cellStyle name="Total 2 3 2 2 6 3" xfId="7279"/>
    <cellStyle name="Total 2 3 2 2 6 3 2" xfId="15421"/>
    <cellStyle name="Total 2 3 2 2 6 3 2 2" xfId="31494"/>
    <cellStyle name="Total 2 3 2 2 6 3 3" xfId="23460"/>
    <cellStyle name="Total 2 3 2 2 6 4" xfId="11102"/>
    <cellStyle name="Total 2 3 2 2 6 4 2" xfId="27225"/>
    <cellStyle name="Total 2 3 2 2 6 5" xfId="18858"/>
    <cellStyle name="Total 2 3 2 2 6 6" xfId="41052"/>
    <cellStyle name="Total 2 3 2 2 7" xfId="4158"/>
    <cellStyle name="Total 2 3 2 2 7 2" xfId="8819"/>
    <cellStyle name="Total 2 3 2 2 7 2 2" xfId="16959"/>
    <cellStyle name="Total 2 3 2 2 7 2 2 2" xfId="33032"/>
    <cellStyle name="Total 2 3 2 2 7 2 3" xfId="24998"/>
    <cellStyle name="Total 2 3 2 2 7 3" xfId="12666"/>
    <cellStyle name="Total 2 3 2 2 7 3 2" xfId="28763"/>
    <cellStyle name="Total 2 3 2 2 7 4" xfId="20396"/>
    <cellStyle name="Total 2 3 2 2 7 5" xfId="41054"/>
    <cellStyle name="Total 2 3 2 2 8" xfId="6514"/>
    <cellStyle name="Total 2 3 2 2 8 2" xfId="22697"/>
    <cellStyle name="Total 2 3 2 2 9" xfId="10337"/>
    <cellStyle name="Total 2 3 2 2 9 2" xfId="26462"/>
    <cellStyle name="Total 2 3 2 3" xfId="1553"/>
    <cellStyle name="Total 2 3 2 3 10" xfId="41055"/>
    <cellStyle name="Total 2 3 2 3 2" xfId="1980"/>
    <cellStyle name="Total 2 3 2 3 2 2" xfId="3068"/>
    <cellStyle name="Total 2 3 2 3 2 2 2" xfId="5433"/>
    <cellStyle name="Total 2 3 2 3 2 2 2 2" xfId="9855"/>
    <cellStyle name="Total 2 3 2 3 2 2 2 2 2" xfId="17995"/>
    <cellStyle name="Total 2 3 2 3 2 2 2 2 2 2" xfId="34068"/>
    <cellStyle name="Total 2 3 2 3 2 2 2 2 3" xfId="26034"/>
    <cellStyle name="Total 2 3 2 3 2 2 2 3" xfId="13939"/>
    <cellStyle name="Total 2 3 2 3 2 2 2 3 2" xfId="30036"/>
    <cellStyle name="Total 2 3 2 3 2 2 2 4" xfId="21669"/>
    <cellStyle name="Total 2 3 2 3 2 2 2 5" xfId="41058"/>
    <cellStyle name="Total 2 3 2 3 2 2 3" xfId="7789"/>
    <cellStyle name="Total 2 3 2 3 2 2 3 2" xfId="15931"/>
    <cellStyle name="Total 2 3 2 3 2 2 3 2 2" xfId="32004"/>
    <cellStyle name="Total 2 3 2 3 2 2 3 3" xfId="23970"/>
    <cellStyle name="Total 2 3 2 3 2 2 4" xfId="11612"/>
    <cellStyle name="Total 2 3 2 3 2 2 4 2" xfId="27735"/>
    <cellStyle name="Total 2 3 2 3 2 2 5" xfId="19368"/>
    <cellStyle name="Total 2 3 2 3 2 2 6" xfId="41057"/>
    <cellStyle name="Total 2 3 2 3 2 3" xfId="3519"/>
    <cellStyle name="Total 2 3 2 3 2 3 2" xfId="5877"/>
    <cellStyle name="Total 2 3 2 3 2 3 2 2" xfId="14383"/>
    <cellStyle name="Total 2 3 2 3 2 3 2 2 2" xfId="30480"/>
    <cellStyle name="Total 2 3 2 3 2 3 2 3" xfId="22113"/>
    <cellStyle name="Total 2 3 2 3 2 3 2 4" xfId="41060"/>
    <cellStyle name="Total 2 3 2 3 2 3 3" xfId="8233"/>
    <cellStyle name="Total 2 3 2 3 2 3 3 2" xfId="16375"/>
    <cellStyle name="Total 2 3 2 3 2 3 3 2 2" xfId="32448"/>
    <cellStyle name="Total 2 3 2 3 2 3 3 3" xfId="24414"/>
    <cellStyle name="Total 2 3 2 3 2 3 4" xfId="12056"/>
    <cellStyle name="Total 2 3 2 3 2 3 4 2" xfId="28179"/>
    <cellStyle name="Total 2 3 2 3 2 3 5" xfId="19812"/>
    <cellStyle name="Total 2 3 2 3 2 3 6" xfId="41059"/>
    <cellStyle name="Total 2 3 2 3 2 4" xfId="4411"/>
    <cellStyle name="Total 2 3 2 3 2 4 2" xfId="9072"/>
    <cellStyle name="Total 2 3 2 3 2 4 2 2" xfId="17212"/>
    <cellStyle name="Total 2 3 2 3 2 4 2 2 2" xfId="33285"/>
    <cellStyle name="Total 2 3 2 3 2 4 2 3" xfId="25251"/>
    <cellStyle name="Total 2 3 2 3 2 4 3" xfId="12919"/>
    <cellStyle name="Total 2 3 2 3 2 4 3 2" xfId="29016"/>
    <cellStyle name="Total 2 3 2 3 2 4 4" xfId="20649"/>
    <cellStyle name="Total 2 3 2 3 2 4 5" xfId="41061"/>
    <cellStyle name="Total 2 3 2 3 2 5" xfId="6767"/>
    <cellStyle name="Total 2 3 2 3 2 5 2" xfId="22950"/>
    <cellStyle name="Total 2 3 2 3 2 6" xfId="10590"/>
    <cellStyle name="Total 2 3 2 3 2 6 2" xfId="26715"/>
    <cellStyle name="Total 2 3 2 3 2 7" xfId="41056"/>
    <cellStyle name="Total 2 3 2 3 3" xfId="2145"/>
    <cellStyle name="Total 2 3 2 3 3 2" xfId="3224"/>
    <cellStyle name="Total 2 3 2 3 3 2 2" xfId="5587"/>
    <cellStyle name="Total 2 3 2 3 3 2 2 2" xfId="10007"/>
    <cellStyle name="Total 2 3 2 3 3 2 2 2 2" xfId="18147"/>
    <cellStyle name="Total 2 3 2 3 3 2 2 2 2 2" xfId="34220"/>
    <cellStyle name="Total 2 3 2 3 3 2 2 2 3" xfId="26186"/>
    <cellStyle name="Total 2 3 2 3 3 2 2 3" xfId="14093"/>
    <cellStyle name="Total 2 3 2 3 3 2 2 3 2" xfId="30190"/>
    <cellStyle name="Total 2 3 2 3 3 2 2 4" xfId="21823"/>
    <cellStyle name="Total 2 3 2 3 3 2 2 5" xfId="41064"/>
    <cellStyle name="Total 2 3 2 3 3 2 3" xfId="7943"/>
    <cellStyle name="Total 2 3 2 3 3 2 3 2" xfId="16085"/>
    <cellStyle name="Total 2 3 2 3 3 2 3 2 2" xfId="32158"/>
    <cellStyle name="Total 2 3 2 3 3 2 3 3" xfId="24124"/>
    <cellStyle name="Total 2 3 2 3 3 2 4" xfId="11766"/>
    <cellStyle name="Total 2 3 2 3 3 2 4 2" xfId="27889"/>
    <cellStyle name="Total 2 3 2 3 3 2 5" xfId="19522"/>
    <cellStyle name="Total 2 3 2 3 3 2 6" xfId="41063"/>
    <cellStyle name="Total 2 3 2 3 3 3" xfId="3675"/>
    <cellStyle name="Total 2 3 2 3 3 3 2" xfId="6033"/>
    <cellStyle name="Total 2 3 2 3 3 3 2 2" xfId="14539"/>
    <cellStyle name="Total 2 3 2 3 3 3 2 2 2" xfId="30636"/>
    <cellStyle name="Total 2 3 2 3 3 3 2 3" xfId="22269"/>
    <cellStyle name="Total 2 3 2 3 3 3 2 4" xfId="41066"/>
    <cellStyle name="Total 2 3 2 3 3 3 3" xfId="8389"/>
    <cellStyle name="Total 2 3 2 3 3 3 3 2" xfId="16531"/>
    <cellStyle name="Total 2 3 2 3 3 3 3 2 2" xfId="32604"/>
    <cellStyle name="Total 2 3 2 3 3 3 3 3" xfId="24570"/>
    <cellStyle name="Total 2 3 2 3 3 3 4" xfId="12212"/>
    <cellStyle name="Total 2 3 2 3 3 3 4 2" xfId="28335"/>
    <cellStyle name="Total 2 3 2 3 3 3 5" xfId="19968"/>
    <cellStyle name="Total 2 3 2 3 3 3 6" xfId="41065"/>
    <cellStyle name="Total 2 3 2 3 3 4" xfId="4567"/>
    <cellStyle name="Total 2 3 2 3 3 4 2" xfId="9228"/>
    <cellStyle name="Total 2 3 2 3 3 4 2 2" xfId="17368"/>
    <cellStyle name="Total 2 3 2 3 3 4 2 2 2" xfId="33441"/>
    <cellStyle name="Total 2 3 2 3 3 4 2 3" xfId="25407"/>
    <cellStyle name="Total 2 3 2 3 3 4 3" xfId="13075"/>
    <cellStyle name="Total 2 3 2 3 3 4 3 2" xfId="29172"/>
    <cellStyle name="Total 2 3 2 3 3 4 4" xfId="20805"/>
    <cellStyle name="Total 2 3 2 3 3 4 5" xfId="41067"/>
    <cellStyle name="Total 2 3 2 3 3 5" xfId="6923"/>
    <cellStyle name="Total 2 3 2 3 3 5 2" xfId="15067"/>
    <cellStyle name="Total 2 3 2 3 3 5 2 2" xfId="31140"/>
    <cellStyle name="Total 2 3 2 3 3 5 3" xfId="23106"/>
    <cellStyle name="Total 2 3 2 3 3 6" xfId="10746"/>
    <cellStyle name="Total 2 3 2 3 3 6 2" xfId="26871"/>
    <cellStyle name="Total 2 3 2 3 3 7" xfId="18504"/>
    <cellStyle name="Total 2 3 2 3 3 8" xfId="41062"/>
    <cellStyle name="Total 2 3 2 3 4" xfId="2305"/>
    <cellStyle name="Total 2 3 2 3 4 2" xfId="3827"/>
    <cellStyle name="Total 2 3 2 3 4 2 2" xfId="6185"/>
    <cellStyle name="Total 2 3 2 3 4 2 2 2" xfId="14691"/>
    <cellStyle name="Total 2 3 2 3 4 2 2 2 2" xfId="30788"/>
    <cellStyle name="Total 2 3 2 3 4 2 2 3" xfId="22421"/>
    <cellStyle name="Total 2 3 2 3 4 2 2 4" xfId="41070"/>
    <cellStyle name="Total 2 3 2 3 4 2 3" xfId="8541"/>
    <cellStyle name="Total 2 3 2 3 4 2 3 2" xfId="16683"/>
    <cellStyle name="Total 2 3 2 3 4 2 3 2 2" xfId="32756"/>
    <cellStyle name="Total 2 3 2 3 4 2 3 3" xfId="24722"/>
    <cellStyle name="Total 2 3 2 3 4 2 4" xfId="12364"/>
    <cellStyle name="Total 2 3 2 3 4 2 4 2" xfId="28487"/>
    <cellStyle name="Total 2 3 2 3 4 2 5" xfId="20120"/>
    <cellStyle name="Total 2 3 2 3 4 2 6" xfId="41069"/>
    <cellStyle name="Total 2 3 2 3 4 3" xfId="4719"/>
    <cellStyle name="Total 2 3 2 3 4 3 2" xfId="9380"/>
    <cellStyle name="Total 2 3 2 3 4 3 2 2" xfId="17520"/>
    <cellStyle name="Total 2 3 2 3 4 3 2 2 2" xfId="33593"/>
    <cellStyle name="Total 2 3 2 3 4 3 2 3" xfId="25559"/>
    <cellStyle name="Total 2 3 2 3 4 3 3" xfId="13227"/>
    <cellStyle name="Total 2 3 2 3 4 3 3 2" xfId="29324"/>
    <cellStyle name="Total 2 3 2 3 4 3 4" xfId="20957"/>
    <cellStyle name="Total 2 3 2 3 4 3 5" xfId="41071"/>
    <cellStyle name="Total 2 3 2 3 4 4" xfId="7075"/>
    <cellStyle name="Total 2 3 2 3 4 4 2" xfId="15219"/>
    <cellStyle name="Total 2 3 2 3 4 4 2 2" xfId="31292"/>
    <cellStyle name="Total 2 3 2 3 4 4 3" xfId="23258"/>
    <cellStyle name="Total 2 3 2 3 4 5" xfId="10898"/>
    <cellStyle name="Total 2 3 2 3 4 5 2" xfId="27023"/>
    <cellStyle name="Total 2 3 2 3 4 6" xfId="18656"/>
    <cellStyle name="Total 2 3 2 3 4 7" xfId="41068"/>
    <cellStyle name="Total 2 3 2 3 5" xfId="2788"/>
    <cellStyle name="Total 2 3 2 3 5 2" xfId="5158"/>
    <cellStyle name="Total 2 3 2 3 5 2 2" xfId="9590"/>
    <cellStyle name="Total 2 3 2 3 5 2 2 2" xfId="17730"/>
    <cellStyle name="Total 2 3 2 3 5 2 2 2 2" xfId="33803"/>
    <cellStyle name="Total 2 3 2 3 5 2 2 3" xfId="25769"/>
    <cellStyle name="Total 2 3 2 3 5 2 3" xfId="13664"/>
    <cellStyle name="Total 2 3 2 3 5 2 3 2" xfId="29761"/>
    <cellStyle name="Total 2 3 2 3 5 2 4" xfId="21394"/>
    <cellStyle name="Total 2 3 2 3 5 2 5" xfId="41073"/>
    <cellStyle name="Total 2 3 2 3 5 3" xfId="7514"/>
    <cellStyle name="Total 2 3 2 3 5 3 2" xfId="15656"/>
    <cellStyle name="Total 2 3 2 3 5 3 2 2" xfId="31729"/>
    <cellStyle name="Total 2 3 2 3 5 3 3" xfId="23695"/>
    <cellStyle name="Total 2 3 2 3 5 4" xfId="11337"/>
    <cellStyle name="Total 2 3 2 3 5 4 2" xfId="27460"/>
    <cellStyle name="Total 2 3 2 3 5 5" xfId="19093"/>
    <cellStyle name="Total 2 3 2 3 5 6" xfId="41072"/>
    <cellStyle name="Total 2 3 2 3 6" xfId="2562"/>
    <cellStyle name="Total 2 3 2 3 6 2" xfId="4967"/>
    <cellStyle name="Total 2 3 2 3 6 2 2" xfId="13473"/>
    <cellStyle name="Total 2 3 2 3 6 2 2 2" xfId="29570"/>
    <cellStyle name="Total 2 3 2 3 6 2 3" xfId="21203"/>
    <cellStyle name="Total 2 3 2 3 6 2 4" xfId="41075"/>
    <cellStyle name="Total 2 3 2 3 6 3" xfId="7323"/>
    <cellStyle name="Total 2 3 2 3 6 3 2" xfId="15465"/>
    <cellStyle name="Total 2 3 2 3 6 3 2 2" xfId="31538"/>
    <cellStyle name="Total 2 3 2 3 6 3 3" xfId="23504"/>
    <cellStyle name="Total 2 3 2 3 6 4" xfId="11146"/>
    <cellStyle name="Total 2 3 2 3 6 4 2" xfId="27269"/>
    <cellStyle name="Total 2 3 2 3 6 5" xfId="18902"/>
    <cellStyle name="Total 2 3 2 3 6 6" xfId="41074"/>
    <cellStyle name="Total 2 3 2 3 7" xfId="4092"/>
    <cellStyle name="Total 2 3 2 3 7 2" xfId="8753"/>
    <cellStyle name="Total 2 3 2 3 7 2 2" xfId="16893"/>
    <cellStyle name="Total 2 3 2 3 7 2 2 2" xfId="32966"/>
    <cellStyle name="Total 2 3 2 3 7 2 3" xfId="24932"/>
    <cellStyle name="Total 2 3 2 3 7 3" xfId="12600"/>
    <cellStyle name="Total 2 3 2 3 7 3 2" xfId="28697"/>
    <cellStyle name="Total 2 3 2 3 7 4" xfId="20330"/>
    <cellStyle name="Total 2 3 2 3 7 5" xfId="41076"/>
    <cellStyle name="Total 2 3 2 3 8" xfId="6448"/>
    <cellStyle name="Total 2 3 2 3 8 2" xfId="22631"/>
    <cellStyle name="Total 2 3 2 3 9" xfId="10271"/>
    <cellStyle name="Total 2 3 2 3 9 2" xfId="26396"/>
    <cellStyle name="Total 2 3 2 4" xfId="1889"/>
    <cellStyle name="Total 2 3 2 4 2" xfId="3001"/>
    <cellStyle name="Total 2 3 2 4 2 2" xfId="5368"/>
    <cellStyle name="Total 2 3 2 4 2 2 2" xfId="9792"/>
    <cellStyle name="Total 2 3 2 4 2 2 2 2" xfId="17932"/>
    <cellStyle name="Total 2 3 2 4 2 2 2 2 2" xfId="34005"/>
    <cellStyle name="Total 2 3 2 4 2 2 2 3" xfId="25971"/>
    <cellStyle name="Total 2 3 2 4 2 2 3" xfId="13874"/>
    <cellStyle name="Total 2 3 2 4 2 2 3 2" xfId="29971"/>
    <cellStyle name="Total 2 3 2 4 2 2 4" xfId="21604"/>
    <cellStyle name="Total 2 3 2 4 2 2 5" xfId="41079"/>
    <cellStyle name="Total 2 3 2 4 2 3" xfId="7724"/>
    <cellStyle name="Total 2 3 2 4 2 3 2" xfId="15866"/>
    <cellStyle name="Total 2 3 2 4 2 3 2 2" xfId="31939"/>
    <cellStyle name="Total 2 3 2 4 2 3 3" xfId="23905"/>
    <cellStyle name="Total 2 3 2 4 2 4" xfId="11547"/>
    <cellStyle name="Total 2 3 2 4 2 4 2" xfId="27670"/>
    <cellStyle name="Total 2 3 2 4 2 5" xfId="19303"/>
    <cellStyle name="Total 2 3 2 4 2 6" xfId="41078"/>
    <cellStyle name="Total 2 3 2 4 3" xfId="3443"/>
    <cellStyle name="Total 2 3 2 4 3 2" xfId="5801"/>
    <cellStyle name="Total 2 3 2 4 3 2 2" xfId="14307"/>
    <cellStyle name="Total 2 3 2 4 3 2 2 2" xfId="30404"/>
    <cellStyle name="Total 2 3 2 4 3 2 3" xfId="22037"/>
    <cellStyle name="Total 2 3 2 4 3 2 4" xfId="41081"/>
    <cellStyle name="Total 2 3 2 4 3 3" xfId="8157"/>
    <cellStyle name="Total 2 3 2 4 3 3 2" xfId="16299"/>
    <cellStyle name="Total 2 3 2 4 3 3 2 2" xfId="32372"/>
    <cellStyle name="Total 2 3 2 4 3 3 3" xfId="24338"/>
    <cellStyle name="Total 2 3 2 4 3 4" xfId="11980"/>
    <cellStyle name="Total 2 3 2 4 3 4 2" xfId="28103"/>
    <cellStyle name="Total 2 3 2 4 3 5" xfId="19736"/>
    <cellStyle name="Total 2 3 2 4 3 6" xfId="41080"/>
    <cellStyle name="Total 2 3 2 4 4" xfId="4335"/>
    <cellStyle name="Total 2 3 2 4 4 2" xfId="8996"/>
    <cellStyle name="Total 2 3 2 4 4 2 2" xfId="17136"/>
    <cellStyle name="Total 2 3 2 4 4 2 2 2" xfId="33209"/>
    <cellStyle name="Total 2 3 2 4 4 2 3" xfId="25175"/>
    <cellStyle name="Total 2 3 2 4 4 3" xfId="12843"/>
    <cellStyle name="Total 2 3 2 4 4 3 2" xfId="28940"/>
    <cellStyle name="Total 2 3 2 4 4 4" xfId="20573"/>
    <cellStyle name="Total 2 3 2 4 4 5" xfId="41082"/>
    <cellStyle name="Total 2 3 2 4 5" xfId="6691"/>
    <cellStyle name="Total 2 3 2 4 5 2" xfId="22874"/>
    <cellStyle name="Total 2 3 2 4 6" xfId="10514"/>
    <cellStyle name="Total 2 3 2 4 6 2" xfId="26639"/>
    <cellStyle name="Total 2 3 2 4 7" xfId="41077"/>
    <cellStyle name="Total 2 3 2 5" xfId="1722"/>
    <cellStyle name="Total 2 3 2 5 2" xfId="2915"/>
    <cellStyle name="Total 2 3 2 5 2 2" xfId="5282"/>
    <cellStyle name="Total 2 3 2 5 2 2 2" xfId="9709"/>
    <cellStyle name="Total 2 3 2 5 2 2 2 2" xfId="17849"/>
    <cellStyle name="Total 2 3 2 5 2 2 2 2 2" xfId="33922"/>
    <cellStyle name="Total 2 3 2 5 2 2 2 3" xfId="25888"/>
    <cellStyle name="Total 2 3 2 5 2 2 3" xfId="13788"/>
    <cellStyle name="Total 2 3 2 5 2 2 3 2" xfId="29885"/>
    <cellStyle name="Total 2 3 2 5 2 2 4" xfId="21518"/>
    <cellStyle name="Total 2 3 2 5 2 2 5" xfId="41085"/>
    <cellStyle name="Total 2 3 2 5 2 3" xfId="7638"/>
    <cellStyle name="Total 2 3 2 5 2 3 2" xfId="15780"/>
    <cellStyle name="Total 2 3 2 5 2 3 2 2" xfId="31853"/>
    <cellStyle name="Total 2 3 2 5 2 3 3" xfId="23819"/>
    <cellStyle name="Total 2 3 2 5 2 4" xfId="11461"/>
    <cellStyle name="Total 2 3 2 5 2 4 2" xfId="27584"/>
    <cellStyle name="Total 2 3 2 5 2 5" xfId="19217"/>
    <cellStyle name="Total 2 3 2 5 2 6" xfId="41084"/>
    <cellStyle name="Total 2 3 2 5 3" xfId="2482"/>
    <cellStyle name="Total 2 3 2 5 3 2" xfId="4887"/>
    <cellStyle name="Total 2 3 2 5 3 2 2" xfId="13393"/>
    <cellStyle name="Total 2 3 2 5 3 2 2 2" xfId="29490"/>
    <cellStyle name="Total 2 3 2 5 3 2 3" xfId="21123"/>
    <cellStyle name="Total 2 3 2 5 3 2 4" xfId="41087"/>
    <cellStyle name="Total 2 3 2 5 3 3" xfId="7243"/>
    <cellStyle name="Total 2 3 2 5 3 3 2" xfId="15385"/>
    <cellStyle name="Total 2 3 2 5 3 3 2 2" xfId="31458"/>
    <cellStyle name="Total 2 3 2 5 3 3 3" xfId="23424"/>
    <cellStyle name="Total 2 3 2 5 3 4" xfId="11066"/>
    <cellStyle name="Total 2 3 2 5 3 4 2" xfId="27189"/>
    <cellStyle name="Total 2 3 2 5 3 5" xfId="18822"/>
    <cellStyle name="Total 2 3 2 5 3 6" xfId="41086"/>
    <cellStyle name="Total 2 3 2 5 4" xfId="4213"/>
    <cellStyle name="Total 2 3 2 5 4 2" xfId="8874"/>
    <cellStyle name="Total 2 3 2 5 4 2 2" xfId="17014"/>
    <cellStyle name="Total 2 3 2 5 4 2 2 2" xfId="33087"/>
    <cellStyle name="Total 2 3 2 5 4 2 3" xfId="25053"/>
    <cellStyle name="Total 2 3 2 5 4 3" xfId="12721"/>
    <cellStyle name="Total 2 3 2 5 4 3 2" xfId="28818"/>
    <cellStyle name="Total 2 3 2 5 4 4" xfId="20451"/>
    <cellStyle name="Total 2 3 2 5 4 5" xfId="41088"/>
    <cellStyle name="Total 2 3 2 5 5" xfId="6569"/>
    <cellStyle name="Total 2 3 2 5 5 2" xfId="14836"/>
    <cellStyle name="Total 2 3 2 5 5 2 2" xfId="30909"/>
    <cellStyle name="Total 2 3 2 5 5 3" xfId="22752"/>
    <cellStyle name="Total 2 3 2 5 6" xfId="10392"/>
    <cellStyle name="Total 2 3 2 5 6 2" xfId="26517"/>
    <cellStyle name="Total 2 3 2 5 7" xfId="18273"/>
    <cellStyle name="Total 2 3 2 5 8" xfId="41083"/>
    <cellStyle name="Total 2 3 2 6" xfId="1901"/>
    <cellStyle name="Total 2 3 2 6 2" xfId="3453"/>
    <cellStyle name="Total 2 3 2 6 2 2" xfId="5811"/>
    <cellStyle name="Total 2 3 2 6 2 2 2" xfId="14317"/>
    <cellStyle name="Total 2 3 2 6 2 2 2 2" xfId="30414"/>
    <cellStyle name="Total 2 3 2 6 2 2 3" xfId="22047"/>
    <cellStyle name="Total 2 3 2 6 2 2 4" xfId="41091"/>
    <cellStyle name="Total 2 3 2 6 2 3" xfId="8167"/>
    <cellStyle name="Total 2 3 2 6 2 3 2" xfId="16309"/>
    <cellStyle name="Total 2 3 2 6 2 3 2 2" xfId="32382"/>
    <cellStyle name="Total 2 3 2 6 2 3 3" xfId="24348"/>
    <cellStyle name="Total 2 3 2 6 2 4" xfId="11990"/>
    <cellStyle name="Total 2 3 2 6 2 4 2" xfId="28113"/>
    <cellStyle name="Total 2 3 2 6 2 5" xfId="19746"/>
    <cellStyle name="Total 2 3 2 6 2 6" xfId="41090"/>
    <cellStyle name="Total 2 3 2 6 3" xfId="4345"/>
    <cellStyle name="Total 2 3 2 6 3 2" xfId="9006"/>
    <cellStyle name="Total 2 3 2 6 3 2 2" xfId="17146"/>
    <cellStyle name="Total 2 3 2 6 3 2 2 2" xfId="33219"/>
    <cellStyle name="Total 2 3 2 6 3 2 3" xfId="25185"/>
    <cellStyle name="Total 2 3 2 6 3 3" xfId="12853"/>
    <cellStyle name="Total 2 3 2 6 3 3 2" xfId="28950"/>
    <cellStyle name="Total 2 3 2 6 3 4" xfId="20583"/>
    <cellStyle name="Total 2 3 2 6 3 5" xfId="41092"/>
    <cellStyle name="Total 2 3 2 6 4" xfId="6701"/>
    <cellStyle name="Total 2 3 2 6 4 2" xfId="14941"/>
    <cellStyle name="Total 2 3 2 6 4 2 2" xfId="31014"/>
    <cellStyle name="Total 2 3 2 6 4 3" xfId="22884"/>
    <cellStyle name="Total 2 3 2 6 5" xfId="10524"/>
    <cellStyle name="Total 2 3 2 6 5 2" xfId="26649"/>
    <cellStyle name="Total 2 3 2 6 6" xfId="18378"/>
    <cellStyle name="Total 2 3 2 6 7" xfId="41089"/>
    <cellStyle name="Total 2 3 2 7" xfId="2672"/>
    <cellStyle name="Total 2 3 2 7 2" xfId="5059"/>
    <cellStyle name="Total 2 3 2 7 2 2" xfId="9542"/>
    <cellStyle name="Total 2 3 2 7 2 2 2" xfId="17682"/>
    <cellStyle name="Total 2 3 2 7 2 2 2 2" xfId="33755"/>
    <cellStyle name="Total 2 3 2 7 2 2 3" xfId="25721"/>
    <cellStyle name="Total 2 3 2 7 2 3" xfId="13565"/>
    <cellStyle name="Total 2 3 2 7 2 3 2" xfId="29662"/>
    <cellStyle name="Total 2 3 2 7 2 4" xfId="21295"/>
    <cellStyle name="Total 2 3 2 7 2 5" xfId="41094"/>
    <cellStyle name="Total 2 3 2 7 3" xfId="7415"/>
    <cellStyle name="Total 2 3 2 7 3 2" xfId="15557"/>
    <cellStyle name="Total 2 3 2 7 3 2 2" xfId="31630"/>
    <cellStyle name="Total 2 3 2 7 3 3" xfId="23596"/>
    <cellStyle name="Total 2 3 2 7 4" xfId="11238"/>
    <cellStyle name="Total 2 3 2 7 4 2" xfId="27361"/>
    <cellStyle name="Total 2 3 2 7 5" xfId="18994"/>
    <cellStyle name="Total 2 3 2 7 6" xfId="41093"/>
    <cellStyle name="Total 2 3 2 8" xfId="2620"/>
    <cellStyle name="Total 2 3 2 8 2" xfId="5013"/>
    <cellStyle name="Total 2 3 2 8 2 2" xfId="13519"/>
    <cellStyle name="Total 2 3 2 8 2 2 2" xfId="29616"/>
    <cellStyle name="Total 2 3 2 8 2 3" xfId="21249"/>
    <cellStyle name="Total 2 3 2 8 2 4" xfId="41096"/>
    <cellStyle name="Total 2 3 2 8 3" xfId="7369"/>
    <cellStyle name="Total 2 3 2 8 3 2" xfId="15511"/>
    <cellStyle name="Total 2 3 2 8 3 2 2" xfId="31584"/>
    <cellStyle name="Total 2 3 2 8 3 3" xfId="23550"/>
    <cellStyle name="Total 2 3 2 8 4" xfId="11192"/>
    <cellStyle name="Total 2 3 2 8 4 2" xfId="27315"/>
    <cellStyle name="Total 2 3 2 8 5" xfId="18948"/>
    <cellStyle name="Total 2 3 2 8 6" xfId="41095"/>
    <cellStyle name="Total 2 3 2 9" xfId="4027"/>
    <cellStyle name="Total 2 3 2 9 2" xfId="8705"/>
    <cellStyle name="Total 2 3 2 9 2 2" xfId="16845"/>
    <cellStyle name="Total 2 3 2 9 2 2 2" xfId="32918"/>
    <cellStyle name="Total 2 3 2 9 2 3" xfId="24884"/>
    <cellStyle name="Total 2 3 2 9 3" xfId="12546"/>
    <cellStyle name="Total 2 3 2 9 3 2" xfId="28649"/>
    <cellStyle name="Total 2 3 2 9 4" xfId="20282"/>
    <cellStyle name="Total 2 3 2 9 5" xfId="41097"/>
    <cellStyle name="Total 2 3 3" xfId="1502"/>
    <cellStyle name="Total 2 3 3 10" xfId="6416"/>
    <cellStyle name="Total 2 3 3 10 2" xfId="22607"/>
    <cellStyle name="Total 2 3 3 11" xfId="10239"/>
    <cellStyle name="Total 2 3 3 11 2" xfId="26372"/>
    <cellStyle name="Total 2 3 3 12" xfId="41098"/>
    <cellStyle name="Total 2 3 3 2" xfId="1683"/>
    <cellStyle name="Total 2 3 3 2 10" xfId="41099"/>
    <cellStyle name="Total 2 3 3 2 2" xfId="2084"/>
    <cellStyle name="Total 2 3 3 2 2 2" xfId="3172"/>
    <cellStyle name="Total 2 3 3 2 2 2 2" xfId="5537"/>
    <cellStyle name="Total 2 3 3 2 2 2 2 2" xfId="9959"/>
    <cellStyle name="Total 2 3 3 2 2 2 2 2 2" xfId="18099"/>
    <cellStyle name="Total 2 3 3 2 2 2 2 2 2 2" xfId="34172"/>
    <cellStyle name="Total 2 3 3 2 2 2 2 2 3" xfId="26138"/>
    <cellStyle name="Total 2 3 3 2 2 2 2 3" xfId="14043"/>
    <cellStyle name="Total 2 3 3 2 2 2 2 3 2" xfId="30140"/>
    <cellStyle name="Total 2 3 3 2 2 2 2 4" xfId="21773"/>
    <cellStyle name="Total 2 3 3 2 2 2 2 5" xfId="41102"/>
    <cellStyle name="Total 2 3 3 2 2 2 3" xfId="7893"/>
    <cellStyle name="Total 2 3 3 2 2 2 3 2" xfId="16035"/>
    <cellStyle name="Total 2 3 3 2 2 2 3 2 2" xfId="32108"/>
    <cellStyle name="Total 2 3 3 2 2 2 3 3" xfId="24074"/>
    <cellStyle name="Total 2 3 3 2 2 2 4" xfId="11716"/>
    <cellStyle name="Total 2 3 3 2 2 2 4 2" xfId="27839"/>
    <cellStyle name="Total 2 3 3 2 2 2 5" xfId="19472"/>
    <cellStyle name="Total 2 3 3 2 2 2 6" xfId="41101"/>
    <cellStyle name="Total 2 3 3 2 2 3" xfId="3623"/>
    <cellStyle name="Total 2 3 3 2 2 3 2" xfId="5981"/>
    <cellStyle name="Total 2 3 3 2 2 3 2 2" xfId="14487"/>
    <cellStyle name="Total 2 3 3 2 2 3 2 2 2" xfId="30584"/>
    <cellStyle name="Total 2 3 3 2 2 3 2 3" xfId="22217"/>
    <cellStyle name="Total 2 3 3 2 2 3 2 4" xfId="41104"/>
    <cellStyle name="Total 2 3 3 2 2 3 3" xfId="8337"/>
    <cellStyle name="Total 2 3 3 2 2 3 3 2" xfId="16479"/>
    <cellStyle name="Total 2 3 3 2 2 3 3 2 2" xfId="32552"/>
    <cellStyle name="Total 2 3 3 2 2 3 3 3" xfId="24518"/>
    <cellStyle name="Total 2 3 3 2 2 3 4" xfId="12160"/>
    <cellStyle name="Total 2 3 3 2 2 3 4 2" xfId="28283"/>
    <cellStyle name="Total 2 3 3 2 2 3 5" xfId="19916"/>
    <cellStyle name="Total 2 3 3 2 2 3 6" xfId="41103"/>
    <cellStyle name="Total 2 3 3 2 2 4" xfId="4515"/>
    <cellStyle name="Total 2 3 3 2 2 4 2" xfId="9176"/>
    <cellStyle name="Total 2 3 3 2 2 4 2 2" xfId="17316"/>
    <cellStyle name="Total 2 3 3 2 2 4 2 2 2" xfId="33389"/>
    <cellStyle name="Total 2 3 3 2 2 4 2 3" xfId="25355"/>
    <cellStyle name="Total 2 3 3 2 2 4 3" xfId="13023"/>
    <cellStyle name="Total 2 3 3 2 2 4 3 2" xfId="29120"/>
    <cellStyle name="Total 2 3 3 2 2 4 4" xfId="20753"/>
    <cellStyle name="Total 2 3 3 2 2 4 5" xfId="41105"/>
    <cellStyle name="Total 2 3 3 2 2 5" xfId="6871"/>
    <cellStyle name="Total 2 3 3 2 2 5 2" xfId="23054"/>
    <cellStyle name="Total 2 3 3 2 2 6" xfId="10694"/>
    <cellStyle name="Total 2 3 3 2 2 6 2" xfId="26819"/>
    <cellStyle name="Total 2 3 3 2 2 7" xfId="41100"/>
    <cellStyle name="Total 2 3 3 2 3" xfId="2249"/>
    <cellStyle name="Total 2 3 3 2 3 2" xfId="3328"/>
    <cellStyle name="Total 2 3 3 2 3 2 2" xfId="5691"/>
    <cellStyle name="Total 2 3 3 2 3 2 2 2" xfId="10111"/>
    <cellStyle name="Total 2 3 3 2 3 2 2 2 2" xfId="18251"/>
    <cellStyle name="Total 2 3 3 2 3 2 2 2 2 2" xfId="34324"/>
    <cellStyle name="Total 2 3 3 2 3 2 2 2 3" xfId="26290"/>
    <cellStyle name="Total 2 3 3 2 3 2 2 3" xfId="14197"/>
    <cellStyle name="Total 2 3 3 2 3 2 2 3 2" xfId="30294"/>
    <cellStyle name="Total 2 3 3 2 3 2 2 4" xfId="21927"/>
    <cellStyle name="Total 2 3 3 2 3 2 2 5" xfId="41108"/>
    <cellStyle name="Total 2 3 3 2 3 2 3" xfId="8047"/>
    <cellStyle name="Total 2 3 3 2 3 2 3 2" xfId="16189"/>
    <cellStyle name="Total 2 3 3 2 3 2 3 2 2" xfId="32262"/>
    <cellStyle name="Total 2 3 3 2 3 2 3 3" xfId="24228"/>
    <cellStyle name="Total 2 3 3 2 3 2 4" xfId="11870"/>
    <cellStyle name="Total 2 3 3 2 3 2 4 2" xfId="27993"/>
    <cellStyle name="Total 2 3 3 2 3 2 5" xfId="19626"/>
    <cellStyle name="Total 2 3 3 2 3 2 6" xfId="41107"/>
    <cellStyle name="Total 2 3 3 2 3 3" xfId="3779"/>
    <cellStyle name="Total 2 3 3 2 3 3 2" xfId="6137"/>
    <cellStyle name="Total 2 3 3 2 3 3 2 2" xfId="14643"/>
    <cellStyle name="Total 2 3 3 2 3 3 2 2 2" xfId="30740"/>
    <cellStyle name="Total 2 3 3 2 3 3 2 3" xfId="22373"/>
    <cellStyle name="Total 2 3 3 2 3 3 2 4" xfId="41110"/>
    <cellStyle name="Total 2 3 3 2 3 3 3" xfId="8493"/>
    <cellStyle name="Total 2 3 3 2 3 3 3 2" xfId="16635"/>
    <cellStyle name="Total 2 3 3 2 3 3 3 2 2" xfId="32708"/>
    <cellStyle name="Total 2 3 3 2 3 3 3 3" xfId="24674"/>
    <cellStyle name="Total 2 3 3 2 3 3 4" xfId="12316"/>
    <cellStyle name="Total 2 3 3 2 3 3 4 2" xfId="28439"/>
    <cellStyle name="Total 2 3 3 2 3 3 5" xfId="20072"/>
    <cellStyle name="Total 2 3 3 2 3 3 6" xfId="41109"/>
    <cellStyle name="Total 2 3 3 2 3 4" xfId="4671"/>
    <cellStyle name="Total 2 3 3 2 3 4 2" xfId="9332"/>
    <cellStyle name="Total 2 3 3 2 3 4 2 2" xfId="17472"/>
    <cellStyle name="Total 2 3 3 2 3 4 2 2 2" xfId="33545"/>
    <cellStyle name="Total 2 3 3 2 3 4 2 3" xfId="25511"/>
    <cellStyle name="Total 2 3 3 2 3 4 3" xfId="13179"/>
    <cellStyle name="Total 2 3 3 2 3 4 3 2" xfId="29276"/>
    <cellStyle name="Total 2 3 3 2 3 4 4" xfId="20909"/>
    <cellStyle name="Total 2 3 3 2 3 4 5" xfId="41111"/>
    <cellStyle name="Total 2 3 3 2 3 5" xfId="7027"/>
    <cellStyle name="Total 2 3 3 2 3 5 2" xfId="15171"/>
    <cellStyle name="Total 2 3 3 2 3 5 2 2" xfId="31244"/>
    <cellStyle name="Total 2 3 3 2 3 5 3" xfId="23210"/>
    <cellStyle name="Total 2 3 3 2 3 6" xfId="10850"/>
    <cellStyle name="Total 2 3 3 2 3 6 2" xfId="26975"/>
    <cellStyle name="Total 2 3 3 2 3 7" xfId="18608"/>
    <cellStyle name="Total 2 3 3 2 3 8" xfId="41106"/>
    <cellStyle name="Total 2 3 3 2 4" xfId="2409"/>
    <cellStyle name="Total 2 3 3 2 4 2" xfId="3931"/>
    <cellStyle name="Total 2 3 3 2 4 2 2" xfId="6289"/>
    <cellStyle name="Total 2 3 3 2 4 2 2 2" xfId="14795"/>
    <cellStyle name="Total 2 3 3 2 4 2 2 2 2" xfId="30892"/>
    <cellStyle name="Total 2 3 3 2 4 2 2 3" xfId="22525"/>
    <cellStyle name="Total 2 3 3 2 4 2 2 4" xfId="41114"/>
    <cellStyle name="Total 2 3 3 2 4 2 3" xfId="8645"/>
    <cellStyle name="Total 2 3 3 2 4 2 3 2" xfId="16787"/>
    <cellStyle name="Total 2 3 3 2 4 2 3 2 2" xfId="32860"/>
    <cellStyle name="Total 2 3 3 2 4 2 3 3" xfId="24826"/>
    <cellStyle name="Total 2 3 3 2 4 2 4" xfId="12468"/>
    <cellStyle name="Total 2 3 3 2 4 2 4 2" xfId="28591"/>
    <cellStyle name="Total 2 3 3 2 4 2 5" xfId="20224"/>
    <cellStyle name="Total 2 3 3 2 4 2 6" xfId="41113"/>
    <cellStyle name="Total 2 3 3 2 4 3" xfId="4823"/>
    <cellStyle name="Total 2 3 3 2 4 3 2" xfId="9484"/>
    <cellStyle name="Total 2 3 3 2 4 3 2 2" xfId="17624"/>
    <cellStyle name="Total 2 3 3 2 4 3 2 2 2" xfId="33697"/>
    <cellStyle name="Total 2 3 3 2 4 3 2 3" xfId="25663"/>
    <cellStyle name="Total 2 3 3 2 4 3 3" xfId="13331"/>
    <cellStyle name="Total 2 3 3 2 4 3 3 2" xfId="29428"/>
    <cellStyle name="Total 2 3 3 2 4 3 4" xfId="21061"/>
    <cellStyle name="Total 2 3 3 2 4 3 5" xfId="41115"/>
    <cellStyle name="Total 2 3 3 2 4 4" xfId="7179"/>
    <cellStyle name="Total 2 3 3 2 4 4 2" xfId="15323"/>
    <cellStyle name="Total 2 3 3 2 4 4 2 2" xfId="31396"/>
    <cellStyle name="Total 2 3 3 2 4 4 3" xfId="23362"/>
    <cellStyle name="Total 2 3 3 2 4 5" xfId="11002"/>
    <cellStyle name="Total 2 3 3 2 4 5 2" xfId="27127"/>
    <cellStyle name="Total 2 3 3 2 4 6" xfId="18760"/>
    <cellStyle name="Total 2 3 3 2 4 7" xfId="41112"/>
    <cellStyle name="Total 2 3 3 2 5" xfId="2895"/>
    <cellStyle name="Total 2 3 3 2 5 2" xfId="5264"/>
    <cellStyle name="Total 2 3 3 2 5 2 2" xfId="9694"/>
    <cellStyle name="Total 2 3 3 2 5 2 2 2" xfId="17834"/>
    <cellStyle name="Total 2 3 3 2 5 2 2 2 2" xfId="33907"/>
    <cellStyle name="Total 2 3 3 2 5 2 2 3" xfId="25873"/>
    <cellStyle name="Total 2 3 3 2 5 2 3" xfId="13770"/>
    <cellStyle name="Total 2 3 3 2 5 2 3 2" xfId="29867"/>
    <cellStyle name="Total 2 3 3 2 5 2 4" xfId="21500"/>
    <cellStyle name="Total 2 3 3 2 5 2 5" xfId="41117"/>
    <cellStyle name="Total 2 3 3 2 5 3" xfId="7620"/>
    <cellStyle name="Total 2 3 3 2 5 3 2" xfId="15762"/>
    <cellStyle name="Total 2 3 3 2 5 3 2 2" xfId="31835"/>
    <cellStyle name="Total 2 3 3 2 5 3 3" xfId="23801"/>
    <cellStyle name="Total 2 3 3 2 5 4" xfId="11443"/>
    <cellStyle name="Total 2 3 3 2 5 4 2" xfId="27566"/>
    <cellStyle name="Total 2 3 3 2 5 5" xfId="19199"/>
    <cellStyle name="Total 2 3 3 2 5 6" xfId="41116"/>
    <cellStyle name="Total 2 3 3 2 6" xfId="2689"/>
    <cellStyle name="Total 2 3 3 2 6 2" xfId="5074"/>
    <cellStyle name="Total 2 3 3 2 6 2 2" xfId="13580"/>
    <cellStyle name="Total 2 3 3 2 6 2 2 2" xfId="29677"/>
    <cellStyle name="Total 2 3 3 2 6 2 3" xfId="21310"/>
    <cellStyle name="Total 2 3 3 2 6 2 4" xfId="41119"/>
    <cellStyle name="Total 2 3 3 2 6 3" xfId="7430"/>
    <cellStyle name="Total 2 3 3 2 6 3 2" xfId="15572"/>
    <cellStyle name="Total 2 3 3 2 6 3 2 2" xfId="31645"/>
    <cellStyle name="Total 2 3 3 2 6 3 3" xfId="23611"/>
    <cellStyle name="Total 2 3 3 2 6 4" xfId="11253"/>
    <cellStyle name="Total 2 3 3 2 6 4 2" xfId="27376"/>
    <cellStyle name="Total 2 3 3 2 6 5" xfId="19009"/>
    <cellStyle name="Total 2 3 3 2 6 6" xfId="41118"/>
    <cellStyle name="Total 2 3 3 2 7" xfId="4196"/>
    <cellStyle name="Total 2 3 3 2 7 2" xfId="8857"/>
    <cellStyle name="Total 2 3 3 2 7 2 2" xfId="16997"/>
    <cellStyle name="Total 2 3 3 2 7 2 2 2" xfId="33070"/>
    <cellStyle name="Total 2 3 3 2 7 2 3" xfId="25036"/>
    <cellStyle name="Total 2 3 3 2 7 3" xfId="12704"/>
    <cellStyle name="Total 2 3 3 2 7 3 2" xfId="28801"/>
    <cellStyle name="Total 2 3 3 2 7 4" xfId="20434"/>
    <cellStyle name="Total 2 3 3 2 7 5" xfId="41120"/>
    <cellStyle name="Total 2 3 3 2 8" xfId="6552"/>
    <cellStyle name="Total 2 3 3 2 8 2" xfId="22735"/>
    <cellStyle name="Total 2 3 3 2 9" xfId="10375"/>
    <cellStyle name="Total 2 3 3 2 9 2" xfId="26500"/>
    <cellStyle name="Total 2 3 3 3" xfId="1703"/>
    <cellStyle name="Total 2 3 3 3 10" xfId="41121"/>
    <cellStyle name="Total 2 3 3 3 2" xfId="2098"/>
    <cellStyle name="Total 2 3 3 3 2 2" xfId="3184"/>
    <cellStyle name="Total 2 3 3 3 2 2 2" xfId="5549"/>
    <cellStyle name="Total 2 3 3 3 2 2 2 2" xfId="9971"/>
    <cellStyle name="Total 2 3 3 3 2 2 2 2 2" xfId="18111"/>
    <cellStyle name="Total 2 3 3 3 2 2 2 2 2 2" xfId="34184"/>
    <cellStyle name="Total 2 3 3 3 2 2 2 2 3" xfId="26150"/>
    <cellStyle name="Total 2 3 3 3 2 2 2 3" xfId="14055"/>
    <cellStyle name="Total 2 3 3 3 2 2 2 3 2" xfId="30152"/>
    <cellStyle name="Total 2 3 3 3 2 2 2 4" xfId="21785"/>
    <cellStyle name="Total 2 3 3 3 2 2 2 5" xfId="41124"/>
    <cellStyle name="Total 2 3 3 3 2 2 3" xfId="7905"/>
    <cellStyle name="Total 2 3 3 3 2 2 3 2" xfId="16047"/>
    <cellStyle name="Total 2 3 3 3 2 2 3 2 2" xfId="32120"/>
    <cellStyle name="Total 2 3 3 3 2 2 3 3" xfId="24086"/>
    <cellStyle name="Total 2 3 3 3 2 2 4" xfId="11728"/>
    <cellStyle name="Total 2 3 3 3 2 2 4 2" xfId="27851"/>
    <cellStyle name="Total 2 3 3 3 2 2 5" xfId="19484"/>
    <cellStyle name="Total 2 3 3 3 2 2 6" xfId="41123"/>
    <cellStyle name="Total 2 3 3 3 2 3" xfId="3637"/>
    <cellStyle name="Total 2 3 3 3 2 3 2" xfId="5995"/>
    <cellStyle name="Total 2 3 3 3 2 3 2 2" xfId="14501"/>
    <cellStyle name="Total 2 3 3 3 2 3 2 2 2" xfId="30598"/>
    <cellStyle name="Total 2 3 3 3 2 3 2 3" xfId="22231"/>
    <cellStyle name="Total 2 3 3 3 2 3 2 4" xfId="41126"/>
    <cellStyle name="Total 2 3 3 3 2 3 3" xfId="8351"/>
    <cellStyle name="Total 2 3 3 3 2 3 3 2" xfId="16493"/>
    <cellStyle name="Total 2 3 3 3 2 3 3 2 2" xfId="32566"/>
    <cellStyle name="Total 2 3 3 3 2 3 3 3" xfId="24532"/>
    <cellStyle name="Total 2 3 3 3 2 3 4" xfId="12174"/>
    <cellStyle name="Total 2 3 3 3 2 3 4 2" xfId="28297"/>
    <cellStyle name="Total 2 3 3 3 2 3 5" xfId="19930"/>
    <cellStyle name="Total 2 3 3 3 2 3 6" xfId="41125"/>
    <cellStyle name="Total 2 3 3 3 2 4" xfId="4529"/>
    <cellStyle name="Total 2 3 3 3 2 4 2" xfId="9190"/>
    <cellStyle name="Total 2 3 3 3 2 4 2 2" xfId="17330"/>
    <cellStyle name="Total 2 3 3 3 2 4 2 2 2" xfId="33403"/>
    <cellStyle name="Total 2 3 3 3 2 4 2 3" xfId="25369"/>
    <cellStyle name="Total 2 3 3 3 2 4 3" xfId="13037"/>
    <cellStyle name="Total 2 3 3 3 2 4 3 2" xfId="29134"/>
    <cellStyle name="Total 2 3 3 3 2 4 4" xfId="20767"/>
    <cellStyle name="Total 2 3 3 3 2 4 5" xfId="41127"/>
    <cellStyle name="Total 2 3 3 3 2 5" xfId="6885"/>
    <cellStyle name="Total 2 3 3 3 2 5 2" xfId="23068"/>
    <cellStyle name="Total 2 3 3 3 2 6" xfId="10708"/>
    <cellStyle name="Total 2 3 3 3 2 6 2" xfId="26833"/>
    <cellStyle name="Total 2 3 3 3 2 7" xfId="41122"/>
    <cellStyle name="Total 2 3 3 3 3" xfId="2261"/>
    <cellStyle name="Total 2 3 3 3 3 2" xfId="3340"/>
    <cellStyle name="Total 2 3 3 3 3 2 2" xfId="5703"/>
    <cellStyle name="Total 2 3 3 3 3 2 2 2" xfId="10123"/>
    <cellStyle name="Total 2 3 3 3 3 2 2 2 2" xfId="18263"/>
    <cellStyle name="Total 2 3 3 3 3 2 2 2 2 2" xfId="34336"/>
    <cellStyle name="Total 2 3 3 3 3 2 2 2 3" xfId="26302"/>
    <cellStyle name="Total 2 3 3 3 3 2 2 3" xfId="14209"/>
    <cellStyle name="Total 2 3 3 3 3 2 2 3 2" xfId="30306"/>
    <cellStyle name="Total 2 3 3 3 3 2 2 4" xfId="21939"/>
    <cellStyle name="Total 2 3 3 3 3 2 2 5" xfId="41130"/>
    <cellStyle name="Total 2 3 3 3 3 2 3" xfId="8059"/>
    <cellStyle name="Total 2 3 3 3 3 2 3 2" xfId="16201"/>
    <cellStyle name="Total 2 3 3 3 3 2 3 2 2" xfId="32274"/>
    <cellStyle name="Total 2 3 3 3 3 2 3 3" xfId="24240"/>
    <cellStyle name="Total 2 3 3 3 3 2 4" xfId="11882"/>
    <cellStyle name="Total 2 3 3 3 3 2 4 2" xfId="28005"/>
    <cellStyle name="Total 2 3 3 3 3 2 5" xfId="19638"/>
    <cellStyle name="Total 2 3 3 3 3 2 6" xfId="41129"/>
    <cellStyle name="Total 2 3 3 3 3 3" xfId="3791"/>
    <cellStyle name="Total 2 3 3 3 3 3 2" xfId="6149"/>
    <cellStyle name="Total 2 3 3 3 3 3 2 2" xfId="14655"/>
    <cellStyle name="Total 2 3 3 3 3 3 2 2 2" xfId="30752"/>
    <cellStyle name="Total 2 3 3 3 3 3 2 3" xfId="22385"/>
    <cellStyle name="Total 2 3 3 3 3 3 2 4" xfId="41132"/>
    <cellStyle name="Total 2 3 3 3 3 3 3" xfId="8505"/>
    <cellStyle name="Total 2 3 3 3 3 3 3 2" xfId="16647"/>
    <cellStyle name="Total 2 3 3 3 3 3 3 2 2" xfId="32720"/>
    <cellStyle name="Total 2 3 3 3 3 3 3 3" xfId="24686"/>
    <cellStyle name="Total 2 3 3 3 3 3 4" xfId="12328"/>
    <cellStyle name="Total 2 3 3 3 3 3 4 2" xfId="28451"/>
    <cellStyle name="Total 2 3 3 3 3 3 5" xfId="20084"/>
    <cellStyle name="Total 2 3 3 3 3 3 6" xfId="41131"/>
    <cellStyle name="Total 2 3 3 3 3 4" xfId="4683"/>
    <cellStyle name="Total 2 3 3 3 3 4 2" xfId="9344"/>
    <cellStyle name="Total 2 3 3 3 3 4 2 2" xfId="17484"/>
    <cellStyle name="Total 2 3 3 3 3 4 2 2 2" xfId="33557"/>
    <cellStyle name="Total 2 3 3 3 3 4 2 3" xfId="25523"/>
    <cellStyle name="Total 2 3 3 3 3 4 3" xfId="13191"/>
    <cellStyle name="Total 2 3 3 3 3 4 3 2" xfId="29288"/>
    <cellStyle name="Total 2 3 3 3 3 4 4" xfId="20921"/>
    <cellStyle name="Total 2 3 3 3 3 4 5" xfId="41133"/>
    <cellStyle name="Total 2 3 3 3 3 5" xfId="7039"/>
    <cellStyle name="Total 2 3 3 3 3 5 2" xfId="15183"/>
    <cellStyle name="Total 2 3 3 3 3 5 2 2" xfId="31256"/>
    <cellStyle name="Total 2 3 3 3 3 5 3" xfId="23222"/>
    <cellStyle name="Total 2 3 3 3 3 6" xfId="10862"/>
    <cellStyle name="Total 2 3 3 3 3 6 2" xfId="26987"/>
    <cellStyle name="Total 2 3 3 3 3 7" xfId="18620"/>
    <cellStyle name="Total 2 3 3 3 3 8" xfId="41128"/>
    <cellStyle name="Total 2 3 3 3 4" xfId="2421"/>
    <cellStyle name="Total 2 3 3 3 4 2" xfId="3943"/>
    <cellStyle name="Total 2 3 3 3 4 2 2" xfId="6301"/>
    <cellStyle name="Total 2 3 3 3 4 2 2 2" xfId="14807"/>
    <cellStyle name="Total 2 3 3 3 4 2 2 2 2" xfId="30904"/>
    <cellStyle name="Total 2 3 3 3 4 2 2 3" xfId="22537"/>
    <cellStyle name="Total 2 3 3 3 4 2 2 4" xfId="41136"/>
    <cellStyle name="Total 2 3 3 3 4 2 3" xfId="8657"/>
    <cellStyle name="Total 2 3 3 3 4 2 3 2" xfId="16799"/>
    <cellStyle name="Total 2 3 3 3 4 2 3 2 2" xfId="32872"/>
    <cellStyle name="Total 2 3 3 3 4 2 3 3" xfId="24838"/>
    <cellStyle name="Total 2 3 3 3 4 2 4" xfId="12480"/>
    <cellStyle name="Total 2 3 3 3 4 2 4 2" xfId="28603"/>
    <cellStyle name="Total 2 3 3 3 4 2 5" xfId="20236"/>
    <cellStyle name="Total 2 3 3 3 4 2 6" xfId="41135"/>
    <cellStyle name="Total 2 3 3 3 4 3" xfId="4835"/>
    <cellStyle name="Total 2 3 3 3 4 3 2" xfId="9496"/>
    <cellStyle name="Total 2 3 3 3 4 3 2 2" xfId="17636"/>
    <cellStyle name="Total 2 3 3 3 4 3 2 2 2" xfId="33709"/>
    <cellStyle name="Total 2 3 3 3 4 3 2 3" xfId="25675"/>
    <cellStyle name="Total 2 3 3 3 4 3 3" xfId="13343"/>
    <cellStyle name="Total 2 3 3 3 4 3 3 2" xfId="29440"/>
    <cellStyle name="Total 2 3 3 3 4 3 4" xfId="21073"/>
    <cellStyle name="Total 2 3 3 3 4 3 5" xfId="41137"/>
    <cellStyle name="Total 2 3 3 3 4 4" xfId="7191"/>
    <cellStyle name="Total 2 3 3 3 4 4 2" xfId="15335"/>
    <cellStyle name="Total 2 3 3 3 4 4 2 2" xfId="31408"/>
    <cellStyle name="Total 2 3 3 3 4 4 3" xfId="23374"/>
    <cellStyle name="Total 2 3 3 3 4 5" xfId="11014"/>
    <cellStyle name="Total 2 3 3 3 4 5 2" xfId="27139"/>
    <cellStyle name="Total 2 3 3 3 4 6" xfId="18772"/>
    <cellStyle name="Total 2 3 3 3 4 7" xfId="41134"/>
    <cellStyle name="Total 2 3 3 3 5" xfId="2909"/>
    <cellStyle name="Total 2 3 3 3 5 2" xfId="5277"/>
    <cellStyle name="Total 2 3 3 3 5 2 2" xfId="9706"/>
    <cellStyle name="Total 2 3 3 3 5 2 2 2" xfId="17846"/>
    <cellStyle name="Total 2 3 3 3 5 2 2 2 2" xfId="33919"/>
    <cellStyle name="Total 2 3 3 3 5 2 2 3" xfId="25885"/>
    <cellStyle name="Total 2 3 3 3 5 2 3" xfId="13783"/>
    <cellStyle name="Total 2 3 3 3 5 2 3 2" xfId="29880"/>
    <cellStyle name="Total 2 3 3 3 5 2 4" xfId="21513"/>
    <cellStyle name="Total 2 3 3 3 5 2 5" xfId="41139"/>
    <cellStyle name="Total 2 3 3 3 5 3" xfId="7633"/>
    <cellStyle name="Total 2 3 3 3 5 3 2" xfId="15775"/>
    <cellStyle name="Total 2 3 3 3 5 3 2 2" xfId="31848"/>
    <cellStyle name="Total 2 3 3 3 5 3 3" xfId="23814"/>
    <cellStyle name="Total 2 3 3 3 5 4" xfId="11456"/>
    <cellStyle name="Total 2 3 3 3 5 4 2" xfId="27579"/>
    <cellStyle name="Total 2 3 3 3 5 5" xfId="19212"/>
    <cellStyle name="Total 2 3 3 3 5 6" xfId="41138"/>
    <cellStyle name="Total 2 3 3 3 6" xfId="2688"/>
    <cellStyle name="Total 2 3 3 3 6 2" xfId="5073"/>
    <cellStyle name="Total 2 3 3 3 6 2 2" xfId="13579"/>
    <cellStyle name="Total 2 3 3 3 6 2 2 2" xfId="29676"/>
    <cellStyle name="Total 2 3 3 3 6 2 3" xfId="21309"/>
    <cellStyle name="Total 2 3 3 3 6 2 4" xfId="41141"/>
    <cellStyle name="Total 2 3 3 3 6 3" xfId="7429"/>
    <cellStyle name="Total 2 3 3 3 6 3 2" xfId="15571"/>
    <cellStyle name="Total 2 3 3 3 6 3 2 2" xfId="31644"/>
    <cellStyle name="Total 2 3 3 3 6 3 3" xfId="23610"/>
    <cellStyle name="Total 2 3 3 3 6 4" xfId="11252"/>
    <cellStyle name="Total 2 3 3 3 6 4 2" xfId="27375"/>
    <cellStyle name="Total 2 3 3 3 6 5" xfId="19008"/>
    <cellStyle name="Total 2 3 3 3 6 6" xfId="41140"/>
    <cellStyle name="Total 2 3 3 3 7" xfId="4208"/>
    <cellStyle name="Total 2 3 3 3 7 2" xfId="8869"/>
    <cellStyle name="Total 2 3 3 3 7 2 2" xfId="17009"/>
    <cellStyle name="Total 2 3 3 3 7 2 2 2" xfId="33082"/>
    <cellStyle name="Total 2 3 3 3 7 2 3" xfId="25048"/>
    <cellStyle name="Total 2 3 3 3 7 3" xfId="12716"/>
    <cellStyle name="Total 2 3 3 3 7 3 2" xfId="28813"/>
    <cellStyle name="Total 2 3 3 3 7 4" xfId="20446"/>
    <cellStyle name="Total 2 3 3 3 7 5" xfId="41142"/>
    <cellStyle name="Total 2 3 3 3 8" xfId="6564"/>
    <cellStyle name="Total 2 3 3 3 8 2" xfId="22747"/>
    <cellStyle name="Total 2 3 3 3 9" xfId="10387"/>
    <cellStyle name="Total 2 3 3 3 9 2" xfId="26512"/>
    <cellStyle name="Total 2 3 3 4" xfId="1947"/>
    <cellStyle name="Total 2 3 3 4 2" xfId="3041"/>
    <cellStyle name="Total 2 3 3 4 2 2" xfId="5407"/>
    <cellStyle name="Total 2 3 3 4 2 2 2" xfId="9831"/>
    <cellStyle name="Total 2 3 3 4 2 2 2 2" xfId="17971"/>
    <cellStyle name="Total 2 3 3 4 2 2 2 2 2" xfId="34044"/>
    <cellStyle name="Total 2 3 3 4 2 2 2 3" xfId="26010"/>
    <cellStyle name="Total 2 3 3 4 2 2 3" xfId="13913"/>
    <cellStyle name="Total 2 3 3 4 2 2 3 2" xfId="30010"/>
    <cellStyle name="Total 2 3 3 4 2 2 4" xfId="21643"/>
    <cellStyle name="Total 2 3 3 4 2 2 5" xfId="41145"/>
    <cellStyle name="Total 2 3 3 4 2 3" xfId="7763"/>
    <cellStyle name="Total 2 3 3 4 2 3 2" xfId="15905"/>
    <cellStyle name="Total 2 3 3 4 2 3 2 2" xfId="31978"/>
    <cellStyle name="Total 2 3 3 4 2 3 3" xfId="23944"/>
    <cellStyle name="Total 2 3 3 4 2 4" xfId="11586"/>
    <cellStyle name="Total 2 3 3 4 2 4 2" xfId="27709"/>
    <cellStyle name="Total 2 3 3 4 2 5" xfId="19342"/>
    <cellStyle name="Total 2 3 3 4 2 6" xfId="41144"/>
    <cellStyle name="Total 2 3 3 4 3" xfId="3495"/>
    <cellStyle name="Total 2 3 3 4 3 2" xfId="5853"/>
    <cellStyle name="Total 2 3 3 4 3 2 2" xfId="14359"/>
    <cellStyle name="Total 2 3 3 4 3 2 2 2" xfId="30456"/>
    <cellStyle name="Total 2 3 3 4 3 2 3" xfId="22089"/>
    <cellStyle name="Total 2 3 3 4 3 2 4" xfId="41147"/>
    <cellStyle name="Total 2 3 3 4 3 3" xfId="8209"/>
    <cellStyle name="Total 2 3 3 4 3 3 2" xfId="16351"/>
    <cellStyle name="Total 2 3 3 4 3 3 2 2" xfId="32424"/>
    <cellStyle name="Total 2 3 3 4 3 3 3" xfId="24390"/>
    <cellStyle name="Total 2 3 3 4 3 4" xfId="12032"/>
    <cellStyle name="Total 2 3 3 4 3 4 2" xfId="28155"/>
    <cellStyle name="Total 2 3 3 4 3 5" xfId="19788"/>
    <cellStyle name="Total 2 3 3 4 3 6" xfId="41146"/>
    <cellStyle name="Total 2 3 3 4 4" xfId="4387"/>
    <cellStyle name="Total 2 3 3 4 4 2" xfId="9048"/>
    <cellStyle name="Total 2 3 3 4 4 2 2" xfId="17188"/>
    <cellStyle name="Total 2 3 3 4 4 2 2 2" xfId="33261"/>
    <cellStyle name="Total 2 3 3 4 4 2 3" xfId="25227"/>
    <cellStyle name="Total 2 3 3 4 4 3" xfId="12895"/>
    <cellStyle name="Total 2 3 3 4 4 3 2" xfId="28992"/>
    <cellStyle name="Total 2 3 3 4 4 4" xfId="20625"/>
    <cellStyle name="Total 2 3 3 4 4 5" xfId="41148"/>
    <cellStyle name="Total 2 3 3 4 5" xfId="6743"/>
    <cellStyle name="Total 2 3 3 4 5 2" xfId="22926"/>
    <cellStyle name="Total 2 3 3 4 6" xfId="10566"/>
    <cellStyle name="Total 2 3 3 4 6 2" xfId="26691"/>
    <cellStyle name="Total 2 3 3 4 7" xfId="41143"/>
    <cellStyle name="Total 2 3 3 5" xfId="2112"/>
    <cellStyle name="Total 2 3 3 5 2" xfId="3196"/>
    <cellStyle name="Total 2 3 3 5 2 2" xfId="5561"/>
    <cellStyle name="Total 2 3 3 5 2 2 2" xfId="9983"/>
    <cellStyle name="Total 2 3 3 5 2 2 2 2" xfId="18123"/>
    <cellStyle name="Total 2 3 3 5 2 2 2 2 2" xfId="34196"/>
    <cellStyle name="Total 2 3 3 5 2 2 2 3" xfId="26162"/>
    <cellStyle name="Total 2 3 3 5 2 2 3" xfId="14067"/>
    <cellStyle name="Total 2 3 3 5 2 2 3 2" xfId="30164"/>
    <cellStyle name="Total 2 3 3 5 2 2 4" xfId="21797"/>
    <cellStyle name="Total 2 3 3 5 2 2 5" xfId="41151"/>
    <cellStyle name="Total 2 3 3 5 2 3" xfId="7917"/>
    <cellStyle name="Total 2 3 3 5 2 3 2" xfId="16059"/>
    <cellStyle name="Total 2 3 3 5 2 3 2 2" xfId="32132"/>
    <cellStyle name="Total 2 3 3 5 2 3 3" xfId="24098"/>
    <cellStyle name="Total 2 3 3 5 2 4" xfId="11740"/>
    <cellStyle name="Total 2 3 3 5 2 4 2" xfId="27863"/>
    <cellStyle name="Total 2 3 3 5 2 5" xfId="19496"/>
    <cellStyle name="Total 2 3 3 5 2 6" xfId="41150"/>
    <cellStyle name="Total 2 3 3 5 3" xfId="3651"/>
    <cellStyle name="Total 2 3 3 5 3 2" xfId="6009"/>
    <cellStyle name="Total 2 3 3 5 3 2 2" xfId="14515"/>
    <cellStyle name="Total 2 3 3 5 3 2 2 2" xfId="30612"/>
    <cellStyle name="Total 2 3 3 5 3 2 3" xfId="22245"/>
    <cellStyle name="Total 2 3 3 5 3 2 4" xfId="41153"/>
    <cellStyle name="Total 2 3 3 5 3 3" xfId="8365"/>
    <cellStyle name="Total 2 3 3 5 3 3 2" xfId="16507"/>
    <cellStyle name="Total 2 3 3 5 3 3 2 2" xfId="32580"/>
    <cellStyle name="Total 2 3 3 5 3 3 3" xfId="24546"/>
    <cellStyle name="Total 2 3 3 5 3 4" xfId="12188"/>
    <cellStyle name="Total 2 3 3 5 3 4 2" xfId="28311"/>
    <cellStyle name="Total 2 3 3 5 3 5" xfId="19944"/>
    <cellStyle name="Total 2 3 3 5 3 6" xfId="41152"/>
    <cellStyle name="Total 2 3 3 5 4" xfId="4543"/>
    <cellStyle name="Total 2 3 3 5 4 2" xfId="9204"/>
    <cellStyle name="Total 2 3 3 5 4 2 2" xfId="17344"/>
    <cellStyle name="Total 2 3 3 5 4 2 2 2" xfId="33417"/>
    <cellStyle name="Total 2 3 3 5 4 2 3" xfId="25383"/>
    <cellStyle name="Total 2 3 3 5 4 3" xfId="13051"/>
    <cellStyle name="Total 2 3 3 5 4 3 2" xfId="29148"/>
    <cellStyle name="Total 2 3 3 5 4 4" xfId="20781"/>
    <cellStyle name="Total 2 3 3 5 4 5" xfId="41154"/>
    <cellStyle name="Total 2 3 3 5 5" xfId="6899"/>
    <cellStyle name="Total 2 3 3 5 5 2" xfId="15043"/>
    <cellStyle name="Total 2 3 3 5 5 2 2" xfId="31116"/>
    <cellStyle name="Total 2 3 3 5 5 3" xfId="23082"/>
    <cellStyle name="Total 2 3 3 5 6" xfId="10722"/>
    <cellStyle name="Total 2 3 3 5 6 2" xfId="26847"/>
    <cellStyle name="Total 2 3 3 5 7" xfId="18480"/>
    <cellStyle name="Total 2 3 3 5 8" xfId="41149"/>
    <cellStyle name="Total 2 3 3 6" xfId="2273"/>
    <cellStyle name="Total 2 3 3 6 2" xfId="3803"/>
    <cellStyle name="Total 2 3 3 6 2 2" xfId="6161"/>
    <cellStyle name="Total 2 3 3 6 2 2 2" xfId="14667"/>
    <cellStyle name="Total 2 3 3 6 2 2 2 2" xfId="30764"/>
    <cellStyle name="Total 2 3 3 6 2 2 3" xfId="22397"/>
    <cellStyle name="Total 2 3 3 6 2 2 4" xfId="41157"/>
    <cellStyle name="Total 2 3 3 6 2 3" xfId="8517"/>
    <cellStyle name="Total 2 3 3 6 2 3 2" xfId="16659"/>
    <cellStyle name="Total 2 3 3 6 2 3 2 2" xfId="32732"/>
    <cellStyle name="Total 2 3 3 6 2 3 3" xfId="24698"/>
    <cellStyle name="Total 2 3 3 6 2 4" xfId="12340"/>
    <cellStyle name="Total 2 3 3 6 2 4 2" xfId="28463"/>
    <cellStyle name="Total 2 3 3 6 2 5" xfId="20096"/>
    <cellStyle name="Total 2 3 3 6 2 6" xfId="41156"/>
    <cellStyle name="Total 2 3 3 6 3" xfId="4695"/>
    <cellStyle name="Total 2 3 3 6 3 2" xfId="9356"/>
    <cellStyle name="Total 2 3 3 6 3 2 2" xfId="17496"/>
    <cellStyle name="Total 2 3 3 6 3 2 2 2" xfId="33569"/>
    <cellStyle name="Total 2 3 3 6 3 2 3" xfId="25535"/>
    <cellStyle name="Total 2 3 3 6 3 3" xfId="13203"/>
    <cellStyle name="Total 2 3 3 6 3 3 2" xfId="29300"/>
    <cellStyle name="Total 2 3 3 6 3 4" xfId="20933"/>
    <cellStyle name="Total 2 3 3 6 3 5" xfId="41158"/>
    <cellStyle name="Total 2 3 3 6 4" xfId="7051"/>
    <cellStyle name="Total 2 3 3 6 4 2" xfId="15195"/>
    <cellStyle name="Total 2 3 3 6 4 2 2" xfId="31268"/>
    <cellStyle name="Total 2 3 3 6 4 3" xfId="23234"/>
    <cellStyle name="Total 2 3 3 6 5" xfId="10874"/>
    <cellStyle name="Total 2 3 3 6 5 2" xfId="26999"/>
    <cellStyle name="Total 2 3 3 6 6" xfId="18632"/>
    <cellStyle name="Total 2 3 3 6 7" xfId="41155"/>
    <cellStyle name="Total 2 3 3 7" xfId="2753"/>
    <cellStyle name="Total 2 3 3 7 2" xfId="5133"/>
    <cellStyle name="Total 2 3 3 7 2 2" xfId="9566"/>
    <cellStyle name="Total 2 3 3 7 2 2 2" xfId="17706"/>
    <cellStyle name="Total 2 3 3 7 2 2 2 2" xfId="33779"/>
    <cellStyle name="Total 2 3 3 7 2 2 3" xfId="25745"/>
    <cellStyle name="Total 2 3 3 7 2 3" xfId="13639"/>
    <cellStyle name="Total 2 3 3 7 2 3 2" xfId="29736"/>
    <cellStyle name="Total 2 3 3 7 2 4" xfId="21369"/>
    <cellStyle name="Total 2 3 3 7 2 5" xfId="41160"/>
    <cellStyle name="Total 2 3 3 7 3" xfId="7489"/>
    <cellStyle name="Total 2 3 3 7 3 2" xfId="15631"/>
    <cellStyle name="Total 2 3 3 7 3 2 2" xfId="31704"/>
    <cellStyle name="Total 2 3 3 7 3 3" xfId="23670"/>
    <cellStyle name="Total 2 3 3 7 4" xfId="11312"/>
    <cellStyle name="Total 2 3 3 7 4 2" xfId="27435"/>
    <cellStyle name="Total 2 3 3 7 5" xfId="19068"/>
    <cellStyle name="Total 2 3 3 7 6" xfId="41159"/>
    <cellStyle name="Total 2 3 3 8" xfId="2725"/>
    <cellStyle name="Total 2 3 3 8 2" xfId="5108"/>
    <cellStyle name="Total 2 3 3 8 2 2" xfId="13614"/>
    <cellStyle name="Total 2 3 3 8 2 2 2" xfId="29711"/>
    <cellStyle name="Total 2 3 3 8 2 3" xfId="21344"/>
    <cellStyle name="Total 2 3 3 8 2 4" xfId="41162"/>
    <cellStyle name="Total 2 3 3 8 3" xfId="7464"/>
    <cellStyle name="Total 2 3 3 8 3 2" xfId="15606"/>
    <cellStyle name="Total 2 3 3 8 3 2 2" xfId="31679"/>
    <cellStyle name="Total 2 3 3 8 3 3" xfId="23645"/>
    <cellStyle name="Total 2 3 3 8 4" xfId="11287"/>
    <cellStyle name="Total 2 3 3 8 4 2" xfId="27410"/>
    <cellStyle name="Total 2 3 3 8 5" xfId="19043"/>
    <cellStyle name="Total 2 3 3 8 6" xfId="41161"/>
    <cellStyle name="Total 2 3 3 9" xfId="4060"/>
    <cellStyle name="Total 2 3 3 9 2" xfId="8729"/>
    <cellStyle name="Total 2 3 3 9 2 2" xfId="16869"/>
    <cellStyle name="Total 2 3 3 9 2 2 2" xfId="32942"/>
    <cellStyle name="Total 2 3 3 9 2 3" xfId="24908"/>
    <cellStyle name="Total 2 3 3 9 3" xfId="12576"/>
    <cellStyle name="Total 2 3 3 9 3 2" xfId="28673"/>
    <cellStyle name="Total 2 3 3 9 4" xfId="20306"/>
    <cellStyle name="Total 2 3 3 9 5" xfId="41163"/>
    <cellStyle name="Total 2 3 4" xfId="1636"/>
    <cellStyle name="Total 2 3 4 10" xfId="41164"/>
    <cellStyle name="Total 2 3 4 2" xfId="2044"/>
    <cellStyle name="Total 2 3 4 2 2" xfId="3132"/>
    <cellStyle name="Total 2 3 4 2 2 2" xfId="5497"/>
    <cellStyle name="Total 2 3 4 2 2 2 2" xfId="9919"/>
    <cellStyle name="Total 2 3 4 2 2 2 2 2" xfId="18059"/>
    <cellStyle name="Total 2 3 4 2 2 2 2 2 2" xfId="34132"/>
    <cellStyle name="Total 2 3 4 2 2 2 2 3" xfId="26098"/>
    <cellStyle name="Total 2 3 4 2 2 2 3" xfId="14003"/>
    <cellStyle name="Total 2 3 4 2 2 2 3 2" xfId="30100"/>
    <cellStyle name="Total 2 3 4 2 2 2 4" xfId="21733"/>
    <cellStyle name="Total 2 3 4 2 2 2 5" xfId="41167"/>
    <cellStyle name="Total 2 3 4 2 2 3" xfId="7853"/>
    <cellStyle name="Total 2 3 4 2 2 3 2" xfId="15995"/>
    <cellStyle name="Total 2 3 4 2 2 3 2 2" xfId="32068"/>
    <cellStyle name="Total 2 3 4 2 2 3 3" xfId="24034"/>
    <cellStyle name="Total 2 3 4 2 2 4" xfId="11676"/>
    <cellStyle name="Total 2 3 4 2 2 4 2" xfId="27799"/>
    <cellStyle name="Total 2 3 4 2 2 5" xfId="19432"/>
    <cellStyle name="Total 2 3 4 2 2 6" xfId="41166"/>
    <cellStyle name="Total 2 3 4 2 3" xfId="3583"/>
    <cellStyle name="Total 2 3 4 2 3 2" xfId="5941"/>
    <cellStyle name="Total 2 3 4 2 3 2 2" xfId="14447"/>
    <cellStyle name="Total 2 3 4 2 3 2 2 2" xfId="30544"/>
    <cellStyle name="Total 2 3 4 2 3 2 3" xfId="22177"/>
    <cellStyle name="Total 2 3 4 2 3 2 4" xfId="41169"/>
    <cellStyle name="Total 2 3 4 2 3 3" xfId="8297"/>
    <cellStyle name="Total 2 3 4 2 3 3 2" xfId="16439"/>
    <cellStyle name="Total 2 3 4 2 3 3 2 2" xfId="32512"/>
    <cellStyle name="Total 2 3 4 2 3 3 3" xfId="24478"/>
    <cellStyle name="Total 2 3 4 2 3 4" xfId="12120"/>
    <cellStyle name="Total 2 3 4 2 3 4 2" xfId="28243"/>
    <cellStyle name="Total 2 3 4 2 3 5" xfId="19876"/>
    <cellStyle name="Total 2 3 4 2 3 6" xfId="41168"/>
    <cellStyle name="Total 2 3 4 2 4" xfId="4475"/>
    <cellStyle name="Total 2 3 4 2 4 2" xfId="9136"/>
    <cellStyle name="Total 2 3 4 2 4 2 2" xfId="17276"/>
    <cellStyle name="Total 2 3 4 2 4 2 2 2" xfId="33349"/>
    <cellStyle name="Total 2 3 4 2 4 2 3" xfId="25315"/>
    <cellStyle name="Total 2 3 4 2 4 3" xfId="12983"/>
    <cellStyle name="Total 2 3 4 2 4 3 2" xfId="29080"/>
    <cellStyle name="Total 2 3 4 2 4 4" xfId="20713"/>
    <cellStyle name="Total 2 3 4 2 4 5" xfId="41170"/>
    <cellStyle name="Total 2 3 4 2 5" xfId="6831"/>
    <cellStyle name="Total 2 3 4 2 5 2" xfId="23014"/>
    <cellStyle name="Total 2 3 4 2 6" xfId="10654"/>
    <cellStyle name="Total 2 3 4 2 6 2" xfId="26779"/>
    <cellStyle name="Total 2 3 4 2 7" xfId="41165"/>
    <cellStyle name="Total 2 3 4 3" xfId="2209"/>
    <cellStyle name="Total 2 3 4 3 2" xfId="3288"/>
    <cellStyle name="Total 2 3 4 3 2 2" xfId="5651"/>
    <cellStyle name="Total 2 3 4 3 2 2 2" xfId="10071"/>
    <cellStyle name="Total 2 3 4 3 2 2 2 2" xfId="18211"/>
    <cellStyle name="Total 2 3 4 3 2 2 2 2 2" xfId="34284"/>
    <cellStyle name="Total 2 3 4 3 2 2 2 3" xfId="26250"/>
    <cellStyle name="Total 2 3 4 3 2 2 3" xfId="14157"/>
    <cellStyle name="Total 2 3 4 3 2 2 3 2" xfId="30254"/>
    <cellStyle name="Total 2 3 4 3 2 2 4" xfId="21887"/>
    <cellStyle name="Total 2 3 4 3 2 2 5" xfId="41173"/>
    <cellStyle name="Total 2 3 4 3 2 3" xfId="8007"/>
    <cellStyle name="Total 2 3 4 3 2 3 2" xfId="16149"/>
    <cellStyle name="Total 2 3 4 3 2 3 2 2" xfId="32222"/>
    <cellStyle name="Total 2 3 4 3 2 3 3" xfId="24188"/>
    <cellStyle name="Total 2 3 4 3 2 4" xfId="11830"/>
    <cellStyle name="Total 2 3 4 3 2 4 2" xfId="27953"/>
    <cellStyle name="Total 2 3 4 3 2 5" xfId="19586"/>
    <cellStyle name="Total 2 3 4 3 2 6" xfId="41172"/>
    <cellStyle name="Total 2 3 4 3 3" xfId="3739"/>
    <cellStyle name="Total 2 3 4 3 3 2" xfId="6097"/>
    <cellStyle name="Total 2 3 4 3 3 2 2" xfId="14603"/>
    <cellStyle name="Total 2 3 4 3 3 2 2 2" xfId="30700"/>
    <cellStyle name="Total 2 3 4 3 3 2 3" xfId="22333"/>
    <cellStyle name="Total 2 3 4 3 3 2 4" xfId="41175"/>
    <cellStyle name="Total 2 3 4 3 3 3" xfId="8453"/>
    <cellStyle name="Total 2 3 4 3 3 3 2" xfId="16595"/>
    <cellStyle name="Total 2 3 4 3 3 3 2 2" xfId="32668"/>
    <cellStyle name="Total 2 3 4 3 3 3 3" xfId="24634"/>
    <cellStyle name="Total 2 3 4 3 3 4" xfId="12276"/>
    <cellStyle name="Total 2 3 4 3 3 4 2" xfId="28399"/>
    <cellStyle name="Total 2 3 4 3 3 5" xfId="20032"/>
    <cellStyle name="Total 2 3 4 3 3 6" xfId="41174"/>
    <cellStyle name="Total 2 3 4 3 4" xfId="4631"/>
    <cellStyle name="Total 2 3 4 3 4 2" xfId="9292"/>
    <cellStyle name="Total 2 3 4 3 4 2 2" xfId="17432"/>
    <cellStyle name="Total 2 3 4 3 4 2 2 2" xfId="33505"/>
    <cellStyle name="Total 2 3 4 3 4 2 3" xfId="25471"/>
    <cellStyle name="Total 2 3 4 3 4 3" xfId="13139"/>
    <cellStyle name="Total 2 3 4 3 4 3 2" xfId="29236"/>
    <cellStyle name="Total 2 3 4 3 4 4" xfId="20869"/>
    <cellStyle name="Total 2 3 4 3 4 5" xfId="41176"/>
    <cellStyle name="Total 2 3 4 3 5" xfId="6987"/>
    <cellStyle name="Total 2 3 4 3 5 2" xfId="15131"/>
    <cellStyle name="Total 2 3 4 3 5 2 2" xfId="31204"/>
    <cellStyle name="Total 2 3 4 3 5 3" xfId="23170"/>
    <cellStyle name="Total 2 3 4 3 6" xfId="10810"/>
    <cellStyle name="Total 2 3 4 3 6 2" xfId="26935"/>
    <cellStyle name="Total 2 3 4 3 7" xfId="18568"/>
    <cellStyle name="Total 2 3 4 3 8" xfId="41171"/>
    <cellStyle name="Total 2 3 4 4" xfId="2369"/>
    <cellStyle name="Total 2 3 4 4 2" xfId="3891"/>
    <cellStyle name="Total 2 3 4 4 2 2" xfId="6249"/>
    <cellStyle name="Total 2 3 4 4 2 2 2" xfId="14755"/>
    <cellStyle name="Total 2 3 4 4 2 2 2 2" xfId="30852"/>
    <cellStyle name="Total 2 3 4 4 2 2 3" xfId="22485"/>
    <cellStyle name="Total 2 3 4 4 2 2 4" xfId="41179"/>
    <cellStyle name="Total 2 3 4 4 2 3" xfId="8605"/>
    <cellStyle name="Total 2 3 4 4 2 3 2" xfId="16747"/>
    <cellStyle name="Total 2 3 4 4 2 3 2 2" xfId="32820"/>
    <cellStyle name="Total 2 3 4 4 2 3 3" xfId="24786"/>
    <cellStyle name="Total 2 3 4 4 2 4" xfId="12428"/>
    <cellStyle name="Total 2 3 4 4 2 4 2" xfId="28551"/>
    <cellStyle name="Total 2 3 4 4 2 5" xfId="20184"/>
    <cellStyle name="Total 2 3 4 4 2 6" xfId="41178"/>
    <cellStyle name="Total 2 3 4 4 3" xfId="4783"/>
    <cellStyle name="Total 2 3 4 4 3 2" xfId="9444"/>
    <cellStyle name="Total 2 3 4 4 3 2 2" xfId="17584"/>
    <cellStyle name="Total 2 3 4 4 3 2 2 2" xfId="33657"/>
    <cellStyle name="Total 2 3 4 4 3 2 3" xfId="25623"/>
    <cellStyle name="Total 2 3 4 4 3 3" xfId="13291"/>
    <cellStyle name="Total 2 3 4 4 3 3 2" xfId="29388"/>
    <cellStyle name="Total 2 3 4 4 3 4" xfId="21021"/>
    <cellStyle name="Total 2 3 4 4 3 5" xfId="41180"/>
    <cellStyle name="Total 2 3 4 4 4" xfId="7139"/>
    <cellStyle name="Total 2 3 4 4 4 2" xfId="15283"/>
    <cellStyle name="Total 2 3 4 4 4 2 2" xfId="31356"/>
    <cellStyle name="Total 2 3 4 4 4 3" xfId="23322"/>
    <cellStyle name="Total 2 3 4 4 5" xfId="10962"/>
    <cellStyle name="Total 2 3 4 4 5 2" xfId="27087"/>
    <cellStyle name="Total 2 3 4 4 6" xfId="18720"/>
    <cellStyle name="Total 2 3 4 4 7" xfId="41177"/>
    <cellStyle name="Total 2 3 4 5" xfId="2854"/>
    <cellStyle name="Total 2 3 4 5 2" xfId="5224"/>
    <cellStyle name="Total 2 3 4 5 2 2" xfId="9654"/>
    <cellStyle name="Total 2 3 4 5 2 2 2" xfId="17794"/>
    <cellStyle name="Total 2 3 4 5 2 2 2 2" xfId="33867"/>
    <cellStyle name="Total 2 3 4 5 2 2 3" xfId="25833"/>
    <cellStyle name="Total 2 3 4 5 2 3" xfId="13730"/>
    <cellStyle name="Total 2 3 4 5 2 3 2" xfId="29827"/>
    <cellStyle name="Total 2 3 4 5 2 4" xfId="21460"/>
    <cellStyle name="Total 2 3 4 5 2 5" xfId="41182"/>
    <cellStyle name="Total 2 3 4 5 3" xfId="7580"/>
    <cellStyle name="Total 2 3 4 5 3 2" xfId="15722"/>
    <cellStyle name="Total 2 3 4 5 3 2 2" xfId="31795"/>
    <cellStyle name="Total 2 3 4 5 3 3" xfId="23761"/>
    <cellStyle name="Total 2 3 4 5 4" xfId="11403"/>
    <cellStyle name="Total 2 3 4 5 4 2" xfId="27526"/>
    <cellStyle name="Total 2 3 4 5 5" xfId="19159"/>
    <cellStyle name="Total 2 3 4 5 6" xfId="41181"/>
    <cellStyle name="Total 2 3 4 6" xfId="2511"/>
    <cellStyle name="Total 2 3 4 6 2" xfId="4916"/>
    <cellStyle name="Total 2 3 4 6 2 2" xfId="13422"/>
    <cellStyle name="Total 2 3 4 6 2 2 2" xfId="29519"/>
    <cellStyle name="Total 2 3 4 6 2 3" xfId="21152"/>
    <cellStyle name="Total 2 3 4 6 2 4" xfId="41184"/>
    <cellStyle name="Total 2 3 4 6 3" xfId="7272"/>
    <cellStyle name="Total 2 3 4 6 3 2" xfId="15414"/>
    <cellStyle name="Total 2 3 4 6 3 2 2" xfId="31487"/>
    <cellStyle name="Total 2 3 4 6 3 3" xfId="23453"/>
    <cellStyle name="Total 2 3 4 6 4" xfId="11095"/>
    <cellStyle name="Total 2 3 4 6 4 2" xfId="27218"/>
    <cellStyle name="Total 2 3 4 6 5" xfId="18851"/>
    <cellStyle name="Total 2 3 4 6 6" xfId="41183"/>
    <cellStyle name="Total 2 3 4 7" xfId="4156"/>
    <cellStyle name="Total 2 3 4 7 2" xfId="8817"/>
    <cellStyle name="Total 2 3 4 7 2 2" xfId="16957"/>
    <cellStyle name="Total 2 3 4 7 2 2 2" xfId="33030"/>
    <cellStyle name="Total 2 3 4 7 2 3" xfId="24996"/>
    <cellStyle name="Total 2 3 4 7 3" xfId="12664"/>
    <cellStyle name="Total 2 3 4 7 3 2" xfId="28761"/>
    <cellStyle name="Total 2 3 4 7 4" xfId="20394"/>
    <cellStyle name="Total 2 3 4 7 5" xfId="41185"/>
    <cellStyle name="Total 2 3 4 8" xfId="6512"/>
    <cellStyle name="Total 2 3 4 8 2" xfId="22695"/>
    <cellStyle name="Total 2 3 4 9" xfId="10335"/>
    <cellStyle name="Total 2 3 4 9 2" xfId="26460"/>
    <cellStyle name="Total 2 3 5" xfId="1647"/>
    <cellStyle name="Total 2 3 5 10" xfId="41186"/>
    <cellStyle name="Total 2 3 5 2" xfId="2055"/>
    <cellStyle name="Total 2 3 5 2 2" xfId="3143"/>
    <cellStyle name="Total 2 3 5 2 2 2" xfId="5508"/>
    <cellStyle name="Total 2 3 5 2 2 2 2" xfId="9930"/>
    <cellStyle name="Total 2 3 5 2 2 2 2 2" xfId="18070"/>
    <cellStyle name="Total 2 3 5 2 2 2 2 2 2" xfId="34143"/>
    <cellStyle name="Total 2 3 5 2 2 2 2 3" xfId="26109"/>
    <cellStyle name="Total 2 3 5 2 2 2 3" xfId="14014"/>
    <cellStyle name="Total 2 3 5 2 2 2 3 2" xfId="30111"/>
    <cellStyle name="Total 2 3 5 2 2 2 4" xfId="21744"/>
    <cellStyle name="Total 2 3 5 2 2 2 5" xfId="41189"/>
    <cellStyle name="Total 2 3 5 2 2 3" xfId="7864"/>
    <cellStyle name="Total 2 3 5 2 2 3 2" xfId="16006"/>
    <cellStyle name="Total 2 3 5 2 2 3 2 2" xfId="32079"/>
    <cellStyle name="Total 2 3 5 2 2 3 3" xfId="24045"/>
    <cellStyle name="Total 2 3 5 2 2 4" xfId="11687"/>
    <cellStyle name="Total 2 3 5 2 2 4 2" xfId="27810"/>
    <cellStyle name="Total 2 3 5 2 2 5" xfId="19443"/>
    <cellStyle name="Total 2 3 5 2 2 6" xfId="41188"/>
    <cellStyle name="Total 2 3 5 2 3" xfId="3594"/>
    <cellStyle name="Total 2 3 5 2 3 2" xfId="5952"/>
    <cellStyle name="Total 2 3 5 2 3 2 2" xfId="14458"/>
    <cellStyle name="Total 2 3 5 2 3 2 2 2" xfId="30555"/>
    <cellStyle name="Total 2 3 5 2 3 2 3" xfId="22188"/>
    <cellStyle name="Total 2 3 5 2 3 2 4" xfId="41191"/>
    <cellStyle name="Total 2 3 5 2 3 3" xfId="8308"/>
    <cellStyle name="Total 2 3 5 2 3 3 2" xfId="16450"/>
    <cellStyle name="Total 2 3 5 2 3 3 2 2" xfId="32523"/>
    <cellStyle name="Total 2 3 5 2 3 3 3" xfId="24489"/>
    <cellStyle name="Total 2 3 5 2 3 4" xfId="12131"/>
    <cellStyle name="Total 2 3 5 2 3 4 2" xfId="28254"/>
    <cellStyle name="Total 2 3 5 2 3 5" xfId="19887"/>
    <cellStyle name="Total 2 3 5 2 3 6" xfId="41190"/>
    <cellStyle name="Total 2 3 5 2 4" xfId="4486"/>
    <cellStyle name="Total 2 3 5 2 4 2" xfId="9147"/>
    <cellStyle name="Total 2 3 5 2 4 2 2" xfId="17287"/>
    <cellStyle name="Total 2 3 5 2 4 2 2 2" xfId="33360"/>
    <cellStyle name="Total 2 3 5 2 4 2 3" xfId="25326"/>
    <cellStyle name="Total 2 3 5 2 4 3" xfId="12994"/>
    <cellStyle name="Total 2 3 5 2 4 3 2" xfId="29091"/>
    <cellStyle name="Total 2 3 5 2 4 4" xfId="20724"/>
    <cellStyle name="Total 2 3 5 2 4 5" xfId="41192"/>
    <cellStyle name="Total 2 3 5 2 5" xfId="6842"/>
    <cellStyle name="Total 2 3 5 2 5 2" xfId="23025"/>
    <cellStyle name="Total 2 3 5 2 6" xfId="10665"/>
    <cellStyle name="Total 2 3 5 2 6 2" xfId="26790"/>
    <cellStyle name="Total 2 3 5 2 7" xfId="41187"/>
    <cellStyle name="Total 2 3 5 3" xfId="2220"/>
    <cellStyle name="Total 2 3 5 3 2" xfId="3299"/>
    <cellStyle name="Total 2 3 5 3 2 2" xfId="5662"/>
    <cellStyle name="Total 2 3 5 3 2 2 2" xfId="10082"/>
    <cellStyle name="Total 2 3 5 3 2 2 2 2" xfId="18222"/>
    <cellStyle name="Total 2 3 5 3 2 2 2 2 2" xfId="34295"/>
    <cellStyle name="Total 2 3 5 3 2 2 2 3" xfId="26261"/>
    <cellStyle name="Total 2 3 5 3 2 2 3" xfId="14168"/>
    <cellStyle name="Total 2 3 5 3 2 2 3 2" xfId="30265"/>
    <cellStyle name="Total 2 3 5 3 2 2 4" xfId="21898"/>
    <cellStyle name="Total 2 3 5 3 2 2 5" xfId="41195"/>
    <cellStyle name="Total 2 3 5 3 2 3" xfId="8018"/>
    <cellStyle name="Total 2 3 5 3 2 3 2" xfId="16160"/>
    <cellStyle name="Total 2 3 5 3 2 3 2 2" xfId="32233"/>
    <cellStyle name="Total 2 3 5 3 2 3 3" xfId="24199"/>
    <cellStyle name="Total 2 3 5 3 2 4" xfId="11841"/>
    <cellStyle name="Total 2 3 5 3 2 4 2" xfId="27964"/>
    <cellStyle name="Total 2 3 5 3 2 5" xfId="19597"/>
    <cellStyle name="Total 2 3 5 3 2 6" xfId="41194"/>
    <cellStyle name="Total 2 3 5 3 3" xfId="3750"/>
    <cellStyle name="Total 2 3 5 3 3 2" xfId="6108"/>
    <cellStyle name="Total 2 3 5 3 3 2 2" xfId="14614"/>
    <cellStyle name="Total 2 3 5 3 3 2 2 2" xfId="30711"/>
    <cellStyle name="Total 2 3 5 3 3 2 3" xfId="22344"/>
    <cellStyle name="Total 2 3 5 3 3 2 4" xfId="41197"/>
    <cellStyle name="Total 2 3 5 3 3 3" xfId="8464"/>
    <cellStyle name="Total 2 3 5 3 3 3 2" xfId="16606"/>
    <cellStyle name="Total 2 3 5 3 3 3 2 2" xfId="32679"/>
    <cellStyle name="Total 2 3 5 3 3 3 3" xfId="24645"/>
    <cellStyle name="Total 2 3 5 3 3 4" xfId="12287"/>
    <cellStyle name="Total 2 3 5 3 3 4 2" xfId="28410"/>
    <cellStyle name="Total 2 3 5 3 3 5" xfId="20043"/>
    <cellStyle name="Total 2 3 5 3 3 6" xfId="41196"/>
    <cellStyle name="Total 2 3 5 3 4" xfId="4642"/>
    <cellStyle name="Total 2 3 5 3 4 2" xfId="9303"/>
    <cellStyle name="Total 2 3 5 3 4 2 2" xfId="17443"/>
    <cellStyle name="Total 2 3 5 3 4 2 2 2" xfId="33516"/>
    <cellStyle name="Total 2 3 5 3 4 2 3" xfId="25482"/>
    <cellStyle name="Total 2 3 5 3 4 3" xfId="13150"/>
    <cellStyle name="Total 2 3 5 3 4 3 2" xfId="29247"/>
    <cellStyle name="Total 2 3 5 3 4 4" xfId="20880"/>
    <cellStyle name="Total 2 3 5 3 4 5" xfId="41198"/>
    <cellStyle name="Total 2 3 5 3 5" xfId="6998"/>
    <cellStyle name="Total 2 3 5 3 5 2" xfId="15142"/>
    <cellStyle name="Total 2 3 5 3 5 2 2" xfId="31215"/>
    <cellStyle name="Total 2 3 5 3 5 3" xfId="23181"/>
    <cellStyle name="Total 2 3 5 3 6" xfId="10821"/>
    <cellStyle name="Total 2 3 5 3 6 2" xfId="26946"/>
    <cellStyle name="Total 2 3 5 3 7" xfId="18579"/>
    <cellStyle name="Total 2 3 5 3 8" xfId="41193"/>
    <cellStyle name="Total 2 3 5 4" xfId="2380"/>
    <cellStyle name="Total 2 3 5 4 2" xfId="3902"/>
    <cellStyle name="Total 2 3 5 4 2 2" xfId="6260"/>
    <cellStyle name="Total 2 3 5 4 2 2 2" xfId="14766"/>
    <cellStyle name="Total 2 3 5 4 2 2 2 2" xfId="30863"/>
    <cellStyle name="Total 2 3 5 4 2 2 3" xfId="22496"/>
    <cellStyle name="Total 2 3 5 4 2 2 4" xfId="41201"/>
    <cellStyle name="Total 2 3 5 4 2 3" xfId="8616"/>
    <cellStyle name="Total 2 3 5 4 2 3 2" xfId="16758"/>
    <cellStyle name="Total 2 3 5 4 2 3 2 2" xfId="32831"/>
    <cellStyle name="Total 2 3 5 4 2 3 3" xfId="24797"/>
    <cellStyle name="Total 2 3 5 4 2 4" xfId="12439"/>
    <cellStyle name="Total 2 3 5 4 2 4 2" xfId="28562"/>
    <cellStyle name="Total 2 3 5 4 2 5" xfId="20195"/>
    <cellStyle name="Total 2 3 5 4 2 6" xfId="41200"/>
    <cellStyle name="Total 2 3 5 4 3" xfId="4794"/>
    <cellStyle name="Total 2 3 5 4 3 2" xfId="9455"/>
    <cellStyle name="Total 2 3 5 4 3 2 2" xfId="17595"/>
    <cellStyle name="Total 2 3 5 4 3 2 2 2" xfId="33668"/>
    <cellStyle name="Total 2 3 5 4 3 2 3" xfId="25634"/>
    <cellStyle name="Total 2 3 5 4 3 3" xfId="13302"/>
    <cellStyle name="Total 2 3 5 4 3 3 2" xfId="29399"/>
    <cellStyle name="Total 2 3 5 4 3 4" xfId="21032"/>
    <cellStyle name="Total 2 3 5 4 3 5" xfId="41202"/>
    <cellStyle name="Total 2 3 5 4 4" xfId="7150"/>
    <cellStyle name="Total 2 3 5 4 4 2" xfId="15294"/>
    <cellStyle name="Total 2 3 5 4 4 2 2" xfId="31367"/>
    <cellStyle name="Total 2 3 5 4 4 3" xfId="23333"/>
    <cellStyle name="Total 2 3 5 4 5" xfId="10973"/>
    <cellStyle name="Total 2 3 5 4 5 2" xfId="27098"/>
    <cellStyle name="Total 2 3 5 4 6" xfId="18731"/>
    <cellStyle name="Total 2 3 5 4 7" xfId="41199"/>
    <cellStyle name="Total 2 3 5 5" xfId="2865"/>
    <cellStyle name="Total 2 3 5 5 2" xfId="5235"/>
    <cellStyle name="Total 2 3 5 5 2 2" xfId="9665"/>
    <cellStyle name="Total 2 3 5 5 2 2 2" xfId="17805"/>
    <cellStyle name="Total 2 3 5 5 2 2 2 2" xfId="33878"/>
    <cellStyle name="Total 2 3 5 5 2 2 3" xfId="25844"/>
    <cellStyle name="Total 2 3 5 5 2 3" xfId="13741"/>
    <cellStyle name="Total 2 3 5 5 2 3 2" xfId="29838"/>
    <cellStyle name="Total 2 3 5 5 2 4" xfId="21471"/>
    <cellStyle name="Total 2 3 5 5 2 5" xfId="41204"/>
    <cellStyle name="Total 2 3 5 5 3" xfId="7591"/>
    <cellStyle name="Total 2 3 5 5 3 2" xfId="15733"/>
    <cellStyle name="Total 2 3 5 5 3 2 2" xfId="31806"/>
    <cellStyle name="Total 2 3 5 5 3 3" xfId="23772"/>
    <cellStyle name="Total 2 3 5 5 4" xfId="11414"/>
    <cellStyle name="Total 2 3 5 5 4 2" xfId="27537"/>
    <cellStyle name="Total 2 3 5 5 5" xfId="19170"/>
    <cellStyle name="Total 2 3 5 5 6" xfId="41203"/>
    <cellStyle name="Total 2 3 5 6" xfId="2695"/>
    <cellStyle name="Total 2 3 5 6 2" xfId="5080"/>
    <cellStyle name="Total 2 3 5 6 2 2" xfId="13586"/>
    <cellStyle name="Total 2 3 5 6 2 2 2" xfId="29683"/>
    <cellStyle name="Total 2 3 5 6 2 3" xfId="21316"/>
    <cellStyle name="Total 2 3 5 6 2 4" xfId="41206"/>
    <cellStyle name="Total 2 3 5 6 3" xfId="7436"/>
    <cellStyle name="Total 2 3 5 6 3 2" xfId="15578"/>
    <cellStyle name="Total 2 3 5 6 3 2 2" xfId="31651"/>
    <cellStyle name="Total 2 3 5 6 3 3" xfId="23617"/>
    <cellStyle name="Total 2 3 5 6 4" xfId="11259"/>
    <cellStyle name="Total 2 3 5 6 4 2" xfId="27382"/>
    <cellStyle name="Total 2 3 5 6 5" xfId="19015"/>
    <cellStyle name="Total 2 3 5 6 6" xfId="41205"/>
    <cellStyle name="Total 2 3 5 7" xfId="4167"/>
    <cellStyle name="Total 2 3 5 7 2" xfId="8828"/>
    <cellStyle name="Total 2 3 5 7 2 2" xfId="16968"/>
    <cellStyle name="Total 2 3 5 7 2 2 2" xfId="33041"/>
    <cellStyle name="Total 2 3 5 7 2 3" xfId="25007"/>
    <cellStyle name="Total 2 3 5 7 3" xfId="12675"/>
    <cellStyle name="Total 2 3 5 7 3 2" xfId="28772"/>
    <cellStyle name="Total 2 3 5 7 4" xfId="20405"/>
    <cellStyle name="Total 2 3 5 7 5" xfId="41207"/>
    <cellStyle name="Total 2 3 5 8" xfId="6523"/>
    <cellStyle name="Total 2 3 5 8 2" xfId="22706"/>
    <cellStyle name="Total 2 3 5 9" xfId="10346"/>
    <cellStyle name="Total 2 3 5 9 2" xfId="26471"/>
    <cellStyle name="Total 2 3 6" xfId="1887"/>
    <cellStyle name="Total 2 3 6 2" xfId="2999"/>
    <cellStyle name="Total 2 3 6 2 2" xfId="5366"/>
    <cellStyle name="Total 2 3 6 2 2 2" xfId="9790"/>
    <cellStyle name="Total 2 3 6 2 2 2 2" xfId="17930"/>
    <cellStyle name="Total 2 3 6 2 2 2 2 2" xfId="34003"/>
    <cellStyle name="Total 2 3 6 2 2 2 3" xfId="25969"/>
    <cellStyle name="Total 2 3 6 2 2 3" xfId="13872"/>
    <cellStyle name="Total 2 3 6 2 2 3 2" xfId="29969"/>
    <cellStyle name="Total 2 3 6 2 2 4" xfId="21602"/>
    <cellStyle name="Total 2 3 6 2 2 5" xfId="41210"/>
    <cellStyle name="Total 2 3 6 2 3" xfId="7722"/>
    <cellStyle name="Total 2 3 6 2 3 2" xfId="15864"/>
    <cellStyle name="Total 2 3 6 2 3 2 2" xfId="31937"/>
    <cellStyle name="Total 2 3 6 2 3 3" xfId="23903"/>
    <cellStyle name="Total 2 3 6 2 4" xfId="11545"/>
    <cellStyle name="Total 2 3 6 2 4 2" xfId="27668"/>
    <cellStyle name="Total 2 3 6 2 5" xfId="19301"/>
    <cellStyle name="Total 2 3 6 2 6" xfId="41209"/>
    <cellStyle name="Total 2 3 6 3" xfId="3441"/>
    <cellStyle name="Total 2 3 6 3 2" xfId="5799"/>
    <cellStyle name="Total 2 3 6 3 2 2" xfId="14305"/>
    <cellStyle name="Total 2 3 6 3 2 2 2" xfId="30402"/>
    <cellStyle name="Total 2 3 6 3 2 3" xfId="22035"/>
    <cellStyle name="Total 2 3 6 3 2 4" xfId="41212"/>
    <cellStyle name="Total 2 3 6 3 3" xfId="8155"/>
    <cellStyle name="Total 2 3 6 3 3 2" xfId="16297"/>
    <cellStyle name="Total 2 3 6 3 3 2 2" xfId="32370"/>
    <cellStyle name="Total 2 3 6 3 3 3" xfId="24336"/>
    <cellStyle name="Total 2 3 6 3 4" xfId="11978"/>
    <cellStyle name="Total 2 3 6 3 4 2" xfId="28101"/>
    <cellStyle name="Total 2 3 6 3 5" xfId="19734"/>
    <cellStyle name="Total 2 3 6 3 6" xfId="41211"/>
    <cellStyle name="Total 2 3 6 4" xfId="4333"/>
    <cellStyle name="Total 2 3 6 4 2" xfId="8994"/>
    <cellStyle name="Total 2 3 6 4 2 2" xfId="17134"/>
    <cellStyle name="Total 2 3 6 4 2 2 2" xfId="33207"/>
    <cellStyle name="Total 2 3 6 4 2 3" xfId="25173"/>
    <cellStyle name="Total 2 3 6 4 3" xfId="12841"/>
    <cellStyle name="Total 2 3 6 4 3 2" xfId="28938"/>
    <cellStyle name="Total 2 3 6 4 4" xfId="20571"/>
    <cellStyle name="Total 2 3 6 4 5" xfId="41213"/>
    <cellStyle name="Total 2 3 6 5" xfId="6689"/>
    <cellStyle name="Total 2 3 6 5 2" xfId="22872"/>
    <cellStyle name="Total 2 3 6 6" xfId="10512"/>
    <cellStyle name="Total 2 3 6 6 2" xfId="26637"/>
    <cellStyle name="Total 2 3 6 7" xfId="41208"/>
    <cellStyle name="Total 2 3 7" xfId="1765"/>
    <cellStyle name="Total 2 3 7 2" xfId="2933"/>
    <cellStyle name="Total 2 3 7 2 2" xfId="5300"/>
    <cellStyle name="Total 2 3 7 2 2 2" xfId="9726"/>
    <cellStyle name="Total 2 3 7 2 2 2 2" xfId="17866"/>
    <cellStyle name="Total 2 3 7 2 2 2 2 2" xfId="33939"/>
    <cellStyle name="Total 2 3 7 2 2 2 3" xfId="25905"/>
    <cellStyle name="Total 2 3 7 2 2 3" xfId="13806"/>
    <cellStyle name="Total 2 3 7 2 2 3 2" xfId="29903"/>
    <cellStyle name="Total 2 3 7 2 2 4" xfId="21536"/>
    <cellStyle name="Total 2 3 7 2 2 5" xfId="41216"/>
    <cellStyle name="Total 2 3 7 2 3" xfId="7656"/>
    <cellStyle name="Total 2 3 7 2 3 2" xfId="15798"/>
    <cellStyle name="Total 2 3 7 2 3 2 2" xfId="31871"/>
    <cellStyle name="Total 2 3 7 2 3 3" xfId="23837"/>
    <cellStyle name="Total 2 3 7 2 4" xfId="11479"/>
    <cellStyle name="Total 2 3 7 2 4 2" xfId="27602"/>
    <cellStyle name="Total 2 3 7 2 5" xfId="19235"/>
    <cellStyle name="Total 2 3 7 2 6" xfId="41215"/>
    <cellStyle name="Total 2 3 7 3" xfId="2463"/>
    <cellStyle name="Total 2 3 7 3 2" xfId="4868"/>
    <cellStyle name="Total 2 3 7 3 2 2" xfId="13374"/>
    <cellStyle name="Total 2 3 7 3 2 2 2" xfId="29471"/>
    <cellStyle name="Total 2 3 7 3 2 3" xfId="21104"/>
    <cellStyle name="Total 2 3 7 3 2 4" xfId="41218"/>
    <cellStyle name="Total 2 3 7 3 3" xfId="7224"/>
    <cellStyle name="Total 2 3 7 3 3 2" xfId="15366"/>
    <cellStyle name="Total 2 3 7 3 3 2 2" xfId="31439"/>
    <cellStyle name="Total 2 3 7 3 3 3" xfId="23405"/>
    <cellStyle name="Total 2 3 7 3 4" xfId="11047"/>
    <cellStyle name="Total 2 3 7 3 4 2" xfId="27170"/>
    <cellStyle name="Total 2 3 7 3 5" xfId="18803"/>
    <cellStyle name="Total 2 3 7 3 6" xfId="41217"/>
    <cellStyle name="Total 2 3 7 4" xfId="4241"/>
    <cellStyle name="Total 2 3 7 4 2" xfId="8902"/>
    <cellStyle name="Total 2 3 7 4 2 2" xfId="17042"/>
    <cellStyle name="Total 2 3 7 4 2 2 2" xfId="33115"/>
    <cellStyle name="Total 2 3 7 4 2 3" xfId="25081"/>
    <cellStyle name="Total 2 3 7 4 3" xfId="12749"/>
    <cellStyle name="Total 2 3 7 4 3 2" xfId="28846"/>
    <cellStyle name="Total 2 3 7 4 4" xfId="20479"/>
    <cellStyle name="Total 2 3 7 4 5" xfId="41219"/>
    <cellStyle name="Total 2 3 7 5" xfId="6597"/>
    <cellStyle name="Total 2 3 7 5 2" xfId="14861"/>
    <cellStyle name="Total 2 3 7 5 2 2" xfId="30934"/>
    <cellStyle name="Total 2 3 7 5 3" xfId="22780"/>
    <cellStyle name="Total 2 3 7 6" xfId="10420"/>
    <cellStyle name="Total 2 3 7 6 2" xfId="26545"/>
    <cellStyle name="Total 2 3 7 7" xfId="18298"/>
    <cellStyle name="Total 2 3 7 8" xfId="41214"/>
    <cellStyle name="Total 2 3 8" xfId="1719"/>
    <cellStyle name="Total 2 3 8 2" xfId="2684"/>
    <cellStyle name="Total 2 3 8 2 2" xfId="5069"/>
    <cellStyle name="Total 2 3 8 2 2 2" xfId="13575"/>
    <cellStyle name="Total 2 3 8 2 2 2 2" xfId="29672"/>
    <cellStyle name="Total 2 3 8 2 2 3" xfId="21305"/>
    <cellStyle name="Total 2 3 8 2 2 4" xfId="41222"/>
    <cellStyle name="Total 2 3 8 2 3" xfId="7425"/>
    <cellStyle name="Total 2 3 8 2 3 2" xfId="15567"/>
    <cellStyle name="Total 2 3 8 2 3 2 2" xfId="31640"/>
    <cellStyle name="Total 2 3 8 2 3 3" xfId="23606"/>
    <cellStyle name="Total 2 3 8 2 4" xfId="11248"/>
    <cellStyle name="Total 2 3 8 2 4 2" xfId="27371"/>
    <cellStyle name="Total 2 3 8 2 5" xfId="19004"/>
    <cellStyle name="Total 2 3 8 2 6" xfId="41221"/>
    <cellStyle name="Total 2 3 8 3" xfId="4211"/>
    <cellStyle name="Total 2 3 8 3 2" xfId="8872"/>
    <cellStyle name="Total 2 3 8 3 2 2" xfId="17012"/>
    <cellStyle name="Total 2 3 8 3 2 2 2" xfId="33085"/>
    <cellStyle name="Total 2 3 8 3 2 3" xfId="25051"/>
    <cellStyle name="Total 2 3 8 3 3" xfId="12719"/>
    <cellStyle name="Total 2 3 8 3 3 2" xfId="28816"/>
    <cellStyle name="Total 2 3 8 3 4" xfId="20449"/>
    <cellStyle name="Total 2 3 8 3 5" xfId="41223"/>
    <cellStyle name="Total 2 3 8 4" xfId="6567"/>
    <cellStyle name="Total 2 3 8 4 2" xfId="14834"/>
    <cellStyle name="Total 2 3 8 4 2 2" xfId="30907"/>
    <cellStyle name="Total 2 3 8 4 3" xfId="22750"/>
    <cellStyle name="Total 2 3 8 5" xfId="10390"/>
    <cellStyle name="Total 2 3 8 5 2" xfId="26515"/>
    <cellStyle name="Total 2 3 8 6" xfId="18271"/>
    <cellStyle name="Total 2 3 8 7" xfId="41220"/>
    <cellStyle name="Total 2 3 9" xfId="2670"/>
    <cellStyle name="Total 2 3 9 2" xfId="5057"/>
    <cellStyle name="Total 2 3 9 2 2" xfId="9540"/>
    <cellStyle name="Total 2 3 9 2 2 2" xfId="17680"/>
    <cellStyle name="Total 2 3 9 2 2 2 2" xfId="33753"/>
    <cellStyle name="Total 2 3 9 2 2 3" xfId="25719"/>
    <cellStyle name="Total 2 3 9 2 3" xfId="13563"/>
    <cellStyle name="Total 2 3 9 2 3 2" xfId="29660"/>
    <cellStyle name="Total 2 3 9 2 4" xfId="21293"/>
    <cellStyle name="Total 2 3 9 2 5" xfId="41225"/>
    <cellStyle name="Total 2 3 9 3" xfId="7413"/>
    <cellStyle name="Total 2 3 9 3 2" xfId="15555"/>
    <cellStyle name="Total 2 3 9 3 2 2" xfId="31628"/>
    <cellStyle name="Total 2 3 9 3 3" xfId="23594"/>
    <cellStyle name="Total 2 3 9 4" xfId="11236"/>
    <cellStyle name="Total 2 3 9 4 2" xfId="27359"/>
    <cellStyle name="Total 2 3 9 5" xfId="18992"/>
    <cellStyle name="Total 2 3 9 6" xfId="41224"/>
    <cellStyle name="Total 2 4" xfId="1214"/>
    <cellStyle name="Total 2 4 10" xfId="6384"/>
    <cellStyle name="Total 2 4 10 2" xfId="22584"/>
    <cellStyle name="Total 2 4 11" xfId="10207"/>
    <cellStyle name="Total 2 4 11 2" xfId="26349"/>
    <cellStyle name="Total 2 4 12" xfId="41226"/>
    <cellStyle name="Total 2 4 2" xfId="1639"/>
    <cellStyle name="Total 2 4 2 10" xfId="41227"/>
    <cellStyle name="Total 2 4 2 2" xfId="2047"/>
    <cellStyle name="Total 2 4 2 2 2" xfId="3135"/>
    <cellStyle name="Total 2 4 2 2 2 2" xfId="5500"/>
    <cellStyle name="Total 2 4 2 2 2 2 2" xfId="9922"/>
    <cellStyle name="Total 2 4 2 2 2 2 2 2" xfId="18062"/>
    <cellStyle name="Total 2 4 2 2 2 2 2 2 2" xfId="34135"/>
    <cellStyle name="Total 2 4 2 2 2 2 2 3" xfId="26101"/>
    <cellStyle name="Total 2 4 2 2 2 2 3" xfId="14006"/>
    <cellStyle name="Total 2 4 2 2 2 2 3 2" xfId="30103"/>
    <cellStyle name="Total 2 4 2 2 2 2 4" xfId="21736"/>
    <cellStyle name="Total 2 4 2 2 2 2 5" xfId="41230"/>
    <cellStyle name="Total 2 4 2 2 2 3" xfId="7856"/>
    <cellStyle name="Total 2 4 2 2 2 3 2" xfId="15998"/>
    <cellStyle name="Total 2 4 2 2 2 3 2 2" xfId="32071"/>
    <cellStyle name="Total 2 4 2 2 2 3 3" xfId="24037"/>
    <cellStyle name="Total 2 4 2 2 2 4" xfId="11679"/>
    <cellStyle name="Total 2 4 2 2 2 4 2" xfId="27802"/>
    <cellStyle name="Total 2 4 2 2 2 5" xfId="19435"/>
    <cellStyle name="Total 2 4 2 2 2 6" xfId="41229"/>
    <cellStyle name="Total 2 4 2 2 3" xfId="3586"/>
    <cellStyle name="Total 2 4 2 2 3 2" xfId="5944"/>
    <cellStyle name="Total 2 4 2 2 3 2 2" xfId="14450"/>
    <cellStyle name="Total 2 4 2 2 3 2 2 2" xfId="30547"/>
    <cellStyle name="Total 2 4 2 2 3 2 3" xfId="22180"/>
    <cellStyle name="Total 2 4 2 2 3 2 4" xfId="41232"/>
    <cellStyle name="Total 2 4 2 2 3 3" xfId="8300"/>
    <cellStyle name="Total 2 4 2 2 3 3 2" xfId="16442"/>
    <cellStyle name="Total 2 4 2 2 3 3 2 2" xfId="32515"/>
    <cellStyle name="Total 2 4 2 2 3 3 3" xfId="24481"/>
    <cellStyle name="Total 2 4 2 2 3 4" xfId="12123"/>
    <cellStyle name="Total 2 4 2 2 3 4 2" xfId="28246"/>
    <cellStyle name="Total 2 4 2 2 3 5" xfId="19879"/>
    <cellStyle name="Total 2 4 2 2 3 6" xfId="41231"/>
    <cellStyle name="Total 2 4 2 2 4" xfId="4478"/>
    <cellStyle name="Total 2 4 2 2 4 2" xfId="9139"/>
    <cellStyle name="Total 2 4 2 2 4 2 2" xfId="17279"/>
    <cellStyle name="Total 2 4 2 2 4 2 2 2" xfId="33352"/>
    <cellStyle name="Total 2 4 2 2 4 2 3" xfId="25318"/>
    <cellStyle name="Total 2 4 2 2 4 3" xfId="12986"/>
    <cellStyle name="Total 2 4 2 2 4 3 2" xfId="29083"/>
    <cellStyle name="Total 2 4 2 2 4 4" xfId="20716"/>
    <cellStyle name="Total 2 4 2 2 4 5" xfId="41233"/>
    <cellStyle name="Total 2 4 2 2 5" xfId="6834"/>
    <cellStyle name="Total 2 4 2 2 5 2" xfId="23017"/>
    <cellStyle name="Total 2 4 2 2 6" xfId="10657"/>
    <cellStyle name="Total 2 4 2 2 6 2" xfId="26782"/>
    <cellStyle name="Total 2 4 2 2 7" xfId="41228"/>
    <cellStyle name="Total 2 4 2 3" xfId="2212"/>
    <cellStyle name="Total 2 4 2 3 2" xfId="3291"/>
    <cellStyle name="Total 2 4 2 3 2 2" xfId="5654"/>
    <cellStyle name="Total 2 4 2 3 2 2 2" xfId="10074"/>
    <cellStyle name="Total 2 4 2 3 2 2 2 2" xfId="18214"/>
    <cellStyle name="Total 2 4 2 3 2 2 2 2 2" xfId="34287"/>
    <cellStyle name="Total 2 4 2 3 2 2 2 3" xfId="26253"/>
    <cellStyle name="Total 2 4 2 3 2 2 3" xfId="14160"/>
    <cellStyle name="Total 2 4 2 3 2 2 3 2" xfId="30257"/>
    <cellStyle name="Total 2 4 2 3 2 2 4" xfId="21890"/>
    <cellStyle name="Total 2 4 2 3 2 2 5" xfId="41236"/>
    <cellStyle name="Total 2 4 2 3 2 3" xfId="8010"/>
    <cellStyle name="Total 2 4 2 3 2 3 2" xfId="16152"/>
    <cellStyle name="Total 2 4 2 3 2 3 2 2" xfId="32225"/>
    <cellStyle name="Total 2 4 2 3 2 3 3" xfId="24191"/>
    <cellStyle name="Total 2 4 2 3 2 4" xfId="11833"/>
    <cellStyle name="Total 2 4 2 3 2 4 2" xfId="27956"/>
    <cellStyle name="Total 2 4 2 3 2 5" xfId="19589"/>
    <cellStyle name="Total 2 4 2 3 2 6" xfId="41235"/>
    <cellStyle name="Total 2 4 2 3 3" xfId="3742"/>
    <cellStyle name="Total 2 4 2 3 3 2" xfId="6100"/>
    <cellStyle name="Total 2 4 2 3 3 2 2" xfId="14606"/>
    <cellStyle name="Total 2 4 2 3 3 2 2 2" xfId="30703"/>
    <cellStyle name="Total 2 4 2 3 3 2 3" xfId="22336"/>
    <cellStyle name="Total 2 4 2 3 3 2 4" xfId="41238"/>
    <cellStyle name="Total 2 4 2 3 3 3" xfId="8456"/>
    <cellStyle name="Total 2 4 2 3 3 3 2" xfId="16598"/>
    <cellStyle name="Total 2 4 2 3 3 3 2 2" xfId="32671"/>
    <cellStyle name="Total 2 4 2 3 3 3 3" xfId="24637"/>
    <cellStyle name="Total 2 4 2 3 3 4" xfId="12279"/>
    <cellStyle name="Total 2 4 2 3 3 4 2" xfId="28402"/>
    <cellStyle name="Total 2 4 2 3 3 5" xfId="20035"/>
    <cellStyle name="Total 2 4 2 3 3 6" xfId="41237"/>
    <cellStyle name="Total 2 4 2 3 4" xfId="4634"/>
    <cellStyle name="Total 2 4 2 3 4 2" xfId="9295"/>
    <cellStyle name="Total 2 4 2 3 4 2 2" xfId="17435"/>
    <cellStyle name="Total 2 4 2 3 4 2 2 2" xfId="33508"/>
    <cellStyle name="Total 2 4 2 3 4 2 3" xfId="25474"/>
    <cellStyle name="Total 2 4 2 3 4 3" xfId="13142"/>
    <cellStyle name="Total 2 4 2 3 4 3 2" xfId="29239"/>
    <cellStyle name="Total 2 4 2 3 4 4" xfId="20872"/>
    <cellStyle name="Total 2 4 2 3 4 5" xfId="41239"/>
    <cellStyle name="Total 2 4 2 3 5" xfId="6990"/>
    <cellStyle name="Total 2 4 2 3 5 2" xfId="15134"/>
    <cellStyle name="Total 2 4 2 3 5 2 2" xfId="31207"/>
    <cellStyle name="Total 2 4 2 3 5 3" xfId="23173"/>
    <cellStyle name="Total 2 4 2 3 6" xfId="10813"/>
    <cellStyle name="Total 2 4 2 3 6 2" xfId="26938"/>
    <cellStyle name="Total 2 4 2 3 7" xfId="18571"/>
    <cellStyle name="Total 2 4 2 3 8" xfId="41234"/>
    <cellStyle name="Total 2 4 2 4" xfId="2372"/>
    <cellStyle name="Total 2 4 2 4 2" xfId="3894"/>
    <cellStyle name="Total 2 4 2 4 2 2" xfId="6252"/>
    <cellStyle name="Total 2 4 2 4 2 2 2" xfId="14758"/>
    <cellStyle name="Total 2 4 2 4 2 2 2 2" xfId="30855"/>
    <cellStyle name="Total 2 4 2 4 2 2 3" xfId="22488"/>
    <cellStyle name="Total 2 4 2 4 2 2 4" xfId="41242"/>
    <cellStyle name="Total 2 4 2 4 2 3" xfId="8608"/>
    <cellStyle name="Total 2 4 2 4 2 3 2" xfId="16750"/>
    <cellStyle name="Total 2 4 2 4 2 3 2 2" xfId="32823"/>
    <cellStyle name="Total 2 4 2 4 2 3 3" xfId="24789"/>
    <cellStyle name="Total 2 4 2 4 2 4" xfId="12431"/>
    <cellStyle name="Total 2 4 2 4 2 4 2" xfId="28554"/>
    <cellStyle name="Total 2 4 2 4 2 5" xfId="20187"/>
    <cellStyle name="Total 2 4 2 4 2 6" xfId="41241"/>
    <cellStyle name="Total 2 4 2 4 3" xfId="4786"/>
    <cellStyle name="Total 2 4 2 4 3 2" xfId="9447"/>
    <cellStyle name="Total 2 4 2 4 3 2 2" xfId="17587"/>
    <cellStyle name="Total 2 4 2 4 3 2 2 2" xfId="33660"/>
    <cellStyle name="Total 2 4 2 4 3 2 3" xfId="25626"/>
    <cellStyle name="Total 2 4 2 4 3 3" xfId="13294"/>
    <cellStyle name="Total 2 4 2 4 3 3 2" xfId="29391"/>
    <cellStyle name="Total 2 4 2 4 3 4" xfId="21024"/>
    <cellStyle name="Total 2 4 2 4 3 5" xfId="41243"/>
    <cellStyle name="Total 2 4 2 4 4" xfId="7142"/>
    <cellStyle name="Total 2 4 2 4 4 2" xfId="15286"/>
    <cellStyle name="Total 2 4 2 4 4 2 2" xfId="31359"/>
    <cellStyle name="Total 2 4 2 4 4 3" xfId="23325"/>
    <cellStyle name="Total 2 4 2 4 5" xfId="10965"/>
    <cellStyle name="Total 2 4 2 4 5 2" xfId="27090"/>
    <cellStyle name="Total 2 4 2 4 6" xfId="18723"/>
    <cellStyle name="Total 2 4 2 4 7" xfId="41240"/>
    <cellStyle name="Total 2 4 2 5" xfId="2857"/>
    <cellStyle name="Total 2 4 2 5 2" xfId="5227"/>
    <cellStyle name="Total 2 4 2 5 2 2" xfId="9657"/>
    <cellStyle name="Total 2 4 2 5 2 2 2" xfId="17797"/>
    <cellStyle name="Total 2 4 2 5 2 2 2 2" xfId="33870"/>
    <cellStyle name="Total 2 4 2 5 2 2 3" xfId="25836"/>
    <cellStyle name="Total 2 4 2 5 2 3" xfId="13733"/>
    <cellStyle name="Total 2 4 2 5 2 3 2" xfId="29830"/>
    <cellStyle name="Total 2 4 2 5 2 4" xfId="21463"/>
    <cellStyle name="Total 2 4 2 5 2 5" xfId="41245"/>
    <cellStyle name="Total 2 4 2 5 3" xfId="7583"/>
    <cellStyle name="Total 2 4 2 5 3 2" xfId="15725"/>
    <cellStyle name="Total 2 4 2 5 3 2 2" xfId="31798"/>
    <cellStyle name="Total 2 4 2 5 3 3" xfId="23764"/>
    <cellStyle name="Total 2 4 2 5 4" xfId="11406"/>
    <cellStyle name="Total 2 4 2 5 4 2" xfId="27529"/>
    <cellStyle name="Total 2 4 2 5 5" xfId="19162"/>
    <cellStyle name="Total 2 4 2 5 6" xfId="41244"/>
    <cellStyle name="Total 2 4 2 6" xfId="2517"/>
    <cellStyle name="Total 2 4 2 6 2" xfId="4922"/>
    <cellStyle name="Total 2 4 2 6 2 2" xfId="13428"/>
    <cellStyle name="Total 2 4 2 6 2 2 2" xfId="29525"/>
    <cellStyle name="Total 2 4 2 6 2 3" xfId="21158"/>
    <cellStyle name="Total 2 4 2 6 2 4" xfId="41247"/>
    <cellStyle name="Total 2 4 2 6 3" xfId="7278"/>
    <cellStyle name="Total 2 4 2 6 3 2" xfId="15420"/>
    <cellStyle name="Total 2 4 2 6 3 2 2" xfId="31493"/>
    <cellStyle name="Total 2 4 2 6 3 3" xfId="23459"/>
    <cellStyle name="Total 2 4 2 6 4" xfId="11101"/>
    <cellStyle name="Total 2 4 2 6 4 2" xfId="27224"/>
    <cellStyle name="Total 2 4 2 6 5" xfId="18857"/>
    <cellStyle name="Total 2 4 2 6 6" xfId="41246"/>
    <cellStyle name="Total 2 4 2 7" xfId="4159"/>
    <cellStyle name="Total 2 4 2 7 2" xfId="8820"/>
    <cellStyle name="Total 2 4 2 7 2 2" xfId="16960"/>
    <cellStyle name="Total 2 4 2 7 2 2 2" xfId="33033"/>
    <cellStyle name="Total 2 4 2 7 2 3" xfId="24999"/>
    <cellStyle name="Total 2 4 2 7 3" xfId="12667"/>
    <cellStyle name="Total 2 4 2 7 3 2" xfId="28764"/>
    <cellStyle name="Total 2 4 2 7 4" xfId="20397"/>
    <cellStyle name="Total 2 4 2 7 5" xfId="41248"/>
    <cellStyle name="Total 2 4 2 8" xfId="6515"/>
    <cellStyle name="Total 2 4 2 8 2" xfId="22698"/>
    <cellStyle name="Total 2 4 2 9" xfId="10338"/>
    <cellStyle name="Total 2 4 2 9 2" xfId="26463"/>
    <cellStyle name="Total 2 4 3" xfId="1523"/>
    <cellStyle name="Total 2 4 3 10" xfId="41249"/>
    <cellStyle name="Total 2 4 3 2" xfId="1959"/>
    <cellStyle name="Total 2 4 3 2 2" xfId="3047"/>
    <cellStyle name="Total 2 4 3 2 2 2" xfId="5412"/>
    <cellStyle name="Total 2 4 3 2 2 2 2" xfId="9834"/>
    <cellStyle name="Total 2 4 3 2 2 2 2 2" xfId="17974"/>
    <cellStyle name="Total 2 4 3 2 2 2 2 2 2" xfId="34047"/>
    <cellStyle name="Total 2 4 3 2 2 2 2 3" xfId="26013"/>
    <cellStyle name="Total 2 4 3 2 2 2 3" xfId="13918"/>
    <cellStyle name="Total 2 4 3 2 2 2 3 2" xfId="30015"/>
    <cellStyle name="Total 2 4 3 2 2 2 4" xfId="21648"/>
    <cellStyle name="Total 2 4 3 2 2 2 5" xfId="41252"/>
    <cellStyle name="Total 2 4 3 2 2 3" xfId="7768"/>
    <cellStyle name="Total 2 4 3 2 2 3 2" xfId="15910"/>
    <cellStyle name="Total 2 4 3 2 2 3 2 2" xfId="31983"/>
    <cellStyle name="Total 2 4 3 2 2 3 3" xfId="23949"/>
    <cellStyle name="Total 2 4 3 2 2 4" xfId="11591"/>
    <cellStyle name="Total 2 4 3 2 2 4 2" xfId="27714"/>
    <cellStyle name="Total 2 4 3 2 2 5" xfId="19347"/>
    <cellStyle name="Total 2 4 3 2 2 6" xfId="41251"/>
    <cellStyle name="Total 2 4 3 2 3" xfId="3498"/>
    <cellStyle name="Total 2 4 3 2 3 2" xfId="5856"/>
    <cellStyle name="Total 2 4 3 2 3 2 2" xfId="14362"/>
    <cellStyle name="Total 2 4 3 2 3 2 2 2" xfId="30459"/>
    <cellStyle name="Total 2 4 3 2 3 2 3" xfId="22092"/>
    <cellStyle name="Total 2 4 3 2 3 2 4" xfId="41254"/>
    <cellStyle name="Total 2 4 3 2 3 3" xfId="8212"/>
    <cellStyle name="Total 2 4 3 2 3 3 2" xfId="16354"/>
    <cellStyle name="Total 2 4 3 2 3 3 2 2" xfId="32427"/>
    <cellStyle name="Total 2 4 3 2 3 3 3" xfId="24393"/>
    <cellStyle name="Total 2 4 3 2 3 4" xfId="12035"/>
    <cellStyle name="Total 2 4 3 2 3 4 2" xfId="28158"/>
    <cellStyle name="Total 2 4 3 2 3 5" xfId="19791"/>
    <cellStyle name="Total 2 4 3 2 3 6" xfId="41253"/>
    <cellStyle name="Total 2 4 3 2 4" xfId="4390"/>
    <cellStyle name="Total 2 4 3 2 4 2" xfId="9051"/>
    <cellStyle name="Total 2 4 3 2 4 2 2" xfId="17191"/>
    <cellStyle name="Total 2 4 3 2 4 2 2 2" xfId="33264"/>
    <cellStyle name="Total 2 4 3 2 4 2 3" xfId="25230"/>
    <cellStyle name="Total 2 4 3 2 4 3" xfId="12898"/>
    <cellStyle name="Total 2 4 3 2 4 3 2" xfId="28995"/>
    <cellStyle name="Total 2 4 3 2 4 4" xfId="20628"/>
    <cellStyle name="Total 2 4 3 2 4 5" xfId="41255"/>
    <cellStyle name="Total 2 4 3 2 5" xfId="6746"/>
    <cellStyle name="Total 2 4 3 2 5 2" xfId="22929"/>
    <cellStyle name="Total 2 4 3 2 6" xfId="10569"/>
    <cellStyle name="Total 2 4 3 2 6 2" xfId="26694"/>
    <cellStyle name="Total 2 4 3 2 7" xfId="41250"/>
    <cellStyle name="Total 2 4 3 3" xfId="2124"/>
    <cellStyle name="Total 2 4 3 3 2" xfId="3203"/>
    <cellStyle name="Total 2 4 3 3 2 2" xfId="5566"/>
    <cellStyle name="Total 2 4 3 3 2 2 2" xfId="9986"/>
    <cellStyle name="Total 2 4 3 3 2 2 2 2" xfId="18126"/>
    <cellStyle name="Total 2 4 3 3 2 2 2 2 2" xfId="34199"/>
    <cellStyle name="Total 2 4 3 3 2 2 2 3" xfId="26165"/>
    <cellStyle name="Total 2 4 3 3 2 2 3" xfId="14072"/>
    <cellStyle name="Total 2 4 3 3 2 2 3 2" xfId="30169"/>
    <cellStyle name="Total 2 4 3 3 2 2 4" xfId="21802"/>
    <cellStyle name="Total 2 4 3 3 2 2 5" xfId="41258"/>
    <cellStyle name="Total 2 4 3 3 2 3" xfId="7922"/>
    <cellStyle name="Total 2 4 3 3 2 3 2" xfId="16064"/>
    <cellStyle name="Total 2 4 3 3 2 3 2 2" xfId="32137"/>
    <cellStyle name="Total 2 4 3 3 2 3 3" xfId="24103"/>
    <cellStyle name="Total 2 4 3 3 2 4" xfId="11745"/>
    <cellStyle name="Total 2 4 3 3 2 4 2" xfId="27868"/>
    <cellStyle name="Total 2 4 3 3 2 5" xfId="19501"/>
    <cellStyle name="Total 2 4 3 3 2 6" xfId="41257"/>
    <cellStyle name="Total 2 4 3 3 3" xfId="3654"/>
    <cellStyle name="Total 2 4 3 3 3 2" xfId="6012"/>
    <cellStyle name="Total 2 4 3 3 3 2 2" xfId="14518"/>
    <cellStyle name="Total 2 4 3 3 3 2 2 2" xfId="30615"/>
    <cellStyle name="Total 2 4 3 3 3 2 3" xfId="22248"/>
    <cellStyle name="Total 2 4 3 3 3 2 4" xfId="41260"/>
    <cellStyle name="Total 2 4 3 3 3 3" xfId="8368"/>
    <cellStyle name="Total 2 4 3 3 3 3 2" xfId="16510"/>
    <cellStyle name="Total 2 4 3 3 3 3 2 2" xfId="32583"/>
    <cellStyle name="Total 2 4 3 3 3 3 3" xfId="24549"/>
    <cellStyle name="Total 2 4 3 3 3 4" xfId="12191"/>
    <cellStyle name="Total 2 4 3 3 3 4 2" xfId="28314"/>
    <cellStyle name="Total 2 4 3 3 3 5" xfId="19947"/>
    <cellStyle name="Total 2 4 3 3 3 6" xfId="41259"/>
    <cellStyle name="Total 2 4 3 3 4" xfId="4546"/>
    <cellStyle name="Total 2 4 3 3 4 2" xfId="9207"/>
    <cellStyle name="Total 2 4 3 3 4 2 2" xfId="17347"/>
    <cellStyle name="Total 2 4 3 3 4 2 2 2" xfId="33420"/>
    <cellStyle name="Total 2 4 3 3 4 2 3" xfId="25386"/>
    <cellStyle name="Total 2 4 3 3 4 3" xfId="13054"/>
    <cellStyle name="Total 2 4 3 3 4 3 2" xfId="29151"/>
    <cellStyle name="Total 2 4 3 3 4 4" xfId="20784"/>
    <cellStyle name="Total 2 4 3 3 4 5" xfId="41261"/>
    <cellStyle name="Total 2 4 3 3 5" xfId="6902"/>
    <cellStyle name="Total 2 4 3 3 5 2" xfId="15046"/>
    <cellStyle name="Total 2 4 3 3 5 2 2" xfId="31119"/>
    <cellStyle name="Total 2 4 3 3 5 3" xfId="23085"/>
    <cellStyle name="Total 2 4 3 3 6" xfId="10725"/>
    <cellStyle name="Total 2 4 3 3 6 2" xfId="26850"/>
    <cellStyle name="Total 2 4 3 3 7" xfId="18483"/>
    <cellStyle name="Total 2 4 3 3 8" xfId="41256"/>
    <cellStyle name="Total 2 4 3 4" xfId="2284"/>
    <cellStyle name="Total 2 4 3 4 2" xfId="3806"/>
    <cellStyle name="Total 2 4 3 4 2 2" xfId="6164"/>
    <cellStyle name="Total 2 4 3 4 2 2 2" xfId="14670"/>
    <cellStyle name="Total 2 4 3 4 2 2 2 2" xfId="30767"/>
    <cellStyle name="Total 2 4 3 4 2 2 3" xfId="22400"/>
    <cellStyle name="Total 2 4 3 4 2 2 4" xfId="41264"/>
    <cellStyle name="Total 2 4 3 4 2 3" xfId="8520"/>
    <cellStyle name="Total 2 4 3 4 2 3 2" xfId="16662"/>
    <cellStyle name="Total 2 4 3 4 2 3 2 2" xfId="32735"/>
    <cellStyle name="Total 2 4 3 4 2 3 3" xfId="24701"/>
    <cellStyle name="Total 2 4 3 4 2 4" xfId="12343"/>
    <cellStyle name="Total 2 4 3 4 2 4 2" xfId="28466"/>
    <cellStyle name="Total 2 4 3 4 2 5" xfId="20099"/>
    <cellStyle name="Total 2 4 3 4 2 6" xfId="41263"/>
    <cellStyle name="Total 2 4 3 4 3" xfId="4698"/>
    <cellStyle name="Total 2 4 3 4 3 2" xfId="9359"/>
    <cellStyle name="Total 2 4 3 4 3 2 2" xfId="17499"/>
    <cellStyle name="Total 2 4 3 4 3 2 2 2" xfId="33572"/>
    <cellStyle name="Total 2 4 3 4 3 2 3" xfId="25538"/>
    <cellStyle name="Total 2 4 3 4 3 3" xfId="13206"/>
    <cellStyle name="Total 2 4 3 4 3 3 2" xfId="29303"/>
    <cellStyle name="Total 2 4 3 4 3 4" xfId="20936"/>
    <cellStyle name="Total 2 4 3 4 3 5" xfId="41265"/>
    <cellStyle name="Total 2 4 3 4 4" xfId="7054"/>
    <cellStyle name="Total 2 4 3 4 4 2" xfId="15198"/>
    <cellStyle name="Total 2 4 3 4 4 2 2" xfId="31271"/>
    <cellStyle name="Total 2 4 3 4 4 3" xfId="23237"/>
    <cellStyle name="Total 2 4 3 4 5" xfId="10877"/>
    <cellStyle name="Total 2 4 3 4 5 2" xfId="27002"/>
    <cellStyle name="Total 2 4 3 4 6" xfId="18635"/>
    <cellStyle name="Total 2 4 3 4 7" xfId="41262"/>
    <cellStyle name="Total 2 4 3 5" xfId="2765"/>
    <cellStyle name="Total 2 4 3 5 2" xfId="5136"/>
    <cellStyle name="Total 2 4 3 5 2 2" xfId="9569"/>
    <cellStyle name="Total 2 4 3 5 2 2 2" xfId="17709"/>
    <cellStyle name="Total 2 4 3 5 2 2 2 2" xfId="33782"/>
    <cellStyle name="Total 2 4 3 5 2 2 3" xfId="25748"/>
    <cellStyle name="Total 2 4 3 5 2 3" xfId="13642"/>
    <cellStyle name="Total 2 4 3 5 2 3 2" xfId="29739"/>
    <cellStyle name="Total 2 4 3 5 2 4" xfId="21372"/>
    <cellStyle name="Total 2 4 3 5 2 5" xfId="41267"/>
    <cellStyle name="Total 2 4 3 5 3" xfId="7492"/>
    <cellStyle name="Total 2 4 3 5 3 2" xfId="15634"/>
    <cellStyle name="Total 2 4 3 5 3 2 2" xfId="31707"/>
    <cellStyle name="Total 2 4 3 5 3 3" xfId="23673"/>
    <cellStyle name="Total 2 4 3 5 4" xfId="11315"/>
    <cellStyle name="Total 2 4 3 5 4 2" xfId="27438"/>
    <cellStyle name="Total 2 4 3 5 5" xfId="19071"/>
    <cellStyle name="Total 2 4 3 5 6" xfId="41266"/>
    <cellStyle name="Total 2 4 3 6" xfId="2576"/>
    <cellStyle name="Total 2 4 3 6 2" xfId="4980"/>
    <cellStyle name="Total 2 4 3 6 2 2" xfId="13486"/>
    <cellStyle name="Total 2 4 3 6 2 2 2" xfId="29583"/>
    <cellStyle name="Total 2 4 3 6 2 3" xfId="21216"/>
    <cellStyle name="Total 2 4 3 6 2 4" xfId="41269"/>
    <cellStyle name="Total 2 4 3 6 3" xfId="7336"/>
    <cellStyle name="Total 2 4 3 6 3 2" xfId="15478"/>
    <cellStyle name="Total 2 4 3 6 3 2 2" xfId="31551"/>
    <cellStyle name="Total 2 4 3 6 3 3" xfId="23517"/>
    <cellStyle name="Total 2 4 3 6 4" xfId="11159"/>
    <cellStyle name="Total 2 4 3 6 4 2" xfId="27282"/>
    <cellStyle name="Total 2 4 3 6 5" xfId="18915"/>
    <cellStyle name="Total 2 4 3 6 6" xfId="41268"/>
    <cellStyle name="Total 2 4 3 7" xfId="4071"/>
    <cellStyle name="Total 2 4 3 7 2" xfId="8732"/>
    <cellStyle name="Total 2 4 3 7 2 2" xfId="16872"/>
    <cellStyle name="Total 2 4 3 7 2 2 2" xfId="32945"/>
    <cellStyle name="Total 2 4 3 7 2 3" xfId="24911"/>
    <cellStyle name="Total 2 4 3 7 3" xfId="12579"/>
    <cellStyle name="Total 2 4 3 7 3 2" xfId="28676"/>
    <cellStyle name="Total 2 4 3 7 4" xfId="20309"/>
    <cellStyle name="Total 2 4 3 7 5" xfId="41270"/>
    <cellStyle name="Total 2 4 3 8" xfId="6427"/>
    <cellStyle name="Total 2 4 3 8 2" xfId="22610"/>
    <cellStyle name="Total 2 4 3 9" xfId="10250"/>
    <cellStyle name="Total 2 4 3 9 2" xfId="26375"/>
    <cellStyle name="Total 2 4 4" xfId="1890"/>
    <cellStyle name="Total 2 4 4 2" xfId="3002"/>
    <cellStyle name="Total 2 4 4 2 2" xfId="5369"/>
    <cellStyle name="Total 2 4 4 2 2 2" xfId="9793"/>
    <cellStyle name="Total 2 4 4 2 2 2 2" xfId="17933"/>
    <cellStyle name="Total 2 4 4 2 2 2 2 2" xfId="34006"/>
    <cellStyle name="Total 2 4 4 2 2 2 3" xfId="25972"/>
    <cellStyle name="Total 2 4 4 2 2 3" xfId="13875"/>
    <cellStyle name="Total 2 4 4 2 2 3 2" xfId="29972"/>
    <cellStyle name="Total 2 4 4 2 2 4" xfId="21605"/>
    <cellStyle name="Total 2 4 4 2 2 5" xfId="41273"/>
    <cellStyle name="Total 2 4 4 2 3" xfId="7725"/>
    <cellStyle name="Total 2 4 4 2 3 2" xfId="15867"/>
    <cellStyle name="Total 2 4 4 2 3 2 2" xfId="31940"/>
    <cellStyle name="Total 2 4 4 2 3 3" xfId="23906"/>
    <cellStyle name="Total 2 4 4 2 4" xfId="11548"/>
    <cellStyle name="Total 2 4 4 2 4 2" xfId="27671"/>
    <cellStyle name="Total 2 4 4 2 5" xfId="19304"/>
    <cellStyle name="Total 2 4 4 2 6" xfId="41272"/>
    <cellStyle name="Total 2 4 4 3" xfId="3444"/>
    <cellStyle name="Total 2 4 4 3 2" xfId="5802"/>
    <cellStyle name="Total 2 4 4 3 2 2" xfId="14308"/>
    <cellStyle name="Total 2 4 4 3 2 2 2" xfId="30405"/>
    <cellStyle name="Total 2 4 4 3 2 3" xfId="22038"/>
    <cellStyle name="Total 2 4 4 3 2 4" xfId="41275"/>
    <cellStyle name="Total 2 4 4 3 3" xfId="8158"/>
    <cellStyle name="Total 2 4 4 3 3 2" xfId="16300"/>
    <cellStyle name="Total 2 4 4 3 3 2 2" xfId="32373"/>
    <cellStyle name="Total 2 4 4 3 3 3" xfId="24339"/>
    <cellStyle name="Total 2 4 4 3 4" xfId="11981"/>
    <cellStyle name="Total 2 4 4 3 4 2" xfId="28104"/>
    <cellStyle name="Total 2 4 4 3 5" xfId="19737"/>
    <cellStyle name="Total 2 4 4 3 6" xfId="41274"/>
    <cellStyle name="Total 2 4 4 4" xfId="4336"/>
    <cellStyle name="Total 2 4 4 4 2" xfId="8997"/>
    <cellStyle name="Total 2 4 4 4 2 2" xfId="17137"/>
    <cellStyle name="Total 2 4 4 4 2 2 2" xfId="33210"/>
    <cellStyle name="Total 2 4 4 4 2 3" xfId="25176"/>
    <cellStyle name="Total 2 4 4 4 3" xfId="12844"/>
    <cellStyle name="Total 2 4 4 4 3 2" xfId="28941"/>
    <cellStyle name="Total 2 4 4 4 4" xfId="20574"/>
    <cellStyle name="Total 2 4 4 4 5" xfId="41276"/>
    <cellStyle name="Total 2 4 4 5" xfId="6692"/>
    <cellStyle name="Total 2 4 4 5 2" xfId="22875"/>
    <cellStyle name="Total 2 4 4 6" xfId="10515"/>
    <cellStyle name="Total 2 4 4 6 2" xfId="26640"/>
    <cellStyle name="Total 2 4 4 7" xfId="41271"/>
    <cellStyle name="Total 2 4 5" xfId="1903"/>
    <cellStyle name="Total 2 4 5 2" xfId="3010"/>
    <cellStyle name="Total 2 4 5 2 2" xfId="5377"/>
    <cellStyle name="Total 2 4 5 2 2 2" xfId="9801"/>
    <cellStyle name="Total 2 4 5 2 2 2 2" xfId="17941"/>
    <cellStyle name="Total 2 4 5 2 2 2 2 2" xfId="34014"/>
    <cellStyle name="Total 2 4 5 2 2 2 3" xfId="25980"/>
    <cellStyle name="Total 2 4 5 2 2 3" xfId="13883"/>
    <cellStyle name="Total 2 4 5 2 2 3 2" xfId="29980"/>
    <cellStyle name="Total 2 4 5 2 2 4" xfId="21613"/>
    <cellStyle name="Total 2 4 5 2 2 5" xfId="41279"/>
    <cellStyle name="Total 2 4 5 2 3" xfId="7733"/>
    <cellStyle name="Total 2 4 5 2 3 2" xfId="15875"/>
    <cellStyle name="Total 2 4 5 2 3 2 2" xfId="31948"/>
    <cellStyle name="Total 2 4 5 2 3 3" xfId="23914"/>
    <cellStyle name="Total 2 4 5 2 4" xfId="11556"/>
    <cellStyle name="Total 2 4 5 2 4 2" xfId="27679"/>
    <cellStyle name="Total 2 4 5 2 5" xfId="19312"/>
    <cellStyle name="Total 2 4 5 2 6" xfId="41278"/>
    <cellStyle name="Total 2 4 5 3" xfId="3455"/>
    <cellStyle name="Total 2 4 5 3 2" xfId="5813"/>
    <cellStyle name="Total 2 4 5 3 2 2" xfId="14319"/>
    <cellStyle name="Total 2 4 5 3 2 2 2" xfId="30416"/>
    <cellStyle name="Total 2 4 5 3 2 3" xfId="22049"/>
    <cellStyle name="Total 2 4 5 3 2 4" xfId="41281"/>
    <cellStyle name="Total 2 4 5 3 3" xfId="8169"/>
    <cellStyle name="Total 2 4 5 3 3 2" xfId="16311"/>
    <cellStyle name="Total 2 4 5 3 3 2 2" xfId="32384"/>
    <cellStyle name="Total 2 4 5 3 3 3" xfId="24350"/>
    <cellStyle name="Total 2 4 5 3 4" xfId="11992"/>
    <cellStyle name="Total 2 4 5 3 4 2" xfId="28115"/>
    <cellStyle name="Total 2 4 5 3 5" xfId="19748"/>
    <cellStyle name="Total 2 4 5 3 6" xfId="41280"/>
    <cellStyle name="Total 2 4 5 4" xfId="4347"/>
    <cellStyle name="Total 2 4 5 4 2" xfId="9008"/>
    <cellStyle name="Total 2 4 5 4 2 2" xfId="17148"/>
    <cellStyle name="Total 2 4 5 4 2 2 2" xfId="33221"/>
    <cellStyle name="Total 2 4 5 4 2 3" xfId="25187"/>
    <cellStyle name="Total 2 4 5 4 3" xfId="12855"/>
    <cellStyle name="Total 2 4 5 4 3 2" xfId="28952"/>
    <cellStyle name="Total 2 4 5 4 4" xfId="20585"/>
    <cellStyle name="Total 2 4 5 4 5" xfId="41282"/>
    <cellStyle name="Total 2 4 5 5" xfId="6703"/>
    <cellStyle name="Total 2 4 5 5 2" xfId="14943"/>
    <cellStyle name="Total 2 4 5 5 2 2" xfId="31016"/>
    <cellStyle name="Total 2 4 5 5 3" xfId="22886"/>
    <cellStyle name="Total 2 4 5 6" xfId="10526"/>
    <cellStyle name="Total 2 4 5 6 2" xfId="26651"/>
    <cellStyle name="Total 2 4 5 7" xfId="18380"/>
    <cellStyle name="Total 2 4 5 8" xfId="41277"/>
    <cellStyle name="Total 2 4 6" xfId="1734"/>
    <cellStyle name="Total 2 4 6 2" xfId="2475"/>
    <cellStyle name="Total 2 4 6 2 2" xfId="4880"/>
    <cellStyle name="Total 2 4 6 2 2 2" xfId="13386"/>
    <cellStyle name="Total 2 4 6 2 2 2 2" xfId="29483"/>
    <cellStyle name="Total 2 4 6 2 2 3" xfId="21116"/>
    <cellStyle name="Total 2 4 6 2 2 4" xfId="41285"/>
    <cellStyle name="Total 2 4 6 2 3" xfId="7236"/>
    <cellStyle name="Total 2 4 6 2 3 2" xfId="15378"/>
    <cellStyle name="Total 2 4 6 2 3 2 2" xfId="31451"/>
    <cellStyle name="Total 2 4 6 2 3 3" xfId="23417"/>
    <cellStyle name="Total 2 4 6 2 4" xfId="11059"/>
    <cellStyle name="Total 2 4 6 2 4 2" xfId="27182"/>
    <cellStyle name="Total 2 4 6 2 5" xfId="18815"/>
    <cellStyle name="Total 2 4 6 2 6" xfId="41284"/>
    <cellStyle name="Total 2 4 6 3" xfId="4223"/>
    <cellStyle name="Total 2 4 6 3 2" xfId="8884"/>
    <cellStyle name="Total 2 4 6 3 2 2" xfId="17024"/>
    <cellStyle name="Total 2 4 6 3 2 2 2" xfId="33097"/>
    <cellStyle name="Total 2 4 6 3 2 3" xfId="25063"/>
    <cellStyle name="Total 2 4 6 3 3" xfId="12731"/>
    <cellStyle name="Total 2 4 6 3 3 2" xfId="28828"/>
    <cellStyle name="Total 2 4 6 3 4" xfId="20461"/>
    <cellStyle name="Total 2 4 6 3 5" xfId="41286"/>
    <cellStyle name="Total 2 4 6 4" xfId="6579"/>
    <cellStyle name="Total 2 4 6 4 2" xfId="14843"/>
    <cellStyle name="Total 2 4 6 4 2 2" xfId="30916"/>
    <cellStyle name="Total 2 4 6 4 3" xfId="22762"/>
    <cellStyle name="Total 2 4 6 5" xfId="10402"/>
    <cellStyle name="Total 2 4 6 5 2" xfId="26527"/>
    <cellStyle name="Total 2 4 6 6" xfId="18280"/>
    <cellStyle name="Total 2 4 6 7" xfId="41283"/>
    <cellStyle name="Total 2 4 7" xfId="2673"/>
    <cellStyle name="Total 2 4 7 2" xfId="5060"/>
    <cellStyle name="Total 2 4 7 2 2" xfId="9543"/>
    <cellStyle name="Total 2 4 7 2 2 2" xfId="17683"/>
    <cellStyle name="Total 2 4 7 2 2 2 2" xfId="33756"/>
    <cellStyle name="Total 2 4 7 2 2 3" xfId="25722"/>
    <cellStyle name="Total 2 4 7 2 3" xfId="13566"/>
    <cellStyle name="Total 2 4 7 2 3 2" xfId="29663"/>
    <cellStyle name="Total 2 4 7 2 4" xfId="21296"/>
    <cellStyle name="Total 2 4 7 2 5" xfId="41288"/>
    <cellStyle name="Total 2 4 7 3" xfId="7416"/>
    <cellStyle name="Total 2 4 7 3 2" xfId="15558"/>
    <cellStyle name="Total 2 4 7 3 2 2" xfId="31631"/>
    <cellStyle name="Total 2 4 7 3 3" xfId="23597"/>
    <cellStyle name="Total 2 4 7 4" xfId="11239"/>
    <cellStyle name="Total 2 4 7 4 2" xfId="27362"/>
    <cellStyle name="Total 2 4 7 5" xfId="18995"/>
    <cellStyle name="Total 2 4 7 6" xfId="41287"/>
    <cellStyle name="Total 2 4 8" xfId="2619"/>
    <cellStyle name="Total 2 4 8 2" xfId="5012"/>
    <cellStyle name="Total 2 4 8 2 2" xfId="13518"/>
    <cellStyle name="Total 2 4 8 2 2 2" xfId="29615"/>
    <cellStyle name="Total 2 4 8 2 3" xfId="21248"/>
    <cellStyle name="Total 2 4 8 2 4" xfId="41290"/>
    <cellStyle name="Total 2 4 8 3" xfId="7368"/>
    <cellStyle name="Total 2 4 8 3 2" xfId="15510"/>
    <cellStyle name="Total 2 4 8 3 2 2" xfId="31583"/>
    <cellStyle name="Total 2 4 8 3 3" xfId="23549"/>
    <cellStyle name="Total 2 4 8 4" xfId="11191"/>
    <cellStyle name="Total 2 4 8 4 2" xfId="27314"/>
    <cellStyle name="Total 2 4 8 5" xfId="18947"/>
    <cellStyle name="Total 2 4 8 6" xfId="41289"/>
    <cellStyle name="Total 2 4 9" xfId="4028"/>
    <cellStyle name="Total 2 4 9 2" xfId="8706"/>
    <cellStyle name="Total 2 4 9 2 2" xfId="16846"/>
    <cellStyle name="Total 2 4 9 2 2 2" xfId="32919"/>
    <cellStyle name="Total 2 4 9 2 3" xfId="24885"/>
    <cellStyle name="Total 2 4 9 3" xfId="12547"/>
    <cellStyle name="Total 2 4 9 3 2" xfId="28650"/>
    <cellStyle name="Total 2 4 9 4" xfId="20283"/>
    <cellStyle name="Total 2 4 9 5" xfId="41291"/>
    <cellStyle name="Total 2 5" xfId="1215"/>
    <cellStyle name="Total 2 5 10" xfId="6385"/>
    <cellStyle name="Total 2 5 10 2" xfId="22585"/>
    <cellStyle name="Total 2 5 11" xfId="10208"/>
    <cellStyle name="Total 2 5 11 2" xfId="26350"/>
    <cellStyle name="Total 2 5 12" xfId="41292"/>
    <cellStyle name="Total 2 5 2" xfId="1640"/>
    <cellStyle name="Total 2 5 2 10" xfId="41293"/>
    <cellStyle name="Total 2 5 2 2" xfId="2048"/>
    <cellStyle name="Total 2 5 2 2 2" xfId="3136"/>
    <cellStyle name="Total 2 5 2 2 2 2" xfId="5501"/>
    <cellStyle name="Total 2 5 2 2 2 2 2" xfId="9923"/>
    <cellStyle name="Total 2 5 2 2 2 2 2 2" xfId="18063"/>
    <cellStyle name="Total 2 5 2 2 2 2 2 2 2" xfId="34136"/>
    <cellStyle name="Total 2 5 2 2 2 2 2 3" xfId="26102"/>
    <cellStyle name="Total 2 5 2 2 2 2 3" xfId="14007"/>
    <cellStyle name="Total 2 5 2 2 2 2 3 2" xfId="30104"/>
    <cellStyle name="Total 2 5 2 2 2 2 4" xfId="21737"/>
    <cellStyle name="Total 2 5 2 2 2 2 5" xfId="41296"/>
    <cellStyle name="Total 2 5 2 2 2 3" xfId="7857"/>
    <cellStyle name="Total 2 5 2 2 2 3 2" xfId="15999"/>
    <cellStyle name="Total 2 5 2 2 2 3 2 2" xfId="32072"/>
    <cellStyle name="Total 2 5 2 2 2 3 3" xfId="24038"/>
    <cellStyle name="Total 2 5 2 2 2 4" xfId="11680"/>
    <cellStyle name="Total 2 5 2 2 2 4 2" xfId="27803"/>
    <cellStyle name="Total 2 5 2 2 2 5" xfId="19436"/>
    <cellStyle name="Total 2 5 2 2 2 6" xfId="41295"/>
    <cellStyle name="Total 2 5 2 2 3" xfId="3587"/>
    <cellStyle name="Total 2 5 2 2 3 2" xfId="5945"/>
    <cellStyle name="Total 2 5 2 2 3 2 2" xfId="14451"/>
    <cellStyle name="Total 2 5 2 2 3 2 2 2" xfId="30548"/>
    <cellStyle name="Total 2 5 2 2 3 2 3" xfId="22181"/>
    <cellStyle name="Total 2 5 2 2 3 2 4" xfId="41298"/>
    <cellStyle name="Total 2 5 2 2 3 3" xfId="8301"/>
    <cellStyle name="Total 2 5 2 2 3 3 2" xfId="16443"/>
    <cellStyle name="Total 2 5 2 2 3 3 2 2" xfId="32516"/>
    <cellStyle name="Total 2 5 2 2 3 3 3" xfId="24482"/>
    <cellStyle name="Total 2 5 2 2 3 4" xfId="12124"/>
    <cellStyle name="Total 2 5 2 2 3 4 2" xfId="28247"/>
    <cellStyle name="Total 2 5 2 2 3 5" xfId="19880"/>
    <cellStyle name="Total 2 5 2 2 3 6" xfId="41297"/>
    <cellStyle name="Total 2 5 2 2 4" xfId="4479"/>
    <cellStyle name="Total 2 5 2 2 4 2" xfId="9140"/>
    <cellStyle name="Total 2 5 2 2 4 2 2" xfId="17280"/>
    <cellStyle name="Total 2 5 2 2 4 2 2 2" xfId="33353"/>
    <cellStyle name="Total 2 5 2 2 4 2 3" xfId="25319"/>
    <cellStyle name="Total 2 5 2 2 4 3" xfId="12987"/>
    <cellStyle name="Total 2 5 2 2 4 3 2" xfId="29084"/>
    <cellStyle name="Total 2 5 2 2 4 4" xfId="20717"/>
    <cellStyle name="Total 2 5 2 2 4 5" xfId="41299"/>
    <cellStyle name="Total 2 5 2 2 5" xfId="6835"/>
    <cellStyle name="Total 2 5 2 2 5 2" xfId="23018"/>
    <cellStyle name="Total 2 5 2 2 6" xfId="10658"/>
    <cellStyle name="Total 2 5 2 2 6 2" xfId="26783"/>
    <cellStyle name="Total 2 5 2 2 7" xfId="41294"/>
    <cellStyle name="Total 2 5 2 3" xfId="2213"/>
    <cellStyle name="Total 2 5 2 3 2" xfId="3292"/>
    <cellStyle name="Total 2 5 2 3 2 2" xfId="5655"/>
    <cellStyle name="Total 2 5 2 3 2 2 2" xfId="10075"/>
    <cellStyle name="Total 2 5 2 3 2 2 2 2" xfId="18215"/>
    <cellStyle name="Total 2 5 2 3 2 2 2 2 2" xfId="34288"/>
    <cellStyle name="Total 2 5 2 3 2 2 2 3" xfId="26254"/>
    <cellStyle name="Total 2 5 2 3 2 2 3" xfId="14161"/>
    <cellStyle name="Total 2 5 2 3 2 2 3 2" xfId="30258"/>
    <cellStyle name="Total 2 5 2 3 2 2 4" xfId="21891"/>
    <cellStyle name="Total 2 5 2 3 2 2 5" xfId="41302"/>
    <cellStyle name="Total 2 5 2 3 2 3" xfId="8011"/>
    <cellStyle name="Total 2 5 2 3 2 3 2" xfId="16153"/>
    <cellStyle name="Total 2 5 2 3 2 3 2 2" xfId="32226"/>
    <cellStyle name="Total 2 5 2 3 2 3 3" xfId="24192"/>
    <cellStyle name="Total 2 5 2 3 2 4" xfId="11834"/>
    <cellStyle name="Total 2 5 2 3 2 4 2" xfId="27957"/>
    <cellStyle name="Total 2 5 2 3 2 5" xfId="19590"/>
    <cellStyle name="Total 2 5 2 3 2 6" xfId="41301"/>
    <cellStyle name="Total 2 5 2 3 3" xfId="3743"/>
    <cellStyle name="Total 2 5 2 3 3 2" xfId="6101"/>
    <cellStyle name="Total 2 5 2 3 3 2 2" xfId="14607"/>
    <cellStyle name="Total 2 5 2 3 3 2 2 2" xfId="30704"/>
    <cellStyle name="Total 2 5 2 3 3 2 3" xfId="22337"/>
    <cellStyle name="Total 2 5 2 3 3 2 4" xfId="41304"/>
    <cellStyle name="Total 2 5 2 3 3 3" xfId="8457"/>
    <cellStyle name="Total 2 5 2 3 3 3 2" xfId="16599"/>
    <cellStyle name="Total 2 5 2 3 3 3 2 2" xfId="32672"/>
    <cellStyle name="Total 2 5 2 3 3 3 3" xfId="24638"/>
    <cellStyle name="Total 2 5 2 3 3 4" xfId="12280"/>
    <cellStyle name="Total 2 5 2 3 3 4 2" xfId="28403"/>
    <cellStyle name="Total 2 5 2 3 3 5" xfId="20036"/>
    <cellStyle name="Total 2 5 2 3 3 6" xfId="41303"/>
    <cellStyle name="Total 2 5 2 3 4" xfId="4635"/>
    <cellStyle name="Total 2 5 2 3 4 2" xfId="9296"/>
    <cellStyle name="Total 2 5 2 3 4 2 2" xfId="17436"/>
    <cellStyle name="Total 2 5 2 3 4 2 2 2" xfId="33509"/>
    <cellStyle name="Total 2 5 2 3 4 2 3" xfId="25475"/>
    <cellStyle name="Total 2 5 2 3 4 3" xfId="13143"/>
    <cellStyle name="Total 2 5 2 3 4 3 2" xfId="29240"/>
    <cellStyle name="Total 2 5 2 3 4 4" xfId="20873"/>
    <cellStyle name="Total 2 5 2 3 4 5" xfId="41305"/>
    <cellStyle name="Total 2 5 2 3 5" xfId="6991"/>
    <cellStyle name="Total 2 5 2 3 5 2" xfId="15135"/>
    <cellStyle name="Total 2 5 2 3 5 2 2" xfId="31208"/>
    <cellStyle name="Total 2 5 2 3 5 3" xfId="23174"/>
    <cellStyle name="Total 2 5 2 3 6" xfId="10814"/>
    <cellStyle name="Total 2 5 2 3 6 2" xfId="26939"/>
    <cellStyle name="Total 2 5 2 3 7" xfId="18572"/>
    <cellStyle name="Total 2 5 2 3 8" xfId="41300"/>
    <cellStyle name="Total 2 5 2 4" xfId="2373"/>
    <cellStyle name="Total 2 5 2 4 2" xfId="3895"/>
    <cellStyle name="Total 2 5 2 4 2 2" xfId="6253"/>
    <cellStyle name="Total 2 5 2 4 2 2 2" xfId="14759"/>
    <cellStyle name="Total 2 5 2 4 2 2 2 2" xfId="30856"/>
    <cellStyle name="Total 2 5 2 4 2 2 3" xfId="22489"/>
    <cellStyle name="Total 2 5 2 4 2 2 4" xfId="41308"/>
    <cellStyle name="Total 2 5 2 4 2 3" xfId="8609"/>
    <cellStyle name="Total 2 5 2 4 2 3 2" xfId="16751"/>
    <cellStyle name="Total 2 5 2 4 2 3 2 2" xfId="32824"/>
    <cellStyle name="Total 2 5 2 4 2 3 3" xfId="24790"/>
    <cellStyle name="Total 2 5 2 4 2 4" xfId="12432"/>
    <cellStyle name="Total 2 5 2 4 2 4 2" xfId="28555"/>
    <cellStyle name="Total 2 5 2 4 2 5" xfId="20188"/>
    <cellStyle name="Total 2 5 2 4 2 6" xfId="41307"/>
    <cellStyle name="Total 2 5 2 4 3" xfId="4787"/>
    <cellStyle name="Total 2 5 2 4 3 2" xfId="9448"/>
    <cellStyle name="Total 2 5 2 4 3 2 2" xfId="17588"/>
    <cellStyle name="Total 2 5 2 4 3 2 2 2" xfId="33661"/>
    <cellStyle name="Total 2 5 2 4 3 2 3" xfId="25627"/>
    <cellStyle name="Total 2 5 2 4 3 3" xfId="13295"/>
    <cellStyle name="Total 2 5 2 4 3 3 2" xfId="29392"/>
    <cellStyle name="Total 2 5 2 4 3 4" xfId="21025"/>
    <cellStyle name="Total 2 5 2 4 3 5" xfId="41309"/>
    <cellStyle name="Total 2 5 2 4 4" xfId="7143"/>
    <cellStyle name="Total 2 5 2 4 4 2" xfId="15287"/>
    <cellStyle name="Total 2 5 2 4 4 2 2" xfId="31360"/>
    <cellStyle name="Total 2 5 2 4 4 3" xfId="23326"/>
    <cellStyle name="Total 2 5 2 4 5" xfId="10966"/>
    <cellStyle name="Total 2 5 2 4 5 2" xfId="27091"/>
    <cellStyle name="Total 2 5 2 4 6" xfId="18724"/>
    <cellStyle name="Total 2 5 2 4 7" xfId="41306"/>
    <cellStyle name="Total 2 5 2 5" xfId="2858"/>
    <cellStyle name="Total 2 5 2 5 2" xfId="5228"/>
    <cellStyle name="Total 2 5 2 5 2 2" xfId="9658"/>
    <cellStyle name="Total 2 5 2 5 2 2 2" xfId="17798"/>
    <cellStyle name="Total 2 5 2 5 2 2 2 2" xfId="33871"/>
    <cellStyle name="Total 2 5 2 5 2 2 3" xfId="25837"/>
    <cellStyle name="Total 2 5 2 5 2 3" xfId="13734"/>
    <cellStyle name="Total 2 5 2 5 2 3 2" xfId="29831"/>
    <cellStyle name="Total 2 5 2 5 2 4" xfId="21464"/>
    <cellStyle name="Total 2 5 2 5 2 5" xfId="41311"/>
    <cellStyle name="Total 2 5 2 5 3" xfId="7584"/>
    <cellStyle name="Total 2 5 2 5 3 2" xfId="15726"/>
    <cellStyle name="Total 2 5 2 5 3 2 2" xfId="31799"/>
    <cellStyle name="Total 2 5 2 5 3 3" xfId="23765"/>
    <cellStyle name="Total 2 5 2 5 4" xfId="11407"/>
    <cellStyle name="Total 2 5 2 5 4 2" xfId="27530"/>
    <cellStyle name="Total 2 5 2 5 5" xfId="19163"/>
    <cellStyle name="Total 2 5 2 5 6" xfId="41310"/>
    <cellStyle name="Total 2 5 2 6" xfId="2516"/>
    <cellStyle name="Total 2 5 2 6 2" xfId="4921"/>
    <cellStyle name="Total 2 5 2 6 2 2" xfId="13427"/>
    <cellStyle name="Total 2 5 2 6 2 2 2" xfId="29524"/>
    <cellStyle name="Total 2 5 2 6 2 3" xfId="21157"/>
    <cellStyle name="Total 2 5 2 6 2 4" xfId="41313"/>
    <cellStyle name="Total 2 5 2 6 3" xfId="7277"/>
    <cellStyle name="Total 2 5 2 6 3 2" xfId="15419"/>
    <cellStyle name="Total 2 5 2 6 3 2 2" xfId="31492"/>
    <cellStyle name="Total 2 5 2 6 3 3" xfId="23458"/>
    <cellStyle name="Total 2 5 2 6 4" xfId="11100"/>
    <cellStyle name="Total 2 5 2 6 4 2" xfId="27223"/>
    <cellStyle name="Total 2 5 2 6 5" xfId="18856"/>
    <cellStyle name="Total 2 5 2 6 6" xfId="41312"/>
    <cellStyle name="Total 2 5 2 7" xfId="4160"/>
    <cellStyle name="Total 2 5 2 7 2" xfId="8821"/>
    <cellStyle name="Total 2 5 2 7 2 2" xfId="16961"/>
    <cellStyle name="Total 2 5 2 7 2 2 2" xfId="33034"/>
    <cellStyle name="Total 2 5 2 7 2 3" xfId="25000"/>
    <cellStyle name="Total 2 5 2 7 3" xfId="12668"/>
    <cellStyle name="Total 2 5 2 7 3 2" xfId="28765"/>
    <cellStyle name="Total 2 5 2 7 4" xfId="20398"/>
    <cellStyle name="Total 2 5 2 7 5" xfId="41314"/>
    <cellStyle name="Total 2 5 2 8" xfId="6516"/>
    <cellStyle name="Total 2 5 2 8 2" xfId="22699"/>
    <cellStyle name="Total 2 5 2 9" xfId="10339"/>
    <cellStyle name="Total 2 5 2 9 2" xfId="26464"/>
    <cellStyle name="Total 2 5 3" xfId="1645"/>
    <cellStyle name="Total 2 5 3 10" xfId="41315"/>
    <cellStyle name="Total 2 5 3 2" xfId="2053"/>
    <cellStyle name="Total 2 5 3 2 2" xfId="3141"/>
    <cellStyle name="Total 2 5 3 2 2 2" xfId="5506"/>
    <cellStyle name="Total 2 5 3 2 2 2 2" xfId="9928"/>
    <cellStyle name="Total 2 5 3 2 2 2 2 2" xfId="18068"/>
    <cellStyle name="Total 2 5 3 2 2 2 2 2 2" xfId="34141"/>
    <cellStyle name="Total 2 5 3 2 2 2 2 3" xfId="26107"/>
    <cellStyle name="Total 2 5 3 2 2 2 3" xfId="14012"/>
    <cellStyle name="Total 2 5 3 2 2 2 3 2" xfId="30109"/>
    <cellStyle name="Total 2 5 3 2 2 2 4" xfId="21742"/>
    <cellStyle name="Total 2 5 3 2 2 2 5" xfId="41318"/>
    <cellStyle name="Total 2 5 3 2 2 3" xfId="7862"/>
    <cellStyle name="Total 2 5 3 2 2 3 2" xfId="16004"/>
    <cellStyle name="Total 2 5 3 2 2 3 2 2" xfId="32077"/>
    <cellStyle name="Total 2 5 3 2 2 3 3" xfId="24043"/>
    <cellStyle name="Total 2 5 3 2 2 4" xfId="11685"/>
    <cellStyle name="Total 2 5 3 2 2 4 2" xfId="27808"/>
    <cellStyle name="Total 2 5 3 2 2 5" xfId="19441"/>
    <cellStyle name="Total 2 5 3 2 2 6" xfId="41317"/>
    <cellStyle name="Total 2 5 3 2 3" xfId="3592"/>
    <cellStyle name="Total 2 5 3 2 3 2" xfId="5950"/>
    <cellStyle name="Total 2 5 3 2 3 2 2" xfId="14456"/>
    <cellStyle name="Total 2 5 3 2 3 2 2 2" xfId="30553"/>
    <cellStyle name="Total 2 5 3 2 3 2 3" xfId="22186"/>
    <cellStyle name="Total 2 5 3 2 3 2 4" xfId="41320"/>
    <cellStyle name="Total 2 5 3 2 3 3" xfId="8306"/>
    <cellStyle name="Total 2 5 3 2 3 3 2" xfId="16448"/>
    <cellStyle name="Total 2 5 3 2 3 3 2 2" xfId="32521"/>
    <cellStyle name="Total 2 5 3 2 3 3 3" xfId="24487"/>
    <cellStyle name="Total 2 5 3 2 3 4" xfId="12129"/>
    <cellStyle name="Total 2 5 3 2 3 4 2" xfId="28252"/>
    <cellStyle name="Total 2 5 3 2 3 5" xfId="19885"/>
    <cellStyle name="Total 2 5 3 2 3 6" xfId="41319"/>
    <cellStyle name="Total 2 5 3 2 4" xfId="4484"/>
    <cellStyle name="Total 2 5 3 2 4 2" xfId="9145"/>
    <cellStyle name="Total 2 5 3 2 4 2 2" xfId="17285"/>
    <cellStyle name="Total 2 5 3 2 4 2 2 2" xfId="33358"/>
    <cellStyle name="Total 2 5 3 2 4 2 3" xfId="25324"/>
    <cellStyle name="Total 2 5 3 2 4 3" xfId="12992"/>
    <cellStyle name="Total 2 5 3 2 4 3 2" xfId="29089"/>
    <cellStyle name="Total 2 5 3 2 4 4" xfId="20722"/>
    <cellStyle name="Total 2 5 3 2 4 5" xfId="41321"/>
    <cellStyle name="Total 2 5 3 2 5" xfId="6840"/>
    <cellStyle name="Total 2 5 3 2 5 2" xfId="23023"/>
    <cellStyle name="Total 2 5 3 2 6" xfId="10663"/>
    <cellStyle name="Total 2 5 3 2 6 2" xfId="26788"/>
    <cellStyle name="Total 2 5 3 2 7" xfId="41316"/>
    <cellStyle name="Total 2 5 3 3" xfId="2218"/>
    <cellStyle name="Total 2 5 3 3 2" xfId="3297"/>
    <cellStyle name="Total 2 5 3 3 2 2" xfId="5660"/>
    <cellStyle name="Total 2 5 3 3 2 2 2" xfId="10080"/>
    <cellStyle name="Total 2 5 3 3 2 2 2 2" xfId="18220"/>
    <cellStyle name="Total 2 5 3 3 2 2 2 2 2" xfId="34293"/>
    <cellStyle name="Total 2 5 3 3 2 2 2 3" xfId="26259"/>
    <cellStyle name="Total 2 5 3 3 2 2 3" xfId="14166"/>
    <cellStyle name="Total 2 5 3 3 2 2 3 2" xfId="30263"/>
    <cellStyle name="Total 2 5 3 3 2 2 4" xfId="21896"/>
    <cellStyle name="Total 2 5 3 3 2 2 5" xfId="41324"/>
    <cellStyle name="Total 2 5 3 3 2 3" xfId="8016"/>
    <cellStyle name="Total 2 5 3 3 2 3 2" xfId="16158"/>
    <cellStyle name="Total 2 5 3 3 2 3 2 2" xfId="32231"/>
    <cellStyle name="Total 2 5 3 3 2 3 3" xfId="24197"/>
    <cellStyle name="Total 2 5 3 3 2 4" xfId="11839"/>
    <cellStyle name="Total 2 5 3 3 2 4 2" xfId="27962"/>
    <cellStyle name="Total 2 5 3 3 2 5" xfId="19595"/>
    <cellStyle name="Total 2 5 3 3 2 6" xfId="41323"/>
    <cellStyle name="Total 2 5 3 3 3" xfId="3748"/>
    <cellStyle name="Total 2 5 3 3 3 2" xfId="6106"/>
    <cellStyle name="Total 2 5 3 3 3 2 2" xfId="14612"/>
    <cellStyle name="Total 2 5 3 3 3 2 2 2" xfId="30709"/>
    <cellStyle name="Total 2 5 3 3 3 2 3" xfId="22342"/>
    <cellStyle name="Total 2 5 3 3 3 2 4" xfId="41326"/>
    <cellStyle name="Total 2 5 3 3 3 3" xfId="8462"/>
    <cellStyle name="Total 2 5 3 3 3 3 2" xfId="16604"/>
    <cellStyle name="Total 2 5 3 3 3 3 2 2" xfId="32677"/>
    <cellStyle name="Total 2 5 3 3 3 3 3" xfId="24643"/>
    <cellStyle name="Total 2 5 3 3 3 4" xfId="12285"/>
    <cellStyle name="Total 2 5 3 3 3 4 2" xfId="28408"/>
    <cellStyle name="Total 2 5 3 3 3 5" xfId="20041"/>
    <cellStyle name="Total 2 5 3 3 3 6" xfId="41325"/>
    <cellStyle name="Total 2 5 3 3 4" xfId="4640"/>
    <cellStyle name="Total 2 5 3 3 4 2" xfId="9301"/>
    <cellStyle name="Total 2 5 3 3 4 2 2" xfId="17441"/>
    <cellStyle name="Total 2 5 3 3 4 2 2 2" xfId="33514"/>
    <cellStyle name="Total 2 5 3 3 4 2 3" xfId="25480"/>
    <cellStyle name="Total 2 5 3 3 4 3" xfId="13148"/>
    <cellStyle name="Total 2 5 3 3 4 3 2" xfId="29245"/>
    <cellStyle name="Total 2 5 3 3 4 4" xfId="20878"/>
    <cellStyle name="Total 2 5 3 3 4 5" xfId="41327"/>
    <cellStyle name="Total 2 5 3 3 5" xfId="6996"/>
    <cellStyle name="Total 2 5 3 3 5 2" xfId="15140"/>
    <cellStyle name="Total 2 5 3 3 5 2 2" xfId="31213"/>
    <cellStyle name="Total 2 5 3 3 5 3" xfId="23179"/>
    <cellStyle name="Total 2 5 3 3 6" xfId="10819"/>
    <cellStyle name="Total 2 5 3 3 6 2" xfId="26944"/>
    <cellStyle name="Total 2 5 3 3 7" xfId="18577"/>
    <cellStyle name="Total 2 5 3 3 8" xfId="41322"/>
    <cellStyle name="Total 2 5 3 4" xfId="2378"/>
    <cellStyle name="Total 2 5 3 4 2" xfId="3900"/>
    <cellStyle name="Total 2 5 3 4 2 2" xfId="6258"/>
    <cellStyle name="Total 2 5 3 4 2 2 2" xfId="14764"/>
    <cellStyle name="Total 2 5 3 4 2 2 2 2" xfId="30861"/>
    <cellStyle name="Total 2 5 3 4 2 2 3" xfId="22494"/>
    <cellStyle name="Total 2 5 3 4 2 2 4" xfId="41330"/>
    <cellStyle name="Total 2 5 3 4 2 3" xfId="8614"/>
    <cellStyle name="Total 2 5 3 4 2 3 2" xfId="16756"/>
    <cellStyle name="Total 2 5 3 4 2 3 2 2" xfId="32829"/>
    <cellStyle name="Total 2 5 3 4 2 3 3" xfId="24795"/>
    <cellStyle name="Total 2 5 3 4 2 4" xfId="12437"/>
    <cellStyle name="Total 2 5 3 4 2 4 2" xfId="28560"/>
    <cellStyle name="Total 2 5 3 4 2 5" xfId="20193"/>
    <cellStyle name="Total 2 5 3 4 2 6" xfId="41329"/>
    <cellStyle name="Total 2 5 3 4 3" xfId="4792"/>
    <cellStyle name="Total 2 5 3 4 3 2" xfId="9453"/>
    <cellStyle name="Total 2 5 3 4 3 2 2" xfId="17593"/>
    <cellStyle name="Total 2 5 3 4 3 2 2 2" xfId="33666"/>
    <cellStyle name="Total 2 5 3 4 3 2 3" xfId="25632"/>
    <cellStyle name="Total 2 5 3 4 3 3" xfId="13300"/>
    <cellStyle name="Total 2 5 3 4 3 3 2" xfId="29397"/>
    <cellStyle name="Total 2 5 3 4 3 4" xfId="21030"/>
    <cellStyle name="Total 2 5 3 4 3 5" xfId="41331"/>
    <cellStyle name="Total 2 5 3 4 4" xfId="7148"/>
    <cellStyle name="Total 2 5 3 4 4 2" xfId="15292"/>
    <cellStyle name="Total 2 5 3 4 4 2 2" xfId="31365"/>
    <cellStyle name="Total 2 5 3 4 4 3" xfId="23331"/>
    <cellStyle name="Total 2 5 3 4 5" xfId="10971"/>
    <cellStyle name="Total 2 5 3 4 5 2" xfId="27096"/>
    <cellStyle name="Total 2 5 3 4 6" xfId="18729"/>
    <cellStyle name="Total 2 5 3 4 7" xfId="41328"/>
    <cellStyle name="Total 2 5 3 5" xfId="2863"/>
    <cellStyle name="Total 2 5 3 5 2" xfId="5233"/>
    <cellStyle name="Total 2 5 3 5 2 2" xfId="9663"/>
    <cellStyle name="Total 2 5 3 5 2 2 2" xfId="17803"/>
    <cellStyle name="Total 2 5 3 5 2 2 2 2" xfId="33876"/>
    <cellStyle name="Total 2 5 3 5 2 2 3" xfId="25842"/>
    <cellStyle name="Total 2 5 3 5 2 3" xfId="13739"/>
    <cellStyle name="Total 2 5 3 5 2 3 2" xfId="29836"/>
    <cellStyle name="Total 2 5 3 5 2 4" xfId="21469"/>
    <cellStyle name="Total 2 5 3 5 2 5" xfId="41333"/>
    <cellStyle name="Total 2 5 3 5 3" xfId="7589"/>
    <cellStyle name="Total 2 5 3 5 3 2" xfId="15731"/>
    <cellStyle name="Total 2 5 3 5 3 2 2" xfId="31804"/>
    <cellStyle name="Total 2 5 3 5 3 3" xfId="23770"/>
    <cellStyle name="Total 2 5 3 5 4" xfId="11412"/>
    <cellStyle name="Total 2 5 3 5 4 2" xfId="27535"/>
    <cellStyle name="Total 2 5 3 5 5" xfId="19168"/>
    <cellStyle name="Total 2 5 3 5 6" xfId="41332"/>
    <cellStyle name="Total 2 5 3 6" xfId="2512"/>
    <cellStyle name="Total 2 5 3 6 2" xfId="4917"/>
    <cellStyle name="Total 2 5 3 6 2 2" xfId="13423"/>
    <cellStyle name="Total 2 5 3 6 2 2 2" xfId="29520"/>
    <cellStyle name="Total 2 5 3 6 2 3" xfId="21153"/>
    <cellStyle name="Total 2 5 3 6 2 4" xfId="41335"/>
    <cellStyle name="Total 2 5 3 6 3" xfId="7273"/>
    <cellStyle name="Total 2 5 3 6 3 2" xfId="15415"/>
    <cellStyle name="Total 2 5 3 6 3 2 2" xfId="31488"/>
    <cellStyle name="Total 2 5 3 6 3 3" xfId="23454"/>
    <cellStyle name="Total 2 5 3 6 4" xfId="11096"/>
    <cellStyle name="Total 2 5 3 6 4 2" xfId="27219"/>
    <cellStyle name="Total 2 5 3 6 5" xfId="18852"/>
    <cellStyle name="Total 2 5 3 6 6" xfId="41334"/>
    <cellStyle name="Total 2 5 3 7" xfId="4165"/>
    <cellStyle name="Total 2 5 3 7 2" xfId="8826"/>
    <cellStyle name="Total 2 5 3 7 2 2" xfId="16966"/>
    <cellStyle name="Total 2 5 3 7 2 2 2" xfId="33039"/>
    <cellStyle name="Total 2 5 3 7 2 3" xfId="25005"/>
    <cellStyle name="Total 2 5 3 7 3" xfId="12673"/>
    <cellStyle name="Total 2 5 3 7 3 2" xfId="28770"/>
    <cellStyle name="Total 2 5 3 7 4" xfId="20403"/>
    <cellStyle name="Total 2 5 3 7 5" xfId="41336"/>
    <cellStyle name="Total 2 5 3 8" xfId="6521"/>
    <cellStyle name="Total 2 5 3 8 2" xfId="22704"/>
    <cellStyle name="Total 2 5 3 9" xfId="10344"/>
    <cellStyle name="Total 2 5 3 9 2" xfId="26469"/>
    <cellStyle name="Total 2 5 4" xfId="1891"/>
    <cellStyle name="Total 2 5 4 2" xfId="3003"/>
    <cellStyle name="Total 2 5 4 2 2" xfId="5370"/>
    <cellStyle name="Total 2 5 4 2 2 2" xfId="9794"/>
    <cellStyle name="Total 2 5 4 2 2 2 2" xfId="17934"/>
    <cellStyle name="Total 2 5 4 2 2 2 2 2" xfId="34007"/>
    <cellStyle name="Total 2 5 4 2 2 2 3" xfId="25973"/>
    <cellStyle name="Total 2 5 4 2 2 3" xfId="13876"/>
    <cellStyle name="Total 2 5 4 2 2 3 2" xfId="29973"/>
    <cellStyle name="Total 2 5 4 2 2 4" xfId="21606"/>
    <cellStyle name="Total 2 5 4 2 2 5" xfId="41339"/>
    <cellStyle name="Total 2 5 4 2 3" xfId="7726"/>
    <cellStyle name="Total 2 5 4 2 3 2" xfId="15868"/>
    <cellStyle name="Total 2 5 4 2 3 2 2" xfId="31941"/>
    <cellStyle name="Total 2 5 4 2 3 3" xfId="23907"/>
    <cellStyle name="Total 2 5 4 2 4" xfId="11549"/>
    <cellStyle name="Total 2 5 4 2 4 2" xfId="27672"/>
    <cellStyle name="Total 2 5 4 2 5" xfId="19305"/>
    <cellStyle name="Total 2 5 4 2 6" xfId="41338"/>
    <cellStyle name="Total 2 5 4 3" xfId="3445"/>
    <cellStyle name="Total 2 5 4 3 2" xfId="5803"/>
    <cellStyle name="Total 2 5 4 3 2 2" xfId="14309"/>
    <cellStyle name="Total 2 5 4 3 2 2 2" xfId="30406"/>
    <cellStyle name="Total 2 5 4 3 2 3" xfId="22039"/>
    <cellStyle name="Total 2 5 4 3 2 4" xfId="41341"/>
    <cellStyle name="Total 2 5 4 3 3" xfId="8159"/>
    <cellStyle name="Total 2 5 4 3 3 2" xfId="16301"/>
    <cellStyle name="Total 2 5 4 3 3 2 2" xfId="32374"/>
    <cellStyle name="Total 2 5 4 3 3 3" xfId="24340"/>
    <cellStyle name="Total 2 5 4 3 4" xfId="11982"/>
    <cellStyle name="Total 2 5 4 3 4 2" xfId="28105"/>
    <cellStyle name="Total 2 5 4 3 5" xfId="19738"/>
    <cellStyle name="Total 2 5 4 3 6" xfId="41340"/>
    <cellStyle name="Total 2 5 4 4" xfId="4337"/>
    <cellStyle name="Total 2 5 4 4 2" xfId="8998"/>
    <cellStyle name="Total 2 5 4 4 2 2" xfId="17138"/>
    <cellStyle name="Total 2 5 4 4 2 2 2" xfId="33211"/>
    <cellStyle name="Total 2 5 4 4 2 3" xfId="25177"/>
    <cellStyle name="Total 2 5 4 4 3" xfId="12845"/>
    <cellStyle name="Total 2 5 4 4 3 2" xfId="28942"/>
    <cellStyle name="Total 2 5 4 4 4" xfId="20575"/>
    <cellStyle name="Total 2 5 4 4 5" xfId="41342"/>
    <cellStyle name="Total 2 5 4 5" xfId="6693"/>
    <cellStyle name="Total 2 5 4 5 2" xfId="22876"/>
    <cellStyle name="Total 2 5 4 6" xfId="10516"/>
    <cellStyle name="Total 2 5 4 6 2" xfId="26641"/>
    <cellStyle name="Total 2 5 4 7" xfId="41337"/>
    <cellStyle name="Total 2 5 5" xfId="1761"/>
    <cellStyle name="Total 2 5 5 2" xfId="2930"/>
    <cellStyle name="Total 2 5 5 2 2" xfId="5297"/>
    <cellStyle name="Total 2 5 5 2 2 2" xfId="9723"/>
    <cellStyle name="Total 2 5 5 2 2 2 2" xfId="17863"/>
    <cellStyle name="Total 2 5 5 2 2 2 2 2" xfId="33936"/>
    <cellStyle name="Total 2 5 5 2 2 2 3" xfId="25902"/>
    <cellStyle name="Total 2 5 5 2 2 3" xfId="13803"/>
    <cellStyle name="Total 2 5 5 2 2 3 2" xfId="29900"/>
    <cellStyle name="Total 2 5 5 2 2 4" xfId="21533"/>
    <cellStyle name="Total 2 5 5 2 2 5" xfId="41345"/>
    <cellStyle name="Total 2 5 5 2 3" xfId="7653"/>
    <cellStyle name="Total 2 5 5 2 3 2" xfId="15795"/>
    <cellStyle name="Total 2 5 5 2 3 2 2" xfId="31868"/>
    <cellStyle name="Total 2 5 5 2 3 3" xfId="23834"/>
    <cellStyle name="Total 2 5 5 2 4" xfId="11476"/>
    <cellStyle name="Total 2 5 5 2 4 2" xfId="27599"/>
    <cellStyle name="Total 2 5 5 2 5" xfId="19232"/>
    <cellStyle name="Total 2 5 5 2 6" xfId="41344"/>
    <cellStyle name="Total 2 5 5 3" xfId="2465"/>
    <cellStyle name="Total 2 5 5 3 2" xfId="4870"/>
    <cellStyle name="Total 2 5 5 3 2 2" xfId="13376"/>
    <cellStyle name="Total 2 5 5 3 2 2 2" xfId="29473"/>
    <cellStyle name="Total 2 5 5 3 2 3" xfId="21106"/>
    <cellStyle name="Total 2 5 5 3 2 4" xfId="41347"/>
    <cellStyle name="Total 2 5 5 3 3" xfId="7226"/>
    <cellStyle name="Total 2 5 5 3 3 2" xfId="15368"/>
    <cellStyle name="Total 2 5 5 3 3 2 2" xfId="31441"/>
    <cellStyle name="Total 2 5 5 3 3 3" xfId="23407"/>
    <cellStyle name="Total 2 5 5 3 4" xfId="11049"/>
    <cellStyle name="Total 2 5 5 3 4 2" xfId="27172"/>
    <cellStyle name="Total 2 5 5 3 5" xfId="18805"/>
    <cellStyle name="Total 2 5 5 3 6" xfId="41346"/>
    <cellStyle name="Total 2 5 5 4" xfId="4238"/>
    <cellStyle name="Total 2 5 5 4 2" xfId="8899"/>
    <cellStyle name="Total 2 5 5 4 2 2" xfId="17039"/>
    <cellStyle name="Total 2 5 5 4 2 2 2" xfId="33112"/>
    <cellStyle name="Total 2 5 5 4 2 3" xfId="25078"/>
    <cellStyle name="Total 2 5 5 4 3" xfId="12746"/>
    <cellStyle name="Total 2 5 5 4 3 2" xfId="28843"/>
    <cellStyle name="Total 2 5 5 4 4" xfId="20476"/>
    <cellStyle name="Total 2 5 5 4 5" xfId="41348"/>
    <cellStyle name="Total 2 5 5 5" xfId="6594"/>
    <cellStyle name="Total 2 5 5 5 2" xfId="14858"/>
    <cellStyle name="Total 2 5 5 5 2 2" xfId="30931"/>
    <cellStyle name="Total 2 5 5 5 3" xfId="22777"/>
    <cellStyle name="Total 2 5 5 6" xfId="10417"/>
    <cellStyle name="Total 2 5 5 6 2" xfId="26542"/>
    <cellStyle name="Total 2 5 5 7" xfId="18295"/>
    <cellStyle name="Total 2 5 5 8" xfId="41343"/>
    <cellStyle name="Total 2 5 6" xfId="1847"/>
    <cellStyle name="Total 2 5 6 2" xfId="3410"/>
    <cellStyle name="Total 2 5 6 2 2" xfId="5768"/>
    <cellStyle name="Total 2 5 6 2 2 2" xfId="14274"/>
    <cellStyle name="Total 2 5 6 2 2 2 2" xfId="30371"/>
    <cellStyle name="Total 2 5 6 2 2 3" xfId="22004"/>
    <cellStyle name="Total 2 5 6 2 2 4" xfId="41351"/>
    <cellStyle name="Total 2 5 6 2 3" xfId="8124"/>
    <cellStyle name="Total 2 5 6 2 3 2" xfId="16266"/>
    <cellStyle name="Total 2 5 6 2 3 2 2" xfId="32339"/>
    <cellStyle name="Total 2 5 6 2 3 3" xfId="24305"/>
    <cellStyle name="Total 2 5 6 2 4" xfId="11947"/>
    <cellStyle name="Total 2 5 6 2 4 2" xfId="28070"/>
    <cellStyle name="Total 2 5 6 2 5" xfId="19703"/>
    <cellStyle name="Total 2 5 6 2 6" xfId="41350"/>
    <cellStyle name="Total 2 5 6 3" xfId="4302"/>
    <cellStyle name="Total 2 5 6 3 2" xfId="8963"/>
    <cellStyle name="Total 2 5 6 3 2 2" xfId="17103"/>
    <cellStyle name="Total 2 5 6 3 2 2 2" xfId="33176"/>
    <cellStyle name="Total 2 5 6 3 2 3" xfId="25142"/>
    <cellStyle name="Total 2 5 6 3 3" xfId="12810"/>
    <cellStyle name="Total 2 5 6 3 3 2" xfId="28907"/>
    <cellStyle name="Total 2 5 6 3 4" xfId="20540"/>
    <cellStyle name="Total 2 5 6 3 5" xfId="41352"/>
    <cellStyle name="Total 2 5 6 4" xfId="6658"/>
    <cellStyle name="Total 2 5 6 4 2" xfId="14922"/>
    <cellStyle name="Total 2 5 6 4 2 2" xfId="30995"/>
    <cellStyle name="Total 2 5 6 4 3" xfId="22841"/>
    <cellStyle name="Total 2 5 6 5" xfId="10481"/>
    <cellStyle name="Total 2 5 6 5 2" xfId="26606"/>
    <cellStyle name="Total 2 5 6 6" xfId="18359"/>
    <cellStyle name="Total 2 5 6 7" xfId="41349"/>
    <cellStyle name="Total 2 5 7" xfId="2674"/>
    <cellStyle name="Total 2 5 7 2" xfId="5061"/>
    <cellStyle name="Total 2 5 7 2 2" xfId="9544"/>
    <cellStyle name="Total 2 5 7 2 2 2" xfId="17684"/>
    <cellStyle name="Total 2 5 7 2 2 2 2" xfId="33757"/>
    <cellStyle name="Total 2 5 7 2 2 3" xfId="25723"/>
    <cellStyle name="Total 2 5 7 2 3" xfId="13567"/>
    <cellStyle name="Total 2 5 7 2 3 2" xfId="29664"/>
    <cellStyle name="Total 2 5 7 2 4" xfId="21297"/>
    <cellStyle name="Total 2 5 7 2 5" xfId="41354"/>
    <cellStyle name="Total 2 5 7 3" xfId="7417"/>
    <cellStyle name="Total 2 5 7 3 2" xfId="15559"/>
    <cellStyle name="Total 2 5 7 3 2 2" xfId="31632"/>
    <cellStyle name="Total 2 5 7 3 3" xfId="23598"/>
    <cellStyle name="Total 2 5 7 4" xfId="11240"/>
    <cellStyle name="Total 2 5 7 4 2" xfId="27363"/>
    <cellStyle name="Total 2 5 7 5" xfId="18996"/>
    <cellStyle name="Total 2 5 7 6" xfId="41353"/>
    <cellStyle name="Total 2 5 8" xfId="2618"/>
    <cellStyle name="Total 2 5 8 2" xfId="5011"/>
    <cellStyle name="Total 2 5 8 2 2" xfId="13517"/>
    <cellStyle name="Total 2 5 8 2 2 2" xfId="29614"/>
    <cellStyle name="Total 2 5 8 2 3" xfId="21247"/>
    <cellStyle name="Total 2 5 8 2 4" xfId="41356"/>
    <cellStyle name="Total 2 5 8 3" xfId="7367"/>
    <cellStyle name="Total 2 5 8 3 2" xfId="15509"/>
    <cellStyle name="Total 2 5 8 3 2 2" xfId="31582"/>
    <cellStyle name="Total 2 5 8 3 3" xfId="23548"/>
    <cellStyle name="Total 2 5 8 4" xfId="11190"/>
    <cellStyle name="Total 2 5 8 4 2" xfId="27313"/>
    <cellStyle name="Total 2 5 8 5" xfId="18946"/>
    <cellStyle name="Total 2 5 8 6" xfId="41355"/>
    <cellStyle name="Total 2 5 9" xfId="4029"/>
    <cellStyle name="Total 2 5 9 2" xfId="8707"/>
    <cellStyle name="Total 2 5 9 2 2" xfId="16847"/>
    <cellStyle name="Total 2 5 9 2 2 2" xfId="32920"/>
    <cellStyle name="Total 2 5 9 2 3" xfId="24886"/>
    <cellStyle name="Total 2 5 9 3" xfId="12548"/>
    <cellStyle name="Total 2 5 9 3 2" xfId="28651"/>
    <cellStyle name="Total 2 5 9 4" xfId="20284"/>
    <cellStyle name="Total 2 5 9 5" xfId="41357"/>
    <cellStyle name="Total 2 6" xfId="1216"/>
    <cellStyle name="Total 2 6 10" xfId="6386"/>
    <cellStyle name="Total 2 6 10 2" xfId="22586"/>
    <cellStyle name="Total 2 6 11" xfId="10209"/>
    <cellStyle name="Total 2 6 11 2" xfId="26351"/>
    <cellStyle name="Total 2 6 12" xfId="41358"/>
    <cellStyle name="Total 2 6 2" xfId="1641"/>
    <cellStyle name="Total 2 6 2 10" xfId="41359"/>
    <cellStyle name="Total 2 6 2 2" xfId="2049"/>
    <cellStyle name="Total 2 6 2 2 2" xfId="3137"/>
    <cellStyle name="Total 2 6 2 2 2 2" xfId="5502"/>
    <cellStyle name="Total 2 6 2 2 2 2 2" xfId="9924"/>
    <cellStyle name="Total 2 6 2 2 2 2 2 2" xfId="18064"/>
    <cellStyle name="Total 2 6 2 2 2 2 2 2 2" xfId="34137"/>
    <cellStyle name="Total 2 6 2 2 2 2 2 3" xfId="26103"/>
    <cellStyle name="Total 2 6 2 2 2 2 3" xfId="14008"/>
    <cellStyle name="Total 2 6 2 2 2 2 3 2" xfId="30105"/>
    <cellStyle name="Total 2 6 2 2 2 2 4" xfId="21738"/>
    <cellStyle name="Total 2 6 2 2 2 2 5" xfId="41362"/>
    <cellStyle name="Total 2 6 2 2 2 3" xfId="7858"/>
    <cellStyle name="Total 2 6 2 2 2 3 2" xfId="16000"/>
    <cellStyle name="Total 2 6 2 2 2 3 2 2" xfId="32073"/>
    <cellStyle name="Total 2 6 2 2 2 3 3" xfId="24039"/>
    <cellStyle name="Total 2 6 2 2 2 4" xfId="11681"/>
    <cellStyle name="Total 2 6 2 2 2 4 2" xfId="27804"/>
    <cellStyle name="Total 2 6 2 2 2 5" xfId="19437"/>
    <cellStyle name="Total 2 6 2 2 2 6" xfId="41361"/>
    <cellStyle name="Total 2 6 2 2 3" xfId="3588"/>
    <cellStyle name="Total 2 6 2 2 3 2" xfId="5946"/>
    <cellStyle name="Total 2 6 2 2 3 2 2" xfId="14452"/>
    <cellStyle name="Total 2 6 2 2 3 2 2 2" xfId="30549"/>
    <cellStyle name="Total 2 6 2 2 3 2 3" xfId="22182"/>
    <cellStyle name="Total 2 6 2 2 3 2 4" xfId="41364"/>
    <cellStyle name="Total 2 6 2 2 3 3" xfId="8302"/>
    <cellStyle name="Total 2 6 2 2 3 3 2" xfId="16444"/>
    <cellStyle name="Total 2 6 2 2 3 3 2 2" xfId="32517"/>
    <cellStyle name="Total 2 6 2 2 3 3 3" xfId="24483"/>
    <cellStyle name="Total 2 6 2 2 3 4" xfId="12125"/>
    <cellStyle name="Total 2 6 2 2 3 4 2" xfId="28248"/>
    <cellStyle name="Total 2 6 2 2 3 5" xfId="19881"/>
    <cellStyle name="Total 2 6 2 2 3 6" xfId="41363"/>
    <cellStyle name="Total 2 6 2 2 4" xfId="4480"/>
    <cellStyle name="Total 2 6 2 2 4 2" xfId="9141"/>
    <cellStyle name="Total 2 6 2 2 4 2 2" xfId="17281"/>
    <cellStyle name="Total 2 6 2 2 4 2 2 2" xfId="33354"/>
    <cellStyle name="Total 2 6 2 2 4 2 3" xfId="25320"/>
    <cellStyle name="Total 2 6 2 2 4 3" xfId="12988"/>
    <cellStyle name="Total 2 6 2 2 4 3 2" xfId="29085"/>
    <cellStyle name="Total 2 6 2 2 4 4" xfId="20718"/>
    <cellStyle name="Total 2 6 2 2 4 5" xfId="41365"/>
    <cellStyle name="Total 2 6 2 2 5" xfId="6836"/>
    <cellStyle name="Total 2 6 2 2 5 2" xfId="23019"/>
    <cellStyle name="Total 2 6 2 2 6" xfId="10659"/>
    <cellStyle name="Total 2 6 2 2 6 2" xfId="26784"/>
    <cellStyle name="Total 2 6 2 2 7" xfId="41360"/>
    <cellStyle name="Total 2 6 2 3" xfId="2214"/>
    <cellStyle name="Total 2 6 2 3 2" xfId="3293"/>
    <cellStyle name="Total 2 6 2 3 2 2" xfId="5656"/>
    <cellStyle name="Total 2 6 2 3 2 2 2" xfId="10076"/>
    <cellStyle name="Total 2 6 2 3 2 2 2 2" xfId="18216"/>
    <cellStyle name="Total 2 6 2 3 2 2 2 2 2" xfId="34289"/>
    <cellStyle name="Total 2 6 2 3 2 2 2 3" xfId="26255"/>
    <cellStyle name="Total 2 6 2 3 2 2 3" xfId="14162"/>
    <cellStyle name="Total 2 6 2 3 2 2 3 2" xfId="30259"/>
    <cellStyle name="Total 2 6 2 3 2 2 4" xfId="21892"/>
    <cellStyle name="Total 2 6 2 3 2 2 5" xfId="41368"/>
    <cellStyle name="Total 2 6 2 3 2 3" xfId="8012"/>
    <cellStyle name="Total 2 6 2 3 2 3 2" xfId="16154"/>
    <cellStyle name="Total 2 6 2 3 2 3 2 2" xfId="32227"/>
    <cellStyle name="Total 2 6 2 3 2 3 3" xfId="24193"/>
    <cellStyle name="Total 2 6 2 3 2 4" xfId="11835"/>
    <cellStyle name="Total 2 6 2 3 2 4 2" xfId="27958"/>
    <cellStyle name="Total 2 6 2 3 2 5" xfId="19591"/>
    <cellStyle name="Total 2 6 2 3 2 6" xfId="41367"/>
    <cellStyle name="Total 2 6 2 3 3" xfId="3744"/>
    <cellStyle name="Total 2 6 2 3 3 2" xfId="6102"/>
    <cellStyle name="Total 2 6 2 3 3 2 2" xfId="14608"/>
    <cellStyle name="Total 2 6 2 3 3 2 2 2" xfId="30705"/>
    <cellStyle name="Total 2 6 2 3 3 2 3" xfId="22338"/>
    <cellStyle name="Total 2 6 2 3 3 2 4" xfId="41370"/>
    <cellStyle name="Total 2 6 2 3 3 3" xfId="8458"/>
    <cellStyle name="Total 2 6 2 3 3 3 2" xfId="16600"/>
    <cellStyle name="Total 2 6 2 3 3 3 2 2" xfId="32673"/>
    <cellStyle name="Total 2 6 2 3 3 3 3" xfId="24639"/>
    <cellStyle name="Total 2 6 2 3 3 4" xfId="12281"/>
    <cellStyle name="Total 2 6 2 3 3 4 2" xfId="28404"/>
    <cellStyle name="Total 2 6 2 3 3 5" xfId="20037"/>
    <cellStyle name="Total 2 6 2 3 3 6" xfId="41369"/>
    <cellStyle name="Total 2 6 2 3 4" xfId="4636"/>
    <cellStyle name="Total 2 6 2 3 4 2" xfId="9297"/>
    <cellStyle name="Total 2 6 2 3 4 2 2" xfId="17437"/>
    <cellStyle name="Total 2 6 2 3 4 2 2 2" xfId="33510"/>
    <cellStyle name="Total 2 6 2 3 4 2 3" xfId="25476"/>
    <cellStyle name="Total 2 6 2 3 4 3" xfId="13144"/>
    <cellStyle name="Total 2 6 2 3 4 3 2" xfId="29241"/>
    <cellStyle name="Total 2 6 2 3 4 4" xfId="20874"/>
    <cellStyle name="Total 2 6 2 3 4 5" xfId="41371"/>
    <cellStyle name="Total 2 6 2 3 5" xfId="6992"/>
    <cellStyle name="Total 2 6 2 3 5 2" xfId="15136"/>
    <cellStyle name="Total 2 6 2 3 5 2 2" xfId="31209"/>
    <cellStyle name="Total 2 6 2 3 5 3" xfId="23175"/>
    <cellStyle name="Total 2 6 2 3 6" xfId="10815"/>
    <cellStyle name="Total 2 6 2 3 6 2" xfId="26940"/>
    <cellStyle name="Total 2 6 2 3 7" xfId="18573"/>
    <cellStyle name="Total 2 6 2 3 8" xfId="41366"/>
    <cellStyle name="Total 2 6 2 4" xfId="2374"/>
    <cellStyle name="Total 2 6 2 4 2" xfId="3896"/>
    <cellStyle name="Total 2 6 2 4 2 2" xfId="6254"/>
    <cellStyle name="Total 2 6 2 4 2 2 2" xfId="14760"/>
    <cellStyle name="Total 2 6 2 4 2 2 2 2" xfId="30857"/>
    <cellStyle name="Total 2 6 2 4 2 2 3" xfId="22490"/>
    <cellStyle name="Total 2 6 2 4 2 2 4" xfId="41374"/>
    <cellStyle name="Total 2 6 2 4 2 3" xfId="8610"/>
    <cellStyle name="Total 2 6 2 4 2 3 2" xfId="16752"/>
    <cellStyle name="Total 2 6 2 4 2 3 2 2" xfId="32825"/>
    <cellStyle name="Total 2 6 2 4 2 3 3" xfId="24791"/>
    <cellStyle name="Total 2 6 2 4 2 4" xfId="12433"/>
    <cellStyle name="Total 2 6 2 4 2 4 2" xfId="28556"/>
    <cellStyle name="Total 2 6 2 4 2 5" xfId="20189"/>
    <cellStyle name="Total 2 6 2 4 2 6" xfId="41373"/>
    <cellStyle name="Total 2 6 2 4 3" xfId="4788"/>
    <cellStyle name="Total 2 6 2 4 3 2" xfId="9449"/>
    <cellStyle name="Total 2 6 2 4 3 2 2" xfId="17589"/>
    <cellStyle name="Total 2 6 2 4 3 2 2 2" xfId="33662"/>
    <cellStyle name="Total 2 6 2 4 3 2 3" xfId="25628"/>
    <cellStyle name="Total 2 6 2 4 3 3" xfId="13296"/>
    <cellStyle name="Total 2 6 2 4 3 3 2" xfId="29393"/>
    <cellStyle name="Total 2 6 2 4 3 4" xfId="21026"/>
    <cellStyle name="Total 2 6 2 4 3 5" xfId="41375"/>
    <cellStyle name="Total 2 6 2 4 4" xfId="7144"/>
    <cellStyle name="Total 2 6 2 4 4 2" xfId="15288"/>
    <cellStyle name="Total 2 6 2 4 4 2 2" xfId="31361"/>
    <cellStyle name="Total 2 6 2 4 4 3" xfId="23327"/>
    <cellStyle name="Total 2 6 2 4 5" xfId="10967"/>
    <cellStyle name="Total 2 6 2 4 5 2" xfId="27092"/>
    <cellStyle name="Total 2 6 2 4 6" xfId="18725"/>
    <cellStyle name="Total 2 6 2 4 7" xfId="41372"/>
    <cellStyle name="Total 2 6 2 5" xfId="2859"/>
    <cellStyle name="Total 2 6 2 5 2" xfId="5229"/>
    <cellStyle name="Total 2 6 2 5 2 2" xfId="9659"/>
    <cellStyle name="Total 2 6 2 5 2 2 2" xfId="17799"/>
    <cellStyle name="Total 2 6 2 5 2 2 2 2" xfId="33872"/>
    <cellStyle name="Total 2 6 2 5 2 2 3" xfId="25838"/>
    <cellStyle name="Total 2 6 2 5 2 3" xfId="13735"/>
    <cellStyle name="Total 2 6 2 5 2 3 2" xfId="29832"/>
    <cellStyle name="Total 2 6 2 5 2 4" xfId="21465"/>
    <cellStyle name="Total 2 6 2 5 2 5" xfId="41377"/>
    <cellStyle name="Total 2 6 2 5 3" xfId="7585"/>
    <cellStyle name="Total 2 6 2 5 3 2" xfId="15727"/>
    <cellStyle name="Total 2 6 2 5 3 2 2" xfId="31800"/>
    <cellStyle name="Total 2 6 2 5 3 3" xfId="23766"/>
    <cellStyle name="Total 2 6 2 5 4" xfId="11408"/>
    <cellStyle name="Total 2 6 2 5 4 2" xfId="27531"/>
    <cellStyle name="Total 2 6 2 5 5" xfId="19164"/>
    <cellStyle name="Total 2 6 2 5 6" xfId="41376"/>
    <cellStyle name="Total 2 6 2 6" xfId="2515"/>
    <cellStyle name="Total 2 6 2 6 2" xfId="4920"/>
    <cellStyle name="Total 2 6 2 6 2 2" xfId="13426"/>
    <cellStyle name="Total 2 6 2 6 2 2 2" xfId="29523"/>
    <cellStyle name="Total 2 6 2 6 2 3" xfId="21156"/>
    <cellStyle name="Total 2 6 2 6 2 4" xfId="41379"/>
    <cellStyle name="Total 2 6 2 6 3" xfId="7276"/>
    <cellStyle name="Total 2 6 2 6 3 2" xfId="15418"/>
    <cellStyle name="Total 2 6 2 6 3 2 2" xfId="31491"/>
    <cellStyle name="Total 2 6 2 6 3 3" xfId="23457"/>
    <cellStyle name="Total 2 6 2 6 4" xfId="11099"/>
    <cellStyle name="Total 2 6 2 6 4 2" xfId="27222"/>
    <cellStyle name="Total 2 6 2 6 5" xfId="18855"/>
    <cellStyle name="Total 2 6 2 6 6" xfId="41378"/>
    <cellStyle name="Total 2 6 2 7" xfId="4161"/>
    <cellStyle name="Total 2 6 2 7 2" xfId="8822"/>
    <cellStyle name="Total 2 6 2 7 2 2" xfId="16962"/>
    <cellStyle name="Total 2 6 2 7 2 2 2" xfId="33035"/>
    <cellStyle name="Total 2 6 2 7 2 3" xfId="25001"/>
    <cellStyle name="Total 2 6 2 7 3" xfId="12669"/>
    <cellStyle name="Total 2 6 2 7 3 2" xfId="28766"/>
    <cellStyle name="Total 2 6 2 7 4" xfId="20399"/>
    <cellStyle name="Total 2 6 2 7 5" xfId="41380"/>
    <cellStyle name="Total 2 6 2 8" xfId="6517"/>
    <cellStyle name="Total 2 6 2 8 2" xfId="22700"/>
    <cellStyle name="Total 2 6 2 9" xfId="10340"/>
    <cellStyle name="Total 2 6 2 9 2" xfId="26465"/>
    <cellStyle name="Total 2 6 3" xfId="1552"/>
    <cellStyle name="Total 2 6 3 10" xfId="41381"/>
    <cellStyle name="Total 2 6 3 2" xfId="1979"/>
    <cellStyle name="Total 2 6 3 2 2" xfId="3067"/>
    <cellStyle name="Total 2 6 3 2 2 2" xfId="5432"/>
    <cellStyle name="Total 2 6 3 2 2 2 2" xfId="9854"/>
    <cellStyle name="Total 2 6 3 2 2 2 2 2" xfId="17994"/>
    <cellStyle name="Total 2 6 3 2 2 2 2 2 2" xfId="34067"/>
    <cellStyle name="Total 2 6 3 2 2 2 2 3" xfId="26033"/>
    <cellStyle name="Total 2 6 3 2 2 2 3" xfId="13938"/>
    <cellStyle name="Total 2 6 3 2 2 2 3 2" xfId="30035"/>
    <cellStyle name="Total 2 6 3 2 2 2 4" xfId="21668"/>
    <cellStyle name="Total 2 6 3 2 2 2 5" xfId="41384"/>
    <cellStyle name="Total 2 6 3 2 2 3" xfId="7788"/>
    <cellStyle name="Total 2 6 3 2 2 3 2" xfId="15930"/>
    <cellStyle name="Total 2 6 3 2 2 3 2 2" xfId="32003"/>
    <cellStyle name="Total 2 6 3 2 2 3 3" xfId="23969"/>
    <cellStyle name="Total 2 6 3 2 2 4" xfId="11611"/>
    <cellStyle name="Total 2 6 3 2 2 4 2" xfId="27734"/>
    <cellStyle name="Total 2 6 3 2 2 5" xfId="19367"/>
    <cellStyle name="Total 2 6 3 2 2 6" xfId="41383"/>
    <cellStyle name="Total 2 6 3 2 3" xfId="3518"/>
    <cellStyle name="Total 2 6 3 2 3 2" xfId="5876"/>
    <cellStyle name="Total 2 6 3 2 3 2 2" xfId="14382"/>
    <cellStyle name="Total 2 6 3 2 3 2 2 2" xfId="30479"/>
    <cellStyle name="Total 2 6 3 2 3 2 3" xfId="22112"/>
    <cellStyle name="Total 2 6 3 2 3 2 4" xfId="41386"/>
    <cellStyle name="Total 2 6 3 2 3 3" xfId="8232"/>
    <cellStyle name="Total 2 6 3 2 3 3 2" xfId="16374"/>
    <cellStyle name="Total 2 6 3 2 3 3 2 2" xfId="32447"/>
    <cellStyle name="Total 2 6 3 2 3 3 3" xfId="24413"/>
    <cellStyle name="Total 2 6 3 2 3 4" xfId="12055"/>
    <cellStyle name="Total 2 6 3 2 3 4 2" xfId="28178"/>
    <cellStyle name="Total 2 6 3 2 3 5" xfId="19811"/>
    <cellStyle name="Total 2 6 3 2 3 6" xfId="41385"/>
    <cellStyle name="Total 2 6 3 2 4" xfId="4410"/>
    <cellStyle name="Total 2 6 3 2 4 2" xfId="9071"/>
    <cellStyle name="Total 2 6 3 2 4 2 2" xfId="17211"/>
    <cellStyle name="Total 2 6 3 2 4 2 2 2" xfId="33284"/>
    <cellStyle name="Total 2 6 3 2 4 2 3" xfId="25250"/>
    <cellStyle name="Total 2 6 3 2 4 3" xfId="12918"/>
    <cellStyle name="Total 2 6 3 2 4 3 2" xfId="29015"/>
    <cellStyle name="Total 2 6 3 2 4 4" xfId="20648"/>
    <cellStyle name="Total 2 6 3 2 4 5" xfId="41387"/>
    <cellStyle name="Total 2 6 3 2 5" xfId="6766"/>
    <cellStyle name="Total 2 6 3 2 5 2" xfId="22949"/>
    <cellStyle name="Total 2 6 3 2 6" xfId="10589"/>
    <cellStyle name="Total 2 6 3 2 6 2" xfId="26714"/>
    <cellStyle name="Total 2 6 3 2 7" xfId="41382"/>
    <cellStyle name="Total 2 6 3 3" xfId="2144"/>
    <cellStyle name="Total 2 6 3 3 2" xfId="3223"/>
    <cellStyle name="Total 2 6 3 3 2 2" xfId="5586"/>
    <cellStyle name="Total 2 6 3 3 2 2 2" xfId="10006"/>
    <cellStyle name="Total 2 6 3 3 2 2 2 2" xfId="18146"/>
    <cellStyle name="Total 2 6 3 3 2 2 2 2 2" xfId="34219"/>
    <cellStyle name="Total 2 6 3 3 2 2 2 3" xfId="26185"/>
    <cellStyle name="Total 2 6 3 3 2 2 3" xfId="14092"/>
    <cellStyle name="Total 2 6 3 3 2 2 3 2" xfId="30189"/>
    <cellStyle name="Total 2 6 3 3 2 2 4" xfId="21822"/>
    <cellStyle name="Total 2 6 3 3 2 2 5" xfId="41390"/>
    <cellStyle name="Total 2 6 3 3 2 3" xfId="7942"/>
    <cellStyle name="Total 2 6 3 3 2 3 2" xfId="16084"/>
    <cellStyle name="Total 2 6 3 3 2 3 2 2" xfId="32157"/>
    <cellStyle name="Total 2 6 3 3 2 3 3" xfId="24123"/>
    <cellStyle name="Total 2 6 3 3 2 4" xfId="11765"/>
    <cellStyle name="Total 2 6 3 3 2 4 2" xfId="27888"/>
    <cellStyle name="Total 2 6 3 3 2 5" xfId="19521"/>
    <cellStyle name="Total 2 6 3 3 2 6" xfId="41389"/>
    <cellStyle name="Total 2 6 3 3 3" xfId="3674"/>
    <cellStyle name="Total 2 6 3 3 3 2" xfId="6032"/>
    <cellStyle name="Total 2 6 3 3 3 2 2" xfId="14538"/>
    <cellStyle name="Total 2 6 3 3 3 2 2 2" xfId="30635"/>
    <cellStyle name="Total 2 6 3 3 3 2 3" xfId="22268"/>
    <cellStyle name="Total 2 6 3 3 3 2 4" xfId="41392"/>
    <cellStyle name="Total 2 6 3 3 3 3" xfId="8388"/>
    <cellStyle name="Total 2 6 3 3 3 3 2" xfId="16530"/>
    <cellStyle name="Total 2 6 3 3 3 3 2 2" xfId="32603"/>
    <cellStyle name="Total 2 6 3 3 3 3 3" xfId="24569"/>
    <cellStyle name="Total 2 6 3 3 3 4" xfId="12211"/>
    <cellStyle name="Total 2 6 3 3 3 4 2" xfId="28334"/>
    <cellStyle name="Total 2 6 3 3 3 5" xfId="19967"/>
    <cellStyle name="Total 2 6 3 3 3 6" xfId="41391"/>
    <cellStyle name="Total 2 6 3 3 4" xfId="4566"/>
    <cellStyle name="Total 2 6 3 3 4 2" xfId="9227"/>
    <cellStyle name="Total 2 6 3 3 4 2 2" xfId="17367"/>
    <cellStyle name="Total 2 6 3 3 4 2 2 2" xfId="33440"/>
    <cellStyle name="Total 2 6 3 3 4 2 3" xfId="25406"/>
    <cellStyle name="Total 2 6 3 3 4 3" xfId="13074"/>
    <cellStyle name="Total 2 6 3 3 4 3 2" xfId="29171"/>
    <cellStyle name="Total 2 6 3 3 4 4" xfId="20804"/>
    <cellStyle name="Total 2 6 3 3 4 5" xfId="41393"/>
    <cellStyle name="Total 2 6 3 3 5" xfId="6922"/>
    <cellStyle name="Total 2 6 3 3 5 2" xfId="15066"/>
    <cellStyle name="Total 2 6 3 3 5 2 2" xfId="31139"/>
    <cellStyle name="Total 2 6 3 3 5 3" xfId="23105"/>
    <cellStyle name="Total 2 6 3 3 6" xfId="10745"/>
    <cellStyle name="Total 2 6 3 3 6 2" xfId="26870"/>
    <cellStyle name="Total 2 6 3 3 7" xfId="18503"/>
    <cellStyle name="Total 2 6 3 3 8" xfId="41388"/>
    <cellStyle name="Total 2 6 3 4" xfId="2304"/>
    <cellStyle name="Total 2 6 3 4 2" xfId="3826"/>
    <cellStyle name="Total 2 6 3 4 2 2" xfId="6184"/>
    <cellStyle name="Total 2 6 3 4 2 2 2" xfId="14690"/>
    <cellStyle name="Total 2 6 3 4 2 2 2 2" xfId="30787"/>
    <cellStyle name="Total 2 6 3 4 2 2 3" xfId="22420"/>
    <cellStyle name="Total 2 6 3 4 2 2 4" xfId="41396"/>
    <cellStyle name="Total 2 6 3 4 2 3" xfId="8540"/>
    <cellStyle name="Total 2 6 3 4 2 3 2" xfId="16682"/>
    <cellStyle name="Total 2 6 3 4 2 3 2 2" xfId="32755"/>
    <cellStyle name="Total 2 6 3 4 2 3 3" xfId="24721"/>
    <cellStyle name="Total 2 6 3 4 2 4" xfId="12363"/>
    <cellStyle name="Total 2 6 3 4 2 4 2" xfId="28486"/>
    <cellStyle name="Total 2 6 3 4 2 5" xfId="20119"/>
    <cellStyle name="Total 2 6 3 4 2 6" xfId="41395"/>
    <cellStyle name="Total 2 6 3 4 3" xfId="4718"/>
    <cellStyle name="Total 2 6 3 4 3 2" xfId="9379"/>
    <cellStyle name="Total 2 6 3 4 3 2 2" xfId="17519"/>
    <cellStyle name="Total 2 6 3 4 3 2 2 2" xfId="33592"/>
    <cellStyle name="Total 2 6 3 4 3 2 3" xfId="25558"/>
    <cellStyle name="Total 2 6 3 4 3 3" xfId="13226"/>
    <cellStyle name="Total 2 6 3 4 3 3 2" xfId="29323"/>
    <cellStyle name="Total 2 6 3 4 3 4" xfId="20956"/>
    <cellStyle name="Total 2 6 3 4 3 5" xfId="41397"/>
    <cellStyle name="Total 2 6 3 4 4" xfId="7074"/>
    <cellStyle name="Total 2 6 3 4 4 2" xfId="15218"/>
    <cellStyle name="Total 2 6 3 4 4 2 2" xfId="31291"/>
    <cellStyle name="Total 2 6 3 4 4 3" xfId="23257"/>
    <cellStyle name="Total 2 6 3 4 5" xfId="10897"/>
    <cellStyle name="Total 2 6 3 4 5 2" xfId="27022"/>
    <cellStyle name="Total 2 6 3 4 6" xfId="18655"/>
    <cellStyle name="Total 2 6 3 4 7" xfId="41394"/>
    <cellStyle name="Total 2 6 3 5" xfId="2787"/>
    <cellStyle name="Total 2 6 3 5 2" xfId="5157"/>
    <cellStyle name="Total 2 6 3 5 2 2" xfId="9589"/>
    <cellStyle name="Total 2 6 3 5 2 2 2" xfId="17729"/>
    <cellStyle name="Total 2 6 3 5 2 2 2 2" xfId="33802"/>
    <cellStyle name="Total 2 6 3 5 2 2 3" xfId="25768"/>
    <cellStyle name="Total 2 6 3 5 2 3" xfId="13663"/>
    <cellStyle name="Total 2 6 3 5 2 3 2" xfId="29760"/>
    <cellStyle name="Total 2 6 3 5 2 4" xfId="21393"/>
    <cellStyle name="Total 2 6 3 5 2 5" xfId="41399"/>
    <cellStyle name="Total 2 6 3 5 3" xfId="7513"/>
    <cellStyle name="Total 2 6 3 5 3 2" xfId="15655"/>
    <cellStyle name="Total 2 6 3 5 3 2 2" xfId="31728"/>
    <cellStyle name="Total 2 6 3 5 3 3" xfId="23694"/>
    <cellStyle name="Total 2 6 3 5 4" xfId="11336"/>
    <cellStyle name="Total 2 6 3 5 4 2" xfId="27459"/>
    <cellStyle name="Total 2 6 3 5 5" xfId="19092"/>
    <cellStyle name="Total 2 6 3 5 6" xfId="41398"/>
    <cellStyle name="Total 2 6 3 6" xfId="2716"/>
    <cellStyle name="Total 2 6 3 6 2" xfId="5101"/>
    <cellStyle name="Total 2 6 3 6 2 2" xfId="13607"/>
    <cellStyle name="Total 2 6 3 6 2 2 2" xfId="29704"/>
    <cellStyle name="Total 2 6 3 6 2 3" xfId="21337"/>
    <cellStyle name="Total 2 6 3 6 2 4" xfId="41401"/>
    <cellStyle name="Total 2 6 3 6 3" xfId="7457"/>
    <cellStyle name="Total 2 6 3 6 3 2" xfId="15599"/>
    <cellStyle name="Total 2 6 3 6 3 2 2" xfId="31672"/>
    <cellStyle name="Total 2 6 3 6 3 3" xfId="23638"/>
    <cellStyle name="Total 2 6 3 6 4" xfId="11280"/>
    <cellStyle name="Total 2 6 3 6 4 2" xfId="27403"/>
    <cellStyle name="Total 2 6 3 6 5" xfId="19036"/>
    <cellStyle name="Total 2 6 3 6 6" xfId="41400"/>
    <cellStyle name="Total 2 6 3 7" xfId="4091"/>
    <cellStyle name="Total 2 6 3 7 2" xfId="8752"/>
    <cellStyle name="Total 2 6 3 7 2 2" xfId="16892"/>
    <cellStyle name="Total 2 6 3 7 2 2 2" xfId="32965"/>
    <cellStyle name="Total 2 6 3 7 2 3" xfId="24931"/>
    <cellStyle name="Total 2 6 3 7 3" xfId="12599"/>
    <cellStyle name="Total 2 6 3 7 3 2" xfId="28696"/>
    <cellStyle name="Total 2 6 3 7 4" xfId="20329"/>
    <cellStyle name="Total 2 6 3 7 5" xfId="41402"/>
    <cellStyle name="Total 2 6 3 8" xfId="6447"/>
    <cellStyle name="Total 2 6 3 8 2" xfId="22630"/>
    <cellStyle name="Total 2 6 3 9" xfId="10270"/>
    <cellStyle name="Total 2 6 3 9 2" xfId="26395"/>
    <cellStyle name="Total 2 6 4" xfId="1892"/>
    <cellStyle name="Total 2 6 4 2" xfId="3004"/>
    <cellStyle name="Total 2 6 4 2 2" xfId="5371"/>
    <cellStyle name="Total 2 6 4 2 2 2" xfId="9795"/>
    <cellStyle name="Total 2 6 4 2 2 2 2" xfId="17935"/>
    <cellStyle name="Total 2 6 4 2 2 2 2 2" xfId="34008"/>
    <cellStyle name="Total 2 6 4 2 2 2 3" xfId="25974"/>
    <cellStyle name="Total 2 6 4 2 2 3" xfId="13877"/>
    <cellStyle name="Total 2 6 4 2 2 3 2" xfId="29974"/>
    <cellStyle name="Total 2 6 4 2 2 4" xfId="21607"/>
    <cellStyle name="Total 2 6 4 2 2 5" xfId="41405"/>
    <cellStyle name="Total 2 6 4 2 3" xfId="7727"/>
    <cellStyle name="Total 2 6 4 2 3 2" xfId="15869"/>
    <cellStyle name="Total 2 6 4 2 3 2 2" xfId="31942"/>
    <cellStyle name="Total 2 6 4 2 3 3" xfId="23908"/>
    <cellStyle name="Total 2 6 4 2 4" xfId="11550"/>
    <cellStyle name="Total 2 6 4 2 4 2" xfId="27673"/>
    <cellStyle name="Total 2 6 4 2 5" xfId="19306"/>
    <cellStyle name="Total 2 6 4 2 6" xfId="41404"/>
    <cellStyle name="Total 2 6 4 3" xfId="3446"/>
    <cellStyle name="Total 2 6 4 3 2" xfId="5804"/>
    <cellStyle name="Total 2 6 4 3 2 2" xfId="14310"/>
    <cellStyle name="Total 2 6 4 3 2 2 2" xfId="30407"/>
    <cellStyle name="Total 2 6 4 3 2 3" xfId="22040"/>
    <cellStyle name="Total 2 6 4 3 2 4" xfId="41407"/>
    <cellStyle name="Total 2 6 4 3 3" xfId="8160"/>
    <cellStyle name="Total 2 6 4 3 3 2" xfId="16302"/>
    <cellStyle name="Total 2 6 4 3 3 2 2" xfId="32375"/>
    <cellStyle name="Total 2 6 4 3 3 3" xfId="24341"/>
    <cellStyle name="Total 2 6 4 3 4" xfId="11983"/>
    <cellStyle name="Total 2 6 4 3 4 2" xfId="28106"/>
    <cellStyle name="Total 2 6 4 3 5" xfId="19739"/>
    <cellStyle name="Total 2 6 4 3 6" xfId="41406"/>
    <cellStyle name="Total 2 6 4 4" xfId="4338"/>
    <cellStyle name="Total 2 6 4 4 2" xfId="8999"/>
    <cellStyle name="Total 2 6 4 4 2 2" xfId="17139"/>
    <cellStyle name="Total 2 6 4 4 2 2 2" xfId="33212"/>
    <cellStyle name="Total 2 6 4 4 2 3" xfId="25178"/>
    <cellStyle name="Total 2 6 4 4 3" xfId="12846"/>
    <cellStyle name="Total 2 6 4 4 3 2" xfId="28943"/>
    <cellStyle name="Total 2 6 4 4 4" xfId="20576"/>
    <cellStyle name="Total 2 6 4 4 5" xfId="41408"/>
    <cellStyle name="Total 2 6 4 5" xfId="6694"/>
    <cellStyle name="Total 2 6 4 5 2" xfId="22877"/>
    <cellStyle name="Total 2 6 4 6" xfId="10517"/>
    <cellStyle name="Total 2 6 4 6 2" xfId="26642"/>
    <cellStyle name="Total 2 6 4 7" xfId="41403"/>
    <cellStyle name="Total 2 6 5" xfId="1904"/>
    <cellStyle name="Total 2 6 5 2" xfId="3011"/>
    <cellStyle name="Total 2 6 5 2 2" xfId="5378"/>
    <cellStyle name="Total 2 6 5 2 2 2" xfId="9802"/>
    <cellStyle name="Total 2 6 5 2 2 2 2" xfId="17942"/>
    <cellStyle name="Total 2 6 5 2 2 2 2 2" xfId="34015"/>
    <cellStyle name="Total 2 6 5 2 2 2 3" xfId="25981"/>
    <cellStyle name="Total 2 6 5 2 2 3" xfId="13884"/>
    <cellStyle name="Total 2 6 5 2 2 3 2" xfId="29981"/>
    <cellStyle name="Total 2 6 5 2 2 4" xfId="21614"/>
    <cellStyle name="Total 2 6 5 2 2 5" xfId="41411"/>
    <cellStyle name="Total 2 6 5 2 3" xfId="7734"/>
    <cellStyle name="Total 2 6 5 2 3 2" xfId="15876"/>
    <cellStyle name="Total 2 6 5 2 3 2 2" xfId="31949"/>
    <cellStyle name="Total 2 6 5 2 3 3" xfId="23915"/>
    <cellStyle name="Total 2 6 5 2 4" xfId="11557"/>
    <cellStyle name="Total 2 6 5 2 4 2" xfId="27680"/>
    <cellStyle name="Total 2 6 5 2 5" xfId="19313"/>
    <cellStyle name="Total 2 6 5 2 6" xfId="41410"/>
    <cellStyle name="Total 2 6 5 3" xfId="3456"/>
    <cellStyle name="Total 2 6 5 3 2" xfId="5814"/>
    <cellStyle name="Total 2 6 5 3 2 2" xfId="14320"/>
    <cellStyle name="Total 2 6 5 3 2 2 2" xfId="30417"/>
    <cellStyle name="Total 2 6 5 3 2 3" xfId="22050"/>
    <cellStyle name="Total 2 6 5 3 2 4" xfId="41413"/>
    <cellStyle name="Total 2 6 5 3 3" xfId="8170"/>
    <cellStyle name="Total 2 6 5 3 3 2" xfId="16312"/>
    <cellStyle name="Total 2 6 5 3 3 2 2" xfId="32385"/>
    <cellStyle name="Total 2 6 5 3 3 3" xfId="24351"/>
    <cellStyle name="Total 2 6 5 3 4" xfId="11993"/>
    <cellStyle name="Total 2 6 5 3 4 2" xfId="28116"/>
    <cellStyle name="Total 2 6 5 3 5" xfId="19749"/>
    <cellStyle name="Total 2 6 5 3 6" xfId="41412"/>
    <cellStyle name="Total 2 6 5 4" xfId="4348"/>
    <cellStyle name="Total 2 6 5 4 2" xfId="9009"/>
    <cellStyle name="Total 2 6 5 4 2 2" xfId="17149"/>
    <cellStyle name="Total 2 6 5 4 2 2 2" xfId="33222"/>
    <cellStyle name="Total 2 6 5 4 2 3" xfId="25188"/>
    <cellStyle name="Total 2 6 5 4 3" xfId="12856"/>
    <cellStyle name="Total 2 6 5 4 3 2" xfId="28953"/>
    <cellStyle name="Total 2 6 5 4 4" xfId="20586"/>
    <cellStyle name="Total 2 6 5 4 5" xfId="41414"/>
    <cellStyle name="Total 2 6 5 5" xfId="6704"/>
    <cellStyle name="Total 2 6 5 5 2" xfId="14944"/>
    <cellStyle name="Total 2 6 5 5 2 2" xfId="31017"/>
    <cellStyle name="Total 2 6 5 5 3" xfId="22887"/>
    <cellStyle name="Total 2 6 5 6" xfId="10527"/>
    <cellStyle name="Total 2 6 5 6 2" xfId="26652"/>
    <cellStyle name="Total 2 6 5 7" xfId="18381"/>
    <cellStyle name="Total 2 6 5 8" xfId="41409"/>
    <cellStyle name="Total 2 6 6" xfId="1848"/>
    <cellStyle name="Total 2 6 6 2" xfId="3411"/>
    <cellStyle name="Total 2 6 6 2 2" xfId="5769"/>
    <cellStyle name="Total 2 6 6 2 2 2" xfId="14275"/>
    <cellStyle name="Total 2 6 6 2 2 2 2" xfId="30372"/>
    <cellStyle name="Total 2 6 6 2 2 3" xfId="22005"/>
    <cellStyle name="Total 2 6 6 2 2 4" xfId="41417"/>
    <cellStyle name="Total 2 6 6 2 3" xfId="8125"/>
    <cellStyle name="Total 2 6 6 2 3 2" xfId="16267"/>
    <cellStyle name="Total 2 6 6 2 3 2 2" xfId="32340"/>
    <cellStyle name="Total 2 6 6 2 3 3" xfId="24306"/>
    <cellStyle name="Total 2 6 6 2 4" xfId="11948"/>
    <cellStyle name="Total 2 6 6 2 4 2" xfId="28071"/>
    <cellStyle name="Total 2 6 6 2 5" xfId="19704"/>
    <cellStyle name="Total 2 6 6 2 6" xfId="41416"/>
    <cellStyle name="Total 2 6 6 3" xfId="4303"/>
    <cellStyle name="Total 2 6 6 3 2" xfId="8964"/>
    <cellStyle name="Total 2 6 6 3 2 2" xfId="17104"/>
    <cellStyle name="Total 2 6 6 3 2 2 2" xfId="33177"/>
    <cellStyle name="Total 2 6 6 3 2 3" xfId="25143"/>
    <cellStyle name="Total 2 6 6 3 3" xfId="12811"/>
    <cellStyle name="Total 2 6 6 3 3 2" xfId="28908"/>
    <cellStyle name="Total 2 6 6 3 4" xfId="20541"/>
    <cellStyle name="Total 2 6 6 3 5" xfId="41418"/>
    <cellStyle name="Total 2 6 6 4" xfId="6659"/>
    <cellStyle name="Total 2 6 6 4 2" xfId="14923"/>
    <cellStyle name="Total 2 6 6 4 2 2" xfId="30996"/>
    <cellStyle name="Total 2 6 6 4 3" xfId="22842"/>
    <cellStyle name="Total 2 6 6 5" xfId="10482"/>
    <cellStyle name="Total 2 6 6 5 2" xfId="26607"/>
    <cellStyle name="Total 2 6 6 6" xfId="18360"/>
    <cellStyle name="Total 2 6 6 7" xfId="41415"/>
    <cellStyle name="Total 2 6 7" xfId="2675"/>
    <cellStyle name="Total 2 6 7 2" xfId="5062"/>
    <cellStyle name="Total 2 6 7 2 2" xfId="9545"/>
    <cellStyle name="Total 2 6 7 2 2 2" xfId="17685"/>
    <cellStyle name="Total 2 6 7 2 2 2 2" xfId="33758"/>
    <cellStyle name="Total 2 6 7 2 2 3" xfId="25724"/>
    <cellStyle name="Total 2 6 7 2 3" xfId="13568"/>
    <cellStyle name="Total 2 6 7 2 3 2" xfId="29665"/>
    <cellStyle name="Total 2 6 7 2 4" xfId="21298"/>
    <cellStyle name="Total 2 6 7 2 5" xfId="41420"/>
    <cellStyle name="Total 2 6 7 3" xfId="7418"/>
    <cellStyle name="Total 2 6 7 3 2" xfId="15560"/>
    <cellStyle name="Total 2 6 7 3 2 2" xfId="31633"/>
    <cellStyle name="Total 2 6 7 3 3" xfId="23599"/>
    <cellStyle name="Total 2 6 7 4" xfId="11241"/>
    <cellStyle name="Total 2 6 7 4 2" xfId="27364"/>
    <cellStyle name="Total 2 6 7 5" xfId="18997"/>
    <cellStyle name="Total 2 6 7 6" xfId="41419"/>
    <cellStyle name="Total 2 6 8" xfId="2617"/>
    <cellStyle name="Total 2 6 8 2" xfId="5010"/>
    <cellStyle name="Total 2 6 8 2 2" xfId="13516"/>
    <cellStyle name="Total 2 6 8 2 2 2" xfId="29613"/>
    <cellStyle name="Total 2 6 8 2 3" xfId="21246"/>
    <cellStyle name="Total 2 6 8 2 4" xfId="41422"/>
    <cellStyle name="Total 2 6 8 3" xfId="7366"/>
    <cellStyle name="Total 2 6 8 3 2" xfId="15508"/>
    <cellStyle name="Total 2 6 8 3 2 2" xfId="31581"/>
    <cellStyle name="Total 2 6 8 3 3" xfId="23547"/>
    <cellStyle name="Total 2 6 8 4" xfId="11189"/>
    <cellStyle name="Total 2 6 8 4 2" xfId="27312"/>
    <cellStyle name="Total 2 6 8 5" xfId="18945"/>
    <cellStyle name="Total 2 6 8 6" xfId="41421"/>
    <cellStyle name="Total 2 6 9" xfId="4030"/>
    <cellStyle name="Total 2 6 9 2" xfId="8708"/>
    <cellStyle name="Total 2 6 9 2 2" xfId="16848"/>
    <cellStyle name="Total 2 6 9 2 2 2" xfId="32921"/>
    <cellStyle name="Total 2 6 9 2 3" xfId="24887"/>
    <cellStyle name="Total 2 6 9 3" xfId="12549"/>
    <cellStyle name="Total 2 6 9 3 2" xfId="28652"/>
    <cellStyle name="Total 2 6 9 4" xfId="20285"/>
    <cellStyle name="Total 2 6 9 5" xfId="41423"/>
    <cellStyle name="Total 2 7" xfId="1217"/>
    <cellStyle name="Total 2 7 10" xfId="6387"/>
    <cellStyle name="Total 2 7 10 2" xfId="22587"/>
    <cellStyle name="Total 2 7 11" xfId="10210"/>
    <cellStyle name="Total 2 7 11 2" xfId="26352"/>
    <cellStyle name="Total 2 7 12" xfId="41424"/>
    <cellStyle name="Total 2 7 2" xfId="1642"/>
    <cellStyle name="Total 2 7 2 10" xfId="41425"/>
    <cellStyle name="Total 2 7 2 2" xfId="2050"/>
    <cellStyle name="Total 2 7 2 2 2" xfId="3138"/>
    <cellStyle name="Total 2 7 2 2 2 2" xfId="5503"/>
    <cellStyle name="Total 2 7 2 2 2 2 2" xfId="9925"/>
    <cellStyle name="Total 2 7 2 2 2 2 2 2" xfId="18065"/>
    <cellStyle name="Total 2 7 2 2 2 2 2 2 2" xfId="34138"/>
    <cellStyle name="Total 2 7 2 2 2 2 2 3" xfId="26104"/>
    <cellStyle name="Total 2 7 2 2 2 2 3" xfId="14009"/>
    <cellStyle name="Total 2 7 2 2 2 2 3 2" xfId="30106"/>
    <cellStyle name="Total 2 7 2 2 2 2 4" xfId="21739"/>
    <cellStyle name="Total 2 7 2 2 2 2 5" xfId="41428"/>
    <cellStyle name="Total 2 7 2 2 2 3" xfId="7859"/>
    <cellStyle name="Total 2 7 2 2 2 3 2" xfId="16001"/>
    <cellStyle name="Total 2 7 2 2 2 3 2 2" xfId="32074"/>
    <cellStyle name="Total 2 7 2 2 2 3 3" xfId="24040"/>
    <cellStyle name="Total 2 7 2 2 2 4" xfId="11682"/>
    <cellStyle name="Total 2 7 2 2 2 4 2" xfId="27805"/>
    <cellStyle name="Total 2 7 2 2 2 5" xfId="19438"/>
    <cellStyle name="Total 2 7 2 2 2 6" xfId="41427"/>
    <cellStyle name="Total 2 7 2 2 3" xfId="3589"/>
    <cellStyle name="Total 2 7 2 2 3 2" xfId="5947"/>
    <cellStyle name="Total 2 7 2 2 3 2 2" xfId="14453"/>
    <cellStyle name="Total 2 7 2 2 3 2 2 2" xfId="30550"/>
    <cellStyle name="Total 2 7 2 2 3 2 3" xfId="22183"/>
    <cellStyle name="Total 2 7 2 2 3 2 4" xfId="41430"/>
    <cellStyle name="Total 2 7 2 2 3 3" xfId="8303"/>
    <cellStyle name="Total 2 7 2 2 3 3 2" xfId="16445"/>
    <cellStyle name="Total 2 7 2 2 3 3 2 2" xfId="32518"/>
    <cellStyle name="Total 2 7 2 2 3 3 3" xfId="24484"/>
    <cellStyle name="Total 2 7 2 2 3 4" xfId="12126"/>
    <cellStyle name="Total 2 7 2 2 3 4 2" xfId="28249"/>
    <cellStyle name="Total 2 7 2 2 3 5" xfId="19882"/>
    <cellStyle name="Total 2 7 2 2 3 6" xfId="41429"/>
    <cellStyle name="Total 2 7 2 2 4" xfId="4481"/>
    <cellStyle name="Total 2 7 2 2 4 2" xfId="9142"/>
    <cellStyle name="Total 2 7 2 2 4 2 2" xfId="17282"/>
    <cellStyle name="Total 2 7 2 2 4 2 2 2" xfId="33355"/>
    <cellStyle name="Total 2 7 2 2 4 2 3" xfId="25321"/>
    <cellStyle name="Total 2 7 2 2 4 3" xfId="12989"/>
    <cellStyle name="Total 2 7 2 2 4 3 2" xfId="29086"/>
    <cellStyle name="Total 2 7 2 2 4 4" xfId="20719"/>
    <cellStyle name="Total 2 7 2 2 4 5" xfId="41431"/>
    <cellStyle name="Total 2 7 2 2 5" xfId="6837"/>
    <cellStyle name="Total 2 7 2 2 5 2" xfId="23020"/>
    <cellStyle name="Total 2 7 2 2 6" xfId="10660"/>
    <cellStyle name="Total 2 7 2 2 6 2" xfId="26785"/>
    <cellStyle name="Total 2 7 2 2 7" xfId="41426"/>
    <cellStyle name="Total 2 7 2 3" xfId="2215"/>
    <cellStyle name="Total 2 7 2 3 2" xfId="3294"/>
    <cellStyle name="Total 2 7 2 3 2 2" xfId="5657"/>
    <cellStyle name="Total 2 7 2 3 2 2 2" xfId="10077"/>
    <cellStyle name="Total 2 7 2 3 2 2 2 2" xfId="18217"/>
    <cellStyle name="Total 2 7 2 3 2 2 2 2 2" xfId="34290"/>
    <cellStyle name="Total 2 7 2 3 2 2 2 3" xfId="26256"/>
    <cellStyle name="Total 2 7 2 3 2 2 3" xfId="14163"/>
    <cellStyle name="Total 2 7 2 3 2 2 3 2" xfId="30260"/>
    <cellStyle name="Total 2 7 2 3 2 2 4" xfId="21893"/>
    <cellStyle name="Total 2 7 2 3 2 2 5" xfId="41434"/>
    <cellStyle name="Total 2 7 2 3 2 3" xfId="8013"/>
    <cellStyle name="Total 2 7 2 3 2 3 2" xfId="16155"/>
    <cellStyle name="Total 2 7 2 3 2 3 2 2" xfId="32228"/>
    <cellStyle name="Total 2 7 2 3 2 3 3" xfId="24194"/>
    <cellStyle name="Total 2 7 2 3 2 4" xfId="11836"/>
    <cellStyle name="Total 2 7 2 3 2 4 2" xfId="27959"/>
    <cellStyle name="Total 2 7 2 3 2 5" xfId="19592"/>
    <cellStyle name="Total 2 7 2 3 2 6" xfId="41433"/>
    <cellStyle name="Total 2 7 2 3 3" xfId="3745"/>
    <cellStyle name="Total 2 7 2 3 3 2" xfId="6103"/>
    <cellStyle name="Total 2 7 2 3 3 2 2" xfId="14609"/>
    <cellStyle name="Total 2 7 2 3 3 2 2 2" xfId="30706"/>
    <cellStyle name="Total 2 7 2 3 3 2 3" xfId="22339"/>
    <cellStyle name="Total 2 7 2 3 3 2 4" xfId="41436"/>
    <cellStyle name="Total 2 7 2 3 3 3" xfId="8459"/>
    <cellStyle name="Total 2 7 2 3 3 3 2" xfId="16601"/>
    <cellStyle name="Total 2 7 2 3 3 3 2 2" xfId="32674"/>
    <cellStyle name="Total 2 7 2 3 3 3 3" xfId="24640"/>
    <cellStyle name="Total 2 7 2 3 3 4" xfId="12282"/>
    <cellStyle name="Total 2 7 2 3 3 4 2" xfId="28405"/>
    <cellStyle name="Total 2 7 2 3 3 5" xfId="20038"/>
    <cellStyle name="Total 2 7 2 3 3 6" xfId="41435"/>
    <cellStyle name="Total 2 7 2 3 4" xfId="4637"/>
    <cellStyle name="Total 2 7 2 3 4 2" xfId="9298"/>
    <cellStyle name="Total 2 7 2 3 4 2 2" xfId="17438"/>
    <cellStyle name="Total 2 7 2 3 4 2 2 2" xfId="33511"/>
    <cellStyle name="Total 2 7 2 3 4 2 3" xfId="25477"/>
    <cellStyle name="Total 2 7 2 3 4 3" xfId="13145"/>
    <cellStyle name="Total 2 7 2 3 4 3 2" xfId="29242"/>
    <cellStyle name="Total 2 7 2 3 4 4" xfId="20875"/>
    <cellStyle name="Total 2 7 2 3 4 5" xfId="41437"/>
    <cellStyle name="Total 2 7 2 3 5" xfId="6993"/>
    <cellStyle name="Total 2 7 2 3 5 2" xfId="15137"/>
    <cellStyle name="Total 2 7 2 3 5 2 2" xfId="31210"/>
    <cellStyle name="Total 2 7 2 3 5 3" xfId="23176"/>
    <cellStyle name="Total 2 7 2 3 6" xfId="10816"/>
    <cellStyle name="Total 2 7 2 3 6 2" xfId="26941"/>
    <cellStyle name="Total 2 7 2 3 7" xfId="18574"/>
    <cellStyle name="Total 2 7 2 3 8" xfId="41432"/>
    <cellStyle name="Total 2 7 2 4" xfId="2375"/>
    <cellStyle name="Total 2 7 2 4 2" xfId="3897"/>
    <cellStyle name="Total 2 7 2 4 2 2" xfId="6255"/>
    <cellStyle name="Total 2 7 2 4 2 2 2" xfId="14761"/>
    <cellStyle name="Total 2 7 2 4 2 2 2 2" xfId="30858"/>
    <cellStyle name="Total 2 7 2 4 2 2 3" xfId="22491"/>
    <cellStyle name="Total 2 7 2 4 2 2 4" xfId="41440"/>
    <cellStyle name="Total 2 7 2 4 2 3" xfId="8611"/>
    <cellStyle name="Total 2 7 2 4 2 3 2" xfId="16753"/>
    <cellStyle name="Total 2 7 2 4 2 3 2 2" xfId="32826"/>
    <cellStyle name="Total 2 7 2 4 2 3 3" xfId="24792"/>
    <cellStyle name="Total 2 7 2 4 2 4" xfId="12434"/>
    <cellStyle name="Total 2 7 2 4 2 4 2" xfId="28557"/>
    <cellStyle name="Total 2 7 2 4 2 5" xfId="20190"/>
    <cellStyle name="Total 2 7 2 4 2 6" xfId="41439"/>
    <cellStyle name="Total 2 7 2 4 3" xfId="4789"/>
    <cellStyle name="Total 2 7 2 4 3 2" xfId="9450"/>
    <cellStyle name="Total 2 7 2 4 3 2 2" xfId="17590"/>
    <cellStyle name="Total 2 7 2 4 3 2 2 2" xfId="33663"/>
    <cellStyle name="Total 2 7 2 4 3 2 3" xfId="25629"/>
    <cellStyle name="Total 2 7 2 4 3 3" xfId="13297"/>
    <cellStyle name="Total 2 7 2 4 3 3 2" xfId="29394"/>
    <cellStyle name="Total 2 7 2 4 3 4" xfId="21027"/>
    <cellStyle name="Total 2 7 2 4 3 5" xfId="41441"/>
    <cellStyle name="Total 2 7 2 4 4" xfId="7145"/>
    <cellStyle name="Total 2 7 2 4 4 2" xfId="15289"/>
    <cellStyle name="Total 2 7 2 4 4 2 2" xfId="31362"/>
    <cellStyle name="Total 2 7 2 4 4 3" xfId="23328"/>
    <cellStyle name="Total 2 7 2 4 5" xfId="10968"/>
    <cellStyle name="Total 2 7 2 4 5 2" xfId="27093"/>
    <cellStyle name="Total 2 7 2 4 6" xfId="18726"/>
    <cellStyle name="Total 2 7 2 4 7" xfId="41438"/>
    <cellStyle name="Total 2 7 2 5" xfId="2860"/>
    <cellStyle name="Total 2 7 2 5 2" xfId="5230"/>
    <cellStyle name="Total 2 7 2 5 2 2" xfId="9660"/>
    <cellStyle name="Total 2 7 2 5 2 2 2" xfId="17800"/>
    <cellStyle name="Total 2 7 2 5 2 2 2 2" xfId="33873"/>
    <cellStyle name="Total 2 7 2 5 2 2 3" xfId="25839"/>
    <cellStyle name="Total 2 7 2 5 2 3" xfId="13736"/>
    <cellStyle name="Total 2 7 2 5 2 3 2" xfId="29833"/>
    <cellStyle name="Total 2 7 2 5 2 4" xfId="21466"/>
    <cellStyle name="Total 2 7 2 5 2 5" xfId="41443"/>
    <cellStyle name="Total 2 7 2 5 3" xfId="7586"/>
    <cellStyle name="Total 2 7 2 5 3 2" xfId="15728"/>
    <cellStyle name="Total 2 7 2 5 3 2 2" xfId="31801"/>
    <cellStyle name="Total 2 7 2 5 3 3" xfId="23767"/>
    <cellStyle name="Total 2 7 2 5 4" xfId="11409"/>
    <cellStyle name="Total 2 7 2 5 4 2" xfId="27532"/>
    <cellStyle name="Total 2 7 2 5 5" xfId="19165"/>
    <cellStyle name="Total 2 7 2 5 6" xfId="41442"/>
    <cellStyle name="Total 2 7 2 6" xfId="2514"/>
    <cellStyle name="Total 2 7 2 6 2" xfId="4919"/>
    <cellStyle name="Total 2 7 2 6 2 2" xfId="13425"/>
    <cellStyle name="Total 2 7 2 6 2 2 2" xfId="29522"/>
    <cellStyle name="Total 2 7 2 6 2 3" xfId="21155"/>
    <cellStyle name="Total 2 7 2 6 2 4" xfId="41445"/>
    <cellStyle name="Total 2 7 2 6 3" xfId="7275"/>
    <cellStyle name="Total 2 7 2 6 3 2" xfId="15417"/>
    <cellStyle name="Total 2 7 2 6 3 2 2" xfId="31490"/>
    <cellStyle name="Total 2 7 2 6 3 3" xfId="23456"/>
    <cellStyle name="Total 2 7 2 6 4" xfId="11098"/>
    <cellStyle name="Total 2 7 2 6 4 2" xfId="27221"/>
    <cellStyle name="Total 2 7 2 6 5" xfId="18854"/>
    <cellStyle name="Total 2 7 2 6 6" xfId="41444"/>
    <cellStyle name="Total 2 7 2 7" xfId="4162"/>
    <cellStyle name="Total 2 7 2 7 2" xfId="8823"/>
    <cellStyle name="Total 2 7 2 7 2 2" xfId="16963"/>
    <cellStyle name="Total 2 7 2 7 2 2 2" xfId="33036"/>
    <cellStyle name="Total 2 7 2 7 2 3" xfId="25002"/>
    <cellStyle name="Total 2 7 2 7 3" xfId="12670"/>
    <cellStyle name="Total 2 7 2 7 3 2" xfId="28767"/>
    <cellStyle name="Total 2 7 2 7 4" xfId="20400"/>
    <cellStyle name="Total 2 7 2 7 5" xfId="41446"/>
    <cellStyle name="Total 2 7 2 8" xfId="6518"/>
    <cellStyle name="Total 2 7 2 8 2" xfId="22701"/>
    <cellStyle name="Total 2 7 2 9" xfId="10341"/>
    <cellStyle name="Total 2 7 2 9 2" xfId="26466"/>
    <cellStyle name="Total 2 7 3" xfId="1646"/>
    <cellStyle name="Total 2 7 3 10" xfId="41447"/>
    <cellStyle name="Total 2 7 3 2" xfId="2054"/>
    <cellStyle name="Total 2 7 3 2 2" xfId="3142"/>
    <cellStyle name="Total 2 7 3 2 2 2" xfId="5507"/>
    <cellStyle name="Total 2 7 3 2 2 2 2" xfId="9929"/>
    <cellStyle name="Total 2 7 3 2 2 2 2 2" xfId="18069"/>
    <cellStyle name="Total 2 7 3 2 2 2 2 2 2" xfId="34142"/>
    <cellStyle name="Total 2 7 3 2 2 2 2 3" xfId="26108"/>
    <cellStyle name="Total 2 7 3 2 2 2 3" xfId="14013"/>
    <cellStyle name="Total 2 7 3 2 2 2 3 2" xfId="30110"/>
    <cellStyle name="Total 2 7 3 2 2 2 4" xfId="21743"/>
    <cellStyle name="Total 2 7 3 2 2 2 5" xfId="41450"/>
    <cellStyle name="Total 2 7 3 2 2 3" xfId="7863"/>
    <cellStyle name="Total 2 7 3 2 2 3 2" xfId="16005"/>
    <cellStyle name="Total 2 7 3 2 2 3 2 2" xfId="32078"/>
    <cellStyle name="Total 2 7 3 2 2 3 3" xfId="24044"/>
    <cellStyle name="Total 2 7 3 2 2 4" xfId="11686"/>
    <cellStyle name="Total 2 7 3 2 2 4 2" xfId="27809"/>
    <cellStyle name="Total 2 7 3 2 2 5" xfId="19442"/>
    <cellStyle name="Total 2 7 3 2 2 6" xfId="41449"/>
    <cellStyle name="Total 2 7 3 2 3" xfId="3593"/>
    <cellStyle name="Total 2 7 3 2 3 2" xfId="5951"/>
    <cellStyle name="Total 2 7 3 2 3 2 2" xfId="14457"/>
    <cellStyle name="Total 2 7 3 2 3 2 2 2" xfId="30554"/>
    <cellStyle name="Total 2 7 3 2 3 2 3" xfId="22187"/>
    <cellStyle name="Total 2 7 3 2 3 2 4" xfId="41452"/>
    <cellStyle name="Total 2 7 3 2 3 3" xfId="8307"/>
    <cellStyle name="Total 2 7 3 2 3 3 2" xfId="16449"/>
    <cellStyle name="Total 2 7 3 2 3 3 2 2" xfId="32522"/>
    <cellStyle name="Total 2 7 3 2 3 3 3" xfId="24488"/>
    <cellStyle name="Total 2 7 3 2 3 4" xfId="12130"/>
    <cellStyle name="Total 2 7 3 2 3 4 2" xfId="28253"/>
    <cellStyle name="Total 2 7 3 2 3 5" xfId="19886"/>
    <cellStyle name="Total 2 7 3 2 3 6" xfId="41451"/>
    <cellStyle name="Total 2 7 3 2 4" xfId="4485"/>
    <cellStyle name="Total 2 7 3 2 4 2" xfId="9146"/>
    <cellStyle name="Total 2 7 3 2 4 2 2" xfId="17286"/>
    <cellStyle name="Total 2 7 3 2 4 2 2 2" xfId="33359"/>
    <cellStyle name="Total 2 7 3 2 4 2 3" xfId="25325"/>
    <cellStyle name="Total 2 7 3 2 4 3" xfId="12993"/>
    <cellStyle name="Total 2 7 3 2 4 3 2" xfId="29090"/>
    <cellStyle name="Total 2 7 3 2 4 4" xfId="20723"/>
    <cellStyle name="Total 2 7 3 2 4 5" xfId="41453"/>
    <cellStyle name="Total 2 7 3 2 5" xfId="6841"/>
    <cellStyle name="Total 2 7 3 2 5 2" xfId="23024"/>
    <cellStyle name="Total 2 7 3 2 6" xfId="10664"/>
    <cellStyle name="Total 2 7 3 2 6 2" xfId="26789"/>
    <cellStyle name="Total 2 7 3 2 7" xfId="41448"/>
    <cellStyle name="Total 2 7 3 3" xfId="2219"/>
    <cellStyle name="Total 2 7 3 3 2" xfId="3298"/>
    <cellStyle name="Total 2 7 3 3 2 2" xfId="5661"/>
    <cellStyle name="Total 2 7 3 3 2 2 2" xfId="10081"/>
    <cellStyle name="Total 2 7 3 3 2 2 2 2" xfId="18221"/>
    <cellStyle name="Total 2 7 3 3 2 2 2 2 2" xfId="34294"/>
    <cellStyle name="Total 2 7 3 3 2 2 2 3" xfId="26260"/>
    <cellStyle name="Total 2 7 3 3 2 2 3" xfId="14167"/>
    <cellStyle name="Total 2 7 3 3 2 2 3 2" xfId="30264"/>
    <cellStyle name="Total 2 7 3 3 2 2 4" xfId="21897"/>
    <cellStyle name="Total 2 7 3 3 2 2 5" xfId="41456"/>
    <cellStyle name="Total 2 7 3 3 2 3" xfId="8017"/>
    <cellStyle name="Total 2 7 3 3 2 3 2" xfId="16159"/>
    <cellStyle name="Total 2 7 3 3 2 3 2 2" xfId="32232"/>
    <cellStyle name="Total 2 7 3 3 2 3 3" xfId="24198"/>
    <cellStyle name="Total 2 7 3 3 2 4" xfId="11840"/>
    <cellStyle name="Total 2 7 3 3 2 4 2" xfId="27963"/>
    <cellStyle name="Total 2 7 3 3 2 5" xfId="19596"/>
    <cellStyle name="Total 2 7 3 3 2 6" xfId="41455"/>
    <cellStyle name="Total 2 7 3 3 3" xfId="3749"/>
    <cellStyle name="Total 2 7 3 3 3 2" xfId="6107"/>
    <cellStyle name="Total 2 7 3 3 3 2 2" xfId="14613"/>
    <cellStyle name="Total 2 7 3 3 3 2 2 2" xfId="30710"/>
    <cellStyle name="Total 2 7 3 3 3 2 3" xfId="22343"/>
    <cellStyle name="Total 2 7 3 3 3 2 4" xfId="41458"/>
    <cellStyle name="Total 2 7 3 3 3 3" xfId="8463"/>
    <cellStyle name="Total 2 7 3 3 3 3 2" xfId="16605"/>
    <cellStyle name="Total 2 7 3 3 3 3 2 2" xfId="32678"/>
    <cellStyle name="Total 2 7 3 3 3 3 3" xfId="24644"/>
    <cellStyle name="Total 2 7 3 3 3 4" xfId="12286"/>
    <cellStyle name="Total 2 7 3 3 3 4 2" xfId="28409"/>
    <cellStyle name="Total 2 7 3 3 3 5" xfId="20042"/>
    <cellStyle name="Total 2 7 3 3 3 6" xfId="41457"/>
    <cellStyle name="Total 2 7 3 3 4" xfId="4641"/>
    <cellStyle name="Total 2 7 3 3 4 2" xfId="9302"/>
    <cellStyle name="Total 2 7 3 3 4 2 2" xfId="17442"/>
    <cellStyle name="Total 2 7 3 3 4 2 2 2" xfId="33515"/>
    <cellStyle name="Total 2 7 3 3 4 2 3" xfId="25481"/>
    <cellStyle name="Total 2 7 3 3 4 3" xfId="13149"/>
    <cellStyle name="Total 2 7 3 3 4 3 2" xfId="29246"/>
    <cellStyle name="Total 2 7 3 3 4 4" xfId="20879"/>
    <cellStyle name="Total 2 7 3 3 4 5" xfId="41459"/>
    <cellStyle name="Total 2 7 3 3 5" xfId="6997"/>
    <cellStyle name="Total 2 7 3 3 5 2" xfId="15141"/>
    <cellStyle name="Total 2 7 3 3 5 2 2" xfId="31214"/>
    <cellStyle name="Total 2 7 3 3 5 3" xfId="23180"/>
    <cellStyle name="Total 2 7 3 3 6" xfId="10820"/>
    <cellStyle name="Total 2 7 3 3 6 2" xfId="26945"/>
    <cellStyle name="Total 2 7 3 3 7" xfId="18578"/>
    <cellStyle name="Total 2 7 3 3 8" xfId="41454"/>
    <cellStyle name="Total 2 7 3 4" xfId="2379"/>
    <cellStyle name="Total 2 7 3 4 2" xfId="3901"/>
    <cellStyle name="Total 2 7 3 4 2 2" xfId="6259"/>
    <cellStyle name="Total 2 7 3 4 2 2 2" xfId="14765"/>
    <cellStyle name="Total 2 7 3 4 2 2 2 2" xfId="30862"/>
    <cellStyle name="Total 2 7 3 4 2 2 3" xfId="22495"/>
    <cellStyle name="Total 2 7 3 4 2 2 4" xfId="41462"/>
    <cellStyle name="Total 2 7 3 4 2 3" xfId="8615"/>
    <cellStyle name="Total 2 7 3 4 2 3 2" xfId="16757"/>
    <cellStyle name="Total 2 7 3 4 2 3 2 2" xfId="32830"/>
    <cellStyle name="Total 2 7 3 4 2 3 3" xfId="24796"/>
    <cellStyle name="Total 2 7 3 4 2 4" xfId="12438"/>
    <cellStyle name="Total 2 7 3 4 2 4 2" xfId="28561"/>
    <cellStyle name="Total 2 7 3 4 2 5" xfId="20194"/>
    <cellStyle name="Total 2 7 3 4 2 6" xfId="41461"/>
    <cellStyle name="Total 2 7 3 4 3" xfId="4793"/>
    <cellStyle name="Total 2 7 3 4 3 2" xfId="9454"/>
    <cellStyle name="Total 2 7 3 4 3 2 2" xfId="17594"/>
    <cellStyle name="Total 2 7 3 4 3 2 2 2" xfId="33667"/>
    <cellStyle name="Total 2 7 3 4 3 2 3" xfId="25633"/>
    <cellStyle name="Total 2 7 3 4 3 3" xfId="13301"/>
    <cellStyle name="Total 2 7 3 4 3 3 2" xfId="29398"/>
    <cellStyle name="Total 2 7 3 4 3 4" xfId="21031"/>
    <cellStyle name="Total 2 7 3 4 3 5" xfId="41463"/>
    <cellStyle name="Total 2 7 3 4 4" xfId="7149"/>
    <cellStyle name="Total 2 7 3 4 4 2" xfId="15293"/>
    <cellStyle name="Total 2 7 3 4 4 2 2" xfId="31366"/>
    <cellStyle name="Total 2 7 3 4 4 3" xfId="23332"/>
    <cellStyle name="Total 2 7 3 4 5" xfId="10972"/>
    <cellStyle name="Total 2 7 3 4 5 2" xfId="27097"/>
    <cellStyle name="Total 2 7 3 4 6" xfId="18730"/>
    <cellStyle name="Total 2 7 3 4 7" xfId="41460"/>
    <cellStyle name="Total 2 7 3 5" xfId="2864"/>
    <cellStyle name="Total 2 7 3 5 2" xfId="5234"/>
    <cellStyle name="Total 2 7 3 5 2 2" xfId="9664"/>
    <cellStyle name="Total 2 7 3 5 2 2 2" xfId="17804"/>
    <cellStyle name="Total 2 7 3 5 2 2 2 2" xfId="33877"/>
    <cellStyle name="Total 2 7 3 5 2 2 3" xfId="25843"/>
    <cellStyle name="Total 2 7 3 5 2 3" xfId="13740"/>
    <cellStyle name="Total 2 7 3 5 2 3 2" xfId="29837"/>
    <cellStyle name="Total 2 7 3 5 2 4" xfId="21470"/>
    <cellStyle name="Total 2 7 3 5 2 5" xfId="41465"/>
    <cellStyle name="Total 2 7 3 5 3" xfId="7590"/>
    <cellStyle name="Total 2 7 3 5 3 2" xfId="15732"/>
    <cellStyle name="Total 2 7 3 5 3 2 2" xfId="31805"/>
    <cellStyle name="Total 2 7 3 5 3 3" xfId="23771"/>
    <cellStyle name="Total 2 7 3 5 4" xfId="11413"/>
    <cellStyle name="Total 2 7 3 5 4 2" xfId="27536"/>
    <cellStyle name="Total 2 7 3 5 5" xfId="19169"/>
    <cellStyle name="Total 2 7 3 5 6" xfId="41464"/>
    <cellStyle name="Total 2 7 3 6" xfId="2433"/>
    <cellStyle name="Total 2 7 3 6 2" xfId="4844"/>
    <cellStyle name="Total 2 7 3 6 2 2" xfId="13350"/>
    <cellStyle name="Total 2 7 3 6 2 2 2" xfId="29447"/>
    <cellStyle name="Total 2 7 3 6 2 3" xfId="21080"/>
    <cellStyle name="Total 2 7 3 6 2 4" xfId="41467"/>
    <cellStyle name="Total 2 7 3 6 3" xfId="7200"/>
    <cellStyle name="Total 2 7 3 6 3 2" xfId="15342"/>
    <cellStyle name="Total 2 7 3 6 3 2 2" xfId="31415"/>
    <cellStyle name="Total 2 7 3 6 3 3" xfId="23381"/>
    <cellStyle name="Total 2 7 3 6 4" xfId="11023"/>
    <cellStyle name="Total 2 7 3 6 4 2" xfId="27146"/>
    <cellStyle name="Total 2 7 3 6 5" xfId="18779"/>
    <cellStyle name="Total 2 7 3 6 6" xfId="41466"/>
    <cellStyle name="Total 2 7 3 7" xfId="4166"/>
    <cellStyle name="Total 2 7 3 7 2" xfId="8827"/>
    <cellStyle name="Total 2 7 3 7 2 2" xfId="16967"/>
    <cellStyle name="Total 2 7 3 7 2 2 2" xfId="33040"/>
    <cellStyle name="Total 2 7 3 7 2 3" xfId="25006"/>
    <cellStyle name="Total 2 7 3 7 3" xfId="12674"/>
    <cellStyle name="Total 2 7 3 7 3 2" xfId="28771"/>
    <cellStyle name="Total 2 7 3 7 4" xfId="20404"/>
    <cellStyle name="Total 2 7 3 7 5" xfId="41468"/>
    <cellStyle name="Total 2 7 3 8" xfId="6522"/>
    <cellStyle name="Total 2 7 3 8 2" xfId="22705"/>
    <cellStyle name="Total 2 7 3 9" xfId="10345"/>
    <cellStyle name="Total 2 7 3 9 2" xfId="26470"/>
    <cellStyle name="Total 2 7 4" xfId="1893"/>
    <cellStyle name="Total 2 7 4 2" xfId="3005"/>
    <cellStyle name="Total 2 7 4 2 2" xfId="5372"/>
    <cellStyle name="Total 2 7 4 2 2 2" xfId="9796"/>
    <cellStyle name="Total 2 7 4 2 2 2 2" xfId="17936"/>
    <cellStyle name="Total 2 7 4 2 2 2 2 2" xfId="34009"/>
    <cellStyle name="Total 2 7 4 2 2 2 3" xfId="25975"/>
    <cellStyle name="Total 2 7 4 2 2 3" xfId="13878"/>
    <cellStyle name="Total 2 7 4 2 2 3 2" xfId="29975"/>
    <cellStyle name="Total 2 7 4 2 2 4" xfId="21608"/>
    <cellStyle name="Total 2 7 4 2 2 5" xfId="41471"/>
    <cellStyle name="Total 2 7 4 2 3" xfId="7728"/>
    <cellStyle name="Total 2 7 4 2 3 2" xfId="15870"/>
    <cellStyle name="Total 2 7 4 2 3 2 2" xfId="31943"/>
    <cellStyle name="Total 2 7 4 2 3 3" xfId="23909"/>
    <cellStyle name="Total 2 7 4 2 4" xfId="11551"/>
    <cellStyle name="Total 2 7 4 2 4 2" xfId="27674"/>
    <cellStyle name="Total 2 7 4 2 5" xfId="19307"/>
    <cellStyle name="Total 2 7 4 2 6" xfId="41470"/>
    <cellStyle name="Total 2 7 4 3" xfId="3447"/>
    <cellStyle name="Total 2 7 4 3 2" xfId="5805"/>
    <cellStyle name="Total 2 7 4 3 2 2" xfId="14311"/>
    <cellStyle name="Total 2 7 4 3 2 2 2" xfId="30408"/>
    <cellStyle name="Total 2 7 4 3 2 3" xfId="22041"/>
    <cellStyle name="Total 2 7 4 3 2 4" xfId="41473"/>
    <cellStyle name="Total 2 7 4 3 3" xfId="8161"/>
    <cellStyle name="Total 2 7 4 3 3 2" xfId="16303"/>
    <cellStyle name="Total 2 7 4 3 3 2 2" xfId="32376"/>
    <cellStyle name="Total 2 7 4 3 3 3" xfId="24342"/>
    <cellStyle name="Total 2 7 4 3 4" xfId="11984"/>
    <cellStyle name="Total 2 7 4 3 4 2" xfId="28107"/>
    <cellStyle name="Total 2 7 4 3 5" xfId="19740"/>
    <cellStyle name="Total 2 7 4 3 6" xfId="41472"/>
    <cellStyle name="Total 2 7 4 4" xfId="4339"/>
    <cellStyle name="Total 2 7 4 4 2" xfId="9000"/>
    <cellStyle name="Total 2 7 4 4 2 2" xfId="17140"/>
    <cellStyle name="Total 2 7 4 4 2 2 2" xfId="33213"/>
    <cellStyle name="Total 2 7 4 4 2 3" xfId="25179"/>
    <cellStyle name="Total 2 7 4 4 3" xfId="12847"/>
    <cellStyle name="Total 2 7 4 4 3 2" xfId="28944"/>
    <cellStyle name="Total 2 7 4 4 4" xfId="20577"/>
    <cellStyle name="Total 2 7 4 4 5" xfId="41474"/>
    <cellStyle name="Total 2 7 4 5" xfId="6695"/>
    <cellStyle name="Total 2 7 4 5 2" xfId="22878"/>
    <cellStyle name="Total 2 7 4 6" xfId="10518"/>
    <cellStyle name="Total 2 7 4 6 2" xfId="26643"/>
    <cellStyle name="Total 2 7 4 7" xfId="41469"/>
    <cellStyle name="Total 2 7 5" xfId="1763"/>
    <cellStyle name="Total 2 7 5 2" xfId="2931"/>
    <cellStyle name="Total 2 7 5 2 2" xfId="5298"/>
    <cellStyle name="Total 2 7 5 2 2 2" xfId="9724"/>
    <cellStyle name="Total 2 7 5 2 2 2 2" xfId="17864"/>
    <cellStyle name="Total 2 7 5 2 2 2 2 2" xfId="33937"/>
    <cellStyle name="Total 2 7 5 2 2 2 3" xfId="25903"/>
    <cellStyle name="Total 2 7 5 2 2 3" xfId="13804"/>
    <cellStyle name="Total 2 7 5 2 2 3 2" xfId="29901"/>
    <cellStyle name="Total 2 7 5 2 2 4" xfId="21534"/>
    <cellStyle name="Total 2 7 5 2 2 5" xfId="41477"/>
    <cellStyle name="Total 2 7 5 2 3" xfId="7654"/>
    <cellStyle name="Total 2 7 5 2 3 2" xfId="15796"/>
    <cellStyle name="Total 2 7 5 2 3 2 2" xfId="31869"/>
    <cellStyle name="Total 2 7 5 2 3 3" xfId="23835"/>
    <cellStyle name="Total 2 7 5 2 4" xfId="11477"/>
    <cellStyle name="Total 2 7 5 2 4 2" xfId="27600"/>
    <cellStyle name="Total 2 7 5 2 5" xfId="19233"/>
    <cellStyle name="Total 2 7 5 2 6" xfId="41476"/>
    <cellStyle name="Total 2 7 5 3" xfId="2679"/>
    <cellStyle name="Total 2 7 5 3 2" xfId="5064"/>
    <cellStyle name="Total 2 7 5 3 2 2" xfId="13570"/>
    <cellStyle name="Total 2 7 5 3 2 2 2" xfId="29667"/>
    <cellStyle name="Total 2 7 5 3 2 3" xfId="21300"/>
    <cellStyle name="Total 2 7 5 3 2 4" xfId="41479"/>
    <cellStyle name="Total 2 7 5 3 3" xfId="7420"/>
    <cellStyle name="Total 2 7 5 3 3 2" xfId="15562"/>
    <cellStyle name="Total 2 7 5 3 3 2 2" xfId="31635"/>
    <cellStyle name="Total 2 7 5 3 3 3" xfId="23601"/>
    <cellStyle name="Total 2 7 5 3 4" xfId="11243"/>
    <cellStyle name="Total 2 7 5 3 4 2" xfId="27366"/>
    <cellStyle name="Total 2 7 5 3 5" xfId="18999"/>
    <cellStyle name="Total 2 7 5 3 6" xfId="41478"/>
    <cellStyle name="Total 2 7 5 4" xfId="4239"/>
    <cellStyle name="Total 2 7 5 4 2" xfId="8900"/>
    <cellStyle name="Total 2 7 5 4 2 2" xfId="17040"/>
    <cellStyle name="Total 2 7 5 4 2 2 2" xfId="33113"/>
    <cellStyle name="Total 2 7 5 4 2 3" xfId="25079"/>
    <cellStyle name="Total 2 7 5 4 3" xfId="12747"/>
    <cellStyle name="Total 2 7 5 4 3 2" xfId="28844"/>
    <cellStyle name="Total 2 7 5 4 4" xfId="20477"/>
    <cellStyle name="Total 2 7 5 4 5" xfId="41480"/>
    <cellStyle name="Total 2 7 5 5" xfId="6595"/>
    <cellStyle name="Total 2 7 5 5 2" xfId="14859"/>
    <cellStyle name="Total 2 7 5 5 2 2" xfId="30932"/>
    <cellStyle name="Total 2 7 5 5 3" xfId="22778"/>
    <cellStyle name="Total 2 7 5 6" xfId="10418"/>
    <cellStyle name="Total 2 7 5 6 2" xfId="26543"/>
    <cellStyle name="Total 2 7 5 7" xfId="18296"/>
    <cellStyle name="Total 2 7 5 8" xfId="41475"/>
    <cellStyle name="Total 2 7 6" xfId="1931"/>
    <cellStyle name="Total 2 7 6 2" xfId="3479"/>
    <cellStyle name="Total 2 7 6 2 2" xfId="5837"/>
    <cellStyle name="Total 2 7 6 2 2 2" xfId="14343"/>
    <cellStyle name="Total 2 7 6 2 2 2 2" xfId="30440"/>
    <cellStyle name="Total 2 7 6 2 2 3" xfId="22073"/>
    <cellStyle name="Total 2 7 6 2 2 4" xfId="41483"/>
    <cellStyle name="Total 2 7 6 2 3" xfId="8193"/>
    <cellStyle name="Total 2 7 6 2 3 2" xfId="16335"/>
    <cellStyle name="Total 2 7 6 2 3 2 2" xfId="32408"/>
    <cellStyle name="Total 2 7 6 2 3 3" xfId="24374"/>
    <cellStyle name="Total 2 7 6 2 4" xfId="12016"/>
    <cellStyle name="Total 2 7 6 2 4 2" xfId="28139"/>
    <cellStyle name="Total 2 7 6 2 5" xfId="19772"/>
    <cellStyle name="Total 2 7 6 2 6" xfId="41482"/>
    <cellStyle name="Total 2 7 6 3" xfId="4371"/>
    <cellStyle name="Total 2 7 6 3 2" xfId="9032"/>
    <cellStyle name="Total 2 7 6 3 2 2" xfId="17172"/>
    <cellStyle name="Total 2 7 6 3 2 2 2" xfId="33245"/>
    <cellStyle name="Total 2 7 6 3 2 3" xfId="25211"/>
    <cellStyle name="Total 2 7 6 3 3" xfId="12879"/>
    <cellStyle name="Total 2 7 6 3 3 2" xfId="28976"/>
    <cellStyle name="Total 2 7 6 3 4" xfId="20609"/>
    <cellStyle name="Total 2 7 6 3 5" xfId="41484"/>
    <cellStyle name="Total 2 7 6 4" xfId="6727"/>
    <cellStyle name="Total 2 7 6 4 2" xfId="14967"/>
    <cellStyle name="Total 2 7 6 4 2 2" xfId="31040"/>
    <cellStyle name="Total 2 7 6 4 3" xfId="22910"/>
    <cellStyle name="Total 2 7 6 5" xfId="10550"/>
    <cellStyle name="Total 2 7 6 5 2" xfId="26675"/>
    <cellStyle name="Total 2 7 6 6" xfId="18404"/>
    <cellStyle name="Total 2 7 6 7" xfId="41481"/>
    <cellStyle name="Total 2 7 7" xfId="2676"/>
    <cellStyle name="Total 2 7 7 2" xfId="5063"/>
    <cellStyle name="Total 2 7 7 2 2" xfId="9546"/>
    <cellStyle name="Total 2 7 7 2 2 2" xfId="17686"/>
    <cellStyle name="Total 2 7 7 2 2 2 2" xfId="33759"/>
    <cellStyle name="Total 2 7 7 2 2 3" xfId="25725"/>
    <cellStyle name="Total 2 7 7 2 3" xfId="13569"/>
    <cellStyle name="Total 2 7 7 2 3 2" xfId="29666"/>
    <cellStyle name="Total 2 7 7 2 4" xfId="21299"/>
    <cellStyle name="Total 2 7 7 2 5" xfId="41486"/>
    <cellStyle name="Total 2 7 7 3" xfId="7419"/>
    <cellStyle name="Total 2 7 7 3 2" xfId="15561"/>
    <cellStyle name="Total 2 7 7 3 2 2" xfId="31634"/>
    <cellStyle name="Total 2 7 7 3 3" xfId="23600"/>
    <cellStyle name="Total 2 7 7 4" xfId="11242"/>
    <cellStyle name="Total 2 7 7 4 2" xfId="27365"/>
    <cellStyle name="Total 2 7 7 5" xfId="18998"/>
    <cellStyle name="Total 2 7 7 6" xfId="41485"/>
    <cellStyle name="Total 2 7 8" xfId="2616"/>
    <cellStyle name="Total 2 7 8 2" xfId="5009"/>
    <cellStyle name="Total 2 7 8 2 2" xfId="13515"/>
    <cellStyle name="Total 2 7 8 2 2 2" xfId="29612"/>
    <cellStyle name="Total 2 7 8 2 3" xfId="21245"/>
    <cellStyle name="Total 2 7 8 2 4" xfId="41488"/>
    <cellStyle name="Total 2 7 8 3" xfId="7365"/>
    <cellStyle name="Total 2 7 8 3 2" xfId="15507"/>
    <cellStyle name="Total 2 7 8 3 2 2" xfId="31580"/>
    <cellStyle name="Total 2 7 8 3 3" xfId="23546"/>
    <cellStyle name="Total 2 7 8 4" xfId="11188"/>
    <cellStyle name="Total 2 7 8 4 2" xfId="27311"/>
    <cellStyle name="Total 2 7 8 5" xfId="18944"/>
    <cellStyle name="Total 2 7 8 6" xfId="41487"/>
    <cellStyle name="Total 2 7 9" xfId="4031"/>
    <cellStyle name="Total 2 7 9 2" xfId="8709"/>
    <cellStyle name="Total 2 7 9 2 2" xfId="16849"/>
    <cellStyle name="Total 2 7 9 2 2 2" xfId="32922"/>
    <cellStyle name="Total 2 7 9 2 3" xfId="24888"/>
    <cellStyle name="Total 2 7 9 3" xfId="12550"/>
    <cellStyle name="Total 2 7 9 3 2" xfId="28653"/>
    <cellStyle name="Total 2 7 9 4" xfId="20286"/>
    <cellStyle name="Total 2 7 9 5" xfId="41489"/>
    <cellStyle name="Total 2 8" xfId="1500"/>
    <cellStyle name="Total 2 8 10" xfId="6414"/>
    <cellStyle name="Total 2 8 10 2" xfId="22605"/>
    <cellStyle name="Total 2 8 11" xfId="10237"/>
    <cellStyle name="Total 2 8 11 2" xfId="26370"/>
    <cellStyle name="Total 2 8 12" xfId="41490"/>
    <cellStyle name="Total 2 8 2" xfId="1681"/>
    <cellStyle name="Total 2 8 2 10" xfId="41491"/>
    <cellStyle name="Total 2 8 2 2" xfId="2082"/>
    <cellStyle name="Total 2 8 2 2 2" xfId="3170"/>
    <cellStyle name="Total 2 8 2 2 2 2" xfId="5535"/>
    <cellStyle name="Total 2 8 2 2 2 2 2" xfId="9957"/>
    <cellStyle name="Total 2 8 2 2 2 2 2 2" xfId="18097"/>
    <cellStyle name="Total 2 8 2 2 2 2 2 2 2" xfId="34170"/>
    <cellStyle name="Total 2 8 2 2 2 2 2 3" xfId="26136"/>
    <cellStyle name="Total 2 8 2 2 2 2 3" xfId="14041"/>
    <cellStyle name="Total 2 8 2 2 2 2 3 2" xfId="30138"/>
    <cellStyle name="Total 2 8 2 2 2 2 4" xfId="21771"/>
    <cellStyle name="Total 2 8 2 2 2 2 5" xfId="41494"/>
    <cellStyle name="Total 2 8 2 2 2 3" xfId="7891"/>
    <cellStyle name="Total 2 8 2 2 2 3 2" xfId="16033"/>
    <cellStyle name="Total 2 8 2 2 2 3 2 2" xfId="32106"/>
    <cellStyle name="Total 2 8 2 2 2 3 3" xfId="24072"/>
    <cellStyle name="Total 2 8 2 2 2 4" xfId="11714"/>
    <cellStyle name="Total 2 8 2 2 2 4 2" xfId="27837"/>
    <cellStyle name="Total 2 8 2 2 2 5" xfId="19470"/>
    <cellStyle name="Total 2 8 2 2 2 6" xfId="41493"/>
    <cellStyle name="Total 2 8 2 2 3" xfId="3621"/>
    <cellStyle name="Total 2 8 2 2 3 2" xfId="5979"/>
    <cellStyle name="Total 2 8 2 2 3 2 2" xfId="14485"/>
    <cellStyle name="Total 2 8 2 2 3 2 2 2" xfId="30582"/>
    <cellStyle name="Total 2 8 2 2 3 2 3" xfId="22215"/>
    <cellStyle name="Total 2 8 2 2 3 2 4" xfId="41496"/>
    <cellStyle name="Total 2 8 2 2 3 3" xfId="8335"/>
    <cellStyle name="Total 2 8 2 2 3 3 2" xfId="16477"/>
    <cellStyle name="Total 2 8 2 2 3 3 2 2" xfId="32550"/>
    <cellStyle name="Total 2 8 2 2 3 3 3" xfId="24516"/>
    <cellStyle name="Total 2 8 2 2 3 4" xfId="12158"/>
    <cellStyle name="Total 2 8 2 2 3 4 2" xfId="28281"/>
    <cellStyle name="Total 2 8 2 2 3 5" xfId="19914"/>
    <cellStyle name="Total 2 8 2 2 3 6" xfId="41495"/>
    <cellStyle name="Total 2 8 2 2 4" xfId="4513"/>
    <cellStyle name="Total 2 8 2 2 4 2" xfId="9174"/>
    <cellStyle name="Total 2 8 2 2 4 2 2" xfId="17314"/>
    <cellStyle name="Total 2 8 2 2 4 2 2 2" xfId="33387"/>
    <cellStyle name="Total 2 8 2 2 4 2 3" xfId="25353"/>
    <cellStyle name="Total 2 8 2 2 4 3" xfId="13021"/>
    <cellStyle name="Total 2 8 2 2 4 3 2" xfId="29118"/>
    <cellStyle name="Total 2 8 2 2 4 4" xfId="20751"/>
    <cellStyle name="Total 2 8 2 2 4 5" xfId="41497"/>
    <cellStyle name="Total 2 8 2 2 5" xfId="6869"/>
    <cellStyle name="Total 2 8 2 2 5 2" xfId="23052"/>
    <cellStyle name="Total 2 8 2 2 6" xfId="10692"/>
    <cellStyle name="Total 2 8 2 2 6 2" xfId="26817"/>
    <cellStyle name="Total 2 8 2 2 7" xfId="41492"/>
    <cellStyle name="Total 2 8 2 3" xfId="2247"/>
    <cellStyle name="Total 2 8 2 3 2" xfId="3326"/>
    <cellStyle name="Total 2 8 2 3 2 2" xfId="5689"/>
    <cellStyle name="Total 2 8 2 3 2 2 2" xfId="10109"/>
    <cellStyle name="Total 2 8 2 3 2 2 2 2" xfId="18249"/>
    <cellStyle name="Total 2 8 2 3 2 2 2 2 2" xfId="34322"/>
    <cellStyle name="Total 2 8 2 3 2 2 2 3" xfId="26288"/>
    <cellStyle name="Total 2 8 2 3 2 2 3" xfId="14195"/>
    <cellStyle name="Total 2 8 2 3 2 2 3 2" xfId="30292"/>
    <cellStyle name="Total 2 8 2 3 2 2 4" xfId="21925"/>
    <cellStyle name="Total 2 8 2 3 2 2 5" xfId="41500"/>
    <cellStyle name="Total 2 8 2 3 2 3" xfId="8045"/>
    <cellStyle name="Total 2 8 2 3 2 3 2" xfId="16187"/>
    <cellStyle name="Total 2 8 2 3 2 3 2 2" xfId="32260"/>
    <cellStyle name="Total 2 8 2 3 2 3 3" xfId="24226"/>
    <cellStyle name="Total 2 8 2 3 2 4" xfId="11868"/>
    <cellStyle name="Total 2 8 2 3 2 4 2" xfId="27991"/>
    <cellStyle name="Total 2 8 2 3 2 5" xfId="19624"/>
    <cellStyle name="Total 2 8 2 3 2 6" xfId="41499"/>
    <cellStyle name="Total 2 8 2 3 3" xfId="3777"/>
    <cellStyle name="Total 2 8 2 3 3 2" xfId="6135"/>
    <cellStyle name="Total 2 8 2 3 3 2 2" xfId="14641"/>
    <cellStyle name="Total 2 8 2 3 3 2 2 2" xfId="30738"/>
    <cellStyle name="Total 2 8 2 3 3 2 3" xfId="22371"/>
    <cellStyle name="Total 2 8 2 3 3 2 4" xfId="41502"/>
    <cellStyle name="Total 2 8 2 3 3 3" xfId="8491"/>
    <cellStyle name="Total 2 8 2 3 3 3 2" xfId="16633"/>
    <cellStyle name="Total 2 8 2 3 3 3 2 2" xfId="32706"/>
    <cellStyle name="Total 2 8 2 3 3 3 3" xfId="24672"/>
    <cellStyle name="Total 2 8 2 3 3 4" xfId="12314"/>
    <cellStyle name="Total 2 8 2 3 3 4 2" xfId="28437"/>
    <cellStyle name="Total 2 8 2 3 3 5" xfId="20070"/>
    <cellStyle name="Total 2 8 2 3 3 6" xfId="41501"/>
    <cellStyle name="Total 2 8 2 3 4" xfId="4669"/>
    <cellStyle name="Total 2 8 2 3 4 2" xfId="9330"/>
    <cellStyle name="Total 2 8 2 3 4 2 2" xfId="17470"/>
    <cellStyle name="Total 2 8 2 3 4 2 2 2" xfId="33543"/>
    <cellStyle name="Total 2 8 2 3 4 2 3" xfId="25509"/>
    <cellStyle name="Total 2 8 2 3 4 3" xfId="13177"/>
    <cellStyle name="Total 2 8 2 3 4 3 2" xfId="29274"/>
    <cellStyle name="Total 2 8 2 3 4 4" xfId="20907"/>
    <cellStyle name="Total 2 8 2 3 4 5" xfId="41503"/>
    <cellStyle name="Total 2 8 2 3 5" xfId="7025"/>
    <cellStyle name="Total 2 8 2 3 5 2" xfId="15169"/>
    <cellStyle name="Total 2 8 2 3 5 2 2" xfId="31242"/>
    <cellStyle name="Total 2 8 2 3 5 3" xfId="23208"/>
    <cellStyle name="Total 2 8 2 3 6" xfId="10848"/>
    <cellStyle name="Total 2 8 2 3 6 2" xfId="26973"/>
    <cellStyle name="Total 2 8 2 3 7" xfId="18606"/>
    <cellStyle name="Total 2 8 2 3 8" xfId="41498"/>
    <cellStyle name="Total 2 8 2 4" xfId="2407"/>
    <cellStyle name="Total 2 8 2 4 2" xfId="3929"/>
    <cellStyle name="Total 2 8 2 4 2 2" xfId="6287"/>
    <cellStyle name="Total 2 8 2 4 2 2 2" xfId="14793"/>
    <cellStyle name="Total 2 8 2 4 2 2 2 2" xfId="30890"/>
    <cellStyle name="Total 2 8 2 4 2 2 3" xfId="22523"/>
    <cellStyle name="Total 2 8 2 4 2 2 4" xfId="41506"/>
    <cellStyle name="Total 2 8 2 4 2 3" xfId="8643"/>
    <cellStyle name="Total 2 8 2 4 2 3 2" xfId="16785"/>
    <cellStyle name="Total 2 8 2 4 2 3 2 2" xfId="32858"/>
    <cellStyle name="Total 2 8 2 4 2 3 3" xfId="24824"/>
    <cellStyle name="Total 2 8 2 4 2 4" xfId="12466"/>
    <cellStyle name="Total 2 8 2 4 2 4 2" xfId="28589"/>
    <cellStyle name="Total 2 8 2 4 2 5" xfId="20222"/>
    <cellStyle name="Total 2 8 2 4 2 6" xfId="41505"/>
    <cellStyle name="Total 2 8 2 4 3" xfId="4821"/>
    <cellStyle name="Total 2 8 2 4 3 2" xfId="9482"/>
    <cellStyle name="Total 2 8 2 4 3 2 2" xfId="17622"/>
    <cellStyle name="Total 2 8 2 4 3 2 2 2" xfId="33695"/>
    <cellStyle name="Total 2 8 2 4 3 2 3" xfId="25661"/>
    <cellStyle name="Total 2 8 2 4 3 3" xfId="13329"/>
    <cellStyle name="Total 2 8 2 4 3 3 2" xfId="29426"/>
    <cellStyle name="Total 2 8 2 4 3 4" xfId="21059"/>
    <cellStyle name="Total 2 8 2 4 3 5" xfId="41507"/>
    <cellStyle name="Total 2 8 2 4 4" xfId="7177"/>
    <cellStyle name="Total 2 8 2 4 4 2" xfId="15321"/>
    <cellStyle name="Total 2 8 2 4 4 2 2" xfId="31394"/>
    <cellStyle name="Total 2 8 2 4 4 3" xfId="23360"/>
    <cellStyle name="Total 2 8 2 4 5" xfId="11000"/>
    <cellStyle name="Total 2 8 2 4 5 2" xfId="27125"/>
    <cellStyle name="Total 2 8 2 4 6" xfId="18758"/>
    <cellStyle name="Total 2 8 2 4 7" xfId="41504"/>
    <cellStyle name="Total 2 8 2 5" xfId="2893"/>
    <cellStyle name="Total 2 8 2 5 2" xfId="5262"/>
    <cellStyle name="Total 2 8 2 5 2 2" xfId="9692"/>
    <cellStyle name="Total 2 8 2 5 2 2 2" xfId="17832"/>
    <cellStyle name="Total 2 8 2 5 2 2 2 2" xfId="33905"/>
    <cellStyle name="Total 2 8 2 5 2 2 3" xfId="25871"/>
    <cellStyle name="Total 2 8 2 5 2 3" xfId="13768"/>
    <cellStyle name="Total 2 8 2 5 2 3 2" xfId="29865"/>
    <cellStyle name="Total 2 8 2 5 2 4" xfId="21498"/>
    <cellStyle name="Total 2 8 2 5 2 5" xfId="41509"/>
    <cellStyle name="Total 2 8 2 5 3" xfId="7618"/>
    <cellStyle name="Total 2 8 2 5 3 2" xfId="15760"/>
    <cellStyle name="Total 2 8 2 5 3 2 2" xfId="31833"/>
    <cellStyle name="Total 2 8 2 5 3 3" xfId="23799"/>
    <cellStyle name="Total 2 8 2 5 4" xfId="11441"/>
    <cellStyle name="Total 2 8 2 5 4 2" xfId="27564"/>
    <cellStyle name="Total 2 8 2 5 5" xfId="19197"/>
    <cellStyle name="Total 2 8 2 5 6" xfId="41508"/>
    <cellStyle name="Total 2 8 2 6" xfId="2493"/>
    <cellStyle name="Total 2 8 2 6 2" xfId="4898"/>
    <cellStyle name="Total 2 8 2 6 2 2" xfId="13404"/>
    <cellStyle name="Total 2 8 2 6 2 2 2" xfId="29501"/>
    <cellStyle name="Total 2 8 2 6 2 3" xfId="21134"/>
    <cellStyle name="Total 2 8 2 6 2 4" xfId="41511"/>
    <cellStyle name="Total 2 8 2 6 3" xfId="7254"/>
    <cellStyle name="Total 2 8 2 6 3 2" xfId="15396"/>
    <cellStyle name="Total 2 8 2 6 3 2 2" xfId="31469"/>
    <cellStyle name="Total 2 8 2 6 3 3" xfId="23435"/>
    <cellStyle name="Total 2 8 2 6 4" xfId="11077"/>
    <cellStyle name="Total 2 8 2 6 4 2" xfId="27200"/>
    <cellStyle name="Total 2 8 2 6 5" xfId="18833"/>
    <cellStyle name="Total 2 8 2 6 6" xfId="41510"/>
    <cellStyle name="Total 2 8 2 7" xfId="4194"/>
    <cellStyle name="Total 2 8 2 7 2" xfId="8855"/>
    <cellStyle name="Total 2 8 2 7 2 2" xfId="16995"/>
    <cellStyle name="Total 2 8 2 7 2 2 2" xfId="33068"/>
    <cellStyle name="Total 2 8 2 7 2 3" xfId="25034"/>
    <cellStyle name="Total 2 8 2 7 3" xfId="12702"/>
    <cellStyle name="Total 2 8 2 7 3 2" xfId="28799"/>
    <cellStyle name="Total 2 8 2 7 4" xfId="20432"/>
    <cellStyle name="Total 2 8 2 7 5" xfId="41512"/>
    <cellStyle name="Total 2 8 2 8" xfId="6550"/>
    <cellStyle name="Total 2 8 2 8 2" xfId="22733"/>
    <cellStyle name="Total 2 8 2 9" xfId="10373"/>
    <cellStyle name="Total 2 8 2 9 2" xfId="26498"/>
    <cellStyle name="Total 2 8 3" xfId="1701"/>
    <cellStyle name="Total 2 8 3 10" xfId="41513"/>
    <cellStyle name="Total 2 8 3 2" xfId="2096"/>
    <cellStyle name="Total 2 8 3 2 2" xfId="3182"/>
    <cellStyle name="Total 2 8 3 2 2 2" xfId="5547"/>
    <cellStyle name="Total 2 8 3 2 2 2 2" xfId="9969"/>
    <cellStyle name="Total 2 8 3 2 2 2 2 2" xfId="18109"/>
    <cellStyle name="Total 2 8 3 2 2 2 2 2 2" xfId="34182"/>
    <cellStyle name="Total 2 8 3 2 2 2 2 3" xfId="26148"/>
    <cellStyle name="Total 2 8 3 2 2 2 3" xfId="14053"/>
    <cellStyle name="Total 2 8 3 2 2 2 3 2" xfId="30150"/>
    <cellStyle name="Total 2 8 3 2 2 2 4" xfId="21783"/>
    <cellStyle name="Total 2 8 3 2 2 2 5" xfId="41516"/>
    <cellStyle name="Total 2 8 3 2 2 3" xfId="7903"/>
    <cellStyle name="Total 2 8 3 2 2 3 2" xfId="16045"/>
    <cellStyle name="Total 2 8 3 2 2 3 2 2" xfId="32118"/>
    <cellStyle name="Total 2 8 3 2 2 3 3" xfId="24084"/>
    <cellStyle name="Total 2 8 3 2 2 4" xfId="11726"/>
    <cellStyle name="Total 2 8 3 2 2 4 2" xfId="27849"/>
    <cellStyle name="Total 2 8 3 2 2 5" xfId="19482"/>
    <cellStyle name="Total 2 8 3 2 2 6" xfId="41515"/>
    <cellStyle name="Total 2 8 3 2 3" xfId="3635"/>
    <cellStyle name="Total 2 8 3 2 3 2" xfId="5993"/>
    <cellStyle name="Total 2 8 3 2 3 2 2" xfId="14499"/>
    <cellStyle name="Total 2 8 3 2 3 2 2 2" xfId="30596"/>
    <cellStyle name="Total 2 8 3 2 3 2 3" xfId="22229"/>
    <cellStyle name="Total 2 8 3 2 3 2 4" xfId="41518"/>
    <cellStyle name="Total 2 8 3 2 3 3" xfId="8349"/>
    <cellStyle name="Total 2 8 3 2 3 3 2" xfId="16491"/>
    <cellStyle name="Total 2 8 3 2 3 3 2 2" xfId="32564"/>
    <cellStyle name="Total 2 8 3 2 3 3 3" xfId="24530"/>
    <cellStyle name="Total 2 8 3 2 3 4" xfId="12172"/>
    <cellStyle name="Total 2 8 3 2 3 4 2" xfId="28295"/>
    <cellStyle name="Total 2 8 3 2 3 5" xfId="19928"/>
    <cellStyle name="Total 2 8 3 2 3 6" xfId="41517"/>
    <cellStyle name="Total 2 8 3 2 4" xfId="4527"/>
    <cellStyle name="Total 2 8 3 2 4 2" xfId="9188"/>
    <cellStyle name="Total 2 8 3 2 4 2 2" xfId="17328"/>
    <cellStyle name="Total 2 8 3 2 4 2 2 2" xfId="33401"/>
    <cellStyle name="Total 2 8 3 2 4 2 3" xfId="25367"/>
    <cellStyle name="Total 2 8 3 2 4 3" xfId="13035"/>
    <cellStyle name="Total 2 8 3 2 4 3 2" xfId="29132"/>
    <cellStyle name="Total 2 8 3 2 4 4" xfId="20765"/>
    <cellStyle name="Total 2 8 3 2 4 5" xfId="41519"/>
    <cellStyle name="Total 2 8 3 2 5" xfId="6883"/>
    <cellStyle name="Total 2 8 3 2 5 2" xfId="23066"/>
    <cellStyle name="Total 2 8 3 2 6" xfId="10706"/>
    <cellStyle name="Total 2 8 3 2 6 2" xfId="26831"/>
    <cellStyle name="Total 2 8 3 2 7" xfId="41514"/>
    <cellStyle name="Total 2 8 3 3" xfId="2259"/>
    <cellStyle name="Total 2 8 3 3 2" xfId="3338"/>
    <cellStyle name="Total 2 8 3 3 2 2" xfId="5701"/>
    <cellStyle name="Total 2 8 3 3 2 2 2" xfId="10121"/>
    <cellStyle name="Total 2 8 3 3 2 2 2 2" xfId="18261"/>
    <cellStyle name="Total 2 8 3 3 2 2 2 2 2" xfId="34334"/>
    <cellStyle name="Total 2 8 3 3 2 2 2 3" xfId="26300"/>
    <cellStyle name="Total 2 8 3 3 2 2 3" xfId="14207"/>
    <cellStyle name="Total 2 8 3 3 2 2 3 2" xfId="30304"/>
    <cellStyle name="Total 2 8 3 3 2 2 4" xfId="21937"/>
    <cellStyle name="Total 2 8 3 3 2 2 5" xfId="41522"/>
    <cellStyle name="Total 2 8 3 3 2 3" xfId="8057"/>
    <cellStyle name="Total 2 8 3 3 2 3 2" xfId="16199"/>
    <cellStyle name="Total 2 8 3 3 2 3 2 2" xfId="32272"/>
    <cellStyle name="Total 2 8 3 3 2 3 3" xfId="24238"/>
    <cellStyle name="Total 2 8 3 3 2 4" xfId="11880"/>
    <cellStyle name="Total 2 8 3 3 2 4 2" xfId="28003"/>
    <cellStyle name="Total 2 8 3 3 2 5" xfId="19636"/>
    <cellStyle name="Total 2 8 3 3 2 6" xfId="41521"/>
    <cellStyle name="Total 2 8 3 3 3" xfId="3789"/>
    <cellStyle name="Total 2 8 3 3 3 2" xfId="6147"/>
    <cellStyle name="Total 2 8 3 3 3 2 2" xfId="14653"/>
    <cellStyle name="Total 2 8 3 3 3 2 2 2" xfId="30750"/>
    <cellStyle name="Total 2 8 3 3 3 2 3" xfId="22383"/>
    <cellStyle name="Total 2 8 3 3 3 2 4" xfId="41524"/>
    <cellStyle name="Total 2 8 3 3 3 3" xfId="8503"/>
    <cellStyle name="Total 2 8 3 3 3 3 2" xfId="16645"/>
    <cellStyle name="Total 2 8 3 3 3 3 2 2" xfId="32718"/>
    <cellStyle name="Total 2 8 3 3 3 3 3" xfId="24684"/>
    <cellStyle name="Total 2 8 3 3 3 4" xfId="12326"/>
    <cellStyle name="Total 2 8 3 3 3 4 2" xfId="28449"/>
    <cellStyle name="Total 2 8 3 3 3 5" xfId="20082"/>
    <cellStyle name="Total 2 8 3 3 3 6" xfId="41523"/>
    <cellStyle name="Total 2 8 3 3 4" xfId="4681"/>
    <cellStyle name="Total 2 8 3 3 4 2" xfId="9342"/>
    <cellStyle name="Total 2 8 3 3 4 2 2" xfId="17482"/>
    <cellStyle name="Total 2 8 3 3 4 2 2 2" xfId="33555"/>
    <cellStyle name="Total 2 8 3 3 4 2 3" xfId="25521"/>
    <cellStyle name="Total 2 8 3 3 4 3" xfId="13189"/>
    <cellStyle name="Total 2 8 3 3 4 3 2" xfId="29286"/>
    <cellStyle name="Total 2 8 3 3 4 4" xfId="20919"/>
    <cellStyle name="Total 2 8 3 3 4 5" xfId="41525"/>
    <cellStyle name="Total 2 8 3 3 5" xfId="7037"/>
    <cellStyle name="Total 2 8 3 3 5 2" xfId="15181"/>
    <cellStyle name="Total 2 8 3 3 5 2 2" xfId="31254"/>
    <cellStyle name="Total 2 8 3 3 5 3" xfId="23220"/>
    <cellStyle name="Total 2 8 3 3 6" xfId="10860"/>
    <cellStyle name="Total 2 8 3 3 6 2" xfId="26985"/>
    <cellStyle name="Total 2 8 3 3 7" xfId="18618"/>
    <cellStyle name="Total 2 8 3 3 8" xfId="41520"/>
    <cellStyle name="Total 2 8 3 4" xfId="2419"/>
    <cellStyle name="Total 2 8 3 4 2" xfId="3941"/>
    <cellStyle name="Total 2 8 3 4 2 2" xfId="6299"/>
    <cellStyle name="Total 2 8 3 4 2 2 2" xfId="14805"/>
    <cellStyle name="Total 2 8 3 4 2 2 2 2" xfId="30902"/>
    <cellStyle name="Total 2 8 3 4 2 2 3" xfId="22535"/>
    <cellStyle name="Total 2 8 3 4 2 2 4" xfId="41528"/>
    <cellStyle name="Total 2 8 3 4 2 3" xfId="8655"/>
    <cellStyle name="Total 2 8 3 4 2 3 2" xfId="16797"/>
    <cellStyle name="Total 2 8 3 4 2 3 2 2" xfId="32870"/>
    <cellStyle name="Total 2 8 3 4 2 3 3" xfId="24836"/>
    <cellStyle name="Total 2 8 3 4 2 4" xfId="12478"/>
    <cellStyle name="Total 2 8 3 4 2 4 2" xfId="28601"/>
    <cellStyle name="Total 2 8 3 4 2 5" xfId="20234"/>
    <cellStyle name="Total 2 8 3 4 2 6" xfId="41527"/>
    <cellStyle name="Total 2 8 3 4 3" xfId="4833"/>
    <cellStyle name="Total 2 8 3 4 3 2" xfId="9494"/>
    <cellStyle name="Total 2 8 3 4 3 2 2" xfId="17634"/>
    <cellStyle name="Total 2 8 3 4 3 2 2 2" xfId="33707"/>
    <cellStyle name="Total 2 8 3 4 3 2 3" xfId="25673"/>
    <cellStyle name="Total 2 8 3 4 3 3" xfId="13341"/>
    <cellStyle name="Total 2 8 3 4 3 3 2" xfId="29438"/>
    <cellStyle name="Total 2 8 3 4 3 4" xfId="21071"/>
    <cellStyle name="Total 2 8 3 4 3 5" xfId="41529"/>
    <cellStyle name="Total 2 8 3 4 4" xfId="7189"/>
    <cellStyle name="Total 2 8 3 4 4 2" xfId="15333"/>
    <cellStyle name="Total 2 8 3 4 4 2 2" xfId="31406"/>
    <cellStyle name="Total 2 8 3 4 4 3" xfId="23372"/>
    <cellStyle name="Total 2 8 3 4 5" xfId="11012"/>
    <cellStyle name="Total 2 8 3 4 5 2" xfId="27137"/>
    <cellStyle name="Total 2 8 3 4 6" xfId="18770"/>
    <cellStyle name="Total 2 8 3 4 7" xfId="41526"/>
    <cellStyle name="Total 2 8 3 5" xfId="2907"/>
    <cellStyle name="Total 2 8 3 5 2" xfId="5275"/>
    <cellStyle name="Total 2 8 3 5 2 2" xfId="9704"/>
    <cellStyle name="Total 2 8 3 5 2 2 2" xfId="17844"/>
    <cellStyle name="Total 2 8 3 5 2 2 2 2" xfId="33917"/>
    <cellStyle name="Total 2 8 3 5 2 2 3" xfId="25883"/>
    <cellStyle name="Total 2 8 3 5 2 3" xfId="13781"/>
    <cellStyle name="Total 2 8 3 5 2 3 2" xfId="29878"/>
    <cellStyle name="Total 2 8 3 5 2 4" xfId="21511"/>
    <cellStyle name="Total 2 8 3 5 2 5" xfId="41531"/>
    <cellStyle name="Total 2 8 3 5 3" xfId="7631"/>
    <cellStyle name="Total 2 8 3 5 3 2" xfId="15773"/>
    <cellStyle name="Total 2 8 3 5 3 2 2" xfId="31846"/>
    <cellStyle name="Total 2 8 3 5 3 3" xfId="23812"/>
    <cellStyle name="Total 2 8 3 5 4" xfId="11454"/>
    <cellStyle name="Total 2 8 3 5 4 2" xfId="27577"/>
    <cellStyle name="Total 2 8 3 5 5" xfId="19210"/>
    <cellStyle name="Total 2 8 3 5 6" xfId="41530"/>
    <cellStyle name="Total 2 8 3 6" xfId="2486"/>
    <cellStyle name="Total 2 8 3 6 2" xfId="4891"/>
    <cellStyle name="Total 2 8 3 6 2 2" xfId="13397"/>
    <cellStyle name="Total 2 8 3 6 2 2 2" xfId="29494"/>
    <cellStyle name="Total 2 8 3 6 2 3" xfId="21127"/>
    <cellStyle name="Total 2 8 3 6 2 4" xfId="41533"/>
    <cellStyle name="Total 2 8 3 6 3" xfId="7247"/>
    <cellStyle name="Total 2 8 3 6 3 2" xfId="15389"/>
    <cellStyle name="Total 2 8 3 6 3 2 2" xfId="31462"/>
    <cellStyle name="Total 2 8 3 6 3 3" xfId="23428"/>
    <cellStyle name="Total 2 8 3 6 4" xfId="11070"/>
    <cellStyle name="Total 2 8 3 6 4 2" xfId="27193"/>
    <cellStyle name="Total 2 8 3 6 5" xfId="18826"/>
    <cellStyle name="Total 2 8 3 6 6" xfId="41532"/>
    <cellStyle name="Total 2 8 3 7" xfId="4206"/>
    <cellStyle name="Total 2 8 3 7 2" xfId="8867"/>
    <cellStyle name="Total 2 8 3 7 2 2" xfId="17007"/>
    <cellStyle name="Total 2 8 3 7 2 2 2" xfId="33080"/>
    <cellStyle name="Total 2 8 3 7 2 3" xfId="25046"/>
    <cellStyle name="Total 2 8 3 7 3" xfId="12714"/>
    <cellStyle name="Total 2 8 3 7 3 2" xfId="28811"/>
    <cellStyle name="Total 2 8 3 7 4" xfId="20444"/>
    <cellStyle name="Total 2 8 3 7 5" xfId="41534"/>
    <cellStyle name="Total 2 8 3 8" xfId="6562"/>
    <cellStyle name="Total 2 8 3 8 2" xfId="22745"/>
    <cellStyle name="Total 2 8 3 9" xfId="10385"/>
    <cellStyle name="Total 2 8 3 9 2" xfId="26510"/>
    <cellStyle name="Total 2 8 4" xfId="1945"/>
    <cellStyle name="Total 2 8 4 2" xfId="3039"/>
    <cellStyle name="Total 2 8 4 2 2" xfId="5405"/>
    <cellStyle name="Total 2 8 4 2 2 2" xfId="9829"/>
    <cellStyle name="Total 2 8 4 2 2 2 2" xfId="17969"/>
    <cellStyle name="Total 2 8 4 2 2 2 2 2" xfId="34042"/>
    <cellStyle name="Total 2 8 4 2 2 2 3" xfId="26008"/>
    <cellStyle name="Total 2 8 4 2 2 3" xfId="13911"/>
    <cellStyle name="Total 2 8 4 2 2 3 2" xfId="30008"/>
    <cellStyle name="Total 2 8 4 2 2 4" xfId="21641"/>
    <cellStyle name="Total 2 8 4 2 2 5" xfId="41537"/>
    <cellStyle name="Total 2 8 4 2 3" xfId="7761"/>
    <cellStyle name="Total 2 8 4 2 3 2" xfId="15903"/>
    <cellStyle name="Total 2 8 4 2 3 2 2" xfId="31976"/>
    <cellStyle name="Total 2 8 4 2 3 3" xfId="23942"/>
    <cellStyle name="Total 2 8 4 2 4" xfId="11584"/>
    <cellStyle name="Total 2 8 4 2 4 2" xfId="27707"/>
    <cellStyle name="Total 2 8 4 2 5" xfId="19340"/>
    <cellStyle name="Total 2 8 4 2 6" xfId="41536"/>
    <cellStyle name="Total 2 8 4 3" xfId="3493"/>
    <cellStyle name="Total 2 8 4 3 2" xfId="5851"/>
    <cellStyle name="Total 2 8 4 3 2 2" xfId="14357"/>
    <cellStyle name="Total 2 8 4 3 2 2 2" xfId="30454"/>
    <cellStyle name="Total 2 8 4 3 2 3" xfId="22087"/>
    <cellStyle name="Total 2 8 4 3 2 4" xfId="41539"/>
    <cellStyle name="Total 2 8 4 3 3" xfId="8207"/>
    <cellStyle name="Total 2 8 4 3 3 2" xfId="16349"/>
    <cellStyle name="Total 2 8 4 3 3 2 2" xfId="32422"/>
    <cellStyle name="Total 2 8 4 3 3 3" xfId="24388"/>
    <cellStyle name="Total 2 8 4 3 4" xfId="12030"/>
    <cellStyle name="Total 2 8 4 3 4 2" xfId="28153"/>
    <cellStyle name="Total 2 8 4 3 5" xfId="19786"/>
    <cellStyle name="Total 2 8 4 3 6" xfId="41538"/>
    <cellStyle name="Total 2 8 4 4" xfId="4385"/>
    <cellStyle name="Total 2 8 4 4 2" xfId="9046"/>
    <cellStyle name="Total 2 8 4 4 2 2" xfId="17186"/>
    <cellStyle name="Total 2 8 4 4 2 2 2" xfId="33259"/>
    <cellStyle name="Total 2 8 4 4 2 3" xfId="25225"/>
    <cellStyle name="Total 2 8 4 4 3" xfId="12893"/>
    <cellStyle name="Total 2 8 4 4 3 2" xfId="28990"/>
    <cellStyle name="Total 2 8 4 4 4" xfId="20623"/>
    <cellStyle name="Total 2 8 4 4 5" xfId="41540"/>
    <cellStyle name="Total 2 8 4 5" xfId="6741"/>
    <cellStyle name="Total 2 8 4 5 2" xfId="22924"/>
    <cellStyle name="Total 2 8 4 6" xfId="10564"/>
    <cellStyle name="Total 2 8 4 6 2" xfId="26689"/>
    <cellStyle name="Total 2 8 4 7" xfId="41535"/>
    <cellStyle name="Total 2 8 5" xfId="2110"/>
    <cellStyle name="Total 2 8 5 2" xfId="3194"/>
    <cellStyle name="Total 2 8 5 2 2" xfId="5559"/>
    <cellStyle name="Total 2 8 5 2 2 2" xfId="9981"/>
    <cellStyle name="Total 2 8 5 2 2 2 2" xfId="18121"/>
    <cellStyle name="Total 2 8 5 2 2 2 2 2" xfId="34194"/>
    <cellStyle name="Total 2 8 5 2 2 2 3" xfId="26160"/>
    <cellStyle name="Total 2 8 5 2 2 3" xfId="14065"/>
    <cellStyle name="Total 2 8 5 2 2 3 2" xfId="30162"/>
    <cellStyle name="Total 2 8 5 2 2 4" xfId="21795"/>
    <cellStyle name="Total 2 8 5 2 2 5" xfId="41543"/>
    <cellStyle name="Total 2 8 5 2 3" xfId="7915"/>
    <cellStyle name="Total 2 8 5 2 3 2" xfId="16057"/>
    <cellStyle name="Total 2 8 5 2 3 2 2" xfId="32130"/>
    <cellStyle name="Total 2 8 5 2 3 3" xfId="24096"/>
    <cellStyle name="Total 2 8 5 2 4" xfId="11738"/>
    <cellStyle name="Total 2 8 5 2 4 2" xfId="27861"/>
    <cellStyle name="Total 2 8 5 2 5" xfId="19494"/>
    <cellStyle name="Total 2 8 5 2 6" xfId="41542"/>
    <cellStyle name="Total 2 8 5 3" xfId="3649"/>
    <cellStyle name="Total 2 8 5 3 2" xfId="6007"/>
    <cellStyle name="Total 2 8 5 3 2 2" xfId="14513"/>
    <cellStyle name="Total 2 8 5 3 2 2 2" xfId="30610"/>
    <cellStyle name="Total 2 8 5 3 2 3" xfId="22243"/>
    <cellStyle name="Total 2 8 5 3 2 4" xfId="41545"/>
    <cellStyle name="Total 2 8 5 3 3" xfId="8363"/>
    <cellStyle name="Total 2 8 5 3 3 2" xfId="16505"/>
    <cellStyle name="Total 2 8 5 3 3 2 2" xfId="32578"/>
    <cellStyle name="Total 2 8 5 3 3 3" xfId="24544"/>
    <cellStyle name="Total 2 8 5 3 4" xfId="12186"/>
    <cellStyle name="Total 2 8 5 3 4 2" xfId="28309"/>
    <cellStyle name="Total 2 8 5 3 5" xfId="19942"/>
    <cellStyle name="Total 2 8 5 3 6" xfId="41544"/>
    <cellStyle name="Total 2 8 5 4" xfId="4541"/>
    <cellStyle name="Total 2 8 5 4 2" xfId="9202"/>
    <cellStyle name="Total 2 8 5 4 2 2" xfId="17342"/>
    <cellStyle name="Total 2 8 5 4 2 2 2" xfId="33415"/>
    <cellStyle name="Total 2 8 5 4 2 3" xfId="25381"/>
    <cellStyle name="Total 2 8 5 4 3" xfId="13049"/>
    <cellStyle name="Total 2 8 5 4 3 2" xfId="29146"/>
    <cellStyle name="Total 2 8 5 4 4" xfId="20779"/>
    <cellStyle name="Total 2 8 5 4 5" xfId="41546"/>
    <cellStyle name="Total 2 8 5 5" xfId="6897"/>
    <cellStyle name="Total 2 8 5 5 2" xfId="15041"/>
    <cellStyle name="Total 2 8 5 5 2 2" xfId="31114"/>
    <cellStyle name="Total 2 8 5 5 3" xfId="23080"/>
    <cellStyle name="Total 2 8 5 6" xfId="10720"/>
    <cellStyle name="Total 2 8 5 6 2" xfId="26845"/>
    <cellStyle name="Total 2 8 5 7" xfId="18478"/>
    <cellStyle name="Total 2 8 5 8" xfId="41541"/>
    <cellStyle name="Total 2 8 6" xfId="2271"/>
    <cellStyle name="Total 2 8 6 2" xfId="3801"/>
    <cellStyle name="Total 2 8 6 2 2" xfId="6159"/>
    <cellStyle name="Total 2 8 6 2 2 2" xfId="14665"/>
    <cellStyle name="Total 2 8 6 2 2 2 2" xfId="30762"/>
    <cellStyle name="Total 2 8 6 2 2 3" xfId="22395"/>
    <cellStyle name="Total 2 8 6 2 2 4" xfId="41549"/>
    <cellStyle name="Total 2 8 6 2 3" xfId="8515"/>
    <cellStyle name="Total 2 8 6 2 3 2" xfId="16657"/>
    <cellStyle name="Total 2 8 6 2 3 2 2" xfId="32730"/>
    <cellStyle name="Total 2 8 6 2 3 3" xfId="24696"/>
    <cellStyle name="Total 2 8 6 2 4" xfId="12338"/>
    <cellStyle name="Total 2 8 6 2 4 2" xfId="28461"/>
    <cellStyle name="Total 2 8 6 2 5" xfId="20094"/>
    <cellStyle name="Total 2 8 6 2 6" xfId="41548"/>
    <cellStyle name="Total 2 8 6 3" xfId="4693"/>
    <cellStyle name="Total 2 8 6 3 2" xfId="9354"/>
    <cellStyle name="Total 2 8 6 3 2 2" xfId="17494"/>
    <cellStyle name="Total 2 8 6 3 2 2 2" xfId="33567"/>
    <cellStyle name="Total 2 8 6 3 2 3" xfId="25533"/>
    <cellStyle name="Total 2 8 6 3 3" xfId="13201"/>
    <cellStyle name="Total 2 8 6 3 3 2" xfId="29298"/>
    <cellStyle name="Total 2 8 6 3 4" xfId="20931"/>
    <cellStyle name="Total 2 8 6 3 5" xfId="41550"/>
    <cellStyle name="Total 2 8 6 4" xfId="7049"/>
    <cellStyle name="Total 2 8 6 4 2" xfId="15193"/>
    <cellStyle name="Total 2 8 6 4 2 2" xfId="31266"/>
    <cellStyle name="Total 2 8 6 4 3" xfId="23232"/>
    <cellStyle name="Total 2 8 6 5" xfId="10872"/>
    <cellStyle name="Total 2 8 6 5 2" xfId="26997"/>
    <cellStyle name="Total 2 8 6 6" xfId="18630"/>
    <cellStyle name="Total 2 8 6 7" xfId="41547"/>
    <cellStyle name="Total 2 8 7" xfId="2751"/>
    <cellStyle name="Total 2 8 7 2" xfId="5131"/>
    <cellStyle name="Total 2 8 7 2 2" xfId="9564"/>
    <cellStyle name="Total 2 8 7 2 2 2" xfId="17704"/>
    <cellStyle name="Total 2 8 7 2 2 2 2" xfId="33777"/>
    <cellStyle name="Total 2 8 7 2 2 3" xfId="25743"/>
    <cellStyle name="Total 2 8 7 2 3" xfId="13637"/>
    <cellStyle name="Total 2 8 7 2 3 2" xfId="29734"/>
    <cellStyle name="Total 2 8 7 2 4" xfId="21367"/>
    <cellStyle name="Total 2 8 7 2 5" xfId="41552"/>
    <cellStyle name="Total 2 8 7 3" xfId="7487"/>
    <cellStyle name="Total 2 8 7 3 2" xfId="15629"/>
    <cellStyle name="Total 2 8 7 3 2 2" xfId="31702"/>
    <cellStyle name="Total 2 8 7 3 3" xfId="23668"/>
    <cellStyle name="Total 2 8 7 4" xfId="11310"/>
    <cellStyle name="Total 2 8 7 4 2" xfId="27433"/>
    <cellStyle name="Total 2 8 7 5" xfId="19066"/>
    <cellStyle name="Total 2 8 7 6" xfId="41551"/>
    <cellStyle name="Total 2 8 8" xfId="2583"/>
    <cellStyle name="Total 2 8 8 2" xfId="4983"/>
    <cellStyle name="Total 2 8 8 2 2" xfId="13489"/>
    <cellStyle name="Total 2 8 8 2 2 2" xfId="29586"/>
    <cellStyle name="Total 2 8 8 2 3" xfId="21219"/>
    <cellStyle name="Total 2 8 8 2 4" xfId="41554"/>
    <cellStyle name="Total 2 8 8 3" xfId="7339"/>
    <cellStyle name="Total 2 8 8 3 2" xfId="15481"/>
    <cellStyle name="Total 2 8 8 3 2 2" xfId="31554"/>
    <cellStyle name="Total 2 8 8 3 3" xfId="23520"/>
    <cellStyle name="Total 2 8 8 4" xfId="11162"/>
    <cellStyle name="Total 2 8 8 4 2" xfId="27285"/>
    <cellStyle name="Total 2 8 8 5" xfId="18918"/>
    <cellStyle name="Total 2 8 8 6" xfId="41553"/>
    <cellStyle name="Total 2 8 9" xfId="4058"/>
    <cellStyle name="Total 2 8 9 2" xfId="8727"/>
    <cellStyle name="Total 2 8 9 2 2" xfId="16867"/>
    <cellStyle name="Total 2 8 9 2 2 2" xfId="32940"/>
    <cellStyle name="Total 2 8 9 2 3" xfId="24906"/>
    <cellStyle name="Total 2 8 9 3" xfId="12574"/>
    <cellStyle name="Total 2 8 9 3 2" xfId="28671"/>
    <cellStyle name="Total 2 8 9 4" xfId="20304"/>
    <cellStyle name="Total 2 8 9 5" xfId="41555"/>
    <cellStyle name="Total 2 9" xfId="1532"/>
    <cellStyle name="Total 2 9 10" xfId="41556"/>
    <cellStyle name="Total 2 9 2" xfId="1967"/>
    <cellStyle name="Total 2 9 2 2" xfId="3055"/>
    <cellStyle name="Total 2 9 2 2 2" xfId="5420"/>
    <cellStyle name="Total 2 9 2 2 2 2" xfId="9842"/>
    <cellStyle name="Total 2 9 2 2 2 2 2" xfId="17982"/>
    <cellStyle name="Total 2 9 2 2 2 2 2 2" xfId="34055"/>
    <cellStyle name="Total 2 9 2 2 2 2 3" xfId="26021"/>
    <cellStyle name="Total 2 9 2 2 2 3" xfId="13926"/>
    <cellStyle name="Total 2 9 2 2 2 3 2" xfId="30023"/>
    <cellStyle name="Total 2 9 2 2 2 4" xfId="21656"/>
    <cellStyle name="Total 2 9 2 2 2 5" xfId="41559"/>
    <cellStyle name="Total 2 9 2 2 3" xfId="7776"/>
    <cellStyle name="Total 2 9 2 2 3 2" xfId="15918"/>
    <cellStyle name="Total 2 9 2 2 3 2 2" xfId="31991"/>
    <cellStyle name="Total 2 9 2 2 3 3" xfId="23957"/>
    <cellStyle name="Total 2 9 2 2 4" xfId="11599"/>
    <cellStyle name="Total 2 9 2 2 4 2" xfId="27722"/>
    <cellStyle name="Total 2 9 2 2 5" xfId="19355"/>
    <cellStyle name="Total 2 9 2 2 6" xfId="41558"/>
    <cellStyle name="Total 2 9 2 3" xfId="3506"/>
    <cellStyle name="Total 2 9 2 3 2" xfId="5864"/>
    <cellStyle name="Total 2 9 2 3 2 2" xfId="14370"/>
    <cellStyle name="Total 2 9 2 3 2 2 2" xfId="30467"/>
    <cellStyle name="Total 2 9 2 3 2 3" xfId="22100"/>
    <cellStyle name="Total 2 9 2 3 2 4" xfId="41561"/>
    <cellStyle name="Total 2 9 2 3 3" xfId="8220"/>
    <cellStyle name="Total 2 9 2 3 3 2" xfId="16362"/>
    <cellStyle name="Total 2 9 2 3 3 2 2" xfId="32435"/>
    <cellStyle name="Total 2 9 2 3 3 3" xfId="24401"/>
    <cellStyle name="Total 2 9 2 3 4" xfId="12043"/>
    <cellStyle name="Total 2 9 2 3 4 2" xfId="28166"/>
    <cellStyle name="Total 2 9 2 3 5" xfId="19799"/>
    <cellStyle name="Total 2 9 2 3 6" xfId="41560"/>
    <cellStyle name="Total 2 9 2 4" xfId="4398"/>
    <cellStyle name="Total 2 9 2 4 2" xfId="9059"/>
    <cellStyle name="Total 2 9 2 4 2 2" xfId="17199"/>
    <cellStyle name="Total 2 9 2 4 2 2 2" xfId="33272"/>
    <cellStyle name="Total 2 9 2 4 2 3" xfId="25238"/>
    <cellStyle name="Total 2 9 2 4 3" xfId="12906"/>
    <cellStyle name="Total 2 9 2 4 3 2" xfId="29003"/>
    <cellStyle name="Total 2 9 2 4 4" xfId="20636"/>
    <cellStyle name="Total 2 9 2 4 5" xfId="41562"/>
    <cellStyle name="Total 2 9 2 5" xfId="6754"/>
    <cellStyle name="Total 2 9 2 5 2" xfId="22937"/>
    <cellStyle name="Total 2 9 2 6" xfId="10577"/>
    <cellStyle name="Total 2 9 2 6 2" xfId="26702"/>
    <cellStyle name="Total 2 9 2 7" xfId="41557"/>
    <cellStyle name="Total 2 9 3" xfId="2132"/>
    <cellStyle name="Total 2 9 3 2" xfId="3211"/>
    <cellStyle name="Total 2 9 3 2 2" xfId="5574"/>
    <cellStyle name="Total 2 9 3 2 2 2" xfId="9994"/>
    <cellStyle name="Total 2 9 3 2 2 2 2" xfId="18134"/>
    <cellStyle name="Total 2 9 3 2 2 2 2 2" xfId="34207"/>
    <cellStyle name="Total 2 9 3 2 2 2 3" xfId="26173"/>
    <cellStyle name="Total 2 9 3 2 2 3" xfId="14080"/>
    <cellStyle name="Total 2 9 3 2 2 3 2" xfId="30177"/>
    <cellStyle name="Total 2 9 3 2 2 4" xfId="21810"/>
    <cellStyle name="Total 2 9 3 2 2 5" xfId="41565"/>
    <cellStyle name="Total 2 9 3 2 3" xfId="7930"/>
    <cellStyle name="Total 2 9 3 2 3 2" xfId="16072"/>
    <cellStyle name="Total 2 9 3 2 3 2 2" xfId="32145"/>
    <cellStyle name="Total 2 9 3 2 3 3" xfId="24111"/>
    <cellStyle name="Total 2 9 3 2 4" xfId="11753"/>
    <cellStyle name="Total 2 9 3 2 4 2" xfId="27876"/>
    <cellStyle name="Total 2 9 3 2 5" xfId="19509"/>
    <cellStyle name="Total 2 9 3 2 6" xfId="41564"/>
    <cellStyle name="Total 2 9 3 3" xfId="3662"/>
    <cellStyle name="Total 2 9 3 3 2" xfId="6020"/>
    <cellStyle name="Total 2 9 3 3 2 2" xfId="14526"/>
    <cellStyle name="Total 2 9 3 3 2 2 2" xfId="30623"/>
    <cellStyle name="Total 2 9 3 3 2 3" xfId="22256"/>
    <cellStyle name="Total 2 9 3 3 2 4" xfId="41567"/>
    <cellStyle name="Total 2 9 3 3 3" xfId="8376"/>
    <cellStyle name="Total 2 9 3 3 3 2" xfId="16518"/>
    <cellStyle name="Total 2 9 3 3 3 2 2" xfId="32591"/>
    <cellStyle name="Total 2 9 3 3 3 3" xfId="24557"/>
    <cellStyle name="Total 2 9 3 3 4" xfId="12199"/>
    <cellStyle name="Total 2 9 3 3 4 2" xfId="28322"/>
    <cellStyle name="Total 2 9 3 3 5" xfId="19955"/>
    <cellStyle name="Total 2 9 3 3 6" xfId="41566"/>
    <cellStyle name="Total 2 9 3 4" xfId="4554"/>
    <cellStyle name="Total 2 9 3 4 2" xfId="9215"/>
    <cellStyle name="Total 2 9 3 4 2 2" xfId="17355"/>
    <cellStyle name="Total 2 9 3 4 2 2 2" xfId="33428"/>
    <cellStyle name="Total 2 9 3 4 2 3" xfId="25394"/>
    <cellStyle name="Total 2 9 3 4 3" xfId="13062"/>
    <cellStyle name="Total 2 9 3 4 3 2" xfId="29159"/>
    <cellStyle name="Total 2 9 3 4 4" xfId="20792"/>
    <cellStyle name="Total 2 9 3 4 5" xfId="41568"/>
    <cellStyle name="Total 2 9 3 5" xfId="6910"/>
    <cellStyle name="Total 2 9 3 5 2" xfId="15054"/>
    <cellStyle name="Total 2 9 3 5 2 2" xfId="31127"/>
    <cellStyle name="Total 2 9 3 5 3" xfId="23093"/>
    <cellStyle name="Total 2 9 3 6" xfId="10733"/>
    <cellStyle name="Total 2 9 3 6 2" xfId="26858"/>
    <cellStyle name="Total 2 9 3 7" xfId="18491"/>
    <cellStyle name="Total 2 9 3 8" xfId="41563"/>
    <cellStyle name="Total 2 9 4" xfId="2292"/>
    <cellStyle name="Total 2 9 4 2" xfId="3814"/>
    <cellStyle name="Total 2 9 4 2 2" xfId="6172"/>
    <cellStyle name="Total 2 9 4 2 2 2" xfId="14678"/>
    <cellStyle name="Total 2 9 4 2 2 2 2" xfId="30775"/>
    <cellStyle name="Total 2 9 4 2 2 3" xfId="22408"/>
    <cellStyle name="Total 2 9 4 2 2 4" xfId="41571"/>
    <cellStyle name="Total 2 9 4 2 3" xfId="8528"/>
    <cellStyle name="Total 2 9 4 2 3 2" xfId="16670"/>
    <cellStyle name="Total 2 9 4 2 3 2 2" xfId="32743"/>
    <cellStyle name="Total 2 9 4 2 3 3" xfId="24709"/>
    <cellStyle name="Total 2 9 4 2 4" xfId="12351"/>
    <cellStyle name="Total 2 9 4 2 4 2" xfId="28474"/>
    <cellStyle name="Total 2 9 4 2 5" xfId="20107"/>
    <cellStyle name="Total 2 9 4 2 6" xfId="41570"/>
    <cellStyle name="Total 2 9 4 3" xfId="4706"/>
    <cellStyle name="Total 2 9 4 3 2" xfId="9367"/>
    <cellStyle name="Total 2 9 4 3 2 2" xfId="17507"/>
    <cellStyle name="Total 2 9 4 3 2 2 2" xfId="33580"/>
    <cellStyle name="Total 2 9 4 3 2 3" xfId="25546"/>
    <cellStyle name="Total 2 9 4 3 3" xfId="13214"/>
    <cellStyle name="Total 2 9 4 3 3 2" xfId="29311"/>
    <cellStyle name="Total 2 9 4 3 4" xfId="20944"/>
    <cellStyle name="Total 2 9 4 3 5" xfId="41572"/>
    <cellStyle name="Total 2 9 4 4" xfId="7062"/>
    <cellStyle name="Total 2 9 4 4 2" xfId="15206"/>
    <cellStyle name="Total 2 9 4 4 2 2" xfId="31279"/>
    <cellStyle name="Total 2 9 4 4 3" xfId="23245"/>
    <cellStyle name="Total 2 9 4 5" xfId="10885"/>
    <cellStyle name="Total 2 9 4 5 2" xfId="27010"/>
    <cellStyle name="Total 2 9 4 6" xfId="18643"/>
    <cellStyle name="Total 2 9 4 7" xfId="41569"/>
    <cellStyle name="Total 2 9 5" xfId="2773"/>
    <cellStyle name="Total 2 9 5 2" xfId="5144"/>
    <cellStyle name="Total 2 9 5 2 2" xfId="9577"/>
    <cellStyle name="Total 2 9 5 2 2 2" xfId="17717"/>
    <cellStyle name="Total 2 9 5 2 2 2 2" xfId="33790"/>
    <cellStyle name="Total 2 9 5 2 2 3" xfId="25756"/>
    <cellStyle name="Total 2 9 5 2 3" xfId="13650"/>
    <cellStyle name="Total 2 9 5 2 3 2" xfId="29747"/>
    <cellStyle name="Total 2 9 5 2 4" xfId="21380"/>
    <cellStyle name="Total 2 9 5 2 5" xfId="41574"/>
    <cellStyle name="Total 2 9 5 3" xfId="7500"/>
    <cellStyle name="Total 2 9 5 3 2" xfId="15642"/>
    <cellStyle name="Total 2 9 5 3 2 2" xfId="31715"/>
    <cellStyle name="Total 2 9 5 3 3" xfId="23681"/>
    <cellStyle name="Total 2 9 5 4" xfId="11323"/>
    <cellStyle name="Total 2 9 5 4 2" xfId="27446"/>
    <cellStyle name="Total 2 9 5 5" xfId="19079"/>
    <cellStyle name="Total 2 9 5 6" xfId="41573"/>
    <cellStyle name="Total 2 9 6" xfId="2570"/>
    <cellStyle name="Total 2 9 6 2" xfId="4975"/>
    <cellStyle name="Total 2 9 6 2 2" xfId="13481"/>
    <cellStyle name="Total 2 9 6 2 2 2" xfId="29578"/>
    <cellStyle name="Total 2 9 6 2 3" xfId="21211"/>
    <cellStyle name="Total 2 9 6 2 4" xfId="41576"/>
    <cellStyle name="Total 2 9 6 3" xfId="7331"/>
    <cellStyle name="Total 2 9 6 3 2" xfId="15473"/>
    <cellStyle name="Total 2 9 6 3 2 2" xfId="31546"/>
    <cellStyle name="Total 2 9 6 3 3" xfId="23512"/>
    <cellStyle name="Total 2 9 6 4" xfId="11154"/>
    <cellStyle name="Total 2 9 6 4 2" xfId="27277"/>
    <cellStyle name="Total 2 9 6 5" xfId="18910"/>
    <cellStyle name="Total 2 9 6 6" xfId="41575"/>
    <cellStyle name="Total 2 9 7" xfId="4079"/>
    <cellStyle name="Total 2 9 7 2" xfId="8740"/>
    <cellStyle name="Total 2 9 7 2 2" xfId="16880"/>
    <cellStyle name="Total 2 9 7 2 2 2" xfId="32953"/>
    <cellStyle name="Total 2 9 7 2 3" xfId="24919"/>
    <cellStyle name="Total 2 9 7 3" xfId="12587"/>
    <cellStyle name="Total 2 9 7 3 2" xfId="28684"/>
    <cellStyle name="Total 2 9 7 4" xfId="20317"/>
    <cellStyle name="Total 2 9 7 5" xfId="41577"/>
    <cellStyle name="Total 2 9 8" xfId="6435"/>
    <cellStyle name="Total 2 9 8 2" xfId="22618"/>
    <cellStyle name="Total 2 9 9" xfId="10258"/>
    <cellStyle name="Total 2 9 9 2" xfId="26383"/>
    <cellStyle name="Total 3" xfId="1210"/>
    <cellStyle name="Total 3 10" xfId="6380"/>
    <cellStyle name="Total 3 10 2" xfId="22580"/>
    <cellStyle name="Total 3 11" xfId="10203"/>
    <cellStyle name="Total 3 11 2" xfId="26345"/>
    <cellStyle name="Total 3 12" xfId="41578"/>
    <cellStyle name="Total 3 2" xfId="1635"/>
    <cellStyle name="Total 3 2 10" xfId="41579"/>
    <cellStyle name="Total 3 2 2" xfId="2043"/>
    <cellStyle name="Total 3 2 2 2" xfId="3131"/>
    <cellStyle name="Total 3 2 2 2 2" xfId="5496"/>
    <cellStyle name="Total 3 2 2 2 2 2" xfId="9918"/>
    <cellStyle name="Total 3 2 2 2 2 2 2" xfId="18058"/>
    <cellStyle name="Total 3 2 2 2 2 2 2 2" xfId="34131"/>
    <cellStyle name="Total 3 2 2 2 2 2 3" xfId="26097"/>
    <cellStyle name="Total 3 2 2 2 2 3" xfId="14002"/>
    <cellStyle name="Total 3 2 2 2 2 3 2" xfId="30099"/>
    <cellStyle name="Total 3 2 2 2 2 4" xfId="21732"/>
    <cellStyle name="Total 3 2 2 2 2 5" xfId="41582"/>
    <cellStyle name="Total 3 2 2 2 3" xfId="7852"/>
    <cellStyle name="Total 3 2 2 2 3 2" xfId="15994"/>
    <cellStyle name="Total 3 2 2 2 3 2 2" xfId="32067"/>
    <cellStyle name="Total 3 2 2 2 3 3" xfId="24033"/>
    <cellStyle name="Total 3 2 2 2 4" xfId="11675"/>
    <cellStyle name="Total 3 2 2 2 4 2" xfId="27798"/>
    <cellStyle name="Total 3 2 2 2 5" xfId="19431"/>
    <cellStyle name="Total 3 2 2 2 6" xfId="41581"/>
    <cellStyle name="Total 3 2 2 3" xfId="3582"/>
    <cellStyle name="Total 3 2 2 3 2" xfId="5940"/>
    <cellStyle name="Total 3 2 2 3 2 2" xfId="14446"/>
    <cellStyle name="Total 3 2 2 3 2 2 2" xfId="30543"/>
    <cellStyle name="Total 3 2 2 3 2 3" xfId="22176"/>
    <cellStyle name="Total 3 2 2 3 2 4" xfId="41584"/>
    <cellStyle name="Total 3 2 2 3 3" xfId="8296"/>
    <cellStyle name="Total 3 2 2 3 3 2" xfId="16438"/>
    <cellStyle name="Total 3 2 2 3 3 2 2" xfId="32511"/>
    <cellStyle name="Total 3 2 2 3 3 3" xfId="24477"/>
    <cellStyle name="Total 3 2 2 3 4" xfId="12119"/>
    <cellStyle name="Total 3 2 2 3 4 2" xfId="28242"/>
    <cellStyle name="Total 3 2 2 3 5" xfId="19875"/>
    <cellStyle name="Total 3 2 2 3 6" xfId="41583"/>
    <cellStyle name="Total 3 2 2 4" xfId="4474"/>
    <cellStyle name="Total 3 2 2 4 2" xfId="9135"/>
    <cellStyle name="Total 3 2 2 4 2 2" xfId="17275"/>
    <cellStyle name="Total 3 2 2 4 2 2 2" xfId="33348"/>
    <cellStyle name="Total 3 2 2 4 2 3" xfId="25314"/>
    <cellStyle name="Total 3 2 2 4 3" xfId="12982"/>
    <cellStyle name="Total 3 2 2 4 3 2" xfId="29079"/>
    <cellStyle name="Total 3 2 2 4 4" xfId="20712"/>
    <cellStyle name="Total 3 2 2 4 5" xfId="41585"/>
    <cellStyle name="Total 3 2 2 5" xfId="6830"/>
    <cellStyle name="Total 3 2 2 5 2" xfId="23013"/>
    <cellStyle name="Total 3 2 2 6" xfId="10653"/>
    <cellStyle name="Total 3 2 2 6 2" xfId="26778"/>
    <cellStyle name="Total 3 2 2 7" xfId="41580"/>
    <cellStyle name="Total 3 2 3" xfId="2208"/>
    <cellStyle name="Total 3 2 3 2" xfId="3287"/>
    <cellStyle name="Total 3 2 3 2 2" xfId="5650"/>
    <cellStyle name="Total 3 2 3 2 2 2" xfId="10070"/>
    <cellStyle name="Total 3 2 3 2 2 2 2" xfId="18210"/>
    <cellStyle name="Total 3 2 3 2 2 2 2 2" xfId="34283"/>
    <cellStyle name="Total 3 2 3 2 2 2 3" xfId="26249"/>
    <cellStyle name="Total 3 2 3 2 2 3" xfId="14156"/>
    <cellStyle name="Total 3 2 3 2 2 3 2" xfId="30253"/>
    <cellStyle name="Total 3 2 3 2 2 4" xfId="21886"/>
    <cellStyle name="Total 3 2 3 2 2 5" xfId="41588"/>
    <cellStyle name="Total 3 2 3 2 3" xfId="8006"/>
    <cellStyle name="Total 3 2 3 2 3 2" xfId="16148"/>
    <cellStyle name="Total 3 2 3 2 3 2 2" xfId="32221"/>
    <cellStyle name="Total 3 2 3 2 3 3" xfId="24187"/>
    <cellStyle name="Total 3 2 3 2 4" xfId="11829"/>
    <cellStyle name="Total 3 2 3 2 4 2" xfId="27952"/>
    <cellStyle name="Total 3 2 3 2 5" xfId="19585"/>
    <cellStyle name="Total 3 2 3 2 6" xfId="41587"/>
    <cellStyle name="Total 3 2 3 3" xfId="3738"/>
    <cellStyle name="Total 3 2 3 3 2" xfId="6096"/>
    <cellStyle name="Total 3 2 3 3 2 2" xfId="14602"/>
    <cellStyle name="Total 3 2 3 3 2 2 2" xfId="30699"/>
    <cellStyle name="Total 3 2 3 3 2 3" xfId="22332"/>
    <cellStyle name="Total 3 2 3 3 2 4" xfId="41590"/>
    <cellStyle name="Total 3 2 3 3 3" xfId="8452"/>
    <cellStyle name="Total 3 2 3 3 3 2" xfId="16594"/>
    <cellStyle name="Total 3 2 3 3 3 2 2" xfId="32667"/>
    <cellStyle name="Total 3 2 3 3 3 3" xfId="24633"/>
    <cellStyle name="Total 3 2 3 3 4" xfId="12275"/>
    <cellStyle name="Total 3 2 3 3 4 2" xfId="28398"/>
    <cellStyle name="Total 3 2 3 3 5" xfId="20031"/>
    <cellStyle name="Total 3 2 3 3 6" xfId="41589"/>
    <cellStyle name="Total 3 2 3 4" xfId="4630"/>
    <cellStyle name="Total 3 2 3 4 2" xfId="9291"/>
    <cellStyle name="Total 3 2 3 4 2 2" xfId="17431"/>
    <cellStyle name="Total 3 2 3 4 2 2 2" xfId="33504"/>
    <cellStyle name="Total 3 2 3 4 2 3" xfId="25470"/>
    <cellStyle name="Total 3 2 3 4 3" xfId="13138"/>
    <cellStyle name="Total 3 2 3 4 3 2" xfId="29235"/>
    <cellStyle name="Total 3 2 3 4 4" xfId="20868"/>
    <cellStyle name="Total 3 2 3 4 5" xfId="41591"/>
    <cellStyle name="Total 3 2 3 5" xfId="6986"/>
    <cellStyle name="Total 3 2 3 5 2" xfId="15130"/>
    <cellStyle name="Total 3 2 3 5 2 2" xfId="31203"/>
    <cellStyle name="Total 3 2 3 5 3" xfId="23169"/>
    <cellStyle name="Total 3 2 3 6" xfId="10809"/>
    <cellStyle name="Total 3 2 3 6 2" xfId="26934"/>
    <cellStyle name="Total 3 2 3 7" xfId="18567"/>
    <cellStyle name="Total 3 2 3 8" xfId="41586"/>
    <cellStyle name="Total 3 2 4" xfId="2368"/>
    <cellStyle name="Total 3 2 4 2" xfId="3890"/>
    <cellStyle name="Total 3 2 4 2 2" xfId="6248"/>
    <cellStyle name="Total 3 2 4 2 2 2" xfId="14754"/>
    <cellStyle name="Total 3 2 4 2 2 2 2" xfId="30851"/>
    <cellStyle name="Total 3 2 4 2 2 3" xfId="22484"/>
    <cellStyle name="Total 3 2 4 2 2 4" xfId="41594"/>
    <cellStyle name="Total 3 2 4 2 3" xfId="8604"/>
    <cellStyle name="Total 3 2 4 2 3 2" xfId="16746"/>
    <cellStyle name="Total 3 2 4 2 3 2 2" xfId="32819"/>
    <cellStyle name="Total 3 2 4 2 3 3" xfId="24785"/>
    <cellStyle name="Total 3 2 4 2 4" xfId="12427"/>
    <cellStyle name="Total 3 2 4 2 4 2" xfId="28550"/>
    <cellStyle name="Total 3 2 4 2 5" xfId="20183"/>
    <cellStyle name="Total 3 2 4 2 6" xfId="41593"/>
    <cellStyle name="Total 3 2 4 3" xfId="4782"/>
    <cellStyle name="Total 3 2 4 3 2" xfId="9443"/>
    <cellStyle name="Total 3 2 4 3 2 2" xfId="17583"/>
    <cellStyle name="Total 3 2 4 3 2 2 2" xfId="33656"/>
    <cellStyle name="Total 3 2 4 3 2 3" xfId="25622"/>
    <cellStyle name="Total 3 2 4 3 3" xfId="13290"/>
    <cellStyle name="Total 3 2 4 3 3 2" xfId="29387"/>
    <cellStyle name="Total 3 2 4 3 4" xfId="21020"/>
    <cellStyle name="Total 3 2 4 3 5" xfId="41595"/>
    <cellStyle name="Total 3 2 4 4" xfId="7138"/>
    <cellStyle name="Total 3 2 4 4 2" xfId="15282"/>
    <cellStyle name="Total 3 2 4 4 2 2" xfId="31355"/>
    <cellStyle name="Total 3 2 4 4 3" xfId="23321"/>
    <cellStyle name="Total 3 2 4 5" xfId="10961"/>
    <cellStyle name="Total 3 2 4 5 2" xfId="27086"/>
    <cellStyle name="Total 3 2 4 6" xfId="18719"/>
    <cellStyle name="Total 3 2 4 7" xfId="41592"/>
    <cellStyle name="Total 3 2 5" xfId="2853"/>
    <cellStyle name="Total 3 2 5 2" xfId="5223"/>
    <cellStyle name="Total 3 2 5 2 2" xfId="9653"/>
    <cellStyle name="Total 3 2 5 2 2 2" xfId="17793"/>
    <cellStyle name="Total 3 2 5 2 2 2 2" xfId="33866"/>
    <cellStyle name="Total 3 2 5 2 2 3" xfId="25832"/>
    <cellStyle name="Total 3 2 5 2 3" xfId="13729"/>
    <cellStyle name="Total 3 2 5 2 3 2" xfId="29826"/>
    <cellStyle name="Total 3 2 5 2 4" xfId="21459"/>
    <cellStyle name="Total 3 2 5 2 5" xfId="41597"/>
    <cellStyle name="Total 3 2 5 3" xfId="7579"/>
    <cellStyle name="Total 3 2 5 3 2" xfId="15721"/>
    <cellStyle name="Total 3 2 5 3 2 2" xfId="31794"/>
    <cellStyle name="Total 3 2 5 3 3" xfId="23760"/>
    <cellStyle name="Total 3 2 5 4" xfId="11402"/>
    <cellStyle name="Total 3 2 5 4 2" xfId="27525"/>
    <cellStyle name="Total 3 2 5 5" xfId="19158"/>
    <cellStyle name="Total 3 2 5 6" xfId="41596"/>
    <cellStyle name="Total 3 2 6" xfId="2698"/>
    <cellStyle name="Total 3 2 6 2" xfId="5083"/>
    <cellStyle name="Total 3 2 6 2 2" xfId="13589"/>
    <cellStyle name="Total 3 2 6 2 2 2" xfId="29686"/>
    <cellStyle name="Total 3 2 6 2 3" xfId="21319"/>
    <cellStyle name="Total 3 2 6 2 4" xfId="41599"/>
    <cellStyle name="Total 3 2 6 3" xfId="7439"/>
    <cellStyle name="Total 3 2 6 3 2" xfId="15581"/>
    <cellStyle name="Total 3 2 6 3 2 2" xfId="31654"/>
    <cellStyle name="Total 3 2 6 3 3" xfId="23620"/>
    <cellStyle name="Total 3 2 6 4" xfId="11262"/>
    <cellStyle name="Total 3 2 6 4 2" xfId="27385"/>
    <cellStyle name="Total 3 2 6 5" xfId="19018"/>
    <cellStyle name="Total 3 2 6 6" xfId="41598"/>
    <cellStyle name="Total 3 2 7" xfId="4155"/>
    <cellStyle name="Total 3 2 7 2" xfId="8816"/>
    <cellStyle name="Total 3 2 7 2 2" xfId="16956"/>
    <cellStyle name="Total 3 2 7 2 2 2" xfId="33029"/>
    <cellStyle name="Total 3 2 7 2 3" xfId="24995"/>
    <cellStyle name="Total 3 2 7 3" xfId="12663"/>
    <cellStyle name="Total 3 2 7 3 2" xfId="28760"/>
    <cellStyle name="Total 3 2 7 4" xfId="20393"/>
    <cellStyle name="Total 3 2 7 5" xfId="41600"/>
    <cellStyle name="Total 3 2 8" xfId="6511"/>
    <cellStyle name="Total 3 2 8 2" xfId="22694"/>
    <cellStyle name="Total 3 2 9" xfId="10334"/>
    <cellStyle name="Total 3 2 9 2" xfId="26459"/>
    <cellStyle name="Total 3 3" xfId="1555"/>
    <cellStyle name="Total 3 3 10" xfId="41601"/>
    <cellStyle name="Total 3 3 2" xfId="1982"/>
    <cellStyle name="Total 3 3 2 2" xfId="3070"/>
    <cellStyle name="Total 3 3 2 2 2" xfId="5435"/>
    <cellStyle name="Total 3 3 2 2 2 2" xfId="9857"/>
    <cellStyle name="Total 3 3 2 2 2 2 2" xfId="17997"/>
    <cellStyle name="Total 3 3 2 2 2 2 2 2" xfId="34070"/>
    <cellStyle name="Total 3 3 2 2 2 2 3" xfId="26036"/>
    <cellStyle name="Total 3 3 2 2 2 3" xfId="13941"/>
    <cellStyle name="Total 3 3 2 2 2 3 2" xfId="30038"/>
    <cellStyle name="Total 3 3 2 2 2 4" xfId="21671"/>
    <cellStyle name="Total 3 3 2 2 2 5" xfId="41604"/>
    <cellStyle name="Total 3 3 2 2 3" xfId="7791"/>
    <cellStyle name="Total 3 3 2 2 3 2" xfId="15933"/>
    <cellStyle name="Total 3 3 2 2 3 2 2" xfId="32006"/>
    <cellStyle name="Total 3 3 2 2 3 3" xfId="23972"/>
    <cellStyle name="Total 3 3 2 2 4" xfId="11614"/>
    <cellStyle name="Total 3 3 2 2 4 2" xfId="27737"/>
    <cellStyle name="Total 3 3 2 2 5" xfId="19370"/>
    <cellStyle name="Total 3 3 2 2 6" xfId="41603"/>
    <cellStyle name="Total 3 3 2 3" xfId="3521"/>
    <cellStyle name="Total 3 3 2 3 2" xfId="5879"/>
    <cellStyle name="Total 3 3 2 3 2 2" xfId="14385"/>
    <cellStyle name="Total 3 3 2 3 2 2 2" xfId="30482"/>
    <cellStyle name="Total 3 3 2 3 2 3" xfId="22115"/>
    <cellStyle name="Total 3 3 2 3 2 4" xfId="41606"/>
    <cellStyle name="Total 3 3 2 3 3" xfId="8235"/>
    <cellStyle name="Total 3 3 2 3 3 2" xfId="16377"/>
    <cellStyle name="Total 3 3 2 3 3 2 2" xfId="32450"/>
    <cellStyle name="Total 3 3 2 3 3 3" xfId="24416"/>
    <cellStyle name="Total 3 3 2 3 4" xfId="12058"/>
    <cellStyle name="Total 3 3 2 3 4 2" xfId="28181"/>
    <cellStyle name="Total 3 3 2 3 5" xfId="19814"/>
    <cellStyle name="Total 3 3 2 3 6" xfId="41605"/>
    <cellStyle name="Total 3 3 2 4" xfId="4413"/>
    <cellStyle name="Total 3 3 2 4 2" xfId="9074"/>
    <cellStyle name="Total 3 3 2 4 2 2" xfId="17214"/>
    <cellStyle name="Total 3 3 2 4 2 2 2" xfId="33287"/>
    <cellStyle name="Total 3 3 2 4 2 3" xfId="25253"/>
    <cellStyle name="Total 3 3 2 4 3" xfId="12921"/>
    <cellStyle name="Total 3 3 2 4 3 2" xfId="29018"/>
    <cellStyle name="Total 3 3 2 4 4" xfId="20651"/>
    <cellStyle name="Total 3 3 2 4 5" xfId="41607"/>
    <cellStyle name="Total 3 3 2 5" xfId="6769"/>
    <cellStyle name="Total 3 3 2 5 2" xfId="22952"/>
    <cellStyle name="Total 3 3 2 6" xfId="10592"/>
    <cellStyle name="Total 3 3 2 6 2" xfId="26717"/>
    <cellStyle name="Total 3 3 2 7" xfId="41602"/>
    <cellStyle name="Total 3 3 3" xfId="2147"/>
    <cellStyle name="Total 3 3 3 2" xfId="3226"/>
    <cellStyle name="Total 3 3 3 2 2" xfId="5589"/>
    <cellStyle name="Total 3 3 3 2 2 2" xfId="10009"/>
    <cellStyle name="Total 3 3 3 2 2 2 2" xfId="18149"/>
    <cellStyle name="Total 3 3 3 2 2 2 2 2" xfId="34222"/>
    <cellStyle name="Total 3 3 3 2 2 2 3" xfId="26188"/>
    <cellStyle name="Total 3 3 3 2 2 3" xfId="14095"/>
    <cellStyle name="Total 3 3 3 2 2 3 2" xfId="30192"/>
    <cellStyle name="Total 3 3 3 2 2 4" xfId="21825"/>
    <cellStyle name="Total 3 3 3 2 2 5" xfId="41610"/>
    <cellStyle name="Total 3 3 3 2 3" xfId="7945"/>
    <cellStyle name="Total 3 3 3 2 3 2" xfId="16087"/>
    <cellStyle name="Total 3 3 3 2 3 2 2" xfId="32160"/>
    <cellStyle name="Total 3 3 3 2 3 3" xfId="24126"/>
    <cellStyle name="Total 3 3 3 2 4" xfId="11768"/>
    <cellStyle name="Total 3 3 3 2 4 2" xfId="27891"/>
    <cellStyle name="Total 3 3 3 2 5" xfId="19524"/>
    <cellStyle name="Total 3 3 3 2 6" xfId="41609"/>
    <cellStyle name="Total 3 3 3 3" xfId="3677"/>
    <cellStyle name="Total 3 3 3 3 2" xfId="6035"/>
    <cellStyle name="Total 3 3 3 3 2 2" xfId="14541"/>
    <cellStyle name="Total 3 3 3 3 2 2 2" xfId="30638"/>
    <cellStyle name="Total 3 3 3 3 2 3" xfId="22271"/>
    <cellStyle name="Total 3 3 3 3 2 4" xfId="41612"/>
    <cellStyle name="Total 3 3 3 3 3" xfId="8391"/>
    <cellStyle name="Total 3 3 3 3 3 2" xfId="16533"/>
    <cellStyle name="Total 3 3 3 3 3 2 2" xfId="32606"/>
    <cellStyle name="Total 3 3 3 3 3 3" xfId="24572"/>
    <cellStyle name="Total 3 3 3 3 4" xfId="12214"/>
    <cellStyle name="Total 3 3 3 3 4 2" xfId="28337"/>
    <cellStyle name="Total 3 3 3 3 5" xfId="19970"/>
    <cellStyle name="Total 3 3 3 3 6" xfId="41611"/>
    <cellStyle name="Total 3 3 3 4" xfId="4569"/>
    <cellStyle name="Total 3 3 3 4 2" xfId="9230"/>
    <cellStyle name="Total 3 3 3 4 2 2" xfId="17370"/>
    <cellStyle name="Total 3 3 3 4 2 2 2" xfId="33443"/>
    <cellStyle name="Total 3 3 3 4 2 3" xfId="25409"/>
    <cellStyle name="Total 3 3 3 4 3" xfId="13077"/>
    <cellStyle name="Total 3 3 3 4 3 2" xfId="29174"/>
    <cellStyle name="Total 3 3 3 4 4" xfId="20807"/>
    <cellStyle name="Total 3 3 3 4 5" xfId="41613"/>
    <cellStyle name="Total 3 3 3 5" xfId="6925"/>
    <cellStyle name="Total 3 3 3 5 2" xfId="15069"/>
    <cellStyle name="Total 3 3 3 5 2 2" xfId="31142"/>
    <cellStyle name="Total 3 3 3 5 3" xfId="23108"/>
    <cellStyle name="Total 3 3 3 6" xfId="10748"/>
    <cellStyle name="Total 3 3 3 6 2" xfId="26873"/>
    <cellStyle name="Total 3 3 3 7" xfId="18506"/>
    <cellStyle name="Total 3 3 3 8" xfId="41608"/>
    <cellStyle name="Total 3 3 4" xfId="2307"/>
    <cellStyle name="Total 3 3 4 2" xfId="3829"/>
    <cellStyle name="Total 3 3 4 2 2" xfId="6187"/>
    <cellStyle name="Total 3 3 4 2 2 2" xfId="14693"/>
    <cellStyle name="Total 3 3 4 2 2 2 2" xfId="30790"/>
    <cellStyle name="Total 3 3 4 2 2 3" xfId="22423"/>
    <cellStyle name="Total 3 3 4 2 2 4" xfId="41616"/>
    <cellStyle name="Total 3 3 4 2 3" xfId="8543"/>
    <cellStyle name="Total 3 3 4 2 3 2" xfId="16685"/>
    <cellStyle name="Total 3 3 4 2 3 2 2" xfId="32758"/>
    <cellStyle name="Total 3 3 4 2 3 3" xfId="24724"/>
    <cellStyle name="Total 3 3 4 2 4" xfId="12366"/>
    <cellStyle name="Total 3 3 4 2 4 2" xfId="28489"/>
    <cellStyle name="Total 3 3 4 2 5" xfId="20122"/>
    <cellStyle name="Total 3 3 4 2 6" xfId="41615"/>
    <cellStyle name="Total 3 3 4 3" xfId="4721"/>
    <cellStyle name="Total 3 3 4 3 2" xfId="9382"/>
    <cellStyle name="Total 3 3 4 3 2 2" xfId="17522"/>
    <cellStyle name="Total 3 3 4 3 2 2 2" xfId="33595"/>
    <cellStyle name="Total 3 3 4 3 2 3" xfId="25561"/>
    <cellStyle name="Total 3 3 4 3 3" xfId="13229"/>
    <cellStyle name="Total 3 3 4 3 3 2" xfId="29326"/>
    <cellStyle name="Total 3 3 4 3 4" xfId="20959"/>
    <cellStyle name="Total 3 3 4 3 5" xfId="41617"/>
    <cellStyle name="Total 3 3 4 4" xfId="7077"/>
    <cellStyle name="Total 3 3 4 4 2" xfId="15221"/>
    <cellStyle name="Total 3 3 4 4 2 2" xfId="31294"/>
    <cellStyle name="Total 3 3 4 4 3" xfId="23260"/>
    <cellStyle name="Total 3 3 4 5" xfId="10900"/>
    <cellStyle name="Total 3 3 4 5 2" xfId="27025"/>
    <cellStyle name="Total 3 3 4 6" xfId="18658"/>
    <cellStyle name="Total 3 3 4 7" xfId="41614"/>
    <cellStyle name="Total 3 3 5" xfId="2790"/>
    <cellStyle name="Total 3 3 5 2" xfId="5160"/>
    <cellStyle name="Total 3 3 5 2 2" xfId="9592"/>
    <cellStyle name="Total 3 3 5 2 2 2" xfId="17732"/>
    <cellStyle name="Total 3 3 5 2 2 2 2" xfId="33805"/>
    <cellStyle name="Total 3 3 5 2 2 3" xfId="25771"/>
    <cellStyle name="Total 3 3 5 2 3" xfId="13666"/>
    <cellStyle name="Total 3 3 5 2 3 2" xfId="29763"/>
    <cellStyle name="Total 3 3 5 2 4" xfId="21396"/>
    <cellStyle name="Total 3 3 5 2 5" xfId="41619"/>
    <cellStyle name="Total 3 3 5 3" xfId="7516"/>
    <cellStyle name="Total 3 3 5 3 2" xfId="15658"/>
    <cellStyle name="Total 3 3 5 3 2 2" xfId="31731"/>
    <cellStyle name="Total 3 3 5 3 3" xfId="23697"/>
    <cellStyle name="Total 3 3 5 4" xfId="11339"/>
    <cellStyle name="Total 3 3 5 4 2" xfId="27462"/>
    <cellStyle name="Total 3 3 5 5" xfId="19095"/>
    <cellStyle name="Total 3 3 5 6" xfId="41618"/>
    <cellStyle name="Total 3 3 6" xfId="2560"/>
    <cellStyle name="Total 3 3 6 2" xfId="4965"/>
    <cellStyle name="Total 3 3 6 2 2" xfId="13471"/>
    <cellStyle name="Total 3 3 6 2 2 2" xfId="29568"/>
    <cellStyle name="Total 3 3 6 2 3" xfId="21201"/>
    <cellStyle name="Total 3 3 6 2 4" xfId="41621"/>
    <cellStyle name="Total 3 3 6 3" xfId="7321"/>
    <cellStyle name="Total 3 3 6 3 2" xfId="15463"/>
    <cellStyle name="Total 3 3 6 3 2 2" xfId="31536"/>
    <cellStyle name="Total 3 3 6 3 3" xfId="23502"/>
    <cellStyle name="Total 3 3 6 4" xfId="11144"/>
    <cellStyle name="Total 3 3 6 4 2" xfId="27267"/>
    <cellStyle name="Total 3 3 6 5" xfId="18900"/>
    <cellStyle name="Total 3 3 6 6" xfId="41620"/>
    <cellStyle name="Total 3 3 7" xfId="4094"/>
    <cellStyle name="Total 3 3 7 2" xfId="8755"/>
    <cellStyle name="Total 3 3 7 2 2" xfId="16895"/>
    <cellStyle name="Total 3 3 7 2 2 2" xfId="32968"/>
    <cellStyle name="Total 3 3 7 2 3" xfId="24934"/>
    <cellStyle name="Total 3 3 7 3" xfId="12602"/>
    <cellStyle name="Total 3 3 7 3 2" xfId="28699"/>
    <cellStyle name="Total 3 3 7 4" xfId="20332"/>
    <cellStyle name="Total 3 3 7 5" xfId="41622"/>
    <cellStyle name="Total 3 3 8" xfId="6450"/>
    <cellStyle name="Total 3 3 8 2" xfId="22633"/>
    <cellStyle name="Total 3 3 9" xfId="10273"/>
    <cellStyle name="Total 3 3 9 2" xfId="26398"/>
    <cellStyle name="Total 3 4" xfId="1886"/>
    <cellStyle name="Total 3 4 2" xfId="2998"/>
    <cellStyle name="Total 3 4 2 2" xfId="5365"/>
    <cellStyle name="Total 3 4 2 2 2" xfId="9789"/>
    <cellStyle name="Total 3 4 2 2 2 2" xfId="17929"/>
    <cellStyle name="Total 3 4 2 2 2 2 2" xfId="34002"/>
    <cellStyle name="Total 3 4 2 2 2 3" xfId="25968"/>
    <cellStyle name="Total 3 4 2 2 3" xfId="13871"/>
    <cellStyle name="Total 3 4 2 2 3 2" xfId="29968"/>
    <cellStyle name="Total 3 4 2 2 4" xfId="21601"/>
    <cellStyle name="Total 3 4 2 2 5" xfId="41625"/>
    <cellStyle name="Total 3 4 2 3" xfId="7721"/>
    <cellStyle name="Total 3 4 2 3 2" xfId="15863"/>
    <cellStyle name="Total 3 4 2 3 2 2" xfId="31936"/>
    <cellStyle name="Total 3 4 2 3 3" xfId="23902"/>
    <cellStyle name="Total 3 4 2 4" xfId="11544"/>
    <cellStyle name="Total 3 4 2 4 2" xfId="27667"/>
    <cellStyle name="Total 3 4 2 5" xfId="19300"/>
    <cellStyle name="Total 3 4 2 6" xfId="41624"/>
    <cellStyle name="Total 3 4 3" xfId="3440"/>
    <cellStyle name="Total 3 4 3 2" xfId="5798"/>
    <cellStyle name="Total 3 4 3 2 2" xfId="14304"/>
    <cellStyle name="Total 3 4 3 2 2 2" xfId="30401"/>
    <cellStyle name="Total 3 4 3 2 3" xfId="22034"/>
    <cellStyle name="Total 3 4 3 2 4" xfId="41627"/>
    <cellStyle name="Total 3 4 3 3" xfId="8154"/>
    <cellStyle name="Total 3 4 3 3 2" xfId="16296"/>
    <cellStyle name="Total 3 4 3 3 2 2" xfId="32369"/>
    <cellStyle name="Total 3 4 3 3 3" xfId="24335"/>
    <cellStyle name="Total 3 4 3 4" xfId="11977"/>
    <cellStyle name="Total 3 4 3 4 2" xfId="28100"/>
    <cellStyle name="Total 3 4 3 5" xfId="19733"/>
    <cellStyle name="Total 3 4 3 6" xfId="41626"/>
    <cellStyle name="Total 3 4 4" xfId="4332"/>
    <cellStyle name="Total 3 4 4 2" xfId="8993"/>
    <cellStyle name="Total 3 4 4 2 2" xfId="17133"/>
    <cellStyle name="Total 3 4 4 2 2 2" xfId="33206"/>
    <cellStyle name="Total 3 4 4 2 3" xfId="25172"/>
    <cellStyle name="Total 3 4 4 3" xfId="12840"/>
    <cellStyle name="Total 3 4 4 3 2" xfId="28937"/>
    <cellStyle name="Total 3 4 4 4" xfId="20570"/>
    <cellStyle name="Total 3 4 4 5" xfId="41628"/>
    <cellStyle name="Total 3 4 5" xfId="6688"/>
    <cellStyle name="Total 3 4 5 2" xfId="22871"/>
    <cellStyle name="Total 3 4 6" xfId="10511"/>
    <cellStyle name="Total 3 4 6 2" xfId="26636"/>
    <cellStyle name="Total 3 4 7" xfId="41623"/>
    <cellStyle name="Total 3 5" xfId="1905"/>
    <cellStyle name="Total 3 5 2" xfId="3012"/>
    <cellStyle name="Total 3 5 2 2" xfId="5379"/>
    <cellStyle name="Total 3 5 2 2 2" xfId="9803"/>
    <cellStyle name="Total 3 5 2 2 2 2" xfId="17943"/>
    <cellStyle name="Total 3 5 2 2 2 2 2" xfId="34016"/>
    <cellStyle name="Total 3 5 2 2 2 3" xfId="25982"/>
    <cellStyle name="Total 3 5 2 2 3" xfId="13885"/>
    <cellStyle name="Total 3 5 2 2 3 2" xfId="29982"/>
    <cellStyle name="Total 3 5 2 2 4" xfId="21615"/>
    <cellStyle name="Total 3 5 2 2 5" xfId="41631"/>
    <cellStyle name="Total 3 5 2 3" xfId="7735"/>
    <cellStyle name="Total 3 5 2 3 2" xfId="15877"/>
    <cellStyle name="Total 3 5 2 3 2 2" xfId="31950"/>
    <cellStyle name="Total 3 5 2 3 3" xfId="23916"/>
    <cellStyle name="Total 3 5 2 4" xfId="11558"/>
    <cellStyle name="Total 3 5 2 4 2" xfId="27681"/>
    <cellStyle name="Total 3 5 2 5" xfId="19314"/>
    <cellStyle name="Total 3 5 2 6" xfId="41630"/>
    <cellStyle name="Total 3 5 3" xfId="3457"/>
    <cellStyle name="Total 3 5 3 2" xfId="5815"/>
    <cellStyle name="Total 3 5 3 2 2" xfId="14321"/>
    <cellStyle name="Total 3 5 3 2 2 2" xfId="30418"/>
    <cellStyle name="Total 3 5 3 2 3" xfId="22051"/>
    <cellStyle name="Total 3 5 3 2 4" xfId="41633"/>
    <cellStyle name="Total 3 5 3 3" xfId="8171"/>
    <cellStyle name="Total 3 5 3 3 2" xfId="16313"/>
    <cellStyle name="Total 3 5 3 3 2 2" xfId="32386"/>
    <cellStyle name="Total 3 5 3 3 3" xfId="24352"/>
    <cellStyle name="Total 3 5 3 4" xfId="11994"/>
    <cellStyle name="Total 3 5 3 4 2" xfId="28117"/>
    <cellStyle name="Total 3 5 3 5" xfId="19750"/>
    <cellStyle name="Total 3 5 3 6" xfId="41632"/>
    <cellStyle name="Total 3 5 4" xfId="4349"/>
    <cellStyle name="Total 3 5 4 2" xfId="9010"/>
    <cellStyle name="Total 3 5 4 2 2" xfId="17150"/>
    <cellStyle name="Total 3 5 4 2 2 2" xfId="33223"/>
    <cellStyle name="Total 3 5 4 2 3" xfId="25189"/>
    <cellStyle name="Total 3 5 4 3" xfId="12857"/>
    <cellStyle name="Total 3 5 4 3 2" xfId="28954"/>
    <cellStyle name="Total 3 5 4 4" xfId="20587"/>
    <cellStyle name="Total 3 5 4 5" xfId="41634"/>
    <cellStyle name="Total 3 5 5" xfId="6705"/>
    <cellStyle name="Total 3 5 5 2" xfId="14945"/>
    <cellStyle name="Total 3 5 5 2 2" xfId="31018"/>
    <cellStyle name="Total 3 5 5 3" xfId="22888"/>
    <cellStyle name="Total 3 5 6" xfId="10528"/>
    <cellStyle name="Total 3 5 6 2" xfId="26653"/>
    <cellStyle name="Total 3 5 7" xfId="18382"/>
    <cellStyle name="Total 3 5 8" xfId="41629"/>
    <cellStyle name="Total 3 6" xfId="1869"/>
    <cellStyle name="Total 3 6 2" xfId="3423"/>
    <cellStyle name="Total 3 6 2 2" xfId="5781"/>
    <cellStyle name="Total 3 6 2 2 2" xfId="14287"/>
    <cellStyle name="Total 3 6 2 2 2 2" xfId="30384"/>
    <cellStyle name="Total 3 6 2 2 3" xfId="22017"/>
    <cellStyle name="Total 3 6 2 2 4" xfId="41637"/>
    <cellStyle name="Total 3 6 2 3" xfId="8137"/>
    <cellStyle name="Total 3 6 2 3 2" xfId="16279"/>
    <cellStyle name="Total 3 6 2 3 2 2" xfId="32352"/>
    <cellStyle name="Total 3 6 2 3 3" xfId="24318"/>
    <cellStyle name="Total 3 6 2 4" xfId="11960"/>
    <cellStyle name="Total 3 6 2 4 2" xfId="28083"/>
    <cellStyle name="Total 3 6 2 5" xfId="19716"/>
    <cellStyle name="Total 3 6 2 6" xfId="41636"/>
    <cellStyle name="Total 3 6 3" xfId="4315"/>
    <cellStyle name="Total 3 6 3 2" xfId="8976"/>
    <cellStyle name="Total 3 6 3 2 2" xfId="17116"/>
    <cellStyle name="Total 3 6 3 2 2 2" xfId="33189"/>
    <cellStyle name="Total 3 6 3 2 3" xfId="25155"/>
    <cellStyle name="Total 3 6 3 3" xfId="12823"/>
    <cellStyle name="Total 3 6 3 3 2" xfId="28920"/>
    <cellStyle name="Total 3 6 3 4" xfId="20553"/>
    <cellStyle name="Total 3 6 3 5" xfId="41638"/>
    <cellStyle name="Total 3 6 4" xfId="6671"/>
    <cellStyle name="Total 3 6 4 2" xfId="14935"/>
    <cellStyle name="Total 3 6 4 2 2" xfId="31008"/>
    <cellStyle name="Total 3 6 4 3" xfId="22854"/>
    <cellStyle name="Total 3 6 5" xfId="10494"/>
    <cellStyle name="Total 3 6 5 2" xfId="26619"/>
    <cellStyle name="Total 3 6 6" xfId="18372"/>
    <cellStyle name="Total 3 6 7" xfId="41635"/>
    <cellStyle name="Total 3 7" xfId="2669"/>
    <cellStyle name="Total 3 7 2" xfId="5056"/>
    <cellStyle name="Total 3 7 2 2" xfId="9539"/>
    <cellStyle name="Total 3 7 2 2 2" xfId="17679"/>
    <cellStyle name="Total 3 7 2 2 2 2" xfId="33752"/>
    <cellStyle name="Total 3 7 2 2 3" xfId="25718"/>
    <cellStyle name="Total 3 7 2 3" xfId="13562"/>
    <cellStyle name="Total 3 7 2 3 2" xfId="29659"/>
    <cellStyle name="Total 3 7 2 4" xfId="21292"/>
    <cellStyle name="Total 3 7 2 5" xfId="41640"/>
    <cellStyle name="Total 3 7 3" xfId="7412"/>
    <cellStyle name="Total 3 7 3 2" xfId="15554"/>
    <cellStyle name="Total 3 7 3 2 2" xfId="31627"/>
    <cellStyle name="Total 3 7 3 3" xfId="23593"/>
    <cellStyle name="Total 3 7 4" xfId="11235"/>
    <cellStyle name="Total 3 7 4 2" xfId="27358"/>
    <cellStyle name="Total 3 7 5" xfId="18991"/>
    <cellStyle name="Total 3 7 6" xfId="41639"/>
    <cellStyle name="Total 3 8" xfId="2781"/>
    <cellStyle name="Total 3 8 2" xfId="5152"/>
    <cellStyle name="Total 3 8 2 2" xfId="13658"/>
    <cellStyle name="Total 3 8 2 2 2" xfId="29755"/>
    <cellStyle name="Total 3 8 2 3" xfId="21388"/>
    <cellStyle name="Total 3 8 2 4" xfId="41642"/>
    <cellStyle name="Total 3 8 3" xfId="7508"/>
    <cellStyle name="Total 3 8 3 2" xfId="15650"/>
    <cellStyle name="Total 3 8 3 2 2" xfId="31723"/>
    <cellStyle name="Total 3 8 3 3" xfId="23689"/>
    <cellStyle name="Total 3 8 4" xfId="11331"/>
    <cellStyle name="Total 3 8 4 2" xfId="27454"/>
    <cellStyle name="Total 3 8 5" xfId="19087"/>
    <cellStyle name="Total 3 8 6" xfId="41641"/>
    <cellStyle name="Total 3 9" xfId="4024"/>
    <cellStyle name="Total 3 9 2" xfId="8702"/>
    <cellStyle name="Total 3 9 2 2" xfId="16842"/>
    <cellStyle name="Total 3 9 2 2 2" xfId="32915"/>
    <cellStyle name="Total 3 9 2 3" xfId="24881"/>
    <cellStyle name="Total 3 9 3" xfId="12543"/>
    <cellStyle name="Total 3 9 3 2" xfId="28646"/>
    <cellStyle name="Total 3 9 4" xfId="20279"/>
    <cellStyle name="Total 3 9 5" xfId="41643"/>
    <cellStyle name="Total 4" xfId="1499"/>
    <cellStyle name="Total 4 10" xfId="6413"/>
    <cellStyle name="Total 4 10 2" xfId="22604"/>
    <cellStyle name="Total 4 11" xfId="10236"/>
    <cellStyle name="Total 4 11 2" xfId="26369"/>
    <cellStyle name="Total 4 12" xfId="41644"/>
    <cellStyle name="Total 4 2" xfId="1680"/>
    <cellStyle name="Total 4 2 10" xfId="41645"/>
    <cellStyle name="Total 4 2 2" xfId="2081"/>
    <cellStyle name="Total 4 2 2 2" xfId="3169"/>
    <cellStyle name="Total 4 2 2 2 2" xfId="5534"/>
    <cellStyle name="Total 4 2 2 2 2 2" xfId="9956"/>
    <cellStyle name="Total 4 2 2 2 2 2 2" xfId="18096"/>
    <cellStyle name="Total 4 2 2 2 2 2 2 2" xfId="34169"/>
    <cellStyle name="Total 4 2 2 2 2 2 3" xfId="26135"/>
    <cellStyle name="Total 4 2 2 2 2 3" xfId="14040"/>
    <cellStyle name="Total 4 2 2 2 2 3 2" xfId="30137"/>
    <cellStyle name="Total 4 2 2 2 2 4" xfId="21770"/>
    <cellStyle name="Total 4 2 2 2 2 5" xfId="41648"/>
    <cellStyle name="Total 4 2 2 2 3" xfId="7890"/>
    <cellStyle name="Total 4 2 2 2 3 2" xfId="16032"/>
    <cellStyle name="Total 4 2 2 2 3 2 2" xfId="32105"/>
    <cellStyle name="Total 4 2 2 2 3 3" xfId="24071"/>
    <cellStyle name="Total 4 2 2 2 4" xfId="11713"/>
    <cellStyle name="Total 4 2 2 2 4 2" xfId="27836"/>
    <cellStyle name="Total 4 2 2 2 5" xfId="19469"/>
    <cellStyle name="Total 4 2 2 2 6" xfId="41647"/>
    <cellStyle name="Total 4 2 2 3" xfId="3620"/>
    <cellStyle name="Total 4 2 2 3 2" xfId="5978"/>
    <cellStyle name="Total 4 2 2 3 2 2" xfId="14484"/>
    <cellStyle name="Total 4 2 2 3 2 2 2" xfId="30581"/>
    <cellStyle name="Total 4 2 2 3 2 3" xfId="22214"/>
    <cellStyle name="Total 4 2 2 3 2 4" xfId="41650"/>
    <cellStyle name="Total 4 2 2 3 3" xfId="8334"/>
    <cellStyle name="Total 4 2 2 3 3 2" xfId="16476"/>
    <cellStyle name="Total 4 2 2 3 3 2 2" xfId="32549"/>
    <cellStyle name="Total 4 2 2 3 3 3" xfId="24515"/>
    <cellStyle name="Total 4 2 2 3 4" xfId="12157"/>
    <cellStyle name="Total 4 2 2 3 4 2" xfId="28280"/>
    <cellStyle name="Total 4 2 2 3 5" xfId="19913"/>
    <cellStyle name="Total 4 2 2 3 6" xfId="41649"/>
    <cellStyle name="Total 4 2 2 4" xfId="4512"/>
    <cellStyle name="Total 4 2 2 4 2" xfId="9173"/>
    <cellStyle name="Total 4 2 2 4 2 2" xfId="17313"/>
    <cellStyle name="Total 4 2 2 4 2 2 2" xfId="33386"/>
    <cellStyle name="Total 4 2 2 4 2 3" xfId="25352"/>
    <cellStyle name="Total 4 2 2 4 3" xfId="13020"/>
    <cellStyle name="Total 4 2 2 4 3 2" xfId="29117"/>
    <cellStyle name="Total 4 2 2 4 4" xfId="20750"/>
    <cellStyle name="Total 4 2 2 4 5" xfId="41651"/>
    <cellStyle name="Total 4 2 2 5" xfId="6868"/>
    <cellStyle name="Total 4 2 2 5 2" xfId="23051"/>
    <cellStyle name="Total 4 2 2 6" xfId="10691"/>
    <cellStyle name="Total 4 2 2 6 2" xfId="26816"/>
    <cellStyle name="Total 4 2 2 7" xfId="41646"/>
    <cellStyle name="Total 4 2 3" xfId="2246"/>
    <cellStyle name="Total 4 2 3 2" xfId="3325"/>
    <cellStyle name="Total 4 2 3 2 2" xfId="5688"/>
    <cellStyle name="Total 4 2 3 2 2 2" xfId="10108"/>
    <cellStyle name="Total 4 2 3 2 2 2 2" xfId="18248"/>
    <cellStyle name="Total 4 2 3 2 2 2 2 2" xfId="34321"/>
    <cellStyle name="Total 4 2 3 2 2 2 3" xfId="26287"/>
    <cellStyle name="Total 4 2 3 2 2 3" xfId="14194"/>
    <cellStyle name="Total 4 2 3 2 2 3 2" xfId="30291"/>
    <cellStyle name="Total 4 2 3 2 2 4" xfId="21924"/>
    <cellStyle name="Total 4 2 3 2 2 5" xfId="41654"/>
    <cellStyle name="Total 4 2 3 2 3" xfId="8044"/>
    <cellStyle name="Total 4 2 3 2 3 2" xfId="16186"/>
    <cellStyle name="Total 4 2 3 2 3 2 2" xfId="32259"/>
    <cellStyle name="Total 4 2 3 2 3 3" xfId="24225"/>
    <cellStyle name="Total 4 2 3 2 4" xfId="11867"/>
    <cellStyle name="Total 4 2 3 2 4 2" xfId="27990"/>
    <cellStyle name="Total 4 2 3 2 5" xfId="19623"/>
    <cellStyle name="Total 4 2 3 2 6" xfId="41653"/>
    <cellStyle name="Total 4 2 3 3" xfId="3776"/>
    <cellStyle name="Total 4 2 3 3 2" xfId="6134"/>
    <cellStyle name="Total 4 2 3 3 2 2" xfId="14640"/>
    <cellStyle name="Total 4 2 3 3 2 2 2" xfId="30737"/>
    <cellStyle name="Total 4 2 3 3 2 3" xfId="22370"/>
    <cellStyle name="Total 4 2 3 3 2 4" xfId="41656"/>
    <cellStyle name="Total 4 2 3 3 3" xfId="8490"/>
    <cellStyle name="Total 4 2 3 3 3 2" xfId="16632"/>
    <cellStyle name="Total 4 2 3 3 3 2 2" xfId="32705"/>
    <cellStyle name="Total 4 2 3 3 3 3" xfId="24671"/>
    <cellStyle name="Total 4 2 3 3 4" xfId="12313"/>
    <cellStyle name="Total 4 2 3 3 4 2" xfId="28436"/>
    <cellStyle name="Total 4 2 3 3 5" xfId="20069"/>
    <cellStyle name="Total 4 2 3 3 6" xfId="41655"/>
    <cellStyle name="Total 4 2 3 4" xfId="4668"/>
    <cellStyle name="Total 4 2 3 4 2" xfId="9329"/>
    <cellStyle name="Total 4 2 3 4 2 2" xfId="17469"/>
    <cellStyle name="Total 4 2 3 4 2 2 2" xfId="33542"/>
    <cellStyle name="Total 4 2 3 4 2 3" xfId="25508"/>
    <cellStyle name="Total 4 2 3 4 3" xfId="13176"/>
    <cellStyle name="Total 4 2 3 4 3 2" xfId="29273"/>
    <cellStyle name="Total 4 2 3 4 4" xfId="20906"/>
    <cellStyle name="Total 4 2 3 4 5" xfId="41657"/>
    <cellStyle name="Total 4 2 3 5" xfId="7024"/>
    <cellStyle name="Total 4 2 3 5 2" xfId="15168"/>
    <cellStyle name="Total 4 2 3 5 2 2" xfId="31241"/>
    <cellStyle name="Total 4 2 3 5 3" xfId="23207"/>
    <cellStyle name="Total 4 2 3 6" xfId="10847"/>
    <cellStyle name="Total 4 2 3 6 2" xfId="26972"/>
    <cellStyle name="Total 4 2 3 7" xfId="18605"/>
    <cellStyle name="Total 4 2 3 8" xfId="41652"/>
    <cellStyle name="Total 4 2 4" xfId="2406"/>
    <cellStyle name="Total 4 2 4 2" xfId="3928"/>
    <cellStyle name="Total 4 2 4 2 2" xfId="6286"/>
    <cellStyle name="Total 4 2 4 2 2 2" xfId="14792"/>
    <cellStyle name="Total 4 2 4 2 2 2 2" xfId="30889"/>
    <cellStyle name="Total 4 2 4 2 2 3" xfId="22522"/>
    <cellStyle name="Total 4 2 4 2 2 4" xfId="41660"/>
    <cellStyle name="Total 4 2 4 2 3" xfId="8642"/>
    <cellStyle name="Total 4 2 4 2 3 2" xfId="16784"/>
    <cellStyle name="Total 4 2 4 2 3 2 2" xfId="32857"/>
    <cellStyle name="Total 4 2 4 2 3 3" xfId="24823"/>
    <cellStyle name="Total 4 2 4 2 4" xfId="12465"/>
    <cellStyle name="Total 4 2 4 2 4 2" xfId="28588"/>
    <cellStyle name="Total 4 2 4 2 5" xfId="20221"/>
    <cellStyle name="Total 4 2 4 2 6" xfId="41659"/>
    <cellStyle name="Total 4 2 4 3" xfId="4820"/>
    <cellStyle name="Total 4 2 4 3 2" xfId="9481"/>
    <cellStyle name="Total 4 2 4 3 2 2" xfId="17621"/>
    <cellStyle name="Total 4 2 4 3 2 2 2" xfId="33694"/>
    <cellStyle name="Total 4 2 4 3 2 3" xfId="25660"/>
    <cellStyle name="Total 4 2 4 3 3" xfId="13328"/>
    <cellStyle name="Total 4 2 4 3 3 2" xfId="29425"/>
    <cellStyle name="Total 4 2 4 3 4" xfId="21058"/>
    <cellStyle name="Total 4 2 4 3 5" xfId="41661"/>
    <cellStyle name="Total 4 2 4 4" xfId="7176"/>
    <cellStyle name="Total 4 2 4 4 2" xfId="15320"/>
    <cellStyle name="Total 4 2 4 4 2 2" xfId="31393"/>
    <cellStyle name="Total 4 2 4 4 3" xfId="23359"/>
    <cellStyle name="Total 4 2 4 5" xfId="10999"/>
    <cellStyle name="Total 4 2 4 5 2" xfId="27124"/>
    <cellStyle name="Total 4 2 4 6" xfId="18757"/>
    <cellStyle name="Total 4 2 4 7" xfId="41658"/>
    <cellStyle name="Total 4 2 5" xfId="2892"/>
    <cellStyle name="Total 4 2 5 2" xfId="5261"/>
    <cellStyle name="Total 4 2 5 2 2" xfId="9691"/>
    <cellStyle name="Total 4 2 5 2 2 2" xfId="17831"/>
    <cellStyle name="Total 4 2 5 2 2 2 2" xfId="33904"/>
    <cellStyle name="Total 4 2 5 2 2 3" xfId="25870"/>
    <cellStyle name="Total 4 2 5 2 3" xfId="13767"/>
    <cellStyle name="Total 4 2 5 2 3 2" xfId="29864"/>
    <cellStyle name="Total 4 2 5 2 4" xfId="21497"/>
    <cellStyle name="Total 4 2 5 2 5" xfId="41663"/>
    <cellStyle name="Total 4 2 5 3" xfId="7617"/>
    <cellStyle name="Total 4 2 5 3 2" xfId="15759"/>
    <cellStyle name="Total 4 2 5 3 2 2" xfId="31832"/>
    <cellStyle name="Total 4 2 5 3 3" xfId="23798"/>
    <cellStyle name="Total 4 2 5 4" xfId="11440"/>
    <cellStyle name="Total 4 2 5 4 2" xfId="27563"/>
    <cellStyle name="Total 4 2 5 5" xfId="19196"/>
    <cellStyle name="Total 4 2 5 6" xfId="41662"/>
    <cellStyle name="Total 4 2 6" xfId="2494"/>
    <cellStyle name="Total 4 2 6 2" xfId="4899"/>
    <cellStyle name="Total 4 2 6 2 2" xfId="13405"/>
    <cellStyle name="Total 4 2 6 2 2 2" xfId="29502"/>
    <cellStyle name="Total 4 2 6 2 3" xfId="21135"/>
    <cellStyle name="Total 4 2 6 2 4" xfId="41665"/>
    <cellStyle name="Total 4 2 6 3" xfId="7255"/>
    <cellStyle name="Total 4 2 6 3 2" xfId="15397"/>
    <cellStyle name="Total 4 2 6 3 2 2" xfId="31470"/>
    <cellStyle name="Total 4 2 6 3 3" xfId="23436"/>
    <cellStyle name="Total 4 2 6 4" xfId="11078"/>
    <cellStyle name="Total 4 2 6 4 2" xfId="27201"/>
    <cellStyle name="Total 4 2 6 5" xfId="18834"/>
    <cellStyle name="Total 4 2 6 6" xfId="41664"/>
    <cellStyle name="Total 4 2 7" xfId="4193"/>
    <cellStyle name="Total 4 2 7 2" xfId="8854"/>
    <cellStyle name="Total 4 2 7 2 2" xfId="16994"/>
    <cellStyle name="Total 4 2 7 2 2 2" xfId="33067"/>
    <cellStyle name="Total 4 2 7 2 3" xfId="25033"/>
    <cellStyle name="Total 4 2 7 3" xfId="12701"/>
    <cellStyle name="Total 4 2 7 3 2" xfId="28798"/>
    <cellStyle name="Total 4 2 7 4" xfId="20431"/>
    <cellStyle name="Total 4 2 7 5" xfId="41666"/>
    <cellStyle name="Total 4 2 8" xfId="6549"/>
    <cellStyle name="Total 4 2 8 2" xfId="22732"/>
    <cellStyle name="Total 4 2 9" xfId="10372"/>
    <cellStyle name="Total 4 2 9 2" xfId="26497"/>
    <cellStyle name="Total 4 3" xfId="1700"/>
    <cellStyle name="Total 4 3 10" xfId="41667"/>
    <cellStyle name="Total 4 3 2" xfId="2095"/>
    <cellStyle name="Total 4 3 2 2" xfId="3181"/>
    <cellStyle name="Total 4 3 2 2 2" xfId="5546"/>
    <cellStyle name="Total 4 3 2 2 2 2" xfId="9968"/>
    <cellStyle name="Total 4 3 2 2 2 2 2" xfId="18108"/>
    <cellStyle name="Total 4 3 2 2 2 2 2 2" xfId="34181"/>
    <cellStyle name="Total 4 3 2 2 2 2 3" xfId="26147"/>
    <cellStyle name="Total 4 3 2 2 2 3" xfId="14052"/>
    <cellStyle name="Total 4 3 2 2 2 3 2" xfId="30149"/>
    <cellStyle name="Total 4 3 2 2 2 4" xfId="21782"/>
    <cellStyle name="Total 4 3 2 2 2 5" xfId="41670"/>
    <cellStyle name="Total 4 3 2 2 3" xfId="7902"/>
    <cellStyle name="Total 4 3 2 2 3 2" xfId="16044"/>
    <cellStyle name="Total 4 3 2 2 3 2 2" xfId="32117"/>
    <cellStyle name="Total 4 3 2 2 3 3" xfId="24083"/>
    <cellStyle name="Total 4 3 2 2 4" xfId="11725"/>
    <cellStyle name="Total 4 3 2 2 4 2" xfId="27848"/>
    <cellStyle name="Total 4 3 2 2 5" xfId="19481"/>
    <cellStyle name="Total 4 3 2 2 6" xfId="41669"/>
    <cellStyle name="Total 4 3 2 3" xfId="3634"/>
    <cellStyle name="Total 4 3 2 3 2" xfId="5992"/>
    <cellStyle name="Total 4 3 2 3 2 2" xfId="14498"/>
    <cellStyle name="Total 4 3 2 3 2 2 2" xfId="30595"/>
    <cellStyle name="Total 4 3 2 3 2 3" xfId="22228"/>
    <cellStyle name="Total 4 3 2 3 2 4" xfId="41672"/>
    <cellStyle name="Total 4 3 2 3 3" xfId="8348"/>
    <cellStyle name="Total 4 3 2 3 3 2" xfId="16490"/>
    <cellStyle name="Total 4 3 2 3 3 2 2" xfId="32563"/>
    <cellStyle name="Total 4 3 2 3 3 3" xfId="24529"/>
    <cellStyle name="Total 4 3 2 3 4" xfId="12171"/>
    <cellStyle name="Total 4 3 2 3 4 2" xfId="28294"/>
    <cellStyle name="Total 4 3 2 3 5" xfId="19927"/>
    <cellStyle name="Total 4 3 2 3 6" xfId="41671"/>
    <cellStyle name="Total 4 3 2 4" xfId="4526"/>
    <cellStyle name="Total 4 3 2 4 2" xfId="9187"/>
    <cellStyle name="Total 4 3 2 4 2 2" xfId="17327"/>
    <cellStyle name="Total 4 3 2 4 2 2 2" xfId="33400"/>
    <cellStyle name="Total 4 3 2 4 2 3" xfId="25366"/>
    <cellStyle name="Total 4 3 2 4 3" xfId="13034"/>
    <cellStyle name="Total 4 3 2 4 3 2" xfId="29131"/>
    <cellStyle name="Total 4 3 2 4 4" xfId="20764"/>
    <cellStyle name="Total 4 3 2 4 5" xfId="41673"/>
    <cellStyle name="Total 4 3 2 5" xfId="6882"/>
    <cellStyle name="Total 4 3 2 5 2" xfId="23065"/>
    <cellStyle name="Total 4 3 2 6" xfId="10705"/>
    <cellStyle name="Total 4 3 2 6 2" xfId="26830"/>
    <cellStyle name="Total 4 3 2 7" xfId="41668"/>
    <cellStyle name="Total 4 3 3" xfId="2258"/>
    <cellStyle name="Total 4 3 3 2" xfId="3337"/>
    <cellStyle name="Total 4 3 3 2 2" xfId="5700"/>
    <cellStyle name="Total 4 3 3 2 2 2" xfId="10120"/>
    <cellStyle name="Total 4 3 3 2 2 2 2" xfId="18260"/>
    <cellStyle name="Total 4 3 3 2 2 2 2 2" xfId="34333"/>
    <cellStyle name="Total 4 3 3 2 2 2 3" xfId="26299"/>
    <cellStyle name="Total 4 3 3 2 2 3" xfId="14206"/>
    <cellStyle name="Total 4 3 3 2 2 3 2" xfId="30303"/>
    <cellStyle name="Total 4 3 3 2 2 4" xfId="21936"/>
    <cellStyle name="Total 4 3 3 2 2 5" xfId="41676"/>
    <cellStyle name="Total 4 3 3 2 3" xfId="8056"/>
    <cellStyle name="Total 4 3 3 2 3 2" xfId="16198"/>
    <cellStyle name="Total 4 3 3 2 3 2 2" xfId="32271"/>
    <cellStyle name="Total 4 3 3 2 3 3" xfId="24237"/>
    <cellStyle name="Total 4 3 3 2 4" xfId="11879"/>
    <cellStyle name="Total 4 3 3 2 4 2" xfId="28002"/>
    <cellStyle name="Total 4 3 3 2 5" xfId="19635"/>
    <cellStyle name="Total 4 3 3 2 6" xfId="41675"/>
    <cellStyle name="Total 4 3 3 3" xfId="3788"/>
    <cellStyle name="Total 4 3 3 3 2" xfId="6146"/>
    <cellStyle name="Total 4 3 3 3 2 2" xfId="14652"/>
    <cellStyle name="Total 4 3 3 3 2 2 2" xfId="30749"/>
    <cellStyle name="Total 4 3 3 3 2 3" xfId="22382"/>
    <cellStyle name="Total 4 3 3 3 2 4" xfId="41678"/>
    <cellStyle name="Total 4 3 3 3 3" xfId="8502"/>
    <cellStyle name="Total 4 3 3 3 3 2" xfId="16644"/>
    <cellStyle name="Total 4 3 3 3 3 2 2" xfId="32717"/>
    <cellStyle name="Total 4 3 3 3 3 3" xfId="24683"/>
    <cellStyle name="Total 4 3 3 3 4" xfId="12325"/>
    <cellStyle name="Total 4 3 3 3 4 2" xfId="28448"/>
    <cellStyle name="Total 4 3 3 3 5" xfId="20081"/>
    <cellStyle name="Total 4 3 3 3 6" xfId="41677"/>
    <cellStyle name="Total 4 3 3 4" xfId="4680"/>
    <cellStyle name="Total 4 3 3 4 2" xfId="9341"/>
    <cellStyle name="Total 4 3 3 4 2 2" xfId="17481"/>
    <cellStyle name="Total 4 3 3 4 2 2 2" xfId="33554"/>
    <cellStyle name="Total 4 3 3 4 2 3" xfId="25520"/>
    <cellStyle name="Total 4 3 3 4 3" xfId="13188"/>
    <cellStyle name="Total 4 3 3 4 3 2" xfId="29285"/>
    <cellStyle name="Total 4 3 3 4 4" xfId="20918"/>
    <cellStyle name="Total 4 3 3 4 5" xfId="41679"/>
    <cellStyle name="Total 4 3 3 5" xfId="7036"/>
    <cellStyle name="Total 4 3 3 5 2" xfId="15180"/>
    <cellStyle name="Total 4 3 3 5 2 2" xfId="31253"/>
    <cellStyle name="Total 4 3 3 5 3" xfId="23219"/>
    <cellStyle name="Total 4 3 3 6" xfId="10859"/>
    <cellStyle name="Total 4 3 3 6 2" xfId="26984"/>
    <cellStyle name="Total 4 3 3 7" xfId="18617"/>
    <cellStyle name="Total 4 3 3 8" xfId="41674"/>
    <cellStyle name="Total 4 3 4" xfId="2418"/>
    <cellStyle name="Total 4 3 4 2" xfId="3940"/>
    <cellStyle name="Total 4 3 4 2 2" xfId="6298"/>
    <cellStyle name="Total 4 3 4 2 2 2" xfId="14804"/>
    <cellStyle name="Total 4 3 4 2 2 2 2" xfId="30901"/>
    <cellStyle name="Total 4 3 4 2 2 3" xfId="22534"/>
    <cellStyle name="Total 4 3 4 2 2 4" xfId="41682"/>
    <cellStyle name="Total 4 3 4 2 3" xfId="8654"/>
    <cellStyle name="Total 4 3 4 2 3 2" xfId="16796"/>
    <cellStyle name="Total 4 3 4 2 3 2 2" xfId="32869"/>
    <cellStyle name="Total 4 3 4 2 3 3" xfId="24835"/>
    <cellStyle name="Total 4 3 4 2 4" xfId="12477"/>
    <cellStyle name="Total 4 3 4 2 4 2" xfId="28600"/>
    <cellStyle name="Total 4 3 4 2 5" xfId="20233"/>
    <cellStyle name="Total 4 3 4 2 6" xfId="41681"/>
    <cellStyle name="Total 4 3 4 3" xfId="4832"/>
    <cellStyle name="Total 4 3 4 3 2" xfId="9493"/>
    <cellStyle name="Total 4 3 4 3 2 2" xfId="17633"/>
    <cellStyle name="Total 4 3 4 3 2 2 2" xfId="33706"/>
    <cellStyle name="Total 4 3 4 3 2 3" xfId="25672"/>
    <cellStyle name="Total 4 3 4 3 3" xfId="13340"/>
    <cellStyle name="Total 4 3 4 3 3 2" xfId="29437"/>
    <cellStyle name="Total 4 3 4 3 4" xfId="21070"/>
    <cellStyle name="Total 4 3 4 3 5" xfId="41683"/>
    <cellStyle name="Total 4 3 4 4" xfId="7188"/>
    <cellStyle name="Total 4 3 4 4 2" xfId="15332"/>
    <cellStyle name="Total 4 3 4 4 2 2" xfId="31405"/>
    <cellStyle name="Total 4 3 4 4 3" xfId="23371"/>
    <cellStyle name="Total 4 3 4 5" xfId="11011"/>
    <cellStyle name="Total 4 3 4 5 2" xfId="27136"/>
    <cellStyle name="Total 4 3 4 6" xfId="18769"/>
    <cellStyle name="Total 4 3 4 7" xfId="41680"/>
    <cellStyle name="Total 4 3 5" xfId="2906"/>
    <cellStyle name="Total 4 3 5 2" xfId="5274"/>
    <cellStyle name="Total 4 3 5 2 2" xfId="9703"/>
    <cellStyle name="Total 4 3 5 2 2 2" xfId="17843"/>
    <cellStyle name="Total 4 3 5 2 2 2 2" xfId="33916"/>
    <cellStyle name="Total 4 3 5 2 2 3" xfId="25882"/>
    <cellStyle name="Total 4 3 5 2 3" xfId="13780"/>
    <cellStyle name="Total 4 3 5 2 3 2" xfId="29877"/>
    <cellStyle name="Total 4 3 5 2 4" xfId="21510"/>
    <cellStyle name="Total 4 3 5 2 5" xfId="41685"/>
    <cellStyle name="Total 4 3 5 3" xfId="7630"/>
    <cellStyle name="Total 4 3 5 3 2" xfId="15772"/>
    <cellStyle name="Total 4 3 5 3 2 2" xfId="31845"/>
    <cellStyle name="Total 4 3 5 3 3" xfId="23811"/>
    <cellStyle name="Total 4 3 5 4" xfId="11453"/>
    <cellStyle name="Total 4 3 5 4 2" xfId="27576"/>
    <cellStyle name="Total 4 3 5 5" xfId="19209"/>
    <cellStyle name="Total 4 3 5 6" xfId="41684"/>
    <cellStyle name="Total 4 3 6" xfId="2487"/>
    <cellStyle name="Total 4 3 6 2" xfId="4892"/>
    <cellStyle name="Total 4 3 6 2 2" xfId="13398"/>
    <cellStyle name="Total 4 3 6 2 2 2" xfId="29495"/>
    <cellStyle name="Total 4 3 6 2 3" xfId="21128"/>
    <cellStyle name="Total 4 3 6 2 4" xfId="41687"/>
    <cellStyle name="Total 4 3 6 3" xfId="7248"/>
    <cellStyle name="Total 4 3 6 3 2" xfId="15390"/>
    <cellStyle name="Total 4 3 6 3 2 2" xfId="31463"/>
    <cellStyle name="Total 4 3 6 3 3" xfId="23429"/>
    <cellStyle name="Total 4 3 6 4" xfId="11071"/>
    <cellStyle name="Total 4 3 6 4 2" xfId="27194"/>
    <cellStyle name="Total 4 3 6 5" xfId="18827"/>
    <cellStyle name="Total 4 3 6 6" xfId="41686"/>
    <cellStyle name="Total 4 3 7" xfId="4205"/>
    <cellStyle name="Total 4 3 7 2" xfId="8866"/>
    <cellStyle name="Total 4 3 7 2 2" xfId="17006"/>
    <cellStyle name="Total 4 3 7 2 2 2" xfId="33079"/>
    <cellStyle name="Total 4 3 7 2 3" xfId="25045"/>
    <cellStyle name="Total 4 3 7 3" xfId="12713"/>
    <cellStyle name="Total 4 3 7 3 2" xfId="28810"/>
    <cellStyle name="Total 4 3 7 4" xfId="20443"/>
    <cellStyle name="Total 4 3 7 5" xfId="41688"/>
    <cellStyle name="Total 4 3 8" xfId="6561"/>
    <cellStyle name="Total 4 3 8 2" xfId="22744"/>
    <cellStyle name="Total 4 3 9" xfId="10384"/>
    <cellStyle name="Total 4 3 9 2" xfId="26509"/>
    <cellStyle name="Total 4 4" xfId="1944"/>
    <cellStyle name="Total 4 4 2" xfId="3038"/>
    <cellStyle name="Total 4 4 2 2" xfId="5404"/>
    <cellStyle name="Total 4 4 2 2 2" xfId="9828"/>
    <cellStyle name="Total 4 4 2 2 2 2" xfId="17968"/>
    <cellStyle name="Total 4 4 2 2 2 2 2" xfId="34041"/>
    <cellStyle name="Total 4 4 2 2 2 3" xfId="26007"/>
    <cellStyle name="Total 4 4 2 2 3" xfId="13910"/>
    <cellStyle name="Total 4 4 2 2 3 2" xfId="30007"/>
    <cellStyle name="Total 4 4 2 2 4" xfId="21640"/>
    <cellStyle name="Total 4 4 2 2 5" xfId="41691"/>
    <cellStyle name="Total 4 4 2 3" xfId="7760"/>
    <cellStyle name="Total 4 4 2 3 2" xfId="15902"/>
    <cellStyle name="Total 4 4 2 3 2 2" xfId="31975"/>
    <cellStyle name="Total 4 4 2 3 3" xfId="23941"/>
    <cellStyle name="Total 4 4 2 4" xfId="11583"/>
    <cellStyle name="Total 4 4 2 4 2" xfId="27706"/>
    <cellStyle name="Total 4 4 2 5" xfId="19339"/>
    <cellStyle name="Total 4 4 2 6" xfId="41690"/>
    <cellStyle name="Total 4 4 3" xfId="3492"/>
    <cellStyle name="Total 4 4 3 2" xfId="5850"/>
    <cellStyle name="Total 4 4 3 2 2" xfId="14356"/>
    <cellStyle name="Total 4 4 3 2 2 2" xfId="30453"/>
    <cellStyle name="Total 4 4 3 2 3" xfId="22086"/>
    <cellStyle name="Total 4 4 3 2 4" xfId="41693"/>
    <cellStyle name="Total 4 4 3 3" xfId="8206"/>
    <cellStyle name="Total 4 4 3 3 2" xfId="16348"/>
    <cellStyle name="Total 4 4 3 3 2 2" xfId="32421"/>
    <cellStyle name="Total 4 4 3 3 3" xfId="24387"/>
    <cellStyle name="Total 4 4 3 4" xfId="12029"/>
    <cellStyle name="Total 4 4 3 4 2" xfId="28152"/>
    <cellStyle name="Total 4 4 3 5" xfId="19785"/>
    <cellStyle name="Total 4 4 3 6" xfId="41692"/>
    <cellStyle name="Total 4 4 4" xfId="4384"/>
    <cellStyle name="Total 4 4 4 2" xfId="9045"/>
    <cellStyle name="Total 4 4 4 2 2" xfId="17185"/>
    <cellStyle name="Total 4 4 4 2 2 2" xfId="33258"/>
    <cellStyle name="Total 4 4 4 2 3" xfId="25224"/>
    <cellStyle name="Total 4 4 4 3" xfId="12892"/>
    <cellStyle name="Total 4 4 4 3 2" xfId="28989"/>
    <cellStyle name="Total 4 4 4 4" xfId="20622"/>
    <cellStyle name="Total 4 4 4 5" xfId="41694"/>
    <cellStyle name="Total 4 4 5" xfId="6740"/>
    <cellStyle name="Total 4 4 5 2" xfId="22923"/>
    <cellStyle name="Total 4 4 6" xfId="10563"/>
    <cellStyle name="Total 4 4 6 2" xfId="26688"/>
    <cellStyle name="Total 4 4 7" xfId="41689"/>
    <cellStyle name="Total 4 5" xfId="2109"/>
    <cellStyle name="Total 4 5 2" xfId="3193"/>
    <cellStyle name="Total 4 5 2 2" xfId="5558"/>
    <cellStyle name="Total 4 5 2 2 2" xfId="9980"/>
    <cellStyle name="Total 4 5 2 2 2 2" xfId="18120"/>
    <cellStyle name="Total 4 5 2 2 2 2 2" xfId="34193"/>
    <cellStyle name="Total 4 5 2 2 2 3" xfId="26159"/>
    <cellStyle name="Total 4 5 2 2 3" xfId="14064"/>
    <cellStyle name="Total 4 5 2 2 3 2" xfId="30161"/>
    <cellStyle name="Total 4 5 2 2 4" xfId="21794"/>
    <cellStyle name="Total 4 5 2 2 5" xfId="41697"/>
    <cellStyle name="Total 4 5 2 3" xfId="7914"/>
    <cellStyle name="Total 4 5 2 3 2" xfId="16056"/>
    <cellStyle name="Total 4 5 2 3 2 2" xfId="32129"/>
    <cellStyle name="Total 4 5 2 3 3" xfId="24095"/>
    <cellStyle name="Total 4 5 2 4" xfId="11737"/>
    <cellStyle name="Total 4 5 2 4 2" xfId="27860"/>
    <cellStyle name="Total 4 5 2 5" xfId="19493"/>
    <cellStyle name="Total 4 5 2 6" xfId="41696"/>
    <cellStyle name="Total 4 5 3" xfId="3648"/>
    <cellStyle name="Total 4 5 3 2" xfId="6006"/>
    <cellStyle name="Total 4 5 3 2 2" xfId="14512"/>
    <cellStyle name="Total 4 5 3 2 2 2" xfId="30609"/>
    <cellStyle name="Total 4 5 3 2 3" xfId="22242"/>
    <cellStyle name="Total 4 5 3 2 4" xfId="41699"/>
    <cellStyle name="Total 4 5 3 3" xfId="8362"/>
    <cellStyle name="Total 4 5 3 3 2" xfId="16504"/>
    <cellStyle name="Total 4 5 3 3 2 2" xfId="32577"/>
    <cellStyle name="Total 4 5 3 3 3" xfId="24543"/>
    <cellStyle name="Total 4 5 3 4" xfId="12185"/>
    <cellStyle name="Total 4 5 3 4 2" xfId="28308"/>
    <cellStyle name="Total 4 5 3 5" xfId="19941"/>
    <cellStyle name="Total 4 5 3 6" xfId="41698"/>
    <cellStyle name="Total 4 5 4" xfId="4540"/>
    <cellStyle name="Total 4 5 4 2" xfId="9201"/>
    <cellStyle name="Total 4 5 4 2 2" xfId="17341"/>
    <cellStyle name="Total 4 5 4 2 2 2" xfId="33414"/>
    <cellStyle name="Total 4 5 4 2 3" xfId="25380"/>
    <cellStyle name="Total 4 5 4 3" xfId="13048"/>
    <cellStyle name="Total 4 5 4 3 2" xfId="29145"/>
    <cellStyle name="Total 4 5 4 4" xfId="20778"/>
    <cellStyle name="Total 4 5 4 5" xfId="41700"/>
    <cellStyle name="Total 4 5 5" xfId="6896"/>
    <cellStyle name="Total 4 5 5 2" xfId="15040"/>
    <cellStyle name="Total 4 5 5 2 2" xfId="31113"/>
    <cellStyle name="Total 4 5 5 3" xfId="23079"/>
    <cellStyle name="Total 4 5 6" xfId="10719"/>
    <cellStyle name="Total 4 5 6 2" xfId="26844"/>
    <cellStyle name="Total 4 5 7" xfId="18477"/>
    <cellStyle name="Total 4 5 8" xfId="41695"/>
    <cellStyle name="Total 4 6" xfId="2270"/>
    <cellStyle name="Total 4 6 2" xfId="3800"/>
    <cellStyle name="Total 4 6 2 2" xfId="6158"/>
    <cellStyle name="Total 4 6 2 2 2" xfId="14664"/>
    <cellStyle name="Total 4 6 2 2 2 2" xfId="30761"/>
    <cellStyle name="Total 4 6 2 2 3" xfId="22394"/>
    <cellStyle name="Total 4 6 2 2 4" xfId="41703"/>
    <cellStyle name="Total 4 6 2 3" xfId="8514"/>
    <cellStyle name="Total 4 6 2 3 2" xfId="16656"/>
    <cellStyle name="Total 4 6 2 3 2 2" xfId="32729"/>
    <cellStyle name="Total 4 6 2 3 3" xfId="24695"/>
    <cellStyle name="Total 4 6 2 4" xfId="12337"/>
    <cellStyle name="Total 4 6 2 4 2" xfId="28460"/>
    <cellStyle name="Total 4 6 2 5" xfId="20093"/>
    <cellStyle name="Total 4 6 2 6" xfId="41702"/>
    <cellStyle name="Total 4 6 3" xfId="4692"/>
    <cellStyle name="Total 4 6 3 2" xfId="9353"/>
    <cellStyle name="Total 4 6 3 2 2" xfId="17493"/>
    <cellStyle name="Total 4 6 3 2 2 2" xfId="33566"/>
    <cellStyle name="Total 4 6 3 2 3" xfId="25532"/>
    <cellStyle name="Total 4 6 3 3" xfId="13200"/>
    <cellStyle name="Total 4 6 3 3 2" xfId="29297"/>
    <cellStyle name="Total 4 6 3 4" xfId="20930"/>
    <cellStyle name="Total 4 6 3 5" xfId="41704"/>
    <cellStyle name="Total 4 6 4" xfId="7048"/>
    <cellStyle name="Total 4 6 4 2" xfId="15192"/>
    <cellStyle name="Total 4 6 4 2 2" xfId="31265"/>
    <cellStyle name="Total 4 6 4 3" xfId="23231"/>
    <cellStyle name="Total 4 6 5" xfId="10871"/>
    <cellStyle name="Total 4 6 5 2" xfId="26996"/>
    <cellStyle name="Total 4 6 6" xfId="18629"/>
    <cellStyle name="Total 4 6 7" xfId="41701"/>
    <cellStyle name="Total 4 7" xfId="2750"/>
    <cellStyle name="Total 4 7 2" xfId="5130"/>
    <cellStyle name="Total 4 7 2 2" xfId="9563"/>
    <cellStyle name="Total 4 7 2 2 2" xfId="17703"/>
    <cellStyle name="Total 4 7 2 2 2 2" xfId="33776"/>
    <cellStyle name="Total 4 7 2 2 3" xfId="25742"/>
    <cellStyle name="Total 4 7 2 3" xfId="13636"/>
    <cellStyle name="Total 4 7 2 3 2" xfId="29733"/>
    <cellStyle name="Total 4 7 2 4" xfId="21366"/>
    <cellStyle name="Total 4 7 2 5" xfId="41706"/>
    <cellStyle name="Total 4 7 3" xfId="7486"/>
    <cellStyle name="Total 4 7 3 2" xfId="15628"/>
    <cellStyle name="Total 4 7 3 2 2" xfId="31701"/>
    <cellStyle name="Total 4 7 3 3" xfId="23667"/>
    <cellStyle name="Total 4 7 4" xfId="11309"/>
    <cellStyle name="Total 4 7 4 2" xfId="27432"/>
    <cellStyle name="Total 4 7 5" xfId="19065"/>
    <cellStyle name="Total 4 7 6" xfId="41705"/>
    <cellStyle name="Total 4 8" xfId="2584"/>
    <cellStyle name="Total 4 8 2" xfId="4984"/>
    <cellStyle name="Total 4 8 2 2" xfId="13490"/>
    <cellStyle name="Total 4 8 2 2 2" xfId="29587"/>
    <cellStyle name="Total 4 8 2 3" xfId="21220"/>
    <cellStyle name="Total 4 8 2 4" xfId="41708"/>
    <cellStyle name="Total 4 8 3" xfId="7340"/>
    <cellStyle name="Total 4 8 3 2" xfId="15482"/>
    <cellStyle name="Total 4 8 3 2 2" xfId="31555"/>
    <cellStyle name="Total 4 8 3 3" xfId="23521"/>
    <cellStyle name="Total 4 8 4" xfId="11163"/>
    <cellStyle name="Total 4 8 4 2" xfId="27286"/>
    <cellStyle name="Total 4 8 5" xfId="18919"/>
    <cellStyle name="Total 4 8 6" xfId="41707"/>
    <cellStyle name="Total 4 9" xfId="4057"/>
    <cellStyle name="Total 4 9 2" xfId="8726"/>
    <cellStyle name="Total 4 9 2 2" xfId="16866"/>
    <cellStyle name="Total 4 9 2 2 2" xfId="32939"/>
    <cellStyle name="Total 4 9 2 3" xfId="24905"/>
    <cellStyle name="Total 4 9 3" xfId="12573"/>
    <cellStyle name="Total 4 9 3 2" xfId="28670"/>
    <cellStyle name="Total 4 9 4" xfId="20303"/>
    <cellStyle name="Total 4 9 5" xfId="41709"/>
    <cellStyle name="Warning Text 2" xfId="79"/>
    <cellStyle name="Warning Text 2 2" xfId="1219"/>
    <cellStyle name="Warning Text 2 2 2" xfId="1220"/>
    <cellStyle name="Warning Text 2 2 3" xfId="1505"/>
    <cellStyle name="Warning Text 2 3" xfId="1221"/>
    <cellStyle name="Warning Text 2 4" xfId="1222"/>
    <cellStyle name="Warning Text 2 5" xfId="1223"/>
    <cellStyle name="Warning Text 2 6" xfId="1224"/>
    <cellStyle name="Warning Text 2 7" xfId="1225"/>
    <cellStyle name="Warning Text 2 8" xfId="1504"/>
    <cellStyle name="Warning Text 3" xfId="1218"/>
    <cellStyle name="Warning Text 4" xfId="150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0000FF"/>
      <color rgb="FF008000"/>
      <color rgb="FF379947"/>
      <color rgb="FF0000CC"/>
      <color rgb="FF336600"/>
      <color rgb="FF00CC00"/>
      <color rgb="FF13CB05"/>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s>
</file>

<file path=xl/drawings/_rels/drawing1.xml.rels><?xml version="1.0" encoding="UTF-8" standalone="yes"?>
<Relationships xmlns="http://schemas.openxmlformats.org/package/2006/relationships"><Relationship Id="rId3" Type="http://schemas.openxmlformats.org/officeDocument/2006/relationships/hyperlink" Target="../7-Workover%20Reports/1-MEL/5-MINORS" TargetMode="External"/><Relationship Id="rId2" Type="http://schemas.openxmlformats.org/officeDocument/2006/relationships/image" Target="../media/image1.emf"/><Relationship Id="rId1" Type="http://schemas.openxmlformats.org/officeDocument/2006/relationships/hyperlink" Target="1-WELL%20HISTORY%20before%202011/5)%20EMERY,%20NADA,FALAK,DORRA.xlsx" TargetMode="External"/><Relationship Id="rId4" Type="http://schemas.openxmlformats.org/officeDocument/2006/relationships/hyperlink" Target="../9-MONTHLY%20W.C/1-MEL/3-2017/2017.xlsx"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4</xdr:col>
      <xdr:colOff>514350</xdr:colOff>
      <xdr:row>25</xdr:row>
      <xdr:rowOff>91168</xdr:rowOff>
    </xdr:to>
    <xdr:pic>
      <xdr:nvPicPr>
        <xdr:cNvPr id="2" name="Picture 8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609600" y="485775"/>
          <a:ext cx="2524125" cy="3653518"/>
        </a:xfrm>
        <a:prstGeom prst="rect">
          <a:avLst/>
        </a:prstGeom>
        <a:noFill/>
      </xdr:spPr>
    </xdr:pic>
    <xdr:clientData/>
  </xdr:twoCellAnchor>
  <xdr:twoCellAnchor editAs="oneCell">
    <xdr:from>
      <xdr:col>7</xdr:col>
      <xdr:colOff>333375</xdr:colOff>
      <xdr:row>2</xdr:row>
      <xdr:rowOff>95250</xdr:rowOff>
    </xdr:from>
    <xdr:to>
      <xdr:col>11</xdr:col>
      <xdr:colOff>419100</xdr:colOff>
      <xdr:row>25</xdr:row>
      <xdr:rowOff>24493</xdr:rowOff>
    </xdr:to>
    <xdr:pic>
      <xdr:nvPicPr>
        <xdr:cNvPr id="3" name="Picture 84">
          <a:hlinkClick xmlns:r="http://schemas.openxmlformats.org/officeDocument/2006/relationships" r:id="rId3"/>
        </xdr:cNvPr>
        <xdr:cNvPicPr>
          <a:picLocks noChangeAspect="1" noChangeArrowheads="1"/>
        </xdr:cNvPicPr>
      </xdr:nvPicPr>
      <xdr:blipFill>
        <a:blip xmlns:r="http://schemas.openxmlformats.org/officeDocument/2006/relationships" r:embed="rId2" cstate="print"/>
        <a:srcRect/>
        <a:stretch>
          <a:fillRect/>
        </a:stretch>
      </xdr:blipFill>
      <xdr:spPr bwMode="auto">
        <a:xfrm>
          <a:off x="4600575" y="419100"/>
          <a:ext cx="2524125" cy="3653518"/>
        </a:xfrm>
        <a:prstGeom prst="rect">
          <a:avLst/>
        </a:prstGeom>
        <a:noFill/>
      </xdr:spPr>
    </xdr:pic>
    <xdr:clientData/>
  </xdr:twoCellAnchor>
  <xdr:twoCellAnchor editAs="oneCell">
    <xdr:from>
      <xdr:col>14</xdr:col>
      <xdr:colOff>552450</xdr:colOff>
      <xdr:row>3</xdr:row>
      <xdr:rowOff>85725</xdr:rowOff>
    </xdr:from>
    <xdr:to>
      <xdr:col>19</xdr:col>
      <xdr:colOff>28575</xdr:colOff>
      <xdr:row>26</xdr:row>
      <xdr:rowOff>14968</xdr:rowOff>
    </xdr:to>
    <xdr:pic>
      <xdr:nvPicPr>
        <xdr:cNvPr id="4" name="Picture 84">
          <a:hlinkClick xmlns:r="http://schemas.openxmlformats.org/officeDocument/2006/relationships" r:id="rId4"/>
        </xdr:cNvPr>
        <xdr:cNvPicPr>
          <a:picLocks noChangeAspect="1" noChangeArrowheads="1"/>
        </xdr:cNvPicPr>
      </xdr:nvPicPr>
      <xdr:blipFill>
        <a:blip xmlns:r="http://schemas.openxmlformats.org/officeDocument/2006/relationships" r:embed="rId2" cstate="print"/>
        <a:srcRect/>
        <a:stretch>
          <a:fillRect/>
        </a:stretch>
      </xdr:blipFill>
      <xdr:spPr bwMode="auto">
        <a:xfrm>
          <a:off x="9086850" y="571500"/>
          <a:ext cx="2524125" cy="3653518"/>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printerSettings" Target="../printerSettings/printerSettings5.bin"/><Relationship Id="rId7" Type="http://schemas.openxmlformats.org/officeDocument/2006/relationships/hyperlink" Target="file:///\\MEL34\AppData\Roaming\Microsoft\8-Workover%20Reports\1-MEL\5-MINORS\2-EMRY\E-1X\1-(20-1-2013)" TargetMode="Externa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6" Type="http://schemas.openxmlformats.org/officeDocument/2006/relationships/hyperlink" Target="file:///\\MEL34\AppData\Roaming\Microsoft\8-Workover%20Reports\1-MEL\5-MINORS\2-EMRY\E-1X\2-(25-3-2014)\SKETCH\emry-1x%20sketch.xls" TargetMode="External"/><Relationship Id="rId5" Type="http://schemas.openxmlformats.org/officeDocument/2006/relationships/hyperlink" Target="file:///\\MEL34\AppData\Roaming\Microsoft\8-Workover%20Reports\1-MEL\5-MINORS\2-EMRY\E-1X\3-(4-3-2015)\SKETCH\EMRY-1X%20completion%20Sketch%20.xls" TargetMode="External"/><Relationship Id="rId4"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6" Type="http://schemas.openxmlformats.org/officeDocument/2006/relationships/printerSettings" Target="../printerSettings/printerSettings12.bin"/><Relationship Id="rId5" Type="http://schemas.openxmlformats.org/officeDocument/2006/relationships/hyperlink" Target="file:///\\MEL34\AppData\Roaming\Microsoft\8-Workover%20Reports\1-MEL\5-MINORS\2-EMRY\E-2\2-(30-07-2013)\SKETCH\Emry%202%20anchor%20Sketch%20FINAL.xls" TargetMode="External"/><Relationship Id="rId4"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printerSettings" Target="../printerSettings/printerSettings17.bin"/><Relationship Id="rId5" Type="http://schemas.openxmlformats.org/officeDocument/2006/relationships/hyperlink" Target="file:///\\MEL34\AppData\Roaming\Microsoft\AppData\Roaming\Microsoft\8-Workover%20Reports\1-MEL\5-MINORS\2-EMRY\E-3\3-(5-6-2015)\SKETCH\EMRY-3X%20sketch.xls" TargetMode="External"/><Relationship Id="rId4" Type="http://schemas.openxmlformats.org/officeDocument/2006/relationships/printerSettings" Target="../printerSettings/printerSettings1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 Id="rId5" Type="http://schemas.openxmlformats.org/officeDocument/2006/relationships/printerSettings" Target="../printerSettings/printerSettings22.bin"/><Relationship Id="rId4" Type="http://schemas.openxmlformats.org/officeDocument/2006/relationships/printerSettings" Target="../printerSettings/printerSettings21.bin"/></Relationships>
</file>

<file path=xl/worksheets/_rels/sheet8.xml.rels><?xml version="1.0" encoding="UTF-8" standalone="yes"?>
<Relationships xmlns="http://schemas.openxmlformats.org/package/2006/relationships"><Relationship Id="rId1" Type="http://schemas.openxmlformats.org/officeDocument/2006/relationships/hyperlink" Target="file:///\\MEL34\AppData\Roaming\Microsoft\8-Workover%20Reports\1-MEL\5-MINORS\2-EMRY\E-5\1-(30-4-2014)\SKETCH\emry%20-5.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10.xml.rels><?xml version="1.0" encoding="UTF-8" standalone="yes"?>
<Relationships xmlns="http://schemas.openxmlformats.org/package/2006/relationships"><Relationship Id="rId8" Type="http://schemas.openxmlformats.org/officeDocument/2006/relationships/hyperlink" Target="file:///\\MEL34\AppData\Roaming\Microsoft\8-Workover%20Reports\1-MEL\5-MINORS\2-EMRY\E-DEEP-1X\2-(18-1-2014)\sketch\EMRY%20DEEP%201-SKETCH.xls" TargetMode="External"/><Relationship Id="rId3" Type="http://schemas.openxmlformats.org/officeDocument/2006/relationships/printerSettings" Target="../printerSettings/printerSettings26.bin"/><Relationship Id="rId7" Type="http://schemas.openxmlformats.org/officeDocument/2006/relationships/hyperlink" Target="file:///\\MEL34\AppData\Roaming\Microsoft\8-Workover%20Reports\1-MEL\5-MINORS\2-EMRY\E-DEEP-1X\3-(4-5-2014)\sketch\Emry%20Deep-1X%20Final%20Completion%20Installation.xls" TargetMode="External"/><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 Id="rId6" Type="http://schemas.openxmlformats.org/officeDocument/2006/relationships/hyperlink" Target="file:///\\MEL34\AppData\Roaming\Microsoft\8-Workover%20Reports\1-MEL\5-MINORS\2-EMRY\E-DEEP-1X\4-(3-6-2014)\SKETCH\EMRY%20DEEP%201.xls" TargetMode="External"/><Relationship Id="rId11" Type="http://schemas.openxmlformats.org/officeDocument/2006/relationships/printerSettings" Target="../printerSettings/printerSettings28.bin"/><Relationship Id="rId5" Type="http://schemas.openxmlformats.org/officeDocument/2006/relationships/hyperlink" Target="file:///\\MEL34\AppData\Roaming\Microsoft\8-Workover%20Reports\1-MEL\5-MINORS\2-EMRY\E-DEEP-1X\5-(30-7-2015)\sketch\Emry%20deep%201X%20SKETCH.xls" TargetMode="External"/><Relationship Id="rId10" Type="http://schemas.openxmlformats.org/officeDocument/2006/relationships/hyperlink" Target="file:///\\MEL34\AppData\Roaming\Microsoft\8-Workover%20Reports\1-MEL\5-MINORS\2-EMRY\E-DEEP-1X\6-(4-1-2016)\SKETCH\EMRY%20DEEP%20-1X%20%20FINAL%20COMPLETION%20SKETCH.xlsx" TargetMode="External"/><Relationship Id="rId4" Type="http://schemas.openxmlformats.org/officeDocument/2006/relationships/printerSettings" Target="../printerSettings/printerSettings27.bin"/><Relationship Id="rId9" Type="http://schemas.openxmlformats.org/officeDocument/2006/relationships/hyperlink" Target="file:///\\MEL34\AppData\Roaming\Microsoft\8-Workover%20Reports\1-MEL\5-MINORS\2-EMRY\E-DEEP-1X\1-(18-3-2013)\sketch\Emry_Deep-1X_SKETCH.xl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file:///\\MEL34\AppData\Roaming\Microsoft\8-Workover%20Reports\1-MEL\5-MINORS\2-EMRY\E-DEEP-2\5-(3-9-2015)\SKETCH\EMRY%20DEEP%202.xlsx" TargetMode="External"/><Relationship Id="rId3" Type="http://schemas.openxmlformats.org/officeDocument/2006/relationships/printerSettings" Target="../printerSettings/printerSettings31.bin"/><Relationship Id="rId7" Type="http://schemas.openxmlformats.org/officeDocument/2006/relationships/hyperlink" Target="file:///\\MEL34\AppData\Roaming\Microsoft\8-Workover%20Reports\1-MEL\5-MINORS\2-EMRY\E-DEEP-2\1-(20-8-12)\Sketch\EMRY%20DEEP-2X%20PROPOSED%20WELL%20Sketch.xls" TargetMode="External"/><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6" Type="http://schemas.openxmlformats.org/officeDocument/2006/relationships/hyperlink" Target="file:///\\MEL34\AppData\Roaming\Microsoft\8-Workover%20Reports\1-MEL\5-MINORS\2-EMRY\E-DEEP-2\3-%20(16-3-2014)\COMPLETION\COMPLETION%20Sketch%20EMRY%20D-2%20ESP%2023-32014.xls" TargetMode="External"/><Relationship Id="rId5" Type="http://schemas.openxmlformats.org/officeDocument/2006/relationships/hyperlink" Target="file:///\\MEL34\AppData\Roaming\Microsoft\8-Workover%20Reports\1-MEL\5-MINORS\2-EMRY\E-DEEP-2\4-(10-5-2015)\sketch\EMRY%20DEEP-2%20FINAL%20SKETCH.xlsx" TargetMode="External"/><Relationship Id="rId10" Type="http://schemas.openxmlformats.org/officeDocument/2006/relationships/printerSettings" Target="../printerSettings/printerSettings33.bin"/><Relationship Id="rId4" Type="http://schemas.openxmlformats.org/officeDocument/2006/relationships/printerSettings" Target="../printerSettings/printerSettings32.bin"/><Relationship Id="rId9" Type="http://schemas.openxmlformats.org/officeDocument/2006/relationships/hyperlink" Target="file:///\\MEL34\AppData\Roaming\Microsoft\8-Workover%20Reports\1-MEL\5-MINORS\2-EMRY\E-DEEP-2\6-(26-10-2015)\SKETCH\EMERY%20D-2%20FINAL%20COMP%20SKETCH%20ON%201-11-2015.xls"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6.bin"/><Relationship Id="rId7" Type="http://schemas.openxmlformats.org/officeDocument/2006/relationships/printerSettings" Target="../printerSettings/printerSettings38.bin"/><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 Id="rId6" Type="http://schemas.openxmlformats.org/officeDocument/2006/relationships/hyperlink" Target="file:///\\MEL34\AppData\Roaming\Microsoft\8-Workover%20Reports\1-MEL\5-MINORS\2-EMRY\E-DEEP-4\2-%20(13-2-2013)\sketch\EMRY%20DEEP-4%20Sketch.xls" TargetMode="External"/><Relationship Id="rId5" Type="http://schemas.openxmlformats.org/officeDocument/2006/relationships/hyperlink" Target="file:///\\MEL34\AppData\Roaming\Microsoft\8-Workover%20Reports\1-MEL\5-MINORS\2-EMRY\E-DEEP-4\3-(14-9-2013)\SKETCH\EMRY_DEEP-4_Sketch_(_KILL_STRG_).xls" TargetMode="External"/><Relationship Id="rId4" Type="http://schemas.openxmlformats.org/officeDocument/2006/relationships/printerSettings" Target="../printerSettings/printerSettings37.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 Id="rId6" Type="http://schemas.openxmlformats.org/officeDocument/2006/relationships/printerSettings" Target="../printerSettings/printerSettings43.bin"/><Relationship Id="rId5" Type="http://schemas.openxmlformats.org/officeDocument/2006/relationships/hyperlink" Target="file:///\\MEL34\AppData\Roaming\Microsoft\8-Workover%20Reports\6-W.I.W\1-MEL\5-%20MINORS\1-E-DEEP\E-D-6\2-(29-5-2013)\sketch\Emry%20Deep%206-ST2comp.sketch%20-%20new.xls" TargetMode="External"/><Relationship Id="rId4" Type="http://schemas.openxmlformats.org/officeDocument/2006/relationships/printerSettings" Target="../printerSettings/printerSettings42.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6.bin"/><Relationship Id="rId2" Type="http://schemas.openxmlformats.org/officeDocument/2006/relationships/printerSettings" Target="../printerSettings/printerSettings45.bin"/><Relationship Id="rId1" Type="http://schemas.openxmlformats.org/officeDocument/2006/relationships/printerSettings" Target="../printerSettings/printerSettings44.bin"/><Relationship Id="rId6" Type="http://schemas.openxmlformats.org/officeDocument/2006/relationships/printerSettings" Target="../printerSettings/printerSettings48.bin"/><Relationship Id="rId5" Type="http://schemas.openxmlformats.org/officeDocument/2006/relationships/hyperlink" Target="file:///\\MEL34\AppData\Roaming\Microsoft\8-Workover%20Reports\6-W.I.W\1-MEL\5-%20MINORS\1-E-DEEP\E-DEEP-7\2(%2022-8-2014)\SKETCH\EMRY%20DEEP-7%20NEW%20comp..xlsx" TargetMode="External"/><Relationship Id="rId4" Type="http://schemas.openxmlformats.org/officeDocument/2006/relationships/printerSettings" Target="../printerSettings/printerSettings47.bin"/></Relationships>
</file>

<file path=xl/worksheets/_rels/sheet15.xml.rels><?xml version="1.0" encoding="UTF-8" standalone="yes"?>
<Relationships xmlns="http://schemas.openxmlformats.org/package/2006/relationships"><Relationship Id="rId8" Type="http://schemas.openxmlformats.org/officeDocument/2006/relationships/printerSettings" Target="../printerSettings/printerSettings53.bin"/><Relationship Id="rId3" Type="http://schemas.openxmlformats.org/officeDocument/2006/relationships/printerSettings" Target="../printerSettings/printerSettings51.bin"/><Relationship Id="rId7" Type="http://schemas.openxmlformats.org/officeDocument/2006/relationships/hyperlink" Target="file:///\\MEL34\AppData\Roaming\Microsoft\8-Workover%20Reports\1-MEL\5-MINORS\2-EMRY\E-DEEP-9\7-(2-11-2015)\SKETCH\EMRY-DEEP-9%20final%20completion%20Sketch.xlsx" TargetMode="External"/><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 Id="rId6" Type="http://schemas.openxmlformats.org/officeDocument/2006/relationships/hyperlink" Target="file:///\\MEL34\AppData\Roaming\Microsoft\8-Workover%20Reports\1-MEL\5-MINORS\2-EMRY\E-DEEP-9\4-(20-8-2014)\Sketch\esp.xlsx" TargetMode="External"/><Relationship Id="rId5" Type="http://schemas.openxmlformats.org/officeDocument/2006/relationships/hyperlink" Target="file:///\\MEL34\AppData\Roaming\Microsoft\8-Workover%20Reports\1-MEL\5-MINORS\2-EMRY\E-DEEP-9\5-(25-2-2015)\SKETCH\EMRY-DEEP-9%20%20FINAL%20Completion%20Sketch%20.xlsx" TargetMode="External"/><Relationship Id="rId4" Type="http://schemas.openxmlformats.org/officeDocument/2006/relationships/printerSettings" Target="../printerSettings/printerSettings52.bin"/></Relationships>
</file>

<file path=xl/worksheets/_rels/sheet16.xml.rels><?xml version="1.0" encoding="UTF-8" standalone="yes"?>
<Relationships xmlns="http://schemas.openxmlformats.org/package/2006/relationships"><Relationship Id="rId8" Type="http://schemas.openxmlformats.org/officeDocument/2006/relationships/hyperlink" Target="file:///\\MEL34\AppData\Roaming\Microsoft\8-Workover%20Reports\1-MEL\5-MINORS\2-EMRY\E-DEEP-10\4-(18-12-2015)\SKETCH\EMRY%20DEEP-10%20ST%20SKETCH.xlsx" TargetMode="External"/><Relationship Id="rId3" Type="http://schemas.openxmlformats.org/officeDocument/2006/relationships/printerSettings" Target="../printerSettings/printerSettings56.bin"/><Relationship Id="rId7" Type="http://schemas.openxmlformats.org/officeDocument/2006/relationships/hyperlink" Target="file:///\\MEL34\AppData\Roaming\Microsoft\8-Workover%20Reports\1-MEL\5-MINORS\2-EMRY\E-DEEP-10\3-(5-9-2015)\sketch\EMRY%20DEEP-10%20ST%20SKETCH.xlsx" TargetMode="External"/><Relationship Id="rId2" Type="http://schemas.openxmlformats.org/officeDocument/2006/relationships/printerSettings" Target="../printerSettings/printerSettings55.bin"/><Relationship Id="rId1" Type="http://schemas.openxmlformats.org/officeDocument/2006/relationships/printerSettings" Target="../printerSettings/printerSettings54.bin"/><Relationship Id="rId6" Type="http://schemas.openxmlformats.org/officeDocument/2006/relationships/hyperlink" Target="file:///\\MEL34\AppData\Roaming\Microsoft\8-Workover%20Reports\1-MEL\5-MINORS\2-EMRY\E-DEEP-10\1-(28-5-2013)\SKETCH\EMRY_DEEP-10st_SKETCH.xlsx" TargetMode="External"/><Relationship Id="rId5" Type="http://schemas.openxmlformats.org/officeDocument/2006/relationships/hyperlink" Target="file:///\\MEL34\AppData\Roaming\Microsoft\8-Workover%20Reports\1-MEL\5-MINORS\2-EMRY\E-DEEP-10\2-(25-8-2014)\SKETCH\EMRY%20DEEP-10st%20SKETCH.xlsx" TargetMode="External"/><Relationship Id="rId4" Type="http://schemas.openxmlformats.org/officeDocument/2006/relationships/printerSettings" Target="../printerSettings/printerSettings57.bin"/><Relationship Id="rId9" Type="http://schemas.openxmlformats.org/officeDocument/2006/relationships/printerSettings" Target="../printerSettings/printerSettings58.bin"/></Relationships>
</file>

<file path=xl/worksheets/_rels/sheet17.xml.rels><?xml version="1.0" encoding="UTF-8" standalone="yes"?>
<Relationships xmlns="http://schemas.openxmlformats.org/package/2006/relationships"><Relationship Id="rId8" Type="http://schemas.openxmlformats.org/officeDocument/2006/relationships/printerSettings" Target="../printerSettings/printerSettings63.bin"/><Relationship Id="rId3" Type="http://schemas.openxmlformats.org/officeDocument/2006/relationships/printerSettings" Target="../printerSettings/printerSettings61.bin"/><Relationship Id="rId7" Type="http://schemas.openxmlformats.org/officeDocument/2006/relationships/hyperlink" Target="file:///\\MEL34\AppData\Roaming\Microsoft\8-Workover%20Reports\1-MEL\5-MINORS\2-EMRY\E-DEEP-11\1-(14-1-2013)\sketch\Emry_Deep-11_SKETCH.xls" TargetMode="External"/><Relationship Id="rId2" Type="http://schemas.openxmlformats.org/officeDocument/2006/relationships/printerSettings" Target="../printerSettings/printerSettings60.bin"/><Relationship Id="rId1" Type="http://schemas.openxmlformats.org/officeDocument/2006/relationships/printerSettings" Target="../printerSettings/printerSettings59.bin"/><Relationship Id="rId6" Type="http://schemas.openxmlformats.org/officeDocument/2006/relationships/hyperlink" Target="file:///\\MEL34\AppData\Roaming\Microsoft\8-Workover%20Reports\1-MEL\5-MINORS\2-EMRY\E-DEEP-11\2-(25-8-2014)\Sketch\EMRY-DEEP-11%20%20Completion%20Sketch.xls" TargetMode="External"/><Relationship Id="rId5" Type="http://schemas.openxmlformats.org/officeDocument/2006/relationships/hyperlink" Target="file:///\\MEL34\AppData\Roaming\Microsoft\8-Workover%20Reports\1-MEL\5-MINORS\2-EMRY\E-DEEP-11\3-(12-10-2014)\SKETCH\EMRY-DEEP-11%20%20Proposed%20Completion%20Sketch.xls" TargetMode="External"/><Relationship Id="rId4" Type="http://schemas.openxmlformats.org/officeDocument/2006/relationships/printerSettings" Target="../printerSettings/printerSettings62.bin"/></Relationships>
</file>

<file path=xl/worksheets/_rels/sheet18.xml.rels><?xml version="1.0" encoding="UTF-8" standalone="yes"?>
<Relationships xmlns="http://schemas.openxmlformats.org/package/2006/relationships"><Relationship Id="rId8" Type="http://schemas.openxmlformats.org/officeDocument/2006/relationships/printerSettings" Target="../printerSettings/printerSettings68.bin"/><Relationship Id="rId3" Type="http://schemas.openxmlformats.org/officeDocument/2006/relationships/printerSettings" Target="../printerSettings/printerSettings66.bin"/><Relationship Id="rId7" Type="http://schemas.openxmlformats.org/officeDocument/2006/relationships/hyperlink" Target="file:///\\MEL34\AppData\Roaming\Microsoft\8-Workover%20Reports\1-MEL\5-MINORS\2-EMRY\E-DEEP-12\1-(29-4-2013)\sketch\FINAL%20Emry%2012%20ESP%20Sketch.xls" TargetMode="External"/><Relationship Id="rId2" Type="http://schemas.openxmlformats.org/officeDocument/2006/relationships/printerSettings" Target="../printerSettings/printerSettings65.bin"/><Relationship Id="rId1" Type="http://schemas.openxmlformats.org/officeDocument/2006/relationships/printerSettings" Target="../printerSettings/printerSettings64.bin"/><Relationship Id="rId6" Type="http://schemas.openxmlformats.org/officeDocument/2006/relationships/hyperlink" Target="file:///\\MEL34\AppData\Roaming\Microsoft\8-Workover%20Reports\1-MEL\5-MINORS\2-EMRY\E-DEEP-12\2-(20-10-2014)\SKETCH\EMRY-DEEP-12%20%20Completion%20Sketch.xls" TargetMode="External"/><Relationship Id="rId5" Type="http://schemas.openxmlformats.org/officeDocument/2006/relationships/hyperlink" Target="file:///\\MEL34\AppData\Roaming\Microsoft\8-Workover%20Reports\1-MEL\5-MINORS\2-EMRY\E-DEEP-12\3-(20-3-2015)\Sketch\EMRY-DEEP-12%20%20Completion%20Sketch%20-%20Copy.xls" TargetMode="External"/><Relationship Id="rId4" Type="http://schemas.openxmlformats.org/officeDocument/2006/relationships/printerSettings" Target="../printerSettings/printerSettings67.bin"/></Relationships>
</file>

<file path=xl/worksheets/_rels/sheet19.xml.rels><?xml version="1.0" encoding="UTF-8" standalone="yes"?>
<Relationships xmlns="http://schemas.openxmlformats.org/package/2006/relationships"><Relationship Id="rId8" Type="http://schemas.openxmlformats.org/officeDocument/2006/relationships/printerSettings" Target="../printerSettings/printerSettings73.bin"/><Relationship Id="rId3" Type="http://schemas.openxmlformats.org/officeDocument/2006/relationships/printerSettings" Target="../printerSettings/printerSettings71.bin"/><Relationship Id="rId7" Type="http://schemas.openxmlformats.org/officeDocument/2006/relationships/hyperlink" Target="file:///\\MEL34\AppData\Roaming\Microsoft\8-Workover%20Reports\1-MEL\5-MINORS\2-EMRY\E-DEEP-13\1-(28-5-2013)\sketch\ESP.EMRY.xls" TargetMode="External"/><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6" Type="http://schemas.openxmlformats.org/officeDocument/2006/relationships/hyperlink" Target="file:///\\MEL34\AppData\Roaming\Microsoft\8-Workover%20Reports\1-MEL\5-MINORS\2-EMRY\E-DEEP-13\2-(12-6-2014)\SKETCH\EMRTY%20DEEP-13.%20sketch.xls" TargetMode="External"/><Relationship Id="rId5" Type="http://schemas.openxmlformats.org/officeDocument/2006/relationships/hyperlink" Target="file:///\\MEL34\AppData\Roaming\Microsoft\8-Workover%20Reports\1-MEL\5-MINORS\2-EMRY\E-DEEP-13\3-(16-10-2014)\SKETCH\EMRTY%20DEEP-13.%20sketch.xls" TargetMode="External"/><Relationship Id="rId4" Type="http://schemas.openxmlformats.org/officeDocument/2006/relationships/printerSettings" Target="../printerSettings/printerSettings72.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76.bin"/><Relationship Id="rId7" Type="http://schemas.openxmlformats.org/officeDocument/2006/relationships/printerSettings" Target="../printerSettings/printerSettings78.bin"/><Relationship Id="rId2" Type="http://schemas.openxmlformats.org/officeDocument/2006/relationships/printerSettings" Target="../printerSettings/printerSettings75.bin"/><Relationship Id="rId1" Type="http://schemas.openxmlformats.org/officeDocument/2006/relationships/printerSettings" Target="../printerSettings/printerSettings74.bin"/><Relationship Id="rId6" Type="http://schemas.openxmlformats.org/officeDocument/2006/relationships/hyperlink" Target="file:///\\MEL34\AppData\Roaming\Microsoft\8-Workover%20Reports\1-MEL\5-MINORS\2-EMRY\E-DEEP-14\1-(9-11-2014)\Sketch\EMRY%20DEEP-14%20Completion%20Sketch.xls" TargetMode="External"/><Relationship Id="rId5" Type="http://schemas.openxmlformats.org/officeDocument/2006/relationships/hyperlink" Target="file:///\\MEL34\AppData\Roaming\Microsoft\8-Workover%20Reports\1-MEL\5-MINORS\2-EMRY\E-DEEP-14\2-(27-5-2015)\Sketch\EMRY%20DEEP-14%20Completion%20Sketch.xls" TargetMode="External"/><Relationship Id="rId4" Type="http://schemas.openxmlformats.org/officeDocument/2006/relationships/printerSettings" Target="../printerSettings/printerSettings77.bin"/></Relationships>
</file>

<file path=xl/worksheets/_rels/sheet21.xml.rels><?xml version="1.0" encoding="UTF-8" standalone="yes"?>
<Relationships xmlns="http://schemas.openxmlformats.org/package/2006/relationships"><Relationship Id="rId8" Type="http://schemas.openxmlformats.org/officeDocument/2006/relationships/printerSettings" Target="../printerSettings/printerSettings83.bin"/><Relationship Id="rId3" Type="http://schemas.openxmlformats.org/officeDocument/2006/relationships/printerSettings" Target="../printerSettings/printerSettings81.bin"/><Relationship Id="rId7" Type="http://schemas.openxmlformats.org/officeDocument/2006/relationships/hyperlink" Target="file:///\\MEL34\AppData\Roaming\Microsoft\8-Workover%20Reports\1-MEL\5-MINORS\2-EMRY\E-DEEP-15\5-(18-10-2016)\SKETCH\EMERY.D-15%20SKETCH%20(10-2016).xlsx" TargetMode="External"/><Relationship Id="rId2" Type="http://schemas.openxmlformats.org/officeDocument/2006/relationships/printerSettings" Target="../printerSettings/printerSettings80.bin"/><Relationship Id="rId1" Type="http://schemas.openxmlformats.org/officeDocument/2006/relationships/printerSettings" Target="../printerSettings/printerSettings79.bin"/><Relationship Id="rId6" Type="http://schemas.openxmlformats.org/officeDocument/2006/relationships/hyperlink" Target="file:///\\MEL34\AppData\Roaming\Microsoft\8-Workover%20Reports\1-MEL\5-MINORS\2-EMRY\E-DEEP-15\1-(28-6-2014)\SKETCH\EMRY%20DEEP-15%20WELL%20SKETCH.xlsx" TargetMode="External"/><Relationship Id="rId5" Type="http://schemas.openxmlformats.org/officeDocument/2006/relationships/hyperlink" Target="file:///\\MEL34\AppData\Roaming\Microsoft\8-Workover%20Reports\1-MEL\5-MINORS\2-EMRY\E-DEEP-15\2-(25-3-2015)\Sketch\EMERY.D-15%20COMPLETION%20SKETCH.xls" TargetMode="External"/><Relationship Id="rId4" Type="http://schemas.openxmlformats.org/officeDocument/2006/relationships/printerSettings" Target="../printerSettings/printerSettings8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88.bin"/><Relationship Id="rId2" Type="http://schemas.openxmlformats.org/officeDocument/2006/relationships/printerSettings" Target="../printerSettings/printerSettings87.bin"/><Relationship Id="rId1" Type="http://schemas.openxmlformats.org/officeDocument/2006/relationships/printerSettings" Target="../printerSettings/printerSettings86.bin"/><Relationship Id="rId5" Type="http://schemas.openxmlformats.org/officeDocument/2006/relationships/printerSettings" Target="../printerSettings/printerSettings90.bin"/><Relationship Id="rId4" Type="http://schemas.openxmlformats.org/officeDocument/2006/relationships/printerSettings" Target="../printerSettings/printerSettings8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27.xml.rels><?xml version="1.0" encoding="UTF-8" standalone="yes"?>
<Relationships xmlns="http://schemas.openxmlformats.org/package/2006/relationships"><Relationship Id="rId8" Type="http://schemas.openxmlformats.org/officeDocument/2006/relationships/hyperlink" Target="file:///\\MEL34\AppData\Roaming\Microsoft\8-Workover%20Reports\1-MEL\5-MINORS\4-NADA\N-NADA-1X\4-(29-12-2015)\sketch\N-NADA-1X%20COMP.%20SKETCH.xlsx" TargetMode="External"/><Relationship Id="rId3" Type="http://schemas.openxmlformats.org/officeDocument/2006/relationships/printerSettings" Target="../printerSettings/printerSettings94.bin"/><Relationship Id="rId7" Type="http://schemas.openxmlformats.org/officeDocument/2006/relationships/hyperlink" Target="file:///\\MEL34\AppData\Roaming\Microsoft\8-Workover%20Reports\1-MEL\5-MINORS\4-NADA\N-NADA-1X\1-(20-11-2013)\SKETCH\COMP.%20SKETCH%20N-NADA-1X.xlsx" TargetMode="External"/><Relationship Id="rId2" Type="http://schemas.openxmlformats.org/officeDocument/2006/relationships/printerSettings" Target="../printerSettings/printerSettings93.bin"/><Relationship Id="rId1" Type="http://schemas.openxmlformats.org/officeDocument/2006/relationships/printerSettings" Target="../printerSettings/printerSettings92.bin"/><Relationship Id="rId6" Type="http://schemas.openxmlformats.org/officeDocument/2006/relationships/hyperlink" Target="file:///\\MEL34\AppData\Roaming\Microsoft\8-Workover%20Reports\1-MEL\5-MINORS\4-NADA\N-NADA-1X\2-(10-3-2015)\SKTCH\FINAL%20N-Nada-1X.xls" TargetMode="External"/><Relationship Id="rId5" Type="http://schemas.openxmlformats.org/officeDocument/2006/relationships/hyperlink" Target="file:///\\MEL34\AppData\Roaming\Microsoft\8-Workover%20Reports\1-MEL\5-MINORS\4-NADA\N-NADA-1X\3-(10-8-2015)\SKETCH\N-NADA%201%20sketch.xls" TargetMode="External"/><Relationship Id="rId4" Type="http://schemas.openxmlformats.org/officeDocument/2006/relationships/printerSettings" Target="../printerSettings/printerSettings95.bin"/><Relationship Id="rId9" Type="http://schemas.openxmlformats.org/officeDocument/2006/relationships/printerSettings" Target="../printerSettings/printerSettings96.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6" Type="http://schemas.openxmlformats.org/officeDocument/2006/relationships/printerSettings" Target="../printerSettings/printerSettings101.bin"/><Relationship Id="rId5" Type="http://schemas.openxmlformats.org/officeDocument/2006/relationships/hyperlink" Target="file:///\\MEL34\AppData\Roaming\Microsoft\8-Workover%20Reports\1-MEL\5-MINORS\4-NADA\N-NADA-3\1-(11-5-2015)\SKETCH\N-NADA-3%20ESP%20WELLBORE%20SKETCH.XLS" TargetMode="External"/><Relationship Id="rId4" Type="http://schemas.openxmlformats.org/officeDocument/2006/relationships/printerSettings" Target="../printerSettings/printerSettings10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105.bin"/><Relationship Id="rId2" Type="http://schemas.openxmlformats.org/officeDocument/2006/relationships/printerSettings" Target="../printerSettings/printerSettings104.bin"/><Relationship Id="rId1" Type="http://schemas.openxmlformats.org/officeDocument/2006/relationships/printerSettings" Target="../printerSettings/printerSettings103.bin"/><Relationship Id="rId6" Type="http://schemas.openxmlformats.org/officeDocument/2006/relationships/printerSettings" Target="../printerSettings/printerSettings107.bin"/><Relationship Id="rId5" Type="http://schemas.openxmlformats.org/officeDocument/2006/relationships/hyperlink" Target="file:///\\MEL34\AppData\Roaming\Microsoft\8-Workover%20Reports\1-MEL\5-MINORS\4-NADA\N-NADA-6\1-(23-6-2014)\SKETCH\CP.SKETCH%20N.NADA%206.xls" TargetMode="External"/><Relationship Id="rId4" Type="http://schemas.openxmlformats.org/officeDocument/2006/relationships/printerSettings" Target="../printerSettings/printerSettings106.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10.bin"/><Relationship Id="rId2" Type="http://schemas.openxmlformats.org/officeDocument/2006/relationships/printerSettings" Target="../printerSettings/printerSettings109.bin"/><Relationship Id="rId1" Type="http://schemas.openxmlformats.org/officeDocument/2006/relationships/printerSettings" Target="../printerSettings/printerSettings108.bin"/><Relationship Id="rId6" Type="http://schemas.openxmlformats.org/officeDocument/2006/relationships/printerSettings" Target="../printerSettings/printerSettings112.bin"/><Relationship Id="rId5" Type="http://schemas.openxmlformats.org/officeDocument/2006/relationships/hyperlink" Target="file:///\\MEL34\AppData\Roaming\Microsoft\8-Workover%20Reports\1-MEL\5-MINORS\4-NADA\N-NADA-8\3-(22-9-2015)\SKETCH\N.NADA-8%20%20SKETCH.xls" TargetMode="External"/><Relationship Id="rId4" Type="http://schemas.openxmlformats.org/officeDocument/2006/relationships/printerSettings" Target="../printerSettings/printerSettings111.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15.bin"/><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5" Type="http://schemas.openxmlformats.org/officeDocument/2006/relationships/printerSettings" Target="../printerSettings/printerSettings117.bin"/><Relationship Id="rId4" Type="http://schemas.openxmlformats.org/officeDocument/2006/relationships/printerSettings" Target="../printerSettings/printerSettings116.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20.bin"/><Relationship Id="rId2" Type="http://schemas.openxmlformats.org/officeDocument/2006/relationships/printerSettings" Target="../printerSettings/printerSettings119.bin"/><Relationship Id="rId1" Type="http://schemas.openxmlformats.org/officeDocument/2006/relationships/printerSettings" Target="../printerSettings/printerSettings118.bin"/><Relationship Id="rId5" Type="http://schemas.openxmlformats.org/officeDocument/2006/relationships/printerSettings" Target="../printerSettings/printerSettings122.bin"/><Relationship Id="rId4" Type="http://schemas.openxmlformats.org/officeDocument/2006/relationships/printerSettings" Target="../printerSettings/printerSettings121.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26.bin"/><Relationship Id="rId2" Type="http://schemas.openxmlformats.org/officeDocument/2006/relationships/printerSettings" Target="../printerSettings/printerSettings125.bin"/><Relationship Id="rId1" Type="http://schemas.openxmlformats.org/officeDocument/2006/relationships/printerSettings" Target="../printerSettings/printerSettings124.bin"/><Relationship Id="rId6" Type="http://schemas.openxmlformats.org/officeDocument/2006/relationships/printerSettings" Target="../printerSettings/printerSettings128.bin"/><Relationship Id="rId5" Type="http://schemas.openxmlformats.org/officeDocument/2006/relationships/hyperlink" Target="file:///\\MEL34\AppData\Roaming\Microsoft\8-Workover%20Reports\1-MEL\5-MINORS\4-NADA\NADA-W-1X\1-(15-11-2015)\sketch\ANCKOR%20NADA-W%201X" TargetMode="External"/><Relationship Id="rId4" Type="http://schemas.openxmlformats.org/officeDocument/2006/relationships/printerSettings" Target="../printerSettings/printerSettings127.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31.bin"/><Relationship Id="rId2" Type="http://schemas.openxmlformats.org/officeDocument/2006/relationships/printerSettings" Target="../printerSettings/printerSettings130.bin"/><Relationship Id="rId1" Type="http://schemas.openxmlformats.org/officeDocument/2006/relationships/printerSettings" Target="../printerSettings/printerSettings129.bin"/><Relationship Id="rId6" Type="http://schemas.openxmlformats.org/officeDocument/2006/relationships/printerSettings" Target="../printerSettings/printerSettings133.bin"/><Relationship Id="rId5" Type="http://schemas.openxmlformats.org/officeDocument/2006/relationships/hyperlink" Target="file:///\\MEL34\AppData\Roaming\Microsoft\8-Workover%20Reports\1-MEL\5-MINORS\4-NADA\NADA-W-2\2-(14-4-2015)\sketch\Nada%20W-2.xls" TargetMode="External"/><Relationship Id="rId4" Type="http://schemas.openxmlformats.org/officeDocument/2006/relationships/printerSettings" Target="../printerSettings/printerSettings132.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136.bin"/><Relationship Id="rId2" Type="http://schemas.openxmlformats.org/officeDocument/2006/relationships/printerSettings" Target="../printerSettings/printerSettings135.bin"/><Relationship Id="rId1" Type="http://schemas.openxmlformats.org/officeDocument/2006/relationships/printerSettings" Target="../printerSettings/printerSettings134.bin"/><Relationship Id="rId6" Type="http://schemas.openxmlformats.org/officeDocument/2006/relationships/printerSettings" Target="../printerSettings/printerSettings138.bin"/><Relationship Id="rId5" Type="http://schemas.openxmlformats.org/officeDocument/2006/relationships/hyperlink" Target="file:///\\MEL34\AppData\Roaming\Microsoft\8-Workover%20Reports\1-MEL\5-MINORS\4-NADA\NADA-W-3\1-(3-4-2015)\SKETCH\NADA-W-3%20SKETCH.xlsx" TargetMode="External"/><Relationship Id="rId4" Type="http://schemas.openxmlformats.org/officeDocument/2006/relationships/printerSettings" Target="../printerSettings/printerSettings137.bin"/></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141.bin"/><Relationship Id="rId2" Type="http://schemas.openxmlformats.org/officeDocument/2006/relationships/printerSettings" Target="../printerSettings/printerSettings140.bin"/><Relationship Id="rId1" Type="http://schemas.openxmlformats.org/officeDocument/2006/relationships/printerSettings" Target="../printerSettings/printerSettings139.bin"/><Relationship Id="rId5" Type="http://schemas.openxmlformats.org/officeDocument/2006/relationships/printerSettings" Target="../printerSettings/printerSettings143.bin"/><Relationship Id="rId4" Type="http://schemas.openxmlformats.org/officeDocument/2006/relationships/printerSettings" Target="../printerSettings/printerSettings14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147.bin"/><Relationship Id="rId2" Type="http://schemas.openxmlformats.org/officeDocument/2006/relationships/printerSettings" Target="../printerSettings/printerSettings146.bin"/><Relationship Id="rId1" Type="http://schemas.openxmlformats.org/officeDocument/2006/relationships/printerSettings" Target="../printerSettings/printerSettings145.bin"/><Relationship Id="rId5" Type="http://schemas.openxmlformats.org/officeDocument/2006/relationships/printerSettings" Target="../printerSettings/printerSettings149.bin"/><Relationship Id="rId4" Type="http://schemas.openxmlformats.org/officeDocument/2006/relationships/printerSettings" Target="../printerSettings/printerSettings148.bin"/></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152.bin"/><Relationship Id="rId2" Type="http://schemas.openxmlformats.org/officeDocument/2006/relationships/printerSettings" Target="../printerSettings/printerSettings151.bin"/><Relationship Id="rId1" Type="http://schemas.openxmlformats.org/officeDocument/2006/relationships/printerSettings" Target="../printerSettings/printerSettings150.bin"/><Relationship Id="rId5" Type="http://schemas.openxmlformats.org/officeDocument/2006/relationships/printerSettings" Target="../printerSettings/printerSettings154.bin"/><Relationship Id="rId4" Type="http://schemas.openxmlformats.org/officeDocument/2006/relationships/printerSettings" Target="../printerSettings/printerSettings153.bin"/></Relationships>
</file>

<file path=xl/worksheets/_rels/sheet45.xml.rels><?xml version="1.0" encoding="UTF-8" standalone="yes"?>
<Relationships xmlns="http://schemas.openxmlformats.org/package/2006/relationships"><Relationship Id="rId3" Type="http://schemas.openxmlformats.org/officeDocument/2006/relationships/printerSettings" Target="../printerSettings/printerSettings157.bin"/><Relationship Id="rId2" Type="http://schemas.openxmlformats.org/officeDocument/2006/relationships/printerSettings" Target="../printerSettings/printerSettings156.bin"/><Relationship Id="rId1" Type="http://schemas.openxmlformats.org/officeDocument/2006/relationships/printerSettings" Target="../printerSettings/printerSettings155.bin"/><Relationship Id="rId6" Type="http://schemas.openxmlformats.org/officeDocument/2006/relationships/printerSettings" Target="../printerSettings/printerSettings159.bin"/><Relationship Id="rId5" Type="http://schemas.openxmlformats.org/officeDocument/2006/relationships/hyperlink" Target="file:///\\MEL34\AppData\Roaming\Microsoft\8-Workover%20Reports\1-MEL\5-MINORS\4-NADA\NADA-NE-2\SKETCH\NADA%20NE-2%20sketch.xlsx" TargetMode="External"/><Relationship Id="rId4" Type="http://schemas.openxmlformats.org/officeDocument/2006/relationships/printerSettings" Target="../printerSettings/printerSettings158.bin"/></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162.bin"/><Relationship Id="rId2" Type="http://schemas.openxmlformats.org/officeDocument/2006/relationships/printerSettings" Target="../printerSettings/printerSettings161.bin"/><Relationship Id="rId1" Type="http://schemas.openxmlformats.org/officeDocument/2006/relationships/printerSettings" Target="../printerSettings/printerSettings160.bin"/><Relationship Id="rId5" Type="http://schemas.openxmlformats.org/officeDocument/2006/relationships/printerSettings" Target="../printerSettings/printerSettings164.bin"/><Relationship Id="rId4" Type="http://schemas.openxmlformats.org/officeDocument/2006/relationships/printerSettings" Target="../printerSettings/printerSettings163.bin"/></Relationships>
</file>

<file path=xl/worksheets/_rels/sheet47.xml.rels><?xml version="1.0" encoding="UTF-8" standalone="yes"?>
<Relationships xmlns="http://schemas.openxmlformats.org/package/2006/relationships"><Relationship Id="rId3" Type="http://schemas.openxmlformats.org/officeDocument/2006/relationships/printerSettings" Target="../printerSettings/printerSettings167.bin"/><Relationship Id="rId2" Type="http://schemas.openxmlformats.org/officeDocument/2006/relationships/printerSettings" Target="../printerSettings/printerSettings166.bin"/><Relationship Id="rId1" Type="http://schemas.openxmlformats.org/officeDocument/2006/relationships/printerSettings" Target="../printerSettings/printerSettings165.bin"/><Relationship Id="rId5" Type="http://schemas.openxmlformats.org/officeDocument/2006/relationships/printerSettings" Target="../printerSettings/printerSettings169.bin"/><Relationship Id="rId4" Type="http://schemas.openxmlformats.org/officeDocument/2006/relationships/printerSettings" Target="../printerSettings/printerSettings168.bin"/></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172.bin"/><Relationship Id="rId2" Type="http://schemas.openxmlformats.org/officeDocument/2006/relationships/printerSettings" Target="../printerSettings/printerSettings171.bin"/><Relationship Id="rId1" Type="http://schemas.openxmlformats.org/officeDocument/2006/relationships/printerSettings" Target="../printerSettings/printerSettings170.bin"/><Relationship Id="rId6" Type="http://schemas.openxmlformats.org/officeDocument/2006/relationships/printerSettings" Target="../printerSettings/printerSettings174.bin"/><Relationship Id="rId5" Type="http://schemas.openxmlformats.org/officeDocument/2006/relationships/hyperlink" Target="file:///\\MEL34\AppData\Roaming\Microsoft\8-Workover%20Reports\1-MEL\5-MINORS\7-FALAK\FALAK-3\1-(26-5-2015)\sketch\FALAK-3,%20FINAL%20SKETCH.xlsx" TargetMode="External"/><Relationship Id="rId4" Type="http://schemas.openxmlformats.org/officeDocument/2006/relationships/printerSettings" Target="../printerSettings/printerSettings173.bin"/></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177.bin"/><Relationship Id="rId2" Type="http://schemas.openxmlformats.org/officeDocument/2006/relationships/printerSettings" Target="../printerSettings/printerSettings176.bin"/><Relationship Id="rId1" Type="http://schemas.openxmlformats.org/officeDocument/2006/relationships/printerSettings" Target="../printerSettings/printerSettings175.bin"/><Relationship Id="rId5" Type="http://schemas.openxmlformats.org/officeDocument/2006/relationships/printerSettings" Target="../printerSettings/printerSettings179.bin"/><Relationship Id="rId4" Type="http://schemas.openxmlformats.org/officeDocument/2006/relationships/printerSettings" Target="../printerSettings/printerSettings178.bin"/></Relationships>
</file>

<file path=xl/worksheets/_rels/sheet50.xml.rels><?xml version="1.0" encoding="UTF-8" standalone="yes"?>
<Relationships xmlns="http://schemas.openxmlformats.org/package/2006/relationships"><Relationship Id="rId3" Type="http://schemas.openxmlformats.org/officeDocument/2006/relationships/printerSettings" Target="../printerSettings/printerSettings182.bin"/><Relationship Id="rId2" Type="http://schemas.openxmlformats.org/officeDocument/2006/relationships/printerSettings" Target="../printerSettings/printerSettings181.bin"/><Relationship Id="rId1" Type="http://schemas.openxmlformats.org/officeDocument/2006/relationships/printerSettings" Target="../printerSettings/printerSettings180.bin"/><Relationship Id="rId5" Type="http://schemas.openxmlformats.org/officeDocument/2006/relationships/printerSettings" Target="../printerSettings/printerSettings184.bin"/><Relationship Id="rId4" Type="http://schemas.openxmlformats.org/officeDocument/2006/relationships/printerSettings" Target="../printerSettings/printerSettings183.bin"/></Relationships>
</file>

<file path=xl/worksheets/_rels/sheet51.xml.rels><?xml version="1.0" encoding="UTF-8" standalone="yes"?>
<Relationships xmlns="http://schemas.openxmlformats.org/package/2006/relationships"><Relationship Id="rId3" Type="http://schemas.openxmlformats.org/officeDocument/2006/relationships/printerSettings" Target="../printerSettings/printerSettings187.bin"/><Relationship Id="rId2" Type="http://schemas.openxmlformats.org/officeDocument/2006/relationships/printerSettings" Target="../printerSettings/printerSettings186.bin"/><Relationship Id="rId1" Type="http://schemas.openxmlformats.org/officeDocument/2006/relationships/printerSettings" Target="../printerSettings/printerSettings185.bin"/><Relationship Id="rId6" Type="http://schemas.openxmlformats.org/officeDocument/2006/relationships/printerSettings" Target="../printerSettings/printerSettings189.bin"/><Relationship Id="rId5" Type="http://schemas.openxmlformats.org/officeDocument/2006/relationships/hyperlink" Target="file:///\\MEL34\AppData\Roaming\Microsoft\8-Workover%20Reports\1-MEL\5-MINORS\7-FALAK\FALAK-6\1-(12-2-2014)\SKETCH\Falak-6%20ESP%20Sketch.xlsx" TargetMode="External"/><Relationship Id="rId4" Type="http://schemas.openxmlformats.org/officeDocument/2006/relationships/printerSettings" Target="../printerSettings/printerSettings188.bin"/></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192.bin"/><Relationship Id="rId2" Type="http://schemas.openxmlformats.org/officeDocument/2006/relationships/printerSettings" Target="../printerSettings/printerSettings191.bin"/><Relationship Id="rId1" Type="http://schemas.openxmlformats.org/officeDocument/2006/relationships/printerSettings" Target="../printerSettings/printerSettings190.bin"/><Relationship Id="rId6" Type="http://schemas.openxmlformats.org/officeDocument/2006/relationships/printerSettings" Target="../printerSettings/printerSettings194.bin"/><Relationship Id="rId5" Type="http://schemas.openxmlformats.org/officeDocument/2006/relationships/hyperlink" Target="file:///\\MEL34\AppData\Roaming\Microsoft\8-Workover%20Reports\1-MEL\5-MINORS\7-FALAK\FALAK-7\3-(16-7-2015)\SKETCH\FALAK-7%20COMPLETION%20FINAL%20SKETCH%2017-7-2015%20.xls" TargetMode="External"/><Relationship Id="rId4" Type="http://schemas.openxmlformats.org/officeDocument/2006/relationships/printerSettings" Target="../printerSettings/printerSettings193.bin"/></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197.bin"/><Relationship Id="rId2" Type="http://schemas.openxmlformats.org/officeDocument/2006/relationships/printerSettings" Target="../printerSettings/printerSettings196.bin"/><Relationship Id="rId1" Type="http://schemas.openxmlformats.org/officeDocument/2006/relationships/printerSettings" Target="../printerSettings/printerSettings195.bin"/><Relationship Id="rId5" Type="http://schemas.openxmlformats.org/officeDocument/2006/relationships/printerSettings" Target="../printerSettings/printerSettings199.bin"/><Relationship Id="rId4" Type="http://schemas.openxmlformats.org/officeDocument/2006/relationships/printerSettings" Target="../printerSettings/printerSettings198.bin"/></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202.bin"/><Relationship Id="rId7" Type="http://schemas.openxmlformats.org/officeDocument/2006/relationships/printerSettings" Target="../printerSettings/printerSettings204.bin"/><Relationship Id="rId2" Type="http://schemas.openxmlformats.org/officeDocument/2006/relationships/printerSettings" Target="../printerSettings/printerSettings201.bin"/><Relationship Id="rId1" Type="http://schemas.openxmlformats.org/officeDocument/2006/relationships/printerSettings" Target="../printerSettings/printerSettings200.bin"/><Relationship Id="rId6" Type="http://schemas.openxmlformats.org/officeDocument/2006/relationships/hyperlink" Target="file:///\\MEL34\AppData\Roaming\Microsoft\8-Workover%20Reports\1-MEL\5-MINORS\7-FALAK\FALAK-9\2-(23-10-2016)\SKETCH\SKETCH%20FALAK-9%20(S.T%2021).xlsx" TargetMode="External"/><Relationship Id="rId5" Type="http://schemas.openxmlformats.org/officeDocument/2006/relationships/hyperlink" Target="file:///\\MEL34\AppData\Roaming\Microsoft\8-Workover%20Reports\1-MEL\5-MINORS\7-FALAK\FALAK-9\1%20(5-9-2014)\sketch\FALAK-09%20Sketch.xlsx" TargetMode="External"/><Relationship Id="rId4" Type="http://schemas.openxmlformats.org/officeDocument/2006/relationships/printerSettings" Target="../printerSettings/printerSettings203.bin"/></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207.bin"/><Relationship Id="rId2" Type="http://schemas.openxmlformats.org/officeDocument/2006/relationships/printerSettings" Target="../printerSettings/printerSettings206.bin"/><Relationship Id="rId1" Type="http://schemas.openxmlformats.org/officeDocument/2006/relationships/printerSettings" Target="../printerSettings/printerSettings205.bin"/><Relationship Id="rId6" Type="http://schemas.openxmlformats.org/officeDocument/2006/relationships/printerSettings" Target="../printerSettings/printerSettings209.bin"/><Relationship Id="rId5" Type="http://schemas.openxmlformats.org/officeDocument/2006/relationships/hyperlink" Target="file:///\\MEL34\AppData\Roaming\Microsoft\8-Workover%20Reports\1-MEL\5-MINORS\7-FALAK\FALAK-10\2%20-%20(27-9-2015)\Sketch\ANCHOR%20FALAK-10%20%20FINAL.xlsx" TargetMode="External"/><Relationship Id="rId4" Type="http://schemas.openxmlformats.org/officeDocument/2006/relationships/printerSettings" Target="../printerSettings/printerSettings208.bin"/></Relationships>
</file>

<file path=xl/worksheets/_rels/sheet56.xml.rels><?xml version="1.0" encoding="UTF-8" standalone="yes"?>
<Relationships xmlns="http://schemas.openxmlformats.org/package/2006/relationships"><Relationship Id="rId3" Type="http://schemas.openxmlformats.org/officeDocument/2006/relationships/printerSettings" Target="../printerSettings/printerSettings212.bin"/><Relationship Id="rId2" Type="http://schemas.openxmlformats.org/officeDocument/2006/relationships/printerSettings" Target="../printerSettings/printerSettings211.bin"/><Relationship Id="rId1" Type="http://schemas.openxmlformats.org/officeDocument/2006/relationships/printerSettings" Target="../printerSettings/printerSettings210.bin"/><Relationship Id="rId6" Type="http://schemas.openxmlformats.org/officeDocument/2006/relationships/printerSettings" Target="../printerSettings/printerSettings214.bin"/><Relationship Id="rId5" Type="http://schemas.openxmlformats.org/officeDocument/2006/relationships/hyperlink" Target="file:///\\MEL34\AppData\Roaming\Microsoft\8-Workover%20Reports\1-MEL\5-MINORS\7-FALAK\FALAK-11\3-(18-7-2015)\SKETCH\FALAK-11%20SKETCH.xls" TargetMode="External"/><Relationship Id="rId4" Type="http://schemas.openxmlformats.org/officeDocument/2006/relationships/printerSettings" Target="../printerSettings/printerSettings213.bin"/></Relationships>
</file>

<file path=xl/worksheets/_rels/sheet57.xml.rels><?xml version="1.0" encoding="UTF-8" standalone="yes"?>
<Relationships xmlns="http://schemas.openxmlformats.org/package/2006/relationships"><Relationship Id="rId3" Type="http://schemas.openxmlformats.org/officeDocument/2006/relationships/printerSettings" Target="../printerSettings/printerSettings217.bin"/><Relationship Id="rId2" Type="http://schemas.openxmlformats.org/officeDocument/2006/relationships/printerSettings" Target="../printerSettings/printerSettings216.bin"/><Relationship Id="rId1" Type="http://schemas.openxmlformats.org/officeDocument/2006/relationships/printerSettings" Target="../printerSettings/printerSettings215.bin"/><Relationship Id="rId6" Type="http://schemas.openxmlformats.org/officeDocument/2006/relationships/printerSettings" Target="../printerSettings/printerSettings219.bin"/><Relationship Id="rId5" Type="http://schemas.openxmlformats.org/officeDocument/2006/relationships/hyperlink" Target="file:///\\MEL34\AppData\Roaming\Microsoft\8-Workover%20Reports\1-MEL\5-MINORS\7-FALAK\FALAK-12\1-(23-6-2014)\SKETCH\Falak-12%20Sketch.xls" TargetMode="External"/><Relationship Id="rId4" Type="http://schemas.openxmlformats.org/officeDocument/2006/relationships/printerSettings" Target="../printerSettings/printerSettings218.bin"/></Relationships>
</file>

<file path=xl/worksheets/_rels/sheet58.xml.rels><?xml version="1.0" encoding="UTF-8" standalone="yes"?>
<Relationships xmlns="http://schemas.openxmlformats.org/package/2006/relationships"><Relationship Id="rId3" Type="http://schemas.openxmlformats.org/officeDocument/2006/relationships/printerSettings" Target="../printerSettings/printerSettings222.bin"/><Relationship Id="rId2" Type="http://schemas.openxmlformats.org/officeDocument/2006/relationships/printerSettings" Target="../printerSettings/printerSettings221.bin"/><Relationship Id="rId1" Type="http://schemas.openxmlformats.org/officeDocument/2006/relationships/printerSettings" Target="../printerSettings/printerSettings220.bin"/><Relationship Id="rId6" Type="http://schemas.openxmlformats.org/officeDocument/2006/relationships/printerSettings" Target="../printerSettings/printerSettings224.bin"/><Relationship Id="rId5" Type="http://schemas.openxmlformats.org/officeDocument/2006/relationships/hyperlink" Target="file:///\\MEL34\AppData\Roaming\Microsoft\8-Workover%20Reports\1-MEL\5-MINORS\7-FALAK\FALAK-13\1-(21-4-2015)\SKETCH\SKETCH%20FALAK-13%20(S.T%2021).xlsx" TargetMode="External"/><Relationship Id="rId4" Type="http://schemas.openxmlformats.org/officeDocument/2006/relationships/printerSettings" Target="../printerSettings/printerSettings223.bin"/></Relationships>
</file>

<file path=xl/worksheets/_rels/sheet60.xml.rels><?xml version="1.0" encoding="UTF-8" standalone="yes"?>
<Relationships xmlns="http://schemas.openxmlformats.org/package/2006/relationships"><Relationship Id="rId3" Type="http://schemas.openxmlformats.org/officeDocument/2006/relationships/printerSettings" Target="../printerSettings/printerSettings227.bin"/><Relationship Id="rId7" Type="http://schemas.openxmlformats.org/officeDocument/2006/relationships/printerSettings" Target="../printerSettings/printerSettings229.bin"/><Relationship Id="rId2" Type="http://schemas.openxmlformats.org/officeDocument/2006/relationships/printerSettings" Target="../printerSettings/printerSettings226.bin"/><Relationship Id="rId1" Type="http://schemas.openxmlformats.org/officeDocument/2006/relationships/printerSettings" Target="../printerSettings/printerSettings225.bin"/><Relationship Id="rId6" Type="http://schemas.openxmlformats.org/officeDocument/2006/relationships/hyperlink" Target="file:///\\MEL34\AppData\Roaming\Microsoft\8-Workover%20Reports\1-MEL\5-MINORS\7-FALAK\FALAK-21\3-(16-4-2016)\SKETCH\Falak-21.xlsx" TargetMode="External"/><Relationship Id="rId5" Type="http://schemas.openxmlformats.org/officeDocument/2006/relationships/hyperlink" Target="file:///\\MEL34\AppData\Roaming\Microsoft\8-Workover%20Reports\1-MEL\5-MINORS\7-FALAK\FALAK-21\2-(21-2-2015)\SKETCH\Falak-21-ST1.xls" TargetMode="External"/><Relationship Id="rId4" Type="http://schemas.openxmlformats.org/officeDocument/2006/relationships/printerSettings" Target="../printerSettings/printerSettings228.bin"/></Relationships>
</file>

<file path=xl/worksheets/_rels/sheet61.xml.rels><?xml version="1.0" encoding="UTF-8" standalone="yes"?>
<Relationships xmlns="http://schemas.openxmlformats.org/package/2006/relationships"><Relationship Id="rId2" Type="http://schemas.openxmlformats.org/officeDocument/2006/relationships/printerSettings" Target="../printerSettings/printerSettings230.bin"/><Relationship Id="rId1" Type="http://schemas.openxmlformats.org/officeDocument/2006/relationships/hyperlink" Target="file:///\\MEL34\AppData\Roaming\Microsoft\8-Workover%20Reports\1-MEL\5-MINORS\7-FALAK\FALAK-24\2-(28-10-2015)\SKETCH\FALAK-24%20FINALCOMPLETION%20SKETCH.xls" TargetMode="External"/></Relationships>
</file>

<file path=xl/worksheets/_rels/sheet62.xml.rels><?xml version="1.0" encoding="UTF-8" standalone="yes"?>
<Relationships xmlns="http://schemas.openxmlformats.org/package/2006/relationships"><Relationship Id="rId3" Type="http://schemas.openxmlformats.org/officeDocument/2006/relationships/printerSettings" Target="../printerSettings/printerSettings233.bin"/><Relationship Id="rId2" Type="http://schemas.openxmlformats.org/officeDocument/2006/relationships/printerSettings" Target="../printerSettings/printerSettings232.bin"/><Relationship Id="rId1" Type="http://schemas.openxmlformats.org/officeDocument/2006/relationships/printerSettings" Target="../printerSettings/printerSettings231.bin"/><Relationship Id="rId5" Type="http://schemas.openxmlformats.org/officeDocument/2006/relationships/printerSettings" Target="../printerSettings/printerSettings235.bin"/><Relationship Id="rId4" Type="http://schemas.openxmlformats.org/officeDocument/2006/relationships/printerSettings" Target="../printerSettings/printerSettings234.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236.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237.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238.bin"/></Relationships>
</file>

<file path=xl/worksheets/_rels/sheet66.xml.rels><?xml version="1.0" encoding="UTF-8" standalone="yes"?>
<Relationships xmlns="http://schemas.openxmlformats.org/package/2006/relationships"><Relationship Id="rId3" Type="http://schemas.openxmlformats.org/officeDocument/2006/relationships/printerSettings" Target="../printerSettings/printerSettings241.bin"/><Relationship Id="rId2" Type="http://schemas.openxmlformats.org/officeDocument/2006/relationships/printerSettings" Target="../printerSettings/printerSettings240.bin"/><Relationship Id="rId1" Type="http://schemas.openxmlformats.org/officeDocument/2006/relationships/printerSettings" Target="../printerSettings/printerSettings239.bin"/><Relationship Id="rId6" Type="http://schemas.openxmlformats.org/officeDocument/2006/relationships/printerSettings" Target="../printerSettings/printerSettings243.bin"/><Relationship Id="rId5" Type="http://schemas.openxmlformats.org/officeDocument/2006/relationships/hyperlink" Target="file:///\\MEL34\AppData\Roaming\Microsoft\8-Workover%20Reports\1-MEL\5-MINORS\6-DORRA\DORRA-1\3-(17-3-2015)\SKETCH\DORA-1X%20COMP.%20SKETCH.xlsx" TargetMode="External"/><Relationship Id="rId4" Type="http://schemas.openxmlformats.org/officeDocument/2006/relationships/printerSettings" Target="../printerSettings/printerSettings242.bin"/></Relationships>
</file>

<file path=xl/worksheets/_rels/sheet67.xml.rels><?xml version="1.0" encoding="UTF-8" standalone="yes"?>
<Relationships xmlns="http://schemas.openxmlformats.org/package/2006/relationships"><Relationship Id="rId3" Type="http://schemas.openxmlformats.org/officeDocument/2006/relationships/printerSettings" Target="../printerSettings/printerSettings246.bin"/><Relationship Id="rId2" Type="http://schemas.openxmlformats.org/officeDocument/2006/relationships/printerSettings" Target="../printerSettings/printerSettings245.bin"/><Relationship Id="rId1" Type="http://schemas.openxmlformats.org/officeDocument/2006/relationships/printerSettings" Target="../printerSettings/printerSettings244.bin"/><Relationship Id="rId5" Type="http://schemas.openxmlformats.org/officeDocument/2006/relationships/printerSettings" Target="../printerSettings/printerSettings248.bin"/><Relationship Id="rId4" Type="http://schemas.openxmlformats.org/officeDocument/2006/relationships/printerSettings" Target="../printerSettings/printerSettings247.bin"/></Relationships>
</file>

<file path=xl/worksheets/_rels/sheet68.xml.rels><?xml version="1.0" encoding="UTF-8" standalone="yes"?>
<Relationships xmlns="http://schemas.openxmlformats.org/package/2006/relationships"><Relationship Id="rId3" Type="http://schemas.openxmlformats.org/officeDocument/2006/relationships/printerSettings" Target="../printerSettings/printerSettings251.bin"/><Relationship Id="rId2" Type="http://schemas.openxmlformats.org/officeDocument/2006/relationships/printerSettings" Target="../printerSettings/printerSettings250.bin"/><Relationship Id="rId1" Type="http://schemas.openxmlformats.org/officeDocument/2006/relationships/printerSettings" Target="../printerSettings/printerSettings249.bin"/><Relationship Id="rId5" Type="http://schemas.openxmlformats.org/officeDocument/2006/relationships/printerSettings" Target="../printerSettings/printerSettings253.bin"/><Relationship Id="rId4" Type="http://schemas.openxmlformats.org/officeDocument/2006/relationships/printerSettings" Target="../printerSettings/printerSettings252.bin"/></Relationships>
</file>

<file path=xl/worksheets/_rels/sheet69.xml.rels><?xml version="1.0" encoding="UTF-8" standalone="yes"?>
<Relationships xmlns="http://schemas.openxmlformats.org/package/2006/relationships"><Relationship Id="rId3" Type="http://schemas.openxmlformats.org/officeDocument/2006/relationships/printerSettings" Target="../printerSettings/printerSettings256.bin"/><Relationship Id="rId2" Type="http://schemas.openxmlformats.org/officeDocument/2006/relationships/printerSettings" Target="../printerSettings/printerSettings255.bin"/><Relationship Id="rId1" Type="http://schemas.openxmlformats.org/officeDocument/2006/relationships/printerSettings" Target="../printerSettings/printerSettings254.bin"/><Relationship Id="rId5" Type="http://schemas.openxmlformats.org/officeDocument/2006/relationships/printerSettings" Target="../printerSettings/printerSettings258.bin"/><Relationship Id="rId4" Type="http://schemas.openxmlformats.org/officeDocument/2006/relationships/printerSettings" Target="../printerSettings/printerSettings257.bin"/></Relationships>
</file>

<file path=xl/worksheets/_rels/sheet70.xml.rels><?xml version="1.0" encoding="UTF-8" standalone="yes"?>
<Relationships xmlns="http://schemas.openxmlformats.org/package/2006/relationships"><Relationship Id="rId3" Type="http://schemas.openxmlformats.org/officeDocument/2006/relationships/printerSettings" Target="../printerSettings/printerSettings261.bin"/><Relationship Id="rId2" Type="http://schemas.openxmlformats.org/officeDocument/2006/relationships/printerSettings" Target="../printerSettings/printerSettings260.bin"/><Relationship Id="rId1" Type="http://schemas.openxmlformats.org/officeDocument/2006/relationships/printerSettings" Target="../printerSettings/printerSettings259.bin"/><Relationship Id="rId6" Type="http://schemas.openxmlformats.org/officeDocument/2006/relationships/printerSettings" Target="../printerSettings/printerSettings263.bin"/><Relationship Id="rId5" Type="http://schemas.openxmlformats.org/officeDocument/2006/relationships/hyperlink" Target="file:///\\MEL34\AppData\Roaming\Microsoft\8-Workover%20Reports\1-MEL\5-MINORS\6-DORRA\DORRA-5\1-(17-12-2014)\SKETCH\Dorra-5%20Sketch.xls" TargetMode="External"/><Relationship Id="rId4" Type="http://schemas.openxmlformats.org/officeDocument/2006/relationships/printerSettings" Target="../printerSettings/printerSettings262.bin"/></Relationships>
</file>

<file path=xl/worksheets/_rels/sheet71.xml.rels><?xml version="1.0" encoding="UTF-8" standalone="yes"?>
<Relationships xmlns="http://schemas.openxmlformats.org/package/2006/relationships"><Relationship Id="rId3" Type="http://schemas.openxmlformats.org/officeDocument/2006/relationships/printerSettings" Target="../printerSettings/printerSettings266.bin"/><Relationship Id="rId2" Type="http://schemas.openxmlformats.org/officeDocument/2006/relationships/printerSettings" Target="../printerSettings/printerSettings265.bin"/><Relationship Id="rId1" Type="http://schemas.openxmlformats.org/officeDocument/2006/relationships/printerSettings" Target="../printerSettings/printerSettings264.bin"/><Relationship Id="rId5" Type="http://schemas.openxmlformats.org/officeDocument/2006/relationships/printerSettings" Target="../printerSettings/printerSettings268.bin"/><Relationship Id="rId4" Type="http://schemas.openxmlformats.org/officeDocument/2006/relationships/printerSettings" Target="../printerSettings/printerSettings267.bin"/></Relationships>
</file>

<file path=xl/worksheets/_rels/sheet72.xml.rels><?xml version="1.0" encoding="UTF-8" standalone="yes"?>
<Relationships xmlns="http://schemas.openxmlformats.org/package/2006/relationships"><Relationship Id="rId3" Type="http://schemas.openxmlformats.org/officeDocument/2006/relationships/printerSettings" Target="../printerSettings/printerSettings271.bin"/><Relationship Id="rId2" Type="http://schemas.openxmlformats.org/officeDocument/2006/relationships/printerSettings" Target="../printerSettings/printerSettings270.bin"/><Relationship Id="rId1" Type="http://schemas.openxmlformats.org/officeDocument/2006/relationships/printerSettings" Target="../printerSettings/printerSettings269.bin"/><Relationship Id="rId6" Type="http://schemas.openxmlformats.org/officeDocument/2006/relationships/printerSettings" Target="../printerSettings/printerSettings273.bin"/><Relationship Id="rId5" Type="http://schemas.openxmlformats.org/officeDocument/2006/relationships/hyperlink" Target="file:///\\MEL34\AppData\Roaming\Microsoft\8-Workover%20Reports\1-MEL\5-MINORS\6-DORRA\DORRA-8\2-(17-9-2015)\SKETCH\Dorra-8%20Completion%20Sketch.xls" TargetMode="External"/><Relationship Id="rId4" Type="http://schemas.openxmlformats.org/officeDocument/2006/relationships/printerSettings" Target="../printerSettings/printerSettings272.bin"/></Relationships>
</file>

<file path=xl/worksheets/_rels/sheet73.xml.rels><?xml version="1.0" encoding="UTF-8" standalone="yes"?>
<Relationships xmlns="http://schemas.openxmlformats.org/package/2006/relationships"><Relationship Id="rId3" Type="http://schemas.openxmlformats.org/officeDocument/2006/relationships/printerSettings" Target="../printerSettings/printerSettings276.bin"/><Relationship Id="rId2" Type="http://schemas.openxmlformats.org/officeDocument/2006/relationships/printerSettings" Target="../printerSettings/printerSettings275.bin"/><Relationship Id="rId1" Type="http://schemas.openxmlformats.org/officeDocument/2006/relationships/printerSettings" Target="../printerSettings/printerSettings274.bin"/><Relationship Id="rId5" Type="http://schemas.openxmlformats.org/officeDocument/2006/relationships/printerSettings" Target="../printerSettings/printerSettings278.bin"/><Relationship Id="rId4" Type="http://schemas.openxmlformats.org/officeDocument/2006/relationships/printerSettings" Target="../printerSettings/printerSettings277.bin"/></Relationships>
</file>

<file path=xl/worksheets/_rels/sheet74.xml.rels><?xml version="1.0" encoding="UTF-8" standalone="yes"?>
<Relationships xmlns="http://schemas.openxmlformats.org/package/2006/relationships"><Relationship Id="rId3" Type="http://schemas.openxmlformats.org/officeDocument/2006/relationships/printerSettings" Target="../printerSettings/printerSettings281.bin"/><Relationship Id="rId2" Type="http://schemas.openxmlformats.org/officeDocument/2006/relationships/printerSettings" Target="../printerSettings/printerSettings280.bin"/><Relationship Id="rId1" Type="http://schemas.openxmlformats.org/officeDocument/2006/relationships/printerSettings" Target="../printerSettings/printerSettings279.bin"/><Relationship Id="rId6" Type="http://schemas.openxmlformats.org/officeDocument/2006/relationships/printerSettings" Target="../printerSettings/printerSettings283.bin"/><Relationship Id="rId5" Type="http://schemas.openxmlformats.org/officeDocument/2006/relationships/hyperlink" Target="file:///\\MEL34\AppData\Roaming\Microsoft\8-Workover%20Reports\1-MEL\5-MINORS\6-DORRA\DORRA-10\2-(25-4-2014)\Sketch\SKETCH%20DORRA-10%20(SENO%20THARWA-21).xlsx" TargetMode="External"/><Relationship Id="rId4" Type="http://schemas.openxmlformats.org/officeDocument/2006/relationships/printerSettings" Target="../printerSettings/printerSettings282.bin"/></Relationships>
</file>

<file path=xl/worksheets/_rels/sheet75.xml.rels><?xml version="1.0" encoding="UTF-8" standalone="yes"?>
<Relationships xmlns="http://schemas.openxmlformats.org/package/2006/relationships"><Relationship Id="rId3" Type="http://schemas.openxmlformats.org/officeDocument/2006/relationships/printerSettings" Target="../printerSettings/printerSettings286.bin"/><Relationship Id="rId2" Type="http://schemas.openxmlformats.org/officeDocument/2006/relationships/printerSettings" Target="../printerSettings/printerSettings285.bin"/><Relationship Id="rId1" Type="http://schemas.openxmlformats.org/officeDocument/2006/relationships/printerSettings" Target="../printerSettings/printerSettings284.bin"/><Relationship Id="rId6" Type="http://schemas.openxmlformats.org/officeDocument/2006/relationships/printerSettings" Target="../printerSettings/printerSettings288.bin"/><Relationship Id="rId5" Type="http://schemas.openxmlformats.org/officeDocument/2006/relationships/hyperlink" Target="file:///\\MEL34\AppData\Roaming\Microsoft\8-Workover%20Reports\1-MEL\5-MINORS\6-DORRA\DORRA-11\2-(9-9-2014)\sketch\SKETCH%20DORRA-11(HITECH-103).xlsx" TargetMode="External"/><Relationship Id="rId4" Type="http://schemas.openxmlformats.org/officeDocument/2006/relationships/printerSettings" Target="../printerSettings/printerSettings287.bin"/></Relationships>
</file>

<file path=xl/worksheets/_rels/sheet76.xml.rels><?xml version="1.0" encoding="UTF-8" standalone="yes"?>
<Relationships xmlns="http://schemas.openxmlformats.org/package/2006/relationships"><Relationship Id="rId3" Type="http://schemas.openxmlformats.org/officeDocument/2006/relationships/printerSettings" Target="../printerSettings/printerSettings291.bin"/><Relationship Id="rId2" Type="http://schemas.openxmlformats.org/officeDocument/2006/relationships/printerSettings" Target="../printerSettings/printerSettings290.bin"/><Relationship Id="rId1" Type="http://schemas.openxmlformats.org/officeDocument/2006/relationships/printerSettings" Target="../printerSettings/printerSettings289.bin"/><Relationship Id="rId5" Type="http://schemas.openxmlformats.org/officeDocument/2006/relationships/printerSettings" Target="../printerSettings/printerSettings293.bin"/><Relationship Id="rId4" Type="http://schemas.openxmlformats.org/officeDocument/2006/relationships/printerSettings" Target="../printerSettings/printerSettings292.bin"/></Relationships>
</file>

<file path=xl/worksheets/_rels/sheet78.xml.rels><?xml version="1.0" encoding="UTF-8" standalone="yes"?>
<Relationships xmlns="http://schemas.openxmlformats.org/package/2006/relationships"><Relationship Id="rId3" Type="http://schemas.openxmlformats.org/officeDocument/2006/relationships/printerSettings" Target="../printerSettings/printerSettings296.bin"/><Relationship Id="rId2" Type="http://schemas.openxmlformats.org/officeDocument/2006/relationships/printerSettings" Target="../printerSettings/printerSettings295.bin"/><Relationship Id="rId1" Type="http://schemas.openxmlformats.org/officeDocument/2006/relationships/printerSettings" Target="../printerSettings/printerSettings294.bin"/><Relationship Id="rId5" Type="http://schemas.openxmlformats.org/officeDocument/2006/relationships/printerSettings" Target="../printerSettings/printerSettings298.bin"/><Relationship Id="rId4" Type="http://schemas.openxmlformats.org/officeDocument/2006/relationships/printerSettings" Target="../printerSettings/printerSettings297.bin"/></Relationships>
</file>

<file path=xl/worksheets/_rels/sheet79.xml.rels><?xml version="1.0" encoding="UTF-8" standalone="yes"?>
<Relationships xmlns="http://schemas.openxmlformats.org/package/2006/relationships"><Relationship Id="rId3" Type="http://schemas.openxmlformats.org/officeDocument/2006/relationships/printerSettings" Target="../printerSettings/printerSettings301.bin"/><Relationship Id="rId2" Type="http://schemas.openxmlformats.org/officeDocument/2006/relationships/printerSettings" Target="../printerSettings/printerSettings300.bin"/><Relationship Id="rId1" Type="http://schemas.openxmlformats.org/officeDocument/2006/relationships/printerSettings" Target="../printerSettings/printerSettings299.bin"/><Relationship Id="rId5" Type="http://schemas.openxmlformats.org/officeDocument/2006/relationships/printerSettings" Target="../printerSettings/printerSettings303.bin"/><Relationship Id="rId4" Type="http://schemas.openxmlformats.org/officeDocument/2006/relationships/printerSettings" Target="../printerSettings/printerSettings302.bin"/></Relationships>
</file>

<file path=xl/worksheets/_rels/sheet80.xml.rels><?xml version="1.0" encoding="UTF-8" standalone="yes"?>
<Relationships xmlns="http://schemas.openxmlformats.org/package/2006/relationships"><Relationship Id="rId2" Type="http://schemas.openxmlformats.org/officeDocument/2006/relationships/printerSettings" Target="../printerSettings/printerSettings305.bin"/><Relationship Id="rId1" Type="http://schemas.openxmlformats.org/officeDocument/2006/relationships/printerSettings" Target="../printerSettings/printerSettings304.bin"/></Relationships>
</file>

<file path=xl/worksheets/_rels/sheet81.xml.rels><?xml version="1.0" encoding="UTF-8" standalone="yes"?>
<Relationships xmlns="http://schemas.openxmlformats.org/package/2006/relationships"><Relationship Id="rId3" Type="http://schemas.openxmlformats.org/officeDocument/2006/relationships/printerSettings" Target="../printerSettings/printerSettings308.bin"/><Relationship Id="rId2" Type="http://schemas.openxmlformats.org/officeDocument/2006/relationships/printerSettings" Target="../printerSettings/printerSettings307.bin"/><Relationship Id="rId1" Type="http://schemas.openxmlformats.org/officeDocument/2006/relationships/printerSettings" Target="../printerSettings/printerSettings306.bin"/><Relationship Id="rId6" Type="http://schemas.openxmlformats.org/officeDocument/2006/relationships/printerSettings" Target="../printerSettings/printerSettings310.bin"/><Relationship Id="rId5" Type="http://schemas.openxmlformats.org/officeDocument/2006/relationships/hyperlink" Target="file:///\\MEL34\AppData\Roaming\Microsoft\8-Workover%20Reports\1-MEL\5-MINORS\6-DORRA\DORRA-18\2-(16-10-2015)\SKETCH\SKETCH%20DORRA-18.xls" TargetMode="External"/><Relationship Id="rId4" Type="http://schemas.openxmlformats.org/officeDocument/2006/relationships/printerSettings" Target="../printerSettings/printerSettings309.bin"/></Relationships>
</file>

<file path=xl/worksheets/_rels/sheet82.xml.rels><?xml version="1.0" encoding="UTF-8" standalone="yes"?>
<Relationships xmlns="http://schemas.openxmlformats.org/package/2006/relationships"><Relationship Id="rId3" Type="http://schemas.openxmlformats.org/officeDocument/2006/relationships/printerSettings" Target="../printerSettings/printerSettings313.bin"/><Relationship Id="rId2" Type="http://schemas.openxmlformats.org/officeDocument/2006/relationships/printerSettings" Target="../printerSettings/printerSettings312.bin"/><Relationship Id="rId1" Type="http://schemas.openxmlformats.org/officeDocument/2006/relationships/printerSettings" Target="../printerSettings/printerSettings311.bin"/><Relationship Id="rId5" Type="http://schemas.openxmlformats.org/officeDocument/2006/relationships/printerSettings" Target="../printerSettings/printerSettings315.bin"/><Relationship Id="rId4" Type="http://schemas.openxmlformats.org/officeDocument/2006/relationships/printerSettings" Target="../printerSettings/printerSettings314.bin"/></Relationships>
</file>

<file path=xl/worksheets/_rels/sheet83.xml.rels><?xml version="1.0" encoding="UTF-8" standalone="yes"?>
<Relationships xmlns="http://schemas.openxmlformats.org/package/2006/relationships"><Relationship Id="rId3" Type="http://schemas.openxmlformats.org/officeDocument/2006/relationships/printerSettings" Target="../printerSettings/printerSettings318.bin"/><Relationship Id="rId2" Type="http://schemas.openxmlformats.org/officeDocument/2006/relationships/printerSettings" Target="../printerSettings/printerSettings317.bin"/><Relationship Id="rId1" Type="http://schemas.openxmlformats.org/officeDocument/2006/relationships/printerSettings" Target="../printerSettings/printerSettings316.bin"/><Relationship Id="rId5" Type="http://schemas.openxmlformats.org/officeDocument/2006/relationships/printerSettings" Target="../printerSettings/printerSettings320.bin"/><Relationship Id="rId4" Type="http://schemas.openxmlformats.org/officeDocument/2006/relationships/printerSettings" Target="../printerSettings/printerSettings319.bin"/></Relationships>
</file>

<file path=xl/worksheets/_rels/sheet84.xml.rels><?xml version="1.0" encoding="UTF-8" standalone="yes"?>
<Relationships xmlns="http://schemas.openxmlformats.org/package/2006/relationships"><Relationship Id="rId3" Type="http://schemas.openxmlformats.org/officeDocument/2006/relationships/printerSettings" Target="../printerSettings/printerSettings323.bin"/><Relationship Id="rId2" Type="http://schemas.openxmlformats.org/officeDocument/2006/relationships/printerSettings" Target="../printerSettings/printerSettings322.bin"/><Relationship Id="rId1" Type="http://schemas.openxmlformats.org/officeDocument/2006/relationships/printerSettings" Target="../printerSettings/printerSettings321.bin"/><Relationship Id="rId5" Type="http://schemas.openxmlformats.org/officeDocument/2006/relationships/printerSettings" Target="../printerSettings/printerSettings325.bin"/><Relationship Id="rId4" Type="http://schemas.openxmlformats.org/officeDocument/2006/relationships/printerSettings" Target="../printerSettings/printerSettings324.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326.bin"/></Relationships>
</file>

<file path=xl/worksheets/_rels/sheet87.xml.rels><?xml version="1.0" encoding="UTF-8" standalone="yes"?>
<Relationships xmlns="http://schemas.openxmlformats.org/package/2006/relationships"><Relationship Id="rId3" Type="http://schemas.openxmlformats.org/officeDocument/2006/relationships/printerSettings" Target="../printerSettings/printerSettings329.bin"/><Relationship Id="rId2" Type="http://schemas.openxmlformats.org/officeDocument/2006/relationships/printerSettings" Target="../printerSettings/printerSettings328.bin"/><Relationship Id="rId1" Type="http://schemas.openxmlformats.org/officeDocument/2006/relationships/printerSettings" Target="../printerSettings/printerSettings327.bin"/><Relationship Id="rId5" Type="http://schemas.openxmlformats.org/officeDocument/2006/relationships/printerSettings" Target="../printerSettings/printerSettings331.bin"/><Relationship Id="rId4" Type="http://schemas.openxmlformats.org/officeDocument/2006/relationships/printerSettings" Target="../printerSettings/printerSettings330.bin"/></Relationships>
</file>

<file path=xl/worksheets/_rels/sheet88.xml.rels><?xml version="1.0" encoding="UTF-8" standalone="yes"?>
<Relationships xmlns="http://schemas.openxmlformats.org/package/2006/relationships"><Relationship Id="rId3" Type="http://schemas.openxmlformats.org/officeDocument/2006/relationships/printerSettings" Target="../printerSettings/printerSettings334.bin"/><Relationship Id="rId2" Type="http://schemas.openxmlformats.org/officeDocument/2006/relationships/printerSettings" Target="../printerSettings/printerSettings333.bin"/><Relationship Id="rId1" Type="http://schemas.openxmlformats.org/officeDocument/2006/relationships/printerSettings" Target="../printerSettings/printerSettings332.bin"/><Relationship Id="rId5" Type="http://schemas.openxmlformats.org/officeDocument/2006/relationships/printerSettings" Target="../printerSettings/printerSettings336.bin"/><Relationship Id="rId4" Type="http://schemas.openxmlformats.org/officeDocument/2006/relationships/printerSettings" Target="../printerSettings/printerSettings335.bin"/></Relationships>
</file>

<file path=xl/worksheets/_rels/sheet89.xml.rels><?xml version="1.0" encoding="UTF-8" standalone="yes"?>
<Relationships xmlns="http://schemas.openxmlformats.org/package/2006/relationships"><Relationship Id="rId3" Type="http://schemas.openxmlformats.org/officeDocument/2006/relationships/printerSettings" Target="../printerSettings/printerSettings339.bin"/><Relationship Id="rId2" Type="http://schemas.openxmlformats.org/officeDocument/2006/relationships/printerSettings" Target="../printerSettings/printerSettings338.bin"/><Relationship Id="rId1" Type="http://schemas.openxmlformats.org/officeDocument/2006/relationships/printerSettings" Target="../printerSettings/printerSettings337.bin"/><Relationship Id="rId5" Type="http://schemas.openxmlformats.org/officeDocument/2006/relationships/printerSettings" Target="../printerSettings/printerSettings341.bin"/><Relationship Id="rId4" Type="http://schemas.openxmlformats.org/officeDocument/2006/relationships/printerSettings" Target="../printerSettings/printerSettings340.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342.bin"/></Relationships>
</file>

<file path=xl/worksheets/_rels/sheet93.xml.rels><?xml version="1.0" encoding="UTF-8" standalone="yes"?>
<Relationships xmlns="http://schemas.openxmlformats.org/package/2006/relationships"><Relationship Id="rId3" Type="http://schemas.openxmlformats.org/officeDocument/2006/relationships/printerSettings" Target="../printerSettings/printerSettings345.bin"/><Relationship Id="rId2" Type="http://schemas.openxmlformats.org/officeDocument/2006/relationships/printerSettings" Target="../printerSettings/printerSettings344.bin"/><Relationship Id="rId1" Type="http://schemas.openxmlformats.org/officeDocument/2006/relationships/printerSettings" Target="../printerSettings/printerSettings343.bin"/><Relationship Id="rId5" Type="http://schemas.openxmlformats.org/officeDocument/2006/relationships/printerSettings" Target="../printerSettings/printerSettings347.bin"/><Relationship Id="rId4" Type="http://schemas.openxmlformats.org/officeDocument/2006/relationships/printerSettings" Target="../printerSettings/printerSettings346.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348.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349.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350.bin"/></Relationships>
</file>

<file path=xl/worksheets/_rels/sheet99.xml.rels><?xml version="1.0" encoding="UTF-8" standalone="yes"?>
<Relationships xmlns="http://schemas.openxmlformats.org/package/2006/relationships"><Relationship Id="rId3" Type="http://schemas.openxmlformats.org/officeDocument/2006/relationships/printerSettings" Target="../printerSettings/printerSettings353.bin"/><Relationship Id="rId2" Type="http://schemas.openxmlformats.org/officeDocument/2006/relationships/printerSettings" Target="../printerSettings/printerSettings352.bin"/><Relationship Id="rId1" Type="http://schemas.openxmlformats.org/officeDocument/2006/relationships/printerSettings" Target="../printerSettings/printerSettings351.bin"/><Relationship Id="rId5" Type="http://schemas.openxmlformats.org/officeDocument/2006/relationships/printerSettings" Target="../printerSettings/printerSettings355.bin"/><Relationship Id="rId4" Type="http://schemas.openxmlformats.org/officeDocument/2006/relationships/printerSettings" Target="../printerSettings/printerSettings354.bin"/></Relationships>
</file>

<file path=xl/worksheets/_rels/sheet100.xml.rels><?xml version="1.0" encoding="UTF-8" standalone="yes"?>
<Relationships xmlns="http://schemas.openxmlformats.org/package/2006/relationships"><Relationship Id="rId3" Type="http://schemas.openxmlformats.org/officeDocument/2006/relationships/printerSettings" Target="../printerSettings/printerSettings358.bin"/><Relationship Id="rId2" Type="http://schemas.openxmlformats.org/officeDocument/2006/relationships/printerSettings" Target="../printerSettings/printerSettings357.bin"/><Relationship Id="rId1" Type="http://schemas.openxmlformats.org/officeDocument/2006/relationships/printerSettings" Target="../printerSettings/printerSettings356.bin"/><Relationship Id="rId5" Type="http://schemas.openxmlformats.org/officeDocument/2006/relationships/printerSettings" Target="../printerSettings/printerSettings360.bin"/><Relationship Id="rId4" Type="http://schemas.openxmlformats.org/officeDocument/2006/relationships/printerSettings" Target="../printerSettings/printerSettings359.bin"/></Relationships>
</file>

<file path=xl/worksheets/_rels/sheet101.xml.rels><?xml version="1.0" encoding="UTF-8" standalone="yes"?>
<Relationships xmlns="http://schemas.openxmlformats.org/package/2006/relationships"><Relationship Id="rId3" Type="http://schemas.openxmlformats.org/officeDocument/2006/relationships/printerSettings" Target="../printerSettings/printerSettings363.bin"/><Relationship Id="rId2" Type="http://schemas.openxmlformats.org/officeDocument/2006/relationships/printerSettings" Target="../printerSettings/printerSettings362.bin"/><Relationship Id="rId1" Type="http://schemas.openxmlformats.org/officeDocument/2006/relationships/printerSettings" Target="../printerSettings/printerSettings361.bin"/><Relationship Id="rId5" Type="http://schemas.openxmlformats.org/officeDocument/2006/relationships/printerSettings" Target="../printerSettings/printerSettings365.bin"/><Relationship Id="rId4" Type="http://schemas.openxmlformats.org/officeDocument/2006/relationships/printerSettings" Target="../printerSettings/printerSettings36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C28:R28"/>
  <sheetViews>
    <sheetView workbookViewId="0">
      <selection activeCell="I32" sqref="I32"/>
    </sheetView>
  </sheetViews>
  <sheetFormatPr defaultRowHeight="12.75"/>
  <cols>
    <col min="4" max="4" width="11.85546875" customWidth="1"/>
  </cols>
  <sheetData>
    <row r="28" spans="3:18" ht="18.75">
      <c r="C28" s="4260" t="s">
        <v>3439</v>
      </c>
      <c r="D28" s="4260"/>
      <c r="J28" s="4261" t="s">
        <v>34</v>
      </c>
      <c r="K28" s="4261"/>
      <c r="Q28" s="4261" t="s">
        <v>3440</v>
      </c>
      <c r="R28" s="4261"/>
    </row>
  </sheetData>
  <customSheetViews>
    <customSheetView guid="{CD481555-6D06-49CD-9625-98C90CC09C9A}">
      <selection activeCell="N25" sqref="N25"/>
      <pageMargins left="0.7" right="0.7" top="0.75" bottom="0.75" header="0.3" footer="0.3"/>
    </customSheetView>
    <customSheetView guid="{9EC6AF21-4B8E-44E3-AF29-8895353139B2}">
      <selection activeCell="N25" sqref="N25"/>
      <pageMargins left="0.7" right="0.7" top="0.75" bottom="0.75" header="0.3" footer="0.3"/>
    </customSheetView>
    <customSheetView guid="{4A6D03CA-35D0-42B2-8E76-6C991766DE68}">
      <selection activeCell="N25" sqref="N25"/>
      <pageMargins left="0.7" right="0.7" top="0.75" bottom="0.75" header="0.3" footer="0.3"/>
    </customSheetView>
    <customSheetView guid="{94FC66D5-BF29-4BE8-974C-C93BA07E9FE3}">
      <selection activeCell="N25" sqref="N25"/>
      <pageMargins left="0.7" right="0.7" top="0.75" bottom="0.75" header="0.3" footer="0.3"/>
    </customSheetView>
  </customSheetViews>
  <mergeCells count="3">
    <mergeCell ref="C28:D28"/>
    <mergeCell ref="J28:K28"/>
    <mergeCell ref="Q28:R2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P738"/>
  <sheetViews>
    <sheetView topLeftCell="A2" zoomScaleNormal="100" workbookViewId="0">
      <pane ySplit="6" topLeftCell="A78" activePane="bottomLeft" state="frozen"/>
      <selection activeCell="A2" sqref="A2"/>
      <selection pane="bottomLeft" activeCell="C83" sqref="C83:J86"/>
    </sheetView>
  </sheetViews>
  <sheetFormatPr defaultRowHeight="12.75"/>
  <cols>
    <col min="1" max="1" width="12.5703125" customWidth="1"/>
    <col min="2" max="2" width="13.140625" style="3989" customWidth="1"/>
    <col min="3" max="10" width="14" customWidth="1"/>
    <col min="11" max="11" width="13.85546875" customWidth="1"/>
    <col min="12" max="12" width="58.140625" customWidth="1"/>
  </cols>
  <sheetData>
    <row r="1" spans="1:12" ht="21.75" thickTop="1">
      <c r="A1" s="4298" t="s">
        <v>6625</v>
      </c>
      <c r="B1" s="4299"/>
      <c r="C1" s="4299"/>
      <c r="D1" s="4299"/>
      <c r="E1" s="4299"/>
      <c r="F1" s="4299"/>
      <c r="G1" s="4299"/>
      <c r="H1" s="4299"/>
      <c r="I1" s="4299"/>
      <c r="J1" s="4299"/>
      <c r="K1" s="4299"/>
      <c r="L1" s="4300"/>
    </row>
    <row r="2" spans="1:12" ht="30" customHeight="1">
      <c r="A2" s="4304" t="s">
        <v>6726</v>
      </c>
      <c r="B2" s="4305"/>
      <c r="C2" s="4305"/>
      <c r="D2" s="4305"/>
      <c r="E2" s="4305"/>
      <c r="F2" s="4305"/>
      <c r="G2" s="4305"/>
      <c r="H2" s="4305"/>
      <c r="I2" s="4305"/>
      <c r="J2" s="4305"/>
      <c r="K2" s="4305"/>
      <c r="L2" s="4306"/>
    </row>
    <row r="3" spans="1:12" ht="27" customHeight="1">
      <c r="A3" s="4289" t="s">
        <v>215</v>
      </c>
      <c r="B3" s="4290"/>
      <c r="C3" s="4301">
        <v>7897</v>
      </c>
      <c r="D3" s="4302"/>
      <c r="E3" s="4302"/>
      <c r="F3" s="4303"/>
      <c r="G3" s="4268"/>
      <c r="H3" s="4269"/>
      <c r="I3" s="4269"/>
      <c r="J3" s="4269"/>
      <c r="K3" s="4269"/>
      <c r="L3" s="4279"/>
    </row>
    <row r="4" spans="1:12" ht="27" customHeight="1">
      <c r="A4" s="4289" t="s">
        <v>222</v>
      </c>
      <c r="B4" s="4290"/>
      <c r="C4" s="4280" t="s">
        <v>6788</v>
      </c>
      <c r="D4" s="4281"/>
      <c r="E4" s="4281"/>
      <c r="F4" s="4282"/>
      <c r="G4" s="4268"/>
      <c r="H4" s="4269"/>
      <c r="I4" s="4269"/>
      <c r="J4" s="4269"/>
      <c r="K4" s="4269"/>
      <c r="L4" s="4279"/>
    </row>
    <row r="5" spans="1:12" ht="16.5" customHeight="1">
      <c r="A5" s="4289" t="s">
        <v>223</v>
      </c>
      <c r="B5" s="4290"/>
      <c r="C5" s="4280"/>
      <c r="D5" s="4281"/>
      <c r="E5" s="4281"/>
      <c r="F5" s="4282"/>
      <c r="G5" s="3954"/>
      <c r="H5" s="4269"/>
      <c r="I5" s="4269"/>
      <c r="J5" s="4269"/>
      <c r="K5" s="4269"/>
      <c r="L5" s="3954"/>
    </row>
    <row r="6" spans="1:12" ht="54" customHeight="1" thickBot="1">
      <c r="A6" s="4289" t="s">
        <v>325</v>
      </c>
      <c r="B6" s="4290"/>
      <c r="C6" s="4270" t="s">
        <v>6787</v>
      </c>
      <c r="D6" s="4271"/>
      <c r="E6" s="4271"/>
      <c r="F6" s="4272"/>
      <c r="G6" s="3951"/>
      <c r="H6" s="4269"/>
      <c r="I6" s="4269"/>
      <c r="J6" s="4269"/>
      <c r="K6" s="4269"/>
      <c r="L6" s="3954"/>
    </row>
    <row r="7" spans="1:12" ht="29.25" customHeight="1" thickTop="1" thickBot="1">
      <c r="A7" s="3955" t="s">
        <v>1</v>
      </c>
      <c r="B7" s="3988" t="s">
        <v>0</v>
      </c>
      <c r="C7" s="3956" t="s">
        <v>2</v>
      </c>
      <c r="D7" s="3956" t="s">
        <v>3</v>
      </c>
      <c r="E7" s="3956" t="s">
        <v>4</v>
      </c>
      <c r="F7" s="3956" t="s">
        <v>5</v>
      </c>
      <c r="G7" s="3956" t="s">
        <v>6</v>
      </c>
      <c r="H7" s="3956" t="s">
        <v>7</v>
      </c>
      <c r="I7" s="3956" t="s">
        <v>8</v>
      </c>
      <c r="J7" s="3956" t="s">
        <v>9</v>
      </c>
      <c r="K7" s="3957" t="s">
        <v>6263</v>
      </c>
      <c r="L7" s="3958" t="s">
        <v>10</v>
      </c>
    </row>
    <row r="8" spans="1:12" s="270" customFormat="1" ht="129" customHeight="1" thickTop="1">
      <c r="A8" s="1930">
        <v>44325</v>
      </c>
      <c r="B8" s="1931" t="s">
        <v>32</v>
      </c>
      <c r="C8" s="4265" t="s">
        <v>6631</v>
      </c>
      <c r="D8" s="4266"/>
      <c r="E8" s="4266"/>
      <c r="F8" s="4266"/>
      <c r="G8" s="4266"/>
      <c r="H8" s="4266"/>
      <c r="I8" s="4266"/>
      <c r="J8" s="4267"/>
      <c r="K8" s="3959" t="s">
        <v>4034</v>
      </c>
      <c r="L8" s="3960" t="s">
        <v>6630</v>
      </c>
    </row>
    <row r="9" spans="1:12" ht="76.5" customHeight="1">
      <c r="A9" s="4293">
        <v>44332</v>
      </c>
      <c r="B9" s="3972" t="s">
        <v>32</v>
      </c>
      <c r="C9" s="4283" t="s">
        <v>6628</v>
      </c>
      <c r="D9" s="4284"/>
      <c r="E9" s="4284"/>
      <c r="F9" s="4284"/>
      <c r="G9" s="4284"/>
      <c r="H9" s="4284"/>
      <c r="I9" s="4284"/>
      <c r="J9" s="4284"/>
      <c r="K9" s="3961"/>
      <c r="L9" s="270"/>
    </row>
    <row r="10" spans="1:12" ht="54" customHeight="1" thickBot="1">
      <c r="A10" s="4294"/>
      <c r="B10" s="889" t="s">
        <v>16</v>
      </c>
      <c r="C10" s="3973">
        <v>2890</v>
      </c>
      <c r="D10" s="3969">
        <f>+C10*(100-E10)/100</f>
        <v>2716.6</v>
      </c>
      <c r="E10" s="3969">
        <v>6</v>
      </c>
      <c r="F10" s="3969" t="s">
        <v>70</v>
      </c>
      <c r="G10" s="3969">
        <v>410</v>
      </c>
      <c r="H10" s="3969"/>
      <c r="I10" s="3969"/>
      <c r="J10" s="3969"/>
      <c r="K10" s="3971"/>
      <c r="L10" s="3974" t="s">
        <v>6643</v>
      </c>
    </row>
    <row r="11" spans="1:12" ht="50.1" customHeight="1" thickTop="1">
      <c r="A11" s="4295">
        <v>44333</v>
      </c>
      <c r="B11" s="890" t="s">
        <v>16</v>
      </c>
      <c r="C11" s="3976">
        <v>2355</v>
      </c>
      <c r="D11" s="322">
        <f>+C11*(100-E11)/100</f>
        <v>2213.6999999999998</v>
      </c>
      <c r="E11" s="322">
        <v>6</v>
      </c>
      <c r="F11" s="322" t="s">
        <v>70</v>
      </c>
      <c r="G11" s="322">
        <v>284</v>
      </c>
      <c r="H11" s="322"/>
      <c r="I11" s="322"/>
      <c r="J11" s="322"/>
      <c r="K11" s="307"/>
      <c r="L11" s="3977" t="s">
        <v>6633</v>
      </c>
    </row>
    <row r="12" spans="1:12" ht="57" customHeight="1">
      <c r="A12" s="4296"/>
      <c r="B12" s="3972" t="s">
        <v>11</v>
      </c>
      <c r="C12" s="4285" t="s">
        <v>6629</v>
      </c>
      <c r="D12" s="4284"/>
      <c r="E12" s="4284"/>
      <c r="F12" s="4284"/>
      <c r="G12" s="4284"/>
      <c r="H12" s="4284"/>
      <c r="I12" s="4284"/>
      <c r="J12" s="4284"/>
      <c r="K12" s="3968"/>
      <c r="L12" s="431"/>
    </row>
    <row r="13" spans="1:12" ht="50.1" customHeight="1" thickBot="1">
      <c r="A13" s="4297"/>
      <c r="B13" s="1703"/>
      <c r="C13" s="3978">
        <v>1860</v>
      </c>
      <c r="D13" s="341">
        <f>+C13*(100-E13)/100</f>
        <v>1748.4</v>
      </c>
      <c r="E13" s="341">
        <v>6</v>
      </c>
      <c r="F13" s="341" t="s">
        <v>70</v>
      </c>
      <c r="G13" s="341">
        <v>350</v>
      </c>
      <c r="H13" s="299"/>
      <c r="I13" s="299"/>
      <c r="J13" s="299"/>
      <c r="K13" s="299"/>
      <c r="L13" s="3979" t="s">
        <v>6634</v>
      </c>
    </row>
    <row r="14" spans="1:12" ht="64.5" customHeight="1" thickTop="1">
      <c r="A14" s="4291">
        <v>44335</v>
      </c>
      <c r="B14" s="890" t="s">
        <v>16</v>
      </c>
      <c r="C14" s="3976">
        <v>1547</v>
      </c>
      <c r="D14" s="322">
        <f t="shared" ref="D14:D83" si="0">+C14*(100-E14)/100</f>
        <v>1454.18</v>
      </c>
      <c r="E14" s="322">
        <v>6</v>
      </c>
      <c r="F14" s="322" t="s">
        <v>70</v>
      </c>
      <c r="G14" s="322">
        <v>220</v>
      </c>
      <c r="H14" s="307"/>
      <c r="I14" s="307"/>
      <c r="J14" s="307"/>
      <c r="K14" s="307"/>
      <c r="L14" s="3977" t="s">
        <v>6635</v>
      </c>
    </row>
    <row r="15" spans="1:12" ht="64.5" customHeight="1" thickBot="1">
      <c r="A15" s="4292"/>
      <c r="B15" s="1703" t="s">
        <v>16</v>
      </c>
      <c r="C15" s="3978">
        <v>1910</v>
      </c>
      <c r="D15" s="341">
        <f t="shared" si="0"/>
        <v>1795.4</v>
      </c>
      <c r="E15" s="341">
        <v>6</v>
      </c>
      <c r="F15" s="341" t="s">
        <v>70</v>
      </c>
      <c r="G15" s="341">
        <v>290</v>
      </c>
      <c r="H15" s="299"/>
      <c r="I15" s="299"/>
      <c r="J15" s="299"/>
      <c r="K15" s="299"/>
      <c r="L15" s="3979" t="s">
        <v>6636</v>
      </c>
    </row>
    <row r="16" spans="1:12" ht="68.25" customHeight="1" thickTop="1">
      <c r="A16" s="4291">
        <v>44336</v>
      </c>
      <c r="B16" s="890" t="s">
        <v>16</v>
      </c>
      <c r="C16" s="3976">
        <v>1865</v>
      </c>
      <c r="D16" s="322">
        <f t="shared" si="0"/>
        <v>1753.1</v>
      </c>
      <c r="E16" s="322">
        <v>6</v>
      </c>
      <c r="F16" s="322" t="s">
        <v>70</v>
      </c>
      <c r="G16" s="322">
        <v>245</v>
      </c>
      <c r="H16" s="307"/>
      <c r="I16" s="307"/>
      <c r="J16" s="307"/>
      <c r="K16" s="307"/>
      <c r="L16" s="3980" t="s">
        <v>6637</v>
      </c>
    </row>
    <row r="17" spans="1:12" ht="50.1" customHeight="1">
      <c r="A17" s="4294"/>
      <c r="B17" s="3972" t="s">
        <v>11</v>
      </c>
      <c r="C17" s="4276" t="s">
        <v>6632</v>
      </c>
      <c r="D17" s="4277"/>
      <c r="E17" s="4277"/>
      <c r="F17" s="4277"/>
      <c r="G17" s="4277"/>
      <c r="H17" s="4277"/>
      <c r="I17" s="4277"/>
      <c r="J17" s="4278"/>
      <c r="K17" s="3968"/>
      <c r="L17" s="3981"/>
    </row>
    <row r="18" spans="1:12" ht="69" customHeight="1" thickBot="1">
      <c r="A18" s="4292"/>
      <c r="B18" s="1703" t="s">
        <v>16</v>
      </c>
      <c r="C18" s="3978">
        <v>771</v>
      </c>
      <c r="D18" s="341">
        <f t="shared" ref="D18" si="1">+C18*(100-E18)/100</f>
        <v>755.58</v>
      </c>
      <c r="E18" s="341">
        <v>2</v>
      </c>
      <c r="F18" s="341" t="s">
        <v>70</v>
      </c>
      <c r="G18" s="341">
        <v>290</v>
      </c>
      <c r="H18" s="299"/>
      <c r="I18" s="299"/>
      <c r="J18" s="299"/>
      <c r="K18" s="299"/>
      <c r="L18" s="3982" t="s">
        <v>6638</v>
      </c>
    </row>
    <row r="19" spans="1:12" ht="75" customHeight="1" thickTop="1">
      <c r="A19" s="4291">
        <v>44337</v>
      </c>
      <c r="B19" s="890" t="s">
        <v>16</v>
      </c>
      <c r="C19" s="492">
        <v>890</v>
      </c>
      <c r="D19" s="418">
        <f t="shared" si="0"/>
        <v>845.5</v>
      </c>
      <c r="E19" s="492">
        <v>5</v>
      </c>
      <c r="F19" s="492" t="s">
        <v>70</v>
      </c>
      <c r="G19" s="492">
        <v>290</v>
      </c>
      <c r="H19" s="307"/>
      <c r="I19" s="307"/>
      <c r="J19" s="307"/>
      <c r="K19" s="307"/>
      <c r="L19" s="3983" t="s">
        <v>6644</v>
      </c>
    </row>
    <row r="20" spans="1:12" ht="60.75" customHeight="1" thickBot="1">
      <c r="A20" s="4292"/>
      <c r="B20" s="1703" t="s">
        <v>16</v>
      </c>
      <c r="C20" s="3985">
        <v>1260</v>
      </c>
      <c r="D20" s="3986">
        <f t="shared" si="0"/>
        <v>1197</v>
      </c>
      <c r="E20" s="3985">
        <v>5</v>
      </c>
      <c r="F20" s="3985" t="s">
        <v>70</v>
      </c>
      <c r="G20" s="3985">
        <v>200</v>
      </c>
      <c r="H20" s="299"/>
      <c r="I20" s="299"/>
      <c r="J20" s="299"/>
      <c r="K20" s="299"/>
      <c r="L20" s="3984" t="s">
        <v>6645</v>
      </c>
    </row>
    <row r="21" spans="1:12" ht="83.25" customHeight="1" thickTop="1">
      <c r="A21" s="3966">
        <v>44338</v>
      </c>
      <c r="B21" s="1702" t="s">
        <v>16</v>
      </c>
      <c r="C21" s="3519">
        <v>1215</v>
      </c>
      <c r="D21" s="3987">
        <f t="shared" si="0"/>
        <v>1154.25</v>
      </c>
      <c r="E21" s="3519">
        <v>5</v>
      </c>
      <c r="F21" s="3519" t="s">
        <v>70</v>
      </c>
      <c r="G21" s="3519">
        <v>200</v>
      </c>
      <c r="H21" s="3519"/>
      <c r="I21" s="3519"/>
      <c r="J21" s="3519"/>
      <c r="K21" s="3519"/>
      <c r="L21" s="3975" t="s">
        <v>6646</v>
      </c>
    </row>
    <row r="22" spans="1:12" ht="83.25" customHeight="1">
      <c r="A22" s="3963">
        <v>44339</v>
      </c>
      <c r="B22" s="3972" t="s">
        <v>16</v>
      </c>
      <c r="C22" s="478">
        <v>1095</v>
      </c>
      <c r="D22" s="296">
        <f t="shared" si="0"/>
        <v>1040.25</v>
      </c>
      <c r="E22" s="478">
        <v>5</v>
      </c>
      <c r="F22" s="478" t="s">
        <v>70</v>
      </c>
      <c r="G22" s="478">
        <v>323</v>
      </c>
      <c r="H22" s="478"/>
      <c r="I22" s="478"/>
      <c r="J22" s="478"/>
      <c r="K22" s="478"/>
      <c r="L22" s="3965" t="s">
        <v>6647</v>
      </c>
    </row>
    <row r="23" spans="1:12" ht="60.75" customHeight="1">
      <c r="A23" s="3963">
        <v>44340</v>
      </c>
      <c r="B23" s="3972" t="s">
        <v>16</v>
      </c>
      <c r="C23" s="478">
        <v>1030</v>
      </c>
      <c r="D23" s="296">
        <f t="shared" si="0"/>
        <v>1009.4</v>
      </c>
      <c r="E23" s="478">
        <v>2</v>
      </c>
      <c r="F23" s="478" t="s">
        <v>70</v>
      </c>
      <c r="G23" s="478">
        <v>340</v>
      </c>
      <c r="H23" s="478"/>
      <c r="I23" s="478"/>
      <c r="J23" s="478"/>
      <c r="K23" s="478"/>
      <c r="L23" s="3990" t="s">
        <v>6648</v>
      </c>
    </row>
    <row r="24" spans="1:12" ht="55.5" customHeight="1">
      <c r="A24" s="3963">
        <v>44341</v>
      </c>
      <c r="B24" s="3972" t="s">
        <v>16</v>
      </c>
      <c r="C24" s="3970">
        <v>965</v>
      </c>
      <c r="D24" s="3967">
        <f t="shared" si="0"/>
        <v>897.45</v>
      </c>
      <c r="E24" s="3970">
        <v>7</v>
      </c>
      <c r="F24" s="3970" t="s">
        <v>70</v>
      </c>
      <c r="G24" s="3970">
        <v>270</v>
      </c>
      <c r="H24" s="3970"/>
      <c r="I24" s="3970"/>
      <c r="J24" s="3970"/>
      <c r="K24" s="3970"/>
      <c r="L24" s="3708" t="s">
        <v>6649</v>
      </c>
    </row>
    <row r="25" spans="1:12" ht="51.75" customHeight="1">
      <c r="A25" s="3963">
        <v>44342</v>
      </c>
      <c r="B25" s="3972" t="s">
        <v>16</v>
      </c>
      <c r="C25" s="3970">
        <v>1010</v>
      </c>
      <c r="D25" s="3967">
        <f t="shared" si="0"/>
        <v>929.2</v>
      </c>
      <c r="E25" s="3970">
        <v>8</v>
      </c>
      <c r="F25" s="3970" t="s">
        <v>70</v>
      </c>
      <c r="G25" s="3970">
        <v>240</v>
      </c>
      <c r="H25" s="3970"/>
      <c r="I25" s="3970"/>
      <c r="J25" s="3970"/>
      <c r="K25" s="3970"/>
      <c r="L25" s="3990" t="s">
        <v>6650</v>
      </c>
    </row>
    <row r="26" spans="1:12" ht="36.75" customHeight="1">
      <c r="A26" s="3707">
        <v>44343</v>
      </c>
      <c r="B26" s="3136" t="s">
        <v>4</v>
      </c>
      <c r="C26" s="4286" t="s">
        <v>6659</v>
      </c>
      <c r="D26" s="4287"/>
      <c r="E26" s="4287"/>
      <c r="F26" s="4287"/>
      <c r="G26" s="4287"/>
      <c r="H26" s="4287"/>
      <c r="I26" s="4287"/>
      <c r="J26" s="4288"/>
      <c r="K26" s="3135"/>
      <c r="L26" s="3995"/>
    </row>
    <row r="27" spans="1:12" ht="63.75" customHeight="1">
      <c r="A27" s="3963">
        <v>44344</v>
      </c>
      <c r="B27" s="3972" t="s">
        <v>16</v>
      </c>
      <c r="C27" s="3970">
        <v>1015</v>
      </c>
      <c r="D27" s="3967">
        <f t="shared" si="0"/>
        <v>923.65</v>
      </c>
      <c r="E27" s="3970">
        <v>9</v>
      </c>
      <c r="F27" s="3970" t="s">
        <v>70</v>
      </c>
      <c r="G27" s="3970">
        <v>180</v>
      </c>
      <c r="H27" s="3970"/>
      <c r="I27" s="3970"/>
      <c r="J27" s="3970"/>
      <c r="K27" s="3970"/>
      <c r="L27" s="3990" t="s">
        <v>6651</v>
      </c>
    </row>
    <row r="28" spans="1:12" ht="54" customHeight="1">
      <c r="A28" s="3963">
        <v>44345</v>
      </c>
      <c r="B28" s="3972" t="s">
        <v>16</v>
      </c>
      <c r="C28" s="3970">
        <v>980</v>
      </c>
      <c r="D28" s="3967">
        <f t="shared" si="0"/>
        <v>911.4</v>
      </c>
      <c r="E28" s="3970">
        <v>7</v>
      </c>
      <c r="F28" s="3970" t="s">
        <v>70</v>
      </c>
      <c r="G28" s="3970">
        <v>175</v>
      </c>
      <c r="H28" s="3970"/>
      <c r="I28" s="3970"/>
      <c r="J28" s="3970"/>
      <c r="K28" s="3970"/>
      <c r="L28" s="3990" t="s">
        <v>6657</v>
      </c>
    </row>
    <row r="29" spans="1:12" ht="54.75" customHeight="1">
      <c r="A29" s="3963">
        <v>44346</v>
      </c>
      <c r="B29" s="3972" t="s">
        <v>16</v>
      </c>
      <c r="C29" s="3970">
        <v>992</v>
      </c>
      <c r="D29" s="3967">
        <f t="shared" si="0"/>
        <v>892.8</v>
      </c>
      <c r="E29" s="3970">
        <v>10</v>
      </c>
      <c r="F29" s="3970" t="s">
        <v>70</v>
      </c>
      <c r="G29" s="3970">
        <v>190</v>
      </c>
      <c r="H29" s="3970"/>
      <c r="I29" s="3970"/>
      <c r="J29" s="3970"/>
      <c r="K29" s="3970"/>
      <c r="L29" s="3990" t="s">
        <v>6658</v>
      </c>
    </row>
    <row r="30" spans="1:12" ht="54" customHeight="1">
      <c r="A30" s="3963">
        <v>44347</v>
      </c>
      <c r="B30" s="3972" t="s">
        <v>16</v>
      </c>
      <c r="C30" s="3970">
        <v>980</v>
      </c>
      <c r="D30" s="3967">
        <f t="shared" si="0"/>
        <v>882</v>
      </c>
      <c r="E30" s="3970">
        <v>10</v>
      </c>
      <c r="F30" s="3970" t="s">
        <v>70</v>
      </c>
      <c r="G30" s="3970">
        <v>190</v>
      </c>
      <c r="H30" s="3970"/>
      <c r="I30" s="3970"/>
      <c r="J30" s="3970"/>
      <c r="K30" s="3970"/>
      <c r="L30" s="3990" t="s">
        <v>6662</v>
      </c>
    </row>
    <row r="31" spans="1:12" ht="64.5" customHeight="1">
      <c r="A31" s="3963">
        <v>44364</v>
      </c>
      <c r="B31" s="3972" t="s">
        <v>16</v>
      </c>
      <c r="C31" s="3970">
        <v>855</v>
      </c>
      <c r="D31" s="3967">
        <f t="shared" si="0"/>
        <v>701.1</v>
      </c>
      <c r="E31" s="3970">
        <v>18</v>
      </c>
      <c r="F31" s="3970" t="s">
        <v>70</v>
      </c>
      <c r="G31" s="3970">
        <v>131</v>
      </c>
      <c r="H31" s="3970"/>
      <c r="I31" s="3970"/>
      <c r="J31" s="3970"/>
      <c r="K31" s="3970"/>
      <c r="L31" s="3990" t="s">
        <v>6694</v>
      </c>
    </row>
    <row r="32" spans="1:12" ht="27" customHeight="1">
      <c r="A32" s="3963">
        <v>44379</v>
      </c>
      <c r="B32" s="3972" t="s">
        <v>11</v>
      </c>
      <c r="C32" s="4273" t="s">
        <v>6716</v>
      </c>
      <c r="D32" s="4274"/>
      <c r="E32" s="4274"/>
      <c r="F32" s="4274"/>
      <c r="G32" s="4274"/>
      <c r="H32" s="4274"/>
      <c r="I32" s="4274"/>
      <c r="J32" s="4275"/>
      <c r="K32" s="3970"/>
      <c r="L32" s="547"/>
    </row>
    <row r="33" spans="1:16" ht="105.75" customHeight="1">
      <c r="A33" s="3963">
        <v>44380</v>
      </c>
      <c r="B33" s="3972" t="s">
        <v>11</v>
      </c>
      <c r="C33" s="4262" t="s">
        <v>6717</v>
      </c>
      <c r="D33" s="4263"/>
      <c r="E33" s="4263"/>
      <c r="F33" s="4263"/>
      <c r="G33" s="4263"/>
      <c r="H33" s="4263"/>
      <c r="I33" s="4263"/>
      <c r="J33" s="4264"/>
      <c r="K33" s="4050"/>
      <c r="L33" s="447" t="s">
        <v>6718</v>
      </c>
    </row>
    <row r="34" spans="1:16" ht="60.75" customHeight="1">
      <c r="A34" s="318">
        <v>44382</v>
      </c>
      <c r="B34" s="483" t="s">
        <v>16</v>
      </c>
      <c r="C34" s="4055">
        <v>1095</v>
      </c>
      <c r="D34" s="316">
        <f>C34*(100-E34)/100</f>
        <v>897.9</v>
      </c>
      <c r="E34" s="4055">
        <v>18</v>
      </c>
      <c r="F34" s="4055" t="s">
        <v>70</v>
      </c>
      <c r="G34" s="4055">
        <v>155</v>
      </c>
      <c r="H34" s="448"/>
      <c r="I34" s="448"/>
      <c r="J34" s="448"/>
      <c r="K34" s="448"/>
      <c r="L34" s="376" t="s">
        <v>6723</v>
      </c>
    </row>
    <row r="35" spans="1:16" ht="92.25" customHeight="1">
      <c r="A35" s="4293">
        <v>44383</v>
      </c>
      <c r="B35" s="704" t="s">
        <v>11</v>
      </c>
      <c r="C35" s="4262" t="s">
        <v>6728</v>
      </c>
      <c r="D35" s="4263"/>
      <c r="E35" s="4263"/>
      <c r="F35" s="4263"/>
      <c r="G35" s="4263"/>
      <c r="H35" s="4263"/>
      <c r="I35" s="4263"/>
      <c r="J35" s="4264"/>
      <c r="K35" s="303"/>
      <c r="L35" s="375"/>
    </row>
    <row r="36" spans="1:16" ht="69.75" customHeight="1">
      <c r="A36" s="4307"/>
      <c r="B36" s="704" t="s">
        <v>16</v>
      </c>
      <c r="C36" s="4058">
        <v>640</v>
      </c>
      <c r="D36" s="302">
        <f>C36*(100-E36)/100</f>
        <v>524.79999999999995</v>
      </c>
      <c r="E36" s="4058">
        <v>18</v>
      </c>
      <c r="F36" s="4058" t="s">
        <v>70</v>
      </c>
      <c r="G36" s="4058">
        <v>165</v>
      </c>
      <c r="H36" s="303"/>
      <c r="I36" s="303"/>
      <c r="J36" s="303"/>
      <c r="K36" s="303"/>
      <c r="L36" s="375" t="s">
        <v>6729</v>
      </c>
    </row>
    <row r="37" spans="1:16" ht="76.5" customHeight="1">
      <c r="A37" s="3963">
        <v>44384</v>
      </c>
      <c r="B37" s="3972" t="s">
        <v>11</v>
      </c>
      <c r="C37" s="4308" t="s">
        <v>6756</v>
      </c>
      <c r="D37" s="4309"/>
      <c r="E37" s="4309"/>
      <c r="F37" s="4309"/>
      <c r="G37" s="4309"/>
      <c r="H37" s="4309"/>
      <c r="I37" s="4309"/>
      <c r="J37" s="4310"/>
      <c r="K37" s="3961"/>
      <c r="L37" s="363"/>
    </row>
    <row r="38" spans="1:16" ht="88.5" customHeight="1">
      <c r="A38" s="4293">
        <v>44384</v>
      </c>
      <c r="B38" s="4311" t="s">
        <v>16</v>
      </c>
      <c r="C38" s="4054">
        <v>400</v>
      </c>
      <c r="D38" s="4052">
        <f t="shared" ref="D38:D46" si="2">C38*(100-E38)/100</f>
        <v>328</v>
      </c>
      <c r="E38" s="4054">
        <v>18</v>
      </c>
      <c r="F38" s="4054" t="s">
        <v>70</v>
      </c>
      <c r="G38" s="4054">
        <v>125</v>
      </c>
      <c r="H38" s="3961"/>
      <c r="I38" s="3961"/>
      <c r="J38" s="3961"/>
      <c r="K38" s="3961"/>
      <c r="L38" s="373" t="s">
        <v>6731</v>
      </c>
      <c r="M38" s="4059"/>
      <c r="N38" s="4059"/>
      <c r="O38" s="4059"/>
      <c r="P38" s="4059"/>
    </row>
    <row r="39" spans="1:16" ht="88.5" customHeight="1">
      <c r="A39" s="4294"/>
      <c r="B39" s="4312"/>
      <c r="C39" s="4054">
        <v>1340</v>
      </c>
      <c r="D39" s="4052">
        <f t="shared" si="2"/>
        <v>1098.8</v>
      </c>
      <c r="E39" s="4054">
        <v>18</v>
      </c>
      <c r="F39" s="4054" t="s">
        <v>70</v>
      </c>
      <c r="G39" s="4054">
        <v>155</v>
      </c>
      <c r="H39" s="3961"/>
      <c r="I39" s="3961"/>
      <c r="J39" s="3961"/>
      <c r="K39" s="3961"/>
      <c r="L39" s="373" t="s">
        <v>6730</v>
      </c>
      <c r="M39" s="4059"/>
      <c r="N39" s="4059"/>
      <c r="O39" s="4059"/>
      <c r="P39" s="4059"/>
    </row>
    <row r="40" spans="1:16" ht="75.75" customHeight="1">
      <c r="A40" s="4307"/>
      <c r="B40" s="4313"/>
      <c r="C40" s="4054">
        <v>720</v>
      </c>
      <c r="D40" s="4052">
        <f t="shared" si="2"/>
        <v>590.4</v>
      </c>
      <c r="E40" s="4054">
        <v>18</v>
      </c>
      <c r="F40" s="4054" t="s">
        <v>70</v>
      </c>
      <c r="G40" s="4054">
        <v>160</v>
      </c>
      <c r="H40" s="3961"/>
      <c r="I40" s="3961"/>
      <c r="J40" s="3961"/>
      <c r="K40" s="3961"/>
      <c r="L40" s="373" t="s">
        <v>6732</v>
      </c>
      <c r="M40" s="4059"/>
      <c r="N40" s="4059"/>
      <c r="O40" s="4059"/>
      <c r="P40" s="4059"/>
    </row>
    <row r="41" spans="1:16" ht="51" customHeight="1">
      <c r="A41" s="4293">
        <v>44385</v>
      </c>
      <c r="B41" s="4134" t="s">
        <v>11</v>
      </c>
      <c r="C41" s="4314" t="s">
        <v>6735</v>
      </c>
      <c r="D41" s="4281"/>
      <c r="E41" s="4281"/>
      <c r="F41" s="4281"/>
      <c r="G41" s="4281"/>
      <c r="H41" s="4281"/>
      <c r="I41" s="4281"/>
      <c r="J41" s="4282"/>
      <c r="K41" s="4135"/>
      <c r="L41" s="373"/>
      <c r="M41" s="4059"/>
      <c r="N41" s="4059"/>
      <c r="O41" s="4059"/>
      <c r="P41" s="4059"/>
    </row>
    <row r="42" spans="1:16" ht="63">
      <c r="A42" s="4307"/>
      <c r="B42" s="3972" t="s">
        <v>16</v>
      </c>
      <c r="C42" s="4053">
        <v>1100</v>
      </c>
      <c r="D42" s="4052">
        <f t="shared" si="2"/>
        <v>902</v>
      </c>
      <c r="E42" s="4053">
        <v>18</v>
      </c>
      <c r="F42" s="4053" t="s">
        <v>70</v>
      </c>
      <c r="G42" s="4053">
        <v>150</v>
      </c>
      <c r="H42" s="3961"/>
      <c r="I42" s="3961"/>
      <c r="J42" s="3961"/>
      <c r="K42" s="3961"/>
      <c r="L42" s="363" t="s">
        <v>6733</v>
      </c>
    </row>
    <row r="43" spans="1:16" ht="63">
      <c r="A43" s="3963">
        <v>44386</v>
      </c>
      <c r="B43" s="3972" t="s">
        <v>16</v>
      </c>
      <c r="C43" s="4053">
        <v>1040</v>
      </c>
      <c r="D43" s="4052">
        <f t="shared" si="2"/>
        <v>832</v>
      </c>
      <c r="E43" s="4054">
        <v>20</v>
      </c>
      <c r="F43" s="4053" t="s">
        <v>70</v>
      </c>
      <c r="G43" s="4053">
        <v>150</v>
      </c>
      <c r="H43" s="3961"/>
      <c r="I43" s="3961"/>
      <c r="J43" s="3961"/>
      <c r="K43" s="3961"/>
      <c r="L43" s="363" t="s">
        <v>6736</v>
      </c>
    </row>
    <row r="44" spans="1:16" ht="141.75" customHeight="1">
      <c r="A44" s="4293">
        <v>44390</v>
      </c>
      <c r="B44" s="4065" t="s">
        <v>11</v>
      </c>
      <c r="C44" s="4318" t="s">
        <v>6746</v>
      </c>
      <c r="D44" s="4321"/>
      <c r="E44" s="4321"/>
      <c r="F44" s="4321"/>
      <c r="G44" s="4321"/>
      <c r="H44" s="4321"/>
      <c r="I44" s="4321"/>
      <c r="J44" s="4322"/>
      <c r="K44" s="4063"/>
      <c r="L44" s="547"/>
    </row>
    <row r="45" spans="1:16" ht="63">
      <c r="A45" s="4307"/>
      <c r="B45" s="3972" t="s">
        <v>16</v>
      </c>
      <c r="C45" s="4070">
        <v>1018</v>
      </c>
      <c r="D45" s="4069">
        <f t="shared" si="2"/>
        <v>732.96</v>
      </c>
      <c r="E45" s="4054">
        <v>28</v>
      </c>
      <c r="F45" s="4070" t="s">
        <v>70</v>
      </c>
      <c r="G45" s="4070">
        <v>160</v>
      </c>
      <c r="H45" s="3961"/>
      <c r="I45" s="3961"/>
      <c r="J45" s="3961"/>
      <c r="K45" s="3961"/>
      <c r="L45" s="4071" t="s">
        <v>6744</v>
      </c>
    </row>
    <row r="46" spans="1:16" ht="63">
      <c r="A46" s="3963">
        <v>44391</v>
      </c>
      <c r="B46" s="3972" t="s">
        <v>16</v>
      </c>
      <c r="C46" s="4078">
        <v>945</v>
      </c>
      <c r="D46" s="4077">
        <f t="shared" si="2"/>
        <v>680.4</v>
      </c>
      <c r="E46" s="4054">
        <v>28</v>
      </c>
      <c r="F46" s="4078" t="s">
        <v>70</v>
      </c>
      <c r="G46" s="4078">
        <v>170</v>
      </c>
      <c r="H46" s="3961"/>
      <c r="I46" s="3961"/>
      <c r="J46" s="3961"/>
      <c r="K46" s="3961"/>
      <c r="L46" s="363" t="s">
        <v>6753</v>
      </c>
    </row>
    <row r="47" spans="1:16" ht="56.25" customHeight="1">
      <c r="A47" s="4081">
        <v>44394</v>
      </c>
      <c r="B47" s="4084" t="s">
        <v>16</v>
      </c>
      <c r="C47" s="4083">
        <v>945</v>
      </c>
      <c r="D47" s="4082">
        <f t="shared" ref="D47" si="3">C47*(100-E47)/100</f>
        <v>661.5</v>
      </c>
      <c r="E47" s="4054">
        <v>30</v>
      </c>
      <c r="F47" s="4083" t="s">
        <v>70</v>
      </c>
      <c r="G47" s="4083">
        <v>175</v>
      </c>
      <c r="H47" s="4083"/>
      <c r="I47" s="4083"/>
      <c r="J47" s="4083"/>
      <c r="K47" s="4083"/>
      <c r="L47" s="363" t="s">
        <v>6759</v>
      </c>
    </row>
    <row r="48" spans="1:16" ht="66" customHeight="1">
      <c r="A48" s="3963">
        <v>44395</v>
      </c>
      <c r="B48" s="3972" t="s">
        <v>11</v>
      </c>
      <c r="C48" s="4328" t="s">
        <v>6760</v>
      </c>
      <c r="D48" s="4329"/>
      <c r="E48" s="4329"/>
      <c r="F48" s="4329"/>
      <c r="G48" s="4329"/>
      <c r="H48" s="4329"/>
      <c r="I48" s="4329"/>
      <c r="J48" s="4330"/>
      <c r="K48" s="3961"/>
      <c r="L48" s="547"/>
    </row>
    <row r="49" spans="1:12" ht="63">
      <c r="A49" s="3953">
        <v>44396</v>
      </c>
      <c r="B49" s="3972" t="s">
        <v>16</v>
      </c>
      <c r="C49" s="3950">
        <v>565</v>
      </c>
      <c r="D49" s="3952">
        <f t="shared" si="0"/>
        <v>406.8</v>
      </c>
      <c r="E49" s="3950">
        <v>28</v>
      </c>
      <c r="F49" s="3950" t="s">
        <v>70</v>
      </c>
      <c r="G49" s="3950">
        <v>180</v>
      </c>
      <c r="H49" s="3950"/>
      <c r="I49" s="3950"/>
      <c r="J49" s="3950"/>
      <c r="K49" s="3950"/>
      <c r="L49" s="3990" t="s">
        <v>6762</v>
      </c>
    </row>
    <row r="50" spans="1:12" ht="22.5" customHeight="1">
      <c r="A50" s="4293">
        <v>44397</v>
      </c>
      <c r="B50" s="3972" t="s">
        <v>11</v>
      </c>
      <c r="C50" s="4273" t="s">
        <v>6761</v>
      </c>
      <c r="D50" s="4274"/>
      <c r="E50" s="4274"/>
      <c r="F50" s="4274"/>
      <c r="G50" s="4274"/>
      <c r="H50" s="4274"/>
      <c r="I50" s="4274"/>
      <c r="J50" s="4275"/>
      <c r="K50" s="3950"/>
      <c r="L50" s="547"/>
    </row>
    <row r="51" spans="1:12" ht="67.5" customHeight="1">
      <c r="A51" s="4307"/>
      <c r="B51" s="3972" t="s">
        <v>16</v>
      </c>
      <c r="C51" s="3950">
        <v>940</v>
      </c>
      <c r="D51" s="3952">
        <f t="shared" si="0"/>
        <v>658</v>
      </c>
      <c r="E51" s="3950">
        <v>30</v>
      </c>
      <c r="F51" s="3950" t="s">
        <v>70</v>
      </c>
      <c r="G51" s="3950">
        <v>195</v>
      </c>
      <c r="H51" s="3950"/>
      <c r="I51" s="3950"/>
      <c r="J51" s="3950"/>
      <c r="K51" s="3950"/>
      <c r="L51" s="3708" t="s">
        <v>6763</v>
      </c>
    </row>
    <row r="52" spans="1:12" ht="63">
      <c r="A52" s="3953">
        <v>44400</v>
      </c>
      <c r="B52" s="3972" t="s">
        <v>16</v>
      </c>
      <c r="C52" s="3950">
        <v>840</v>
      </c>
      <c r="D52" s="3952">
        <f t="shared" si="0"/>
        <v>520.79999999999995</v>
      </c>
      <c r="E52" s="3950">
        <v>38</v>
      </c>
      <c r="F52" s="3950" t="s">
        <v>70</v>
      </c>
      <c r="G52" s="3950">
        <v>207</v>
      </c>
      <c r="H52" s="3950"/>
      <c r="I52" s="3950"/>
      <c r="J52" s="3950"/>
      <c r="K52" s="3950"/>
      <c r="L52" s="363" t="s">
        <v>6764</v>
      </c>
    </row>
    <row r="53" spans="1:12" ht="24" customHeight="1">
      <c r="A53" s="4162">
        <v>44410</v>
      </c>
      <c r="B53" s="4163" t="s">
        <v>4</v>
      </c>
      <c r="C53" s="4166"/>
      <c r="D53" s="4167"/>
      <c r="E53" s="4168">
        <v>55</v>
      </c>
      <c r="F53" s="4167"/>
      <c r="G53" s="4167"/>
      <c r="H53" s="4167"/>
      <c r="I53" s="4167"/>
      <c r="J53" s="4167"/>
      <c r="K53" s="4164"/>
      <c r="L53" s="4165"/>
    </row>
    <row r="54" spans="1:12" ht="93" customHeight="1">
      <c r="A54" s="3953">
        <v>44411</v>
      </c>
      <c r="B54" s="3972" t="s">
        <v>11</v>
      </c>
      <c r="C54" s="4318" t="s">
        <v>6777</v>
      </c>
      <c r="D54" s="4319"/>
      <c r="E54" s="4319"/>
      <c r="F54" s="4319"/>
      <c r="G54" s="4319"/>
      <c r="H54" s="4319"/>
      <c r="I54" s="4319"/>
      <c r="J54" s="4320"/>
      <c r="K54" s="3950"/>
      <c r="L54" s="363" t="s">
        <v>324</v>
      </c>
    </row>
    <row r="55" spans="1:12" ht="91.5" customHeight="1">
      <c r="A55" s="1930">
        <v>44413</v>
      </c>
      <c r="B55" s="1931" t="s">
        <v>34</v>
      </c>
      <c r="C55" s="4331" t="s">
        <v>6792</v>
      </c>
      <c r="D55" s="4332"/>
      <c r="E55" s="4332"/>
      <c r="F55" s="4332"/>
      <c r="G55" s="4332"/>
      <c r="H55" s="4332"/>
      <c r="I55" s="4332"/>
      <c r="J55" s="4333"/>
      <c r="K55" s="3821" t="s">
        <v>6442</v>
      </c>
      <c r="L55" s="4104" t="s">
        <v>6786</v>
      </c>
    </row>
    <row r="56" spans="1:12" ht="47.25">
      <c r="A56" s="3953">
        <v>44424</v>
      </c>
      <c r="B56" s="3972" t="s">
        <v>16</v>
      </c>
      <c r="C56" s="3950">
        <v>580</v>
      </c>
      <c r="D56" s="3952">
        <f t="shared" si="0"/>
        <v>487.2</v>
      </c>
      <c r="E56" s="3950">
        <v>16</v>
      </c>
      <c r="F56" s="3950" t="s">
        <v>70</v>
      </c>
      <c r="G56" s="3950">
        <v>190</v>
      </c>
      <c r="H56" s="3950"/>
      <c r="I56" s="3950"/>
      <c r="J56" s="3950"/>
      <c r="K56" s="3950"/>
      <c r="L56" s="3708" t="s">
        <v>6793</v>
      </c>
    </row>
    <row r="57" spans="1:12" ht="47.25">
      <c r="A57" s="3953">
        <v>44425</v>
      </c>
      <c r="B57" s="3972" t="s">
        <v>16</v>
      </c>
      <c r="C57" s="3950">
        <v>620</v>
      </c>
      <c r="D57" s="3952">
        <f t="shared" si="0"/>
        <v>595.20000000000005</v>
      </c>
      <c r="E57" s="3950">
        <v>4</v>
      </c>
      <c r="F57" s="3950" t="s">
        <v>70</v>
      </c>
      <c r="G57" s="3950">
        <v>190</v>
      </c>
      <c r="H57" s="3950"/>
      <c r="I57" s="3950"/>
      <c r="J57" s="3950"/>
      <c r="K57" s="3950"/>
      <c r="L57" s="363" t="s">
        <v>6794</v>
      </c>
    </row>
    <row r="58" spans="1:12" ht="53.25" customHeight="1">
      <c r="A58" s="3953">
        <v>44426</v>
      </c>
      <c r="B58" s="3972" t="s">
        <v>16</v>
      </c>
      <c r="C58" s="3950">
        <v>622</v>
      </c>
      <c r="D58" s="3952">
        <f t="shared" si="0"/>
        <v>435.4</v>
      </c>
      <c r="E58" s="3950">
        <v>30</v>
      </c>
      <c r="F58" s="3950" t="s">
        <v>70</v>
      </c>
      <c r="G58" s="3950">
        <v>190</v>
      </c>
      <c r="H58" s="3950"/>
      <c r="I58" s="3950"/>
      <c r="J58" s="3950"/>
      <c r="K58" s="3950"/>
      <c r="L58" s="363" t="s">
        <v>6795</v>
      </c>
    </row>
    <row r="59" spans="1:12" ht="51.75" customHeight="1">
      <c r="A59" s="4293">
        <v>44432</v>
      </c>
      <c r="B59" s="3972" t="s">
        <v>16</v>
      </c>
      <c r="C59" s="3950">
        <v>500</v>
      </c>
      <c r="D59" s="3952">
        <f t="shared" si="0"/>
        <v>495</v>
      </c>
      <c r="E59" s="3950">
        <v>1</v>
      </c>
      <c r="F59" s="3950" t="s">
        <v>70</v>
      </c>
      <c r="G59" s="3950">
        <v>180</v>
      </c>
      <c r="H59" s="3950"/>
      <c r="I59" s="3950"/>
      <c r="J59" s="3950"/>
      <c r="K59" s="3950"/>
      <c r="L59" s="3708" t="s">
        <v>6798</v>
      </c>
    </row>
    <row r="60" spans="1:12" ht="24.75" customHeight="1">
      <c r="A60" s="4294"/>
      <c r="B60" s="4112" t="s">
        <v>11</v>
      </c>
      <c r="C60" s="4315" t="s">
        <v>6800</v>
      </c>
      <c r="D60" s="4316"/>
      <c r="E60" s="4316"/>
      <c r="F60" s="4316"/>
      <c r="G60" s="4316"/>
      <c r="H60" s="4316"/>
      <c r="I60" s="4316"/>
      <c r="J60" s="4317"/>
      <c r="K60" s="4111"/>
      <c r="L60" s="3708"/>
    </row>
    <row r="61" spans="1:12" ht="47.25" customHeight="1">
      <c r="A61" s="4307"/>
      <c r="B61" s="3972" t="s">
        <v>16</v>
      </c>
      <c r="C61" s="3950">
        <v>390</v>
      </c>
      <c r="D61" s="3952">
        <f t="shared" si="0"/>
        <v>386.1</v>
      </c>
      <c r="E61" s="3950">
        <v>1</v>
      </c>
      <c r="F61" s="3950" t="s">
        <v>70</v>
      </c>
      <c r="G61" s="3950">
        <v>170</v>
      </c>
      <c r="H61" s="3950"/>
      <c r="I61" s="3950"/>
      <c r="J61" s="3950"/>
      <c r="K61" s="3950"/>
      <c r="L61" s="3708" t="s">
        <v>6799</v>
      </c>
    </row>
    <row r="62" spans="1:12" ht="35.25" customHeight="1">
      <c r="A62" s="3953">
        <v>44444</v>
      </c>
      <c r="B62" s="3972" t="s">
        <v>11</v>
      </c>
      <c r="C62" s="4262" t="s">
        <v>6815</v>
      </c>
      <c r="D62" s="4274"/>
      <c r="E62" s="4274"/>
      <c r="F62" s="4274"/>
      <c r="G62" s="4274"/>
      <c r="H62" s="4274"/>
      <c r="I62" s="4274"/>
      <c r="J62" s="4275"/>
      <c r="K62" s="3950"/>
      <c r="L62" s="547"/>
    </row>
    <row r="63" spans="1:12" ht="47.25">
      <c r="A63" s="3953">
        <v>44445</v>
      </c>
      <c r="B63" s="3972" t="s">
        <v>16</v>
      </c>
      <c r="C63" s="4054">
        <v>358</v>
      </c>
      <c r="D63" s="4161">
        <f t="shared" ref="D63" si="4">C63*(100-E63)/100</f>
        <v>354.42</v>
      </c>
      <c r="E63" s="4054">
        <v>1</v>
      </c>
      <c r="F63" s="4054" t="s">
        <v>70</v>
      </c>
      <c r="G63" s="4054">
        <v>190</v>
      </c>
      <c r="H63" s="3950"/>
      <c r="I63" s="3950"/>
      <c r="J63" s="3950"/>
      <c r="K63" s="3950"/>
      <c r="L63" s="363" t="s">
        <v>6816</v>
      </c>
    </row>
    <row r="64" spans="1:12" ht="40.5" customHeight="1">
      <c r="A64" s="3953">
        <v>44462</v>
      </c>
      <c r="B64" s="3972" t="s">
        <v>11</v>
      </c>
      <c r="C64" s="4262" t="s">
        <v>6838</v>
      </c>
      <c r="D64" s="4274"/>
      <c r="E64" s="4274"/>
      <c r="F64" s="4274"/>
      <c r="G64" s="4274"/>
      <c r="H64" s="4274"/>
      <c r="I64" s="4274"/>
      <c r="J64" s="4275"/>
      <c r="K64" s="3950"/>
      <c r="L64" s="547"/>
    </row>
    <row r="65" spans="1:12" ht="47.25">
      <c r="A65" s="3953">
        <v>44463</v>
      </c>
      <c r="B65" s="3972" t="s">
        <v>16</v>
      </c>
      <c r="C65" s="4204">
        <v>655</v>
      </c>
      <c r="D65" s="4203">
        <f t="shared" ref="D65" si="5">C65*(100-E65)/100</f>
        <v>648.45000000000005</v>
      </c>
      <c r="E65" s="4204">
        <v>1</v>
      </c>
      <c r="F65" s="4054" t="s">
        <v>70</v>
      </c>
      <c r="G65" s="4204">
        <v>250</v>
      </c>
      <c r="H65" s="3950"/>
      <c r="I65" s="3950"/>
      <c r="J65" s="3950"/>
      <c r="K65" s="3950"/>
      <c r="L65" s="363" t="s">
        <v>6848</v>
      </c>
    </row>
    <row r="66" spans="1:12" ht="47.25">
      <c r="A66" s="3953">
        <v>44470</v>
      </c>
      <c r="B66" s="3972" t="s">
        <v>16</v>
      </c>
      <c r="C66" s="4208">
        <v>540</v>
      </c>
      <c r="D66" s="4207">
        <f>C66*(100-E66)/100</f>
        <v>534.6</v>
      </c>
      <c r="E66" s="4208">
        <v>1</v>
      </c>
      <c r="F66" s="4054" t="s">
        <v>70</v>
      </c>
      <c r="G66" s="4208">
        <v>260</v>
      </c>
      <c r="H66" s="3950"/>
      <c r="I66" s="3950"/>
      <c r="J66" s="3950"/>
      <c r="K66" s="3950"/>
      <c r="L66" s="363" t="s">
        <v>6853</v>
      </c>
    </row>
    <row r="67" spans="1:12" ht="31.5" customHeight="1">
      <c r="A67" s="4293">
        <v>44474</v>
      </c>
      <c r="B67" s="4217" t="s">
        <v>4</v>
      </c>
      <c r="C67" s="4327" t="s">
        <v>6861</v>
      </c>
      <c r="D67" s="4316"/>
      <c r="E67" s="4316"/>
      <c r="F67" s="4316"/>
      <c r="G67" s="4316"/>
      <c r="H67" s="4316"/>
      <c r="I67" s="4316"/>
      <c r="J67" s="4317"/>
      <c r="K67" s="4216"/>
      <c r="L67" s="363"/>
    </row>
    <row r="68" spans="1:12" ht="47.25">
      <c r="A68" s="4307"/>
      <c r="B68" s="3972" t="s">
        <v>16</v>
      </c>
      <c r="C68" s="3950">
        <v>415</v>
      </c>
      <c r="D68" s="3952">
        <f t="shared" si="0"/>
        <v>373.5</v>
      </c>
      <c r="E68" s="3950">
        <v>10</v>
      </c>
      <c r="F68" s="3950" t="s">
        <v>70</v>
      </c>
      <c r="G68" s="3950">
        <v>260</v>
      </c>
      <c r="H68" s="3950"/>
      <c r="I68" s="3950"/>
      <c r="J68" s="3950"/>
      <c r="K68" s="3950"/>
      <c r="L68" s="363" t="s">
        <v>6860</v>
      </c>
    </row>
    <row r="69" spans="1:12" ht="54.75" customHeight="1">
      <c r="A69" s="3953">
        <v>44477</v>
      </c>
      <c r="B69" s="3972" t="s">
        <v>11</v>
      </c>
      <c r="C69" s="4262" t="s">
        <v>6862</v>
      </c>
      <c r="D69" s="4274"/>
      <c r="E69" s="4274"/>
      <c r="F69" s="4274"/>
      <c r="G69" s="4274"/>
      <c r="H69" s="4274"/>
      <c r="I69" s="4274"/>
      <c r="J69" s="4275"/>
      <c r="K69" s="3950"/>
      <c r="L69" s="547"/>
    </row>
    <row r="70" spans="1:12" ht="40.5" customHeight="1">
      <c r="A70" s="3953">
        <v>44479</v>
      </c>
      <c r="B70" s="3972" t="s">
        <v>11</v>
      </c>
      <c r="C70" s="4324" t="s">
        <v>6864</v>
      </c>
      <c r="D70" s="4325"/>
      <c r="E70" s="4325"/>
      <c r="F70" s="4325"/>
      <c r="G70" s="4325"/>
      <c r="H70" s="4325"/>
      <c r="I70" s="4325"/>
      <c r="J70" s="4326"/>
      <c r="K70" s="3950"/>
      <c r="L70" s="547"/>
    </row>
    <row r="71" spans="1:12" ht="47.25">
      <c r="A71" s="4293">
        <v>44481</v>
      </c>
      <c r="B71" s="3972" t="s">
        <v>16</v>
      </c>
      <c r="C71" s="3950">
        <v>560</v>
      </c>
      <c r="D71" s="3952">
        <f t="shared" si="0"/>
        <v>548.79999999999995</v>
      </c>
      <c r="E71" s="3950">
        <v>2</v>
      </c>
      <c r="F71" s="3950" t="s">
        <v>70</v>
      </c>
      <c r="G71" s="3950">
        <v>255</v>
      </c>
      <c r="H71" s="3950"/>
      <c r="I71" s="3950"/>
      <c r="J71" s="3950"/>
      <c r="K71" s="3950"/>
      <c r="L71" s="363" t="s">
        <v>6865</v>
      </c>
    </row>
    <row r="72" spans="1:12" ht="25.5" customHeight="1">
      <c r="A72" s="4307"/>
      <c r="B72" s="3972" t="s">
        <v>11</v>
      </c>
      <c r="C72" s="4273" t="s">
        <v>6866</v>
      </c>
      <c r="D72" s="4274"/>
      <c r="E72" s="4274"/>
      <c r="F72" s="4274"/>
      <c r="G72" s="4274"/>
      <c r="H72" s="4274"/>
      <c r="I72" s="4274"/>
      <c r="J72" s="4275"/>
      <c r="K72" s="3950"/>
      <c r="L72" s="547"/>
    </row>
    <row r="73" spans="1:12" ht="47.25">
      <c r="A73" s="4108">
        <v>44484</v>
      </c>
      <c r="B73" s="4110" t="s">
        <v>16</v>
      </c>
      <c r="C73" s="4109">
        <v>270</v>
      </c>
      <c r="D73" s="4215">
        <f t="shared" si="0"/>
        <v>248.4</v>
      </c>
      <c r="E73" s="4109">
        <v>8</v>
      </c>
      <c r="F73" s="4109" t="s">
        <v>70</v>
      </c>
      <c r="G73" s="4109">
        <v>250</v>
      </c>
      <c r="H73" s="4109"/>
      <c r="I73" s="4109"/>
      <c r="J73" s="4109"/>
      <c r="K73" s="4109"/>
      <c r="L73" s="363" t="s">
        <v>6867</v>
      </c>
    </row>
    <row r="74" spans="1:12" ht="47.25">
      <c r="A74" s="3953">
        <v>44486</v>
      </c>
      <c r="B74" s="3972" t="s">
        <v>16</v>
      </c>
      <c r="C74" s="3950">
        <v>320</v>
      </c>
      <c r="D74" s="4215">
        <f t="shared" si="0"/>
        <v>294.39999999999998</v>
      </c>
      <c r="E74" s="3950">
        <v>8</v>
      </c>
      <c r="F74" s="3950" t="s">
        <v>70</v>
      </c>
      <c r="G74" s="3950">
        <v>255</v>
      </c>
      <c r="H74" s="3950"/>
      <c r="I74" s="3950"/>
      <c r="J74" s="3950"/>
      <c r="K74" s="3950"/>
      <c r="L74" s="363" t="s">
        <v>6868</v>
      </c>
    </row>
    <row r="75" spans="1:12" ht="46.5" customHeight="1">
      <c r="A75" s="3953">
        <v>44497</v>
      </c>
      <c r="B75" s="3972" t="s">
        <v>12</v>
      </c>
      <c r="C75" s="4262" t="s">
        <v>6895</v>
      </c>
      <c r="D75" s="4274"/>
      <c r="E75" s="4274"/>
      <c r="F75" s="4274"/>
      <c r="G75" s="4274"/>
      <c r="H75" s="4274"/>
      <c r="I75" s="4274"/>
      <c r="J75" s="4275"/>
      <c r="K75" s="3950"/>
      <c r="L75" s="547"/>
    </row>
    <row r="76" spans="1:12" ht="75" customHeight="1">
      <c r="A76" s="3953">
        <v>44498</v>
      </c>
      <c r="B76" s="3972" t="s">
        <v>12</v>
      </c>
      <c r="C76" s="4262" t="s">
        <v>6897</v>
      </c>
      <c r="D76" s="4274"/>
      <c r="E76" s="4274"/>
      <c r="F76" s="4274"/>
      <c r="G76" s="4274"/>
      <c r="H76" s="4274"/>
      <c r="I76" s="4274"/>
      <c r="J76" s="4275"/>
      <c r="K76" s="3950"/>
      <c r="L76" s="547"/>
    </row>
    <row r="77" spans="1:12" ht="45.75" customHeight="1">
      <c r="A77" s="3953">
        <v>44502</v>
      </c>
      <c r="B77" s="3972" t="s">
        <v>12</v>
      </c>
      <c r="C77" s="4262" t="s">
        <v>6899</v>
      </c>
      <c r="D77" s="4274"/>
      <c r="E77" s="4274"/>
      <c r="F77" s="4274"/>
      <c r="G77" s="4274"/>
      <c r="H77" s="4274"/>
      <c r="I77" s="4274"/>
      <c r="J77" s="4275"/>
      <c r="K77" s="3950"/>
      <c r="L77" s="547"/>
    </row>
    <row r="78" spans="1:12" ht="47.25">
      <c r="A78" s="3953">
        <v>44503</v>
      </c>
      <c r="B78" s="3972" t="s">
        <v>16</v>
      </c>
      <c r="C78" s="3950">
        <v>565</v>
      </c>
      <c r="D78" s="3952">
        <v>502.85</v>
      </c>
      <c r="E78" s="3950">
        <v>11</v>
      </c>
      <c r="F78" s="3950" t="s">
        <v>70</v>
      </c>
      <c r="G78" s="3950">
        <v>225</v>
      </c>
      <c r="I78" s="3950"/>
      <c r="J78" s="3950"/>
      <c r="K78" s="3950"/>
      <c r="L78" s="4237" t="s">
        <v>6913</v>
      </c>
    </row>
    <row r="79" spans="1:12" ht="23.25" customHeight="1">
      <c r="A79" s="3953">
        <v>44514</v>
      </c>
      <c r="B79" s="3972" t="s">
        <v>11</v>
      </c>
      <c r="C79" s="4262" t="s">
        <v>6925</v>
      </c>
      <c r="D79" s="4263"/>
      <c r="E79" s="4263"/>
      <c r="F79" s="4263"/>
      <c r="G79" s="4263"/>
      <c r="H79" s="4263"/>
      <c r="I79" s="4263"/>
      <c r="J79" s="4264"/>
      <c r="K79" s="3950"/>
      <c r="L79" s="270"/>
    </row>
    <row r="80" spans="1:12" ht="47.25" customHeight="1">
      <c r="A80" s="3953">
        <v>44515</v>
      </c>
      <c r="B80" s="3972" t="s">
        <v>11</v>
      </c>
      <c r="C80" s="4262" t="s">
        <v>6926</v>
      </c>
      <c r="D80" s="4263" t="e">
        <f t="shared" si="0"/>
        <v>#VALUE!</v>
      </c>
      <c r="E80" s="4263"/>
      <c r="F80" s="4263"/>
      <c r="G80" s="4263"/>
      <c r="H80" s="4263"/>
      <c r="I80" s="4263"/>
      <c r="J80" s="4264"/>
      <c r="K80" s="3950"/>
      <c r="L80" s="270"/>
    </row>
    <row r="81" spans="1:12" ht="39" customHeight="1">
      <c r="A81" s="3953">
        <v>44516</v>
      </c>
      <c r="B81" s="3972" t="s">
        <v>11</v>
      </c>
      <c r="C81" s="4314" t="s">
        <v>6928</v>
      </c>
      <c r="D81" s="4271"/>
      <c r="E81" s="4271"/>
      <c r="F81" s="4271"/>
      <c r="G81" s="4271"/>
      <c r="H81" s="4271"/>
      <c r="I81" s="4271"/>
      <c r="J81" s="4272"/>
      <c r="K81" s="3950"/>
      <c r="L81" s="270"/>
    </row>
    <row r="82" spans="1:12" ht="24.75" customHeight="1">
      <c r="A82" s="3953">
        <v>44517</v>
      </c>
      <c r="B82" s="3972" t="s">
        <v>41</v>
      </c>
      <c r="C82" s="4323" t="s">
        <v>6930</v>
      </c>
      <c r="D82" s="4316"/>
      <c r="E82" s="4316"/>
      <c r="F82" s="4316"/>
      <c r="G82" s="4316"/>
      <c r="H82" s="4316"/>
      <c r="I82" s="4316"/>
      <c r="J82" s="4317"/>
      <c r="K82" s="3950"/>
      <c r="L82" s="270"/>
    </row>
    <row r="83" spans="1:12" ht="15.75">
      <c r="A83" s="3953"/>
      <c r="B83" s="3972"/>
      <c r="C83" s="3950"/>
      <c r="D83" s="3952">
        <f t="shared" si="0"/>
        <v>0</v>
      </c>
      <c r="E83" s="3950"/>
      <c r="F83" s="3950"/>
      <c r="G83" s="3950"/>
      <c r="H83" s="3950"/>
      <c r="I83" s="3950"/>
      <c r="J83" s="3950"/>
      <c r="K83" s="3950"/>
      <c r="L83" s="270"/>
    </row>
    <row r="84" spans="1:12" ht="15.75">
      <c r="A84" s="3953"/>
      <c r="B84" s="3972"/>
      <c r="C84" s="3950"/>
      <c r="D84" s="3952">
        <f t="shared" ref="D84:D147" si="6">+C84*(100-E84)/100</f>
        <v>0</v>
      </c>
      <c r="E84" s="3950"/>
      <c r="F84" s="3950"/>
      <c r="G84" s="3950"/>
      <c r="H84" s="3950"/>
      <c r="I84" s="3950"/>
      <c r="J84" s="3950"/>
      <c r="K84" s="3950"/>
      <c r="L84" s="270"/>
    </row>
    <row r="85" spans="1:12" ht="15.75">
      <c r="A85" s="3953"/>
      <c r="B85" s="3972"/>
      <c r="C85" s="3950"/>
      <c r="D85" s="3952">
        <f t="shared" si="6"/>
        <v>0</v>
      </c>
      <c r="E85" s="3950"/>
      <c r="F85" s="3950"/>
      <c r="G85" s="3950"/>
      <c r="H85" s="3950"/>
      <c r="I85" s="3950"/>
      <c r="J85" s="3950"/>
      <c r="K85" s="3950"/>
      <c r="L85" s="270"/>
    </row>
    <row r="86" spans="1:12" ht="15.75">
      <c r="A86" s="3953"/>
      <c r="B86" s="3972"/>
      <c r="C86" s="3950"/>
      <c r="D86" s="3952">
        <f t="shared" si="6"/>
        <v>0</v>
      </c>
      <c r="E86" s="3950"/>
      <c r="F86" s="3950"/>
      <c r="G86" s="3950"/>
      <c r="H86" s="3950"/>
      <c r="I86" s="3950"/>
      <c r="J86" s="3950"/>
      <c r="K86" s="3950"/>
      <c r="L86" s="270"/>
    </row>
    <row r="87" spans="1:12" ht="15.75">
      <c r="A87" s="3953"/>
      <c r="B87" s="3972"/>
      <c r="C87" s="3950"/>
      <c r="D87" s="3952">
        <f t="shared" si="6"/>
        <v>0</v>
      </c>
      <c r="E87" s="3950"/>
      <c r="F87" s="3950"/>
      <c r="G87" s="3950"/>
      <c r="H87" s="3950"/>
      <c r="I87" s="3950"/>
      <c r="J87" s="3950"/>
      <c r="K87" s="3950"/>
      <c r="L87" s="270"/>
    </row>
    <row r="88" spans="1:12" ht="15.75">
      <c r="A88" s="3953"/>
      <c r="B88" s="3972"/>
      <c r="C88" s="3950"/>
      <c r="D88" s="3952">
        <f t="shared" si="6"/>
        <v>0</v>
      </c>
      <c r="E88" s="3950"/>
      <c r="F88" s="3950"/>
      <c r="G88" s="3950"/>
      <c r="H88" s="3950"/>
      <c r="I88" s="3950"/>
      <c r="J88" s="3950"/>
      <c r="K88" s="3950"/>
      <c r="L88" s="270"/>
    </row>
    <row r="89" spans="1:12" ht="15.75">
      <c r="A89" s="3953"/>
      <c r="B89" s="3972"/>
      <c r="C89" s="3950"/>
      <c r="D89" s="3952">
        <f t="shared" si="6"/>
        <v>0</v>
      </c>
      <c r="E89" s="3950"/>
      <c r="F89" s="3950"/>
      <c r="G89" s="3950"/>
      <c r="H89" s="3950"/>
      <c r="I89" s="3950"/>
      <c r="J89" s="3950"/>
      <c r="K89" s="3950"/>
      <c r="L89" s="270"/>
    </row>
    <row r="90" spans="1:12" ht="15.75">
      <c r="A90" s="3953"/>
      <c r="B90" s="3972"/>
      <c r="C90" s="3950"/>
      <c r="D90" s="3952">
        <f t="shared" si="6"/>
        <v>0</v>
      </c>
      <c r="E90" s="3950"/>
      <c r="F90" s="3950"/>
      <c r="G90" s="3950"/>
      <c r="H90" s="3950"/>
      <c r="I90" s="3950"/>
      <c r="J90" s="3950"/>
      <c r="K90" s="3950"/>
      <c r="L90" s="270"/>
    </row>
    <row r="91" spans="1:12" ht="15.75">
      <c r="A91" s="3953"/>
      <c r="B91" s="3972"/>
      <c r="C91" s="3950"/>
      <c r="D91" s="3952">
        <f t="shared" si="6"/>
        <v>0</v>
      </c>
      <c r="E91" s="3950"/>
      <c r="F91" s="3950"/>
      <c r="G91" s="3950"/>
      <c r="H91" s="3950"/>
      <c r="I91" s="3950"/>
      <c r="J91" s="3950"/>
      <c r="K91" s="3950"/>
      <c r="L91" s="270"/>
    </row>
    <row r="92" spans="1:12" ht="15.75">
      <c r="A92" s="3953"/>
      <c r="B92" s="3972"/>
      <c r="C92" s="3950"/>
      <c r="D92" s="3952">
        <f t="shared" si="6"/>
        <v>0</v>
      </c>
      <c r="E92" s="3950"/>
      <c r="F92" s="3950"/>
      <c r="G92" s="3950"/>
      <c r="H92" s="3950"/>
      <c r="I92" s="3950"/>
      <c r="J92" s="3950"/>
      <c r="K92" s="3950"/>
      <c r="L92" s="270"/>
    </row>
    <row r="93" spans="1:12" ht="15.75">
      <c r="A93" s="3953"/>
      <c r="B93" s="3972"/>
      <c r="C93" s="3950"/>
      <c r="D93" s="3952">
        <f t="shared" si="6"/>
        <v>0</v>
      </c>
      <c r="E93" s="3950"/>
      <c r="F93" s="3950"/>
      <c r="G93" s="3950"/>
      <c r="H93" s="3950"/>
      <c r="I93" s="3950"/>
      <c r="J93" s="3950"/>
      <c r="K93" s="3950"/>
      <c r="L93" s="270"/>
    </row>
    <row r="94" spans="1:12" ht="15.75">
      <c r="A94" s="3953"/>
      <c r="B94" s="3972"/>
      <c r="C94" s="3950"/>
      <c r="D94" s="3952">
        <f t="shared" si="6"/>
        <v>0</v>
      </c>
      <c r="E94" s="3950"/>
      <c r="F94" s="3950"/>
      <c r="G94" s="3950"/>
      <c r="H94" s="3950"/>
      <c r="I94" s="3950"/>
      <c r="J94" s="3950"/>
      <c r="K94" s="3950"/>
      <c r="L94" s="270"/>
    </row>
    <row r="95" spans="1:12" ht="15.75">
      <c r="A95" s="3953"/>
      <c r="B95" s="3972"/>
      <c r="C95" s="3950"/>
      <c r="D95" s="3952">
        <f t="shared" si="6"/>
        <v>0</v>
      </c>
      <c r="E95" s="3950"/>
      <c r="F95" s="3950"/>
      <c r="G95" s="3950"/>
      <c r="H95" s="3950"/>
      <c r="I95" s="3950"/>
      <c r="J95" s="3950"/>
      <c r="K95" s="3950"/>
      <c r="L95" s="270"/>
    </row>
    <row r="96" spans="1:12" ht="15.75">
      <c r="A96" s="3953"/>
      <c r="B96" s="3972"/>
      <c r="C96" s="3950"/>
      <c r="D96" s="3952">
        <f t="shared" si="6"/>
        <v>0</v>
      </c>
      <c r="E96" s="3950"/>
      <c r="F96" s="3950"/>
      <c r="G96" s="3950"/>
      <c r="H96" s="3950"/>
      <c r="I96" s="3950"/>
      <c r="J96" s="3950"/>
      <c r="K96" s="3950"/>
      <c r="L96" s="270"/>
    </row>
    <row r="97" spans="1:12" ht="15.75">
      <c r="A97" s="3953"/>
      <c r="B97" s="3972"/>
      <c r="C97" s="3950"/>
      <c r="D97" s="3952">
        <f t="shared" si="6"/>
        <v>0</v>
      </c>
      <c r="E97" s="3950"/>
      <c r="F97" s="3950"/>
      <c r="G97" s="3950"/>
      <c r="H97" s="3950"/>
      <c r="I97" s="3950"/>
      <c r="J97" s="3950"/>
      <c r="K97" s="3950"/>
      <c r="L97" s="270"/>
    </row>
    <row r="98" spans="1:12" ht="15.75">
      <c r="A98" s="3953"/>
      <c r="B98" s="3972"/>
      <c r="C98" s="3950"/>
      <c r="D98" s="3952">
        <f t="shared" si="6"/>
        <v>0</v>
      </c>
      <c r="E98" s="3950"/>
      <c r="F98" s="3950"/>
      <c r="G98" s="3950"/>
      <c r="H98" s="3950"/>
      <c r="I98" s="3950"/>
      <c r="J98" s="3950"/>
      <c r="K98" s="3950"/>
      <c r="L98" s="270"/>
    </row>
    <row r="99" spans="1:12" ht="15.75">
      <c r="A99" s="3953"/>
      <c r="B99" s="3972"/>
      <c r="C99" s="3950"/>
      <c r="D99" s="3952">
        <f t="shared" si="6"/>
        <v>0</v>
      </c>
      <c r="E99" s="3950"/>
      <c r="F99" s="3950"/>
      <c r="G99" s="3950"/>
      <c r="H99" s="3950"/>
      <c r="I99" s="3950"/>
      <c r="J99" s="3950"/>
      <c r="K99" s="3950"/>
      <c r="L99" s="270"/>
    </row>
    <row r="100" spans="1:12" ht="15.75">
      <c r="A100" s="3953"/>
      <c r="B100" s="3972"/>
      <c r="C100" s="3950"/>
      <c r="D100" s="3952">
        <f t="shared" si="6"/>
        <v>0</v>
      </c>
      <c r="E100" s="3950"/>
      <c r="F100" s="3950"/>
      <c r="G100" s="3950"/>
      <c r="H100" s="3950"/>
      <c r="I100" s="3950"/>
      <c r="J100" s="3950"/>
      <c r="K100" s="3950"/>
      <c r="L100" s="270"/>
    </row>
    <row r="101" spans="1:12" ht="15.75">
      <c r="A101" s="3953"/>
      <c r="B101" s="3972"/>
      <c r="C101" s="3950"/>
      <c r="D101" s="3952">
        <f t="shared" si="6"/>
        <v>0</v>
      </c>
      <c r="E101" s="3950"/>
      <c r="F101" s="3950"/>
      <c r="G101" s="3950"/>
      <c r="H101" s="3950"/>
      <c r="I101" s="3950"/>
      <c r="J101" s="3950"/>
      <c r="K101" s="3950"/>
      <c r="L101" s="270"/>
    </row>
    <row r="102" spans="1:12" ht="15.75">
      <c r="A102" s="3953"/>
      <c r="B102" s="3972"/>
      <c r="C102" s="3950"/>
      <c r="D102" s="3952">
        <f t="shared" si="6"/>
        <v>0</v>
      </c>
      <c r="E102" s="3950"/>
      <c r="F102" s="3950"/>
      <c r="G102" s="3950"/>
      <c r="H102" s="3950"/>
      <c r="I102" s="3950"/>
      <c r="J102" s="3950"/>
      <c r="K102" s="3950"/>
      <c r="L102" s="270"/>
    </row>
    <row r="103" spans="1:12" ht="15.75">
      <c r="A103" s="3953"/>
      <c r="B103" s="3972"/>
      <c r="C103" s="3950"/>
      <c r="D103" s="3952">
        <f t="shared" si="6"/>
        <v>0</v>
      </c>
      <c r="E103" s="3950"/>
      <c r="F103" s="3950"/>
      <c r="G103" s="3950"/>
      <c r="H103" s="3950"/>
      <c r="I103" s="3950"/>
      <c r="J103" s="3950"/>
      <c r="K103" s="3950"/>
      <c r="L103" s="270"/>
    </row>
    <row r="104" spans="1:12" ht="15.75">
      <c r="A104" s="3953"/>
      <c r="B104" s="3972"/>
      <c r="C104" s="3950"/>
      <c r="D104" s="3952">
        <f t="shared" si="6"/>
        <v>0</v>
      </c>
      <c r="E104" s="3950"/>
      <c r="F104" s="3950"/>
      <c r="G104" s="3950"/>
      <c r="H104" s="3950"/>
      <c r="I104" s="3950"/>
      <c r="J104" s="3950"/>
      <c r="K104" s="3950"/>
      <c r="L104" s="270"/>
    </row>
    <row r="105" spans="1:12" ht="15.75">
      <c r="A105" s="3953"/>
      <c r="B105" s="3972"/>
      <c r="C105" s="3950"/>
      <c r="D105" s="3952">
        <f t="shared" si="6"/>
        <v>0</v>
      </c>
      <c r="E105" s="3950"/>
      <c r="F105" s="3950"/>
      <c r="G105" s="3950"/>
      <c r="H105" s="3950"/>
      <c r="I105" s="3950"/>
      <c r="J105" s="3950"/>
      <c r="K105" s="3950"/>
      <c r="L105" s="270"/>
    </row>
    <row r="106" spans="1:12" ht="15.75">
      <c r="A106" s="3953"/>
      <c r="B106" s="3972"/>
      <c r="C106" s="3950"/>
      <c r="D106" s="3952">
        <f t="shared" si="6"/>
        <v>0</v>
      </c>
      <c r="E106" s="3950"/>
      <c r="F106" s="3950"/>
      <c r="G106" s="3950"/>
      <c r="H106" s="3950"/>
      <c r="I106" s="3950"/>
      <c r="J106" s="3950"/>
      <c r="K106" s="3950"/>
      <c r="L106" s="270"/>
    </row>
    <row r="107" spans="1:12" ht="15.75">
      <c r="A107" s="3953"/>
      <c r="B107" s="3972"/>
      <c r="C107" s="3950"/>
      <c r="D107" s="3952">
        <f t="shared" si="6"/>
        <v>0</v>
      </c>
      <c r="E107" s="3950"/>
      <c r="F107" s="3950"/>
      <c r="G107" s="3950"/>
      <c r="H107" s="3950"/>
      <c r="I107" s="3950"/>
      <c r="J107" s="3950"/>
      <c r="K107" s="3950"/>
      <c r="L107" s="270"/>
    </row>
    <row r="108" spans="1:12" ht="15.75">
      <c r="A108" s="3953"/>
      <c r="B108" s="3972"/>
      <c r="C108" s="3950"/>
      <c r="D108" s="3952">
        <f t="shared" si="6"/>
        <v>0</v>
      </c>
      <c r="E108" s="3950"/>
      <c r="F108" s="3950"/>
      <c r="G108" s="3950"/>
      <c r="H108" s="3950"/>
      <c r="I108" s="3950"/>
      <c r="J108" s="3950"/>
      <c r="K108" s="3950"/>
      <c r="L108" s="270"/>
    </row>
    <row r="109" spans="1:12" ht="15.75">
      <c r="A109" s="3953"/>
      <c r="B109" s="3972"/>
      <c r="C109" s="3950"/>
      <c r="D109" s="3952">
        <f t="shared" si="6"/>
        <v>0</v>
      </c>
      <c r="E109" s="3950"/>
      <c r="F109" s="3950"/>
      <c r="G109" s="3950"/>
      <c r="H109" s="3950"/>
      <c r="I109" s="3950"/>
      <c r="J109" s="3950"/>
      <c r="K109" s="3950"/>
      <c r="L109" s="270"/>
    </row>
    <row r="110" spans="1:12" ht="15.75">
      <c r="A110" s="3953"/>
      <c r="B110" s="3972"/>
      <c r="C110" s="3950"/>
      <c r="D110" s="3952">
        <f t="shared" si="6"/>
        <v>0</v>
      </c>
      <c r="E110" s="3950"/>
      <c r="F110" s="3950"/>
      <c r="G110" s="3950"/>
      <c r="H110" s="3950"/>
      <c r="I110" s="3950"/>
      <c r="J110" s="3950"/>
      <c r="K110" s="3950"/>
      <c r="L110" s="270"/>
    </row>
    <row r="111" spans="1:12" ht="15.75">
      <c r="A111" s="3953"/>
      <c r="B111" s="3972"/>
      <c r="C111" s="3950"/>
      <c r="D111" s="3952">
        <f t="shared" si="6"/>
        <v>0</v>
      </c>
      <c r="E111" s="3950"/>
      <c r="F111" s="3950"/>
      <c r="G111" s="3950"/>
      <c r="H111" s="3950"/>
      <c r="I111" s="3950"/>
      <c r="J111" s="3950"/>
      <c r="K111" s="3950"/>
      <c r="L111" s="270"/>
    </row>
    <row r="112" spans="1:12" ht="15.75">
      <c r="A112" s="3953"/>
      <c r="B112" s="3972"/>
      <c r="C112" s="3950"/>
      <c r="D112" s="3952">
        <f t="shared" si="6"/>
        <v>0</v>
      </c>
      <c r="E112" s="3950"/>
      <c r="F112" s="3950"/>
      <c r="G112" s="3950"/>
      <c r="H112" s="3950"/>
      <c r="I112" s="3950"/>
      <c r="J112" s="3950"/>
      <c r="K112" s="3950"/>
      <c r="L112" s="270"/>
    </row>
    <row r="113" spans="1:12" ht="15.75">
      <c r="A113" s="3953"/>
      <c r="B113" s="3972"/>
      <c r="C113" s="3950"/>
      <c r="D113" s="3952">
        <f t="shared" si="6"/>
        <v>0</v>
      </c>
      <c r="E113" s="3950"/>
      <c r="F113" s="3950"/>
      <c r="G113" s="3950"/>
      <c r="H113" s="3950"/>
      <c r="I113" s="3950"/>
      <c r="J113" s="3950"/>
      <c r="K113" s="3950"/>
      <c r="L113" s="270"/>
    </row>
    <row r="114" spans="1:12" ht="15.75">
      <c r="A114" s="3953"/>
      <c r="B114" s="3972"/>
      <c r="C114" s="3950"/>
      <c r="D114" s="3952">
        <f t="shared" si="6"/>
        <v>0</v>
      </c>
      <c r="E114" s="3950"/>
      <c r="F114" s="3950"/>
      <c r="G114" s="3950"/>
      <c r="H114" s="3950"/>
      <c r="I114" s="3950"/>
      <c r="J114" s="3950"/>
      <c r="K114" s="3950"/>
      <c r="L114" s="270"/>
    </row>
    <row r="115" spans="1:12" ht="15.75">
      <c r="A115" s="3953"/>
      <c r="B115" s="3972"/>
      <c r="C115" s="3950"/>
      <c r="D115" s="3952">
        <f t="shared" si="6"/>
        <v>0</v>
      </c>
      <c r="E115" s="3950"/>
      <c r="F115" s="3950"/>
      <c r="G115" s="3950"/>
      <c r="H115" s="3950"/>
      <c r="I115" s="3950"/>
      <c r="J115" s="3950"/>
      <c r="K115" s="3950"/>
      <c r="L115" s="270"/>
    </row>
    <row r="116" spans="1:12" ht="15.75">
      <c r="A116" s="3953"/>
      <c r="B116" s="3972"/>
      <c r="C116" s="3950"/>
      <c r="D116" s="3952">
        <f t="shared" si="6"/>
        <v>0</v>
      </c>
      <c r="E116" s="3950"/>
      <c r="F116" s="3950"/>
      <c r="G116" s="3950"/>
      <c r="H116" s="3950"/>
      <c r="I116" s="3950"/>
      <c r="J116" s="3950"/>
      <c r="K116" s="3950"/>
      <c r="L116" s="270"/>
    </row>
    <row r="117" spans="1:12" ht="15.75">
      <c r="A117" s="3953"/>
      <c r="B117" s="3972"/>
      <c r="C117" s="3950"/>
      <c r="D117" s="3952">
        <f t="shared" si="6"/>
        <v>0</v>
      </c>
      <c r="E117" s="3950"/>
      <c r="F117" s="3950"/>
      <c r="G117" s="3950"/>
      <c r="H117" s="3950"/>
      <c r="I117" s="3950"/>
      <c r="J117" s="3950"/>
      <c r="K117" s="3950"/>
      <c r="L117" s="270"/>
    </row>
    <row r="118" spans="1:12" ht="15.75">
      <c r="A118" s="3953"/>
      <c r="B118" s="3972"/>
      <c r="C118" s="3950"/>
      <c r="D118" s="3952">
        <f t="shared" si="6"/>
        <v>0</v>
      </c>
      <c r="E118" s="3950"/>
      <c r="F118" s="3950"/>
      <c r="G118" s="3950"/>
      <c r="H118" s="3950"/>
      <c r="I118" s="3950"/>
      <c r="J118" s="3950"/>
      <c r="K118" s="3950"/>
      <c r="L118" s="270"/>
    </row>
    <row r="119" spans="1:12" ht="15.75">
      <c r="A119" s="3953"/>
      <c r="B119" s="3972"/>
      <c r="C119" s="3950"/>
      <c r="D119" s="3952">
        <f t="shared" si="6"/>
        <v>0</v>
      </c>
      <c r="E119" s="3950"/>
      <c r="F119" s="3950"/>
      <c r="G119" s="3950"/>
      <c r="H119" s="3950"/>
      <c r="I119" s="3950"/>
      <c r="J119" s="3950"/>
      <c r="K119" s="3950"/>
      <c r="L119" s="270"/>
    </row>
    <row r="120" spans="1:12" ht="15.75">
      <c r="A120" s="3953"/>
      <c r="B120" s="3972"/>
      <c r="C120" s="3950"/>
      <c r="D120" s="3952">
        <f t="shared" si="6"/>
        <v>0</v>
      </c>
      <c r="E120" s="3950"/>
      <c r="F120" s="3950"/>
      <c r="G120" s="3950"/>
      <c r="H120" s="3950"/>
      <c r="I120" s="3950"/>
      <c r="J120" s="3950"/>
      <c r="K120" s="3950"/>
      <c r="L120" s="270"/>
    </row>
    <row r="121" spans="1:12" ht="15.75">
      <c r="A121" s="3953"/>
      <c r="B121" s="3972"/>
      <c r="C121" s="3950"/>
      <c r="D121" s="3952">
        <f t="shared" si="6"/>
        <v>0</v>
      </c>
      <c r="E121" s="3950"/>
      <c r="F121" s="3950"/>
      <c r="G121" s="3950"/>
      <c r="H121" s="3950"/>
      <c r="I121" s="3950"/>
      <c r="J121" s="3950"/>
      <c r="K121" s="3950"/>
      <c r="L121" s="270"/>
    </row>
    <row r="122" spans="1:12" ht="15.75">
      <c r="A122" s="3953"/>
      <c r="B122" s="3972"/>
      <c r="C122" s="3950"/>
      <c r="D122" s="3952">
        <f t="shared" si="6"/>
        <v>0</v>
      </c>
      <c r="E122" s="3950"/>
      <c r="F122" s="3950"/>
      <c r="G122" s="3950"/>
      <c r="H122" s="3950"/>
      <c r="I122" s="3950"/>
      <c r="J122" s="3950"/>
      <c r="K122" s="3950"/>
      <c r="L122" s="270"/>
    </row>
    <row r="123" spans="1:12" ht="15.75">
      <c r="A123" s="3953"/>
      <c r="B123" s="3972"/>
      <c r="C123" s="3950"/>
      <c r="D123" s="3952">
        <f t="shared" si="6"/>
        <v>0</v>
      </c>
      <c r="E123" s="3950"/>
      <c r="F123" s="3950"/>
      <c r="G123" s="3950"/>
      <c r="H123" s="3950"/>
      <c r="I123" s="3950"/>
      <c r="J123" s="3950"/>
      <c r="K123" s="3950"/>
      <c r="L123" s="270"/>
    </row>
    <row r="124" spans="1:12" ht="15.75">
      <c r="A124" s="3953"/>
      <c r="B124" s="3972"/>
      <c r="C124" s="3950"/>
      <c r="D124" s="3952">
        <f t="shared" si="6"/>
        <v>0</v>
      </c>
      <c r="E124" s="3950"/>
      <c r="F124" s="3950"/>
      <c r="G124" s="3950"/>
      <c r="H124" s="3950"/>
      <c r="I124" s="3950"/>
      <c r="J124" s="3950"/>
      <c r="K124" s="3950"/>
      <c r="L124" s="270"/>
    </row>
    <row r="125" spans="1:12" ht="15.75">
      <c r="A125" s="3953"/>
      <c r="B125" s="3972"/>
      <c r="C125" s="3950"/>
      <c r="D125" s="3952">
        <f t="shared" si="6"/>
        <v>0</v>
      </c>
      <c r="E125" s="3950"/>
      <c r="F125" s="3950"/>
      <c r="G125" s="3950"/>
      <c r="H125" s="3950"/>
      <c r="I125" s="3950"/>
      <c r="J125" s="3950"/>
      <c r="K125" s="3950"/>
      <c r="L125" s="270"/>
    </row>
    <row r="126" spans="1:12" ht="15.75">
      <c r="A126" s="3953"/>
      <c r="B126" s="3972"/>
      <c r="C126" s="3950"/>
      <c r="D126" s="3952">
        <f t="shared" si="6"/>
        <v>0</v>
      </c>
      <c r="E126" s="3950"/>
      <c r="F126" s="3950"/>
      <c r="G126" s="3950"/>
      <c r="H126" s="3950"/>
      <c r="I126" s="3950"/>
      <c r="J126" s="3950"/>
      <c r="K126" s="3950"/>
      <c r="L126" s="270"/>
    </row>
    <row r="127" spans="1:12" ht="15.75">
      <c r="A127" s="3953"/>
      <c r="B127" s="3972"/>
      <c r="C127" s="3950"/>
      <c r="D127" s="3952">
        <f t="shared" si="6"/>
        <v>0</v>
      </c>
      <c r="E127" s="3950"/>
      <c r="F127" s="3950"/>
      <c r="G127" s="3950"/>
      <c r="H127" s="3950"/>
      <c r="I127" s="3950"/>
      <c r="J127" s="3950"/>
      <c r="K127" s="3950"/>
      <c r="L127" s="270"/>
    </row>
    <row r="128" spans="1:12" ht="15.75">
      <c r="A128" s="3953"/>
      <c r="B128" s="3972"/>
      <c r="C128" s="3950"/>
      <c r="D128" s="3952">
        <f t="shared" si="6"/>
        <v>0</v>
      </c>
      <c r="E128" s="3950"/>
      <c r="F128" s="3950"/>
      <c r="G128" s="3950"/>
      <c r="H128" s="3950"/>
      <c r="I128" s="3950"/>
      <c r="J128" s="3950"/>
      <c r="K128" s="3950"/>
      <c r="L128" s="270"/>
    </row>
    <row r="129" spans="1:12" ht="15.75">
      <c r="A129" s="3953"/>
      <c r="B129" s="3972"/>
      <c r="C129" s="3950"/>
      <c r="D129" s="3952">
        <f t="shared" si="6"/>
        <v>0</v>
      </c>
      <c r="E129" s="3950"/>
      <c r="F129" s="3950"/>
      <c r="G129" s="3950"/>
      <c r="H129" s="3950"/>
      <c r="I129" s="3950"/>
      <c r="J129" s="3950"/>
      <c r="K129" s="3950"/>
      <c r="L129" s="270"/>
    </row>
    <row r="130" spans="1:12" ht="15.75">
      <c r="A130" s="3953"/>
      <c r="B130" s="3972"/>
      <c r="C130" s="3950"/>
      <c r="D130" s="3952">
        <f t="shared" si="6"/>
        <v>0</v>
      </c>
      <c r="E130" s="3950"/>
      <c r="F130" s="3950"/>
      <c r="G130" s="3950"/>
      <c r="H130" s="3950"/>
      <c r="I130" s="3950"/>
      <c r="J130" s="3950"/>
      <c r="K130" s="3950"/>
      <c r="L130" s="270"/>
    </row>
    <row r="131" spans="1:12" ht="15.75">
      <c r="A131" s="3953"/>
      <c r="B131" s="3972"/>
      <c r="C131" s="3950"/>
      <c r="D131" s="3952">
        <f t="shared" si="6"/>
        <v>0</v>
      </c>
      <c r="E131" s="3950"/>
      <c r="F131" s="3950"/>
      <c r="G131" s="3950"/>
      <c r="H131" s="3950"/>
      <c r="I131" s="3950"/>
      <c r="J131" s="3950"/>
      <c r="K131" s="3950"/>
      <c r="L131" s="270"/>
    </row>
    <row r="132" spans="1:12" ht="15.75">
      <c r="A132" s="3953"/>
      <c r="B132" s="3972"/>
      <c r="C132" s="3950"/>
      <c r="D132" s="3952">
        <f t="shared" si="6"/>
        <v>0</v>
      </c>
      <c r="E132" s="3950"/>
      <c r="F132" s="3950"/>
      <c r="G132" s="3950"/>
      <c r="H132" s="3950"/>
      <c r="I132" s="3950"/>
      <c r="J132" s="3950"/>
      <c r="K132" s="3950"/>
      <c r="L132" s="270"/>
    </row>
    <row r="133" spans="1:12" ht="15.75">
      <c r="A133" s="3953"/>
      <c r="B133" s="3972"/>
      <c r="C133" s="3950"/>
      <c r="D133" s="3952">
        <f t="shared" si="6"/>
        <v>0</v>
      </c>
      <c r="E133" s="3950"/>
      <c r="F133" s="3950"/>
      <c r="G133" s="3950"/>
      <c r="H133" s="3950"/>
      <c r="I133" s="3950"/>
      <c r="J133" s="3950"/>
      <c r="K133" s="3950"/>
      <c r="L133" s="270"/>
    </row>
    <row r="134" spans="1:12" ht="15.75">
      <c r="A134" s="3953"/>
      <c r="B134" s="3972"/>
      <c r="C134" s="3950"/>
      <c r="D134" s="3952">
        <f t="shared" si="6"/>
        <v>0</v>
      </c>
      <c r="E134" s="3950"/>
      <c r="F134" s="3950"/>
      <c r="G134" s="3950"/>
      <c r="H134" s="3950"/>
      <c r="I134" s="3950"/>
      <c r="J134" s="3950"/>
      <c r="K134" s="3950"/>
      <c r="L134" s="270"/>
    </row>
    <row r="135" spans="1:12" ht="15.75">
      <c r="A135" s="3953"/>
      <c r="B135" s="3972"/>
      <c r="C135" s="3950"/>
      <c r="D135" s="3952">
        <f t="shared" si="6"/>
        <v>0</v>
      </c>
      <c r="E135" s="3950"/>
      <c r="F135" s="3950"/>
      <c r="G135" s="3950"/>
      <c r="H135" s="3950"/>
      <c r="I135" s="3950"/>
      <c r="J135" s="3950"/>
      <c r="K135" s="3950"/>
      <c r="L135" s="270"/>
    </row>
    <row r="136" spans="1:12" ht="15.75">
      <c r="A136" s="3953"/>
      <c r="B136" s="3972"/>
      <c r="C136" s="3950"/>
      <c r="D136" s="3952">
        <f t="shared" si="6"/>
        <v>0</v>
      </c>
      <c r="E136" s="3950"/>
      <c r="F136" s="3950"/>
      <c r="G136" s="3950"/>
      <c r="H136" s="3950"/>
      <c r="I136" s="3950"/>
      <c r="J136" s="3950"/>
      <c r="K136" s="3950"/>
      <c r="L136" s="270"/>
    </row>
    <row r="137" spans="1:12" ht="15.75">
      <c r="A137" s="3953"/>
      <c r="B137" s="3972"/>
      <c r="C137" s="3950"/>
      <c r="D137" s="3952">
        <f t="shared" si="6"/>
        <v>0</v>
      </c>
      <c r="E137" s="3950"/>
      <c r="F137" s="3950"/>
      <c r="G137" s="3950"/>
      <c r="H137" s="3950"/>
      <c r="I137" s="3950"/>
      <c r="J137" s="3950"/>
      <c r="K137" s="3950"/>
      <c r="L137" s="270"/>
    </row>
    <row r="138" spans="1:12" ht="15.75">
      <c r="A138" s="3953"/>
      <c r="B138" s="3972"/>
      <c r="C138" s="3950"/>
      <c r="D138" s="3952">
        <f t="shared" si="6"/>
        <v>0</v>
      </c>
      <c r="E138" s="3950"/>
      <c r="F138" s="3950"/>
      <c r="G138" s="3950"/>
      <c r="H138" s="3950"/>
      <c r="I138" s="3950"/>
      <c r="J138" s="3950"/>
      <c r="K138" s="3950"/>
      <c r="L138" s="270"/>
    </row>
    <row r="139" spans="1:12" ht="15.75">
      <c r="A139" s="3953"/>
      <c r="B139" s="3972"/>
      <c r="C139" s="3950"/>
      <c r="D139" s="3952">
        <f t="shared" si="6"/>
        <v>0</v>
      </c>
      <c r="E139" s="3950"/>
      <c r="F139" s="3950"/>
      <c r="G139" s="3950"/>
      <c r="H139" s="3950"/>
      <c r="I139" s="3950"/>
      <c r="J139" s="3950"/>
      <c r="K139" s="3950"/>
      <c r="L139" s="270"/>
    </row>
    <row r="140" spans="1:12" ht="15.75">
      <c r="A140" s="3953"/>
      <c r="B140" s="3972"/>
      <c r="C140" s="3950"/>
      <c r="D140" s="3952">
        <f t="shared" si="6"/>
        <v>0</v>
      </c>
      <c r="E140" s="3950"/>
      <c r="F140" s="3950"/>
      <c r="G140" s="3950"/>
      <c r="H140" s="3950"/>
      <c r="I140" s="3950"/>
      <c r="J140" s="3950"/>
      <c r="K140" s="3950"/>
      <c r="L140" s="270"/>
    </row>
    <row r="141" spans="1:12" ht="15.75">
      <c r="A141" s="3953"/>
      <c r="B141" s="3972"/>
      <c r="C141" s="3950"/>
      <c r="D141" s="3952">
        <f t="shared" si="6"/>
        <v>0</v>
      </c>
      <c r="E141" s="3950"/>
      <c r="F141" s="3950"/>
      <c r="G141" s="3950"/>
      <c r="H141" s="3950"/>
      <c r="I141" s="3950"/>
      <c r="J141" s="3950"/>
      <c r="K141" s="3950"/>
      <c r="L141" s="270"/>
    </row>
    <row r="142" spans="1:12" ht="15.75">
      <c r="A142" s="3953"/>
      <c r="B142" s="3972"/>
      <c r="C142" s="3950"/>
      <c r="D142" s="3952">
        <f t="shared" si="6"/>
        <v>0</v>
      </c>
      <c r="E142" s="3950"/>
      <c r="F142" s="3950"/>
      <c r="G142" s="3950"/>
      <c r="H142" s="3950"/>
      <c r="I142" s="3950"/>
      <c r="J142" s="3950"/>
      <c r="K142" s="3950"/>
      <c r="L142" s="270"/>
    </row>
    <row r="143" spans="1:12" ht="15.75">
      <c r="A143" s="3953"/>
      <c r="B143" s="3972"/>
      <c r="C143" s="3950"/>
      <c r="D143" s="3952">
        <f t="shared" si="6"/>
        <v>0</v>
      </c>
      <c r="E143" s="3950"/>
      <c r="F143" s="3950"/>
      <c r="G143" s="3950"/>
      <c r="H143" s="3950"/>
      <c r="I143" s="3950"/>
      <c r="J143" s="3950"/>
      <c r="K143" s="3950"/>
      <c r="L143" s="270"/>
    </row>
    <row r="144" spans="1:12" ht="15.75">
      <c r="A144" s="3953"/>
      <c r="B144" s="3972"/>
      <c r="C144" s="3950"/>
      <c r="D144" s="3952">
        <f t="shared" si="6"/>
        <v>0</v>
      </c>
      <c r="E144" s="3950"/>
      <c r="F144" s="3950"/>
      <c r="G144" s="3950"/>
      <c r="H144" s="3950"/>
      <c r="I144" s="3950"/>
      <c r="J144" s="3950"/>
      <c r="K144" s="3950"/>
      <c r="L144" s="270"/>
    </row>
    <row r="145" spans="1:12" ht="15.75">
      <c r="A145" s="3953"/>
      <c r="B145" s="3972"/>
      <c r="C145" s="3950"/>
      <c r="D145" s="3952">
        <f t="shared" si="6"/>
        <v>0</v>
      </c>
      <c r="E145" s="3950"/>
      <c r="F145" s="3950"/>
      <c r="G145" s="3950"/>
      <c r="H145" s="3950"/>
      <c r="I145" s="3950"/>
      <c r="J145" s="3950"/>
      <c r="K145" s="3950"/>
      <c r="L145" s="270"/>
    </row>
    <row r="146" spans="1:12" ht="15.75">
      <c r="A146" s="3953"/>
      <c r="B146" s="3972"/>
      <c r="C146" s="3950"/>
      <c r="D146" s="3952">
        <f t="shared" si="6"/>
        <v>0</v>
      </c>
      <c r="E146" s="3950"/>
      <c r="F146" s="3950"/>
      <c r="G146" s="3950"/>
      <c r="H146" s="3950"/>
      <c r="I146" s="3950"/>
      <c r="J146" s="3950"/>
      <c r="K146" s="3950"/>
      <c r="L146" s="270"/>
    </row>
    <row r="147" spans="1:12" ht="15.75">
      <c r="A147" s="3953"/>
      <c r="B147" s="3972"/>
      <c r="C147" s="3950"/>
      <c r="D147" s="3952">
        <f t="shared" si="6"/>
        <v>0</v>
      </c>
      <c r="E147" s="3950"/>
      <c r="F147" s="3950"/>
      <c r="G147" s="3950"/>
      <c r="H147" s="3950"/>
      <c r="I147" s="3950"/>
      <c r="J147" s="3950"/>
      <c r="K147" s="3950"/>
      <c r="L147" s="270"/>
    </row>
    <row r="148" spans="1:12" ht="15.75">
      <c r="A148" s="3953"/>
      <c r="B148" s="3972"/>
      <c r="C148" s="3950"/>
      <c r="D148" s="3952">
        <f t="shared" ref="D148:D211" si="7">+C148*(100-E148)/100</f>
        <v>0</v>
      </c>
      <c r="E148" s="3950"/>
      <c r="F148" s="3950"/>
      <c r="G148" s="3950"/>
      <c r="H148" s="3950"/>
      <c r="I148" s="3950"/>
      <c r="J148" s="3950"/>
      <c r="K148" s="3950"/>
      <c r="L148" s="270"/>
    </row>
    <row r="149" spans="1:12" ht="15.75">
      <c r="A149" s="3953"/>
      <c r="B149" s="3972"/>
      <c r="C149" s="3950"/>
      <c r="D149" s="3952">
        <f t="shared" si="7"/>
        <v>0</v>
      </c>
      <c r="E149" s="3950"/>
      <c r="F149" s="3950"/>
      <c r="G149" s="3950"/>
      <c r="H149" s="3950"/>
      <c r="I149" s="3950"/>
      <c r="J149" s="3950"/>
      <c r="K149" s="3950"/>
      <c r="L149" s="270"/>
    </row>
    <row r="150" spans="1:12" ht="15.75">
      <c r="A150" s="3953"/>
      <c r="B150" s="3972"/>
      <c r="C150" s="3950"/>
      <c r="D150" s="3952">
        <f t="shared" si="7"/>
        <v>0</v>
      </c>
      <c r="E150" s="3950"/>
      <c r="F150" s="3950"/>
      <c r="G150" s="3950"/>
      <c r="H150" s="3950"/>
      <c r="I150" s="3950"/>
      <c r="J150" s="3950"/>
      <c r="K150" s="3950"/>
      <c r="L150" s="270"/>
    </row>
    <row r="151" spans="1:12" ht="15.75">
      <c r="A151" s="3953"/>
      <c r="B151" s="3972"/>
      <c r="C151" s="3950"/>
      <c r="D151" s="3952">
        <f t="shared" si="7"/>
        <v>0</v>
      </c>
      <c r="E151" s="3950"/>
      <c r="F151" s="3950"/>
      <c r="G151" s="3950"/>
      <c r="H151" s="3950"/>
      <c r="I151" s="3950"/>
      <c r="J151" s="3950"/>
      <c r="K151" s="3950"/>
      <c r="L151" s="270"/>
    </row>
    <row r="152" spans="1:12" ht="15.75">
      <c r="A152" s="3953"/>
      <c r="B152" s="3972"/>
      <c r="C152" s="3950"/>
      <c r="D152" s="3952">
        <f t="shared" si="7"/>
        <v>0</v>
      </c>
      <c r="E152" s="3950"/>
      <c r="F152" s="3950"/>
      <c r="G152" s="3950"/>
      <c r="H152" s="3950"/>
      <c r="I152" s="3950"/>
      <c r="J152" s="3950"/>
      <c r="K152" s="3950"/>
      <c r="L152" s="270"/>
    </row>
    <row r="153" spans="1:12" ht="15.75">
      <c r="A153" s="3953"/>
      <c r="B153" s="3972"/>
      <c r="C153" s="3950"/>
      <c r="D153" s="3952">
        <f t="shared" si="7"/>
        <v>0</v>
      </c>
      <c r="E153" s="3950"/>
      <c r="F153" s="3950"/>
      <c r="G153" s="3950"/>
      <c r="H153" s="3950"/>
      <c r="I153" s="3950"/>
      <c r="J153" s="3950"/>
      <c r="K153" s="3950"/>
      <c r="L153" s="270"/>
    </row>
    <row r="154" spans="1:12" ht="15.75">
      <c r="A154" s="3953"/>
      <c r="B154" s="3972"/>
      <c r="C154" s="3950"/>
      <c r="D154" s="3952">
        <f t="shared" si="7"/>
        <v>0</v>
      </c>
      <c r="E154" s="3950"/>
      <c r="F154" s="3950"/>
      <c r="G154" s="3950"/>
      <c r="H154" s="3950"/>
      <c r="I154" s="3950"/>
      <c r="J154" s="3950"/>
      <c r="K154" s="3950"/>
      <c r="L154" s="270"/>
    </row>
    <row r="155" spans="1:12" ht="15.75">
      <c r="A155" s="3953"/>
      <c r="B155" s="3972"/>
      <c r="C155" s="3950"/>
      <c r="D155" s="3952">
        <f t="shared" si="7"/>
        <v>0</v>
      </c>
      <c r="E155" s="3950"/>
      <c r="F155" s="3950"/>
      <c r="G155" s="3950"/>
      <c r="H155" s="3950"/>
      <c r="I155" s="3950"/>
      <c r="J155" s="3950"/>
      <c r="K155" s="3950"/>
      <c r="L155" s="270"/>
    </row>
    <row r="156" spans="1:12" ht="15.75">
      <c r="A156" s="3953"/>
      <c r="B156" s="3972"/>
      <c r="C156" s="3950"/>
      <c r="D156" s="3952">
        <f t="shared" si="7"/>
        <v>0</v>
      </c>
      <c r="E156" s="3950"/>
      <c r="F156" s="3950"/>
      <c r="G156" s="3950"/>
      <c r="H156" s="3950"/>
      <c r="I156" s="3950"/>
      <c r="J156" s="3950"/>
      <c r="K156" s="3950"/>
      <c r="L156" s="270"/>
    </row>
    <row r="157" spans="1:12" ht="15.75">
      <c r="A157" s="3953"/>
      <c r="B157" s="3972"/>
      <c r="C157" s="3950"/>
      <c r="D157" s="3952">
        <f t="shared" si="7"/>
        <v>0</v>
      </c>
      <c r="E157" s="3950"/>
      <c r="F157" s="3950"/>
      <c r="G157" s="3950"/>
      <c r="H157" s="3950"/>
      <c r="I157" s="3950"/>
      <c r="J157" s="3950"/>
      <c r="K157" s="3950"/>
      <c r="L157" s="270"/>
    </row>
    <row r="158" spans="1:12" ht="15.75">
      <c r="A158" s="3953"/>
      <c r="B158" s="3972"/>
      <c r="C158" s="3950"/>
      <c r="D158" s="3952">
        <f t="shared" si="7"/>
        <v>0</v>
      </c>
      <c r="E158" s="3950"/>
      <c r="F158" s="3950"/>
      <c r="G158" s="3950"/>
      <c r="H158" s="3950"/>
      <c r="I158" s="3950"/>
      <c r="J158" s="3950"/>
      <c r="K158" s="3950"/>
      <c r="L158" s="270"/>
    </row>
    <row r="159" spans="1:12" ht="15.75">
      <c r="A159" s="3953"/>
      <c r="B159" s="3972"/>
      <c r="C159" s="3950"/>
      <c r="D159" s="3952">
        <f t="shared" si="7"/>
        <v>0</v>
      </c>
      <c r="E159" s="3950"/>
      <c r="F159" s="3950"/>
      <c r="G159" s="3950"/>
      <c r="H159" s="3950"/>
      <c r="I159" s="3950"/>
      <c r="J159" s="3950"/>
      <c r="K159" s="3950"/>
      <c r="L159" s="270"/>
    </row>
    <row r="160" spans="1:12" ht="15.75">
      <c r="A160" s="3953"/>
      <c r="B160" s="3972"/>
      <c r="C160" s="3950"/>
      <c r="D160" s="3952">
        <f t="shared" si="7"/>
        <v>0</v>
      </c>
      <c r="E160" s="3950"/>
      <c r="F160" s="3950"/>
      <c r="G160" s="3950"/>
      <c r="H160" s="3950"/>
      <c r="I160" s="3950"/>
      <c r="J160" s="3950"/>
      <c r="K160" s="3950"/>
      <c r="L160" s="270"/>
    </row>
    <row r="161" spans="1:12" ht="15.75">
      <c r="A161" s="3953"/>
      <c r="B161" s="3972"/>
      <c r="C161" s="3950"/>
      <c r="D161" s="3952">
        <f t="shared" si="7"/>
        <v>0</v>
      </c>
      <c r="E161" s="3950"/>
      <c r="F161" s="3950"/>
      <c r="G161" s="3950"/>
      <c r="H161" s="3950"/>
      <c r="I161" s="3950"/>
      <c r="J161" s="3950"/>
      <c r="K161" s="3950"/>
      <c r="L161" s="270"/>
    </row>
    <row r="162" spans="1:12" ht="15.75">
      <c r="A162" s="3953"/>
      <c r="B162" s="3972"/>
      <c r="C162" s="3950"/>
      <c r="D162" s="3952">
        <f t="shared" si="7"/>
        <v>0</v>
      </c>
      <c r="E162" s="3950"/>
      <c r="F162" s="3950"/>
      <c r="G162" s="3950"/>
      <c r="H162" s="3950"/>
      <c r="I162" s="3950"/>
      <c r="J162" s="3950"/>
      <c r="K162" s="3950"/>
      <c r="L162" s="270"/>
    </row>
    <row r="163" spans="1:12" ht="15.75">
      <c r="A163" s="3953"/>
      <c r="B163" s="3972"/>
      <c r="C163" s="3950"/>
      <c r="D163" s="3952">
        <f t="shared" si="7"/>
        <v>0</v>
      </c>
      <c r="E163" s="3950"/>
      <c r="F163" s="3950"/>
      <c r="G163" s="3950"/>
      <c r="H163" s="3950"/>
      <c r="I163" s="3950"/>
      <c r="J163" s="3950"/>
      <c r="K163" s="3950"/>
      <c r="L163" s="270"/>
    </row>
    <row r="164" spans="1:12" ht="15.75">
      <c r="A164" s="3953"/>
      <c r="B164" s="3972"/>
      <c r="C164" s="3950"/>
      <c r="D164" s="3952">
        <f t="shared" si="7"/>
        <v>0</v>
      </c>
      <c r="E164" s="3950"/>
      <c r="F164" s="3950"/>
      <c r="G164" s="3950"/>
      <c r="H164" s="3950"/>
      <c r="I164" s="3950"/>
      <c r="J164" s="3950"/>
      <c r="K164" s="3950"/>
      <c r="L164" s="270"/>
    </row>
    <row r="165" spans="1:12" ht="15.75">
      <c r="A165" s="3953"/>
      <c r="B165" s="3972"/>
      <c r="C165" s="3950"/>
      <c r="D165" s="3952">
        <f t="shared" si="7"/>
        <v>0</v>
      </c>
      <c r="E165" s="3950"/>
      <c r="F165" s="3950"/>
      <c r="G165" s="3950"/>
      <c r="H165" s="3950"/>
      <c r="I165" s="3950"/>
      <c r="J165" s="3950"/>
      <c r="K165" s="3950"/>
      <c r="L165" s="270"/>
    </row>
    <row r="166" spans="1:12" ht="15.75">
      <c r="A166" s="3953"/>
      <c r="B166" s="3972"/>
      <c r="C166" s="3950"/>
      <c r="D166" s="3952">
        <f t="shared" si="7"/>
        <v>0</v>
      </c>
      <c r="E166" s="3950"/>
      <c r="F166" s="3950"/>
      <c r="G166" s="3950"/>
      <c r="H166" s="3950"/>
      <c r="I166" s="3950"/>
      <c r="J166" s="3950"/>
      <c r="K166" s="3950"/>
      <c r="L166" s="270"/>
    </row>
    <row r="167" spans="1:12" ht="15.75">
      <c r="A167" s="3953"/>
      <c r="B167" s="3972"/>
      <c r="C167" s="3950"/>
      <c r="D167" s="3952">
        <f t="shared" si="7"/>
        <v>0</v>
      </c>
      <c r="E167" s="3950"/>
      <c r="F167" s="3950"/>
      <c r="G167" s="3950"/>
      <c r="H167" s="3950"/>
      <c r="I167" s="3950"/>
      <c r="J167" s="3950"/>
      <c r="K167" s="3950"/>
      <c r="L167" s="270"/>
    </row>
    <row r="168" spans="1:12" ht="15.75">
      <c r="A168" s="3953"/>
      <c r="B168" s="3972"/>
      <c r="C168" s="3950"/>
      <c r="D168" s="3952">
        <f t="shared" si="7"/>
        <v>0</v>
      </c>
      <c r="E168" s="3950"/>
      <c r="F168" s="3950"/>
      <c r="G168" s="3950"/>
      <c r="H168" s="3950"/>
      <c r="I168" s="3950"/>
      <c r="J168" s="3950"/>
      <c r="K168" s="3950"/>
      <c r="L168" s="270"/>
    </row>
    <row r="169" spans="1:12" ht="15.75">
      <c r="A169" s="3953"/>
      <c r="B169" s="3972"/>
      <c r="C169" s="3950"/>
      <c r="D169" s="3952">
        <f t="shared" si="7"/>
        <v>0</v>
      </c>
      <c r="E169" s="3950"/>
      <c r="F169" s="3950"/>
      <c r="G169" s="3950"/>
      <c r="H169" s="3950"/>
      <c r="I169" s="3950"/>
      <c r="J169" s="3950"/>
      <c r="K169" s="3950"/>
      <c r="L169" s="270"/>
    </row>
    <row r="170" spans="1:12" ht="15.75">
      <c r="A170" s="3953"/>
      <c r="B170" s="3972"/>
      <c r="C170" s="3950"/>
      <c r="D170" s="3952">
        <f t="shared" si="7"/>
        <v>0</v>
      </c>
      <c r="E170" s="3950"/>
      <c r="F170" s="3950"/>
      <c r="G170" s="3950"/>
      <c r="H170" s="3950"/>
      <c r="I170" s="3950"/>
      <c r="J170" s="3950"/>
      <c r="K170" s="3950"/>
      <c r="L170" s="270"/>
    </row>
    <row r="171" spans="1:12" ht="15.75">
      <c r="A171" s="3953"/>
      <c r="B171" s="3972"/>
      <c r="C171" s="3950"/>
      <c r="D171" s="3952">
        <f t="shared" si="7"/>
        <v>0</v>
      </c>
      <c r="E171" s="3950"/>
      <c r="F171" s="3950"/>
      <c r="G171" s="3950"/>
      <c r="H171" s="3950"/>
      <c r="I171" s="3950"/>
      <c r="J171" s="3950"/>
      <c r="K171" s="3950"/>
      <c r="L171" s="270"/>
    </row>
    <row r="172" spans="1:12" ht="15.75">
      <c r="A172" s="3953"/>
      <c r="B172" s="3972"/>
      <c r="C172" s="3950"/>
      <c r="D172" s="3952">
        <f t="shared" si="7"/>
        <v>0</v>
      </c>
      <c r="E172" s="3950"/>
      <c r="F172" s="3950"/>
      <c r="G172" s="3950"/>
      <c r="H172" s="3950"/>
      <c r="I172" s="3950"/>
      <c r="J172" s="3950"/>
      <c r="K172" s="3950"/>
      <c r="L172" s="270"/>
    </row>
    <row r="173" spans="1:12" ht="15.75">
      <c r="A173" s="3953"/>
      <c r="B173" s="3972"/>
      <c r="C173" s="3950"/>
      <c r="D173" s="3952">
        <f t="shared" si="7"/>
        <v>0</v>
      </c>
      <c r="E173" s="3950"/>
      <c r="F173" s="3950"/>
      <c r="G173" s="3950"/>
      <c r="H173" s="3950"/>
      <c r="I173" s="3950"/>
      <c r="J173" s="3950"/>
      <c r="K173" s="3950"/>
      <c r="L173" s="270"/>
    </row>
    <row r="174" spans="1:12" ht="15.75">
      <c r="A174" s="3953"/>
      <c r="B174" s="3972"/>
      <c r="C174" s="3950"/>
      <c r="D174" s="3952">
        <f t="shared" si="7"/>
        <v>0</v>
      </c>
      <c r="E174" s="3950"/>
      <c r="F174" s="3950"/>
      <c r="G174" s="3950"/>
      <c r="H174" s="3950"/>
      <c r="I174" s="3950"/>
      <c r="J174" s="3950"/>
      <c r="K174" s="3950"/>
      <c r="L174" s="270"/>
    </row>
    <row r="175" spans="1:12" ht="15.75">
      <c r="A175" s="3953"/>
      <c r="B175" s="3972"/>
      <c r="C175" s="3950"/>
      <c r="D175" s="3952">
        <f t="shared" si="7"/>
        <v>0</v>
      </c>
      <c r="E175" s="3950"/>
      <c r="F175" s="3950"/>
      <c r="G175" s="3950"/>
      <c r="H175" s="3950"/>
      <c r="I175" s="3950"/>
      <c r="J175" s="3950"/>
      <c r="K175" s="3950"/>
      <c r="L175" s="270"/>
    </row>
    <row r="176" spans="1:12" ht="15.75">
      <c r="A176" s="3953"/>
      <c r="B176" s="3972"/>
      <c r="C176" s="3950"/>
      <c r="D176" s="3952">
        <f t="shared" si="7"/>
        <v>0</v>
      </c>
      <c r="E176" s="3950"/>
      <c r="F176" s="3950"/>
      <c r="G176" s="3950"/>
      <c r="H176" s="3950"/>
      <c r="I176" s="3950"/>
      <c r="J176" s="3950"/>
      <c r="K176" s="3950"/>
      <c r="L176" s="270"/>
    </row>
    <row r="177" spans="1:12" ht="15.75">
      <c r="A177" s="3953"/>
      <c r="B177" s="3972"/>
      <c r="C177" s="3950"/>
      <c r="D177" s="3952">
        <f t="shared" si="7"/>
        <v>0</v>
      </c>
      <c r="E177" s="3950"/>
      <c r="F177" s="3950"/>
      <c r="G177" s="3950"/>
      <c r="H177" s="3950"/>
      <c r="I177" s="3950"/>
      <c r="J177" s="3950"/>
      <c r="K177" s="3950"/>
      <c r="L177" s="270"/>
    </row>
    <row r="178" spans="1:12" ht="15.75">
      <c r="A178" s="3953"/>
      <c r="B178" s="3972"/>
      <c r="C178" s="3950"/>
      <c r="D178" s="3952">
        <f t="shared" si="7"/>
        <v>0</v>
      </c>
      <c r="E178" s="3950"/>
      <c r="F178" s="3950"/>
      <c r="G178" s="3950"/>
      <c r="H178" s="3950"/>
      <c r="I178" s="3950"/>
      <c r="J178" s="3950"/>
      <c r="K178" s="3950"/>
      <c r="L178" s="270"/>
    </row>
    <row r="179" spans="1:12" ht="15.75">
      <c r="A179" s="3953"/>
      <c r="B179" s="3972"/>
      <c r="C179" s="3950"/>
      <c r="D179" s="3952">
        <f t="shared" si="7"/>
        <v>0</v>
      </c>
      <c r="E179" s="3950"/>
      <c r="F179" s="3950"/>
      <c r="G179" s="3950"/>
      <c r="H179" s="3950"/>
      <c r="I179" s="3950"/>
      <c r="J179" s="3950"/>
      <c r="K179" s="3950"/>
      <c r="L179" s="270"/>
    </row>
    <row r="180" spans="1:12" ht="15.75">
      <c r="A180" s="3953"/>
      <c r="B180" s="3972"/>
      <c r="C180" s="3950"/>
      <c r="D180" s="3952">
        <f t="shared" si="7"/>
        <v>0</v>
      </c>
      <c r="E180" s="3950"/>
      <c r="F180" s="3950"/>
      <c r="G180" s="3950"/>
      <c r="H180" s="3950"/>
      <c r="I180" s="3950"/>
      <c r="J180" s="3950"/>
      <c r="K180" s="3950"/>
      <c r="L180" s="270"/>
    </row>
    <row r="181" spans="1:12" ht="15.75">
      <c r="A181" s="3953"/>
      <c r="B181" s="3972"/>
      <c r="C181" s="3950"/>
      <c r="D181" s="3952">
        <f t="shared" si="7"/>
        <v>0</v>
      </c>
      <c r="E181" s="3950"/>
      <c r="F181" s="3950"/>
      <c r="G181" s="3950"/>
      <c r="H181" s="3950"/>
      <c r="I181" s="3950"/>
      <c r="J181" s="3950"/>
      <c r="K181" s="3950"/>
      <c r="L181" s="270"/>
    </row>
    <row r="182" spans="1:12" ht="15.75">
      <c r="A182" s="3953"/>
      <c r="B182" s="3972"/>
      <c r="C182" s="3950"/>
      <c r="D182" s="3952">
        <f t="shared" si="7"/>
        <v>0</v>
      </c>
      <c r="E182" s="3950"/>
      <c r="F182" s="3950"/>
      <c r="G182" s="3950"/>
      <c r="H182" s="3950"/>
      <c r="I182" s="3950"/>
      <c r="J182" s="3950"/>
      <c r="K182" s="3950"/>
      <c r="L182" s="270"/>
    </row>
    <row r="183" spans="1:12" ht="15.75">
      <c r="A183" s="3953"/>
      <c r="B183" s="3972"/>
      <c r="C183" s="3950"/>
      <c r="D183" s="3952">
        <f t="shared" si="7"/>
        <v>0</v>
      </c>
      <c r="E183" s="3950"/>
      <c r="F183" s="3950"/>
      <c r="G183" s="3950"/>
      <c r="H183" s="3950"/>
      <c r="I183" s="3950"/>
      <c r="J183" s="3950"/>
      <c r="K183" s="3950"/>
      <c r="L183" s="270"/>
    </row>
    <row r="184" spans="1:12" ht="15.75">
      <c r="A184" s="3953"/>
      <c r="B184" s="3972"/>
      <c r="C184" s="3950"/>
      <c r="D184" s="3952">
        <f t="shared" si="7"/>
        <v>0</v>
      </c>
      <c r="E184" s="3950"/>
      <c r="F184" s="3950"/>
      <c r="G184" s="3950"/>
      <c r="H184" s="3950"/>
      <c r="I184" s="3950"/>
      <c r="J184" s="3950"/>
      <c r="K184" s="3950"/>
      <c r="L184" s="270"/>
    </row>
    <row r="185" spans="1:12" ht="15.75">
      <c r="A185" s="3953"/>
      <c r="B185" s="3972"/>
      <c r="C185" s="3950"/>
      <c r="D185" s="3952">
        <f t="shared" si="7"/>
        <v>0</v>
      </c>
      <c r="E185" s="3950"/>
      <c r="F185" s="3950"/>
      <c r="G185" s="3950"/>
      <c r="H185" s="3950"/>
      <c r="I185" s="3950"/>
      <c r="J185" s="3950"/>
      <c r="K185" s="3950"/>
      <c r="L185" s="270"/>
    </row>
    <row r="186" spans="1:12" ht="15.75">
      <c r="A186" s="3953"/>
      <c r="B186" s="3972"/>
      <c r="C186" s="3950"/>
      <c r="D186" s="3952">
        <f t="shared" si="7"/>
        <v>0</v>
      </c>
      <c r="E186" s="3950"/>
      <c r="F186" s="3950"/>
      <c r="G186" s="3950"/>
      <c r="H186" s="3950"/>
      <c r="I186" s="3950"/>
      <c r="J186" s="3950"/>
      <c r="K186" s="3950"/>
      <c r="L186" s="270"/>
    </row>
    <row r="187" spans="1:12" ht="15.75">
      <c r="A187" s="3953"/>
      <c r="B187" s="3972"/>
      <c r="C187" s="3950"/>
      <c r="D187" s="3952">
        <f t="shared" si="7"/>
        <v>0</v>
      </c>
      <c r="E187" s="3950"/>
      <c r="F187" s="3950"/>
      <c r="G187" s="3950"/>
      <c r="H187" s="3950"/>
      <c r="I187" s="3950"/>
      <c r="J187" s="3950"/>
      <c r="K187" s="3950"/>
      <c r="L187" s="270"/>
    </row>
    <row r="188" spans="1:12" ht="15.75">
      <c r="A188" s="3953"/>
      <c r="B188" s="3972"/>
      <c r="C188" s="3950"/>
      <c r="D188" s="3952">
        <f t="shared" si="7"/>
        <v>0</v>
      </c>
      <c r="E188" s="3950"/>
      <c r="F188" s="3950"/>
      <c r="G188" s="3950"/>
      <c r="H188" s="3950"/>
      <c r="I188" s="3950"/>
      <c r="J188" s="3950"/>
      <c r="K188" s="3950"/>
      <c r="L188" s="270"/>
    </row>
    <row r="189" spans="1:12" ht="15.75">
      <c r="A189" s="3953"/>
      <c r="B189" s="3972"/>
      <c r="C189" s="3950"/>
      <c r="D189" s="3952">
        <f t="shared" si="7"/>
        <v>0</v>
      </c>
      <c r="E189" s="3950"/>
      <c r="F189" s="3950"/>
      <c r="G189" s="3950"/>
      <c r="H189" s="3950"/>
      <c r="I189" s="3950"/>
      <c r="J189" s="3950"/>
      <c r="K189" s="3950"/>
      <c r="L189" s="270"/>
    </row>
    <row r="190" spans="1:12" ht="15.75">
      <c r="A190" s="3953"/>
      <c r="B190" s="3972"/>
      <c r="C190" s="3950"/>
      <c r="D190" s="3952">
        <f t="shared" si="7"/>
        <v>0</v>
      </c>
      <c r="E190" s="3950"/>
      <c r="F190" s="3950"/>
      <c r="G190" s="3950"/>
      <c r="H190" s="3950"/>
      <c r="I190" s="3950"/>
      <c r="J190" s="3950"/>
      <c r="K190" s="3950"/>
      <c r="L190" s="270"/>
    </row>
    <row r="191" spans="1:12" ht="15.75">
      <c r="A191" s="3953"/>
      <c r="B191" s="3972"/>
      <c r="C191" s="3950"/>
      <c r="D191" s="3952">
        <f t="shared" si="7"/>
        <v>0</v>
      </c>
      <c r="E191" s="3950"/>
      <c r="F191" s="3950"/>
      <c r="G191" s="3950"/>
      <c r="H191" s="3950"/>
      <c r="I191" s="3950"/>
      <c r="J191" s="3950"/>
      <c r="K191" s="3950"/>
      <c r="L191" s="270"/>
    </row>
    <row r="192" spans="1:12" ht="15.75">
      <c r="A192" s="3953"/>
      <c r="B192" s="3972"/>
      <c r="C192" s="3950"/>
      <c r="D192" s="3952">
        <f t="shared" si="7"/>
        <v>0</v>
      </c>
      <c r="E192" s="3950"/>
      <c r="F192" s="3950"/>
      <c r="G192" s="3950"/>
      <c r="H192" s="3950"/>
      <c r="I192" s="3950"/>
      <c r="J192" s="3950"/>
      <c r="K192" s="3950"/>
      <c r="L192" s="270"/>
    </row>
    <row r="193" spans="1:12" ht="15.75">
      <c r="A193" s="3953"/>
      <c r="B193" s="3972"/>
      <c r="C193" s="3950"/>
      <c r="D193" s="3952">
        <f t="shared" si="7"/>
        <v>0</v>
      </c>
      <c r="E193" s="3950"/>
      <c r="F193" s="3950"/>
      <c r="G193" s="3950"/>
      <c r="H193" s="3950"/>
      <c r="I193" s="3950"/>
      <c r="J193" s="3950"/>
      <c r="K193" s="3950"/>
      <c r="L193" s="270"/>
    </row>
    <row r="194" spans="1:12" ht="15.75">
      <c r="A194" s="3953"/>
      <c r="B194" s="3972"/>
      <c r="C194" s="3950"/>
      <c r="D194" s="3952">
        <f t="shared" si="7"/>
        <v>0</v>
      </c>
      <c r="E194" s="3950"/>
      <c r="F194" s="3950"/>
      <c r="G194" s="3950"/>
      <c r="H194" s="3950"/>
      <c r="I194" s="3950"/>
      <c r="J194" s="3950"/>
      <c r="K194" s="3950"/>
      <c r="L194" s="270"/>
    </row>
    <row r="195" spans="1:12" ht="15.75">
      <c r="A195" s="3953"/>
      <c r="B195" s="3972"/>
      <c r="C195" s="3950"/>
      <c r="D195" s="3952">
        <f t="shared" si="7"/>
        <v>0</v>
      </c>
      <c r="E195" s="3950"/>
      <c r="F195" s="3950"/>
      <c r="G195" s="3950"/>
      <c r="H195" s="3950"/>
      <c r="I195" s="3950"/>
      <c r="J195" s="3950"/>
      <c r="K195" s="3950"/>
      <c r="L195" s="270"/>
    </row>
    <row r="196" spans="1:12" ht="15.75">
      <c r="A196" s="3953"/>
      <c r="B196" s="3972"/>
      <c r="C196" s="3950"/>
      <c r="D196" s="3952">
        <f t="shared" si="7"/>
        <v>0</v>
      </c>
      <c r="E196" s="3950"/>
      <c r="F196" s="3950"/>
      <c r="G196" s="3950"/>
      <c r="H196" s="3950"/>
      <c r="I196" s="3950"/>
      <c r="J196" s="3950"/>
      <c r="K196" s="3950"/>
      <c r="L196" s="270"/>
    </row>
    <row r="197" spans="1:12" ht="15.75">
      <c r="A197" s="3953"/>
      <c r="B197" s="3972"/>
      <c r="C197" s="3950"/>
      <c r="D197" s="3952">
        <f t="shared" si="7"/>
        <v>0</v>
      </c>
      <c r="E197" s="3950"/>
      <c r="F197" s="3950"/>
      <c r="G197" s="3950"/>
      <c r="H197" s="3950"/>
      <c r="I197" s="3950"/>
      <c r="J197" s="3950"/>
      <c r="K197" s="3950"/>
      <c r="L197" s="270"/>
    </row>
    <row r="198" spans="1:12" ht="15.75">
      <c r="A198" s="3953"/>
      <c r="B198" s="3972"/>
      <c r="C198" s="3950"/>
      <c r="D198" s="3952">
        <f t="shared" si="7"/>
        <v>0</v>
      </c>
      <c r="E198" s="3950"/>
      <c r="F198" s="3950"/>
      <c r="G198" s="3950"/>
      <c r="H198" s="3950"/>
      <c r="I198" s="3950"/>
      <c r="J198" s="3950"/>
      <c r="K198" s="3950"/>
      <c r="L198" s="270"/>
    </row>
    <row r="199" spans="1:12" ht="15.75">
      <c r="A199" s="3953"/>
      <c r="B199" s="3972"/>
      <c r="C199" s="3950"/>
      <c r="D199" s="3952">
        <f t="shared" si="7"/>
        <v>0</v>
      </c>
      <c r="E199" s="3950"/>
      <c r="F199" s="3950"/>
      <c r="G199" s="3950"/>
      <c r="H199" s="3950"/>
      <c r="I199" s="3950"/>
      <c r="J199" s="3950"/>
      <c r="K199" s="3950"/>
      <c r="L199" s="270"/>
    </row>
    <row r="200" spans="1:12" ht="15.75">
      <c r="A200" s="3953"/>
      <c r="B200" s="3972"/>
      <c r="C200" s="3950"/>
      <c r="D200" s="3952">
        <f t="shared" si="7"/>
        <v>0</v>
      </c>
      <c r="E200" s="3950"/>
      <c r="F200" s="3950"/>
      <c r="G200" s="3950"/>
      <c r="H200" s="3950"/>
      <c r="I200" s="3950"/>
      <c r="J200" s="3950"/>
      <c r="K200" s="3950"/>
      <c r="L200" s="270"/>
    </row>
    <row r="201" spans="1:12" ht="15.75">
      <c r="A201" s="3953"/>
      <c r="B201" s="3972"/>
      <c r="C201" s="3950"/>
      <c r="D201" s="3952">
        <f t="shared" si="7"/>
        <v>0</v>
      </c>
      <c r="E201" s="3950"/>
      <c r="F201" s="3950"/>
      <c r="G201" s="3950"/>
      <c r="H201" s="3950"/>
      <c r="I201" s="3950"/>
      <c r="J201" s="3950"/>
      <c r="K201" s="3950"/>
      <c r="L201" s="270"/>
    </row>
    <row r="202" spans="1:12" ht="15.75">
      <c r="A202" s="3953"/>
      <c r="B202" s="3972"/>
      <c r="C202" s="3950"/>
      <c r="D202" s="3952">
        <f t="shared" si="7"/>
        <v>0</v>
      </c>
      <c r="E202" s="3950"/>
      <c r="F202" s="3950"/>
      <c r="G202" s="3950"/>
      <c r="H202" s="3950"/>
      <c r="I202" s="3950"/>
      <c r="J202" s="3950"/>
      <c r="K202" s="3950"/>
      <c r="L202" s="270"/>
    </row>
    <row r="203" spans="1:12" ht="15.75">
      <c r="A203" s="3953"/>
      <c r="B203" s="3972"/>
      <c r="C203" s="3950"/>
      <c r="D203" s="3952">
        <f t="shared" si="7"/>
        <v>0</v>
      </c>
      <c r="E203" s="3950"/>
      <c r="F203" s="3950"/>
      <c r="G203" s="3950"/>
      <c r="H203" s="3950"/>
      <c r="I203" s="3950"/>
      <c r="J203" s="3950"/>
      <c r="K203" s="3950"/>
      <c r="L203" s="270"/>
    </row>
    <row r="204" spans="1:12" ht="15.75">
      <c r="A204" s="3953"/>
      <c r="B204" s="3972"/>
      <c r="C204" s="3950"/>
      <c r="D204" s="3952">
        <f t="shared" si="7"/>
        <v>0</v>
      </c>
      <c r="E204" s="3950"/>
      <c r="F204" s="3950"/>
      <c r="G204" s="3950"/>
      <c r="H204" s="3950"/>
      <c r="I204" s="3950"/>
      <c r="J204" s="3950"/>
      <c r="K204" s="3950"/>
      <c r="L204" s="270"/>
    </row>
    <row r="205" spans="1:12" ht="15.75">
      <c r="A205" s="3953"/>
      <c r="B205" s="3972"/>
      <c r="C205" s="3950"/>
      <c r="D205" s="3952">
        <f t="shared" si="7"/>
        <v>0</v>
      </c>
      <c r="E205" s="3950"/>
      <c r="F205" s="3950"/>
      <c r="G205" s="3950"/>
      <c r="H205" s="3950"/>
      <c r="I205" s="3950"/>
      <c r="J205" s="3950"/>
      <c r="K205" s="3950"/>
      <c r="L205" s="270"/>
    </row>
    <row r="206" spans="1:12" ht="15.75">
      <c r="A206" s="3953"/>
      <c r="B206" s="3972"/>
      <c r="C206" s="3950"/>
      <c r="D206" s="3952">
        <f t="shared" si="7"/>
        <v>0</v>
      </c>
      <c r="E206" s="3950"/>
      <c r="F206" s="3950"/>
      <c r="G206" s="3950"/>
      <c r="H206" s="3950"/>
      <c r="I206" s="3950"/>
      <c r="J206" s="3950"/>
      <c r="K206" s="3950"/>
      <c r="L206" s="270"/>
    </row>
    <row r="207" spans="1:12" ht="15.75">
      <c r="A207" s="3953"/>
      <c r="B207" s="3972"/>
      <c r="C207" s="3950"/>
      <c r="D207" s="3952">
        <f t="shared" si="7"/>
        <v>0</v>
      </c>
      <c r="E207" s="3950"/>
      <c r="F207" s="3950"/>
      <c r="G207" s="3950"/>
      <c r="H207" s="3950"/>
      <c r="I207" s="3950"/>
      <c r="J207" s="3950"/>
      <c r="K207" s="3950"/>
      <c r="L207" s="270"/>
    </row>
    <row r="208" spans="1:12" ht="15.75">
      <c r="A208" s="3953"/>
      <c r="B208" s="3972"/>
      <c r="C208" s="3950"/>
      <c r="D208" s="3952">
        <f t="shared" si="7"/>
        <v>0</v>
      </c>
      <c r="E208" s="3950"/>
      <c r="F208" s="3950"/>
      <c r="G208" s="3950"/>
      <c r="H208" s="3950"/>
      <c r="I208" s="3950"/>
      <c r="J208" s="3950"/>
      <c r="K208" s="3950"/>
      <c r="L208" s="270"/>
    </row>
    <row r="209" spans="1:12" ht="15.75">
      <c r="A209" s="3953"/>
      <c r="B209" s="3972"/>
      <c r="C209" s="3950"/>
      <c r="D209" s="3952">
        <f t="shared" si="7"/>
        <v>0</v>
      </c>
      <c r="E209" s="3950"/>
      <c r="F209" s="3950"/>
      <c r="G209" s="3950"/>
      <c r="H209" s="3950"/>
      <c r="I209" s="3950"/>
      <c r="J209" s="3950"/>
      <c r="K209" s="3950"/>
      <c r="L209" s="270"/>
    </row>
    <row r="210" spans="1:12" ht="15.75">
      <c r="A210" s="3953"/>
      <c r="B210" s="3972"/>
      <c r="C210" s="3950"/>
      <c r="D210" s="3952">
        <f t="shared" si="7"/>
        <v>0</v>
      </c>
      <c r="E210" s="3950"/>
      <c r="F210" s="3950"/>
      <c r="G210" s="3950"/>
      <c r="H210" s="3950"/>
      <c r="I210" s="3950"/>
      <c r="J210" s="3950"/>
      <c r="K210" s="3950"/>
      <c r="L210" s="270"/>
    </row>
    <row r="211" spans="1:12" ht="15.75">
      <c r="A211" s="3953"/>
      <c r="B211" s="3972"/>
      <c r="C211" s="3950"/>
      <c r="D211" s="3952">
        <f t="shared" si="7"/>
        <v>0</v>
      </c>
      <c r="E211" s="3950"/>
      <c r="F211" s="3950"/>
      <c r="G211" s="3950"/>
      <c r="H211" s="3950"/>
      <c r="I211" s="3950"/>
      <c r="J211" s="3950"/>
      <c r="K211" s="3950"/>
      <c r="L211" s="270"/>
    </row>
    <row r="212" spans="1:12" ht="15.75">
      <c r="A212" s="3953"/>
      <c r="B212" s="3972"/>
      <c r="C212" s="3950"/>
      <c r="D212" s="3952">
        <f t="shared" ref="D212:D275" si="8">+C212*(100-E212)/100</f>
        <v>0</v>
      </c>
      <c r="E212" s="3950"/>
      <c r="F212" s="3950"/>
      <c r="G212" s="3950"/>
      <c r="H212" s="3950"/>
      <c r="I212" s="3950"/>
      <c r="J212" s="3950"/>
      <c r="K212" s="3950"/>
      <c r="L212" s="270"/>
    </row>
    <row r="213" spans="1:12" ht="15.75">
      <c r="A213" s="3953"/>
      <c r="B213" s="3972"/>
      <c r="C213" s="3950"/>
      <c r="D213" s="3952">
        <f t="shared" si="8"/>
        <v>0</v>
      </c>
      <c r="E213" s="3950"/>
      <c r="F213" s="3950"/>
      <c r="G213" s="3950"/>
      <c r="H213" s="3950"/>
      <c r="I213" s="3950"/>
      <c r="J213" s="3950"/>
      <c r="K213" s="3950"/>
      <c r="L213" s="270"/>
    </row>
    <row r="214" spans="1:12" ht="15.75">
      <c r="A214" s="3953"/>
      <c r="B214" s="3972"/>
      <c r="C214" s="3950"/>
      <c r="D214" s="3952">
        <f t="shared" si="8"/>
        <v>0</v>
      </c>
      <c r="E214" s="3950"/>
      <c r="F214" s="3950"/>
      <c r="G214" s="3950"/>
      <c r="H214" s="3950"/>
      <c r="I214" s="3950"/>
      <c r="J214" s="3950"/>
      <c r="K214" s="3950"/>
      <c r="L214" s="270"/>
    </row>
    <row r="215" spans="1:12" ht="15.75">
      <c r="A215" s="3953"/>
      <c r="B215" s="3972"/>
      <c r="C215" s="3950"/>
      <c r="D215" s="3952">
        <f t="shared" si="8"/>
        <v>0</v>
      </c>
      <c r="E215" s="3950"/>
      <c r="F215" s="3950"/>
      <c r="G215" s="3950"/>
      <c r="H215" s="3950"/>
      <c r="I215" s="3950"/>
      <c r="J215" s="3950"/>
      <c r="K215" s="3950"/>
      <c r="L215" s="270"/>
    </row>
    <row r="216" spans="1:12" ht="15.75">
      <c r="A216" s="3953"/>
      <c r="B216" s="3972"/>
      <c r="C216" s="3950"/>
      <c r="D216" s="3952">
        <f t="shared" si="8"/>
        <v>0</v>
      </c>
      <c r="E216" s="3950"/>
      <c r="F216" s="3950"/>
      <c r="G216" s="3950"/>
      <c r="H216" s="3950"/>
      <c r="I216" s="3950"/>
      <c r="J216" s="3950"/>
      <c r="K216" s="3950"/>
      <c r="L216" s="270"/>
    </row>
    <row r="217" spans="1:12" ht="15.75">
      <c r="A217" s="3953"/>
      <c r="B217" s="3972"/>
      <c r="C217" s="3950"/>
      <c r="D217" s="3952">
        <f t="shared" si="8"/>
        <v>0</v>
      </c>
      <c r="E217" s="3950"/>
      <c r="F217" s="3950"/>
      <c r="G217" s="3950"/>
      <c r="H217" s="3950"/>
      <c r="I217" s="3950"/>
      <c r="J217" s="3950"/>
      <c r="K217" s="3950"/>
      <c r="L217" s="270"/>
    </row>
    <row r="218" spans="1:12" ht="15.75">
      <c r="A218" s="3953"/>
      <c r="B218" s="3972"/>
      <c r="C218" s="3950"/>
      <c r="D218" s="3952">
        <f t="shared" si="8"/>
        <v>0</v>
      </c>
      <c r="E218" s="3950"/>
      <c r="F218" s="3950"/>
      <c r="G218" s="3950"/>
      <c r="H218" s="3950"/>
      <c r="I218" s="3950"/>
      <c r="J218" s="3950"/>
      <c r="K218" s="3950"/>
      <c r="L218" s="270"/>
    </row>
    <row r="219" spans="1:12" ht="15.75">
      <c r="A219" s="3953"/>
      <c r="B219" s="3972"/>
      <c r="C219" s="3950"/>
      <c r="D219" s="3952">
        <f t="shared" si="8"/>
        <v>0</v>
      </c>
      <c r="E219" s="3950"/>
      <c r="F219" s="3950"/>
      <c r="G219" s="3950"/>
      <c r="H219" s="3950"/>
      <c r="I219" s="3950"/>
      <c r="J219" s="3950"/>
      <c r="K219" s="3950"/>
      <c r="L219" s="270"/>
    </row>
    <row r="220" spans="1:12" ht="15.75">
      <c r="A220" s="3953"/>
      <c r="B220" s="3972"/>
      <c r="C220" s="3950"/>
      <c r="D220" s="3952">
        <f t="shared" si="8"/>
        <v>0</v>
      </c>
      <c r="E220" s="3950"/>
      <c r="F220" s="3950"/>
      <c r="G220" s="3950"/>
      <c r="H220" s="3950"/>
      <c r="I220" s="3950"/>
      <c r="J220" s="3950"/>
      <c r="K220" s="3950"/>
      <c r="L220" s="270"/>
    </row>
    <row r="221" spans="1:12" ht="15.75">
      <c r="A221" s="3953"/>
      <c r="B221" s="3972"/>
      <c r="C221" s="3950"/>
      <c r="D221" s="3952">
        <f t="shared" si="8"/>
        <v>0</v>
      </c>
      <c r="E221" s="3950"/>
      <c r="F221" s="3950"/>
      <c r="G221" s="3950"/>
      <c r="H221" s="3950"/>
      <c r="I221" s="3950"/>
      <c r="J221" s="3950"/>
      <c r="K221" s="3950"/>
      <c r="L221" s="270"/>
    </row>
    <row r="222" spans="1:12" ht="15.75">
      <c r="A222" s="3953"/>
      <c r="B222" s="3972"/>
      <c r="C222" s="3950"/>
      <c r="D222" s="3952">
        <f t="shared" si="8"/>
        <v>0</v>
      </c>
      <c r="E222" s="3950"/>
      <c r="F222" s="3950"/>
      <c r="G222" s="3950"/>
      <c r="H222" s="3950"/>
      <c r="I222" s="3950"/>
      <c r="J222" s="3950"/>
      <c r="K222" s="3950"/>
      <c r="L222" s="270"/>
    </row>
    <row r="223" spans="1:12" ht="15.75">
      <c r="A223" s="3953"/>
      <c r="B223" s="3972"/>
      <c r="C223" s="3950"/>
      <c r="D223" s="3952">
        <f t="shared" si="8"/>
        <v>0</v>
      </c>
      <c r="E223" s="3950"/>
      <c r="F223" s="3950"/>
      <c r="G223" s="3950"/>
      <c r="H223" s="3950"/>
      <c r="I223" s="3950"/>
      <c r="J223" s="3950"/>
      <c r="K223" s="3950"/>
      <c r="L223" s="270"/>
    </row>
    <row r="224" spans="1:12" ht="15.75">
      <c r="A224" s="3953"/>
      <c r="B224" s="3972"/>
      <c r="C224" s="3950"/>
      <c r="D224" s="3952">
        <f t="shared" si="8"/>
        <v>0</v>
      </c>
      <c r="E224" s="3950"/>
      <c r="F224" s="3950"/>
      <c r="G224" s="3950"/>
      <c r="H224" s="3950"/>
      <c r="I224" s="3950"/>
      <c r="J224" s="3950"/>
      <c r="K224" s="3950"/>
      <c r="L224" s="270"/>
    </row>
    <row r="225" spans="1:12" ht="15.75">
      <c r="A225" s="3953"/>
      <c r="B225" s="3972"/>
      <c r="C225" s="3950"/>
      <c r="D225" s="3952">
        <f t="shared" si="8"/>
        <v>0</v>
      </c>
      <c r="E225" s="3950"/>
      <c r="F225" s="3950"/>
      <c r="G225" s="3950"/>
      <c r="H225" s="3950"/>
      <c r="I225" s="3950"/>
      <c r="J225" s="3950"/>
      <c r="K225" s="3950"/>
      <c r="L225" s="270"/>
    </row>
    <row r="226" spans="1:12" ht="15.75">
      <c r="A226" s="3953"/>
      <c r="B226" s="3972"/>
      <c r="C226" s="3950"/>
      <c r="D226" s="3952">
        <f t="shared" si="8"/>
        <v>0</v>
      </c>
      <c r="E226" s="3950"/>
      <c r="F226" s="3950"/>
      <c r="G226" s="3950"/>
      <c r="H226" s="3950"/>
      <c r="I226" s="3950"/>
      <c r="J226" s="3950"/>
      <c r="K226" s="3950"/>
      <c r="L226" s="270"/>
    </row>
    <row r="227" spans="1:12" ht="15.75">
      <c r="A227" s="3953"/>
      <c r="B227" s="3972"/>
      <c r="C227" s="3950"/>
      <c r="D227" s="3952">
        <f t="shared" si="8"/>
        <v>0</v>
      </c>
      <c r="E227" s="3950"/>
      <c r="F227" s="3950"/>
      <c r="G227" s="3950"/>
      <c r="H227" s="3950"/>
      <c r="I227" s="3950"/>
      <c r="J227" s="3950"/>
      <c r="K227" s="3950"/>
      <c r="L227" s="270"/>
    </row>
    <row r="228" spans="1:12" ht="15.75">
      <c r="A228" s="3953"/>
      <c r="B228" s="3972"/>
      <c r="C228" s="3950"/>
      <c r="D228" s="3952">
        <f t="shared" si="8"/>
        <v>0</v>
      </c>
      <c r="E228" s="3950"/>
      <c r="F228" s="3950"/>
      <c r="G228" s="3950"/>
      <c r="H228" s="3950"/>
      <c r="I228" s="3950"/>
      <c r="J228" s="3950"/>
      <c r="K228" s="3950"/>
      <c r="L228" s="270"/>
    </row>
    <row r="229" spans="1:12" ht="15.75">
      <c r="A229" s="3953"/>
      <c r="B229" s="3972"/>
      <c r="C229" s="3950"/>
      <c r="D229" s="3952">
        <f t="shared" si="8"/>
        <v>0</v>
      </c>
      <c r="E229" s="3950"/>
      <c r="F229" s="3950"/>
      <c r="G229" s="3950"/>
      <c r="H229" s="3950"/>
      <c r="I229" s="3950"/>
      <c r="J229" s="3950"/>
      <c r="K229" s="3950"/>
      <c r="L229" s="270"/>
    </row>
    <row r="230" spans="1:12" ht="15.75">
      <c r="A230" s="3953"/>
      <c r="B230" s="3972"/>
      <c r="C230" s="3950"/>
      <c r="D230" s="3952">
        <f t="shared" si="8"/>
        <v>0</v>
      </c>
      <c r="E230" s="3950"/>
      <c r="F230" s="3950"/>
      <c r="G230" s="3950"/>
      <c r="H230" s="3950"/>
      <c r="I230" s="3950"/>
      <c r="J230" s="3950"/>
      <c r="K230" s="3950"/>
      <c r="L230" s="270"/>
    </row>
    <row r="231" spans="1:12" ht="15.75">
      <c r="A231" s="3953"/>
      <c r="B231" s="3972"/>
      <c r="C231" s="3950"/>
      <c r="D231" s="3952">
        <f t="shared" si="8"/>
        <v>0</v>
      </c>
      <c r="E231" s="3950"/>
      <c r="F231" s="3950"/>
      <c r="G231" s="3950"/>
      <c r="H231" s="3950"/>
      <c r="I231" s="3950"/>
      <c r="J231" s="3950"/>
      <c r="K231" s="3950"/>
      <c r="L231" s="270"/>
    </row>
    <row r="232" spans="1:12" ht="15.75">
      <c r="A232" s="3953"/>
      <c r="B232" s="3972"/>
      <c r="C232" s="3950"/>
      <c r="D232" s="3952">
        <f t="shared" si="8"/>
        <v>0</v>
      </c>
      <c r="E232" s="3950"/>
      <c r="F232" s="3950"/>
      <c r="G232" s="3950"/>
      <c r="H232" s="3950"/>
      <c r="I232" s="3950"/>
      <c r="J232" s="3950"/>
      <c r="K232" s="3950"/>
      <c r="L232" s="270"/>
    </row>
    <row r="233" spans="1:12" ht="15.75">
      <c r="A233" s="3953"/>
      <c r="B233" s="3972"/>
      <c r="C233" s="3950"/>
      <c r="D233" s="3952">
        <f t="shared" si="8"/>
        <v>0</v>
      </c>
      <c r="E233" s="3950"/>
      <c r="F233" s="3950"/>
      <c r="G233" s="3950"/>
      <c r="H233" s="3950"/>
      <c r="I233" s="3950"/>
      <c r="J233" s="3950"/>
      <c r="K233" s="3950"/>
      <c r="L233" s="270"/>
    </row>
    <row r="234" spans="1:12" ht="15.75">
      <c r="A234" s="3953"/>
      <c r="B234" s="3972"/>
      <c r="C234" s="3950"/>
      <c r="D234" s="3952">
        <f t="shared" si="8"/>
        <v>0</v>
      </c>
      <c r="E234" s="3950"/>
      <c r="F234" s="3950"/>
      <c r="G234" s="3950"/>
      <c r="H234" s="3950"/>
      <c r="I234" s="3950"/>
      <c r="J234" s="3950"/>
      <c r="K234" s="3950"/>
      <c r="L234" s="270"/>
    </row>
    <row r="235" spans="1:12" ht="15.75">
      <c r="A235" s="3953"/>
      <c r="B235" s="3972"/>
      <c r="C235" s="3950"/>
      <c r="D235" s="3952">
        <f t="shared" si="8"/>
        <v>0</v>
      </c>
      <c r="E235" s="3950"/>
      <c r="F235" s="3950"/>
      <c r="G235" s="3950"/>
      <c r="H235" s="3950"/>
      <c r="I235" s="3950"/>
      <c r="J235" s="3950"/>
      <c r="K235" s="3950"/>
      <c r="L235" s="270"/>
    </row>
    <row r="236" spans="1:12" ht="15.75">
      <c r="A236" s="3953"/>
      <c r="B236" s="3972"/>
      <c r="C236" s="3950"/>
      <c r="D236" s="3952">
        <f t="shared" si="8"/>
        <v>0</v>
      </c>
      <c r="E236" s="3950"/>
      <c r="F236" s="3950"/>
      <c r="G236" s="3950"/>
      <c r="H236" s="3950"/>
      <c r="I236" s="3950"/>
      <c r="J236" s="3950"/>
      <c r="K236" s="3950"/>
      <c r="L236" s="270"/>
    </row>
    <row r="237" spans="1:12" ht="15.75">
      <c r="A237" s="3953"/>
      <c r="B237" s="3972"/>
      <c r="C237" s="3950"/>
      <c r="D237" s="3952">
        <f t="shared" si="8"/>
        <v>0</v>
      </c>
      <c r="E237" s="3950"/>
      <c r="F237" s="3950"/>
      <c r="G237" s="3950"/>
      <c r="H237" s="3950"/>
      <c r="I237" s="3950"/>
      <c r="J237" s="3950"/>
      <c r="K237" s="3950"/>
      <c r="L237" s="270"/>
    </row>
    <row r="238" spans="1:12" ht="15.75">
      <c r="A238" s="3953"/>
      <c r="B238" s="3972"/>
      <c r="C238" s="3950"/>
      <c r="D238" s="3952">
        <f t="shared" si="8"/>
        <v>0</v>
      </c>
      <c r="E238" s="3950"/>
      <c r="F238" s="3950"/>
      <c r="G238" s="3950"/>
      <c r="H238" s="3950"/>
      <c r="I238" s="3950"/>
      <c r="J238" s="3950"/>
      <c r="K238" s="3950"/>
      <c r="L238" s="270"/>
    </row>
    <row r="239" spans="1:12" ht="15.75">
      <c r="A239" s="3953"/>
      <c r="B239" s="3972"/>
      <c r="C239" s="3950"/>
      <c r="D239" s="3952">
        <f t="shared" si="8"/>
        <v>0</v>
      </c>
      <c r="E239" s="3950"/>
      <c r="F239" s="3950"/>
      <c r="G239" s="3950"/>
      <c r="H239" s="3950"/>
      <c r="I239" s="3950"/>
      <c r="J239" s="3950"/>
      <c r="K239" s="3950"/>
      <c r="L239" s="270"/>
    </row>
    <row r="240" spans="1:12" ht="15.75">
      <c r="A240" s="3953"/>
      <c r="B240" s="3972"/>
      <c r="C240" s="3950"/>
      <c r="D240" s="3952">
        <f t="shared" si="8"/>
        <v>0</v>
      </c>
      <c r="E240" s="3950"/>
      <c r="F240" s="3950"/>
      <c r="G240" s="3950"/>
      <c r="H240" s="3950"/>
      <c r="I240" s="3950"/>
      <c r="J240" s="3950"/>
      <c r="K240" s="3950"/>
      <c r="L240" s="270"/>
    </row>
    <row r="241" spans="1:12" ht="15.75">
      <c r="A241" s="3953"/>
      <c r="B241" s="3972"/>
      <c r="C241" s="3950"/>
      <c r="D241" s="3952">
        <f t="shared" si="8"/>
        <v>0</v>
      </c>
      <c r="E241" s="3950"/>
      <c r="F241" s="3950"/>
      <c r="G241" s="3950"/>
      <c r="H241" s="3950"/>
      <c r="I241" s="3950"/>
      <c r="J241" s="3950"/>
      <c r="K241" s="3950"/>
      <c r="L241" s="270"/>
    </row>
    <row r="242" spans="1:12" ht="15.75">
      <c r="A242" s="3953"/>
      <c r="B242" s="3972"/>
      <c r="C242" s="3950"/>
      <c r="D242" s="3952">
        <f t="shared" si="8"/>
        <v>0</v>
      </c>
      <c r="E242" s="3950"/>
      <c r="F242" s="3950"/>
      <c r="G242" s="3950"/>
      <c r="H242" s="3950"/>
      <c r="I242" s="3950"/>
      <c r="J242" s="3950"/>
      <c r="K242" s="3950"/>
      <c r="L242" s="270"/>
    </row>
    <row r="243" spans="1:12" ht="15.75">
      <c r="A243" s="3953"/>
      <c r="B243" s="3972"/>
      <c r="C243" s="3950"/>
      <c r="D243" s="3952">
        <f t="shared" si="8"/>
        <v>0</v>
      </c>
      <c r="E243" s="3950"/>
      <c r="F243" s="3950"/>
      <c r="G243" s="3950"/>
      <c r="H243" s="3950"/>
      <c r="I243" s="3950"/>
      <c r="J243" s="3950"/>
      <c r="K243" s="3950"/>
      <c r="L243" s="270"/>
    </row>
    <row r="244" spans="1:12" ht="15.75">
      <c r="A244" s="3953"/>
      <c r="B244" s="3972"/>
      <c r="C244" s="3950"/>
      <c r="D244" s="3952">
        <f t="shared" si="8"/>
        <v>0</v>
      </c>
      <c r="E244" s="3950"/>
      <c r="F244" s="3950"/>
      <c r="G244" s="3950"/>
      <c r="H244" s="3950"/>
      <c r="I244" s="3950"/>
      <c r="J244" s="3950"/>
      <c r="K244" s="3950"/>
      <c r="L244" s="270"/>
    </row>
    <row r="245" spans="1:12" ht="15.75">
      <c r="A245" s="3953"/>
      <c r="B245" s="3972"/>
      <c r="C245" s="3950"/>
      <c r="D245" s="3952">
        <f t="shared" si="8"/>
        <v>0</v>
      </c>
      <c r="E245" s="3950"/>
      <c r="F245" s="3950"/>
      <c r="G245" s="3950"/>
      <c r="H245" s="3950"/>
      <c r="I245" s="3950"/>
      <c r="J245" s="3950"/>
      <c r="K245" s="3950"/>
      <c r="L245" s="270"/>
    </row>
    <row r="246" spans="1:12" ht="15.75">
      <c r="A246" s="3953"/>
      <c r="B246" s="3972"/>
      <c r="C246" s="3950"/>
      <c r="D246" s="3952">
        <f t="shared" si="8"/>
        <v>0</v>
      </c>
      <c r="E246" s="3950"/>
      <c r="F246" s="3950"/>
      <c r="G246" s="3950"/>
      <c r="H246" s="3950"/>
      <c r="I246" s="3950"/>
      <c r="J246" s="3950"/>
      <c r="K246" s="3950"/>
      <c r="L246" s="270"/>
    </row>
    <row r="247" spans="1:12" ht="15.75">
      <c r="A247" s="3953"/>
      <c r="B247" s="3972"/>
      <c r="C247" s="3950"/>
      <c r="D247" s="3952">
        <f t="shared" si="8"/>
        <v>0</v>
      </c>
      <c r="E247" s="3950"/>
      <c r="F247" s="3950"/>
      <c r="G247" s="3950"/>
      <c r="H247" s="3950"/>
      <c r="I247" s="3950"/>
      <c r="J247" s="3950"/>
      <c r="K247" s="3950"/>
      <c r="L247" s="270"/>
    </row>
    <row r="248" spans="1:12" ht="15.75">
      <c r="A248" s="3953"/>
      <c r="B248" s="3972"/>
      <c r="C248" s="3950"/>
      <c r="D248" s="3952">
        <f t="shared" si="8"/>
        <v>0</v>
      </c>
      <c r="E248" s="3950"/>
      <c r="F248" s="3950"/>
      <c r="G248" s="3950"/>
      <c r="H248" s="3950"/>
      <c r="I248" s="3950"/>
      <c r="J248" s="3950"/>
      <c r="K248" s="3950"/>
      <c r="L248" s="270"/>
    </row>
    <row r="249" spans="1:12" ht="15.75">
      <c r="A249" s="3953"/>
      <c r="B249" s="3972"/>
      <c r="C249" s="3950"/>
      <c r="D249" s="3952">
        <f t="shared" si="8"/>
        <v>0</v>
      </c>
      <c r="E249" s="3950"/>
      <c r="F249" s="3950"/>
      <c r="G249" s="3950"/>
      <c r="H249" s="3950"/>
      <c r="I249" s="3950"/>
      <c r="J249" s="3950"/>
      <c r="K249" s="3950"/>
      <c r="L249" s="270"/>
    </row>
    <row r="250" spans="1:12" ht="15.75">
      <c r="A250" s="3953"/>
      <c r="B250" s="3972"/>
      <c r="C250" s="3950"/>
      <c r="D250" s="3952">
        <f t="shared" si="8"/>
        <v>0</v>
      </c>
      <c r="E250" s="3950"/>
      <c r="F250" s="3950"/>
      <c r="G250" s="3950"/>
      <c r="H250" s="3950"/>
      <c r="I250" s="3950"/>
      <c r="J250" s="3950"/>
      <c r="K250" s="3950"/>
      <c r="L250" s="270"/>
    </row>
    <row r="251" spans="1:12" ht="15.75">
      <c r="A251" s="3953"/>
      <c r="B251" s="3972"/>
      <c r="C251" s="3950"/>
      <c r="D251" s="3952">
        <f t="shared" si="8"/>
        <v>0</v>
      </c>
      <c r="E251" s="3950"/>
      <c r="F251" s="3950"/>
      <c r="G251" s="3950"/>
      <c r="H251" s="3950"/>
      <c r="I251" s="3950"/>
      <c r="J251" s="3950"/>
      <c r="K251" s="3950"/>
      <c r="L251" s="270"/>
    </row>
    <row r="252" spans="1:12" ht="15.75">
      <c r="A252" s="3953"/>
      <c r="B252" s="3972"/>
      <c r="C252" s="3950"/>
      <c r="D252" s="3952">
        <f t="shared" si="8"/>
        <v>0</v>
      </c>
      <c r="E252" s="3950"/>
      <c r="F252" s="3950"/>
      <c r="G252" s="3950"/>
      <c r="H252" s="3950"/>
      <c r="I252" s="3950"/>
      <c r="J252" s="3950"/>
      <c r="K252" s="3950"/>
      <c r="L252" s="270"/>
    </row>
    <row r="253" spans="1:12" ht="15.75">
      <c r="A253" s="3953"/>
      <c r="B253" s="3972"/>
      <c r="C253" s="3950"/>
      <c r="D253" s="3952">
        <f t="shared" si="8"/>
        <v>0</v>
      </c>
      <c r="E253" s="3950"/>
      <c r="F253" s="3950"/>
      <c r="G253" s="3950"/>
      <c r="H253" s="3950"/>
      <c r="I253" s="3950"/>
      <c r="J253" s="3950"/>
      <c r="K253" s="3950"/>
      <c r="L253" s="270"/>
    </row>
    <row r="254" spans="1:12" ht="15.75">
      <c r="A254" s="3953"/>
      <c r="B254" s="3972"/>
      <c r="C254" s="3950"/>
      <c r="D254" s="3952">
        <f t="shared" si="8"/>
        <v>0</v>
      </c>
      <c r="E254" s="3950"/>
      <c r="F254" s="3950"/>
      <c r="G254" s="3950"/>
      <c r="H254" s="3950"/>
      <c r="I254" s="3950"/>
      <c r="J254" s="3950"/>
      <c r="K254" s="3950"/>
      <c r="L254" s="270"/>
    </row>
    <row r="255" spans="1:12" ht="15.75">
      <c r="A255" s="3953"/>
      <c r="B255" s="3972"/>
      <c r="C255" s="3950"/>
      <c r="D255" s="3952">
        <f t="shared" si="8"/>
        <v>0</v>
      </c>
      <c r="E255" s="3950"/>
      <c r="F255" s="3950"/>
      <c r="G255" s="3950"/>
      <c r="H255" s="3950"/>
      <c r="I255" s="3950"/>
      <c r="J255" s="3950"/>
      <c r="K255" s="3950"/>
      <c r="L255" s="270"/>
    </row>
    <row r="256" spans="1:12" ht="15.75">
      <c r="A256" s="3953"/>
      <c r="B256" s="3972"/>
      <c r="C256" s="3950"/>
      <c r="D256" s="3952">
        <f t="shared" si="8"/>
        <v>0</v>
      </c>
      <c r="E256" s="3950"/>
      <c r="F256" s="3950"/>
      <c r="G256" s="3950"/>
      <c r="H256" s="3950"/>
      <c r="I256" s="3950"/>
      <c r="J256" s="3950"/>
      <c r="K256" s="3950"/>
      <c r="L256" s="270"/>
    </row>
    <row r="257" spans="1:12" ht="15.75">
      <c r="A257" s="3953"/>
      <c r="B257" s="3972"/>
      <c r="C257" s="3950"/>
      <c r="D257" s="3952">
        <f t="shared" si="8"/>
        <v>0</v>
      </c>
      <c r="E257" s="3950"/>
      <c r="F257" s="3950"/>
      <c r="G257" s="3950"/>
      <c r="H257" s="3950"/>
      <c r="I257" s="3950"/>
      <c r="J257" s="3950"/>
      <c r="K257" s="3950"/>
      <c r="L257" s="270"/>
    </row>
    <row r="258" spans="1:12" ht="15.75">
      <c r="A258" s="3953"/>
      <c r="B258" s="3972"/>
      <c r="C258" s="3950"/>
      <c r="D258" s="3952">
        <f t="shared" si="8"/>
        <v>0</v>
      </c>
      <c r="E258" s="3950"/>
      <c r="F258" s="3950"/>
      <c r="G258" s="3950"/>
      <c r="H258" s="3950"/>
      <c r="I258" s="3950"/>
      <c r="J258" s="3950"/>
      <c r="K258" s="3950"/>
      <c r="L258" s="270"/>
    </row>
    <row r="259" spans="1:12" ht="15.75">
      <c r="A259" s="3953"/>
      <c r="B259" s="3972"/>
      <c r="C259" s="3950"/>
      <c r="D259" s="3952">
        <f t="shared" si="8"/>
        <v>0</v>
      </c>
      <c r="E259" s="3950"/>
      <c r="F259" s="3950"/>
      <c r="G259" s="3950"/>
      <c r="H259" s="3950"/>
      <c r="I259" s="3950"/>
      <c r="J259" s="3950"/>
      <c r="K259" s="3950"/>
      <c r="L259" s="270"/>
    </row>
    <row r="260" spans="1:12" ht="15.75">
      <c r="A260" s="3953"/>
      <c r="B260" s="3972"/>
      <c r="C260" s="3950"/>
      <c r="D260" s="3952">
        <f t="shared" si="8"/>
        <v>0</v>
      </c>
      <c r="E260" s="3950"/>
      <c r="F260" s="3950"/>
      <c r="G260" s="3950"/>
      <c r="H260" s="3950"/>
      <c r="I260" s="3950"/>
      <c r="J260" s="3950"/>
      <c r="K260" s="3950"/>
      <c r="L260" s="270"/>
    </row>
    <row r="261" spans="1:12" ht="15.75">
      <c r="A261" s="3953"/>
      <c r="B261" s="3972"/>
      <c r="C261" s="3950"/>
      <c r="D261" s="3952">
        <f t="shared" si="8"/>
        <v>0</v>
      </c>
      <c r="E261" s="3950"/>
      <c r="F261" s="3950"/>
      <c r="G261" s="3950"/>
      <c r="H261" s="3950"/>
      <c r="I261" s="3950"/>
      <c r="J261" s="3950"/>
      <c r="K261" s="3950"/>
      <c r="L261" s="270"/>
    </row>
    <row r="262" spans="1:12" ht="15.75">
      <c r="A262" s="3953"/>
      <c r="B262" s="3972"/>
      <c r="C262" s="3950"/>
      <c r="D262" s="3952">
        <f t="shared" si="8"/>
        <v>0</v>
      </c>
      <c r="E262" s="3950"/>
      <c r="F262" s="3950"/>
      <c r="G262" s="3950"/>
      <c r="H262" s="3950"/>
      <c r="I262" s="3950"/>
      <c r="J262" s="3950"/>
      <c r="K262" s="3950"/>
      <c r="L262" s="270"/>
    </row>
    <row r="263" spans="1:12" ht="15.75">
      <c r="A263" s="3953"/>
      <c r="B263" s="3972"/>
      <c r="C263" s="3950"/>
      <c r="D263" s="3952">
        <f t="shared" si="8"/>
        <v>0</v>
      </c>
      <c r="E263" s="3950"/>
      <c r="F263" s="3950"/>
      <c r="G263" s="3950"/>
      <c r="H263" s="3950"/>
      <c r="I263" s="3950"/>
      <c r="J263" s="3950"/>
      <c r="K263" s="3950"/>
      <c r="L263" s="270"/>
    </row>
    <row r="264" spans="1:12" ht="15.75">
      <c r="A264" s="3953"/>
      <c r="B264" s="3972"/>
      <c r="C264" s="3950"/>
      <c r="D264" s="3952">
        <f t="shared" si="8"/>
        <v>0</v>
      </c>
      <c r="E264" s="3950"/>
      <c r="F264" s="3950"/>
      <c r="G264" s="3950"/>
      <c r="H264" s="3950"/>
      <c r="I264" s="3950"/>
      <c r="J264" s="3950"/>
      <c r="K264" s="3950"/>
      <c r="L264" s="270"/>
    </row>
    <row r="265" spans="1:12" ht="15.75">
      <c r="A265" s="3953"/>
      <c r="B265" s="3972"/>
      <c r="C265" s="3950"/>
      <c r="D265" s="3952">
        <f t="shared" si="8"/>
        <v>0</v>
      </c>
      <c r="E265" s="3950"/>
      <c r="F265" s="3950"/>
      <c r="G265" s="3950"/>
      <c r="H265" s="3950"/>
      <c r="I265" s="3950"/>
      <c r="J265" s="3950"/>
      <c r="K265" s="3950"/>
      <c r="L265" s="270"/>
    </row>
    <row r="266" spans="1:12" ht="15.75">
      <c r="A266" s="3953"/>
      <c r="B266" s="3972"/>
      <c r="C266" s="3950"/>
      <c r="D266" s="3952">
        <f t="shared" si="8"/>
        <v>0</v>
      </c>
      <c r="E266" s="3950"/>
      <c r="F266" s="3950"/>
      <c r="G266" s="3950"/>
      <c r="H266" s="3950"/>
      <c r="I266" s="3950"/>
      <c r="J266" s="3950"/>
      <c r="K266" s="3950"/>
      <c r="L266" s="270"/>
    </row>
    <row r="267" spans="1:12" ht="15.75">
      <c r="A267" s="3953"/>
      <c r="B267" s="3972"/>
      <c r="C267" s="3950"/>
      <c r="D267" s="3952">
        <f t="shared" si="8"/>
        <v>0</v>
      </c>
      <c r="E267" s="3950"/>
      <c r="F267" s="3950"/>
      <c r="G267" s="3950"/>
      <c r="H267" s="3950"/>
      <c r="I267" s="3950"/>
      <c r="J267" s="3950"/>
      <c r="K267" s="3950"/>
      <c r="L267" s="270"/>
    </row>
    <row r="268" spans="1:12" ht="15.75">
      <c r="A268" s="3953"/>
      <c r="B268" s="3972"/>
      <c r="C268" s="3950"/>
      <c r="D268" s="3952">
        <f t="shared" si="8"/>
        <v>0</v>
      </c>
      <c r="E268" s="3950"/>
      <c r="F268" s="3950"/>
      <c r="G268" s="3950"/>
      <c r="H268" s="3950"/>
      <c r="I268" s="3950"/>
      <c r="J268" s="3950"/>
      <c r="K268" s="3950"/>
      <c r="L268" s="270"/>
    </row>
    <row r="269" spans="1:12" ht="15.75">
      <c r="A269" s="3953"/>
      <c r="B269" s="3972"/>
      <c r="C269" s="3950"/>
      <c r="D269" s="3952">
        <f t="shared" si="8"/>
        <v>0</v>
      </c>
      <c r="E269" s="3950"/>
      <c r="F269" s="3950"/>
      <c r="G269" s="3950"/>
      <c r="H269" s="3950"/>
      <c r="I269" s="3950"/>
      <c r="J269" s="3950"/>
      <c r="K269" s="3950"/>
      <c r="L269" s="270"/>
    </row>
    <row r="270" spans="1:12" ht="15.75">
      <c r="A270" s="3953"/>
      <c r="B270" s="3972"/>
      <c r="C270" s="3950"/>
      <c r="D270" s="3952">
        <f t="shared" si="8"/>
        <v>0</v>
      </c>
      <c r="E270" s="3950"/>
      <c r="F270" s="3950"/>
      <c r="G270" s="3950"/>
      <c r="H270" s="3950"/>
      <c r="I270" s="3950"/>
      <c r="J270" s="3950"/>
      <c r="K270" s="3950"/>
      <c r="L270" s="270"/>
    </row>
    <row r="271" spans="1:12" ht="15.75">
      <c r="A271" s="3953"/>
      <c r="B271" s="3972"/>
      <c r="C271" s="3950"/>
      <c r="D271" s="3952">
        <f t="shared" si="8"/>
        <v>0</v>
      </c>
      <c r="E271" s="3950"/>
      <c r="F271" s="3950"/>
      <c r="G271" s="3950"/>
      <c r="H271" s="3950"/>
      <c r="I271" s="3950"/>
      <c r="J271" s="3950"/>
      <c r="K271" s="3950"/>
      <c r="L271" s="270"/>
    </row>
    <row r="272" spans="1:12" ht="15.75">
      <c r="A272" s="3953"/>
      <c r="B272" s="3972"/>
      <c r="C272" s="3950"/>
      <c r="D272" s="3952">
        <f t="shared" si="8"/>
        <v>0</v>
      </c>
      <c r="E272" s="3950"/>
      <c r="F272" s="3950"/>
      <c r="G272" s="3950"/>
      <c r="H272" s="3950"/>
      <c r="I272" s="3950"/>
      <c r="J272" s="3950"/>
      <c r="K272" s="3950"/>
      <c r="L272" s="270"/>
    </row>
    <row r="273" spans="1:12" ht="15.75">
      <c r="A273" s="3953"/>
      <c r="B273" s="3972"/>
      <c r="C273" s="3950"/>
      <c r="D273" s="3952">
        <f t="shared" si="8"/>
        <v>0</v>
      </c>
      <c r="E273" s="3950"/>
      <c r="F273" s="3950"/>
      <c r="G273" s="3950"/>
      <c r="H273" s="3950"/>
      <c r="I273" s="3950"/>
      <c r="J273" s="3950"/>
      <c r="K273" s="3950"/>
      <c r="L273" s="270"/>
    </row>
    <row r="274" spans="1:12" ht="15.75">
      <c r="A274" s="3953"/>
      <c r="B274" s="3972"/>
      <c r="C274" s="3950"/>
      <c r="D274" s="3952">
        <f t="shared" si="8"/>
        <v>0</v>
      </c>
      <c r="E274" s="3950"/>
      <c r="F274" s="3950"/>
      <c r="G274" s="3950"/>
      <c r="H274" s="3950"/>
      <c r="I274" s="3950"/>
      <c r="J274" s="3950"/>
      <c r="K274" s="3950"/>
      <c r="L274" s="270"/>
    </row>
    <row r="275" spans="1:12" ht="15.75">
      <c r="A275" s="3953"/>
      <c r="B275" s="3972"/>
      <c r="C275" s="3950"/>
      <c r="D275" s="3952">
        <f t="shared" si="8"/>
        <v>0</v>
      </c>
      <c r="E275" s="3950"/>
      <c r="F275" s="3950"/>
      <c r="G275" s="3950"/>
      <c r="H275" s="3950"/>
      <c r="I275" s="3950"/>
      <c r="J275" s="3950"/>
      <c r="K275" s="3950"/>
      <c r="L275" s="270"/>
    </row>
    <row r="276" spans="1:12" ht="15.75">
      <c r="A276" s="3953"/>
      <c r="B276" s="3972"/>
      <c r="C276" s="3950"/>
      <c r="D276" s="3952">
        <f t="shared" ref="D276:D339" si="9">+C276*(100-E276)/100</f>
        <v>0</v>
      </c>
      <c r="E276" s="3950"/>
      <c r="F276" s="3950"/>
      <c r="G276" s="3950"/>
      <c r="H276" s="3950"/>
      <c r="I276" s="3950"/>
      <c r="J276" s="3950"/>
      <c r="K276" s="3950"/>
      <c r="L276" s="270"/>
    </row>
    <row r="277" spans="1:12" ht="15.75">
      <c r="A277" s="3953"/>
      <c r="B277" s="3972"/>
      <c r="C277" s="3950"/>
      <c r="D277" s="3952">
        <f t="shared" si="9"/>
        <v>0</v>
      </c>
      <c r="E277" s="3950"/>
      <c r="F277" s="3950"/>
      <c r="G277" s="3950"/>
      <c r="H277" s="3950"/>
      <c r="I277" s="3950"/>
      <c r="J277" s="3950"/>
      <c r="K277" s="3950"/>
      <c r="L277" s="270"/>
    </row>
    <row r="278" spans="1:12" ht="15.75">
      <c r="A278" s="3953"/>
      <c r="B278" s="3972"/>
      <c r="C278" s="3950"/>
      <c r="D278" s="3952">
        <f t="shared" si="9"/>
        <v>0</v>
      </c>
      <c r="E278" s="3950"/>
      <c r="F278" s="3950"/>
      <c r="G278" s="3950"/>
      <c r="H278" s="3950"/>
      <c r="I278" s="3950"/>
      <c r="J278" s="3950"/>
      <c r="K278" s="3950"/>
      <c r="L278" s="270"/>
    </row>
    <row r="279" spans="1:12" ht="15.75">
      <c r="A279" s="3953"/>
      <c r="B279" s="3972"/>
      <c r="C279" s="3950"/>
      <c r="D279" s="3952">
        <f t="shared" si="9"/>
        <v>0</v>
      </c>
      <c r="E279" s="3950"/>
      <c r="F279" s="3950"/>
      <c r="G279" s="3950"/>
      <c r="H279" s="3950"/>
      <c r="I279" s="3950"/>
      <c r="J279" s="3950"/>
      <c r="K279" s="3950"/>
      <c r="L279" s="270"/>
    </row>
    <row r="280" spans="1:12" ht="15.75">
      <c r="A280" s="3953"/>
      <c r="B280" s="3972"/>
      <c r="C280" s="3950"/>
      <c r="D280" s="3952">
        <f t="shared" si="9"/>
        <v>0</v>
      </c>
      <c r="E280" s="3950"/>
      <c r="F280" s="3950"/>
      <c r="G280" s="3950"/>
      <c r="H280" s="3950"/>
      <c r="I280" s="3950"/>
      <c r="J280" s="3950"/>
      <c r="K280" s="3950"/>
      <c r="L280" s="270"/>
    </row>
    <row r="281" spans="1:12" ht="15.75">
      <c r="A281" s="3953"/>
      <c r="B281" s="3972"/>
      <c r="C281" s="3950"/>
      <c r="D281" s="3952">
        <f t="shared" si="9"/>
        <v>0</v>
      </c>
      <c r="E281" s="3950"/>
      <c r="F281" s="3950"/>
      <c r="G281" s="3950"/>
      <c r="H281" s="3950"/>
      <c r="I281" s="3950"/>
      <c r="J281" s="3950"/>
      <c r="K281" s="3950"/>
      <c r="L281" s="270"/>
    </row>
    <row r="282" spans="1:12" ht="15.75">
      <c r="A282" s="3953"/>
      <c r="B282" s="3972"/>
      <c r="C282" s="3950"/>
      <c r="D282" s="3952">
        <f t="shared" si="9"/>
        <v>0</v>
      </c>
      <c r="E282" s="3950"/>
      <c r="F282" s="3950"/>
      <c r="G282" s="3950"/>
      <c r="H282" s="3950"/>
      <c r="I282" s="3950"/>
      <c r="J282" s="3950"/>
      <c r="K282" s="3950"/>
      <c r="L282" s="270"/>
    </row>
    <row r="283" spans="1:12" ht="15.75">
      <c r="A283" s="3953"/>
      <c r="B283" s="3972"/>
      <c r="C283" s="3950"/>
      <c r="D283" s="3952">
        <f t="shared" si="9"/>
        <v>0</v>
      </c>
      <c r="E283" s="3950"/>
      <c r="F283" s="3950"/>
      <c r="G283" s="3950"/>
      <c r="H283" s="3950"/>
      <c r="I283" s="3950"/>
      <c r="J283" s="3950"/>
      <c r="K283" s="3950"/>
      <c r="L283" s="270"/>
    </row>
    <row r="284" spans="1:12" ht="15.75">
      <c r="A284" s="3953"/>
      <c r="B284" s="3972"/>
      <c r="C284" s="3950"/>
      <c r="D284" s="3952">
        <f t="shared" si="9"/>
        <v>0</v>
      </c>
      <c r="E284" s="3950"/>
      <c r="F284" s="3950"/>
      <c r="G284" s="3950"/>
      <c r="H284" s="3950"/>
      <c r="I284" s="3950"/>
      <c r="J284" s="3950"/>
      <c r="K284" s="3950"/>
      <c r="L284" s="270"/>
    </row>
    <row r="285" spans="1:12" ht="15.75">
      <c r="A285" s="3953"/>
      <c r="B285" s="3972"/>
      <c r="C285" s="3950"/>
      <c r="D285" s="3952">
        <f t="shared" si="9"/>
        <v>0</v>
      </c>
      <c r="E285" s="3950"/>
      <c r="F285" s="3950"/>
      <c r="G285" s="3950"/>
      <c r="H285" s="3950"/>
      <c r="I285" s="3950"/>
      <c r="J285" s="3950"/>
      <c r="K285" s="3950"/>
      <c r="L285" s="270"/>
    </row>
    <row r="286" spans="1:12" ht="15.75">
      <c r="A286" s="3953"/>
      <c r="B286" s="3972"/>
      <c r="C286" s="3950"/>
      <c r="D286" s="3952">
        <f t="shared" si="9"/>
        <v>0</v>
      </c>
      <c r="E286" s="3950"/>
      <c r="F286" s="3950"/>
      <c r="G286" s="3950"/>
      <c r="H286" s="3950"/>
      <c r="I286" s="3950"/>
      <c r="J286" s="3950"/>
      <c r="K286" s="3950"/>
      <c r="L286" s="270"/>
    </row>
    <row r="287" spans="1:12" ht="15.75">
      <c r="A287" s="3953"/>
      <c r="B287" s="3972"/>
      <c r="C287" s="3950"/>
      <c r="D287" s="3952">
        <f t="shared" si="9"/>
        <v>0</v>
      </c>
      <c r="E287" s="3950"/>
      <c r="F287" s="3950"/>
      <c r="G287" s="3950"/>
      <c r="H287" s="3950"/>
      <c r="I287" s="3950"/>
      <c r="J287" s="3950"/>
      <c r="K287" s="3950"/>
      <c r="L287" s="270"/>
    </row>
    <row r="288" spans="1:12" ht="15.75">
      <c r="A288" s="3953"/>
      <c r="B288" s="3972"/>
      <c r="C288" s="3950"/>
      <c r="D288" s="3952">
        <f t="shared" si="9"/>
        <v>0</v>
      </c>
      <c r="E288" s="3950"/>
      <c r="F288" s="3950"/>
      <c r="G288" s="3950"/>
      <c r="H288" s="3950"/>
      <c r="I288" s="3950"/>
      <c r="J288" s="3950"/>
      <c r="K288" s="3950"/>
      <c r="L288" s="270"/>
    </row>
    <row r="289" spans="1:12" ht="15.75">
      <c r="A289" s="3953"/>
      <c r="B289" s="3972"/>
      <c r="C289" s="3950"/>
      <c r="D289" s="3952">
        <f t="shared" si="9"/>
        <v>0</v>
      </c>
      <c r="E289" s="3950"/>
      <c r="F289" s="3950"/>
      <c r="G289" s="3950"/>
      <c r="H289" s="3950"/>
      <c r="I289" s="3950"/>
      <c r="J289" s="3950"/>
      <c r="K289" s="3950"/>
      <c r="L289" s="270"/>
    </row>
    <row r="290" spans="1:12" ht="15.75">
      <c r="A290" s="3953"/>
      <c r="B290" s="3972"/>
      <c r="C290" s="3950"/>
      <c r="D290" s="3952">
        <f t="shared" si="9"/>
        <v>0</v>
      </c>
      <c r="E290" s="3950"/>
      <c r="F290" s="3950"/>
      <c r="G290" s="3950"/>
      <c r="H290" s="3950"/>
      <c r="I290" s="3950"/>
      <c r="J290" s="3950"/>
      <c r="K290" s="3950"/>
      <c r="L290" s="270"/>
    </row>
    <row r="291" spans="1:12" ht="15.75">
      <c r="A291" s="3953"/>
      <c r="B291" s="3972"/>
      <c r="C291" s="3950"/>
      <c r="D291" s="3952">
        <f t="shared" si="9"/>
        <v>0</v>
      </c>
      <c r="E291" s="3950"/>
      <c r="F291" s="3950"/>
      <c r="G291" s="3950"/>
      <c r="H291" s="3950"/>
      <c r="I291" s="3950"/>
      <c r="J291" s="3950"/>
      <c r="K291" s="3950"/>
      <c r="L291" s="270"/>
    </row>
    <row r="292" spans="1:12" ht="15.75">
      <c r="A292" s="3953"/>
      <c r="B292" s="3972"/>
      <c r="C292" s="3950"/>
      <c r="D292" s="3952">
        <f t="shared" si="9"/>
        <v>0</v>
      </c>
      <c r="E292" s="3950"/>
      <c r="F292" s="3950"/>
      <c r="G292" s="3950"/>
      <c r="H292" s="3950"/>
      <c r="I292" s="3950"/>
      <c r="J292" s="3950"/>
      <c r="K292" s="3950"/>
      <c r="L292" s="270"/>
    </row>
    <row r="293" spans="1:12" ht="15.75">
      <c r="A293" s="3953"/>
      <c r="B293" s="3972"/>
      <c r="C293" s="3950"/>
      <c r="D293" s="3952">
        <f t="shared" si="9"/>
        <v>0</v>
      </c>
      <c r="E293" s="3950"/>
      <c r="F293" s="3950"/>
      <c r="G293" s="3950"/>
      <c r="H293" s="3950"/>
      <c r="I293" s="3950"/>
      <c r="J293" s="3950"/>
      <c r="K293" s="3950"/>
      <c r="L293" s="270"/>
    </row>
    <row r="294" spans="1:12" ht="15.75">
      <c r="A294" s="3953"/>
      <c r="B294" s="3972"/>
      <c r="C294" s="3950"/>
      <c r="D294" s="3952">
        <f t="shared" si="9"/>
        <v>0</v>
      </c>
      <c r="E294" s="3950"/>
      <c r="F294" s="3950"/>
      <c r="G294" s="3950"/>
      <c r="H294" s="3950"/>
      <c r="I294" s="3950"/>
      <c r="J294" s="3950"/>
      <c r="K294" s="3950"/>
      <c r="L294" s="270"/>
    </row>
    <row r="295" spans="1:12" ht="15.75">
      <c r="A295" s="3953"/>
      <c r="B295" s="3972"/>
      <c r="C295" s="3950"/>
      <c r="D295" s="3952">
        <f t="shared" si="9"/>
        <v>0</v>
      </c>
      <c r="E295" s="3950"/>
      <c r="F295" s="3950"/>
      <c r="G295" s="3950"/>
      <c r="H295" s="3950"/>
      <c r="I295" s="3950"/>
      <c r="J295" s="3950"/>
      <c r="K295" s="3950"/>
      <c r="L295" s="270"/>
    </row>
    <row r="296" spans="1:12" ht="15.75">
      <c r="A296" s="3953"/>
      <c r="B296" s="3972"/>
      <c r="C296" s="3950"/>
      <c r="D296" s="3952">
        <f t="shared" si="9"/>
        <v>0</v>
      </c>
      <c r="E296" s="3950"/>
      <c r="F296" s="3950"/>
      <c r="G296" s="3950"/>
      <c r="H296" s="3950"/>
      <c r="I296" s="3950"/>
      <c r="J296" s="3950"/>
      <c r="K296" s="3950"/>
      <c r="L296" s="270"/>
    </row>
    <row r="297" spans="1:12" ht="15.75">
      <c r="A297" s="3953"/>
      <c r="B297" s="3972"/>
      <c r="C297" s="3950"/>
      <c r="D297" s="3952">
        <f t="shared" si="9"/>
        <v>0</v>
      </c>
      <c r="E297" s="3950"/>
      <c r="F297" s="3950"/>
      <c r="G297" s="3950"/>
      <c r="H297" s="3950"/>
      <c r="I297" s="3950"/>
      <c r="J297" s="3950"/>
      <c r="K297" s="3950"/>
      <c r="L297" s="270"/>
    </row>
    <row r="298" spans="1:12" ht="15.75">
      <c r="A298" s="3953"/>
      <c r="B298" s="3972"/>
      <c r="C298" s="3950"/>
      <c r="D298" s="3952">
        <f t="shared" si="9"/>
        <v>0</v>
      </c>
      <c r="E298" s="3950"/>
      <c r="F298" s="3950"/>
      <c r="G298" s="3950"/>
      <c r="H298" s="3950"/>
      <c r="I298" s="3950"/>
      <c r="J298" s="3950"/>
      <c r="K298" s="3950"/>
      <c r="L298" s="270"/>
    </row>
    <row r="299" spans="1:12" ht="15.75">
      <c r="A299" s="3953"/>
      <c r="B299" s="3972"/>
      <c r="C299" s="3950"/>
      <c r="D299" s="3952">
        <f t="shared" si="9"/>
        <v>0</v>
      </c>
      <c r="E299" s="3950"/>
      <c r="F299" s="3950"/>
      <c r="G299" s="3950"/>
      <c r="H299" s="3950"/>
      <c r="I299" s="3950"/>
      <c r="J299" s="3950"/>
      <c r="K299" s="3950"/>
      <c r="L299" s="270"/>
    </row>
    <row r="300" spans="1:12" ht="15.75">
      <c r="A300" s="3953"/>
      <c r="B300" s="3972"/>
      <c r="C300" s="3950"/>
      <c r="D300" s="3952">
        <f t="shared" si="9"/>
        <v>0</v>
      </c>
      <c r="E300" s="3950"/>
      <c r="F300" s="3950"/>
      <c r="G300" s="3950"/>
      <c r="H300" s="3950"/>
      <c r="I300" s="3950"/>
      <c r="J300" s="3950"/>
      <c r="K300" s="3950"/>
      <c r="L300" s="270"/>
    </row>
    <row r="301" spans="1:12" ht="15.75">
      <c r="A301" s="3953"/>
      <c r="B301" s="3972"/>
      <c r="C301" s="3950"/>
      <c r="D301" s="3952">
        <f t="shared" si="9"/>
        <v>0</v>
      </c>
      <c r="E301" s="3950"/>
      <c r="F301" s="3950"/>
      <c r="G301" s="3950"/>
      <c r="H301" s="3950"/>
      <c r="I301" s="3950"/>
      <c r="J301" s="3950"/>
      <c r="K301" s="3950"/>
      <c r="L301" s="270"/>
    </row>
    <row r="302" spans="1:12" ht="15.75">
      <c r="A302" s="3953"/>
      <c r="B302" s="3972"/>
      <c r="C302" s="3950"/>
      <c r="D302" s="3952">
        <f t="shared" si="9"/>
        <v>0</v>
      </c>
      <c r="E302" s="3950"/>
      <c r="F302" s="3950"/>
      <c r="G302" s="3950"/>
      <c r="H302" s="3950"/>
      <c r="I302" s="3950"/>
      <c r="J302" s="3950"/>
      <c r="K302" s="3950"/>
      <c r="L302" s="270"/>
    </row>
    <row r="303" spans="1:12" ht="15.75">
      <c r="A303" s="3953"/>
      <c r="B303" s="3972"/>
      <c r="C303" s="3950"/>
      <c r="D303" s="3952">
        <f t="shared" si="9"/>
        <v>0</v>
      </c>
      <c r="E303" s="3950"/>
      <c r="F303" s="3950"/>
      <c r="G303" s="3950"/>
      <c r="H303" s="3950"/>
      <c r="I303" s="3950"/>
      <c r="J303" s="3950"/>
      <c r="K303" s="3950"/>
      <c r="L303" s="270"/>
    </row>
    <row r="304" spans="1:12" ht="15.75">
      <c r="A304" s="3953"/>
      <c r="B304" s="3972"/>
      <c r="C304" s="3950"/>
      <c r="D304" s="3952">
        <f t="shared" si="9"/>
        <v>0</v>
      </c>
      <c r="E304" s="3950"/>
      <c r="F304" s="3950"/>
      <c r="G304" s="3950"/>
      <c r="H304" s="3950"/>
      <c r="I304" s="3950"/>
      <c r="J304" s="3950"/>
      <c r="K304" s="3950"/>
      <c r="L304" s="270"/>
    </row>
    <row r="305" spans="1:12" ht="15.75">
      <c r="A305" s="3953"/>
      <c r="B305" s="3972"/>
      <c r="C305" s="3950"/>
      <c r="D305" s="3952">
        <f t="shared" si="9"/>
        <v>0</v>
      </c>
      <c r="E305" s="3950"/>
      <c r="F305" s="3950"/>
      <c r="G305" s="3950"/>
      <c r="H305" s="3950"/>
      <c r="I305" s="3950"/>
      <c r="J305" s="3950"/>
      <c r="K305" s="3950"/>
      <c r="L305" s="270"/>
    </row>
    <row r="306" spans="1:12" ht="15.75">
      <c r="A306" s="3953"/>
      <c r="B306" s="3972"/>
      <c r="C306" s="3950"/>
      <c r="D306" s="3952">
        <f t="shared" si="9"/>
        <v>0</v>
      </c>
      <c r="E306" s="3950"/>
      <c r="F306" s="3950"/>
      <c r="G306" s="3950"/>
      <c r="H306" s="3950"/>
      <c r="I306" s="3950"/>
      <c r="J306" s="3950"/>
      <c r="K306" s="3950"/>
      <c r="L306" s="270"/>
    </row>
    <row r="307" spans="1:12" ht="15.75">
      <c r="A307" s="3953"/>
      <c r="B307" s="3972"/>
      <c r="C307" s="3950"/>
      <c r="D307" s="3952">
        <f t="shared" si="9"/>
        <v>0</v>
      </c>
      <c r="E307" s="3950"/>
      <c r="F307" s="3950"/>
      <c r="G307" s="3950"/>
      <c r="H307" s="3950"/>
      <c r="I307" s="3950"/>
      <c r="J307" s="3950"/>
      <c r="K307" s="3950"/>
      <c r="L307" s="270"/>
    </row>
    <row r="308" spans="1:12" ht="15.75">
      <c r="A308" s="3953"/>
      <c r="B308" s="3972"/>
      <c r="C308" s="3950"/>
      <c r="D308" s="3952">
        <f t="shared" si="9"/>
        <v>0</v>
      </c>
      <c r="E308" s="3950"/>
      <c r="F308" s="3950"/>
      <c r="G308" s="3950"/>
      <c r="H308" s="3950"/>
      <c r="I308" s="3950"/>
      <c r="J308" s="3950"/>
      <c r="K308" s="3950"/>
      <c r="L308" s="270"/>
    </row>
    <row r="309" spans="1:12" ht="15.75">
      <c r="A309" s="3953"/>
      <c r="B309" s="3972"/>
      <c r="C309" s="3950"/>
      <c r="D309" s="3952">
        <f t="shared" si="9"/>
        <v>0</v>
      </c>
      <c r="E309" s="3950"/>
      <c r="F309" s="3950"/>
      <c r="G309" s="3950"/>
      <c r="H309" s="3950"/>
      <c r="I309" s="3950"/>
      <c r="J309" s="3950"/>
      <c r="K309" s="3950"/>
      <c r="L309" s="270"/>
    </row>
    <row r="310" spans="1:12" ht="15.75">
      <c r="A310" s="3953"/>
      <c r="B310" s="3972"/>
      <c r="C310" s="3950"/>
      <c r="D310" s="3952">
        <f t="shared" si="9"/>
        <v>0</v>
      </c>
      <c r="E310" s="3950"/>
      <c r="F310" s="3950"/>
      <c r="G310" s="3950"/>
      <c r="H310" s="3950"/>
      <c r="I310" s="3950"/>
      <c r="J310" s="3950"/>
      <c r="K310" s="3950"/>
      <c r="L310" s="270"/>
    </row>
    <row r="311" spans="1:12" ht="15.75">
      <c r="A311" s="3953"/>
      <c r="B311" s="3972"/>
      <c r="C311" s="3950"/>
      <c r="D311" s="3952">
        <f t="shared" si="9"/>
        <v>0</v>
      </c>
      <c r="E311" s="3950"/>
      <c r="F311" s="3950"/>
      <c r="G311" s="3950"/>
      <c r="H311" s="3950"/>
      <c r="I311" s="3950"/>
      <c r="J311" s="3950"/>
      <c r="K311" s="3950"/>
      <c r="L311" s="270"/>
    </row>
    <row r="312" spans="1:12" ht="15.75">
      <c r="A312" s="3953"/>
      <c r="B312" s="3972"/>
      <c r="C312" s="3950"/>
      <c r="D312" s="3952">
        <f t="shared" si="9"/>
        <v>0</v>
      </c>
      <c r="E312" s="3950"/>
      <c r="F312" s="3950"/>
      <c r="G312" s="3950"/>
      <c r="H312" s="3950"/>
      <c r="I312" s="3950"/>
      <c r="J312" s="3950"/>
      <c r="K312" s="3950"/>
      <c r="L312" s="270"/>
    </row>
    <row r="313" spans="1:12" ht="15.75">
      <c r="A313" s="3953"/>
      <c r="B313" s="3972"/>
      <c r="C313" s="3950"/>
      <c r="D313" s="3952">
        <f t="shared" si="9"/>
        <v>0</v>
      </c>
      <c r="E313" s="3950"/>
      <c r="F313" s="3950"/>
      <c r="G313" s="3950"/>
      <c r="H313" s="3950"/>
      <c r="I313" s="3950"/>
      <c r="J313" s="3950"/>
      <c r="K313" s="3950"/>
      <c r="L313" s="270"/>
    </row>
    <row r="314" spans="1:12" ht="15.75">
      <c r="A314" s="3953"/>
      <c r="B314" s="3972"/>
      <c r="C314" s="3950"/>
      <c r="D314" s="3952">
        <f t="shared" si="9"/>
        <v>0</v>
      </c>
      <c r="E314" s="3950"/>
      <c r="F314" s="3950"/>
      <c r="G314" s="3950"/>
      <c r="H314" s="3950"/>
      <c r="I314" s="3950"/>
      <c r="J314" s="3950"/>
      <c r="K314" s="3950"/>
      <c r="L314" s="270"/>
    </row>
    <row r="315" spans="1:12" ht="15.75">
      <c r="A315" s="3953"/>
      <c r="B315" s="3972"/>
      <c r="C315" s="3950"/>
      <c r="D315" s="3952">
        <f t="shared" si="9"/>
        <v>0</v>
      </c>
      <c r="E315" s="3950"/>
      <c r="F315" s="3950"/>
      <c r="G315" s="3950"/>
      <c r="H315" s="3950"/>
      <c r="I315" s="3950"/>
      <c r="J315" s="3950"/>
      <c r="K315" s="3950"/>
      <c r="L315" s="270"/>
    </row>
    <row r="316" spans="1:12" ht="15.75">
      <c r="A316" s="3953"/>
      <c r="B316" s="3972"/>
      <c r="C316" s="3950"/>
      <c r="D316" s="3952">
        <f t="shared" si="9"/>
        <v>0</v>
      </c>
      <c r="E316" s="3950"/>
      <c r="F316" s="3950"/>
      <c r="G316" s="3950"/>
      <c r="H316" s="3950"/>
      <c r="I316" s="3950"/>
      <c r="J316" s="3950"/>
      <c r="K316" s="3950"/>
      <c r="L316" s="270"/>
    </row>
    <row r="317" spans="1:12" ht="15.75">
      <c r="A317" s="3953"/>
      <c r="B317" s="3972"/>
      <c r="C317" s="3950"/>
      <c r="D317" s="3952">
        <f t="shared" si="9"/>
        <v>0</v>
      </c>
      <c r="E317" s="3950"/>
      <c r="F317" s="3950"/>
      <c r="G317" s="3950"/>
      <c r="H317" s="3950"/>
      <c r="I317" s="3950"/>
      <c r="J317" s="3950"/>
      <c r="K317" s="3950"/>
      <c r="L317" s="270"/>
    </row>
    <row r="318" spans="1:12" ht="15.75">
      <c r="A318" s="3953"/>
      <c r="B318" s="3972"/>
      <c r="C318" s="3950"/>
      <c r="D318" s="3952">
        <f t="shared" si="9"/>
        <v>0</v>
      </c>
      <c r="E318" s="3950"/>
      <c r="F318" s="3950"/>
      <c r="G318" s="3950"/>
      <c r="H318" s="3950"/>
      <c r="I318" s="3950"/>
      <c r="J318" s="3950"/>
      <c r="K318" s="3950"/>
      <c r="L318" s="270"/>
    </row>
    <row r="319" spans="1:12" ht="15.75">
      <c r="A319" s="3953"/>
      <c r="B319" s="3972"/>
      <c r="C319" s="3950"/>
      <c r="D319" s="3952">
        <f t="shared" si="9"/>
        <v>0</v>
      </c>
      <c r="E319" s="3950"/>
      <c r="F319" s="3950"/>
      <c r="G319" s="3950"/>
      <c r="H319" s="3950"/>
      <c r="I319" s="3950"/>
      <c r="J319" s="3950"/>
      <c r="K319" s="3950"/>
      <c r="L319" s="270"/>
    </row>
    <row r="320" spans="1:12" ht="15.75">
      <c r="A320" s="3953"/>
      <c r="B320" s="3972"/>
      <c r="C320" s="3950"/>
      <c r="D320" s="3952">
        <f t="shared" si="9"/>
        <v>0</v>
      </c>
      <c r="E320" s="3950"/>
      <c r="F320" s="3950"/>
      <c r="G320" s="3950"/>
      <c r="H320" s="3950"/>
      <c r="I320" s="3950"/>
      <c r="J320" s="3950"/>
      <c r="K320" s="3950"/>
      <c r="L320" s="270"/>
    </row>
    <row r="321" spans="1:12" ht="15.75">
      <c r="A321" s="3953"/>
      <c r="B321" s="3972"/>
      <c r="C321" s="3950"/>
      <c r="D321" s="3952">
        <f t="shared" si="9"/>
        <v>0</v>
      </c>
      <c r="E321" s="3950"/>
      <c r="F321" s="3950"/>
      <c r="G321" s="3950"/>
      <c r="H321" s="3950"/>
      <c r="I321" s="3950"/>
      <c r="J321" s="3950"/>
      <c r="K321" s="3950"/>
      <c r="L321" s="270"/>
    </row>
    <row r="322" spans="1:12" ht="15.75">
      <c r="A322" s="3953"/>
      <c r="B322" s="3972"/>
      <c r="C322" s="3950"/>
      <c r="D322" s="3952">
        <f t="shared" si="9"/>
        <v>0</v>
      </c>
      <c r="E322" s="3950"/>
      <c r="F322" s="3950"/>
      <c r="G322" s="3950"/>
      <c r="H322" s="3950"/>
      <c r="I322" s="3950"/>
      <c r="J322" s="3950"/>
      <c r="K322" s="3950"/>
      <c r="L322" s="270"/>
    </row>
    <row r="323" spans="1:12" ht="15.75">
      <c r="A323" s="3953"/>
      <c r="B323" s="3972"/>
      <c r="C323" s="3950"/>
      <c r="D323" s="3952">
        <f t="shared" si="9"/>
        <v>0</v>
      </c>
      <c r="E323" s="3950"/>
      <c r="F323" s="3950"/>
      <c r="G323" s="3950"/>
      <c r="H323" s="3950"/>
      <c r="I323" s="3950"/>
      <c r="J323" s="3950"/>
      <c r="K323" s="3950"/>
      <c r="L323" s="270"/>
    </row>
    <row r="324" spans="1:12" ht="15.75">
      <c r="A324" s="3953"/>
      <c r="B324" s="3972"/>
      <c r="C324" s="3950"/>
      <c r="D324" s="3952">
        <f t="shared" si="9"/>
        <v>0</v>
      </c>
      <c r="E324" s="3950"/>
      <c r="F324" s="3950"/>
      <c r="G324" s="3950"/>
      <c r="H324" s="3950"/>
      <c r="I324" s="3950"/>
      <c r="J324" s="3950"/>
      <c r="K324" s="3950"/>
      <c r="L324" s="270"/>
    </row>
    <row r="325" spans="1:12" ht="15.75">
      <c r="A325" s="3953"/>
      <c r="B325" s="3972"/>
      <c r="C325" s="3950"/>
      <c r="D325" s="3952">
        <f t="shared" si="9"/>
        <v>0</v>
      </c>
      <c r="E325" s="3950"/>
      <c r="F325" s="3950"/>
      <c r="G325" s="3950"/>
      <c r="H325" s="3950"/>
      <c r="I325" s="3950"/>
      <c r="J325" s="3950"/>
      <c r="K325" s="3950"/>
      <c r="L325" s="270"/>
    </row>
    <row r="326" spans="1:12" ht="15.75">
      <c r="A326" s="3953"/>
      <c r="B326" s="3972"/>
      <c r="C326" s="3950"/>
      <c r="D326" s="3952">
        <f t="shared" si="9"/>
        <v>0</v>
      </c>
      <c r="E326" s="3950"/>
      <c r="F326" s="3950"/>
      <c r="G326" s="3950"/>
      <c r="H326" s="3950"/>
      <c r="I326" s="3950"/>
      <c r="J326" s="3950"/>
      <c r="K326" s="3950"/>
      <c r="L326" s="270"/>
    </row>
    <row r="327" spans="1:12" ht="15.75">
      <c r="A327" s="3953"/>
      <c r="B327" s="3972"/>
      <c r="C327" s="3950"/>
      <c r="D327" s="3952">
        <f t="shared" si="9"/>
        <v>0</v>
      </c>
      <c r="E327" s="3950"/>
      <c r="F327" s="3950"/>
      <c r="G327" s="3950"/>
      <c r="H327" s="3950"/>
      <c r="I327" s="3950"/>
      <c r="J327" s="3950"/>
      <c r="K327" s="3950"/>
      <c r="L327" s="270"/>
    </row>
    <row r="328" spans="1:12" ht="15.75">
      <c r="A328" s="3953"/>
      <c r="B328" s="3972"/>
      <c r="C328" s="3950"/>
      <c r="D328" s="3952">
        <f t="shared" si="9"/>
        <v>0</v>
      </c>
      <c r="E328" s="3950"/>
      <c r="F328" s="3950"/>
      <c r="G328" s="3950"/>
      <c r="H328" s="3950"/>
      <c r="I328" s="3950"/>
      <c r="J328" s="3950"/>
      <c r="K328" s="3950"/>
      <c r="L328" s="270"/>
    </row>
    <row r="329" spans="1:12" ht="15.75">
      <c r="A329" s="3953"/>
      <c r="B329" s="3972"/>
      <c r="C329" s="3950"/>
      <c r="D329" s="3952">
        <f t="shared" si="9"/>
        <v>0</v>
      </c>
      <c r="E329" s="3950"/>
      <c r="F329" s="3950"/>
      <c r="G329" s="3950"/>
      <c r="H329" s="3950"/>
      <c r="I329" s="3950"/>
      <c r="J329" s="3950"/>
      <c r="K329" s="3950"/>
      <c r="L329" s="270"/>
    </row>
    <row r="330" spans="1:12" ht="15.75">
      <c r="A330" s="3953"/>
      <c r="B330" s="3972"/>
      <c r="C330" s="3950"/>
      <c r="D330" s="3952">
        <f t="shared" si="9"/>
        <v>0</v>
      </c>
      <c r="E330" s="3950"/>
      <c r="F330" s="3950"/>
      <c r="G330" s="3950"/>
      <c r="H330" s="3950"/>
      <c r="I330" s="3950"/>
      <c r="J330" s="3950"/>
      <c r="K330" s="3950"/>
      <c r="L330" s="270"/>
    </row>
    <row r="331" spans="1:12" ht="15.75">
      <c r="A331" s="3953"/>
      <c r="B331" s="3972"/>
      <c r="C331" s="3950"/>
      <c r="D331" s="3952">
        <f t="shared" si="9"/>
        <v>0</v>
      </c>
      <c r="E331" s="3950"/>
      <c r="F331" s="3950"/>
      <c r="G331" s="3950"/>
      <c r="H331" s="3950"/>
      <c r="I331" s="3950"/>
      <c r="J331" s="3950"/>
      <c r="K331" s="3950"/>
      <c r="L331" s="270"/>
    </row>
    <row r="332" spans="1:12" ht="15.75">
      <c r="A332" s="3953"/>
      <c r="B332" s="3972"/>
      <c r="C332" s="3950"/>
      <c r="D332" s="3952">
        <f t="shared" si="9"/>
        <v>0</v>
      </c>
      <c r="E332" s="3950"/>
      <c r="F332" s="3950"/>
      <c r="G332" s="3950"/>
      <c r="H332" s="3950"/>
      <c r="I332" s="3950"/>
      <c r="J332" s="3950"/>
      <c r="K332" s="3950"/>
      <c r="L332" s="270"/>
    </row>
    <row r="333" spans="1:12" ht="15.75">
      <c r="A333" s="3953"/>
      <c r="B333" s="3972"/>
      <c r="C333" s="3950"/>
      <c r="D333" s="3952">
        <f t="shared" si="9"/>
        <v>0</v>
      </c>
      <c r="E333" s="3950"/>
      <c r="F333" s="3950"/>
      <c r="G333" s="3950"/>
      <c r="H333" s="3950"/>
      <c r="I333" s="3950"/>
      <c r="J333" s="3950"/>
      <c r="K333" s="3950"/>
      <c r="L333" s="270"/>
    </row>
    <row r="334" spans="1:12" ht="15.75">
      <c r="A334" s="3953"/>
      <c r="B334" s="3972"/>
      <c r="C334" s="3950"/>
      <c r="D334" s="3952">
        <f t="shared" si="9"/>
        <v>0</v>
      </c>
      <c r="E334" s="3950"/>
      <c r="F334" s="3950"/>
      <c r="G334" s="3950"/>
      <c r="H334" s="3950"/>
      <c r="I334" s="3950"/>
      <c r="J334" s="3950"/>
      <c r="K334" s="3950"/>
      <c r="L334" s="270"/>
    </row>
    <row r="335" spans="1:12" ht="15.75">
      <c r="A335" s="3953"/>
      <c r="B335" s="3972"/>
      <c r="C335" s="3950"/>
      <c r="D335" s="3952">
        <f t="shared" si="9"/>
        <v>0</v>
      </c>
      <c r="E335" s="3950"/>
      <c r="F335" s="3950"/>
      <c r="G335" s="3950"/>
      <c r="H335" s="3950"/>
      <c r="I335" s="3950"/>
      <c r="J335" s="3950"/>
      <c r="K335" s="3950"/>
      <c r="L335" s="270"/>
    </row>
    <row r="336" spans="1:12" ht="15.75">
      <c r="A336" s="3953"/>
      <c r="B336" s="3972"/>
      <c r="C336" s="3950"/>
      <c r="D336" s="3952">
        <f t="shared" si="9"/>
        <v>0</v>
      </c>
      <c r="E336" s="3950"/>
      <c r="F336" s="3950"/>
      <c r="G336" s="3950"/>
      <c r="H336" s="3950"/>
      <c r="I336" s="3950"/>
      <c r="J336" s="3950"/>
      <c r="K336" s="3950"/>
      <c r="L336" s="270"/>
    </row>
    <row r="337" spans="1:12" ht="15.75">
      <c r="A337" s="3953"/>
      <c r="B337" s="3972"/>
      <c r="C337" s="3950"/>
      <c r="D337" s="3952">
        <f t="shared" si="9"/>
        <v>0</v>
      </c>
      <c r="E337" s="3950"/>
      <c r="F337" s="3950"/>
      <c r="G337" s="3950"/>
      <c r="H337" s="3950"/>
      <c r="I337" s="3950"/>
      <c r="J337" s="3950"/>
      <c r="K337" s="3950"/>
      <c r="L337" s="270"/>
    </row>
    <row r="338" spans="1:12" ht="15.75">
      <c r="A338" s="3953"/>
      <c r="B338" s="3972"/>
      <c r="C338" s="3950"/>
      <c r="D338" s="3952">
        <f t="shared" si="9"/>
        <v>0</v>
      </c>
      <c r="E338" s="3950"/>
      <c r="F338" s="3950"/>
      <c r="G338" s="3950"/>
      <c r="H338" s="3950"/>
      <c r="I338" s="3950"/>
      <c r="J338" s="3950"/>
      <c r="K338" s="3950"/>
      <c r="L338" s="270"/>
    </row>
    <row r="339" spans="1:12" ht="15.75">
      <c r="A339" s="3953"/>
      <c r="B339" s="3972"/>
      <c r="C339" s="3950"/>
      <c r="D339" s="3952">
        <f t="shared" si="9"/>
        <v>0</v>
      </c>
      <c r="E339" s="3950"/>
      <c r="F339" s="3950"/>
      <c r="G339" s="3950"/>
      <c r="H339" s="3950"/>
      <c r="I339" s="3950"/>
      <c r="J339" s="3950"/>
      <c r="K339" s="3950"/>
      <c r="L339" s="270"/>
    </row>
    <row r="340" spans="1:12" ht="15.75">
      <c r="A340" s="3953"/>
      <c r="B340" s="3972"/>
      <c r="C340" s="3950"/>
      <c r="D340" s="3952">
        <f t="shared" ref="D340:D403" si="10">+C340*(100-E340)/100</f>
        <v>0</v>
      </c>
      <c r="E340" s="3950"/>
      <c r="F340" s="3950"/>
      <c r="G340" s="3950"/>
      <c r="H340" s="3950"/>
      <c r="I340" s="3950"/>
      <c r="J340" s="3950"/>
      <c r="K340" s="3950"/>
      <c r="L340" s="270"/>
    </row>
    <row r="341" spans="1:12" ht="15.75">
      <c r="A341" s="3953"/>
      <c r="B341" s="3972"/>
      <c r="C341" s="3950"/>
      <c r="D341" s="3952">
        <f t="shared" si="10"/>
        <v>0</v>
      </c>
      <c r="E341" s="3950"/>
      <c r="F341" s="3950"/>
      <c r="G341" s="3950"/>
      <c r="H341" s="3950"/>
      <c r="I341" s="3950"/>
      <c r="J341" s="3950"/>
      <c r="K341" s="3950"/>
      <c r="L341" s="270"/>
    </row>
    <row r="342" spans="1:12" ht="15.75">
      <c r="A342" s="3953"/>
      <c r="B342" s="3972"/>
      <c r="C342" s="3950"/>
      <c r="D342" s="3952">
        <f t="shared" si="10"/>
        <v>0</v>
      </c>
      <c r="E342" s="3950"/>
      <c r="F342" s="3950"/>
      <c r="G342" s="3950"/>
      <c r="H342" s="3950"/>
      <c r="I342" s="3950"/>
      <c r="J342" s="3950"/>
      <c r="K342" s="3950"/>
      <c r="L342" s="270"/>
    </row>
    <row r="343" spans="1:12" ht="15.75">
      <c r="A343" s="3953"/>
      <c r="B343" s="3972"/>
      <c r="C343" s="3950"/>
      <c r="D343" s="3952">
        <f t="shared" si="10"/>
        <v>0</v>
      </c>
      <c r="E343" s="3950"/>
      <c r="F343" s="3950"/>
      <c r="G343" s="3950"/>
      <c r="H343" s="3950"/>
      <c r="I343" s="3950"/>
      <c r="J343" s="3950"/>
      <c r="K343" s="3950"/>
      <c r="L343" s="270"/>
    </row>
    <row r="344" spans="1:12" ht="15.75">
      <c r="A344" s="3953"/>
      <c r="B344" s="3972"/>
      <c r="C344" s="3950"/>
      <c r="D344" s="3952">
        <f t="shared" si="10"/>
        <v>0</v>
      </c>
      <c r="E344" s="3950"/>
      <c r="F344" s="3950"/>
      <c r="G344" s="3950"/>
      <c r="H344" s="3950"/>
      <c r="I344" s="3950"/>
      <c r="J344" s="3950"/>
      <c r="K344" s="3950"/>
      <c r="L344" s="270"/>
    </row>
    <row r="345" spans="1:12" ht="15.75">
      <c r="A345" s="3953"/>
      <c r="B345" s="3972"/>
      <c r="C345" s="3950"/>
      <c r="D345" s="3952">
        <f t="shared" si="10"/>
        <v>0</v>
      </c>
      <c r="E345" s="3950"/>
      <c r="F345" s="3950"/>
      <c r="G345" s="3950"/>
      <c r="H345" s="3950"/>
      <c r="I345" s="3950"/>
      <c r="J345" s="3950"/>
      <c r="K345" s="3950"/>
      <c r="L345" s="270"/>
    </row>
    <row r="346" spans="1:12" ht="15.75">
      <c r="A346" s="3953"/>
      <c r="B346" s="3972"/>
      <c r="C346" s="3950"/>
      <c r="D346" s="3952">
        <f t="shared" si="10"/>
        <v>0</v>
      </c>
      <c r="E346" s="3950"/>
      <c r="F346" s="3950"/>
      <c r="G346" s="3950"/>
      <c r="H346" s="3950"/>
      <c r="I346" s="3950"/>
      <c r="J346" s="3950"/>
      <c r="K346" s="3950"/>
      <c r="L346" s="270"/>
    </row>
    <row r="347" spans="1:12" ht="15.75">
      <c r="A347" s="3953"/>
      <c r="B347" s="3972"/>
      <c r="C347" s="3950"/>
      <c r="D347" s="3952">
        <f t="shared" si="10"/>
        <v>0</v>
      </c>
      <c r="E347" s="3950"/>
      <c r="F347" s="3950"/>
      <c r="G347" s="3950"/>
      <c r="H347" s="3950"/>
      <c r="I347" s="3950"/>
      <c r="J347" s="3950"/>
      <c r="K347" s="3950"/>
      <c r="L347" s="270"/>
    </row>
    <row r="348" spans="1:12" ht="15.75">
      <c r="A348" s="3953"/>
      <c r="B348" s="3972"/>
      <c r="C348" s="3950"/>
      <c r="D348" s="3952">
        <f t="shared" si="10"/>
        <v>0</v>
      </c>
      <c r="E348" s="3950"/>
      <c r="F348" s="3950"/>
      <c r="G348" s="3950"/>
      <c r="H348" s="3950"/>
      <c r="I348" s="3950"/>
      <c r="J348" s="3950"/>
      <c r="K348" s="3950"/>
      <c r="L348" s="270"/>
    </row>
    <row r="349" spans="1:12" ht="15.75">
      <c r="A349" s="3953"/>
      <c r="B349" s="3972"/>
      <c r="C349" s="3950"/>
      <c r="D349" s="3952">
        <f t="shared" si="10"/>
        <v>0</v>
      </c>
      <c r="E349" s="3950"/>
      <c r="F349" s="3950"/>
      <c r="G349" s="3950"/>
      <c r="H349" s="3950"/>
      <c r="I349" s="3950"/>
      <c r="J349" s="3950"/>
      <c r="K349" s="3950"/>
      <c r="L349" s="270"/>
    </row>
    <row r="350" spans="1:12" ht="15.75">
      <c r="A350" s="3953"/>
      <c r="B350" s="3972"/>
      <c r="C350" s="3950"/>
      <c r="D350" s="3952">
        <f t="shared" si="10"/>
        <v>0</v>
      </c>
      <c r="E350" s="3950"/>
      <c r="F350" s="3950"/>
      <c r="G350" s="3950"/>
      <c r="H350" s="3950"/>
      <c r="I350" s="3950"/>
      <c r="J350" s="3950"/>
      <c r="K350" s="3950"/>
      <c r="L350" s="270"/>
    </row>
    <row r="351" spans="1:12" ht="15.75">
      <c r="A351" s="3953"/>
      <c r="B351" s="3972"/>
      <c r="C351" s="3950"/>
      <c r="D351" s="3952">
        <f t="shared" si="10"/>
        <v>0</v>
      </c>
      <c r="E351" s="3950"/>
      <c r="F351" s="3950"/>
      <c r="G351" s="3950"/>
      <c r="H351" s="3950"/>
      <c r="I351" s="3950"/>
      <c r="J351" s="3950"/>
      <c r="K351" s="3950"/>
      <c r="L351" s="270"/>
    </row>
    <row r="352" spans="1:12" ht="15.75">
      <c r="A352" s="3953"/>
      <c r="B352" s="3972"/>
      <c r="C352" s="3950"/>
      <c r="D352" s="3952">
        <f t="shared" si="10"/>
        <v>0</v>
      </c>
      <c r="E352" s="3950"/>
      <c r="F352" s="3950"/>
      <c r="G352" s="3950"/>
      <c r="H352" s="3950"/>
      <c r="I352" s="3950"/>
      <c r="J352" s="3950"/>
      <c r="K352" s="3950"/>
      <c r="L352" s="270"/>
    </row>
    <row r="353" spans="1:12" ht="15.75">
      <c r="A353" s="3953"/>
      <c r="B353" s="3972"/>
      <c r="C353" s="3950"/>
      <c r="D353" s="3952">
        <f t="shared" si="10"/>
        <v>0</v>
      </c>
      <c r="E353" s="3950"/>
      <c r="F353" s="3950"/>
      <c r="G353" s="3950"/>
      <c r="H353" s="3950"/>
      <c r="I353" s="3950"/>
      <c r="J353" s="3950"/>
      <c r="K353" s="3950"/>
      <c r="L353" s="270"/>
    </row>
    <row r="354" spans="1:12" ht="15.75">
      <c r="A354" s="3953"/>
      <c r="B354" s="3972"/>
      <c r="C354" s="3950"/>
      <c r="D354" s="3952">
        <f t="shared" si="10"/>
        <v>0</v>
      </c>
      <c r="E354" s="3950"/>
      <c r="F354" s="3950"/>
      <c r="G354" s="3950"/>
      <c r="H354" s="3950"/>
      <c r="I354" s="3950"/>
      <c r="J354" s="3950"/>
      <c r="K354" s="3950"/>
      <c r="L354" s="270"/>
    </row>
    <row r="355" spans="1:12" ht="15.75">
      <c r="A355" s="3953"/>
      <c r="B355" s="3972"/>
      <c r="C355" s="3950"/>
      <c r="D355" s="3952">
        <f t="shared" si="10"/>
        <v>0</v>
      </c>
      <c r="E355" s="3950"/>
      <c r="F355" s="3950"/>
      <c r="G355" s="3950"/>
      <c r="H355" s="3950"/>
      <c r="I355" s="3950"/>
      <c r="J355" s="3950"/>
      <c r="K355" s="3950"/>
      <c r="L355" s="270"/>
    </row>
    <row r="356" spans="1:12" ht="15.75">
      <c r="A356" s="3953"/>
      <c r="B356" s="3972"/>
      <c r="C356" s="3950"/>
      <c r="D356" s="3952">
        <f t="shared" si="10"/>
        <v>0</v>
      </c>
      <c r="E356" s="3950"/>
      <c r="F356" s="3950"/>
      <c r="G356" s="3950"/>
      <c r="H356" s="3950"/>
      <c r="I356" s="3950"/>
      <c r="J356" s="3950"/>
      <c r="K356" s="3950"/>
      <c r="L356" s="270"/>
    </row>
    <row r="357" spans="1:12" ht="15.75">
      <c r="A357" s="3953"/>
      <c r="B357" s="3972"/>
      <c r="C357" s="3950"/>
      <c r="D357" s="3952">
        <f t="shared" si="10"/>
        <v>0</v>
      </c>
      <c r="E357" s="3950"/>
      <c r="F357" s="3950"/>
      <c r="G357" s="3950"/>
      <c r="H357" s="3950"/>
      <c r="I357" s="3950"/>
      <c r="J357" s="3950"/>
      <c r="K357" s="3950"/>
      <c r="L357" s="270"/>
    </row>
    <row r="358" spans="1:12" ht="15.75">
      <c r="A358" s="3953"/>
      <c r="B358" s="3972"/>
      <c r="C358" s="3950"/>
      <c r="D358" s="3952">
        <f t="shared" si="10"/>
        <v>0</v>
      </c>
      <c r="E358" s="3950"/>
      <c r="F358" s="3950"/>
      <c r="G358" s="3950"/>
      <c r="H358" s="3950"/>
      <c r="I358" s="3950"/>
      <c r="J358" s="3950"/>
      <c r="K358" s="3950"/>
      <c r="L358" s="270"/>
    </row>
    <row r="359" spans="1:12" ht="15.75">
      <c r="A359" s="3953"/>
      <c r="B359" s="3972"/>
      <c r="C359" s="3950"/>
      <c r="D359" s="3952">
        <f t="shared" si="10"/>
        <v>0</v>
      </c>
      <c r="E359" s="3950"/>
      <c r="F359" s="3950"/>
      <c r="G359" s="3950"/>
      <c r="H359" s="3950"/>
      <c r="I359" s="3950"/>
      <c r="J359" s="3950"/>
      <c r="K359" s="3950"/>
      <c r="L359" s="270"/>
    </row>
    <row r="360" spans="1:12" ht="15.75">
      <c r="A360" s="3953"/>
      <c r="B360" s="3972"/>
      <c r="C360" s="3950"/>
      <c r="D360" s="3952">
        <f t="shared" si="10"/>
        <v>0</v>
      </c>
      <c r="E360" s="3950"/>
      <c r="F360" s="3950"/>
      <c r="G360" s="3950"/>
      <c r="H360" s="3950"/>
      <c r="I360" s="3950"/>
      <c r="J360" s="3950"/>
      <c r="K360" s="3950"/>
      <c r="L360" s="270"/>
    </row>
    <row r="361" spans="1:12" ht="15.75">
      <c r="A361" s="3953"/>
      <c r="B361" s="3972"/>
      <c r="C361" s="3950"/>
      <c r="D361" s="3952">
        <f t="shared" si="10"/>
        <v>0</v>
      </c>
      <c r="E361" s="3950"/>
      <c r="F361" s="3950"/>
      <c r="G361" s="3950"/>
      <c r="H361" s="3950"/>
      <c r="I361" s="3950"/>
      <c r="J361" s="3950"/>
      <c r="K361" s="3950"/>
      <c r="L361" s="270"/>
    </row>
    <row r="362" spans="1:12" ht="15.75">
      <c r="A362" s="3953"/>
      <c r="B362" s="3972"/>
      <c r="C362" s="3950"/>
      <c r="D362" s="3952">
        <f t="shared" si="10"/>
        <v>0</v>
      </c>
      <c r="E362" s="3950"/>
      <c r="F362" s="3950"/>
      <c r="G362" s="3950"/>
      <c r="H362" s="3950"/>
      <c r="I362" s="3950"/>
      <c r="J362" s="3950"/>
      <c r="K362" s="3950"/>
      <c r="L362" s="270"/>
    </row>
    <row r="363" spans="1:12" ht="15.75">
      <c r="A363" s="3953"/>
      <c r="B363" s="3972"/>
      <c r="C363" s="3950"/>
      <c r="D363" s="3952">
        <f t="shared" si="10"/>
        <v>0</v>
      </c>
      <c r="E363" s="3950"/>
      <c r="F363" s="3950"/>
      <c r="G363" s="3950"/>
      <c r="H363" s="3950"/>
      <c r="I363" s="3950"/>
      <c r="J363" s="3950"/>
      <c r="K363" s="3950"/>
      <c r="L363" s="270"/>
    </row>
    <row r="364" spans="1:12" ht="15.75">
      <c r="A364" s="3953"/>
      <c r="B364" s="3972"/>
      <c r="C364" s="3950"/>
      <c r="D364" s="3952">
        <f t="shared" si="10"/>
        <v>0</v>
      </c>
      <c r="E364" s="3950"/>
      <c r="F364" s="3950"/>
      <c r="G364" s="3950"/>
      <c r="H364" s="3950"/>
      <c r="I364" s="3950"/>
      <c r="J364" s="3950"/>
      <c r="K364" s="3950"/>
      <c r="L364" s="270"/>
    </row>
    <row r="365" spans="1:12" ht="15.75">
      <c r="A365" s="3953"/>
      <c r="B365" s="3972"/>
      <c r="C365" s="3950"/>
      <c r="D365" s="3952">
        <f t="shared" si="10"/>
        <v>0</v>
      </c>
      <c r="E365" s="3950"/>
      <c r="F365" s="3950"/>
      <c r="G365" s="3950"/>
      <c r="H365" s="3950"/>
      <c r="I365" s="3950"/>
      <c r="J365" s="3950"/>
      <c r="K365" s="3950"/>
      <c r="L365" s="270"/>
    </row>
    <row r="366" spans="1:12" ht="15.75">
      <c r="A366" s="3953"/>
      <c r="B366" s="3972"/>
      <c r="C366" s="3950"/>
      <c r="D366" s="3952">
        <f t="shared" si="10"/>
        <v>0</v>
      </c>
      <c r="E366" s="3950"/>
      <c r="F366" s="3950"/>
      <c r="G366" s="3950"/>
      <c r="H366" s="3950"/>
      <c r="I366" s="3950"/>
      <c r="J366" s="3950"/>
      <c r="K366" s="3950"/>
      <c r="L366" s="270"/>
    </row>
    <row r="367" spans="1:12" ht="15.75">
      <c r="A367" s="3953"/>
      <c r="B367" s="3972"/>
      <c r="C367" s="3950"/>
      <c r="D367" s="3952">
        <f t="shared" si="10"/>
        <v>0</v>
      </c>
      <c r="E367" s="3950"/>
      <c r="F367" s="3950"/>
      <c r="G367" s="3950"/>
      <c r="H367" s="3950"/>
      <c r="I367" s="3950"/>
      <c r="J367" s="3950"/>
      <c r="K367" s="3950"/>
      <c r="L367" s="270"/>
    </row>
    <row r="368" spans="1:12" ht="15.75">
      <c r="A368" s="3953"/>
      <c r="B368" s="3972"/>
      <c r="C368" s="3950"/>
      <c r="D368" s="3952">
        <f t="shared" si="10"/>
        <v>0</v>
      </c>
      <c r="E368" s="3950"/>
      <c r="F368" s="3950"/>
      <c r="G368" s="3950"/>
      <c r="H368" s="3950"/>
      <c r="I368" s="3950"/>
      <c r="J368" s="3950"/>
      <c r="K368" s="3950"/>
      <c r="L368" s="270"/>
    </row>
    <row r="369" spans="1:12" ht="15.75">
      <c r="A369" s="3953"/>
      <c r="B369" s="3972"/>
      <c r="C369" s="3950"/>
      <c r="D369" s="3952">
        <f t="shared" si="10"/>
        <v>0</v>
      </c>
      <c r="E369" s="3950"/>
      <c r="F369" s="3950"/>
      <c r="G369" s="3950"/>
      <c r="H369" s="3950"/>
      <c r="I369" s="3950"/>
      <c r="J369" s="3950"/>
      <c r="K369" s="3950"/>
      <c r="L369" s="270"/>
    </row>
    <row r="370" spans="1:12" ht="15.75">
      <c r="A370" s="3953"/>
      <c r="B370" s="3972"/>
      <c r="C370" s="3950"/>
      <c r="D370" s="3952">
        <f t="shared" si="10"/>
        <v>0</v>
      </c>
      <c r="E370" s="3950"/>
      <c r="F370" s="3950"/>
      <c r="G370" s="3950"/>
      <c r="H370" s="3950"/>
      <c r="I370" s="3950"/>
      <c r="J370" s="3950"/>
      <c r="K370" s="3950"/>
      <c r="L370" s="270"/>
    </row>
    <row r="371" spans="1:12" ht="15.75">
      <c r="A371" s="3953"/>
      <c r="B371" s="3972"/>
      <c r="C371" s="3950"/>
      <c r="D371" s="3952">
        <f t="shared" si="10"/>
        <v>0</v>
      </c>
      <c r="E371" s="3950"/>
      <c r="F371" s="3950"/>
      <c r="G371" s="3950"/>
      <c r="H371" s="3950"/>
      <c r="I371" s="3950"/>
      <c r="J371" s="3950"/>
      <c r="K371" s="3950"/>
      <c r="L371" s="270"/>
    </row>
    <row r="372" spans="1:12" ht="15.75">
      <c r="A372" s="3953"/>
      <c r="B372" s="3972"/>
      <c r="C372" s="3950"/>
      <c r="D372" s="3952">
        <f t="shared" si="10"/>
        <v>0</v>
      </c>
      <c r="E372" s="3950"/>
      <c r="F372" s="3950"/>
      <c r="G372" s="3950"/>
      <c r="H372" s="3950"/>
      <c r="I372" s="3950"/>
      <c r="J372" s="3950"/>
      <c r="K372" s="3950"/>
      <c r="L372" s="270"/>
    </row>
    <row r="373" spans="1:12" ht="15.75">
      <c r="A373" s="3953"/>
      <c r="B373" s="3972"/>
      <c r="C373" s="3950"/>
      <c r="D373" s="3952">
        <f t="shared" si="10"/>
        <v>0</v>
      </c>
      <c r="E373" s="3950"/>
      <c r="F373" s="3950"/>
      <c r="G373" s="3950"/>
      <c r="H373" s="3950"/>
      <c r="I373" s="3950"/>
      <c r="J373" s="3950"/>
      <c r="K373" s="3950"/>
      <c r="L373" s="270"/>
    </row>
    <row r="374" spans="1:12" ht="15.75">
      <c r="A374" s="3953"/>
      <c r="B374" s="3972"/>
      <c r="C374" s="3950"/>
      <c r="D374" s="3952">
        <f t="shared" si="10"/>
        <v>0</v>
      </c>
      <c r="E374" s="3950"/>
      <c r="F374" s="3950"/>
      <c r="G374" s="3950"/>
      <c r="H374" s="3950"/>
      <c r="I374" s="3950"/>
      <c r="J374" s="3950"/>
      <c r="K374" s="3950"/>
      <c r="L374" s="270"/>
    </row>
    <row r="375" spans="1:12" ht="15.75">
      <c r="A375" s="3953"/>
      <c r="B375" s="3972"/>
      <c r="C375" s="3950"/>
      <c r="D375" s="3952">
        <f t="shared" si="10"/>
        <v>0</v>
      </c>
      <c r="E375" s="3950"/>
      <c r="F375" s="3950"/>
      <c r="G375" s="3950"/>
      <c r="H375" s="3950"/>
      <c r="I375" s="3950"/>
      <c r="J375" s="3950"/>
      <c r="K375" s="3950"/>
      <c r="L375" s="270"/>
    </row>
    <row r="376" spans="1:12" ht="15.75">
      <c r="A376" s="3953"/>
      <c r="B376" s="3972"/>
      <c r="C376" s="3950"/>
      <c r="D376" s="3952">
        <f t="shared" si="10"/>
        <v>0</v>
      </c>
      <c r="E376" s="3950"/>
      <c r="F376" s="3950"/>
      <c r="G376" s="3950"/>
      <c r="H376" s="3950"/>
      <c r="I376" s="3950"/>
      <c r="J376" s="3950"/>
      <c r="K376" s="3950"/>
      <c r="L376" s="270"/>
    </row>
    <row r="377" spans="1:12" ht="15.75">
      <c r="A377" s="3953"/>
      <c r="B377" s="3972"/>
      <c r="C377" s="3950"/>
      <c r="D377" s="3952">
        <f t="shared" si="10"/>
        <v>0</v>
      </c>
      <c r="E377" s="3950"/>
      <c r="F377" s="3950"/>
      <c r="G377" s="3950"/>
      <c r="H377" s="3950"/>
      <c r="I377" s="3950"/>
      <c r="J377" s="3950"/>
      <c r="K377" s="3950"/>
      <c r="L377" s="270"/>
    </row>
    <row r="378" spans="1:12" ht="15.75">
      <c r="A378" s="3953"/>
      <c r="B378" s="3972"/>
      <c r="C378" s="3950"/>
      <c r="D378" s="3952">
        <f t="shared" si="10"/>
        <v>0</v>
      </c>
      <c r="E378" s="3950"/>
      <c r="F378" s="3950"/>
      <c r="G378" s="3950"/>
      <c r="H378" s="3950"/>
      <c r="I378" s="3950"/>
      <c r="J378" s="3950"/>
      <c r="K378" s="3950"/>
      <c r="L378" s="270"/>
    </row>
    <row r="379" spans="1:12" ht="15.75">
      <c r="A379" s="3953"/>
      <c r="B379" s="3972"/>
      <c r="C379" s="3950"/>
      <c r="D379" s="3952">
        <f t="shared" si="10"/>
        <v>0</v>
      </c>
      <c r="E379" s="3950"/>
      <c r="F379" s="3950"/>
      <c r="G379" s="3950"/>
      <c r="H379" s="3950"/>
      <c r="I379" s="3950"/>
      <c r="J379" s="3950"/>
      <c r="K379" s="3950"/>
      <c r="L379" s="270"/>
    </row>
    <row r="380" spans="1:12" ht="15.75">
      <c r="A380" s="3953"/>
      <c r="B380" s="3972"/>
      <c r="C380" s="3950"/>
      <c r="D380" s="3952">
        <f t="shared" si="10"/>
        <v>0</v>
      </c>
      <c r="E380" s="3950"/>
      <c r="F380" s="3950"/>
      <c r="G380" s="3950"/>
      <c r="H380" s="3950"/>
      <c r="I380" s="3950"/>
      <c r="J380" s="3950"/>
      <c r="K380" s="3950"/>
      <c r="L380" s="270"/>
    </row>
    <row r="381" spans="1:12" ht="15.75">
      <c r="A381" s="3953"/>
      <c r="B381" s="3972"/>
      <c r="C381" s="3950"/>
      <c r="D381" s="3952">
        <f t="shared" si="10"/>
        <v>0</v>
      </c>
      <c r="E381" s="3950"/>
      <c r="F381" s="3950"/>
      <c r="G381" s="3950"/>
      <c r="H381" s="3950"/>
      <c r="I381" s="3950"/>
      <c r="J381" s="3950"/>
      <c r="K381" s="3950"/>
      <c r="L381" s="270"/>
    </row>
    <row r="382" spans="1:12" ht="15.75">
      <c r="A382" s="3953"/>
      <c r="B382" s="3972"/>
      <c r="C382" s="3950"/>
      <c r="D382" s="3952">
        <f t="shared" si="10"/>
        <v>0</v>
      </c>
      <c r="E382" s="3950"/>
      <c r="F382" s="3950"/>
      <c r="G382" s="3950"/>
      <c r="H382" s="3950"/>
      <c r="I382" s="3950"/>
      <c r="J382" s="3950"/>
      <c r="K382" s="3950"/>
      <c r="L382" s="270"/>
    </row>
    <row r="383" spans="1:12" ht="15.75">
      <c r="A383" s="3953"/>
      <c r="B383" s="3972"/>
      <c r="C383" s="3950"/>
      <c r="D383" s="3952">
        <f t="shared" si="10"/>
        <v>0</v>
      </c>
      <c r="E383" s="3950"/>
      <c r="F383" s="3950"/>
      <c r="G383" s="3950"/>
      <c r="H383" s="3950"/>
      <c r="I383" s="3950"/>
      <c r="J383" s="3950"/>
      <c r="K383" s="3950"/>
      <c r="L383" s="270"/>
    </row>
    <row r="384" spans="1:12" ht="15.75">
      <c r="A384" s="3953"/>
      <c r="B384" s="3972"/>
      <c r="C384" s="3950"/>
      <c r="D384" s="3952">
        <f t="shared" si="10"/>
        <v>0</v>
      </c>
      <c r="E384" s="3950"/>
      <c r="F384" s="3950"/>
      <c r="G384" s="3950"/>
      <c r="H384" s="3950"/>
      <c r="I384" s="3950"/>
      <c r="J384" s="3950"/>
      <c r="K384" s="3950"/>
      <c r="L384" s="270"/>
    </row>
    <row r="385" spans="1:12" ht="15.75">
      <c r="A385" s="3953"/>
      <c r="B385" s="3972"/>
      <c r="C385" s="3950"/>
      <c r="D385" s="3952">
        <f t="shared" si="10"/>
        <v>0</v>
      </c>
      <c r="E385" s="3950"/>
      <c r="F385" s="3950"/>
      <c r="G385" s="3950"/>
      <c r="H385" s="3950"/>
      <c r="I385" s="3950"/>
      <c r="J385" s="3950"/>
      <c r="K385" s="3950"/>
      <c r="L385" s="270"/>
    </row>
    <row r="386" spans="1:12" ht="15.75">
      <c r="A386" s="3953"/>
      <c r="B386" s="3972"/>
      <c r="C386" s="3950"/>
      <c r="D386" s="3952">
        <f t="shared" si="10"/>
        <v>0</v>
      </c>
      <c r="E386" s="3950"/>
      <c r="F386" s="3950"/>
      <c r="G386" s="3950"/>
      <c r="H386" s="3950"/>
      <c r="I386" s="3950"/>
      <c r="J386" s="3950"/>
      <c r="K386" s="3950"/>
      <c r="L386" s="270"/>
    </row>
    <row r="387" spans="1:12" ht="15.75">
      <c r="A387" s="3953"/>
      <c r="B387" s="3972"/>
      <c r="C387" s="3950"/>
      <c r="D387" s="3952">
        <f t="shared" si="10"/>
        <v>0</v>
      </c>
      <c r="E387" s="3950"/>
      <c r="F387" s="3950"/>
      <c r="G387" s="3950"/>
      <c r="H387" s="3950"/>
      <c r="I387" s="3950"/>
      <c r="J387" s="3950"/>
      <c r="K387" s="3950"/>
      <c r="L387" s="270"/>
    </row>
    <row r="388" spans="1:12" ht="15.75">
      <c r="A388" s="3953"/>
      <c r="B388" s="3972"/>
      <c r="C388" s="3950"/>
      <c r="D388" s="3952">
        <f t="shared" si="10"/>
        <v>0</v>
      </c>
      <c r="E388" s="3950"/>
      <c r="F388" s="3950"/>
      <c r="G388" s="3950"/>
      <c r="H388" s="3950"/>
      <c r="I388" s="3950"/>
      <c r="J388" s="3950"/>
      <c r="K388" s="3950"/>
      <c r="L388" s="270"/>
    </row>
    <row r="389" spans="1:12" ht="15.75">
      <c r="A389" s="3953"/>
      <c r="B389" s="3972"/>
      <c r="C389" s="3950"/>
      <c r="D389" s="3952">
        <f t="shared" si="10"/>
        <v>0</v>
      </c>
      <c r="E389" s="3950"/>
      <c r="F389" s="3950"/>
      <c r="G389" s="3950"/>
      <c r="H389" s="3950"/>
      <c r="I389" s="3950"/>
      <c r="J389" s="3950"/>
      <c r="K389" s="3950"/>
      <c r="L389" s="270"/>
    </row>
    <row r="390" spans="1:12" ht="15.75">
      <c r="A390" s="3953"/>
      <c r="B390" s="3972"/>
      <c r="C390" s="3950"/>
      <c r="D390" s="3952">
        <f t="shared" si="10"/>
        <v>0</v>
      </c>
      <c r="E390" s="3950"/>
      <c r="F390" s="3950"/>
      <c r="G390" s="3950"/>
      <c r="H390" s="3950"/>
      <c r="I390" s="3950"/>
      <c r="J390" s="3950"/>
      <c r="K390" s="3950"/>
      <c r="L390" s="270"/>
    </row>
    <row r="391" spans="1:12" ht="15.75">
      <c r="A391" s="3953"/>
      <c r="B391" s="3972"/>
      <c r="C391" s="3950"/>
      <c r="D391" s="3952">
        <f t="shared" si="10"/>
        <v>0</v>
      </c>
      <c r="E391" s="3950"/>
      <c r="F391" s="3950"/>
      <c r="G391" s="3950"/>
      <c r="H391" s="3950"/>
      <c r="I391" s="3950"/>
      <c r="J391" s="3950"/>
      <c r="K391" s="3950"/>
      <c r="L391" s="270"/>
    </row>
    <row r="392" spans="1:12" ht="15.75">
      <c r="A392" s="3953"/>
      <c r="B392" s="3972"/>
      <c r="C392" s="3950"/>
      <c r="D392" s="3952">
        <f t="shared" si="10"/>
        <v>0</v>
      </c>
      <c r="E392" s="3950"/>
      <c r="F392" s="3950"/>
      <c r="G392" s="3950"/>
      <c r="H392" s="3950"/>
      <c r="I392" s="3950"/>
      <c r="J392" s="3950"/>
      <c r="K392" s="3950"/>
      <c r="L392" s="270"/>
    </row>
    <row r="393" spans="1:12" ht="15.75">
      <c r="A393" s="3953"/>
      <c r="B393" s="3972"/>
      <c r="C393" s="3950"/>
      <c r="D393" s="3952">
        <f t="shared" si="10"/>
        <v>0</v>
      </c>
      <c r="E393" s="3950"/>
      <c r="F393" s="3950"/>
      <c r="G393" s="3950"/>
      <c r="H393" s="3950"/>
      <c r="I393" s="3950"/>
      <c r="J393" s="3950"/>
      <c r="K393" s="3950"/>
      <c r="L393" s="270"/>
    </row>
    <row r="394" spans="1:12" ht="15.75">
      <c r="A394" s="3953"/>
      <c r="B394" s="3972"/>
      <c r="C394" s="3950"/>
      <c r="D394" s="3952">
        <f t="shared" si="10"/>
        <v>0</v>
      </c>
      <c r="E394" s="3950"/>
      <c r="F394" s="3950"/>
      <c r="G394" s="3950"/>
      <c r="H394" s="3950"/>
      <c r="I394" s="3950"/>
      <c r="J394" s="3950"/>
      <c r="K394" s="3950"/>
      <c r="L394" s="270"/>
    </row>
    <row r="395" spans="1:12" ht="15.75">
      <c r="A395" s="3953"/>
      <c r="B395" s="3972"/>
      <c r="C395" s="3950"/>
      <c r="D395" s="3952">
        <f t="shared" si="10"/>
        <v>0</v>
      </c>
      <c r="E395" s="3950"/>
      <c r="F395" s="3950"/>
      <c r="G395" s="3950"/>
      <c r="H395" s="3950"/>
      <c r="I395" s="3950"/>
      <c r="J395" s="3950"/>
      <c r="K395" s="3950"/>
      <c r="L395" s="270"/>
    </row>
    <row r="396" spans="1:12" ht="15.75">
      <c r="A396" s="3953"/>
      <c r="B396" s="3972"/>
      <c r="C396" s="3950"/>
      <c r="D396" s="3952">
        <f t="shared" si="10"/>
        <v>0</v>
      </c>
      <c r="E396" s="3950"/>
      <c r="F396" s="3950"/>
      <c r="G396" s="3950"/>
      <c r="H396" s="3950"/>
      <c r="I396" s="3950"/>
      <c r="J396" s="3950"/>
      <c r="K396" s="3950"/>
      <c r="L396" s="270"/>
    </row>
    <row r="397" spans="1:12" ht="15.75">
      <c r="A397" s="3953"/>
      <c r="B397" s="3972"/>
      <c r="C397" s="3950"/>
      <c r="D397" s="3952">
        <f t="shared" si="10"/>
        <v>0</v>
      </c>
      <c r="E397" s="3950"/>
      <c r="F397" s="3950"/>
      <c r="G397" s="3950"/>
      <c r="H397" s="3950"/>
      <c r="I397" s="3950"/>
      <c r="J397" s="3950"/>
      <c r="K397" s="3950"/>
      <c r="L397" s="270"/>
    </row>
    <row r="398" spans="1:12" ht="15.75">
      <c r="A398" s="3953"/>
      <c r="B398" s="3972"/>
      <c r="C398" s="3950"/>
      <c r="D398" s="3952">
        <f t="shared" si="10"/>
        <v>0</v>
      </c>
      <c r="E398" s="3950"/>
      <c r="F398" s="3950"/>
      <c r="G398" s="3950"/>
      <c r="H398" s="3950"/>
      <c r="I398" s="3950"/>
      <c r="J398" s="3950"/>
      <c r="K398" s="3950"/>
      <c r="L398" s="270"/>
    </row>
    <row r="399" spans="1:12" ht="15.75">
      <c r="A399" s="3953"/>
      <c r="B399" s="3972"/>
      <c r="C399" s="3950"/>
      <c r="D399" s="3952">
        <f t="shared" si="10"/>
        <v>0</v>
      </c>
      <c r="E399" s="3950"/>
      <c r="F399" s="3950"/>
      <c r="G399" s="3950"/>
      <c r="H399" s="3950"/>
      <c r="I399" s="3950"/>
      <c r="J399" s="3950"/>
      <c r="K399" s="3950"/>
      <c r="L399" s="270"/>
    </row>
    <row r="400" spans="1:12" ht="15.75">
      <c r="A400" s="3953"/>
      <c r="B400" s="3972"/>
      <c r="C400" s="3950"/>
      <c r="D400" s="3952">
        <f t="shared" si="10"/>
        <v>0</v>
      </c>
      <c r="E400" s="3950"/>
      <c r="F400" s="3950"/>
      <c r="G400" s="3950"/>
      <c r="H400" s="3950"/>
      <c r="I400" s="3950"/>
      <c r="J400" s="3950"/>
      <c r="K400" s="3950"/>
      <c r="L400" s="270"/>
    </row>
    <row r="401" spans="1:12" ht="15.75">
      <c r="A401" s="3953"/>
      <c r="B401" s="3972"/>
      <c r="C401" s="3950"/>
      <c r="D401" s="3952">
        <f t="shared" si="10"/>
        <v>0</v>
      </c>
      <c r="E401" s="3950"/>
      <c r="F401" s="3950"/>
      <c r="G401" s="3950"/>
      <c r="H401" s="3950"/>
      <c r="I401" s="3950"/>
      <c r="J401" s="3950"/>
      <c r="K401" s="3950"/>
      <c r="L401" s="270"/>
    </row>
    <row r="402" spans="1:12" ht="15.75">
      <c r="A402" s="3953"/>
      <c r="B402" s="3972"/>
      <c r="C402" s="3950"/>
      <c r="D402" s="3952">
        <f t="shared" si="10"/>
        <v>0</v>
      </c>
      <c r="E402" s="3950"/>
      <c r="F402" s="3950"/>
      <c r="G402" s="3950"/>
      <c r="H402" s="3950"/>
      <c r="I402" s="3950"/>
      <c r="J402" s="3950"/>
      <c r="K402" s="3950"/>
      <c r="L402" s="270"/>
    </row>
    <row r="403" spans="1:12" ht="15.75">
      <c r="A403" s="3953"/>
      <c r="B403" s="3972"/>
      <c r="C403" s="3950"/>
      <c r="D403" s="3952">
        <f t="shared" si="10"/>
        <v>0</v>
      </c>
      <c r="E403" s="3950"/>
      <c r="F403" s="3950"/>
      <c r="G403" s="3950"/>
      <c r="H403" s="3950"/>
      <c r="I403" s="3950"/>
      <c r="J403" s="3950"/>
      <c r="K403" s="3950"/>
      <c r="L403" s="270"/>
    </row>
    <row r="404" spans="1:12" ht="15.75">
      <c r="A404" s="3953"/>
      <c r="B404" s="3972"/>
      <c r="C404" s="3950"/>
      <c r="D404" s="3952">
        <f t="shared" ref="D404:D467" si="11">+C404*(100-E404)/100</f>
        <v>0</v>
      </c>
      <c r="E404" s="3950"/>
      <c r="F404" s="3950"/>
      <c r="G404" s="3950"/>
      <c r="H404" s="3950"/>
      <c r="I404" s="3950"/>
      <c r="J404" s="3950"/>
      <c r="K404" s="3950"/>
      <c r="L404" s="270"/>
    </row>
    <row r="405" spans="1:12" ht="15.75">
      <c r="A405" s="3953"/>
      <c r="B405" s="3972"/>
      <c r="C405" s="3950"/>
      <c r="D405" s="3952">
        <f t="shared" si="11"/>
        <v>0</v>
      </c>
      <c r="E405" s="3950"/>
      <c r="F405" s="3950"/>
      <c r="G405" s="3950"/>
      <c r="H405" s="3950"/>
      <c r="I405" s="3950"/>
      <c r="J405" s="3950"/>
      <c r="K405" s="3950"/>
      <c r="L405" s="270"/>
    </row>
    <row r="406" spans="1:12" ht="15.75">
      <c r="A406" s="3953"/>
      <c r="B406" s="3972"/>
      <c r="C406" s="3950"/>
      <c r="D406" s="3952">
        <f t="shared" si="11"/>
        <v>0</v>
      </c>
      <c r="E406" s="3950"/>
      <c r="F406" s="3950"/>
      <c r="G406" s="3950"/>
      <c r="H406" s="3950"/>
      <c r="I406" s="3950"/>
      <c r="J406" s="3950"/>
      <c r="K406" s="3950"/>
      <c r="L406" s="270"/>
    </row>
    <row r="407" spans="1:12" ht="15.75">
      <c r="A407" s="3953"/>
      <c r="B407" s="3972"/>
      <c r="C407" s="3950"/>
      <c r="D407" s="3952">
        <f t="shared" si="11"/>
        <v>0</v>
      </c>
      <c r="E407" s="3950"/>
      <c r="F407" s="3950"/>
      <c r="G407" s="3950"/>
      <c r="H407" s="3950"/>
      <c r="I407" s="3950"/>
      <c r="J407" s="3950"/>
      <c r="K407" s="3950"/>
      <c r="L407" s="270"/>
    </row>
    <row r="408" spans="1:12" ht="15.75">
      <c r="A408" s="3953"/>
      <c r="B408" s="3972"/>
      <c r="C408" s="3950"/>
      <c r="D408" s="3952">
        <f t="shared" si="11"/>
        <v>0</v>
      </c>
      <c r="E408" s="3950"/>
      <c r="F408" s="3950"/>
      <c r="G408" s="3950"/>
      <c r="H408" s="3950"/>
      <c r="I408" s="3950"/>
      <c r="J408" s="3950"/>
      <c r="K408" s="3950"/>
      <c r="L408" s="270"/>
    </row>
    <row r="409" spans="1:12" ht="15.75">
      <c r="A409" s="3953"/>
      <c r="B409" s="3972"/>
      <c r="C409" s="3950"/>
      <c r="D409" s="3952">
        <f t="shared" si="11"/>
        <v>0</v>
      </c>
      <c r="E409" s="3950"/>
      <c r="F409" s="3950"/>
      <c r="G409" s="3950"/>
      <c r="H409" s="3950"/>
      <c r="I409" s="3950"/>
      <c r="J409" s="3950"/>
      <c r="K409" s="3950"/>
      <c r="L409" s="270"/>
    </row>
    <row r="410" spans="1:12" ht="15.75">
      <c r="A410" s="3953"/>
      <c r="B410" s="3972"/>
      <c r="C410" s="3950"/>
      <c r="D410" s="3952">
        <f t="shared" si="11"/>
        <v>0</v>
      </c>
      <c r="E410" s="3950"/>
      <c r="F410" s="3950"/>
      <c r="G410" s="3950"/>
      <c r="H410" s="3950"/>
      <c r="I410" s="3950"/>
      <c r="J410" s="3950"/>
      <c r="K410" s="3950"/>
      <c r="L410" s="270"/>
    </row>
    <row r="411" spans="1:12" ht="15.75">
      <c r="A411" s="3953"/>
      <c r="B411" s="3972"/>
      <c r="C411" s="3950"/>
      <c r="D411" s="3952">
        <f t="shared" si="11"/>
        <v>0</v>
      </c>
      <c r="E411" s="3950"/>
      <c r="F411" s="3950"/>
      <c r="G411" s="3950"/>
      <c r="H411" s="3950"/>
      <c r="I411" s="3950"/>
      <c r="J411" s="3950"/>
      <c r="K411" s="3950"/>
      <c r="L411" s="270"/>
    </row>
    <row r="412" spans="1:12" ht="15.75">
      <c r="A412" s="3953"/>
      <c r="B412" s="3972"/>
      <c r="C412" s="3950"/>
      <c r="D412" s="3952">
        <f t="shared" si="11"/>
        <v>0</v>
      </c>
      <c r="E412" s="3950"/>
      <c r="F412" s="3950"/>
      <c r="G412" s="3950"/>
      <c r="H412" s="3950"/>
      <c r="I412" s="3950"/>
      <c r="J412" s="3950"/>
      <c r="K412" s="3950"/>
      <c r="L412" s="270"/>
    </row>
    <row r="413" spans="1:12" ht="15.75">
      <c r="A413" s="3953"/>
      <c r="B413" s="3972"/>
      <c r="C413" s="3950"/>
      <c r="D413" s="3952">
        <f t="shared" si="11"/>
        <v>0</v>
      </c>
      <c r="E413" s="3950"/>
      <c r="F413" s="3950"/>
      <c r="G413" s="3950"/>
      <c r="H413" s="3950"/>
      <c r="I413" s="3950"/>
      <c r="J413" s="3950"/>
      <c r="K413" s="3950"/>
      <c r="L413" s="270"/>
    </row>
    <row r="414" spans="1:12" ht="15.75">
      <c r="A414" s="3953"/>
      <c r="B414" s="3972"/>
      <c r="C414" s="3950"/>
      <c r="D414" s="3952">
        <f t="shared" si="11"/>
        <v>0</v>
      </c>
      <c r="E414" s="3950"/>
      <c r="F414" s="3950"/>
      <c r="G414" s="3950"/>
      <c r="H414" s="3950"/>
      <c r="I414" s="3950"/>
      <c r="J414" s="3950"/>
      <c r="K414" s="3950"/>
      <c r="L414" s="270"/>
    </row>
    <row r="415" spans="1:12" ht="15.75">
      <c r="A415" s="3953"/>
      <c r="B415" s="3972"/>
      <c r="C415" s="3950"/>
      <c r="D415" s="3952">
        <f t="shared" si="11"/>
        <v>0</v>
      </c>
      <c r="E415" s="3950"/>
      <c r="F415" s="3950"/>
      <c r="G415" s="3950"/>
      <c r="H415" s="3950"/>
      <c r="I415" s="3950"/>
      <c r="J415" s="3950"/>
      <c r="K415" s="3950"/>
      <c r="L415" s="270"/>
    </row>
    <row r="416" spans="1:12" ht="15.75">
      <c r="A416" s="3953"/>
      <c r="B416" s="3972"/>
      <c r="C416" s="3950"/>
      <c r="D416" s="3952">
        <f t="shared" si="11"/>
        <v>0</v>
      </c>
      <c r="E416" s="3950"/>
      <c r="F416" s="3950"/>
      <c r="G416" s="3950"/>
      <c r="H416" s="3950"/>
      <c r="I416" s="3950"/>
      <c r="J416" s="3950"/>
      <c r="K416" s="3950"/>
      <c r="L416" s="270"/>
    </row>
    <row r="417" spans="1:12" ht="15.75">
      <c r="A417" s="3953"/>
      <c r="B417" s="3972"/>
      <c r="C417" s="3950"/>
      <c r="D417" s="3952">
        <f t="shared" si="11"/>
        <v>0</v>
      </c>
      <c r="E417" s="3950"/>
      <c r="F417" s="3950"/>
      <c r="G417" s="3950"/>
      <c r="H417" s="3950"/>
      <c r="I417" s="3950"/>
      <c r="J417" s="3950"/>
      <c r="K417" s="3950"/>
      <c r="L417" s="270"/>
    </row>
    <row r="418" spans="1:12" ht="15.75">
      <c r="A418" s="3953"/>
      <c r="B418" s="3972"/>
      <c r="C418" s="3950"/>
      <c r="D418" s="3952">
        <f t="shared" si="11"/>
        <v>0</v>
      </c>
      <c r="E418" s="3950"/>
      <c r="F418" s="3950"/>
      <c r="G418" s="3950"/>
      <c r="H418" s="3950"/>
      <c r="I418" s="3950"/>
      <c r="J418" s="3950"/>
      <c r="K418" s="3950"/>
      <c r="L418" s="270"/>
    </row>
    <row r="419" spans="1:12" ht="15.75">
      <c r="A419" s="3953"/>
      <c r="B419" s="3972"/>
      <c r="C419" s="3950"/>
      <c r="D419" s="3952">
        <f t="shared" si="11"/>
        <v>0</v>
      </c>
      <c r="E419" s="3950"/>
      <c r="F419" s="3950"/>
      <c r="G419" s="3950"/>
      <c r="H419" s="3950"/>
      <c r="I419" s="3950"/>
      <c r="J419" s="3950"/>
      <c r="K419" s="3950"/>
      <c r="L419" s="270"/>
    </row>
    <row r="420" spans="1:12" ht="15.75">
      <c r="A420" s="3953"/>
      <c r="B420" s="3972"/>
      <c r="C420" s="3950"/>
      <c r="D420" s="3952">
        <f t="shared" si="11"/>
        <v>0</v>
      </c>
      <c r="E420" s="3950"/>
      <c r="F420" s="3950"/>
      <c r="G420" s="3950"/>
      <c r="H420" s="3950"/>
      <c r="I420" s="3950"/>
      <c r="J420" s="3950"/>
      <c r="K420" s="3950"/>
      <c r="L420" s="270"/>
    </row>
    <row r="421" spans="1:12" ht="15.75">
      <c r="A421" s="3953"/>
      <c r="B421" s="3972"/>
      <c r="C421" s="3950"/>
      <c r="D421" s="3952">
        <f t="shared" si="11"/>
        <v>0</v>
      </c>
      <c r="E421" s="3950"/>
      <c r="F421" s="3950"/>
      <c r="G421" s="3950"/>
      <c r="H421" s="3950"/>
      <c r="I421" s="3950"/>
      <c r="J421" s="3950"/>
      <c r="K421" s="3950"/>
      <c r="L421" s="270"/>
    </row>
    <row r="422" spans="1:12" ht="15.75">
      <c r="A422" s="3953"/>
      <c r="B422" s="3972"/>
      <c r="C422" s="3950"/>
      <c r="D422" s="3952">
        <f t="shared" si="11"/>
        <v>0</v>
      </c>
      <c r="E422" s="3950"/>
      <c r="F422" s="3950"/>
      <c r="G422" s="3950"/>
      <c r="H422" s="3950"/>
      <c r="I422" s="3950"/>
      <c r="J422" s="3950"/>
      <c r="K422" s="3950"/>
      <c r="L422" s="270"/>
    </row>
    <row r="423" spans="1:12" ht="15.75">
      <c r="A423" s="3953"/>
      <c r="B423" s="3972"/>
      <c r="C423" s="3950"/>
      <c r="D423" s="3952">
        <f t="shared" si="11"/>
        <v>0</v>
      </c>
      <c r="E423" s="3950"/>
      <c r="F423" s="3950"/>
      <c r="G423" s="3950"/>
      <c r="H423" s="3950"/>
      <c r="I423" s="3950"/>
      <c r="J423" s="3950"/>
      <c r="K423" s="3950"/>
      <c r="L423" s="270"/>
    </row>
    <row r="424" spans="1:12" ht="15.75">
      <c r="A424" s="3953"/>
      <c r="B424" s="3972"/>
      <c r="C424" s="3950"/>
      <c r="D424" s="3952">
        <f t="shared" si="11"/>
        <v>0</v>
      </c>
      <c r="E424" s="3950"/>
      <c r="F424" s="3950"/>
      <c r="G424" s="3950"/>
      <c r="H424" s="3950"/>
      <c r="I424" s="3950"/>
      <c r="J424" s="3950"/>
      <c r="K424" s="3950"/>
      <c r="L424" s="270"/>
    </row>
    <row r="425" spans="1:12" ht="15.75">
      <c r="A425" s="3953"/>
      <c r="B425" s="3972"/>
      <c r="C425" s="3950"/>
      <c r="D425" s="3952">
        <f t="shared" si="11"/>
        <v>0</v>
      </c>
      <c r="E425" s="3950"/>
      <c r="F425" s="3950"/>
      <c r="G425" s="3950"/>
      <c r="H425" s="3950"/>
      <c r="I425" s="3950"/>
      <c r="J425" s="3950"/>
      <c r="K425" s="3950"/>
      <c r="L425" s="270"/>
    </row>
    <row r="426" spans="1:12" ht="15.75">
      <c r="A426" s="3953"/>
      <c r="B426" s="3972"/>
      <c r="C426" s="3950"/>
      <c r="D426" s="3952">
        <f t="shared" si="11"/>
        <v>0</v>
      </c>
      <c r="E426" s="3950"/>
      <c r="F426" s="3950"/>
      <c r="G426" s="3950"/>
      <c r="H426" s="3950"/>
      <c r="I426" s="3950"/>
      <c r="J426" s="3950"/>
      <c r="K426" s="3950"/>
      <c r="L426" s="270"/>
    </row>
    <row r="427" spans="1:12" ht="15.75">
      <c r="A427" s="3953"/>
      <c r="B427" s="3972"/>
      <c r="C427" s="3950"/>
      <c r="D427" s="3952">
        <f t="shared" si="11"/>
        <v>0</v>
      </c>
      <c r="E427" s="3950"/>
      <c r="F427" s="3950"/>
      <c r="G427" s="3950"/>
      <c r="H427" s="3950"/>
      <c r="I427" s="3950"/>
      <c r="J427" s="3950"/>
      <c r="K427" s="3950"/>
      <c r="L427" s="270"/>
    </row>
    <row r="428" spans="1:12" ht="15.75">
      <c r="A428" s="3953"/>
      <c r="B428" s="3972"/>
      <c r="C428" s="3950"/>
      <c r="D428" s="3952">
        <f t="shared" si="11"/>
        <v>0</v>
      </c>
      <c r="E428" s="3950"/>
      <c r="F428" s="3950"/>
      <c r="G428" s="3950"/>
      <c r="H428" s="3950"/>
      <c r="I428" s="3950"/>
      <c r="J428" s="3950"/>
      <c r="K428" s="3950"/>
      <c r="L428" s="270"/>
    </row>
    <row r="429" spans="1:12" ht="15.75">
      <c r="A429" s="3953"/>
      <c r="B429" s="3972"/>
      <c r="C429" s="3950"/>
      <c r="D429" s="3952">
        <f t="shared" si="11"/>
        <v>0</v>
      </c>
      <c r="E429" s="3950"/>
      <c r="F429" s="3950"/>
      <c r="G429" s="3950"/>
      <c r="H429" s="3950"/>
      <c r="I429" s="3950"/>
      <c r="J429" s="3950"/>
      <c r="K429" s="3950"/>
      <c r="L429" s="270"/>
    </row>
    <row r="430" spans="1:12" ht="15.75">
      <c r="A430" s="3953"/>
      <c r="B430" s="3972"/>
      <c r="C430" s="3950"/>
      <c r="D430" s="3952">
        <f t="shared" si="11"/>
        <v>0</v>
      </c>
      <c r="E430" s="3950"/>
      <c r="F430" s="3950"/>
      <c r="G430" s="3950"/>
      <c r="H430" s="3950"/>
      <c r="I430" s="3950"/>
      <c r="J430" s="3950"/>
      <c r="K430" s="3950"/>
      <c r="L430" s="270"/>
    </row>
    <row r="431" spans="1:12" ht="15.75">
      <c r="A431" s="3953"/>
      <c r="B431" s="3972"/>
      <c r="C431" s="3950"/>
      <c r="D431" s="3952">
        <f t="shared" si="11"/>
        <v>0</v>
      </c>
      <c r="E431" s="3950"/>
      <c r="F431" s="3950"/>
      <c r="G431" s="3950"/>
      <c r="H431" s="3950"/>
      <c r="I431" s="3950"/>
      <c r="J431" s="3950"/>
      <c r="K431" s="3950"/>
      <c r="L431" s="270"/>
    </row>
    <row r="432" spans="1:12" ht="15.75">
      <c r="A432" s="3953"/>
      <c r="B432" s="3972"/>
      <c r="C432" s="3950"/>
      <c r="D432" s="3952">
        <f t="shared" si="11"/>
        <v>0</v>
      </c>
      <c r="E432" s="3950"/>
      <c r="F432" s="3950"/>
      <c r="G432" s="3950"/>
      <c r="H432" s="3950"/>
      <c r="I432" s="3950"/>
      <c r="J432" s="3950"/>
      <c r="K432" s="3950"/>
      <c r="L432" s="270"/>
    </row>
    <row r="433" spans="1:12" ht="15.75">
      <c r="A433" s="3953"/>
      <c r="B433" s="3972"/>
      <c r="C433" s="3950"/>
      <c r="D433" s="3952">
        <f t="shared" si="11"/>
        <v>0</v>
      </c>
      <c r="E433" s="3950"/>
      <c r="F433" s="3950"/>
      <c r="G433" s="3950"/>
      <c r="H433" s="3950"/>
      <c r="I433" s="3950"/>
      <c r="J433" s="3950"/>
      <c r="K433" s="3950"/>
      <c r="L433" s="270"/>
    </row>
    <row r="434" spans="1:12" ht="15.75">
      <c r="A434" s="3953"/>
      <c r="B434" s="3972"/>
      <c r="C434" s="3950"/>
      <c r="D434" s="3952">
        <f t="shared" si="11"/>
        <v>0</v>
      </c>
      <c r="E434" s="3950"/>
      <c r="F434" s="3950"/>
      <c r="G434" s="3950"/>
      <c r="H434" s="3950"/>
      <c r="I434" s="3950"/>
      <c r="J434" s="3950"/>
      <c r="K434" s="3950"/>
      <c r="L434" s="270"/>
    </row>
    <row r="435" spans="1:12" ht="15.75">
      <c r="A435" s="3953"/>
      <c r="B435" s="3972"/>
      <c r="C435" s="3950"/>
      <c r="D435" s="3952">
        <f t="shared" si="11"/>
        <v>0</v>
      </c>
      <c r="E435" s="3950"/>
      <c r="F435" s="3950"/>
      <c r="G435" s="3950"/>
      <c r="H435" s="3950"/>
      <c r="I435" s="3950"/>
      <c r="J435" s="3950"/>
      <c r="K435" s="3950"/>
      <c r="L435" s="270"/>
    </row>
    <row r="436" spans="1:12" ht="15.75">
      <c r="A436" s="3953"/>
      <c r="B436" s="3972"/>
      <c r="C436" s="3950"/>
      <c r="D436" s="3952">
        <f t="shared" si="11"/>
        <v>0</v>
      </c>
      <c r="E436" s="3950"/>
      <c r="F436" s="3950"/>
      <c r="G436" s="3950"/>
      <c r="H436" s="3950"/>
      <c r="I436" s="3950"/>
      <c r="J436" s="3950"/>
      <c r="K436" s="3950"/>
      <c r="L436" s="270"/>
    </row>
    <row r="437" spans="1:12" ht="15.75">
      <c r="A437" s="3953"/>
      <c r="B437" s="3972"/>
      <c r="C437" s="3950"/>
      <c r="D437" s="3952">
        <f t="shared" si="11"/>
        <v>0</v>
      </c>
      <c r="E437" s="3950"/>
      <c r="F437" s="3950"/>
      <c r="G437" s="3950"/>
      <c r="H437" s="3950"/>
      <c r="I437" s="3950"/>
      <c r="J437" s="3950"/>
      <c r="K437" s="3950"/>
      <c r="L437" s="270"/>
    </row>
    <row r="438" spans="1:12" ht="15.75">
      <c r="A438" s="3953"/>
      <c r="B438" s="3972"/>
      <c r="C438" s="3950"/>
      <c r="D438" s="3952">
        <f t="shared" si="11"/>
        <v>0</v>
      </c>
      <c r="E438" s="3950"/>
      <c r="F438" s="3950"/>
      <c r="G438" s="3950"/>
      <c r="H438" s="3950"/>
      <c r="I438" s="3950"/>
      <c r="J438" s="3950"/>
      <c r="K438" s="3950"/>
      <c r="L438" s="270"/>
    </row>
    <row r="439" spans="1:12" ht="15.75">
      <c r="A439" s="3953"/>
      <c r="B439" s="3972"/>
      <c r="C439" s="3950"/>
      <c r="D439" s="3952">
        <f t="shared" si="11"/>
        <v>0</v>
      </c>
      <c r="E439" s="3950"/>
      <c r="F439" s="3950"/>
      <c r="G439" s="3950"/>
      <c r="H439" s="3950"/>
      <c r="I439" s="3950"/>
      <c r="J439" s="3950"/>
      <c r="K439" s="3950"/>
      <c r="L439" s="270"/>
    </row>
    <row r="440" spans="1:12" ht="15.75">
      <c r="A440" s="3953"/>
      <c r="B440" s="3972"/>
      <c r="C440" s="3950"/>
      <c r="D440" s="3952">
        <f t="shared" si="11"/>
        <v>0</v>
      </c>
      <c r="E440" s="3950"/>
      <c r="F440" s="3950"/>
      <c r="G440" s="3950"/>
      <c r="H440" s="3950"/>
      <c r="I440" s="3950"/>
      <c r="J440" s="3950"/>
      <c r="K440" s="3950"/>
      <c r="L440" s="270"/>
    </row>
    <row r="441" spans="1:12" ht="15.75">
      <c r="A441" s="3953"/>
      <c r="B441" s="3972"/>
      <c r="C441" s="3950"/>
      <c r="D441" s="3952">
        <f t="shared" si="11"/>
        <v>0</v>
      </c>
      <c r="E441" s="3950"/>
      <c r="F441" s="3950"/>
      <c r="G441" s="3950"/>
      <c r="H441" s="3950"/>
      <c r="I441" s="3950"/>
      <c r="J441" s="3950"/>
      <c r="K441" s="3950"/>
      <c r="L441" s="270"/>
    </row>
    <row r="442" spans="1:12" ht="15.75">
      <c r="A442" s="3953"/>
      <c r="B442" s="3972"/>
      <c r="C442" s="3950"/>
      <c r="D442" s="3952">
        <f t="shared" si="11"/>
        <v>0</v>
      </c>
      <c r="E442" s="3950"/>
      <c r="F442" s="3950"/>
      <c r="G442" s="3950"/>
      <c r="H442" s="3950"/>
      <c r="I442" s="3950"/>
      <c r="J442" s="3950"/>
      <c r="K442" s="3950"/>
      <c r="L442" s="270"/>
    </row>
    <row r="443" spans="1:12" ht="15.75">
      <c r="A443" s="3953"/>
      <c r="B443" s="3972"/>
      <c r="C443" s="3950"/>
      <c r="D443" s="3952">
        <f t="shared" si="11"/>
        <v>0</v>
      </c>
      <c r="E443" s="3950"/>
      <c r="F443" s="3950"/>
      <c r="G443" s="3950"/>
      <c r="H443" s="3950"/>
      <c r="I443" s="3950"/>
      <c r="J443" s="3950"/>
      <c r="K443" s="3950"/>
      <c r="L443" s="270"/>
    </row>
    <row r="444" spans="1:12" ht="15.75">
      <c r="A444" s="3953"/>
      <c r="B444" s="3972"/>
      <c r="C444" s="3950"/>
      <c r="D444" s="3952">
        <f t="shared" si="11"/>
        <v>0</v>
      </c>
      <c r="E444" s="3950"/>
      <c r="F444" s="3950"/>
      <c r="G444" s="3950"/>
      <c r="H444" s="3950"/>
      <c r="I444" s="3950"/>
      <c r="J444" s="3950"/>
      <c r="K444" s="3950"/>
      <c r="L444" s="270"/>
    </row>
    <row r="445" spans="1:12" ht="15.75">
      <c r="A445" s="3953"/>
      <c r="B445" s="3972"/>
      <c r="C445" s="3950"/>
      <c r="D445" s="3952">
        <f t="shared" si="11"/>
        <v>0</v>
      </c>
      <c r="E445" s="3950"/>
      <c r="F445" s="3950"/>
      <c r="G445" s="3950"/>
      <c r="H445" s="3950"/>
      <c r="I445" s="3950"/>
      <c r="J445" s="3950"/>
      <c r="K445" s="3950"/>
      <c r="L445" s="270"/>
    </row>
    <row r="446" spans="1:12" ht="15.75">
      <c r="A446" s="3953"/>
      <c r="B446" s="3972"/>
      <c r="C446" s="3950"/>
      <c r="D446" s="3952">
        <f t="shared" si="11"/>
        <v>0</v>
      </c>
      <c r="E446" s="3950"/>
      <c r="F446" s="3950"/>
      <c r="G446" s="3950"/>
      <c r="H446" s="3950"/>
      <c r="I446" s="3950"/>
      <c r="J446" s="3950"/>
      <c r="K446" s="3950"/>
      <c r="L446" s="270"/>
    </row>
    <row r="447" spans="1:12" ht="15.75">
      <c r="A447" s="3953"/>
      <c r="B447" s="3972"/>
      <c r="C447" s="3950"/>
      <c r="D447" s="3952">
        <f t="shared" si="11"/>
        <v>0</v>
      </c>
      <c r="E447" s="3950"/>
      <c r="F447" s="3950"/>
      <c r="G447" s="3950"/>
      <c r="H447" s="3950"/>
      <c r="I447" s="3950"/>
      <c r="J447" s="3950"/>
      <c r="K447" s="3950"/>
      <c r="L447" s="270"/>
    </row>
    <row r="448" spans="1:12" ht="15.75">
      <c r="A448" s="3953"/>
      <c r="B448" s="3972"/>
      <c r="C448" s="3950"/>
      <c r="D448" s="3952">
        <f t="shared" si="11"/>
        <v>0</v>
      </c>
      <c r="E448" s="3950"/>
      <c r="F448" s="3950"/>
      <c r="G448" s="3950"/>
      <c r="H448" s="3950"/>
      <c r="I448" s="3950"/>
      <c r="J448" s="3950"/>
      <c r="K448" s="3950"/>
      <c r="L448" s="270"/>
    </row>
    <row r="449" spans="1:12" ht="15.75">
      <c r="A449" s="3953"/>
      <c r="B449" s="3972"/>
      <c r="C449" s="3950"/>
      <c r="D449" s="3952">
        <f t="shared" si="11"/>
        <v>0</v>
      </c>
      <c r="E449" s="3950"/>
      <c r="F449" s="3950"/>
      <c r="G449" s="3950"/>
      <c r="H449" s="3950"/>
      <c r="I449" s="3950"/>
      <c r="J449" s="3950"/>
      <c r="K449" s="3950"/>
      <c r="L449" s="270"/>
    </row>
    <row r="450" spans="1:12" ht="15.75">
      <c r="A450" s="3953"/>
      <c r="B450" s="3972"/>
      <c r="C450" s="3950"/>
      <c r="D450" s="3952">
        <f t="shared" si="11"/>
        <v>0</v>
      </c>
      <c r="E450" s="3950"/>
      <c r="F450" s="3950"/>
      <c r="G450" s="3950"/>
      <c r="H450" s="3950"/>
      <c r="I450" s="3950"/>
      <c r="J450" s="3950"/>
      <c r="K450" s="3950"/>
      <c r="L450" s="270"/>
    </row>
    <row r="451" spans="1:12" ht="15.75">
      <c r="A451" s="3953"/>
      <c r="B451" s="3972"/>
      <c r="C451" s="3950"/>
      <c r="D451" s="3952">
        <f t="shared" si="11"/>
        <v>0</v>
      </c>
      <c r="E451" s="3950"/>
      <c r="F451" s="3950"/>
      <c r="G451" s="3950"/>
      <c r="H451" s="3950"/>
      <c r="I451" s="3950"/>
      <c r="J451" s="3950"/>
      <c r="K451" s="3950"/>
      <c r="L451" s="270"/>
    </row>
    <row r="452" spans="1:12" ht="15.75">
      <c r="A452" s="3953"/>
      <c r="B452" s="3972"/>
      <c r="C452" s="3950"/>
      <c r="D452" s="3952">
        <f t="shared" si="11"/>
        <v>0</v>
      </c>
      <c r="E452" s="3950"/>
      <c r="F452" s="3950"/>
      <c r="G452" s="3950"/>
      <c r="H452" s="3950"/>
      <c r="I452" s="3950"/>
      <c r="J452" s="3950"/>
      <c r="K452" s="3950"/>
      <c r="L452" s="270"/>
    </row>
    <row r="453" spans="1:12" ht="15.75">
      <c r="A453" s="3953"/>
      <c r="B453" s="3972"/>
      <c r="C453" s="3950"/>
      <c r="D453" s="3952">
        <f t="shared" si="11"/>
        <v>0</v>
      </c>
      <c r="E453" s="3950"/>
      <c r="F453" s="3950"/>
      <c r="G453" s="3950"/>
      <c r="H453" s="3950"/>
      <c r="I453" s="3950"/>
      <c r="J453" s="3950"/>
      <c r="K453" s="3950"/>
      <c r="L453" s="270"/>
    </row>
    <row r="454" spans="1:12" ht="15.75">
      <c r="A454" s="3953"/>
      <c r="B454" s="3972"/>
      <c r="C454" s="3950"/>
      <c r="D454" s="3952">
        <f t="shared" si="11"/>
        <v>0</v>
      </c>
      <c r="E454" s="3950"/>
      <c r="F454" s="3950"/>
      <c r="G454" s="3950"/>
      <c r="H454" s="3950"/>
      <c r="I454" s="3950"/>
      <c r="J454" s="3950"/>
      <c r="K454" s="3950"/>
      <c r="L454" s="270"/>
    </row>
    <row r="455" spans="1:12" ht="15.75">
      <c r="A455" s="3953"/>
      <c r="B455" s="3972"/>
      <c r="C455" s="3950"/>
      <c r="D455" s="3952">
        <f t="shared" si="11"/>
        <v>0</v>
      </c>
      <c r="E455" s="3950"/>
      <c r="F455" s="3950"/>
      <c r="G455" s="3950"/>
      <c r="H455" s="3950"/>
      <c r="I455" s="3950"/>
      <c r="J455" s="3950"/>
      <c r="K455" s="3950"/>
      <c r="L455" s="270"/>
    </row>
    <row r="456" spans="1:12" ht="15.75">
      <c r="A456" s="3953"/>
      <c r="B456" s="3972"/>
      <c r="C456" s="3950"/>
      <c r="D456" s="3952">
        <f t="shared" si="11"/>
        <v>0</v>
      </c>
      <c r="E456" s="3950"/>
      <c r="F456" s="3950"/>
      <c r="G456" s="3950"/>
      <c r="H456" s="3950"/>
      <c r="I456" s="3950"/>
      <c r="J456" s="3950"/>
      <c r="K456" s="3950"/>
      <c r="L456" s="270"/>
    </row>
    <row r="457" spans="1:12" ht="15.75">
      <c r="A457" s="3953"/>
      <c r="B457" s="3972"/>
      <c r="C457" s="3950"/>
      <c r="D457" s="3952">
        <f t="shared" si="11"/>
        <v>0</v>
      </c>
      <c r="E457" s="3950"/>
      <c r="F457" s="3950"/>
      <c r="G457" s="3950"/>
      <c r="H457" s="3950"/>
      <c r="I457" s="3950"/>
      <c r="J457" s="3950"/>
      <c r="K457" s="3950"/>
      <c r="L457" s="270"/>
    </row>
    <row r="458" spans="1:12" ht="15.75">
      <c r="A458" s="3953"/>
      <c r="B458" s="3972"/>
      <c r="C458" s="3950"/>
      <c r="D458" s="3952">
        <f t="shared" si="11"/>
        <v>0</v>
      </c>
      <c r="E458" s="3950"/>
      <c r="F458" s="3950"/>
      <c r="G458" s="3950"/>
      <c r="H458" s="3950"/>
      <c r="I458" s="3950"/>
      <c r="J458" s="3950"/>
      <c r="K458" s="3950"/>
      <c r="L458" s="270"/>
    </row>
    <row r="459" spans="1:12" ht="15.75">
      <c r="A459" s="3953"/>
      <c r="B459" s="3972"/>
      <c r="C459" s="3950"/>
      <c r="D459" s="3952">
        <f t="shared" si="11"/>
        <v>0</v>
      </c>
      <c r="E459" s="3950"/>
      <c r="F459" s="3950"/>
      <c r="G459" s="3950"/>
      <c r="H459" s="3950"/>
      <c r="I459" s="3950"/>
      <c r="J459" s="3950"/>
      <c r="K459" s="3950"/>
      <c r="L459" s="270"/>
    </row>
    <row r="460" spans="1:12" ht="15.75">
      <c r="A460" s="3953"/>
      <c r="B460" s="3972"/>
      <c r="C460" s="3950"/>
      <c r="D460" s="3952">
        <f t="shared" si="11"/>
        <v>0</v>
      </c>
      <c r="E460" s="3950"/>
      <c r="F460" s="3950"/>
      <c r="G460" s="3950"/>
      <c r="H460" s="3950"/>
      <c r="I460" s="3950"/>
      <c r="J460" s="3950"/>
      <c r="K460" s="3950"/>
      <c r="L460" s="270"/>
    </row>
    <row r="461" spans="1:12" ht="15.75">
      <c r="A461" s="3953"/>
      <c r="B461" s="3972"/>
      <c r="C461" s="3950"/>
      <c r="D461" s="3952">
        <f t="shared" si="11"/>
        <v>0</v>
      </c>
      <c r="E461" s="3950"/>
      <c r="F461" s="3950"/>
      <c r="G461" s="3950"/>
      <c r="H461" s="3950"/>
      <c r="I461" s="3950"/>
      <c r="J461" s="3950"/>
      <c r="K461" s="3950"/>
      <c r="L461" s="270"/>
    </row>
    <row r="462" spans="1:12" ht="15.75">
      <c r="A462" s="3953"/>
      <c r="B462" s="3972"/>
      <c r="C462" s="3950"/>
      <c r="D462" s="3952">
        <f t="shared" si="11"/>
        <v>0</v>
      </c>
      <c r="E462" s="3950"/>
      <c r="F462" s="3950"/>
      <c r="G462" s="3950"/>
      <c r="H462" s="3950"/>
      <c r="I462" s="3950"/>
      <c r="J462" s="3950"/>
      <c r="K462" s="3950"/>
      <c r="L462" s="270"/>
    </row>
    <row r="463" spans="1:12" ht="15.75">
      <c r="A463" s="3953"/>
      <c r="B463" s="3972"/>
      <c r="C463" s="3950"/>
      <c r="D463" s="3952">
        <f t="shared" si="11"/>
        <v>0</v>
      </c>
      <c r="E463" s="3950"/>
      <c r="F463" s="3950"/>
      <c r="G463" s="3950"/>
      <c r="H463" s="3950"/>
      <c r="I463" s="3950"/>
      <c r="J463" s="3950"/>
      <c r="K463" s="3950"/>
      <c r="L463" s="270"/>
    </row>
    <row r="464" spans="1:12" ht="15.75">
      <c r="A464" s="3953"/>
      <c r="B464" s="3972"/>
      <c r="C464" s="3950"/>
      <c r="D464" s="3952">
        <f t="shared" si="11"/>
        <v>0</v>
      </c>
      <c r="E464" s="3950"/>
      <c r="F464" s="3950"/>
      <c r="G464" s="3950"/>
      <c r="H464" s="3950"/>
      <c r="I464" s="3950"/>
      <c r="J464" s="3950"/>
      <c r="K464" s="3950"/>
      <c r="L464" s="270"/>
    </row>
    <row r="465" spans="1:12" ht="15.75">
      <c r="A465" s="3953"/>
      <c r="B465" s="3972"/>
      <c r="C465" s="3950"/>
      <c r="D465" s="3952">
        <f t="shared" si="11"/>
        <v>0</v>
      </c>
      <c r="E465" s="3950"/>
      <c r="F465" s="3950"/>
      <c r="G465" s="3950"/>
      <c r="H465" s="3950"/>
      <c r="I465" s="3950"/>
      <c r="J465" s="3950"/>
      <c r="K465" s="3950"/>
      <c r="L465" s="270"/>
    </row>
    <row r="466" spans="1:12" ht="15.75">
      <c r="A466" s="3953"/>
      <c r="B466" s="3972"/>
      <c r="C466" s="3950"/>
      <c r="D466" s="3952">
        <f t="shared" si="11"/>
        <v>0</v>
      </c>
      <c r="E466" s="3950"/>
      <c r="F466" s="3950"/>
      <c r="G466" s="3950"/>
      <c r="H466" s="3950"/>
      <c r="I466" s="3950"/>
      <c r="J466" s="3950"/>
      <c r="K466" s="3950"/>
      <c r="L466" s="270"/>
    </row>
    <row r="467" spans="1:12" ht="15.75">
      <c r="A467" s="3953"/>
      <c r="B467" s="3972"/>
      <c r="C467" s="3950"/>
      <c r="D467" s="3952">
        <f t="shared" si="11"/>
        <v>0</v>
      </c>
      <c r="E467" s="3950"/>
      <c r="F467" s="3950"/>
      <c r="G467" s="3950"/>
      <c r="H467" s="3950"/>
      <c r="I467" s="3950"/>
      <c r="J467" s="3950"/>
      <c r="K467" s="3950"/>
      <c r="L467" s="270"/>
    </row>
    <row r="468" spans="1:12" ht="15.75">
      <c r="A468" s="3953"/>
      <c r="B468" s="3972"/>
      <c r="C468" s="3950"/>
      <c r="D468" s="3952">
        <f t="shared" ref="D468:D531" si="12">+C468*(100-E468)/100</f>
        <v>0</v>
      </c>
      <c r="E468" s="3950"/>
      <c r="F468" s="3950"/>
      <c r="G468" s="3950"/>
      <c r="H468" s="3950"/>
      <c r="I468" s="3950"/>
      <c r="J468" s="3950"/>
      <c r="K468" s="3950"/>
      <c r="L468" s="270"/>
    </row>
    <row r="469" spans="1:12" ht="15.75">
      <c r="A469" s="3953"/>
      <c r="B469" s="3972"/>
      <c r="C469" s="3950"/>
      <c r="D469" s="3952">
        <f t="shared" si="12"/>
        <v>0</v>
      </c>
      <c r="E469" s="3950"/>
      <c r="F469" s="3950"/>
      <c r="G469" s="3950"/>
      <c r="H469" s="3950"/>
      <c r="I469" s="3950"/>
      <c r="J469" s="3950"/>
      <c r="K469" s="3950"/>
      <c r="L469" s="270"/>
    </row>
    <row r="470" spans="1:12" ht="15.75">
      <c r="A470" s="3953"/>
      <c r="B470" s="3972"/>
      <c r="C470" s="3950"/>
      <c r="D470" s="3952">
        <f t="shared" si="12"/>
        <v>0</v>
      </c>
      <c r="E470" s="3950"/>
      <c r="F470" s="3950"/>
      <c r="G470" s="3950"/>
      <c r="H470" s="3950"/>
      <c r="I470" s="3950"/>
      <c r="J470" s="3950"/>
      <c r="K470" s="3950"/>
      <c r="L470" s="270"/>
    </row>
    <row r="471" spans="1:12" ht="15.75">
      <c r="A471" s="3953"/>
      <c r="B471" s="3972"/>
      <c r="C471" s="3950"/>
      <c r="D471" s="3952">
        <f t="shared" si="12"/>
        <v>0</v>
      </c>
      <c r="E471" s="3950"/>
      <c r="F471" s="3950"/>
      <c r="G471" s="3950"/>
      <c r="H471" s="3950"/>
      <c r="I471" s="3950"/>
      <c r="J471" s="3950"/>
      <c r="K471" s="3950"/>
      <c r="L471" s="270"/>
    </row>
    <row r="472" spans="1:12" ht="15.75">
      <c r="A472" s="3953"/>
      <c r="B472" s="3972"/>
      <c r="C472" s="3950"/>
      <c r="D472" s="3952">
        <f t="shared" si="12"/>
        <v>0</v>
      </c>
      <c r="E472" s="3950"/>
      <c r="F472" s="3950"/>
      <c r="G472" s="3950"/>
      <c r="H472" s="3950"/>
      <c r="I472" s="3950"/>
      <c r="J472" s="3950"/>
      <c r="K472" s="3950"/>
      <c r="L472" s="270"/>
    </row>
    <row r="473" spans="1:12" ht="15.75">
      <c r="A473" s="3953"/>
      <c r="B473" s="3972"/>
      <c r="C473" s="3950"/>
      <c r="D473" s="3952">
        <f t="shared" si="12"/>
        <v>0</v>
      </c>
      <c r="E473" s="3950"/>
      <c r="F473" s="3950"/>
      <c r="G473" s="3950"/>
      <c r="H473" s="3950"/>
      <c r="I473" s="3950"/>
      <c r="J473" s="3950"/>
      <c r="K473" s="3950"/>
      <c r="L473" s="270"/>
    </row>
    <row r="474" spans="1:12" ht="15.75">
      <c r="A474" s="3953"/>
      <c r="B474" s="3972"/>
      <c r="C474" s="3950"/>
      <c r="D474" s="3952">
        <f t="shared" si="12"/>
        <v>0</v>
      </c>
      <c r="E474" s="3950"/>
      <c r="F474" s="3950"/>
      <c r="G474" s="3950"/>
      <c r="H474" s="3950"/>
      <c r="I474" s="3950"/>
      <c r="J474" s="3950"/>
      <c r="K474" s="3950"/>
      <c r="L474" s="270"/>
    </row>
    <row r="475" spans="1:12" ht="15.75">
      <c r="A475" s="3953"/>
      <c r="B475" s="3972"/>
      <c r="C475" s="3950"/>
      <c r="D475" s="3952">
        <f t="shared" si="12"/>
        <v>0</v>
      </c>
      <c r="E475" s="3950"/>
      <c r="F475" s="3950"/>
      <c r="G475" s="3950"/>
      <c r="H475" s="3950"/>
      <c r="I475" s="3950"/>
      <c r="J475" s="3950"/>
      <c r="K475" s="3950"/>
      <c r="L475" s="270"/>
    </row>
    <row r="476" spans="1:12" ht="15.75">
      <c r="A476" s="3953"/>
      <c r="B476" s="3972"/>
      <c r="C476" s="3950"/>
      <c r="D476" s="3952">
        <f t="shared" si="12"/>
        <v>0</v>
      </c>
      <c r="E476" s="3950"/>
      <c r="F476" s="3950"/>
      <c r="G476" s="3950"/>
      <c r="H476" s="3950"/>
      <c r="I476" s="3950"/>
      <c r="J476" s="3950"/>
      <c r="K476" s="3950"/>
      <c r="L476" s="270"/>
    </row>
    <row r="477" spans="1:12" ht="15.75">
      <c r="A477" s="3953"/>
      <c r="B477" s="3972"/>
      <c r="C477" s="3950"/>
      <c r="D477" s="3952">
        <f t="shared" si="12"/>
        <v>0</v>
      </c>
      <c r="E477" s="3950"/>
      <c r="F477" s="3950"/>
      <c r="G477" s="3950"/>
      <c r="H477" s="3950"/>
      <c r="I477" s="3950"/>
      <c r="J477" s="3950"/>
      <c r="K477" s="3950"/>
      <c r="L477" s="270"/>
    </row>
    <row r="478" spans="1:12" ht="15.75">
      <c r="A478" s="3953"/>
      <c r="B478" s="3972"/>
      <c r="C478" s="3950"/>
      <c r="D478" s="3952">
        <f t="shared" si="12"/>
        <v>0</v>
      </c>
      <c r="E478" s="3950"/>
      <c r="F478" s="3950"/>
      <c r="G478" s="3950"/>
      <c r="H478" s="3950"/>
      <c r="I478" s="3950"/>
      <c r="J478" s="3950"/>
      <c r="K478" s="3950"/>
      <c r="L478" s="270"/>
    </row>
    <row r="479" spans="1:12" ht="15.75">
      <c r="A479" s="3953"/>
      <c r="B479" s="3972"/>
      <c r="C479" s="3950"/>
      <c r="D479" s="3952">
        <f t="shared" si="12"/>
        <v>0</v>
      </c>
      <c r="E479" s="3950"/>
      <c r="F479" s="3950"/>
      <c r="G479" s="3950"/>
      <c r="H479" s="3950"/>
      <c r="I479" s="3950"/>
      <c r="J479" s="3950"/>
      <c r="K479" s="3950"/>
      <c r="L479" s="270"/>
    </row>
    <row r="480" spans="1:12" ht="15.75">
      <c r="A480" s="3953"/>
      <c r="B480" s="3972"/>
      <c r="C480" s="3950"/>
      <c r="D480" s="3952">
        <f t="shared" si="12"/>
        <v>0</v>
      </c>
      <c r="E480" s="3950"/>
      <c r="F480" s="3950"/>
      <c r="G480" s="3950"/>
      <c r="H480" s="3950"/>
      <c r="I480" s="3950"/>
      <c r="J480" s="3950"/>
      <c r="K480" s="3950"/>
      <c r="L480" s="270"/>
    </row>
    <row r="481" spans="1:12" ht="15.75">
      <c r="A481" s="3953"/>
      <c r="B481" s="3972"/>
      <c r="C481" s="3950"/>
      <c r="D481" s="3952">
        <f t="shared" si="12"/>
        <v>0</v>
      </c>
      <c r="E481" s="3950"/>
      <c r="F481" s="3950"/>
      <c r="G481" s="3950"/>
      <c r="H481" s="3950"/>
      <c r="I481" s="3950"/>
      <c r="J481" s="3950"/>
      <c r="K481" s="3950"/>
      <c r="L481" s="270"/>
    </row>
    <row r="482" spans="1:12" ht="15.75">
      <c r="A482" s="3953"/>
      <c r="B482" s="3972"/>
      <c r="C482" s="3950"/>
      <c r="D482" s="3952">
        <f t="shared" si="12"/>
        <v>0</v>
      </c>
      <c r="E482" s="3950"/>
      <c r="F482" s="3950"/>
      <c r="G482" s="3950"/>
      <c r="H482" s="3950"/>
      <c r="I482" s="3950"/>
      <c r="J482" s="3950"/>
      <c r="K482" s="3950"/>
      <c r="L482" s="270"/>
    </row>
    <row r="483" spans="1:12" ht="15.75">
      <c r="A483" s="3953"/>
      <c r="B483" s="3972"/>
      <c r="C483" s="3950"/>
      <c r="D483" s="3952">
        <f t="shared" si="12"/>
        <v>0</v>
      </c>
      <c r="E483" s="3950"/>
      <c r="F483" s="3950"/>
      <c r="G483" s="3950"/>
      <c r="H483" s="3950"/>
      <c r="I483" s="3950"/>
      <c r="J483" s="3950"/>
      <c r="K483" s="3950"/>
      <c r="L483" s="270"/>
    </row>
    <row r="484" spans="1:12" ht="15.75">
      <c r="A484" s="3953"/>
      <c r="B484" s="3972"/>
      <c r="C484" s="3950"/>
      <c r="D484" s="3952">
        <f t="shared" si="12"/>
        <v>0</v>
      </c>
      <c r="E484" s="3950"/>
      <c r="F484" s="3950"/>
      <c r="G484" s="3950"/>
      <c r="H484" s="3950"/>
      <c r="I484" s="3950"/>
      <c r="J484" s="3950"/>
      <c r="K484" s="3950"/>
      <c r="L484" s="270"/>
    </row>
    <row r="485" spans="1:12" ht="15.75">
      <c r="A485" s="3953"/>
      <c r="B485" s="3972"/>
      <c r="C485" s="3950"/>
      <c r="D485" s="3952">
        <f t="shared" si="12"/>
        <v>0</v>
      </c>
      <c r="E485" s="3950"/>
      <c r="F485" s="3950"/>
      <c r="G485" s="3950"/>
      <c r="H485" s="3950"/>
      <c r="I485" s="3950"/>
      <c r="J485" s="3950"/>
      <c r="K485" s="3950"/>
      <c r="L485" s="270"/>
    </row>
    <row r="486" spans="1:12" ht="15.75">
      <c r="A486" s="3953"/>
      <c r="B486" s="3972"/>
      <c r="C486" s="3950"/>
      <c r="D486" s="3952">
        <f t="shared" si="12"/>
        <v>0</v>
      </c>
      <c r="E486" s="3950"/>
      <c r="F486" s="3950"/>
      <c r="G486" s="3950"/>
      <c r="H486" s="3950"/>
      <c r="I486" s="3950"/>
      <c r="J486" s="3950"/>
      <c r="K486" s="3950"/>
      <c r="L486" s="270"/>
    </row>
    <row r="487" spans="1:12" ht="15.75">
      <c r="A487" s="3953"/>
      <c r="B487" s="3972"/>
      <c r="C487" s="3950"/>
      <c r="D487" s="3952">
        <f t="shared" si="12"/>
        <v>0</v>
      </c>
      <c r="E487" s="3950"/>
      <c r="F487" s="3950"/>
      <c r="G487" s="3950"/>
      <c r="H487" s="3950"/>
      <c r="I487" s="3950"/>
      <c r="J487" s="3950"/>
      <c r="K487" s="3950"/>
      <c r="L487" s="270"/>
    </row>
    <row r="488" spans="1:12" ht="15.75">
      <c r="A488" s="3953"/>
      <c r="B488" s="3972"/>
      <c r="C488" s="3950"/>
      <c r="D488" s="3952">
        <f t="shared" si="12"/>
        <v>0</v>
      </c>
      <c r="E488" s="3950"/>
      <c r="F488" s="3950"/>
      <c r="G488" s="3950"/>
      <c r="H488" s="3950"/>
      <c r="I488" s="3950"/>
      <c r="J488" s="3950"/>
      <c r="K488" s="3950"/>
      <c r="L488" s="270"/>
    </row>
    <row r="489" spans="1:12" ht="15.75">
      <c r="A489" s="3953"/>
      <c r="B489" s="3972"/>
      <c r="C489" s="3950"/>
      <c r="D489" s="3952">
        <f t="shared" si="12"/>
        <v>0</v>
      </c>
      <c r="E489" s="3950"/>
      <c r="F489" s="3950"/>
      <c r="G489" s="3950"/>
      <c r="H489" s="3950"/>
      <c r="I489" s="3950"/>
      <c r="J489" s="3950"/>
      <c r="K489" s="3950"/>
      <c r="L489" s="270"/>
    </row>
    <row r="490" spans="1:12" ht="15.75">
      <c r="A490" s="3953"/>
      <c r="B490" s="3972"/>
      <c r="C490" s="3950"/>
      <c r="D490" s="3952">
        <f t="shared" si="12"/>
        <v>0</v>
      </c>
      <c r="E490" s="3950"/>
      <c r="F490" s="3950"/>
      <c r="G490" s="3950"/>
      <c r="H490" s="3950"/>
      <c r="I490" s="3950"/>
      <c r="J490" s="3950"/>
      <c r="K490" s="3950"/>
      <c r="L490" s="270"/>
    </row>
    <row r="491" spans="1:12" ht="15.75">
      <c r="A491" s="3953"/>
      <c r="B491" s="3972"/>
      <c r="C491" s="3950"/>
      <c r="D491" s="3952">
        <f t="shared" si="12"/>
        <v>0</v>
      </c>
      <c r="E491" s="3950"/>
      <c r="F491" s="3950"/>
      <c r="G491" s="3950"/>
      <c r="H491" s="3950"/>
      <c r="I491" s="3950"/>
      <c r="J491" s="3950"/>
      <c r="K491" s="3950"/>
      <c r="L491" s="270"/>
    </row>
    <row r="492" spans="1:12" ht="15.75">
      <c r="A492" s="3953"/>
      <c r="B492" s="3972"/>
      <c r="C492" s="3950"/>
      <c r="D492" s="3952">
        <f t="shared" si="12"/>
        <v>0</v>
      </c>
      <c r="E492" s="3950"/>
      <c r="F492" s="3950"/>
      <c r="G492" s="3950"/>
      <c r="H492" s="3950"/>
      <c r="I492" s="3950"/>
      <c r="J492" s="3950"/>
      <c r="K492" s="3950"/>
      <c r="L492" s="270"/>
    </row>
    <row r="493" spans="1:12" ht="15.75">
      <c r="A493" s="3953"/>
      <c r="B493" s="3972"/>
      <c r="C493" s="3950"/>
      <c r="D493" s="3952">
        <f t="shared" si="12"/>
        <v>0</v>
      </c>
      <c r="E493" s="3950"/>
      <c r="F493" s="3950"/>
      <c r="G493" s="3950"/>
      <c r="H493" s="3950"/>
      <c r="I493" s="3950"/>
      <c r="J493" s="3950"/>
      <c r="K493" s="3950"/>
      <c r="L493" s="270"/>
    </row>
    <row r="494" spans="1:12" ht="15.75">
      <c r="A494" s="3953"/>
      <c r="B494" s="3972"/>
      <c r="C494" s="3950"/>
      <c r="D494" s="3952">
        <f t="shared" si="12"/>
        <v>0</v>
      </c>
      <c r="E494" s="3950"/>
      <c r="F494" s="3950"/>
      <c r="G494" s="3950"/>
      <c r="H494" s="3950"/>
      <c r="I494" s="3950"/>
      <c r="J494" s="3950"/>
      <c r="K494" s="3950"/>
      <c r="L494" s="270"/>
    </row>
    <row r="495" spans="1:12" ht="15.75">
      <c r="A495" s="3953"/>
      <c r="B495" s="3972"/>
      <c r="C495" s="3950"/>
      <c r="D495" s="3952">
        <f t="shared" si="12"/>
        <v>0</v>
      </c>
      <c r="E495" s="3950"/>
      <c r="F495" s="3950"/>
      <c r="G495" s="3950"/>
      <c r="H495" s="3950"/>
      <c r="I495" s="3950"/>
      <c r="J495" s="3950"/>
      <c r="K495" s="3950"/>
      <c r="L495" s="270"/>
    </row>
    <row r="496" spans="1:12" ht="15.75">
      <c r="A496" s="3953"/>
      <c r="B496" s="3972"/>
      <c r="C496" s="3950"/>
      <c r="D496" s="3952">
        <f t="shared" si="12"/>
        <v>0</v>
      </c>
      <c r="E496" s="3950"/>
      <c r="F496" s="3950"/>
      <c r="G496" s="3950"/>
      <c r="H496" s="3950"/>
      <c r="I496" s="3950"/>
      <c r="J496" s="3950"/>
      <c r="K496" s="3950"/>
      <c r="L496" s="270"/>
    </row>
    <row r="497" spans="1:12" ht="15.75">
      <c r="A497" s="3953"/>
      <c r="B497" s="3972"/>
      <c r="C497" s="3950"/>
      <c r="D497" s="3952">
        <f t="shared" si="12"/>
        <v>0</v>
      </c>
      <c r="E497" s="3950"/>
      <c r="F497" s="3950"/>
      <c r="G497" s="3950"/>
      <c r="H497" s="3950"/>
      <c r="I497" s="3950"/>
      <c r="J497" s="3950"/>
      <c r="K497" s="3950"/>
      <c r="L497" s="270"/>
    </row>
    <row r="498" spans="1:12" ht="15.75">
      <c r="A498" s="3953"/>
      <c r="B498" s="3972"/>
      <c r="C498" s="3950"/>
      <c r="D498" s="3952">
        <f t="shared" si="12"/>
        <v>0</v>
      </c>
      <c r="E498" s="3950"/>
      <c r="F498" s="3950"/>
      <c r="G498" s="3950"/>
      <c r="H498" s="3950"/>
      <c r="I498" s="3950"/>
      <c r="J498" s="3950"/>
      <c r="K498" s="3950"/>
      <c r="L498" s="270"/>
    </row>
    <row r="499" spans="1:12" ht="15.75">
      <c r="A499" s="3953"/>
      <c r="B499" s="3972"/>
      <c r="C499" s="3950"/>
      <c r="D499" s="3952">
        <f t="shared" si="12"/>
        <v>0</v>
      </c>
      <c r="E499" s="3950"/>
      <c r="F499" s="3950"/>
      <c r="G499" s="3950"/>
      <c r="H499" s="3950"/>
      <c r="I499" s="3950"/>
      <c r="J499" s="3950"/>
      <c r="K499" s="3950"/>
      <c r="L499" s="270"/>
    </row>
    <row r="500" spans="1:12" ht="15.75">
      <c r="A500" s="3953"/>
      <c r="B500" s="3972"/>
      <c r="C500" s="3950"/>
      <c r="D500" s="3952">
        <f t="shared" si="12"/>
        <v>0</v>
      </c>
      <c r="E500" s="3950"/>
      <c r="F500" s="3950"/>
      <c r="G500" s="3950"/>
      <c r="H500" s="3950"/>
      <c r="I500" s="3950"/>
      <c r="J500" s="3950"/>
      <c r="K500" s="3950"/>
      <c r="L500" s="270"/>
    </row>
    <row r="501" spans="1:12" ht="15.75">
      <c r="A501" s="3953"/>
      <c r="B501" s="3972"/>
      <c r="C501" s="3950"/>
      <c r="D501" s="3952">
        <f t="shared" si="12"/>
        <v>0</v>
      </c>
      <c r="E501" s="3950"/>
      <c r="F501" s="3950"/>
      <c r="G501" s="3950"/>
      <c r="H501" s="3950"/>
      <c r="I501" s="3950"/>
      <c r="J501" s="3950"/>
      <c r="K501" s="3950"/>
      <c r="L501" s="270"/>
    </row>
    <row r="502" spans="1:12" ht="15.75">
      <c r="A502" s="3953"/>
      <c r="B502" s="3972"/>
      <c r="C502" s="3950"/>
      <c r="D502" s="3952">
        <f t="shared" si="12"/>
        <v>0</v>
      </c>
      <c r="E502" s="3950"/>
      <c r="F502" s="3950"/>
      <c r="G502" s="3950"/>
      <c r="H502" s="3950"/>
      <c r="I502" s="3950"/>
      <c r="J502" s="3950"/>
      <c r="K502" s="3950"/>
      <c r="L502" s="270"/>
    </row>
    <row r="503" spans="1:12" ht="15.75">
      <c r="A503" s="3953"/>
      <c r="B503" s="3972"/>
      <c r="C503" s="3950"/>
      <c r="D503" s="3952">
        <f t="shared" si="12"/>
        <v>0</v>
      </c>
      <c r="E503" s="3950"/>
      <c r="F503" s="3950"/>
      <c r="G503" s="3950"/>
      <c r="H503" s="3950"/>
      <c r="I503" s="3950"/>
      <c r="J503" s="3950"/>
      <c r="K503" s="3950"/>
      <c r="L503" s="270"/>
    </row>
    <row r="504" spans="1:12" ht="15.75">
      <c r="A504" s="3953"/>
      <c r="B504" s="3972"/>
      <c r="C504" s="3950"/>
      <c r="D504" s="3952">
        <f t="shared" si="12"/>
        <v>0</v>
      </c>
      <c r="E504" s="3950"/>
      <c r="F504" s="3950"/>
      <c r="G504" s="3950"/>
      <c r="H504" s="3950"/>
      <c r="I504" s="3950"/>
      <c r="J504" s="3950"/>
      <c r="K504" s="3950"/>
      <c r="L504" s="270"/>
    </row>
    <row r="505" spans="1:12" ht="15.75">
      <c r="A505" s="3953"/>
      <c r="B505" s="3972"/>
      <c r="C505" s="3950"/>
      <c r="D505" s="3952">
        <f t="shared" si="12"/>
        <v>0</v>
      </c>
      <c r="E505" s="3950"/>
      <c r="F505" s="3950"/>
      <c r="G505" s="3950"/>
      <c r="H505" s="3950"/>
      <c r="I505" s="3950"/>
      <c r="J505" s="3950"/>
      <c r="K505" s="3950"/>
      <c r="L505" s="270"/>
    </row>
    <row r="506" spans="1:12" ht="15.75">
      <c r="A506" s="3953"/>
      <c r="B506" s="3972"/>
      <c r="C506" s="3950"/>
      <c r="D506" s="3952">
        <f t="shared" si="12"/>
        <v>0</v>
      </c>
      <c r="E506" s="3950"/>
      <c r="F506" s="3950"/>
      <c r="G506" s="3950"/>
      <c r="H506" s="3950"/>
      <c r="I506" s="3950"/>
      <c r="J506" s="3950"/>
      <c r="K506" s="3950"/>
      <c r="L506" s="270"/>
    </row>
    <row r="507" spans="1:12" ht="15.75">
      <c r="A507" s="3953"/>
      <c r="B507" s="3972"/>
      <c r="C507" s="3950"/>
      <c r="D507" s="3952">
        <f t="shared" si="12"/>
        <v>0</v>
      </c>
      <c r="E507" s="3950"/>
      <c r="F507" s="3950"/>
      <c r="G507" s="3950"/>
      <c r="H507" s="3950"/>
      <c r="I507" s="3950"/>
      <c r="J507" s="3950"/>
      <c r="K507" s="3950"/>
      <c r="L507" s="270"/>
    </row>
    <row r="508" spans="1:12" ht="15.75">
      <c r="A508" s="3953"/>
      <c r="B508" s="3972"/>
      <c r="C508" s="3950"/>
      <c r="D508" s="3952">
        <f t="shared" si="12"/>
        <v>0</v>
      </c>
      <c r="E508" s="3950"/>
      <c r="F508" s="3950"/>
      <c r="G508" s="3950"/>
      <c r="H508" s="3950"/>
      <c r="I508" s="3950"/>
      <c r="J508" s="3950"/>
      <c r="K508" s="3950"/>
      <c r="L508" s="270"/>
    </row>
    <row r="509" spans="1:12" ht="15.75">
      <c r="A509" s="3953"/>
      <c r="B509" s="3972"/>
      <c r="C509" s="3950"/>
      <c r="D509" s="3952">
        <f t="shared" si="12"/>
        <v>0</v>
      </c>
      <c r="E509" s="3950"/>
      <c r="F509" s="3950"/>
      <c r="G509" s="3950"/>
      <c r="H509" s="3950"/>
      <c r="I509" s="3950"/>
      <c r="J509" s="3950"/>
      <c r="K509" s="3950"/>
      <c r="L509" s="270"/>
    </row>
    <row r="510" spans="1:12" ht="15.75">
      <c r="A510" s="3953"/>
      <c r="B510" s="3972"/>
      <c r="C510" s="3950"/>
      <c r="D510" s="3952">
        <f t="shared" si="12"/>
        <v>0</v>
      </c>
      <c r="E510" s="3950"/>
      <c r="F510" s="3950"/>
      <c r="G510" s="3950"/>
      <c r="H510" s="3950"/>
      <c r="I510" s="3950"/>
      <c r="J510" s="3950"/>
      <c r="K510" s="3950"/>
      <c r="L510" s="270"/>
    </row>
    <row r="511" spans="1:12" ht="15.75">
      <c r="A511" s="3953"/>
      <c r="B511" s="3972"/>
      <c r="C511" s="3950"/>
      <c r="D511" s="3952">
        <f t="shared" si="12"/>
        <v>0</v>
      </c>
      <c r="E511" s="3950"/>
      <c r="F511" s="3950"/>
      <c r="G511" s="3950"/>
      <c r="H511" s="3950"/>
      <c r="I511" s="3950"/>
      <c r="J511" s="3950"/>
      <c r="K511" s="3950"/>
      <c r="L511" s="270"/>
    </row>
    <row r="512" spans="1:12" ht="15.75">
      <c r="A512" s="3953"/>
      <c r="B512" s="3972"/>
      <c r="C512" s="3950"/>
      <c r="D512" s="3952">
        <f t="shared" si="12"/>
        <v>0</v>
      </c>
      <c r="E512" s="3950"/>
      <c r="F512" s="3950"/>
      <c r="G512" s="3950"/>
      <c r="H512" s="3950"/>
      <c r="I512" s="3950"/>
      <c r="J512" s="3950"/>
      <c r="K512" s="3950"/>
      <c r="L512" s="270"/>
    </row>
    <row r="513" spans="1:12" ht="15.75">
      <c r="A513" s="3953"/>
      <c r="B513" s="3972"/>
      <c r="C513" s="3950"/>
      <c r="D513" s="3952">
        <f t="shared" si="12"/>
        <v>0</v>
      </c>
      <c r="E513" s="3950"/>
      <c r="F513" s="3950"/>
      <c r="G513" s="3950"/>
      <c r="H513" s="3950"/>
      <c r="I513" s="3950"/>
      <c r="J513" s="3950"/>
      <c r="K513" s="3950"/>
      <c r="L513" s="270"/>
    </row>
    <row r="514" spans="1:12" ht="15.75">
      <c r="A514" s="3953"/>
      <c r="B514" s="3972"/>
      <c r="C514" s="3950"/>
      <c r="D514" s="3952">
        <f t="shared" si="12"/>
        <v>0</v>
      </c>
      <c r="E514" s="3950"/>
      <c r="F514" s="3950"/>
      <c r="G514" s="3950"/>
      <c r="H514" s="3950"/>
      <c r="I514" s="3950"/>
      <c r="J514" s="3950"/>
      <c r="K514" s="3950"/>
      <c r="L514" s="270"/>
    </row>
    <row r="515" spans="1:12" ht="15.75">
      <c r="A515" s="3953"/>
      <c r="B515" s="3972"/>
      <c r="C515" s="3950"/>
      <c r="D515" s="3952">
        <f t="shared" si="12"/>
        <v>0</v>
      </c>
      <c r="E515" s="3950"/>
      <c r="F515" s="3950"/>
      <c r="G515" s="3950"/>
      <c r="H515" s="3950"/>
      <c r="I515" s="3950"/>
      <c r="J515" s="3950"/>
      <c r="K515" s="3950"/>
      <c r="L515" s="270"/>
    </row>
    <row r="516" spans="1:12" ht="15.75">
      <c r="A516" s="3953"/>
      <c r="B516" s="3972"/>
      <c r="C516" s="3950"/>
      <c r="D516" s="3952">
        <f t="shared" si="12"/>
        <v>0</v>
      </c>
      <c r="E516" s="3950"/>
      <c r="F516" s="3950"/>
      <c r="G516" s="3950"/>
      <c r="H516" s="3950"/>
      <c r="I516" s="3950"/>
      <c r="J516" s="3950"/>
      <c r="K516" s="3950"/>
      <c r="L516" s="270"/>
    </row>
    <row r="517" spans="1:12" ht="15.75">
      <c r="A517" s="3953"/>
      <c r="B517" s="3972"/>
      <c r="C517" s="3950"/>
      <c r="D517" s="3952">
        <f t="shared" si="12"/>
        <v>0</v>
      </c>
      <c r="E517" s="3950"/>
      <c r="F517" s="3950"/>
      <c r="G517" s="3950"/>
      <c r="H517" s="3950"/>
      <c r="I517" s="3950"/>
      <c r="J517" s="3950"/>
      <c r="K517" s="3950"/>
      <c r="L517" s="270"/>
    </row>
    <row r="518" spans="1:12" ht="15.75">
      <c r="A518" s="3953"/>
      <c r="B518" s="3972"/>
      <c r="C518" s="3950"/>
      <c r="D518" s="3952">
        <f t="shared" si="12"/>
        <v>0</v>
      </c>
      <c r="E518" s="3950"/>
      <c r="F518" s="3950"/>
      <c r="G518" s="3950"/>
      <c r="H518" s="3950"/>
      <c r="I518" s="3950"/>
      <c r="J518" s="3950"/>
      <c r="K518" s="3950"/>
      <c r="L518" s="270"/>
    </row>
    <row r="519" spans="1:12" ht="15.75">
      <c r="A519" s="3953"/>
      <c r="B519" s="3972"/>
      <c r="C519" s="3950"/>
      <c r="D519" s="3952">
        <f t="shared" si="12"/>
        <v>0</v>
      </c>
      <c r="E519" s="3950"/>
      <c r="F519" s="3950"/>
      <c r="G519" s="3950"/>
      <c r="H519" s="3950"/>
      <c r="I519" s="3950"/>
      <c r="J519" s="3950"/>
      <c r="K519" s="3950"/>
      <c r="L519" s="270"/>
    </row>
    <row r="520" spans="1:12" ht="15.75">
      <c r="A520" s="3953"/>
      <c r="B520" s="3972"/>
      <c r="C520" s="3950"/>
      <c r="D520" s="3952">
        <f t="shared" si="12"/>
        <v>0</v>
      </c>
      <c r="E520" s="3950"/>
      <c r="F520" s="3950"/>
      <c r="G520" s="3950"/>
      <c r="H520" s="3950"/>
      <c r="I520" s="3950"/>
      <c r="J520" s="3950"/>
      <c r="K520" s="3950"/>
      <c r="L520" s="270"/>
    </row>
    <row r="521" spans="1:12" ht="15.75">
      <c r="A521" s="3953"/>
      <c r="B521" s="3972"/>
      <c r="C521" s="3950"/>
      <c r="D521" s="3952">
        <f t="shared" si="12"/>
        <v>0</v>
      </c>
      <c r="E521" s="3950"/>
      <c r="F521" s="3950"/>
      <c r="G521" s="3950"/>
      <c r="H521" s="3950"/>
      <c r="I521" s="3950"/>
      <c r="J521" s="3950"/>
      <c r="K521" s="3950"/>
      <c r="L521" s="270"/>
    </row>
    <row r="522" spans="1:12" ht="15.75">
      <c r="A522" s="3953"/>
      <c r="B522" s="3972"/>
      <c r="C522" s="3950"/>
      <c r="D522" s="3952">
        <f t="shared" si="12"/>
        <v>0</v>
      </c>
      <c r="E522" s="3950"/>
      <c r="F522" s="3950"/>
      <c r="G522" s="3950"/>
      <c r="H522" s="3950"/>
      <c r="I522" s="3950"/>
      <c r="J522" s="3950"/>
      <c r="K522" s="3950"/>
      <c r="L522" s="270"/>
    </row>
    <row r="523" spans="1:12" ht="15.75">
      <c r="A523" s="3953"/>
      <c r="B523" s="3972"/>
      <c r="C523" s="3950"/>
      <c r="D523" s="3952">
        <f t="shared" si="12"/>
        <v>0</v>
      </c>
      <c r="E523" s="3950"/>
      <c r="F523" s="3950"/>
      <c r="G523" s="3950"/>
      <c r="H523" s="3950"/>
      <c r="I523" s="3950"/>
      <c r="J523" s="3950"/>
      <c r="K523" s="3950"/>
      <c r="L523" s="270"/>
    </row>
    <row r="524" spans="1:12" ht="15.75">
      <c r="A524" s="3953"/>
      <c r="B524" s="3972"/>
      <c r="C524" s="3950"/>
      <c r="D524" s="3952">
        <f t="shared" si="12"/>
        <v>0</v>
      </c>
      <c r="E524" s="3950"/>
      <c r="F524" s="3950"/>
      <c r="G524" s="3950"/>
      <c r="H524" s="3950"/>
      <c r="I524" s="3950"/>
      <c r="J524" s="3950"/>
      <c r="K524" s="3950"/>
      <c r="L524" s="270"/>
    </row>
    <row r="525" spans="1:12" ht="15.75">
      <c r="A525" s="3953"/>
      <c r="B525" s="3972"/>
      <c r="C525" s="3950"/>
      <c r="D525" s="3952">
        <f t="shared" si="12"/>
        <v>0</v>
      </c>
      <c r="E525" s="3950"/>
      <c r="F525" s="3950"/>
      <c r="G525" s="3950"/>
      <c r="H525" s="3950"/>
      <c r="I525" s="3950"/>
      <c r="J525" s="3950"/>
      <c r="K525" s="3950"/>
      <c r="L525" s="270"/>
    </row>
    <row r="526" spans="1:12" ht="15.75">
      <c r="A526" s="3953"/>
      <c r="B526" s="3972"/>
      <c r="C526" s="3950"/>
      <c r="D526" s="3952">
        <f t="shared" si="12"/>
        <v>0</v>
      </c>
      <c r="E526" s="3950"/>
      <c r="F526" s="3950"/>
      <c r="G526" s="3950"/>
      <c r="H526" s="3950"/>
      <c r="I526" s="3950"/>
      <c r="J526" s="3950"/>
      <c r="K526" s="3950"/>
      <c r="L526" s="270"/>
    </row>
    <row r="527" spans="1:12" ht="15.75">
      <c r="A527" s="3953"/>
      <c r="B527" s="3972"/>
      <c r="C527" s="3950"/>
      <c r="D527" s="3952">
        <f t="shared" si="12"/>
        <v>0</v>
      </c>
      <c r="E527" s="3950"/>
      <c r="F527" s="3950"/>
      <c r="G527" s="3950"/>
      <c r="H527" s="3950"/>
      <c r="I527" s="3950"/>
      <c r="J527" s="3950"/>
      <c r="K527" s="3950"/>
      <c r="L527" s="270"/>
    </row>
    <row r="528" spans="1:12" ht="15.75">
      <c r="A528" s="3953"/>
      <c r="B528" s="3972"/>
      <c r="C528" s="3950"/>
      <c r="D528" s="3952">
        <f t="shared" si="12"/>
        <v>0</v>
      </c>
      <c r="E528" s="3950"/>
      <c r="F528" s="3950"/>
      <c r="G528" s="3950"/>
      <c r="H528" s="3950"/>
      <c r="I528" s="3950"/>
      <c r="J528" s="3950"/>
      <c r="K528" s="3950"/>
      <c r="L528" s="270"/>
    </row>
    <row r="529" spans="1:12" ht="15.75">
      <c r="A529" s="3953"/>
      <c r="B529" s="3972"/>
      <c r="C529" s="3950"/>
      <c r="D529" s="3952">
        <f t="shared" si="12"/>
        <v>0</v>
      </c>
      <c r="E529" s="3950"/>
      <c r="F529" s="3950"/>
      <c r="G529" s="3950"/>
      <c r="H529" s="3950"/>
      <c r="I529" s="3950"/>
      <c r="J529" s="3950"/>
      <c r="K529" s="3950"/>
      <c r="L529" s="270"/>
    </row>
    <row r="530" spans="1:12" ht="15.75">
      <c r="A530" s="3953"/>
      <c r="B530" s="3972"/>
      <c r="C530" s="3950"/>
      <c r="D530" s="3952">
        <f t="shared" si="12"/>
        <v>0</v>
      </c>
      <c r="E530" s="3950"/>
      <c r="F530" s="3950"/>
      <c r="G530" s="3950"/>
      <c r="H530" s="3950"/>
      <c r="I530" s="3950"/>
      <c r="J530" s="3950"/>
      <c r="K530" s="3950"/>
      <c r="L530" s="270"/>
    </row>
    <row r="531" spans="1:12" ht="15.75">
      <c r="A531" s="3953"/>
      <c r="B531" s="3972"/>
      <c r="C531" s="3950"/>
      <c r="D531" s="3952">
        <f t="shared" si="12"/>
        <v>0</v>
      </c>
      <c r="E531" s="3950"/>
      <c r="F531" s="3950"/>
      <c r="G531" s="3950"/>
      <c r="H531" s="3950"/>
      <c r="I531" s="3950"/>
      <c r="J531" s="3950"/>
      <c r="K531" s="3950"/>
      <c r="L531" s="270"/>
    </row>
    <row r="532" spans="1:12" ht="15.75">
      <c r="A532" s="3953"/>
      <c r="B532" s="3972"/>
      <c r="C532" s="3950"/>
      <c r="D532" s="3952">
        <f t="shared" ref="D532:D595" si="13">+C532*(100-E532)/100</f>
        <v>0</v>
      </c>
      <c r="E532" s="3950"/>
      <c r="F532" s="3950"/>
      <c r="G532" s="3950"/>
      <c r="H532" s="3950"/>
      <c r="I532" s="3950"/>
      <c r="J532" s="3950"/>
      <c r="K532" s="3950"/>
      <c r="L532" s="270"/>
    </row>
    <row r="533" spans="1:12" ht="15.75">
      <c r="A533" s="3953"/>
      <c r="B533" s="3972"/>
      <c r="C533" s="3950"/>
      <c r="D533" s="3952">
        <f t="shared" si="13"/>
        <v>0</v>
      </c>
      <c r="E533" s="3950"/>
      <c r="F533" s="3950"/>
      <c r="G533" s="3950"/>
      <c r="H533" s="3950"/>
      <c r="I533" s="3950"/>
      <c r="J533" s="3950"/>
      <c r="K533" s="3950"/>
      <c r="L533" s="270"/>
    </row>
    <row r="534" spans="1:12" ht="15.75">
      <c r="A534" s="3953"/>
      <c r="B534" s="3972"/>
      <c r="C534" s="3950"/>
      <c r="D534" s="3952">
        <f t="shared" si="13"/>
        <v>0</v>
      </c>
      <c r="E534" s="3950"/>
      <c r="F534" s="3950"/>
      <c r="G534" s="3950"/>
      <c r="H534" s="3950"/>
      <c r="I534" s="3950"/>
      <c r="J534" s="3950"/>
      <c r="K534" s="3950"/>
      <c r="L534" s="270"/>
    </row>
    <row r="535" spans="1:12" ht="15.75">
      <c r="A535" s="3953"/>
      <c r="B535" s="3972"/>
      <c r="C535" s="3950"/>
      <c r="D535" s="3952">
        <f t="shared" si="13"/>
        <v>0</v>
      </c>
      <c r="E535" s="3950"/>
      <c r="F535" s="3950"/>
      <c r="G535" s="3950"/>
      <c r="H535" s="3950"/>
      <c r="I535" s="3950"/>
      <c r="J535" s="3950"/>
      <c r="K535" s="3950"/>
      <c r="L535" s="270"/>
    </row>
    <row r="536" spans="1:12" ht="15.75">
      <c r="A536" s="3953"/>
      <c r="B536" s="3972"/>
      <c r="C536" s="3950"/>
      <c r="D536" s="3952">
        <f t="shared" si="13"/>
        <v>0</v>
      </c>
      <c r="E536" s="3950"/>
      <c r="F536" s="3950"/>
      <c r="G536" s="3950"/>
      <c r="H536" s="3950"/>
      <c r="I536" s="3950"/>
      <c r="J536" s="3950"/>
      <c r="K536" s="3950"/>
      <c r="L536" s="270"/>
    </row>
    <row r="537" spans="1:12" ht="15.75">
      <c r="A537" s="3953"/>
      <c r="B537" s="3972"/>
      <c r="C537" s="3950"/>
      <c r="D537" s="3952">
        <f t="shared" si="13"/>
        <v>0</v>
      </c>
      <c r="E537" s="3950"/>
      <c r="F537" s="3950"/>
      <c r="G537" s="3950"/>
      <c r="H537" s="3950"/>
      <c r="I537" s="3950"/>
      <c r="J537" s="3950"/>
      <c r="K537" s="3950"/>
      <c r="L537" s="270"/>
    </row>
    <row r="538" spans="1:12" ht="15.75">
      <c r="A538" s="3953"/>
      <c r="B538" s="3972"/>
      <c r="C538" s="3950"/>
      <c r="D538" s="3952">
        <f t="shared" si="13"/>
        <v>0</v>
      </c>
      <c r="E538" s="3950"/>
      <c r="F538" s="3950"/>
      <c r="G538" s="3950"/>
      <c r="H538" s="3950"/>
      <c r="I538" s="3950"/>
      <c r="J538" s="3950"/>
      <c r="K538" s="3950"/>
      <c r="L538" s="270"/>
    </row>
    <row r="539" spans="1:12" ht="15.75">
      <c r="A539" s="3953"/>
      <c r="B539" s="3972"/>
      <c r="C539" s="3950"/>
      <c r="D539" s="3952">
        <f t="shared" si="13"/>
        <v>0</v>
      </c>
      <c r="E539" s="3950"/>
      <c r="F539" s="3950"/>
      <c r="G539" s="3950"/>
      <c r="H539" s="3950"/>
      <c r="I539" s="3950"/>
      <c r="J539" s="3950"/>
      <c r="K539" s="3950"/>
      <c r="L539" s="270"/>
    </row>
    <row r="540" spans="1:12" ht="15.75">
      <c r="A540" s="3953"/>
      <c r="B540" s="3972"/>
      <c r="C540" s="3950"/>
      <c r="D540" s="3952">
        <f t="shared" si="13"/>
        <v>0</v>
      </c>
      <c r="E540" s="3950"/>
      <c r="F540" s="3950"/>
      <c r="G540" s="3950"/>
      <c r="H540" s="3950"/>
      <c r="I540" s="3950"/>
      <c r="J540" s="3950"/>
      <c r="K540" s="3950"/>
      <c r="L540" s="270"/>
    </row>
    <row r="541" spans="1:12" ht="15.75">
      <c r="A541" s="3953"/>
      <c r="B541" s="3972"/>
      <c r="C541" s="3950"/>
      <c r="D541" s="3952">
        <f t="shared" si="13"/>
        <v>0</v>
      </c>
      <c r="E541" s="3950"/>
      <c r="F541" s="3950"/>
      <c r="G541" s="3950"/>
      <c r="H541" s="3950"/>
      <c r="I541" s="3950"/>
      <c r="J541" s="3950"/>
      <c r="K541" s="3950"/>
      <c r="L541" s="270"/>
    </row>
    <row r="542" spans="1:12" ht="15.75">
      <c r="A542" s="3953"/>
      <c r="B542" s="3972"/>
      <c r="C542" s="3950"/>
      <c r="D542" s="3952">
        <f t="shared" si="13"/>
        <v>0</v>
      </c>
      <c r="E542" s="3950"/>
      <c r="F542" s="3950"/>
      <c r="G542" s="3950"/>
      <c r="H542" s="3950"/>
      <c r="I542" s="3950"/>
      <c r="J542" s="3950"/>
      <c r="K542" s="3950"/>
      <c r="L542" s="270"/>
    </row>
    <row r="543" spans="1:12" ht="15.75">
      <c r="A543" s="3953"/>
      <c r="B543" s="3972"/>
      <c r="C543" s="3950"/>
      <c r="D543" s="3952">
        <f t="shared" si="13"/>
        <v>0</v>
      </c>
      <c r="E543" s="3950"/>
      <c r="F543" s="3950"/>
      <c r="G543" s="3950"/>
      <c r="H543" s="3950"/>
      <c r="I543" s="3950"/>
      <c r="J543" s="3950"/>
      <c r="K543" s="3950"/>
      <c r="L543" s="270"/>
    </row>
    <row r="544" spans="1:12" ht="15.75">
      <c r="A544" s="3953"/>
      <c r="B544" s="3972"/>
      <c r="C544" s="3950"/>
      <c r="D544" s="3952">
        <f t="shared" si="13"/>
        <v>0</v>
      </c>
      <c r="E544" s="3950"/>
      <c r="F544" s="3950"/>
      <c r="G544" s="3950"/>
      <c r="H544" s="3950"/>
      <c r="I544" s="3950"/>
      <c r="J544" s="3950"/>
      <c r="K544" s="3950"/>
      <c r="L544" s="270"/>
    </row>
    <row r="545" spans="1:12" ht="15.75">
      <c r="A545" s="3953"/>
      <c r="B545" s="3972"/>
      <c r="C545" s="3950"/>
      <c r="D545" s="3952">
        <f t="shared" si="13"/>
        <v>0</v>
      </c>
      <c r="E545" s="3950"/>
      <c r="F545" s="3950"/>
      <c r="G545" s="3950"/>
      <c r="H545" s="3950"/>
      <c r="I545" s="3950"/>
      <c r="J545" s="3950"/>
      <c r="K545" s="3950"/>
      <c r="L545" s="270"/>
    </row>
    <row r="546" spans="1:12" ht="15.75">
      <c r="A546" s="3953"/>
      <c r="B546" s="3972"/>
      <c r="C546" s="3950"/>
      <c r="D546" s="3952">
        <f t="shared" si="13"/>
        <v>0</v>
      </c>
      <c r="E546" s="3950"/>
      <c r="F546" s="3950"/>
      <c r="G546" s="3950"/>
      <c r="H546" s="3950"/>
      <c r="I546" s="3950"/>
      <c r="J546" s="3950"/>
      <c r="K546" s="3950"/>
      <c r="L546" s="270"/>
    </row>
    <row r="547" spans="1:12" ht="15.75">
      <c r="A547" s="3953"/>
      <c r="B547" s="3972"/>
      <c r="C547" s="3950"/>
      <c r="D547" s="3952">
        <f t="shared" si="13"/>
        <v>0</v>
      </c>
      <c r="E547" s="3950"/>
      <c r="F547" s="3950"/>
      <c r="G547" s="3950"/>
      <c r="H547" s="3950"/>
      <c r="I547" s="3950"/>
      <c r="J547" s="3950"/>
      <c r="K547" s="3950"/>
      <c r="L547" s="270"/>
    </row>
    <row r="548" spans="1:12" ht="15.75">
      <c r="A548" s="3953"/>
      <c r="B548" s="3972"/>
      <c r="C548" s="3950"/>
      <c r="D548" s="3952">
        <f t="shared" si="13"/>
        <v>0</v>
      </c>
      <c r="E548" s="3950"/>
      <c r="F548" s="3950"/>
      <c r="G548" s="3950"/>
      <c r="H548" s="3950"/>
      <c r="I548" s="3950"/>
      <c r="J548" s="3950"/>
      <c r="K548" s="3950"/>
      <c r="L548" s="270"/>
    </row>
    <row r="549" spans="1:12" ht="15.75">
      <c r="A549" s="3953"/>
      <c r="B549" s="3972"/>
      <c r="C549" s="3950"/>
      <c r="D549" s="3952">
        <f t="shared" si="13"/>
        <v>0</v>
      </c>
      <c r="E549" s="3950"/>
      <c r="F549" s="3950"/>
      <c r="G549" s="3950"/>
      <c r="H549" s="3950"/>
      <c r="I549" s="3950"/>
      <c r="J549" s="3950"/>
      <c r="K549" s="3950"/>
      <c r="L549" s="270"/>
    </row>
    <row r="550" spans="1:12" ht="15.75">
      <c r="A550" s="3953"/>
      <c r="B550" s="3972"/>
      <c r="C550" s="3950"/>
      <c r="D550" s="3952">
        <f t="shared" si="13"/>
        <v>0</v>
      </c>
      <c r="E550" s="3950"/>
      <c r="F550" s="3950"/>
      <c r="G550" s="3950"/>
      <c r="H550" s="3950"/>
      <c r="I550" s="3950"/>
      <c r="J550" s="3950"/>
      <c r="K550" s="3950"/>
      <c r="L550" s="270"/>
    </row>
    <row r="551" spans="1:12" ht="15.75">
      <c r="A551" s="3953"/>
      <c r="B551" s="3972"/>
      <c r="C551" s="3950"/>
      <c r="D551" s="3952">
        <f t="shared" si="13"/>
        <v>0</v>
      </c>
      <c r="E551" s="3950"/>
      <c r="F551" s="3950"/>
      <c r="G551" s="3950"/>
      <c r="H551" s="3950"/>
      <c r="I551" s="3950"/>
      <c r="J551" s="3950"/>
      <c r="K551" s="3950"/>
      <c r="L551" s="270"/>
    </row>
    <row r="552" spans="1:12" ht="15.75">
      <c r="A552" s="3953"/>
      <c r="B552" s="3972"/>
      <c r="C552" s="3950"/>
      <c r="D552" s="3952">
        <f t="shared" si="13"/>
        <v>0</v>
      </c>
      <c r="E552" s="3950"/>
      <c r="F552" s="3950"/>
      <c r="G552" s="3950"/>
      <c r="H552" s="3950"/>
      <c r="I552" s="3950"/>
      <c r="J552" s="3950"/>
      <c r="K552" s="3950"/>
      <c r="L552" s="270"/>
    </row>
    <row r="553" spans="1:12" ht="15.75">
      <c r="A553" s="3953"/>
      <c r="B553" s="3972"/>
      <c r="C553" s="3950"/>
      <c r="D553" s="3952">
        <f t="shared" si="13"/>
        <v>0</v>
      </c>
      <c r="E553" s="3950"/>
      <c r="F553" s="3950"/>
      <c r="G553" s="3950"/>
      <c r="H553" s="3950"/>
      <c r="I553" s="3950"/>
      <c r="J553" s="3950"/>
      <c r="K553" s="3950"/>
      <c r="L553" s="270"/>
    </row>
    <row r="554" spans="1:12" ht="15.75">
      <c r="A554" s="3953"/>
      <c r="B554" s="3972"/>
      <c r="C554" s="3950"/>
      <c r="D554" s="3952">
        <f t="shared" si="13"/>
        <v>0</v>
      </c>
      <c r="E554" s="3950"/>
      <c r="F554" s="3950"/>
      <c r="G554" s="3950"/>
      <c r="H554" s="3950"/>
      <c r="I554" s="3950"/>
      <c r="J554" s="3950"/>
      <c r="K554" s="3950"/>
      <c r="L554" s="270"/>
    </row>
    <row r="555" spans="1:12" ht="15.75">
      <c r="A555" s="3953"/>
      <c r="B555" s="3972"/>
      <c r="C555" s="3950"/>
      <c r="D555" s="3952">
        <f t="shared" si="13"/>
        <v>0</v>
      </c>
      <c r="E555" s="3950"/>
      <c r="F555" s="3950"/>
      <c r="G555" s="3950"/>
      <c r="H555" s="3950"/>
      <c r="I555" s="3950"/>
      <c r="J555" s="3950"/>
      <c r="K555" s="3950"/>
      <c r="L555" s="270"/>
    </row>
    <row r="556" spans="1:12" ht="15.75">
      <c r="A556" s="3953"/>
      <c r="B556" s="3972"/>
      <c r="C556" s="3950"/>
      <c r="D556" s="3952">
        <f t="shared" si="13"/>
        <v>0</v>
      </c>
      <c r="E556" s="3950"/>
      <c r="F556" s="3950"/>
      <c r="G556" s="3950"/>
      <c r="H556" s="3950"/>
      <c r="I556" s="3950"/>
      <c r="J556" s="3950"/>
      <c r="K556" s="3950"/>
      <c r="L556" s="270"/>
    </row>
    <row r="557" spans="1:12" ht="15.75">
      <c r="A557" s="3953"/>
      <c r="B557" s="3972"/>
      <c r="C557" s="3950"/>
      <c r="D557" s="3952">
        <f t="shared" si="13"/>
        <v>0</v>
      </c>
      <c r="E557" s="3950"/>
      <c r="F557" s="3950"/>
      <c r="G557" s="3950"/>
      <c r="H557" s="3950"/>
      <c r="I557" s="3950"/>
      <c r="J557" s="3950"/>
      <c r="K557" s="3950"/>
      <c r="L557" s="270"/>
    </row>
    <row r="558" spans="1:12" ht="15.75">
      <c r="A558" s="3953"/>
      <c r="B558" s="3972"/>
      <c r="C558" s="3950"/>
      <c r="D558" s="3952">
        <f t="shared" si="13"/>
        <v>0</v>
      </c>
      <c r="E558" s="3950"/>
      <c r="F558" s="3950"/>
      <c r="G558" s="3950"/>
      <c r="H558" s="3950"/>
      <c r="I558" s="3950"/>
      <c r="J558" s="3950"/>
      <c r="K558" s="3950"/>
      <c r="L558" s="270"/>
    </row>
    <row r="559" spans="1:12" ht="15.75">
      <c r="A559" s="3953"/>
      <c r="B559" s="3972"/>
      <c r="C559" s="3950"/>
      <c r="D559" s="3952">
        <f t="shared" si="13"/>
        <v>0</v>
      </c>
      <c r="E559" s="3950"/>
      <c r="F559" s="3950"/>
      <c r="G559" s="3950"/>
      <c r="H559" s="3950"/>
      <c r="I559" s="3950"/>
      <c r="J559" s="3950"/>
      <c r="K559" s="3950"/>
      <c r="L559" s="270"/>
    </row>
    <row r="560" spans="1:12" ht="15.75">
      <c r="A560" s="3953"/>
      <c r="B560" s="3972"/>
      <c r="C560" s="3950"/>
      <c r="D560" s="3952">
        <f t="shared" si="13"/>
        <v>0</v>
      </c>
      <c r="E560" s="3950"/>
      <c r="F560" s="3950"/>
      <c r="G560" s="3950"/>
      <c r="H560" s="3950"/>
      <c r="I560" s="3950"/>
      <c r="J560" s="3950"/>
      <c r="K560" s="3950"/>
      <c r="L560" s="270"/>
    </row>
    <row r="561" spans="1:12" ht="15.75">
      <c r="A561" s="3953"/>
      <c r="B561" s="3972"/>
      <c r="C561" s="3950"/>
      <c r="D561" s="3952">
        <f t="shared" si="13"/>
        <v>0</v>
      </c>
      <c r="E561" s="3950"/>
      <c r="F561" s="3950"/>
      <c r="G561" s="3950"/>
      <c r="H561" s="3950"/>
      <c r="I561" s="3950"/>
      <c r="J561" s="3950"/>
      <c r="K561" s="3950"/>
      <c r="L561" s="270"/>
    </row>
    <row r="562" spans="1:12" ht="15.75">
      <c r="A562" s="3953"/>
      <c r="B562" s="3972"/>
      <c r="C562" s="3950"/>
      <c r="D562" s="3952">
        <f t="shared" si="13"/>
        <v>0</v>
      </c>
      <c r="E562" s="3950"/>
      <c r="F562" s="3950"/>
      <c r="G562" s="3950"/>
      <c r="H562" s="3950"/>
      <c r="I562" s="3950"/>
      <c r="J562" s="3950"/>
      <c r="K562" s="3950"/>
      <c r="L562" s="270"/>
    </row>
    <row r="563" spans="1:12" ht="15.75">
      <c r="A563" s="3953"/>
      <c r="B563" s="3972"/>
      <c r="C563" s="3950"/>
      <c r="D563" s="3952">
        <f t="shared" si="13"/>
        <v>0</v>
      </c>
      <c r="E563" s="3950"/>
      <c r="F563" s="3950"/>
      <c r="G563" s="3950"/>
      <c r="H563" s="3950"/>
      <c r="I563" s="3950"/>
      <c r="J563" s="3950"/>
      <c r="K563" s="3950"/>
      <c r="L563" s="270"/>
    </row>
    <row r="564" spans="1:12" ht="15.75">
      <c r="A564" s="3953"/>
      <c r="B564" s="3972"/>
      <c r="C564" s="3950"/>
      <c r="D564" s="3952">
        <f t="shared" si="13"/>
        <v>0</v>
      </c>
      <c r="E564" s="3950"/>
      <c r="F564" s="3950"/>
      <c r="G564" s="3950"/>
      <c r="H564" s="3950"/>
      <c r="I564" s="3950"/>
      <c r="J564" s="3950"/>
      <c r="K564" s="3950"/>
      <c r="L564" s="270"/>
    </row>
    <row r="565" spans="1:12" ht="15.75">
      <c r="A565" s="3953"/>
      <c r="B565" s="3972"/>
      <c r="C565" s="3950"/>
      <c r="D565" s="3952">
        <f t="shared" si="13"/>
        <v>0</v>
      </c>
      <c r="E565" s="3950"/>
      <c r="F565" s="3950"/>
      <c r="G565" s="3950"/>
      <c r="H565" s="3950"/>
      <c r="I565" s="3950"/>
      <c r="J565" s="3950"/>
      <c r="K565" s="3950"/>
      <c r="L565" s="270"/>
    </row>
    <row r="566" spans="1:12" ht="15.75">
      <c r="A566" s="3953"/>
      <c r="B566" s="3972"/>
      <c r="C566" s="3950"/>
      <c r="D566" s="3952">
        <f t="shared" si="13"/>
        <v>0</v>
      </c>
      <c r="E566" s="3950"/>
      <c r="F566" s="3950"/>
      <c r="G566" s="3950"/>
      <c r="H566" s="3950"/>
      <c r="I566" s="3950"/>
      <c r="J566" s="3950"/>
      <c r="K566" s="3950"/>
      <c r="L566" s="270"/>
    </row>
    <row r="567" spans="1:12" ht="15.75">
      <c r="A567" s="3953"/>
      <c r="B567" s="3972"/>
      <c r="C567" s="3950"/>
      <c r="D567" s="3952">
        <f t="shared" si="13"/>
        <v>0</v>
      </c>
      <c r="E567" s="3950"/>
      <c r="F567" s="3950"/>
      <c r="G567" s="3950"/>
      <c r="H567" s="3950"/>
      <c r="I567" s="3950"/>
      <c r="J567" s="3950"/>
      <c r="K567" s="3950"/>
      <c r="L567" s="270"/>
    </row>
    <row r="568" spans="1:12" ht="15.75">
      <c r="A568" s="3953"/>
      <c r="B568" s="3972"/>
      <c r="C568" s="3950"/>
      <c r="D568" s="3952">
        <f t="shared" si="13"/>
        <v>0</v>
      </c>
      <c r="E568" s="3950"/>
      <c r="F568" s="3950"/>
      <c r="G568" s="3950"/>
      <c r="H568" s="3950"/>
      <c r="I568" s="3950"/>
      <c r="J568" s="3950"/>
      <c r="K568" s="3950"/>
      <c r="L568" s="270"/>
    </row>
    <row r="569" spans="1:12" ht="15.75">
      <c r="A569" s="3953"/>
      <c r="B569" s="3972"/>
      <c r="C569" s="3950"/>
      <c r="D569" s="3952">
        <f t="shared" si="13"/>
        <v>0</v>
      </c>
      <c r="E569" s="3950"/>
      <c r="F569" s="3950"/>
      <c r="G569" s="3950"/>
      <c r="H569" s="3950"/>
      <c r="I569" s="3950"/>
      <c r="J569" s="3950"/>
      <c r="K569" s="3950"/>
      <c r="L569" s="270"/>
    </row>
    <row r="570" spans="1:12" ht="15.75">
      <c r="A570" s="3953"/>
      <c r="B570" s="3972"/>
      <c r="C570" s="3950"/>
      <c r="D570" s="3952">
        <f t="shared" si="13"/>
        <v>0</v>
      </c>
      <c r="E570" s="3950"/>
      <c r="F570" s="3950"/>
      <c r="G570" s="3950"/>
      <c r="H570" s="3950"/>
      <c r="I570" s="3950"/>
      <c r="J570" s="3950"/>
      <c r="K570" s="3950"/>
      <c r="L570" s="270"/>
    </row>
    <row r="571" spans="1:12" ht="15.75">
      <c r="A571" s="3953"/>
      <c r="B571" s="3972"/>
      <c r="C571" s="3950"/>
      <c r="D571" s="3952">
        <f t="shared" si="13"/>
        <v>0</v>
      </c>
      <c r="E571" s="3950"/>
      <c r="F571" s="3950"/>
      <c r="G571" s="3950"/>
      <c r="H571" s="3950"/>
      <c r="I571" s="3950"/>
      <c r="J571" s="3950"/>
      <c r="K571" s="3950"/>
      <c r="L571" s="270"/>
    </row>
    <row r="572" spans="1:12" ht="15.75">
      <c r="A572" s="3953"/>
      <c r="B572" s="3972"/>
      <c r="C572" s="3950"/>
      <c r="D572" s="3952">
        <f t="shared" si="13"/>
        <v>0</v>
      </c>
      <c r="E572" s="3950"/>
      <c r="F572" s="3950"/>
      <c r="G572" s="3950"/>
      <c r="H572" s="3950"/>
      <c r="I572" s="3950"/>
      <c r="J572" s="3950"/>
      <c r="K572" s="3950"/>
      <c r="L572" s="270"/>
    </row>
    <row r="573" spans="1:12" ht="15.75">
      <c r="A573" s="3953"/>
      <c r="B573" s="3972"/>
      <c r="C573" s="3950"/>
      <c r="D573" s="3952">
        <f t="shared" si="13"/>
        <v>0</v>
      </c>
      <c r="E573" s="3950"/>
      <c r="F573" s="3950"/>
      <c r="G573" s="3950"/>
      <c r="H573" s="3950"/>
      <c r="I573" s="3950"/>
      <c r="J573" s="3950"/>
      <c r="K573" s="3950"/>
      <c r="L573" s="270"/>
    </row>
    <row r="574" spans="1:12" ht="15.75">
      <c r="A574" s="3953"/>
      <c r="B574" s="3972"/>
      <c r="C574" s="3950"/>
      <c r="D574" s="3952">
        <f t="shared" si="13"/>
        <v>0</v>
      </c>
      <c r="E574" s="3950"/>
      <c r="F574" s="3950"/>
      <c r="G574" s="3950"/>
      <c r="H574" s="3950"/>
      <c r="I574" s="3950"/>
      <c r="J574" s="3950"/>
      <c r="K574" s="3950"/>
      <c r="L574" s="270"/>
    </row>
    <row r="575" spans="1:12" ht="15.75">
      <c r="A575" s="3953"/>
      <c r="B575" s="3972"/>
      <c r="C575" s="3950"/>
      <c r="D575" s="3952">
        <f t="shared" si="13"/>
        <v>0</v>
      </c>
      <c r="E575" s="3950"/>
      <c r="F575" s="3950"/>
      <c r="G575" s="3950"/>
      <c r="H575" s="3950"/>
      <c r="I575" s="3950"/>
      <c r="J575" s="3950"/>
      <c r="K575" s="3950"/>
      <c r="L575" s="270"/>
    </row>
    <row r="576" spans="1:12" ht="15.75">
      <c r="A576" s="3953"/>
      <c r="B576" s="3972"/>
      <c r="C576" s="3950"/>
      <c r="D576" s="3952">
        <f t="shared" si="13"/>
        <v>0</v>
      </c>
      <c r="E576" s="3950"/>
      <c r="F576" s="3950"/>
      <c r="G576" s="3950"/>
      <c r="H576" s="3950"/>
      <c r="I576" s="3950"/>
      <c r="J576" s="3950"/>
      <c r="K576" s="3950"/>
      <c r="L576" s="270"/>
    </row>
    <row r="577" spans="1:12" ht="15.75">
      <c r="A577" s="3953"/>
      <c r="B577" s="3972"/>
      <c r="C577" s="3950"/>
      <c r="D577" s="3952">
        <f t="shared" si="13"/>
        <v>0</v>
      </c>
      <c r="E577" s="3950"/>
      <c r="F577" s="3950"/>
      <c r="G577" s="3950"/>
      <c r="H577" s="3950"/>
      <c r="I577" s="3950"/>
      <c r="J577" s="3950"/>
      <c r="K577" s="3950"/>
      <c r="L577" s="270"/>
    </row>
    <row r="578" spans="1:12" ht="15.75">
      <c r="A578" s="3953"/>
      <c r="B578" s="3972"/>
      <c r="C578" s="3950"/>
      <c r="D578" s="3952">
        <f t="shared" si="13"/>
        <v>0</v>
      </c>
      <c r="E578" s="3950"/>
      <c r="F578" s="3950"/>
      <c r="G578" s="3950"/>
      <c r="H578" s="3950"/>
      <c r="I578" s="3950"/>
      <c r="J578" s="3950"/>
      <c r="K578" s="3950"/>
      <c r="L578" s="270"/>
    </row>
    <row r="579" spans="1:12" ht="15.75">
      <c r="A579" s="3953"/>
      <c r="B579" s="3972"/>
      <c r="C579" s="3950"/>
      <c r="D579" s="3952">
        <f t="shared" si="13"/>
        <v>0</v>
      </c>
      <c r="E579" s="3950"/>
      <c r="F579" s="3950"/>
      <c r="G579" s="3950"/>
      <c r="H579" s="3950"/>
      <c r="I579" s="3950"/>
      <c r="J579" s="3950"/>
      <c r="K579" s="3950"/>
      <c r="L579" s="270"/>
    </row>
    <row r="580" spans="1:12" ht="15.75">
      <c r="A580" s="3953"/>
      <c r="B580" s="3972"/>
      <c r="C580" s="3950"/>
      <c r="D580" s="3952">
        <f t="shared" si="13"/>
        <v>0</v>
      </c>
      <c r="E580" s="3950"/>
      <c r="F580" s="3950"/>
      <c r="G580" s="3950"/>
      <c r="H580" s="3950"/>
      <c r="I580" s="3950"/>
      <c r="J580" s="3950"/>
      <c r="K580" s="3950"/>
      <c r="L580" s="270"/>
    </row>
    <row r="581" spans="1:12" ht="15.75">
      <c r="A581" s="3953"/>
      <c r="B581" s="3972"/>
      <c r="C581" s="3950"/>
      <c r="D581" s="3952">
        <f t="shared" si="13"/>
        <v>0</v>
      </c>
      <c r="E581" s="3950"/>
      <c r="F581" s="3950"/>
      <c r="G581" s="3950"/>
      <c r="H581" s="3950"/>
      <c r="I581" s="3950"/>
      <c r="J581" s="3950"/>
      <c r="K581" s="3950"/>
      <c r="L581" s="270"/>
    </row>
    <row r="582" spans="1:12" ht="15.75">
      <c r="A582" s="3953"/>
      <c r="B582" s="3972"/>
      <c r="C582" s="3950"/>
      <c r="D582" s="3952">
        <f t="shared" si="13"/>
        <v>0</v>
      </c>
      <c r="E582" s="3950"/>
      <c r="F582" s="3950"/>
      <c r="G582" s="3950"/>
      <c r="H582" s="3950"/>
      <c r="I582" s="3950"/>
      <c r="J582" s="3950"/>
      <c r="K582" s="3950"/>
      <c r="L582" s="270"/>
    </row>
    <row r="583" spans="1:12" ht="15.75">
      <c r="A583" s="3953"/>
      <c r="B583" s="3972"/>
      <c r="C583" s="3950"/>
      <c r="D583" s="3952">
        <f t="shared" si="13"/>
        <v>0</v>
      </c>
      <c r="E583" s="3950"/>
      <c r="F583" s="3950"/>
      <c r="G583" s="3950"/>
      <c r="H583" s="3950"/>
      <c r="I583" s="3950"/>
      <c r="J583" s="3950"/>
      <c r="K583" s="3950"/>
      <c r="L583" s="270"/>
    </row>
    <row r="584" spans="1:12" ht="15.75">
      <c r="A584" s="3953"/>
      <c r="B584" s="3972"/>
      <c r="C584" s="3950"/>
      <c r="D584" s="3952">
        <f t="shared" si="13"/>
        <v>0</v>
      </c>
      <c r="E584" s="3950"/>
      <c r="F584" s="3950"/>
      <c r="G584" s="3950"/>
      <c r="H584" s="3950"/>
      <c r="I584" s="3950"/>
      <c r="J584" s="3950"/>
      <c r="K584" s="3950"/>
      <c r="L584" s="270"/>
    </row>
    <row r="585" spans="1:12" ht="15.75">
      <c r="A585" s="3953"/>
      <c r="B585" s="3972"/>
      <c r="C585" s="3950"/>
      <c r="D585" s="3952">
        <f t="shared" si="13"/>
        <v>0</v>
      </c>
      <c r="E585" s="3950"/>
      <c r="F585" s="3950"/>
      <c r="G585" s="3950"/>
      <c r="H585" s="3950"/>
      <c r="I585" s="3950"/>
      <c r="J585" s="3950"/>
      <c r="K585" s="3950"/>
      <c r="L585" s="270"/>
    </row>
    <row r="586" spans="1:12" ht="15.75">
      <c r="A586" s="3953"/>
      <c r="B586" s="3972"/>
      <c r="C586" s="3950"/>
      <c r="D586" s="3952">
        <f t="shared" si="13"/>
        <v>0</v>
      </c>
      <c r="E586" s="3950"/>
      <c r="F586" s="3950"/>
      <c r="G586" s="3950"/>
      <c r="H586" s="3950"/>
      <c r="I586" s="3950"/>
      <c r="J586" s="3950"/>
      <c r="K586" s="3950"/>
      <c r="L586" s="270"/>
    </row>
    <row r="587" spans="1:12" ht="15.75">
      <c r="A587" s="3953"/>
      <c r="B587" s="3972"/>
      <c r="C587" s="3950"/>
      <c r="D587" s="3952">
        <f t="shared" si="13"/>
        <v>0</v>
      </c>
      <c r="E587" s="3950"/>
      <c r="F587" s="3950"/>
      <c r="G587" s="3950"/>
      <c r="H587" s="3950"/>
      <c r="I587" s="3950"/>
      <c r="J587" s="3950"/>
      <c r="K587" s="3950"/>
      <c r="L587" s="270"/>
    </row>
    <row r="588" spans="1:12" ht="15.75">
      <c r="A588" s="3953"/>
      <c r="B588" s="3972"/>
      <c r="C588" s="3950"/>
      <c r="D588" s="3952">
        <f t="shared" si="13"/>
        <v>0</v>
      </c>
      <c r="E588" s="3950"/>
      <c r="F588" s="3950"/>
      <c r="G588" s="3950"/>
      <c r="H588" s="3950"/>
      <c r="I588" s="3950"/>
      <c r="J588" s="3950"/>
      <c r="K588" s="3950"/>
      <c r="L588" s="270"/>
    </row>
    <row r="589" spans="1:12" ht="15.75">
      <c r="A589" s="3953"/>
      <c r="B589" s="3972"/>
      <c r="C589" s="3950"/>
      <c r="D589" s="3952">
        <f t="shared" si="13"/>
        <v>0</v>
      </c>
      <c r="E589" s="3950"/>
      <c r="F589" s="3950"/>
      <c r="G589" s="3950"/>
      <c r="H589" s="3950"/>
      <c r="I589" s="3950"/>
      <c r="J589" s="3950"/>
      <c r="K589" s="3950"/>
      <c r="L589" s="270"/>
    </row>
    <row r="590" spans="1:12" ht="15.75">
      <c r="A590" s="3953"/>
      <c r="B590" s="3972"/>
      <c r="C590" s="3950"/>
      <c r="D590" s="3952">
        <f t="shared" si="13"/>
        <v>0</v>
      </c>
      <c r="E590" s="3950"/>
      <c r="F590" s="3950"/>
      <c r="G590" s="3950"/>
      <c r="H590" s="3950"/>
      <c r="I590" s="3950"/>
      <c r="J590" s="3950"/>
      <c r="K590" s="3950"/>
      <c r="L590" s="270"/>
    </row>
    <row r="591" spans="1:12" ht="15.75">
      <c r="A591" s="3953"/>
      <c r="B591" s="3972"/>
      <c r="C591" s="3950"/>
      <c r="D591" s="3952">
        <f t="shared" si="13"/>
        <v>0</v>
      </c>
      <c r="E591" s="3950"/>
      <c r="F591" s="3950"/>
      <c r="G591" s="3950"/>
      <c r="H591" s="3950"/>
      <c r="I591" s="3950"/>
      <c r="J591" s="3950"/>
      <c r="K591" s="3950"/>
      <c r="L591" s="270"/>
    </row>
    <row r="592" spans="1:12" ht="15.75">
      <c r="A592" s="3953"/>
      <c r="B592" s="3972"/>
      <c r="C592" s="3950"/>
      <c r="D592" s="3952">
        <f t="shared" si="13"/>
        <v>0</v>
      </c>
      <c r="E592" s="3950"/>
      <c r="F592" s="3950"/>
      <c r="G592" s="3950"/>
      <c r="H592" s="3950"/>
      <c r="I592" s="3950"/>
      <c r="J592" s="3950"/>
      <c r="K592" s="3950"/>
      <c r="L592" s="270"/>
    </row>
    <row r="593" spans="1:12" ht="15.75">
      <c r="A593" s="3953"/>
      <c r="B593" s="3972"/>
      <c r="C593" s="3950"/>
      <c r="D593" s="3952">
        <f t="shared" si="13"/>
        <v>0</v>
      </c>
      <c r="E593" s="3950"/>
      <c r="F593" s="3950"/>
      <c r="G593" s="3950"/>
      <c r="H593" s="3950"/>
      <c r="I593" s="3950"/>
      <c r="J593" s="3950"/>
      <c r="K593" s="3950"/>
      <c r="L593" s="270"/>
    </row>
    <row r="594" spans="1:12" ht="15.75">
      <c r="A594" s="3953"/>
      <c r="B594" s="3972"/>
      <c r="C594" s="3950"/>
      <c r="D594" s="3952">
        <f t="shared" si="13"/>
        <v>0</v>
      </c>
      <c r="E594" s="3950"/>
      <c r="F594" s="3950"/>
      <c r="G594" s="3950"/>
      <c r="H594" s="3950"/>
      <c r="I594" s="3950"/>
      <c r="J594" s="3950"/>
      <c r="K594" s="3950"/>
      <c r="L594" s="270"/>
    </row>
    <row r="595" spans="1:12" ht="15.75">
      <c r="A595" s="3953"/>
      <c r="B595" s="3972"/>
      <c r="C595" s="3950"/>
      <c r="D595" s="3952">
        <f t="shared" si="13"/>
        <v>0</v>
      </c>
      <c r="E595" s="3950"/>
      <c r="F595" s="3950"/>
      <c r="G595" s="3950"/>
      <c r="H595" s="3950"/>
      <c r="I595" s="3950"/>
      <c r="J595" s="3950"/>
      <c r="K595" s="3950"/>
      <c r="L595" s="270"/>
    </row>
    <row r="596" spans="1:12" ht="15.75">
      <c r="A596" s="3953"/>
      <c r="B596" s="3972"/>
      <c r="C596" s="3950"/>
      <c r="D596" s="3952">
        <f t="shared" ref="D596:D659" si="14">+C596*(100-E596)/100</f>
        <v>0</v>
      </c>
      <c r="E596" s="3950"/>
      <c r="F596" s="3950"/>
      <c r="G596" s="3950"/>
      <c r="H596" s="3950"/>
      <c r="I596" s="3950"/>
      <c r="J596" s="3950"/>
      <c r="K596" s="3950"/>
      <c r="L596" s="270"/>
    </row>
    <row r="597" spans="1:12" ht="15.75">
      <c r="A597" s="3953"/>
      <c r="B597" s="3972"/>
      <c r="C597" s="3950"/>
      <c r="D597" s="3952">
        <f t="shared" si="14"/>
        <v>0</v>
      </c>
      <c r="E597" s="3950"/>
      <c r="F597" s="3950"/>
      <c r="G597" s="3950"/>
      <c r="H597" s="3950"/>
      <c r="I597" s="3950"/>
      <c r="J597" s="3950"/>
      <c r="K597" s="3950"/>
      <c r="L597" s="270"/>
    </row>
    <row r="598" spans="1:12" ht="15.75">
      <c r="A598" s="3953"/>
      <c r="B598" s="3972"/>
      <c r="C598" s="3950"/>
      <c r="D598" s="3952">
        <f t="shared" si="14"/>
        <v>0</v>
      </c>
      <c r="E598" s="3950"/>
      <c r="F598" s="3950"/>
      <c r="G598" s="3950"/>
      <c r="H598" s="3950"/>
      <c r="I598" s="3950"/>
      <c r="J598" s="3950"/>
      <c r="K598" s="3950"/>
      <c r="L598" s="270"/>
    </row>
    <row r="599" spans="1:12" ht="15.75">
      <c r="A599" s="3953"/>
      <c r="B599" s="3972"/>
      <c r="C599" s="3950"/>
      <c r="D599" s="3952">
        <f t="shared" si="14"/>
        <v>0</v>
      </c>
      <c r="E599" s="3950"/>
      <c r="F599" s="3950"/>
      <c r="G599" s="3950"/>
      <c r="H599" s="3950"/>
      <c r="I599" s="3950"/>
      <c r="J599" s="3950"/>
      <c r="K599" s="3950"/>
      <c r="L599" s="270"/>
    </row>
    <row r="600" spans="1:12" ht="15.75">
      <c r="A600" s="3953"/>
      <c r="B600" s="3972"/>
      <c r="C600" s="3950"/>
      <c r="D600" s="3952">
        <f t="shared" si="14"/>
        <v>0</v>
      </c>
      <c r="E600" s="3950"/>
      <c r="F600" s="3950"/>
      <c r="G600" s="3950"/>
      <c r="H600" s="3950"/>
      <c r="I600" s="3950"/>
      <c r="J600" s="3950"/>
      <c r="K600" s="3950"/>
      <c r="L600" s="270"/>
    </row>
    <row r="601" spans="1:12" ht="15.75">
      <c r="A601" s="3953"/>
      <c r="B601" s="3972"/>
      <c r="C601" s="3950"/>
      <c r="D601" s="3952">
        <f t="shared" si="14"/>
        <v>0</v>
      </c>
      <c r="E601" s="3950"/>
      <c r="F601" s="3950"/>
      <c r="G601" s="3950"/>
      <c r="H601" s="3950"/>
      <c r="I601" s="3950"/>
      <c r="J601" s="3950"/>
      <c r="K601" s="3950"/>
      <c r="L601" s="270"/>
    </row>
    <row r="602" spans="1:12" ht="15.75">
      <c r="A602" s="3953"/>
      <c r="B602" s="3972"/>
      <c r="C602" s="3950"/>
      <c r="D602" s="3952">
        <f t="shared" si="14"/>
        <v>0</v>
      </c>
      <c r="E602" s="3950"/>
      <c r="F602" s="3950"/>
      <c r="G602" s="3950"/>
      <c r="H602" s="3950"/>
      <c r="I602" s="3950"/>
      <c r="J602" s="3950"/>
      <c r="K602" s="3950"/>
      <c r="L602" s="270"/>
    </row>
    <row r="603" spans="1:12" ht="15.75">
      <c r="A603" s="3953"/>
      <c r="B603" s="3972"/>
      <c r="C603" s="3950"/>
      <c r="D603" s="3952">
        <f t="shared" si="14"/>
        <v>0</v>
      </c>
      <c r="E603" s="3950"/>
      <c r="F603" s="3950"/>
      <c r="G603" s="3950"/>
      <c r="H603" s="3950"/>
      <c r="I603" s="3950"/>
      <c r="J603" s="3950"/>
      <c r="K603" s="3950"/>
      <c r="L603" s="270"/>
    </row>
    <row r="604" spans="1:12" ht="15.75">
      <c r="A604" s="3953"/>
      <c r="B604" s="3972"/>
      <c r="C604" s="3950"/>
      <c r="D604" s="3952">
        <f t="shared" si="14"/>
        <v>0</v>
      </c>
      <c r="E604" s="3950"/>
      <c r="F604" s="3950"/>
      <c r="G604" s="3950"/>
      <c r="H604" s="3950"/>
      <c r="I604" s="3950"/>
      <c r="J604" s="3950"/>
      <c r="K604" s="3950"/>
      <c r="L604" s="270"/>
    </row>
    <row r="605" spans="1:12" ht="15.75">
      <c r="A605" s="3953"/>
      <c r="B605" s="3972"/>
      <c r="C605" s="3950"/>
      <c r="D605" s="3952">
        <f t="shared" si="14"/>
        <v>0</v>
      </c>
      <c r="E605" s="3950"/>
      <c r="F605" s="3950"/>
      <c r="G605" s="3950"/>
      <c r="H605" s="3950"/>
      <c r="I605" s="3950"/>
      <c r="J605" s="3950"/>
      <c r="K605" s="3950"/>
      <c r="L605" s="270"/>
    </row>
    <row r="606" spans="1:12" ht="15.75">
      <c r="A606" s="3953"/>
      <c r="B606" s="3972"/>
      <c r="C606" s="3950"/>
      <c r="D606" s="3952">
        <f t="shared" si="14"/>
        <v>0</v>
      </c>
      <c r="E606" s="3950"/>
      <c r="F606" s="3950"/>
      <c r="G606" s="3950"/>
      <c r="H606" s="3950"/>
      <c r="I606" s="3950"/>
      <c r="J606" s="3950"/>
      <c r="K606" s="3950"/>
      <c r="L606" s="270"/>
    </row>
    <row r="607" spans="1:12" ht="15.75">
      <c r="A607" s="3953"/>
      <c r="B607" s="3972"/>
      <c r="C607" s="3950"/>
      <c r="D607" s="3952">
        <f t="shared" si="14"/>
        <v>0</v>
      </c>
      <c r="E607" s="3950"/>
      <c r="F607" s="3950"/>
      <c r="G607" s="3950"/>
      <c r="H607" s="3950"/>
      <c r="I607" s="3950"/>
      <c r="J607" s="3950"/>
      <c r="K607" s="3950"/>
      <c r="L607" s="270"/>
    </row>
    <row r="608" spans="1:12" ht="15.75">
      <c r="A608" s="3953"/>
      <c r="B608" s="3972"/>
      <c r="C608" s="3950"/>
      <c r="D608" s="3952">
        <f t="shared" si="14"/>
        <v>0</v>
      </c>
      <c r="E608" s="3950"/>
      <c r="F608" s="3950"/>
      <c r="G608" s="3950"/>
      <c r="H608" s="3950"/>
      <c r="I608" s="3950"/>
      <c r="J608" s="3950"/>
      <c r="K608" s="3950"/>
      <c r="L608" s="270"/>
    </row>
    <row r="609" spans="1:12" ht="15.75">
      <c r="A609" s="3953"/>
      <c r="B609" s="3972"/>
      <c r="C609" s="3950"/>
      <c r="D609" s="3952">
        <f t="shared" si="14"/>
        <v>0</v>
      </c>
      <c r="E609" s="3950"/>
      <c r="F609" s="3950"/>
      <c r="G609" s="3950"/>
      <c r="H609" s="3950"/>
      <c r="I609" s="3950"/>
      <c r="J609" s="3950"/>
      <c r="K609" s="3950"/>
      <c r="L609" s="270"/>
    </row>
    <row r="610" spans="1:12" ht="15.75">
      <c r="A610" s="3953"/>
      <c r="B610" s="3972"/>
      <c r="C610" s="3950"/>
      <c r="D610" s="3952">
        <f t="shared" si="14"/>
        <v>0</v>
      </c>
      <c r="E610" s="3950"/>
      <c r="F610" s="3950"/>
      <c r="G610" s="3950"/>
      <c r="H610" s="3950"/>
      <c r="I610" s="3950"/>
      <c r="J610" s="3950"/>
      <c r="K610" s="3950"/>
      <c r="L610" s="270"/>
    </row>
    <row r="611" spans="1:12" ht="15.75">
      <c r="A611" s="3953"/>
      <c r="B611" s="3972"/>
      <c r="C611" s="3950"/>
      <c r="D611" s="3952">
        <f t="shared" si="14"/>
        <v>0</v>
      </c>
      <c r="E611" s="3950"/>
      <c r="F611" s="3950"/>
      <c r="G611" s="3950"/>
      <c r="H611" s="3950"/>
      <c r="I611" s="3950"/>
      <c r="J611" s="3950"/>
      <c r="K611" s="3950"/>
      <c r="L611" s="270"/>
    </row>
    <row r="612" spans="1:12" ht="15.75">
      <c r="A612" s="3953"/>
      <c r="B612" s="3972"/>
      <c r="C612" s="3950"/>
      <c r="D612" s="3952">
        <f t="shared" si="14"/>
        <v>0</v>
      </c>
      <c r="E612" s="3950"/>
      <c r="F612" s="3950"/>
      <c r="G612" s="3950"/>
      <c r="H612" s="3950"/>
      <c r="I612" s="3950"/>
      <c r="J612" s="3950"/>
      <c r="K612" s="3950"/>
      <c r="L612" s="270"/>
    </row>
    <row r="613" spans="1:12" ht="15.75">
      <c r="A613" s="3953"/>
      <c r="B613" s="3972"/>
      <c r="C613" s="3950"/>
      <c r="D613" s="3952">
        <f t="shared" si="14"/>
        <v>0</v>
      </c>
      <c r="E613" s="3950"/>
      <c r="F613" s="3950"/>
      <c r="G613" s="3950"/>
      <c r="H613" s="3950"/>
      <c r="I613" s="3950"/>
      <c r="J613" s="3950"/>
      <c r="K613" s="3950"/>
      <c r="L613" s="270"/>
    </row>
    <row r="614" spans="1:12" ht="15.75">
      <c r="A614" s="3953"/>
      <c r="B614" s="3972"/>
      <c r="C614" s="3950"/>
      <c r="D614" s="3952">
        <f t="shared" si="14"/>
        <v>0</v>
      </c>
      <c r="E614" s="3950"/>
      <c r="F614" s="3950"/>
      <c r="G614" s="3950"/>
      <c r="H614" s="3950"/>
      <c r="I614" s="3950"/>
      <c r="J614" s="3950"/>
      <c r="K614" s="3950"/>
      <c r="L614" s="270"/>
    </row>
    <row r="615" spans="1:12" ht="15.75">
      <c r="A615" s="3953"/>
      <c r="B615" s="3972"/>
      <c r="C615" s="3950"/>
      <c r="D615" s="3952">
        <f t="shared" si="14"/>
        <v>0</v>
      </c>
      <c r="E615" s="3950"/>
      <c r="F615" s="3950"/>
      <c r="G615" s="3950"/>
      <c r="H615" s="3950"/>
      <c r="I615" s="3950"/>
      <c r="J615" s="3950"/>
      <c r="K615" s="3950"/>
      <c r="L615" s="270"/>
    </row>
    <row r="616" spans="1:12" ht="15.75">
      <c r="A616" s="3953"/>
      <c r="B616" s="3972"/>
      <c r="C616" s="3950"/>
      <c r="D616" s="3952">
        <f t="shared" si="14"/>
        <v>0</v>
      </c>
      <c r="E616" s="3950"/>
      <c r="F616" s="3950"/>
      <c r="G616" s="3950"/>
      <c r="H616" s="3950"/>
      <c r="I616" s="3950"/>
      <c r="J616" s="3950"/>
      <c r="K616" s="3950"/>
      <c r="L616" s="270"/>
    </row>
    <row r="617" spans="1:12" ht="15.75">
      <c r="A617" s="3953"/>
      <c r="B617" s="3972"/>
      <c r="C617" s="3950"/>
      <c r="D617" s="3952">
        <f t="shared" si="14"/>
        <v>0</v>
      </c>
      <c r="E617" s="3950"/>
      <c r="F617" s="3950"/>
      <c r="G617" s="3950"/>
      <c r="H617" s="3950"/>
      <c r="I617" s="3950"/>
      <c r="J617" s="3950"/>
      <c r="K617" s="3950"/>
      <c r="L617" s="270"/>
    </row>
    <row r="618" spans="1:12" ht="15.75">
      <c r="A618" s="3953"/>
      <c r="B618" s="3972"/>
      <c r="C618" s="3950"/>
      <c r="D618" s="3952">
        <f t="shared" si="14"/>
        <v>0</v>
      </c>
      <c r="E618" s="3950"/>
      <c r="F618" s="3950"/>
      <c r="G618" s="3950"/>
      <c r="H618" s="3950"/>
      <c r="I618" s="3950"/>
      <c r="J618" s="3950"/>
      <c r="K618" s="3950"/>
      <c r="L618" s="270"/>
    </row>
    <row r="619" spans="1:12" ht="15.75">
      <c r="A619" s="3953"/>
      <c r="B619" s="3972"/>
      <c r="C619" s="3950"/>
      <c r="D619" s="3952">
        <f t="shared" si="14"/>
        <v>0</v>
      </c>
      <c r="E619" s="3950"/>
      <c r="F619" s="3950"/>
      <c r="G619" s="3950"/>
      <c r="H619" s="3950"/>
      <c r="I619" s="3950"/>
      <c r="J619" s="3950"/>
      <c r="K619" s="3950"/>
      <c r="L619" s="270"/>
    </row>
    <row r="620" spans="1:12" ht="15.75">
      <c r="A620" s="3953"/>
      <c r="B620" s="3972"/>
      <c r="C620" s="3950"/>
      <c r="D620" s="3952">
        <f t="shared" si="14"/>
        <v>0</v>
      </c>
      <c r="E620" s="3950"/>
      <c r="F620" s="3950"/>
      <c r="G620" s="3950"/>
      <c r="H620" s="3950"/>
      <c r="I620" s="3950"/>
      <c r="J620" s="3950"/>
      <c r="K620" s="3950"/>
      <c r="L620" s="270"/>
    </row>
    <row r="621" spans="1:12" ht="15.75">
      <c r="A621" s="3953"/>
      <c r="B621" s="3972"/>
      <c r="C621" s="3950"/>
      <c r="D621" s="3952">
        <f t="shared" si="14"/>
        <v>0</v>
      </c>
      <c r="E621" s="3950"/>
      <c r="F621" s="3950"/>
      <c r="G621" s="3950"/>
      <c r="H621" s="3950"/>
      <c r="I621" s="3950"/>
      <c r="J621" s="3950"/>
      <c r="K621" s="3950"/>
      <c r="L621" s="270"/>
    </row>
    <row r="622" spans="1:12" ht="15.75">
      <c r="A622" s="3953"/>
      <c r="B622" s="3972"/>
      <c r="C622" s="3950"/>
      <c r="D622" s="3952">
        <f t="shared" si="14"/>
        <v>0</v>
      </c>
      <c r="E622" s="3950"/>
      <c r="F622" s="3950"/>
      <c r="G622" s="3950"/>
      <c r="H622" s="3950"/>
      <c r="I622" s="3950"/>
      <c r="J622" s="3950"/>
      <c r="K622" s="3950"/>
      <c r="L622" s="270"/>
    </row>
    <row r="623" spans="1:12" ht="15.75">
      <c r="A623" s="3953"/>
      <c r="B623" s="3972"/>
      <c r="C623" s="3950"/>
      <c r="D623" s="3952">
        <f t="shared" si="14"/>
        <v>0</v>
      </c>
      <c r="E623" s="3950"/>
      <c r="F623" s="3950"/>
      <c r="G623" s="3950"/>
      <c r="H623" s="3950"/>
      <c r="I623" s="3950"/>
      <c r="J623" s="3950"/>
      <c r="K623" s="3950"/>
      <c r="L623" s="270"/>
    </row>
    <row r="624" spans="1:12" ht="15.75">
      <c r="A624" s="3953"/>
      <c r="B624" s="3972"/>
      <c r="C624" s="3950"/>
      <c r="D624" s="3952">
        <f t="shared" si="14"/>
        <v>0</v>
      </c>
      <c r="E624" s="3950"/>
      <c r="F624" s="3950"/>
      <c r="G624" s="3950"/>
      <c r="H624" s="3950"/>
      <c r="I624" s="3950"/>
      <c r="J624" s="3950"/>
      <c r="K624" s="3950"/>
      <c r="L624" s="270"/>
    </row>
    <row r="625" spans="1:12" ht="15.75">
      <c r="A625" s="3953"/>
      <c r="B625" s="3972"/>
      <c r="C625" s="3950"/>
      <c r="D625" s="3952">
        <f t="shared" si="14"/>
        <v>0</v>
      </c>
      <c r="E625" s="3950"/>
      <c r="F625" s="3950"/>
      <c r="G625" s="3950"/>
      <c r="H625" s="3950"/>
      <c r="I625" s="3950"/>
      <c r="J625" s="3950"/>
      <c r="K625" s="3950"/>
      <c r="L625" s="270"/>
    </row>
    <row r="626" spans="1:12" ht="15.75">
      <c r="A626" s="3953"/>
      <c r="B626" s="3972"/>
      <c r="C626" s="3950"/>
      <c r="D626" s="3952">
        <f t="shared" si="14"/>
        <v>0</v>
      </c>
      <c r="E626" s="3950"/>
      <c r="F626" s="3950"/>
      <c r="G626" s="3950"/>
      <c r="H626" s="3950"/>
      <c r="I626" s="3950"/>
      <c r="J626" s="3950"/>
      <c r="K626" s="3950"/>
      <c r="L626" s="270"/>
    </row>
    <row r="627" spans="1:12" ht="15.75">
      <c r="A627" s="3953"/>
      <c r="B627" s="3972"/>
      <c r="C627" s="3950"/>
      <c r="D627" s="3952">
        <f t="shared" si="14"/>
        <v>0</v>
      </c>
      <c r="E627" s="3950"/>
      <c r="F627" s="3950"/>
      <c r="G627" s="3950"/>
      <c r="H627" s="3950"/>
      <c r="I627" s="3950"/>
      <c r="J627" s="3950"/>
      <c r="K627" s="3950"/>
      <c r="L627" s="270"/>
    </row>
    <row r="628" spans="1:12" ht="15.75">
      <c r="A628" s="3953"/>
      <c r="B628" s="3972"/>
      <c r="C628" s="3950"/>
      <c r="D628" s="3952">
        <f t="shared" si="14"/>
        <v>0</v>
      </c>
      <c r="E628" s="3950"/>
      <c r="F628" s="3950"/>
      <c r="G628" s="3950"/>
      <c r="H628" s="3950"/>
      <c r="I628" s="3950"/>
      <c r="J628" s="3950"/>
      <c r="K628" s="3950"/>
      <c r="L628" s="270"/>
    </row>
    <row r="629" spans="1:12" ht="15.75">
      <c r="A629" s="3953"/>
      <c r="B629" s="3972"/>
      <c r="C629" s="3950"/>
      <c r="D629" s="3952">
        <f t="shared" si="14"/>
        <v>0</v>
      </c>
      <c r="E629" s="3950"/>
      <c r="F629" s="3950"/>
      <c r="G629" s="3950"/>
      <c r="H629" s="3950"/>
      <c r="I629" s="3950"/>
      <c r="J629" s="3950"/>
      <c r="K629" s="3950"/>
      <c r="L629" s="270"/>
    </row>
    <row r="630" spans="1:12" ht="15.75">
      <c r="A630" s="3953"/>
      <c r="B630" s="3972"/>
      <c r="C630" s="3950"/>
      <c r="D630" s="3952">
        <f t="shared" si="14"/>
        <v>0</v>
      </c>
      <c r="E630" s="3950"/>
      <c r="F630" s="3950"/>
      <c r="G630" s="3950"/>
      <c r="H630" s="3950"/>
      <c r="I630" s="3950"/>
      <c r="J630" s="3950"/>
      <c r="K630" s="3950"/>
      <c r="L630" s="270"/>
    </row>
    <row r="631" spans="1:12" ht="15.75">
      <c r="A631" s="3953"/>
      <c r="B631" s="3972"/>
      <c r="C631" s="3950"/>
      <c r="D631" s="3952">
        <f t="shared" si="14"/>
        <v>0</v>
      </c>
      <c r="E631" s="3950"/>
      <c r="F631" s="3950"/>
      <c r="G631" s="3950"/>
      <c r="H631" s="3950"/>
      <c r="I631" s="3950"/>
      <c r="J631" s="3950"/>
      <c r="K631" s="3950"/>
      <c r="L631" s="270"/>
    </row>
    <row r="632" spans="1:12" ht="15.75">
      <c r="A632" s="3953"/>
      <c r="B632" s="3972"/>
      <c r="C632" s="3950"/>
      <c r="D632" s="3952">
        <f t="shared" si="14"/>
        <v>0</v>
      </c>
      <c r="E632" s="3950"/>
      <c r="F632" s="3950"/>
      <c r="G632" s="3950"/>
      <c r="H632" s="3950"/>
      <c r="I632" s="3950"/>
      <c r="J632" s="3950"/>
      <c r="K632" s="3950"/>
      <c r="L632" s="270"/>
    </row>
    <row r="633" spans="1:12" ht="15.75">
      <c r="A633" s="3953"/>
      <c r="B633" s="3972"/>
      <c r="C633" s="3950"/>
      <c r="D633" s="3952">
        <f t="shared" si="14"/>
        <v>0</v>
      </c>
      <c r="E633" s="3950"/>
      <c r="F633" s="3950"/>
      <c r="G633" s="3950"/>
      <c r="H633" s="3950"/>
      <c r="I633" s="3950"/>
      <c r="J633" s="3950"/>
      <c r="K633" s="3950"/>
      <c r="L633" s="270"/>
    </row>
    <row r="634" spans="1:12" ht="15.75">
      <c r="A634" s="3953"/>
      <c r="B634" s="3972"/>
      <c r="C634" s="3950"/>
      <c r="D634" s="3952">
        <f t="shared" si="14"/>
        <v>0</v>
      </c>
      <c r="E634" s="3950"/>
      <c r="F634" s="3950"/>
      <c r="G634" s="3950"/>
      <c r="H634" s="3950"/>
      <c r="I634" s="3950"/>
      <c r="J634" s="3950"/>
      <c r="K634" s="3950"/>
      <c r="L634" s="270"/>
    </row>
    <row r="635" spans="1:12" ht="15.75">
      <c r="A635" s="3953"/>
      <c r="B635" s="3972"/>
      <c r="C635" s="3950"/>
      <c r="D635" s="3952">
        <f t="shared" si="14"/>
        <v>0</v>
      </c>
      <c r="E635" s="3950"/>
      <c r="F635" s="3950"/>
      <c r="G635" s="3950"/>
      <c r="H635" s="3950"/>
      <c r="I635" s="3950"/>
      <c r="J635" s="3950"/>
      <c r="K635" s="3950"/>
      <c r="L635" s="270"/>
    </row>
    <row r="636" spans="1:12" ht="15.75">
      <c r="A636" s="3953"/>
      <c r="B636" s="3972"/>
      <c r="C636" s="3950"/>
      <c r="D636" s="3952">
        <f t="shared" si="14"/>
        <v>0</v>
      </c>
      <c r="E636" s="3950"/>
      <c r="F636" s="3950"/>
      <c r="G636" s="3950"/>
      <c r="H636" s="3950"/>
      <c r="I636" s="3950"/>
      <c r="J636" s="3950"/>
      <c r="K636" s="3950"/>
      <c r="L636" s="270"/>
    </row>
    <row r="637" spans="1:12" ht="15.75">
      <c r="A637" s="3953"/>
      <c r="B637" s="3972"/>
      <c r="C637" s="3950"/>
      <c r="D637" s="3952">
        <f t="shared" si="14"/>
        <v>0</v>
      </c>
      <c r="E637" s="3950"/>
      <c r="F637" s="3950"/>
      <c r="G637" s="3950"/>
      <c r="H637" s="3950"/>
      <c r="I637" s="3950"/>
      <c r="J637" s="3950"/>
      <c r="K637" s="3950"/>
      <c r="L637" s="270"/>
    </row>
    <row r="638" spans="1:12" ht="15.75">
      <c r="A638" s="3953"/>
      <c r="B638" s="3972"/>
      <c r="C638" s="3950"/>
      <c r="D638" s="3952">
        <f t="shared" si="14"/>
        <v>0</v>
      </c>
      <c r="E638" s="3950"/>
      <c r="F638" s="3950"/>
      <c r="G638" s="3950"/>
      <c r="H638" s="3950"/>
      <c r="I638" s="3950"/>
      <c r="J638" s="3950"/>
      <c r="K638" s="3950"/>
      <c r="L638" s="270"/>
    </row>
    <row r="639" spans="1:12" ht="15.75">
      <c r="A639" s="3953"/>
      <c r="B639" s="3972"/>
      <c r="C639" s="3950"/>
      <c r="D639" s="3952">
        <f t="shared" si="14"/>
        <v>0</v>
      </c>
      <c r="E639" s="3950"/>
      <c r="F639" s="3950"/>
      <c r="G639" s="3950"/>
      <c r="H639" s="3950"/>
      <c r="I639" s="3950"/>
      <c r="J639" s="3950"/>
      <c r="K639" s="3950"/>
      <c r="L639" s="270"/>
    </row>
    <row r="640" spans="1:12" ht="15.75">
      <c r="A640" s="3953"/>
      <c r="B640" s="3972"/>
      <c r="C640" s="3950"/>
      <c r="D640" s="3952">
        <f t="shared" si="14"/>
        <v>0</v>
      </c>
      <c r="E640" s="3950"/>
      <c r="F640" s="3950"/>
      <c r="G640" s="3950"/>
      <c r="H640" s="3950"/>
      <c r="I640" s="3950"/>
      <c r="J640" s="3950"/>
      <c r="K640" s="3950"/>
      <c r="L640" s="270"/>
    </row>
    <row r="641" spans="1:12" ht="15.75">
      <c r="A641" s="3953"/>
      <c r="B641" s="3972"/>
      <c r="C641" s="3950"/>
      <c r="D641" s="3952">
        <f t="shared" si="14"/>
        <v>0</v>
      </c>
      <c r="E641" s="3950"/>
      <c r="F641" s="3950"/>
      <c r="G641" s="3950"/>
      <c r="H641" s="3950"/>
      <c r="I641" s="3950"/>
      <c r="J641" s="3950"/>
      <c r="K641" s="3950"/>
      <c r="L641" s="270"/>
    </row>
    <row r="642" spans="1:12" ht="15.75">
      <c r="A642" s="3953"/>
      <c r="B642" s="3972"/>
      <c r="C642" s="3950"/>
      <c r="D642" s="3952">
        <f t="shared" si="14"/>
        <v>0</v>
      </c>
      <c r="E642" s="3950"/>
      <c r="F642" s="3950"/>
      <c r="G642" s="3950"/>
      <c r="H642" s="3950"/>
      <c r="I642" s="3950"/>
      <c r="J642" s="3950"/>
      <c r="K642" s="3950"/>
      <c r="L642" s="270"/>
    </row>
    <row r="643" spans="1:12" ht="15.75">
      <c r="A643" s="3953"/>
      <c r="B643" s="3972"/>
      <c r="C643" s="3950"/>
      <c r="D643" s="3952">
        <f t="shared" si="14"/>
        <v>0</v>
      </c>
      <c r="E643" s="3950"/>
      <c r="F643" s="3950"/>
      <c r="G643" s="3950"/>
      <c r="H643" s="3950"/>
      <c r="I643" s="3950"/>
      <c r="J643" s="3950"/>
      <c r="K643" s="3950"/>
      <c r="L643" s="270"/>
    </row>
    <row r="644" spans="1:12" ht="15.75">
      <c r="A644" s="3953"/>
      <c r="B644" s="3972"/>
      <c r="C644" s="3950"/>
      <c r="D644" s="3952">
        <f t="shared" si="14"/>
        <v>0</v>
      </c>
      <c r="E644" s="3950"/>
      <c r="F644" s="3950"/>
      <c r="G644" s="3950"/>
      <c r="H644" s="3950"/>
      <c r="I644" s="3950"/>
      <c r="J644" s="3950"/>
      <c r="K644" s="3950"/>
      <c r="L644" s="270"/>
    </row>
    <row r="645" spans="1:12" ht="15.75">
      <c r="A645" s="3953"/>
      <c r="B645" s="3972"/>
      <c r="C645" s="3950"/>
      <c r="D645" s="3952">
        <f t="shared" si="14"/>
        <v>0</v>
      </c>
      <c r="E645" s="3950"/>
      <c r="F645" s="3950"/>
      <c r="G645" s="3950"/>
      <c r="H645" s="3950"/>
      <c r="I645" s="3950"/>
      <c r="J645" s="3950"/>
      <c r="K645" s="3950"/>
      <c r="L645" s="270"/>
    </row>
    <row r="646" spans="1:12" ht="15.75">
      <c r="A646" s="3953"/>
      <c r="B646" s="3972"/>
      <c r="C646" s="3950"/>
      <c r="D646" s="3952">
        <f t="shared" si="14"/>
        <v>0</v>
      </c>
      <c r="E646" s="3950"/>
      <c r="F646" s="3950"/>
      <c r="G646" s="3950"/>
      <c r="H646" s="3950"/>
      <c r="I646" s="3950"/>
      <c r="J646" s="3950"/>
      <c r="K646" s="3950"/>
      <c r="L646" s="270"/>
    </row>
    <row r="647" spans="1:12" ht="15.75">
      <c r="A647" s="3953"/>
      <c r="B647" s="3972"/>
      <c r="C647" s="3950"/>
      <c r="D647" s="3952">
        <f t="shared" si="14"/>
        <v>0</v>
      </c>
      <c r="E647" s="3950"/>
      <c r="F647" s="3950"/>
      <c r="G647" s="3950"/>
      <c r="H647" s="3950"/>
      <c r="I647" s="3950"/>
      <c r="J647" s="3950"/>
      <c r="K647" s="3950"/>
      <c r="L647" s="270"/>
    </row>
    <row r="648" spans="1:12" ht="15.75">
      <c r="A648" s="3953"/>
      <c r="B648" s="3972"/>
      <c r="C648" s="3950"/>
      <c r="D648" s="3952">
        <f t="shared" si="14"/>
        <v>0</v>
      </c>
      <c r="E648" s="3950"/>
      <c r="F648" s="3950"/>
      <c r="G648" s="3950"/>
      <c r="H648" s="3950"/>
      <c r="I648" s="3950"/>
      <c r="J648" s="3950"/>
      <c r="K648" s="3950"/>
      <c r="L648" s="270"/>
    </row>
    <row r="649" spans="1:12" ht="15.75">
      <c r="A649" s="3953"/>
      <c r="B649" s="3972"/>
      <c r="C649" s="3950"/>
      <c r="D649" s="3952">
        <f t="shared" si="14"/>
        <v>0</v>
      </c>
      <c r="E649" s="3950"/>
      <c r="F649" s="3950"/>
      <c r="G649" s="3950"/>
      <c r="H649" s="3950"/>
      <c r="I649" s="3950"/>
      <c r="J649" s="3950"/>
      <c r="K649" s="3950"/>
      <c r="L649" s="270"/>
    </row>
    <row r="650" spans="1:12" ht="15.75">
      <c r="A650" s="3953"/>
      <c r="B650" s="3972"/>
      <c r="C650" s="3950"/>
      <c r="D650" s="3952">
        <f t="shared" si="14"/>
        <v>0</v>
      </c>
      <c r="E650" s="3950"/>
      <c r="F650" s="3950"/>
      <c r="G650" s="3950"/>
      <c r="H650" s="3950"/>
      <c r="I650" s="3950"/>
      <c r="J650" s="3950"/>
      <c r="K650" s="3950"/>
      <c r="L650" s="270"/>
    </row>
    <row r="651" spans="1:12" ht="15.75">
      <c r="A651" s="3953"/>
      <c r="B651" s="3972"/>
      <c r="C651" s="3950"/>
      <c r="D651" s="3952">
        <f t="shared" si="14"/>
        <v>0</v>
      </c>
      <c r="E651" s="3950"/>
      <c r="F651" s="3950"/>
      <c r="G651" s="3950"/>
      <c r="H651" s="3950"/>
      <c r="I651" s="3950"/>
      <c r="J651" s="3950"/>
      <c r="K651" s="3950"/>
      <c r="L651" s="270"/>
    </row>
    <row r="652" spans="1:12" ht="15.75">
      <c r="A652" s="3953"/>
      <c r="B652" s="3972"/>
      <c r="C652" s="3950"/>
      <c r="D652" s="3952">
        <f t="shared" si="14"/>
        <v>0</v>
      </c>
      <c r="E652" s="3950"/>
      <c r="F652" s="3950"/>
      <c r="G652" s="3950"/>
      <c r="H652" s="3950"/>
      <c r="I652" s="3950"/>
      <c r="J652" s="3950"/>
      <c r="K652" s="3950"/>
      <c r="L652" s="270"/>
    </row>
    <row r="653" spans="1:12" ht="15.75">
      <c r="A653" s="3953"/>
      <c r="B653" s="3972"/>
      <c r="C653" s="3950"/>
      <c r="D653" s="3952">
        <f t="shared" si="14"/>
        <v>0</v>
      </c>
      <c r="E653" s="3950"/>
      <c r="F653" s="3950"/>
      <c r="G653" s="3950"/>
      <c r="H653" s="3950"/>
      <c r="I653" s="3950"/>
      <c r="J653" s="3950"/>
      <c r="K653" s="3950"/>
      <c r="L653" s="270"/>
    </row>
    <row r="654" spans="1:12" ht="15.75">
      <c r="A654" s="3953"/>
      <c r="B654" s="3972"/>
      <c r="C654" s="3950"/>
      <c r="D654" s="3952">
        <f t="shared" si="14"/>
        <v>0</v>
      </c>
      <c r="E654" s="3950"/>
      <c r="F654" s="3950"/>
      <c r="G654" s="3950"/>
      <c r="H654" s="3950"/>
      <c r="I654" s="3950"/>
      <c r="J654" s="3950"/>
      <c r="K654" s="3950"/>
      <c r="L654" s="270"/>
    </row>
    <row r="655" spans="1:12" ht="15.75">
      <c r="A655" s="3953"/>
      <c r="B655" s="3972"/>
      <c r="C655" s="3950"/>
      <c r="D655" s="3952">
        <f t="shared" si="14"/>
        <v>0</v>
      </c>
      <c r="E655" s="3950"/>
      <c r="F655" s="3950"/>
      <c r="G655" s="3950"/>
      <c r="H655" s="3950"/>
      <c r="I655" s="3950"/>
      <c r="J655" s="3950"/>
      <c r="K655" s="3950"/>
      <c r="L655" s="270"/>
    </row>
    <row r="656" spans="1:12" ht="15.75">
      <c r="A656" s="3953"/>
      <c r="B656" s="3972"/>
      <c r="C656" s="3950"/>
      <c r="D656" s="3952">
        <f t="shared" si="14"/>
        <v>0</v>
      </c>
      <c r="E656" s="3950"/>
      <c r="F656" s="3950"/>
      <c r="G656" s="3950"/>
      <c r="H656" s="3950"/>
      <c r="I656" s="3950"/>
      <c r="J656" s="3950"/>
      <c r="K656" s="3950"/>
      <c r="L656" s="270"/>
    </row>
    <row r="657" spans="1:12" ht="15.75">
      <c r="A657" s="3953"/>
      <c r="B657" s="3972"/>
      <c r="C657" s="3950"/>
      <c r="D657" s="3952">
        <f t="shared" si="14"/>
        <v>0</v>
      </c>
      <c r="E657" s="3950"/>
      <c r="F657" s="3950"/>
      <c r="G657" s="3950"/>
      <c r="H657" s="3950"/>
      <c r="I657" s="3950"/>
      <c r="J657" s="3950"/>
      <c r="K657" s="3950"/>
      <c r="L657" s="270"/>
    </row>
    <row r="658" spans="1:12" ht="15.75">
      <c r="A658" s="3953"/>
      <c r="B658" s="3972"/>
      <c r="C658" s="3950"/>
      <c r="D658" s="3952">
        <f t="shared" si="14"/>
        <v>0</v>
      </c>
      <c r="E658" s="3950"/>
      <c r="F658" s="3950"/>
      <c r="G658" s="3950"/>
      <c r="H658" s="3950"/>
      <c r="I658" s="3950"/>
      <c r="J658" s="3950"/>
      <c r="K658" s="3950"/>
      <c r="L658" s="270"/>
    </row>
    <row r="659" spans="1:12" ht="15.75">
      <c r="A659" s="3953"/>
      <c r="B659" s="3972"/>
      <c r="C659" s="3950"/>
      <c r="D659" s="3952">
        <f t="shared" si="14"/>
        <v>0</v>
      </c>
      <c r="E659" s="3950"/>
      <c r="F659" s="3950"/>
      <c r="G659" s="3950"/>
      <c r="H659" s="3950"/>
      <c r="I659" s="3950"/>
      <c r="J659" s="3950"/>
      <c r="K659" s="3950"/>
      <c r="L659" s="270"/>
    </row>
    <row r="660" spans="1:12" ht="15.75">
      <c r="A660" s="3953"/>
      <c r="B660" s="3972"/>
      <c r="C660" s="3950"/>
      <c r="D660" s="3952">
        <f t="shared" ref="D660:D723" si="15">+C660*(100-E660)/100</f>
        <v>0</v>
      </c>
      <c r="E660" s="3950"/>
      <c r="F660" s="3950"/>
      <c r="G660" s="3950"/>
      <c r="H660" s="3950"/>
      <c r="I660" s="3950"/>
      <c r="J660" s="3950"/>
      <c r="K660" s="3950"/>
      <c r="L660" s="270"/>
    </row>
    <row r="661" spans="1:12" ht="15.75">
      <c r="A661" s="3953"/>
      <c r="B661" s="3972"/>
      <c r="C661" s="3950"/>
      <c r="D661" s="3952">
        <f t="shared" si="15"/>
        <v>0</v>
      </c>
      <c r="E661" s="3950"/>
      <c r="F661" s="3950"/>
      <c r="G661" s="3950"/>
      <c r="H661" s="3950"/>
      <c r="I661" s="3950"/>
      <c r="J661" s="3950"/>
      <c r="K661" s="3950"/>
      <c r="L661" s="270"/>
    </row>
    <row r="662" spans="1:12" ht="15.75">
      <c r="A662" s="3953"/>
      <c r="B662" s="3972"/>
      <c r="C662" s="3950"/>
      <c r="D662" s="3952">
        <f t="shared" si="15"/>
        <v>0</v>
      </c>
      <c r="E662" s="3950"/>
      <c r="F662" s="3950"/>
      <c r="G662" s="3950"/>
      <c r="H662" s="3950"/>
      <c r="I662" s="3950"/>
      <c r="J662" s="3950"/>
      <c r="K662" s="3950"/>
      <c r="L662" s="270"/>
    </row>
    <row r="663" spans="1:12" ht="15.75">
      <c r="A663" s="3953"/>
      <c r="B663" s="3972"/>
      <c r="C663" s="3950"/>
      <c r="D663" s="3952">
        <f t="shared" si="15"/>
        <v>0</v>
      </c>
      <c r="E663" s="3950"/>
      <c r="F663" s="3950"/>
      <c r="G663" s="3950"/>
      <c r="H663" s="3950"/>
      <c r="I663" s="3950"/>
      <c r="J663" s="3950"/>
      <c r="K663" s="3950"/>
      <c r="L663" s="270"/>
    </row>
    <row r="664" spans="1:12" ht="15.75">
      <c r="A664" s="3953"/>
      <c r="B664" s="3972"/>
      <c r="C664" s="3950"/>
      <c r="D664" s="3952">
        <f t="shared" si="15"/>
        <v>0</v>
      </c>
      <c r="E664" s="3950"/>
      <c r="F664" s="3950"/>
      <c r="G664" s="3950"/>
      <c r="H664" s="3950"/>
      <c r="I664" s="3950"/>
      <c r="J664" s="3950"/>
      <c r="K664" s="3950"/>
      <c r="L664" s="270"/>
    </row>
    <row r="665" spans="1:12" ht="15.75">
      <c r="A665" s="3953"/>
      <c r="B665" s="3972"/>
      <c r="C665" s="3950"/>
      <c r="D665" s="3952">
        <f t="shared" si="15"/>
        <v>0</v>
      </c>
      <c r="E665" s="3950"/>
      <c r="F665" s="3950"/>
      <c r="G665" s="3950"/>
      <c r="H665" s="3950"/>
      <c r="I665" s="3950"/>
      <c r="J665" s="3950"/>
      <c r="K665" s="3950"/>
      <c r="L665" s="270"/>
    </row>
    <row r="666" spans="1:12" ht="15.75">
      <c r="A666" s="3953"/>
      <c r="B666" s="3972"/>
      <c r="C666" s="3950"/>
      <c r="D666" s="3952">
        <f t="shared" si="15"/>
        <v>0</v>
      </c>
      <c r="E666" s="3950"/>
      <c r="F666" s="3950"/>
      <c r="G666" s="3950"/>
      <c r="H666" s="3950"/>
      <c r="I666" s="3950"/>
      <c r="J666" s="3950"/>
      <c r="K666" s="3950"/>
      <c r="L666" s="270"/>
    </row>
    <row r="667" spans="1:12" ht="15.75">
      <c r="A667" s="3953"/>
      <c r="B667" s="3972"/>
      <c r="C667" s="3950"/>
      <c r="D667" s="3952">
        <f t="shared" si="15"/>
        <v>0</v>
      </c>
      <c r="E667" s="3950"/>
      <c r="F667" s="3950"/>
      <c r="G667" s="3950"/>
      <c r="H667" s="3950"/>
      <c r="I667" s="3950"/>
      <c r="J667" s="3950"/>
      <c r="K667" s="3950"/>
      <c r="L667" s="270"/>
    </row>
    <row r="668" spans="1:12" ht="15.75">
      <c r="A668" s="3953"/>
      <c r="B668" s="3972"/>
      <c r="C668" s="3950"/>
      <c r="D668" s="3952">
        <f t="shared" si="15"/>
        <v>0</v>
      </c>
      <c r="E668" s="3950"/>
      <c r="F668" s="3950"/>
      <c r="G668" s="3950"/>
      <c r="H668" s="3950"/>
      <c r="I668" s="3950"/>
      <c r="J668" s="3950"/>
      <c r="K668" s="3950"/>
      <c r="L668" s="270"/>
    </row>
    <row r="669" spans="1:12" ht="15.75">
      <c r="A669" s="3953"/>
      <c r="B669" s="3972"/>
      <c r="C669" s="3950"/>
      <c r="D669" s="3952">
        <f t="shared" si="15"/>
        <v>0</v>
      </c>
      <c r="E669" s="3950"/>
      <c r="F669" s="3950"/>
      <c r="G669" s="3950"/>
      <c r="H669" s="3950"/>
      <c r="I669" s="3950"/>
      <c r="J669" s="3950"/>
      <c r="K669" s="3950"/>
      <c r="L669" s="270"/>
    </row>
    <row r="670" spans="1:12" ht="15.75">
      <c r="A670" s="3953"/>
      <c r="B670" s="3972"/>
      <c r="C670" s="3950"/>
      <c r="D670" s="3952">
        <f t="shared" si="15"/>
        <v>0</v>
      </c>
      <c r="E670" s="3950"/>
      <c r="F670" s="3950"/>
      <c r="G670" s="3950"/>
      <c r="H670" s="3950"/>
      <c r="I670" s="3950"/>
      <c r="J670" s="3950"/>
      <c r="K670" s="3950"/>
      <c r="L670" s="270"/>
    </row>
    <row r="671" spans="1:12" ht="15.75">
      <c r="A671" s="3953"/>
      <c r="B671" s="3972"/>
      <c r="C671" s="3950"/>
      <c r="D671" s="3952">
        <f t="shared" si="15"/>
        <v>0</v>
      </c>
      <c r="E671" s="3950"/>
      <c r="F671" s="3950"/>
      <c r="G671" s="3950"/>
      <c r="H671" s="3950"/>
      <c r="I671" s="3950"/>
      <c r="J671" s="3950"/>
      <c r="K671" s="3950"/>
      <c r="L671" s="270"/>
    </row>
    <row r="672" spans="1:12" ht="15.75">
      <c r="A672" s="3953"/>
      <c r="B672" s="3972"/>
      <c r="C672" s="3950"/>
      <c r="D672" s="3952">
        <f t="shared" si="15"/>
        <v>0</v>
      </c>
      <c r="E672" s="3950"/>
      <c r="F672" s="3950"/>
      <c r="G672" s="3950"/>
      <c r="H672" s="3950"/>
      <c r="I672" s="3950"/>
      <c r="J672" s="3950"/>
      <c r="K672" s="3950"/>
      <c r="L672" s="270"/>
    </row>
    <row r="673" spans="1:12" ht="15.75">
      <c r="A673" s="3953"/>
      <c r="B673" s="3972"/>
      <c r="C673" s="3950"/>
      <c r="D673" s="3952">
        <f t="shared" si="15"/>
        <v>0</v>
      </c>
      <c r="E673" s="3950"/>
      <c r="F673" s="3950"/>
      <c r="G673" s="3950"/>
      <c r="H673" s="3950"/>
      <c r="I673" s="3950"/>
      <c r="J673" s="3950"/>
      <c r="K673" s="3950"/>
      <c r="L673" s="270"/>
    </row>
    <row r="674" spans="1:12" ht="15.75">
      <c r="A674" s="3953"/>
      <c r="B674" s="3972"/>
      <c r="C674" s="3950"/>
      <c r="D674" s="3952">
        <f t="shared" si="15"/>
        <v>0</v>
      </c>
      <c r="E674" s="3950"/>
      <c r="F674" s="3950"/>
      <c r="G674" s="3950"/>
      <c r="H674" s="3950"/>
      <c r="I674" s="3950"/>
      <c r="J674" s="3950"/>
      <c r="K674" s="3950"/>
      <c r="L674" s="270"/>
    </row>
    <row r="675" spans="1:12" ht="15.75">
      <c r="A675" s="3953"/>
      <c r="B675" s="3972"/>
      <c r="C675" s="3950"/>
      <c r="D675" s="3952">
        <f t="shared" si="15"/>
        <v>0</v>
      </c>
      <c r="E675" s="3950"/>
      <c r="F675" s="3950"/>
      <c r="G675" s="3950"/>
      <c r="H675" s="3950"/>
      <c r="I675" s="3950"/>
      <c r="J675" s="3950"/>
      <c r="K675" s="3950"/>
      <c r="L675" s="270"/>
    </row>
    <row r="676" spans="1:12" ht="15.75">
      <c r="A676" s="3953"/>
      <c r="B676" s="3972"/>
      <c r="C676" s="3950"/>
      <c r="D676" s="3952">
        <f t="shared" si="15"/>
        <v>0</v>
      </c>
      <c r="E676" s="3950"/>
      <c r="F676" s="3950"/>
      <c r="G676" s="3950"/>
      <c r="H676" s="3950"/>
      <c r="I676" s="3950"/>
      <c r="J676" s="3950"/>
      <c r="K676" s="3950"/>
      <c r="L676" s="270"/>
    </row>
    <row r="677" spans="1:12" ht="15.75">
      <c r="A677" s="3953"/>
      <c r="B677" s="3972"/>
      <c r="C677" s="3950"/>
      <c r="D677" s="3952">
        <f t="shared" si="15"/>
        <v>0</v>
      </c>
      <c r="E677" s="3950"/>
      <c r="F677" s="3950"/>
      <c r="G677" s="3950"/>
      <c r="H677" s="3950"/>
      <c r="I677" s="3950"/>
      <c r="J677" s="3950"/>
      <c r="K677" s="3950"/>
      <c r="L677" s="270"/>
    </row>
    <row r="678" spans="1:12" ht="15.75">
      <c r="A678" s="3953"/>
      <c r="B678" s="3972"/>
      <c r="C678" s="3950"/>
      <c r="D678" s="3952">
        <f t="shared" si="15"/>
        <v>0</v>
      </c>
      <c r="E678" s="3950"/>
      <c r="F678" s="3950"/>
      <c r="G678" s="3950"/>
      <c r="H678" s="3950"/>
      <c r="I678" s="3950"/>
      <c r="J678" s="3950"/>
      <c r="K678" s="3950"/>
      <c r="L678" s="270"/>
    </row>
    <row r="679" spans="1:12" ht="15.75">
      <c r="A679" s="3953"/>
      <c r="B679" s="3972"/>
      <c r="C679" s="3950"/>
      <c r="D679" s="3952">
        <f t="shared" si="15"/>
        <v>0</v>
      </c>
      <c r="E679" s="3950"/>
      <c r="F679" s="3950"/>
      <c r="G679" s="3950"/>
      <c r="H679" s="3950"/>
      <c r="I679" s="3950"/>
      <c r="J679" s="3950"/>
      <c r="K679" s="3950"/>
      <c r="L679" s="270"/>
    </row>
    <row r="680" spans="1:12" ht="15.75">
      <c r="A680" s="3953"/>
      <c r="B680" s="3972"/>
      <c r="C680" s="3950"/>
      <c r="D680" s="3952">
        <f t="shared" si="15"/>
        <v>0</v>
      </c>
      <c r="E680" s="3950"/>
      <c r="F680" s="3950"/>
      <c r="G680" s="3950"/>
      <c r="H680" s="3950"/>
      <c r="I680" s="3950"/>
      <c r="J680" s="3950"/>
      <c r="K680" s="3950"/>
      <c r="L680" s="270"/>
    </row>
    <row r="681" spans="1:12" ht="15.75">
      <c r="A681" s="3953"/>
      <c r="B681" s="3972"/>
      <c r="C681" s="3950"/>
      <c r="D681" s="3952">
        <f t="shared" si="15"/>
        <v>0</v>
      </c>
      <c r="E681" s="3950"/>
      <c r="F681" s="3950"/>
      <c r="G681" s="3950"/>
      <c r="H681" s="3950"/>
      <c r="I681" s="3950"/>
      <c r="J681" s="3950"/>
      <c r="K681" s="3950"/>
      <c r="L681" s="270"/>
    </row>
    <row r="682" spans="1:12" ht="15.75">
      <c r="A682" s="3953"/>
      <c r="B682" s="3972"/>
      <c r="C682" s="3950"/>
      <c r="D682" s="3952">
        <f t="shared" si="15"/>
        <v>0</v>
      </c>
      <c r="E682" s="3950"/>
      <c r="F682" s="3950"/>
      <c r="G682" s="3950"/>
      <c r="H682" s="3950"/>
      <c r="I682" s="3950"/>
      <c r="J682" s="3950"/>
      <c r="K682" s="3950"/>
      <c r="L682" s="270"/>
    </row>
    <row r="683" spans="1:12" ht="15.75">
      <c r="A683" s="3953"/>
      <c r="B683" s="3972"/>
      <c r="C683" s="3950"/>
      <c r="D683" s="3952">
        <f t="shared" si="15"/>
        <v>0</v>
      </c>
      <c r="E683" s="3950"/>
      <c r="F683" s="3950"/>
      <c r="G683" s="3950"/>
      <c r="H683" s="3950"/>
      <c r="I683" s="3950"/>
      <c r="J683" s="3950"/>
      <c r="K683" s="3950"/>
      <c r="L683" s="270"/>
    </row>
    <row r="684" spans="1:12" ht="15.75">
      <c r="A684" s="3953"/>
      <c r="B684" s="3972"/>
      <c r="C684" s="3950"/>
      <c r="D684" s="3952">
        <f t="shared" si="15"/>
        <v>0</v>
      </c>
      <c r="E684" s="3950"/>
      <c r="F684" s="3950"/>
      <c r="G684" s="3950"/>
      <c r="H684" s="3950"/>
      <c r="I684" s="3950"/>
      <c r="J684" s="3950"/>
      <c r="K684" s="3950"/>
      <c r="L684" s="270"/>
    </row>
    <row r="685" spans="1:12" ht="15.75">
      <c r="A685" s="3953"/>
      <c r="B685" s="3972"/>
      <c r="C685" s="3950"/>
      <c r="D685" s="3952">
        <f t="shared" si="15"/>
        <v>0</v>
      </c>
      <c r="E685" s="3950"/>
      <c r="F685" s="3950"/>
      <c r="G685" s="3950"/>
      <c r="H685" s="3950"/>
      <c r="I685" s="3950"/>
      <c r="J685" s="3950"/>
      <c r="K685" s="3950"/>
      <c r="L685" s="270"/>
    </row>
    <row r="686" spans="1:12" ht="15.75">
      <c r="A686" s="3953"/>
      <c r="B686" s="3972"/>
      <c r="C686" s="3950"/>
      <c r="D686" s="3952">
        <f t="shared" si="15"/>
        <v>0</v>
      </c>
      <c r="E686" s="3950"/>
      <c r="F686" s="3950"/>
      <c r="G686" s="3950"/>
      <c r="H686" s="3950"/>
      <c r="I686" s="3950"/>
      <c r="J686" s="3950"/>
      <c r="K686" s="3950"/>
      <c r="L686" s="270"/>
    </row>
    <row r="687" spans="1:12" ht="15.75">
      <c r="A687" s="3953"/>
      <c r="B687" s="3972"/>
      <c r="C687" s="3950"/>
      <c r="D687" s="3952">
        <f t="shared" si="15"/>
        <v>0</v>
      </c>
      <c r="E687" s="3950"/>
      <c r="F687" s="3950"/>
      <c r="G687" s="3950"/>
      <c r="H687" s="3950"/>
      <c r="I687" s="3950"/>
      <c r="J687" s="3950"/>
      <c r="K687" s="3950"/>
      <c r="L687" s="270"/>
    </row>
    <row r="688" spans="1:12" ht="15.75">
      <c r="A688" s="3953"/>
      <c r="B688" s="3972"/>
      <c r="C688" s="3950"/>
      <c r="D688" s="3952">
        <f t="shared" si="15"/>
        <v>0</v>
      </c>
      <c r="E688" s="3950"/>
      <c r="F688" s="3950"/>
      <c r="G688" s="3950"/>
      <c r="H688" s="3950"/>
      <c r="I688" s="3950"/>
      <c r="J688" s="3950"/>
      <c r="K688" s="3950"/>
      <c r="L688" s="270"/>
    </row>
    <row r="689" spans="1:12" ht="15.75">
      <c r="A689" s="3953"/>
      <c r="B689" s="3972"/>
      <c r="C689" s="3950"/>
      <c r="D689" s="3952">
        <f t="shared" si="15"/>
        <v>0</v>
      </c>
      <c r="E689" s="3950"/>
      <c r="F689" s="3950"/>
      <c r="G689" s="3950"/>
      <c r="H689" s="3950"/>
      <c r="I689" s="3950"/>
      <c r="J689" s="3950"/>
      <c r="K689" s="3950"/>
      <c r="L689" s="270"/>
    </row>
    <row r="690" spans="1:12" ht="15.75">
      <c r="A690" s="3953"/>
      <c r="B690" s="3972"/>
      <c r="C690" s="3950"/>
      <c r="D690" s="3952">
        <f t="shared" si="15"/>
        <v>0</v>
      </c>
      <c r="E690" s="3950"/>
      <c r="F690" s="3950"/>
      <c r="G690" s="3950"/>
      <c r="H690" s="3950"/>
      <c r="I690" s="3950"/>
      <c r="J690" s="3950"/>
      <c r="K690" s="3950"/>
      <c r="L690" s="270"/>
    </row>
    <row r="691" spans="1:12" ht="15.75">
      <c r="A691" s="3953"/>
      <c r="B691" s="3972"/>
      <c r="C691" s="3950"/>
      <c r="D691" s="3952">
        <f t="shared" si="15"/>
        <v>0</v>
      </c>
      <c r="E691" s="3950"/>
      <c r="F691" s="3950"/>
      <c r="G691" s="3950"/>
      <c r="H691" s="3950"/>
      <c r="I691" s="3950"/>
      <c r="J691" s="3950"/>
      <c r="K691" s="3950"/>
      <c r="L691" s="270"/>
    </row>
    <row r="692" spans="1:12" ht="15.75">
      <c r="A692" s="3953"/>
      <c r="B692" s="3972"/>
      <c r="C692" s="3950"/>
      <c r="D692" s="3952">
        <f t="shared" si="15"/>
        <v>0</v>
      </c>
      <c r="E692" s="3950"/>
      <c r="F692" s="3950"/>
      <c r="G692" s="3950"/>
      <c r="H692" s="3950"/>
      <c r="I692" s="3950"/>
      <c r="J692" s="3950"/>
      <c r="K692" s="3950"/>
      <c r="L692" s="270"/>
    </row>
    <row r="693" spans="1:12" ht="15.75">
      <c r="A693" s="3953"/>
      <c r="B693" s="3972"/>
      <c r="C693" s="3950"/>
      <c r="D693" s="3952">
        <f t="shared" si="15"/>
        <v>0</v>
      </c>
      <c r="E693" s="3950"/>
      <c r="F693" s="3950"/>
      <c r="G693" s="3950"/>
      <c r="H693" s="3950"/>
      <c r="I693" s="3950"/>
      <c r="J693" s="3950"/>
      <c r="K693" s="3950"/>
      <c r="L693" s="270"/>
    </row>
    <row r="694" spans="1:12" ht="15.75">
      <c r="A694" s="3953"/>
      <c r="B694" s="3972"/>
      <c r="C694" s="3950"/>
      <c r="D694" s="3952">
        <f t="shared" si="15"/>
        <v>0</v>
      </c>
      <c r="E694" s="3950"/>
      <c r="F694" s="3950"/>
      <c r="G694" s="3950"/>
      <c r="H694" s="3950"/>
      <c r="I694" s="3950"/>
      <c r="J694" s="3950"/>
      <c r="K694" s="3950"/>
      <c r="L694" s="270"/>
    </row>
    <row r="695" spans="1:12" ht="15.75">
      <c r="A695" s="3953"/>
      <c r="B695" s="3972"/>
      <c r="C695" s="3950"/>
      <c r="D695" s="3952">
        <f t="shared" si="15"/>
        <v>0</v>
      </c>
      <c r="E695" s="3950"/>
      <c r="F695" s="3950"/>
      <c r="G695" s="3950"/>
      <c r="H695" s="3950"/>
      <c r="I695" s="3950"/>
      <c r="J695" s="3950"/>
      <c r="K695" s="3950"/>
      <c r="L695" s="270"/>
    </row>
    <row r="696" spans="1:12" ht="15.75">
      <c r="A696" s="3953"/>
      <c r="B696" s="3972"/>
      <c r="C696" s="3950"/>
      <c r="D696" s="3952">
        <f t="shared" si="15"/>
        <v>0</v>
      </c>
      <c r="E696" s="3950"/>
      <c r="F696" s="3950"/>
      <c r="G696" s="3950"/>
      <c r="H696" s="3950"/>
      <c r="I696" s="3950"/>
      <c r="J696" s="3950"/>
      <c r="K696" s="3950"/>
      <c r="L696" s="270"/>
    </row>
    <row r="697" spans="1:12" ht="15.75">
      <c r="A697" s="3953"/>
      <c r="B697" s="3972"/>
      <c r="C697" s="3950"/>
      <c r="D697" s="3952">
        <f t="shared" si="15"/>
        <v>0</v>
      </c>
      <c r="E697" s="3950"/>
      <c r="F697" s="3950"/>
      <c r="G697" s="3950"/>
      <c r="H697" s="3950"/>
      <c r="I697" s="3950"/>
      <c r="J697" s="3950"/>
      <c r="K697" s="3950"/>
      <c r="L697" s="270"/>
    </row>
    <row r="698" spans="1:12" ht="15.75">
      <c r="A698" s="3953"/>
      <c r="B698" s="3972"/>
      <c r="C698" s="3950"/>
      <c r="D698" s="3952">
        <f t="shared" si="15"/>
        <v>0</v>
      </c>
      <c r="E698" s="3950"/>
      <c r="F698" s="3950"/>
      <c r="G698" s="3950"/>
      <c r="H698" s="3950"/>
      <c r="I698" s="3950"/>
      <c r="J698" s="3950"/>
      <c r="K698" s="3950"/>
      <c r="L698" s="270"/>
    </row>
    <row r="699" spans="1:12" ht="15.75">
      <c r="A699" s="3953"/>
      <c r="B699" s="3972"/>
      <c r="C699" s="3950"/>
      <c r="D699" s="3952">
        <f t="shared" si="15"/>
        <v>0</v>
      </c>
      <c r="E699" s="3950"/>
      <c r="F699" s="3950"/>
      <c r="G699" s="3950"/>
      <c r="H699" s="3950"/>
      <c r="I699" s="3950"/>
      <c r="J699" s="3950"/>
      <c r="K699" s="3950"/>
      <c r="L699" s="270"/>
    </row>
    <row r="700" spans="1:12" ht="15.75">
      <c r="A700" s="3953"/>
      <c r="B700" s="3972"/>
      <c r="C700" s="3950"/>
      <c r="D700" s="3952">
        <f t="shared" si="15"/>
        <v>0</v>
      </c>
      <c r="E700" s="3950"/>
      <c r="F700" s="3950"/>
      <c r="G700" s="3950"/>
      <c r="H700" s="3950"/>
      <c r="I700" s="3950"/>
      <c r="J700" s="3950"/>
      <c r="K700" s="3950"/>
      <c r="L700" s="270"/>
    </row>
    <row r="701" spans="1:12" ht="15.75">
      <c r="A701" s="3953"/>
      <c r="B701" s="3972"/>
      <c r="C701" s="3950"/>
      <c r="D701" s="3952">
        <f t="shared" si="15"/>
        <v>0</v>
      </c>
      <c r="E701" s="3950"/>
      <c r="F701" s="3950"/>
      <c r="G701" s="3950"/>
      <c r="H701" s="3950"/>
      <c r="I701" s="3950"/>
      <c r="J701" s="3950"/>
      <c r="K701" s="3950"/>
      <c r="L701" s="270"/>
    </row>
    <row r="702" spans="1:12" ht="15.75">
      <c r="A702" s="3953"/>
      <c r="B702" s="3972"/>
      <c r="C702" s="3950"/>
      <c r="D702" s="3952">
        <f t="shared" si="15"/>
        <v>0</v>
      </c>
      <c r="E702" s="3950"/>
      <c r="F702" s="3950"/>
      <c r="G702" s="3950"/>
      <c r="H702" s="3950"/>
      <c r="I702" s="3950"/>
      <c r="J702" s="3950"/>
      <c r="K702" s="3950"/>
      <c r="L702" s="270"/>
    </row>
    <row r="703" spans="1:12" ht="15.75">
      <c r="A703" s="3953"/>
      <c r="B703" s="3972"/>
      <c r="C703" s="3950"/>
      <c r="D703" s="3952">
        <f t="shared" si="15"/>
        <v>0</v>
      </c>
      <c r="E703" s="3950"/>
      <c r="F703" s="3950"/>
      <c r="G703" s="3950"/>
      <c r="H703" s="3950"/>
      <c r="I703" s="3950"/>
      <c r="J703" s="3950"/>
      <c r="K703" s="3950"/>
      <c r="L703" s="270"/>
    </row>
    <row r="704" spans="1:12" ht="15.75">
      <c r="A704" s="3953"/>
      <c r="B704" s="3972"/>
      <c r="C704" s="3950"/>
      <c r="D704" s="3952">
        <f t="shared" si="15"/>
        <v>0</v>
      </c>
      <c r="E704" s="3950"/>
      <c r="F704" s="3950"/>
      <c r="G704" s="3950"/>
      <c r="H704" s="3950"/>
      <c r="I704" s="3950"/>
      <c r="J704" s="3950"/>
      <c r="K704" s="3950"/>
      <c r="L704" s="270"/>
    </row>
    <row r="705" spans="1:12" ht="15.75">
      <c r="A705" s="3953"/>
      <c r="B705" s="3972"/>
      <c r="C705" s="3950"/>
      <c r="D705" s="3952">
        <f t="shared" si="15"/>
        <v>0</v>
      </c>
      <c r="E705" s="3950"/>
      <c r="F705" s="3950"/>
      <c r="G705" s="3950"/>
      <c r="H705" s="3950"/>
      <c r="I705" s="3950"/>
      <c r="J705" s="3950"/>
      <c r="K705" s="3950"/>
      <c r="L705" s="270"/>
    </row>
    <row r="706" spans="1:12" ht="15.75">
      <c r="A706" s="3953"/>
      <c r="B706" s="3972"/>
      <c r="C706" s="3950"/>
      <c r="D706" s="3952">
        <f t="shared" si="15"/>
        <v>0</v>
      </c>
      <c r="E706" s="3950"/>
      <c r="F706" s="3950"/>
      <c r="G706" s="3950"/>
      <c r="H706" s="3950"/>
      <c r="I706" s="3950"/>
      <c r="J706" s="3950"/>
      <c r="K706" s="3950"/>
      <c r="L706" s="270"/>
    </row>
    <row r="707" spans="1:12" ht="15.75">
      <c r="A707" s="3953"/>
      <c r="B707" s="3972"/>
      <c r="C707" s="3950"/>
      <c r="D707" s="3952">
        <f t="shared" si="15"/>
        <v>0</v>
      </c>
      <c r="E707" s="3950"/>
      <c r="F707" s="3950"/>
      <c r="G707" s="3950"/>
      <c r="H707" s="3950"/>
      <c r="I707" s="3950"/>
      <c r="J707" s="3950"/>
      <c r="K707" s="3950"/>
      <c r="L707" s="270"/>
    </row>
    <row r="708" spans="1:12" ht="15.75">
      <c r="A708" s="3953"/>
      <c r="B708" s="3972"/>
      <c r="C708" s="3950"/>
      <c r="D708" s="3952">
        <f t="shared" si="15"/>
        <v>0</v>
      </c>
      <c r="E708" s="3950"/>
      <c r="F708" s="3950"/>
      <c r="G708" s="3950"/>
      <c r="H708" s="3950"/>
      <c r="I708" s="3950"/>
      <c r="J708" s="3950"/>
      <c r="K708" s="3950"/>
      <c r="L708" s="270"/>
    </row>
    <row r="709" spans="1:12" ht="15.75">
      <c r="A709" s="3953"/>
      <c r="B709" s="3972"/>
      <c r="C709" s="3950"/>
      <c r="D709" s="3952">
        <f t="shared" si="15"/>
        <v>0</v>
      </c>
      <c r="E709" s="3950"/>
      <c r="F709" s="3950"/>
      <c r="G709" s="3950"/>
      <c r="H709" s="3950"/>
      <c r="I709" s="3950"/>
      <c r="J709" s="3950"/>
      <c r="K709" s="3950"/>
      <c r="L709" s="270"/>
    </row>
    <row r="710" spans="1:12" ht="15.75">
      <c r="A710" s="3953"/>
      <c r="B710" s="3972"/>
      <c r="C710" s="3950"/>
      <c r="D710" s="3952">
        <f t="shared" si="15"/>
        <v>0</v>
      </c>
      <c r="E710" s="3950"/>
      <c r="F710" s="3950"/>
      <c r="G710" s="3950"/>
      <c r="H710" s="3950"/>
      <c r="I710" s="3950"/>
      <c r="J710" s="3950"/>
      <c r="K710" s="3950"/>
      <c r="L710" s="270"/>
    </row>
    <row r="711" spans="1:12" ht="15.75">
      <c r="A711" s="3953"/>
      <c r="B711" s="3972"/>
      <c r="C711" s="3950"/>
      <c r="D711" s="3952">
        <f t="shared" si="15"/>
        <v>0</v>
      </c>
      <c r="E711" s="3950"/>
      <c r="F711" s="3950"/>
      <c r="G711" s="3950"/>
      <c r="H711" s="3950"/>
      <c r="I711" s="3950"/>
      <c r="J711" s="3950"/>
      <c r="K711" s="3950"/>
      <c r="L711" s="270"/>
    </row>
    <row r="712" spans="1:12" ht="15.75">
      <c r="A712" s="3953"/>
      <c r="B712" s="3972"/>
      <c r="C712" s="3950"/>
      <c r="D712" s="3952">
        <f t="shared" si="15"/>
        <v>0</v>
      </c>
      <c r="E712" s="3950"/>
      <c r="F712" s="3950"/>
      <c r="G712" s="3950"/>
      <c r="H712" s="3950"/>
      <c r="I712" s="3950"/>
      <c r="J712" s="3950"/>
      <c r="K712" s="3950"/>
      <c r="L712" s="270"/>
    </row>
    <row r="713" spans="1:12" ht="15.75">
      <c r="A713" s="3953"/>
      <c r="B713" s="3972"/>
      <c r="C713" s="3950"/>
      <c r="D713" s="3952">
        <f t="shared" si="15"/>
        <v>0</v>
      </c>
      <c r="E713" s="3950"/>
      <c r="F713" s="3950"/>
      <c r="G713" s="3950"/>
      <c r="H713" s="3950"/>
      <c r="I713" s="3950"/>
      <c r="J713" s="3950"/>
      <c r="K713" s="3950"/>
      <c r="L713" s="270"/>
    </row>
    <row r="714" spans="1:12" ht="15.75">
      <c r="A714" s="3953"/>
      <c r="B714" s="3972"/>
      <c r="C714" s="3950"/>
      <c r="D714" s="3952">
        <f t="shared" si="15"/>
        <v>0</v>
      </c>
      <c r="E714" s="3950"/>
      <c r="F714" s="3950"/>
      <c r="G714" s="3950"/>
      <c r="H714" s="3950"/>
      <c r="I714" s="3950"/>
      <c r="J714" s="3950"/>
      <c r="K714" s="3950"/>
      <c r="L714" s="270"/>
    </row>
    <row r="715" spans="1:12" ht="15.75">
      <c r="A715" s="3953"/>
      <c r="B715" s="3972"/>
      <c r="C715" s="3950"/>
      <c r="D715" s="3952">
        <f t="shared" si="15"/>
        <v>0</v>
      </c>
      <c r="E715" s="3950"/>
      <c r="F715" s="3950"/>
      <c r="G715" s="3950"/>
      <c r="H715" s="3950"/>
      <c r="I715" s="3950"/>
      <c r="J715" s="3950"/>
      <c r="K715" s="3950"/>
      <c r="L715" s="270"/>
    </row>
    <row r="716" spans="1:12" ht="15.75">
      <c r="A716" s="3953"/>
      <c r="B716" s="3972"/>
      <c r="C716" s="3950"/>
      <c r="D716" s="3952">
        <f t="shared" si="15"/>
        <v>0</v>
      </c>
      <c r="E716" s="3950"/>
      <c r="F716" s="3950"/>
      <c r="G716" s="3950"/>
      <c r="H716" s="3950"/>
      <c r="I716" s="3950"/>
      <c r="J716" s="3950"/>
      <c r="K716" s="3950"/>
      <c r="L716" s="270"/>
    </row>
    <row r="717" spans="1:12" ht="15.75">
      <c r="A717" s="3953"/>
      <c r="B717" s="3972"/>
      <c r="C717" s="3950"/>
      <c r="D717" s="3952">
        <f t="shared" si="15"/>
        <v>0</v>
      </c>
      <c r="E717" s="3950"/>
      <c r="F717" s="3950"/>
      <c r="G717" s="3950"/>
      <c r="H717" s="3950"/>
      <c r="I717" s="3950"/>
      <c r="J717" s="3950"/>
      <c r="K717" s="3950"/>
      <c r="L717" s="270"/>
    </row>
    <row r="718" spans="1:12" ht="15.75">
      <c r="A718" s="3953"/>
      <c r="B718" s="3972"/>
      <c r="C718" s="3950"/>
      <c r="D718" s="3952">
        <f t="shared" si="15"/>
        <v>0</v>
      </c>
      <c r="E718" s="3950"/>
      <c r="F718" s="3950"/>
      <c r="G718" s="3950"/>
      <c r="H718" s="3950"/>
      <c r="I718" s="3950"/>
      <c r="J718" s="3950"/>
      <c r="K718" s="3950"/>
      <c r="L718" s="270"/>
    </row>
    <row r="719" spans="1:12" ht="15.75">
      <c r="A719" s="3953"/>
      <c r="B719" s="3972"/>
      <c r="C719" s="3950"/>
      <c r="D719" s="3952">
        <f t="shared" si="15"/>
        <v>0</v>
      </c>
      <c r="E719" s="3950"/>
      <c r="F719" s="3950"/>
      <c r="G719" s="3950"/>
      <c r="H719" s="3950"/>
      <c r="I719" s="3950"/>
      <c r="J719" s="3950"/>
      <c r="K719" s="3950"/>
      <c r="L719" s="270"/>
    </row>
    <row r="720" spans="1:12" ht="15.75">
      <c r="A720" s="3953"/>
      <c r="B720" s="3972"/>
      <c r="C720" s="3950"/>
      <c r="D720" s="3952">
        <f t="shared" si="15"/>
        <v>0</v>
      </c>
      <c r="E720" s="3950"/>
      <c r="F720" s="3950"/>
      <c r="G720" s="3950"/>
      <c r="H720" s="3950"/>
      <c r="I720" s="3950"/>
      <c r="J720" s="3950"/>
      <c r="K720" s="3950"/>
      <c r="L720" s="270"/>
    </row>
    <row r="721" spans="1:12" ht="15.75">
      <c r="A721" s="3953"/>
      <c r="B721" s="3972"/>
      <c r="C721" s="3950"/>
      <c r="D721" s="3952">
        <f t="shared" si="15"/>
        <v>0</v>
      </c>
      <c r="E721" s="3950"/>
      <c r="F721" s="3950"/>
      <c r="G721" s="3950"/>
      <c r="H721" s="3950"/>
      <c r="I721" s="3950"/>
      <c r="J721" s="3950"/>
      <c r="K721" s="3950"/>
      <c r="L721" s="270"/>
    </row>
    <row r="722" spans="1:12" ht="15.75">
      <c r="A722" s="3953"/>
      <c r="B722" s="3972"/>
      <c r="C722" s="3950"/>
      <c r="D722" s="3952">
        <f t="shared" si="15"/>
        <v>0</v>
      </c>
      <c r="E722" s="3950"/>
      <c r="F722" s="3950"/>
      <c r="G722" s="3950"/>
      <c r="H722" s="3950"/>
      <c r="I722" s="3950"/>
      <c r="J722" s="3950"/>
      <c r="K722" s="3950"/>
      <c r="L722" s="270"/>
    </row>
    <row r="723" spans="1:12" ht="15.75">
      <c r="A723" s="3953"/>
      <c r="B723" s="3972"/>
      <c r="C723" s="3950"/>
      <c r="D723" s="3952">
        <f t="shared" si="15"/>
        <v>0</v>
      </c>
      <c r="E723" s="3950"/>
      <c r="F723" s="3950"/>
      <c r="G723" s="3950"/>
      <c r="H723" s="3950"/>
      <c r="I723" s="3950"/>
      <c r="J723" s="3950"/>
      <c r="K723" s="3950"/>
      <c r="L723" s="270"/>
    </row>
    <row r="724" spans="1:12" ht="15.75">
      <c r="A724" s="3953"/>
      <c r="B724" s="3972"/>
      <c r="C724" s="3950"/>
      <c r="D724" s="3952">
        <f t="shared" ref="D724:D738" si="16">+C724*(100-E724)/100</f>
        <v>0</v>
      </c>
      <c r="E724" s="3950"/>
      <c r="F724" s="3950"/>
      <c r="G724" s="3950"/>
      <c r="H724" s="3950"/>
      <c r="I724" s="3950"/>
      <c r="J724" s="3950"/>
      <c r="K724" s="3950"/>
      <c r="L724" s="270"/>
    </row>
    <row r="725" spans="1:12" ht="15.75">
      <c r="A725" s="3953"/>
      <c r="B725" s="3972"/>
      <c r="C725" s="3950"/>
      <c r="D725" s="3952">
        <f t="shared" si="16"/>
        <v>0</v>
      </c>
      <c r="E725" s="3950"/>
      <c r="F725" s="3950"/>
      <c r="G725" s="3950"/>
      <c r="H725" s="3950"/>
      <c r="I725" s="3950"/>
      <c r="J725" s="3950"/>
      <c r="K725" s="3950"/>
      <c r="L725" s="270"/>
    </row>
    <row r="726" spans="1:12" ht="15.75">
      <c r="A726" s="3953"/>
      <c r="B726" s="3972"/>
      <c r="C726" s="3950"/>
      <c r="D726" s="3952">
        <f t="shared" si="16"/>
        <v>0</v>
      </c>
      <c r="E726" s="3950"/>
      <c r="F726" s="3950"/>
      <c r="G726" s="3950"/>
      <c r="H726" s="3950"/>
      <c r="I726" s="3950"/>
      <c r="J726" s="3950"/>
      <c r="K726" s="3950"/>
      <c r="L726" s="270"/>
    </row>
    <row r="727" spans="1:12" ht="15.75">
      <c r="A727" s="3953"/>
      <c r="B727" s="3972"/>
      <c r="C727" s="3950"/>
      <c r="D727" s="3952">
        <f t="shared" si="16"/>
        <v>0</v>
      </c>
      <c r="E727" s="3950"/>
      <c r="F727" s="3950"/>
      <c r="G727" s="3950"/>
      <c r="H727" s="3950"/>
      <c r="I727" s="3950"/>
      <c r="J727" s="3950"/>
      <c r="K727" s="3950"/>
      <c r="L727" s="270"/>
    </row>
    <row r="728" spans="1:12" ht="15.75">
      <c r="A728" s="3953"/>
      <c r="B728" s="3972"/>
      <c r="C728" s="3950"/>
      <c r="D728" s="3952">
        <f t="shared" si="16"/>
        <v>0</v>
      </c>
      <c r="E728" s="3950"/>
      <c r="F728" s="3950"/>
      <c r="G728" s="3950"/>
      <c r="H728" s="3950"/>
      <c r="I728" s="3950"/>
      <c r="J728" s="3950"/>
      <c r="K728" s="3950"/>
      <c r="L728" s="270"/>
    </row>
    <row r="729" spans="1:12" ht="15.75">
      <c r="A729" s="3953"/>
      <c r="B729" s="3972"/>
      <c r="C729" s="3950"/>
      <c r="D729" s="3952">
        <f t="shared" si="16"/>
        <v>0</v>
      </c>
      <c r="E729" s="3950"/>
      <c r="F729" s="3950"/>
      <c r="G729" s="3950"/>
      <c r="H729" s="3950"/>
      <c r="I729" s="3950"/>
      <c r="J729" s="3950"/>
      <c r="K729" s="3950"/>
      <c r="L729" s="270"/>
    </row>
    <row r="730" spans="1:12" ht="15.75">
      <c r="A730" s="3953"/>
      <c r="B730" s="3972"/>
      <c r="C730" s="3950"/>
      <c r="D730" s="3952">
        <f t="shared" si="16"/>
        <v>0</v>
      </c>
      <c r="E730" s="3950"/>
      <c r="F730" s="3950"/>
      <c r="G730" s="3950"/>
      <c r="H730" s="3950"/>
      <c r="I730" s="3950"/>
      <c r="J730" s="3950"/>
      <c r="K730" s="3950"/>
      <c r="L730" s="270"/>
    </row>
    <row r="731" spans="1:12" ht="15.75">
      <c r="A731" s="3953"/>
      <c r="B731" s="3972"/>
      <c r="C731" s="3950"/>
      <c r="D731" s="3952">
        <f t="shared" si="16"/>
        <v>0</v>
      </c>
      <c r="E731" s="3950"/>
      <c r="F731" s="3950"/>
      <c r="G731" s="3950"/>
      <c r="H731" s="3950"/>
      <c r="I731" s="3950"/>
      <c r="J731" s="3950"/>
      <c r="K731" s="3950"/>
      <c r="L731" s="270"/>
    </row>
    <row r="732" spans="1:12" ht="15.75">
      <c r="A732" s="3953"/>
      <c r="B732" s="3972"/>
      <c r="C732" s="3950"/>
      <c r="D732" s="3952">
        <f t="shared" si="16"/>
        <v>0</v>
      </c>
      <c r="E732" s="3950"/>
      <c r="F732" s="3950"/>
      <c r="G732" s="3950"/>
      <c r="H732" s="3950"/>
      <c r="I732" s="3950"/>
      <c r="J732" s="3950"/>
      <c r="K732" s="3950"/>
      <c r="L732" s="270"/>
    </row>
    <row r="733" spans="1:12" ht="15.75">
      <c r="A733" s="3953"/>
      <c r="B733" s="3972"/>
      <c r="C733" s="3950"/>
      <c r="D733" s="3952">
        <f t="shared" si="16"/>
        <v>0</v>
      </c>
      <c r="E733" s="3950"/>
      <c r="F733" s="3950"/>
      <c r="G733" s="3950"/>
      <c r="H733" s="3950"/>
      <c r="I733" s="3950"/>
      <c r="J733" s="3950"/>
      <c r="K733" s="3950"/>
      <c r="L733" s="270"/>
    </row>
    <row r="734" spans="1:12" ht="15.75">
      <c r="A734" s="3953"/>
      <c r="B734" s="3972"/>
      <c r="C734" s="3950"/>
      <c r="D734" s="3952">
        <f t="shared" si="16"/>
        <v>0</v>
      </c>
      <c r="E734" s="3950"/>
      <c r="F734" s="3950"/>
      <c r="G734" s="3950"/>
      <c r="H734" s="3950"/>
      <c r="I734" s="3950"/>
      <c r="J734" s="3950"/>
      <c r="K734" s="3950"/>
      <c r="L734" s="270"/>
    </row>
    <row r="735" spans="1:12" ht="15.75">
      <c r="A735" s="3953"/>
      <c r="B735" s="3972"/>
      <c r="C735" s="3950"/>
      <c r="D735" s="3952">
        <f t="shared" si="16"/>
        <v>0</v>
      </c>
      <c r="E735" s="3950"/>
      <c r="F735" s="3950"/>
      <c r="G735" s="3950"/>
      <c r="H735" s="3950"/>
      <c r="I735" s="3950"/>
      <c r="J735" s="3950"/>
      <c r="K735" s="3950"/>
      <c r="L735" s="270"/>
    </row>
    <row r="736" spans="1:12" ht="15.75">
      <c r="A736" s="3953"/>
      <c r="B736" s="3972"/>
      <c r="C736" s="3950"/>
      <c r="D736" s="3952">
        <f t="shared" si="16"/>
        <v>0</v>
      </c>
      <c r="E736" s="3950"/>
      <c r="F736" s="3950"/>
      <c r="G736" s="3950"/>
      <c r="H736" s="3950"/>
      <c r="I736" s="3950"/>
      <c r="J736" s="3950"/>
      <c r="K736" s="3950"/>
      <c r="L736" s="270"/>
    </row>
    <row r="737" spans="1:12" ht="15.75">
      <c r="A737" s="3953"/>
      <c r="B737" s="3972"/>
      <c r="C737" s="3950"/>
      <c r="D737" s="3952">
        <f t="shared" si="16"/>
        <v>0</v>
      </c>
      <c r="E737" s="3950"/>
      <c r="F737" s="3950"/>
      <c r="G737" s="3950"/>
      <c r="H737" s="3950"/>
      <c r="I737" s="3950"/>
      <c r="J737" s="3950"/>
      <c r="K737" s="3950"/>
      <c r="L737" s="270"/>
    </row>
    <row r="738" spans="1:12" ht="15.75">
      <c r="A738" s="3953"/>
      <c r="B738" s="3972"/>
      <c r="C738" s="3950"/>
      <c r="D738" s="3952">
        <f t="shared" si="16"/>
        <v>0</v>
      </c>
      <c r="E738" s="3950"/>
      <c r="F738" s="3950"/>
      <c r="G738" s="3950"/>
      <c r="H738" s="3950"/>
      <c r="I738" s="3950"/>
      <c r="J738" s="3950"/>
      <c r="K738" s="3950"/>
      <c r="L738" s="270"/>
    </row>
  </sheetData>
  <mergeCells count="63">
    <mergeCell ref="C82:J82"/>
    <mergeCell ref="C81:J81"/>
    <mergeCell ref="A44:A45"/>
    <mergeCell ref="C70:J70"/>
    <mergeCell ref="C62:J62"/>
    <mergeCell ref="C64:J64"/>
    <mergeCell ref="A67:A68"/>
    <mergeCell ref="C67:J67"/>
    <mergeCell ref="C69:J69"/>
    <mergeCell ref="A50:A51"/>
    <mergeCell ref="C48:J48"/>
    <mergeCell ref="C55:J55"/>
    <mergeCell ref="A71:A72"/>
    <mergeCell ref="C72:J72"/>
    <mergeCell ref="C50:J50"/>
    <mergeCell ref="C79:J79"/>
    <mergeCell ref="C80:J80"/>
    <mergeCell ref="A35:A36"/>
    <mergeCell ref="C35:J35"/>
    <mergeCell ref="C37:J37"/>
    <mergeCell ref="A38:A40"/>
    <mergeCell ref="B38:B40"/>
    <mergeCell ref="A59:A61"/>
    <mergeCell ref="C41:J41"/>
    <mergeCell ref="A41:A42"/>
    <mergeCell ref="C76:J76"/>
    <mergeCell ref="C77:J77"/>
    <mergeCell ref="C75:J75"/>
    <mergeCell ref="C60:J60"/>
    <mergeCell ref="C54:J54"/>
    <mergeCell ref="C44:J44"/>
    <mergeCell ref="A1:L1"/>
    <mergeCell ref="A3:B3"/>
    <mergeCell ref="C3:F3"/>
    <mergeCell ref="G3:H3"/>
    <mergeCell ref="I3:J3"/>
    <mergeCell ref="K3:L3"/>
    <mergeCell ref="A2:L2"/>
    <mergeCell ref="C4:F4"/>
    <mergeCell ref="A4:B4"/>
    <mergeCell ref="A19:A20"/>
    <mergeCell ref="A9:A10"/>
    <mergeCell ref="A11:A13"/>
    <mergeCell ref="A14:A15"/>
    <mergeCell ref="A16:A18"/>
    <mergeCell ref="A6:B6"/>
    <mergeCell ref="A5:B5"/>
    <mergeCell ref="C33:J33"/>
    <mergeCell ref="C8:J8"/>
    <mergeCell ref="G4:H4"/>
    <mergeCell ref="C6:F6"/>
    <mergeCell ref="I4:J4"/>
    <mergeCell ref="H5:I5"/>
    <mergeCell ref="C32:J32"/>
    <mergeCell ref="J6:K6"/>
    <mergeCell ref="C17:J17"/>
    <mergeCell ref="J5:K5"/>
    <mergeCell ref="K4:L4"/>
    <mergeCell ref="C5:F5"/>
    <mergeCell ref="C9:J9"/>
    <mergeCell ref="C12:J12"/>
    <mergeCell ref="C26:J26"/>
    <mergeCell ref="H6:I6"/>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98"/>
  <sheetViews>
    <sheetView topLeftCell="A2" zoomScale="90" zoomScaleNormal="90" workbookViewId="0">
      <pane ySplit="6" topLeftCell="A17" activePane="bottomLeft" state="frozen"/>
      <selection activeCell="A2" sqref="A2"/>
      <selection pane="bottomLeft" activeCell="D27" sqref="D27"/>
    </sheetView>
  </sheetViews>
  <sheetFormatPr defaultRowHeight="12.75"/>
  <cols>
    <col min="1" max="1" width="12.5703125" customWidth="1"/>
    <col min="2" max="2" width="13.140625" style="3989" customWidth="1"/>
    <col min="3" max="9" width="13.5703125" customWidth="1"/>
    <col min="10" max="10" width="15" customWidth="1"/>
    <col min="11" max="11" width="13.85546875" customWidth="1"/>
    <col min="12" max="12" width="58.140625" customWidth="1"/>
  </cols>
  <sheetData>
    <row r="1" spans="1:12" ht="21.75" thickTop="1">
      <c r="A1" s="4298" t="s">
        <v>6625</v>
      </c>
      <c r="B1" s="4299"/>
      <c r="C1" s="4299"/>
      <c r="D1" s="4299"/>
      <c r="E1" s="4299"/>
      <c r="F1" s="4299"/>
      <c r="G1" s="4299"/>
      <c r="H1" s="4299"/>
      <c r="I1" s="4299"/>
      <c r="J1" s="4299"/>
      <c r="K1" s="4299"/>
      <c r="L1" s="4300"/>
    </row>
    <row r="2" spans="1:12" ht="42.75" customHeight="1">
      <c r="A2" s="4304" t="s">
        <v>6739</v>
      </c>
      <c r="B2" s="4305"/>
      <c r="C2" s="4305"/>
      <c r="D2" s="4305"/>
      <c r="E2" s="4305"/>
      <c r="F2" s="4305"/>
      <c r="G2" s="4305"/>
      <c r="H2" s="4305"/>
      <c r="I2" s="4305"/>
      <c r="J2" s="4305"/>
      <c r="K2" s="4305"/>
      <c r="L2" s="4306"/>
    </row>
    <row r="3" spans="1:12" ht="33" customHeight="1">
      <c r="A3" s="4289" t="s">
        <v>215</v>
      </c>
      <c r="B3" s="4290"/>
      <c r="C3" s="4301" t="s">
        <v>6747</v>
      </c>
      <c r="D3" s="4302"/>
      <c r="E3" s="4302"/>
      <c r="F3" s="4303"/>
      <c r="G3" s="4268"/>
      <c r="H3" s="4269"/>
      <c r="I3" s="4269"/>
      <c r="J3" s="4269"/>
      <c r="K3" s="4269"/>
      <c r="L3" s="4279"/>
    </row>
    <row r="4" spans="1:12" ht="33" customHeight="1">
      <c r="A4" s="4289" t="s">
        <v>222</v>
      </c>
      <c r="B4" s="4290"/>
      <c r="C4" s="4280" t="s">
        <v>6741</v>
      </c>
      <c r="D4" s="4281"/>
      <c r="E4" s="4281"/>
      <c r="F4" s="4282"/>
      <c r="G4" s="4268"/>
      <c r="H4" s="4269"/>
      <c r="I4" s="4269"/>
      <c r="J4" s="4269"/>
      <c r="K4" s="4269"/>
      <c r="L4" s="4279"/>
    </row>
    <row r="5" spans="1:12" ht="33" customHeight="1">
      <c r="A5" s="4289" t="s">
        <v>223</v>
      </c>
      <c r="B5" s="4290"/>
      <c r="C5" s="4280"/>
      <c r="D5" s="4281"/>
      <c r="E5" s="4281"/>
      <c r="F5" s="4282"/>
      <c r="G5" s="4060"/>
      <c r="H5" s="4269"/>
      <c r="I5" s="4269"/>
      <c r="J5" s="4269"/>
      <c r="K5" s="4269"/>
      <c r="L5" s="4060"/>
    </row>
    <row r="6" spans="1:12" ht="54" customHeight="1" thickBot="1">
      <c r="A6" s="4289" t="s">
        <v>325</v>
      </c>
      <c r="B6" s="4290"/>
      <c r="C6" s="4337" t="s">
        <v>6740</v>
      </c>
      <c r="D6" s="4271"/>
      <c r="E6" s="4271"/>
      <c r="F6" s="4272"/>
      <c r="G6" s="4064"/>
      <c r="H6" s="4269"/>
      <c r="I6" s="4269"/>
      <c r="J6" s="4269"/>
      <c r="K6" s="4269"/>
      <c r="L6" s="4060"/>
    </row>
    <row r="7" spans="1:12" ht="29.25" customHeight="1" thickTop="1" thickBot="1">
      <c r="A7" s="3955" t="s">
        <v>1</v>
      </c>
      <c r="B7" s="3988" t="s">
        <v>0</v>
      </c>
      <c r="C7" s="3956" t="s">
        <v>2</v>
      </c>
      <c r="D7" s="3956" t="s">
        <v>3</v>
      </c>
      <c r="E7" s="3956" t="s">
        <v>4</v>
      </c>
      <c r="F7" s="3956" t="s">
        <v>5</v>
      </c>
      <c r="G7" s="3956" t="s">
        <v>6</v>
      </c>
      <c r="H7" s="3956" t="s">
        <v>7</v>
      </c>
      <c r="I7" s="3956" t="s">
        <v>8</v>
      </c>
      <c r="J7" s="3956" t="s">
        <v>9</v>
      </c>
      <c r="K7" s="3957" t="s">
        <v>6263</v>
      </c>
      <c r="L7" s="3958" t="s">
        <v>10</v>
      </c>
    </row>
    <row r="8" spans="1:12" s="270" customFormat="1" ht="108.75" customHeight="1" thickTop="1">
      <c r="A8" s="1930">
        <v>44382</v>
      </c>
      <c r="B8" s="1931" t="s">
        <v>32</v>
      </c>
      <c r="C8" s="4265" t="s">
        <v>6748</v>
      </c>
      <c r="D8" s="4266"/>
      <c r="E8" s="4266"/>
      <c r="F8" s="4266"/>
      <c r="G8" s="4266"/>
      <c r="H8" s="4266"/>
      <c r="I8" s="4266"/>
      <c r="J8" s="4267"/>
      <c r="K8" s="3959" t="s">
        <v>4034</v>
      </c>
      <c r="L8" s="3960" t="s">
        <v>6740</v>
      </c>
    </row>
    <row r="9" spans="1:12" s="325" customFormat="1" ht="34.5" customHeight="1">
      <c r="A9" s="4293">
        <v>44389</v>
      </c>
      <c r="B9" s="4074" t="s">
        <v>11</v>
      </c>
      <c r="C9" s="4280" t="s">
        <v>6749</v>
      </c>
      <c r="D9" s="4281"/>
      <c r="E9" s="4281"/>
      <c r="F9" s="4281"/>
      <c r="G9" s="4281"/>
      <c r="H9" s="4281"/>
      <c r="I9" s="4281"/>
      <c r="J9" s="4282"/>
      <c r="K9" s="4072"/>
      <c r="L9" s="4073"/>
    </row>
    <row r="10" spans="1:12" ht="63">
      <c r="A10" s="4307"/>
      <c r="B10" s="4065" t="s">
        <v>16</v>
      </c>
      <c r="C10" s="4067">
        <v>530</v>
      </c>
      <c r="D10" s="4066">
        <f>C10*(100-E10)/100</f>
        <v>344.5</v>
      </c>
      <c r="E10" s="4054">
        <v>35</v>
      </c>
      <c r="F10" s="4067" t="s">
        <v>70</v>
      </c>
      <c r="G10" s="4067">
        <v>150</v>
      </c>
      <c r="H10" s="4063"/>
      <c r="I10" s="4063"/>
      <c r="J10" s="4063"/>
      <c r="K10" s="4063"/>
      <c r="L10" s="4068" t="s">
        <v>6742</v>
      </c>
    </row>
    <row r="11" spans="1:12" ht="71.25" customHeight="1">
      <c r="A11" s="4293">
        <v>44390</v>
      </c>
      <c r="B11" s="4065" t="s">
        <v>11</v>
      </c>
      <c r="C11" s="4314" t="s">
        <v>6743</v>
      </c>
      <c r="D11" s="4271"/>
      <c r="E11" s="4271"/>
      <c r="F11" s="4271"/>
      <c r="G11" s="4271"/>
      <c r="H11" s="4271"/>
      <c r="I11" s="4271"/>
      <c r="J11" s="4272"/>
      <c r="K11" s="4063"/>
      <c r="L11" s="547"/>
    </row>
    <row r="12" spans="1:12" ht="63">
      <c r="A12" s="4307"/>
      <c r="B12" s="4065" t="s">
        <v>16</v>
      </c>
      <c r="C12" s="4070">
        <v>550</v>
      </c>
      <c r="D12" s="4069">
        <f t="shared" ref="D12:D13" si="0">C12*(100-E12)/100</f>
        <v>330</v>
      </c>
      <c r="E12" s="4054">
        <v>40</v>
      </c>
      <c r="F12" s="4070" t="s">
        <v>70</v>
      </c>
      <c r="G12" s="4070">
        <v>155</v>
      </c>
      <c r="H12" s="4063"/>
      <c r="I12" s="4063"/>
      <c r="J12" s="4063"/>
      <c r="K12" s="4063"/>
      <c r="L12" s="363" t="s">
        <v>6745</v>
      </c>
    </row>
    <row r="13" spans="1:12" ht="47.25">
      <c r="A13" s="4061">
        <v>44391</v>
      </c>
      <c r="B13" s="4065" t="s">
        <v>16</v>
      </c>
      <c r="C13" s="4078">
        <v>600</v>
      </c>
      <c r="D13" s="4077">
        <f t="shared" si="0"/>
        <v>360</v>
      </c>
      <c r="E13" s="4054">
        <v>40</v>
      </c>
      <c r="F13" s="4078" t="s">
        <v>70</v>
      </c>
      <c r="G13" s="4078">
        <v>180</v>
      </c>
      <c r="H13" s="4063"/>
      <c r="I13" s="4063"/>
      <c r="J13" s="4063"/>
      <c r="K13" s="4063"/>
      <c r="L13" s="363" t="s">
        <v>6754</v>
      </c>
    </row>
    <row r="14" spans="1:12" ht="46.5" customHeight="1">
      <c r="A14" s="4061">
        <v>44392</v>
      </c>
      <c r="B14" s="4084" t="s">
        <v>11</v>
      </c>
      <c r="C14" s="4314" t="s">
        <v>6757</v>
      </c>
      <c r="D14" s="4271"/>
      <c r="E14" s="4271"/>
      <c r="F14" s="4271"/>
      <c r="G14" s="4271"/>
      <c r="H14" s="4271"/>
      <c r="I14" s="4271"/>
      <c r="J14" s="4272"/>
      <c r="K14" s="4083"/>
      <c r="L14" s="547"/>
    </row>
    <row r="15" spans="1:12" ht="47.25">
      <c r="A15" s="4061">
        <v>44393</v>
      </c>
      <c r="B15" s="4065" t="s">
        <v>16</v>
      </c>
      <c r="C15" s="4063">
        <v>520</v>
      </c>
      <c r="D15" s="4062">
        <f t="shared" ref="D15:D44" si="1">+C15*(100-E15)/100</f>
        <v>312</v>
      </c>
      <c r="E15" s="4063">
        <v>40</v>
      </c>
      <c r="F15" s="4063" t="s">
        <v>70</v>
      </c>
      <c r="G15" s="4063">
        <v>160</v>
      </c>
      <c r="H15" s="4063"/>
      <c r="I15" s="4063"/>
      <c r="J15" s="4063"/>
      <c r="K15" s="4063"/>
      <c r="L15" s="363" t="s">
        <v>6758</v>
      </c>
    </row>
    <row r="16" spans="1:12" ht="47.25">
      <c r="A16" s="4061">
        <v>44397</v>
      </c>
      <c r="B16" s="4065" t="s">
        <v>16</v>
      </c>
      <c r="C16" s="4063">
        <v>500</v>
      </c>
      <c r="D16" s="4062">
        <f t="shared" si="1"/>
        <v>300</v>
      </c>
      <c r="E16" s="4063">
        <v>40</v>
      </c>
      <c r="F16" s="4063" t="s">
        <v>70</v>
      </c>
      <c r="G16" s="4063">
        <v>200</v>
      </c>
      <c r="H16" s="4063"/>
      <c r="I16" s="4063"/>
      <c r="J16" s="4063"/>
      <c r="K16" s="4063"/>
      <c r="L16" s="363" t="s">
        <v>6765</v>
      </c>
    </row>
    <row r="17" spans="1:16" ht="47.25">
      <c r="A17" s="4061">
        <v>44401</v>
      </c>
      <c r="B17" s="4065" t="s">
        <v>16</v>
      </c>
      <c r="C17" s="4063">
        <v>470</v>
      </c>
      <c r="D17" s="4062">
        <f t="shared" si="1"/>
        <v>282</v>
      </c>
      <c r="E17" s="4063">
        <v>40</v>
      </c>
      <c r="F17" s="4063" t="s">
        <v>70</v>
      </c>
      <c r="G17" s="4063">
        <v>215</v>
      </c>
      <c r="H17" s="4063"/>
      <c r="I17" s="4063"/>
      <c r="J17" s="4063"/>
      <c r="K17" s="4063"/>
      <c r="L17" s="363" t="s">
        <v>6766</v>
      </c>
    </row>
    <row r="18" spans="1:16" ht="25.5" customHeight="1">
      <c r="A18" s="4293">
        <v>44419</v>
      </c>
      <c r="B18" s="4105" t="s">
        <v>4</v>
      </c>
      <c r="C18" s="4334" t="s">
        <v>6791</v>
      </c>
      <c r="D18" s="4335"/>
      <c r="E18" s="4335"/>
      <c r="F18" s="4335"/>
      <c r="G18" s="4335"/>
      <c r="H18" s="4335"/>
      <c r="I18" s="4335"/>
      <c r="J18" s="4336"/>
      <c r="K18" s="497"/>
      <c r="L18" s="4106"/>
    </row>
    <row r="19" spans="1:16" ht="47.25">
      <c r="A19" s="4307"/>
      <c r="B19" s="4065" t="s">
        <v>16</v>
      </c>
      <c r="C19" s="4063">
        <v>495</v>
      </c>
      <c r="D19" s="4062">
        <f t="shared" si="1"/>
        <v>173.25</v>
      </c>
      <c r="E19" s="4063">
        <v>65</v>
      </c>
      <c r="F19" s="4063" t="s">
        <v>70</v>
      </c>
      <c r="G19" s="4063">
        <v>170</v>
      </c>
      <c r="H19" s="4063"/>
      <c r="I19" s="4063"/>
      <c r="J19" s="4063"/>
      <c r="K19" s="4063"/>
      <c r="L19" s="363" t="s">
        <v>6790</v>
      </c>
    </row>
    <row r="20" spans="1:16" ht="47.25">
      <c r="A20" s="4061">
        <v>44446</v>
      </c>
      <c r="B20" s="4065" t="s">
        <v>16</v>
      </c>
      <c r="C20" s="4054">
        <v>465</v>
      </c>
      <c r="D20" s="4161">
        <f t="shared" ref="D20" si="2">C20*(100-E20)/100</f>
        <v>79.05</v>
      </c>
      <c r="E20" s="4054">
        <v>83</v>
      </c>
      <c r="F20" s="4054" t="s">
        <v>70</v>
      </c>
      <c r="G20" s="4054">
        <v>190</v>
      </c>
      <c r="H20" s="4063"/>
      <c r="I20" s="4063"/>
      <c r="J20" s="4063"/>
      <c r="K20" s="4063"/>
      <c r="L20" s="363" t="s">
        <v>6818</v>
      </c>
    </row>
    <row r="21" spans="1:16" ht="46.5" customHeight="1">
      <c r="A21" s="4061">
        <v>44462</v>
      </c>
      <c r="B21" s="4065" t="s">
        <v>11</v>
      </c>
      <c r="C21" s="4262" t="s">
        <v>6839</v>
      </c>
      <c r="D21" s="4274"/>
      <c r="E21" s="4274"/>
      <c r="F21" s="4274"/>
      <c r="G21" s="4274"/>
      <c r="H21" s="4274"/>
      <c r="I21" s="4274"/>
      <c r="J21" s="4275"/>
      <c r="K21" s="4063"/>
      <c r="L21" s="547"/>
    </row>
    <row r="22" spans="1:16" ht="63">
      <c r="A22" s="4061">
        <v>44465</v>
      </c>
      <c r="B22" s="4065" t="s">
        <v>16</v>
      </c>
      <c r="C22" s="4204">
        <v>705</v>
      </c>
      <c r="D22" s="4203">
        <f t="shared" ref="D22" si="3">C22*(100-E22)/100</f>
        <v>119.85</v>
      </c>
      <c r="E22" s="4204">
        <v>83</v>
      </c>
      <c r="F22" s="4054" t="s">
        <v>70</v>
      </c>
      <c r="G22" s="4204">
        <v>250</v>
      </c>
      <c r="H22" s="4063"/>
      <c r="I22" s="4063"/>
      <c r="J22" s="4063"/>
      <c r="K22" s="4063"/>
      <c r="L22" s="363" t="s">
        <v>6845</v>
      </c>
    </row>
    <row r="23" spans="1:16" ht="47.25">
      <c r="A23" s="4061">
        <v>44503</v>
      </c>
      <c r="B23" s="4065" t="s">
        <v>16</v>
      </c>
      <c r="C23" s="4063">
        <v>710</v>
      </c>
      <c r="D23" s="4062">
        <v>71</v>
      </c>
      <c r="E23" s="4063">
        <v>90</v>
      </c>
      <c r="F23" s="4063" t="s">
        <v>70</v>
      </c>
      <c r="G23" s="4063">
        <v>235</v>
      </c>
      <c r="H23" s="4063"/>
      <c r="I23" s="4063"/>
      <c r="J23" s="4063"/>
      <c r="K23" s="4063"/>
      <c r="L23" s="363" t="s">
        <v>6914</v>
      </c>
      <c r="M23" s="4245"/>
      <c r="N23" s="4245"/>
      <c r="O23" s="4245"/>
      <c r="P23" s="4245"/>
    </row>
    <row r="24" spans="1:16" ht="15.75">
      <c r="A24" s="4061"/>
      <c r="B24" s="4065"/>
      <c r="C24" s="4063"/>
      <c r="D24" s="4062">
        <f t="shared" si="1"/>
        <v>0</v>
      </c>
      <c r="E24" s="4063"/>
      <c r="F24" s="4063"/>
      <c r="G24" s="4063"/>
      <c r="H24" s="4063"/>
      <c r="I24" s="4063"/>
      <c r="J24" s="4063"/>
      <c r="K24" s="4063"/>
      <c r="L24" s="547"/>
    </row>
    <row r="25" spans="1:16" ht="15.75">
      <c r="A25" s="4061"/>
      <c r="B25" s="4065"/>
      <c r="C25" s="4063"/>
      <c r="D25" s="4062">
        <f t="shared" si="1"/>
        <v>0</v>
      </c>
      <c r="E25" s="4063"/>
      <c r="F25" s="4063"/>
      <c r="G25" s="4063"/>
      <c r="H25" s="4063"/>
      <c r="I25" s="4063"/>
      <c r="J25" s="4063"/>
      <c r="K25" s="4063"/>
      <c r="L25" s="547"/>
    </row>
    <row r="26" spans="1:16" ht="15.75">
      <c r="A26" s="4061"/>
      <c r="B26" s="4065"/>
      <c r="C26" s="4063"/>
      <c r="D26" s="4062">
        <f t="shared" si="1"/>
        <v>0</v>
      </c>
      <c r="E26" s="4063"/>
      <c r="F26" s="4063"/>
      <c r="G26" s="4063"/>
      <c r="H26" s="4063"/>
      <c r="I26" s="4063"/>
      <c r="J26" s="4063"/>
      <c r="K26" s="4063"/>
      <c r="L26" s="547"/>
    </row>
    <row r="27" spans="1:16" ht="15.75">
      <c r="A27" s="4061"/>
      <c r="B27" s="4065"/>
      <c r="C27" s="4063"/>
      <c r="D27" s="4062">
        <f t="shared" si="1"/>
        <v>0</v>
      </c>
      <c r="E27" s="4063"/>
      <c r="F27" s="4063"/>
      <c r="G27" s="4063"/>
      <c r="H27" s="4063"/>
      <c r="I27" s="4063"/>
      <c r="J27" s="4063"/>
      <c r="K27" s="4063"/>
      <c r="L27" s="547"/>
    </row>
    <row r="28" spans="1:16" ht="15.75">
      <c r="A28" s="4061"/>
      <c r="B28" s="4065"/>
      <c r="C28" s="4063"/>
      <c r="D28" s="4062">
        <f t="shared" si="1"/>
        <v>0</v>
      </c>
      <c r="E28" s="4063"/>
      <c r="F28" s="4063"/>
      <c r="G28" s="4063"/>
      <c r="H28" s="4063"/>
      <c r="I28" s="4063"/>
      <c r="J28" s="4063"/>
      <c r="K28" s="4063"/>
      <c r="L28" s="547"/>
    </row>
    <row r="29" spans="1:16" ht="15.75">
      <c r="A29" s="4061"/>
      <c r="B29" s="4065"/>
      <c r="C29" s="4063"/>
      <c r="D29" s="4062">
        <f t="shared" si="1"/>
        <v>0</v>
      </c>
      <c r="E29" s="4063"/>
      <c r="F29" s="4063"/>
      <c r="G29" s="4063"/>
      <c r="H29" s="4063"/>
      <c r="I29" s="4063"/>
      <c r="J29" s="4063"/>
      <c r="K29" s="4063"/>
      <c r="L29" s="547"/>
    </row>
    <row r="30" spans="1:16" ht="15.75">
      <c r="A30" s="4061"/>
      <c r="B30" s="4065"/>
      <c r="C30" s="4063"/>
      <c r="D30" s="4062">
        <f t="shared" si="1"/>
        <v>0</v>
      </c>
      <c r="E30" s="4063"/>
      <c r="F30" s="4063"/>
      <c r="G30" s="4063"/>
      <c r="H30" s="4063"/>
      <c r="I30" s="4063"/>
      <c r="J30" s="4063"/>
      <c r="K30" s="4063"/>
      <c r="L30" s="547"/>
    </row>
    <row r="31" spans="1:16" ht="15.75">
      <c r="A31" s="4061"/>
      <c r="B31" s="4065"/>
      <c r="C31" s="4063"/>
      <c r="D31" s="4062">
        <f t="shared" si="1"/>
        <v>0</v>
      </c>
      <c r="E31" s="4063"/>
      <c r="F31" s="4063"/>
      <c r="G31" s="4063"/>
      <c r="H31" s="4063"/>
      <c r="I31" s="4063"/>
      <c r="J31" s="4063"/>
      <c r="K31" s="4063"/>
      <c r="L31" s="547"/>
    </row>
    <row r="32" spans="1:16" ht="15.75">
      <c r="A32" s="4061"/>
      <c r="B32" s="4065"/>
      <c r="C32" s="4063"/>
      <c r="D32" s="4062">
        <f t="shared" si="1"/>
        <v>0</v>
      </c>
      <c r="E32" s="4063"/>
      <c r="F32" s="4063"/>
      <c r="G32" s="4063"/>
      <c r="H32" s="4063"/>
      <c r="I32" s="4063"/>
      <c r="J32" s="4063"/>
      <c r="K32" s="4063"/>
      <c r="L32" s="547"/>
    </row>
    <row r="33" spans="1:12" ht="15.75">
      <c r="A33" s="4061"/>
      <c r="B33" s="4065"/>
      <c r="C33" s="4063"/>
      <c r="D33" s="4062">
        <f t="shared" si="1"/>
        <v>0</v>
      </c>
      <c r="E33" s="4063"/>
      <c r="F33" s="4063"/>
      <c r="G33" s="4063"/>
      <c r="H33" s="4063"/>
      <c r="I33" s="4063"/>
      <c r="J33" s="4063"/>
      <c r="K33" s="4063"/>
      <c r="L33" s="547"/>
    </row>
    <row r="34" spans="1:12" ht="15.75">
      <c r="A34" s="4061"/>
      <c r="B34" s="4065"/>
      <c r="C34" s="4063"/>
      <c r="D34" s="4062">
        <f t="shared" si="1"/>
        <v>0</v>
      </c>
      <c r="E34" s="4063"/>
      <c r="F34" s="4063"/>
      <c r="G34" s="4063"/>
      <c r="H34" s="4063"/>
      <c r="I34" s="4063"/>
      <c r="J34" s="4063"/>
      <c r="K34" s="4063"/>
      <c r="L34" s="547"/>
    </row>
    <row r="35" spans="1:12" ht="15.75">
      <c r="A35" s="4061"/>
      <c r="B35" s="4065"/>
      <c r="C35" s="4063"/>
      <c r="D35" s="4062">
        <f t="shared" si="1"/>
        <v>0</v>
      </c>
      <c r="E35" s="4063"/>
      <c r="F35" s="4063"/>
      <c r="G35" s="4063"/>
      <c r="H35" s="4063"/>
      <c r="I35" s="4063"/>
      <c r="J35" s="4063"/>
      <c r="K35" s="4063"/>
      <c r="L35" s="547"/>
    </row>
    <row r="36" spans="1:12" ht="15.75">
      <c r="A36" s="4061"/>
      <c r="B36" s="4065"/>
      <c r="C36" s="4063"/>
      <c r="D36" s="4062">
        <f t="shared" si="1"/>
        <v>0</v>
      </c>
      <c r="E36" s="4063"/>
      <c r="F36" s="4063"/>
      <c r="G36" s="4063"/>
      <c r="H36" s="4063"/>
      <c r="I36" s="4063"/>
      <c r="J36" s="4063"/>
      <c r="K36" s="4063"/>
      <c r="L36" s="547"/>
    </row>
    <row r="37" spans="1:12" ht="15.75">
      <c r="A37" s="4061"/>
      <c r="B37" s="4065"/>
      <c r="C37" s="4063"/>
      <c r="D37" s="4062">
        <f t="shared" si="1"/>
        <v>0</v>
      </c>
      <c r="E37" s="4063"/>
      <c r="F37" s="4063"/>
      <c r="G37" s="4063"/>
      <c r="H37" s="4063"/>
      <c r="I37" s="4063"/>
      <c r="J37" s="4063"/>
      <c r="K37" s="4063"/>
      <c r="L37" s="547"/>
    </row>
    <row r="38" spans="1:12" ht="15.75">
      <c r="A38" s="4061"/>
      <c r="B38" s="4065"/>
      <c r="C38" s="4063"/>
      <c r="D38" s="4062">
        <f t="shared" si="1"/>
        <v>0</v>
      </c>
      <c r="E38" s="4063"/>
      <c r="F38" s="4063"/>
      <c r="G38" s="4063"/>
      <c r="H38" s="4063"/>
      <c r="I38" s="4063"/>
      <c r="J38" s="4063"/>
      <c r="K38" s="4063"/>
      <c r="L38" s="270"/>
    </row>
    <row r="39" spans="1:12" ht="15.75">
      <c r="A39" s="4061"/>
      <c r="B39" s="4065"/>
      <c r="C39" s="4063"/>
      <c r="D39" s="4062">
        <f t="shared" si="1"/>
        <v>0</v>
      </c>
      <c r="E39" s="4063"/>
      <c r="F39" s="4063"/>
      <c r="G39" s="4063"/>
      <c r="H39" s="4063"/>
      <c r="I39" s="4063"/>
      <c r="J39" s="4063"/>
      <c r="K39" s="4063"/>
      <c r="L39" s="270"/>
    </row>
    <row r="40" spans="1:12" ht="15.75">
      <c r="A40" s="4061"/>
      <c r="B40" s="4065"/>
      <c r="C40" s="4063"/>
      <c r="D40" s="4062">
        <f t="shared" si="1"/>
        <v>0</v>
      </c>
      <c r="E40" s="4063"/>
      <c r="F40" s="4063"/>
      <c r="G40" s="4063"/>
      <c r="H40" s="4063"/>
      <c r="I40" s="4063"/>
      <c r="J40" s="4063"/>
      <c r="K40" s="4063"/>
      <c r="L40" s="270"/>
    </row>
    <row r="41" spans="1:12" ht="15.75">
      <c r="A41" s="4061"/>
      <c r="B41" s="4065"/>
      <c r="C41" s="4063"/>
      <c r="D41" s="4062">
        <f t="shared" si="1"/>
        <v>0</v>
      </c>
      <c r="E41" s="4063"/>
      <c r="F41" s="4063"/>
      <c r="G41" s="4063"/>
      <c r="H41" s="4063"/>
      <c r="I41" s="4063"/>
      <c r="J41" s="4063"/>
      <c r="K41" s="4063"/>
      <c r="L41" s="270"/>
    </row>
    <row r="42" spans="1:12" ht="15.75">
      <c r="A42" s="4061"/>
      <c r="B42" s="4065"/>
      <c r="C42" s="4063"/>
      <c r="D42" s="4062">
        <f t="shared" si="1"/>
        <v>0</v>
      </c>
      <c r="E42" s="4063"/>
      <c r="F42" s="4063"/>
      <c r="G42" s="4063"/>
      <c r="H42" s="4063"/>
      <c r="I42" s="4063"/>
      <c r="J42" s="4063"/>
      <c r="K42" s="4063"/>
      <c r="L42" s="270"/>
    </row>
    <row r="43" spans="1:12" ht="15.75">
      <c r="A43" s="4061"/>
      <c r="B43" s="4065"/>
      <c r="C43" s="4063"/>
      <c r="D43" s="4062">
        <f t="shared" si="1"/>
        <v>0</v>
      </c>
      <c r="E43" s="4063"/>
      <c r="F43" s="4063"/>
      <c r="G43" s="4063"/>
      <c r="H43" s="4063"/>
      <c r="I43" s="4063"/>
      <c r="J43" s="4063"/>
      <c r="K43" s="4063"/>
      <c r="L43" s="270"/>
    </row>
    <row r="44" spans="1:12" ht="15.75">
      <c r="A44" s="4061"/>
      <c r="B44" s="4065"/>
      <c r="C44" s="4063"/>
      <c r="D44" s="4062">
        <f t="shared" si="1"/>
        <v>0</v>
      </c>
      <c r="E44" s="4063"/>
      <c r="F44" s="4063"/>
      <c r="G44" s="4063"/>
      <c r="H44" s="4063"/>
      <c r="I44" s="4063"/>
      <c r="J44" s="4063"/>
      <c r="K44" s="4063"/>
      <c r="L44" s="270"/>
    </row>
    <row r="45" spans="1:12" ht="15.75">
      <c r="A45" s="4061"/>
      <c r="B45" s="4065"/>
      <c r="C45" s="4063"/>
      <c r="D45" s="4062">
        <f t="shared" ref="D45:D108" si="4">+C45*(100-E45)/100</f>
        <v>0</v>
      </c>
      <c r="E45" s="4063"/>
      <c r="F45" s="4063"/>
      <c r="G45" s="4063"/>
      <c r="H45" s="4063"/>
      <c r="I45" s="4063"/>
      <c r="J45" s="4063"/>
      <c r="K45" s="4063"/>
      <c r="L45" s="270"/>
    </row>
    <row r="46" spans="1:12" ht="15.75">
      <c r="A46" s="4061"/>
      <c r="B46" s="4065"/>
      <c r="C46" s="4063"/>
      <c r="D46" s="4062">
        <f t="shared" si="4"/>
        <v>0</v>
      </c>
      <c r="E46" s="4063"/>
      <c r="F46" s="4063"/>
      <c r="G46" s="4063"/>
      <c r="H46" s="4063"/>
      <c r="I46" s="4063"/>
      <c r="J46" s="4063"/>
      <c r="K46" s="4063"/>
      <c r="L46" s="270"/>
    </row>
    <row r="47" spans="1:12" ht="15.75">
      <c r="A47" s="4061"/>
      <c r="B47" s="4065"/>
      <c r="C47" s="4063"/>
      <c r="D47" s="4062">
        <f t="shared" si="4"/>
        <v>0</v>
      </c>
      <c r="E47" s="4063"/>
      <c r="F47" s="4063"/>
      <c r="G47" s="4063"/>
      <c r="H47" s="4063"/>
      <c r="I47" s="4063"/>
      <c r="J47" s="4063"/>
      <c r="K47" s="4063"/>
      <c r="L47" s="270"/>
    </row>
    <row r="48" spans="1:12" ht="15.75">
      <c r="A48" s="4061"/>
      <c r="B48" s="4065"/>
      <c r="C48" s="4063"/>
      <c r="D48" s="4062">
        <f t="shared" si="4"/>
        <v>0</v>
      </c>
      <c r="E48" s="4063"/>
      <c r="F48" s="4063"/>
      <c r="G48" s="4063"/>
      <c r="H48" s="4063"/>
      <c r="I48" s="4063"/>
      <c r="J48" s="4063"/>
      <c r="K48" s="4063"/>
      <c r="L48" s="270"/>
    </row>
    <row r="49" spans="1:12" ht="15.75">
      <c r="A49" s="4061"/>
      <c r="B49" s="4065"/>
      <c r="C49" s="4063"/>
      <c r="D49" s="4062">
        <f t="shared" si="4"/>
        <v>0</v>
      </c>
      <c r="E49" s="4063"/>
      <c r="F49" s="4063"/>
      <c r="G49" s="4063"/>
      <c r="H49" s="4063"/>
      <c r="I49" s="4063"/>
      <c r="J49" s="4063"/>
      <c r="K49" s="4063"/>
      <c r="L49" s="270"/>
    </row>
    <row r="50" spans="1:12" ht="15.75">
      <c r="A50" s="4061"/>
      <c r="B50" s="4065"/>
      <c r="C50" s="4063"/>
      <c r="D50" s="4062">
        <f t="shared" si="4"/>
        <v>0</v>
      </c>
      <c r="E50" s="4063"/>
      <c r="F50" s="4063"/>
      <c r="G50" s="4063"/>
      <c r="H50" s="4063"/>
      <c r="I50" s="4063"/>
      <c r="J50" s="4063"/>
      <c r="K50" s="4063"/>
      <c r="L50" s="270"/>
    </row>
    <row r="51" spans="1:12" ht="15.75">
      <c r="A51" s="4061"/>
      <c r="B51" s="4065"/>
      <c r="C51" s="4063"/>
      <c r="D51" s="4062">
        <f t="shared" si="4"/>
        <v>0</v>
      </c>
      <c r="E51" s="4063"/>
      <c r="F51" s="4063"/>
      <c r="G51" s="4063"/>
      <c r="H51" s="4063"/>
      <c r="I51" s="4063"/>
      <c r="J51" s="4063"/>
      <c r="K51" s="4063"/>
      <c r="L51" s="270"/>
    </row>
    <row r="52" spans="1:12" ht="15.75">
      <c r="A52" s="4061"/>
      <c r="B52" s="4065"/>
      <c r="C52" s="4063"/>
      <c r="D52" s="4062">
        <f t="shared" si="4"/>
        <v>0</v>
      </c>
      <c r="E52" s="4063"/>
      <c r="F52" s="4063"/>
      <c r="G52" s="4063"/>
      <c r="H52" s="4063"/>
      <c r="I52" s="4063"/>
      <c r="J52" s="4063"/>
      <c r="K52" s="4063"/>
      <c r="L52" s="270"/>
    </row>
    <row r="53" spans="1:12" ht="15.75">
      <c r="A53" s="4061"/>
      <c r="B53" s="4065"/>
      <c r="C53" s="4063"/>
      <c r="D53" s="4062">
        <f t="shared" si="4"/>
        <v>0</v>
      </c>
      <c r="E53" s="4063"/>
      <c r="F53" s="4063"/>
      <c r="G53" s="4063"/>
      <c r="H53" s="4063"/>
      <c r="I53" s="4063"/>
      <c r="J53" s="4063"/>
      <c r="K53" s="4063"/>
      <c r="L53" s="270"/>
    </row>
    <row r="54" spans="1:12" ht="15.75">
      <c r="A54" s="4061"/>
      <c r="B54" s="4065"/>
      <c r="C54" s="4063"/>
      <c r="D54" s="4062">
        <f t="shared" si="4"/>
        <v>0</v>
      </c>
      <c r="E54" s="4063"/>
      <c r="F54" s="4063"/>
      <c r="G54" s="4063"/>
      <c r="H54" s="4063"/>
      <c r="I54" s="4063"/>
      <c r="J54" s="4063"/>
      <c r="K54" s="4063"/>
      <c r="L54" s="270"/>
    </row>
    <row r="55" spans="1:12" ht="15.75">
      <c r="A55" s="4061"/>
      <c r="B55" s="4065"/>
      <c r="C55" s="4063"/>
      <c r="D55" s="4062">
        <f t="shared" si="4"/>
        <v>0</v>
      </c>
      <c r="E55" s="4063"/>
      <c r="F55" s="4063"/>
      <c r="G55" s="4063"/>
      <c r="H55" s="4063"/>
      <c r="I55" s="4063"/>
      <c r="J55" s="4063"/>
      <c r="K55" s="4063"/>
      <c r="L55" s="270"/>
    </row>
    <row r="56" spans="1:12" ht="15.75">
      <c r="A56" s="4061"/>
      <c r="B56" s="4065"/>
      <c r="C56" s="4063"/>
      <c r="D56" s="4062">
        <f t="shared" si="4"/>
        <v>0</v>
      </c>
      <c r="E56" s="4063"/>
      <c r="F56" s="4063"/>
      <c r="G56" s="4063"/>
      <c r="H56" s="4063"/>
      <c r="I56" s="4063"/>
      <c r="J56" s="4063"/>
      <c r="K56" s="4063"/>
      <c r="L56" s="270"/>
    </row>
    <row r="57" spans="1:12" ht="15.75">
      <c r="A57" s="4061"/>
      <c r="B57" s="4065"/>
      <c r="C57" s="4063"/>
      <c r="D57" s="4062">
        <f t="shared" si="4"/>
        <v>0</v>
      </c>
      <c r="E57" s="4063"/>
      <c r="F57" s="4063"/>
      <c r="G57" s="4063"/>
      <c r="H57" s="4063"/>
      <c r="I57" s="4063"/>
      <c r="J57" s="4063"/>
      <c r="K57" s="4063"/>
      <c r="L57" s="270"/>
    </row>
    <row r="58" spans="1:12" ht="15.75">
      <c r="A58" s="4061"/>
      <c r="B58" s="4065"/>
      <c r="C58" s="4063"/>
      <c r="D58" s="4062">
        <f t="shared" si="4"/>
        <v>0</v>
      </c>
      <c r="E58" s="4063"/>
      <c r="F58" s="4063"/>
      <c r="G58" s="4063"/>
      <c r="H58" s="4063"/>
      <c r="I58" s="4063"/>
      <c r="J58" s="4063"/>
      <c r="K58" s="4063"/>
      <c r="L58" s="270"/>
    </row>
    <row r="59" spans="1:12" ht="15.75">
      <c r="A59" s="4061"/>
      <c r="B59" s="4065"/>
      <c r="C59" s="4063"/>
      <c r="D59" s="4062">
        <f t="shared" si="4"/>
        <v>0</v>
      </c>
      <c r="E59" s="4063"/>
      <c r="F59" s="4063"/>
      <c r="G59" s="4063"/>
      <c r="H59" s="4063"/>
      <c r="I59" s="4063"/>
      <c r="J59" s="4063"/>
      <c r="K59" s="4063"/>
      <c r="L59" s="270"/>
    </row>
    <row r="60" spans="1:12" ht="15.75">
      <c r="A60" s="4061"/>
      <c r="B60" s="4065"/>
      <c r="C60" s="4063"/>
      <c r="D60" s="4062">
        <f t="shared" si="4"/>
        <v>0</v>
      </c>
      <c r="E60" s="4063"/>
      <c r="F60" s="4063"/>
      <c r="G60" s="4063"/>
      <c r="H60" s="4063"/>
      <c r="I60" s="4063"/>
      <c r="J60" s="4063"/>
      <c r="K60" s="4063"/>
      <c r="L60" s="270"/>
    </row>
    <row r="61" spans="1:12" ht="15.75">
      <c r="A61" s="4061"/>
      <c r="B61" s="4065"/>
      <c r="C61" s="4063"/>
      <c r="D61" s="4062">
        <f t="shared" si="4"/>
        <v>0</v>
      </c>
      <c r="E61" s="4063"/>
      <c r="F61" s="4063"/>
      <c r="G61" s="4063"/>
      <c r="H61" s="4063"/>
      <c r="I61" s="4063"/>
      <c r="J61" s="4063"/>
      <c r="K61" s="4063"/>
      <c r="L61" s="270"/>
    </row>
    <row r="62" spans="1:12" ht="15.75">
      <c r="A62" s="4061"/>
      <c r="B62" s="4065"/>
      <c r="C62" s="4063"/>
      <c r="D62" s="4062">
        <f t="shared" si="4"/>
        <v>0</v>
      </c>
      <c r="E62" s="4063"/>
      <c r="F62" s="4063"/>
      <c r="G62" s="4063"/>
      <c r="H62" s="4063"/>
      <c r="I62" s="4063"/>
      <c r="J62" s="4063"/>
      <c r="K62" s="4063"/>
      <c r="L62" s="270"/>
    </row>
    <row r="63" spans="1:12" ht="15.75">
      <c r="A63" s="4061"/>
      <c r="B63" s="4065"/>
      <c r="C63" s="4063"/>
      <c r="D63" s="4062">
        <f t="shared" si="4"/>
        <v>0</v>
      </c>
      <c r="E63" s="4063"/>
      <c r="F63" s="4063"/>
      <c r="G63" s="4063"/>
      <c r="H63" s="4063"/>
      <c r="I63" s="4063"/>
      <c r="J63" s="4063"/>
      <c r="K63" s="4063"/>
      <c r="L63" s="270"/>
    </row>
    <row r="64" spans="1:12" ht="15.75">
      <c r="A64" s="4061"/>
      <c r="B64" s="4065"/>
      <c r="C64" s="4063"/>
      <c r="D64" s="4062">
        <f t="shared" si="4"/>
        <v>0</v>
      </c>
      <c r="E64" s="4063"/>
      <c r="F64" s="4063"/>
      <c r="G64" s="4063"/>
      <c r="H64" s="4063"/>
      <c r="I64" s="4063"/>
      <c r="J64" s="4063"/>
      <c r="K64" s="4063"/>
      <c r="L64" s="270"/>
    </row>
    <row r="65" spans="1:12" ht="15.75">
      <c r="A65" s="4061"/>
      <c r="B65" s="4065"/>
      <c r="C65" s="4063"/>
      <c r="D65" s="4062">
        <f t="shared" si="4"/>
        <v>0</v>
      </c>
      <c r="E65" s="4063"/>
      <c r="F65" s="4063"/>
      <c r="G65" s="4063"/>
      <c r="H65" s="4063"/>
      <c r="I65" s="4063"/>
      <c r="J65" s="4063"/>
      <c r="K65" s="4063"/>
      <c r="L65" s="270"/>
    </row>
    <row r="66" spans="1:12" ht="15.75">
      <c r="A66" s="4061"/>
      <c r="B66" s="4065"/>
      <c r="C66" s="4063"/>
      <c r="D66" s="4062">
        <f t="shared" si="4"/>
        <v>0</v>
      </c>
      <c r="E66" s="4063"/>
      <c r="F66" s="4063"/>
      <c r="G66" s="4063"/>
      <c r="H66" s="4063"/>
      <c r="I66" s="4063"/>
      <c r="J66" s="4063"/>
      <c r="K66" s="4063"/>
      <c r="L66" s="270"/>
    </row>
    <row r="67" spans="1:12" ht="15.75">
      <c r="A67" s="4061"/>
      <c r="B67" s="4065"/>
      <c r="C67" s="4063"/>
      <c r="D67" s="4062">
        <f t="shared" si="4"/>
        <v>0</v>
      </c>
      <c r="E67" s="4063"/>
      <c r="F67" s="4063"/>
      <c r="G67" s="4063"/>
      <c r="H67" s="4063"/>
      <c r="I67" s="4063"/>
      <c r="J67" s="4063"/>
      <c r="K67" s="4063"/>
      <c r="L67" s="270"/>
    </row>
    <row r="68" spans="1:12" ht="15.75">
      <c r="A68" s="4061"/>
      <c r="B68" s="4065"/>
      <c r="C68" s="4063"/>
      <c r="D68" s="4062">
        <f t="shared" si="4"/>
        <v>0</v>
      </c>
      <c r="E68" s="4063"/>
      <c r="F68" s="4063"/>
      <c r="G68" s="4063"/>
      <c r="H68" s="4063"/>
      <c r="I68" s="4063"/>
      <c r="J68" s="4063"/>
      <c r="K68" s="4063"/>
      <c r="L68" s="270"/>
    </row>
    <row r="69" spans="1:12" ht="15.75">
      <c r="A69" s="4061"/>
      <c r="B69" s="4065"/>
      <c r="C69" s="4063"/>
      <c r="D69" s="4062">
        <f t="shared" si="4"/>
        <v>0</v>
      </c>
      <c r="E69" s="4063"/>
      <c r="F69" s="4063"/>
      <c r="G69" s="4063"/>
      <c r="H69" s="4063"/>
      <c r="I69" s="4063"/>
      <c r="J69" s="4063"/>
      <c r="K69" s="4063"/>
      <c r="L69" s="270"/>
    </row>
    <row r="70" spans="1:12" ht="15.75">
      <c r="A70" s="4061"/>
      <c r="B70" s="4065"/>
      <c r="C70" s="4063"/>
      <c r="D70" s="4062">
        <f t="shared" si="4"/>
        <v>0</v>
      </c>
      <c r="E70" s="4063"/>
      <c r="F70" s="4063"/>
      <c r="G70" s="4063"/>
      <c r="H70" s="4063"/>
      <c r="I70" s="4063"/>
      <c r="J70" s="4063"/>
      <c r="K70" s="4063"/>
      <c r="L70" s="270"/>
    </row>
    <row r="71" spans="1:12" ht="15.75">
      <c r="A71" s="4061"/>
      <c r="B71" s="4065"/>
      <c r="C71" s="4063"/>
      <c r="D71" s="4062">
        <f t="shared" si="4"/>
        <v>0</v>
      </c>
      <c r="E71" s="4063"/>
      <c r="F71" s="4063"/>
      <c r="G71" s="4063"/>
      <c r="H71" s="4063"/>
      <c r="I71" s="4063"/>
      <c r="J71" s="4063"/>
      <c r="K71" s="4063"/>
      <c r="L71" s="270"/>
    </row>
    <row r="72" spans="1:12" ht="15.75">
      <c r="A72" s="4061"/>
      <c r="B72" s="4065"/>
      <c r="C72" s="4063"/>
      <c r="D72" s="4062">
        <f t="shared" si="4"/>
        <v>0</v>
      </c>
      <c r="E72" s="4063"/>
      <c r="F72" s="4063"/>
      <c r="G72" s="4063"/>
      <c r="H72" s="4063"/>
      <c r="I72" s="4063"/>
      <c r="J72" s="4063"/>
      <c r="K72" s="4063"/>
      <c r="L72" s="270"/>
    </row>
    <row r="73" spans="1:12" ht="15.75">
      <c r="A73" s="4061"/>
      <c r="B73" s="4065"/>
      <c r="C73" s="4063"/>
      <c r="D73" s="4062">
        <f t="shared" si="4"/>
        <v>0</v>
      </c>
      <c r="E73" s="4063"/>
      <c r="F73" s="4063"/>
      <c r="G73" s="4063"/>
      <c r="H73" s="4063"/>
      <c r="I73" s="4063"/>
      <c r="J73" s="4063"/>
      <c r="K73" s="4063"/>
      <c r="L73" s="270"/>
    </row>
    <row r="74" spans="1:12" ht="15.75">
      <c r="A74" s="4061"/>
      <c r="B74" s="4065"/>
      <c r="C74" s="4063"/>
      <c r="D74" s="4062">
        <f t="shared" si="4"/>
        <v>0</v>
      </c>
      <c r="E74" s="4063"/>
      <c r="F74" s="4063"/>
      <c r="G74" s="4063"/>
      <c r="H74" s="4063"/>
      <c r="I74" s="4063"/>
      <c r="J74" s="4063"/>
      <c r="K74" s="4063"/>
      <c r="L74" s="270"/>
    </row>
    <row r="75" spans="1:12" ht="15.75">
      <c r="A75" s="4061"/>
      <c r="B75" s="4065"/>
      <c r="C75" s="4063"/>
      <c r="D75" s="4062">
        <f t="shared" si="4"/>
        <v>0</v>
      </c>
      <c r="E75" s="4063"/>
      <c r="F75" s="4063"/>
      <c r="G75" s="4063"/>
      <c r="H75" s="4063"/>
      <c r="I75" s="4063"/>
      <c r="J75" s="4063"/>
      <c r="K75" s="4063"/>
      <c r="L75" s="270"/>
    </row>
    <row r="76" spans="1:12" ht="15.75">
      <c r="A76" s="4061"/>
      <c r="B76" s="4065"/>
      <c r="C76" s="4063"/>
      <c r="D76" s="4062">
        <f t="shared" si="4"/>
        <v>0</v>
      </c>
      <c r="E76" s="4063"/>
      <c r="F76" s="4063"/>
      <c r="G76" s="4063"/>
      <c r="H76" s="4063"/>
      <c r="I76" s="4063"/>
      <c r="J76" s="4063"/>
      <c r="K76" s="4063"/>
      <c r="L76" s="270"/>
    </row>
    <row r="77" spans="1:12" ht="15.75">
      <c r="A77" s="4061"/>
      <c r="B77" s="4065"/>
      <c r="C77" s="4063"/>
      <c r="D77" s="4062">
        <f t="shared" si="4"/>
        <v>0</v>
      </c>
      <c r="E77" s="4063"/>
      <c r="F77" s="4063"/>
      <c r="G77" s="4063"/>
      <c r="H77" s="4063"/>
      <c r="I77" s="4063"/>
      <c r="J77" s="4063"/>
      <c r="K77" s="4063"/>
      <c r="L77" s="270"/>
    </row>
    <row r="78" spans="1:12" ht="15.75">
      <c r="A78" s="4061"/>
      <c r="B78" s="4065"/>
      <c r="C78" s="4063"/>
      <c r="D78" s="4062">
        <f t="shared" si="4"/>
        <v>0</v>
      </c>
      <c r="E78" s="4063"/>
      <c r="F78" s="4063"/>
      <c r="G78" s="4063"/>
      <c r="H78" s="4063"/>
      <c r="I78" s="4063"/>
      <c r="J78" s="4063"/>
      <c r="K78" s="4063"/>
      <c r="L78" s="270"/>
    </row>
    <row r="79" spans="1:12" ht="15.75">
      <c r="A79" s="4061"/>
      <c r="B79" s="4065"/>
      <c r="C79" s="4063"/>
      <c r="D79" s="4062">
        <f t="shared" si="4"/>
        <v>0</v>
      </c>
      <c r="E79" s="4063"/>
      <c r="F79" s="4063"/>
      <c r="G79" s="4063"/>
      <c r="H79" s="4063"/>
      <c r="I79" s="4063"/>
      <c r="J79" s="4063"/>
      <c r="K79" s="4063"/>
      <c r="L79" s="270"/>
    </row>
    <row r="80" spans="1:12" ht="15.75">
      <c r="A80" s="4061"/>
      <c r="B80" s="4065"/>
      <c r="C80" s="4063"/>
      <c r="D80" s="4062">
        <f t="shared" si="4"/>
        <v>0</v>
      </c>
      <c r="E80" s="4063"/>
      <c r="F80" s="4063"/>
      <c r="G80" s="4063"/>
      <c r="H80" s="4063"/>
      <c r="I80" s="4063"/>
      <c r="J80" s="4063"/>
      <c r="K80" s="4063"/>
      <c r="L80" s="270"/>
    </row>
    <row r="81" spans="1:12" ht="15.75">
      <c r="A81" s="4061"/>
      <c r="B81" s="4065"/>
      <c r="C81" s="4063"/>
      <c r="D81" s="4062">
        <f t="shared" si="4"/>
        <v>0</v>
      </c>
      <c r="E81" s="4063"/>
      <c r="F81" s="4063"/>
      <c r="G81" s="4063"/>
      <c r="H81" s="4063"/>
      <c r="I81" s="4063"/>
      <c r="J81" s="4063"/>
      <c r="K81" s="4063"/>
      <c r="L81" s="270"/>
    </row>
    <row r="82" spans="1:12" ht="15.75">
      <c r="A82" s="4061"/>
      <c r="B82" s="4065"/>
      <c r="C82" s="4063"/>
      <c r="D82" s="4062">
        <f t="shared" si="4"/>
        <v>0</v>
      </c>
      <c r="E82" s="4063"/>
      <c r="F82" s="4063"/>
      <c r="G82" s="4063"/>
      <c r="H82" s="4063"/>
      <c r="I82" s="4063"/>
      <c r="J82" s="4063"/>
      <c r="K82" s="4063"/>
      <c r="L82" s="270"/>
    </row>
    <row r="83" spans="1:12" ht="15.75">
      <c r="A83" s="4061"/>
      <c r="B83" s="4065"/>
      <c r="C83" s="4063"/>
      <c r="D83" s="4062">
        <f t="shared" si="4"/>
        <v>0</v>
      </c>
      <c r="E83" s="4063"/>
      <c r="F83" s="4063"/>
      <c r="G83" s="4063"/>
      <c r="H83" s="4063"/>
      <c r="I83" s="4063"/>
      <c r="J83" s="4063"/>
      <c r="K83" s="4063"/>
      <c r="L83" s="270"/>
    </row>
    <row r="84" spans="1:12" ht="15.75">
      <c r="A84" s="4061"/>
      <c r="B84" s="4065"/>
      <c r="C84" s="4063"/>
      <c r="D84" s="4062">
        <f t="shared" si="4"/>
        <v>0</v>
      </c>
      <c r="E84" s="4063"/>
      <c r="F84" s="4063"/>
      <c r="G84" s="4063"/>
      <c r="H84" s="4063"/>
      <c r="I84" s="4063"/>
      <c r="J84" s="4063"/>
      <c r="K84" s="4063"/>
      <c r="L84" s="270"/>
    </row>
    <row r="85" spans="1:12" ht="15.75">
      <c r="A85" s="4061"/>
      <c r="B85" s="4065"/>
      <c r="C85" s="4063"/>
      <c r="D85" s="4062">
        <f t="shared" si="4"/>
        <v>0</v>
      </c>
      <c r="E85" s="4063"/>
      <c r="F85" s="4063"/>
      <c r="G85" s="4063"/>
      <c r="H85" s="4063"/>
      <c r="I85" s="4063"/>
      <c r="J85" s="4063"/>
      <c r="K85" s="4063"/>
      <c r="L85" s="270"/>
    </row>
    <row r="86" spans="1:12" ht="15.75">
      <c r="A86" s="4061"/>
      <c r="B86" s="4065"/>
      <c r="C86" s="4063"/>
      <c r="D86" s="4062">
        <f t="shared" si="4"/>
        <v>0</v>
      </c>
      <c r="E86" s="4063"/>
      <c r="F86" s="4063"/>
      <c r="G86" s="4063"/>
      <c r="H86" s="4063"/>
      <c r="I86" s="4063"/>
      <c r="J86" s="4063"/>
      <c r="K86" s="4063"/>
      <c r="L86" s="270"/>
    </row>
    <row r="87" spans="1:12" ht="15.75">
      <c r="A87" s="4061"/>
      <c r="B87" s="4065"/>
      <c r="C87" s="4063"/>
      <c r="D87" s="4062">
        <f t="shared" si="4"/>
        <v>0</v>
      </c>
      <c r="E87" s="4063"/>
      <c r="F87" s="4063"/>
      <c r="G87" s="4063"/>
      <c r="H87" s="4063"/>
      <c r="I87" s="4063"/>
      <c r="J87" s="4063"/>
      <c r="K87" s="4063"/>
      <c r="L87" s="270"/>
    </row>
    <row r="88" spans="1:12" ht="15.75">
      <c r="A88" s="4061"/>
      <c r="B88" s="4065"/>
      <c r="C88" s="4063"/>
      <c r="D88" s="4062">
        <f t="shared" si="4"/>
        <v>0</v>
      </c>
      <c r="E88" s="4063"/>
      <c r="F88" s="4063"/>
      <c r="G88" s="4063"/>
      <c r="H88" s="4063"/>
      <c r="I88" s="4063"/>
      <c r="J88" s="4063"/>
      <c r="K88" s="4063"/>
      <c r="L88" s="270"/>
    </row>
    <row r="89" spans="1:12" ht="15.75">
      <c r="A89" s="4061"/>
      <c r="B89" s="4065"/>
      <c r="C89" s="4063"/>
      <c r="D89" s="4062">
        <f t="shared" si="4"/>
        <v>0</v>
      </c>
      <c r="E89" s="4063"/>
      <c r="F89" s="4063"/>
      <c r="G89" s="4063"/>
      <c r="H89" s="4063"/>
      <c r="I89" s="4063"/>
      <c r="J89" s="4063"/>
      <c r="K89" s="4063"/>
      <c r="L89" s="270"/>
    </row>
    <row r="90" spans="1:12" ht="15.75">
      <c r="A90" s="4061"/>
      <c r="B90" s="4065"/>
      <c r="C90" s="4063"/>
      <c r="D90" s="4062">
        <f t="shared" si="4"/>
        <v>0</v>
      </c>
      <c r="E90" s="4063"/>
      <c r="F90" s="4063"/>
      <c r="G90" s="4063"/>
      <c r="H90" s="4063"/>
      <c r="I90" s="4063"/>
      <c r="J90" s="4063"/>
      <c r="K90" s="4063"/>
      <c r="L90" s="270"/>
    </row>
    <row r="91" spans="1:12" ht="15.75">
      <c r="A91" s="4061"/>
      <c r="B91" s="4065"/>
      <c r="C91" s="4063"/>
      <c r="D91" s="4062">
        <f t="shared" si="4"/>
        <v>0</v>
      </c>
      <c r="E91" s="4063"/>
      <c r="F91" s="4063"/>
      <c r="G91" s="4063"/>
      <c r="H91" s="4063"/>
      <c r="I91" s="4063"/>
      <c r="J91" s="4063"/>
      <c r="K91" s="4063"/>
      <c r="L91" s="270"/>
    </row>
    <row r="92" spans="1:12" ht="15.75">
      <c r="A92" s="4061"/>
      <c r="B92" s="4065"/>
      <c r="C92" s="4063"/>
      <c r="D92" s="4062">
        <f t="shared" si="4"/>
        <v>0</v>
      </c>
      <c r="E92" s="4063"/>
      <c r="F92" s="4063"/>
      <c r="G92" s="4063"/>
      <c r="H92" s="4063"/>
      <c r="I92" s="4063"/>
      <c r="J92" s="4063"/>
      <c r="K92" s="4063"/>
      <c r="L92" s="270"/>
    </row>
    <row r="93" spans="1:12" ht="15.75">
      <c r="A93" s="4061"/>
      <c r="B93" s="4065"/>
      <c r="C93" s="4063"/>
      <c r="D93" s="4062">
        <f t="shared" si="4"/>
        <v>0</v>
      </c>
      <c r="E93" s="4063"/>
      <c r="F93" s="4063"/>
      <c r="G93" s="4063"/>
      <c r="H93" s="4063"/>
      <c r="I93" s="4063"/>
      <c r="J93" s="4063"/>
      <c r="K93" s="4063"/>
      <c r="L93" s="270"/>
    </row>
    <row r="94" spans="1:12" ht="15.75">
      <c r="A94" s="4061"/>
      <c r="B94" s="4065"/>
      <c r="C94" s="4063"/>
      <c r="D94" s="4062">
        <f t="shared" si="4"/>
        <v>0</v>
      </c>
      <c r="E94" s="4063"/>
      <c r="F94" s="4063"/>
      <c r="G94" s="4063"/>
      <c r="H94" s="4063"/>
      <c r="I94" s="4063"/>
      <c r="J94" s="4063"/>
      <c r="K94" s="4063"/>
      <c r="L94" s="270"/>
    </row>
    <row r="95" spans="1:12" ht="15.75">
      <c r="A95" s="4061"/>
      <c r="B95" s="4065"/>
      <c r="C95" s="4063"/>
      <c r="D95" s="4062">
        <f t="shared" si="4"/>
        <v>0</v>
      </c>
      <c r="E95" s="4063"/>
      <c r="F95" s="4063"/>
      <c r="G95" s="4063"/>
      <c r="H95" s="4063"/>
      <c r="I95" s="4063"/>
      <c r="J95" s="4063"/>
      <c r="K95" s="4063"/>
      <c r="L95" s="270"/>
    </row>
    <row r="96" spans="1:12" ht="15.75">
      <c r="A96" s="4061"/>
      <c r="B96" s="4065"/>
      <c r="C96" s="4063"/>
      <c r="D96" s="4062">
        <f t="shared" si="4"/>
        <v>0</v>
      </c>
      <c r="E96" s="4063"/>
      <c r="F96" s="4063"/>
      <c r="G96" s="4063"/>
      <c r="H96" s="4063"/>
      <c r="I96" s="4063"/>
      <c r="J96" s="4063"/>
      <c r="K96" s="4063"/>
      <c r="L96" s="270"/>
    </row>
    <row r="97" spans="1:12" ht="15.75">
      <c r="A97" s="4061"/>
      <c r="B97" s="4065"/>
      <c r="C97" s="4063"/>
      <c r="D97" s="4062">
        <f t="shared" si="4"/>
        <v>0</v>
      </c>
      <c r="E97" s="4063"/>
      <c r="F97" s="4063"/>
      <c r="G97" s="4063"/>
      <c r="H97" s="4063"/>
      <c r="I97" s="4063"/>
      <c r="J97" s="4063"/>
      <c r="K97" s="4063"/>
      <c r="L97" s="270"/>
    </row>
    <row r="98" spans="1:12" ht="15.75">
      <c r="A98" s="4061"/>
      <c r="B98" s="4065"/>
      <c r="C98" s="4063"/>
      <c r="D98" s="4062">
        <f t="shared" si="4"/>
        <v>0</v>
      </c>
      <c r="E98" s="4063"/>
      <c r="F98" s="4063"/>
      <c r="G98" s="4063"/>
      <c r="H98" s="4063"/>
      <c r="I98" s="4063"/>
      <c r="J98" s="4063"/>
      <c r="K98" s="4063"/>
      <c r="L98" s="270"/>
    </row>
    <row r="99" spans="1:12" ht="15.75">
      <c r="A99" s="4061"/>
      <c r="B99" s="4065"/>
      <c r="C99" s="4063"/>
      <c r="D99" s="4062">
        <f t="shared" si="4"/>
        <v>0</v>
      </c>
      <c r="E99" s="4063"/>
      <c r="F99" s="4063"/>
      <c r="G99" s="4063"/>
      <c r="H99" s="4063"/>
      <c r="I99" s="4063"/>
      <c r="J99" s="4063"/>
      <c r="K99" s="4063"/>
      <c r="L99" s="270"/>
    </row>
    <row r="100" spans="1:12" ht="15.75">
      <c r="A100" s="4061"/>
      <c r="B100" s="4065"/>
      <c r="C100" s="4063"/>
      <c r="D100" s="4062">
        <f t="shared" si="4"/>
        <v>0</v>
      </c>
      <c r="E100" s="4063"/>
      <c r="F100" s="4063"/>
      <c r="G100" s="4063"/>
      <c r="H100" s="4063"/>
      <c r="I100" s="4063"/>
      <c r="J100" s="4063"/>
      <c r="K100" s="4063"/>
      <c r="L100" s="270"/>
    </row>
    <row r="101" spans="1:12" ht="15.75">
      <c r="A101" s="4061"/>
      <c r="B101" s="4065"/>
      <c r="C101" s="4063"/>
      <c r="D101" s="4062">
        <f t="shared" si="4"/>
        <v>0</v>
      </c>
      <c r="E101" s="4063"/>
      <c r="F101" s="4063"/>
      <c r="G101" s="4063"/>
      <c r="H101" s="4063"/>
      <c r="I101" s="4063"/>
      <c r="J101" s="4063"/>
      <c r="K101" s="4063"/>
      <c r="L101" s="270"/>
    </row>
    <row r="102" spans="1:12" ht="15.75">
      <c r="A102" s="4061"/>
      <c r="B102" s="4065"/>
      <c r="C102" s="4063"/>
      <c r="D102" s="4062">
        <f t="shared" si="4"/>
        <v>0</v>
      </c>
      <c r="E102" s="4063"/>
      <c r="F102" s="4063"/>
      <c r="G102" s="4063"/>
      <c r="H102" s="4063"/>
      <c r="I102" s="4063"/>
      <c r="J102" s="4063"/>
      <c r="K102" s="4063"/>
      <c r="L102" s="270"/>
    </row>
    <row r="103" spans="1:12" ht="15.75">
      <c r="A103" s="4061"/>
      <c r="B103" s="4065"/>
      <c r="C103" s="4063"/>
      <c r="D103" s="4062">
        <f t="shared" si="4"/>
        <v>0</v>
      </c>
      <c r="E103" s="4063"/>
      <c r="F103" s="4063"/>
      <c r="G103" s="4063"/>
      <c r="H103" s="4063"/>
      <c r="I103" s="4063"/>
      <c r="J103" s="4063"/>
      <c r="K103" s="4063"/>
      <c r="L103" s="270"/>
    </row>
    <row r="104" spans="1:12" ht="15.75">
      <c r="A104" s="4061"/>
      <c r="B104" s="4065"/>
      <c r="C104" s="4063"/>
      <c r="D104" s="4062">
        <f t="shared" si="4"/>
        <v>0</v>
      </c>
      <c r="E104" s="4063"/>
      <c r="F104" s="4063"/>
      <c r="G104" s="4063"/>
      <c r="H104" s="4063"/>
      <c r="I104" s="4063"/>
      <c r="J104" s="4063"/>
      <c r="K104" s="4063"/>
      <c r="L104" s="270"/>
    </row>
    <row r="105" spans="1:12" ht="15.75">
      <c r="A105" s="4061"/>
      <c r="B105" s="4065"/>
      <c r="C105" s="4063"/>
      <c r="D105" s="4062">
        <f t="shared" si="4"/>
        <v>0</v>
      </c>
      <c r="E105" s="4063"/>
      <c r="F105" s="4063"/>
      <c r="G105" s="4063"/>
      <c r="H105" s="4063"/>
      <c r="I105" s="4063"/>
      <c r="J105" s="4063"/>
      <c r="K105" s="4063"/>
      <c r="L105" s="270"/>
    </row>
    <row r="106" spans="1:12" ht="15.75">
      <c r="A106" s="4061"/>
      <c r="B106" s="4065"/>
      <c r="C106" s="4063"/>
      <c r="D106" s="4062">
        <f t="shared" si="4"/>
        <v>0</v>
      </c>
      <c r="E106" s="4063"/>
      <c r="F106" s="4063"/>
      <c r="G106" s="4063"/>
      <c r="H106" s="4063"/>
      <c r="I106" s="4063"/>
      <c r="J106" s="4063"/>
      <c r="K106" s="4063"/>
      <c r="L106" s="270"/>
    </row>
    <row r="107" spans="1:12" ht="15.75">
      <c r="A107" s="4061"/>
      <c r="B107" s="4065"/>
      <c r="C107" s="4063"/>
      <c r="D107" s="4062">
        <f t="shared" si="4"/>
        <v>0</v>
      </c>
      <c r="E107" s="4063"/>
      <c r="F107" s="4063"/>
      <c r="G107" s="4063"/>
      <c r="H107" s="4063"/>
      <c r="I107" s="4063"/>
      <c r="J107" s="4063"/>
      <c r="K107" s="4063"/>
      <c r="L107" s="270"/>
    </row>
    <row r="108" spans="1:12" ht="15.75">
      <c r="A108" s="4061"/>
      <c r="B108" s="4065"/>
      <c r="C108" s="4063"/>
      <c r="D108" s="4062">
        <f t="shared" si="4"/>
        <v>0</v>
      </c>
      <c r="E108" s="4063"/>
      <c r="F108" s="4063"/>
      <c r="G108" s="4063"/>
      <c r="H108" s="4063"/>
      <c r="I108" s="4063"/>
      <c r="J108" s="4063"/>
      <c r="K108" s="4063"/>
      <c r="L108" s="270"/>
    </row>
    <row r="109" spans="1:12" ht="15.75">
      <c r="A109" s="4061"/>
      <c r="B109" s="4065"/>
      <c r="C109" s="4063"/>
      <c r="D109" s="4062">
        <f t="shared" ref="D109:D172" si="5">+C109*(100-E109)/100</f>
        <v>0</v>
      </c>
      <c r="E109" s="4063"/>
      <c r="F109" s="4063"/>
      <c r="G109" s="4063"/>
      <c r="H109" s="4063"/>
      <c r="I109" s="4063"/>
      <c r="J109" s="4063"/>
      <c r="K109" s="4063"/>
      <c r="L109" s="270"/>
    </row>
    <row r="110" spans="1:12" ht="15.75">
      <c r="A110" s="4061"/>
      <c r="B110" s="4065"/>
      <c r="C110" s="4063"/>
      <c r="D110" s="4062">
        <f t="shared" si="5"/>
        <v>0</v>
      </c>
      <c r="E110" s="4063"/>
      <c r="F110" s="4063"/>
      <c r="G110" s="4063"/>
      <c r="H110" s="4063"/>
      <c r="I110" s="4063"/>
      <c r="J110" s="4063"/>
      <c r="K110" s="4063"/>
      <c r="L110" s="270"/>
    </row>
    <row r="111" spans="1:12" ht="15.75">
      <c r="A111" s="4061"/>
      <c r="B111" s="4065"/>
      <c r="C111" s="4063"/>
      <c r="D111" s="4062">
        <f t="shared" si="5"/>
        <v>0</v>
      </c>
      <c r="E111" s="4063"/>
      <c r="F111" s="4063"/>
      <c r="G111" s="4063"/>
      <c r="H111" s="4063"/>
      <c r="I111" s="4063"/>
      <c r="J111" s="4063"/>
      <c r="K111" s="4063"/>
      <c r="L111" s="270"/>
    </row>
    <row r="112" spans="1:12" ht="15.75">
      <c r="A112" s="4061"/>
      <c r="B112" s="4065"/>
      <c r="C112" s="4063"/>
      <c r="D112" s="4062">
        <f t="shared" si="5"/>
        <v>0</v>
      </c>
      <c r="E112" s="4063"/>
      <c r="F112" s="4063"/>
      <c r="G112" s="4063"/>
      <c r="H112" s="4063"/>
      <c r="I112" s="4063"/>
      <c r="J112" s="4063"/>
      <c r="K112" s="4063"/>
      <c r="L112" s="270"/>
    </row>
    <row r="113" spans="1:12" ht="15.75">
      <c r="A113" s="4061"/>
      <c r="B113" s="4065"/>
      <c r="C113" s="4063"/>
      <c r="D113" s="4062">
        <f t="shared" si="5"/>
        <v>0</v>
      </c>
      <c r="E113" s="4063"/>
      <c r="F113" s="4063"/>
      <c r="G113" s="4063"/>
      <c r="H113" s="4063"/>
      <c r="I113" s="4063"/>
      <c r="J113" s="4063"/>
      <c r="K113" s="4063"/>
      <c r="L113" s="270"/>
    </row>
    <row r="114" spans="1:12" ht="15.75">
      <c r="A114" s="4061"/>
      <c r="B114" s="4065"/>
      <c r="C114" s="4063"/>
      <c r="D114" s="4062">
        <f t="shared" si="5"/>
        <v>0</v>
      </c>
      <c r="E114" s="4063"/>
      <c r="F114" s="4063"/>
      <c r="G114" s="4063"/>
      <c r="H114" s="4063"/>
      <c r="I114" s="4063"/>
      <c r="J114" s="4063"/>
      <c r="K114" s="4063"/>
      <c r="L114" s="270"/>
    </row>
    <row r="115" spans="1:12" ht="15.75">
      <c r="A115" s="4061"/>
      <c r="B115" s="4065"/>
      <c r="C115" s="4063"/>
      <c r="D115" s="4062">
        <f t="shared" si="5"/>
        <v>0</v>
      </c>
      <c r="E115" s="4063"/>
      <c r="F115" s="4063"/>
      <c r="G115" s="4063"/>
      <c r="H115" s="4063"/>
      <c r="I115" s="4063"/>
      <c r="J115" s="4063"/>
      <c r="K115" s="4063"/>
      <c r="L115" s="270"/>
    </row>
    <row r="116" spans="1:12" ht="15.75">
      <c r="A116" s="4061"/>
      <c r="B116" s="4065"/>
      <c r="C116" s="4063"/>
      <c r="D116" s="4062">
        <f t="shared" si="5"/>
        <v>0</v>
      </c>
      <c r="E116" s="4063"/>
      <c r="F116" s="4063"/>
      <c r="G116" s="4063"/>
      <c r="H116" s="4063"/>
      <c r="I116" s="4063"/>
      <c r="J116" s="4063"/>
      <c r="K116" s="4063"/>
      <c r="L116" s="270"/>
    </row>
    <row r="117" spans="1:12" ht="15.75">
      <c r="A117" s="4061"/>
      <c r="B117" s="4065"/>
      <c r="C117" s="4063"/>
      <c r="D117" s="4062">
        <f t="shared" si="5"/>
        <v>0</v>
      </c>
      <c r="E117" s="4063"/>
      <c r="F117" s="4063"/>
      <c r="G117" s="4063"/>
      <c r="H117" s="4063"/>
      <c r="I117" s="4063"/>
      <c r="J117" s="4063"/>
      <c r="K117" s="4063"/>
      <c r="L117" s="270"/>
    </row>
    <row r="118" spans="1:12" ht="15.75">
      <c r="A118" s="4061"/>
      <c r="B118" s="4065"/>
      <c r="C118" s="4063"/>
      <c r="D118" s="4062">
        <f t="shared" si="5"/>
        <v>0</v>
      </c>
      <c r="E118" s="4063"/>
      <c r="F118" s="4063"/>
      <c r="G118" s="4063"/>
      <c r="H118" s="4063"/>
      <c r="I118" s="4063"/>
      <c r="J118" s="4063"/>
      <c r="K118" s="4063"/>
      <c r="L118" s="270"/>
    </row>
    <row r="119" spans="1:12" ht="15.75">
      <c r="A119" s="4061"/>
      <c r="B119" s="4065"/>
      <c r="C119" s="4063"/>
      <c r="D119" s="4062">
        <f t="shared" si="5"/>
        <v>0</v>
      </c>
      <c r="E119" s="4063"/>
      <c r="F119" s="4063"/>
      <c r="G119" s="4063"/>
      <c r="H119" s="4063"/>
      <c r="I119" s="4063"/>
      <c r="J119" s="4063"/>
      <c r="K119" s="4063"/>
      <c r="L119" s="270"/>
    </row>
    <row r="120" spans="1:12" ht="15.75">
      <c r="A120" s="4061"/>
      <c r="B120" s="4065"/>
      <c r="C120" s="4063"/>
      <c r="D120" s="4062">
        <f t="shared" si="5"/>
        <v>0</v>
      </c>
      <c r="E120" s="4063"/>
      <c r="F120" s="4063"/>
      <c r="G120" s="4063"/>
      <c r="H120" s="4063"/>
      <c r="I120" s="4063"/>
      <c r="J120" s="4063"/>
      <c r="K120" s="4063"/>
      <c r="L120" s="270"/>
    </row>
    <row r="121" spans="1:12" ht="15.75">
      <c r="A121" s="4061"/>
      <c r="B121" s="4065"/>
      <c r="C121" s="4063"/>
      <c r="D121" s="4062">
        <f t="shared" si="5"/>
        <v>0</v>
      </c>
      <c r="E121" s="4063"/>
      <c r="F121" s="4063"/>
      <c r="G121" s="4063"/>
      <c r="H121" s="4063"/>
      <c r="I121" s="4063"/>
      <c r="J121" s="4063"/>
      <c r="K121" s="4063"/>
      <c r="L121" s="270"/>
    </row>
    <row r="122" spans="1:12" ht="15.75">
      <c r="A122" s="4061"/>
      <c r="B122" s="4065"/>
      <c r="C122" s="4063"/>
      <c r="D122" s="4062">
        <f t="shared" si="5"/>
        <v>0</v>
      </c>
      <c r="E122" s="4063"/>
      <c r="F122" s="4063"/>
      <c r="G122" s="4063"/>
      <c r="H122" s="4063"/>
      <c r="I122" s="4063"/>
      <c r="J122" s="4063"/>
      <c r="K122" s="4063"/>
      <c r="L122" s="270"/>
    </row>
    <row r="123" spans="1:12" ht="15.75">
      <c r="A123" s="4061"/>
      <c r="B123" s="4065"/>
      <c r="C123" s="4063"/>
      <c r="D123" s="4062">
        <f t="shared" si="5"/>
        <v>0</v>
      </c>
      <c r="E123" s="4063"/>
      <c r="F123" s="4063"/>
      <c r="G123" s="4063"/>
      <c r="H123" s="4063"/>
      <c r="I123" s="4063"/>
      <c r="J123" s="4063"/>
      <c r="K123" s="4063"/>
      <c r="L123" s="270"/>
    </row>
    <row r="124" spans="1:12" ht="15.75">
      <c r="A124" s="4061"/>
      <c r="B124" s="4065"/>
      <c r="C124" s="4063"/>
      <c r="D124" s="4062">
        <f t="shared" si="5"/>
        <v>0</v>
      </c>
      <c r="E124" s="4063"/>
      <c r="F124" s="4063"/>
      <c r="G124" s="4063"/>
      <c r="H124" s="4063"/>
      <c r="I124" s="4063"/>
      <c r="J124" s="4063"/>
      <c r="K124" s="4063"/>
      <c r="L124" s="270"/>
    </row>
    <row r="125" spans="1:12" ht="15.75">
      <c r="A125" s="4061"/>
      <c r="B125" s="4065"/>
      <c r="C125" s="4063"/>
      <c r="D125" s="4062">
        <f t="shared" si="5"/>
        <v>0</v>
      </c>
      <c r="E125" s="4063"/>
      <c r="F125" s="4063"/>
      <c r="G125" s="4063"/>
      <c r="H125" s="4063"/>
      <c r="I125" s="4063"/>
      <c r="J125" s="4063"/>
      <c r="K125" s="4063"/>
      <c r="L125" s="270"/>
    </row>
    <row r="126" spans="1:12" ht="15.75">
      <c r="A126" s="4061"/>
      <c r="B126" s="4065"/>
      <c r="C126" s="4063"/>
      <c r="D126" s="4062">
        <f t="shared" si="5"/>
        <v>0</v>
      </c>
      <c r="E126" s="4063"/>
      <c r="F126" s="4063"/>
      <c r="G126" s="4063"/>
      <c r="H126" s="4063"/>
      <c r="I126" s="4063"/>
      <c r="J126" s="4063"/>
      <c r="K126" s="4063"/>
      <c r="L126" s="270"/>
    </row>
    <row r="127" spans="1:12" ht="15.75">
      <c r="A127" s="4061"/>
      <c r="B127" s="4065"/>
      <c r="C127" s="4063"/>
      <c r="D127" s="4062">
        <f t="shared" si="5"/>
        <v>0</v>
      </c>
      <c r="E127" s="4063"/>
      <c r="F127" s="4063"/>
      <c r="G127" s="4063"/>
      <c r="H127" s="4063"/>
      <c r="I127" s="4063"/>
      <c r="J127" s="4063"/>
      <c r="K127" s="4063"/>
      <c r="L127" s="270"/>
    </row>
    <row r="128" spans="1:12" ht="15.75">
      <c r="A128" s="4061"/>
      <c r="B128" s="4065"/>
      <c r="C128" s="4063"/>
      <c r="D128" s="4062">
        <f t="shared" si="5"/>
        <v>0</v>
      </c>
      <c r="E128" s="4063"/>
      <c r="F128" s="4063"/>
      <c r="G128" s="4063"/>
      <c r="H128" s="4063"/>
      <c r="I128" s="4063"/>
      <c r="J128" s="4063"/>
      <c r="K128" s="4063"/>
      <c r="L128" s="270"/>
    </row>
    <row r="129" spans="1:12" ht="15.75">
      <c r="A129" s="4061"/>
      <c r="B129" s="4065"/>
      <c r="C129" s="4063"/>
      <c r="D129" s="4062">
        <f t="shared" si="5"/>
        <v>0</v>
      </c>
      <c r="E129" s="4063"/>
      <c r="F129" s="4063"/>
      <c r="G129" s="4063"/>
      <c r="H129" s="4063"/>
      <c r="I129" s="4063"/>
      <c r="J129" s="4063"/>
      <c r="K129" s="4063"/>
      <c r="L129" s="270"/>
    </row>
    <row r="130" spans="1:12" ht="15.75">
      <c r="A130" s="4061"/>
      <c r="B130" s="4065"/>
      <c r="C130" s="4063"/>
      <c r="D130" s="4062">
        <f t="shared" si="5"/>
        <v>0</v>
      </c>
      <c r="E130" s="4063"/>
      <c r="F130" s="4063"/>
      <c r="G130" s="4063"/>
      <c r="H130" s="4063"/>
      <c r="I130" s="4063"/>
      <c r="J130" s="4063"/>
      <c r="K130" s="4063"/>
      <c r="L130" s="270"/>
    </row>
    <row r="131" spans="1:12" ht="15.75">
      <c r="A131" s="4061"/>
      <c r="B131" s="4065"/>
      <c r="C131" s="4063"/>
      <c r="D131" s="4062">
        <f t="shared" si="5"/>
        <v>0</v>
      </c>
      <c r="E131" s="4063"/>
      <c r="F131" s="4063"/>
      <c r="G131" s="4063"/>
      <c r="H131" s="4063"/>
      <c r="I131" s="4063"/>
      <c r="J131" s="4063"/>
      <c r="K131" s="4063"/>
      <c r="L131" s="270"/>
    </row>
    <row r="132" spans="1:12" ht="15.75">
      <c r="A132" s="4061"/>
      <c r="B132" s="4065"/>
      <c r="C132" s="4063"/>
      <c r="D132" s="4062">
        <f t="shared" si="5"/>
        <v>0</v>
      </c>
      <c r="E132" s="4063"/>
      <c r="F132" s="4063"/>
      <c r="G132" s="4063"/>
      <c r="H132" s="4063"/>
      <c r="I132" s="4063"/>
      <c r="J132" s="4063"/>
      <c r="K132" s="4063"/>
      <c r="L132" s="270"/>
    </row>
    <row r="133" spans="1:12" ht="15.75">
      <c r="A133" s="4061"/>
      <c r="B133" s="4065"/>
      <c r="C133" s="4063"/>
      <c r="D133" s="4062">
        <f t="shared" si="5"/>
        <v>0</v>
      </c>
      <c r="E133" s="4063"/>
      <c r="F133" s="4063"/>
      <c r="G133" s="4063"/>
      <c r="H133" s="4063"/>
      <c r="I133" s="4063"/>
      <c r="J133" s="4063"/>
      <c r="K133" s="4063"/>
      <c r="L133" s="270"/>
    </row>
    <row r="134" spans="1:12" ht="15.75">
      <c r="A134" s="4061"/>
      <c r="B134" s="4065"/>
      <c r="C134" s="4063"/>
      <c r="D134" s="4062">
        <f t="shared" si="5"/>
        <v>0</v>
      </c>
      <c r="E134" s="4063"/>
      <c r="F134" s="4063"/>
      <c r="G134" s="4063"/>
      <c r="H134" s="4063"/>
      <c r="I134" s="4063"/>
      <c r="J134" s="4063"/>
      <c r="K134" s="4063"/>
      <c r="L134" s="270"/>
    </row>
    <row r="135" spans="1:12" ht="15.75">
      <c r="A135" s="4061"/>
      <c r="B135" s="4065"/>
      <c r="C135" s="4063"/>
      <c r="D135" s="4062">
        <f t="shared" si="5"/>
        <v>0</v>
      </c>
      <c r="E135" s="4063"/>
      <c r="F135" s="4063"/>
      <c r="G135" s="4063"/>
      <c r="H135" s="4063"/>
      <c r="I135" s="4063"/>
      <c r="J135" s="4063"/>
      <c r="K135" s="4063"/>
      <c r="L135" s="270"/>
    </row>
    <row r="136" spans="1:12" ht="15.75">
      <c r="A136" s="4061"/>
      <c r="B136" s="4065"/>
      <c r="C136" s="4063"/>
      <c r="D136" s="4062">
        <f t="shared" si="5"/>
        <v>0</v>
      </c>
      <c r="E136" s="4063"/>
      <c r="F136" s="4063"/>
      <c r="G136" s="4063"/>
      <c r="H136" s="4063"/>
      <c r="I136" s="4063"/>
      <c r="J136" s="4063"/>
      <c r="K136" s="4063"/>
      <c r="L136" s="270"/>
    </row>
    <row r="137" spans="1:12" ht="15.75">
      <c r="A137" s="4061"/>
      <c r="B137" s="4065"/>
      <c r="C137" s="4063"/>
      <c r="D137" s="4062">
        <f t="shared" si="5"/>
        <v>0</v>
      </c>
      <c r="E137" s="4063"/>
      <c r="F137" s="4063"/>
      <c r="G137" s="4063"/>
      <c r="H137" s="4063"/>
      <c r="I137" s="4063"/>
      <c r="J137" s="4063"/>
      <c r="K137" s="4063"/>
      <c r="L137" s="270"/>
    </row>
    <row r="138" spans="1:12" ht="15.75">
      <c r="A138" s="4061"/>
      <c r="B138" s="4065"/>
      <c r="C138" s="4063"/>
      <c r="D138" s="4062">
        <f t="shared" si="5"/>
        <v>0</v>
      </c>
      <c r="E138" s="4063"/>
      <c r="F138" s="4063"/>
      <c r="G138" s="4063"/>
      <c r="H138" s="4063"/>
      <c r="I138" s="4063"/>
      <c r="J138" s="4063"/>
      <c r="K138" s="4063"/>
      <c r="L138" s="270"/>
    </row>
    <row r="139" spans="1:12" ht="15.75">
      <c r="A139" s="4061"/>
      <c r="B139" s="4065"/>
      <c r="C139" s="4063"/>
      <c r="D139" s="4062">
        <f t="shared" si="5"/>
        <v>0</v>
      </c>
      <c r="E139" s="4063"/>
      <c r="F139" s="4063"/>
      <c r="G139" s="4063"/>
      <c r="H139" s="4063"/>
      <c r="I139" s="4063"/>
      <c r="J139" s="4063"/>
      <c r="K139" s="4063"/>
      <c r="L139" s="270"/>
    </row>
    <row r="140" spans="1:12" ht="15.75">
      <c r="A140" s="4061"/>
      <c r="B140" s="4065"/>
      <c r="C140" s="4063"/>
      <c r="D140" s="4062">
        <f t="shared" si="5"/>
        <v>0</v>
      </c>
      <c r="E140" s="4063"/>
      <c r="F140" s="4063"/>
      <c r="G140" s="4063"/>
      <c r="H140" s="4063"/>
      <c r="I140" s="4063"/>
      <c r="J140" s="4063"/>
      <c r="K140" s="4063"/>
      <c r="L140" s="270"/>
    </row>
    <row r="141" spans="1:12" ht="15.75">
      <c r="A141" s="4061"/>
      <c r="B141" s="4065"/>
      <c r="C141" s="4063"/>
      <c r="D141" s="4062">
        <f t="shared" si="5"/>
        <v>0</v>
      </c>
      <c r="E141" s="4063"/>
      <c r="F141" s="4063"/>
      <c r="G141" s="4063"/>
      <c r="H141" s="4063"/>
      <c r="I141" s="4063"/>
      <c r="J141" s="4063"/>
      <c r="K141" s="4063"/>
      <c r="L141" s="270"/>
    </row>
    <row r="142" spans="1:12" ht="15.75">
      <c r="A142" s="4061"/>
      <c r="B142" s="4065"/>
      <c r="C142" s="4063"/>
      <c r="D142" s="4062">
        <f t="shared" si="5"/>
        <v>0</v>
      </c>
      <c r="E142" s="4063"/>
      <c r="F142" s="4063"/>
      <c r="G142" s="4063"/>
      <c r="H142" s="4063"/>
      <c r="I142" s="4063"/>
      <c r="J142" s="4063"/>
      <c r="K142" s="4063"/>
      <c r="L142" s="270"/>
    </row>
    <row r="143" spans="1:12" ht="15.75">
      <c r="A143" s="4061"/>
      <c r="B143" s="4065"/>
      <c r="C143" s="4063"/>
      <c r="D143" s="4062">
        <f t="shared" si="5"/>
        <v>0</v>
      </c>
      <c r="E143" s="4063"/>
      <c r="F143" s="4063"/>
      <c r="G143" s="4063"/>
      <c r="H143" s="4063"/>
      <c r="I143" s="4063"/>
      <c r="J143" s="4063"/>
      <c r="K143" s="4063"/>
      <c r="L143" s="270"/>
    </row>
    <row r="144" spans="1:12" ht="15.75">
      <c r="A144" s="4061"/>
      <c r="B144" s="4065"/>
      <c r="C144" s="4063"/>
      <c r="D144" s="4062">
        <f t="shared" si="5"/>
        <v>0</v>
      </c>
      <c r="E144" s="4063"/>
      <c r="F144" s="4063"/>
      <c r="G144" s="4063"/>
      <c r="H144" s="4063"/>
      <c r="I144" s="4063"/>
      <c r="J144" s="4063"/>
      <c r="K144" s="4063"/>
      <c r="L144" s="270"/>
    </row>
    <row r="145" spans="1:12" ht="15.75">
      <c r="A145" s="4061"/>
      <c r="B145" s="4065"/>
      <c r="C145" s="4063"/>
      <c r="D145" s="4062">
        <f t="shared" si="5"/>
        <v>0</v>
      </c>
      <c r="E145" s="4063"/>
      <c r="F145" s="4063"/>
      <c r="G145" s="4063"/>
      <c r="H145" s="4063"/>
      <c r="I145" s="4063"/>
      <c r="J145" s="4063"/>
      <c r="K145" s="4063"/>
      <c r="L145" s="270"/>
    </row>
    <row r="146" spans="1:12" ht="15.75">
      <c r="A146" s="4061"/>
      <c r="B146" s="4065"/>
      <c r="C146" s="4063"/>
      <c r="D146" s="4062">
        <f t="shared" si="5"/>
        <v>0</v>
      </c>
      <c r="E146" s="4063"/>
      <c r="F146" s="4063"/>
      <c r="G146" s="4063"/>
      <c r="H146" s="4063"/>
      <c r="I146" s="4063"/>
      <c r="J146" s="4063"/>
      <c r="K146" s="4063"/>
      <c r="L146" s="270"/>
    </row>
    <row r="147" spans="1:12" ht="15.75">
      <c r="A147" s="4061"/>
      <c r="B147" s="4065"/>
      <c r="C147" s="4063"/>
      <c r="D147" s="4062">
        <f t="shared" si="5"/>
        <v>0</v>
      </c>
      <c r="E147" s="4063"/>
      <c r="F147" s="4063"/>
      <c r="G147" s="4063"/>
      <c r="H147" s="4063"/>
      <c r="I147" s="4063"/>
      <c r="J147" s="4063"/>
      <c r="K147" s="4063"/>
      <c r="L147" s="270"/>
    </row>
    <row r="148" spans="1:12" ht="15.75">
      <c r="A148" s="4061"/>
      <c r="B148" s="4065"/>
      <c r="C148" s="4063"/>
      <c r="D148" s="4062">
        <f t="shared" si="5"/>
        <v>0</v>
      </c>
      <c r="E148" s="4063"/>
      <c r="F148" s="4063"/>
      <c r="G148" s="4063"/>
      <c r="H148" s="4063"/>
      <c r="I148" s="4063"/>
      <c r="J148" s="4063"/>
      <c r="K148" s="4063"/>
      <c r="L148" s="270"/>
    </row>
    <row r="149" spans="1:12" ht="15.75">
      <c r="A149" s="4061"/>
      <c r="B149" s="4065"/>
      <c r="C149" s="4063"/>
      <c r="D149" s="4062">
        <f t="shared" si="5"/>
        <v>0</v>
      </c>
      <c r="E149" s="4063"/>
      <c r="F149" s="4063"/>
      <c r="G149" s="4063"/>
      <c r="H149" s="4063"/>
      <c r="I149" s="4063"/>
      <c r="J149" s="4063"/>
      <c r="K149" s="4063"/>
      <c r="L149" s="270"/>
    </row>
    <row r="150" spans="1:12" ht="15.75">
      <c r="A150" s="4061"/>
      <c r="B150" s="4065"/>
      <c r="C150" s="4063"/>
      <c r="D150" s="4062">
        <f t="shared" si="5"/>
        <v>0</v>
      </c>
      <c r="E150" s="4063"/>
      <c r="F150" s="4063"/>
      <c r="G150" s="4063"/>
      <c r="H150" s="4063"/>
      <c r="I150" s="4063"/>
      <c r="J150" s="4063"/>
      <c r="K150" s="4063"/>
      <c r="L150" s="270"/>
    </row>
    <row r="151" spans="1:12" ht="15.75">
      <c r="A151" s="4061"/>
      <c r="B151" s="4065"/>
      <c r="C151" s="4063"/>
      <c r="D151" s="4062">
        <f t="shared" si="5"/>
        <v>0</v>
      </c>
      <c r="E151" s="4063"/>
      <c r="F151" s="4063"/>
      <c r="G151" s="4063"/>
      <c r="H151" s="4063"/>
      <c r="I151" s="4063"/>
      <c r="J151" s="4063"/>
      <c r="K151" s="4063"/>
      <c r="L151" s="270"/>
    </row>
    <row r="152" spans="1:12" ht="15.75">
      <c r="A152" s="4061"/>
      <c r="B152" s="4065"/>
      <c r="C152" s="4063"/>
      <c r="D152" s="4062">
        <f t="shared" si="5"/>
        <v>0</v>
      </c>
      <c r="E152" s="4063"/>
      <c r="F152" s="4063"/>
      <c r="G152" s="4063"/>
      <c r="H152" s="4063"/>
      <c r="I152" s="4063"/>
      <c r="J152" s="4063"/>
      <c r="K152" s="4063"/>
      <c r="L152" s="270"/>
    </row>
    <row r="153" spans="1:12" ht="15.75">
      <c r="A153" s="4061"/>
      <c r="B153" s="4065"/>
      <c r="C153" s="4063"/>
      <c r="D153" s="4062">
        <f t="shared" si="5"/>
        <v>0</v>
      </c>
      <c r="E153" s="4063"/>
      <c r="F153" s="4063"/>
      <c r="G153" s="4063"/>
      <c r="H153" s="4063"/>
      <c r="I153" s="4063"/>
      <c r="J153" s="4063"/>
      <c r="K153" s="4063"/>
      <c r="L153" s="270"/>
    </row>
    <row r="154" spans="1:12" ht="15.75">
      <c r="A154" s="4061"/>
      <c r="B154" s="4065"/>
      <c r="C154" s="4063"/>
      <c r="D154" s="4062">
        <f t="shared" si="5"/>
        <v>0</v>
      </c>
      <c r="E154" s="4063"/>
      <c r="F154" s="4063"/>
      <c r="G154" s="4063"/>
      <c r="H154" s="4063"/>
      <c r="I154" s="4063"/>
      <c r="J154" s="4063"/>
      <c r="K154" s="4063"/>
      <c r="L154" s="270"/>
    </row>
    <row r="155" spans="1:12" ht="15.75">
      <c r="A155" s="4061"/>
      <c r="B155" s="4065"/>
      <c r="C155" s="4063"/>
      <c r="D155" s="4062">
        <f t="shared" si="5"/>
        <v>0</v>
      </c>
      <c r="E155" s="4063"/>
      <c r="F155" s="4063"/>
      <c r="G155" s="4063"/>
      <c r="H155" s="4063"/>
      <c r="I155" s="4063"/>
      <c r="J155" s="4063"/>
      <c r="K155" s="4063"/>
      <c r="L155" s="270"/>
    </row>
    <row r="156" spans="1:12" ht="15.75">
      <c r="A156" s="4061"/>
      <c r="B156" s="4065"/>
      <c r="C156" s="4063"/>
      <c r="D156" s="4062">
        <f t="shared" si="5"/>
        <v>0</v>
      </c>
      <c r="E156" s="4063"/>
      <c r="F156" s="4063"/>
      <c r="G156" s="4063"/>
      <c r="H156" s="4063"/>
      <c r="I156" s="4063"/>
      <c r="J156" s="4063"/>
      <c r="K156" s="4063"/>
      <c r="L156" s="270"/>
    </row>
    <row r="157" spans="1:12" ht="15.75">
      <c r="A157" s="4061"/>
      <c r="B157" s="4065"/>
      <c r="C157" s="4063"/>
      <c r="D157" s="4062">
        <f t="shared" si="5"/>
        <v>0</v>
      </c>
      <c r="E157" s="4063"/>
      <c r="F157" s="4063"/>
      <c r="G157" s="4063"/>
      <c r="H157" s="4063"/>
      <c r="I157" s="4063"/>
      <c r="J157" s="4063"/>
      <c r="K157" s="4063"/>
      <c r="L157" s="270"/>
    </row>
    <row r="158" spans="1:12" ht="15.75">
      <c r="A158" s="4061"/>
      <c r="B158" s="4065"/>
      <c r="C158" s="4063"/>
      <c r="D158" s="4062">
        <f t="shared" si="5"/>
        <v>0</v>
      </c>
      <c r="E158" s="4063"/>
      <c r="F158" s="4063"/>
      <c r="G158" s="4063"/>
      <c r="H158" s="4063"/>
      <c r="I158" s="4063"/>
      <c r="J158" s="4063"/>
      <c r="K158" s="4063"/>
      <c r="L158" s="270"/>
    </row>
    <row r="159" spans="1:12" ht="15.75">
      <c r="A159" s="4061"/>
      <c r="B159" s="4065"/>
      <c r="C159" s="4063"/>
      <c r="D159" s="4062">
        <f t="shared" si="5"/>
        <v>0</v>
      </c>
      <c r="E159" s="4063"/>
      <c r="F159" s="4063"/>
      <c r="G159" s="4063"/>
      <c r="H159" s="4063"/>
      <c r="I159" s="4063"/>
      <c r="J159" s="4063"/>
      <c r="K159" s="4063"/>
      <c r="L159" s="270"/>
    </row>
    <row r="160" spans="1:12" ht="15.75">
      <c r="A160" s="4061"/>
      <c r="B160" s="4065"/>
      <c r="C160" s="4063"/>
      <c r="D160" s="4062">
        <f t="shared" si="5"/>
        <v>0</v>
      </c>
      <c r="E160" s="4063"/>
      <c r="F160" s="4063"/>
      <c r="G160" s="4063"/>
      <c r="H160" s="4063"/>
      <c r="I160" s="4063"/>
      <c r="J160" s="4063"/>
      <c r="K160" s="4063"/>
      <c r="L160" s="270"/>
    </row>
    <row r="161" spans="1:12" ht="15.75">
      <c r="A161" s="4061"/>
      <c r="B161" s="4065"/>
      <c r="C161" s="4063"/>
      <c r="D161" s="4062">
        <f t="shared" si="5"/>
        <v>0</v>
      </c>
      <c r="E161" s="4063"/>
      <c r="F161" s="4063"/>
      <c r="G161" s="4063"/>
      <c r="H161" s="4063"/>
      <c r="I161" s="4063"/>
      <c r="J161" s="4063"/>
      <c r="K161" s="4063"/>
      <c r="L161" s="270"/>
    </row>
    <row r="162" spans="1:12" ht="15.75">
      <c r="A162" s="4061"/>
      <c r="B162" s="4065"/>
      <c r="C162" s="4063"/>
      <c r="D162" s="4062">
        <f t="shared" si="5"/>
        <v>0</v>
      </c>
      <c r="E162" s="4063"/>
      <c r="F162" s="4063"/>
      <c r="G162" s="4063"/>
      <c r="H162" s="4063"/>
      <c r="I162" s="4063"/>
      <c r="J162" s="4063"/>
      <c r="K162" s="4063"/>
      <c r="L162" s="270"/>
    </row>
    <row r="163" spans="1:12" ht="15.75">
      <c r="A163" s="4061"/>
      <c r="B163" s="4065"/>
      <c r="C163" s="4063"/>
      <c r="D163" s="4062">
        <f t="shared" si="5"/>
        <v>0</v>
      </c>
      <c r="E163" s="4063"/>
      <c r="F163" s="4063"/>
      <c r="G163" s="4063"/>
      <c r="H163" s="4063"/>
      <c r="I163" s="4063"/>
      <c r="J163" s="4063"/>
      <c r="K163" s="4063"/>
      <c r="L163" s="270"/>
    </row>
    <row r="164" spans="1:12" ht="15.75">
      <c r="A164" s="4061"/>
      <c r="B164" s="4065"/>
      <c r="C164" s="4063"/>
      <c r="D164" s="4062">
        <f t="shared" si="5"/>
        <v>0</v>
      </c>
      <c r="E164" s="4063"/>
      <c r="F164" s="4063"/>
      <c r="G164" s="4063"/>
      <c r="H164" s="4063"/>
      <c r="I164" s="4063"/>
      <c r="J164" s="4063"/>
      <c r="K164" s="4063"/>
      <c r="L164" s="270"/>
    </row>
    <row r="165" spans="1:12" ht="15.75">
      <c r="A165" s="4061"/>
      <c r="B165" s="4065"/>
      <c r="C165" s="4063"/>
      <c r="D165" s="4062">
        <f t="shared" si="5"/>
        <v>0</v>
      </c>
      <c r="E165" s="4063"/>
      <c r="F165" s="4063"/>
      <c r="G165" s="4063"/>
      <c r="H165" s="4063"/>
      <c r="I165" s="4063"/>
      <c r="J165" s="4063"/>
      <c r="K165" s="4063"/>
      <c r="L165" s="270"/>
    </row>
    <row r="166" spans="1:12" ht="15.75">
      <c r="A166" s="4061"/>
      <c r="B166" s="4065"/>
      <c r="C166" s="4063"/>
      <c r="D166" s="4062">
        <f t="shared" si="5"/>
        <v>0</v>
      </c>
      <c r="E166" s="4063"/>
      <c r="F166" s="4063"/>
      <c r="G166" s="4063"/>
      <c r="H166" s="4063"/>
      <c r="I166" s="4063"/>
      <c r="J166" s="4063"/>
      <c r="K166" s="4063"/>
      <c r="L166" s="270"/>
    </row>
    <row r="167" spans="1:12" ht="15.75">
      <c r="A167" s="4061"/>
      <c r="B167" s="4065"/>
      <c r="C167" s="4063"/>
      <c r="D167" s="4062">
        <f t="shared" si="5"/>
        <v>0</v>
      </c>
      <c r="E167" s="4063"/>
      <c r="F167" s="4063"/>
      <c r="G167" s="4063"/>
      <c r="H167" s="4063"/>
      <c r="I167" s="4063"/>
      <c r="J167" s="4063"/>
      <c r="K167" s="4063"/>
      <c r="L167" s="270"/>
    </row>
    <row r="168" spans="1:12" ht="15.75">
      <c r="A168" s="4061"/>
      <c r="B168" s="4065"/>
      <c r="C168" s="4063"/>
      <c r="D168" s="4062">
        <f t="shared" si="5"/>
        <v>0</v>
      </c>
      <c r="E168" s="4063"/>
      <c r="F168" s="4063"/>
      <c r="G168" s="4063"/>
      <c r="H168" s="4063"/>
      <c r="I168" s="4063"/>
      <c r="J168" s="4063"/>
      <c r="K168" s="4063"/>
      <c r="L168" s="270"/>
    </row>
    <row r="169" spans="1:12" ht="15.75">
      <c r="A169" s="4061"/>
      <c r="B169" s="4065"/>
      <c r="C169" s="4063"/>
      <c r="D169" s="4062">
        <f t="shared" si="5"/>
        <v>0</v>
      </c>
      <c r="E169" s="4063"/>
      <c r="F169" s="4063"/>
      <c r="G169" s="4063"/>
      <c r="H169" s="4063"/>
      <c r="I169" s="4063"/>
      <c r="J169" s="4063"/>
      <c r="K169" s="4063"/>
      <c r="L169" s="270"/>
    </row>
    <row r="170" spans="1:12" ht="15.75">
      <c r="A170" s="4061"/>
      <c r="B170" s="4065"/>
      <c r="C170" s="4063"/>
      <c r="D170" s="4062">
        <f t="shared" si="5"/>
        <v>0</v>
      </c>
      <c r="E170" s="4063"/>
      <c r="F170" s="4063"/>
      <c r="G170" s="4063"/>
      <c r="H170" s="4063"/>
      <c r="I170" s="4063"/>
      <c r="J170" s="4063"/>
      <c r="K170" s="4063"/>
      <c r="L170" s="270"/>
    </row>
    <row r="171" spans="1:12" ht="15.75">
      <c r="A171" s="4061"/>
      <c r="B171" s="4065"/>
      <c r="C171" s="4063"/>
      <c r="D171" s="4062">
        <f t="shared" si="5"/>
        <v>0</v>
      </c>
      <c r="E171" s="4063"/>
      <c r="F171" s="4063"/>
      <c r="G171" s="4063"/>
      <c r="H171" s="4063"/>
      <c r="I171" s="4063"/>
      <c r="J171" s="4063"/>
      <c r="K171" s="4063"/>
      <c r="L171" s="270"/>
    </row>
    <row r="172" spans="1:12" ht="15.75">
      <c r="A172" s="4061"/>
      <c r="B172" s="4065"/>
      <c r="C172" s="4063"/>
      <c r="D172" s="4062">
        <f t="shared" si="5"/>
        <v>0</v>
      </c>
      <c r="E172" s="4063"/>
      <c r="F172" s="4063"/>
      <c r="G172" s="4063"/>
      <c r="H172" s="4063"/>
      <c r="I172" s="4063"/>
      <c r="J172" s="4063"/>
      <c r="K172" s="4063"/>
      <c r="L172" s="270"/>
    </row>
    <row r="173" spans="1:12" ht="15.75">
      <c r="A173" s="4061"/>
      <c r="B173" s="4065"/>
      <c r="C173" s="4063"/>
      <c r="D173" s="4062">
        <f t="shared" ref="D173:D236" si="6">+C173*(100-E173)/100</f>
        <v>0</v>
      </c>
      <c r="E173" s="4063"/>
      <c r="F173" s="4063"/>
      <c r="G173" s="4063"/>
      <c r="H173" s="4063"/>
      <c r="I173" s="4063"/>
      <c r="J173" s="4063"/>
      <c r="K173" s="4063"/>
      <c r="L173" s="270"/>
    </row>
    <row r="174" spans="1:12" ht="15.75">
      <c r="A174" s="4061"/>
      <c r="B174" s="4065"/>
      <c r="C174" s="4063"/>
      <c r="D174" s="4062">
        <f t="shared" si="6"/>
        <v>0</v>
      </c>
      <c r="E174" s="4063"/>
      <c r="F174" s="4063"/>
      <c r="G174" s="4063"/>
      <c r="H174" s="4063"/>
      <c r="I174" s="4063"/>
      <c r="J174" s="4063"/>
      <c r="K174" s="4063"/>
      <c r="L174" s="270"/>
    </row>
    <row r="175" spans="1:12" ht="15.75">
      <c r="A175" s="4061"/>
      <c r="B175" s="4065"/>
      <c r="C175" s="4063"/>
      <c r="D175" s="4062">
        <f t="shared" si="6"/>
        <v>0</v>
      </c>
      <c r="E175" s="4063"/>
      <c r="F175" s="4063"/>
      <c r="G175" s="4063"/>
      <c r="H175" s="4063"/>
      <c r="I175" s="4063"/>
      <c r="J175" s="4063"/>
      <c r="K175" s="4063"/>
      <c r="L175" s="270"/>
    </row>
    <row r="176" spans="1:12" ht="15.75">
      <c r="A176" s="4061"/>
      <c r="B176" s="4065"/>
      <c r="C176" s="4063"/>
      <c r="D176" s="4062">
        <f t="shared" si="6"/>
        <v>0</v>
      </c>
      <c r="E176" s="4063"/>
      <c r="F176" s="4063"/>
      <c r="G176" s="4063"/>
      <c r="H176" s="4063"/>
      <c r="I176" s="4063"/>
      <c r="J176" s="4063"/>
      <c r="K176" s="4063"/>
      <c r="L176" s="270"/>
    </row>
    <row r="177" spans="1:12" ht="15.75">
      <c r="A177" s="4061"/>
      <c r="B177" s="4065"/>
      <c r="C177" s="4063"/>
      <c r="D177" s="4062">
        <f t="shared" si="6"/>
        <v>0</v>
      </c>
      <c r="E177" s="4063"/>
      <c r="F177" s="4063"/>
      <c r="G177" s="4063"/>
      <c r="H177" s="4063"/>
      <c r="I177" s="4063"/>
      <c r="J177" s="4063"/>
      <c r="K177" s="4063"/>
      <c r="L177" s="270"/>
    </row>
    <row r="178" spans="1:12" ht="15.75">
      <c r="A178" s="4061"/>
      <c r="B178" s="4065"/>
      <c r="C178" s="4063"/>
      <c r="D178" s="4062">
        <f t="shared" si="6"/>
        <v>0</v>
      </c>
      <c r="E178" s="4063"/>
      <c r="F178" s="4063"/>
      <c r="G178" s="4063"/>
      <c r="H178" s="4063"/>
      <c r="I178" s="4063"/>
      <c r="J178" s="4063"/>
      <c r="K178" s="4063"/>
      <c r="L178" s="270"/>
    </row>
    <row r="179" spans="1:12" ht="15.75">
      <c r="A179" s="4061"/>
      <c r="B179" s="4065"/>
      <c r="C179" s="4063"/>
      <c r="D179" s="4062">
        <f t="shared" si="6"/>
        <v>0</v>
      </c>
      <c r="E179" s="4063"/>
      <c r="F179" s="4063"/>
      <c r="G179" s="4063"/>
      <c r="H179" s="4063"/>
      <c r="I179" s="4063"/>
      <c r="J179" s="4063"/>
      <c r="K179" s="4063"/>
      <c r="L179" s="270"/>
    </row>
    <row r="180" spans="1:12" ht="15.75">
      <c r="A180" s="4061"/>
      <c r="B180" s="4065"/>
      <c r="C180" s="4063"/>
      <c r="D180" s="4062">
        <f t="shared" si="6"/>
        <v>0</v>
      </c>
      <c r="E180" s="4063"/>
      <c r="F180" s="4063"/>
      <c r="G180" s="4063"/>
      <c r="H180" s="4063"/>
      <c r="I180" s="4063"/>
      <c r="J180" s="4063"/>
      <c r="K180" s="4063"/>
      <c r="L180" s="270"/>
    </row>
    <row r="181" spans="1:12" ht="15.75">
      <c r="A181" s="4061"/>
      <c r="B181" s="4065"/>
      <c r="C181" s="4063"/>
      <c r="D181" s="4062">
        <f t="shared" si="6"/>
        <v>0</v>
      </c>
      <c r="E181" s="4063"/>
      <c r="F181" s="4063"/>
      <c r="G181" s="4063"/>
      <c r="H181" s="4063"/>
      <c r="I181" s="4063"/>
      <c r="J181" s="4063"/>
      <c r="K181" s="4063"/>
      <c r="L181" s="270"/>
    </row>
    <row r="182" spans="1:12" ht="15.75">
      <c r="A182" s="4061"/>
      <c r="B182" s="4065"/>
      <c r="C182" s="4063"/>
      <c r="D182" s="4062">
        <f t="shared" si="6"/>
        <v>0</v>
      </c>
      <c r="E182" s="4063"/>
      <c r="F182" s="4063"/>
      <c r="G182" s="4063"/>
      <c r="H182" s="4063"/>
      <c r="I182" s="4063"/>
      <c r="J182" s="4063"/>
      <c r="K182" s="4063"/>
      <c r="L182" s="270"/>
    </row>
    <row r="183" spans="1:12" ht="15.75">
      <c r="A183" s="4061"/>
      <c r="B183" s="4065"/>
      <c r="C183" s="4063"/>
      <c r="D183" s="4062">
        <f t="shared" si="6"/>
        <v>0</v>
      </c>
      <c r="E183" s="4063"/>
      <c r="F183" s="4063"/>
      <c r="G183" s="4063"/>
      <c r="H183" s="4063"/>
      <c r="I183" s="4063"/>
      <c r="J183" s="4063"/>
      <c r="K183" s="4063"/>
      <c r="L183" s="270"/>
    </row>
    <row r="184" spans="1:12" ht="15.75">
      <c r="A184" s="4061"/>
      <c r="B184" s="4065"/>
      <c r="C184" s="4063"/>
      <c r="D184" s="4062">
        <f t="shared" si="6"/>
        <v>0</v>
      </c>
      <c r="E184" s="4063"/>
      <c r="F184" s="4063"/>
      <c r="G184" s="4063"/>
      <c r="H184" s="4063"/>
      <c r="I184" s="4063"/>
      <c r="J184" s="4063"/>
      <c r="K184" s="4063"/>
      <c r="L184" s="270"/>
    </row>
    <row r="185" spans="1:12" ht="15.75">
      <c r="A185" s="4061"/>
      <c r="B185" s="4065"/>
      <c r="C185" s="4063"/>
      <c r="D185" s="4062">
        <f t="shared" si="6"/>
        <v>0</v>
      </c>
      <c r="E185" s="4063"/>
      <c r="F185" s="4063"/>
      <c r="G185" s="4063"/>
      <c r="H185" s="4063"/>
      <c r="I185" s="4063"/>
      <c r="J185" s="4063"/>
      <c r="K185" s="4063"/>
      <c r="L185" s="270"/>
    </row>
    <row r="186" spans="1:12" ht="15.75">
      <c r="A186" s="4061"/>
      <c r="B186" s="4065"/>
      <c r="C186" s="4063"/>
      <c r="D186" s="4062">
        <f t="shared" si="6"/>
        <v>0</v>
      </c>
      <c r="E186" s="4063"/>
      <c r="F186" s="4063"/>
      <c r="G186" s="4063"/>
      <c r="H186" s="4063"/>
      <c r="I186" s="4063"/>
      <c r="J186" s="4063"/>
      <c r="K186" s="4063"/>
      <c r="L186" s="270"/>
    </row>
    <row r="187" spans="1:12" ht="15.75">
      <c r="A187" s="4061"/>
      <c r="B187" s="4065"/>
      <c r="C187" s="4063"/>
      <c r="D187" s="4062">
        <f t="shared" si="6"/>
        <v>0</v>
      </c>
      <c r="E187" s="4063"/>
      <c r="F187" s="4063"/>
      <c r="G187" s="4063"/>
      <c r="H187" s="4063"/>
      <c r="I187" s="4063"/>
      <c r="J187" s="4063"/>
      <c r="K187" s="4063"/>
      <c r="L187" s="270"/>
    </row>
    <row r="188" spans="1:12" ht="15.75">
      <c r="A188" s="4061"/>
      <c r="B188" s="4065"/>
      <c r="C188" s="4063"/>
      <c r="D188" s="4062">
        <f t="shared" si="6"/>
        <v>0</v>
      </c>
      <c r="E188" s="4063"/>
      <c r="F188" s="4063"/>
      <c r="G188" s="4063"/>
      <c r="H188" s="4063"/>
      <c r="I188" s="4063"/>
      <c r="J188" s="4063"/>
      <c r="K188" s="4063"/>
      <c r="L188" s="270"/>
    </row>
    <row r="189" spans="1:12" ht="15.75">
      <c r="A189" s="4061"/>
      <c r="B189" s="4065"/>
      <c r="C189" s="4063"/>
      <c r="D189" s="4062">
        <f t="shared" si="6"/>
        <v>0</v>
      </c>
      <c r="E189" s="4063"/>
      <c r="F189" s="4063"/>
      <c r="G189" s="4063"/>
      <c r="H189" s="4063"/>
      <c r="I189" s="4063"/>
      <c r="J189" s="4063"/>
      <c r="K189" s="4063"/>
      <c r="L189" s="270"/>
    </row>
    <row r="190" spans="1:12" ht="15.75">
      <c r="A190" s="4061"/>
      <c r="B190" s="4065"/>
      <c r="C190" s="4063"/>
      <c r="D190" s="4062">
        <f t="shared" si="6"/>
        <v>0</v>
      </c>
      <c r="E190" s="4063"/>
      <c r="F190" s="4063"/>
      <c r="G190" s="4063"/>
      <c r="H190" s="4063"/>
      <c r="I190" s="4063"/>
      <c r="J190" s="4063"/>
      <c r="K190" s="4063"/>
      <c r="L190" s="270"/>
    </row>
    <row r="191" spans="1:12" ht="15.75">
      <c r="A191" s="4061"/>
      <c r="B191" s="4065"/>
      <c r="C191" s="4063"/>
      <c r="D191" s="4062">
        <f t="shared" si="6"/>
        <v>0</v>
      </c>
      <c r="E191" s="4063"/>
      <c r="F191" s="4063"/>
      <c r="G191" s="4063"/>
      <c r="H191" s="4063"/>
      <c r="I191" s="4063"/>
      <c r="J191" s="4063"/>
      <c r="K191" s="4063"/>
      <c r="L191" s="270"/>
    </row>
    <row r="192" spans="1:12" ht="15.75">
      <c r="A192" s="4061"/>
      <c r="B192" s="4065"/>
      <c r="C192" s="4063"/>
      <c r="D192" s="4062">
        <f t="shared" si="6"/>
        <v>0</v>
      </c>
      <c r="E192" s="4063"/>
      <c r="F192" s="4063"/>
      <c r="G192" s="4063"/>
      <c r="H192" s="4063"/>
      <c r="I192" s="4063"/>
      <c r="J192" s="4063"/>
      <c r="K192" s="4063"/>
      <c r="L192" s="270"/>
    </row>
    <row r="193" spans="1:12" ht="15.75">
      <c r="A193" s="4061"/>
      <c r="B193" s="4065"/>
      <c r="C193" s="4063"/>
      <c r="D193" s="4062">
        <f t="shared" si="6"/>
        <v>0</v>
      </c>
      <c r="E193" s="4063"/>
      <c r="F193" s="4063"/>
      <c r="G193" s="4063"/>
      <c r="H193" s="4063"/>
      <c r="I193" s="4063"/>
      <c r="J193" s="4063"/>
      <c r="K193" s="4063"/>
      <c r="L193" s="270"/>
    </row>
    <row r="194" spans="1:12" ht="15.75">
      <c r="A194" s="4061"/>
      <c r="B194" s="4065"/>
      <c r="C194" s="4063"/>
      <c r="D194" s="4062">
        <f t="shared" si="6"/>
        <v>0</v>
      </c>
      <c r="E194" s="4063"/>
      <c r="F194" s="4063"/>
      <c r="G194" s="4063"/>
      <c r="H194" s="4063"/>
      <c r="I194" s="4063"/>
      <c r="J194" s="4063"/>
      <c r="K194" s="4063"/>
      <c r="L194" s="270"/>
    </row>
    <row r="195" spans="1:12" ht="15.75">
      <c r="A195" s="4061"/>
      <c r="B195" s="4065"/>
      <c r="C195" s="4063"/>
      <c r="D195" s="4062">
        <f t="shared" si="6"/>
        <v>0</v>
      </c>
      <c r="E195" s="4063"/>
      <c r="F195" s="4063"/>
      <c r="G195" s="4063"/>
      <c r="H195" s="4063"/>
      <c r="I195" s="4063"/>
      <c r="J195" s="4063"/>
      <c r="K195" s="4063"/>
      <c r="L195" s="270"/>
    </row>
    <row r="196" spans="1:12" ht="15.75">
      <c r="A196" s="4061"/>
      <c r="B196" s="4065"/>
      <c r="C196" s="4063"/>
      <c r="D196" s="4062">
        <f t="shared" si="6"/>
        <v>0</v>
      </c>
      <c r="E196" s="4063"/>
      <c r="F196" s="4063"/>
      <c r="G196" s="4063"/>
      <c r="H196" s="4063"/>
      <c r="I196" s="4063"/>
      <c r="J196" s="4063"/>
      <c r="K196" s="4063"/>
      <c r="L196" s="270"/>
    </row>
    <row r="197" spans="1:12" ht="15.75">
      <c r="A197" s="4061"/>
      <c r="B197" s="4065"/>
      <c r="C197" s="4063"/>
      <c r="D197" s="4062">
        <f t="shared" si="6"/>
        <v>0</v>
      </c>
      <c r="E197" s="4063"/>
      <c r="F197" s="4063"/>
      <c r="G197" s="4063"/>
      <c r="H197" s="4063"/>
      <c r="I197" s="4063"/>
      <c r="J197" s="4063"/>
      <c r="K197" s="4063"/>
      <c r="L197" s="270"/>
    </row>
    <row r="198" spans="1:12" ht="15.75">
      <c r="A198" s="4061"/>
      <c r="B198" s="4065"/>
      <c r="C198" s="4063"/>
      <c r="D198" s="4062">
        <f t="shared" si="6"/>
        <v>0</v>
      </c>
      <c r="E198" s="4063"/>
      <c r="F198" s="4063"/>
      <c r="G198" s="4063"/>
      <c r="H198" s="4063"/>
      <c r="I198" s="4063"/>
      <c r="J198" s="4063"/>
      <c r="K198" s="4063"/>
      <c r="L198" s="270"/>
    </row>
    <row r="199" spans="1:12" ht="15.75">
      <c r="A199" s="4061"/>
      <c r="B199" s="4065"/>
      <c r="C199" s="4063"/>
      <c r="D199" s="4062">
        <f t="shared" si="6"/>
        <v>0</v>
      </c>
      <c r="E199" s="4063"/>
      <c r="F199" s="4063"/>
      <c r="G199" s="4063"/>
      <c r="H199" s="4063"/>
      <c r="I199" s="4063"/>
      <c r="J199" s="4063"/>
      <c r="K199" s="4063"/>
      <c r="L199" s="270"/>
    </row>
    <row r="200" spans="1:12" ht="15.75">
      <c r="A200" s="4061"/>
      <c r="B200" s="4065"/>
      <c r="C200" s="4063"/>
      <c r="D200" s="4062">
        <f t="shared" si="6"/>
        <v>0</v>
      </c>
      <c r="E200" s="4063"/>
      <c r="F200" s="4063"/>
      <c r="G200" s="4063"/>
      <c r="H200" s="4063"/>
      <c r="I200" s="4063"/>
      <c r="J200" s="4063"/>
      <c r="K200" s="4063"/>
      <c r="L200" s="270"/>
    </row>
    <row r="201" spans="1:12" ht="15.75">
      <c r="A201" s="4061"/>
      <c r="B201" s="4065"/>
      <c r="C201" s="4063"/>
      <c r="D201" s="4062">
        <f t="shared" si="6"/>
        <v>0</v>
      </c>
      <c r="E201" s="4063"/>
      <c r="F201" s="4063"/>
      <c r="G201" s="4063"/>
      <c r="H201" s="4063"/>
      <c r="I201" s="4063"/>
      <c r="J201" s="4063"/>
      <c r="K201" s="4063"/>
      <c r="L201" s="270"/>
    </row>
    <row r="202" spans="1:12" ht="15.75">
      <c r="A202" s="4061"/>
      <c r="B202" s="4065"/>
      <c r="C202" s="4063"/>
      <c r="D202" s="4062">
        <f t="shared" si="6"/>
        <v>0</v>
      </c>
      <c r="E202" s="4063"/>
      <c r="F202" s="4063"/>
      <c r="G202" s="4063"/>
      <c r="H202" s="4063"/>
      <c r="I202" s="4063"/>
      <c r="J202" s="4063"/>
      <c r="K202" s="4063"/>
      <c r="L202" s="270"/>
    </row>
    <row r="203" spans="1:12" ht="15.75">
      <c r="A203" s="4061"/>
      <c r="B203" s="4065"/>
      <c r="C203" s="4063"/>
      <c r="D203" s="4062">
        <f t="shared" si="6"/>
        <v>0</v>
      </c>
      <c r="E203" s="4063"/>
      <c r="F203" s="4063"/>
      <c r="G203" s="4063"/>
      <c r="H203" s="4063"/>
      <c r="I203" s="4063"/>
      <c r="J203" s="4063"/>
      <c r="K203" s="4063"/>
      <c r="L203" s="270"/>
    </row>
    <row r="204" spans="1:12" ht="15.75">
      <c r="A204" s="4061"/>
      <c r="B204" s="4065"/>
      <c r="C204" s="4063"/>
      <c r="D204" s="4062">
        <f t="shared" si="6"/>
        <v>0</v>
      </c>
      <c r="E204" s="4063"/>
      <c r="F204" s="4063"/>
      <c r="G204" s="4063"/>
      <c r="H204" s="4063"/>
      <c r="I204" s="4063"/>
      <c r="J204" s="4063"/>
      <c r="K204" s="4063"/>
      <c r="L204" s="270"/>
    </row>
    <row r="205" spans="1:12" ht="15.75">
      <c r="A205" s="4061"/>
      <c r="B205" s="4065"/>
      <c r="C205" s="4063"/>
      <c r="D205" s="4062">
        <f t="shared" si="6"/>
        <v>0</v>
      </c>
      <c r="E205" s="4063"/>
      <c r="F205" s="4063"/>
      <c r="G205" s="4063"/>
      <c r="H205" s="4063"/>
      <c r="I205" s="4063"/>
      <c r="J205" s="4063"/>
      <c r="K205" s="4063"/>
      <c r="L205" s="270"/>
    </row>
    <row r="206" spans="1:12" ht="15.75">
      <c r="A206" s="4061"/>
      <c r="B206" s="4065"/>
      <c r="C206" s="4063"/>
      <c r="D206" s="4062">
        <f t="shared" si="6"/>
        <v>0</v>
      </c>
      <c r="E206" s="4063"/>
      <c r="F206" s="4063"/>
      <c r="G206" s="4063"/>
      <c r="H206" s="4063"/>
      <c r="I206" s="4063"/>
      <c r="J206" s="4063"/>
      <c r="K206" s="4063"/>
      <c r="L206" s="270"/>
    </row>
    <row r="207" spans="1:12" ht="15.75">
      <c r="A207" s="4061"/>
      <c r="B207" s="4065"/>
      <c r="C207" s="4063"/>
      <c r="D207" s="4062">
        <f t="shared" si="6"/>
        <v>0</v>
      </c>
      <c r="E207" s="4063"/>
      <c r="F207" s="4063"/>
      <c r="G207" s="4063"/>
      <c r="H207" s="4063"/>
      <c r="I207" s="4063"/>
      <c r="J207" s="4063"/>
      <c r="K207" s="4063"/>
      <c r="L207" s="270"/>
    </row>
    <row r="208" spans="1:12" ht="15.75">
      <c r="A208" s="4061"/>
      <c r="B208" s="4065"/>
      <c r="C208" s="4063"/>
      <c r="D208" s="4062">
        <f t="shared" si="6"/>
        <v>0</v>
      </c>
      <c r="E208" s="4063"/>
      <c r="F208" s="4063"/>
      <c r="G208" s="4063"/>
      <c r="H208" s="4063"/>
      <c r="I208" s="4063"/>
      <c r="J208" s="4063"/>
      <c r="K208" s="4063"/>
      <c r="L208" s="270"/>
    </row>
    <row r="209" spans="1:12" ht="15.75">
      <c r="A209" s="4061"/>
      <c r="B209" s="4065"/>
      <c r="C209" s="4063"/>
      <c r="D209" s="4062">
        <f t="shared" si="6"/>
        <v>0</v>
      </c>
      <c r="E209" s="4063"/>
      <c r="F209" s="4063"/>
      <c r="G209" s="4063"/>
      <c r="H209" s="4063"/>
      <c r="I209" s="4063"/>
      <c r="J209" s="4063"/>
      <c r="K209" s="4063"/>
      <c r="L209" s="270"/>
    </row>
    <row r="210" spans="1:12" ht="15.75">
      <c r="A210" s="4061"/>
      <c r="B210" s="4065"/>
      <c r="C210" s="4063"/>
      <c r="D210" s="4062">
        <f t="shared" si="6"/>
        <v>0</v>
      </c>
      <c r="E210" s="4063"/>
      <c r="F210" s="4063"/>
      <c r="G210" s="4063"/>
      <c r="H210" s="4063"/>
      <c r="I210" s="4063"/>
      <c r="J210" s="4063"/>
      <c r="K210" s="4063"/>
      <c r="L210" s="270"/>
    </row>
    <row r="211" spans="1:12" ht="15.75">
      <c r="A211" s="4061"/>
      <c r="B211" s="4065"/>
      <c r="C211" s="4063"/>
      <c r="D211" s="4062">
        <f t="shared" si="6"/>
        <v>0</v>
      </c>
      <c r="E211" s="4063"/>
      <c r="F211" s="4063"/>
      <c r="G211" s="4063"/>
      <c r="H211" s="4063"/>
      <c r="I211" s="4063"/>
      <c r="J211" s="4063"/>
      <c r="K211" s="4063"/>
      <c r="L211" s="270"/>
    </row>
    <row r="212" spans="1:12" ht="15.75">
      <c r="A212" s="4061"/>
      <c r="B212" s="4065"/>
      <c r="C212" s="4063"/>
      <c r="D212" s="4062">
        <f t="shared" si="6"/>
        <v>0</v>
      </c>
      <c r="E212" s="4063"/>
      <c r="F212" s="4063"/>
      <c r="G212" s="4063"/>
      <c r="H212" s="4063"/>
      <c r="I212" s="4063"/>
      <c r="J212" s="4063"/>
      <c r="K212" s="4063"/>
      <c r="L212" s="270"/>
    </row>
    <row r="213" spans="1:12" ht="15.75">
      <c r="A213" s="4061"/>
      <c r="B213" s="4065"/>
      <c r="C213" s="4063"/>
      <c r="D213" s="4062">
        <f t="shared" si="6"/>
        <v>0</v>
      </c>
      <c r="E213" s="4063"/>
      <c r="F213" s="4063"/>
      <c r="G213" s="4063"/>
      <c r="H213" s="4063"/>
      <c r="I213" s="4063"/>
      <c r="J213" s="4063"/>
      <c r="K213" s="4063"/>
      <c r="L213" s="270"/>
    </row>
    <row r="214" spans="1:12" ht="15.75">
      <c r="A214" s="4061"/>
      <c r="B214" s="4065"/>
      <c r="C214" s="4063"/>
      <c r="D214" s="4062">
        <f t="shared" si="6"/>
        <v>0</v>
      </c>
      <c r="E214" s="4063"/>
      <c r="F214" s="4063"/>
      <c r="G214" s="4063"/>
      <c r="H214" s="4063"/>
      <c r="I214" s="4063"/>
      <c r="J214" s="4063"/>
      <c r="K214" s="4063"/>
      <c r="L214" s="270"/>
    </row>
    <row r="215" spans="1:12" ht="15.75">
      <c r="A215" s="4061"/>
      <c r="B215" s="4065"/>
      <c r="C215" s="4063"/>
      <c r="D215" s="4062">
        <f t="shared" si="6"/>
        <v>0</v>
      </c>
      <c r="E215" s="4063"/>
      <c r="F215" s="4063"/>
      <c r="G215" s="4063"/>
      <c r="H215" s="4063"/>
      <c r="I215" s="4063"/>
      <c r="J215" s="4063"/>
      <c r="K215" s="4063"/>
      <c r="L215" s="270"/>
    </row>
    <row r="216" spans="1:12" ht="15.75">
      <c r="A216" s="4061"/>
      <c r="B216" s="4065"/>
      <c r="C216" s="4063"/>
      <c r="D216" s="4062">
        <f t="shared" si="6"/>
        <v>0</v>
      </c>
      <c r="E216" s="4063"/>
      <c r="F216" s="4063"/>
      <c r="G216" s="4063"/>
      <c r="H216" s="4063"/>
      <c r="I216" s="4063"/>
      <c r="J216" s="4063"/>
      <c r="K216" s="4063"/>
      <c r="L216" s="270"/>
    </row>
    <row r="217" spans="1:12" ht="15.75">
      <c r="A217" s="4061"/>
      <c r="B217" s="4065"/>
      <c r="C217" s="4063"/>
      <c r="D217" s="4062">
        <f t="shared" si="6"/>
        <v>0</v>
      </c>
      <c r="E217" s="4063"/>
      <c r="F217" s="4063"/>
      <c r="G217" s="4063"/>
      <c r="H217" s="4063"/>
      <c r="I217" s="4063"/>
      <c r="J217" s="4063"/>
      <c r="K217" s="4063"/>
      <c r="L217" s="270"/>
    </row>
    <row r="218" spans="1:12" ht="15.75">
      <c r="A218" s="4061"/>
      <c r="B218" s="4065"/>
      <c r="C218" s="4063"/>
      <c r="D218" s="4062">
        <f t="shared" si="6"/>
        <v>0</v>
      </c>
      <c r="E218" s="4063"/>
      <c r="F218" s="4063"/>
      <c r="G218" s="4063"/>
      <c r="H218" s="4063"/>
      <c r="I218" s="4063"/>
      <c r="J218" s="4063"/>
      <c r="K218" s="4063"/>
      <c r="L218" s="270"/>
    </row>
    <row r="219" spans="1:12" ht="15.75">
      <c r="A219" s="4061"/>
      <c r="B219" s="4065"/>
      <c r="C219" s="4063"/>
      <c r="D219" s="4062">
        <f t="shared" si="6"/>
        <v>0</v>
      </c>
      <c r="E219" s="4063"/>
      <c r="F219" s="4063"/>
      <c r="G219" s="4063"/>
      <c r="H219" s="4063"/>
      <c r="I219" s="4063"/>
      <c r="J219" s="4063"/>
      <c r="K219" s="4063"/>
      <c r="L219" s="270"/>
    </row>
    <row r="220" spans="1:12" ht="15.75">
      <c r="A220" s="4061"/>
      <c r="B220" s="4065"/>
      <c r="C220" s="4063"/>
      <c r="D220" s="4062">
        <f t="shared" si="6"/>
        <v>0</v>
      </c>
      <c r="E220" s="4063"/>
      <c r="F220" s="4063"/>
      <c r="G220" s="4063"/>
      <c r="H220" s="4063"/>
      <c r="I220" s="4063"/>
      <c r="J220" s="4063"/>
      <c r="K220" s="4063"/>
      <c r="L220" s="270"/>
    </row>
    <row r="221" spans="1:12" ht="15.75">
      <c r="A221" s="4061"/>
      <c r="B221" s="4065"/>
      <c r="C221" s="4063"/>
      <c r="D221" s="4062">
        <f t="shared" si="6"/>
        <v>0</v>
      </c>
      <c r="E221" s="4063"/>
      <c r="F221" s="4063"/>
      <c r="G221" s="4063"/>
      <c r="H221" s="4063"/>
      <c r="I221" s="4063"/>
      <c r="J221" s="4063"/>
      <c r="K221" s="4063"/>
      <c r="L221" s="270"/>
    </row>
    <row r="222" spans="1:12" ht="15.75">
      <c r="A222" s="4061"/>
      <c r="B222" s="4065"/>
      <c r="C222" s="4063"/>
      <c r="D222" s="4062">
        <f t="shared" si="6"/>
        <v>0</v>
      </c>
      <c r="E222" s="4063"/>
      <c r="F222" s="4063"/>
      <c r="G222" s="4063"/>
      <c r="H222" s="4063"/>
      <c r="I222" s="4063"/>
      <c r="J222" s="4063"/>
      <c r="K222" s="4063"/>
      <c r="L222" s="270"/>
    </row>
    <row r="223" spans="1:12" ht="15.75">
      <c r="A223" s="4061"/>
      <c r="B223" s="4065"/>
      <c r="C223" s="4063"/>
      <c r="D223" s="4062">
        <f t="shared" si="6"/>
        <v>0</v>
      </c>
      <c r="E223" s="4063"/>
      <c r="F223" s="4063"/>
      <c r="G223" s="4063"/>
      <c r="H223" s="4063"/>
      <c r="I223" s="4063"/>
      <c r="J223" s="4063"/>
      <c r="K223" s="4063"/>
      <c r="L223" s="270"/>
    </row>
    <row r="224" spans="1:12" ht="15.75">
      <c r="A224" s="4061"/>
      <c r="B224" s="4065"/>
      <c r="C224" s="4063"/>
      <c r="D224" s="4062">
        <f t="shared" si="6"/>
        <v>0</v>
      </c>
      <c r="E224" s="4063"/>
      <c r="F224" s="4063"/>
      <c r="G224" s="4063"/>
      <c r="H224" s="4063"/>
      <c r="I224" s="4063"/>
      <c r="J224" s="4063"/>
      <c r="K224" s="4063"/>
      <c r="L224" s="270"/>
    </row>
    <row r="225" spans="1:12" ht="15.75">
      <c r="A225" s="4061"/>
      <c r="B225" s="4065"/>
      <c r="C225" s="4063"/>
      <c r="D225" s="4062">
        <f t="shared" si="6"/>
        <v>0</v>
      </c>
      <c r="E225" s="4063"/>
      <c r="F225" s="4063"/>
      <c r="G225" s="4063"/>
      <c r="H225" s="4063"/>
      <c r="I225" s="4063"/>
      <c r="J225" s="4063"/>
      <c r="K225" s="4063"/>
      <c r="L225" s="270"/>
    </row>
    <row r="226" spans="1:12" ht="15.75">
      <c r="A226" s="4061"/>
      <c r="B226" s="4065"/>
      <c r="C226" s="4063"/>
      <c r="D226" s="4062">
        <f t="shared" si="6"/>
        <v>0</v>
      </c>
      <c r="E226" s="4063"/>
      <c r="F226" s="4063"/>
      <c r="G226" s="4063"/>
      <c r="H226" s="4063"/>
      <c r="I226" s="4063"/>
      <c r="J226" s="4063"/>
      <c r="K226" s="4063"/>
      <c r="L226" s="270"/>
    </row>
    <row r="227" spans="1:12" ht="15.75">
      <c r="A227" s="4061"/>
      <c r="B227" s="4065"/>
      <c r="C227" s="4063"/>
      <c r="D227" s="4062">
        <f t="shared" si="6"/>
        <v>0</v>
      </c>
      <c r="E227" s="4063"/>
      <c r="F227" s="4063"/>
      <c r="G227" s="4063"/>
      <c r="H227" s="4063"/>
      <c r="I227" s="4063"/>
      <c r="J227" s="4063"/>
      <c r="K227" s="4063"/>
      <c r="L227" s="270"/>
    </row>
    <row r="228" spans="1:12" ht="15.75">
      <c r="A228" s="4061"/>
      <c r="B228" s="4065"/>
      <c r="C228" s="4063"/>
      <c r="D228" s="4062">
        <f t="shared" si="6"/>
        <v>0</v>
      </c>
      <c r="E228" s="4063"/>
      <c r="F228" s="4063"/>
      <c r="G228" s="4063"/>
      <c r="H228" s="4063"/>
      <c r="I228" s="4063"/>
      <c r="J228" s="4063"/>
      <c r="K228" s="4063"/>
      <c r="L228" s="270"/>
    </row>
    <row r="229" spans="1:12" ht="15.75">
      <c r="A229" s="4061"/>
      <c r="B229" s="4065"/>
      <c r="C229" s="4063"/>
      <c r="D229" s="4062">
        <f t="shared" si="6"/>
        <v>0</v>
      </c>
      <c r="E229" s="4063"/>
      <c r="F229" s="4063"/>
      <c r="G229" s="4063"/>
      <c r="H229" s="4063"/>
      <c r="I229" s="4063"/>
      <c r="J229" s="4063"/>
      <c r="K229" s="4063"/>
      <c r="L229" s="270"/>
    </row>
    <row r="230" spans="1:12" ht="15.75">
      <c r="A230" s="4061"/>
      <c r="B230" s="4065"/>
      <c r="C230" s="4063"/>
      <c r="D230" s="4062">
        <f t="shared" si="6"/>
        <v>0</v>
      </c>
      <c r="E230" s="4063"/>
      <c r="F230" s="4063"/>
      <c r="G230" s="4063"/>
      <c r="H230" s="4063"/>
      <c r="I230" s="4063"/>
      <c r="J230" s="4063"/>
      <c r="K230" s="4063"/>
      <c r="L230" s="270"/>
    </row>
    <row r="231" spans="1:12" ht="15.75">
      <c r="A231" s="4061"/>
      <c r="B231" s="4065"/>
      <c r="C231" s="4063"/>
      <c r="D231" s="4062">
        <f t="shared" si="6"/>
        <v>0</v>
      </c>
      <c r="E231" s="4063"/>
      <c r="F231" s="4063"/>
      <c r="G231" s="4063"/>
      <c r="H231" s="4063"/>
      <c r="I231" s="4063"/>
      <c r="J231" s="4063"/>
      <c r="K231" s="4063"/>
      <c r="L231" s="270"/>
    </row>
    <row r="232" spans="1:12" ht="15.75">
      <c r="A232" s="4061"/>
      <c r="B232" s="4065"/>
      <c r="C232" s="4063"/>
      <c r="D232" s="4062">
        <f t="shared" si="6"/>
        <v>0</v>
      </c>
      <c r="E232" s="4063"/>
      <c r="F232" s="4063"/>
      <c r="G232" s="4063"/>
      <c r="H232" s="4063"/>
      <c r="I232" s="4063"/>
      <c r="J232" s="4063"/>
      <c r="K232" s="4063"/>
      <c r="L232" s="270"/>
    </row>
    <row r="233" spans="1:12" ht="15.75">
      <c r="A233" s="4061"/>
      <c r="B233" s="4065"/>
      <c r="C233" s="4063"/>
      <c r="D233" s="4062">
        <f t="shared" si="6"/>
        <v>0</v>
      </c>
      <c r="E233" s="4063"/>
      <c r="F233" s="4063"/>
      <c r="G233" s="4063"/>
      <c r="H233" s="4063"/>
      <c r="I233" s="4063"/>
      <c r="J233" s="4063"/>
      <c r="K233" s="4063"/>
      <c r="L233" s="270"/>
    </row>
    <row r="234" spans="1:12" ht="15.75">
      <c r="A234" s="4061"/>
      <c r="B234" s="4065"/>
      <c r="C234" s="4063"/>
      <c r="D234" s="4062">
        <f t="shared" si="6"/>
        <v>0</v>
      </c>
      <c r="E234" s="4063"/>
      <c r="F234" s="4063"/>
      <c r="G234" s="4063"/>
      <c r="H234" s="4063"/>
      <c r="I234" s="4063"/>
      <c r="J234" s="4063"/>
      <c r="K234" s="4063"/>
      <c r="L234" s="270"/>
    </row>
    <row r="235" spans="1:12" ht="15.75">
      <c r="A235" s="4061"/>
      <c r="B235" s="4065"/>
      <c r="C235" s="4063"/>
      <c r="D235" s="4062">
        <f t="shared" si="6"/>
        <v>0</v>
      </c>
      <c r="E235" s="4063"/>
      <c r="F235" s="4063"/>
      <c r="G235" s="4063"/>
      <c r="H235" s="4063"/>
      <c r="I235" s="4063"/>
      <c r="J235" s="4063"/>
      <c r="K235" s="4063"/>
      <c r="L235" s="270"/>
    </row>
    <row r="236" spans="1:12" ht="15.75">
      <c r="A236" s="4061"/>
      <c r="B236" s="4065"/>
      <c r="C236" s="4063"/>
      <c r="D236" s="4062">
        <f t="shared" si="6"/>
        <v>0</v>
      </c>
      <c r="E236" s="4063"/>
      <c r="F236" s="4063"/>
      <c r="G236" s="4063"/>
      <c r="H236" s="4063"/>
      <c r="I236" s="4063"/>
      <c r="J236" s="4063"/>
      <c r="K236" s="4063"/>
      <c r="L236" s="270"/>
    </row>
    <row r="237" spans="1:12" ht="15.75">
      <c r="A237" s="4061"/>
      <c r="B237" s="4065"/>
      <c r="C237" s="4063"/>
      <c r="D237" s="4062">
        <f t="shared" ref="D237:D300" si="7">+C237*(100-E237)/100</f>
        <v>0</v>
      </c>
      <c r="E237" s="4063"/>
      <c r="F237" s="4063"/>
      <c r="G237" s="4063"/>
      <c r="H237" s="4063"/>
      <c r="I237" s="4063"/>
      <c r="J237" s="4063"/>
      <c r="K237" s="4063"/>
      <c r="L237" s="270"/>
    </row>
    <row r="238" spans="1:12" ht="15.75">
      <c r="A238" s="4061"/>
      <c r="B238" s="4065"/>
      <c r="C238" s="4063"/>
      <c r="D238" s="4062">
        <f t="shared" si="7"/>
        <v>0</v>
      </c>
      <c r="E238" s="4063"/>
      <c r="F238" s="4063"/>
      <c r="G238" s="4063"/>
      <c r="H238" s="4063"/>
      <c r="I238" s="4063"/>
      <c r="J238" s="4063"/>
      <c r="K238" s="4063"/>
      <c r="L238" s="270"/>
    </row>
    <row r="239" spans="1:12" ht="15.75">
      <c r="A239" s="4061"/>
      <c r="B239" s="4065"/>
      <c r="C239" s="4063"/>
      <c r="D239" s="4062">
        <f t="shared" si="7"/>
        <v>0</v>
      </c>
      <c r="E239" s="4063"/>
      <c r="F239" s="4063"/>
      <c r="G239" s="4063"/>
      <c r="H239" s="4063"/>
      <c r="I239" s="4063"/>
      <c r="J239" s="4063"/>
      <c r="K239" s="4063"/>
      <c r="L239" s="270"/>
    </row>
    <row r="240" spans="1:12" ht="15.75">
      <c r="A240" s="4061"/>
      <c r="B240" s="4065"/>
      <c r="C240" s="4063"/>
      <c r="D240" s="4062">
        <f t="shared" si="7"/>
        <v>0</v>
      </c>
      <c r="E240" s="4063"/>
      <c r="F240" s="4063"/>
      <c r="G240" s="4063"/>
      <c r="H240" s="4063"/>
      <c r="I240" s="4063"/>
      <c r="J240" s="4063"/>
      <c r="K240" s="4063"/>
      <c r="L240" s="270"/>
    </row>
    <row r="241" spans="1:12" ht="15.75">
      <c r="A241" s="4061"/>
      <c r="B241" s="4065"/>
      <c r="C241" s="4063"/>
      <c r="D241" s="4062">
        <f t="shared" si="7"/>
        <v>0</v>
      </c>
      <c r="E241" s="4063"/>
      <c r="F241" s="4063"/>
      <c r="G241" s="4063"/>
      <c r="H241" s="4063"/>
      <c r="I241" s="4063"/>
      <c r="J241" s="4063"/>
      <c r="K241" s="4063"/>
      <c r="L241" s="270"/>
    </row>
    <row r="242" spans="1:12" ht="15.75">
      <c r="A242" s="4061"/>
      <c r="B242" s="4065"/>
      <c r="C242" s="4063"/>
      <c r="D242" s="4062">
        <f t="shared" si="7"/>
        <v>0</v>
      </c>
      <c r="E242" s="4063"/>
      <c r="F242" s="4063"/>
      <c r="G242" s="4063"/>
      <c r="H242" s="4063"/>
      <c r="I242" s="4063"/>
      <c r="J242" s="4063"/>
      <c r="K242" s="4063"/>
      <c r="L242" s="270"/>
    </row>
    <row r="243" spans="1:12" ht="15.75">
      <c r="A243" s="4061"/>
      <c r="B243" s="4065"/>
      <c r="C243" s="4063"/>
      <c r="D243" s="4062">
        <f t="shared" si="7"/>
        <v>0</v>
      </c>
      <c r="E243" s="4063"/>
      <c r="F243" s="4063"/>
      <c r="G243" s="4063"/>
      <c r="H243" s="4063"/>
      <c r="I243" s="4063"/>
      <c r="J243" s="4063"/>
      <c r="K243" s="4063"/>
      <c r="L243" s="270"/>
    </row>
    <row r="244" spans="1:12" ht="15.75">
      <c r="A244" s="4061"/>
      <c r="B244" s="4065"/>
      <c r="C244" s="4063"/>
      <c r="D244" s="4062">
        <f t="shared" si="7"/>
        <v>0</v>
      </c>
      <c r="E244" s="4063"/>
      <c r="F244" s="4063"/>
      <c r="G244" s="4063"/>
      <c r="H244" s="4063"/>
      <c r="I244" s="4063"/>
      <c r="J244" s="4063"/>
      <c r="K244" s="4063"/>
      <c r="L244" s="270"/>
    </row>
    <row r="245" spans="1:12" ht="15.75">
      <c r="A245" s="4061"/>
      <c r="B245" s="4065"/>
      <c r="C245" s="4063"/>
      <c r="D245" s="4062">
        <f t="shared" si="7"/>
        <v>0</v>
      </c>
      <c r="E245" s="4063"/>
      <c r="F245" s="4063"/>
      <c r="G245" s="4063"/>
      <c r="H245" s="4063"/>
      <c r="I245" s="4063"/>
      <c r="J245" s="4063"/>
      <c r="K245" s="4063"/>
      <c r="L245" s="270"/>
    </row>
    <row r="246" spans="1:12" ht="15.75">
      <c r="A246" s="4061"/>
      <c r="B246" s="4065"/>
      <c r="C246" s="4063"/>
      <c r="D246" s="4062">
        <f t="shared" si="7"/>
        <v>0</v>
      </c>
      <c r="E246" s="4063"/>
      <c r="F246" s="4063"/>
      <c r="G246" s="4063"/>
      <c r="H246" s="4063"/>
      <c r="I246" s="4063"/>
      <c r="J246" s="4063"/>
      <c r="K246" s="4063"/>
      <c r="L246" s="270"/>
    </row>
    <row r="247" spans="1:12" ht="15.75">
      <c r="A247" s="4061"/>
      <c r="B247" s="4065"/>
      <c r="C247" s="4063"/>
      <c r="D247" s="4062">
        <f t="shared" si="7"/>
        <v>0</v>
      </c>
      <c r="E247" s="4063"/>
      <c r="F247" s="4063"/>
      <c r="G247" s="4063"/>
      <c r="H247" s="4063"/>
      <c r="I247" s="4063"/>
      <c r="J247" s="4063"/>
      <c r="K247" s="4063"/>
      <c r="L247" s="270"/>
    </row>
    <row r="248" spans="1:12" ht="15.75">
      <c r="A248" s="4061"/>
      <c r="B248" s="4065"/>
      <c r="C248" s="4063"/>
      <c r="D248" s="4062">
        <f t="shared" si="7"/>
        <v>0</v>
      </c>
      <c r="E248" s="4063"/>
      <c r="F248" s="4063"/>
      <c r="G248" s="4063"/>
      <c r="H248" s="4063"/>
      <c r="I248" s="4063"/>
      <c r="J248" s="4063"/>
      <c r="K248" s="4063"/>
      <c r="L248" s="270"/>
    </row>
    <row r="249" spans="1:12" ht="15.75">
      <c r="A249" s="4061"/>
      <c r="B249" s="4065"/>
      <c r="C249" s="4063"/>
      <c r="D249" s="4062">
        <f t="shared" si="7"/>
        <v>0</v>
      </c>
      <c r="E249" s="4063"/>
      <c r="F249" s="4063"/>
      <c r="G249" s="4063"/>
      <c r="H249" s="4063"/>
      <c r="I249" s="4063"/>
      <c r="J249" s="4063"/>
      <c r="K249" s="4063"/>
      <c r="L249" s="270"/>
    </row>
    <row r="250" spans="1:12" ht="15.75">
      <c r="A250" s="4061"/>
      <c r="B250" s="4065"/>
      <c r="C250" s="4063"/>
      <c r="D250" s="4062">
        <f t="shared" si="7"/>
        <v>0</v>
      </c>
      <c r="E250" s="4063"/>
      <c r="F250" s="4063"/>
      <c r="G250" s="4063"/>
      <c r="H250" s="4063"/>
      <c r="I250" s="4063"/>
      <c r="J250" s="4063"/>
      <c r="K250" s="4063"/>
      <c r="L250" s="270"/>
    </row>
    <row r="251" spans="1:12" ht="15.75">
      <c r="A251" s="4061"/>
      <c r="B251" s="4065"/>
      <c r="C251" s="4063"/>
      <c r="D251" s="4062">
        <f t="shared" si="7"/>
        <v>0</v>
      </c>
      <c r="E251" s="4063"/>
      <c r="F251" s="4063"/>
      <c r="G251" s="4063"/>
      <c r="H251" s="4063"/>
      <c r="I251" s="4063"/>
      <c r="J251" s="4063"/>
      <c r="K251" s="4063"/>
      <c r="L251" s="270"/>
    </row>
    <row r="252" spans="1:12" ht="15.75">
      <c r="A252" s="4061"/>
      <c r="B252" s="4065"/>
      <c r="C252" s="4063"/>
      <c r="D252" s="4062">
        <f t="shared" si="7"/>
        <v>0</v>
      </c>
      <c r="E252" s="4063"/>
      <c r="F252" s="4063"/>
      <c r="G252" s="4063"/>
      <c r="H252" s="4063"/>
      <c r="I252" s="4063"/>
      <c r="J252" s="4063"/>
      <c r="K252" s="4063"/>
      <c r="L252" s="270"/>
    </row>
    <row r="253" spans="1:12" ht="15.75">
      <c r="A253" s="4061"/>
      <c r="B253" s="4065"/>
      <c r="C253" s="4063"/>
      <c r="D253" s="4062">
        <f t="shared" si="7"/>
        <v>0</v>
      </c>
      <c r="E253" s="4063"/>
      <c r="F253" s="4063"/>
      <c r="G253" s="4063"/>
      <c r="H253" s="4063"/>
      <c r="I253" s="4063"/>
      <c r="J253" s="4063"/>
      <c r="K253" s="4063"/>
      <c r="L253" s="270"/>
    </row>
    <row r="254" spans="1:12" ht="15.75">
      <c r="A254" s="4061"/>
      <c r="B254" s="4065"/>
      <c r="C254" s="4063"/>
      <c r="D254" s="4062">
        <f t="shared" si="7"/>
        <v>0</v>
      </c>
      <c r="E254" s="4063"/>
      <c r="F254" s="4063"/>
      <c r="G254" s="4063"/>
      <c r="H254" s="4063"/>
      <c r="I254" s="4063"/>
      <c r="J254" s="4063"/>
      <c r="K254" s="4063"/>
      <c r="L254" s="270"/>
    </row>
    <row r="255" spans="1:12" ht="15.75">
      <c r="A255" s="4061"/>
      <c r="B255" s="4065"/>
      <c r="C255" s="4063"/>
      <c r="D255" s="4062">
        <f t="shared" si="7"/>
        <v>0</v>
      </c>
      <c r="E255" s="4063"/>
      <c r="F255" s="4063"/>
      <c r="G255" s="4063"/>
      <c r="H255" s="4063"/>
      <c r="I255" s="4063"/>
      <c r="J255" s="4063"/>
      <c r="K255" s="4063"/>
      <c r="L255" s="270"/>
    </row>
    <row r="256" spans="1:12" ht="15.75">
      <c r="A256" s="4061"/>
      <c r="B256" s="4065"/>
      <c r="C256" s="4063"/>
      <c r="D256" s="4062">
        <f t="shared" si="7"/>
        <v>0</v>
      </c>
      <c r="E256" s="4063"/>
      <c r="F256" s="4063"/>
      <c r="G256" s="4063"/>
      <c r="H256" s="4063"/>
      <c r="I256" s="4063"/>
      <c r="J256" s="4063"/>
      <c r="K256" s="4063"/>
      <c r="L256" s="270"/>
    </row>
    <row r="257" spans="1:12" ht="15.75">
      <c r="A257" s="4061"/>
      <c r="B257" s="4065"/>
      <c r="C257" s="4063"/>
      <c r="D257" s="4062">
        <f t="shared" si="7"/>
        <v>0</v>
      </c>
      <c r="E257" s="4063"/>
      <c r="F257" s="4063"/>
      <c r="G257" s="4063"/>
      <c r="H257" s="4063"/>
      <c r="I257" s="4063"/>
      <c r="J257" s="4063"/>
      <c r="K257" s="4063"/>
      <c r="L257" s="270"/>
    </row>
    <row r="258" spans="1:12" ht="15.75">
      <c r="A258" s="4061"/>
      <c r="B258" s="4065"/>
      <c r="C258" s="4063"/>
      <c r="D258" s="4062">
        <f t="shared" si="7"/>
        <v>0</v>
      </c>
      <c r="E258" s="4063"/>
      <c r="F258" s="4063"/>
      <c r="G258" s="4063"/>
      <c r="H258" s="4063"/>
      <c r="I258" s="4063"/>
      <c r="J258" s="4063"/>
      <c r="K258" s="4063"/>
      <c r="L258" s="270"/>
    </row>
    <row r="259" spans="1:12" ht="15.75">
      <c r="A259" s="4061"/>
      <c r="B259" s="4065"/>
      <c r="C259" s="4063"/>
      <c r="D259" s="4062">
        <f t="shared" si="7"/>
        <v>0</v>
      </c>
      <c r="E259" s="4063"/>
      <c r="F259" s="4063"/>
      <c r="G259" s="4063"/>
      <c r="H259" s="4063"/>
      <c r="I259" s="4063"/>
      <c r="J259" s="4063"/>
      <c r="K259" s="4063"/>
      <c r="L259" s="270"/>
    </row>
    <row r="260" spans="1:12" ht="15.75">
      <c r="A260" s="4061"/>
      <c r="B260" s="4065"/>
      <c r="C260" s="4063"/>
      <c r="D260" s="4062">
        <f t="shared" si="7"/>
        <v>0</v>
      </c>
      <c r="E260" s="4063"/>
      <c r="F260" s="4063"/>
      <c r="G260" s="4063"/>
      <c r="H260" s="4063"/>
      <c r="I260" s="4063"/>
      <c r="J260" s="4063"/>
      <c r="K260" s="4063"/>
      <c r="L260" s="270"/>
    </row>
    <row r="261" spans="1:12" ht="15.75">
      <c r="A261" s="4061"/>
      <c r="B261" s="4065"/>
      <c r="C261" s="4063"/>
      <c r="D261" s="4062">
        <f t="shared" si="7"/>
        <v>0</v>
      </c>
      <c r="E261" s="4063"/>
      <c r="F261" s="4063"/>
      <c r="G261" s="4063"/>
      <c r="H261" s="4063"/>
      <c r="I261" s="4063"/>
      <c r="J261" s="4063"/>
      <c r="K261" s="4063"/>
      <c r="L261" s="270"/>
    </row>
    <row r="262" spans="1:12" ht="15.75">
      <c r="A262" s="4061"/>
      <c r="B262" s="4065"/>
      <c r="C262" s="4063"/>
      <c r="D262" s="4062">
        <f t="shared" si="7"/>
        <v>0</v>
      </c>
      <c r="E262" s="4063"/>
      <c r="F262" s="4063"/>
      <c r="G262" s="4063"/>
      <c r="H262" s="4063"/>
      <c r="I262" s="4063"/>
      <c r="J262" s="4063"/>
      <c r="K262" s="4063"/>
      <c r="L262" s="270"/>
    </row>
    <row r="263" spans="1:12" ht="15.75">
      <c r="A263" s="4061"/>
      <c r="B263" s="4065"/>
      <c r="C263" s="4063"/>
      <c r="D263" s="4062">
        <f t="shared" si="7"/>
        <v>0</v>
      </c>
      <c r="E263" s="4063"/>
      <c r="F263" s="4063"/>
      <c r="G263" s="4063"/>
      <c r="H263" s="4063"/>
      <c r="I263" s="4063"/>
      <c r="J263" s="4063"/>
      <c r="K263" s="4063"/>
      <c r="L263" s="270"/>
    </row>
    <row r="264" spans="1:12" ht="15.75">
      <c r="A264" s="4061"/>
      <c r="B264" s="4065"/>
      <c r="C264" s="4063"/>
      <c r="D264" s="4062">
        <f t="shared" si="7"/>
        <v>0</v>
      </c>
      <c r="E264" s="4063"/>
      <c r="F264" s="4063"/>
      <c r="G264" s="4063"/>
      <c r="H264" s="4063"/>
      <c r="I264" s="4063"/>
      <c r="J264" s="4063"/>
      <c r="K264" s="4063"/>
      <c r="L264" s="270"/>
    </row>
    <row r="265" spans="1:12" ht="15.75">
      <c r="A265" s="4061"/>
      <c r="B265" s="4065"/>
      <c r="C265" s="4063"/>
      <c r="D265" s="4062">
        <f t="shared" si="7"/>
        <v>0</v>
      </c>
      <c r="E265" s="4063"/>
      <c r="F265" s="4063"/>
      <c r="G265" s="4063"/>
      <c r="H265" s="4063"/>
      <c r="I265" s="4063"/>
      <c r="J265" s="4063"/>
      <c r="K265" s="4063"/>
      <c r="L265" s="270"/>
    </row>
    <row r="266" spans="1:12" ht="15.75">
      <c r="A266" s="4061"/>
      <c r="B266" s="4065"/>
      <c r="C266" s="4063"/>
      <c r="D266" s="4062">
        <f t="shared" si="7"/>
        <v>0</v>
      </c>
      <c r="E266" s="4063"/>
      <c r="F266" s="4063"/>
      <c r="G266" s="4063"/>
      <c r="H266" s="4063"/>
      <c r="I266" s="4063"/>
      <c r="J266" s="4063"/>
      <c r="K266" s="4063"/>
      <c r="L266" s="270"/>
    </row>
    <row r="267" spans="1:12" ht="15.75">
      <c r="A267" s="4061"/>
      <c r="B267" s="4065"/>
      <c r="C267" s="4063"/>
      <c r="D267" s="4062">
        <f t="shared" si="7"/>
        <v>0</v>
      </c>
      <c r="E267" s="4063"/>
      <c r="F267" s="4063"/>
      <c r="G267" s="4063"/>
      <c r="H267" s="4063"/>
      <c r="I267" s="4063"/>
      <c r="J267" s="4063"/>
      <c r="K267" s="4063"/>
      <c r="L267" s="270"/>
    </row>
    <row r="268" spans="1:12" ht="15.75">
      <c r="A268" s="4061"/>
      <c r="B268" s="4065"/>
      <c r="C268" s="4063"/>
      <c r="D268" s="4062">
        <f t="shared" si="7"/>
        <v>0</v>
      </c>
      <c r="E268" s="4063"/>
      <c r="F268" s="4063"/>
      <c r="G268" s="4063"/>
      <c r="H268" s="4063"/>
      <c r="I268" s="4063"/>
      <c r="J268" s="4063"/>
      <c r="K268" s="4063"/>
      <c r="L268" s="270"/>
    </row>
    <row r="269" spans="1:12" ht="15.75">
      <c r="A269" s="4061"/>
      <c r="B269" s="4065"/>
      <c r="C269" s="4063"/>
      <c r="D269" s="4062">
        <f t="shared" si="7"/>
        <v>0</v>
      </c>
      <c r="E269" s="4063"/>
      <c r="F269" s="4063"/>
      <c r="G269" s="4063"/>
      <c r="H269" s="4063"/>
      <c r="I269" s="4063"/>
      <c r="J269" s="4063"/>
      <c r="K269" s="4063"/>
      <c r="L269" s="270"/>
    </row>
    <row r="270" spans="1:12" ht="15.75">
      <c r="A270" s="4061"/>
      <c r="B270" s="4065"/>
      <c r="C270" s="4063"/>
      <c r="D270" s="4062">
        <f t="shared" si="7"/>
        <v>0</v>
      </c>
      <c r="E270" s="4063"/>
      <c r="F270" s="4063"/>
      <c r="G270" s="4063"/>
      <c r="H270" s="4063"/>
      <c r="I270" s="4063"/>
      <c r="J270" s="4063"/>
      <c r="K270" s="4063"/>
      <c r="L270" s="270"/>
    </row>
    <row r="271" spans="1:12" ht="15.75">
      <c r="A271" s="4061"/>
      <c r="B271" s="4065"/>
      <c r="C271" s="4063"/>
      <c r="D271" s="4062">
        <f t="shared" si="7"/>
        <v>0</v>
      </c>
      <c r="E271" s="4063"/>
      <c r="F271" s="4063"/>
      <c r="G271" s="4063"/>
      <c r="H271" s="4063"/>
      <c r="I271" s="4063"/>
      <c r="J271" s="4063"/>
      <c r="K271" s="4063"/>
      <c r="L271" s="270"/>
    </row>
    <row r="272" spans="1:12" ht="15.75">
      <c r="A272" s="4061"/>
      <c r="B272" s="4065"/>
      <c r="C272" s="4063"/>
      <c r="D272" s="4062">
        <f t="shared" si="7"/>
        <v>0</v>
      </c>
      <c r="E272" s="4063"/>
      <c r="F272" s="4063"/>
      <c r="G272" s="4063"/>
      <c r="H272" s="4063"/>
      <c r="I272" s="4063"/>
      <c r="J272" s="4063"/>
      <c r="K272" s="4063"/>
      <c r="L272" s="270"/>
    </row>
    <row r="273" spans="1:12" ht="15.75">
      <c r="A273" s="4061"/>
      <c r="B273" s="4065"/>
      <c r="C273" s="4063"/>
      <c r="D273" s="4062">
        <f t="shared" si="7"/>
        <v>0</v>
      </c>
      <c r="E273" s="4063"/>
      <c r="F273" s="4063"/>
      <c r="G273" s="4063"/>
      <c r="H273" s="4063"/>
      <c r="I273" s="4063"/>
      <c r="J273" s="4063"/>
      <c r="K273" s="4063"/>
      <c r="L273" s="270"/>
    </row>
    <row r="274" spans="1:12" ht="15.75">
      <c r="A274" s="4061"/>
      <c r="B274" s="4065"/>
      <c r="C274" s="4063"/>
      <c r="D274" s="4062">
        <f t="shared" si="7"/>
        <v>0</v>
      </c>
      <c r="E274" s="4063"/>
      <c r="F274" s="4063"/>
      <c r="G274" s="4063"/>
      <c r="H274" s="4063"/>
      <c r="I274" s="4063"/>
      <c r="J274" s="4063"/>
      <c r="K274" s="4063"/>
      <c r="L274" s="270"/>
    </row>
    <row r="275" spans="1:12" ht="15.75">
      <c r="A275" s="4061"/>
      <c r="B275" s="4065"/>
      <c r="C275" s="4063"/>
      <c r="D275" s="4062">
        <f t="shared" si="7"/>
        <v>0</v>
      </c>
      <c r="E275" s="4063"/>
      <c r="F275" s="4063"/>
      <c r="G275" s="4063"/>
      <c r="H275" s="4063"/>
      <c r="I275" s="4063"/>
      <c r="J275" s="4063"/>
      <c r="K275" s="4063"/>
      <c r="L275" s="270"/>
    </row>
    <row r="276" spans="1:12" ht="15.75">
      <c r="A276" s="4061"/>
      <c r="B276" s="4065"/>
      <c r="C276" s="4063"/>
      <c r="D276" s="4062">
        <f t="shared" si="7"/>
        <v>0</v>
      </c>
      <c r="E276" s="4063"/>
      <c r="F276" s="4063"/>
      <c r="G276" s="4063"/>
      <c r="H276" s="4063"/>
      <c r="I276" s="4063"/>
      <c r="J276" s="4063"/>
      <c r="K276" s="4063"/>
      <c r="L276" s="270"/>
    </row>
    <row r="277" spans="1:12" ht="15.75">
      <c r="A277" s="4061"/>
      <c r="B277" s="4065"/>
      <c r="C277" s="4063"/>
      <c r="D277" s="4062">
        <f t="shared" si="7"/>
        <v>0</v>
      </c>
      <c r="E277" s="4063"/>
      <c r="F277" s="4063"/>
      <c r="G277" s="4063"/>
      <c r="H277" s="4063"/>
      <c r="I277" s="4063"/>
      <c r="J277" s="4063"/>
      <c r="K277" s="4063"/>
      <c r="L277" s="270"/>
    </row>
    <row r="278" spans="1:12" ht="15.75">
      <c r="A278" s="4061"/>
      <c r="B278" s="4065"/>
      <c r="C278" s="4063"/>
      <c r="D278" s="4062">
        <f t="shared" si="7"/>
        <v>0</v>
      </c>
      <c r="E278" s="4063"/>
      <c r="F278" s="4063"/>
      <c r="G278" s="4063"/>
      <c r="H278" s="4063"/>
      <c r="I278" s="4063"/>
      <c r="J278" s="4063"/>
      <c r="K278" s="4063"/>
      <c r="L278" s="270"/>
    </row>
    <row r="279" spans="1:12" ht="15.75">
      <c r="A279" s="4061"/>
      <c r="B279" s="4065"/>
      <c r="C279" s="4063"/>
      <c r="D279" s="4062">
        <f t="shared" si="7"/>
        <v>0</v>
      </c>
      <c r="E279" s="4063"/>
      <c r="F279" s="4063"/>
      <c r="G279" s="4063"/>
      <c r="H279" s="4063"/>
      <c r="I279" s="4063"/>
      <c r="J279" s="4063"/>
      <c r="K279" s="4063"/>
      <c r="L279" s="270"/>
    </row>
    <row r="280" spans="1:12" ht="15.75">
      <c r="A280" s="4061"/>
      <c r="B280" s="4065"/>
      <c r="C280" s="4063"/>
      <c r="D280" s="4062">
        <f t="shared" si="7"/>
        <v>0</v>
      </c>
      <c r="E280" s="4063"/>
      <c r="F280" s="4063"/>
      <c r="G280" s="4063"/>
      <c r="H280" s="4063"/>
      <c r="I280" s="4063"/>
      <c r="J280" s="4063"/>
      <c r="K280" s="4063"/>
      <c r="L280" s="270"/>
    </row>
    <row r="281" spans="1:12" ht="15.75">
      <c r="A281" s="4061"/>
      <c r="B281" s="4065"/>
      <c r="C281" s="4063"/>
      <c r="D281" s="4062">
        <f t="shared" si="7"/>
        <v>0</v>
      </c>
      <c r="E281" s="4063"/>
      <c r="F281" s="4063"/>
      <c r="G281" s="4063"/>
      <c r="H281" s="4063"/>
      <c r="I281" s="4063"/>
      <c r="J281" s="4063"/>
      <c r="K281" s="4063"/>
      <c r="L281" s="270"/>
    </row>
    <row r="282" spans="1:12" ht="15.75">
      <c r="A282" s="4061"/>
      <c r="B282" s="4065"/>
      <c r="C282" s="4063"/>
      <c r="D282" s="4062">
        <f t="shared" si="7"/>
        <v>0</v>
      </c>
      <c r="E282" s="4063"/>
      <c r="F282" s="4063"/>
      <c r="G282" s="4063"/>
      <c r="H282" s="4063"/>
      <c r="I282" s="4063"/>
      <c r="J282" s="4063"/>
      <c r="K282" s="4063"/>
      <c r="L282" s="270"/>
    </row>
    <row r="283" spans="1:12" ht="15.75">
      <c r="A283" s="4061"/>
      <c r="B283" s="4065"/>
      <c r="C283" s="4063"/>
      <c r="D283" s="4062">
        <f t="shared" si="7"/>
        <v>0</v>
      </c>
      <c r="E283" s="4063"/>
      <c r="F283" s="4063"/>
      <c r="G283" s="4063"/>
      <c r="H283" s="4063"/>
      <c r="I283" s="4063"/>
      <c r="J283" s="4063"/>
      <c r="K283" s="4063"/>
      <c r="L283" s="270"/>
    </row>
    <row r="284" spans="1:12" ht="15.75">
      <c r="A284" s="4061"/>
      <c r="B284" s="4065"/>
      <c r="C284" s="4063"/>
      <c r="D284" s="4062">
        <f t="shared" si="7"/>
        <v>0</v>
      </c>
      <c r="E284" s="4063"/>
      <c r="F284" s="4063"/>
      <c r="G284" s="4063"/>
      <c r="H284" s="4063"/>
      <c r="I284" s="4063"/>
      <c r="J284" s="4063"/>
      <c r="K284" s="4063"/>
      <c r="L284" s="270"/>
    </row>
    <row r="285" spans="1:12" ht="15.75">
      <c r="A285" s="4061"/>
      <c r="B285" s="4065"/>
      <c r="C285" s="4063"/>
      <c r="D285" s="4062">
        <f t="shared" si="7"/>
        <v>0</v>
      </c>
      <c r="E285" s="4063"/>
      <c r="F285" s="4063"/>
      <c r="G285" s="4063"/>
      <c r="H285" s="4063"/>
      <c r="I285" s="4063"/>
      <c r="J285" s="4063"/>
      <c r="K285" s="4063"/>
      <c r="L285" s="270"/>
    </row>
    <row r="286" spans="1:12" ht="15.75">
      <c r="A286" s="4061"/>
      <c r="B286" s="4065"/>
      <c r="C286" s="4063"/>
      <c r="D286" s="4062">
        <f t="shared" si="7"/>
        <v>0</v>
      </c>
      <c r="E286" s="4063"/>
      <c r="F286" s="4063"/>
      <c r="G286" s="4063"/>
      <c r="H286" s="4063"/>
      <c r="I286" s="4063"/>
      <c r="J286" s="4063"/>
      <c r="K286" s="4063"/>
      <c r="L286" s="270"/>
    </row>
    <row r="287" spans="1:12" ht="15.75">
      <c r="A287" s="4061"/>
      <c r="B287" s="4065"/>
      <c r="C287" s="4063"/>
      <c r="D287" s="4062">
        <f t="shared" si="7"/>
        <v>0</v>
      </c>
      <c r="E287" s="4063"/>
      <c r="F287" s="4063"/>
      <c r="G287" s="4063"/>
      <c r="H287" s="4063"/>
      <c r="I287" s="4063"/>
      <c r="J287" s="4063"/>
      <c r="K287" s="4063"/>
      <c r="L287" s="270"/>
    </row>
    <row r="288" spans="1:12" ht="15.75">
      <c r="A288" s="4061"/>
      <c r="B288" s="4065"/>
      <c r="C288" s="4063"/>
      <c r="D288" s="4062">
        <f t="shared" si="7"/>
        <v>0</v>
      </c>
      <c r="E288" s="4063"/>
      <c r="F288" s="4063"/>
      <c r="G288" s="4063"/>
      <c r="H288" s="4063"/>
      <c r="I288" s="4063"/>
      <c r="J288" s="4063"/>
      <c r="K288" s="4063"/>
      <c r="L288" s="270"/>
    </row>
    <row r="289" spans="1:12" ht="15.75">
      <c r="A289" s="4061"/>
      <c r="B289" s="4065"/>
      <c r="C289" s="4063"/>
      <c r="D289" s="4062">
        <f t="shared" si="7"/>
        <v>0</v>
      </c>
      <c r="E289" s="4063"/>
      <c r="F289" s="4063"/>
      <c r="G289" s="4063"/>
      <c r="H289" s="4063"/>
      <c r="I289" s="4063"/>
      <c r="J289" s="4063"/>
      <c r="K289" s="4063"/>
      <c r="L289" s="270"/>
    </row>
    <row r="290" spans="1:12" ht="15.75">
      <c r="A290" s="4061"/>
      <c r="B290" s="4065"/>
      <c r="C290" s="4063"/>
      <c r="D290" s="4062">
        <f t="shared" si="7"/>
        <v>0</v>
      </c>
      <c r="E290" s="4063"/>
      <c r="F290" s="4063"/>
      <c r="G290" s="4063"/>
      <c r="H290" s="4063"/>
      <c r="I290" s="4063"/>
      <c r="J290" s="4063"/>
      <c r="K290" s="4063"/>
      <c r="L290" s="270"/>
    </row>
    <row r="291" spans="1:12" ht="15.75">
      <c r="A291" s="4061"/>
      <c r="B291" s="4065"/>
      <c r="C291" s="4063"/>
      <c r="D291" s="4062">
        <f t="shared" si="7"/>
        <v>0</v>
      </c>
      <c r="E291" s="4063"/>
      <c r="F291" s="4063"/>
      <c r="G291" s="4063"/>
      <c r="H291" s="4063"/>
      <c r="I291" s="4063"/>
      <c r="J291" s="4063"/>
      <c r="K291" s="4063"/>
      <c r="L291" s="270"/>
    </row>
    <row r="292" spans="1:12" ht="15.75">
      <c r="A292" s="4061"/>
      <c r="B292" s="4065"/>
      <c r="C292" s="4063"/>
      <c r="D292" s="4062">
        <f t="shared" si="7"/>
        <v>0</v>
      </c>
      <c r="E292" s="4063"/>
      <c r="F292" s="4063"/>
      <c r="G292" s="4063"/>
      <c r="H292" s="4063"/>
      <c r="I292" s="4063"/>
      <c r="J292" s="4063"/>
      <c r="K292" s="4063"/>
      <c r="L292" s="270"/>
    </row>
    <row r="293" spans="1:12" ht="15.75">
      <c r="A293" s="4061"/>
      <c r="B293" s="4065"/>
      <c r="C293" s="4063"/>
      <c r="D293" s="4062">
        <f t="shared" si="7"/>
        <v>0</v>
      </c>
      <c r="E293" s="4063"/>
      <c r="F293" s="4063"/>
      <c r="G293" s="4063"/>
      <c r="H293" s="4063"/>
      <c r="I293" s="4063"/>
      <c r="J293" s="4063"/>
      <c r="K293" s="4063"/>
      <c r="L293" s="270"/>
    </row>
    <row r="294" spans="1:12" ht="15.75">
      <c r="A294" s="4061"/>
      <c r="B294" s="4065"/>
      <c r="C294" s="4063"/>
      <c r="D294" s="4062">
        <f t="shared" si="7"/>
        <v>0</v>
      </c>
      <c r="E294" s="4063"/>
      <c r="F294" s="4063"/>
      <c r="G294" s="4063"/>
      <c r="H294" s="4063"/>
      <c r="I294" s="4063"/>
      <c r="J294" s="4063"/>
      <c r="K294" s="4063"/>
      <c r="L294" s="270"/>
    </row>
    <row r="295" spans="1:12" ht="15.75">
      <c r="A295" s="4061"/>
      <c r="B295" s="4065"/>
      <c r="C295" s="4063"/>
      <c r="D295" s="4062">
        <f t="shared" si="7"/>
        <v>0</v>
      </c>
      <c r="E295" s="4063"/>
      <c r="F295" s="4063"/>
      <c r="G295" s="4063"/>
      <c r="H295" s="4063"/>
      <c r="I295" s="4063"/>
      <c r="J295" s="4063"/>
      <c r="K295" s="4063"/>
      <c r="L295" s="270"/>
    </row>
    <row r="296" spans="1:12" ht="15.75">
      <c r="A296" s="4061"/>
      <c r="B296" s="4065"/>
      <c r="C296" s="4063"/>
      <c r="D296" s="4062">
        <f t="shared" si="7"/>
        <v>0</v>
      </c>
      <c r="E296" s="4063"/>
      <c r="F296" s="4063"/>
      <c r="G296" s="4063"/>
      <c r="H296" s="4063"/>
      <c r="I296" s="4063"/>
      <c r="J296" s="4063"/>
      <c r="K296" s="4063"/>
      <c r="L296" s="270"/>
    </row>
    <row r="297" spans="1:12" ht="15.75">
      <c r="A297" s="4061"/>
      <c r="B297" s="4065"/>
      <c r="C297" s="4063"/>
      <c r="D297" s="4062">
        <f t="shared" si="7"/>
        <v>0</v>
      </c>
      <c r="E297" s="4063"/>
      <c r="F297" s="4063"/>
      <c r="G297" s="4063"/>
      <c r="H297" s="4063"/>
      <c r="I297" s="4063"/>
      <c r="J297" s="4063"/>
      <c r="K297" s="4063"/>
      <c r="L297" s="270"/>
    </row>
    <row r="298" spans="1:12" ht="15.75">
      <c r="A298" s="4061"/>
      <c r="B298" s="4065"/>
      <c r="C298" s="4063"/>
      <c r="D298" s="4062">
        <f t="shared" si="7"/>
        <v>0</v>
      </c>
      <c r="E298" s="4063"/>
      <c r="F298" s="4063"/>
      <c r="G298" s="4063"/>
      <c r="H298" s="4063"/>
      <c r="I298" s="4063"/>
      <c r="J298" s="4063"/>
      <c r="K298" s="4063"/>
      <c r="L298" s="270"/>
    </row>
    <row r="299" spans="1:12" ht="15.75">
      <c r="A299" s="4061"/>
      <c r="B299" s="4065"/>
      <c r="C299" s="4063"/>
      <c r="D299" s="4062">
        <f t="shared" si="7"/>
        <v>0</v>
      </c>
      <c r="E299" s="4063"/>
      <c r="F299" s="4063"/>
      <c r="G299" s="4063"/>
      <c r="H299" s="4063"/>
      <c r="I299" s="4063"/>
      <c r="J299" s="4063"/>
      <c r="K299" s="4063"/>
      <c r="L299" s="270"/>
    </row>
    <row r="300" spans="1:12" ht="15.75">
      <c r="A300" s="4061"/>
      <c r="B300" s="4065"/>
      <c r="C300" s="4063"/>
      <c r="D300" s="4062">
        <f t="shared" si="7"/>
        <v>0</v>
      </c>
      <c r="E300" s="4063"/>
      <c r="F300" s="4063"/>
      <c r="G300" s="4063"/>
      <c r="H300" s="4063"/>
      <c r="I300" s="4063"/>
      <c r="J300" s="4063"/>
      <c r="K300" s="4063"/>
      <c r="L300" s="270"/>
    </row>
    <row r="301" spans="1:12" ht="15.75">
      <c r="A301" s="4061"/>
      <c r="B301" s="4065"/>
      <c r="C301" s="4063"/>
      <c r="D301" s="4062">
        <f t="shared" ref="D301:D364" si="8">+C301*(100-E301)/100</f>
        <v>0</v>
      </c>
      <c r="E301" s="4063"/>
      <c r="F301" s="4063"/>
      <c r="G301" s="4063"/>
      <c r="H301" s="4063"/>
      <c r="I301" s="4063"/>
      <c r="J301" s="4063"/>
      <c r="K301" s="4063"/>
      <c r="L301" s="270"/>
    </row>
    <row r="302" spans="1:12" ht="15.75">
      <c r="A302" s="4061"/>
      <c r="B302" s="4065"/>
      <c r="C302" s="4063"/>
      <c r="D302" s="4062">
        <f t="shared" si="8"/>
        <v>0</v>
      </c>
      <c r="E302" s="4063"/>
      <c r="F302" s="4063"/>
      <c r="G302" s="4063"/>
      <c r="H302" s="4063"/>
      <c r="I302" s="4063"/>
      <c r="J302" s="4063"/>
      <c r="K302" s="4063"/>
      <c r="L302" s="270"/>
    </row>
    <row r="303" spans="1:12" ht="15.75">
      <c r="A303" s="4061"/>
      <c r="B303" s="4065"/>
      <c r="C303" s="4063"/>
      <c r="D303" s="4062">
        <f t="shared" si="8"/>
        <v>0</v>
      </c>
      <c r="E303" s="4063"/>
      <c r="F303" s="4063"/>
      <c r="G303" s="4063"/>
      <c r="H303" s="4063"/>
      <c r="I303" s="4063"/>
      <c r="J303" s="4063"/>
      <c r="K303" s="4063"/>
      <c r="L303" s="270"/>
    </row>
    <row r="304" spans="1:12" ht="15.75">
      <c r="A304" s="4061"/>
      <c r="B304" s="4065"/>
      <c r="C304" s="4063"/>
      <c r="D304" s="4062">
        <f t="shared" si="8"/>
        <v>0</v>
      </c>
      <c r="E304" s="4063"/>
      <c r="F304" s="4063"/>
      <c r="G304" s="4063"/>
      <c r="H304" s="4063"/>
      <c r="I304" s="4063"/>
      <c r="J304" s="4063"/>
      <c r="K304" s="4063"/>
      <c r="L304" s="270"/>
    </row>
    <row r="305" spans="1:12" ht="15.75">
      <c r="A305" s="4061"/>
      <c r="B305" s="4065"/>
      <c r="C305" s="4063"/>
      <c r="D305" s="4062">
        <f t="shared" si="8"/>
        <v>0</v>
      </c>
      <c r="E305" s="4063"/>
      <c r="F305" s="4063"/>
      <c r="G305" s="4063"/>
      <c r="H305" s="4063"/>
      <c r="I305" s="4063"/>
      <c r="J305" s="4063"/>
      <c r="K305" s="4063"/>
      <c r="L305" s="270"/>
    </row>
    <row r="306" spans="1:12" ht="15.75">
      <c r="A306" s="4061"/>
      <c r="B306" s="4065"/>
      <c r="C306" s="4063"/>
      <c r="D306" s="4062">
        <f t="shared" si="8"/>
        <v>0</v>
      </c>
      <c r="E306" s="4063"/>
      <c r="F306" s="4063"/>
      <c r="G306" s="4063"/>
      <c r="H306" s="4063"/>
      <c r="I306" s="4063"/>
      <c r="J306" s="4063"/>
      <c r="K306" s="4063"/>
      <c r="L306" s="270"/>
    </row>
    <row r="307" spans="1:12" ht="15.75">
      <c r="A307" s="4061"/>
      <c r="B307" s="4065"/>
      <c r="C307" s="4063"/>
      <c r="D307" s="4062">
        <f t="shared" si="8"/>
        <v>0</v>
      </c>
      <c r="E307" s="4063"/>
      <c r="F307" s="4063"/>
      <c r="G307" s="4063"/>
      <c r="H307" s="4063"/>
      <c r="I307" s="4063"/>
      <c r="J307" s="4063"/>
      <c r="K307" s="4063"/>
      <c r="L307" s="270"/>
    </row>
    <row r="308" spans="1:12" ht="15.75">
      <c r="A308" s="4061"/>
      <c r="B308" s="4065"/>
      <c r="C308" s="4063"/>
      <c r="D308" s="4062">
        <f t="shared" si="8"/>
        <v>0</v>
      </c>
      <c r="E308" s="4063"/>
      <c r="F308" s="4063"/>
      <c r="G308" s="4063"/>
      <c r="H308" s="4063"/>
      <c r="I308" s="4063"/>
      <c r="J308" s="4063"/>
      <c r="K308" s="4063"/>
      <c r="L308" s="270"/>
    </row>
    <row r="309" spans="1:12" ht="15.75">
      <c r="A309" s="4061"/>
      <c r="B309" s="4065"/>
      <c r="C309" s="4063"/>
      <c r="D309" s="4062">
        <f t="shared" si="8"/>
        <v>0</v>
      </c>
      <c r="E309" s="4063"/>
      <c r="F309" s="4063"/>
      <c r="G309" s="4063"/>
      <c r="H309" s="4063"/>
      <c r="I309" s="4063"/>
      <c r="J309" s="4063"/>
      <c r="K309" s="4063"/>
      <c r="L309" s="270"/>
    </row>
    <row r="310" spans="1:12" ht="15.75">
      <c r="A310" s="4061"/>
      <c r="B310" s="4065"/>
      <c r="C310" s="4063"/>
      <c r="D310" s="4062">
        <f t="shared" si="8"/>
        <v>0</v>
      </c>
      <c r="E310" s="4063"/>
      <c r="F310" s="4063"/>
      <c r="G310" s="4063"/>
      <c r="H310" s="4063"/>
      <c r="I310" s="4063"/>
      <c r="J310" s="4063"/>
      <c r="K310" s="4063"/>
      <c r="L310" s="270"/>
    </row>
    <row r="311" spans="1:12" ht="15.75">
      <c r="A311" s="4061"/>
      <c r="B311" s="4065"/>
      <c r="C311" s="4063"/>
      <c r="D311" s="4062">
        <f t="shared" si="8"/>
        <v>0</v>
      </c>
      <c r="E311" s="4063"/>
      <c r="F311" s="4063"/>
      <c r="G311" s="4063"/>
      <c r="H311" s="4063"/>
      <c r="I311" s="4063"/>
      <c r="J311" s="4063"/>
      <c r="K311" s="4063"/>
      <c r="L311" s="270"/>
    </row>
    <row r="312" spans="1:12" ht="15.75">
      <c r="A312" s="4061"/>
      <c r="B312" s="4065"/>
      <c r="C312" s="4063"/>
      <c r="D312" s="4062">
        <f t="shared" si="8"/>
        <v>0</v>
      </c>
      <c r="E312" s="4063"/>
      <c r="F312" s="4063"/>
      <c r="G312" s="4063"/>
      <c r="H312" s="4063"/>
      <c r="I312" s="4063"/>
      <c r="J312" s="4063"/>
      <c r="K312" s="4063"/>
      <c r="L312" s="270"/>
    </row>
    <row r="313" spans="1:12" ht="15.75">
      <c r="A313" s="4061"/>
      <c r="B313" s="4065"/>
      <c r="C313" s="4063"/>
      <c r="D313" s="4062">
        <f t="shared" si="8"/>
        <v>0</v>
      </c>
      <c r="E313" s="4063"/>
      <c r="F313" s="4063"/>
      <c r="G313" s="4063"/>
      <c r="H313" s="4063"/>
      <c r="I313" s="4063"/>
      <c r="J313" s="4063"/>
      <c r="K313" s="4063"/>
      <c r="L313" s="270"/>
    </row>
    <row r="314" spans="1:12" ht="15.75">
      <c r="A314" s="4061"/>
      <c r="B314" s="4065"/>
      <c r="C314" s="4063"/>
      <c r="D314" s="4062">
        <f t="shared" si="8"/>
        <v>0</v>
      </c>
      <c r="E314" s="4063"/>
      <c r="F314" s="4063"/>
      <c r="G314" s="4063"/>
      <c r="H314" s="4063"/>
      <c r="I314" s="4063"/>
      <c r="J314" s="4063"/>
      <c r="K314" s="4063"/>
      <c r="L314" s="270"/>
    </row>
    <row r="315" spans="1:12" ht="15.75">
      <c r="A315" s="4061"/>
      <c r="B315" s="4065"/>
      <c r="C315" s="4063"/>
      <c r="D315" s="4062">
        <f t="shared" si="8"/>
        <v>0</v>
      </c>
      <c r="E315" s="4063"/>
      <c r="F315" s="4063"/>
      <c r="G315" s="4063"/>
      <c r="H315" s="4063"/>
      <c r="I315" s="4063"/>
      <c r="J315" s="4063"/>
      <c r="K315" s="4063"/>
      <c r="L315" s="270"/>
    </row>
    <row r="316" spans="1:12" ht="15.75">
      <c r="A316" s="4061"/>
      <c r="B316" s="4065"/>
      <c r="C316" s="4063"/>
      <c r="D316" s="4062">
        <f t="shared" si="8"/>
        <v>0</v>
      </c>
      <c r="E316" s="4063"/>
      <c r="F316" s="4063"/>
      <c r="G316" s="4063"/>
      <c r="H316" s="4063"/>
      <c r="I316" s="4063"/>
      <c r="J316" s="4063"/>
      <c r="K316" s="4063"/>
      <c r="L316" s="270"/>
    </row>
    <row r="317" spans="1:12" ht="15.75">
      <c r="A317" s="4061"/>
      <c r="B317" s="4065"/>
      <c r="C317" s="4063"/>
      <c r="D317" s="4062">
        <f t="shared" si="8"/>
        <v>0</v>
      </c>
      <c r="E317" s="4063"/>
      <c r="F317" s="4063"/>
      <c r="G317" s="4063"/>
      <c r="H317" s="4063"/>
      <c r="I317" s="4063"/>
      <c r="J317" s="4063"/>
      <c r="K317" s="4063"/>
      <c r="L317" s="270"/>
    </row>
    <row r="318" spans="1:12" ht="15.75">
      <c r="A318" s="4061"/>
      <c r="B318" s="4065"/>
      <c r="C318" s="4063"/>
      <c r="D318" s="4062">
        <f t="shared" si="8"/>
        <v>0</v>
      </c>
      <c r="E318" s="4063"/>
      <c r="F318" s="4063"/>
      <c r="G318" s="4063"/>
      <c r="H318" s="4063"/>
      <c r="I318" s="4063"/>
      <c r="J318" s="4063"/>
      <c r="K318" s="4063"/>
      <c r="L318" s="270"/>
    </row>
    <row r="319" spans="1:12" ht="15.75">
      <c r="A319" s="4061"/>
      <c r="B319" s="4065"/>
      <c r="C319" s="4063"/>
      <c r="D319" s="4062">
        <f t="shared" si="8"/>
        <v>0</v>
      </c>
      <c r="E319" s="4063"/>
      <c r="F319" s="4063"/>
      <c r="G319" s="4063"/>
      <c r="H319" s="4063"/>
      <c r="I319" s="4063"/>
      <c r="J319" s="4063"/>
      <c r="K319" s="4063"/>
      <c r="L319" s="270"/>
    </row>
    <row r="320" spans="1:12" ht="15.75">
      <c r="A320" s="4061"/>
      <c r="B320" s="4065"/>
      <c r="C320" s="4063"/>
      <c r="D320" s="4062">
        <f t="shared" si="8"/>
        <v>0</v>
      </c>
      <c r="E320" s="4063"/>
      <c r="F320" s="4063"/>
      <c r="G320" s="4063"/>
      <c r="H320" s="4063"/>
      <c r="I320" s="4063"/>
      <c r="J320" s="4063"/>
      <c r="K320" s="4063"/>
      <c r="L320" s="270"/>
    </row>
    <row r="321" spans="1:12" ht="15.75">
      <c r="A321" s="4061"/>
      <c r="B321" s="4065"/>
      <c r="C321" s="4063"/>
      <c r="D321" s="4062">
        <f t="shared" si="8"/>
        <v>0</v>
      </c>
      <c r="E321" s="4063"/>
      <c r="F321" s="4063"/>
      <c r="G321" s="4063"/>
      <c r="H321" s="4063"/>
      <c r="I321" s="4063"/>
      <c r="J321" s="4063"/>
      <c r="K321" s="4063"/>
      <c r="L321" s="270"/>
    </row>
    <row r="322" spans="1:12" ht="15.75">
      <c r="A322" s="4061"/>
      <c r="B322" s="4065"/>
      <c r="C322" s="4063"/>
      <c r="D322" s="4062">
        <f t="shared" si="8"/>
        <v>0</v>
      </c>
      <c r="E322" s="4063"/>
      <c r="F322" s="4063"/>
      <c r="G322" s="4063"/>
      <c r="H322" s="4063"/>
      <c r="I322" s="4063"/>
      <c r="J322" s="4063"/>
      <c r="K322" s="4063"/>
      <c r="L322" s="270"/>
    </row>
    <row r="323" spans="1:12" ht="15.75">
      <c r="A323" s="4061"/>
      <c r="B323" s="4065"/>
      <c r="C323" s="4063"/>
      <c r="D323" s="4062">
        <f t="shared" si="8"/>
        <v>0</v>
      </c>
      <c r="E323" s="4063"/>
      <c r="F323" s="4063"/>
      <c r="G323" s="4063"/>
      <c r="H323" s="4063"/>
      <c r="I323" s="4063"/>
      <c r="J323" s="4063"/>
      <c r="K323" s="4063"/>
      <c r="L323" s="270"/>
    </row>
    <row r="324" spans="1:12" ht="15.75">
      <c r="A324" s="4061"/>
      <c r="B324" s="4065"/>
      <c r="C324" s="4063"/>
      <c r="D324" s="4062">
        <f t="shared" si="8"/>
        <v>0</v>
      </c>
      <c r="E324" s="4063"/>
      <c r="F324" s="4063"/>
      <c r="G324" s="4063"/>
      <c r="H324" s="4063"/>
      <c r="I324" s="4063"/>
      <c r="J324" s="4063"/>
      <c r="K324" s="4063"/>
      <c r="L324" s="270"/>
    </row>
    <row r="325" spans="1:12" ht="15.75">
      <c r="A325" s="4061"/>
      <c r="B325" s="4065"/>
      <c r="C325" s="4063"/>
      <c r="D325" s="4062">
        <f t="shared" si="8"/>
        <v>0</v>
      </c>
      <c r="E325" s="4063"/>
      <c r="F325" s="4063"/>
      <c r="G325" s="4063"/>
      <c r="H325" s="4063"/>
      <c r="I325" s="4063"/>
      <c r="J325" s="4063"/>
      <c r="K325" s="4063"/>
      <c r="L325" s="270"/>
    </row>
    <row r="326" spans="1:12" ht="15.75">
      <c r="A326" s="4061"/>
      <c r="B326" s="4065"/>
      <c r="C326" s="4063"/>
      <c r="D326" s="4062">
        <f t="shared" si="8"/>
        <v>0</v>
      </c>
      <c r="E326" s="4063"/>
      <c r="F326" s="4063"/>
      <c r="G326" s="4063"/>
      <c r="H326" s="4063"/>
      <c r="I326" s="4063"/>
      <c r="J326" s="4063"/>
      <c r="K326" s="4063"/>
      <c r="L326" s="270"/>
    </row>
    <row r="327" spans="1:12" ht="15.75">
      <c r="A327" s="4061"/>
      <c r="B327" s="4065"/>
      <c r="C327" s="4063"/>
      <c r="D327" s="4062">
        <f t="shared" si="8"/>
        <v>0</v>
      </c>
      <c r="E327" s="4063"/>
      <c r="F327" s="4063"/>
      <c r="G327" s="4063"/>
      <c r="H327" s="4063"/>
      <c r="I327" s="4063"/>
      <c r="J327" s="4063"/>
      <c r="K327" s="4063"/>
      <c r="L327" s="270"/>
    </row>
    <row r="328" spans="1:12" ht="15.75">
      <c r="A328" s="4061"/>
      <c r="B328" s="4065"/>
      <c r="C328" s="4063"/>
      <c r="D328" s="4062">
        <f t="shared" si="8"/>
        <v>0</v>
      </c>
      <c r="E328" s="4063"/>
      <c r="F328" s="4063"/>
      <c r="G328" s="4063"/>
      <c r="H328" s="4063"/>
      <c r="I328" s="4063"/>
      <c r="J328" s="4063"/>
      <c r="K328" s="4063"/>
      <c r="L328" s="270"/>
    </row>
    <row r="329" spans="1:12" ht="15.75">
      <c r="A329" s="4061"/>
      <c r="B329" s="4065"/>
      <c r="C329" s="4063"/>
      <c r="D329" s="4062">
        <f t="shared" si="8"/>
        <v>0</v>
      </c>
      <c r="E329" s="4063"/>
      <c r="F329" s="4063"/>
      <c r="G329" s="4063"/>
      <c r="H329" s="4063"/>
      <c r="I329" s="4063"/>
      <c r="J329" s="4063"/>
      <c r="K329" s="4063"/>
      <c r="L329" s="270"/>
    </row>
    <row r="330" spans="1:12" ht="15.75">
      <c r="A330" s="4061"/>
      <c r="B330" s="4065"/>
      <c r="C330" s="4063"/>
      <c r="D330" s="4062">
        <f t="shared" si="8"/>
        <v>0</v>
      </c>
      <c r="E330" s="4063"/>
      <c r="F330" s="4063"/>
      <c r="G330" s="4063"/>
      <c r="H330" s="4063"/>
      <c r="I330" s="4063"/>
      <c r="J330" s="4063"/>
      <c r="K330" s="4063"/>
      <c r="L330" s="270"/>
    </row>
    <row r="331" spans="1:12" ht="15.75">
      <c r="A331" s="4061"/>
      <c r="B331" s="4065"/>
      <c r="C331" s="4063"/>
      <c r="D331" s="4062">
        <f t="shared" si="8"/>
        <v>0</v>
      </c>
      <c r="E331" s="4063"/>
      <c r="F331" s="4063"/>
      <c r="G331" s="4063"/>
      <c r="H331" s="4063"/>
      <c r="I331" s="4063"/>
      <c r="J331" s="4063"/>
      <c r="K331" s="4063"/>
      <c r="L331" s="270"/>
    </row>
    <row r="332" spans="1:12" ht="15.75">
      <c r="A332" s="4061"/>
      <c r="B332" s="4065"/>
      <c r="C332" s="4063"/>
      <c r="D332" s="4062">
        <f t="shared" si="8"/>
        <v>0</v>
      </c>
      <c r="E332" s="4063"/>
      <c r="F332" s="4063"/>
      <c r="G332" s="4063"/>
      <c r="H332" s="4063"/>
      <c r="I332" s="4063"/>
      <c r="J332" s="4063"/>
      <c r="K332" s="4063"/>
      <c r="L332" s="270"/>
    </row>
    <row r="333" spans="1:12" ht="15.75">
      <c r="A333" s="4061"/>
      <c r="B333" s="4065"/>
      <c r="C333" s="4063"/>
      <c r="D333" s="4062">
        <f t="shared" si="8"/>
        <v>0</v>
      </c>
      <c r="E333" s="4063"/>
      <c r="F333" s="4063"/>
      <c r="G333" s="4063"/>
      <c r="H333" s="4063"/>
      <c r="I333" s="4063"/>
      <c r="J333" s="4063"/>
      <c r="K333" s="4063"/>
      <c r="L333" s="270"/>
    </row>
    <row r="334" spans="1:12" ht="15.75">
      <c r="A334" s="4061"/>
      <c r="B334" s="4065"/>
      <c r="C334" s="4063"/>
      <c r="D334" s="4062">
        <f t="shared" si="8"/>
        <v>0</v>
      </c>
      <c r="E334" s="4063"/>
      <c r="F334" s="4063"/>
      <c r="G334" s="4063"/>
      <c r="H334" s="4063"/>
      <c r="I334" s="4063"/>
      <c r="J334" s="4063"/>
      <c r="K334" s="4063"/>
      <c r="L334" s="270"/>
    </row>
    <row r="335" spans="1:12" ht="15.75">
      <c r="A335" s="4061"/>
      <c r="B335" s="4065"/>
      <c r="C335" s="4063"/>
      <c r="D335" s="4062">
        <f t="shared" si="8"/>
        <v>0</v>
      </c>
      <c r="E335" s="4063"/>
      <c r="F335" s="4063"/>
      <c r="G335" s="4063"/>
      <c r="H335" s="4063"/>
      <c r="I335" s="4063"/>
      <c r="J335" s="4063"/>
      <c r="K335" s="4063"/>
      <c r="L335" s="270"/>
    </row>
    <row r="336" spans="1:12" ht="15.75">
      <c r="A336" s="4061"/>
      <c r="B336" s="4065"/>
      <c r="C336" s="4063"/>
      <c r="D336" s="4062">
        <f t="shared" si="8"/>
        <v>0</v>
      </c>
      <c r="E336" s="4063"/>
      <c r="F336" s="4063"/>
      <c r="G336" s="4063"/>
      <c r="H336" s="4063"/>
      <c r="I336" s="4063"/>
      <c r="J336" s="4063"/>
      <c r="K336" s="4063"/>
      <c r="L336" s="270"/>
    </row>
    <row r="337" spans="1:12" ht="15.75">
      <c r="A337" s="4061"/>
      <c r="B337" s="4065"/>
      <c r="C337" s="4063"/>
      <c r="D337" s="4062">
        <f t="shared" si="8"/>
        <v>0</v>
      </c>
      <c r="E337" s="4063"/>
      <c r="F337" s="4063"/>
      <c r="G337" s="4063"/>
      <c r="H337" s="4063"/>
      <c r="I337" s="4063"/>
      <c r="J337" s="4063"/>
      <c r="K337" s="4063"/>
      <c r="L337" s="270"/>
    </row>
    <row r="338" spans="1:12" ht="15.75">
      <c r="A338" s="4061"/>
      <c r="B338" s="4065"/>
      <c r="C338" s="4063"/>
      <c r="D338" s="4062">
        <f t="shared" si="8"/>
        <v>0</v>
      </c>
      <c r="E338" s="4063"/>
      <c r="F338" s="4063"/>
      <c r="G338" s="4063"/>
      <c r="H338" s="4063"/>
      <c r="I338" s="4063"/>
      <c r="J338" s="4063"/>
      <c r="K338" s="4063"/>
      <c r="L338" s="270"/>
    </row>
    <row r="339" spans="1:12" ht="15.75">
      <c r="A339" s="4061"/>
      <c r="B339" s="4065"/>
      <c r="C339" s="4063"/>
      <c r="D339" s="4062">
        <f t="shared" si="8"/>
        <v>0</v>
      </c>
      <c r="E339" s="4063"/>
      <c r="F339" s="4063"/>
      <c r="G339" s="4063"/>
      <c r="H339" s="4063"/>
      <c r="I339" s="4063"/>
      <c r="J339" s="4063"/>
      <c r="K339" s="4063"/>
      <c r="L339" s="270"/>
    </row>
    <row r="340" spans="1:12" ht="15.75">
      <c r="A340" s="4061"/>
      <c r="B340" s="4065"/>
      <c r="C340" s="4063"/>
      <c r="D340" s="4062">
        <f t="shared" si="8"/>
        <v>0</v>
      </c>
      <c r="E340" s="4063"/>
      <c r="F340" s="4063"/>
      <c r="G340" s="4063"/>
      <c r="H340" s="4063"/>
      <c r="I340" s="4063"/>
      <c r="J340" s="4063"/>
      <c r="K340" s="4063"/>
      <c r="L340" s="270"/>
    </row>
    <row r="341" spans="1:12" ht="15.75">
      <c r="A341" s="4061"/>
      <c r="B341" s="4065"/>
      <c r="C341" s="4063"/>
      <c r="D341" s="4062">
        <f t="shared" si="8"/>
        <v>0</v>
      </c>
      <c r="E341" s="4063"/>
      <c r="F341" s="4063"/>
      <c r="G341" s="4063"/>
      <c r="H341" s="4063"/>
      <c r="I341" s="4063"/>
      <c r="J341" s="4063"/>
      <c r="K341" s="4063"/>
      <c r="L341" s="270"/>
    </row>
    <row r="342" spans="1:12" ht="15.75">
      <c r="A342" s="4061"/>
      <c r="B342" s="4065"/>
      <c r="C342" s="4063"/>
      <c r="D342" s="4062">
        <f t="shared" si="8"/>
        <v>0</v>
      </c>
      <c r="E342" s="4063"/>
      <c r="F342" s="4063"/>
      <c r="G342" s="4063"/>
      <c r="H342" s="4063"/>
      <c r="I342" s="4063"/>
      <c r="J342" s="4063"/>
      <c r="K342" s="4063"/>
      <c r="L342" s="270"/>
    </row>
    <row r="343" spans="1:12" ht="15.75">
      <c r="A343" s="4061"/>
      <c r="B343" s="4065"/>
      <c r="C343" s="4063"/>
      <c r="D343" s="4062">
        <f t="shared" si="8"/>
        <v>0</v>
      </c>
      <c r="E343" s="4063"/>
      <c r="F343" s="4063"/>
      <c r="G343" s="4063"/>
      <c r="H343" s="4063"/>
      <c r="I343" s="4063"/>
      <c r="J343" s="4063"/>
      <c r="K343" s="4063"/>
      <c r="L343" s="270"/>
    </row>
    <row r="344" spans="1:12" ht="15.75">
      <c r="A344" s="4061"/>
      <c r="B344" s="4065"/>
      <c r="C344" s="4063"/>
      <c r="D344" s="4062">
        <f t="shared" si="8"/>
        <v>0</v>
      </c>
      <c r="E344" s="4063"/>
      <c r="F344" s="4063"/>
      <c r="G344" s="4063"/>
      <c r="H344" s="4063"/>
      <c r="I344" s="4063"/>
      <c r="J344" s="4063"/>
      <c r="K344" s="4063"/>
      <c r="L344" s="270"/>
    </row>
    <row r="345" spans="1:12" ht="15.75">
      <c r="A345" s="4061"/>
      <c r="B345" s="4065"/>
      <c r="C345" s="4063"/>
      <c r="D345" s="4062">
        <f t="shared" si="8"/>
        <v>0</v>
      </c>
      <c r="E345" s="4063"/>
      <c r="F345" s="4063"/>
      <c r="G345" s="4063"/>
      <c r="H345" s="4063"/>
      <c r="I345" s="4063"/>
      <c r="J345" s="4063"/>
      <c r="K345" s="4063"/>
      <c r="L345" s="270"/>
    </row>
    <row r="346" spans="1:12" ht="15.75">
      <c r="A346" s="4061"/>
      <c r="B346" s="4065"/>
      <c r="C346" s="4063"/>
      <c r="D346" s="4062">
        <f t="shared" si="8"/>
        <v>0</v>
      </c>
      <c r="E346" s="4063"/>
      <c r="F346" s="4063"/>
      <c r="G346" s="4063"/>
      <c r="H346" s="4063"/>
      <c r="I346" s="4063"/>
      <c r="J346" s="4063"/>
      <c r="K346" s="4063"/>
      <c r="L346" s="270"/>
    </row>
    <row r="347" spans="1:12" ht="15.75">
      <c r="A347" s="4061"/>
      <c r="B347" s="4065"/>
      <c r="C347" s="4063"/>
      <c r="D347" s="4062">
        <f t="shared" si="8"/>
        <v>0</v>
      </c>
      <c r="E347" s="4063"/>
      <c r="F347" s="4063"/>
      <c r="G347" s="4063"/>
      <c r="H347" s="4063"/>
      <c r="I347" s="4063"/>
      <c r="J347" s="4063"/>
      <c r="K347" s="4063"/>
      <c r="L347" s="270"/>
    </row>
    <row r="348" spans="1:12" ht="15.75">
      <c r="A348" s="4061"/>
      <c r="B348" s="4065"/>
      <c r="C348" s="4063"/>
      <c r="D348" s="4062">
        <f t="shared" si="8"/>
        <v>0</v>
      </c>
      <c r="E348" s="4063"/>
      <c r="F348" s="4063"/>
      <c r="G348" s="4063"/>
      <c r="H348" s="4063"/>
      <c r="I348" s="4063"/>
      <c r="J348" s="4063"/>
      <c r="K348" s="4063"/>
      <c r="L348" s="270"/>
    </row>
    <row r="349" spans="1:12" ht="15.75">
      <c r="A349" s="4061"/>
      <c r="B349" s="4065"/>
      <c r="C349" s="4063"/>
      <c r="D349" s="4062">
        <f t="shared" si="8"/>
        <v>0</v>
      </c>
      <c r="E349" s="4063"/>
      <c r="F349" s="4063"/>
      <c r="G349" s="4063"/>
      <c r="H349" s="4063"/>
      <c r="I349" s="4063"/>
      <c r="J349" s="4063"/>
      <c r="K349" s="4063"/>
      <c r="L349" s="270"/>
    </row>
    <row r="350" spans="1:12" ht="15.75">
      <c r="A350" s="4061"/>
      <c r="B350" s="4065"/>
      <c r="C350" s="4063"/>
      <c r="D350" s="4062">
        <f t="shared" si="8"/>
        <v>0</v>
      </c>
      <c r="E350" s="4063"/>
      <c r="F350" s="4063"/>
      <c r="G350" s="4063"/>
      <c r="H350" s="4063"/>
      <c r="I350" s="4063"/>
      <c r="J350" s="4063"/>
      <c r="K350" s="4063"/>
      <c r="L350" s="270"/>
    </row>
    <row r="351" spans="1:12" ht="15.75">
      <c r="A351" s="4061"/>
      <c r="B351" s="4065"/>
      <c r="C351" s="4063"/>
      <c r="D351" s="4062">
        <f t="shared" si="8"/>
        <v>0</v>
      </c>
      <c r="E351" s="4063"/>
      <c r="F351" s="4063"/>
      <c r="G351" s="4063"/>
      <c r="H351" s="4063"/>
      <c r="I351" s="4063"/>
      <c r="J351" s="4063"/>
      <c r="K351" s="4063"/>
      <c r="L351" s="270"/>
    </row>
    <row r="352" spans="1:12" ht="15.75">
      <c r="A352" s="4061"/>
      <c r="B352" s="4065"/>
      <c r="C352" s="4063"/>
      <c r="D352" s="4062">
        <f t="shared" si="8"/>
        <v>0</v>
      </c>
      <c r="E352" s="4063"/>
      <c r="F352" s="4063"/>
      <c r="G352" s="4063"/>
      <c r="H352" s="4063"/>
      <c r="I352" s="4063"/>
      <c r="J352" s="4063"/>
      <c r="K352" s="4063"/>
      <c r="L352" s="270"/>
    </row>
    <row r="353" spans="1:12" ht="15.75">
      <c r="A353" s="4061"/>
      <c r="B353" s="4065"/>
      <c r="C353" s="4063"/>
      <c r="D353" s="4062">
        <f t="shared" si="8"/>
        <v>0</v>
      </c>
      <c r="E353" s="4063"/>
      <c r="F353" s="4063"/>
      <c r="G353" s="4063"/>
      <c r="H353" s="4063"/>
      <c r="I353" s="4063"/>
      <c r="J353" s="4063"/>
      <c r="K353" s="4063"/>
      <c r="L353" s="270"/>
    </row>
    <row r="354" spans="1:12" ht="15.75">
      <c r="A354" s="4061"/>
      <c r="B354" s="4065"/>
      <c r="C354" s="4063"/>
      <c r="D354" s="4062">
        <f t="shared" si="8"/>
        <v>0</v>
      </c>
      <c r="E354" s="4063"/>
      <c r="F354" s="4063"/>
      <c r="G354" s="4063"/>
      <c r="H354" s="4063"/>
      <c r="I354" s="4063"/>
      <c r="J354" s="4063"/>
      <c r="K354" s="4063"/>
      <c r="L354" s="270"/>
    </row>
    <row r="355" spans="1:12" ht="15.75">
      <c r="A355" s="4061"/>
      <c r="B355" s="4065"/>
      <c r="C355" s="4063"/>
      <c r="D355" s="4062">
        <f t="shared" si="8"/>
        <v>0</v>
      </c>
      <c r="E355" s="4063"/>
      <c r="F355" s="4063"/>
      <c r="G355" s="4063"/>
      <c r="H355" s="4063"/>
      <c r="I355" s="4063"/>
      <c r="J355" s="4063"/>
      <c r="K355" s="4063"/>
      <c r="L355" s="270"/>
    </row>
    <row r="356" spans="1:12" ht="15.75">
      <c r="A356" s="4061"/>
      <c r="B356" s="4065"/>
      <c r="C356" s="4063"/>
      <c r="D356" s="4062">
        <f t="shared" si="8"/>
        <v>0</v>
      </c>
      <c r="E356" s="4063"/>
      <c r="F356" s="4063"/>
      <c r="G356" s="4063"/>
      <c r="H356" s="4063"/>
      <c r="I356" s="4063"/>
      <c r="J356" s="4063"/>
      <c r="K356" s="4063"/>
      <c r="L356" s="270"/>
    </row>
    <row r="357" spans="1:12" ht="15.75">
      <c r="A357" s="4061"/>
      <c r="B357" s="4065"/>
      <c r="C357" s="4063"/>
      <c r="D357" s="4062">
        <f t="shared" si="8"/>
        <v>0</v>
      </c>
      <c r="E357" s="4063"/>
      <c r="F357" s="4063"/>
      <c r="G357" s="4063"/>
      <c r="H357" s="4063"/>
      <c r="I357" s="4063"/>
      <c r="J357" s="4063"/>
      <c r="K357" s="4063"/>
      <c r="L357" s="270"/>
    </row>
    <row r="358" spans="1:12" ht="15.75">
      <c r="A358" s="4061"/>
      <c r="B358" s="4065"/>
      <c r="C358" s="4063"/>
      <c r="D358" s="4062">
        <f t="shared" si="8"/>
        <v>0</v>
      </c>
      <c r="E358" s="4063"/>
      <c r="F358" s="4063"/>
      <c r="G358" s="4063"/>
      <c r="H358" s="4063"/>
      <c r="I358" s="4063"/>
      <c r="J358" s="4063"/>
      <c r="K358" s="4063"/>
      <c r="L358" s="270"/>
    </row>
    <row r="359" spans="1:12" ht="15.75">
      <c r="A359" s="4061"/>
      <c r="B359" s="4065"/>
      <c r="C359" s="4063"/>
      <c r="D359" s="4062">
        <f t="shared" si="8"/>
        <v>0</v>
      </c>
      <c r="E359" s="4063"/>
      <c r="F359" s="4063"/>
      <c r="G359" s="4063"/>
      <c r="H359" s="4063"/>
      <c r="I359" s="4063"/>
      <c r="J359" s="4063"/>
      <c r="K359" s="4063"/>
      <c r="L359" s="270"/>
    </row>
    <row r="360" spans="1:12" ht="15.75">
      <c r="A360" s="4061"/>
      <c r="B360" s="4065"/>
      <c r="C360" s="4063"/>
      <c r="D360" s="4062">
        <f t="shared" si="8"/>
        <v>0</v>
      </c>
      <c r="E360" s="4063"/>
      <c r="F360" s="4063"/>
      <c r="G360" s="4063"/>
      <c r="H360" s="4063"/>
      <c r="I360" s="4063"/>
      <c r="J360" s="4063"/>
      <c r="K360" s="4063"/>
      <c r="L360" s="270"/>
    </row>
    <row r="361" spans="1:12" ht="15.75">
      <c r="A361" s="4061"/>
      <c r="B361" s="4065"/>
      <c r="C361" s="4063"/>
      <c r="D361" s="4062">
        <f t="shared" si="8"/>
        <v>0</v>
      </c>
      <c r="E361" s="4063"/>
      <c r="F361" s="4063"/>
      <c r="G361" s="4063"/>
      <c r="H361" s="4063"/>
      <c r="I361" s="4063"/>
      <c r="J361" s="4063"/>
      <c r="K361" s="4063"/>
      <c r="L361" s="270"/>
    </row>
    <row r="362" spans="1:12" ht="15.75">
      <c r="A362" s="4061"/>
      <c r="B362" s="4065"/>
      <c r="C362" s="4063"/>
      <c r="D362" s="4062">
        <f t="shared" si="8"/>
        <v>0</v>
      </c>
      <c r="E362" s="4063"/>
      <c r="F362" s="4063"/>
      <c r="G362" s="4063"/>
      <c r="H362" s="4063"/>
      <c r="I362" s="4063"/>
      <c r="J362" s="4063"/>
      <c r="K362" s="4063"/>
      <c r="L362" s="270"/>
    </row>
    <row r="363" spans="1:12" ht="15.75">
      <c r="A363" s="4061"/>
      <c r="B363" s="4065"/>
      <c r="C363" s="4063"/>
      <c r="D363" s="4062">
        <f t="shared" si="8"/>
        <v>0</v>
      </c>
      <c r="E363" s="4063"/>
      <c r="F363" s="4063"/>
      <c r="G363" s="4063"/>
      <c r="H363" s="4063"/>
      <c r="I363" s="4063"/>
      <c r="J363" s="4063"/>
      <c r="K363" s="4063"/>
      <c r="L363" s="270"/>
    </row>
    <row r="364" spans="1:12" ht="15.75">
      <c r="A364" s="4061"/>
      <c r="B364" s="4065"/>
      <c r="C364" s="4063"/>
      <c r="D364" s="4062">
        <f t="shared" si="8"/>
        <v>0</v>
      </c>
      <c r="E364" s="4063"/>
      <c r="F364" s="4063"/>
      <c r="G364" s="4063"/>
      <c r="H364" s="4063"/>
      <c r="I364" s="4063"/>
      <c r="J364" s="4063"/>
      <c r="K364" s="4063"/>
      <c r="L364" s="270"/>
    </row>
    <row r="365" spans="1:12" ht="15.75">
      <c r="A365" s="4061"/>
      <c r="B365" s="4065"/>
      <c r="C365" s="4063"/>
      <c r="D365" s="4062">
        <f t="shared" ref="D365:D428" si="9">+C365*(100-E365)/100</f>
        <v>0</v>
      </c>
      <c r="E365" s="4063"/>
      <c r="F365" s="4063"/>
      <c r="G365" s="4063"/>
      <c r="H365" s="4063"/>
      <c r="I365" s="4063"/>
      <c r="J365" s="4063"/>
      <c r="K365" s="4063"/>
      <c r="L365" s="270"/>
    </row>
    <row r="366" spans="1:12" ht="15.75">
      <c r="A366" s="4061"/>
      <c r="B366" s="4065"/>
      <c r="C366" s="4063"/>
      <c r="D366" s="4062">
        <f t="shared" si="9"/>
        <v>0</v>
      </c>
      <c r="E366" s="4063"/>
      <c r="F366" s="4063"/>
      <c r="G366" s="4063"/>
      <c r="H366" s="4063"/>
      <c r="I366" s="4063"/>
      <c r="J366" s="4063"/>
      <c r="K366" s="4063"/>
      <c r="L366" s="270"/>
    </row>
    <row r="367" spans="1:12" ht="15.75">
      <c r="A367" s="4061"/>
      <c r="B367" s="4065"/>
      <c r="C367" s="4063"/>
      <c r="D367" s="4062">
        <f t="shared" si="9"/>
        <v>0</v>
      </c>
      <c r="E367" s="4063"/>
      <c r="F367" s="4063"/>
      <c r="G367" s="4063"/>
      <c r="H367" s="4063"/>
      <c r="I367" s="4063"/>
      <c r="J367" s="4063"/>
      <c r="K367" s="4063"/>
      <c r="L367" s="270"/>
    </row>
    <row r="368" spans="1:12" ht="15.75">
      <c r="A368" s="4061"/>
      <c r="B368" s="4065"/>
      <c r="C368" s="4063"/>
      <c r="D368" s="4062">
        <f t="shared" si="9"/>
        <v>0</v>
      </c>
      <c r="E368" s="4063"/>
      <c r="F368" s="4063"/>
      <c r="G368" s="4063"/>
      <c r="H368" s="4063"/>
      <c r="I368" s="4063"/>
      <c r="J368" s="4063"/>
      <c r="K368" s="4063"/>
      <c r="L368" s="270"/>
    </row>
    <row r="369" spans="1:12" ht="15.75">
      <c r="A369" s="4061"/>
      <c r="B369" s="4065"/>
      <c r="C369" s="4063"/>
      <c r="D369" s="4062">
        <f t="shared" si="9"/>
        <v>0</v>
      </c>
      <c r="E369" s="4063"/>
      <c r="F369" s="4063"/>
      <c r="G369" s="4063"/>
      <c r="H369" s="4063"/>
      <c r="I369" s="4063"/>
      <c r="J369" s="4063"/>
      <c r="K369" s="4063"/>
      <c r="L369" s="270"/>
    </row>
    <row r="370" spans="1:12" ht="15.75">
      <c r="A370" s="4061"/>
      <c r="B370" s="4065"/>
      <c r="C370" s="4063"/>
      <c r="D370" s="4062">
        <f t="shared" si="9"/>
        <v>0</v>
      </c>
      <c r="E370" s="4063"/>
      <c r="F370" s="4063"/>
      <c r="G370" s="4063"/>
      <c r="H370" s="4063"/>
      <c r="I370" s="4063"/>
      <c r="J370" s="4063"/>
      <c r="K370" s="4063"/>
      <c r="L370" s="270"/>
    </row>
    <row r="371" spans="1:12" ht="15.75">
      <c r="A371" s="4061"/>
      <c r="B371" s="4065"/>
      <c r="C371" s="4063"/>
      <c r="D371" s="4062">
        <f t="shared" si="9"/>
        <v>0</v>
      </c>
      <c r="E371" s="4063"/>
      <c r="F371" s="4063"/>
      <c r="G371" s="4063"/>
      <c r="H371" s="4063"/>
      <c r="I371" s="4063"/>
      <c r="J371" s="4063"/>
      <c r="K371" s="4063"/>
      <c r="L371" s="270"/>
    </row>
    <row r="372" spans="1:12" ht="15.75">
      <c r="A372" s="4061"/>
      <c r="B372" s="4065"/>
      <c r="C372" s="4063"/>
      <c r="D372" s="4062">
        <f t="shared" si="9"/>
        <v>0</v>
      </c>
      <c r="E372" s="4063"/>
      <c r="F372" s="4063"/>
      <c r="G372" s="4063"/>
      <c r="H372" s="4063"/>
      <c r="I372" s="4063"/>
      <c r="J372" s="4063"/>
      <c r="K372" s="4063"/>
      <c r="L372" s="270"/>
    </row>
    <row r="373" spans="1:12" ht="15.75">
      <c r="A373" s="4061"/>
      <c r="B373" s="4065"/>
      <c r="C373" s="4063"/>
      <c r="D373" s="4062">
        <f t="shared" si="9"/>
        <v>0</v>
      </c>
      <c r="E373" s="4063"/>
      <c r="F373" s="4063"/>
      <c r="G373" s="4063"/>
      <c r="H373" s="4063"/>
      <c r="I373" s="4063"/>
      <c r="J373" s="4063"/>
      <c r="K373" s="4063"/>
      <c r="L373" s="270"/>
    </row>
    <row r="374" spans="1:12" ht="15.75">
      <c r="A374" s="4061"/>
      <c r="B374" s="4065"/>
      <c r="C374" s="4063"/>
      <c r="D374" s="4062">
        <f t="shared" si="9"/>
        <v>0</v>
      </c>
      <c r="E374" s="4063"/>
      <c r="F374" s="4063"/>
      <c r="G374" s="4063"/>
      <c r="H374" s="4063"/>
      <c r="I374" s="4063"/>
      <c r="J374" s="4063"/>
      <c r="K374" s="4063"/>
      <c r="L374" s="270"/>
    </row>
    <row r="375" spans="1:12" ht="15.75">
      <c r="A375" s="4061"/>
      <c r="B375" s="4065"/>
      <c r="C375" s="4063"/>
      <c r="D375" s="4062">
        <f t="shared" si="9"/>
        <v>0</v>
      </c>
      <c r="E375" s="4063"/>
      <c r="F375" s="4063"/>
      <c r="G375" s="4063"/>
      <c r="H375" s="4063"/>
      <c r="I375" s="4063"/>
      <c r="J375" s="4063"/>
      <c r="K375" s="4063"/>
      <c r="L375" s="270"/>
    </row>
    <row r="376" spans="1:12" ht="15.75">
      <c r="A376" s="4061"/>
      <c r="B376" s="4065"/>
      <c r="C376" s="4063"/>
      <c r="D376" s="4062">
        <f t="shared" si="9"/>
        <v>0</v>
      </c>
      <c r="E376" s="4063"/>
      <c r="F376" s="4063"/>
      <c r="G376" s="4063"/>
      <c r="H376" s="4063"/>
      <c r="I376" s="4063"/>
      <c r="J376" s="4063"/>
      <c r="K376" s="4063"/>
      <c r="L376" s="270"/>
    </row>
    <row r="377" spans="1:12" ht="15.75">
      <c r="A377" s="4061"/>
      <c r="B377" s="4065"/>
      <c r="C377" s="4063"/>
      <c r="D377" s="4062">
        <f t="shared" si="9"/>
        <v>0</v>
      </c>
      <c r="E377" s="4063"/>
      <c r="F377" s="4063"/>
      <c r="G377" s="4063"/>
      <c r="H377" s="4063"/>
      <c r="I377" s="4063"/>
      <c r="J377" s="4063"/>
      <c r="K377" s="4063"/>
      <c r="L377" s="270"/>
    </row>
    <row r="378" spans="1:12" ht="15.75">
      <c r="A378" s="4061"/>
      <c r="B378" s="4065"/>
      <c r="C378" s="4063"/>
      <c r="D378" s="4062">
        <f t="shared" si="9"/>
        <v>0</v>
      </c>
      <c r="E378" s="4063"/>
      <c r="F378" s="4063"/>
      <c r="G378" s="4063"/>
      <c r="H378" s="4063"/>
      <c r="I378" s="4063"/>
      <c r="J378" s="4063"/>
      <c r="K378" s="4063"/>
      <c r="L378" s="270"/>
    </row>
    <row r="379" spans="1:12" ht="15.75">
      <c r="A379" s="4061"/>
      <c r="B379" s="4065"/>
      <c r="C379" s="4063"/>
      <c r="D379" s="4062">
        <f t="shared" si="9"/>
        <v>0</v>
      </c>
      <c r="E379" s="4063"/>
      <c r="F379" s="4063"/>
      <c r="G379" s="4063"/>
      <c r="H379" s="4063"/>
      <c r="I379" s="4063"/>
      <c r="J379" s="4063"/>
      <c r="K379" s="4063"/>
      <c r="L379" s="270"/>
    </row>
    <row r="380" spans="1:12" ht="15.75">
      <c r="A380" s="4061"/>
      <c r="B380" s="4065"/>
      <c r="C380" s="4063"/>
      <c r="D380" s="4062">
        <f t="shared" si="9"/>
        <v>0</v>
      </c>
      <c r="E380" s="4063"/>
      <c r="F380" s="4063"/>
      <c r="G380" s="4063"/>
      <c r="H380" s="4063"/>
      <c r="I380" s="4063"/>
      <c r="J380" s="4063"/>
      <c r="K380" s="4063"/>
      <c r="L380" s="270"/>
    </row>
    <row r="381" spans="1:12" ht="15.75">
      <c r="A381" s="4061"/>
      <c r="B381" s="4065"/>
      <c r="C381" s="4063"/>
      <c r="D381" s="4062">
        <f t="shared" si="9"/>
        <v>0</v>
      </c>
      <c r="E381" s="4063"/>
      <c r="F381" s="4063"/>
      <c r="G381" s="4063"/>
      <c r="H381" s="4063"/>
      <c r="I381" s="4063"/>
      <c r="J381" s="4063"/>
      <c r="K381" s="4063"/>
      <c r="L381" s="270"/>
    </row>
    <row r="382" spans="1:12" ht="15.75">
      <c r="A382" s="4061"/>
      <c r="B382" s="4065"/>
      <c r="C382" s="4063"/>
      <c r="D382" s="4062">
        <f t="shared" si="9"/>
        <v>0</v>
      </c>
      <c r="E382" s="4063"/>
      <c r="F382" s="4063"/>
      <c r="G382" s="4063"/>
      <c r="H382" s="4063"/>
      <c r="I382" s="4063"/>
      <c r="J382" s="4063"/>
      <c r="K382" s="4063"/>
      <c r="L382" s="270"/>
    </row>
    <row r="383" spans="1:12" ht="15.75">
      <c r="A383" s="4061"/>
      <c r="B383" s="4065"/>
      <c r="C383" s="4063"/>
      <c r="D383" s="4062">
        <f t="shared" si="9"/>
        <v>0</v>
      </c>
      <c r="E383" s="4063"/>
      <c r="F383" s="4063"/>
      <c r="G383" s="4063"/>
      <c r="H383" s="4063"/>
      <c r="I383" s="4063"/>
      <c r="J383" s="4063"/>
      <c r="K383" s="4063"/>
      <c r="L383" s="270"/>
    </row>
    <row r="384" spans="1:12" ht="15.75">
      <c r="A384" s="4061"/>
      <c r="B384" s="4065"/>
      <c r="C384" s="4063"/>
      <c r="D384" s="4062">
        <f t="shared" si="9"/>
        <v>0</v>
      </c>
      <c r="E384" s="4063"/>
      <c r="F384" s="4063"/>
      <c r="G384" s="4063"/>
      <c r="H384" s="4063"/>
      <c r="I384" s="4063"/>
      <c r="J384" s="4063"/>
      <c r="K384" s="4063"/>
      <c r="L384" s="270"/>
    </row>
    <row r="385" spans="1:12" ht="15.75">
      <c r="A385" s="4061"/>
      <c r="B385" s="4065"/>
      <c r="C385" s="4063"/>
      <c r="D385" s="4062">
        <f t="shared" si="9"/>
        <v>0</v>
      </c>
      <c r="E385" s="4063"/>
      <c r="F385" s="4063"/>
      <c r="G385" s="4063"/>
      <c r="H385" s="4063"/>
      <c r="I385" s="4063"/>
      <c r="J385" s="4063"/>
      <c r="K385" s="4063"/>
      <c r="L385" s="270"/>
    </row>
    <row r="386" spans="1:12" ht="15.75">
      <c r="A386" s="4061"/>
      <c r="B386" s="4065"/>
      <c r="C386" s="4063"/>
      <c r="D386" s="4062">
        <f t="shared" si="9"/>
        <v>0</v>
      </c>
      <c r="E386" s="4063"/>
      <c r="F386" s="4063"/>
      <c r="G386" s="4063"/>
      <c r="H386" s="4063"/>
      <c r="I386" s="4063"/>
      <c r="J386" s="4063"/>
      <c r="K386" s="4063"/>
      <c r="L386" s="270"/>
    </row>
    <row r="387" spans="1:12" ht="15.75">
      <c r="A387" s="4061"/>
      <c r="B387" s="4065"/>
      <c r="C387" s="4063"/>
      <c r="D387" s="4062">
        <f t="shared" si="9"/>
        <v>0</v>
      </c>
      <c r="E387" s="4063"/>
      <c r="F387" s="4063"/>
      <c r="G387" s="4063"/>
      <c r="H387" s="4063"/>
      <c r="I387" s="4063"/>
      <c r="J387" s="4063"/>
      <c r="K387" s="4063"/>
      <c r="L387" s="270"/>
    </row>
    <row r="388" spans="1:12" ht="15.75">
      <c r="A388" s="4061"/>
      <c r="B388" s="4065"/>
      <c r="C388" s="4063"/>
      <c r="D388" s="4062">
        <f t="shared" si="9"/>
        <v>0</v>
      </c>
      <c r="E388" s="4063"/>
      <c r="F388" s="4063"/>
      <c r="G388" s="4063"/>
      <c r="H388" s="4063"/>
      <c r="I388" s="4063"/>
      <c r="J388" s="4063"/>
      <c r="K388" s="4063"/>
      <c r="L388" s="270"/>
    </row>
    <row r="389" spans="1:12" ht="15.75">
      <c r="A389" s="4061"/>
      <c r="B389" s="4065"/>
      <c r="C389" s="4063"/>
      <c r="D389" s="4062">
        <f t="shared" si="9"/>
        <v>0</v>
      </c>
      <c r="E389" s="4063"/>
      <c r="F389" s="4063"/>
      <c r="G389" s="4063"/>
      <c r="H389" s="4063"/>
      <c r="I389" s="4063"/>
      <c r="J389" s="4063"/>
      <c r="K389" s="4063"/>
      <c r="L389" s="270"/>
    </row>
    <row r="390" spans="1:12" ht="15.75">
      <c r="A390" s="4061"/>
      <c r="B390" s="4065"/>
      <c r="C390" s="4063"/>
      <c r="D390" s="4062">
        <f t="shared" si="9"/>
        <v>0</v>
      </c>
      <c r="E390" s="4063"/>
      <c r="F390" s="4063"/>
      <c r="G390" s="4063"/>
      <c r="H390" s="4063"/>
      <c r="I390" s="4063"/>
      <c r="J390" s="4063"/>
      <c r="K390" s="4063"/>
      <c r="L390" s="270"/>
    </row>
    <row r="391" spans="1:12" ht="15.75">
      <c r="A391" s="4061"/>
      <c r="B391" s="4065"/>
      <c r="C391" s="4063"/>
      <c r="D391" s="4062">
        <f t="shared" si="9"/>
        <v>0</v>
      </c>
      <c r="E391" s="4063"/>
      <c r="F391" s="4063"/>
      <c r="G391" s="4063"/>
      <c r="H391" s="4063"/>
      <c r="I391" s="4063"/>
      <c r="J391" s="4063"/>
      <c r="K391" s="4063"/>
      <c r="L391" s="270"/>
    </row>
    <row r="392" spans="1:12" ht="15.75">
      <c r="A392" s="4061"/>
      <c r="B392" s="4065"/>
      <c r="C392" s="4063"/>
      <c r="D392" s="4062">
        <f t="shared" si="9"/>
        <v>0</v>
      </c>
      <c r="E392" s="4063"/>
      <c r="F392" s="4063"/>
      <c r="G392" s="4063"/>
      <c r="H392" s="4063"/>
      <c r="I392" s="4063"/>
      <c r="J392" s="4063"/>
      <c r="K392" s="4063"/>
      <c r="L392" s="270"/>
    </row>
    <row r="393" spans="1:12" ht="15.75">
      <c r="A393" s="4061"/>
      <c r="B393" s="4065"/>
      <c r="C393" s="4063"/>
      <c r="D393" s="4062">
        <f t="shared" si="9"/>
        <v>0</v>
      </c>
      <c r="E393" s="4063"/>
      <c r="F393" s="4063"/>
      <c r="G393" s="4063"/>
      <c r="H393" s="4063"/>
      <c r="I393" s="4063"/>
      <c r="J393" s="4063"/>
      <c r="K393" s="4063"/>
      <c r="L393" s="270"/>
    </row>
    <row r="394" spans="1:12" ht="15.75">
      <c r="A394" s="4061"/>
      <c r="B394" s="4065"/>
      <c r="C394" s="4063"/>
      <c r="D394" s="4062">
        <f t="shared" si="9"/>
        <v>0</v>
      </c>
      <c r="E394" s="4063"/>
      <c r="F394" s="4063"/>
      <c r="G394" s="4063"/>
      <c r="H394" s="4063"/>
      <c r="I394" s="4063"/>
      <c r="J394" s="4063"/>
      <c r="K394" s="4063"/>
      <c r="L394" s="270"/>
    </row>
    <row r="395" spans="1:12" ht="15.75">
      <c r="A395" s="4061"/>
      <c r="B395" s="4065"/>
      <c r="C395" s="4063"/>
      <c r="D395" s="4062">
        <f t="shared" si="9"/>
        <v>0</v>
      </c>
      <c r="E395" s="4063"/>
      <c r="F395" s="4063"/>
      <c r="G395" s="4063"/>
      <c r="H395" s="4063"/>
      <c r="I395" s="4063"/>
      <c r="J395" s="4063"/>
      <c r="K395" s="4063"/>
      <c r="L395" s="270"/>
    </row>
    <row r="396" spans="1:12" ht="15.75">
      <c r="A396" s="4061"/>
      <c r="B396" s="4065"/>
      <c r="C396" s="4063"/>
      <c r="D396" s="4062">
        <f t="shared" si="9"/>
        <v>0</v>
      </c>
      <c r="E396" s="4063"/>
      <c r="F396" s="4063"/>
      <c r="G396" s="4063"/>
      <c r="H396" s="4063"/>
      <c r="I396" s="4063"/>
      <c r="J396" s="4063"/>
      <c r="K396" s="4063"/>
      <c r="L396" s="270"/>
    </row>
    <row r="397" spans="1:12" ht="15.75">
      <c r="A397" s="4061"/>
      <c r="B397" s="4065"/>
      <c r="C397" s="4063"/>
      <c r="D397" s="4062">
        <f t="shared" si="9"/>
        <v>0</v>
      </c>
      <c r="E397" s="4063"/>
      <c r="F397" s="4063"/>
      <c r="G397" s="4063"/>
      <c r="H397" s="4063"/>
      <c r="I397" s="4063"/>
      <c r="J397" s="4063"/>
      <c r="K397" s="4063"/>
      <c r="L397" s="270"/>
    </row>
    <row r="398" spans="1:12" ht="15.75">
      <c r="A398" s="4061"/>
      <c r="B398" s="4065"/>
      <c r="C398" s="4063"/>
      <c r="D398" s="4062">
        <f t="shared" si="9"/>
        <v>0</v>
      </c>
      <c r="E398" s="4063"/>
      <c r="F398" s="4063"/>
      <c r="G398" s="4063"/>
      <c r="H398" s="4063"/>
      <c r="I398" s="4063"/>
      <c r="J398" s="4063"/>
      <c r="K398" s="4063"/>
      <c r="L398" s="270"/>
    </row>
    <row r="399" spans="1:12" ht="15.75">
      <c r="A399" s="4061"/>
      <c r="B399" s="4065"/>
      <c r="C399" s="4063"/>
      <c r="D399" s="4062">
        <f t="shared" si="9"/>
        <v>0</v>
      </c>
      <c r="E399" s="4063"/>
      <c r="F399" s="4063"/>
      <c r="G399" s="4063"/>
      <c r="H399" s="4063"/>
      <c r="I399" s="4063"/>
      <c r="J399" s="4063"/>
      <c r="K399" s="4063"/>
      <c r="L399" s="270"/>
    </row>
    <row r="400" spans="1:12" ht="15.75">
      <c r="A400" s="4061"/>
      <c r="B400" s="4065"/>
      <c r="C400" s="4063"/>
      <c r="D400" s="4062">
        <f t="shared" si="9"/>
        <v>0</v>
      </c>
      <c r="E400" s="4063"/>
      <c r="F400" s="4063"/>
      <c r="G400" s="4063"/>
      <c r="H400" s="4063"/>
      <c r="I400" s="4063"/>
      <c r="J400" s="4063"/>
      <c r="K400" s="4063"/>
      <c r="L400" s="270"/>
    </row>
    <row r="401" spans="1:12" ht="15.75">
      <c r="A401" s="4061"/>
      <c r="B401" s="4065"/>
      <c r="C401" s="4063"/>
      <c r="D401" s="4062">
        <f t="shared" si="9"/>
        <v>0</v>
      </c>
      <c r="E401" s="4063"/>
      <c r="F401" s="4063"/>
      <c r="G401" s="4063"/>
      <c r="H401" s="4063"/>
      <c r="I401" s="4063"/>
      <c r="J401" s="4063"/>
      <c r="K401" s="4063"/>
      <c r="L401" s="270"/>
    </row>
    <row r="402" spans="1:12" ht="15.75">
      <c r="A402" s="4061"/>
      <c r="B402" s="4065"/>
      <c r="C402" s="4063"/>
      <c r="D402" s="4062">
        <f t="shared" si="9"/>
        <v>0</v>
      </c>
      <c r="E402" s="4063"/>
      <c r="F402" s="4063"/>
      <c r="G402" s="4063"/>
      <c r="H402" s="4063"/>
      <c r="I402" s="4063"/>
      <c r="J402" s="4063"/>
      <c r="K402" s="4063"/>
      <c r="L402" s="270"/>
    </row>
    <row r="403" spans="1:12" ht="15.75">
      <c r="A403" s="4061"/>
      <c r="B403" s="4065"/>
      <c r="C403" s="4063"/>
      <c r="D403" s="4062">
        <f t="shared" si="9"/>
        <v>0</v>
      </c>
      <c r="E403" s="4063"/>
      <c r="F403" s="4063"/>
      <c r="G403" s="4063"/>
      <c r="H403" s="4063"/>
      <c r="I403" s="4063"/>
      <c r="J403" s="4063"/>
      <c r="K403" s="4063"/>
      <c r="L403" s="270"/>
    </row>
    <row r="404" spans="1:12" ht="15.75">
      <c r="A404" s="4061"/>
      <c r="B404" s="4065"/>
      <c r="C404" s="4063"/>
      <c r="D404" s="4062">
        <f t="shared" si="9"/>
        <v>0</v>
      </c>
      <c r="E404" s="4063"/>
      <c r="F404" s="4063"/>
      <c r="G404" s="4063"/>
      <c r="H404" s="4063"/>
      <c r="I404" s="4063"/>
      <c r="J404" s="4063"/>
      <c r="K404" s="4063"/>
      <c r="L404" s="270"/>
    </row>
    <row r="405" spans="1:12" ht="15.75">
      <c r="A405" s="4061"/>
      <c r="B405" s="4065"/>
      <c r="C405" s="4063"/>
      <c r="D405" s="4062">
        <f t="shared" si="9"/>
        <v>0</v>
      </c>
      <c r="E405" s="4063"/>
      <c r="F405" s="4063"/>
      <c r="G405" s="4063"/>
      <c r="H405" s="4063"/>
      <c r="I405" s="4063"/>
      <c r="J405" s="4063"/>
      <c r="K405" s="4063"/>
      <c r="L405" s="270"/>
    </row>
    <row r="406" spans="1:12" ht="15.75">
      <c r="A406" s="4061"/>
      <c r="B406" s="4065"/>
      <c r="C406" s="4063"/>
      <c r="D406" s="4062">
        <f t="shared" si="9"/>
        <v>0</v>
      </c>
      <c r="E406" s="4063"/>
      <c r="F406" s="4063"/>
      <c r="G406" s="4063"/>
      <c r="H406" s="4063"/>
      <c r="I406" s="4063"/>
      <c r="J406" s="4063"/>
      <c r="K406" s="4063"/>
      <c r="L406" s="270"/>
    </row>
    <row r="407" spans="1:12" ht="15.75">
      <c r="A407" s="4061"/>
      <c r="B407" s="4065"/>
      <c r="C407" s="4063"/>
      <c r="D407" s="4062">
        <f t="shared" si="9"/>
        <v>0</v>
      </c>
      <c r="E407" s="4063"/>
      <c r="F407" s="4063"/>
      <c r="G407" s="4063"/>
      <c r="H407" s="4063"/>
      <c r="I407" s="4063"/>
      <c r="J407" s="4063"/>
      <c r="K407" s="4063"/>
      <c r="L407" s="270"/>
    </row>
    <row r="408" spans="1:12" ht="15.75">
      <c r="A408" s="4061"/>
      <c r="B408" s="4065"/>
      <c r="C408" s="4063"/>
      <c r="D408" s="4062">
        <f t="shared" si="9"/>
        <v>0</v>
      </c>
      <c r="E408" s="4063"/>
      <c r="F408" s="4063"/>
      <c r="G408" s="4063"/>
      <c r="H408" s="4063"/>
      <c r="I408" s="4063"/>
      <c r="J408" s="4063"/>
      <c r="K408" s="4063"/>
      <c r="L408" s="270"/>
    </row>
    <row r="409" spans="1:12" ht="15.75">
      <c r="A409" s="4061"/>
      <c r="B409" s="4065"/>
      <c r="C409" s="4063"/>
      <c r="D409" s="4062">
        <f t="shared" si="9"/>
        <v>0</v>
      </c>
      <c r="E409" s="4063"/>
      <c r="F409" s="4063"/>
      <c r="G409" s="4063"/>
      <c r="H409" s="4063"/>
      <c r="I409" s="4063"/>
      <c r="J409" s="4063"/>
      <c r="K409" s="4063"/>
      <c r="L409" s="270"/>
    </row>
    <row r="410" spans="1:12" ht="15.75">
      <c r="A410" s="4061"/>
      <c r="B410" s="4065"/>
      <c r="C410" s="4063"/>
      <c r="D410" s="4062">
        <f t="shared" si="9"/>
        <v>0</v>
      </c>
      <c r="E410" s="4063"/>
      <c r="F410" s="4063"/>
      <c r="G410" s="4063"/>
      <c r="H410" s="4063"/>
      <c r="I410" s="4063"/>
      <c r="J410" s="4063"/>
      <c r="K410" s="4063"/>
      <c r="L410" s="270"/>
    </row>
    <row r="411" spans="1:12" ht="15.75">
      <c r="A411" s="4061"/>
      <c r="B411" s="4065"/>
      <c r="C411" s="4063"/>
      <c r="D411" s="4062">
        <f t="shared" si="9"/>
        <v>0</v>
      </c>
      <c r="E411" s="4063"/>
      <c r="F411" s="4063"/>
      <c r="G411" s="4063"/>
      <c r="H411" s="4063"/>
      <c r="I411" s="4063"/>
      <c r="J411" s="4063"/>
      <c r="K411" s="4063"/>
      <c r="L411" s="270"/>
    </row>
    <row r="412" spans="1:12" ht="15.75">
      <c r="A412" s="4061"/>
      <c r="B412" s="4065"/>
      <c r="C412" s="4063"/>
      <c r="D412" s="4062">
        <f t="shared" si="9"/>
        <v>0</v>
      </c>
      <c r="E412" s="4063"/>
      <c r="F412" s="4063"/>
      <c r="G412" s="4063"/>
      <c r="H412" s="4063"/>
      <c r="I412" s="4063"/>
      <c r="J412" s="4063"/>
      <c r="K412" s="4063"/>
      <c r="L412" s="270"/>
    </row>
    <row r="413" spans="1:12" ht="15.75">
      <c r="A413" s="4061"/>
      <c r="B413" s="4065"/>
      <c r="C413" s="4063"/>
      <c r="D413" s="4062">
        <f t="shared" si="9"/>
        <v>0</v>
      </c>
      <c r="E413" s="4063"/>
      <c r="F413" s="4063"/>
      <c r="G413" s="4063"/>
      <c r="H413" s="4063"/>
      <c r="I413" s="4063"/>
      <c r="J413" s="4063"/>
      <c r="K413" s="4063"/>
      <c r="L413" s="270"/>
    </row>
    <row r="414" spans="1:12" ht="15.75">
      <c r="A414" s="4061"/>
      <c r="B414" s="4065"/>
      <c r="C414" s="4063"/>
      <c r="D414" s="4062">
        <f t="shared" si="9"/>
        <v>0</v>
      </c>
      <c r="E414" s="4063"/>
      <c r="F414" s="4063"/>
      <c r="G414" s="4063"/>
      <c r="H414" s="4063"/>
      <c r="I414" s="4063"/>
      <c r="J414" s="4063"/>
      <c r="K414" s="4063"/>
      <c r="L414" s="270"/>
    </row>
    <row r="415" spans="1:12" ht="15.75">
      <c r="A415" s="4061"/>
      <c r="B415" s="4065"/>
      <c r="C415" s="4063"/>
      <c r="D415" s="4062">
        <f t="shared" si="9"/>
        <v>0</v>
      </c>
      <c r="E415" s="4063"/>
      <c r="F415" s="4063"/>
      <c r="G415" s="4063"/>
      <c r="H415" s="4063"/>
      <c r="I415" s="4063"/>
      <c r="J415" s="4063"/>
      <c r="K415" s="4063"/>
      <c r="L415" s="270"/>
    </row>
    <row r="416" spans="1:12" ht="15.75">
      <c r="A416" s="4061"/>
      <c r="B416" s="4065"/>
      <c r="C416" s="4063"/>
      <c r="D416" s="4062">
        <f t="shared" si="9"/>
        <v>0</v>
      </c>
      <c r="E416" s="4063"/>
      <c r="F416" s="4063"/>
      <c r="G416" s="4063"/>
      <c r="H416" s="4063"/>
      <c r="I416" s="4063"/>
      <c r="J416" s="4063"/>
      <c r="K416" s="4063"/>
      <c r="L416" s="270"/>
    </row>
    <row r="417" spans="1:12" ht="15.75">
      <c r="A417" s="4061"/>
      <c r="B417" s="4065"/>
      <c r="C417" s="4063"/>
      <c r="D417" s="4062">
        <f t="shared" si="9"/>
        <v>0</v>
      </c>
      <c r="E417" s="4063"/>
      <c r="F417" s="4063"/>
      <c r="G417" s="4063"/>
      <c r="H417" s="4063"/>
      <c r="I417" s="4063"/>
      <c r="J417" s="4063"/>
      <c r="K417" s="4063"/>
      <c r="L417" s="270"/>
    </row>
    <row r="418" spans="1:12" ht="15.75">
      <c r="A418" s="4061"/>
      <c r="B418" s="4065"/>
      <c r="C418" s="4063"/>
      <c r="D418" s="4062">
        <f t="shared" si="9"/>
        <v>0</v>
      </c>
      <c r="E418" s="4063"/>
      <c r="F418" s="4063"/>
      <c r="G418" s="4063"/>
      <c r="H418" s="4063"/>
      <c r="I418" s="4063"/>
      <c r="J418" s="4063"/>
      <c r="K418" s="4063"/>
      <c r="L418" s="270"/>
    </row>
    <row r="419" spans="1:12" ht="15.75">
      <c r="A419" s="4061"/>
      <c r="B419" s="4065"/>
      <c r="C419" s="4063"/>
      <c r="D419" s="4062">
        <f t="shared" si="9"/>
        <v>0</v>
      </c>
      <c r="E419" s="4063"/>
      <c r="F419" s="4063"/>
      <c r="G419" s="4063"/>
      <c r="H419" s="4063"/>
      <c r="I419" s="4063"/>
      <c r="J419" s="4063"/>
      <c r="K419" s="4063"/>
      <c r="L419" s="270"/>
    </row>
    <row r="420" spans="1:12" ht="15.75">
      <c r="A420" s="4061"/>
      <c r="B420" s="4065"/>
      <c r="C420" s="4063"/>
      <c r="D420" s="4062">
        <f t="shared" si="9"/>
        <v>0</v>
      </c>
      <c r="E420" s="4063"/>
      <c r="F420" s="4063"/>
      <c r="G420" s="4063"/>
      <c r="H420" s="4063"/>
      <c r="I420" s="4063"/>
      <c r="J420" s="4063"/>
      <c r="K420" s="4063"/>
      <c r="L420" s="270"/>
    </row>
    <row r="421" spans="1:12" ht="15.75">
      <c r="A421" s="4061"/>
      <c r="B421" s="4065"/>
      <c r="C421" s="4063"/>
      <c r="D421" s="4062">
        <f t="shared" si="9"/>
        <v>0</v>
      </c>
      <c r="E421" s="4063"/>
      <c r="F421" s="4063"/>
      <c r="G421" s="4063"/>
      <c r="H421" s="4063"/>
      <c r="I421" s="4063"/>
      <c r="J421" s="4063"/>
      <c r="K421" s="4063"/>
      <c r="L421" s="270"/>
    </row>
    <row r="422" spans="1:12" ht="15.75">
      <c r="A422" s="4061"/>
      <c r="B422" s="4065"/>
      <c r="C422" s="4063"/>
      <c r="D422" s="4062">
        <f t="shared" si="9"/>
        <v>0</v>
      </c>
      <c r="E422" s="4063"/>
      <c r="F422" s="4063"/>
      <c r="G422" s="4063"/>
      <c r="H422" s="4063"/>
      <c r="I422" s="4063"/>
      <c r="J422" s="4063"/>
      <c r="K422" s="4063"/>
      <c r="L422" s="270"/>
    </row>
    <row r="423" spans="1:12" ht="15.75">
      <c r="A423" s="4061"/>
      <c r="B423" s="4065"/>
      <c r="C423" s="4063"/>
      <c r="D423" s="4062">
        <f t="shared" si="9"/>
        <v>0</v>
      </c>
      <c r="E423" s="4063"/>
      <c r="F423" s="4063"/>
      <c r="G423" s="4063"/>
      <c r="H423" s="4063"/>
      <c r="I423" s="4063"/>
      <c r="J423" s="4063"/>
      <c r="K423" s="4063"/>
      <c r="L423" s="270"/>
    </row>
    <row r="424" spans="1:12" ht="15.75">
      <c r="A424" s="4061"/>
      <c r="B424" s="4065"/>
      <c r="C424" s="4063"/>
      <c r="D424" s="4062">
        <f t="shared" si="9"/>
        <v>0</v>
      </c>
      <c r="E424" s="4063"/>
      <c r="F424" s="4063"/>
      <c r="G424" s="4063"/>
      <c r="H424" s="4063"/>
      <c r="I424" s="4063"/>
      <c r="J424" s="4063"/>
      <c r="K424" s="4063"/>
      <c r="L424" s="270"/>
    </row>
    <row r="425" spans="1:12" ht="15.75">
      <c r="A425" s="4061"/>
      <c r="B425" s="4065"/>
      <c r="C425" s="4063"/>
      <c r="D425" s="4062">
        <f t="shared" si="9"/>
        <v>0</v>
      </c>
      <c r="E425" s="4063"/>
      <c r="F425" s="4063"/>
      <c r="G425" s="4063"/>
      <c r="H425" s="4063"/>
      <c r="I425" s="4063"/>
      <c r="J425" s="4063"/>
      <c r="K425" s="4063"/>
      <c r="L425" s="270"/>
    </row>
    <row r="426" spans="1:12" ht="15.75">
      <c r="A426" s="4061"/>
      <c r="B426" s="4065"/>
      <c r="C426" s="4063"/>
      <c r="D426" s="4062">
        <f t="shared" si="9"/>
        <v>0</v>
      </c>
      <c r="E426" s="4063"/>
      <c r="F426" s="4063"/>
      <c r="G426" s="4063"/>
      <c r="H426" s="4063"/>
      <c r="I426" s="4063"/>
      <c r="J426" s="4063"/>
      <c r="K426" s="4063"/>
      <c r="L426" s="270"/>
    </row>
    <row r="427" spans="1:12" ht="15.75">
      <c r="A427" s="4061"/>
      <c r="B427" s="4065"/>
      <c r="C427" s="4063"/>
      <c r="D427" s="4062">
        <f t="shared" si="9"/>
        <v>0</v>
      </c>
      <c r="E427" s="4063"/>
      <c r="F427" s="4063"/>
      <c r="G427" s="4063"/>
      <c r="H427" s="4063"/>
      <c r="I427" s="4063"/>
      <c r="J427" s="4063"/>
      <c r="K427" s="4063"/>
      <c r="L427" s="270"/>
    </row>
    <row r="428" spans="1:12" ht="15.75">
      <c r="A428" s="4061"/>
      <c r="B428" s="4065"/>
      <c r="C428" s="4063"/>
      <c r="D428" s="4062">
        <f t="shared" si="9"/>
        <v>0</v>
      </c>
      <c r="E428" s="4063"/>
      <c r="F428" s="4063"/>
      <c r="G428" s="4063"/>
      <c r="H428" s="4063"/>
      <c r="I428" s="4063"/>
      <c r="J428" s="4063"/>
      <c r="K428" s="4063"/>
      <c r="L428" s="270"/>
    </row>
    <row r="429" spans="1:12" ht="15.75">
      <c r="A429" s="4061"/>
      <c r="B429" s="4065"/>
      <c r="C429" s="4063"/>
      <c r="D429" s="4062">
        <f t="shared" ref="D429:D492" si="10">+C429*(100-E429)/100</f>
        <v>0</v>
      </c>
      <c r="E429" s="4063"/>
      <c r="F429" s="4063"/>
      <c r="G429" s="4063"/>
      <c r="H429" s="4063"/>
      <c r="I429" s="4063"/>
      <c r="J429" s="4063"/>
      <c r="K429" s="4063"/>
      <c r="L429" s="270"/>
    </row>
    <row r="430" spans="1:12" ht="15.75">
      <c r="A430" s="4061"/>
      <c r="B430" s="4065"/>
      <c r="C430" s="4063"/>
      <c r="D430" s="4062">
        <f t="shared" si="10"/>
        <v>0</v>
      </c>
      <c r="E430" s="4063"/>
      <c r="F430" s="4063"/>
      <c r="G430" s="4063"/>
      <c r="H430" s="4063"/>
      <c r="I430" s="4063"/>
      <c r="J430" s="4063"/>
      <c r="K430" s="4063"/>
      <c r="L430" s="270"/>
    </row>
    <row r="431" spans="1:12" ht="15.75">
      <c r="A431" s="4061"/>
      <c r="B431" s="4065"/>
      <c r="C431" s="4063"/>
      <c r="D431" s="4062">
        <f t="shared" si="10"/>
        <v>0</v>
      </c>
      <c r="E431" s="4063"/>
      <c r="F431" s="4063"/>
      <c r="G431" s="4063"/>
      <c r="H431" s="4063"/>
      <c r="I431" s="4063"/>
      <c r="J431" s="4063"/>
      <c r="K431" s="4063"/>
      <c r="L431" s="270"/>
    </row>
    <row r="432" spans="1:12" ht="15.75">
      <c r="A432" s="4061"/>
      <c r="B432" s="4065"/>
      <c r="C432" s="4063"/>
      <c r="D432" s="4062">
        <f t="shared" si="10"/>
        <v>0</v>
      </c>
      <c r="E432" s="4063"/>
      <c r="F432" s="4063"/>
      <c r="G432" s="4063"/>
      <c r="H432" s="4063"/>
      <c r="I432" s="4063"/>
      <c r="J432" s="4063"/>
      <c r="K432" s="4063"/>
      <c r="L432" s="270"/>
    </row>
    <row r="433" spans="1:12" ht="15.75">
      <c r="A433" s="4061"/>
      <c r="B433" s="4065"/>
      <c r="C433" s="4063"/>
      <c r="D433" s="4062">
        <f t="shared" si="10"/>
        <v>0</v>
      </c>
      <c r="E433" s="4063"/>
      <c r="F433" s="4063"/>
      <c r="G433" s="4063"/>
      <c r="H433" s="4063"/>
      <c r="I433" s="4063"/>
      <c r="J433" s="4063"/>
      <c r="K433" s="4063"/>
      <c r="L433" s="270"/>
    </row>
    <row r="434" spans="1:12" ht="15.75">
      <c r="A434" s="4061"/>
      <c r="B434" s="4065"/>
      <c r="C434" s="4063"/>
      <c r="D434" s="4062">
        <f t="shared" si="10"/>
        <v>0</v>
      </c>
      <c r="E434" s="4063"/>
      <c r="F434" s="4063"/>
      <c r="G434" s="4063"/>
      <c r="H434" s="4063"/>
      <c r="I434" s="4063"/>
      <c r="J434" s="4063"/>
      <c r="K434" s="4063"/>
      <c r="L434" s="270"/>
    </row>
    <row r="435" spans="1:12" ht="15.75">
      <c r="A435" s="4061"/>
      <c r="B435" s="4065"/>
      <c r="C435" s="4063"/>
      <c r="D435" s="4062">
        <f t="shared" si="10"/>
        <v>0</v>
      </c>
      <c r="E435" s="4063"/>
      <c r="F435" s="4063"/>
      <c r="G435" s="4063"/>
      <c r="H435" s="4063"/>
      <c r="I435" s="4063"/>
      <c r="J435" s="4063"/>
      <c r="K435" s="4063"/>
      <c r="L435" s="270"/>
    </row>
    <row r="436" spans="1:12" ht="15.75">
      <c r="A436" s="4061"/>
      <c r="B436" s="4065"/>
      <c r="C436" s="4063"/>
      <c r="D436" s="4062">
        <f t="shared" si="10"/>
        <v>0</v>
      </c>
      <c r="E436" s="4063"/>
      <c r="F436" s="4063"/>
      <c r="G436" s="4063"/>
      <c r="H436" s="4063"/>
      <c r="I436" s="4063"/>
      <c r="J436" s="4063"/>
      <c r="K436" s="4063"/>
      <c r="L436" s="270"/>
    </row>
    <row r="437" spans="1:12" ht="15.75">
      <c r="A437" s="4061"/>
      <c r="B437" s="4065"/>
      <c r="C437" s="4063"/>
      <c r="D437" s="4062">
        <f t="shared" si="10"/>
        <v>0</v>
      </c>
      <c r="E437" s="4063"/>
      <c r="F437" s="4063"/>
      <c r="G437" s="4063"/>
      <c r="H437" s="4063"/>
      <c r="I437" s="4063"/>
      <c r="J437" s="4063"/>
      <c r="K437" s="4063"/>
      <c r="L437" s="270"/>
    </row>
    <row r="438" spans="1:12" ht="15.75">
      <c r="A438" s="4061"/>
      <c r="B438" s="4065"/>
      <c r="C438" s="4063"/>
      <c r="D438" s="4062">
        <f t="shared" si="10"/>
        <v>0</v>
      </c>
      <c r="E438" s="4063"/>
      <c r="F438" s="4063"/>
      <c r="G438" s="4063"/>
      <c r="H438" s="4063"/>
      <c r="I438" s="4063"/>
      <c r="J438" s="4063"/>
      <c r="K438" s="4063"/>
      <c r="L438" s="270"/>
    </row>
    <row r="439" spans="1:12" ht="15.75">
      <c r="A439" s="4061"/>
      <c r="B439" s="4065"/>
      <c r="C439" s="4063"/>
      <c r="D439" s="4062">
        <f t="shared" si="10"/>
        <v>0</v>
      </c>
      <c r="E439" s="4063"/>
      <c r="F439" s="4063"/>
      <c r="G439" s="4063"/>
      <c r="H439" s="4063"/>
      <c r="I439" s="4063"/>
      <c r="J439" s="4063"/>
      <c r="K439" s="4063"/>
      <c r="L439" s="270"/>
    </row>
    <row r="440" spans="1:12" ht="15.75">
      <c r="A440" s="4061"/>
      <c r="B440" s="4065"/>
      <c r="C440" s="4063"/>
      <c r="D440" s="4062">
        <f t="shared" si="10"/>
        <v>0</v>
      </c>
      <c r="E440" s="4063"/>
      <c r="F440" s="4063"/>
      <c r="G440" s="4063"/>
      <c r="H440" s="4063"/>
      <c r="I440" s="4063"/>
      <c r="J440" s="4063"/>
      <c r="K440" s="4063"/>
      <c r="L440" s="270"/>
    </row>
    <row r="441" spans="1:12" ht="15.75">
      <c r="A441" s="4061"/>
      <c r="B441" s="4065"/>
      <c r="C441" s="4063"/>
      <c r="D441" s="4062">
        <f t="shared" si="10"/>
        <v>0</v>
      </c>
      <c r="E441" s="4063"/>
      <c r="F441" s="4063"/>
      <c r="G441" s="4063"/>
      <c r="H441" s="4063"/>
      <c r="I441" s="4063"/>
      <c r="J441" s="4063"/>
      <c r="K441" s="4063"/>
      <c r="L441" s="270"/>
    </row>
    <row r="442" spans="1:12" ht="15.75">
      <c r="A442" s="4061"/>
      <c r="B442" s="4065"/>
      <c r="C442" s="4063"/>
      <c r="D442" s="4062">
        <f t="shared" si="10"/>
        <v>0</v>
      </c>
      <c r="E442" s="4063"/>
      <c r="F442" s="4063"/>
      <c r="G442" s="4063"/>
      <c r="H442" s="4063"/>
      <c r="I442" s="4063"/>
      <c r="J442" s="4063"/>
      <c r="K442" s="4063"/>
      <c r="L442" s="270"/>
    </row>
    <row r="443" spans="1:12" ht="15.75">
      <c r="A443" s="4061"/>
      <c r="B443" s="4065"/>
      <c r="C443" s="4063"/>
      <c r="D443" s="4062">
        <f t="shared" si="10"/>
        <v>0</v>
      </c>
      <c r="E443" s="4063"/>
      <c r="F443" s="4063"/>
      <c r="G443" s="4063"/>
      <c r="H443" s="4063"/>
      <c r="I443" s="4063"/>
      <c r="J443" s="4063"/>
      <c r="K443" s="4063"/>
      <c r="L443" s="270"/>
    </row>
    <row r="444" spans="1:12" ht="15.75">
      <c r="A444" s="4061"/>
      <c r="B444" s="4065"/>
      <c r="C444" s="4063"/>
      <c r="D444" s="4062">
        <f t="shared" si="10"/>
        <v>0</v>
      </c>
      <c r="E444" s="4063"/>
      <c r="F444" s="4063"/>
      <c r="G444" s="4063"/>
      <c r="H444" s="4063"/>
      <c r="I444" s="4063"/>
      <c r="J444" s="4063"/>
      <c r="K444" s="4063"/>
      <c r="L444" s="270"/>
    </row>
    <row r="445" spans="1:12" ht="15.75">
      <c r="A445" s="4061"/>
      <c r="B445" s="4065"/>
      <c r="C445" s="4063"/>
      <c r="D445" s="4062">
        <f t="shared" si="10"/>
        <v>0</v>
      </c>
      <c r="E445" s="4063"/>
      <c r="F445" s="4063"/>
      <c r="G445" s="4063"/>
      <c r="H445" s="4063"/>
      <c r="I445" s="4063"/>
      <c r="J445" s="4063"/>
      <c r="K445" s="4063"/>
      <c r="L445" s="270"/>
    </row>
    <row r="446" spans="1:12" ht="15.75">
      <c r="A446" s="4061"/>
      <c r="B446" s="4065"/>
      <c r="C446" s="4063"/>
      <c r="D446" s="4062">
        <f t="shared" si="10"/>
        <v>0</v>
      </c>
      <c r="E446" s="4063"/>
      <c r="F446" s="4063"/>
      <c r="G446" s="4063"/>
      <c r="H446" s="4063"/>
      <c r="I446" s="4063"/>
      <c r="J446" s="4063"/>
      <c r="K446" s="4063"/>
      <c r="L446" s="270"/>
    </row>
    <row r="447" spans="1:12" ht="15.75">
      <c r="A447" s="4061"/>
      <c r="B447" s="4065"/>
      <c r="C447" s="4063"/>
      <c r="D447" s="4062">
        <f t="shared" si="10"/>
        <v>0</v>
      </c>
      <c r="E447" s="4063"/>
      <c r="F447" s="4063"/>
      <c r="G447" s="4063"/>
      <c r="H447" s="4063"/>
      <c r="I447" s="4063"/>
      <c r="J447" s="4063"/>
      <c r="K447" s="4063"/>
      <c r="L447" s="270"/>
    </row>
    <row r="448" spans="1:12" ht="15.75">
      <c r="A448" s="4061"/>
      <c r="B448" s="4065"/>
      <c r="C448" s="4063"/>
      <c r="D448" s="4062">
        <f t="shared" si="10"/>
        <v>0</v>
      </c>
      <c r="E448" s="4063"/>
      <c r="F448" s="4063"/>
      <c r="G448" s="4063"/>
      <c r="H448" s="4063"/>
      <c r="I448" s="4063"/>
      <c r="J448" s="4063"/>
      <c r="K448" s="4063"/>
      <c r="L448" s="270"/>
    </row>
    <row r="449" spans="1:12" ht="15.75">
      <c r="A449" s="4061"/>
      <c r="B449" s="4065"/>
      <c r="C449" s="4063"/>
      <c r="D449" s="4062">
        <f t="shared" si="10"/>
        <v>0</v>
      </c>
      <c r="E449" s="4063"/>
      <c r="F449" s="4063"/>
      <c r="G449" s="4063"/>
      <c r="H449" s="4063"/>
      <c r="I449" s="4063"/>
      <c r="J449" s="4063"/>
      <c r="K449" s="4063"/>
      <c r="L449" s="270"/>
    </row>
    <row r="450" spans="1:12" ht="15.75">
      <c r="A450" s="4061"/>
      <c r="B450" s="4065"/>
      <c r="C450" s="4063"/>
      <c r="D450" s="4062">
        <f t="shared" si="10"/>
        <v>0</v>
      </c>
      <c r="E450" s="4063"/>
      <c r="F450" s="4063"/>
      <c r="G450" s="4063"/>
      <c r="H450" s="4063"/>
      <c r="I450" s="4063"/>
      <c r="J450" s="4063"/>
      <c r="K450" s="4063"/>
      <c r="L450" s="270"/>
    </row>
    <row r="451" spans="1:12" ht="15.75">
      <c r="A451" s="4061"/>
      <c r="B451" s="4065"/>
      <c r="C451" s="4063"/>
      <c r="D451" s="4062">
        <f t="shared" si="10"/>
        <v>0</v>
      </c>
      <c r="E451" s="4063"/>
      <c r="F451" s="4063"/>
      <c r="G451" s="4063"/>
      <c r="H451" s="4063"/>
      <c r="I451" s="4063"/>
      <c r="J451" s="4063"/>
      <c r="K451" s="4063"/>
      <c r="L451" s="270"/>
    </row>
    <row r="452" spans="1:12" ht="15.75">
      <c r="A452" s="4061"/>
      <c r="B452" s="4065"/>
      <c r="C452" s="4063"/>
      <c r="D452" s="4062">
        <f t="shared" si="10"/>
        <v>0</v>
      </c>
      <c r="E452" s="4063"/>
      <c r="F452" s="4063"/>
      <c r="G452" s="4063"/>
      <c r="H452" s="4063"/>
      <c r="I452" s="4063"/>
      <c r="J452" s="4063"/>
      <c r="K452" s="4063"/>
      <c r="L452" s="270"/>
    </row>
    <row r="453" spans="1:12" ht="15.75">
      <c r="A453" s="4061"/>
      <c r="B453" s="4065"/>
      <c r="C453" s="4063"/>
      <c r="D453" s="4062">
        <f t="shared" si="10"/>
        <v>0</v>
      </c>
      <c r="E453" s="4063"/>
      <c r="F453" s="4063"/>
      <c r="G453" s="4063"/>
      <c r="H453" s="4063"/>
      <c r="I453" s="4063"/>
      <c r="J453" s="4063"/>
      <c r="K453" s="4063"/>
      <c r="L453" s="270"/>
    </row>
    <row r="454" spans="1:12" ht="15.75">
      <c r="A454" s="4061"/>
      <c r="B454" s="4065"/>
      <c r="C454" s="4063"/>
      <c r="D454" s="4062">
        <f t="shared" si="10"/>
        <v>0</v>
      </c>
      <c r="E454" s="4063"/>
      <c r="F454" s="4063"/>
      <c r="G454" s="4063"/>
      <c r="H454" s="4063"/>
      <c r="I454" s="4063"/>
      <c r="J454" s="4063"/>
      <c r="K454" s="4063"/>
      <c r="L454" s="270"/>
    </row>
    <row r="455" spans="1:12" ht="15.75">
      <c r="A455" s="4061"/>
      <c r="B455" s="4065"/>
      <c r="C455" s="4063"/>
      <c r="D455" s="4062">
        <f t="shared" si="10"/>
        <v>0</v>
      </c>
      <c r="E455" s="4063"/>
      <c r="F455" s="4063"/>
      <c r="G455" s="4063"/>
      <c r="H455" s="4063"/>
      <c r="I455" s="4063"/>
      <c r="J455" s="4063"/>
      <c r="K455" s="4063"/>
      <c r="L455" s="270"/>
    </row>
    <row r="456" spans="1:12" ht="15.75">
      <c r="A456" s="4061"/>
      <c r="B456" s="4065"/>
      <c r="C456" s="4063"/>
      <c r="D456" s="4062">
        <f t="shared" si="10"/>
        <v>0</v>
      </c>
      <c r="E456" s="4063"/>
      <c r="F456" s="4063"/>
      <c r="G456" s="4063"/>
      <c r="H456" s="4063"/>
      <c r="I456" s="4063"/>
      <c r="J456" s="4063"/>
      <c r="K456" s="4063"/>
      <c r="L456" s="270"/>
    </row>
    <row r="457" spans="1:12" ht="15.75">
      <c r="A457" s="4061"/>
      <c r="B457" s="4065"/>
      <c r="C457" s="4063"/>
      <c r="D457" s="4062">
        <f t="shared" si="10"/>
        <v>0</v>
      </c>
      <c r="E457" s="4063"/>
      <c r="F457" s="4063"/>
      <c r="G457" s="4063"/>
      <c r="H457" s="4063"/>
      <c r="I457" s="4063"/>
      <c r="J457" s="4063"/>
      <c r="K457" s="4063"/>
      <c r="L457" s="270"/>
    </row>
    <row r="458" spans="1:12" ht="15.75">
      <c r="A458" s="4061"/>
      <c r="B458" s="4065"/>
      <c r="C458" s="4063"/>
      <c r="D458" s="4062">
        <f t="shared" si="10"/>
        <v>0</v>
      </c>
      <c r="E458" s="4063"/>
      <c r="F458" s="4063"/>
      <c r="G458" s="4063"/>
      <c r="H458" s="4063"/>
      <c r="I458" s="4063"/>
      <c r="J458" s="4063"/>
      <c r="K458" s="4063"/>
      <c r="L458" s="270"/>
    </row>
    <row r="459" spans="1:12" ht="15.75">
      <c r="A459" s="4061"/>
      <c r="B459" s="4065"/>
      <c r="C459" s="4063"/>
      <c r="D459" s="4062">
        <f t="shared" si="10"/>
        <v>0</v>
      </c>
      <c r="E459" s="4063"/>
      <c r="F459" s="4063"/>
      <c r="G459" s="4063"/>
      <c r="H459" s="4063"/>
      <c r="I459" s="4063"/>
      <c r="J459" s="4063"/>
      <c r="K459" s="4063"/>
      <c r="L459" s="270"/>
    </row>
    <row r="460" spans="1:12" ht="15.75">
      <c r="A460" s="4061"/>
      <c r="B460" s="4065"/>
      <c r="C460" s="4063"/>
      <c r="D460" s="4062">
        <f t="shared" si="10"/>
        <v>0</v>
      </c>
      <c r="E460" s="4063"/>
      <c r="F460" s="4063"/>
      <c r="G460" s="4063"/>
      <c r="H460" s="4063"/>
      <c r="I460" s="4063"/>
      <c r="J460" s="4063"/>
      <c r="K460" s="4063"/>
      <c r="L460" s="270"/>
    </row>
    <row r="461" spans="1:12" ht="15.75">
      <c r="A461" s="4061"/>
      <c r="B461" s="4065"/>
      <c r="C461" s="4063"/>
      <c r="D461" s="4062">
        <f t="shared" si="10"/>
        <v>0</v>
      </c>
      <c r="E461" s="4063"/>
      <c r="F461" s="4063"/>
      <c r="G461" s="4063"/>
      <c r="H461" s="4063"/>
      <c r="I461" s="4063"/>
      <c r="J461" s="4063"/>
      <c r="K461" s="4063"/>
      <c r="L461" s="270"/>
    </row>
    <row r="462" spans="1:12" ht="15.75">
      <c r="A462" s="4061"/>
      <c r="B462" s="4065"/>
      <c r="C462" s="4063"/>
      <c r="D462" s="4062">
        <f t="shared" si="10"/>
        <v>0</v>
      </c>
      <c r="E462" s="4063"/>
      <c r="F462" s="4063"/>
      <c r="G462" s="4063"/>
      <c r="H462" s="4063"/>
      <c r="I462" s="4063"/>
      <c r="J462" s="4063"/>
      <c r="K462" s="4063"/>
      <c r="L462" s="270"/>
    </row>
    <row r="463" spans="1:12" ht="15.75">
      <c r="A463" s="4061"/>
      <c r="B463" s="4065"/>
      <c r="C463" s="4063"/>
      <c r="D463" s="4062">
        <f t="shared" si="10"/>
        <v>0</v>
      </c>
      <c r="E463" s="4063"/>
      <c r="F463" s="4063"/>
      <c r="G463" s="4063"/>
      <c r="H463" s="4063"/>
      <c r="I463" s="4063"/>
      <c r="J463" s="4063"/>
      <c r="K463" s="4063"/>
      <c r="L463" s="270"/>
    </row>
    <row r="464" spans="1:12" ht="15.75">
      <c r="A464" s="4061"/>
      <c r="B464" s="4065"/>
      <c r="C464" s="4063"/>
      <c r="D464" s="4062">
        <f t="shared" si="10"/>
        <v>0</v>
      </c>
      <c r="E464" s="4063"/>
      <c r="F464" s="4063"/>
      <c r="G464" s="4063"/>
      <c r="H464" s="4063"/>
      <c r="I464" s="4063"/>
      <c r="J464" s="4063"/>
      <c r="K464" s="4063"/>
      <c r="L464" s="270"/>
    </row>
    <row r="465" spans="1:12" ht="15.75">
      <c r="A465" s="4061"/>
      <c r="B465" s="4065"/>
      <c r="C465" s="4063"/>
      <c r="D465" s="4062">
        <f t="shared" si="10"/>
        <v>0</v>
      </c>
      <c r="E465" s="4063"/>
      <c r="F465" s="4063"/>
      <c r="G465" s="4063"/>
      <c r="H465" s="4063"/>
      <c r="I465" s="4063"/>
      <c r="J465" s="4063"/>
      <c r="K465" s="4063"/>
      <c r="L465" s="270"/>
    </row>
    <row r="466" spans="1:12" ht="15.75">
      <c r="A466" s="4061"/>
      <c r="B466" s="4065"/>
      <c r="C466" s="4063"/>
      <c r="D466" s="4062">
        <f t="shared" si="10"/>
        <v>0</v>
      </c>
      <c r="E466" s="4063"/>
      <c r="F466" s="4063"/>
      <c r="G466" s="4063"/>
      <c r="H466" s="4063"/>
      <c r="I466" s="4063"/>
      <c r="J466" s="4063"/>
      <c r="K466" s="4063"/>
      <c r="L466" s="270"/>
    </row>
    <row r="467" spans="1:12" ht="15.75">
      <c r="A467" s="4061"/>
      <c r="B467" s="4065"/>
      <c r="C467" s="4063"/>
      <c r="D467" s="4062">
        <f t="shared" si="10"/>
        <v>0</v>
      </c>
      <c r="E467" s="4063"/>
      <c r="F467" s="4063"/>
      <c r="G467" s="4063"/>
      <c r="H467" s="4063"/>
      <c r="I467" s="4063"/>
      <c r="J467" s="4063"/>
      <c r="K467" s="4063"/>
      <c r="L467" s="270"/>
    </row>
    <row r="468" spans="1:12" ht="15.75">
      <c r="A468" s="4061"/>
      <c r="B468" s="4065"/>
      <c r="C468" s="4063"/>
      <c r="D468" s="4062">
        <f t="shared" si="10"/>
        <v>0</v>
      </c>
      <c r="E468" s="4063"/>
      <c r="F468" s="4063"/>
      <c r="G468" s="4063"/>
      <c r="H468" s="4063"/>
      <c r="I468" s="4063"/>
      <c r="J468" s="4063"/>
      <c r="K468" s="4063"/>
      <c r="L468" s="270"/>
    </row>
    <row r="469" spans="1:12" ht="15.75">
      <c r="A469" s="4061"/>
      <c r="B469" s="4065"/>
      <c r="C469" s="4063"/>
      <c r="D469" s="4062">
        <f t="shared" si="10"/>
        <v>0</v>
      </c>
      <c r="E469" s="4063"/>
      <c r="F469" s="4063"/>
      <c r="G469" s="4063"/>
      <c r="H469" s="4063"/>
      <c r="I469" s="4063"/>
      <c r="J469" s="4063"/>
      <c r="K469" s="4063"/>
      <c r="L469" s="270"/>
    </row>
    <row r="470" spans="1:12" ht="15.75">
      <c r="A470" s="4061"/>
      <c r="B470" s="4065"/>
      <c r="C470" s="4063"/>
      <c r="D470" s="4062">
        <f t="shared" si="10"/>
        <v>0</v>
      </c>
      <c r="E470" s="4063"/>
      <c r="F470" s="4063"/>
      <c r="G470" s="4063"/>
      <c r="H470" s="4063"/>
      <c r="I470" s="4063"/>
      <c r="J470" s="4063"/>
      <c r="K470" s="4063"/>
      <c r="L470" s="270"/>
    </row>
    <row r="471" spans="1:12" ht="15.75">
      <c r="A471" s="4061"/>
      <c r="B471" s="4065"/>
      <c r="C471" s="4063"/>
      <c r="D471" s="4062">
        <f t="shared" si="10"/>
        <v>0</v>
      </c>
      <c r="E471" s="4063"/>
      <c r="F471" s="4063"/>
      <c r="G471" s="4063"/>
      <c r="H471" s="4063"/>
      <c r="I471" s="4063"/>
      <c r="J471" s="4063"/>
      <c r="K471" s="4063"/>
      <c r="L471" s="270"/>
    </row>
    <row r="472" spans="1:12" ht="15.75">
      <c r="A472" s="4061"/>
      <c r="B472" s="4065"/>
      <c r="C472" s="4063"/>
      <c r="D472" s="4062">
        <f t="shared" si="10"/>
        <v>0</v>
      </c>
      <c r="E472" s="4063"/>
      <c r="F472" s="4063"/>
      <c r="G472" s="4063"/>
      <c r="H472" s="4063"/>
      <c r="I472" s="4063"/>
      <c r="J472" s="4063"/>
      <c r="K472" s="4063"/>
      <c r="L472" s="270"/>
    </row>
    <row r="473" spans="1:12" ht="15.75">
      <c r="A473" s="4061"/>
      <c r="B473" s="4065"/>
      <c r="C473" s="4063"/>
      <c r="D473" s="4062">
        <f t="shared" si="10"/>
        <v>0</v>
      </c>
      <c r="E473" s="4063"/>
      <c r="F473" s="4063"/>
      <c r="G473" s="4063"/>
      <c r="H473" s="4063"/>
      <c r="I473" s="4063"/>
      <c r="J473" s="4063"/>
      <c r="K473" s="4063"/>
      <c r="L473" s="270"/>
    </row>
    <row r="474" spans="1:12" ht="15.75">
      <c r="A474" s="4061"/>
      <c r="B474" s="4065"/>
      <c r="C474" s="4063"/>
      <c r="D474" s="4062">
        <f t="shared" si="10"/>
        <v>0</v>
      </c>
      <c r="E474" s="4063"/>
      <c r="F474" s="4063"/>
      <c r="G474" s="4063"/>
      <c r="H474" s="4063"/>
      <c r="I474" s="4063"/>
      <c r="J474" s="4063"/>
      <c r="K474" s="4063"/>
      <c r="L474" s="270"/>
    </row>
    <row r="475" spans="1:12" ht="15.75">
      <c r="A475" s="4061"/>
      <c r="B475" s="4065"/>
      <c r="C475" s="4063"/>
      <c r="D475" s="4062">
        <f t="shared" si="10"/>
        <v>0</v>
      </c>
      <c r="E475" s="4063"/>
      <c r="F475" s="4063"/>
      <c r="G475" s="4063"/>
      <c r="H475" s="4063"/>
      <c r="I475" s="4063"/>
      <c r="J475" s="4063"/>
      <c r="K475" s="4063"/>
      <c r="L475" s="270"/>
    </row>
    <row r="476" spans="1:12" ht="15.75">
      <c r="A476" s="4061"/>
      <c r="B476" s="4065"/>
      <c r="C476" s="4063"/>
      <c r="D476" s="4062">
        <f t="shared" si="10"/>
        <v>0</v>
      </c>
      <c r="E476" s="4063"/>
      <c r="F476" s="4063"/>
      <c r="G476" s="4063"/>
      <c r="H476" s="4063"/>
      <c r="I476" s="4063"/>
      <c r="J476" s="4063"/>
      <c r="K476" s="4063"/>
      <c r="L476" s="270"/>
    </row>
    <row r="477" spans="1:12" ht="15.75">
      <c r="A477" s="4061"/>
      <c r="B477" s="4065"/>
      <c r="C477" s="4063"/>
      <c r="D477" s="4062">
        <f t="shared" si="10"/>
        <v>0</v>
      </c>
      <c r="E477" s="4063"/>
      <c r="F477" s="4063"/>
      <c r="G477" s="4063"/>
      <c r="H477" s="4063"/>
      <c r="I477" s="4063"/>
      <c r="J477" s="4063"/>
      <c r="K477" s="4063"/>
      <c r="L477" s="270"/>
    </row>
    <row r="478" spans="1:12" ht="15.75">
      <c r="A478" s="4061"/>
      <c r="B478" s="4065"/>
      <c r="C478" s="4063"/>
      <c r="D478" s="4062">
        <f t="shared" si="10"/>
        <v>0</v>
      </c>
      <c r="E478" s="4063"/>
      <c r="F478" s="4063"/>
      <c r="G478" s="4063"/>
      <c r="H478" s="4063"/>
      <c r="I478" s="4063"/>
      <c r="J478" s="4063"/>
      <c r="K478" s="4063"/>
      <c r="L478" s="270"/>
    </row>
    <row r="479" spans="1:12" ht="15.75">
      <c r="A479" s="4061"/>
      <c r="B479" s="4065"/>
      <c r="C479" s="4063"/>
      <c r="D479" s="4062">
        <f t="shared" si="10"/>
        <v>0</v>
      </c>
      <c r="E479" s="4063"/>
      <c r="F479" s="4063"/>
      <c r="G479" s="4063"/>
      <c r="H479" s="4063"/>
      <c r="I479" s="4063"/>
      <c r="J479" s="4063"/>
      <c r="K479" s="4063"/>
      <c r="L479" s="270"/>
    </row>
    <row r="480" spans="1:12" ht="15.75">
      <c r="A480" s="4061"/>
      <c r="B480" s="4065"/>
      <c r="C480" s="4063"/>
      <c r="D480" s="4062">
        <f t="shared" si="10"/>
        <v>0</v>
      </c>
      <c r="E480" s="4063"/>
      <c r="F480" s="4063"/>
      <c r="G480" s="4063"/>
      <c r="H480" s="4063"/>
      <c r="I480" s="4063"/>
      <c r="J480" s="4063"/>
      <c r="K480" s="4063"/>
      <c r="L480" s="270"/>
    </row>
    <row r="481" spans="1:12" ht="15.75">
      <c r="A481" s="4061"/>
      <c r="B481" s="4065"/>
      <c r="C481" s="4063"/>
      <c r="D481" s="4062">
        <f t="shared" si="10"/>
        <v>0</v>
      </c>
      <c r="E481" s="4063"/>
      <c r="F481" s="4063"/>
      <c r="G481" s="4063"/>
      <c r="H481" s="4063"/>
      <c r="I481" s="4063"/>
      <c r="J481" s="4063"/>
      <c r="K481" s="4063"/>
      <c r="L481" s="270"/>
    </row>
    <row r="482" spans="1:12" ht="15.75">
      <c r="A482" s="4061"/>
      <c r="B482" s="4065"/>
      <c r="C482" s="4063"/>
      <c r="D482" s="4062">
        <f t="shared" si="10"/>
        <v>0</v>
      </c>
      <c r="E482" s="4063"/>
      <c r="F482" s="4063"/>
      <c r="G482" s="4063"/>
      <c r="H482" s="4063"/>
      <c r="I482" s="4063"/>
      <c r="J482" s="4063"/>
      <c r="K482" s="4063"/>
      <c r="L482" s="270"/>
    </row>
    <row r="483" spans="1:12" ht="15.75">
      <c r="A483" s="4061"/>
      <c r="B483" s="4065"/>
      <c r="C483" s="4063"/>
      <c r="D483" s="4062">
        <f t="shared" si="10"/>
        <v>0</v>
      </c>
      <c r="E483" s="4063"/>
      <c r="F483" s="4063"/>
      <c r="G483" s="4063"/>
      <c r="H483" s="4063"/>
      <c r="I483" s="4063"/>
      <c r="J483" s="4063"/>
      <c r="K483" s="4063"/>
      <c r="L483" s="270"/>
    </row>
    <row r="484" spans="1:12" ht="15.75">
      <c r="A484" s="4061"/>
      <c r="B484" s="4065"/>
      <c r="C484" s="4063"/>
      <c r="D484" s="4062">
        <f t="shared" si="10"/>
        <v>0</v>
      </c>
      <c r="E484" s="4063"/>
      <c r="F484" s="4063"/>
      <c r="G484" s="4063"/>
      <c r="H484" s="4063"/>
      <c r="I484" s="4063"/>
      <c r="J484" s="4063"/>
      <c r="K484" s="4063"/>
      <c r="L484" s="270"/>
    </row>
    <row r="485" spans="1:12" ht="15.75">
      <c r="A485" s="4061"/>
      <c r="B485" s="4065"/>
      <c r="C485" s="4063"/>
      <c r="D485" s="4062">
        <f t="shared" si="10"/>
        <v>0</v>
      </c>
      <c r="E485" s="4063"/>
      <c r="F485" s="4063"/>
      <c r="G485" s="4063"/>
      <c r="H485" s="4063"/>
      <c r="I485" s="4063"/>
      <c r="J485" s="4063"/>
      <c r="K485" s="4063"/>
      <c r="L485" s="270"/>
    </row>
    <row r="486" spans="1:12" ht="15.75">
      <c r="A486" s="4061"/>
      <c r="B486" s="4065"/>
      <c r="C486" s="4063"/>
      <c r="D486" s="4062">
        <f t="shared" si="10"/>
        <v>0</v>
      </c>
      <c r="E486" s="4063"/>
      <c r="F486" s="4063"/>
      <c r="G486" s="4063"/>
      <c r="H486" s="4063"/>
      <c r="I486" s="4063"/>
      <c r="J486" s="4063"/>
      <c r="K486" s="4063"/>
      <c r="L486" s="270"/>
    </row>
    <row r="487" spans="1:12" ht="15.75">
      <c r="A487" s="4061"/>
      <c r="B487" s="4065"/>
      <c r="C487" s="4063"/>
      <c r="D487" s="4062">
        <f t="shared" si="10"/>
        <v>0</v>
      </c>
      <c r="E487" s="4063"/>
      <c r="F487" s="4063"/>
      <c r="G487" s="4063"/>
      <c r="H487" s="4063"/>
      <c r="I487" s="4063"/>
      <c r="J487" s="4063"/>
      <c r="K487" s="4063"/>
      <c r="L487" s="270"/>
    </row>
    <row r="488" spans="1:12" ht="15.75">
      <c r="A488" s="4061"/>
      <c r="B488" s="4065"/>
      <c r="C488" s="4063"/>
      <c r="D488" s="4062">
        <f t="shared" si="10"/>
        <v>0</v>
      </c>
      <c r="E488" s="4063"/>
      <c r="F488" s="4063"/>
      <c r="G488" s="4063"/>
      <c r="H488" s="4063"/>
      <c r="I488" s="4063"/>
      <c r="J488" s="4063"/>
      <c r="K488" s="4063"/>
      <c r="L488" s="270"/>
    </row>
    <row r="489" spans="1:12" ht="15.75">
      <c r="A489" s="4061"/>
      <c r="B489" s="4065"/>
      <c r="C489" s="4063"/>
      <c r="D489" s="4062">
        <f t="shared" si="10"/>
        <v>0</v>
      </c>
      <c r="E489" s="4063"/>
      <c r="F489" s="4063"/>
      <c r="G489" s="4063"/>
      <c r="H489" s="4063"/>
      <c r="I489" s="4063"/>
      <c r="J489" s="4063"/>
      <c r="K489" s="4063"/>
      <c r="L489" s="270"/>
    </row>
    <row r="490" spans="1:12" ht="15.75">
      <c r="A490" s="4061"/>
      <c r="B490" s="4065"/>
      <c r="C490" s="4063"/>
      <c r="D490" s="4062">
        <f t="shared" si="10"/>
        <v>0</v>
      </c>
      <c r="E490" s="4063"/>
      <c r="F490" s="4063"/>
      <c r="G490" s="4063"/>
      <c r="H490" s="4063"/>
      <c r="I490" s="4063"/>
      <c r="J490" s="4063"/>
      <c r="K490" s="4063"/>
      <c r="L490" s="270"/>
    </row>
    <row r="491" spans="1:12" ht="15.75">
      <c r="A491" s="4061"/>
      <c r="B491" s="4065"/>
      <c r="C491" s="4063"/>
      <c r="D491" s="4062">
        <f t="shared" si="10"/>
        <v>0</v>
      </c>
      <c r="E491" s="4063"/>
      <c r="F491" s="4063"/>
      <c r="G491" s="4063"/>
      <c r="H491" s="4063"/>
      <c r="I491" s="4063"/>
      <c r="J491" s="4063"/>
      <c r="K491" s="4063"/>
      <c r="L491" s="270"/>
    </row>
    <row r="492" spans="1:12" ht="15.75">
      <c r="A492" s="4061"/>
      <c r="B492" s="4065"/>
      <c r="C492" s="4063"/>
      <c r="D492" s="4062">
        <f t="shared" si="10"/>
        <v>0</v>
      </c>
      <c r="E492" s="4063"/>
      <c r="F492" s="4063"/>
      <c r="G492" s="4063"/>
      <c r="H492" s="4063"/>
      <c r="I492" s="4063"/>
      <c r="J492" s="4063"/>
      <c r="K492" s="4063"/>
      <c r="L492" s="270"/>
    </row>
    <row r="493" spans="1:12" ht="15.75">
      <c r="A493" s="4061"/>
      <c r="B493" s="4065"/>
      <c r="C493" s="4063"/>
      <c r="D493" s="4062">
        <f t="shared" ref="D493:D556" si="11">+C493*(100-E493)/100</f>
        <v>0</v>
      </c>
      <c r="E493" s="4063"/>
      <c r="F493" s="4063"/>
      <c r="G493" s="4063"/>
      <c r="H493" s="4063"/>
      <c r="I493" s="4063"/>
      <c r="J493" s="4063"/>
      <c r="K493" s="4063"/>
      <c r="L493" s="270"/>
    </row>
    <row r="494" spans="1:12" ht="15.75">
      <c r="A494" s="4061"/>
      <c r="B494" s="4065"/>
      <c r="C494" s="4063"/>
      <c r="D494" s="4062">
        <f t="shared" si="11"/>
        <v>0</v>
      </c>
      <c r="E494" s="4063"/>
      <c r="F494" s="4063"/>
      <c r="G494" s="4063"/>
      <c r="H494" s="4063"/>
      <c r="I494" s="4063"/>
      <c r="J494" s="4063"/>
      <c r="K494" s="4063"/>
      <c r="L494" s="270"/>
    </row>
    <row r="495" spans="1:12" ht="15.75">
      <c r="A495" s="4061"/>
      <c r="B495" s="4065"/>
      <c r="C495" s="4063"/>
      <c r="D495" s="4062">
        <f t="shared" si="11"/>
        <v>0</v>
      </c>
      <c r="E495" s="4063"/>
      <c r="F495" s="4063"/>
      <c r="G495" s="4063"/>
      <c r="H495" s="4063"/>
      <c r="I495" s="4063"/>
      <c r="J495" s="4063"/>
      <c r="K495" s="4063"/>
      <c r="L495" s="270"/>
    </row>
    <row r="496" spans="1:12" ht="15.75">
      <c r="A496" s="4061"/>
      <c r="B496" s="4065"/>
      <c r="C496" s="4063"/>
      <c r="D496" s="4062">
        <f t="shared" si="11"/>
        <v>0</v>
      </c>
      <c r="E496" s="4063"/>
      <c r="F496" s="4063"/>
      <c r="G496" s="4063"/>
      <c r="H496" s="4063"/>
      <c r="I496" s="4063"/>
      <c r="J496" s="4063"/>
      <c r="K496" s="4063"/>
      <c r="L496" s="270"/>
    </row>
    <row r="497" spans="1:12" ht="15.75">
      <c r="A497" s="4061"/>
      <c r="B497" s="4065"/>
      <c r="C497" s="4063"/>
      <c r="D497" s="4062">
        <f t="shared" si="11"/>
        <v>0</v>
      </c>
      <c r="E497" s="4063"/>
      <c r="F497" s="4063"/>
      <c r="G497" s="4063"/>
      <c r="H497" s="4063"/>
      <c r="I497" s="4063"/>
      <c r="J497" s="4063"/>
      <c r="K497" s="4063"/>
      <c r="L497" s="270"/>
    </row>
    <row r="498" spans="1:12" ht="15.75">
      <c r="A498" s="4061"/>
      <c r="B498" s="4065"/>
      <c r="C498" s="4063"/>
      <c r="D498" s="4062">
        <f t="shared" si="11"/>
        <v>0</v>
      </c>
      <c r="E498" s="4063"/>
      <c r="F498" s="4063"/>
      <c r="G498" s="4063"/>
      <c r="H498" s="4063"/>
      <c r="I498" s="4063"/>
      <c r="J498" s="4063"/>
      <c r="K498" s="4063"/>
      <c r="L498" s="270"/>
    </row>
    <row r="499" spans="1:12" ht="15.75">
      <c r="A499" s="4061"/>
      <c r="B499" s="4065"/>
      <c r="C499" s="4063"/>
      <c r="D499" s="4062">
        <f t="shared" si="11"/>
        <v>0</v>
      </c>
      <c r="E499" s="4063"/>
      <c r="F499" s="4063"/>
      <c r="G499" s="4063"/>
      <c r="H499" s="4063"/>
      <c r="I499" s="4063"/>
      <c r="J499" s="4063"/>
      <c r="K499" s="4063"/>
      <c r="L499" s="270"/>
    </row>
    <row r="500" spans="1:12" ht="15.75">
      <c r="A500" s="4061"/>
      <c r="B500" s="4065"/>
      <c r="C500" s="4063"/>
      <c r="D500" s="4062">
        <f t="shared" si="11"/>
        <v>0</v>
      </c>
      <c r="E500" s="4063"/>
      <c r="F500" s="4063"/>
      <c r="G500" s="4063"/>
      <c r="H500" s="4063"/>
      <c r="I500" s="4063"/>
      <c r="J500" s="4063"/>
      <c r="K500" s="4063"/>
      <c r="L500" s="270"/>
    </row>
    <row r="501" spans="1:12" ht="15.75">
      <c r="A501" s="4061"/>
      <c r="B501" s="4065"/>
      <c r="C501" s="4063"/>
      <c r="D501" s="4062">
        <f t="shared" si="11"/>
        <v>0</v>
      </c>
      <c r="E501" s="4063"/>
      <c r="F501" s="4063"/>
      <c r="G501" s="4063"/>
      <c r="H501" s="4063"/>
      <c r="I501" s="4063"/>
      <c r="J501" s="4063"/>
      <c r="K501" s="4063"/>
      <c r="L501" s="270"/>
    </row>
    <row r="502" spans="1:12" ht="15.75">
      <c r="A502" s="4061"/>
      <c r="B502" s="4065"/>
      <c r="C502" s="4063"/>
      <c r="D502" s="4062">
        <f t="shared" si="11"/>
        <v>0</v>
      </c>
      <c r="E502" s="4063"/>
      <c r="F502" s="4063"/>
      <c r="G502" s="4063"/>
      <c r="H502" s="4063"/>
      <c r="I502" s="4063"/>
      <c r="J502" s="4063"/>
      <c r="K502" s="4063"/>
      <c r="L502" s="270"/>
    </row>
    <row r="503" spans="1:12" ht="15.75">
      <c r="A503" s="4061"/>
      <c r="B503" s="4065"/>
      <c r="C503" s="4063"/>
      <c r="D503" s="4062">
        <f t="shared" si="11"/>
        <v>0</v>
      </c>
      <c r="E503" s="4063"/>
      <c r="F503" s="4063"/>
      <c r="G503" s="4063"/>
      <c r="H503" s="4063"/>
      <c r="I503" s="4063"/>
      <c r="J503" s="4063"/>
      <c r="K503" s="4063"/>
      <c r="L503" s="270"/>
    </row>
    <row r="504" spans="1:12" ht="15.75">
      <c r="A504" s="4061"/>
      <c r="B504" s="4065"/>
      <c r="C504" s="4063"/>
      <c r="D504" s="4062">
        <f t="shared" si="11"/>
        <v>0</v>
      </c>
      <c r="E504" s="4063"/>
      <c r="F504" s="4063"/>
      <c r="G504" s="4063"/>
      <c r="H504" s="4063"/>
      <c r="I504" s="4063"/>
      <c r="J504" s="4063"/>
      <c r="K504" s="4063"/>
      <c r="L504" s="270"/>
    </row>
    <row r="505" spans="1:12" ht="15.75">
      <c r="A505" s="4061"/>
      <c r="B505" s="4065"/>
      <c r="C505" s="4063"/>
      <c r="D505" s="4062">
        <f t="shared" si="11"/>
        <v>0</v>
      </c>
      <c r="E505" s="4063"/>
      <c r="F505" s="4063"/>
      <c r="G505" s="4063"/>
      <c r="H505" s="4063"/>
      <c r="I505" s="4063"/>
      <c r="J505" s="4063"/>
      <c r="K505" s="4063"/>
      <c r="L505" s="270"/>
    </row>
    <row r="506" spans="1:12" ht="15.75">
      <c r="A506" s="4061"/>
      <c r="B506" s="4065"/>
      <c r="C506" s="4063"/>
      <c r="D506" s="4062">
        <f t="shared" si="11"/>
        <v>0</v>
      </c>
      <c r="E506" s="4063"/>
      <c r="F506" s="4063"/>
      <c r="G506" s="4063"/>
      <c r="H506" s="4063"/>
      <c r="I506" s="4063"/>
      <c r="J506" s="4063"/>
      <c r="K506" s="4063"/>
      <c r="L506" s="270"/>
    </row>
    <row r="507" spans="1:12" ht="15.75">
      <c r="A507" s="4061"/>
      <c r="B507" s="4065"/>
      <c r="C507" s="4063"/>
      <c r="D507" s="4062">
        <f t="shared" si="11"/>
        <v>0</v>
      </c>
      <c r="E507" s="4063"/>
      <c r="F507" s="4063"/>
      <c r="G507" s="4063"/>
      <c r="H507" s="4063"/>
      <c r="I507" s="4063"/>
      <c r="J507" s="4063"/>
      <c r="K507" s="4063"/>
      <c r="L507" s="270"/>
    </row>
    <row r="508" spans="1:12" ht="15.75">
      <c r="A508" s="4061"/>
      <c r="B508" s="4065"/>
      <c r="C508" s="4063"/>
      <c r="D508" s="4062">
        <f t="shared" si="11"/>
        <v>0</v>
      </c>
      <c r="E508" s="4063"/>
      <c r="F508" s="4063"/>
      <c r="G508" s="4063"/>
      <c r="H508" s="4063"/>
      <c r="I508" s="4063"/>
      <c r="J508" s="4063"/>
      <c r="K508" s="4063"/>
      <c r="L508" s="270"/>
    </row>
    <row r="509" spans="1:12" ht="15.75">
      <c r="A509" s="4061"/>
      <c r="B509" s="4065"/>
      <c r="C509" s="4063"/>
      <c r="D509" s="4062">
        <f t="shared" si="11"/>
        <v>0</v>
      </c>
      <c r="E509" s="4063"/>
      <c r="F509" s="4063"/>
      <c r="G509" s="4063"/>
      <c r="H509" s="4063"/>
      <c r="I509" s="4063"/>
      <c r="J509" s="4063"/>
      <c r="K509" s="4063"/>
      <c r="L509" s="270"/>
    </row>
    <row r="510" spans="1:12" ht="15.75">
      <c r="A510" s="4061"/>
      <c r="B510" s="4065"/>
      <c r="C510" s="4063"/>
      <c r="D510" s="4062">
        <f t="shared" si="11"/>
        <v>0</v>
      </c>
      <c r="E510" s="4063"/>
      <c r="F510" s="4063"/>
      <c r="G510" s="4063"/>
      <c r="H510" s="4063"/>
      <c r="I510" s="4063"/>
      <c r="J510" s="4063"/>
      <c r="K510" s="4063"/>
      <c r="L510" s="270"/>
    </row>
    <row r="511" spans="1:12" ht="15.75">
      <c r="A511" s="4061"/>
      <c r="B511" s="4065"/>
      <c r="C511" s="4063"/>
      <c r="D511" s="4062">
        <f t="shared" si="11"/>
        <v>0</v>
      </c>
      <c r="E511" s="4063"/>
      <c r="F511" s="4063"/>
      <c r="G511" s="4063"/>
      <c r="H511" s="4063"/>
      <c r="I511" s="4063"/>
      <c r="J511" s="4063"/>
      <c r="K511" s="4063"/>
      <c r="L511" s="270"/>
    </row>
    <row r="512" spans="1:12" ht="15.75">
      <c r="A512" s="4061"/>
      <c r="B512" s="4065"/>
      <c r="C512" s="4063"/>
      <c r="D512" s="4062">
        <f t="shared" si="11"/>
        <v>0</v>
      </c>
      <c r="E512" s="4063"/>
      <c r="F512" s="4063"/>
      <c r="G512" s="4063"/>
      <c r="H512" s="4063"/>
      <c r="I512" s="4063"/>
      <c r="J512" s="4063"/>
      <c r="K512" s="4063"/>
      <c r="L512" s="270"/>
    </row>
    <row r="513" spans="1:12" ht="15.75">
      <c r="A513" s="4061"/>
      <c r="B513" s="4065"/>
      <c r="C513" s="4063"/>
      <c r="D513" s="4062">
        <f t="shared" si="11"/>
        <v>0</v>
      </c>
      <c r="E513" s="4063"/>
      <c r="F513" s="4063"/>
      <c r="G513" s="4063"/>
      <c r="H513" s="4063"/>
      <c r="I513" s="4063"/>
      <c r="J513" s="4063"/>
      <c r="K513" s="4063"/>
      <c r="L513" s="270"/>
    </row>
    <row r="514" spans="1:12" ht="15.75">
      <c r="A514" s="4061"/>
      <c r="B514" s="4065"/>
      <c r="C514" s="4063"/>
      <c r="D514" s="4062">
        <f t="shared" si="11"/>
        <v>0</v>
      </c>
      <c r="E514" s="4063"/>
      <c r="F514" s="4063"/>
      <c r="G514" s="4063"/>
      <c r="H514" s="4063"/>
      <c r="I514" s="4063"/>
      <c r="J514" s="4063"/>
      <c r="K514" s="4063"/>
      <c r="L514" s="270"/>
    </row>
    <row r="515" spans="1:12" ht="15.75">
      <c r="A515" s="4061"/>
      <c r="B515" s="4065"/>
      <c r="C515" s="4063"/>
      <c r="D515" s="4062">
        <f t="shared" si="11"/>
        <v>0</v>
      </c>
      <c r="E515" s="4063"/>
      <c r="F515" s="4063"/>
      <c r="G515" s="4063"/>
      <c r="H515" s="4063"/>
      <c r="I515" s="4063"/>
      <c r="J515" s="4063"/>
      <c r="K515" s="4063"/>
      <c r="L515" s="270"/>
    </row>
    <row r="516" spans="1:12" ht="15.75">
      <c r="A516" s="4061"/>
      <c r="B516" s="4065"/>
      <c r="C516" s="4063"/>
      <c r="D516" s="4062">
        <f t="shared" si="11"/>
        <v>0</v>
      </c>
      <c r="E516" s="4063"/>
      <c r="F516" s="4063"/>
      <c r="G516" s="4063"/>
      <c r="H516" s="4063"/>
      <c r="I516" s="4063"/>
      <c r="J516" s="4063"/>
      <c r="K516" s="4063"/>
      <c r="L516" s="270"/>
    </row>
    <row r="517" spans="1:12" ht="15.75">
      <c r="A517" s="4061"/>
      <c r="B517" s="4065"/>
      <c r="C517" s="4063"/>
      <c r="D517" s="4062">
        <f t="shared" si="11"/>
        <v>0</v>
      </c>
      <c r="E517" s="4063"/>
      <c r="F517" s="4063"/>
      <c r="G517" s="4063"/>
      <c r="H517" s="4063"/>
      <c r="I517" s="4063"/>
      <c r="J517" s="4063"/>
      <c r="K517" s="4063"/>
      <c r="L517" s="270"/>
    </row>
    <row r="518" spans="1:12" ht="15.75">
      <c r="A518" s="4061"/>
      <c r="B518" s="4065"/>
      <c r="C518" s="4063"/>
      <c r="D518" s="4062">
        <f t="shared" si="11"/>
        <v>0</v>
      </c>
      <c r="E518" s="4063"/>
      <c r="F518" s="4063"/>
      <c r="G518" s="4063"/>
      <c r="H518" s="4063"/>
      <c r="I518" s="4063"/>
      <c r="J518" s="4063"/>
      <c r="K518" s="4063"/>
      <c r="L518" s="270"/>
    </row>
    <row r="519" spans="1:12" ht="15.75">
      <c r="A519" s="4061"/>
      <c r="B519" s="4065"/>
      <c r="C519" s="4063"/>
      <c r="D519" s="4062">
        <f t="shared" si="11"/>
        <v>0</v>
      </c>
      <c r="E519" s="4063"/>
      <c r="F519" s="4063"/>
      <c r="G519" s="4063"/>
      <c r="H519" s="4063"/>
      <c r="I519" s="4063"/>
      <c r="J519" s="4063"/>
      <c r="K519" s="4063"/>
      <c r="L519" s="270"/>
    </row>
    <row r="520" spans="1:12" ht="15.75">
      <c r="A520" s="4061"/>
      <c r="B520" s="4065"/>
      <c r="C520" s="4063"/>
      <c r="D520" s="4062">
        <f t="shared" si="11"/>
        <v>0</v>
      </c>
      <c r="E520" s="4063"/>
      <c r="F520" s="4063"/>
      <c r="G520" s="4063"/>
      <c r="H520" s="4063"/>
      <c r="I520" s="4063"/>
      <c r="J520" s="4063"/>
      <c r="K520" s="4063"/>
      <c r="L520" s="270"/>
    </row>
    <row r="521" spans="1:12" ht="15.75">
      <c r="A521" s="4061"/>
      <c r="B521" s="4065"/>
      <c r="C521" s="4063"/>
      <c r="D521" s="4062">
        <f t="shared" si="11"/>
        <v>0</v>
      </c>
      <c r="E521" s="4063"/>
      <c r="F521" s="4063"/>
      <c r="G521" s="4063"/>
      <c r="H521" s="4063"/>
      <c r="I521" s="4063"/>
      <c r="J521" s="4063"/>
      <c r="K521" s="4063"/>
      <c r="L521" s="270"/>
    </row>
    <row r="522" spans="1:12" ht="15.75">
      <c r="A522" s="4061"/>
      <c r="B522" s="4065"/>
      <c r="C522" s="4063"/>
      <c r="D522" s="4062">
        <f t="shared" si="11"/>
        <v>0</v>
      </c>
      <c r="E522" s="4063"/>
      <c r="F522" s="4063"/>
      <c r="G522" s="4063"/>
      <c r="H522" s="4063"/>
      <c r="I522" s="4063"/>
      <c r="J522" s="4063"/>
      <c r="K522" s="4063"/>
      <c r="L522" s="270"/>
    </row>
    <row r="523" spans="1:12" ht="15.75">
      <c r="A523" s="4061"/>
      <c r="B523" s="4065"/>
      <c r="C523" s="4063"/>
      <c r="D523" s="4062">
        <f t="shared" si="11"/>
        <v>0</v>
      </c>
      <c r="E523" s="4063"/>
      <c r="F523" s="4063"/>
      <c r="G523" s="4063"/>
      <c r="H523" s="4063"/>
      <c r="I523" s="4063"/>
      <c r="J523" s="4063"/>
      <c r="K523" s="4063"/>
      <c r="L523" s="270"/>
    </row>
    <row r="524" spans="1:12" ht="15.75">
      <c r="A524" s="4061"/>
      <c r="B524" s="4065"/>
      <c r="C524" s="4063"/>
      <c r="D524" s="4062">
        <f t="shared" si="11"/>
        <v>0</v>
      </c>
      <c r="E524" s="4063"/>
      <c r="F524" s="4063"/>
      <c r="G524" s="4063"/>
      <c r="H524" s="4063"/>
      <c r="I524" s="4063"/>
      <c r="J524" s="4063"/>
      <c r="K524" s="4063"/>
      <c r="L524" s="270"/>
    </row>
    <row r="525" spans="1:12" ht="15.75">
      <c r="A525" s="4061"/>
      <c r="B525" s="4065"/>
      <c r="C525" s="4063"/>
      <c r="D525" s="4062">
        <f t="shared" si="11"/>
        <v>0</v>
      </c>
      <c r="E525" s="4063"/>
      <c r="F525" s="4063"/>
      <c r="G525" s="4063"/>
      <c r="H525" s="4063"/>
      <c r="I525" s="4063"/>
      <c r="J525" s="4063"/>
      <c r="K525" s="4063"/>
      <c r="L525" s="270"/>
    </row>
    <row r="526" spans="1:12" ht="15.75">
      <c r="A526" s="4061"/>
      <c r="B526" s="4065"/>
      <c r="C526" s="4063"/>
      <c r="D526" s="4062">
        <f t="shared" si="11"/>
        <v>0</v>
      </c>
      <c r="E526" s="4063"/>
      <c r="F526" s="4063"/>
      <c r="G526" s="4063"/>
      <c r="H526" s="4063"/>
      <c r="I526" s="4063"/>
      <c r="J526" s="4063"/>
      <c r="K526" s="4063"/>
      <c r="L526" s="270"/>
    </row>
    <row r="527" spans="1:12" ht="15.75">
      <c r="A527" s="4061"/>
      <c r="B527" s="4065"/>
      <c r="C527" s="4063"/>
      <c r="D527" s="4062">
        <f t="shared" si="11"/>
        <v>0</v>
      </c>
      <c r="E527" s="4063"/>
      <c r="F527" s="4063"/>
      <c r="G527" s="4063"/>
      <c r="H527" s="4063"/>
      <c r="I527" s="4063"/>
      <c r="J527" s="4063"/>
      <c r="K527" s="4063"/>
      <c r="L527" s="270"/>
    </row>
    <row r="528" spans="1:12" ht="15.75">
      <c r="A528" s="4061"/>
      <c r="B528" s="4065"/>
      <c r="C528" s="4063"/>
      <c r="D528" s="4062">
        <f t="shared" si="11"/>
        <v>0</v>
      </c>
      <c r="E528" s="4063"/>
      <c r="F528" s="4063"/>
      <c r="G528" s="4063"/>
      <c r="H528" s="4063"/>
      <c r="I528" s="4063"/>
      <c r="J528" s="4063"/>
      <c r="K528" s="4063"/>
      <c r="L528" s="270"/>
    </row>
    <row r="529" spans="1:12" ht="15.75">
      <c r="A529" s="4061"/>
      <c r="B529" s="4065"/>
      <c r="C529" s="4063"/>
      <c r="D529" s="4062">
        <f t="shared" si="11"/>
        <v>0</v>
      </c>
      <c r="E529" s="4063"/>
      <c r="F529" s="4063"/>
      <c r="G529" s="4063"/>
      <c r="H529" s="4063"/>
      <c r="I529" s="4063"/>
      <c r="J529" s="4063"/>
      <c r="K529" s="4063"/>
      <c r="L529" s="270"/>
    </row>
    <row r="530" spans="1:12" ht="15.75">
      <c r="A530" s="4061"/>
      <c r="B530" s="4065"/>
      <c r="C530" s="4063"/>
      <c r="D530" s="4062">
        <f t="shared" si="11"/>
        <v>0</v>
      </c>
      <c r="E530" s="4063"/>
      <c r="F530" s="4063"/>
      <c r="G530" s="4063"/>
      <c r="H530" s="4063"/>
      <c r="I530" s="4063"/>
      <c r="J530" s="4063"/>
      <c r="K530" s="4063"/>
      <c r="L530" s="270"/>
    </row>
    <row r="531" spans="1:12" ht="15.75">
      <c r="A531" s="4061"/>
      <c r="B531" s="4065"/>
      <c r="C531" s="4063"/>
      <c r="D531" s="4062">
        <f t="shared" si="11"/>
        <v>0</v>
      </c>
      <c r="E531" s="4063"/>
      <c r="F531" s="4063"/>
      <c r="G531" s="4063"/>
      <c r="H531" s="4063"/>
      <c r="I531" s="4063"/>
      <c r="J531" s="4063"/>
      <c r="K531" s="4063"/>
      <c r="L531" s="270"/>
    </row>
    <row r="532" spans="1:12" ht="15.75">
      <c r="A532" s="4061"/>
      <c r="B532" s="4065"/>
      <c r="C532" s="4063"/>
      <c r="D532" s="4062">
        <f t="shared" si="11"/>
        <v>0</v>
      </c>
      <c r="E532" s="4063"/>
      <c r="F532" s="4063"/>
      <c r="G532" s="4063"/>
      <c r="H532" s="4063"/>
      <c r="I532" s="4063"/>
      <c r="J532" s="4063"/>
      <c r="K532" s="4063"/>
      <c r="L532" s="270"/>
    </row>
    <row r="533" spans="1:12" ht="15.75">
      <c r="A533" s="4061"/>
      <c r="B533" s="4065"/>
      <c r="C533" s="4063"/>
      <c r="D533" s="4062">
        <f t="shared" si="11"/>
        <v>0</v>
      </c>
      <c r="E533" s="4063"/>
      <c r="F533" s="4063"/>
      <c r="G533" s="4063"/>
      <c r="H533" s="4063"/>
      <c r="I533" s="4063"/>
      <c r="J533" s="4063"/>
      <c r="K533" s="4063"/>
      <c r="L533" s="270"/>
    </row>
    <row r="534" spans="1:12" ht="15.75">
      <c r="A534" s="4061"/>
      <c r="B534" s="4065"/>
      <c r="C534" s="4063"/>
      <c r="D534" s="4062">
        <f t="shared" si="11"/>
        <v>0</v>
      </c>
      <c r="E534" s="4063"/>
      <c r="F534" s="4063"/>
      <c r="G534" s="4063"/>
      <c r="H534" s="4063"/>
      <c r="I534" s="4063"/>
      <c r="J534" s="4063"/>
      <c r="K534" s="4063"/>
      <c r="L534" s="270"/>
    </row>
    <row r="535" spans="1:12" ht="15.75">
      <c r="A535" s="4061"/>
      <c r="B535" s="4065"/>
      <c r="C535" s="4063"/>
      <c r="D535" s="4062">
        <f t="shared" si="11"/>
        <v>0</v>
      </c>
      <c r="E535" s="4063"/>
      <c r="F535" s="4063"/>
      <c r="G535" s="4063"/>
      <c r="H535" s="4063"/>
      <c r="I535" s="4063"/>
      <c r="J535" s="4063"/>
      <c r="K535" s="4063"/>
      <c r="L535" s="270"/>
    </row>
    <row r="536" spans="1:12" ht="15.75">
      <c r="A536" s="4061"/>
      <c r="B536" s="4065"/>
      <c r="C536" s="4063"/>
      <c r="D536" s="4062">
        <f t="shared" si="11"/>
        <v>0</v>
      </c>
      <c r="E536" s="4063"/>
      <c r="F536" s="4063"/>
      <c r="G536" s="4063"/>
      <c r="H536" s="4063"/>
      <c r="I536" s="4063"/>
      <c r="J536" s="4063"/>
      <c r="K536" s="4063"/>
      <c r="L536" s="270"/>
    </row>
    <row r="537" spans="1:12" ht="15.75">
      <c r="A537" s="4061"/>
      <c r="B537" s="4065"/>
      <c r="C537" s="4063"/>
      <c r="D537" s="4062">
        <f t="shared" si="11"/>
        <v>0</v>
      </c>
      <c r="E537" s="4063"/>
      <c r="F537" s="4063"/>
      <c r="G537" s="4063"/>
      <c r="H537" s="4063"/>
      <c r="I537" s="4063"/>
      <c r="J537" s="4063"/>
      <c r="K537" s="4063"/>
      <c r="L537" s="270"/>
    </row>
    <row r="538" spans="1:12" ht="15.75">
      <c r="A538" s="4061"/>
      <c r="B538" s="4065"/>
      <c r="C538" s="4063"/>
      <c r="D538" s="4062">
        <f t="shared" si="11"/>
        <v>0</v>
      </c>
      <c r="E538" s="4063"/>
      <c r="F538" s="4063"/>
      <c r="G538" s="4063"/>
      <c r="H538" s="4063"/>
      <c r="I538" s="4063"/>
      <c r="J538" s="4063"/>
      <c r="K538" s="4063"/>
      <c r="L538" s="270"/>
    </row>
    <row r="539" spans="1:12" ht="15.75">
      <c r="A539" s="4061"/>
      <c r="B539" s="4065"/>
      <c r="C539" s="4063"/>
      <c r="D539" s="4062">
        <f t="shared" si="11"/>
        <v>0</v>
      </c>
      <c r="E539" s="4063"/>
      <c r="F539" s="4063"/>
      <c r="G539" s="4063"/>
      <c r="H539" s="4063"/>
      <c r="I539" s="4063"/>
      <c r="J539" s="4063"/>
      <c r="K539" s="4063"/>
      <c r="L539" s="270"/>
    </row>
    <row r="540" spans="1:12" ht="15.75">
      <c r="A540" s="4061"/>
      <c r="B540" s="4065"/>
      <c r="C540" s="4063"/>
      <c r="D540" s="4062">
        <f t="shared" si="11"/>
        <v>0</v>
      </c>
      <c r="E540" s="4063"/>
      <c r="F540" s="4063"/>
      <c r="G540" s="4063"/>
      <c r="H540" s="4063"/>
      <c r="I540" s="4063"/>
      <c r="J540" s="4063"/>
      <c r="K540" s="4063"/>
      <c r="L540" s="270"/>
    </row>
    <row r="541" spans="1:12" ht="15.75">
      <c r="A541" s="4061"/>
      <c r="B541" s="4065"/>
      <c r="C541" s="4063"/>
      <c r="D541" s="4062">
        <f t="shared" si="11"/>
        <v>0</v>
      </c>
      <c r="E541" s="4063"/>
      <c r="F541" s="4063"/>
      <c r="G541" s="4063"/>
      <c r="H541" s="4063"/>
      <c r="I541" s="4063"/>
      <c r="J541" s="4063"/>
      <c r="K541" s="4063"/>
      <c r="L541" s="270"/>
    </row>
    <row r="542" spans="1:12" ht="15.75">
      <c r="A542" s="4061"/>
      <c r="B542" s="4065"/>
      <c r="C542" s="4063"/>
      <c r="D542" s="4062">
        <f t="shared" si="11"/>
        <v>0</v>
      </c>
      <c r="E542" s="4063"/>
      <c r="F542" s="4063"/>
      <c r="G542" s="4063"/>
      <c r="H542" s="4063"/>
      <c r="I542" s="4063"/>
      <c r="J542" s="4063"/>
      <c r="K542" s="4063"/>
      <c r="L542" s="270"/>
    </row>
    <row r="543" spans="1:12" ht="15.75">
      <c r="A543" s="4061"/>
      <c r="B543" s="4065"/>
      <c r="C543" s="4063"/>
      <c r="D543" s="4062">
        <f t="shared" si="11"/>
        <v>0</v>
      </c>
      <c r="E543" s="4063"/>
      <c r="F543" s="4063"/>
      <c r="G543" s="4063"/>
      <c r="H543" s="4063"/>
      <c r="I543" s="4063"/>
      <c r="J543" s="4063"/>
      <c r="K543" s="4063"/>
      <c r="L543" s="270"/>
    </row>
    <row r="544" spans="1:12" ht="15.75">
      <c r="A544" s="4061"/>
      <c r="B544" s="4065"/>
      <c r="C544" s="4063"/>
      <c r="D544" s="4062">
        <f t="shared" si="11"/>
        <v>0</v>
      </c>
      <c r="E544" s="4063"/>
      <c r="F544" s="4063"/>
      <c r="G544" s="4063"/>
      <c r="H544" s="4063"/>
      <c r="I544" s="4063"/>
      <c r="J544" s="4063"/>
      <c r="K544" s="4063"/>
      <c r="L544" s="270"/>
    </row>
    <row r="545" spans="1:12" ht="15.75">
      <c r="A545" s="4061"/>
      <c r="B545" s="4065"/>
      <c r="C545" s="4063"/>
      <c r="D545" s="4062">
        <f t="shared" si="11"/>
        <v>0</v>
      </c>
      <c r="E545" s="4063"/>
      <c r="F545" s="4063"/>
      <c r="G545" s="4063"/>
      <c r="H545" s="4063"/>
      <c r="I545" s="4063"/>
      <c r="J545" s="4063"/>
      <c r="K545" s="4063"/>
      <c r="L545" s="270"/>
    </row>
    <row r="546" spans="1:12" ht="15.75">
      <c r="A546" s="4061"/>
      <c r="B546" s="4065"/>
      <c r="C546" s="4063"/>
      <c r="D546" s="4062">
        <f t="shared" si="11"/>
        <v>0</v>
      </c>
      <c r="E546" s="4063"/>
      <c r="F546" s="4063"/>
      <c r="G546" s="4063"/>
      <c r="H546" s="4063"/>
      <c r="I546" s="4063"/>
      <c r="J546" s="4063"/>
      <c r="K546" s="4063"/>
      <c r="L546" s="270"/>
    </row>
    <row r="547" spans="1:12" ht="15.75">
      <c r="A547" s="4061"/>
      <c r="B547" s="4065"/>
      <c r="C547" s="4063"/>
      <c r="D547" s="4062">
        <f t="shared" si="11"/>
        <v>0</v>
      </c>
      <c r="E547" s="4063"/>
      <c r="F547" s="4063"/>
      <c r="G547" s="4063"/>
      <c r="H547" s="4063"/>
      <c r="I547" s="4063"/>
      <c r="J547" s="4063"/>
      <c r="K547" s="4063"/>
      <c r="L547" s="270"/>
    </row>
    <row r="548" spans="1:12" ht="15.75">
      <c r="A548" s="4061"/>
      <c r="B548" s="4065"/>
      <c r="C548" s="4063"/>
      <c r="D548" s="4062">
        <f t="shared" si="11"/>
        <v>0</v>
      </c>
      <c r="E548" s="4063"/>
      <c r="F548" s="4063"/>
      <c r="G548" s="4063"/>
      <c r="H548" s="4063"/>
      <c r="I548" s="4063"/>
      <c r="J548" s="4063"/>
      <c r="K548" s="4063"/>
      <c r="L548" s="270"/>
    </row>
    <row r="549" spans="1:12" ht="15.75">
      <c r="A549" s="4061"/>
      <c r="B549" s="4065"/>
      <c r="C549" s="4063"/>
      <c r="D549" s="4062">
        <f t="shared" si="11"/>
        <v>0</v>
      </c>
      <c r="E549" s="4063"/>
      <c r="F549" s="4063"/>
      <c r="G549" s="4063"/>
      <c r="H549" s="4063"/>
      <c r="I549" s="4063"/>
      <c r="J549" s="4063"/>
      <c r="K549" s="4063"/>
      <c r="L549" s="270"/>
    </row>
    <row r="550" spans="1:12" ht="15.75">
      <c r="A550" s="4061"/>
      <c r="B550" s="4065"/>
      <c r="C550" s="4063"/>
      <c r="D550" s="4062">
        <f t="shared" si="11"/>
        <v>0</v>
      </c>
      <c r="E550" s="4063"/>
      <c r="F550" s="4063"/>
      <c r="G550" s="4063"/>
      <c r="H550" s="4063"/>
      <c r="I550" s="4063"/>
      <c r="J550" s="4063"/>
      <c r="K550" s="4063"/>
      <c r="L550" s="270"/>
    </row>
    <row r="551" spans="1:12" ht="15.75">
      <c r="A551" s="4061"/>
      <c r="B551" s="4065"/>
      <c r="C551" s="4063"/>
      <c r="D551" s="4062">
        <f t="shared" si="11"/>
        <v>0</v>
      </c>
      <c r="E551" s="4063"/>
      <c r="F551" s="4063"/>
      <c r="G551" s="4063"/>
      <c r="H551" s="4063"/>
      <c r="I551" s="4063"/>
      <c r="J551" s="4063"/>
      <c r="K551" s="4063"/>
      <c r="L551" s="270"/>
    </row>
    <row r="552" spans="1:12" ht="15.75">
      <c r="A552" s="4061"/>
      <c r="B552" s="4065"/>
      <c r="C552" s="4063"/>
      <c r="D552" s="4062">
        <f t="shared" si="11"/>
        <v>0</v>
      </c>
      <c r="E552" s="4063"/>
      <c r="F552" s="4063"/>
      <c r="G552" s="4063"/>
      <c r="H552" s="4063"/>
      <c r="I552" s="4063"/>
      <c r="J552" s="4063"/>
      <c r="K552" s="4063"/>
      <c r="L552" s="270"/>
    </row>
    <row r="553" spans="1:12" ht="15.75">
      <c r="A553" s="4061"/>
      <c r="B553" s="4065"/>
      <c r="C553" s="4063"/>
      <c r="D553" s="4062">
        <f t="shared" si="11"/>
        <v>0</v>
      </c>
      <c r="E553" s="4063"/>
      <c r="F553" s="4063"/>
      <c r="G553" s="4063"/>
      <c r="H553" s="4063"/>
      <c r="I553" s="4063"/>
      <c r="J553" s="4063"/>
      <c r="K553" s="4063"/>
      <c r="L553" s="270"/>
    </row>
    <row r="554" spans="1:12" ht="15.75">
      <c r="A554" s="4061"/>
      <c r="B554" s="4065"/>
      <c r="C554" s="4063"/>
      <c r="D554" s="4062">
        <f t="shared" si="11"/>
        <v>0</v>
      </c>
      <c r="E554" s="4063"/>
      <c r="F554" s="4063"/>
      <c r="G554" s="4063"/>
      <c r="H554" s="4063"/>
      <c r="I554" s="4063"/>
      <c r="J554" s="4063"/>
      <c r="K554" s="4063"/>
      <c r="L554" s="270"/>
    </row>
    <row r="555" spans="1:12" ht="15.75">
      <c r="A555" s="4061"/>
      <c r="B555" s="4065"/>
      <c r="C555" s="4063"/>
      <c r="D555" s="4062">
        <f t="shared" si="11"/>
        <v>0</v>
      </c>
      <c r="E555" s="4063"/>
      <c r="F555" s="4063"/>
      <c r="G555" s="4063"/>
      <c r="H555" s="4063"/>
      <c r="I555" s="4063"/>
      <c r="J555" s="4063"/>
      <c r="K555" s="4063"/>
      <c r="L555" s="270"/>
    </row>
    <row r="556" spans="1:12" ht="15.75">
      <c r="A556" s="4061"/>
      <c r="B556" s="4065"/>
      <c r="C556" s="4063"/>
      <c r="D556" s="4062">
        <f t="shared" si="11"/>
        <v>0</v>
      </c>
      <c r="E556" s="4063"/>
      <c r="F556" s="4063"/>
      <c r="G556" s="4063"/>
      <c r="H556" s="4063"/>
      <c r="I556" s="4063"/>
      <c r="J556" s="4063"/>
      <c r="K556" s="4063"/>
      <c r="L556" s="270"/>
    </row>
    <row r="557" spans="1:12" ht="15.75">
      <c r="A557" s="4061"/>
      <c r="B557" s="4065"/>
      <c r="C557" s="4063"/>
      <c r="D557" s="4062">
        <f t="shared" ref="D557:D620" si="12">+C557*(100-E557)/100</f>
        <v>0</v>
      </c>
      <c r="E557" s="4063"/>
      <c r="F557" s="4063"/>
      <c r="G557" s="4063"/>
      <c r="H557" s="4063"/>
      <c r="I557" s="4063"/>
      <c r="J557" s="4063"/>
      <c r="K557" s="4063"/>
      <c r="L557" s="270"/>
    </row>
    <row r="558" spans="1:12" ht="15.75">
      <c r="A558" s="4061"/>
      <c r="B558" s="4065"/>
      <c r="C558" s="4063"/>
      <c r="D558" s="4062">
        <f t="shared" si="12"/>
        <v>0</v>
      </c>
      <c r="E558" s="4063"/>
      <c r="F558" s="4063"/>
      <c r="G558" s="4063"/>
      <c r="H558" s="4063"/>
      <c r="I558" s="4063"/>
      <c r="J558" s="4063"/>
      <c r="K558" s="4063"/>
      <c r="L558" s="270"/>
    </row>
    <row r="559" spans="1:12" ht="15.75">
      <c r="A559" s="4061"/>
      <c r="B559" s="4065"/>
      <c r="C559" s="4063"/>
      <c r="D559" s="4062">
        <f t="shared" si="12"/>
        <v>0</v>
      </c>
      <c r="E559" s="4063"/>
      <c r="F559" s="4063"/>
      <c r="G559" s="4063"/>
      <c r="H559" s="4063"/>
      <c r="I559" s="4063"/>
      <c r="J559" s="4063"/>
      <c r="K559" s="4063"/>
      <c r="L559" s="270"/>
    </row>
    <row r="560" spans="1:12" ht="15.75">
      <c r="A560" s="4061"/>
      <c r="B560" s="4065"/>
      <c r="C560" s="4063"/>
      <c r="D560" s="4062">
        <f t="shared" si="12"/>
        <v>0</v>
      </c>
      <c r="E560" s="4063"/>
      <c r="F560" s="4063"/>
      <c r="G560" s="4063"/>
      <c r="H560" s="4063"/>
      <c r="I560" s="4063"/>
      <c r="J560" s="4063"/>
      <c r="K560" s="4063"/>
      <c r="L560" s="270"/>
    </row>
    <row r="561" spans="1:12" ht="15.75">
      <c r="A561" s="4061"/>
      <c r="B561" s="4065"/>
      <c r="C561" s="4063"/>
      <c r="D561" s="4062">
        <f t="shared" si="12"/>
        <v>0</v>
      </c>
      <c r="E561" s="4063"/>
      <c r="F561" s="4063"/>
      <c r="G561" s="4063"/>
      <c r="H561" s="4063"/>
      <c r="I561" s="4063"/>
      <c r="J561" s="4063"/>
      <c r="K561" s="4063"/>
      <c r="L561" s="270"/>
    </row>
    <row r="562" spans="1:12" ht="15.75">
      <c r="A562" s="4061"/>
      <c r="B562" s="4065"/>
      <c r="C562" s="4063"/>
      <c r="D562" s="4062">
        <f t="shared" si="12"/>
        <v>0</v>
      </c>
      <c r="E562" s="4063"/>
      <c r="F562" s="4063"/>
      <c r="G562" s="4063"/>
      <c r="H562" s="4063"/>
      <c r="I562" s="4063"/>
      <c r="J562" s="4063"/>
      <c r="K562" s="4063"/>
      <c r="L562" s="270"/>
    </row>
    <row r="563" spans="1:12" ht="15.75">
      <c r="A563" s="4061"/>
      <c r="B563" s="4065"/>
      <c r="C563" s="4063"/>
      <c r="D563" s="4062">
        <f t="shared" si="12"/>
        <v>0</v>
      </c>
      <c r="E563" s="4063"/>
      <c r="F563" s="4063"/>
      <c r="G563" s="4063"/>
      <c r="H563" s="4063"/>
      <c r="I563" s="4063"/>
      <c r="J563" s="4063"/>
      <c r="K563" s="4063"/>
      <c r="L563" s="270"/>
    </row>
    <row r="564" spans="1:12" ht="15.75">
      <c r="A564" s="4061"/>
      <c r="B564" s="4065"/>
      <c r="C564" s="4063"/>
      <c r="D564" s="4062">
        <f t="shared" si="12"/>
        <v>0</v>
      </c>
      <c r="E564" s="4063"/>
      <c r="F564" s="4063"/>
      <c r="G564" s="4063"/>
      <c r="H564" s="4063"/>
      <c r="I564" s="4063"/>
      <c r="J564" s="4063"/>
      <c r="K564" s="4063"/>
      <c r="L564" s="270"/>
    </row>
    <row r="565" spans="1:12" ht="15.75">
      <c r="A565" s="4061"/>
      <c r="B565" s="4065"/>
      <c r="C565" s="4063"/>
      <c r="D565" s="4062">
        <f t="shared" si="12"/>
        <v>0</v>
      </c>
      <c r="E565" s="4063"/>
      <c r="F565" s="4063"/>
      <c r="G565" s="4063"/>
      <c r="H565" s="4063"/>
      <c r="I565" s="4063"/>
      <c r="J565" s="4063"/>
      <c r="K565" s="4063"/>
      <c r="L565" s="270"/>
    </row>
    <row r="566" spans="1:12" ht="15.75">
      <c r="A566" s="4061"/>
      <c r="B566" s="4065"/>
      <c r="C566" s="4063"/>
      <c r="D566" s="4062">
        <f t="shared" si="12"/>
        <v>0</v>
      </c>
      <c r="E566" s="4063"/>
      <c r="F566" s="4063"/>
      <c r="G566" s="4063"/>
      <c r="H566" s="4063"/>
      <c r="I566" s="4063"/>
      <c r="J566" s="4063"/>
      <c r="K566" s="4063"/>
      <c r="L566" s="270"/>
    </row>
    <row r="567" spans="1:12" ht="15.75">
      <c r="A567" s="4061"/>
      <c r="B567" s="4065"/>
      <c r="C567" s="4063"/>
      <c r="D567" s="4062">
        <f t="shared" si="12"/>
        <v>0</v>
      </c>
      <c r="E567" s="4063"/>
      <c r="F567" s="4063"/>
      <c r="G567" s="4063"/>
      <c r="H567" s="4063"/>
      <c r="I567" s="4063"/>
      <c r="J567" s="4063"/>
      <c r="K567" s="4063"/>
      <c r="L567" s="270"/>
    </row>
    <row r="568" spans="1:12" ht="15.75">
      <c r="A568" s="4061"/>
      <c r="B568" s="4065"/>
      <c r="C568" s="4063"/>
      <c r="D568" s="4062">
        <f t="shared" si="12"/>
        <v>0</v>
      </c>
      <c r="E568" s="4063"/>
      <c r="F568" s="4063"/>
      <c r="G568" s="4063"/>
      <c r="H568" s="4063"/>
      <c r="I568" s="4063"/>
      <c r="J568" s="4063"/>
      <c r="K568" s="4063"/>
      <c r="L568" s="270"/>
    </row>
    <row r="569" spans="1:12" ht="15.75">
      <c r="A569" s="4061"/>
      <c r="B569" s="4065"/>
      <c r="C569" s="4063"/>
      <c r="D569" s="4062">
        <f t="shared" si="12"/>
        <v>0</v>
      </c>
      <c r="E569" s="4063"/>
      <c r="F569" s="4063"/>
      <c r="G569" s="4063"/>
      <c r="H569" s="4063"/>
      <c r="I569" s="4063"/>
      <c r="J569" s="4063"/>
      <c r="K569" s="4063"/>
      <c r="L569" s="270"/>
    </row>
    <row r="570" spans="1:12" ht="15.75">
      <c r="A570" s="4061"/>
      <c r="B570" s="4065"/>
      <c r="C570" s="4063"/>
      <c r="D570" s="4062">
        <f t="shared" si="12"/>
        <v>0</v>
      </c>
      <c r="E570" s="4063"/>
      <c r="F570" s="4063"/>
      <c r="G570" s="4063"/>
      <c r="H570" s="4063"/>
      <c r="I570" s="4063"/>
      <c r="J570" s="4063"/>
      <c r="K570" s="4063"/>
      <c r="L570" s="270"/>
    </row>
    <row r="571" spans="1:12" ht="15.75">
      <c r="A571" s="4061"/>
      <c r="B571" s="4065"/>
      <c r="C571" s="4063"/>
      <c r="D571" s="4062">
        <f t="shared" si="12"/>
        <v>0</v>
      </c>
      <c r="E571" s="4063"/>
      <c r="F571" s="4063"/>
      <c r="G571" s="4063"/>
      <c r="H571" s="4063"/>
      <c r="I571" s="4063"/>
      <c r="J571" s="4063"/>
      <c r="K571" s="4063"/>
      <c r="L571" s="270"/>
    </row>
    <row r="572" spans="1:12" ht="15.75">
      <c r="A572" s="4061"/>
      <c r="B572" s="4065"/>
      <c r="C572" s="4063"/>
      <c r="D572" s="4062">
        <f t="shared" si="12"/>
        <v>0</v>
      </c>
      <c r="E572" s="4063"/>
      <c r="F572" s="4063"/>
      <c r="G572" s="4063"/>
      <c r="H572" s="4063"/>
      <c r="I572" s="4063"/>
      <c r="J572" s="4063"/>
      <c r="K572" s="4063"/>
      <c r="L572" s="270"/>
    </row>
    <row r="573" spans="1:12" ht="15.75">
      <c r="A573" s="4061"/>
      <c r="B573" s="4065"/>
      <c r="C573" s="4063"/>
      <c r="D573" s="4062">
        <f t="shared" si="12"/>
        <v>0</v>
      </c>
      <c r="E573" s="4063"/>
      <c r="F573" s="4063"/>
      <c r="G573" s="4063"/>
      <c r="H573" s="4063"/>
      <c r="I573" s="4063"/>
      <c r="J573" s="4063"/>
      <c r="K573" s="4063"/>
      <c r="L573" s="270"/>
    </row>
    <row r="574" spans="1:12" ht="15.75">
      <c r="A574" s="4061"/>
      <c r="B574" s="4065"/>
      <c r="C574" s="4063"/>
      <c r="D574" s="4062">
        <f t="shared" si="12"/>
        <v>0</v>
      </c>
      <c r="E574" s="4063"/>
      <c r="F574" s="4063"/>
      <c r="G574" s="4063"/>
      <c r="H574" s="4063"/>
      <c r="I574" s="4063"/>
      <c r="J574" s="4063"/>
      <c r="K574" s="4063"/>
      <c r="L574" s="270"/>
    </row>
    <row r="575" spans="1:12" ht="15.75">
      <c r="A575" s="4061"/>
      <c r="B575" s="4065"/>
      <c r="C575" s="4063"/>
      <c r="D575" s="4062">
        <f t="shared" si="12"/>
        <v>0</v>
      </c>
      <c r="E575" s="4063"/>
      <c r="F575" s="4063"/>
      <c r="G575" s="4063"/>
      <c r="H575" s="4063"/>
      <c r="I575" s="4063"/>
      <c r="J575" s="4063"/>
      <c r="K575" s="4063"/>
      <c r="L575" s="270"/>
    </row>
    <row r="576" spans="1:12" ht="15.75">
      <c r="A576" s="4061"/>
      <c r="B576" s="4065"/>
      <c r="C576" s="4063"/>
      <c r="D576" s="4062">
        <f t="shared" si="12"/>
        <v>0</v>
      </c>
      <c r="E576" s="4063"/>
      <c r="F576" s="4063"/>
      <c r="G576" s="4063"/>
      <c r="H576" s="4063"/>
      <c r="I576" s="4063"/>
      <c r="J576" s="4063"/>
      <c r="K576" s="4063"/>
      <c r="L576" s="270"/>
    </row>
    <row r="577" spans="1:12" ht="15.75">
      <c r="A577" s="4061"/>
      <c r="B577" s="4065"/>
      <c r="C577" s="4063"/>
      <c r="D577" s="4062">
        <f t="shared" si="12"/>
        <v>0</v>
      </c>
      <c r="E577" s="4063"/>
      <c r="F577" s="4063"/>
      <c r="G577" s="4063"/>
      <c r="H577" s="4063"/>
      <c r="I577" s="4063"/>
      <c r="J577" s="4063"/>
      <c r="K577" s="4063"/>
      <c r="L577" s="270"/>
    </row>
    <row r="578" spans="1:12" ht="15.75">
      <c r="A578" s="4061"/>
      <c r="B578" s="4065"/>
      <c r="C578" s="4063"/>
      <c r="D578" s="4062">
        <f t="shared" si="12"/>
        <v>0</v>
      </c>
      <c r="E578" s="4063"/>
      <c r="F578" s="4063"/>
      <c r="G578" s="4063"/>
      <c r="H578" s="4063"/>
      <c r="I578" s="4063"/>
      <c r="J578" s="4063"/>
      <c r="K578" s="4063"/>
      <c r="L578" s="270"/>
    </row>
    <row r="579" spans="1:12" ht="15.75">
      <c r="A579" s="4061"/>
      <c r="B579" s="4065"/>
      <c r="C579" s="4063"/>
      <c r="D579" s="4062">
        <f t="shared" si="12"/>
        <v>0</v>
      </c>
      <c r="E579" s="4063"/>
      <c r="F579" s="4063"/>
      <c r="G579" s="4063"/>
      <c r="H579" s="4063"/>
      <c r="I579" s="4063"/>
      <c r="J579" s="4063"/>
      <c r="K579" s="4063"/>
      <c r="L579" s="270"/>
    </row>
    <row r="580" spans="1:12" ht="15.75">
      <c r="A580" s="4061"/>
      <c r="B580" s="4065"/>
      <c r="C580" s="4063"/>
      <c r="D580" s="4062">
        <f t="shared" si="12"/>
        <v>0</v>
      </c>
      <c r="E580" s="4063"/>
      <c r="F580" s="4063"/>
      <c r="G580" s="4063"/>
      <c r="H580" s="4063"/>
      <c r="I580" s="4063"/>
      <c r="J580" s="4063"/>
      <c r="K580" s="4063"/>
      <c r="L580" s="270"/>
    </row>
    <row r="581" spans="1:12" ht="15.75">
      <c r="A581" s="4061"/>
      <c r="B581" s="4065"/>
      <c r="C581" s="4063"/>
      <c r="D581" s="4062">
        <f t="shared" si="12"/>
        <v>0</v>
      </c>
      <c r="E581" s="4063"/>
      <c r="F581" s="4063"/>
      <c r="G581" s="4063"/>
      <c r="H581" s="4063"/>
      <c r="I581" s="4063"/>
      <c r="J581" s="4063"/>
      <c r="K581" s="4063"/>
      <c r="L581" s="270"/>
    </row>
    <row r="582" spans="1:12" ht="15.75">
      <c r="A582" s="4061"/>
      <c r="B582" s="4065"/>
      <c r="C582" s="4063"/>
      <c r="D582" s="4062">
        <f t="shared" si="12"/>
        <v>0</v>
      </c>
      <c r="E582" s="4063"/>
      <c r="F582" s="4063"/>
      <c r="G582" s="4063"/>
      <c r="H582" s="4063"/>
      <c r="I582" s="4063"/>
      <c r="J582" s="4063"/>
      <c r="K582" s="4063"/>
      <c r="L582" s="270"/>
    </row>
    <row r="583" spans="1:12" ht="15.75">
      <c r="A583" s="4061"/>
      <c r="B583" s="4065"/>
      <c r="C583" s="4063"/>
      <c r="D583" s="4062">
        <f t="shared" si="12"/>
        <v>0</v>
      </c>
      <c r="E583" s="4063"/>
      <c r="F583" s="4063"/>
      <c r="G583" s="4063"/>
      <c r="H583" s="4063"/>
      <c r="I583" s="4063"/>
      <c r="J583" s="4063"/>
      <c r="K583" s="4063"/>
      <c r="L583" s="270"/>
    </row>
    <row r="584" spans="1:12" ht="15.75">
      <c r="A584" s="4061"/>
      <c r="B584" s="4065"/>
      <c r="C584" s="4063"/>
      <c r="D584" s="4062">
        <f t="shared" si="12"/>
        <v>0</v>
      </c>
      <c r="E584" s="4063"/>
      <c r="F584" s="4063"/>
      <c r="G584" s="4063"/>
      <c r="H584" s="4063"/>
      <c r="I584" s="4063"/>
      <c r="J584" s="4063"/>
      <c r="K584" s="4063"/>
      <c r="L584" s="270"/>
    </row>
    <row r="585" spans="1:12" ht="15.75">
      <c r="A585" s="4061"/>
      <c r="B585" s="4065"/>
      <c r="C585" s="4063"/>
      <c r="D585" s="4062">
        <f t="shared" si="12"/>
        <v>0</v>
      </c>
      <c r="E585" s="4063"/>
      <c r="F585" s="4063"/>
      <c r="G585" s="4063"/>
      <c r="H585" s="4063"/>
      <c r="I585" s="4063"/>
      <c r="J585" s="4063"/>
      <c r="K585" s="4063"/>
      <c r="L585" s="270"/>
    </row>
    <row r="586" spans="1:12" ht="15.75">
      <c r="A586" s="4061"/>
      <c r="B586" s="4065"/>
      <c r="C586" s="4063"/>
      <c r="D586" s="4062">
        <f t="shared" si="12"/>
        <v>0</v>
      </c>
      <c r="E586" s="4063"/>
      <c r="F586" s="4063"/>
      <c r="G586" s="4063"/>
      <c r="H586" s="4063"/>
      <c r="I586" s="4063"/>
      <c r="J586" s="4063"/>
      <c r="K586" s="4063"/>
      <c r="L586" s="270"/>
    </row>
    <row r="587" spans="1:12" ht="15.75">
      <c r="A587" s="4061"/>
      <c r="B587" s="4065"/>
      <c r="C587" s="4063"/>
      <c r="D587" s="4062">
        <f t="shared" si="12"/>
        <v>0</v>
      </c>
      <c r="E587" s="4063"/>
      <c r="F587" s="4063"/>
      <c r="G587" s="4063"/>
      <c r="H587" s="4063"/>
      <c r="I587" s="4063"/>
      <c r="J587" s="4063"/>
      <c r="K587" s="4063"/>
      <c r="L587" s="270"/>
    </row>
    <row r="588" spans="1:12" ht="15.75">
      <c r="A588" s="4061"/>
      <c r="B588" s="4065"/>
      <c r="C588" s="4063"/>
      <c r="D588" s="4062">
        <f t="shared" si="12"/>
        <v>0</v>
      </c>
      <c r="E588" s="4063"/>
      <c r="F588" s="4063"/>
      <c r="G588" s="4063"/>
      <c r="H588" s="4063"/>
      <c r="I588" s="4063"/>
      <c r="J588" s="4063"/>
      <c r="K588" s="4063"/>
      <c r="L588" s="270"/>
    </row>
    <row r="589" spans="1:12" ht="15.75">
      <c r="A589" s="4061"/>
      <c r="B589" s="4065"/>
      <c r="C589" s="4063"/>
      <c r="D589" s="4062">
        <f t="shared" si="12"/>
        <v>0</v>
      </c>
      <c r="E589" s="4063"/>
      <c r="F589" s="4063"/>
      <c r="G589" s="4063"/>
      <c r="H589" s="4063"/>
      <c r="I589" s="4063"/>
      <c r="J589" s="4063"/>
      <c r="K589" s="4063"/>
      <c r="L589" s="270"/>
    </row>
    <row r="590" spans="1:12" ht="15.75">
      <c r="A590" s="4061"/>
      <c r="B590" s="4065"/>
      <c r="C590" s="4063"/>
      <c r="D590" s="4062">
        <f t="shared" si="12"/>
        <v>0</v>
      </c>
      <c r="E590" s="4063"/>
      <c r="F590" s="4063"/>
      <c r="G590" s="4063"/>
      <c r="H590" s="4063"/>
      <c r="I590" s="4063"/>
      <c r="J590" s="4063"/>
      <c r="K590" s="4063"/>
      <c r="L590" s="270"/>
    </row>
    <row r="591" spans="1:12" ht="15.75">
      <c r="A591" s="4061"/>
      <c r="B591" s="4065"/>
      <c r="C591" s="4063"/>
      <c r="D591" s="4062">
        <f t="shared" si="12"/>
        <v>0</v>
      </c>
      <c r="E591" s="4063"/>
      <c r="F591" s="4063"/>
      <c r="G591" s="4063"/>
      <c r="H591" s="4063"/>
      <c r="I591" s="4063"/>
      <c r="J591" s="4063"/>
      <c r="K591" s="4063"/>
      <c r="L591" s="270"/>
    </row>
    <row r="592" spans="1:12" ht="15.75">
      <c r="A592" s="4061"/>
      <c r="B592" s="4065"/>
      <c r="C592" s="4063"/>
      <c r="D592" s="4062">
        <f t="shared" si="12"/>
        <v>0</v>
      </c>
      <c r="E592" s="4063"/>
      <c r="F592" s="4063"/>
      <c r="G592" s="4063"/>
      <c r="H592" s="4063"/>
      <c r="I592" s="4063"/>
      <c r="J592" s="4063"/>
      <c r="K592" s="4063"/>
      <c r="L592" s="270"/>
    </row>
    <row r="593" spans="1:12" ht="15.75">
      <c r="A593" s="4061"/>
      <c r="B593" s="4065"/>
      <c r="C593" s="4063"/>
      <c r="D593" s="4062">
        <f t="shared" si="12"/>
        <v>0</v>
      </c>
      <c r="E593" s="4063"/>
      <c r="F593" s="4063"/>
      <c r="G593" s="4063"/>
      <c r="H593" s="4063"/>
      <c r="I593" s="4063"/>
      <c r="J593" s="4063"/>
      <c r="K593" s="4063"/>
      <c r="L593" s="270"/>
    </row>
    <row r="594" spans="1:12" ht="15.75">
      <c r="A594" s="4061"/>
      <c r="B594" s="4065"/>
      <c r="C594" s="4063"/>
      <c r="D594" s="4062">
        <f t="shared" si="12"/>
        <v>0</v>
      </c>
      <c r="E594" s="4063"/>
      <c r="F594" s="4063"/>
      <c r="G594" s="4063"/>
      <c r="H594" s="4063"/>
      <c r="I594" s="4063"/>
      <c r="J594" s="4063"/>
      <c r="K594" s="4063"/>
      <c r="L594" s="270"/>
    </row>
    <row r="595" spans="1:12" ht="15.75">
      <c r="A595" s="4061"/>
      <c r="B595" s="4065"/>
      <c r="C595" s="4063"/>
      <c r="D595" s="4062">
        <f t="shared" si="12"/>
        <v>0</v>
      </c>
      <c r="E595" s="4063"/>
      <c r="F595" s="4063"/>
      <c r="G595" s="4063"/>
      <c r="H595" s="4063"/>
      <c r="I595" s="4063"/>
      <c r="J595" s="4063"/>
      <c r="K595" s="4063"/>
      <c r="L595" s="270"/>
    </row>
    <row r="596" spans="1:12" ht="15.75">
      <c r="A596" s="4061"/>
      <c r="B596" s="4065"/>
      <c r="C596" s="4063"/>
      <c r="D596" s="4062">
        <f t="shared" si="12"/>
        <v>0</v>
      </c>
      <c r="E596" s="4063"/>
      <c r="F596" s="4063"/>
      <c r="G596" s="4063"/>
      <c r="H596" s="4063"/>
      <c r="I596" s="4063"/>
      <c r="J596" s="4063"/>
      <c r="K596" s="4063"/>
      <c r="L596" s="270"/>
    </row>
    <row r="597" spans="1:12" ht="15.75">
      <c r="A597" s="4061"/>
      <c r="B597" s="4065"/>
      <c r="C597" s="4063"/>
      <c r="D597" s="4062">
        <f t="shared" si="12"/>
        <v>0</v>
      </c>
      <c r="E597" s="4063"/>
      <c r="F597" s="4063"/>
      <c r="G597" s="4063"/>
      <c r="H597" s="4063"/>
      <c r="I597" s="4063"/>
      <c r="J597" s="4063"/>
      <c r="K597" s="4063"/>
      <c r="L597" s="270"/>
    </row>
    <row r="598" spans="1:12" ht="15.75">
      <c r="A598" s="4061"/>
      <c r="B598" s="4065"/>
      <c r="C598" s="4063"/>
      <c r="D598" s="4062">
        <f t="shared" si="12"/>
        <v>0</v>
      </c>
      <c r="E598" s="4063"/>
      <c r="F598" s="4063"/>
      <c r="G598" s="4063"/>
      <c r="H598" s="4063"/>
      <c r="I598" s="4063"/>
      <c r="J598" s="4063"/>
      <c r="K598" s="4063"/>
      <c r="L598" s="270"/>
    </row>
    <row r="599" spans="1:12" ht="15.75">
      <c r="A599" s="4061"/>
      <c r="B599" s="4065"/>
      <c r="C599" s="4063"/>
      <c r="D599" s="4062">
        <f t="shared" si="12"/>
        <v>0</v>
      </c>
      <c r="E599" s="4063"/>
      <c r="F599" s="4063"/>
      <c r="G599" s="4063"/>
      <c r="H599" s="4063"/>
      <c r="I599" s="4063"/>
      <c r="J599" s="4063"/>
      <c r="K599" s="4063"/>
      <c r="L599" s="270"/>
    </row>
    <row r="600" spans="1:12" ht="15.75">
      <c r="A600" s="4061"/>
      <c r="B600" s="4065"/>
      <c r="C600" s="4063"/>
      <c r="D600" s="4062">
        <f t="shared" si="12"/>
        <v>0</v>
      </c>
      <c r="E600" s="4063"/>
      <c r="F600" s="4063"/>
      <c r="G600" s="4063"/>
      <c r="H600" s="4063"/>
      <c r="I600" s="4063"/>
      <c r="J600" s="4063"/>
      <c r="K600" s="4063"/>
      <c r="L600" s="270"/>
    </row>
    <row r="601" spans="1:12" ht="15.75">
      <c r="A601" s="4061"/>
      <c r="B601" s="4065"/>
      <c r="C601" s="4063"/>
      <c r="D601" s="4062">
        <f t="shared" si="12"/>
        <v>0</v>
      </c>
      <c r="E601" s="4063"/>
      <c r="F601" s="4063"/>
      <c r="G601" s="4063"/>
      <c r="H601" s="4063"/>
      <c r="I601" s="4063"/>
      <c r="J601" s="4063"/>
      <c r="K601" s="4063"/>
      <c r="L601" s="270"/>
    </row>
    <row r="602" spans="1:12" ht="15.75">
      <c r="A602" s="4061"/>
      <c r="B602" s="4065"/>
      <c r="C602" s="4063"/>
      <c r="D602" s="4062">
        <f t="shared" si="12"/>
        <v>0</v>
      </c>
      <c r="E602" s="4063"/>
      <c r="F602" s="4063"/>
      <c r="G602" s="4063"/>
      <c r="H602" s="4063"/>
      <c r="I602" s="4063"/>
      <c r="J602" s="4063"/>
      <c r="K602" s="4063"/>
      <c r="L602" s="270"/>
    </row>
    <row r="603" spans="1:12" ht="15.75">
      <c r="A603" s="4061"/>
      <c r="B603" s="4065"/>
      <c r="C603" s="4063"/>
      <c r="D603" s="4062">
        <f t="shared" si="12"/>
        <v>0</v>
      </c>
      <c r="E603" s="4063"/>
      <c r="F603" s="4063"/>
      <c r="G603" s="4063"/>
      <c r="H603" s="4063"/>
      <c r="I603" s="4063"/>
      <c r="J603" s="4063"/>
      <c r="K603" s="4063"/>
      <c r="L603" s="270"/>
    </row>
    <row r="604" spans="1:12" ht="15.75">
      <c r="A604" s="4061"/>
      <c r="B604" s="4065"/>
      <c r="C604" s="4063"/>
      <c r="D604" s="4062">
        <f t="shared" si="12"/>
        <v>0</v>
      </c>
      <c r="E604" s="4063"/>
      <c r="F604" s="4063"/>
      <c r="G604" s="4063"/>
      <c r="H604" s="4063"/>
      <c r="I604" s="4063"/>
      <c r="J604" s="4063"/>
      <c r="K604" s="4063"/>
      <c r="L604" s="270"/>
    </row>
    <row r="605" spans="1:12" ht="15.75">
      <c r="A605" s="4061"/>
      <c r="B605" s="4065"/>
      <c r="C605" s="4063"/>
      <c r="D605" s="4062">
        <f t="shared" si="12"/>
        <v>0</v>
      </c>
      <c r="E605" s="4063"/>
      <c r="F605" s="4063"/>
      <c r="G605" s="4063"/>
      <c r="H605" s="4063"/>
      <c r="I605" s="4063"/>
      <c r="J605" s="4063"/>
      <c r="K605" s="4063"/>
      <c r="L605" s="270"/>
    </row>
    <row r="606" spans="1:12" ht="15.75">
      <c r="A606" s="4061"/>
      <c r="B606" s="4065"/>
      <c r="C606" s="4063"/>
      <c r="D606" s="4062">
        <f t="shared" si="12"/>
        <v>0</v>
      </c>
      <c r="E606" s="4063"/>
      <c r="F606" s="4063"/>
      <c r="G606" s="4063"/>
      <c r="H606" s="4063"/>
      <c r="I606" s="4063"/>
      <c r="J606" s="4063"/>
      <c r="K606" s="4063"/>
      <c r="L606" s="270"/>
    </row>
    <row r="607" spans="1:12" ht="15.75">
      <c r="A607" s="4061"/>
      <c r="B607" s="4065"/>
      <c r="C607" s="4063"/>
      <c r="D607" s="4062">
        <f t="shared" si="12"/>
        <v>0</v>
      </c>
      <c r="E607" s="4063"/>
      <c r="F607" s="4063"/>
      <c r="G607" s="4063"/>
      <c r="H607" s="4063"/>
      <c r="I607" s="4063"/>
      <c r="J607" s="4063"/>
      <c r="K607" s="4063"/>
      <c r="L607" s="270"/>
    </row>
    <row r="608" spans="1:12" ht="15.75">
      <c r="A608" s="4061"/>
      <c r="B608" s="4065"/>
      <c r="C608" s="4063"/>
      <c r="D608" s="4062">
        <f t="shared" si="12"/>
        <v>0</v>
      </c>
      <c r="E608" s="4063"/>
      <c r="F608" s="4063"/>
      <c r="G608" s="4063"/>
      <c r="H608" s="4063"/>
      <c r="I608" s="4063"/>
      <c r="J608" s="4063"/>
      <c r="K608" s="4063"/>
      <c r="L608" s="270"/>
    </row>
    <row r="609" spans="1:12" ht="15.75">
      <c r="A609" s="4061"/>
      <c r="B609" s="4065"/>
      <c r="C609" s="4063"/>
      <c r="D609" s="4062">
        <f t="shared" si="12"/>
        <v>0</v>
      </c>
      <c r="E609" s="4063"/>
      <c r="F609" s="4063"/>
      <c r="G609" s="4063"/>
      <c r="H609" s="4063"/>
      <c r="I609" s="4063"/>
      <c r="J609" s="4063"/>
      <c r="K609" s="4063"/>
      <c r="L609" s="270"/>
    </row>
    <row r="610" spans="1:12" ht="15.75">
      <c r="A610" s="4061"/>
      <c r="B610" s="4065"/>
      <c r="C610" s="4063"/>
      <c r="D610" s="4062">
        <f t="shared" si="12"/>
        <v>0</v>
      </c>
      <c r="E610" s="4063"/>
      <c r="F610" s="4063"/>
      <c r="G610" s="4063"/>
      <c r="H610" s="4063"/>
      <c r="I610" s="4063"/>
      <c r="J610" s="4063"/>
      <c r="K610" s="4063"/>
      <c r="L610" s="270"/>
    </row>
    <row r="611" spans="1:12" ht="15.75">
      <c r="A611" s="4061"/>
      <c r="B611" s="4065"/>
      <c r="C611" s="4063"/>
      <c r="D611" s="4062">
        <f t="shared" si="12"/>
        <v>0</v>
      </c>
      <c r="E611" s="4063"/>
      <c r="F611" s="4063"/>
      <c r="G611" s="4063"/>
      <c r="H611" s="4063"/>
      <c r="I611" s="4063"/>
      <c r="J611" s="4063"/>
      <c r="K611" s="4063"/>
      <c r="L611" s="270"/>
    </row>
    <row r="612" spans="1:12" ht="15.75">
      <c r="A612" s="4061"/>
      <c r="B612" s="4065"/>
      <c r="C612" s="4063"/>
      <c r="D612" s="4062">
        <f t="shared" si="12"/>
        <v>0</v>
      </c>
      <c r="E612" s="4063"/>
      <c r="F612" s="4063"/>
      <c r="G612" s="4063"/>
      <c r="H612" s="4063"/>
      <c r="I612" s="4063"/>
      <c r="J612" s="4063"/>
      <c r="K612" s="4063"/>
      <c r="L612" s="270"/>
    </row>
    <row r="613" spans="1:12" ht="15.75">
      <c r="A613" s="4061"/>
      <c r="B613" s="4065"/>
      <c r="C613" s="4063"/>
      <c r="D613" s="4062">
        <f t="shared" si="12"/>
        <v>0</v>
      </c>
      <c r="E613" s="4063"/>
      <c r="F613" s="4063"/>
      <c r="G613" s="4063"/>
      <c r="H613" s="4063"/>
      <c r="I613" s="4063"/>
      <c r="J613" s="4063"/>
      <c r="K613" s="4063"/>
      <c r="L613" s="270"/>
    </row>
    <row r="614" spans="1:12" ht="15.75">
      <c r="A614" s="4061"/>
      <c r="B614" s="4065"/>
      <c r="C614" s="4063"/>
      <c r="D614" s="4062">
        <f t="shared" si="12"/>
        <v>0</v>
      </c>
      <c r="E614" s="4063"/>
      <c r="F614" s="4063"/>
      <c r="G614" s="4063"/>
      <c r="H614" s="4063"/>
      <c r="I614" s="4063"/>
      <c r="J614" s="4063"/>
      <c r="K614" s="4063"/>
      <c r="L614" s="270"/>
    </row>
    <row r="615" spans="1:12" ht="15.75">
      <c r="A615" s="4061"/>
      <c r="B615" s="4065"/>
      <c r="C615" s="4063"/>
      <c r="D615" s="4062">
        <f t="shared" si="12"/>
        <v>0</v>
      </c>
      <c r="E615" s="4063"/>
      <c r="F615" s="4063"/>
      <c r="G615" s="4063"/>
      <c r="H615" s="4063"/>
      <c r="I615" s="4063"/>
      <c r="J615" s="4063"/>
      <c r="K615" s="4063"/>
      <c r="L615" s="270"/>
    </row>
    <row r="616" spans="1:12" ht="15.75">
      <c r="A616" s="4061"/>
      <c r="B616" s="4065"/>
      <c r="C616" s="4063"/>
      <c r="D616" s="4062">
        <f t="shared" si="12"/>
        <v>0</v>
      </c>
      <c r="E616" s="4063"/>
      <c r="F616" s="4063"/>
      <c r="G616" s="4063"/>
      <c r="H616" s="4063"/>
      <c r="I616" s="4063"/>
      <c r="J616" s="4063"/>
      <c r="K616" s="4063"/>
      <c r="L616" s="270"/>
    </row>
    <row r="617" spans="1:12" ht="15.75">
      <c r="A617" s="4061"/>
      <c r="B617" s="4065"/>
      <c r="C617" s="4063"/>
      <c r="D617" s="4062">
        <f t="shared" si="12"/>
        <v>0</v>
      </c>
      <c r="E617" s="4063"/>
      <c r="F617" s="4063"/>
      <c r="G617" s="4063"/>
      <c r="H617" s="4063"/>
      <c r="I617" s="4063"/>
      <c r="J617" s="4063"/>
      <c r="K617" s="4063"/>
      <c r="L617" s="270"/>
    </row>
    <row r="618" spans="1:12" ht="15.75">
      <c r="A618" s="4061"/>
      <c r="B618" s="4065"/>
      <c r="C618" s="4063"/>
      <c r="D618" s="4062">
        <f t="shared" si="12"/>
        <v>0</v>
      </c>
      <c r="E618" s="4063"/>
      <c r="F618" s="4063"/>
      <c r="G618" s="4063"/>
      <c r="H618" s="4063"/>
      <c r="I618" s="4063"/>
      <c r="J618" s="4063"/>
      <c r="K618" s="4063"/>
      <c r="L618" s="270"/>
    </row>
    <row r="619" spans="1:12" ht="15.75">
      <c r="A619" s="4061"/>
      <c r="B619" s="4065"/>
      <c r="C619" s="4063"/>
      <c r="D619" s="4062">
        <f t="shared" si="12"/>
        <v>0</v>
      </c>
      <c r="E619" s="4063"/>
      <c r="F619" s="4063"/>
      <c r="G619" s="4063"/>
      <c r="H619" s="4063"/>
      <c r="I619" s="4063"/>
      <c r="J619" s="4063"/>
      <c r="K619" s="4063"/>
      <c r="L619" s="270"/>
    </row>
    <row r="620" spans="1:12" ht="15.75">
      <c r="A620" s="4061"/>
      <c r="B620" s="4065"/>
      <c r="C620" s="4063"/>
      <c r="D620" s="4062">
        <f t="shared" si="12"/>
        <v>0</v>
      </c>
      <c r="E620" s="4063"/>
      <c r="F620" s="4063"/>
      <c r="G620" s="4063"/>
      <c r="H620" s="4063"/>
      <c r="I620" s="4063"/>
      <c r="J620" s="4063"/>
      <c r="K620" s="4063"/>
      <c r="L620" s="270"/>
    </row>
    <row r="621" spans="1:12" ht="15.75">
      <c r="A621" s="4061"/>
      <c r="B621" s="4065"/>
      <c r="C621" s="4063"/>
      <c r="D621" s="4062">
        <f t="shared" ref="D621:D684" si="13">+C621*(100-E621)/100</f>
        <v>0</v>
      </c>
      <c r="E621" s="4063"/>
      <c r="F621" s="4063"/>
      <c r="G621" s="4063"/>
      <c r="H621" s="4063"/>
      <c r="I621" s="4063"/>
      <c r="J621" s="4063"/>
      <c r="K621" s="4063"/>
      <c r="L621" s="270"/>
    </row>
    <row r="622" spans="1:12" ht="15.75">
      <c r="A622" s="4061"/>
      <c r="B622" s="4065"/>
      <c r="C622" s="4063"/>
      <c r="D622" s="4062">
        <f t="shared" si="13"/>
        <v>0</v>
      </c>
      <c r="E622" s="4063"/>
      <c r="F622" s="4063"/>
      <c r="G622" s="4063"/>
      <c r="H622" s="4063"/>
      <c r="I622" s="4063"/>
      <c r="J622" s="4063"/>
      <c r="K622" s="4063"/>
      <c r="L622" s="270"/>
    </row>
    <row r="623" spans="1:12" ht="15.75">
      <c r="A623" s="4061"/>
      <c r="B623" s="4065"/>
      <c r="C623" s="4063"/>
      <c r="D623" s="4062">
        <f t="shared" si="13"/>
        <v>0</v>
      </c>
      <c r="E623" s="4063"/>
      <c r="F623" s="4063"/>
      <c r="G623" s="4063"/>
      <c r="H623" s="4063"/>
      <c r="I623" s="4063"/>
      <c r="J623" s="4063"/>
      <c r="K623" s="4063"/>
      <c r="L623" s="270"/>
    </row>
    <row r="624" spans="1:12" ht="15.75">
      <c r="A624" s="4061"/>
      <c r="B624" s="4065"/>
      <c r="C624" s="4063"/>
      <c r="D624" s="4062">
        <f t="shared" si="13"/>
        <v>0</v>
      </c>
      <c r="E624" s="4063"/>
      <c r="F624" s="4063"/>
      <c r="G624" s="4063"/>
      <c r="H624" s="4063"/>
      <c r="I624" s="4063"/>
      <c r="J624" s="4063"/>
      <c r="K624" s="4063"/>
      <c r="L624" s="270"/>
    </row>
    <row r="625" spans="1:12" ht="15.75">
      <c r="A625" s="4061"/>
      <c r="B625" s="4065"/>
      <c r="C625" s="4063"/>
      <c r="D625" s="4062">
        <f t="shared" si="13"/>
        <v>0</v>
      </c>
      <c r="E625" s="4063"/>
      <c r="F625" s="4063"/>
      <c r="G625" s="4063"/>
      <c r="H625" s="4063"/>
      <c r="I625" s="4063"/>
      <c r="J625" s="4063"/>
      <c r="K625" s="4063"/>
      <c r="L625" s="270"/>
    </row>
    <row r="626" spans="1:12" ht="15.75">
      <c r="A626" s="4061"/>
      <c r="B626" s="4065"/>
      <c r="C626" s="4063"/>
      <c r="D626" s="4062">
        <f t="shared" si="13"/>
        <v>0</v>
      </c>
      <c r="E626" s="4063"/>
      <c r="F626" s="4063"/>
      <c r="G626" s="4063"/>
      <c r="H626" s="4063"/>
      <c r="I626" s="4063"/>
      <c r="J626" s="4063"/>
      <c r="K626" s="4063"/>
      <c r="L626" s="270"/>
    </row>
    <row r="627" spans="1:12" ht="15.75">
      <c r="A627" s="4061"/>
      <c r="B627" s="4065"/>
      <c r="C627" s="4063"/>
      <c r="D627" s="4062">
        <f t="shared" si="13"/>
        <v>0</v>
      </c>
      <c r="E627" s="4063"/>
      <c r="F627" s="4063"/>
      <c r="G627" s="4063"/>
      <c r="H627" s="4063"/>
      <c r="I627" s="4063"/>
      <c r="J627" s="4063"/>
      <c r="K627" s="4063"/>
      <c r="L627" s="270"/>
    </row>
    <row r="628" spans="1:12" ht="15.75">
      <c r="A628" s="4061"/>
      <c r="B628" s="4065"/>
      <c r="C628" s="4063"/>
      <c r="D628" s="4062">
        <f t="shared" si="13"/>
        <v>0</v>
      </c>
      <c r="E628" s="4063"/>
      <c r="F628" s="4063"/>
      <c r="G628" s="4063"/>
      <c r="H628" s="4063"/>
      <c r="I628" s="4063"/>
      <c r="J628" s="4063"/>
      <c r="K628" s="4063"/>
      <c r="L628" s="270"/>
    </row>
    <row r="629" spans="1:12" ht="15.75">
      <c r="A629" s="4061"/>
      <c r="B629" s="4065"/>
      <c r="C629" s="4063"/>
      <c r="D629" s="4062">
        <f t="shared" si="13"/>
        <v>0</v>
      </c>
      <c r="E629" s="4063"/>
      <c r="F629" s="4063"/>
      <c r="G629" s="4063"/>
      <c r="H629" s="4063"/>
      <c r="I629" s="4063"/>
      <c r="J629" s="4063"/>
      <c r="K629" s="4063"/>
      <c r="L629" s="270"/>
    </row>
    <row r="630" spans="1:12" ht="15.75">
      <c r="A630" s="4061"/>
      <c r="B630" s="4065"/>
      <c r="C630" s="4063"/>
      <c r="D630" s="4062">
        <f t="shared" si="13"/>
        <v>0</v>
      </c>
      <c r="E630" s="4063"/>
      <c r="F630" s="4063"/>
      <c r="G630" s="4063"/>
      <c r="H630" s="4063"/>
      <c r="I630" s="4063"/>
      <c r="J630" s="4063"/>
      <c r="K630" s="4063"/>
      <c r="L630" s="270"/>
    </row>
    <row r="631" spans="1:12" ht="15.75">
      <c r="A631" s="4061"/>
      <c r="B631" s="4065"/>
      <c r="C631" s="4063"/>
      <c r="D631" s="4062">
        <f t="shared" si="13"/>
        <v>0</v>
      </c>
      <c r="E631" s="4063"/>
      <c r="F631" s="4063"/>
      <c r="G631" s="4063"/>
      <c r="H631" s="4063"/>
      <c r="I631" s="4063"/>
      <c r="J631" s="4063"/>
      <c r="K631" s="4063"/>
      <c r="L631" s="270"/>
    </row>
    <row r="632" spans="1:12" ht="15.75">
      <c r="A632" s="4061"/>
      <c r="B632" s="4065"/>
      <c r="C632" s="4063"/>
      <c r="D632" s="4062">
        <f t="shared" si="13"/>
        <v>0</v>
      </c>
      <c r="E632" s="4063"/>
      <c r="F632" s="4063"/>
      <c r="G632" s="4063"/>
      <c r="H632" s="4063"/>
      <c r="I632" s="4063"/>
      <c r="J632" s="4063"/>
      <c r="K632" s="4063"/>
      <c r="L632" s="270"/>
    </row>
    <row r="633" spans="1:12" ht="15.75">
      <c r="A633" s="4061"/>
      <c r="B633" s="4065"/>
      <c r="C633" s="4063"/>
      <c r="D633" s="4062">
        <f t="shared" si="13"/>
        <v>0</v>
      </c>
      <c r="E633" s="4063"/>
      <c r="F633" s="4063"/>
      <c r="G633" s="4063"/>
      <c r="H633" s="4063"/>
      <c r="I633" s="4063"/>
      <c r="J633" s="4063"/>
      <c r="K633" s="4063"/>
      <c r="L633" s="270"/>
    </row>
    <row r="634" spans="1:12" ht="15.75">
      <c r="A634" s="4061"/>
      <c r="B634" s="4065"/>
      <c r="C634" s="4063"/>
      <c r="D634" s="4062">
        <f t="shared" si="13"/>
        <v>0</v>
      </c>
      <c r="E634" s="4063"/>
      <c r="F634" s="4063"/>
      <c r="G634" s="4063"/>
      <c r="H634" s="4063"/>
      <c r="I634" s="4063"/>
      <c r="J634" s="4063"/>
      <c r="K634" s="4063"/>
      <c r="L634" s="270"/>
    </row>
    <row r="635" spans="1:12" ht="15.75">
      <c r="A635" s="4061"/>
      <c r="B635" s="4065"/>
      <c r="C635" s="4063"/>
      <c r="D635" s="4062">
        <f t="shared" si="13"/>
        <v>0</v>
      </c>
      <c r="E635" s="4063"/>
      <c r="F635" s="4063"/>
      <c r="G635" s="4063"/>
      <c r="H635" s="4063"/>
      <c r="I635" s="4063"/>
      <c r="J635" s="4063"/>
      <c r="K635" s="4063"/>
      <c r="L635" s="270"/>
    </row>
    <row r="636" spans="1:12" ht="15.75">
      <c r="A636" s="4061"/>
      <c r="B636" s="4065"/>
      <c r="C636" s="4063"/>
      <c r="D636" s="4062">
        <f t="shared" si="13"/>
        <v>0</v>
      </c>
      <c r="E636" s="4063"/>
      <c r="F636" s="4063"/>
      <c r="G636" s="4063"/>
      <c r="H636" s="4063"/>
      <c r="I636" s="4063"/>
      <c r="J636" s="4063"/>
      <c r="K636" s="4063"/>
      <c r="L636" s="270"/>
    </row>
    <row r="637" spans="1:12" ht="15.75">
      <c r="A637" s="4061"/>
      <c r="B637" s="4065"/>
      <c r="C637" s="4063"/>
      <c r="D637" s="4062">
        <f t="shared" si="13"/>
        <v>0</v>
      </c>
      <c r="E637" s="4063"/>
      <c r="F637" s="4063"/>
      <c r="G637" s="4063"/>
      <c r="H637" s="4063"/>
      <c r="I637" s="4063"/>
      <c r="J637" s="4063"/>
      <c r="K637" s="4063"/>
      <c r="L637" s="270"/>
    </row>
    <row r="638" spans="1:12" ht="15.75">
      <c r="A638" s="4061"/>
      <c r="B638" s="4065"/>
      <c r="C638" s="4063"/>
      <c r="D638" s="4062">
        <f t="shared" si="13"/>
        <v>0</v>
      </c>
      <c r="E638" s="4063"/>
      <c r="F638" s="4063"/>
      <c r="G638" s="4063"/>
      <c r="H638" s="4063"/>
      <c r="I638" s="4063"/>
      <c r="J638" s="4063"/>
      <c r="K638" s="4063"/>
      <c r="L638" s="270"/>
    </row>
    <row r="639" spans="1:12" ht="15.75">
      <c r="A639" s="4061"/>
      <c r="B639" s="4065"/>
      <c r="C639" s="4063"/>
      <c r="D639" s="4062">
        <f t="shared" si="13"/>
        <v>0</v>
      </c>
      <c r="E639" s="4063"/>
      <c r="F639" s="4063"/>
      <c r="G639" s="4063"/>
      <c r="H639" s="4063"/>
      <c r="I639" s="4063"/>
      <c r="J639" s="4063"/>
      <c r="K639" s="4063"/>
      <c r="L639" s="270"/>
    </row>
    <row r="640" spans="1:12" ht="15.75">
      <c r="A640" s="4061"/>
      <c r="B640" s="4065"/>
      <c r="C640" s="4063"/>
      <c r="D640" s="4062">
        <f t="shared" si="13"/>
        <v>0</v>
      </c>
      <c r="E640" s="4063"/>
      <c r="F640" s="4063"/>
      <c r="G640" s="4063"/>
      <c r="H640" s="4063"/>
      <c r="I640" s="4063"/>
      <c r="J640" s="4063"/>
      <c r="K640" s="4063"/>
      <c r="L640" s="270"/>
    </row>
    <row r="641" spans="1:12" ht="15.75">
      <c r="A641" s="4061"/>
      <c r="B641" s="4065"/>
      <c r="C641" s="4063"/>
      <c r="D641" s="4062">
        <f t="shared" si="13"/>
        <v>0</v>
      </c>
      <c r="E641" s="4063"/>
      <c r="F641" s="4063"/>
      <c r="G641" s="4063"/>
      <c r="H641" s="4063"/>
      <c r="I641" s="4063"/>
      <c r="J641" s="4063"/>
      <c r="K641" s="4063"/>
      <c r="L641" s="270"/>
    </row>
    <row r="642" spans="1:12" ht="15.75">
      <c r="A642" s="4061"/>
      <c r="B642" s="4065"/>
      <c r="C642" s="4063"/>
      <c r="D642" s="4062">
        <f t="shared" si="13"/>
        <v>0</v>
      </c>
      <c r="E642" s="4063"/>
      <c r="F642" s="4063"/>
      <c r="G642" s="4063"/>
      <c r="H642" s="4063"/>
      <c r="I642" s="4063"/>
      <c r="J642" s="4063"/>
      <c r="K642" s="4063"/>
      <c r="L642" s="270"/>
    </row>
    <row r="643" spans="1:12" ht="15.75">
      <c r="A643" s="4061"/>
      <c r="B643" s="4065"/>
      <c r="C643" s="4063"/>
      <c r="D643" s="4062">
        <f t="shared" si="13"/>
        <v>0</v>
      </c>
      <c r="E643" s="4063"/>
      <c r="F643" s="4063"/>
      <c r="G643" s="4063"/>
      <c r="H643" s="4063"/>
      <c r="I643" s="4063"/>
      <c r="J643" s="4063"/>
      <c r="K643" s="4063"/>
      <c r="L643" s="270"/>
    </row>
    <row r="644" spans="1:12" ht="15.75">
      <c r="A644" s="4061"/>
      <c r="B644" s="4065"/>
      <c r="C644" s="4063"/>
      <c r="D644" s="4062">
        <f t="shared" si="13"/>
        <v>0</v>
      </c>
      <c r="E644" s="4063"/>
      <c r="F644" s="4063"/>
      <c r="G644" s="4063"/>
      <c r="H644" s="4063"/>
      <c r="I644" s="4063"/>
      <c r="J644" s="4063"/>
      <c r="K644" s="4063"/>
      <c r="L644" s="270"/>
    </row>
    <row r="645" spans="1:12" ht="15.75">
      <c r="A645" s="4061"/>
      <c r="B645" s="4065"/>
      <c r="C645" s="4063"/>
      <c r="D645" s="4062">
        <f t="shared" si="13"/>
        <v>0</v>
      </c>
      <c r="E645" s="4063"/>
      <c r="F645" s="4063"/>
      <c r="G645" s="4063"/>
      <c r="H645" s="4063"/>
      <c r="I645" s="4063"/>
      <c r="J645" s="4063"/>
      <c r="K645" s="4063"/>
      <c r="L645" s="270"/>
    </row>
    <row r="646" spans="1:12" ht="15.75">
      <c r="A646" s="4061"/>
      <c r="B646" s="4065"/>
      <c r="C646" s="4063"/>
      <c r="D646" s="4062">
        <f t="shared" si="13"/>
        <v>0</v>
      </c>
      <c r="E646" s="4063"/>
      <c r="F646" s="4063"/>
      <c r="G646" s="4063"/>
      <c r="H646" s="4063"/>
      <c r="I646" s="4063"/>
      <c r="J646" s="4063"/>
      <c r="K646" s="4063"/>
      <c r="L646" s="270"/>
    </row>
    <row r="647" spans="1:12" ht="15.75">
      <c r="A647" s="4061"/>
      <c r="B647" s="4065"/>
      <c r="C647" s="4063"/>
      <c r="D647" s="4062">
        <f t="shared" si="13"/>
        <v>0</v>
      </c>
      <c r="E647" s="4063"/>
      <c r="F647" s="4063"/>
      <c r="G647" s="4063"/>
      <c r="H647" s="4063"/>
      <c r="I647" s="4063"/>
      <c r="J647" s="4063"/>
      <c r="K647" s="4063"/>
      <c r="L647" s="270"/>
    </row>
    <row r="648" spans="1:12" ht="15.75">
      <c r="A648" s="4061"/>
      <c r="B648" s="4065"/>
      <c r="C648" s="4063"/>
      <c r="D648" s="4062">
        <f t="shared" si="13"/>
        <v>0</v>
      </c>
      <c r="E648" s="4063"/>
      <c r="F648" s="4063"/>
      <c r="G648" s="4063"/>
      <c r="H648" s="4063"/>
      <c r="I648" s="4063"/>
      <c r="J648" s="4063"/>
      <c r="K648" s="4063"/>
      <c r="L648" s="270"/>
    </row>
    <row r="649" spans="1:12" ht="15.75">
      <c r="A649" s="4061"/>
      <c r="B649" s="4065"/>
      <c r="C649" s="4063"/>
      <c r="D649" s="4062">
        <f t="shared" si="13"/>
        <v>0</v>
      </c>
      <c r="E649" s="4063"/>
      <c r="F649" s="4063"/>
      <c r="G649" s="4063"/>
      <c r="H649" s="4063"/>
      <c r="I649" s="4063"/>
      <c r="J649" s="4063"/>
      <c r="K649" s="4063"/>
      <c r="L649" s="270"/>
    </row>
    <row r="650" spans="1:12" ht="15.75">
      <c r="A650" s="4061"/>
      <c r="B650" s="4065"/>
      <c r="C650" s="4063"/>
      <c r="D650" s="4062">
        <f t="shared" si="13"/>
        <v>0</v>
      </c>
      <c r="E650" s="4063"/>
      <c r="F650" s="4063"/>
      <c r="G650" s="4063"/>
      <c r="H650" s="4063"/>
      <c r="I650" s="4063"/>
      <c r="J650" s="4063"/>
      <c r="K650" s="4063"/>
      <c r="L650" s="270"/>
    </row>
    <row r="651" spans="1:12" ht="15.75">
      <c r="A651" s="4061"/>
      <c r="B651" s="4065"/>
      <c r="C651" s="4063"/>
      <c r="D651" s="4062">
        <f t="shared" si="13"/>
        <v>0</v>
      </c>
      <c r="E651" s="4063"/>
      <c r="F651" s="4063"/>
      <c r="G651" s="4063"/>
      <c r="H651" s="4063"/>
      <c r="I651" s="4063"/>
      <c r="J651" s="4063"/>
      <c r="K651" s="4063"/>
      <c r="L651" s="270"/>
    </row>
    <row r="652" spans="1:12" ht="15.75">
      <c r="A652" s="4061"/>
      <c r="B652" s="4065"/>
      <c r="C652" s="4063"/>
      <c r="D652" s="4062">
        <f t="shared" si="13"/>
        <v>0</v>
      </c>
      <c r="E652" s="4063"/>
      <c r="F652" s="4063"/>
      <c r="G652" s="4063"/>
      <c r="H652" s="4063"/>
      <c r="I652" s="4063"/>
      <c r="J652" s="4063"/>
      <c r="K652" s="4063"/>
      <c r="L652" s="270"/>
    </row>
    <row r="653" spans="1:12" ht="15.75">
      <c r="A653" s="4061"/>
      <c r="B653" s="4065"/>
      <c r="C653" s="4063"/>
      <c r="D653" s="4062">
        <f t="shared" si="13"/>
        <v>0</v>
      </c>
      <c r="E653" s="4063"/>
      <c r="F653" s="4063"/>
      <c r="G653" s="4063"/>
      <c r="H653" s="4063"/>
      <c r="I653" s="4063"/>
      <c r="J653" s="4063"/>
      <c r="K653" s="4063"/>
      <c r="L653" s="270"/>
    </row>
    <row r="654" spans="1:12" ht="15.75">
      <c r="A654" s="4061"/>
      <c r="B654" s="4065"/>
      <c r="C654" s="4063"/>
      <c r="D654" s="4062">
        <f t="shared" si="13"/>
        <v>0</v>
      </c>
      <c r="E654" s="4063"/>
      <c r="F654" s="4063"/>
      <c r="G654" s="4063"/>
      <c r="H654" s="4063"/>
      <c r="I654" s="4063"/>
      <c r="J654" s="4063"/>
      <c r="K654" s="4063"/>
      <c r="L654" s="270"/>
    </row>
    <row r="655" spans="1:12" ht="15.75">
      <c r="A655" s="4061"/>
      <c r="B655" s="4065"/>
      <c r="C655" s="4063"/>
      <c r="D655" s="4062">
        <f t="shared" si="13"/>
        <v>0</v>
      </c>
      <c r="E655" s="4063"/>
      <c r="F655" s="4063"/>
      <c r="G655" s="4063"/>
      <c r="H655" s="4063"/>
      <c r="I655" s="4063"/>
      <c r="J655" s="4063"/>
      <c r="K655" s="4063"/>
      <c r="L655" s="270"/>
    </row>
    <row r="656" spans="1:12" ht="15.75">
      <c r="A656" s="4061"/>
      <c r="B656" s="4065"/>
      <c r="C656" s="4063"/>
      <c r="D656" s="4062">
        <f t="shared" si="13"/>
        <v>0</v>
      </c>
      <c r="E656" s="4063"/>
      <c r="F656" s="4063"/>
      <c r="G656" s="4063"/>
      <c r="H656" s="4063"/>
      <c r="I656" s="4063"/>
      <c r="J656" s="4063"/>
      <c r="K656" s="4063"/>
      <c r="L656" s="270"/>
    </row>
    <row r="657" spans="1:12" ht="15.75">
      <c r="A657" s="4061"/>
      <c r="B657" s="4065"/>
      <c r="C657" s="4063"/>
      <c r="D657" s="4062">
        <f t="shared" si="13"/>
        <v>0</v>
      </c>
      <c r="E657" s="4063"/>
      <c r="F657" s="4063"/>
      <c r="G657" s="4063"/>
      <c r="H657" s="4063"/>
      <c r="I657" s="4063"/>
      <c r="J657" s="4063"/>
      <c r="K657" s="4063"/>
      <c r="L657" s="270"/>
    </row>
    <row r="658" spans="1:12" ht="15.75">
      <c r="A658" s="4061"/>
      <c r="B658" s="4065"/>
      <c r="C658" s="4063"/>
      <c r="D658" s="4062">
        <f t="shared" si="13"/>
        <v>0</v>
      </c>
      <c r="E658" s="4063"/>
      <c r="F658" s="4063"/>
      <c r="G658" s="4063"/>
      <c r="H658" s="4063"/>
      <c r="I658" s="4063"/>
      <c r="J658" s="4063"/>
      <c r="K658" s="4063"/>
      <c r="L658" s="270"/>
    </row>
    <row r="659" spans="1:12" ht="15.75">
      <c r="A659" s="4061"/>
      <c r="B659" s="4065"/>
      <c r="C659" s="4063"/>
      <c r="D659" s="4062">
        <f t="shared" si="13"/>
        <v>0</v>
      </c>
      <c r="E659" s="4063"/>
      <c r="F659" s="4063"/>
      <c r="G659" s="4063"/>
      <c r="H659" s="4063"/>
      <c r="I659" s="4063"/>
      <c r="J659" s="4063"/>
      <c r="K659" s="4063"/>
      <c r="L659" s="270"/>
    </row>
    <row r="660" spans="1:12" ht="15.75">
      <c r="A660" s="4061"/>
      <c r="B660" s="4065"/>
      <c r="C660" s="4063"/>
      <c r="D660" s="4062">
        <f t="shared" si="13"/>
        <v>0</v>
      </c>
      <c r="E660" s="4063"/>
      <c r="F660" s="4063"/>
      <c r="G660" s="4063"/>
      <c r="H660" s="4063"/>
      <c r="I660" s="4063"/>
      <c r="J660" s="4063"/>
      <c r="K660" s="4063"/>
      <c r="L660" s="270"/>
    </row>
    <row r="661" spans="1:12" ht="15.75">
      <c r="A661" s="4061"/>
      <c r="B661" s="4065"/>
      <c r="C661" s="4063"/>
      <c r="D661" s="4062">
        <f t="shared" si="13"/>
        <v>0</v>
      </c>
      <c r="E661" s="4063"/>
      <c r="F661" s="4063"/>
      <c r="G661" s="4063"/>
      <c r="H661" s="4063"/>
      <c r="I661" s="4063"/>
      <c r="J661" s="4063"/>
      <c r="K661" s="4063"/>
      <c r="L661" s="270"/>
    </row>
    <row r="662" spans="1:12" ht="15.75">
      <c r="A662" s="4061"/>
      <c r="B662" s="4065"/>
      <c r="C662" s="4063"/>
      <c r="D662" s="4062">
        <f t="shared" si="13"/>
        <v>0</v>
      </c>
      <c r="E662" s="4063"/>
      <c r="F662" s="4063"/>
      <c r="G662" s="4063"/>
      <c r="H662" s="4063"/>
      <c r="I662" s="4063"/>
      <c r="J662" s="4063"/>
      <c r="K662" s="4063"/>
      <c r="L662" s="270"/>
    </row>
    <row r="663" spans="1:12" ht="15.75">
      <c r="A663" s="4061"/>
      <c r="B663" s="4065"/>
      <c r="C663" s="4063"/>
      <c r="D663" s="4062">
        <f t="shared" si="13"/>
        <v>0</v>
      </c>
      <c r="E663" s="4063"/>
      <c r="F663" s="4063"/>
      <c r="G663" s="4063"/>
      <c r="H663" s="4063"/>
      <c r="I663" s="4063"/>
      <c r="J663" s="4063"/>
      <c r="K663" s="4063"/>
      <c r="L663" s="270"/>
    </row>
    <row r="664" spans="1:12" ht="15.75">
      <c r="A664" s="4061"/>
      <c r="B664" s="4065"/>
      <c r="C664" s="4063"/>
      <c r="D664" s="4062">
        <f t="shared" si="13"/>
        <v>0</v>
      </c>
      <c r="E664" s="4063"/>
      <c r="F664" s="4063"/>
      <c r="G664" s="4063"/>
      <c r="H664" s="4063"/>
      <c r="I664" s="4063"/>
      <c r="J664" s="4063"/>
      <c r="K664" s="4063"/>
      <c r="L664" s="270"/>
    </row>
    <row r="665" spans="1:12" ht="15.75">
      <c r="A665" s="4061"/>
      <c r="B665" s="4065"/>
      <c r="C665" s="4063"/>
      <c r="D665" s="4062">
        <f t="shared" si="13"/>
        <v>0</v>
      </c>
      <c r="E665" s="4063"/>
      <c r="F665" s="4063"/>
      <c r="G665" s="4063"/>
      <c r="H665" s="4063"/>
      <c r="I665" s="4063"/>
      <c r="J665" s="4063"/>
      <c r="K665" s="4063"/>
      <c r="L665" s="270"/>
    </row>
    <row r="666" spans="1:12" ht="15.75">
      <c r="A666" s="4061"/>
      <c r="B666" s="4065"/>
      <c r="C666" s="4063"/>
      <c r="D666" s="4062">
        <f t="shared" si="13"/>
        <v>0</v>
      </c>
      <c r="E666" s="4063"/>
      <c r="F666" s="4063"/>
      <c r="G666" s="4063"/>
      <c r="H666" s="4063"/>
      <c r="I666" s="4063"/>
      <c r="J666" s="4063"/>
      <c r="K666" s="4063"/>
      <c r="L666" s="270"/>
    </row>
    <row r="667" spans="1:12" ht="15.75">
      <c r="A667" s="4061"/>
      <c r="B667" s="4065"/>
      <c r="C667" s="4063"/>
      <c r="D667" s="4062">
        <f t="shared" si="13"/>
        <v>0</v>
      </c>
      <c r="E667" s="4063"/>
      <c r="F667" s="4063"/>
      <c r="G667" s="4063"/>
      <c r="H667" s="4063"/>
      <c r="I667" s="4063"/>
      <c r="J667" s="4063"/>
      <c r="K667" s="4063"/>
      <c r="L667" s="270"/>
    </row>
    <row r="668" spans="1:12" ht="15.75">
      <c r="A668" s="4061"/>
      <c r="B668" s="4065"/>
      <c r="C668" s="4063"/>
      <c r="D668" s="4062">
        <f t="shared" si="13"/>
        <v>0</v>
      </c>
      <c r="E668" s="4063"/>
      <c r="F668" s="4063"/>
      <c r="G668" s="4063"/>
      <c r="H668" s="4063"/>
      <c r="I668" s="4063"/>
      <c r="J668" s="4063"/>
      <c r="K668" s="4063"/>
      <c r="L668" s="270"/>
    </row>
    <row r="669" spans="1:12" ht="15.75">
      <c r="A669" s="4061"/>
      <c r="B669" s="4065"/>
      <c r="C669" s="4063"/>
      <c r="D669" s="4062">
        <f t="shared" si="13"/>
        <v>0</v>
      </c>
      <c r="E669" s="4063"/>
      <c r="F669" s="4063"/>
      <c r="G669" s="4063"/>
      <c r="H669" s="4063"/>
      <c r="I669" s="4063"/>
      <c r="J669" s="4063"/>
      <c r="K669" s="4063"/>
      <c r="L669" s="270"/>
    </row>
    <row r="670" spans="1:12" ht="15.75">
      <c r="A670" s="4061"/>
      <c r="B670" s="4065"/>
      <c r="C670" s="4063"/>
      <c r="D670" s="4062">
        <f t="shared" si="13"/>
        <v>0</v>
      </c>
      <c r="E670" s="4063"/>
      <c r="F670" s="4063"/>
      <c r="G670" s="4063"/>
      <c r="H670" s="4063"/>
      <c r="I670" s="4063"/>
      <c r="J670" s="4063"/>
      <c r="K670" s="4063"/>
      <c r="L670" s="270"/>
    </row>
    <row r="671" spans="1:12" ht="15.75">
      <c r="A671" s="4061"/>
      <c r="B671" s="4065"/>
      <c r="C671" s="4063"/>
      <c r="D671" s="4062">
        <f t="shared" si="13"/>
        <v>0</v>
      </c>
      <c r="E671" s="4063"/>
      <c r="F671" s="4063"/>
      <c r="G671" s="4063"/>
      <c r="H671" s="4063"/>
      <c r="I671" s="4063"/>
      <c r="J671" s="4063"/>
      <c r="K671" s="4063"/>
      <c r="L671" s="270"/>
    </row>
    <row r="672" spans="1:12" ht="15.75">
      <c r="A672" s="4061"/>
      <c r="B672" s="4065"/>
      <c r="C672" s="4063"/>
      <c r="D672" s="4062">
        <f t="shared" si="13"/>
        <v>0</v>
      </c>
      <c r="E672" s="4063"/>
      <c r="F672" s="4063"/>
      <c r="G672" s="4063"/>
      <c r="H672" s="4063"/>
      <c r="I672" s="4063"/>
      <c r="J672" s="4063"/>
      <c r="K672" s="4063"/>
      <c r="L672" s="270"/>
    </row>
    <row r="673" spans="1:12" ht="15.75">
      <c r="A673" s="4061"/>
      <c r="B673" s="4065"/>
      <c r="C673" s="4063"/>
      <c r="D673" s="4062">
        <f t="shared" si="13"/>
        <v>0</v>
      </c>
      <c r="E673" s="4063"/>
      <c r="F673" s="4063"/>
      <c r="G673" s="4063"/>
      <c r="H673" s="4063"/>
      <c r="I673" s="4063"/>
      <c r="J673" s="4063"/>
      <c r="K673" s="4063"/>
      <c r="L673" s="270"/>
    </row>
    <row r="674" spans="1:12" ht="15.75">
      <c r="A674" s="4061"/>
      <c r="B674" s="4065"/>
      <c r="C674" s="4063"/>
      <c r="D674" s="4062">
        <f t="shared" si="13"/>
        <v>0</v>
      </c>
      <c r="E674" s="4063"/>
      <c r="F674" s="4063"/>
      <c r="G674" s="4063"/>
      <c r="H674" s="4063"/>
      <c r="I674" s="4063"/>
      <c r="J674" s="4063"/>
      <c r="K674" s="4063"/>
      <c r="L674" s="270"/>
    </row>
    <row r="675" spans="1:12" ht="15.75">
      <c r="A675" s="4061"/>
      <c r="B675" s="4065"/>
      <c r="C675" s="4063"/>
      <c r="D675" s="4062">
        <f t="shared" si="13"/>
        <v>0</v>
      </c>
      <c r="E675" s="4063"/>
      <c r="F675" s="4063"/>
      <c r="G675" s="4063"/>
      <c r="H675" s="4063"/>
      <c r="I675" s="4063"/>
      <c r="J675" s="4063"/>
      <c r="K675" s="4063"/>
      <c r="L675" s="270"/>
    </row>
    <row r="676" spans="1:12" ht="15.75">
      <c r="A676" s="4061"/>
      <c r="B676" s="4065"/>
      <c r="C676" s="4063"/>
      <c r="D676" s="4062">
        <f t="shared" si="13"/>
        <v>0</v>
      </c>
      <c r="E676" s="4063"/>
      <c r="F676" s="4063"/>
      <c r="G676" s="4063"/>
      <c r="H676" s="4063"/>
      <c r="I676" s="4063"/>
      <c r="J676" s="4063"/>
      <c r="K676" s="4063"/>
      <c r="L676" s="270"/>
    </row>
    <row r="677" spans="1:12" ht="15.75">
      <c r="A677" s="4061"/>
      <c r="B677" s="4065"/>
      <c r="C677" s="4063"/>
      <c r="D677" s="4062">
        <f t="shared" si="13"/>
        <v>0</v>
      </c>
      <c r="E677" s="4063"/>
      <c r="F677" s="4063"/>
      <c r="G677" s="4063"/>
      <c r="H677" s="4063"/>
      <c r="I677" s="4063"/>
      <c r="J677" s="4063"/>
      <c r="K677" s="4063"/>
      <c r="L677" s="270"/>
    </row>
    <row r="678" spans="1:12" ht="15.75">
      <c r="A678" s="4061"/>
      <c r="B678" s="4065"/>
      <c r="C678" s="4063"/>
      <c r="D678" s="4062">
        <f t="shared" si="13"/>
        <v>0</v>
      </c>
      <c r="E678" s="4063"/>
      <c r="F678" s="4063"/>
      <c r="G678" s="4063"/>
      <c r="H678" s="4063"/>
      <c r="I678" s="4063"/>
      <c r="J678" s="4063"/>
      <c r="K678" s="4063"/>
      <c r="L678" s="270"/>
    </row>
    <row r="679" spans="1:12" ht="15.75">
      <c r="A679" s="4061"/>
      <c r="B679" s="4065"/>
      <c r="C679" s="4063"/>
      <c r="D679" s="4062">
        <f t="shared" si="13"/>
        <v>0</v>
      </c>
      <c r="E679" s="4063"/>
      <c r="F679" s="4063"/>
      <c r="G679" s="4063"/>
      <c r="H679" s="4063"/>
      <c r="I679" s="4063"/>
      <c r="J679" s="4063"/>
      <c r="K679" s="4063"/>
      <c r="L679" s="270"/>
    </row>
    <row r="680" spans="1:12" ht="15.75">
      <c r="A680" s="4061"/>
      <c r="B680" s="4065"/>
      <c r="C680" s="4063"/>
      <c r="D680" s="4062">
        <f t="shared" si="13"/>
        <v>0</v>
      </c>
      <c r="E680" s="4063"/>
      <c r="F680" s="4063"/>
      <c r="G680" s="4063"/>
      <c r="H680" s="4063"/>
      <c r="I680" s="4063"/>
      <c r="J680" s="4063"/>
      <c r="K680" s="4063"/>
      <c r="L680" s="270"/>
    </row>
    <row r="681" spans="1:12" ht="15.75">
      <c r="A681" s="4061"/>
      <c r="B681" s="4065"/>
      <c r="C681" s="4063"/>
      <c r="D681" s="4062">
        <f t="shared" si="13"/>
        <v>0</v>
      </c>
      <c r="E681" s="4063"/>
      <c r="F681" s="4063"/>
      <c r="G681" s="4063"/>
      <c r="H681" s="4063"/>
      <c r="I681" s="4063"/>
      <c r="J681" s="4063"/>
      <c r="K681" s="4063"/>
      <c r="L681" s="270"/>
    </row>
    <row r="682" spans="1:12" ht="15.75">
      <c r="A682" s="4061"/>
      <c r="B682" s="4065"/>
      <c r="C682" s="4063"/>
      <c r="D682" s="4062">
        <f t="shared" si="13"/>
        <v>0</v>
      </c>
      <c r="E682" s="4063"/>
      <c r="F682" s="4063"/>
      <c r="G682" s="4063"/>
      <c r="H682" s="4063"/>
      <c r="I682" s="4063"/>
      <c r="J682" s="4063"/>
      <c r="K682" s="4063"/>
      <c r="L682" s="270"/>
    </row>
    <row r="683" spans="1:12" ht="15.75">
      <c r="A683" s="4061"/>
      <c r="B683" s="4065"/>
      <c r="C683" s="4063"/>
      <c r="D683" s="4062">
        <f t="shared" si="13"/>
        <v>0</v>
      </c>
      <c r="E683" s="4063"/>
      <c r="F683" s="4063"/>
      <c r="G683" s="4063"/>
      <c r="H683" s="4063"/>
      <c r="I683" s="4063"/>
      <c r="J683" s="4063"/>
      <c r="K683" s="4063"/>
      <c r="L683" s="270"/>
    </row>
    <row r="684" spans="1:12" ht="15.75">
      <c r="A684" s="4061"/>
      <c r="B684" s="4065"/>
      <c r="C684" s="4063"/>
      <c r="D684" s="4062">
        <f t="shared" si="13"/>
        <v>0</v>
      </c>
      <c r="E684" s="4063"/>
      <c r="F684" s="4063"/>
      <c r="G684" s="4063"/>
      <c r="H684" s="4063"/>
      <c r="I684" s="4063"/>
      <c r="J684" s="4063"/>
      <c r="K684" s="4063"/>
      <c r="L684" s="270"/>
    </row>
    <row r="685" spans="1:12" ht="15.75">
      <c r="A685" s="4061"/>
      <c r="B685" s="4065"/>
      <c r="C685" s="4063"/>
      <c r="D685" s="4062">
        <f t="shared" ref="D685:D698" si="14">+C685*(100-E685)/100</f>
        <v>0</v>
      </c>
      <c r="E685" s="4063"/>
      <c r="F685" s="4063"/>
      <c r="G685" s="4063"/>
      <c r="H685" s="4063"/>
      <c r="I685" s="4063"/>
      <c r="J685" s="4063"/>
      <c r="K685" s="4063"/>
      <c r="L685" s="270"/>
    </row>
    <row r="686" spans="1:12" ht="15.75">
      <c r="A686" s="4061"/>
      <c r="B686" s="4065"/>
      <c r="C686" s="4063"/>
      <c r="D686" s="4062">
        <f t="shared" si="14"/>
        <v>0</v>
      </c>
      <c r="E686" s="4063"/>
      <c r="F686" s="4063"/>
      <c r="G686" s="4063"/>
      <c r="H686" s="4063"/>
      <c r="I686" s="4063"/>
      <c r="J686" s="4063"/>
      <c r="K686" s="4063"/>
      <c r="L686" s="270"/>
    </row>
    <row r="687" spans="1:12" ht="15.75">
      <c r="A687" s="4061"/>
      <c r="B687" s="4065"/>
      <c r="C687" s="4063"/>
      <c r="D687" s="4062">
        <f t="shared" si="14"/>
        <v>0</v>
      </c>
      <c r="E687" s="4063"/>
      <c r="F687" s="4063"/>
      <c r="G687" s="4063"/>
      <c r="H687" s="4063"/>
      <c r="I687" s="4063"/>
      <c r="J687" s="4063"/>
      <c r="K687" s="4063"/>
      <c r="L687" s="270"/>
    </row>
    <row r="688" spans="1:12" ht="15.75">
      <c r="A688" s="4061"/>
      <c r="B688" s="4065"/>
      <c r="C688" s="4063"/>
      <c r="D688" s="4062">
        <f t="shared" si="14"/>
        <v>0</v>
      </c>
      <c r="E688" s="4063"/>
      <c r="F688" s="4063"/>
      <c r="G688" s="4063"/>
      <c r="H688" s="4063"/>
      <c r="I688" s="4063"/>
      <c r="J688" s="4063"/>
      <c r="K688" s="4063"/>
      <c r="L688" s="270"/>
    </row>
    <row r="689" spans="1:12" ht="15.75">
      <c r="A689" s="4061"/>
      <c r="B689" s="4065"/>
      <c r="C689" s="4063"/>
      <c r="D689" s="4062">
        <f t="shared" si="14"/>
        <v>0</v>
      </c>
      <c r="E689" s="4063"/>
      <c r="F689" s="4063"/>
      <c r="G689" s="4063"/>
      <c r="H689" s="4063"/>
      <c r="I689" s="4063"/>
      <c r="J689" s="4063"/>
      <c r="K689" s="4063"/>
      <c r="L689" s="270"/>
    </row>
    <row r="690" spans="1:12" ht="15.75">
      <c r="A690" s="4061"/>
      <c r="B690" s="4065"/>
      <c r="C690" s="4063"/>
      <c r="D690" s="4062">
        <f t="shared" si="14"/>
        <v>0</v>
      </c>
      <c r="E690" s="4063"/>
      <c r="F690" s="4063"/>
      <c r="G690" s="4063"/>
      <c r="H690" s="4063"/>
      <c r="I690" s="4063"/>
      <c r="J690" s="4063"/>
      <c r="K690" s="4063"/>
      <c r="L690" s="270"/>
    </row>
    <row r="691" spans="1:12" ht="15.75">
      <c r="A691" s="4061"/>
      <c r="B691" s="4065"/>
      <c r="C691" s="4063"/>
      <c r="D691" s="4062">
        <f t="shared" si="14"/>
        <v>0</v>
      </c>
      <c r="E691" s="4063"/>
      <c r="F691" s="4063"/>
      <c r="G691" s="4063"/>
      <c r="H691" s="4063"/>
      <c r="I691" s="4063"/>
      <c r="J691" s="4063"/>
      <c r="K691" s="4063"/>
      <c r="L691" s="270"/>
    </row>
    <row r="692" spans="1:12" ht="15.75">
      <c r="A692" s="4061"/>
      <c r="B692" s="4065"/>
      <c r="C692" s="4063"/>
      <c r="D692" s="4062">
        <f t="shared" si="14"/>
        <v>0</v>
      </c>
      <c r="E692" s="4063"/>
      <c r="F692" s="4063"/>
      <c r="G692" s="4063"/>
      <c r="H692" s="4063"/>
      <c r="I692" s="4063"/>
      <c r="J692" s="4063"/>
      <c r="K692" s="4063"/>
      <c r="L692" s="270"/>
    </row>
    <row r="693" spans="1:12" ht="15.75">
      <c r="A693" s="4061"/>
      <c r="B693" s="4065"/>
      <c r="C693" s="4063"/>
      <c r="D693" s="4062">
        <f t="shared" si="14"/>
        <v>0</v>
      </c>
      <c r="E693" s="4063"/>
      <c r="F693" s="4063"/>
      <c r="G693" s="4063"/>
      <c r="H693" s="4063"/>
      <c r="I693" s="4063"/>
      <c r="J693" s="4063"/>
      <c r="K693" s="4063"/>
      <c r="L693" s="270"/>
    </row>
    <row r="694" spans="1:12" ht="15.75">
      <c r="A694" s="4061"/>
      <c r="B694" s="4065"/>
      <c r="C694" s="4063"/>
      <c r="D694" s="4062">
        <f t="shared" si="14"/>
        <v>0</v>
      </c>
      <c r="E694" s="4063"/>
      <c r="F694" s="4063"/>
      <c r="G694" s="4063"/>
      <c r="H694" s="4063"/>
      <c r="I694" s="4063"/>
      <c r="J694" s="4063"/>
      <c r="K694" s="4063"/>
      <c r="L694" s="270"/>
    </row>
    <row r="695" spans="1:12" ht="15.75">
      <c r="A695" s="4061"/>
      <c r="B695" s="4065"/>
      <c r="C695" s="4063"/>
      <c r="D695" s="4062">
        <f t="shared" si="14"/>
        <v>0</v>
      </c>
      <c r="E695" s="4063"/>
      <c r="F695" s="4063"/>
      <c r="G695" s="4063"/>
      <c r="H695" s="4063"/>
      <c r="I695" s="4063"/>
      <c r="J695" s="4063"/>
      <c r="K695" s="4063"/>
      <c r="L695" s="270"/>
    </row>
    <row r="696" spans="1:12" ht="15.75">
      <c r="A696" s="4061"/>
      <c r="B696" s="4065"/>
      <c r="C696" s="4063"/>
      <c r="D696" s="4062">
        <f t="shared" si="14"/>
        <v>0</v>
      </c>
      <c r="E696" s="4063"/>
      <c r="F696" s="4063"/>
      <c r="G696" s="4063"/>
      <c r="H696" s="4063"/>
      <c r="I696" s="4063"/>
      <c r="J696" s="4063"/>
      <c r="K696" s="4063"/>
      <c r="L696" s="270"/>
    </row>
    <row r="697" spans="1:12" ht="15.75">
      <c r="A697" s="4061"/>
      <c r="B697" s="4065"/>
      <c r="C697" s="4063"/>
      <c r="D697" s="4062">
        <f t="shared" si="14"/>
        <v>0</v>
      </c>
      <c r="E697" s="4063"/>
      <c r="F697" s="4063"/>
      <c r="G697" s="4063"/>
      <c r="H697" s="4063"/>
      <c r="I697" s="4063"/>
      <c r="J697" s="4063"/>
      <c r="K697" s="4063"/>
      <c r="L697" s="270"/>
    </row>
    <row r="698" spans="1:12" ht="15.75">
      <c r="A698" s="4061"/>
      <c r="B698" s="4065"/>
      <c r="C698" s="4063"/>
      <c r="D698" s="4062">
        <f t="shared" si="14"/>
        <v>0</v>
      </c>
      <c r="E698" s="4063"/>
      <c r="F698" s="4063"/>
      <c r="G698" s="4063"/>
      <c r="H698" s="4063"/>
      <c r="I698" s="4063"/>
      <c r="J698" s="4063"/>
      <c r="K698" s="4063"/>
      <c r="L698" s="270"/>
    </row>
  </sheetData>
  <mergeCells count="29">
    <mergeCell ref="C21:J21"/>
    <mergeCell ref="A18:A19"/>
    <mergeCell ref="C18:J18"/>
    <mergeCell ref="A5:B5"/>
    <mergeCell ref="C5:F5"/>
    <mergeCell ref="H5:I5"/>
    <mergeCell ref="J5:K5"/>
    <mergeCell ref="C14:J14"/>
    <mergeCell ref="C11:J11"/>
    <mergeCell ref="A11:A12"/>
    <mergeCell ref="A6:B6"/>
    <mergeCell ref="C6:F6"/>
    <mergeCell ref="H6:I6"/>
    <mergeCell ref="J6:K6"/>
    <mergeCell ref="C8:J8"/>
    <mergeCell ref="A9:A10"/>
    <mergeCell ref="C9:J9"/>
    <mergeCell ref="A1:L1"/>
    <mergeCell ref="A2:L2"/>
    <mergeCell ref="A3:B3"/>
    <mergeCell ref="C3:F3"/>
    <mergeCell ref="G3:H3"/>
    <mergeCell ref="I3:J3"/>
    <mergeCell ref="K3:L3"/>
    <mergeCell ref="A4:B4"/>
    <mergeCell ref="C4:F4"/>
    <mergeCell ref="G4:H4"/>
    <mergeCell ref="I4:J4"/>
    <mergeCell ref="K4:L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FF00"/>
  </sheetPr>
  <dimension ref="A1:IW168"/>
  <sheetViews>
    <sheetView showWhiteSpace="0" zoomScaleSheetLayoutView="100" workbookViewId="0">
      <pane ySplit="6" topLeftCell="A123" activePane="bottomLeft" state="frozen"/>
      <selection pane="bottomLeft" activeCell="C133" sqref="C133:J133"/>
    </sheetView>
  </sheetViews>
  <sheetFormatPr defaultRowHeight="15.75"/>
  <cols>
    <col min="1" max="1" width="11" style="273" customWidth="1"/>
    <col min="2" max="2" width="10.140625" style="272" customWidth="1"/>
    <col min="3" max="10" width="13.5703125" style="272" customWidth="1"/>
    <col min="11" max="11" width="13.28515625" style="3292" customWidth="1"/>
    <col min="12" max="12" width="52.85546875" style="287" customWidth="1"/>
    <col min="13" max="13" width="9.140625" style="285"/>
    <col min="14" max="16384" width="9.140625" style="270"/>
  </cols>
  <sheetData>
    <row r="1" spans="1:13" s="281" customFormat="1" ht="30.75" customHeight="1" thickTop="1">
      <c r="A1" s="4298" t="s">
        <v>917</v>
      </c>
      <c r="B1" s="4299"/>
      <c r="C1" s="4299"/>
      <c r="D1" s="4299"/>
      <c r="E1" s="4299"/>
      <c r="F1" s="4299"/>
      <c r="G1" s="4299"/>
      <c r="H1" s="4299"/>
      <c r="I1" s="4299"/>
      <c r="J1" s="4299"/>
      <c r="K1" s="4299"/>
      <c r="L1" s="4300"/>
      <c r="M1" s="288"/>
    </row>
    <row r="2" spans="1:13" ht="20.25" customHeight="1">
      <c r="A2" s="4289" t="s">
        <v>215</v>
      </c>
      <c r="B2" s="4373"/>
      <c r="C2" s="4358">
        <f>+(25+125+52)*25</f>
        <v>5050</v>
      </c>
      <c r="D2" s="4281"/>
      <c r="E2" s="4281"/>
      <c r="F2" s="4359"/>
      <c r="G2" s="4374" t="s">
        <v>6403</v>
      </c>
      <c r="H2" s="4375"/>
      <c r="I2" s="4365" t="s">
        <v>216</v>
      </c>
      <c r="J2" s="4366"/>
      <c r="K2" s="4350">
        <v>10</v>
      </c>
      <c r="L2" s="4351"/>
    </row>
    <row r="3" spans="1:13" ht="20.25" customHeight="1">
      <c r="A3" s="4289" t="s">
        <v>217</v>
      </c>
      <c r="B3" s="4373"/>
      <c r="C3" s="4358" t="s">
        <v>236</v>
      </c>
      <c r="D3" s="4281"/>
      <c r="E3" s="4281"/>
      <c r="F3" s="4359"/>
      <c r="G3" s="4367"/>
      <c r="H3" s="4368"/>
      <c r="I3" s="4365" t="s">
        <v>218</v>
      </c>
      <c r="J3" s="4366"/>
      <c r="K3" s="4350" t="s">
        <v>916</v>
      </c>
      <c r="L3" s="4351"/>
    </row>
    <row r="4" spans="1:13" ht="29.25" customHeight="1">
      <c r="A4" s="4289" t="s">
        <v>219</v>
      </c>
      <c r="B4" s="4373"/>
      <c r="C4" s="4358" t="s">
        <v>6372</v>
      </c>
      <c r="D4" s="4281"/>
      <c r="E4" s="4281"/>
      <c r="F4" s="4359"/>
      <c r="G4" s="4369"/>
      <c r="H4" s="4370"/>
      <c r="I4" s="4365" t="s">
        <v>220</v>
      </c>
      <c r="J4" s="4366"/>
      <c r="K4" s="4352" t="s">
        <v>6246</v>
      </c>
      <c r="L4" s="4353"/>
    </row>
    <row r="5" spans="1:13" ht="51" customHeight="1" thickBot="1">
      <c r="A5" s="4360" t="s">
        <v>221</v>
      </c>
      <c r="B5" s="4361"/>
      <c r="C5" s="4362" t="s">
        <v>6482</v>
      </c>
      <c r="D5" s="4363"/>
      <c r="E5" s="4363"/>
      <c r="F5" s="4364"/>
      <c r="G5" s="4371"/>
      <c r="H5" s="4372"/>
      <c r="I5" s="4365" t="s">
        <v>325</v>
      </c>
      <c r="J5" s="4366"/>
      <c r="K5" s="4354" t="s">
        <v>4680</v>
      </c>
      <c r="L5" s="4355"/>
    </row>
    <row r="6" spans="1:13" s="281" customFormat="1" ht="35.25" customHeight="1" thickTop="1">
      <c r="A6" s="2298" t="s">
        <v>1</v>
      </c>
      <c r="B6" s="2299" t="s">
        <v>0</v>
      </c>
      <c r="C6" s="2299" t="s">
        <v>2</v>
      </c>
      <c r="D6" s="2299" t="s">
        <v>3</v>
      </c>
      <c r="E6" s="2299" t="s">
        <v>4</v>
      </c>
      <c r="F6" s="2299" t="s">
        <v>5</v>
      </c>
      <c r="G6" s="2299" t="s">
        <v>6</v>
      </c>
      <c r="H6" s="2299" t="s">
        <v>7</v>
      </c>
      <c r="I6" s="2299" t="s">
        <v>8</v>
      </c>
      <c r="J6" s="2299" t="s">
        <v>9</v>
      </c>
      <c r="K6" s="3478" t="s">
        <v>6286</v>
      </c>
      <c r="L6" s="2300" t="s">
        <v>10</v>
      </c>
      <c r="M6" s="288"/>
    </row>
    <row r="7" spans="1:13" ht="31.5">
      <c r="A7" s="441">
        <v>40610</v>
      </c>
      <c r="B7" s="275" t="s">
        <v>12</v>
      </c>
      <c r="C7" s="4356" t="s">
        <v>156</v>
      </c>
      <c r="D7" s="4356"/>
      <c r="E7" s="4356"/>
      <c r="F7" s="4356"/>
      <c r="G7" s="4356"/>
      <c r="H7" s="4356"/>
      <c r="I7" s="4356"/>
      <c r="J7" s="4356"/>
      <c r="K7" s="3479" t="s">
        <v>4028</v>
      </c>
      <c r="L7" s="1786" t="s">
        <v>4028</v>
      </c>
    </row>
    <row r="8" spans="1:13" ht="20.100000000000001" customHeight="1">
      <c r="A8" s="441">
        <v>40616</v>
      </c>
      <c r="B8" s="275" t="s">
        <v>143</v>
      </c>
      <c r="C8" s="292"/>
      <c r="D8" s="292"/>
      <c r="E8" s="292"/>
      <c r="F8" s="292"/>
      <c r="G8" s="292"/>
      <c r="H8" s="292">
        <v>5765</v>
      </c>
      <c r="I8" s="292">
        <v>83</v>
      </c>
      <c r="J8" s="292"/>
      <c r="K8" s="3480"/>
      <c r="L8" s="287" t="s">
        <v>915</v>
      </c>
    </row>
    <row r="9" spans="1:13" ht="20.100000000000001" customHeight="1">
      <c r="A9" s="441">
        <v>40667</v>
      </c>
      <c r="B9" s="275" t="s">
        <v>16</v>
      </c>
      <c r="C9" s="292">
        <v>280</v>
      </c>
      <c r="D9" s="292">
        <v>174</v>
      </c>
      <c r="E9" s="292">
        <v>38</v>
      </c>
      <c r="F9" s="292">
        <v>2.5</v>
      </c>
      <c r="G9" s="292">
        <v>145</v>
      </c>
      <c r="H9" s="292"/>
      <c r="I9" s="292"/>
      <c r="J9" s="292"/>
      <c r="K9" s="3480"/>
      <c r="L9" s="287" t="s">
        <v>46</v>
      </c>
    </row>
    <row r="10" spans="1:13" ht="31.5" customHeight="1">
      <c r="A10" s="441">
        <v>40742</v>
      </c>
      <c r="B10" s="275" t="s">
        <v>143</v>
      </c>
      <c r="C10" s="292"/>
      <c r="D10" s="292"/>
      <c r="E10" s="292"/>
      <c r="F10" s="292"/>
      <c r="G10" s="292"/>
      <c r="H10" s="292">
        <v>5730</v>
      </c>
      <c r="I10" s="292">
        <v>76</v>
      </c>
      <c r="J10" s="292"/>
      <c r="K10" s="3480"/>
      <c r="L10" s="287" t="s">
        <v>914</v>
      </c>
    </row>
    <row r="11" spans="1:13" ht="20.100000000000001" customHeight="1" thickBot="1">
      <c r="A11" s="436">
        <v>40791</v>
      </c>
      <c r="B11" s="442" t="s">
        <v>12</v>
      </c>
      <c r="C11" s="4357" t="s">
        <v>913</v>
      </c>
      <c r="D11" s="4357"/>
      <c r="E11" s="4357"/>
      <c r="F11" s="4357"/>
      <c r="G11" s="4357"/>
      <c r="H11" s="4357"/>
      <c r="I11" s="4357"/>
      <c r="J11" s="4357"/>
      <c r="K11" s="3481"/>
      <c r="L11" s="430"/>
    </row>
    <row r="12" spans="1:13" ht="21.75" customHeight="1" thickTop="1">
      <c r="A12" s="308">
        <v>40913</v>
      </c>
      <c r="B12" s="307" t="s">
        <v>16</v>
      </c>
      <c r="C12" s="322">
        <v>255</v>
      </c>
      <c r="D12" s="322">
        <f>+C12*(100-E12)/100</f>
        <v>178.5</v>
      </c>
      <c r="E12" s="322">
        <v>30</v>
      </c>
      <c r="F12" s="322"/>
      <c r="G12" s="322">
        <v>140</v>
      </c>
      <c r="H12" s="322"/>
      <c r="I12" s="322"/>
      <c r="J12" s="322"/>
      <c r="K12" s="3482"/>
      <c r="L12" s="459" t="s">
        <v>20</v>
      </c>
    </row>
    <row r="13" spans="1:13" ht="45" customHeight="1">
      <c r="A13" s="441">
        <v>40931</v>
      </c>
      <c r="B13" s="275" t="s">
        <v>12</v>
      </c>
      <c r="C13" s="4340" t="s">
        <v>912</v>
      </c>
      <c r="D13" s="4263"/>
      <c r="E13" s="4263"/>
      <c r="F13" s="4263"/>
      <c r="G13" s="4263"/>
      <c r="H13" s="4263"/>
      <c r="I13" s="4263"/>
      <c r="J13" s="4344"/>
      <c r="K13" s="3483"/>
    </row>
    <row r="14" spans="1:13" ht="36.75" customHeight="1">
      <c r="A14" s="441">
        <v>40939</v>
      </c>
      <c r="B14" s="275" t="s">
        <v>12</v>
      </c>
      <c r="C14" s="4340" t="s">
        <v>911</v>
      </c>
      <c r="D14" s="4263"/>
      <c r="E14" s="4263"/>
      <c r="F14" s="4263"/>
      <c r="G14" s="4263"/>
      <c r="H14" s="4263"/>
      <c r="I14" s="4263"/>
      <c r="J14" s="4344"/>
      <c r="K14" s="3483"/>
    </row>
    <row r="15" spans="1:13" ht="35.25" customHeight="1">
      <c r="A15" s="441">
        <v>40947</v>
      </c>
      <c r="B15" s="275" t="s">
        <v>12</v>
      </c>
      <c r="C15" s="4340" t="s">
        <v>910</v>
      </c>
      <c r="D15" s="4263"/>
      <c r="E15" s="4263"/>
      <c r="F15" s="4263"/>
      <c r="G15" s="4263"/>
      <c r="H15" s="4263"/>
      <c r="I15" s="4263"/>
      <c r="J15" s="4344"/>
      <c r="K15" s="3483"/>
    </row>
    <row r="16" spans="1:13" ht="38.25" customHeight="1">
      <c r="A16" s="441">
        <v>41011</v>
      </c>
      <c r="B16" s="275" t="s">
        <v>12</v>
      </c>
      <c r="C16" s="4340" t="s">
        <v>909</v>
      </c>
      <c r="D16" s="4263"/>
      <c r="E16" s="4263"/>
      <c r="F16" s="4263"/>
      <c r="G16" s="4263"/>
      <c r="H16" s="4263"/>
      <c r="I16" s="4263"/>
      <c r="J16" s="4344"/>
      <c r="K16" s="3483"/>
    </row>
    <row r="17" spans="1:13" ht="31.5" customHeight="1">
      <c r="A17" s="441">
        <v>41014</v>
      </c>
      <c r="B17" s="275" t="s">
        <v>12</v>
      </c>
      <c r="C17" s="4340" t="s">
        <v>908</v>
      </c>
      <c r="D17" s="4263"/>
      <c r="E17" s="4263"/>
      <c r="F17" s="4263"/>
      <c r="G17" s="4263"/>
      <c r="H17" s="4263"/>
      <c r="I17" s="4263"/>
      <c r="J17" s="4344"/>
      <c r="K17" s="3483"/>
      <c r="M17" s="270"/>
    </row>
    <row r="18" spans="1:13" ht="25.5" customHeight="1">
      <c r="A18" s="458">
        <v>41017</v>
      </c>
      <c r="B18" s="275" t="s">
        <v>12</v>
      </c>
      <c r="C18" s="4340" t="s">
        <v>907</v>
      </c>
      <c r="D18" s="4263"/>
      <c r="E18" s="4263"/>
      <c r="F18" s="4263"/>
      <c r="G18" s="4263"/>
      <c r="H18" s="4263"/>
      <c r="I18" s="4263"/>
      <c r="J18" s="4344"/>
      <c r="K18" s="3483"/>
      <c r="M18" s="270"/>
    </row>
    <row r="19" spans="1:13" ht="64.5" customHeight="1">
      <c r="A19" s="2045">
        <v>41018</v>
      </c>
      <c r="B19" s="1937" t="s">
        <v>34</v>
      </c>
      <c r="C19" s="4338" t="s">
        <v>906</v>
      </c>
      <c r="D19" s="4376"/>
      <c r="E19" s="4376"/>
      <c r="F19" s="4376"/>
      <c r="G19" s="4376"/>
      <c r="H19" s="4376"/>
      <c r="I19" s="4376"/>
      <c r="J19" s="4377"/>
      <c r="K19" s="3484" t="s">
        <v>4027</v>
      </c>
      <c r="L19" s="2301" t="s">
        <v>4027</v>
      </c>
      <c r="M19" s="270"/>
    </row>
    <row r="20" spans="1:13" ht="20.100000000000001" customHeight="1">
      <c r="A20" s="304">
        <v>41054</v>
      </c>
      <c r="B20" s="303" t="s">
        <v>16</v>
      </c>
      <c r="C20" s="302">
        <v>170</v>
      </c>
      <c r="D20" s="302">
        <f>+C20*(100-E20)/100</f>
        <v>110.5</v>
      </c>
      <c r="E20" s="302">
        <v>35</v>
      </c>
      <c r="F20" s="302"/>
      <c r="G20" s="302">
        <v>140</v>
      </c>
      <c r="H20" s="302"/>
      <c r="I20" s="302"/>
      <c r="J20" s="302"/>
      <c r="K20" s="3485"/>
      <c r="L20" s="456" t="s">
        <v>905</v>
      </c>
      <c r="M20" s="270"/>
    </row>
    <row r="21" spans="1:13" ht="20.100000000000001" customHeight="1">
      <c r="A21" s="441">
        <v>41115</v>
      </c>
      <c r="B21" s="275" t="s">
        <v>143</v>
      </c>
      <c r="C21" s="292"/>
      <c r="D21" s="292"/>
      <c r="E21" s="292"/>
      <c r="F21" s="292"/>
      <c r="G21" s="292"/>
      <c r="H21" s="292"/>
      <c r="I21" s="292"/>
      <c r="J21" s="292"/>
      <c r="K21" s="3480"/>
      <c r="L21" s="287" t="s">
        <v>904</v>
      </c>
      <c r="M21" s="270"/>
    </row>
    <row r="22" spans="1:13" ht="20.100000000000001" customHeight="1" thickBot="1">
      <c r="A22" s="300">
        <v>41197</v>
      </c>
      <c r="B22" s="299"/>
      <c r="C22" s="341"/>
      <c r="D22" s="341"/>
      <c r="E22" s="341"/>
      <c r="F22" s="341"/>
      <c r="G22" s="341"/>
      <c r="H22" s="4378" t="s">
        <v>213</v>
      </c>
      <c r="I22" s="4379"/>
      <c r="J22" s="4380"/>
      <c r="K22" s="3486"/>
      <c r="L22" s="298" t="s">
        <v>903</v>
      </c>
      <c r="M22" s="270"/>
    </row>
    <row r="23" spans="1:13" ht="46.5" customHeight="1" thickTop="1">
      <c r="A23" s="439">
        <v>41283</v>
      </c>
      <c r="B23" s="443" t="s">
        <v>12</v>
      </c>
      <c r="C23" s="4347" t="s">
        <v>902</v>
      </c>
      <c r="D23" s="4348"/>
      <c r="E23" s="4348"/>
      <c r="F23" s="4348"/>
      <c r="G23" s="4348"/>
      <c r="H23" s="4348"/>
      <c r="I23" s="4348"/>
      <c r="J23" s="4349"/>
      <c r="K23" s="3487"/>
      <c r="L23" s="457"/>
      <c r="M23" s="270"/>
    </row>
    <row r="24" spans="1:13" ht="65.25" customHeight="1">
      <c r="A24" s="1930">
        <v>41291</v>
      </c>
      <c r="B24" s="1933" t="s">
        <v>34</v>
      </c>
      <c r="C24" s="4338" t="s">
        <v>901</v>
      </c>
      <c r="D24" s="4332"/>
      <c r="E24" s="4332"/>
      <c r="F24" s="4332"/>
      <c r="G24" s="4332"/>
      <c r="H24" s="4332"/>
      <c r="I24" s="4332"/>
      <c r="J24" s="4339"/>
      <c r="K24" s="3484"/>
      <c r="L24" s="2301" t="s">
        <v>4027</v>
      </c>
      <c r="M24" s="270"/>
    </row>
    <row r="25" spans="1:13" ht="23.25" customHeight="1">
      <c r="A25" s="441">
        <v>41326</v>
      </c>
      <c r="B25" s="275" t="s">
        <v>12</v>
      </c>
      <c r="C25" s="4345" t="s">
        <v>156</v>
      </c>
      <c r="D25" s="4274"/>
      <c r="E25" s="4274"/>
      <c r="F25" s="4274"/>
      <c r="G25" s="4274"/>
      <c r="H25" s="4274"/>
      <c r="I25" s="4274"/>
      <c r="J25" s="4346"/>
      <c r="K25" s="3489"/>
      <c r="M25" s="270"/>
    </row>
    <row r="26" spans="1:13" ht="24" customHeight="1">
      <c r="A26" s="441">
        <v>41334</v>
      </c>
      <c r="B26" s="275" t="s">
        <v>16</v>
      </c>
      <c r="C26" s="292">
        <v>175</v>
      </c>
      <c r="D26" s="292">
        <f>+C26*(100-E26)/100</f>
        <v>96.25</v>
      </c>
      <c r="E26" s="292">
        <v>45</v>
      </c>
      <c r="F26" s="292"/>
      <c r="G26" s="292">
        <v>135</v>
      </c>
      <c r="H26" s="292"/>
      <c r="I26" s="292"/>
      <c r="J26" s="292"/>
      <c r="K26" s="3480"/>
      <c r="L26" s="287" t="s">
        <v>539</v>
      </c>
      <c r="M26" s="270"/>
    </row>
    <row r="27" spans="1:13" ht="20.100000000000001" customHeight="1">
      <c r="A27" s="441">
        <v>41368</v>
      </c>
      <c r="B27" s="275" t="s">
        <v>143</v>
      </c>
      <c r="C27" s="292"/>
      <c r="D27" s="292"/>
      <c r="E27" s="292"/>
      <c r="F27" s="292"/>
      <c r="G27" s="292"/>
      <c r="H27" s="292">
        <v>5130</v>
      </c>
      <c r="I27" s="292">
        <v>100</v>
      </c>
      <c r="J27" s="292"/>
      <c r="K27" s="3480"/>
      <c r="L27" s="287" t="s">
        <v>900</v>
      </c>
      <c r="M27" s="270"/>
    </row>
    <row r="28" spans="1:13" ht="20.100000000000001" customHeight="1">
      <c r="A28" s="441">
        <v>41424</v>
      </c>
      <c r="B28" s="275" t="s">
        <v>11</v>
      </c>
      <c r="C28" s="4345" t="s">
        <v>897</v>
      </c>
      <c r="D28" s="4274"/>
      <c r="E28" s="4274"/>
      <c r="F28" s="4274"/>
      <c r="G28" s="4274"/>
      <c r="H28" s="4274"/>
      <c r="I28" s="4274"/>
      <c r="J28" s="4346"/>
      <c r="K28" s="3489"/>
      <c r="M28" s="270"/>
    </row>
    <row r="29" spans="1:13">
      <c r="A29" s="441">
        <v>41521</v>
      </c>
      <c r="B29" s="275" t="s">
        <v>16</v>
      </c>
      <c r="C29" s="292">
        <v>215</v>
      </c>
      <c r="D29" s="292">
        <f>+C29*(100-E29)/100</f>
        <v>129</v>
      </c>
      <c r="E29" s="292">
        <v>40</v>
      </c>
      <c r="F29" s="292"/>
      <c r="G29" s="292">
        <v>180</v>
      </c>
      <c r="H29" s="292"/>
      <c r="I29" s="292"/>
      <c r="J29" s="292"/>
      <c r="K29" s="3480"/>
      <c r="L29" s="287" t="s">
        <v>322</v>
      </c>
      <c r="M29" s="270"/>
    </row>
    <row r="30" spans="1:13" ht="20.100000000000001" customHeight="1">
      <c r="A30" s="441">
        <v>41544</v>
      </c>
      <c r="B30" s="275" t="s">
        <v>14</v>
      </c>
      <c r="C30" s="4345" t="s">
        <v>899</v>
      </c>
      <c r="D30" s="4274"/>
      <c r="E30" s="4274"/>
      <c r="F30" s="4274"/>
      <c r="G30" s="4274"/>
      <c r="H30" s="4274"/>
      <c r="I30" s="4274"/>
      <c r="J30" s="4346"/>
      <c r="K30" s="3489"/>
      <c r="M30" s="270"/>
    </row>
    <row r="31" spans="1:13">
      <c r="A31" s="441">
        <v>41547</v>
      </c>
      <c r="B31" s="275" t="s">
        <v>14</v>
      </c>
      <c r="C31" s="4345" t="s">
        <v>898</v>
      </c>
      <c r="D31" s="4274"/>
      <c r="E31" s="4274"/>
      <c r="F31" s="4274"/>
      <c r="G31" s="4274"/>
      <c r="H31" s="4274"/>
      <c r="I31" s="4274"/>
      <c r="J31" s="4346"/>
      <c r="K31" s="3489"/>
      <c r="M31" s="270"/>
    </row>
    <row r="32" spans="1:13">
      <c r="A32" s="441">
        <v>41573</v>
      </c>
      <c r="B32" s="275" t="s">
        <v>11</v>
      </c>
      <c r="C32" s="4345" t="s">
        <v>897</v>
      </c>
      <c r="D32" s="4274"/>
      <c r="E32" s="4274"/>
      <c r="F32" s="4274"/>
      <c r="G32" s="4274"/>
      <c r="H32" s="4274"/>
      <c r="I32" s="4274"/>
      <c r="J32" s="4346"/>
      <c r="K32" s="3489"/>
      <c r="M32" s="270"/>
    </row>
    <row r="33" spans="1:13" ht="65.25" customHeight="1" thickBot="1">
      <c r="A33" s="436">
        <v>41577</v>
      </c>
      <c r="B33" s="442" t="s">
        <v>14</v>
      </c>
      <c r="C33" s="4387" t="s">
        <v>896</v>
      </c>
      <c r="D33" s="4388"/>
      <c r="E33" s="4388"/>
      <c r="F33" s="4388"/>
      <c r="G33" s="4388"/>
      <c r="H33" s="4388"/>
      <c r="I33" s="4388"/>
      <c r="J33" s="4389"/>
      <c r="K33" s="3490"/>
      <c r="L33" s="430"/>
      <c r="M33" s="270"/>
    </row>
    <row r="34" spans="1:13" ht="45" customHeight="1" thickTop="1">
      <c r="A34" s="308">
        <v>41712</v>
      </c>
      <c r="B34" s="307" t="s">
        <v>12</v>
      </c>
      <c r="C34" s="4347" t="s">
        <v>895</v>
      </c>
      <c r="D34" s="4348"/>
      <c r="E34" s="4348"/>
      <c r="F34" s="4348"/>
      <c r="G34" s="4348"/>
      <c r="H34" s="4348"/>
      <c r="I34" s="4348"/>
      <c r="J34" s="4349"/>
      <c r="K34" s="3491"/>
      <c r="L34" s="306"/>
      <c r="M34" s="270"/>
    </row>
    <row r="35" spans="1:13" ht="33.75" customHeight="1">
      <c r="A35" s="441">
        <v>41714</v>
      </c>
      <c r="B35" s="275" t="s">
        <v>12</v>
      </c>
      <c r="C35" s="4340" t="s">
        <v>894</v>
      </c>
      <c r="D35" s="4263"/>
      <c r="E35" s="4263"/>
      <c r="F35" s="4263"/>
      <c r="G35" s="4263"/>
      <c r="H35" s="4263"/>
      <c r="I35" s="4263"/>
      <c r="J35" s="4344"/>
      <c r="K35" s="3483"/>
      <c r="M35" s="270"/>
    </row>
    <row r="36" spans="1:13" ht="39" customHeight="1">
      <c r="A36" s="441">
        <v>41717</v>
      </c>
      <c r="B36" s="275" t="s">
        <v>12</v>
      </c>
      <c r="C36" s="4340" t="s">
        <v>893</v>
      </c>
      <c r="D36" s="4263"/>
      <c r="E36" s="4263"/>
      <c r="F36" s="4263"/>
      <c r="G36" s="4263"/>
      <c r="H36" s="4263"/>
      <c r="I36" s="4263"/>
      <c r="J36" s="4344"/>
      <c r="K36" s="3483"/>
      <c r="M36" s="270"/>
    </row>
    <row r="37" spans="1:13" ht="55.5" customHeight="1">
      <c r="A37" s="1930">
        <v>41721</v>
      </c>
      <c r="B37" s="1933" t="s">
        <v>34</v>
      </c>
      <c r="C37" s="4338" t="s">
        <v>892</v>
      </c>
      <c r="D37" s="4332"/>
      <c r="E37" s="4332"/>
      <c r="F37" s="4332"/>
      <c r="G37" s="4332"/>
      <c r="H37" s="4332"/>
      <c r="I37" s="4332"/>
      <c r="J37" s="4339"/>
      <c r="K37" s="3484"/>
      <c r="L37" s="2301" t="s">
        <v>4027</v>
      </c>
      <c r="M37" s="270"/>
    </row>
    <row r="38" spans="1:13" ht="20.100000000000001" customHeight="1">
      <c r="A38" s="441">
        <v>41729</v>
      </c>
      <c r="B38" s="275" t="s">
        <v>143</v>
      </c>
      <c r="C38" s="292"/>
      <c r="D38" s="292"/>
      <c r="E38" s="292"/>
      <c r="F38" s="292"/>
      <c r="G38" s="292"/>
      <c r="H38" s="292">
        <v>5000</v>
      </c>
      <c r="I38" s="292">
        <v>100</v>
      </c>
      <c r="J38" s="292"/>
      <c r="K38" s="3480"/>
      <c r="L38" s="287" t="s">
        <v>30</v>
      </c>
      <c r="M38" s="270"/>
    </row>
    <row r="39" spans="1:13" ht="20.100000000000001" customHeight="1">
      <c r="A39" s="441">
        <v>41749</v>
      </c>
      <c r="B39" s="275" t="s">
        <v>16</v>
      </c>
      <c r="C39" s="292">
        <v>255</v>
      </c>
      <c r="D39" s="292">
        <f>+C39*(100-E39)/100</f>
        <v>153</v>
      </c>
      <c r="E39" s="292">
        <v>40</v>
      </c>
      <c r="F39" s="292"/>
      <c r="G39" s="292">
        <v>148</v>
      </c>
      <c r="H39" s="292"/>
      <c r="I39" s="292"/>
      <c r="J39" s="292"/>
      <c r="K39" s="3480"/>
      <c r="L39" s="287" t="s">
        <v>891</v>
      </c>
      <c r="M39" s="270"/>
    </row>
    <row r="40" spans="1:13">
      <c r="A40" s="441">
        <v>41792</v>
      </c>
      <c r="B40" s="275" t="s">
        <v>16</v>
      </c>
      <c r="C40" s="292">
        <v>225</v>
      </c>
      <c r="D40" s="292">
        <f>+C40*(100-E40)/100</f>
        <v>135</v>
      </c>
      <c r="E40" s="292">
        <v>40</v>
      </c>
      <c r="F40" s="292"/>
      <c r="G40" s="292">
        <v>148</v>
      </c>
      <c r="H40" s="292"/>
      <c r="I40" s="292"/>
      <c r="J40" s="292"/>
      <c r="K40" s="3480"/>
      <c r="L40" s="287" t="s">
        <v>283</v>
      </c>
      <c r="M40" s="270"/>
    </row>
    <row r="41" spans="1:13">
      <c r="A41" s="441">
        <v>41793</v>
      </c>
      <c r="B41" s="275" t="s">
        <v>143</v>
      </c>
      <c r="C41" s="292"/>
      <c r="D41" s="292"/>
      <c r="E41" s="292"/>
      <c r="F41" s="292"/>
      <c r="G41" s="292"/>
      <c r="H41" s="292">
        <v>5650</v>
      </c>
      <c r="I41" s="292">
        <v>100</v>
      </c>
      <c r="J41" s="292"/>
      <c r="K41" s="3480"/>
      <c r="L41" s="287" t="s">
        <v>890</v>
      </c>
      <c r="M41" s="270"/>
    </row>
    <row r="42" spans="1:13" ht="20.100000000000001" customHeight="1">
      <c r="A42" s="441">
        <v>41861</v>
      </c>
      <c r="B42" s="275" t="s">
        <v>16</v>
      </c>
      <c r="C42" s="292">
        <v>240</v>
      </c>
      <c r="D42" s="292">
        <f>+C42*(100-E42)/100</f>
        <v>144</v>
      </c>
      <c r="E42" s="292">
        <v>40</v>
      </c>
      <c r="F42" s="292"/>
      <c r="G42" s="292">
        <v>173</v>
      </c>
      <c r="H42" s="292"/>
      <c r="I42" s="292"/>
      <c r="J42" s="292"/>
      <c r="K42" s="3480"/>
      <c r="L42" s="287" t="s">
        <v>283</v>
      </c>
      <c r="M42" s="270"/>
    </row>
    <row r="43" spans="1:13" ht="20.100000000000001" customHeight="1">
      <c r="A43" s="441">
        <v>41871</v>
      </c>
      <c r="B43" s="275" t="s">
        <v>12</v>
      </c>
      <c r="C43" s="4345" t="s">
        <v>889</v>
      </c>
      <c r="D43" s="4274"/>
      <c r="E43" s="4274"/>
      <c r="F43" s="4274"/>
      <c r="G43" s="4274"/>
      <c r="H43" s="4274"/>
      <c r="I43" s="4274"/>
      <c r="J43" s="4346"/>
      <c r="K43" s="3489"/>
      <c r="M43" s="270"/>
    </row>
    <row r="44" spans="1:13" ht="20.100000000000001" customHeight="1">
      <c r="A44" s="441">
        <v>41887</v>
      </c>
      <c r="B44" s="275" t="s">
        <v>16</v>
      </c>
      <c r="C44" s="292">
        <v>220</v>
      </c>
      <c r="D44" s="292">
        <f>+C44*(100-E44)/100</f>
        <v>121</v>
      </c>
      <c r="E44" s="292">
        <v>45</v>
      </c>
      <c r="F44" s="292"/>
      <c r="G44" s="292">
        <v>150</v>
      </c>
      <c r="H44" s="292"/>
      <c r="I44" s="292"/>
      <c r="J44" s="292"/>
      <c r="K44" s="3480"/>
      <c r="L44" s="287" t="s">
        <v>283</v>
      </c>
      <c r="M44" s="270"/>
    </row>
    <row r="45" spans="1:13" ht="47.25" customHeight="1">
      <c r="A45" s="441">
        <v>42003</v>
      </c>
      <c r="B45" s="275" t="s">
        <v>12</v>
      </c>
      <c r="C45" s="4340" t="s">
        <v>888</v>
      </c>
      <c r="D45" s="4263"/>
      <c r="E45" s="4263"/>
      <c r="F45" s="4263"/>
      <c r="G45" s="4263"/>
      <c r="H45" s="4263"/>
      <c r="I45" s="4263"/>
      <c r="J45" s="4344"/>
      <c r="K45" s="3483"/>
      <c r="M45" s="270"/>
    </row>
    <row r="46" spans="1:13" ht="20.100000000000001" customHeight="1" thickBot="1">
      <c r="A46" s="300">
        <v>41982</v>
      </c>
      <c r="B46" s="299" t="s">
        <v>16</v>
      </c>
      <c r="C46" s="341">
        <v>250</v>
      </c>
      <c r="D46" s="341">
        <f>+C46*(100-E46)/100</f>
        <v>137.5</v>
      </c>
      <c r="E46" s="341">
        <v>45</v>
      </c>
      <c r="F46" s="341"/>
      <c r="G46" s="341">
        <v>200</v>
      </c>
      <c r="H46" s="341"/>
      <c r="I46" s="341"/>
      <c r="J46" s="341"/>
      <c r="K46" s="3492"/>
      <c r="L46" s="298" t="s">
        <v>459</v>
      </c>
      <c r="M46" s="270"/>
    </row>
    <row r="47" spans="1:13" ht="38.25" customHeight="1" thickTop="1">
      <c r="A47" s="439">
        <v>42035</v>
      </c>
      <c r="B47" s="443" t="s">
        <v>12</v>
      </c>
      <c r="C47" s="4347" t="s">
        <v>887</v>
      </c>
      <c r="D47" s="4348"/>
      <c r="E47" s="4348"/>
      <c r="F47" s="4348"/>
      <c r="G47" s="4348"/>
      <c r="H47" s="4348"/>
      <c r="I47" s="4348"/>
      <c r="J47" s="4349"/>
      <c r="K47" s="3487"/>
      <c r="L47" s="457"/>
      <c r="M47" s="270"/>
    </row>
    <row r="48" spans="1:13" ht="65.25" customHeight="1">
      <c r="A48" s="1930">
        <v>42065</v>
      </c>
      <c r="B48" s="1933" t="s">
        <v>34</v>
      </c>
      <c r="C48" s="4338" t="s">
        <v>886</v>
      </c>
      <c r="D48" s="4332"/>
      <c r="E48" s="4332"/>
      <c r="F48" s="4332"/>
      <c r="G48" s="4332"/>
      <c r="H48" s="4332"/>
      <c r="I48" s="4332"/>
      <c r="J48" s="4339"/>
      <c r="K48" s="3484"/>
      <c r="L48" s="2301" t="s">
        <v>4027</v>
      </c>
      <c r="M48" s="270"/>
    </row>
    <row r="49" spans="1:13">
      <c r="A49" s="441">
        <v>42077</v>
      </c>
      <c r="B49" s="275" t="s">
        <v>16</v>
      </c>
      <c r="C49" s="292">
        <v>215</v>
      </c>
      <c r="D49" s="292">
        <f>+C49*(100-E49)/100</f>
        <v>118.25</v>
      </c>
      <c r="E49" s="292">
        <v>45</v>
      </c>
      <c r="F49" s="292"/>
      <c r="G49" s="292">
        <v>235</v>
      </c>
      <c r="H49" s="292"/>
      <c r="I49" s="292"/>
      <c r="J49" s="292"/>
      <c r="K49" s="3480"/>
      <c r="L49" s="287" t="s">
        <v>385</v>
      </c>
      <c r="M49" s="270"/>
    </row>
    <row r="50" spans="1:13" ht="32.25" customHeight="1">
      <c r="A50" s="441">
        <v>42090</v>
      </c>
      <c r="B50" s="275" t="s">
        <v>12</v>
      </c>
      <c r="C50" s="4340" t="s">
        <v>885</v>
      </c>
      <c r="D50" s="4263"/>
      <c r="E50" s="4263"/>
      <c r="F50" s="4263"/>
      <c r="G50" s="4263"/>
      <c r="H50" s="4263"/>
      <c r="I50" s="4263"/>
      <c r="J50" s="4344"/>
      <c r="K50" s="3483"/>
      <c r="M50" s="270"/>
    </row>
    <row r="51" spans="1:13">
      <c r="A51" s="441">
        <v>42128</v>
      </c>
      <c r="B51" s="275" t="s">
        <v>16</v>
      </c>
      <c r="C51" s="292">
        <v>200</v>
      </c>
      <c r="D51" s="292">
        <f>+C51*(100-E51)/100</f>
        <v>110</v>
      </c>
      <c r="E51" s="292">
        <v>45</v>
      </c>
      <c r="F51" s="292"/>
      <c r="G51" s="292">
        <v>190</v>
      </c>
      <c r="H51" s="292"/>
      <c r="I51" s="292"/>
      <c r="J51" s="292"/>
      <c r="K51" s="3480"/>
      <c r="L51" s="287" t="s">
        <v>376</v>
      </c>
      <c r="M51" s="270"/>
    </row>
    <row r="52" spans="1:13">
      <c r="A52" s="4293">
        <v>42137</v>
      </c>
      <c r="B52" s="448" t="s">
        <v>143</v>
      </c>
      <c r="C52" s="316"/>
      <c r="D52" s="316"/>
      <c r="E52" s="316"/>
      <c r="F52" s="316"/>
      <c r="G52" s="316"/>
      <c r="H52" s="316">
        <v>5175</v>
      </c>
      <c r="I52" s="316">
        <v>100</v>
      </c>
      <c r="J52" s="316"/>
      <c r="K52" s="3493"/>
      <c r="L52" s="455" t="s">
        <v>267</v>
      </c>
      <c r="M52" s="270"/>
    </row>
    <row r="53" spans="1:13">
      <c r="A53" s="4307"/>
      <c r="B53" s="275" t="s">
        <v>12</v>
      </c>
      <c r="C53" s="4345" t="s">
        <v>884</v>
      </c>
      <c r="D53" s="4274"/>
      <c r="E53" s="4274"/>
      <c r="F53" s="4274"/>
      <c r="G53" s="4274"/>
      <c r="H53" s="4274"/>
      <c r="I53" s="4274"/>
      <c r="J53" s="4346"/>
      <c r="K53" s="3489"/>
      <c r="M53" s="270"/>
    </row>
    <row r="54" spans="1:13" ht="20.100000000000001" customHeight="1">
      <c r="A54" s="441">
        <v>42139</v>
      </c>
      <c r="B54" s="275" t="s">
        <v>16</v>
      </c>
      <c r="C54" s="292">
        <v>210</v>
      </c>
      <c r="D54" s="292">
        <f>+C54*(100-E54)/100</f>
        <v>115.5</v>
      </c>
      <c r="E54" s="292">
        <v>45</v>
      </c>
      <c r="F54" s="292"/>
      <c r="G54" s="292">
        <v>225</v>
      </c>
      <c r="H54" s="292"/>
      <c r="I54" s="292"/>
      <c r="J54" s="292"/>
      <c r="K54" s="3480"/>
      <c r="L54" s="287" t="s">
        <v>283</v>
      </c>
      <c r="M54" s="270"/>
    </row>
    <row r="55" spans="1:13" ht="20.100000000000001" customHeight="1">
      <c r="A55" s="441">
        <v>42140</v>
      </c>
      <c r="B55" s="275" t="s">
        <v>143</v>
      </c>
      <c r="C55" s="292"/>
      <c r="D55" s="292"/>
      <c r="E55" s="292"/>
      <c r="F55" s="292"/>
      <c r="G55" s="292"/>
      <c r="H55" s="292"/>
      <c r="I55" s="292"/>
      <c r="J55" s="292"/>
      <c r="K55" s="3480"/>
      <c r="L55" s="287" t="s">
        <v>1904</v>
      </c>
      <c r="M55" s="270"/>
    </row>
    <row r="56" spans="1:13">
      <c r="A56" s="441">
        <v>42194</v>
      </c>
      <c r="B56" s="602" t="s">
        <v>143</v>
      </c>
      <c r="C56" s="292"/>
      <c r="D56" s="292"/>
      <c r="E56" s="292"/>
      <c r="F56" s="292"/>
      <c r="G56" s="292"/>
      <c r="H56" s="292">
        <v>5315</v>
      </c>
      <c r="I56" s="292">
        <v>100</v>
      </c>
      <c r="J56" s="292"/>
      <c r="K56" s="3480"/>
      <c r="L56" s="287" t="s">
        <v>2009</v>
      </c>
      <c r="M56" s="270"/>
    </row>
    <row r="57" spans="1:13" ht="20.100000000000001" customHeight="1">
      <c r="A57" s="318">
        <v>42317</v>
      </c>
      <c r="B57" s="448" t="s">
        <v>143</v>
      </c>
      <c r="C57" s="316"/>
      <c r="D57" s="316"/>
      <c r="E57" s="316"/>
      <c r="F57" s="316"/>
      <c r="G57" s="316"/>
      <c r="H57" s="316">
        <v>4100</v>
      </c>
      <c r="I57" s="316">
        <v>100</v>
      </c>
      <c r="J57" s="316"/>
      <c r="K57" s="3493"/>
      <c r="L57" s="343" t="s">
        <v>2253</v>
      </c>
      <c r="M57" s="270"/>
    </row>
    <row r="58" spans="1:13" ht="20.100000000000001" customHeight="1">
      <c r="A58" s="304">
        <v>42318</v>
      </c>
      <c r="B58" s="303" t="s">
        <v>12</v>
      </c>
      <c r="C58" s="4384" t="s">
        <v>206</v>
      </c>
      <c r="D58" s="4385"/>
      <c r="E58" s="4385"/>
      <c r="F58" s="4385"/>
      <c r="G58" s="4385"/>
      <c r="H58" s="4385"/>
      <c r="I58" s="4385"/>
      <c r="J58" s="4386"/>
      <c r="K58" s="3494"/>
      <c r="L58" s="456"/>
      <c r="M58" s="270"/>
    </row>
    <row r="59" spans="1:13" ht="20.100000000000001" customHeight="1" thickBot="1">
      <c r="A59" s="1410">
        <v>42322</v>
      </c>
      <c r="B59" s="505" t="s">
        <v>16</v>
      </c>
      <c r="C59" s="1421">
        <v>185</v>
      </c>
      <c r="D59" s="1421">
        <f>+C59*(100-E59)/100</f>
        <v>111</v>
      </c>
      <c r="E59" s="1421">
        <v>40</v>
      </c>
      <c r="F59" s="1421"/>
      <c r="G59" s="1421">
        <v>210</v>
      </c>
      <c r="H59" s="1421"/>
      <c r="I59" s="1421"/>
      <c r="J59" s="1421"/>
      <c r="K59" s="3495"/>
      <c r="L59" s="1422" t="s">
        <v>2265</v>
      </c>
      <c r="M59" s="270"/>
    </row>
    <row r="60" spans="1:13" ht="24.75" customHeight="1" thickTop="1">
      <c r="A60" s="308">
        <v>42410</v>
      </c>
      <c r="B60" s="307" t="s">
        <v>12</v>
      </c>
      <c r="C60" s="4347" t="s">
        <v>3031</v>
      </c>
      <c r="D60" s="4348"/>
      <c r="E60" s="4348"/>
      <c r="F60" s="4348"/>
      <c r="G60" s="4348"/>
      <c r="H60" s="4348"/>
      <c r="I60" s="4348"/>
      <c r="J60" s="4349"/>
      <c r="K60" s="3491"/>
      <c r="L60" s="306"/>
      <c r="M60" s="270"/>
    </row>
    <row r="61" spans="1:13" ht="77.25" customHeight="1">
      <c r="A61" s="441">
        <v>42411</v>
      </c>
      <c r="B61" s="1048" t="s">
        <v>12</v>
      </c>
      <c r="C61" s="4340" t="s">
        <v>3038</v>
      </c>
      <c r="D61" s="4263"/>
      <c r="E61" s="4263"/>
      <c r="F61" s="4263"/>
      <c r="G61" s="4263"/>
      <c r="H61" s="4263"/>
      <c r="I61" s="4263"/>
      <c r="J61" s="4344"/>
      <c r="K61" s="3483"/>
      <c r="M61" s="270"/>
    </row>
    <row r="62" spans="1:13" ht="20.100000000000001" customHeight="1">
      <c r="A62" s="441">
        <v>42418</v>
      </c>
      <c r="B62" s="1063" t="s">
        <v>143</v>
      </c>
      <c r="C62" s="292"/>
      <c r="D62" s="292"/>
      <c r="E62" s="292"/>
      <c r="F62" s="292"/>
      <c r="G62" s="292"/>
      <c r="H62" s="292">
        <v>4835</v>
      </c>
      <c r="I62" s="292">
        <v>100</v>
      </c>
      <c r="J62" s="292"/>
      <c r="K62" s="3480"/>
      <c r="L62" s="287" t="s">
        <v>30</v>
      </c>
      <c r="M62" s="270"/>
    </row>
    <row r="63" spans="1:13" ht="20.100000000000001" customHeight="1">
      <c r="A63" s="441">
        <v>42461</v>
      </c>
      <c r="B63" s="1148" t="s">
        <v>16</v>
      </c>
      <c r="C63" s="292">
        <v>185</v>
      </c>
      <c r="D63" s="292">
        <f>+C63*(100-E63)/100</f>
        <v>111</v>
      </c>
      <c r="E63" s="292">
        <v>40</v>
      </c>
      <c r="F63" s="292"/>
      <c r="G63" s="292">
        <v>265</v>
      </c>
      <c r="H63" s="292"/>
      <c r="I63" s="292"/>
      <c r="J63" s="292"/>
      <c r="K63" s="3480"/>
      <c r="L63" s="287" t="s">
        <v>3207</v>
      </c>
      <c r="M63" s="270"/>
    </row>
    <row r="64" spans="1:13">
      <c r="A64" s="441">
        <v>42586</v>
      </c>
      <c r="B64" s="275" t="s">
        <v>16</v>
      </c>
      <c r="C64" s="292">
        <v>215</v>
      </c>
      <c r="D64" s="292">
        <f>+C64*(100-E64)/100</f>
        <v>129</v>
      </c>
      <c r="E64" s="292">
        <v>40</v>
      </c>
      <c r="F64" s="292"/>
      <c r="G64" s="292">
        <v>180</v>
      </c>
      <c r="H64" s="292"/>
      <c r="I64" s="292"/>
      <c r="J64" s="292"/>
      <c r="K64" s="3480"/>
      <c r="L64" s="287" t="s">
        <v>3395</v>
      </c>
      <c r="M64" s="270"/>
    </row>
    <row r="65" spans="1:257" s="800" customFormat="1" ht="20.100000000000001" customHeight="1">
      <c r="A65" s="520">
        <v>42588</v>
      </c>
      <c r="B65" s="521" t="s">
        <v>143</v>
      </c>
      <c r="C65" s="1293"/>
      <c r="D65" s="1291"/>
      <c r="E65" s="1293"/>
      <c r="F65" s="1293"/>
      <c r="G65" s="1293"/>
      <c r="H65" s="1293">
        <v>4990</v>
      </c>
      <c r="I65" s="1293">
        <v>100</v>
      </c>
      <c r="J65" s="1293"/>
      <c r="K65" s="3496"/>
      <c r="L65" s="287" t="s">
        <v>30</v>
      </c>
      <c r="M65" s="520"/>
      <c r="N65" s="521"/>
      <c r="O65" s="1295"/>
      <c r="P65" s="1296"/>
      <c r="Q65" s="1295"/>
      <c r="R65" s="1295"/>
      <c r="S65" s="1295"/>
      <c r="T65" s="1295"/>
      <c r="U65" s="1295"/>
      <c r="V65" s="1295"/>
      <c r="W65" s="1294"/>
      <c r="X65" s="520"/>
      <c r="Y65" s="521"/>
      <c r="Z65" s="1295"/>
      <c r="AA65" s="1296"/>
      <c r="AB65" s="1295"/>
      <c r="AC65" s="1295"/>
      <c r="AD65" s="1295"/>
      <c r="AE65" s="1295"/>
      <c r="AF65" s="1295"/>
      <c r="AG65" s="1295"/>
      <c r="AH65" s="1294"/>
      <c r="AI65" s="520"/>
      <c r="AJ65" s="521"/>
      <c r="AK65" s="1295"/>
      <c r="AL65" s="1296"/>
      <c r="AM65" s="1295"/>
      <c r="AN65" s="1295"/>
      <c r="AO65" s="1295"/>
      <c r="AP65" s="1295"/>
      <c r="AQ65" s="1295"/>
      <c r="AR65" s="1295"/>
      <c r="AS65" s="1294"/>
      <c r="AT65" s="520"/>
      <c r="AU65" s="521"/>
      <c r="AV65" s="1295"/>
      <c r="AW65" s="1296"/>
      <c r="AX65" s="1295"/>
      <c r="AY65" s="1295"/>
      <c r="AZ65" s="1295"/>
      <c r="BA65" s="1295"/>
      <c r="BB65" s="1295"/>
      <c r="BC65" s="1295"/>
      <c r="BD65" s="1294"/>
      <c r="BE65" s="520"/>
      <c r="BF65" s="521"/>
      <c r="BG65" s="1295"/>
      <c r="BH65" s="1296"/>
      <c r="BI65" s="1295"/>
      <c r="BJ65" s="1295"/>
      <c r="BK65" s="1295"/>
      <c r="BL65" s="1295"/>
      <c r="BM65" s="1295"/>
      <c r="BN65" s="1295"/>
      <c r="BO65" s="1294"/>
      <c r="BP65" s="520"/>
      <c r="BQ65" s="521"/>
      <c r="BR65" s="1295"/>
      <c r="BS65" s="1296"/>
      <c r="BT65" s="1295"/>
      <c r="BU65" s="1295"/>
      <c r="BV65" s="1295"/>
      <c r="BW65" s="1295"/>
      <c r="BX65" s="1295"/>
      <c r="BY65" s="1295"/>
      <c r="BZ65" s="1294"/>
      <c r="CA65" s="520"/>
      <c r="CB65" s="521"/>
      <c r="CC65" s="1295"/>
      <c r="CD65" s="1296"/>
      <c r="CE65" s="1295"/>
      <c r="CF65" s="1295"/>
      <c r="CG65" s="1295"/>
      <c r="CH65" s="1295"/>
      <c r="CI65" s="1295"/>
      <c r="CJ65" s="1295"/>
      <c r="CK65" s="1294"/>
      <c r="CL65" s="520"/>
      <c r="CM65" s="521"/>
      <c r="CN65" s="1295"/>
      <c r="CO65" s="1296"/>
      <c r="CP65" s="1295"/>
      <c r="CQ65" s="1295"/>
      <c r="CR65" s="1295"/>
      <c r="CS65" s="1295"/>
      <c r="CT65" s="1295"/>
      <c r="CU65" s="1295"/>
      <c r="CV65" s="1294"/>
      <c r="CW65" s="520"/>
      <c r="CX65" s="521"/>
      <c r="CY65" s="1295"/>
      <c r="CZ65" s="1296"/>
      <c r="DA65" s="1295"/>
      <c r="DB65" s="1295"/>
      <c r="DC65" s="1295"/>
      <c r="DD65" s="1295"/>
      <c r="DE65" s="1295"/>
      <c r="DF65" s="1295"/>
      <c r="DG65" s="1294"/>
      <c r="DH65" s="520"/>
      <c r="DI65" s="521"/>
      <c r="DJ65" s="1295"/>
      <c r="DK65" s="1296"/>
      <c r="DL65" s="1295"/>
      <c r="DM65" s="1295"/>
      <c r="DN65" s="1295"/>
      <c r="DO65" s="1295"/>
      <c r="DP65" s="1295"/>
      <c r="DQ65" s="1295"/>
      <c r="DR65" s="1294"/>
      <c r="DS65" s="520"/>
      <c r="DT65" s="521"/>
      <c r="DU65" s="1295"/>
      <c r="DV65" s="1296"/>
      <c r="DW65" s="1295"/>
      <c r="DX65" s="1295"/>
      <c r="DY65" s="1295"/>
      <c r="DZ65" s="1295"/>
      <c r="EA65" s="1295"/>
      <c r="EB65" s="1295"/>
      <c r="EC65" s="1294"/>
      <c r="ED65" s="520"/>
      <c r="EE65" s="521"/>
      <c r="EF65" s="1295"/>
      <c r="EG65" s="1296"/>
      <c r="EH65" s="1295"/>
      <c r="EI65" s="1295"/>
      <c r="EJ65" s="1295"/>
      <c r="EK65" s="1295"/>
      <c r="EL65" s="1295"/>
      <c r="EM65" s="1295"/>
      <c r="EN65" s="1294"/>
      <c r="EO65" s="520"/>
      <c r="EP65" s="521"/>
      <c r="EQ65" s="1295"/>
      <c r="ER65" s="1296"/>
      <c r="ES65" s="1295"/>
      <c r="ET65" s="1295"/>
      <c r="EU65" s="1295"/>
      <c r="EV65" s="1295"/>
      <c r="EW65" s="1295"/>
      <c r="EX65" s="1295"/>
      <c r="EY65" s="1294"/>
      <c r="EZ65" s="520"/>
      <c r="FA65" s="521"/>
      <c r="FB65" s="1295"/>
      <c r="FC65" s="1296"/>
      <c r="FD65" s="1295"/>
      <c r="FE65" s="1295"/>
      <c r="FF65" s="1295"/>
      <c r="FG65" s="1295"/>
      <c r="FH65" s="1295"/>
      <c r="FI65" s="1295"/>
      <c r="FJ65" s="1294"/>
      <c r="FK65" s="520"/>
      <c r="FL65" s="521"/>
      <c r="FM65" s="1295"/>
      <c r="FN65" s="1296"/>
      <c r="FO65" s="1295"/>
      <c r="FP65" s="1295"/>
      <c r="FQ65" s="1295"/>
      <c r="FR65" s="1295"/>
      <c r="FS65" s="1295"/>
      <c r="FT65" s="1295"/>
      <c r="FU65" s="1294"/>
      <c r="FV65" s="520"/>
      <c r="FW65" s="521"/>
      <c r="FX65" s="1295"/>
      <c r="FY65" s="1296"/>
      <c r="FZ65" s="1295"/>
      <c r="GA65" s="1295"/>
      <c r="GB65" s="1295"/>
      <c r="GC65" s="1295"/>
      <c r="GD65" s="1295"/>
      <c r="GE65" s="1295"/>
      <c r="GF65" s="1294"/>
      <c r="GG65" s="520"/>
      <c r="GH65" s="521"/>
      <c r="GI65" s="1295"/>
      <c r="GJ65" s="1296"/>
      <c r="GK65" s="1295"/>
      <c r="GL65" s="1295"/>
      <c r="GM65" s="1295"/>
      <c r="GN65" s="1295"/>
      <c r="GO65" s="1295"/>
      <c r="GP65" s="1295"/>
      <c r="GQ65" s="1294"/>
      <c r="GR65" s="520"/>
      <c r="GS65" s="521"/>
      <c r="GT65" s="1295"/>
      <c r="GU65" s="1296"/>
      <c r="GV65" s="1295"/>
      <c r="GW65" s="1295"/>
      <c r="GX65" s="1295"/>
      <c r="GY65" s="1295"/>
      <c r="GZ65" s="1295"/>
      <c r="HA65" s="1295"/>
      <c r="HB65" s="1294"/>
      <c r="HC65" s="520"/>
      <c r="HD65" s="521"/>
      <c r="HE65" s="1295"/>
      <c r="HF65" s="1296"/>
      <c r="HG65" s="1295"/>
      <c r="HH65" s="1295"/>
      <c r="HI65" s="1295"/>
      <c r="HJ65" s="1295"/>
      <c r="HK65" s="1295"/>
      <c r="HL65" s="1295"/>
      <c r="HM65" s="1294"/>
      <c r="HN65" s="520"/>
      <c r="HO65" s="521"/>
      <c r="HP65" s="1295"/>
      <c r="HQ65" s="1296"/>
      <c r="HR65" s="1295"/>
      <c r="HS65" s="1295"/>
      <c r="HT65" s="1295"/>
      <c r="HU65" s="1295"/>
      <c r="HV65" s="1295"/>
      <c r="HW65" s="1295"/>
      <c r="HX65" s="1294"/>
      <c r="HY65" s="520"/>
      <c r="HZ65" s="521"/>
      <c r="IA65" s="1295"/>
      <c r="IB65" s="1296"/>
      <c r="IC65" s="1295"/>
      <c r="ID65" s="1295"/>
      <c r="IE65" s="1295"/>
      <c r="IF65" s="1295"/>
      <c r="IG65" s="1295"/>
      <c r="IH65" s="1295"/>
      <c r="II65" s="1294"/>
      <c r="IJ65" s="520"/>
      <c r="IK65" s="521"/>
      <c r="IL65" s="1295"/>
      <c r="IM65" s="1296"/>
      <c r="IN65" s="1295"/>
      <c r="IO65" s="1295"/>
      <c r="IP65" s="1295"/>
      <c r="IQ65" s="1295"/>
      <c r="IR65" s="1295"/>
      <c r="IS65" s="1295"/>
      <c r="IT65" s="1294"/>
      <c r="IU65" s="520"/>
      <c r="IV65" s="521"/>
      <c r="IW65" s="1295"/>
    </row>
    <row r="66" spans="1:257" ht="68.25" customHeight="1">
      <c r="A66" s="441">
        <v>42616</v>
      </c>
      <c r="B66" s="1314" t="s">
        <v>14</v>
      </c>
      <c r="C66" s="4340" t="s">
        <v>3525</v>
      </c>
      <c r="D66" s="4263"/>
      <c r="E66" s="4263"/>
      <c r="F66" s="4263"/>
      <c r="G66" s="4263"/>
      <c r="H66" s="4263"/>
      <c r="I66" s="4263"/>
      <c r="J66" s="4344"/>
      <c r="K66" s="3497"/>
      <c r="L66" s="270"/>
      <c r="M66" s="270"/>
    </row>
    <row r="67" spans="1:257" ht="20.100000000000001" customHeight="1">
      <c r="A67" s="4293">
        <v>42619</v>
      </c>
      <c r="B67" s="275" t="s">
        <v>15</v>
      </c>
      <c r="C67" s="4340" t="s">
        <v>3524</v>
      </c>
      <c r="D67" s="4263"/>
      <c r="E67" s="4263"/>
      <c r="F67" s="4263"/>
      <c r="G67" s="4263"/>
      <c r="H67" s="4263"/>
      <c r="I67" s="4263"/>
      <c r="J67" s="4344"/>
      <c r="K67" s="3497"/>
      <c r="L67" s="270"/>
      <c r="M67" s="270"/>
    </row>
    <row r="68" spans="1:257" ht="53.25" customHeight="1">
      <c r="A68" s="4307"/>
      <c r="B68" s="1314" t="s">
        <v>12</v>
      </c>
      <c r="C68" s="4340" t="s">
        <v>3528</v>
      </c>
      <c r="D68" s="4263"/>
      <c r="E68" s="4263"/>
      <c r="F68" s="4263"/>
      <c r="G68" s="4263"/>
      <c r="H68" s="4263"/>
      <c r="I68" s="4263"/>
      <c r="J68" s="4344"/>
      <c r="K68" s="3497"/>
      <c r="L68" s="270"/>
      <c r="M68" s="270"/>
    </row>
    <row r="69" spans="1:257" ht="53.25" customHeight="1">
      <c r="A69" s="1930">
        <v>42622</v>
      </c>
      <c r="B69" s="1937" t="s">
        <v>34</v>
      </c>
      <c r="C69" s="4338" t="s">
        <v>3531</v>
      </c>
      <c r="D69" s="4332"/>
      <c r="E69" s="4332"/>
      <c r="F69" s="4332"/>
      <c r="G69" s="4332"/>
      <c r="H69" s="4332"/>
      <c r="I69" s="4332"/>
      <c r="J69" s="4339"/>
      <c r="K69" s="3484"/>
      <c r="L69" s="2301" t="s">
        <v>4027</v>
      </c>
      <c r="M69" s="270"/>
    </row>
    <row r="70" spans="1:257">
      <c r="A70" s="441">
        <v>42635</v>
      </c>
      <c r="B70" s="275" t="s">
        <v>143</v>
      </c>
      <c r="C70" s="292"/>
      <c r="D70" s="292"/>
      <c r="E70" s="292"/>
      <c r="F70" s="292"/>
      <c r="G70" s="292"/>
      <c r="H70" s="4345" t="s">
        <v>2567</v>
      </c>
      <c r="I70" s="4346"/>
      <c r="J70" s="292"/>
      <c r="K70" s="3498"/>
      <c r="L70" s="270" t="s">
        <v>267</v>
      </c>
      <c r="M70" s="270"/>
    </row>
    <row r="71" spans="1:257" ht="16.5" thickBot="1">
      <c r="A71" s="1408">
        <v>42692</v>
      </c>
      <c r="B71" s="1411" t="s">
        <v>16</v>
      </c>
      <c r="C71" s="1409">
        <v>175</v>
      </c>
      <c r="D71" s="1409">
        <f>+C71*(100-E71)/100</f>
        <v>105</v>
      </c>
      <c r="E71" s="1409">
        <v>40</v>
      </c>
      <c r="F71" s="1409"/>
      <c r="G71" s="1409">
        <v>200</v>
      </c>
      <c r="H71" s="1409"/>
      <c r="I71" s="1409"/>
      <c r="J71" s="1409"/>
      <c r="K71" s="3499"/>
      <c r="L71" s="886" t="s">
        <v>2752</v>
      </c>
      <c r="M71" s="270"/>
    </row>
    <row r="72" spans="1:257" ht="16.5" thickTop="1">
      <c r="A72" s="308">
        <v>42737</v>
      </c>
      <c r="B72" s="307" t="s">
        <v>12</v>
      </c>
      <c r="C72" s="4381" t="s">
        <v>3798</v>
      </c>
      <c r="D72" s="4382"/>
      <c r="E72" s="4382"/>
      <c r="F72" s="4382"/>
      <c r="G72" s="4382"/>
      <c r="H72" s="4382"/>
      <c r="I72" s="4382"/>
      <c r="J72" s="4383"/>
      <c r="K72" s="3500"/>
      <c r="L72" s="281"/>
      <c r="M72" s="270"/>
    </row>
    <row r="73" spans="1:257" ht="20.100000000000001" customHeight="1">
      <c r="A73" s="441">
        <v>42776</v>
      </c>
      <c r="B73" s="1552" t="s">
        <v>14</v>
      </c>
      <c r="C73" s="4345" t="s">
        <v>3878</v>
      </c>
      <c r="D73" s="4274"/>
      <c r="E73" s="4274"/>
      <c r="F73" s="4274"/>
      <c r="G73" s="4274"/>
      <c r="H73" s="4274"/>
      <c r="I73" s="4274"/>
      <c r="J73" s="4346"/>
      <c r="K73" s="3501"/>
      <c r="L73" s="270"/>
      <c r="M73" s="270"/>
    </row>
    <row r="74" spans="1:257" ht="25.5" customHeight="1">
      <c r="A74" s="441">
        <v>42792</v>
      </c>
      <c r="B74" s="275" t="s">
        <v>16</v>
      </c>
      <c r="C74" s="292">
        <v>180</v>
      </c>
      <c r="D74" s="292">
        <f>+C74*(100-E74)/100</f>
        <v>117</v>
      </c>
      <c r="E74" s="292">
        <v>35</v>
      </c>
      <c r="F74" s="292"/>
      <c r="G74" s="292">
        <v>210</v>
      </c>
      <c r="H74" s="292"/>
      <c r="I74" s="292"/>
      <c r="J74" s="292"/>
      <c r="K74" s="3498"/>
      <c r="L74" s="270" t="s">
        <v>2242</v>
      </c>
      <c r="M74" s="270"/>
    </row>
    <row r="75" spans="1:257" ht="25.5" customHeight="1">
      <c r="A75" s="318">
        <v>42809</v>
      </c>
      <c r="B75" s="448" t="s">
        <v>143</v>
      </c>
      <c r="C75" s="316"/>
      <c r="D75" s="316"/>
      <c r="E75" s="316"/>
      <c r="F75" s="316"/>
      <c r="G75" s="316"/>
      <c r="H75" s="316">
        <v>4815</v>
      </c>
      <c r="I75" s="316">
        <v>93</v>
      </c>
      <c r="J75" s="316"/>
      <c r="K75" s="3502"/>
      <c r="L75" s="1288" t="s">
        <v>3949</v>
      </c>
      <c r="M75" s="270"/>
    </row>
    <row r="76" spans="1:257" ht="25.5" customHeight="1">
      <c r="A76" s="441">
        <v>42844</v>
      </c>
      <c r="B76" s="1784" t="s">
        <v>12</v>
      </c>
      <c r="C76" s="4345" t="s">
        <v>4024</v>
      </c>
      <c r="D76" s="4274"/>
      <c r="E76" s="4274"/>
      <c r="F76" s="4274"/>
      <c r="G76" s="4274"/>
      <c r="H76" s="4274"/>
      <c r="I76" s="4274"/>
      <c r="J76" s="4346"/>
      <c r="K76" s="3501"/>
      <c r="L76" s="270"/>
      <c r="M76" s="270"/>
    </row>
    <row r="77" spans="1:257" ht="25.5" customHeight="1">
      <c r="A77" s="441">
        <v>42847</v>
      </c>
      <c r="B77" s="275" t="s">
        <v>12</v>
      </c>
      <c r="C77" s="4345" t="s">
        <v>156</v>
      </c>
      <c r="D77" s="4274"/>
      <c r="E77" s="4274"/>
      <c r="F77" s="4274"/>
      <c r="G77" s="4274"/>
      <c r="H77" s="4274"/>
      <c r="I77" s="4274"/>
      <c r="J77" s="4346"/>
      <c r="K77" s="3501"/>
      <c r="L77" s="270"/>
      <c r="M77" s="270"/>
    </row>
    <row r="78" spans="1:257" ht="25.5" customHeight="1">
      <c r="A78" s="441">
        <v>42848</v>
      </c>
      <c r="B78" s="275" t="s">
        <v>12</v>
      </c>
      <c r="C78" s="4345" t="s">
        <v>4067</v>
      </c>
      <c r="D78" s="4274"/>
      <c r="E78" s="4274"/>
      <c r="F78" s="4274"/>
      <c r="G78" s="4274"/>
      <c r="H78" s="4274"/>
      <c r="I78" s="4274"/>
      <c r="J78" s="4346"/>
      <c r="K78" s="3501"/>
      <c r="L78" s="270"/>
      <c r="M78" s="270"/>
    </row>
    <row r="79" spans="1:257" ht="57" customHeight="1">
      <c r="A79" s="441">
        <v>42854</v>
      </c>
      <c r="B79" s="1809" t="s">
        <v>12</v>
      </c>
      <c r="C79" s="4340" t="s">
        <v>4128</v>
      </c>
      <c r="D79" s="4263"/>
      <c r="E79" s="4263"/>
      <c r="F79" s="4263"/>
      <c r="G79" s="4263"/>
      <c r="H79" s="4263"/>
      <c r="I79" s="4263"/>
      <c r="J79" s="4344"/>
      <c r="K79" s="3497"/>
      <c r="L79" s="270"/>
      <c r="M79" s="270"/>
    </row>
    <row r="80" spans="1:257" ht="24.75" customHeight="1">
      <c r="A80" s="318">
        <v>42876</v>
      </c>
      <c r="B80" s="448" t="s">
        <v>143</v>
      </c>
      <c r="C80" s="316"/>
      <c r="D80" s="316"/>
      <c r="E80" s="316"/>
      <c r="F80" s="316"/>
      <c r="G80" s="316"/>
      <c r="H80" s="316">
        <v>4335</v>
      </c>
      <c r="I80" s="316">
        <v>100</v>
      </c>
      <c r="J80" s="316"/>
      <c r="K80" s="3502"/>
      <c r="L80" s="479" t="s">
        <v>4092</v>
      </c>
      <c r="M80" s="270"/>
    </row>
    <row r="81" spans="1:13" ht="20.100000000000001" customHeight="1">
      <c r="A81" s="318">
        <v>42892</v>
      </c>
      <c r="B81" s="448" t="s">
        <v>16</v>
      </c>
      <c r="C81" s="316">
        <v>130</v>
      </c>
      <c r="D81" s="316">
        <f>+C81*(100-E81)/100</f>
        <v>78</v>
      </c>
      <c r="E81" s="316">
        <v>40</v>
      </c>
      <c r="F81" s="316"/>
      <c r="G81" s="316">
        <v>140</v>
      </c>
      <c r="H81" s="316"/>
      <c r="I81" s="316"/>
      <c r="J81" s="316"/>
      <c r="K81" s="3502"/>
      <c r="L81" s="1288" t="s">
        <v>2752</v>
      </c>
      <c r="M81" s="270"/>
    </row>
    <row r="82" spans="1:13" ht="39.75" customHeight="1">
      <c r="A82" s="441">
        <v>42897</v>
      </c>
      <c r="B82" s="1851" t="s">
        <v>12</v>
      </c>
      <c r="C82" s="4340" t="s">
        <v>4129</v>
      </c>
      <c r="D82" s="4263"/>
      <c r="E82" s="4263"/>
      <c r="F82" s="4263"/>
      <c r="G82" s="4263"/>
      <c r="H82" s="4263"/>
      <c r="I82" s="4263"/>
      <c r="J82" s="4344"/>
      <c r="K82" s="3497"/>
      <c r="L82" s="270"/>
      <c r="M82" s="270"/>
    </row>
    <row r="83" spans="1:13" ht="32.25" customHeight="1">
      <c r="A83" s="441">
        <v>42919</v>
      </c>
      <c r="B83" s="275" t="s">
        <v>12</v>
      </c>
      <c r="C83" s="4340" t="s">
        <v>4168</v>
      </c>
      <c r="D83" s="4263"/>
      <c r="E83" s="4263"/>
      <c r="F83" s="4263"/>
      <c r="G83" s="4263"/>
      <c r="H83" s="4263"/>
      <c r="I83" s="4263"/>
      <c r="J83" s="4344"/>
      <c r="K83" s="3497"/>
      <c r="L83" s="270"/>
      <c r="M83" s="270"/>
    </row>
    <row r="84" spans="1:13" ht="50.25" customHeight="1">
      <c r="A84" s="441">
        <v>42927</v>
      </c>
      <c r="B84" s="1872" t="s">
        <v>12</v>
      </c>
      <c r="C84" s="4340" t="s">
        <v>4171</v>
      </c>
      <c r="D84" s="4263"/>
      <c r="E84" s="4263"/>
      <c r="F84" s="4263"/>
      <c r="G84" s="4263"/>
      <c r="H84" s="4263"/>
      <c r="I84" s="4263"/>
      <c r="J84" s="4344"/>
      <c r="K84" s="3497"/>
      <c r="L84" s="272" t="s">
        <v>4172</v>
      </c>
      <c r="M84" s="270"/>
    </row>
    <row r="85" spans="1:13" ht="20.100000000000001" customHeight="1">
      <c r="A85" s="441">
        <v>42953</v>
      </c>
      <c r="B85" s="275" t="s">
        <v>143</v>
      </c>
      <c r="C85" s="292"/>
      <c r="D85" s="292"/>
      <c r="E85" s="292"/>
      <c r="F85" s="292"/>
      <c r="G85" s="292"/>
      <c r="H85" s="292">
        <v>4600</v>
      </c>
      <c r="I85" s="292">
        <v>84</v>
      </c>
      <c r="J85" s="292"/>
      <c r="K85" s="3498"/>
      <c r="L85" s="270" t="s">
        <v>207</v>
      </c>
      <c r="M85" s="270"/>
    </row>
    <row r="86" spans="1:13" ht="20.100000000000001" customHeight="1" thickBot="1">
      <c r="A86" s="2114">
        <v>43078</v>
      </c>
      <c r="B86" s="2115" t="s">
        <v>16</v>
      </c>
      <c r="C86" s="2113">
        <v>205</v>
      </c>
      <c r="D86" s="2113">
        <f>+C86*(100-E86)/100</f>
        <v>112.75</v>
      </c>
      <c r="E86" s="2113">
        <v>45</v>
      </c>
      <c r="F86" s="2113"/>
      <c r="G86" s="2113">
        <v>175</v>
      </c>
      <c r="H86" s="2113"/>
      <c r="I86" s="2113"/>
      <c r="J86" s="2113"/>
      <c r="K86" s="3499"/>
      <c r="L86" s="886" t="s">
        <v>3987</v>
      </c>
      <c r="M86" s="270"/>
    </row>
    <row r="87" spans="1:13" ht="35.25" customHeight="1" thickTop="1">
      <c r="A87" s="308">
        <v>43121</v>
      </c>
      <c r="B87" s="307" t="s">
        <v>12</v>
      </c>
      <c r="C87" s="4347" t="s">
        <v>4470</v>
      </c>
      <c r="D87" s="4348"/>
      <c r="E87" s="4348"/>
      <c r="F87" s="4348"/>
      <c r="G87" s="4348"/>
      <c r="H87" s="4348"/>
      <c r="I87" s="4348"/>
      <c r="J87" s="4349"/>
      <c r="K87" s="3503"/>
      <c r="L87" s="354" t="s">
        <v>4462</v>
      </c>
      <c r="M87" s="270"/>
    </row>
    <row r="88" spans="1:13" ht="39" customHeight="1">
      <c r="A88" s="441">
        <v>43154</v>
      </c>
      <c r="B88" s="275" t="s">
        <v>14</v>
      </c>
      <c r="C88" s="4340" t="s">
        <v>4520</v>
      </c>
      <c r="D88" s="4263"/>
      <c r="E88" s="4263"/>
      <c r="F88" s="4263"/>
      <c r="G88" s="4263"/>
      <c r="H88" s="4263"/>
      <c r="I88" s="4263"/>
      <c r="J88" s="4344"/>
      <c r="K88" s="3497"/>
      <c r="L88" s="270"/>
      <c r="M88" s="270"/>
    </row>
    <row r="89" spans="1:13">
      <c r="A89" s="441">
        <v>43155</v>
      </c>
      <c r="B89" s="275" t="s">
        <v>143</v>
      </c>
      <c r="C89" s="292"/>
      <c r="D89" s="292"/>
      <c r="E89" s="292"/>
      <c r="F89" s="292"/>
      <c r="G89" s="292"/>
      <c r="H89" s="292">
        <v>4975</v>
      </c>
      <c r="I89" s="292">
        <v>100</v>
      </c>
      <c r="J89" s="292"/>
      <c r="K89" s="3498"/>
      <c r="L89" s="270" t="s">
        <v>4521</v>
      </c>
      <c r="M89" s="270"/>
    </row>
    <row r="90" spans="1:13" ht="43.5" customHeight="1">
      <c r="A90" s="2268">
        <v>43189</v>
      </c>
      <c r="B90" s="2267" t="s">
        <v>14</v>
      </c>
      <c r="C90" s="4340" t="s">
        <v>4613</v>
      </c>
      <c r="D90" s="4263"/>
      <c r="E90" s="4263"/>
      <c r="F90" s="4263"/>
      <c r="G90" s="4263"/>
      <c r="H90" s="4263"/>
      <c r="I90" s="4263"/>
      <c r="J90" s="4344"/>
      <c r="K90" s="3497"/>
      <c r="L90" s="270"/>
      <c r="M90" s="270"/>
    </row>
    <row r="91" spans="1:13">
      <c r="A91" s="441">
        <v>43190</v>
      </c>
      <c r="B91" s="275" t="s">
        <v>16</v>
      </c>
      <c r="C91" s="292">
        <v>210</v>
      </c>
      <c r="D91" s="292">
        <f>+C91*(100-E91)/100</f>
        <v>115.5</v>
      </c>
      <c r="E91" s="292">
        <v>45</v>
      </c>
      <c r="F91" s="292"/>
      <c r="G91" s="292">
        <v>180</v>
      </c>
      <c r="H91" s="292"/>
      <c r="I91" s="292"/>
      <c r="J91" s="292"/>
      <c r="K91" s="3498"/>
      <c r="L91" s="270" t="s">
        <v>4617</v>
      </c>
      <c r="M91" s="270"/>
    </row>
    <row r="92" spans="1:13" ht="42" customHeight="1">
      <c r="A92" s="441">
        <v>43224</v>
      </c>
      <c r="B92" s="275" t="s">
        <v>12</v>
      </c>
      <c r="C92" s="4340" t="s">
        <v>4649</v>
      </c>
      <c r="D92" s="4263"/>
      <c r="E92" s="4263"/>
      <c r="F92" s="4263"/>
      <c r="G92" s="4263"/>
      <c r="H92" s="4263"/>
      <c r="I92" s="4263"/>
      <c r="J92" s="4344"/>
      <c r="K92" s="3497"/>
      <c r="L92" s="270"/>
      <c r="M92" s="270"/>
    </row>
    <row r="93" spans="1:13" ht="17.25" customHeight="1">
      <c r="A93" s="441">
        <v>43231</v>
      </c>
      <c r="B93" s="275" t="s">
        <v>12</v>
      </c>
      <c r="C93" s="4345" t="s">
        <v>4674</v>
      </c>
      <c r="D93" s="4274"/>
      <c r="E93" s="4274"/>
      <c r="F93" s="4274"/>
      <c r="G93" s="4274"/>
      <c r="H93" s="4274"/>
      <c r="I93" s="4274"/>
      <c r="J93" s="4346"/>
      <c r="K93" s="3501"/>
      <c r="L93" s="270" t="s">
        <v>4675</v>
      </c>
      <c r="M93" s="270"/>
    </row>
    <row r="94" spans="1:13" ht="81.75" customHeight="1">
      <c r="A94" s="1930">
        <v>43233</v>
      </c>
      <c r="B94" s="1937" t="s">
        <v>34</v>
      </c>
      <c r="C94" s="4338" t="s">
        <v>4688</v>
      </c>
      <c r="D94" s="4332"/>
      <c r="E94" s="4332"/>
      <c r="F94" s="4332"/>
      <c r="G94" s="4332"/>
      <c r="H94" s="4332"/>
      <c r="I94" s="4332"/>
      <c r="J94" s="4339"/>
      <c r="K94" s="3488" t="s">
        <v>4027</v>
      </c>
      <c r="L94" s="2301" t="s">
        <v>4687</v>
      </c>
      <c r="M94" s="270"/>
    </row>
    <row r="95" spans="1:13" ht="20.100000000000001" customHeight="1">
      <c r="A95" s="441">
        <v>43243</v>
      </c>
      <c r="B95" s="275" t="s">
        <v>143</v>
      </c>
      <c r="C95" s="292"/>
      <c r="D95" s="292"/>
      <c r="E95" s="292"/>
      <c r="F95" s="292"/>
      <c r="G95" s="292"/>
      <c r="H95" s="4345" t="s">
        <v>4684</v>
      </c>
      <c r="I95" s="4346"/>
      <c r="J95" s="292"/>
      <c r="K95" s="3498"/>
      <c r="L95" s="547" t="s">
        <v>30</v>
      </c>
      <c r="M95" s="270"/>
    </row>
    <row r="96" spans="1:13" ht="20.100000000000001" customHeight="1">
      <c r="A96" s="441">
        <v>43249</v>
      </c>
      <c r="B96" s="275" t="s">
        <v>16</v>
      </c>
      <c r="C96" s="292">
        <v>200</v>
      </c>
      <c r="D96" s="292">
        <f>+C96*(100-E96)/100</f>
        <v>100</v>
      </c>
      <c r="E96" s="292">
        <v>50</v>
      </c>
      <c r="F96" s="292"/>
      <c r="G96" s="292">
        <v>170</v>
      </c>
      <c r="H96" s="292"/>
      <c r="I96" s="292"/>
      <c r="J96" s="292"/>
      <c r="K96" s="3498"/>
      <c r="L96" s="547" t="s">
        <v>4696</v>
      </c>
      <c r="M96" s="270"/>
    </row>
    <row r="97" spans="1:13" ht="20.100000000000001" customHeight="1">
      <c r="A97" s="441">
        <v>43345</v>
      </c>
      <c r="B97" s="275" t="s">
        <v>16</v>
      </c>
      <c r="C97" s="292">
        <v>190</v>
      </c>
      <c r="D97" s="292">
        <f>+C97*(100-E97)/100</f>
        <v>95</v>
      </c>
      <c r="E97" s="292">
        <v>50</v>
      </c>
      <c r="F97" s="292"/>
      <c r="G97" s="292">
        <v>145</v>
      </c>
      <c r="H97" s="292"/>
      <c r="I97" s="292"/>
      <c r="J97" s="292"/>
      <c r="K97" s="3498"/>
      <c r="L97" s="547" t="s">
        <v>4696</v>
      </c>
      <c r="M97" s="270"/>
    </row>
    <row r="98" spans="1:13" ht="20.100000000000001" customHeight="1">
      <c r="A98" s="441">
        <v>43412</v>
      </c>
      <c r="B98" s="275" t="s">
        <v>143</v>
      </c>
      <c r="C98" s="292"/>
      <c r="D98" s="292"/>
      <c r="E98" s="292"/>
      <c r="F98" s="292"/>
      <c r="G98" s="292"/>
      <c r="H98" s="4345" t="s">
        <v>4962</v>
      </c>
      <c r="I98" s="4346"/>
      <c r="J98" s="292"/>
      <c r="K98" s="3498"/>
      <c r="L98" s="547" t="s">
        <v>30</v>
      </c>
      <c r="M98" s="270"/>
    </row>
    <row r="99" spans="1:13" ht="52.5" customHeight="1">
      <c r="A99" s="2470">
        <v>43422</v>
      </c>
      <c r="B99" s="2469" t="s">
        <v>12</v>
      </c>
      <c r="C99" s="4340" t="s">
        <v>5003</v>
      </c>
      <c r="D99" s="4263"/>
      <c r="E99" s="4263"/>
      <c r="F99" s="4263"/>
      <c r="G99" s="4263"/>
      <c r="H99" s="4263"/>
      <c r="I99" s="4263"/>
      <c r="J99" s="4344"/>
      <c r="K99" s="3497"/>
      <c r="L99" s="2471" t="s">
        <v>4999</v>
      </c>
      <c r="M99" s="270"/>
    </row>
    <row r="100" spans="1:13">
      <c r="A100" s="441">
        <v>43428</v>
      </c>
      <c r="B100" s="275" t="s">
        <v>143</v>
      </c>
      <c r="C100" s="292"/>
      <c r="D100" s="292"/>
      <c r="E100" s="292"/>
      <c r="F100" s="292"/>
      <c r="G100" s="292"/>
      <c r="H100" s="292">
        <v>4675</v>
      </c>
      <c r="I100" s="292">
        <v>100</v>
      </c>
      <c r="J100" s="292"/>
      <c r="K100" s="3498"/>
      <c r="L100" s="547" t="s">
        <v>30</v>
      </c>
      <c r="M100" s="270"/>
    </row>
    <row r="101" spans="1:13" ht="16.5" thickBot="1">
      <c r="A101" s="2599">
        <v>43439</v>
      </c>
      <c r="B101" s="2603" t="s">
        <v>16</v>
      </c>
      <c r="C101" s="2601">
        <v>195</v>
      </c>
      <c r="D101" s="2601">
        <f>+C101*(100-E101)/100</f>
        <v>97.5</v>
      </c>
      <c r="E101" s="2601">
        <v>50</v>
      </c>
      <c r="F101" s="2601"/>
      <c r="G101" s="2601">
        <v>160</v>
      </c>
      <c r="H101" s="2601"/>
      <c r="I101" s="2601"/>
      <c r="J101" s="2601"/>
      <c r="K101" s="3499"/>
      <c r="L101" s="2176" t="s">
        <v>4696</v>
      </c>
      <c r="M101" s="270"/>
    </row>
    <row r="102" spans="1:13" ht="16.5" thickTop="1">
      <c r="A102" s="308">
        <v>43477</v>
      </c>
      <c r="B102" s="307" t="s">
        <v>12</v>
      </c>
      <c r="C102" s="4381" t="s">
        <v>5135</v>
      </c>
      <c r="D102" s="4382"/>
      <c r="E102" s="4382"/>
      <c r="F102" s="4382"/>
      <c r="G102" s="4382"/>
      <c r="H102" s="4382"/>
      <c r="I102" s="4382"/>
      <c r="J102" s="4383"/>
      <c r="K102" s="3500"/>
      <c r="L102" s="2177"/>
      <c r="M102" s="270"/>
    </row>
    <row r="103" spans="1:13" ht="72" customHeight="1">
      <c r="A103" s="1930">
        <v>43490</v>
      </c>
      <c r="B103" s="1937" t="s">
        <v>34</v>
      </c>
      <c r="C103" s="4338" t="s">
        <v>5155</v>
      </c>
      <c r="D103" s="4332"/>
      <c r="E103" s="4332"/>
      <c r="F103" s="4332"/>
      <c r="G103" s="4332"/>
      <c r="H103" s="4332"/>
      <c r="I103" s="4332"/>
      <c r="J103" s="4339"/>
      <c r="K103" s="3488"/>
      <c r="L103" s="2575" t="s">
        <v>3964</v>
      </c>
      <c r="M103" s="270"/>
    </row>
    <row r="104" spans="1:13">
      <c r="A104" s="441">
        <v>43502</v>
      </c>
      <c r="B104" s="275" t="s">
        <v>16</v>
      </c>
      <c r="C104" s="292">
        <v>215</v>
      </c>
      <c r="D104" s="292">
        <f>+C104*(100-E104)/100</f>
        <v>75.25</v>
      </c>
      <c r="E104" s="292">
        <v>65</v>
      </c>
      <c r="F104" s="292"/>
      <c r="G104" s="292">
        <v>140</v>
      </c>
      <c r="H104" s="292"/>
      <c r="I104" s="292"/>
      <c r="J104" s="292"/>
      <c r="K104" s="3498"/>
      <c r="L104" s="547" t="s">
        <v>5151</v>
      </c>
      <c r="M104" s="270"/>
    </row>
    <row r="105" spans="1:13">
      <c r="A105" s="441">
        <v>43582</v>
      </c>
      <c r="B105" s="275" t="s">
        <v>143</v>
      </c>
      <c r="C105" s="292"/>
      <c r="D105" s="292"/>
      <c r="E105" s="292"/>
      <c r="F105" s="292"/>
      <c r="G105" s="292"/>
      <c r="H105" s="292">
        <v>4830</v>
      </c>
      <c r="I105" s="292">
        <v>99</v>
      </c>
      <c r="J105" s="292"/>
      <c r="K105" s="3498"/>
      <c r="L105" s="547" t="s">
        <v>30</v>
      </c>
      <c r="M105" s="270"/>
    </row>
    <row r="106" spans="1:13">
      <c r="A106" s="441">
        <v>43698</v>
      </c>
      <c r="B106" s="275" t="s">
        <v>16</v>
      </c>
      <c r="C106" s="292">
        <v>200</v>
      </c>
      <c r="D106" s="292">
        <f>+C106*(100-E106)/100</f>
        <v>116</v>
      </c>
      <c r="E106" s="292">
        <v>42</v>
      </c>
      <c r="F106" s="292" t="s">
        <v>70</v>
      </c>
      <c r="G106" s="292">
        <v>122</v>
      </c>
      <c r="H106" s="292"/>
      <c r="I106" s="292"/>
      <c r="J106" s="292"/>
      <c r="K106" s="3498"/>
      <c r="L106" s="547" t="s">
        <v>20</v>
      </c>
      <c r="M106" s="270"/>
    </row>
    <row r="107" spans="1:13" ht="20.100000000000001" customHeight="1">
      <c r="A107" s="441">
        <v>43713</v>
      </c>
      <c r="B107" s="275" t="s">
        <v>143</v>
      </c>
      <c r="C107" s="292"/>
      <c r="D107" s="292"/>
      <c r="E107" s="292"/>
      <c r="F107" s="292"/>
      <c r="G107" s="292"/>
      <c r="H107" s="292">
        <v>4700</v>
      </c>
      <c r="I107" s="292">
        <v>100</v>
      </c>
      <c r="J107" s="292"/>
      <c r="K107" s="3498"/>
      <c r="L107" s="547" t="s">
        <v>30</v>
      </c>
      <c r="M107" s="270"/>
    </row>
    <row r="108" spans="1:13" ht="33.75" customHeight="1">
      <c r="A108" s="441">
        <v>43747</v>
      </c>
      <c r="B108" s="275" t="s">
        <v>12</v>
      </c>
      <c r="C108" s="4340" t="s">
        <v>5719</v>
      </c>
      <c r="D108" s="4263"/>
      <c r="E108" s="4263"/>
      <c r="F108" s="4263"/>
      <c r="G108" s="4263"/>
      <c r="H108" s="4263"/>
      <c r="I108" s="4263"/>
      <c r="J108" s="4344"/>
      <c r="K108" s="3497"/>
      <c r="L108" s="547"/>
      <c r="M108" s="270"/>
    </row>
    <row r="109" spans="1:13" ht="74.25" customHeight="1">
      <c r="A109" s="1930">
        <v>43768</v>
      </c>
      <c r="B109" s="1937" t="s">
        <v>34</v>
      </c>
      <c r="C109" s="4338" t="s">
        <v>5754</v>
      </c>
      <c r="D109" s="4332"/>
      <c r="E109" s="4332"/>
      <c r="F109" s="4332"/>
      <c r="G109" s="4332"/>
      <c r="H109" s="4332"/>
      <c r="I109" s="4332"/>
      <c r="J109" s="4339"/>
      <c r="K109" s="3488"/>
      <c r="L109" s="2575" t="s">
        <v>3964</v>
      </c>
      <c r="M109" s="270"/>
    </row>
    <row r="110" spans="1:13">
      <c r="A110" s="441">
        <v>43803</v>
      </c>
      <c r="B110" s="275" t="s">
        <v>16</v>
      </c>
      <c r="C110" s="292">
        <v>230</v>
      </c>
      <c r="D110" s="292">
        <f>+C110*(100-E110)/100</f>
        <v>46</v>
      </c>
      <c r="E110" s="292">
        <v>80</v>
      </c>
      <c r="F110" s="292" t="s">
        <v>70</v>
      </c>
      <c r="G110" s="292">
        <v>125</v>
      </c>
      <c r="H110" s="292"/>
      <c r="I110" s="292"/>
      <c r="J110" s="292"/>
      <c r="K110" s="3498"/>
      <c r="L110" s="363" t="s">
        <v>5789</v>
      </c>
      <c r="M110" s="270"/>
    </row>
    <row r="111" spans="1:13">
      <c r="A111" s="441">
        <v>43814</v>
      </c>
      <c r="B111" s="275" t="s">
        <v>143</v>
      </c>
      <c r="C111" s="292"/>
      <c r="D111" s="292"/>
      <c r="E111" s="292"/>
      <c r="F111" s="292"/>
      <c r="G111" s="292"/>
      <c r="H111" s="4345" t="s">
        <v>5804</v>
      </c>
      <c r="I111" s="4274"/>
      <c r="J111" s="4346"/>
      <c r="K111" s="3501"/>
      <c r="L111" s="547" t="s">
        <v>5805</v>
      </c>
      <c r="M111" s="270"/>
    </row>
    <row r="112" spans="1:13">
      <c r="A112" s="441">
        <v>43896</v>
      </c>
      <c r="B112" s="275" t="s">
        <v>16</v>
      </c>
      <c r="C112" s="292">
        <v>227</v>
      </c>
      <c r="D112" s="292">
        <f>+C112*(100-E112)/100</f>
        <v>90.8</v>
      </c>
      <c r="E112" s="292">
        <v>60</v>
      </c>
      <c r="F112" s="292" t="s">
        <v>70</v>
      </c>
      <c r="G112" s="292">
        <v>110</v>
      </c>
      <c r="H112" s="292"/>
      <c r="I112" s="292"/>
      <c r="J112" s="292"/>
      <c r="K112" s="3498"/>
      <c r="L112" s="547" t="s">
        <v>6021</v>
      </c>
      <c r="M112" s="270"/>
    </row>
    <row r="113" spans="1:13">
      <c r="A113" s="3629">
        <v>43920</v>
      </c>
      <c r="B113" s="3130" t="s">
        <v>4</v>
      </c>
      <c r="C113" s="3131"/>
      <c r="D113" s="3131"/>
      <c r="E113" s="3131">
        <v>60</v>
      </c>
      <c r="F113" s="3131"/>
      <c r="G113" s="3131"/>
      <c r="H113" s="3131"/>
      <c r="I113" s="3131"/>
      <c r="J113" s="3131"/>
      <c r="K113" s="3504"/>
      <c r="L113" s="3132"/>
      <c r="M113" s="270"/>
    </row>
    <row r="114" spans="1:13">
      <c r="A114" s="3629">
        <v>43951</v>
      </c>
      <c r="B114" s="3130" t="s">
        <v>4</v>
      </c>
      <c r="C114" s="3131"/>
      <c r="D114" s="3131"/>
      <c r="E114" s="3131">
        <v>60</v>
      </c>
      <c r="F114" s="3131"/>
      <c r="G114" s="3131"/>
      <c r="H114" s="3131"/>
      <c r="I114" s="3131"/>
      <c r="J114" s="3131"/>
      <c r="K114" s="3504"/>
      <c r="L114" s="3132"/>
      <c r="M114" s="270"/>
    </row>
    <row r="115" spans="1:13" ht="17.25" customHeight="1">
      <c r="A115" s="3629">
        <v>43981</v>
      </c>
      <c r="B115" s="3130" t="s">
        <v>4</v>
      </c>
      <c r="C115" s="3131"/>
      <c r="D115" s="3131"/>
      <c r="E115" s="3131">
        <v>60</v>
      </c>
      <c r="F115" s="3131"/>
      <c r="G115" s="3131"/>
      <c r="H115" s="3131"/>
      <c r="I115" s="3131"/>
      <c r="J115" s="3131"/>
      <c r="K115" s="3504"/>
      <c r="L115" s="3132"/>
      <c r="M115" s="270"/>
    </row>
    <row r="116" spans="1:13" ht="39" customHeight="1">
      <c r="A116" s="441">
        <v>43993</v>
      </c>
      <c r="B116" s="275" t="s">
        <v>11</v>
      </c>
      <c r="C116" s="4340" t="s">
        <v>6197</v>
      </c>
      <c r="D116" s="4263"/>
      <c r="E116" s="4263"/>
      <c r="F116" s="4263"/>
      <c r="G116" s="4263"/>
      <c r="H116" s="4263"/>
      <c r="I116" s="4263"/>
      <c r="J116" s="4344"/>
      <c r="K116" s="3497"/>
      <c r="L116" s="3180" t="s">
        <v>6192</v>
      </c>
      <c r="M116" s="270"/>
    </row>
    <row r="117" spans="1:13" ht="20.100000000000001" customHeight="1">
      <c r="A117" s="318">
        <v>43997</v>
      </c>
      <c r="B117" s="448" t="s">
        <v>16</v>
      </c>
      <c r="C117" s="316">
        <v>175</v>
      </c>
      <c r="D117" s="316">
        <f>+C117*(100-E117)/100</f>
        <v>70</v>
      </c>
      <c r="E117" s="316">
        <v>60</v>
      </c>
      <c r="F117" s="316" t="s">
        <v>70</v>
      </c>
      <c r="G117" s="316">
        <v>115</v>
      </c>
      <c r="H117" s="316"/>
      <c r="I117" s="316"/>
      <c r="J117" s="316"/>
      <c r="K117" s="3502"/>
      <c r="L117" s="1153" t="s">
        <v>6193</v>
      </c>
      <c r="M117" s="270"/>
    </row>
    <row r="118" spans="1:13" ht="20.100000000000001" customHeight="1">
      <c r="A118" s="3629">
        <v>44012</v>
      </c>
      <c r="B118" s="3130" t="s">
        <v>4</v>
      </c>
      <c r="C118" s="3131"/>
      <c r="D118" s="3131"/>
      <c r="E118" s="3131">
        <v>65</v>
      </c>
      <c r="F118" s="3131"/>
      <c r="G118" s="3131"/>
      <c r="H118" s="3131"/>
      <c r="I118" s="3131"/>
      <c r="J118" s="3131"/>
      <c r="K118" s="3504"/>
      <c r="L118" s="3132"/>
      <c r="M118" s="270"/>
    </row>
    <row r="119" spans="1:13">
      <c r="A119" s="304">
        <v>44034</v>
      </c>
      <c r="B119" s="303" t="s">
        <v>16</v>
      </c>
      <c r="C119" s="302">
        <v>215</v>
      </c>
      <c r="D119" s="302">
        <v>75.25</v>
      </c>
      <c r="E119" s="302">
        <v>65</v>
      </c>
      <c r="F119" s="302" t="s">
        <v>70</v>
      </c>
      <c r="G119" s="302">
        <v>130</v>
      </c>
      <c r="H119" s="302"/>
      <c r="I119" s="302"/>
      <c r="J119" s="302"/>
      <c r="K119" s="3505"/>
      <c r="L119" s="3198" t="s">
        <v>6233</v>
      </c>
      <c r="M119" s="270"/>
    </row>
    <row r="120" spans="1:13" ht="20.100000000000001" customHeight="1">
      <c r="A120" s="3629">
        <v>44042</v>
      </c>
      <c r="B120" s="3130" t="s">
        <v>4</v>
      </c>
      <c r="C120" s="3131"/>
      <c r="D120" s="3131"/>
      <c r="E120" s="3131">
        <v>68</v>
      </c>
      <c r="F120" s="3131"/>
      <c r="G120" s="3131"/>
      <c r="H120" s="3131"/>
      <c r="I120" s="3131"/>
      <c r="J120" s="3131"/>
      <c r="K120" s="3504"/>
      <c r="L120" s="3132"/>
      <c r="M120" s="270"/>
    </row>
    <row r="121" spans="1:13" ht="20.100000000000001" customHeight="1">
      <c r="A121" s="441">
        <v>44067</v>
      </c>
      <c r="B121" s="275" t="s">
        <v>143</v>
      </c>
      <c r="C121" s="292"/>
      <c r="D121" s="292" t="s">
        <v>324</v>
      </c>
      <c r="E121" s="292"/>
      <c r="F121" s="292"/>
      <c r="G121" s="292"/>
      <c r="H121" s="4345" t="s">
        <v>6270</v>
      </c>
      <c r="I121" s="4274"/>
      <c r="J121" s="4346"/>
      <c r="K121" s="3501"/>
      <c r="L121" s="547" t="s">
        <v>6271</v>
      </c>
      <c r="M121" s="270"/>
    </row>
    <row r="122" spans="1:13" ht="20.100000000000001" customHeight="1">
      <c r="A122" s="3629">
        <v>44073</v>
      </c>
      <c r="B122" s="3130" t="s">
        <v>4</v>
      </c>
      <c r="C122" s="3131"/>
      <c r="D122" s="3131"/>
      <c r="E122" s="3131">
        <v>68</v>
      </c>
      <c r="F122" s="3131"/>
      <c r="G122" s="3131"/>
      <c r="H122" s="3131"/>
      <c r="I122" s="3131"/>
      <c r="J122" s="3131"/>
      <c r="K122" s="3504"/>
      <c r="L122" s="3132"/>
      <c r="M122" s="270"/>
    </row>
    <row r="123" spans="1:13" ht="37.5" customHeight="1">
      <c r="A123" s="441">
        <v>44131</v>
      </c>
      <c r="B123" s="275" t="s">
        <v>14</v>
      </c>
      <c r="C123" s="4340" t="s">
        <v>6408</v>
      </c>
      <c r="D123" s="4263"/>
      <c r="E123" s="4263"/>
      <c r="F123" s="4263"/>
      <c r="G123" s="4263"/>
      <c r="H123" s="4263"/>
      <c r="I123" s="4263"/>
      <c r="J123" s="4263"/>
      <c r="K123" s="3725"/>
      <c r="L123" s="547"/>
      <c r="M123" s="270"/>
    </row>
    <row r="124" spans="1:13" ht="52.5" customHeight="1">
      <c r="A124" s="441">
        <v>44143</v>
      </c>
      <c r="B124" s="275" t="s">
        <v>14</v>
      </c>
      <c r="C124" s="4340" t="s">
        <v>6409</v>
      </c>
      <c r="D124" s="4263"/>
      <c r="E124" s="4263"/>
      <c r="F124" s="4263"/>
      <c r="G124" s="4263"/>
      <c r="H124" s="4263"/>
      <c r="I124" s="4263"/>
      <c r="J124" s="4263"/>
      <c r="K124" s="3724"/>
      <c r="L124" s="3709"/>
      <c r="M124" s="270"/>
    </row>
    <row r="125" spans="1:13" s="800" customFormat="1" ht="47.25" customHeight="1">
      <c r="A125" s="520">
        <v>44154</v>
      </c>
      <c r="B125" s="521" t="s">
        <v>12</v>
      </c>
      <c r="C125" s="4341" t="s">
        <v>6410</v>
      </c>
      <c r="D125" s="4342"/>
      <c r="E125" s="4342"/>
      <c r="F125" s="4342"/>
      <c r="G125" s="4342"/>
      <c r="H125" s="4342"/>
      <c r="I125" s="4342"/>
      <c r="J125" s="4343"/>
      <c r="K125" s="3710"/>
      <c r="L125" s="3732" t="s">
        <v>6053</v>
      </c>
    </row>
    <row r="126" spans="1:13" ht="20.100000000000001" customHeight="1">
      <c r="A126" s="441">
        <v>44172</v>
      </c>
      <c r="B126" s="275" t="s">
        <v>12</v>
      </c>
      <c r="C126" s="4273" t="s">
        <v>6406</v>
      </c>
      <c r="D126" s="4274"/>
      <c r="E126" s="4274"/>
      <c r="F126" s="4274"/>
      <c r="G126" s="4274"/>
      <c r="H126" s="4274"/>
      <c r="I126" s="4274"/>
      <c r="J126" s="4275"/>
      <c r="K126" s="3498"/>
      <c r="L126" s="3732" t="s">
        <v>5726</v>
      </c>
      <c r="M126" s="270"/>
    </row>
    <row r="127" spans="1:13" ht="30.75" customHeight="1">
      <c r="A127" s="441">
        <v>44177</v>
      </c>
      <c r="B127" s="275" t="s">
        <v>12</v>
      </c>
      <c r="C127" s="4262" t="s">
        <v>6424</v>
      </c>
      <c r="D127" s="4263"/>
      <c r="E127" s="4263"/>
      <c r="F127" s="4263"/>
      <c r="G127" s="4263"/>
      <c r="H127" s="4263"/>
      <c r="I127" s="4263"/>
      <c r="J127" s="4264"/>
      <c r="K127" s="3498"/>
      <c r="L127" s="3732" t="s">
        <v>6054</v>
      </c>
      <c r="M127" s="270"/>
    </row>
    <row r="128" spans="1:13" ht="20.100000000000001" customHeight="1">
      <c r="A128" s="441">
        <v>44185</v>
      </c>
      <c r="B128" s="275" t="s">
        <v>16</v>
      </c>
      <c r="C128" s="292">
        <v>135</v>
      </c>
      <c r="D128" s="292">
        <f t="shared" ref="D128:D155" si="0">+C128*(100-E128)/100</f>
        <v>47.25</v>
      </c>
      <c r="E128" s="292">
        <v>65</v>
      </c>
      <c r="F128" s="292" t="s">
        <v>70</v>
      </c>
      <c r="G128" s="292">
        <v>145</v>
      </c>
      <c r="H128" s="292"/>
      <c r="I128" s="292"/>
      <c r="J128" s="292"/>
      <c r="K128" s="3498"/>
      <c r="L128" s="547" t="s">
        <v>6413</v>
      </c>
      <c r="M128" s="270"/>
    </row>
    <row r="129" spans="1:13" ht="20.100000000000001" customHeight="1">
      <c r="A129" s="441">
        <v>44205</v>
      </c>
      <c r="B129" s="275" t="s">
        <v>143</v>
      </c>
      <c r="C129" s="292"/>
      <c r="D129" s="292">
        <f t="shared" si="0"/>
        <v>0</v>
      </c>
      <c r="E129" s="292"/>
      <c r="F129" s="292"/>
      <c r="G129" s="292"/>
      <c r="H129" s="4273" t="s">
        <v>2254</v>
      </c>
      <c r="I129" s="4275"/>
      <c r="J129" s="292"/>
      <c r="K129" s="3498"/>
      <c r="L129" s="547" t="s">
        <v>30</v>
      </c>
      <c r="M129" s="270"/>
    </row>
    <row r="130" spans="1:13">
      <c r="A130" s="441">
        <v>44220</v>
      </c>
      <c r="B130" s="275" t="s">
        <v>12</v>
      </c>
      <c r="C130" s="4273" t="s">
        <v>6478</v>
      </c>
      <c r="D130" s="4274"/>
      <c r="E130" s="4274"/>
      <c r="F130" s="4274"/>
      <c r="G130" s="4274"/>
      <c r="H130" s="4274"/>
      <c r="I130" s="4274"/>
      <c r="J130" s="4275"/>
      <c r="K130" s="3498"/>
      <c r="L130" s="547"/>
      <c r="M130" s="270"/>
    </row>
    <row r="131" spans="1:13" ht="20.100000000000001" customHeight="1">
      <c r="A131" s="441">
        <v>44222</v>
      </c>
      <c r="B131" s="275" t="s">
        <v>12</v>
      </c>
      <c r="C131" s="4273" t="s">
        <v>6483</v>
      </c>
      <c r="D131" s="4274"/>
      <c r="E131" s="4274"/>
      <c r="F131" s="4274"/>
      <c r="G131" s="4274"/>
      <c r="H131" s="4274"/>
      <c r="I131" s="4274"/>
      <c r="J131" s="4275"/>
      <c r="K131" s="3498"/>
      <c r="L131" s="3732" t="s">
        <v>6384</v>
      </c>
      <c r="M131" s="270"/>
    </row>
    <row r="132" spans="1:13">
      <c r="A132" s="441">
        <v>44233</v>
      </c>
      <c r="B132" s="275" t="s">
        <v>16</v>
      </c>
      <c r="C132" s="292">
        <v>180</v>
      </c>
      <c r="D132" s="292">
        <f t="shared" si="0"/>
        <v>54</v>
      </c>
      <c r="E132" s="292">
        <v>70</v>
      </c>
      <c r="F132" s="292" t="s">
        <v>70</v>
      </c>
      <c r="G132" s="292">
        <v>145</v>
      </c>
      <c r="H132" s="292"/>
      <c r="I132" s="292"/>
      <c r="J132" s="292"/>
      <c r="K132" s="3498"/>
      <c r="L132" s="547" t="s">
        <v>6503</v>
      </c>
      <c r="M132" s="270"/>
    </row>
    <row r="133" spans="1:13" ht="34.5" customHeight="1">
      <c r="A133" s="441">
        <v>44238</v>
      </c>
      <c r="B133" s="275" t="s">
        <v>12</v>
      </c>
      <c r="C133" s="4262" t="s">
        <v>6515</v>
      </c>
      <c r="D133" s="4263"/>
      <c r="E133" s="4263"/>
      <c r="F133" s="4263"/>
      <c r="G133" s="4263"/>
      <c r="H133" s="4263"/>
      <c r="I133" s="4263"/>
      <c r="J133" s="4264"/>
      <c r="K133" s="3498"/>
      <c r="L133" s="3732" t="s">
        <v>6471</v>
      </c>
      <c r="M133" s="270"/>
    </row>
    <row r="134" spans="1:13">
      <c r="A134" s="441"/>
      <c r="B134" s="275"/>
      <c r="C134" s="292"/>
      <c r="D134" s="292">
        <f t="shared" si="0"/>
        <v>0</v>
      </c>
      <c r="E134" s="292"/>
      <c r="F134" s="292"/>
      <c r="G134" s="292"/>
      <c r="H134" s="292"/>
      <c r="I134" s="292"/>
      <c r="J134" s="292"/>
      <c r="K134" s="3498"/>
      <c r="L134" s="547"/>
      <c r="M134" s="270"/>
    </row>
    <row r="135" spans="1:13">
      <c r="A135" s="441"/>
      <c r="C135" s="292"/>
      <c r="D135" s="292">
        <f t="shared" si="0"/>
        <v>0</v>
      </c>
      <c r="E135" s="292"/>
      <c r="F135" s="292"/>
      <c r="G135" s="292"/>
      <c r="H135" s="292"/>
      <c r="I135" s="292"/>
      <c r="J135" s="292"/>
      <c r="K135" s="3498"/>
      <c r="L135" s="547"/>
      <c r="M135" s="270"/>
    </row>
    <row r="136" spans="1:13">
      <c r="A136" s="441"/>
      <c r="C136" s="292"/>
      <c r="D136" s="292">
        <f t="shared" si="0"/>
        <v>0</v>
      </c>
      <c r="E136" s="292"/>
      <c r="F136" s="292"/>
      <c r="G136" s="292"/>
      <c r="H136" s="292"/>
      <c r="I136" s="292"/>
      <c r="J136" s="292"/>
      <c r="K136" s="3498"/>
      <c r="L136" s="547"/>
      <c r="M136" s="270"/>
    </row>
    <row r="137" spans="1:13">
      <c r="A137" s="441"/>
      <c r="C137" s="292"/>
      <c r="D137" s="292">
        <f t="shared" si="0"/>
        <v>0</v>
      </c>
      <c r="E137" s="292"/>
      <c r="F137" s="292"/>
      <c r="G137" s="292"/>
      <c r="H137" s="292"/>
      <c r="I137" s="292"/>
      <c r="J137" s="292"/>
      <c r="K137" s="3498"/>
      <c r="L137" s="547"/>
      <c r="M137" s="270"/>
    </row>
    <row r="138" spans="1:13">
      <c r="A138" s="441"/>
      <c r="C138" s="292"/>
      <c r="D138" s="292">
        <f t="shared" si="0"/>
        <v>0</v>
      </c>
      <c r="E138" s="292"/>
      <c r="F138" s="292"/>
      <c r="G138" s="292"/>
      <c r="H138" s="292"/>
      <c r="I138" s="292"/>
      <c r="J138" s="292"/>
      <c r="K138" s="3498"/>
      <c r="L138" s="547"/>
      <c r="M138" s="270"/>
    </row>
    <row r="139" spans="1:13">
      <c r="A139" s="441"/>
      <c r="C139" s="292"/>
      <c r="D139" s="292">
        <f t="shared" si="0"/>
        <v>0</v>
      </c>
      <c r="E139" s="292"/>
      <c r="F139" s="292"/>
      <c r="G139" s="292"/>
      <c r="H139" s="292"/>
      <c r="I139" s="292"/>
      <c r="J139" s="292"/>
      <c r="K139" s="3498"/>
      <c r="L139" s="547"/>
      <c r="M139" s="270"/>
    </row>
    <row r="140" spans="1:13">
      <c r="A140" s="441"/>
      <c r="C140" s="292"/>
      <c r="D140" s="292">
        <f t="shared" si="0"/>
        <v>0</v>
      </c>
      <c r="E140" s="292"/>
      <c r="F140" s="292"/>
      <c r="G140" s="292"/>
      <c r="H140" s="292"/>
      <c r="I140" s="292"/>
      <c r="J140" s="292"/>
      <c r="K140" s="3498"/>
      <c r="L140" s="547"/>
      <c r="M140" s="270"/>
    </row>
    <row r="141" spans="1:13">
      <c r="A141" s="441"/>
      <c r="C141" s="292"/>
      <c r="D141" s="292">
        <f t="shared" si="0"/>
        <v>0</v>
      </c>
      <c r="E141" s="292"/>
      <c r="F141" s="292"/>
      <c r="G141" s="292"/>
      <c r="H141" s="292"/>
      <c r="I141" s="292"/>
      <c r="J141" s="292"/>
      <c r="K141" s="3498"/>
      <c r="L141" s="547"/>
      <c r="M141" s="270"/>
    </row>
    <row r="142" spans="1:13">
      <c r="A142" s="441"/>
      <c r="C142" s="292"/>
      <c r="D142" s="292">
        <f t="shared" si="0"/>
        <v>0</v>
      </c>
      <c r="E142" s="292"/>
      <c r="F142" s="292"/>
      <c r="G142" s="292"/>
      <c r="H142" s="292"/>
      <c r="I142" s="292"/>
      <c r="J142" s="292"/>
      <c r="K142" s="3498"/>
      <c r="L142" s="547"/>
      <c r="M142" s="270"/>
    </row>
    <row r="143" spans="1:13">
      <c r="A143" s="441"/>
      <c r="C143" s="292"/>
      <c r="D143" s="292">
        <f t="shared" si="0"/>
        <v>0</v>
      </c>
      <c r="E143" s="292"/>
      <c r="F143" s="292"/>
      <c r="G143" s="292"/>
      <c r="H143" s="292"/>
      <c r="I143" s="292"/>
      <c r="J143" s="292"/>
      <c r="K143" s="3498"/>
      <c r="L143" s="547"/>
      <c r="M143" s="270"/>
    </row>
    <row r="144" spans="1:13">
      <c r="A144" s="441"/>
      <c r="C144" s="292"/>
      <c r="D144" s="292">
        <f t="shared" si="0"/>
        <v>0</v>
      </c>
      <c r="E144" s="292"/>
      <c r="F144" s="292"/>
      <c r="G144" s="292"/>
      <c r="H144" s="292"/>
      <c r="I144" s="292"/>
      <c r="J144" s="292"/>
      <c r="K144" s="3498"/>
      <c r="L144" s="547"/>
      <c r="M144" s="270"/>
    </row>
    <row r="145" spans="1:13">
      <c r="A145" s="441"/>
      <c r="C145" s="292"/>
      <c r="D145" s="292">
        <f t="shared" si="0"/>
        <v>0</v>
      </c>
      <c r="E145" s="292"/>
      <c r="F145" s="292"/>
      <c r="G145" s="292"/>
      <c r="H145" s="292"/>
      <c r="I145" s="292"/>
      <c r="J145" s="292"/>
      <c r="K145" s="3498"/>
      <c r="L145" s="547"/>
      <c r="M145" s="270"/>
    </row>
    <row r="146" spans="1:13">
      <c r="A146" s="441"/>
      <c r="C146" s="292"/>
      <c r="D146" s="292">
        <f t="shared" si="0"/>
        <v>0</v>
      </c>
      <c r="E146" s="292"/>
      <c r="F146" s="292"/>
      <c r="G146" s="292"/>
      <c r="H146" s="292"/>
      <c r="I146" s="292"/>
      <c r="J146" s="292"/>
      <c r="K146" s="3498"/>
      <c r="L146" s="547"/>
      <c r="M146" s="270"/>
    </row>
    <row r="147" spans="1:13">
      <c r="A147" s="441"/>
      <c r="C147" s="292"/>
      <c r="D147" s="292">
        <f t="shared" si="0"/>
        <v>0</v>
      </c>
      <c r="E147" s="292"/>
      <c r="F147" s="292"/>
      <c r="G147" s="292"/>
      <c r="H147" s="292"/>
      <c r="I147" s="292"/>
      <c r="J147" s="292"/>
      <c r="K147" s="3498"/>
      <c r="L147" s="547"/>
      <c r="M147" s="270"/>
    </row>
    <row r="148" spans="1:13">
      <c r="A148" s="441"/>
      <c r="C148" s="292"/>
      <c r="D148" s="292">
        <f t="shared" si="0"/>
        <v>0</v>
      </c>
      <c r="E148" s="292"/>
      <c r="F148" s="292"/>
      <c r="G148" s="292"/>
      <c r="H148" s="292"/>
      <c r="I148" s="292"/>
      <c r="J148" s="292"/>
      <c r="K148" s="3498"/>
      <c r="L148" s="547"/>
      <c r="M148" s="270"/>
    </row>
    <row r="149" spans="1:13">
      <c r="A149" s="441"/>
      <c r="C149" s="292"/>
      <c r="D149" s="292">
        <f t="shared" si="0"/>
        <v>0</v>
      </c>
      <c r="E149" s="292"/>
      <c r="F149" s="292"/>
      <c r="G149" s="292"/>
      <c r="H149" s="292"/>
      <c r="I149" s="292"/>
      <c r="J149" s="292"/>
      <c r="K149" s="3248"/>
      <c r="L149" s="547"/>
      <c r="M149" s="270"/>
    </row>
    <row r="150" spans="1:13">
      <c r="A150" s="441"/>
      <c r="C150" s="292"/>
      <c r="D150" s="292">
        <f t="shared" si="0"/>
        <v>0</v>
      </c>
      <c r="E150" s="292"/>
      <c r="F150" s="292"/>
      <c r="G150" s="292"/>
      <c r="H150" s="292"/>
      <c r="I150" s="292"/>
      <c r="J150" s="292"/>
      <c r="K150" s="3248"/>
      <c r="L150" s="547"/>
      <c r="M150" s="270"/>
    </row>
    <row r="151" spans="1:13">
      <c r="A151" s="441"/>
      <c r="C151" s="292"/>
      <c r="D151" s="292">
        <f t="shared" si="0"/>
        <v>0</v>
      </c>
      <c r="E151" s="292"/>
      <c r="F151" s="292"/>
      <c r="G151" s="292"/>
      <c r="H151" s="292"/>
      <c r="I151" s="292"/>
      <c r="J151" s="292"/>
      <c r="K151" s="3248"/>
      <c r="L151" s="547"/>
      <c r="M151" s="270"/>
    </row>
    <row r="152" spans="1:13">
      <c r="A152" s="441"/>
      <c r="C152" s="292"/>
      <c r="D152" s="292">
        <f t="shared" si="0"/>
        <v>0</v>
      </c>
      <c r="E152" s="292"/>
      <c r="F152" s="292"/>
      <c r="G152" s="292"/>
      <c r="H152" s="292"/>
      <c r="I152" s="292"/>
      <c r="J152" s="292"/>
      <c r="K152" s="3248"/>
      <c r="L152" s="547"/>
      <c r="M152" s="270"/>
    </row>
    <row r="153" spans="1:13">
      <c r="A153" s="441"/>
      <c r="C153" s="292"/>
      <c r="D153" s="292">
        <f t="shared" si="0"/>
        <v>0</v>
      </c>
      <c r="E153" s="292"/>
      <c r="F153" s="292"/>
      <c r="G153" s="292"/>
      <c r="H153" s="292"/>
      <c r="I153" s="292"/>
      <c r="J153" s="292"/>
      <c r="K153" s="3248"/>
      <c r="L153" s="270"/>
      <c r="M153" s="270"/>
    </row>
    <row r="154" spans="1:13">
      <c r="A154" s="441"/>
      <c r="C154" s="292"/>
      <c r="D154" s="292">
        <f t="shared" si="0"/>
        <v>0</v>
      </c>
      <c r="E154" s="292"/>
      <c r="F154" s="292"/>
      <c r="G154" s="292"/>
      <c r="H154" s="292"/>
      <c r="I154" s="292"/>
      <c r="J154" s="292"/>
      <c r="K154" s="3248"/>
      <c r="L154" s="270"/>
      <c r="M154" s="270"/>
    </row>
    <row r="155" spans="1:13">
      <c r="A155" s="441"/>
      <c r="C155" s="292"/>
      <c r="D155" s="292">
        <f t="shared" si="0"/>
        <v>0</v>
      </c>
      <c r="E155" s="292"/>
      <c r="F155" s="292"/>
      <c r="G155" s="292"/>
      <c r="H155" s="292"/>
      <c r="I155" s="292"/>
      <c r="J155" s="292"/>
      <c r="K155" s="3248"/>
      <c r="L155" s="270"/>
      <c r="M155" s="270"/>
    </row>
    <row r="156" spans="1:13">
      <c r="A156" s="441"/>
      <c r="C156" s="292"/>
      <c r="D156" s="292">
        <f>+C156*(100-E156)/100</f>
        <v>0</v>
      </c>
      <c r="E156" s="292"/>
      <c r="F156" s="292"/>
      <c r="G156" s="292"/>
      <c r="H156" s="292"/>
      <c r="I156" s="292"/>
      <c r="J156" s="292"/>
      <c r="K156" s="3248"/>
      <c r="L156" s="270"/>
      <c r="M156" s="270"/>
    </row>
    <row r="157" spans="1:13">
      <c r="A157" s="441"/>
      <c r="C157" s="292"/>
      <c r="D157" s="292">
        <f>+C157*(100-E157)/100</f>
        <v>0</v>
      </c>
      <c r="E157" s="292"/>
      <c r="F157" s="292"/>
      <c r="G157" s="292"/>
      <c r="H157" s="292"/>
      <c r="I157" s="292"/>
      <c r="J157" s="292"/>
      <c r="K157" s="3248"/>
      <c r="L157" s="270"/>
      <c r="M157" s="270"/>
    </row>
    <row r="158" spans="1:13">
      <c r="A158" s="441"/>
      <c r="C158" s="292"/>
      <c r="D158" s="292">
        <f>+C158*(100-E158)/100</f>
        <v>0</v>
      </c>
      <c r="E158" s="292"/>
      <c r="F158" s="292"/>
      <c r="G158" s="292"/>
      <c r="H158" s="292"/>
      <c r="I158" s="292"/>
      <c r="J158" s="292"/>
      <c r="K158" s="3248"/>
      <c r="L158" s="270"/>
      <c r="M158" s="270"/>
    </row>
    <row r="159" spans="1:13">
      <c r="A159" s="441"/>
      <c r="C159" s="292"/>
      <c r="D159" s="292">
        <f>+C159*(100-E159)/100</f>
        <v>0</v>
      </c>
      <c r="E159" s="292"/>
      <c r="F159" s="292"/>
      <c r="G159" s="292"/>
      <c r="H159" s="292"/>
      <c r="I159" s="292"/>
      <c r="J159" s="292"/>
      <c r="K159" s="3248"/>
      <c r="L159" s="270"/>
      <c r="M159" s="270"/>
    </row>
    <row r="160" spans="1:13">
      <c r="A160" s="441"/>
      <c r="C160" s="292"/>
      <c r="D160" s="292">
        <f>+C160*(100-E160)/100</f>
        <v>0</v>
      </c>
      <c r="E160" s="292"/>
      <c r="F160" s="292"/>
      <c r="G160" s="292"/>
      <c r="H160" s="292"/>
      <c r="I160" s="292"/>
      <c r="J160" s="292"/>
      <c r="K160" s="3248"/>
      <c r="L160" s="270"/>
      <c r="M160" s="270"/>
    </row>
    <row r="161" spans="1:13">
      <c r="A161" s="441"/>
      <c r="C161" s="292"/>
      <c r="D161" s="292"/>
      <c r="E161" s="292"/>
      <c r="F161" s="292"/>
      <c r="G161" s="292"/>
      <c r="H161" s="292"/>
      <c r="I161" s="292"/>
      <c r="J161" s="292"/>
      <c r="K161" s="3248"/>
      <c r="L161" s="270"/>
      <c r="M161" s="270"/>
    </row>
    <row r="162" spans="1:13">
      <c r="C162" s="292"/>
      <c r="D162" s="292"/>
      <c r="E162" s="292"/>
      <c r="F162" s="292"/>
      <c r="G162" s="292"/>
      <c r="H162" s="292"/>
      <c r="I162" s="292"/>
      <c r="J162" s="292"/>
      <c r="K162" s="3248"/>
      <c r="L162" s="270"/>
      <c r="M162" s="270"/>
    </row>
    <row r="163" spans="1:13">
      <c r="C163" s="292"/>
      <c r="D163" s="292"/>
      <c r="E163" s="292"/>
      <c r="F163" s="292"/>
      <c r="G163" s="292"/>
      <c r="H163" s="292"/>
      <c r="I163" s="292"/>
      <c r="J163" s="292"/>
      <c r="K163" s="3248"/>
      <c r="L163" s="270"/>
      <c r="M163" s="270"/>
    </row>
    <row r="164" spans="1:13">
      <c r="C164" s="292"/>
      <c r="D164" s="292"/>
      <c r="E164" s="292"/>
      <c r="F164" s="292"/>
      <c r="G164" s="292"/>
      <c r="H164" s="292"/>
      <c r="I164" s="292"/>
      <c r="J164" s="292"/>
      <c r="K164" s="3248"/>
      <c r="L164" s="270"/>
      <c r="M164" s="270"/>
    </row>
    <row r="165" spans="1:13">
      <c r="A165" s="270"/>
      <c r="B165" s="270"/>
      <c r="C165" s="292"/>
      <c r="D165" s="292"/>
      <c r="E165" s="292"/>
      <c r="F165" s="292"/>
      <c r="G165" s="292"/>
      <c r="H165" s="292"/>
      <c r="I165" s="292"/>
      <c r="J165" s="292"/>
      <c r="K165" s="3248"/>
      <c r="L165" s="270"/>
      <c r="M165" s="270"/>
    </row>
    <row r="166" spans="1:13">
      <c r="A166" s="270"/>
      <c r="B166" s="270"/>
      <c r="C166" s="292"/>
      <c r="D166" s="292"/>
      <c r="E166" s="292"/>
      <c r="F166" s="292"/>
      <c r="G166" s="292"/>
      <c r="H166" s="292"/>
      <c r="I166" s="292"/>
      <c r="J166" s="292"/>
      <c r="K166" s="3248"/>
      <c r="L166" s="270"/>
      <c r="M166" s="270"/>
    </row>
    <row r="167" spans="1:13">
      <c r="A167" s="270"/>
      <c r="B167" s="270"/>
      <c r="C167" s="292"/>
      <c r="D167" s="292"/>
      <c r="E167" s="292"/>
      <c r="F167" s="292"/>
      <c r="G167" s="292"/>
      <c r="H167" s="292"/>
      <c r="I167" s="292"/>
      <c r="J167" s="292"/>
      <c r="K167" s="3248"/>
      <c r="L167" s="270"/>
      <c r="M167" s="270"/>
    </row>
    <row r="168" spans="1:13">
      <c r="A168" s="270"/>
      <c r="B168" s="270"/>
      <c r="C168" s="292"/>
      <c r="D168" s="292"/>
      <c r="E168" s="292"/>
      <c r="F168" s="292"/>
      <c r="G168" s="292"/>
      <c r="H168" s="292"/>
      <c r="I168" s="292"/>
      <c r="J168" s="292"/>
      <c r="K168" s="3248"/>
      <c r="L168" s="270"/>
    </row>
  </sheetData>
  <autoFilter ref="A6:L160"/>
  <customSheetViews>
    <customSheetView guid="{CD481555-6D06-49CD-9625-98C90CC09C9A}" showAutoFilter="1">
      <selection activeCell="K81" sqref="K81"/>
      <pageMargins left="0.75" right="0.75" top="1" bottom="1" header="0.5" footer="0.5"/>
      <printOptions gridLines="1"/>
      <pageSetup paperSize="9" scale="60" orientation="portrait" r:id="rId1"/>
      <headerFooter alignWithMargins="0">
        <oddHeader>&amp;A</oddHeader>
        <oddFooter>Page &amp;P</oddFooter>
      </headerFooter>
      <autoFilter ref="B6:B138"/>
    </customSheetView>
    <customSheetView guid="{9EC6AF21-4B8E-44E3-AF29-8895353139B2}" showAutoFilter="1">
      <pane ySplit="6" topLeftCell="A67" activePane="bottomLeft" state="frozen"/>
      <selection pane="bottomLeft" activeCell="K81" sqref="K81"/>
      <pageMargins left="0.75" right="0.75" top="1" bottom="1" header="0.5" footer="0.5"/>
      <printOptions gridLines="1"/>
      <pageSetup paperSize="9" scale="60" orientation="portrait" r:id="rId2"/>
      <headerFooter alignWithMargins="0">
        <oddHeader>&amp;A</oddHeader>
        <oddFooter>Page &amp;P</oddFooter>
      </headerFooter>
      <autoFilter ref="B6:B138"/>
    </customSheetView>
    <customSheetView guid="{4A6D03CA-35D0-42B2-8E76-6C991766DE68}" showAutoFilter="1">
      <pane ySplit="4" topLeftCell="A64" activePane="bottomLeft" state="frozen"/>
      <selection pane="bottomLeft" activeCell="A76" sqref="A76"/>
      <pageMargins left="0.75" right="0.75" top="1" bottom="1" header="0.5" footer="0.5"/>
      <printOptions gridLines="1"/>
      <pageSetup paperSize="9" scale="60" orientation="portrait" r:id="rId3"/>
      <headerFooter alignWithMargins="0">
        <oddHeader>&amp;A</oddHeader>
        <oddFooter>Page &amp;P</oddFooter>
      </headerFooter>
      <autoFilter ref="B6:B138"/>
    </customSheetView>
    <customSheetView guid="{94FC66D5-BF29-4BE8-974C-C93BA07E9FE3}" showAutoFilter="1">
      <pane ySplit="6" topLeftCell="A62" activePane="bottomLeft" state="frozen"/>
      <selection pane="bottomLeft" activeCell="K74" sqref="K74"/>
      <pageMargins left="0.75" right="0.75" top="1" bottom="1" header="0.5" footer="0.5"/>
      <printOptions gridLines="1"/>
      <pageSetup paperSize="9" scale="60" orientation="portrait" r:id="rId4"/>
      <headerFooter alignWithMargins="0">
        <oddHeader>&amp;A</oddHeader>
        <oddFooter>Page &amp;P</oddFooter>
      </headerFooter>
      <autoFilter ref="B6:B138"/>
    </customSheetView>
  </customSheetViews>
  <mergeCells count="92">
    <mergeCell ref="C131:J131"/>
    <mergeCell ref="C130:J130"/>
    <mergeCell ref="C90:J90"/>
    <mergeCell ref="C23:J23"/>
    <mergeCell ref="C84:J84"/>
    <mergeCell ref="C83:J83"/>
    <mergeCell ref="C28:J28"/>
    <mergeCell ref="C32:J32"/>
    <mergeCell ref="C127:J127"/>
    <mergeCell ref="C126:J126"/>
    <mergeCell ref="C33:J33"/>
    <mergeCell ref="H121:J121"/>
    <mergeCell ref="C82:J82"/>
    <mergeCell ref="C79:J79"/>
    <mergeCell ref="H111:J111"/>
    <mergeCell ref="C103:J103"/>
    <mergeCell ref="C102:J102"/>
    <mergeCell ref="C92:J92"/>
    <mergeCell ref="C109:J109"/>
    <mergeCell ref="C108:J108"/>
    <mergeCell ref="C35:J35"/>
    <mergeCell ref="C72:J72"/>
    <mergeCell ref="C69:J69"/>
    <mergeCell ref="H70:I70"/>
    <mergeCell ref="C60:J60"/>
    <mergeCell ref="C58:J58"/>
    <mergeCell ref="C53:J53"/>
    <mergeCell ref="C45:J45"/>
    <mergeCell ref="C116:J116"/>
    <mergeCell ref="A1:L1"/>
    <mergeCell ref="A2:B2"/>
    <mergeCell ref="C2:F2"/>
    <mergeCell ref="G2:H2"/>
    <mergeCell ref="I2:J2"/>
    <mergeCell ref="K2:L2"/>
    <mergeCell ref="C17:J17"/>
    <mergeCell ref="C18:J18"/>
    <mergeCell ref="C31:J31"/>
    <mergeCell ref="C19:J19"/>
    <mergeCell ref="C30:J30"/>
    <mergeCell ref="H22:J22"/>
    <mergeCell ref="A4:B4"/>
    <mergeCell ref="A3:B3"/>
    <mergeCell ref="C94:J94"/>
    <mergeCell ref="G3:H3"/>
    <mergeCell ref="I3:J3"/>
    <mergeCell ref="I4:J4"/>
    <mergeCell ref="C4:F4"/>
    <mergeCell ref="G4:H5"/>
    <mergeCell ref="A5:B5"/>
    <mergeCell ref="C5:F5"/>
    <mergeCell ref="I5:J5"/>
    <mergeCell ref="A52:A53"/>
    <mergeCell ref="C93:J93"/>
    <mergeCell ref="A67:A68"/>
    <mergeCell ref="C61:J61"/>
    <mergeCell ref="C66:J66"/>
    <mergeCell ref="C68:J68"/>
    <mergeCell ref="C67:J67"/>
    <mergeCell ref="C34:J34"/>
    <mergeCell ref="K3:L3"/>
    <mergeCell ref="K4:L4"/>
    <mergeCell ref="K5:L5"/>
    <mergeCell ref="C88:J88"/>
    <mergeCell ref="C87:J87"/>
    <mergeCell ref="C7:J7"/>
    <mergeCell ref="C11:J11"/>
    <mergeCell ref="C15:J15"/>
    <mergeCell ref="C16:J16"/>
    <mergeCell ref="C13:J13"/>
    <mergeCell ref="C14:J14"/>
    <mergeCell ref="C25:J25"/>
    <mergeCell ref="C24:J24"/>
    <mergeCell ref="C36:J36"/>
    <mergeCell ref="C50:J50"/>
    <mergeCell ref="C3:F3"/>
    <mergeCell ref="C133:J133"/>
    <mergeCell ref="H129:I129"/>
    <mergeCell ref="C37:J37"/>
    <mergeCell ref="C124:J124"/>
    <mergeCell ref="C123:J123"/>
    <mergeCell ref="C125:J125"/>
    <mergeCell ref="C99:J99"/>
    <mergeCell ref="H98:I98"/>
    <mergeCell ref="C43:J43"/>
    <mergeCell ref="H95:I95"/>
    <mergeCell ref="C77:J77"/>
    <mergeCell ref="C78:J78"/>
    <mergeCell ref="C76:J76"/>
    <mergeCell ref="C73:J73"/>
    <mergeCell ref="C47:J47"/>
    <mergeCell ref="C48:J48"/>
  </mergeCells>
  <hyperlinks>
    <hyperlink ref="B48" r:id="rId5"/>
    <hyperlink ref="B37" r:id="rId6"/>
    <hyperlink ref="B24" r:id="rId7"/>
  </hyperlinks>
  <printOptions gridLines="1" gridLinesSet="0"/>
  <pageMargins left="0.75" right="0.75" top="1" bottom="1" header="0.5" footer="0.5"/>
  <pageSetup paperSize="9" scale="60" orientation="portrait" r:id="rId8"/>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0000"/>
  </sheetPr>
  <dimension ref="A1:L144"/>
  <sheetViews>
    <sheetView showWhiteSpace="0" zoomScaleSheetLayoutView="100" workbookViewId="0">
      <pane ySplit="6" topLeftCell="A7" activePane="bottomLeft" state="frozen"/>
      <selection pane="bottomLeft" activeCell="C14" sqref="C14"/>
    </sheetView>
  </sheetViews>
  <sheetFormatPr defaultRowHeight="15.75"/>
  <cols>
    <col min="1" max="1" width="11" style="273" customWidth="1"/>
    <col min="2" max="8" width="10.140625" style="272" customWidth="1"/>
    <col min="9" max="9" width="11.85546875" style="272" customWidth="1"/>
    <col min="10" max="10" width="13.28515625" style="272" customWidth="1"/>
    <col min="11" max="11" width="49.28515625" style="287" customWidth="1"/>
    <col min="12" max="12" width="9.140625" style="285"/>
    <col min="13" max="16384" width="9.140625" style="270"/>
  </cols>
  <sheetData>
    <row r="1" spans="1:12" s="281" customFormat="1" ht="30.75" customHeight="1" thickTop="1">
      <c r="A1" s="4298" t="s">
        <v>928</v>
      </c>
      <c r="B1" s="4299"/>
      <c r="C1" s="4299"/>
      <c r="D1" s="4299"/>
      <c r="E1" s="4299"/>
      <c r="F1" s="4299"/>
      <c r="G1" s="4299"/>
      <c r="H1" s="4299"/>
      <c r="I1" s="4299"/>
      <c r="J1" s="4299"/>
      <c r="K1" s="4300"/>
      <c r="L1" s="288"/>
    </row>
    <row r="2" spans="1:12" ht="20.25" customHeight="1">
      <c r="A2" s="4289" t="s">
        <v>215</v>
      </c>
      <c r="B2" s="4373"/>
      <c r="C2" s="4358">
        <f>+(30+117+82)*25</f>
        <v>5725</v>
      </c>
      <c r="D2" s="4281"/>
      <c r="E2" s="4281"/>
      <c r="F2" s="4359"/>
      <c r="G2" s="4268"/>
      <c r="H2" s="4399"/>
      <c r="I2" s="4365" t="s">
        <v>216</v>
      </c>
      <c r="J2" s="4366"/>
    </row>
    <row r="3" spans="1:12" ht="20.25" customHeight="1">
      <c r="A3" s="4289" t="s">
        <v>217</v>
      </c>
      <c r="B3" s="4373"/>
      <c r="C3" s="4358"/>
      <c r="D3" s="4281"/>
      <c r="E3" s="4281"/>
      <c r="F3" s="4359"/>
      <c r="G3" s="4400"/>
      <c r="H3" s="4401"/>
      <c r="I3" s="4365" t="s">
        <v>218</v>
      </c>
      <c r="J3" s="4366"/>
    </row>
    <row r="4" spans="1:12" ht="20.25" customHeight="1">
      <c r="A4" s="4289" t="s">
        <v>219</v>
      </c>
      <c r="B4" s="4373"/>
      <c r="C4" s="4358" t="s">
        <v>246</v>
      </c>
      <c r="D4" s="4281"/>
      <c r="E4" s="4281"/>
      <c r="F4" s="4359"/>
      <c r="G4" s="4268"/>
      <c r="H4" s="4399"/>
      <c r="I4" s="4365" t="s">
        <v>220</v>
      </c>
      <c r="J4" s="4366"/>
      <c r="K4" s="287" t="s">
        <v>927</v>
      </c>
    </row>
    <row r="5" spans="1:12" ht="20.25" customHeight="1" thickBot="1">
      <c r="A5" s="4360" t="s">
        <v>221</v>
      </c>
      <c r="B5" s="4361"/>
      <c r="C5" s="4362" t="s">
        <v>926</v>
      </c>
      <c r="D5" s="4363"/>
      <c r="E5" s="4363"/>
      <c r="F5" s="4364"/>
      <c r="G5" s="4396"/>
      <c r="H5" s="4397"/>
      <c r="I5" s="4398"/>
      <c r="J5" s="4398"/>
      <c r="K5" s="286"/>
    </row>
    <row r="6" spans="1:12" s="281" customFormat="1" ht="35.25" customHeight="1" thickTop="1">
      <c r="A6" s="284" t="s">
        <v>1</v>
      </c>
      <c r="B6" s="283" t="s">
        <v>0</v>
      </c>
      <c r="C6" s="283" t="s">
        <v>2</v>
      </c>
      <c r="D6" s="283" t="s">
        <v>3</v>
      </c>
      <c r="E6" s="283" t="s">
        <v>4</v>
      </c>
      <c r="F6" s="283" t="s">
        <v>5</v>
      </c>
      <c r="G6" s="283" t="s">
        <v>6</v>
      </c>
      <c r="H6" s="283" t="s">
        <v>7</v>
      </c>
      <c r="I6" s="283" t="s">
        <v>8</v>
      </c>
      <c r="J6" s="283" t="s">
        <v>9</v>
      </c>
      <c r="K6" s="429" t="s">
        <v>10</v>
      </c>
      <c r="L6" s="288"/>
    </row>
    <row r="7" spans="1:12" s="285" customFormat="1" ht="65.25" customHeight="1">
      <c r="A7" s="441">
        <v>41454</v>
      </c>
      <c r="B7" s="275" t="s">
        <v>34</v>
      </c>
      <c r="C7" s="4340" t="s">
        <v>925</v>
      </c>
      <c r="D7" s="4263"/>
      <c r="E7" s="4263"/>
      <c r="F7" s="4263"/>
      <c r="G7" s="4263"/>
      <c r="H7" s="4263"/>
      <c r="I7" s="4263"/>
      <c r="J7" s="4344"/>
      <c r="K7" s="287"/>
    </row>
    <row r="8" spans="1:12" s="285" customFormat="1" ht="79.5" customHeight="1">
      <c r="A8" s="441">
        <v>41486</v>
      </c>
      <c r="B8" s="635" t="s">
        <v>34</v>
      </c>
      <c r="C8" s="4340" t="s">
        <v>924</v>
      </c>
      <c r="D8" s="4263"/>
      <c r="E8" s="4263"/>
      <c r="F8" s="4263"/>
      <c r="G8" s="4263"/>
      <c r="H8" s="4263"/>
      <c r="I8" s="4263"/>
      <c r="J8" s="4344"/>
      <c r="K8" s="1786" t="s">
        <v>4029</v>
      </c>
    </row>
    <row r="9" spans="1:12" s="285" customFormat="1" ht="20.100000000000001" customHeight="1">
      <c r="A9" s="441">
        <v>41506</v>
      </c>
      <c r="B9" s="275" t="s">
        <v>4</v>
      </c>
      <c r="C9" s="4345" t="s">
        <v>923</v>
      </c>
      <c r="D9" s="4274"/>
      <c r="E9" s="4274"/>
      <c r="F9" s="4274"/>
      <c r="G9" s="4274"/>
      <c r="H9" s="4274"/>
      <c r="I9" s="4274"/>
      <c r="J9" s="4346"/>
      <c r="K9" s="287"/>
    </row>
    <row r="10" spans="1:12" s="285" customFormat="1">
      <c r="A10" s="441">
        <v>41529</v>
      </c>
      <c r="B10" s="275" t="s">
        <v>41</v>
      </c>
      <c r="C10" s="4345" t="s">
        <v>922</v>
      </c>
      <c r="D10" s="4274"/>
      <c r="E10" s="4274"/>
      <c r="F10" s="4274"/>
      <c r="G10" s="4274"/>
      <c r="H10" s="4274"/>
      <c r="I10" s="4274"/>
      <c r="J10" s="4346"/>
      <c r="K10" s="287"/>
    </row>
    <row r="11" spans="1:12" s="285" customFormat="1">
      <c r="A11" s="441">
        <v>41534</v>
      </c>
      <c r="B11" s="275" t="s">
        <v>32</v>
      </c>
      <c r="C11" s="4345" t="s">
        <v>921</v>
      </c>
      <c r="D11" s="4274"/>
      <c r="E11" s="4274"/>
      <c r="F11" s="4274"/>
      <c r="G11" s="4274"/>
      <c r="H11" s="4274"/>
      <c r="I11" s="4274"/>
      <c r="J11" s="4346"/>
      <c r="K11" s="287"/>
    </row>
    <row r="12" spans="1:12" s="285" customFormat="1" ht="20.100000000000001" customHeight="1">
      <c r="A12" s="318">
        <v>41535</v>
      </c>
      <c r="B12" s="448" t="s">
        <v>143</v>
      </c>
      <c r="C12" s="316"/>
      <c r="D12" s="316"/>
      <c r="E12" s="316"/>
      <c r="F12" s="316"/>
      <c r="G12" s="316"/>
      <c r="H12" s="316">
        <v>2050</v>
      </c>
      <c r="I12" s="316">
        <v>100</v>
      </c>
      <c r="J12" s="316"/>
      <c r="K12" s="343" t="s">
        <v>920</v>
      </c>
    </row>
    <row r="13" spans="1:12" s="462" customFormat="1" ht="20.100000000000001" customHeight="1">
      <c r="A13" s="441">
        <v>41536</v>
      </c>
      <c r="B13" s="275" t="s">
        <v>12</v>
      </c>
      <c r="C13" s="4345" t="s">
        <v>6088</v>
      </c>
      <c r="D13" s="4274"/>
      <c r="E13" s="4274"/>
      <c r="F13" s="4274"/>
      <c r="G13" s="4274"/>
      <c r="H13" s="4274"/>
      <c r="I13" s="4274"/>
      <c r="J13" s="4346"/>
      <c r="K13" s="287"/>
      <c r="L13" s="285"/>
    </row>
    <row r="14" spans="1:12" s="287" customFormat="1">
      <c r="A14" s="441">
        <v>41538</v>
      </c>
      <c r="B14" s="275" t="s">
        <v>143</v>
      </c>
      <c r="C14" s="292"/>
      <c r="D14" s="292"/>
      <c r="E14" s="292"/>
      <c r="F14" s="292"/>
      <c r="G14" s="292"/>
      <c r="H14" s="292">
        <v>2880</v>
      </c>
      <c r="I14" s="292">
        <v>77</v>
      </c>
      <c r="J14" s="292"/>
      <c r="L14" s="285"/>
    </row>
    <row r="15" spans="1:12" s="287" customFormat="1" ht="20.100000000000001" customHeight="1" thickBot="1">
      <c r="A15" s="437">
        <v>41545</v>
      </c>
      <c r="B15" s="394" t="s">
        <v>41</v>
      </c>
      <c r="C15" s="4393" t="s">
        <v>919</v>
      </c>
      <c r="D15" s="4394"/>
      <c r="E15" s="4394"/>
      <c r="F15" s="4394"/>
      <c r="G15" s="4394"/>
      <c r="H15" s="4394"/>
      <c r="I15" s="4394"/>
      <c r="J15" s="4395"/>
      <c r="K15" s="461"/>
      <c r="L15" s="285"/>
    </row>
    <row r="16" spans="1:12" s="287" customFormat="1" ht="20.100000000000001" customHeight="1" thickTop="1" thickBot="1">
      <c r="A16" s="2226">
        <v>41649</v>
      </c>
      <c r="B16" s="2227" t="s">
        <v>27</v>
      </c>
      <c r="C16" s="4390" t="s">
        <v>918</v>
      </c>
      <c r="D16" s="4391"/>
      <c r="E16" s="4391"/>
      <c r="F16" s="4391"/>
      <c r="G16" s="4391"/>
      <c r="H16" s="4391"/>
      <c r="I16" s="4391"/>
      <c r="J16" s="4392"/>
      <c r="K16" s="2235"/>
      <c r="L16" s="285"/>
    </row>
    <row r="17" spans="1:12" s="287" customFormat="1" ht="16.5" thickTop="1">
      <c r="A17" s="2179"/>
      <c r="B17" s="2184"/>
      <c r="C17" s="338"/>
      <c r="D17" s="338">
        <f t="shared" ref="D17:D48" si="0">+C17*(100-E17)/100</f>
        <v>0</v>
      </c>
      <c r="E17" s="338"/>
      <c r="F17" s="338"/>
      <c r="G17" s="338"/>
      <c r="H17" s="338"/>
      <c r="I17" s="338"/>
      <c r="J17" s="338"/>
      <c r="K17" s="457"/>
      <c r="L17" s="285"/>
    </row>
    <row r="18" spans="1:12" s="287" customFormat="1" ht="20.100000000000001" customHeight="1">
      <c r="A18" s="441"/>
      <c r="B18" s="275"/>
      <c r="C18" s="292"/>
      <c r="D18" s="292">
        <f t="shared" si="0"/>
        <v>0</v>
      </c>
      <c r="E18" s="292"/>
      <c r="F18" s="292"/>
      <c r="G18" s="292"/>
      <c r="H18" s="292"/>
      <c r="I18" s="292"/>
      <c r="J18" s="292"/>
      <c r="L18" s="285"/>
    </row>
    <row r="19" spans="1:12" s="287" customFormat="1" ht="20.100000000000001" customHeight="1">
      <c r="A19" s="441"/>
      <c r="B19" s="275"/>
      <c r="C19" s="292"/>
      <c r="D19" s="292">
        <f t="shared" si="0"/>
        <v>0</v>
      </c>
      <c r="E19" s="292"/>
      <c r="F19" s="292"/>
      <c r="G19" s="292"/>
      <c r="H19" s="292"/>
      <c r="I19" s="292"/>
      <c r="J19" s="292"/>
      <c r="L19" s="285"/>
    </row>
    <row r="20" spans="1:12" s="287" customFormat="1">
      <c r="A20" s="441"/>
      <c r="B20" s="275"/>
      <c r="C20" s="292"/>
      <c r="D20" s="292">
        <f t="shared" si="0"/>
        <v>0</v>
      </c>
      <c r="E20" s="292"/>
      <c r="F20" s="292"/>
      <c r="G20" s="292"/>
      <c r="H20" s="292"/>
      <c r="I20" s="292"/>
      <c r="J20" s="292"/>
      <c r="L20" s="285"/>
    </row>
    <row r="21" spans="1:12" s="287" customFormat="1">
      <c r="A21" s="441"/>
      <c r="B21" s="275"/>
      <c r="C21" s="292"/>
      <c r="D21" s="292">
        <f t="shared" si="0"/>
        <v>0</v>
      </c>
      <c r="E21" s="292"/>
      <c r="F21" s="292"/>
      <c r="G21" s="292"/>
      <c r="H21" s="292"/>
      <c r="I21" s="292"/>
      <c r="J21" s="292"/>
      <c r="L21" s="285"/>
    </row>
    <row r="22" spans="1:12" s="287" customFormat="1" ht="20.100000000000001" customHeight="1">
      <c r="A22" s="441"/>
      <c r="B22" s="275"/>
      <c r="C22" s="292"/>
      <c r="D22" s="292">
        <f t="shared" si="0"/>
        <v>0</v>
      </c>
      <c r="E22" s="292"/>
      <c r="F22" s="292"/>
      <c r="G22" s="292"/>
      <c r="H22" s="292"/>
      <c r="I22" s="292"/>
      <c r="J22" s="292"/>
      <c r="L22" s="285"/>
    </row>
    <row r="23" spans="1:12" s="287" customFormat="1" ht="20.100000000000001" customHeight="1">
      <c r="A23" s="441"/>
      <c r="B23" s="275"/>
      <c r="C23" s="292"/>
      <c r="D23" s="292">
        <f t="shared" si="0"/>
        <v>0</v>
      </c>
      <c r="E23" s="292"/>
      <c r="F23" s="292"/>
      <c r="G23" s="292"/>
      <c r="H23" s="292"/>
      <c r="I23" s="292"/>
      <c r="J23" s="292"/>
      <c r="L23" s="285"/>
    </row>
    <row r="24" spans="1:12" s="287" customFormat="1" ht="20.100000000000001" customHeight="1">
      <c r="A24" s="441"/>
      <c r="B24" s="275"/>
      <c r="C24" s="292"/>
      <c r="D24" s="292">
        <f t="shared" si="0"/>
        <v>0</v>
      </c>
      <c r="E24" s="292"/>
      <c r="F24" s="292"/>
      <c r="G24" s="292"/>
      <c r="H24" s="292"/>
      <c r="I24" s="292"/>
      <c r="J24" s="292"/>
      <c r="L24" s="285"/>
    </row>
    <row r="25" spans="1:12" s="287" customFormat="1" ht="20.100000000000001" customHeight="1">
      <c r="A25" s="441"/>
      <c r="B25" s="275"/>
      <c r="C25" s="292"/>
      <c r="D25" s="292">
        <f t="shared" si="0"/>
        <v>0</v>
      </c>
      <c r="E25" s="292"/>
      <c r="F25" s="292"/>
      <c r="G25" s="292"/>
      <c r="H25" s="292"/>
      <c r="I25" s="292"/>
      <c r="J25" s="292"/>
      <c r="L25" s="285"/>
    </row>
    <row r="26" spans="1:12" s="287" customFormat="1" ht="20.100000000000001" customHeight="1">
      <c r="A26" s="441"/>
      <c r="B26" s="275"/>
      <c r="C26" s="292"/>
      <c r="D26" s="292">
        <f t="shared" si="0"/>
        <v>0</v>
      </c>
      <c r="E26" s="292"/>
      <c r="F26" s="292"/>
      <c r="G26" s="292"/>
      <c r="H26" s="292"/>
      <c r="I26" s="292"/>
      <c r="J26" s="292"/>
      <c r="L26" s="285"/>
    </row>
    <row r="27" spans="1:12" s="287" customFormat="1">
      <c r="A27" s="441"/>
      <c r="B27" s="275"/>
      <c r="C27" s="292"/>
      <c r="D27" s="292">
        <f t="shared" si="0"/>
        <v>0</v>
      </c>
      <c r="E27" s="292"/>
      <c r="F27" s="292"/>
      <c r="G27" s="292"/>
      <c r="H27" s="292"/>
      <c r="I27" s="292"/>
      <c r="J27" s="292"/>
      <c r="L27" s="285"/>
    </row>
    <row r="28" spans="1:12" s="287" customFormat="1" ht="20.100000000000001" customHeight="1">
      <c r="A28" s="441"/>
      <c r="B28" s="275"/>
      <c r="C28" s="292"/>
      <c r="D28" s="292">
        <f t="shared" si="0"/>
        <v>0</v>
      </c>
      <c r="E28" s="292"/>
      <c r="F28" s="292"/>
      <c r="G28" s="292"/>
      <c r="H28" s="292"/>
      <c r="I28" s="292"/>
      <c r="J28" s="292"/>
      <c r="L28" s="285"/>
    </row>
    <row r="29" spans="1:12" s="287" customFormat="1">
      <c r="A29" s="441"/>
      <c r="B29" s="275"/>
      <c r="C29" s="292"/>
      <c r="D29" s="292">
        <f t="shared" si="0"/>
        <v>0</v>
      </c>
      <c r="E29" s="292"/>
      <c r="F29" s="292"/>
      <c r="G29" s="292"/>
      <c r="H29" s="292"/>
      <c r="I29" s="292"/>
      <c r="J29" s="292"/>
      <c r="L29" s="285"/>
    </row>
    <row r="30" spans="1:12" s="287" customFormat="1">
      <c r="A30" s="441"/>
      <c r="B30" s="275"/>
      <c r="C30" s="292"/>
      <c r="D30" s="292">
        <f t="shared" si="0"/>
        <v>0</v>
      </c>
      <c r="E30" s="292"/>
      <c r="F30" s="292"/>
      <c r="G30" s="292"/>
      <c r="H30" s="292"/>
      <c r="I30" s="292"/>
      <c r="J30" s="292"/>
      <c r="L30" s="285"/>
    </row>
    <row r="31" spans="1:12" s="287" customFormat="1">
      <c r="A31" s="441"/>
      <c r="B31" s="275"/>
      <c r="C31" s="292"/>
      <c r="D31" s="292">
        <f t="shared" si="0"/>
        <v>0</v>
      </c>
      <c r="E31" s="292"/>
      <c r="F31" s="292"/>
      <c r="G31" s="292"/>
      <c r="H31" s="292"/>
      <c r="I31" s="292"/>
      <c r="J31" s="292"/>
      <c r="L31" s="285"/>
    </row>
    <row r="32" spans="1:12" s="287" customFormat="1">
      <c r="A32" s="441"/>
      <c r="B32" s="275"/>
      <c r="C32" s="292"/>
      <c r="D32" s="292">
        <f t="shared" si="0"/>
        <v>0</v>
      </c>
      <c r="E32" s="292"/>
      <c r="F32" s="292"/>
      <c r="G32" s="292"/>
      <c r="H32" s="292"/>
      <c r="I32" s="292"/>
      <c r="J32" s="292"/>
      <c r="L32" s="285"/>
    </row>
    <row r="33" spans="1:12" s="287" customFormat="1">
      <c r="A33" s="441"/>
      <c r="B33" s="275"/>
      <c r="C33" s="292"/>
      <c r="D33" s="292">
        <f t="shared" si="0"/>
        <v>0</v>
      </c>
      <c r="E33" s="292"/>
      <c r="F33" s="292"/>
      <c r="G33" s="292"/>
      <c r="H33" s="292"/>
      <c r="I33" s="292"/>
      <c r="J33" s="292"/>
      <c r="L33" s="285"/>
    </row>
    <row r="34" spans="1:12" s="287" customFormat="1" ht="20.100000000000001" customHeight="1">
      <c r="A34" s="441"/>
      <c r="B34" s="275"/>
      <c r="C34" s="292"/>
      <c r="D34" s="292">
        <f t="shared" si="0"/>
        <v>0</v>
      </c>
      <c r="E34" s="292"/>
      <c r="F34" s="292"/>
      <c r="G34" s="292"/>
      <c r="H34" s="292"/>
      <c r="I34" s="292"/>
      <c r="J34" s="292"/>
      <c r="L34" s="285"/>
    </row>
    <row r="35" spans="1:12" s="287" customFormat="1" ht="20.100000000000001" customHeight="1">
      <c r="A35" s="441"/>
      <c r="B35" s="275"/>
      <c r="C35" s="292"/>
      <c r="D35" s="292">
        <f t="shared" si="0"/>
        <v>0</v>
      </c>
      <c r="E35" s="292"/>
      <c r="F35" s="292"/>
      <c r="G35" s="292"/>
      <c r="H35" s="292"/>
      <c r="I35" s="292"/>
      <c r="J35" s="292"/>
      <c r="L35" s="285"/>
    </row>
    <row r="36" spans="1:12" s="287" customFormat="1">
      <c r="A36" s="441"/>
      <c r="B36" s="275"/>
      <c r="C36" s="292"/>
      <c r="D36" s="292">
        <f t="shared" si="0"/>
        <v>0</v>
      </c>
      <c r="E36" s="292"/>
      <c r="F36" s="292"/>
      <c r="G36" s="292"/>
      <c r="H36" s="292"/>
      <c r="I36" s="292"/>
      <c r="J36" s="292"/>
      <c r="L36" s="285"/>
    </row>
    <row r="37" spans="1:12" s="287" customFormat="1" ht="20.100000000000001" customHeight="1">
      <c r="A37" s="441"/>
      <c r="B37" s="275"/>
      <c r="C37" s="292"/>
      <c r="D37" s="292">
        <f t="shared" si="0"/>
        <v>0</v>
      </c>
      <c r="E37" s="292"/>
      <c r="F37" s="292"/>
      <c r="G37" s="292"/>
      <c r="H37" s="292"/>
      <c r="I37" s="292"/>
      <c r="J37" s="292"/>
      <c r="L37" s="285"/>
    </row>
    <row r="38" spans="1:12" s="287" customFormat="1" ht="20.100000000000001" customHeight="1">
      <c r="A38" s="441"/>
      <c r="B38" s="275"/>
      <c r="C38" s="292"/>
      <c r="D38" s="292">
        <f t="shared" si="0"/>
        <v>0</v>
      </c>
      <c r="E38" s="292"/>
      <c r="F38" s="292"/>
      <c r="G38" s="292"/>
      <c r="H38" s="292"/>
      <c r="I38" s="292"/>
      <c r="J38" s="292"/>
      <c r="L38" s="285"/>
    </row>
    <row r="39" spans="1:12" s="287" customFormat="1" ht="20.100000000000001" customHeight="1">
      <c r="A39" s="441"/>
      <c r="B39" s="275"/>
      <c r="C39" s="292"/>
      <c r="D39" s="292">
        <f t="shared" si="0"/>
        <v>0</v>
      </c>
      <c r="E39" s="292"/>
      <c r="F39" s="292"/>
      <c r="G39" s="292"/>
      <c r="H39" s="292"/>
      <c r="I39" s="292"/>
      <c r="J39" s="292"/>
      <c r="L39" s="285"/>
    </row>
    <row r="40" spans="1:12" s="287" customFormat="1" ht="20.100000000000001" customHeight="1">
      <c r="A40" s="441"/>
      <c r="B40" s="275"/>
      <c r="C40" s="292"/>
      <c r="D40" s="292">
        <f t="shared" si="0"/>
        <v>0</v>
      </c>
      <c r="E40" s="292"/>
      <c r="F40" s="292"/>
      <c r="G40" s="292"/>
      <c r="H40" s="292"/>
      <c r="I40" s="292"/>
      <c r="J40" s="292"/>
      <c r="L40" s="285"/>
    </row>
    <row r="41" spans="1:12" s="287" customFormat="1" ht="20.100000000000001" customHeight="1">
      <c r="A41" s="441"/>
      <c r="B41" s="275"/>
      <c r="C41" s="292"/>
      <c r="D41" s="292">
        <f t="shared" si="0"/>
        <v>0</v>
      </c>
      <c r="E41" s="292"/>
      <c r="F41" s="292"/>
      <c r="G41" s="292"/>
      <c r="H41" s="292"/>
      <c r="I41" s="292"/>
      <c r="J41" s="292"/>
      <c r="L41" s="285"/>
    </row>
    <row r="42" spans="1:12" s="287" customFormat="1" ht="20.100000000000001" customHeight="1">
      <c r="A42" s="441"/>
      <c r="B42" s="275"/>
      <c r="C42" s="292"/>
      <c r="D42" s="292">
        <f t="shared" si="0"/>
        <v>0</v>
      </c>
      <c r="E42" s="292"/>
      <c r="F42" s="292"/>
      <c r="G42" s="292"/>
      <c r="H42" s="292"/>
      <c r="I42" s="292"/>
      <c r="J42" s="292"/>
      <c r="L42" s="285"/>
    </row>
    <row r="43" spans="1:12" s="287" customFormat="1">
      <c r="A43" s="441"/>
      <c r="B43" s="275"/>
      <c r="C43" s="292"/>
      <c r="D43" s="292">
        <f t="shared" si="0"/>
        <v>0</v>
      </c>
      <c r="E43" s="292"/>
      <c r="F43" s="292"/>
      <c r="G43" s="292"/>
      <c r="H43" s="292"/>
      <c r="I43" s="292"/>
      <c r="J43" s="292"/>
      <c r="L43" s="285"/>
    </row>
    <row r="44" spans="1:12" s="287" customFormat="1" ht="20.100000000000001" customHeight="1">
      <c r="A44" s="441"/>
      <c r="B44" s="275"/>
      <c r="C44" s="292"/>
      <c r="D44" s="292">
        <f t="shared" si="0"/>
        <v>0</v>
      </c>
      <c r="E44" s="292"/>
      <c r="F44" s="292"/>
      <c r="G44" s="292"/>
      <c r="H44" s="292"/>
      <c r="I44" s="292"/>
      <c r="J44" s="292"/>
      <c r="L44" s="285"/>
    </row>
    <row r="45" spans="1:12" s="287" customFormat="1" ht="20.100000000000001" customHeight="1">
      <c r="A45" s="441"/>
      <c r="B45" s="275"/>
      <c r="C45" s="292"/>
      <c r="D45" s="292">
        <f t="shared" si="0"/>
        <v>0</v>
      </c>
      <c r="E45" s="292"/>
      <c r="F45" s="292"/>
      <c r="G45" s="292"/>
      <c r="H45" s="292"/>
      <c r="I45" s="292"/>
      <c r="J45" s="292"/>
      <c r="L45" s="285"/>
    </row>
    <row r="46" spans="1:12" s="287" customFormat="1">
      <c r="A46" s="441"/>
      <c r="B46" s="275"/>
      <c r="C46" s="292"/>
      <c r="D46" s="292">
        <f t="shared" si="0"/>
        <v>0</v>
      </c>
      <c r="E46" s="292"/>
      <c r="F46" s="292"/>
      <c r="G46" s="292"/>
      <c r="H46" s="292"/>
      <c r="I46" s="292"/>
      <c r="J46" s="292"/>
      <c r="L46" s="285"/>
    </row>
    <row r="47" spans="1:12" s="287" customFormat="1">
      <c r="A47" s="441"/>
      <c r="B47" s="275"/>
      <c r="C47" s="292"/>
      <c r="D47" s="292">
        <f t="shared" si="0"/>
        <v>0</v>
      </c>
      <c r="E47" s="292"/>
      <c r="F47" s="292"/>
      <c r="G47" s="292"/>
      <c r="H47" s="292"/>
      <c r="I47" s="292"/>
      <c r="J47" s="292"/>
      <c r="L47" s="285"/>
    </row>
    <row r="48" spans="1:12" s="287" customFormat="1">
      <c r="A48" s="441"/>
      <c r="B48" s="275"/>
      <c r="C48" s="292"/>
      <c r="D48" s="292">
        <f t="shared" si="0"/>
        <v>0</v>
      </c>
      <c r="E48" s="292"/>
      <c r="F48" s="292"/>
      <c r="G48" s="292"/>
      <c r="H48" s="292"/>
      <c r="I48" s="292"/>
      <c r="J48" s="292"/>
      <c r="L48" s="285"/>
    </row>
    <row r="49" spans="1:12" s="287" customFormat="1">
      <c r="A49" s="441"/>
      <c r="B49" s="275"/>
      <c r="C49" s="292"/>
      <c r="D49" s="292">
        <f t="shared" ref="D49:D80" si="1">+C49*(100-E49)/100</f>
        <v>0</v>
      </c>
      <c r="E49" s="292"/>
      <c r="F49" s="292"/>
      <c r="G49" s="292"/>
      <c r="H49" s="292"/>
      <c r="I49" s="292"/>
      <c r="J49" s="292"/>
      <c r="L49" s="285"/>
    </row>
    <row r="50" spans="1:12" s="287" customFormat="1">
      <c r="A50" s="441"/>
      <c r="B50" s="275"/>
      <c r="C50" s="292"/>
      <c r="D50" s="292">
        <f t="shared" si="1"/>
        <v>0</v>
      </c>
      <c r="E50" s="292"/>
      <c r="F50" s="292"/>
      <c r="G50" s="292"/>
      <c r="H50" s="292"/>
      <c r="I50" s="292"/>
      <c r="J50" s="292"/>
      <c r="L50" s="285"/>
    </row>
    <row r="51" spans="1:12" s="287" customFormat="1">
      <c r="A51" s="441"/>
      <c r="B51" s="275"/>
      <c r="C51" s="292"/>
      <c r="D51" s="292">
        <f t="shared" si="1"/>
        <v>0</v>
      </c>
      <c r="E51" s="292"/>
      <c r="F51" s="292"/>
      <c r="G51" s="292"/>
      <c r="H51" s="292"/>
      <c r="I51" s="292"/>
      <c r="J51" s="292"/>
      <c r="L51" s="285"/>
    </row>
    <row r="52" spans="1:12" s="287" customFormat="1" ht="20.100000000000001" customHeight="1">
      <c r="A52" s="441"/>
      <c r="B52" s="275"/>
      <c r="C52" s="292"/>
      <c r="D52" s="292">
        <f t="shared" si="1"/>
        <v>0</v>
      </c>
      <c r="E52" s="292"/>
      <c r="F52" s="292"/>
      <c r="G52" s="292"/>
      <c r="H52" s="292"/>
      <c r="I52" s="292"/>
      <c r="J52" s="292"/>
      <c r="L52" s="285"/>
    </row>
    <row r="53" spans="1:12" s="287" customFormat="1">
      <c r="A53" s="441"/>
      <c r="B53" s="275"/>
      <c r="C53" s="292"/>
      <c r="D53" s="292">
        <f t="shared" si="1"/>
        <v>0</v>
      </c>
      <c r="E53" s="292"/>
      <c r="F53" s="292"/>
      <c r="G53" s="292"/>
      <c r="H53" s="292"/>
      <c r="I53" s="292"/>
      <c r="J53" s="292"/>
      <c r="L53" s="285"/>
    </row>
    <row r="54" spans="1:12" s="287" customFormat="1" ht="20.100000000000001" customHeight="1">
      <c r="A54" s="441"/>
      <c r="B54" s="275"/>
      <c r="C54" s="292"/>
      <c r="D54" s="292">
        <f t="shared" si="1"/>
        <v>0</v>
      </c>
      <c r="E54" s="292"/>
      <c r="F54" s="292"/>
      <c r="G54" s="292"/>
      <c r="H54" s="292"/>
      <c r="I54" s="292"/>
      <c r="J54" s="292"/>
      <c r="L54" s="285"/>
    </row>
    <row r="55" spans="1:12" s="287" customFormat="1">
      <c r="A55" s="441"/>
      <c r="B55" s="275"/>
      <c r="C55" s="292"/>
      <c r="D55" s="292">
        <f t="shared" si="1"/>
        <v>0</v>
      </c>
      <c r="E55" s="292"/>
      <c r="F55" s="292"/>
      <c r="G55" s="292"/>
      <c r="H55" s="292"/>
      <c r="I55" s="292"/>
      <c r="J55" s="292"/>
      <c r="L55" s="285"/>
    </row>
    <row r="56" spans="1:12" s="287" customFormat="1">
      <c r="A56" s="441"/>
      <c r="B56" s="275"/>
      <c r="C56" s="292"/>
      <c r="D56" s="292">
        <f t="shared" si="1"/>
        <v>0</v>
      </c>
      <c r="E56" s="292"/>
      <c r="F56" s="292"/>
      <c r="G56" s="292"/>
      <c r="H56" s="292"/>
      <c r="I56" s="292"/>
      <c r="J56" s="292"/>
      <c r="L56" s="285"/>
    </row>
    <row r="57" spans="1:12" s="287" customFormat="1">
      <c r="A57" s="441"/>
      <c r="B57" s="275"/>
      <c r="C57" s="292"/>
      <c r="D57" s="292">
        <f t="shared" si="1"/>
        <v>0</v>
      </c>
      <c r="E57" s="292"/>
      <c r="F57" s="292"/>
      <c r="G57" s="292"/>
      <c r="H57" s="292"/>
      <c r="I57" s="292"/>
      <c r="J57" s="292"/>
      <c r="L57" s="285"/>
    </row>
    <row r="58" spans="1:12" s="287" customFormat="1">
      <c r="A58" s="441"/>
      <c r="B58" s="275"/>
      <c r="C58" s="292"/>
      <c r="D58" s="292">
        <f t="shared" si="1"/>
        <v>0</v>
      </c>
      <c r="E58" s="292"/>
      <c r="F58" s="292"/>
      <c r="G58" s="292"/>
      <c r="H58" s="292"/>
      <c r="I58" s="292"/>
      <c r="J58" s="292"/>
      <c r="L58" s="285"/>
    </row>
    <row r="59" spans="1:12" s="287" customFormat="1">
      <c r="A59" s="441"/>
      <c r="B59" s="275"/>
      <c r="C59" s="292"/>
      <c r="D59" s="292">
        <f t="shared" si="1"/>
        <v>0</v>
      </c>
      <c r="E59" s="292"/>
      <c r="F59" s="292"/>
      <c r="G59" s="292"/>
      <c r="H59" s="292"/>
      <c r="I59" s="292"/>
      <c r="J59" s="292"/>
      <c r="L59" s="285"/>
    </row>
    <row r="60" spans="1:12" s="287" customFormat="1" ht="20.100000000000001" customHeight="1">
      <c r="A60" s="441"/>
      <c r="B60" s="275"/>
      <c r="C60" s="292"/>
      <c r="D60" s="292">
        <f t="shared" si="1"/>
        <v>0</v>
      </c>
      <c r="E60" s="292"/>
      <c r="F60" s="292"/>
      <c r="G60" s="292"/>
      <c r="H60" s="292"/>
      <c r="I60" s="292"/>
      <c r="J60" s="292"/>
      <c r="L60" s="285"/>
    </row>
    <row r="61" spans="1:12" s="287" customFormat="1" ht="20.100000000000001" customHeight="1">
      <c r="A61" s="441"/>
      <c r="B61" s="275"/>
      <c r="C61" s="292"/>
      <c r="D61" s="292">
        <f t="shared" si="1"/>
        <v>0</v>
      </c>
      <c r="E61" s="292"/>
      <c r="F61" s="292"/>
      <c r="G61" s="292"/>
      <c r="H61" s="292"/>
      <c r="I61" s="292"/>
      <c r="J61" s="292"/>
      <c r="L61" s="285"/>
    </row>
    <row r="62" spans="1:12" s="287" customFormat="1" ht="20.100000000000001" customHeight="1">
      <c r="A62" s="441"/>
      <c r="B62" s="275"/>
      <c r="C62" s="292"/>
      <c r="D62" s="292">
        <f t="shared" si="1"/>
        <v>0</v>
      </c>
      <c r="E62" s="292"/>
      <c r="F62" s="292"/>
      <c r="G62" s="292"/>
      <c r="H62" s="292"/>
      <c r="I62" s="292"/>
      <c r="J62" s="292"/>
      <c r="L62" s="285"/>
    </row>
    <row r="63" spans="1:12" s="287" customFormat="1" ht="20.100000000000001" customHeight="1">
      <c r="A63" s="441"/>
      <c r="B63" s="275"/>
      <c r="C63" s="292"/>
      <c r="D63" s="292">
        <f t="shared" si="1"/>
        <v>0</v>
      </c>
      <c r="E63" s="292"/>
      <c r="F63" s="292"/>
      <c r="G63" s="292"/>
      <c r="H63" s="292"/>
      <c r="I63" s="292"/>
      <c r="J63" s="292"/>
      <c r="L63" s="285"/>
    </row>
    <row r="64" spans="1:12" s="287" customFormat="1" ht="20.100000000000001" customHeight="1">
      <c r="A64" s="441"/>
      <c r="B64" s="275"/>
      <c r="C64" s="292"/>
      <c r="D64" s="292">
        <f t="shared" si="1"/>
        <v>0</v>
      </c>
      <c r="E64" s="292"/>
      <c r="F64" s="292"/>
      <c r="G64" s="292"/>
      <c r="H64" s="292"/>
      <c r="I64" s="292"/>
      <c r="J64" s="292"/>
      <c r="L64" s="285"/>
    </row>
    <row r="65" spans="1:12" s="287" customFormat="1" ht="20.100000000000001" customHeight="1">
      <c r="A65" s="441"/>
      <c r="B65" s="275"/>
      <c r="C65" s="292"/>
      <c r="D65" s="292">
        <f t="shared" si="1"/>
        <v>0</v>
      </c>
      <c r="E65" s="292"/>
      <c r="F65" s="292"/>
      <c r="G65" s="292"/>
      <c r="H65" s="292"/>
      <c r="I65" s="292"/>
      <c r="J65" s="292"/>
      <c r="L65" s="285"/>
    </row>
    <row r="66" spans="1:12" s="287" customFormat="1" ht="20.100000000000001" customHeight="1">
      <c r="A66" s="441"/>
      <c r="B66" s="275"/>
      <c r="C66" s="292"/>
      <c r="D66" s="292">
        <f t="shared" si="1"/>
        <v>0</v>
      </c>
      <c r="E66" s="292"/>
      <c r="F66" s="292"/>
      <c r="G66" s="292"/>
      <c r="H66" s="292"/>
      <c r="I66" s="292"/>
      <c r="J66" s="292"/>
      <c r="L66" s="285"/>
    </row>
    <row r="67" spans="1:12" s="287" customFormat="1" ht="20.100000000000001" customHeight="1">
      <c r="A67" s="441"/>
      <c r="B67" s="275"/>
      <c r="C67" s="292"/>
      <c r="D67" s="292">
        <f t="shared" si="1"/>
        <v>0</v>
      </c>
      <c r="E67" s="292"/>
      <c r="F67" s="292"/>
      <c r="G67" s="292"/>
      <c r="H67" s="292"/>
      <c r="I67" s="292"/>
      <c r="J67" s="292"/>
      <c r="L67" s="285"/>
    </row>
    <row r="68" spans="1:12" s="287" customFormat="1">
      <c r="A68" s="441"/>
      <c r="B68" s="275"/>
      <c r="C68" s="292"/>
      <c r="D68" s="292">
        <f t="shared" si="1"/>
        <v>0</v>
      </c>
      <c r="E68" s="292"/>
      <c r="F68" s="292"/>
      <c r="G68" s="292"/>
      <c r="H68" s="292"/>
      <c r="I68" s="292"/>
      <c r="J68" s="292"/>
      <c r="L68" s="285"/>
    </row>
    <row r="69" spans="1:12" s="287" customFormat="1" ht="20.100000000000001" customHeight="1">
      <c r="A69" s="441"/>
      <c r="B69" s="275"/>
      <c r="C69" s="292"/>
      <c r="D69" s="292">
        <f t="shared" si="1"/>
        <v>0</v>
      </c>
      <c r="E69" s="292"/>
      <c r="F69" s="292"/>
      <c r="G69" s="292"/>
      <c r="H69" s="292"/>
      <c r="I69" s="292"/>
      <c r="J69" s="292"/>
      <c r="L69" s="285"/>
    </row>
    <row r="70" spans="1:12" s="287" customFormat="1">
      <c r="A70" s="441"/>
      <c r="B70" s="275"/>
      <c r="C70" s="292"/>
      <c r="D70" s="292">
        <f t="shared" si="1"/>
        <v>0</v>
      </c>
      <c r="E70" s="292"/>
      <c r="F70" s="292"/>
      <c r="G70" s="292"/>
      <c r="H70" s="292"/>
      <c r="I70" s="292"/>
      <c r="J70" s="292"/>
      <c r="L70" s="285"/>
    </row>
    <row r="71" spans="1:12" s="287" customFormat="1" ht="20.100000000000001" customHeight="1">
      <c r="A71" s="441"/>
      <c r="B71" s="275"/>
      <c r="C71" s="292"/>
      <c r="D71" s="292">
        <f t="shared" si="1"/>
        <v>0</v>
      </c>
      <c r="E71" s="292"/>
      <c r="F71" s="292"/>
      <c r="G71" s="292"/>
      <c r="H71" s="292"/>
      <c r="I71" s="292"/>
      <c r="J71" s="292"/>
      <c r="L71" s="285"/>
    </row>
    <row r="72" spans="1:12" s="287" customFormat="1">
      <c r="A72" s="441"/>
      <c r="B72" s="275"/>
      <c r="C72" s="292"/>
      <c r="D72" s="292">
        <f t="shared" si="1"/>
        <v>0</v>
      </c>
      <c r="E72" s="292"/>
      <c r="F72" s="292"/>
      <c r="G72" s="292"/>
      <c r="H72" s="292"/>
      <c r="I72" s="292"/>
      <c r="J72" s="292"/>
      <c r="L72" s="285"/>
    </row>
    <row r="73" spans="1:12" s="287" customFormat="1">
      <c r="A73" s="441"/>
      <c r="B73" s="275"/>
      <c r="C73" s="292"/>
      <c r="D73" s="292">
        <f t="shared" si="1"/>
        <v>0</v>
      </c>
      <c r="E73" s="292"/>
      <c r="F73" s="292"/>
      <c r="G73" s="292"/>
      <c r="H73" s="292"/>
      <c r="I73" s="292"/>
      <c r="J73" s="292"/>
      <c r="L73" s="285"/>
    </row>
    <row r="74" spans="1:12" s="287" customFormat="1">
      <c r="A74" s="441"/>
      <c r="B74" s="275"/>
      <c r="C74" s="292"/>
      <c r="D74" s="292">
        <f t="shared" si="1"/>
        <v>0</v>
      </c>
      <c r="E74" s="292"/>
      <c r="F74" s="292"/>
      <c r="G74" s="292"/>
      <c r="H74" s="292"/>
      <c r="I74" s="292"/>
      <c r="J74" s="292"/>
      <c r="L74" s="285"/>
    </row>
    <row r="75" spans="1:12" s="287" customFormat="1" ht="20.100000000000001" customHeight="1">
      <c r="A75" s="441"/>
      <c r="B75" s="275"/>
      <c r="C75" s="292"/>
      <c r="D75" s="292">
        <f t="shared" si="1"/>
        <v>0</v>
      </c>
      <c r="E75" s="292"/>
      <c r="F75" s="292"/>
      <c r="G75" s="292"/>
      <c r="H75" s="292"/>
      <c r="I75" s="292"/>
      <c r="J75" s="292"/>
      <c r="L75" s="285"/>
    </row>
    <row r="76" spans="1:12" s="287" customFormat="1" ht="20.100000000000001" customHeight="1">
      <c r="A76" s="441"/>
      <c r="B76" s="275"/>
      <c r="C76" s="292"/>
      <c r="D76" s="292">
        <f t="shared" si="1"/>
        <v>0</v>
      </c>
      <c r="E76" s="292"/>
      <c r="F76" s="292"/>
      <c r="G76" s="292"/>
      <c r="H76" s="292"/>
      <c r="I76" s="292"/>
      <c r="J76" s="292"/>
      <c r="L76" s="285"/>
    </row>
    <row r="77" spans="1:12" s="287" customFormat="1" ht="20.100000000000001" customHeight="1">
      <c r="A77" s="441"/>
      <c r="B77" s="275"/>
      <c r="C77" s="292"/>
      <c r="D77" s="292">
        <f t="shared" si="1"/>
        <v>0</v>
      </c>
      <c r="E77" s="292"/>
      <c r="F77" s="292"/>
      <c r="G77" s="292"/>
      <c r="H77" s="292"/>
      <c r="I77" s="292"/>
      <c r="J77" s="292"/>
      <c r="L77" s="285"/>
    </row>
    <row r="78" spans="1:12" s="287" customFormat="1" ht="20.100000000000001" customHeight="1">
      <c r="A78" s="441"/>
      <c r="B78" s="275"/>
      <c r="C78" s="292"/>
      <c r="D78" s="292">
        <f t="shared" si="1"/>
        <v>0</v>
      </c>
      <c r="E78" s="292"/>
      <c r="F78" s="292"/>
      <c r="G78" s="292"/>
      <c r="H78" s="292"/>
      <c r="I78" s="292"/>
      <c r="J78" s="292"/>
      <c r="L78" s="285"/>
    </row>
    <row r="79" spans="1:12" s="287" customFormat="1">
      <c r="A79" s="441"/>
      <c r="B79" s="275"/>
      <c r="C79" s="292"/>
      <c r="D79" s="292">
        <f t="shared" si="1"/>
        <v>0</v>
      </c>
      <c r="E79" s="292"/>
      <c r="F79" s="292"/>
      <c r="G79" s="292"/>
      <c r="H79" s="292"/>
      <c r="I79" s="292"/>
      <c r="J79" s="292"/>
      <c r="L79" s="285"/>
    </row>
    <row r="80" spans="1:12" s="287" customFormat="1">
      <c r="A80" s="441"/>
      <c r="B80" s="275"/>
      <c r="C80" s="292"/>
      <c r="D80" s="292">
        <f t="shared" si="1"/>
        <v>0</v>
      </c>
      <c r="E80" s="292"/>
      <c r="F80" s="292"/>
      <c r="G80" s="292"/>
      <c r="H80" s="292"/>
      <c r="I80" s="292"/>
      <c r="J80" s="292"/>
      <c r="L80" s="285"/>
    </row>
    <row r="81" spans="1:12" s="287" customFormat="1">
      <c r="A81" s="441"/>
      <c r="B81" s="275"/>
      <c r="C81" s="292"/>
      <c r="D81" s="292">
        <f t="shared" ref="D81:D112" si="2">+C81*(100-E81)/100</f>
        <v>0</v>
      </c>
      <c r="E81" s="292"/>
      <c r="F81" s="292"/>
      <c r="G81" s="292"/>
      <c r="H81" s="292"/>
      <c r="I81" s="292"/>
      <c r="J81" s="292"/>
      <c r="L81" s="285"/>
    </row>
    <row r="82" spans="1:12" s="287" customFormat="1" ht="20.100000000000001" customHeight="1">
      <c r="A82" s="441"/>
      <c r="B82" s="275"/>
      <c r="C82" s="292"/>
      <c r="D82" s="292">
        <f t="shared" si="2"/>
        <v>0</v>
      </c>
      <c r="E82" s="292"/>
      <c r="F82" s="292"/>
      <c r="G82" s="292"/>
      <c r="H82" s="292"/>
      <c r="I82" s="292"/>
      <c r="J82" s="292"/>
      <c r="L82" s="285"/>
    </row>
    <row r="83" spans="1:12" s="287" customFormat="1">
      <c r="A83" s="441"/>
      <c r="B83" s="275"/>
      <c r="C83" s="292"/>
      <c r="D83" s="292">
        <f t="shared" si="2"/>
        <v>0</v>
      </c>
      <c r="E83" s="292"/>
      <c r="F83" s="292"/>
      <c r="G83" s="292"/>
      <c r="H83" s="292"/>
      <c r="I83" s="292"/>
      <c r="J83" s="292"/>
      <c r="L83" s="285"/>
    </row>
    <row r="84" spans="1:12" s="287" customFormat="1">
      <c r="A84" s="441"/>
      <c r="B84" s="275"/>
      <c r="C84" s="292"/>
      <c r="D84" s="292">
        <f t="shared" si="2"/>
        <v>0</v>
      </c>
      <c r="E84" s="292"/>
      <c r="F84" s="292"/>
      <c r="G84" s="292"/>
      <c r="H84" s="292"/>
      <c r="I84" s="292"/>
      <c r="J84" s="292"/>
      <c r="L84" s="285"/>
    </row>
    <row r="85" spans="1:12" s="287" customFormat="1">
      <c r="A85" s="441"/>
      <c r="B85" s="275"/>
      <c r="C85" s="292"/>
      <c r="D85" s="292">
        <f t="shared" si="2"/>
        <v>0</v>
      </c>
      <c r="E85" s="292"/>
      <c r="F85" s="292"/>
      <c r="G85" s="292"/>
      <c r="H85" s="292"/>
      <c r="I85" s="292"/>
      <c r="J85" s="292"/>
      <c r="L85" s="285"/>
    </row>
    <row r="86" spans="1:12" s="287" customFormat="1" ht="20.100000000000001" customHeight="1">
      <c r="A86" s="441"/>
      <c r="B86" s="275"/>
      <c r="C86" s="292"/>
      <c r="D86" s="292">
        <f t="shared" si="2"/>
        <v>0</v>
      </c>
      <c r="E86" s="292"/>
      <c r="F86" s="292"/>
      <c r="G86" s="292"/>
      <c r="H86" s="292"/>
      <c r="I86" s="292"/>
      <c r="J86" s="292"/>
      <c r="L86" s="285"/>
    </row>
    <row r="87" spans="1:12" s="287" customFormat="1" ht="20.100000000000001" customHeight="1">
      <c r="A87" s="441"/>
      <c r="B87" s="275"/>
      <c r="C87" s="292"/>
      <c r="D87" s="292">
        <f t="shared" si="2"/>
        <v>0</v>
      </c>
      <c r="E87" s="292"/>
      <c r="F87" s="292"/>
      <c r="G87" s="292"/>
      <c r="H87" s="292"/>
      <c r="I87" s="292"/>
      <c r="J87" s="292"/>
      <c r="L87" s="285"/>
    </row>
    <row r="88" spans="1:12" s="287" customFormat="1">
      <c r="A88" s="441"/>
      <c r="B88" s="275"/>
      <c r="C88" s="292"/>
      <c r="D88" s="292">
        <f t="shared" si="2"/>
        <v>0</v>
      </c>
      <c r="E88" s="292"/>
      <c r="F88" s="292"/>
      <c r="G88" s="292"/>
      <c r="H88" s="292"/>
      <c r="I88" s="292"/>
      <c r="J88" s="292"/>
      <c r="L88" s="285"/>
    </row>
    <row r="89" spans="1:12" s="287" customFormat="1">
      <c r="A89" s="441"/>
      <c r="B89" s="275"/>
      <c r="C89" s="292"/>
      <c r="D89" s="292">
        <f t="shared" si="2"/>
        <v>0</v>
      </c>
      <c r="E89" s="292"/>
      <c r="F89" s="292"/>
      <c r="G89" s="292"/>
      <c r="H89" s="292"/>
      <c r="I89" s="292"/>
      <c r="J89" s="292"/>
      <c r="L89" s="285"/>
    </row>
    <row r="90" spans="1:12" s="287" customFormat="1">
      <c r="A90" s="441"/>
      <c r="B90" s="275"/>
      <c r="C90" s="292"/>
      <c r="D90" s="292">
        <f t="shared" si="2"/>
        <v>0</v>
      </c>
      <c r="E90" s="292"/>
      <c r="F90" s="292"/>
      <c r="G90" s="292"/>
      <c r="H90" s="292"/>
      <c r="I90" s="292"/>
      <c r="J90" s="292"/>
      <c r="L90" s="285"/>
    </row>
    <row r="91" spans="1:12" s="287" customFormat="1">
      <c r="A91" s="441"/>
      <c r="B91" s="275"/>
      <c r="C91" s="292"/>
      <c r="D91" s="292">
        <f t="shared" si="2"/>
        <v>0</v>
      </c>
      <c r="E91" s="292"/>
      <c r="F91" s="292"/>
      <c r="G91" s="292"/>
      <c r="H91" s="292"/>
      <c r="I91" s="292"/>
      <c r="J91" s="292"/>
      <c r="L91" s="285"/>
    </row>
    <row r="92" spans="1:12" s="287" customFormat="1">
      <c r="A92" s="441"/>
      <c r="B92" s="275"/>
      <c r="C92" s="292"/>
      <c r="D92" s="292">
        <f t="shared" si="2"/>
        <v>0</v>
      </c>
      <c r="E92" s="292"/>
      <c r="F92" s="292"/>
      <c r="G92" s="292"/>
      <c r="H92" s="292"/>
      <c r="I92" s="292"/>
      <c r="J92" s="292"/>
      <c r="L92" s="285"/>
    </row>
    <row r="93" spans="1:12" s="287" customFormat="1">
      <c r="A93" s="441"/>
      <c r="B93" s="275"/>
      <c r="C93" s="292"/>
      <c r="D93" s="292">
        <f t="shared" si="2"/>
        <v>0</v>
      </c>
      <c r="E93" s="292"/>
      <c r="F93" s="292"/>
      <c r="G93" s="292"/>
      <c r="H93" s="292"/>
      <c r="I93" s="292"/>
      <c r="J93" s="292"/>
      <c r="L93" s="285"/>
    </row>
    <row r="94" spans="1:12" s="287" customFormat="1" ht="20.100000000000001" customHeight="1">
      <c r="A94" s="441"/>
      <c r="B94" s="275"/>
      <c r="C94" s="292"/>
      <c r="D94" s="292">
        <f t="shared" si="2"/>
        <v>0</v>
      </c>
      <c r="E94" s="292"/>
      <c r="F94" s="292"/>
      <c r="G94" s="292"/>
      <c r="H94" s="292"/>
      <c r="I94" s="292"/>
      <c r="J94" s="292"/>
      <c r="L94" s="285"/>
    </row>
    <row r="95" spans="1:12" s="287" customFormat="1" ht="20.100000000000001" customHeight="1">
      <c r="A95" s="441"/>
      <c r="B95" s="275"/>
      <c r="C95" s="292"/>
      <c r="D95" s="292">
        <f t="shared" si="2"/>
        <v>0</v>
      </c>
      <c r="E95" s="292"/>
      <c r="F95" s="292"/>
      <c r="G95" s="292"/>
      <c r="H95" s="292"/>
      <c r="I95" s="292"/>
      <c r="J95" s="292"/>
      <c r="L95" s="285"/>
    </row>
    <row r="96" spans="1:12" s="287" customFormat="1" ht="20.100000000000001" customHeight="1">
      <c r="A96" s="441"/>
      <c r="B96" s="275"/>
      <c r="C96" s="292"/>
      <c r="D96" s="292">
        <f t="shared" si="2"/>
        <v>0</v>
      </c>
      <c r="E96" s="292"/>
      <c r="F96" s="292"/>
      <c r="G96" s="292"/>
      <c r="H96" s="292"/>
      <c r="I96" s="292"/>
      <c r="J96" s="292"/>
      <c r="L96" s="285"/>
    </row>
    <row r="97" spans="1:12" s="287" customFormat="1" ht="20.100000000000001" customHeight="1">
      <c r="A97" s="441"/>
      <c r="B97" s="275"/>
      <c r="C97" s="292"/>
      <c r="D97" s="292">
        <f t="shared" si="2"/>
        <v>0</v>
      </c>
      <c r="E97" s="292"/>
      <c r="F97" s="292"/>
      <c r="G97" s="292"/>
      <c r="H97" s="292"/>
      <c r="I97" s="292"/>
      <c r="J97" s="292"/>
      <c r="L97" s="285"/>
    </row>
    <row r="98" spans="1:12" s="287" customFormat="1">
      <c r="A98" s="441"/>
      <c r="B98" s="275"/>
      <c r="C98" s="292"/>
      <c r="D98" s="292">
        <f t="shared" si="2"/>
        <v>0</v>
      </c>
      <c r="E98" s="292"/>
      <c r="F98" s="292"/>
      <c r="G98" s="292"/>
      <c r="H98" s="292"/>
      <c r="I98" s="292"/>
      <c r="J98" s="292"/>
      <c r="L98" s="285"/>
    </row>
    <row r="99" spans="1:12" s="287" customFormat="1" ht="20.100000000000001" customHeight="1">
      <c r="A99" s="441"/>
      <c r="B99" s="275"/>
      <c r="C99" s="292"/>
      <c r="D99" s="292">
        <f t="shared" si="2"/>
        <v>0</v>
      </c>
      <c r="E99" s="292"/>
      <c r="F99" s="292"/>
      <c r="G99" s="292"/>
      <c r="H99" s="292"/>
      <c r="I99" s="292"/>
      <c r="J99" s="292"/>
      <c r="L99" s="285"/>
    </row>
    <row r="100" spans="1:12" s="287" customFormat="1" ht="20.100000000000001" customHeight="1">
      <c r="A100" s="441"/>
      <c r="B100" s="275"/>
      <c r="C100" s="292"/>
      <c r="D100" s="292">
        <f t="shared" si="2"/>
        <v>0</v>
      </c>
      <c r="E100" s="292"/>
      <c r="F100" s="292"/>
      <c r="G100" s="292"/>
      <c r="H100" s="292"/>
      <c r="I100" s="292"/>
      <c r="J100" s="292"/>
      <c r="L100" s="285"/>
    </row>
    <row r="101" spans="1:12" s="287" customFormat="1" ht="20.100000000000001" customHeight="1">
      <c r="A101" s="441"/>
      <c r="B101" s="275"/>
      <c r="C101" s="292"/>
      <c r="D101" s="292">
        <f t="shared" si="2"/>
        <v>0</v>
      </c>
      <c r="E101" s="292"/>
      <c r="F101" s="292"/>
      <c r="G101" s="292"/>
      <c r="H101" s="292"/>
      <c r="I101" s="292"/>
      <c r="J101" s="292"/>
      <c r="L101" s="285"/>
    </row>
    <row r="102" spans="1:12" s="287" customFormat="1" ht="20.100000000000001" customHeight="1">
      <c r="A102" s="441"/>
      <c r="B102" s="275"/>
      <c r="C102" s="292"/>
      <c r="D102" s="292">
        <f t="shared" si="2"/>
        <v>0</v>
      </c>
      <c r="E102" s="292"/>
      <c r="F102" s="292"/>
      <c r="G102" s="292"/>
      <c r="H102" s="292"/>
      <c r="I102" s="292"/>
      <c r="J102" s="292"/>
      <c r="L102" s="285"/>
    </row>
    <row r="103" spans="1:12" s="287" customFormat="1" ht="20.100000000000001" customHeight="1">
      <c r="A103" s="441"/>
      <c r="B103" s="275"/>
      <c r="C103" s="292"/>
      <c r="D103" s="292">
        <f t="shared" si="2"/>
        <v>0</v>
      </c>
      <c r="E103" s="292"/>
      <c r="F103" s="292"/>
      <c r="G103" s="292"/>
      <c r="H103" s="292"/>
      <c r="I103" s="292"/>
      <c r="J103" s="292"/>
      <c r="L103" s="285"/>
    </row>
    <row r="104" spans="1:12" s="287" customFormat="1" ht="20.100000000000001" customHeight="1">
      <c r="A104" s="441"/>
      <c r="B104" s="275"/>
      <c r="C104" s="292"/>
      <c r="D104" s="292">
        <f t="shared" si="2"/>
        <v>0</v>
      </c>
      <c r="E104" s="292"/>
      <c r="F104" s="292"/>
      <c r="G104" s="292"/>
      <c r="H104" s="292"/>
      <c r="I104" s="292"/>
      <c r="J104" s="292"/>
      <c r="L104" s="285"/>
    </row>
    <row r="105" spans="1:12" s="287" customFormat="1" ht="20.100000000000001" customHeight="1">
      <c r="A105" s="441"/>
      <c r="B105" s="275"/>
      <c r="C105" s="292"/>
      <c r="D105" s="292">
        <f t="shared" si="2"/>
        <v>0</v>
      </c>
      <c r="E105" s="292"/>
      <c r="F105" s="292"/>
      <c r="G105" s="292"/>
      <c r="H105" s="292"/>
      <c r="I105" s="292"/>
      <c r="J105" s="292"/>
      <c r="L105" s="285"/>
    </row>
    <row r="106" spans="1:12" s="287" customFormat="1" ht="20.100000000000001" customHeight="1">
      <c r="A106" s="441"/>
      <c r="B106" s="275"/>
      <c r="C106" s="292"/>
      <c r="D106" s="292">
        <f t="shared" si="2"/>
        <v>0</v>
      </c>
      <c r="E106" s="292"/>
      <c r="F106" s="292"/>
      <c r="G106" s="292"/>
      <c r="H106" s="292"/>
      <c r="I106" s="292"/>
      <c r="J106" s="292"/>
      <c r="L106" s="285"/>
    </row>
    <row r="107" spans="1:12" s="287" customFormat="1">
      <c r="A107" s="441"/>
      <c r="B107" s="275"/>
      <c r="C107" s="292"/>
      <c r="D107" s="292">
        <f t="shared" si="2"/>
        <v>0</v>
      </c>
      <c r="E107" s="292"/>
      <c r="F107" s="292"/>
      <c r="G107" s="292"/>
      <c r="H107" s="292"/>
      <c r="I107" s="292"/>
      <c r="J107" s="292"/>
      <c r="L107" s="285"/>
    </row>
    <row r="108" spans="1:12" s="287" customFormat="1" ht="20.100000000000001" customHeight="1">
      <c r="A108" s="441"/>
      <c r="B108" s="275"/>
      <c r="C108" s="292"/>
      <c r="D108" s="292">
        <f t="shared" si="2"/>
        <v>0</v>
      </c>
      <c r="E108" s="292"/>
      <c r="F108" s="292"/>
      <c r="G108" s="292"/>
      <c r="H108" s="292"/>
      <c r="I108" s="292"/>
      <c r="J108" s="292"/>
      <c r="L108" s="285"/>
    </row>
    <row r="109" spans="1:12" s="287" customFormat="1">
      <c r="A109" s="441"/>
      <c r="B109" s="275"/>
      <c r="C109" s="292"/>
      <c r="D109" s="292">
        <f t="shared" si="2"/>
        <v>0</v>
      </c>
      <c r="E109" s="292"/>
      <c r="F109" s="292"/>
      <c r="G109" s="292"/>
      <c r="H109" s="292"/>
      <c r="I109" s="292"/>
      <c r="J109" s="292"/>
      <c r="L109" s="285"/>
    </row>
    <row r="110" spans="1:12" s="287" customFormat="1">
      <c r="A110" s="441"/>
      <c r="B110" s="275"/>
      <c r="C110" s="292"/>
      <c r="D110" s="292">
        <f t="shared" si="2"/>
        <v>0</v>
      </c>
      <c r="E110" s="292"/>
      <c r="F110" s="292"/>
      <c r="G110" s="292"/>
      <c r="H110" s="292"/>
      <c r="I110" s="292"/>
      <c r="J110" s="292"/>
      <c r="L110" s="285"/>
    </row>
    <row r="111" spans="1:12" s="287" customFormat="1">
      <c r="A111" s="441"/>
      <c r="B111" s="272"/>
      <c r="C111" s="292"/>
      <c r="D111" s="292">
        <f t="shared" si="2"/>
        <v>0</v>
      </c>
      <c r="E111" s="292"/>
      <c r="F111" s="292"/>
      <c r="G111" s="292"/>
      <c r="H111" s="292"/>
      <c r="I111" s="292"/>
      <c r="J111" s="292"/>
      <c r="L111" s="285"/>
    </row>
    <row r="112" spans="1:12" s="287" customFormat="1">
      <c r="A112" s="441"/>
      <c r="B112" s="272"/>
      <c r="C112" s="292"/>
      <c r="D112" s="292">
        <f t="shared" si="2"/>
        <v>0</v>
      </c>
      <c r="E112" s="292"/>
      <c r="F112" s="292"/>
      <c r="G112" s="292"/>
      <c r="H112" s="292"/>
      <c r="I112" s="292"/>
      <c r="J112" s="292"/>
      <c r="L112" s="285"/>
    </row>
    <row r="113" spans="1:12" s="287" customFormat="1">
      <c r="A113" s="441"/>
      <c r="B113" s="272"/>
      <c r="C113" s="292"/>
      <c r="D113" s="292">
        <f t="shared" ref="D113:D136" si="3">+C113*(100-E113)/100</f>
        <v>0</v>
      </c>
      <c r="E113" s="292"/>
      <c r="F113" s="292"/>
      <c r="G113" s="292"/>
      <c r="H113" s="292"/>
      <c r="I113" s="292"/>
      <c r="J113" s="292"/>
      <c r="L113" s="285"/>
    </row>
    <row r="114" spans="1:12" s="287" customFormat="1">
      <c r="A114" s="441"/>
      <c r="B114" s="272"/>
      <c r="C114" s="292"/>
      <c r="D114" s="292">
        <f t="shared" si="3"/>
        <v>0</v>
      </c>
      <c r="E114" s="292"/>
      <c r="F114" s="292"/>
      <c r="G114" s="292"/>
      <c r="H114" s="292"/>
      <c r="I114" s="292"/>
      <c r="J114" s="292"/>
      <c r="L114" s="285"/>
    </row>
    <row r="115" spans="1:12" s="287" customFormat="1">
      <c r="A115" s="441"/>
      <c r="B115" s="272"/>
      <c r="C115" s="292"/>
      <c r="D115" s="292">
        <f t="shared" si="3"/>
        <v>0</v>
      </c>
      <c r="E115" s="292"/>
      <c r="F115" s="292"/>
      <c r="G115" s="292"/>
      <c r="H115" s="292"/>
      <c r="I115" s="292"/>
      <c r="J115" s="292"/>
      <c r="L115" s="285"/>
    </row>
    <row r="116" spans="1:12" s="287" customFormat="1">
      <c r="A116" s="441"/>
      <c r="B116" s="272"/>
      <c r="C116" s="292"/>
      <c r="D116" s="292">
        <f t="shared" si="3"/>
        <v>0</v>
      </c>
      <c r="E116" s="292"/>
      <c r="F116" s="292"/>
      <c r="G116" s="292"/>
      <c r="H116" s="292"/>
      <c r="I116" s="292"/>
      <c r="J116" s="292"/>
      <c r="L116" s="285"/>
    </row>
    <row r="117" spans="1:12" s="287" customFormat="1">
      <c r="A117" s="441"/>
      <c r="B117" s="272"/>
      <c r="C117" s="292"/>
      <c r="D117" s="292">
        <f t="shared" si="3"/>
        <v>0</v>
      </c>
      <c r="E117" s="292"/>
      <c r="F117" s="292"/>
      <c r="G117" s="292"/>
      <c r="H117" s="292"/>
      <c r="I117" s="292"/>
      <c r="J117" s="292"/>
      <c r="L117" s="285"/>
    </row>
    <row r="118" spans="1:12" s="287" customFormat="1">
      <c r="A118" s="441"/>
      <c r="B118" s="272"/>
      <c r="C118" s="292"/>
      <c r="D118" s="292">
        <f t="shared" si="3"/>
        <v>0</v>
      </c>
      <c r="E118" s="292"/>
      <c r="F118" s="292"/>
      <c r="G118" s="292"/>
      <c r="H118" s="292"/>
      <c r="I118" s="292"/>
      <c r="J118" s="292"/>
      <c r="L118" s="285"/>
    </row>
    <row r="119" spans="1:12" s="287" customFormat="1">
      <c r="A119" s="441"/>
      <c r="B119" s="272"/>
      <c r="C119" s="292"/>
      <c r="D119" s="292">
        <f t="shared" si="3"/>
        <v>0</v>
      </c>
      <c r="E119" s="292"/>
      <c r="F119" s="292"/>
      <c r="G119" s="292"/>
      <c r="H119" s="292"/>
      <c r="I119" s="292"/>
      <c r="J119" s="292"/>
      <c r="L119" s="285"/>
    </row>
    <row r="120" spans="1:12" s="287" customFormat="1">
      <c r="A120" s="441"/>
      <c r="B120" s="272"/>
      <c r="C120" s="292"/>
      <c r="D120" s="292">
        <f t="shared" si="3"/>
        <v>0</v>
      </c>
      <c r="E120" s="292"/>
      <c r="F120" s="292"/>
      <c r="G120" s="292"/>
      <c r="H120" s="292"/>
      <c r="I120" s="292"/>
      <c r="J120" s="292"/>
      <c r="L120" s="285"/>
    </row>
    <row r="121" spans="1:12" s="287" customFormat="1">
      <c r="A121" s="441"/>
      <c r="B121" s="272"/>
      <c r="C121" s="292"/>
      <c r="D121" s="292">
        <f t="shared" si="3"/>
        <v>0</v>
      </c>
      <c r="E121" s="292"/>
      <c r="F121" s="292"/>
      <c r="G121" s="292"/>
      <c r="H121" s="292"/>
      <c r="I121" s="292"/>
      <c r="J121" s="292"/>
      <c r="L121" s="285"/>
    </row>
    <row r="122" spans="1:12" s="287" customFormat="1">
      <c r="A122" s="441"/>
      <c r="B122" s="272"/>
      <c r="C122" s="292"/>
      <c r="D122" s="292">
        <f t="shared" si="3"/>
        <v>0</v>
      </c>
      <c r="E122" s="292"/>
      <c r="F122" s="292"/>
      <c r="G122" s="292"/>
      <c r="H122" s="292"/>
      <c r="I122" s="292"/>
      <c r="J122" s="292"/>
      <c r="L122" s="285"/>
    </row>
    <row r="123" spans="1:12" s="287" customFormat="1">
      <c r="A123" s="441"/>
      <c r="B123" s="272"/>
      <c r="C123" s="292"/>
      <c r="D123" s="292">
        <f t="shared" si="3"/>
        <v>0</v>
      </c>
      <c r="E123" s="292"/>
      <c r="F123" s="292"/>
      <c r="G123" s="292"/>
      <c r="H123" s="292"/>
      <c r="I123" s="292"/>
      <c r="J123" s="292"/>
      <c r="L123" s="285"/>
    </row>
    <row r="124" spans="1:12" s="287" customFormat="1">
      <c r="A124" s="441"/>
      <c r="B124" s="272"/>
      <c r="C124" s="292"/>
      <c r="D124" s="292">
        <f t="shared" si="3"/>
        <v>0</v>
      </c>
      <c r="E124" s="292"/>
      <c r="F124" s="292"/>
      <c r="G124" s="292"/>
      <c r="H124" s="292"/>
      <c r="I124" s="292"/>
      <c r="J124" s="292"/>
      <c r="L124" s="285"/>
    </row>
    <row r="125" spans="1:12" s="287" customFormat="1">
      <c r="A125" s="441"/>
      <c r="B125" s="272"/>
      <c r="C125" s="292"/>
      <c r="D125" s="292">
        <f t="shared" si="3"/>
        <v>0</v>
      </c>
      <c r="E125" s="292"/>
      <c r="F125" s="292"/>
      <c r="G125" s="292"/>
      <c r="H125" s="292"/>
      <c r="I125" s="292"/>
      <c r="J125" s="292"/>
      <c r="L125" s="285"/>
    </row>
    <row r="126" spans="1:12" s="287" customFormat="1">
      <c r="A126" s="441"/>
      <c r="B126" s="272"/>
      <c r="C126" s="292"/>
      <c r="D126" s="292">
        <f t="shared" si="3"/>
        <v>0</v>
      </c>
      <c r="E126" s="292"/>
      <c r="F126" s="292"/>
      <c r="G126" s="292"/>
      <c r="H126" s="292"/>
      <c r="I126" s="292"/>
      <c r="J126" s="292"/>
      <c r="L126" s="285"/>
    </row>
    <row r="127" spans="1:12" s="287" customFormat="1">
      <c r="A127" s="441"/>
      <c r="B127" s="272"/>
      <c r="C127" s="292"/>
      <c r="D127" s="292">
        <f t="shared" si="3"/>
        <v>0</v>
      </c>
      <c r="E127" s="292"/>
      <c r="F127" s="292"/>
      <c r="G127" s="292"/>
      <c r="H127" s="292"/>
      <c r="I127" s="292"/>
      <c r="J127" s="292"/>
      <c r="L127" s="285"/>
    </row>
    <row r="128" spans="1:12" s="287" customFormat="1">
      <c r="A128" s="441"/>
      <c r="B128" s="272"/>
      <c r="C128" s="292"/>
      <c r="D128" s="292">
        <f t="shared" si="3"/>
        <v>0</v>
      </c>
      <c r="E128" s="292"/>
      <c r="F128" s="292"/>
      <c r="G128" s="292"/>
      <c r="H128" s="292"/>
      <c r="I128" s="292"/>
      <c r="J128" s="292"/>
      <c r="L128" s="285"/>
    </row>
    <row r="129" spans="1:12" s="287" customFormat="1">
      <c r="A129" s="441"/>
      <c r="B129" s="272"/>
      <c r="C129" s="292"/>
      <c r="D129" s="292">
        <f t="shared" si="3"/>
        <v>0</v>
      </c>
      <c r="E129" s="292"/>
      <c r="F129" s="292"/>
      <c r="G129" s="292"/>
      <c r="H129" s="292"/>
      <c r="I129" s="292"/>
      <c r="J129" s="292"/>
      <c r="L129" s="285"/>
    </row>
    <row r="130" spans="1:12" s="287" customFormat="1">
      <c r="A130" s="441"/>
      <c r="B130" s="272"/>
      <c r="C130" s="292"/>
      <c r="D130" s="292">
        <f t="shared" si="3"/>
        <v>0</v>
      </c>
      <c r="E130" s="292"/>
      <c r="F130" s="292"/>
      <c r="G130" s="292"/>
      <c r="H130" s="292"/>
      <c r="I130" s="292"/>
      <c r="J130" s="292"/>
      <c r="L130" s="285"/>
    </row>
    <row r="131" spans="1:12" s="287" customFormat="1">
      <c r="A131" s="441"/>
      <c r="B131" s="272"/>
      <c r="C131" s="292"/>
      <c r="D131" s="292">
        <f t="shared" si="3"/>
        <v>0</v>
      </c>
      <c r="E131" s="292"/>
      <c r="F131" s="292"/>
      <c r="G131" s="292"/>
      <c r="H131" s="292"/>
      <c r="I131" s="292"/>
      <c r="J131" s="292"/>
      <c r="L131" s="285"/>
    </row>
    <row r="132" spans="1:12" s="287" customFormat="1">
      <c r="A132" s="441"/>
      <c r="B132" s="272"/>
      <c r="C132" s="292"/>
      <c r="D132" s="292">
        <f t="shared" si="3"/>
        <v>0</v>
      </c>
      <c r="E132" s="292"/>
      <c r="F132" s="292"/>
      <c r="G132" s="292"/>
      <c r="H132" s="292"/>
      <c r="I132" s="292"/>
      <c r="J132" s="292"/>
      <c r="L132" s="285"/>
    </row>
    <row r="133" spans="1:12" s="287" customFormat="1">
      <c r="A133" s="441"/>
      <c r="B133" s="272"/>
      <c r="C133" s="292"/>
      <c r="D133" s="292">
        <f t="shared" si="3"/>
        <v>0</v>
      </c>
      <c r="E133" s="292"/>
      <c r="F133" s="292"/>
      <c r="G133" s="292"/>
      <c r="H133" s="292"/>
      <c r="I133" s="292"/>
      <c r="J133" s="292"/>
      <c r="L133" s="285"/>
    </row>
    <row r="134" spans="1:12" s="287" customFormat="1">
      <c r="A134" s="441"/>
      <c r="B134" s="272"/>
      <c r="C134" s="292"/>
      <c r="D134" s="292">
        <f t="shared" si="3"/>
        <v>0</v>
      </c>
      <c r="E134" s="292"/>
      <c r="F134" s="292"/>
      <c r="G134" s="292"/>
      <c r="H134" s="292"/>
      <c r="I134" s="292"/>
      <c r="J134" s="292"/>
      <c r="L134" s="285"/>
    </row>
    <row r="135" spans="1:12" s="287" customFormat="1">
      <c r="A135" s="441"/>
      <c r="B135" s="272"/>
      <c r="C135" s="292"/>
      <c r="D135" s="292">
        <f t="shared" si="3"/>
        <v>0</v>
      </c>
      <c r="E135" s="292"/>
      <c r="F135" s="292"/>
      <c r="G135" s="292"/>
      <c r="H135" s="292"/>
      <c r="I135" s="292"/>
      <c r="J135" s="292"/>
      <c r="L135" s="285"/>
    </row>
    <row r="136" spans="1:12" s="287" customFormat="1">
      <c r="A136" s="441"/>
      <c r="B136" s="272"/>
      <c r="C136" s="292"/>
      <c r="D136" s="292">
        <f t="shared" si="3"/>
        <v>0</v>
      </c>
      <c r="E136" s="292"/>
      <c r="F136" s="292"/>
      <c r="G136" s="292"/>
      <c r="H136" s="292"/>
      <c r="I136" s="292"/>
      <c r="J136" s="292"/>
      <c r="L136" s="285"/>
    </row>
    <row r="137" spans="1:12" s="287" customFormat="1">
      <c r="A137" s="441"/>
      <c r="B137" s="272"/>
      <c r="C137" s="292"/>
      <c r="D137" s="292"/>
      <c r="E137" s="292"/>
      <c r="F137" s="292"/>
      <c r="G137" s="292"/>
      <c r="H137" s="292"/>
      <c r="I137" s="292"/>
      <c r="J137" s="292"/>
      <c r="L137" s="285"/>
    </row>
    <row r="138" spans="1:12" s="287" customFormat="1">
      <c r="A138" s="273"/>
      <c r="B138" s="272"/>
      <c r="C138" s="292"/>
      <c r="D138" s="292"/>
      <c r="E138" s="292"/>
      <c r="F138" s="292"/>
      <c r="G138" s="292"/>
      <c r="H138" s="292"/>
      <c r="I138" s="292"/>
      <c r="J138" s="292"/>
      <c r="L138" s="285"/>
    </row>
    <row r="139" spans="1:12" s="287" customFormat="1">
      <c r="A139" s="273"/>
      <c r="B139" s="272"/>
      <c r="C139" s="292"/>
      <c r="D139" s="292"/>
      <c r="E139" s="292"/>
      <c r="F139" s="292"/>
      <c r="G139" s="292"/>
      <c r="H139" s="292"/>
      <c r="I139" s="292"/>
      <c r="J139" s="292"/>
      <c r="L139" s="285"/>
    </row>
    <row r="140" spans="1:12" s="287" customFormat="1">
      <c r="A140" s="273"/>
      <c r="B140" s="272"/>
      <c r="C140" s="292"/>
      <c r="D140" s="292"/>
      <c r="E140" s="292"/>
      <c r="F140" s="292"/>
      <c r="G140" s="292"/>
      <c r="H140" s="292"/>
      <c r="I140" s="292"/>
      <c r="J140" s="292"/>
      <c r="L140" s="285"/>
    </row>
    <row r="141" spans="1:12" s="287" customFormat="1">
      <c r="A141" s="273"/>
      <c r="B141" s="272"/>
      <c r="C141" s="292"/>
      <c r="D141" s="292"/>
      <c r="E141" s="292"/>
      <c r="F141" s="292"/>
      <c r="G141" s="292"/>
      <c r="H141" s="292"/>
      <c r="I141" s="292"/>
      <c r="J141" s="292"/>
      <c r="L141" s="285"/>
    </row>
    <row r="142" spans="1:12" s="287" customFormat="1">
      <c r="A142" s="273"/>
      <c r="B142" s="272"/>
      <c r="C142" s="292"/>
      <c r="D142" s="292"/>
      <c r="E142" s="292"/>
      <c r="F142" s="292"/>
      <c r="G142" s="292"/>
      <c r="H142" s="292"/>
      <c r="I142" s="292"/>
      <c r="J142" s="292"/>
      <c r="L142" s="285"/>
    </row>
    <row r="143" spans="1:12" s="287" customFormat="1">
      <c r="A143" s="273"/>
      <c r="B143" s="272"/>
      <c r="C143" s="292"/>
      <c r="D143" s="292"/>
      <c r="E143" s="292"/>
      <c r="F143" s="292"/>
      <c r="G143" s="292"/>
      <c r="H143" s="292"/>
      <c r="I143" s="292"/>
      <c r="J143" s="292"/>
      <c r="L143" s="285"/>
    </row>
    <row r="144" spans="1:12" s="287" customFormat="1">
      <c r="A144" s="273"/>
      <c r="B144" s="272"/>
      <c r="C144" s="292"/>
      <c r="D144" s="292"/>
      <c r="E144" s="292"/>
      <c r="F144" s="292"/>
      <c r="G144" s="292"/>
      <c r="H144" s="292"/>
      <c r="I144" s="292"/>
      <c r="J144" s="292"/>
      <c r="L144" s="285"/>
    </row>
  </sheetData>
  <autoFilter ref="B6:B117"/>
  <customSheetViews>
    <customSheetView guid="{CD481555-6D06-49CD-9625-98C90CC09C9A}" showAutoFilter="1">
      <selection activeCell="C52" sqref="C52:J52"/>
      <pageMargins left="0.75" right="0.75" top="1" bottom="1" header="0.5" footer="0.5"/>
      <printOptions gridLines="1"/>
      <pageSetup paperSize="9" scale="60" orientation="portrait" r:id="rId1"/>
      <headerFooter alignWithMargins="0">
        <oddHeader>&amp;A</oddHeader>
        <oddFooter>Page &amp;P</oddFooter>
      </headerFooter>
      <autoFilter ref="B6:B117"/>
    </customSheetView>
    <customSheetView guid="{9EC6AF21-4B8E-44E3-AF29-8895353139B2}" showAutoFilter="1">
      <pane ySplit="6" topLeftCell="A10" activePane="bottomLeft" state="frozen"/>
      <selection pane="bottomLeft" activeCell="C52" sqref="C52:J52"/>
      <pageMargins left="0.75" right="0.75" top="1" bottom="1" header="0.5" footer="0.5"/>
      <printOptions gridLines="1"/>
      <pageSetup paperSize="9" scale="60" orientation="portrait" r:id="rId2"/>
      <headerFooter alignWithMargins="0">
        <oddHeader>&amp;A</oddHeader>
        <oddFooter>Page &amp;P</oddFooter>
      </headerFooter>
      <autoFilter ref="B6:B117"/>
    </customSheetView>
    <customSheetView guid="{4A6D03CA-35D0-42B2-8E76-6C991766DE68}" showAutoFilter="1">
      <pane ySplit="5" topLeftCell="A10" activePane="bottomLeft" state="frozen"/>
      <selection pane="bottomLeft" activeCell="C52" sqref="C52:J52"/>
      <pageMargins left="0.75" right="0.75" top="1" bottom="1" header="0.5" footer="0.5"/>
      <printOptions gridLines="1"/>
      <pageSetup paperSize="9" scale="60" orientation="portrait" r:id="rId3"/>
      <headerFooter alignWithMargins="0">
        <oddHeader>&amp;A</oddHeader>
        <oddFooter>Page &amp;P</oddFooter>
      </headerFooter>
      <autoFilter ref="B6:B117"/>
    </customSheetView>
    <customSheetView guid="{94FC66D5-BF29-4BE8-974C-C93BA07E9FE3}" showAutoFilter="1">
      <pane ySplit="6" topLeftCell="A10" activePane="bottomLeft" state="frozen"/>
      <selection pane="bottomLeft" activeCell="C52" sqref="C52:J52"/>
      <pageMargins left="0.75" right="0.75" top="1" bottom="1" header="0.5" footer="0.5"/>
      <printOptions gridLines="1"/>
      <pageSetup paperSize="9" scale="60" orientation="portrait" r:id="rId4"/>
      <headerFooter alignWithMargins="0">
        <oddHeader>&amp;A</oddHeader>
        <oddFooter>Page &amp;P</oddFooter>
      </headerFooter>
      <autoFilter ref="B6:B117"/>
    </customSheetView>
  </customSheetViews>
  <mergeCells count="24">
    <mergeCell ref="A3:B3"/>
    <mergeCell ref="C11:J11"/>
    <mergeCell ref="C9:J9"/>
    <mergeCell ref="C8:J8"/>
    <mergeCell ref="I4:J4"/>
    <mergeCell ref="A5:B5"/>
    <mergeCell ref="C5:F5"/>
    <mergeCell ref="A4:B4"/>
    <mergeCell ref="C4:F4"/>
    <mergeCell ref="G4:H4"/>
    <mergeCell ref="C3:F3"/>
    <mergeCell ref="G3:H3"/>
    <mergeCell ref="I3:J3"/>
    <mergeCell ref="A1:K1"/>
    <mergeCell ref="A2:B2"/>
    <mergeCell ref="C2:F2"/>
    <mergeCell ref="G2:H2"/>
    <mergeCell ref="I2:J2"/>
    <mergeCell ref="C16:J16"/>
    <mergeCell ref="C15:J15"/>
    <mergeCell ref="C7:J7"/>
    <mergeCell ref="C13:J13"/>
    <mergeCell ref="G5:J5"/>
    <mergeCell ref="C10:J10"/>
  </mergeCells>
  <hyperlinks>
    <hyperlink ref="B8" r:id="rId5"/>
  </hyperlinks>
  <printOptions gridLines="1" gridLinesSet="0"/>
  <pageMargins left="0.75" right="0.75" top="1" bottom="1" header="0.5" footer="0.5"/>
  <pageSetup paperSize="9" scale="60" orientation="portrait" r:id="rId6"/>
  <headerFooter alignWithMargins="0">
    <oddHeader>&amp;A</oddHeader>
    <oddFoote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FF00"/>
  </sheetPr>
  <dimension ref="A1:O179"/>
  <sheetViews>
    <sheetView workbookViewId="0">
      <pane ySplit="6" topLeftCell="A133" activePane="bottomLeft" state="frozen"/>
      <selection pane="bottomLeft" activeCell="E139" sqref="E139"/>
    </sheetView>
  </sheetViews>
  <sheetFormatPr defaultRowHeight="15.75"/>
  <cols>
    <col min="1" max="1" width="11" style="273" customWidth="1"/>
    <col min="2" max="2" width="9.5703125" style="272" customWidth="1"/>
    <col min="3" max="8" width="10.140625" style="272" customWidth="1"/>
    <col min="9" max="9" width="15.140625" style="272" customWidth="1"/>
    <col min="10" max="11" width="22.7109375" style="272" customWidth="1"/>
    <col min="12" max="12" width="46.140625" style="271" customWidth="1"/>
    <col min="13" max="16384" width="9.140625" style="270"/>
  </cols>
  <sheetData>
    <row r="1" spans="1:13" s="281" customFormat="1" ht="30.75" customHeight="1" thickTop="1">
      <c r="A1" s="4298" t="s">
        <v>969</v>
      </c>
      <c r="B1" s="4299"/>
      <c r="C1" s="4299"/>
      <c r="D1" s="4299"/>
      <c r="E1" s="4299"/>
      <c r="F1" s="4299"/>
      <c r="G1" s="4299"/>
      <c r="H1" s="4299"/>
      <c r="I1" s="4299"/>
      <c r="J1" s="4299"/>
      <c r="K1" s="4299"/>
      <c r="L1" s="4300"/>
      <c r="M1" s="288"/>
    </row>
    <row r="2" spans="1:13" ht="20.25" customHeight="1">
      <c r="A2" s="4289" t="s">
        <v>215</v>
      </c>
      <c r="B2" s="4373"/>
      <c r="C2" s="4358">
        <f>+(25+125+65)*25</f>
        <v>5375</v>
      </c>
      <c r="D2" s="4281"/>
      <c r="E2" s="4281"/>
      <c r="F2" s="4359"/>
      <c r="G2" s="4374" t="s">
        <v>6403</v>
      </c>
      <c r="H2" s="4375"/>
      <c r="I2" s="4365" t="s">
        <v>216</v>
      </c>
      <c r="J2" s="4366"/>
      <c r="K2" s="4350" t="s">
        <v>595</v>
      </c>
      <c r="L2" s="4351"/>
      <c r="M2" s="285"/>
    </row>
    <row r="3" spans="1:13" ht="20.25" customHeight="1">
      <c r="A3" s="4289" t="s">
        <v>217</v>
      </c>
      <c r="B3" s="4373"/>
      <c r="C3" s="4358" t="s">
        <v>236</v>
      </c>
      <c r="D3" s="4281"/>
      <c r="E3" s="4281"/>
      <c r="F3" s="4359"/>
      <c r="G3" s="1348"/>
      <c r="H3" s="331"/>
      <c r="I3" s="4365" t="s">
        <v>218</v>
      </c>
      <c r="J3" s="4366"/>
      <c r="K3" s="4350" t="s">
        <v>733</v>
      </c>
      <c r="L3" s="4351"/>
      <c r="M3" s="285"/>
    </row>
    <row r="4" spans="1:13" ht="36" customHeight="1">
      <c r="A4" s="4289" t="s">
        <v>219</v>
      </c>
      <c r="B4" s="4373"/>
      <c r="C4" s="4414" t="s">
        <v>5884</v>
      </c>
      <c r="D4" s="4271"/>
      <c r="E4" s="4271"/>
      <c r="F4" s="4415"/>
      <c r="G4" s="4268"/>
      <c r="H4" s="4399"/>
      <c r="I4" s="4365" t="s">
        <v>220</v>
      </c>
      <c r="J4" s="4366"/>
      <c r="K4" s="4352" t="s">
        <v>3831</v>
      </c>
      <c r="L4" s="4353"/>
      <c r="M4" s="285"/>
    </row>
    <row r="5" spans="1:13" ht="48.75" customHeight="1" thickBot="1">
      <c r="A5" s="4360" t="s">
        <v>221</v>
      </c>
      <c r="B5" s="4361"/>
      <c r="C5" s="4416" t="s">
        <v>6425</v>
      </c>
      <c r="D5" s="4417"/>
      <c r="E5" s="4417"/>
      <c r="F5" s="4418"/>
      <c r="G5" s="4419" t="s">
        <v>4760</v>
      </c>
      <c r="H5" s="4420"/>
      <c r="I5" s="4365" t="s">
        <v>325</v>
      </c>
      <c r="J5" s="4366"/>
      <c r="K5" s="4421" t="s">
        <v>1955</v>
      </c>
      <c r="L5" s="4422"/>
      <c r="M5" s="285"/>
    </row>
    <row r="6" spans="1:13" s="281" customFormat="1" ht="35.25" customHeight="1" thickTop="1">
      <c r="A6" s="284" t="s">
        <v>1</v>
      </c>
      <c r="B6" s="283" t="s">
        <v>0</v>
      </c>
      <c r="C6" s="283" t="s">
        <v>2</v>
      </c>
      <c r="D6" s="283" t="s">
        <v>3</v>
      </c>
      <c r="E6" s="283" t="s">
        <v>4</v>
      </c>
      <c r="F6" s="283" t="s">
        <v>5</v>
      </c>
      <c r="G6" s="283" t="s">
        <v>6</v>
      </c>
      <c r="H6" s="283" t="s">
        <v>7</v>
      </c>
      <c r="I6" s="283" t="s">
        <v>8</v>
      </c>
      <c r="J6" s="283" t="s">
        <v>9</v>
      </c>
      <c r="K6" s="283" t="s">
        <v>6286</v>
      </c>
      <c r="L6" s="282" t="s">
        <v>10</v>
      </c>
    </row>
    <row r="7" spans="1:13" ht="20.100000000000001" customHeight="1">
      <c r="A7" s="441">
        <v>40616</v>
      </c>
      <c r="B7" s="275" t="s">
        <v>143</v>
      </c>
      <c r="C7" s="292"/>
      <c r="D7" s="292"/>
      <c r="E7" s="292"/>
      <c r="F7" s="292"/>
      <c r="G7" s="292"/>
      <c r="H7" s="292">
        <v>5630</v>
      </c>
      <c r="I7" s="292">
        <v>100</v>
      </c>
      <c r="J7" s="292"/>
      <c r="K7" s="3248"/>
      <c r="L7" s="271" t="s">
        <v>85</v>
      </c>
    </row>
    <row r="8" spans="1:13" ht="20.100000000000001" customHeight="1">
      <c r="A8" s="441">
        <v>40667</v>
      </c>
      <c r="B8" s="275" t="s">
        <v>16</v>
      </c>
      <c r="C8" s="292">
        <v>255</v>
      </c>
      <c r="D8" s="292">
        <v>140</v>
      </c>
      <c r="E8" s="292">
        <v>45</v>
      </c>
      <c r="F8" s="292">
        <v>130</v>
      </c>
      <c r="G8" s="292">
        <v>140</v>
      </c>
      <c r="H8" s="292"/>
      <c r="I8" s="292"/>
      <c r="J8" s="292"/>
      <c r="K8" s="3248"/>
      <c r="L8" s="271" t="s">
        <v>968</v>
      </c>
    </row>
    <row r="9" spans="1:13" ht="20.100000000000001" customHeight="1">
      <c r="A9" s="441">
        <v>40724</v>
      </c>
      <c r="B9" s="275" t="s">
        <v>14</v>
      </c>
      <c r="C9" s="4284" t="s">
        <v>967</v>
      </c>
      <c r="D9" s="4284"/>
      <c r="E9" s="4284"/>
      <c r="F9" s="4284"/>
      <c r="G9" s="4284"/>
      <c r="H9" s="4284"/>
      <c r="I9" s="4284"/>
      <c r="J9" s="4284"/>
      <c r="K9" s="3225"/>
      <c r="L9" s="1786"/>
    </row>
    <row r="10" spans="1:13" ht="47.25" customHeight="1">
      <c r="A10" s="441">
        <v>40741</v>
      </c>
      <c r="B10" s="275" t="s">
        <v>12</v>
      </c>
      <c r="C10" s="4285" t="s">
        <v>966</v>
      </c>
      <c r="D10" s="4285"/>
      <c r="E10" s="4285"/>
      <c r="F10" s="4285"/>
      <c r="G10" s="4285"/>
      <c r="H10" s="4285"/>
      <c r="I10" s="4285"/>
      <c r="J10" s="4285"/>
      <c r="K10" s="3506" t="s">
        <v>3964</v>
      </c>
      <c r="L10" s="2326" t="s">
        <v>3964</v>
      </c>
    </row>
    <row r="11" spans="1:13" ht="20.100000000000001" customHeight="1">
      <c r="A11" s="441">
        <v>40756</v>
      </c>
      <c r="B11" s="275" t="s">
        <v>143</v>
      </c>
      <c r="C11" s="292"/>
      <c r="D11" s="292"/>
      <c r="E11" s="292"/>
      <c r="F11" s="292"/>
      <c r="G11" s="292"/>
      <c r="H11" s="292">
        <v>5580</v>
      </c>
      <c r="I11" s="292">
        <v>99</v>
      </c>
      <c r="J11" s="292"/>
      <c r="K11" s="3248"/>
      <c r="L11" s="271" t="s">
        <v>965</v>
      </c>
    </row>
    <row r="12" spans="1:13" ht="31.5" customHeight="1">
      <c r="A12" s="441">
        <v>40758</v>
      </c>
      <c r="B12" s="275" t="s">
        <v>12</v>
      </c>
      <c r="C12" s="4285" t="s">
        <v>964</v>
      </c>
      <c r="D12" s="4285"/>
      <c r="E12" s="4285"/>
      <c r="F12" s="4285"/>
      <c r="G12" s="4285"/>
      <c r="H12" s="4285"/>
      <c r="I12" s="4285"/>
      <c r="J12" s="4285"/>
      <c r="K12" s="3247"/>
    </row>
    <row r="13" spans="1:13" ht="33.75" customHeight="1">
      <c r="A13" s="441">
        <v>40769</v>
      </c>
      <c r="B13" s="275" t="s">
        <v>12</v>
      </c>
      <c r="C13" s="4285" t="s">
        <v>964</v>
      </c>
      <c r="D13" s="4285"/>
      <c r="E13" s="4285"/>
      <c r="F13" s="4285"/>
      <c r="G13" s="4285"/>
      <c r="H13" s="4285"/>
      <c r="I13" s="4285"/>
      <c r="J13" s="4285"/>
      <c r="K13" s="3247"/>
    </row>
    <row r="14" spans="1:13" ht="27.75" customHeight="1">
      <c r="A14" s="441">
        <v>40782</v>
      </c>
      <c r="B14" s="275" t="s">
        <v>12</v>
      </c>
      <c r="C14" s="4285" t="s">
        <v>963</v>
      </c>
      <c r="D14" s="4285"/>
      <c r="E14" s="4285"/>
      <c r="F14" s="4285"/>
      <c r="G14" s="4285"/>
      <c r="H14" s="4285"/>
      <c r="I14" s="4285"/>
      <c r="J14" s="4285"/>
      <c r="K14" s="3247"/>
    </row>
    <row r="15" spans="1:13" ht="33.75" customHeight="1">
      <c r="A15" s="441">
        <v>40832</v>
      </c>
      <c r="B15" s="275" t="s">
        <v>12</v>
      </c>
      <c r="C15" s="4285" t="s">
        <v>962</v>
      </c>
      <c r="D15" s="4285"/>
      <c r="E15" s="4285"/>
      <c r="F15" s="4285"/>
      <c r="G15" s="4285"/>
      <c r="H15" s="4285"/>
      <c r="I15" s="4285"/>
      <c r="J15" s="4285"/>
      <c r="K15" s="3247"/>
    </row>
    <row r="16" spans="1:13" ht="33" customHeight="1">
      <c r="A16" s="441">
        <v>40903</v>
      </c>
      <c r="B16" s="275" t="s">
        <v>12</v>
      </c>
      <c r="C16" s="4285" t="s">
        <v>961</v>
      </c>
      <c r="D16" s="4285"/>
      <c r="E16" s="4285"/>
      <c r="F16" s="4285"/>
      <c r="G16" s="4285"/>
      <c r="H16" s="4285"/>
      <c r="I16" s="4285"/>
      <c r="J16" s="4285"/>
      <c r="K16" s="3247"/>
    </row>
    <row r="17" spans="1:12" ht="20.100000000000001" customHeight="1" thickBot="1">
      <c r="A17" s="436">
        <v>40906</v>
      </c>
      <c r="B17" s="442" t="s">
        <v>143</v>
      </c>
      <c r="C17" s="311"/>
      <c r="D17" s="311"/>
      <c r="E17" s="311"/>
      <c r="F17" s="311"/>
      <c r="G17" s="311"/>
      <c r="H17" s="311"/>
      <c r="I17" s="311"/>
      <c r="J17" s="311"/>
      <c r="K17" s="3234"/>
      <c r="L17" s="349" t="s">
        <v>30</v>
      </c>
    </row>
    <row r="18" spans="1:12" ht="20.100000000000001" customHeight="1" thickTop="1">
      <c r="A18" s="408">
        <v>40914</v>
      </c>
      <c r="B18" s="404" t="s">
        <v>16</v>
      </c>
      <c r="C18" s="423">
        <v>220</v>
      </c>
      <c r="D18" s="423">
        <f>+C18*(100-E18)/100</f>
        <v>121</v>
      </c>
      <c r="E18" s="423">
        <v>45</v>
      </c>
      <c r="F18" s="423" t="s">
        <v>70</v>
      </c>
      <c r="G18" s="423">
        <v>140</v>
      </c>
      <c r="H18" s="423"/>
      <c r="I18" s="423"/>
      <c r="J18" s="423"/>
      <c r="K18" s="423"/>
      <c r="L18" s="402" t="s">
        <v>960</v>
      </c>
    </row>
    <row r="19" spans="1:12" ht="48" customHeight="1">
      <c r="A19" s="441">
        <v>40924</v>
      </c>
      <c r="B19" s="275" t="s">
        <v>12</v>
      </c>
      <c r="C19" s="4340" t="s">
        <v>959</v>
      </c>
      <c r="D19" s="4263"/>
      <c r="E19" s="4263"/>
      <c r="F19" s="4263"/>
      <c r="G19" s="4263"/>
      <c r="H19" s="4263"/>
      <c r="I19" s="4263"/>
      <c r="J19" s="4344"/>
      <c r="K19" s="3221"/>
    </row>
    <row r="20" spans="1:12" ht="20.100000000000001" customHeight="1">
      <c r="A20" s="441">
        <v>40935</v>
      </c>
      <c r="B20" s="275" t="s">
        <v>143</v>
      </c>
      <c r="C20" s="292"/>
      <c r="D20" s="292"/>
      <c r="E20" s="292"/>
      <c r="F20" s="292"/>
      <c r="G20" s="292"/>
      <c r="H20" s="292"/>
      <c r="I20" s="292"/>
      <c r="J20" s="292"/>
      <c r="K20" s="3248"/>
      <c r="L20" s="348" t="s">
        <v>958</v>
      </c>
    </row>
    <row r="21" spans="1:12" ht="20.100000000000001" customHeight="1">
      <c r="A21" s="441">
        <v>40942</v>
      </c>
      <c r="B21" s="275" t="s">
        <v>143</v>
      </c>
      <c r="C21" s="292"/>
      <c r="D21" s="292"/>
      <c r="E21" s="292"/>
      <c r="F21" s="292"/>
      <c r="G21" s="292"/>
      <c r="H21" s="292"/>
      <c r="I21" s="292"/>
      <c r="J21" s="292"/>
      <c r="K21" s="3248"/>
      <c r="L21" s="348" t="s">
        <v>957</v>
      </c>
    </row>
    <row r="22" spans="1:12" ht="77.25" customHeight="1">
      <c r="A22" s="2327">
        <v>40951</v>
      </c>
      <c r="B22" s="2328" t="s">
        <v>34</v>
      </c>
      <c r="C22" s="4408" t="s">
        <v>956</v>
      </c>
      <c r="D22" s="4409"/>
      <c r="E22" s="4409"/>
      <c r="F22" s="4409"/>
      <c r="G22" s="4409"/>
      <c r="H22" s="4409"/>
      <c r="I22" s="4409"/>
      <c r="J22" s="4410"/>
      <c r="K22" s="3507"/>
      <c r="L22" s="3508" t="s">
        <v>3964</v>
      </c>
    </row>
    <row r="23" spans="1:12" ht="20.100000000000001" customHeight="1">
      <c r="A23" s="438">
        <v>40992</v>
      </c>
      <c r="B23" s="420" t="s">
        <v>154</v>
      </c>
      <c r="C23" s="4411" t="s">
        <v>155</v>
      </c>
      <c r="D23" s="4412"/>
      <c r="E23" s="4412"/>
      <c r="F23" s="4412"/>
      <c r="G23" s="4412"/>
      <c r="H23" s="4412"/>
      <c r="I23" s="4412"/>
      <c r="J23" s="4413"/>
      <c r="K23" s="3246"/>
      <c r="L23" s="419"/>
    </row>
    <row r="24" spans="1:12" ht="20.100000000000001" customHeight="1">
      <c r="A24" s="441">
        <v>40992</v>
      </c>
      <c r="B24" s="275" t="s">
        <v>143</v>
      </c>
      <c r="C24" s="292"/>
      <c r="D24" s="292"/>
      <c r="E24" s="292"/>
      <c r="F24" s="292"/>
      <c r="G24" s="292"/>
      <c r="H24" s="292"/>
      <c r="I24" s="292"/>
      <c r="J24" s="292"/>
      <c r="K24" s="3248"/>
      <c r="L24" s="348" t="s">
        <v>30</v>
      </c>
    </row>
    <row r="25" spans="1:12" ht="20.100000000000001" customHeight="1">
      <c r="A25" s="441">
        <v>41009</v>
      </c>
      <c r="B25" s="275" t="s">
        <v>143</v>
      </c>
      <c r="C25" s="292"/>
      <c r="D25" s="292"/>
      <c r="E25" s="292"/>
      <c r="F25" s="292"/>
      <c r="G25" s="292"/>
      <c r="H25" s="292"/>
      <c r="I25" s="292"/>
      <c r="J25" s="292"/>
      <c r="K25" s="3248"/>
      <c r="L25" s="271" t="s">
        <v>30</v>
      </c>
    </row>
    <row r="26" spans="1:12" ht="20.100000000000001" customHeight="1">
      <c r="A26" s="441">
        <v>41010</v>
      </c>
      <c r="B26" s="275" t="s">
        <v>16</v>
      </c>
      <c r="C26" s="292">
        <v>315</v>
      </c>
      <c r="D26" s="292">
        <f>+C26*(100-E26)/100</f>
        <v>173.25</v>
      </c>
      <c r="E26" s="292">
        <v>45</v>
      </c>
      <c r="F26" s="292"/>
      <c r="G26" s="292">
        <v>156</v>
      </c>
      <c r="H26" s="292"/>
      <c r="I26" s="292"/>
      <c r="J26" s="292"/>
      <c r="K26" s="3248"/>
      <c r="L26" s="271" t="s">
        <v>955</v>
      </c>
    </row>
    <row r="27" spans="1:12" ht="20.100000000000001" customHeight="1">
      <c r="A27" s="441">
        <v>41051</v>
      </c>
      <c r="B27" s="275" t="s">
        <v>12</v>
      </c>
      <c r="C27" s="4345" t="s">
        <v>156</v>
      </c>
      <c r="D27" s="4274"/>
      <c r="E27" s="4274"/>
      <c r="F27" s="4274"/>
      <c r="G27" s="4274"/>
      <c r="H27" s="4274"/>
      <c r="I27" s="4274"/>
      <c r="J27" s="4346"/>
      <c r="K27" s="3226"/>
    </row>
    <row r="28" spans="1:12" ht="20.100000000000001" customHeight="1">
      <c r="A28" s="318">
        <v>41055</v>
      </c>
      <c r="B28" s="448" t="s">
        <v>16</v>
      </c>
      <c r="C28" s="316">
        <v>165</v>
      </c>
      <c r="D28" s="316">
        <f>+C28*(100-E28)/100</f>
        <v>90.75</v>
      </c>
      <c r="E28" s="316">
        <v>45</v>
      </c>
      <c r="F28" s="316"/>
      <c r="G28" s="316">
        <v>82</v>
      </c>
      <c r="H28" s="316"/>
      <c r="I28" s="316"/>
      <c r="J28" s="316"/>
      <c r="K28" s="316"/>
      <c r="L28" s="342" t="s">
        <v>954</v>
      </c>
    </row>
    <row r="29" spans="1:12">
      <c r="A29" s="441">
        <v>41114</v>
      </c>
      <c r="B29" s="275" t="s">
        <v>143</v>
      </c>
      <c r="C29" s="292"/>
      <c r="D29" s="292"/>
      <c r="E29" s="292"/>
      <c r="F29" s="292"/>
      <c r="G29" s="292"/>
      <c r="H29" s="292">
        <v>5690</v>
      </c>
      <c r="I29" s="292">
        <v>82</v>
      </c>
      <c r="J29" s="292"/>
      <c r="K29" s="3248"/>
      <c r="L29" s="271" t="s">
        <v>30</v>
      </c>
    </row>
    <row r="30" spans="1:12" ht="20.100000000000001" customHeight="1">
      <c r="A30" s="441">
        <v>41162</v>
      </c>
      <c r="B30" s="275" t="s">
        <v>14</v>
      </c>
      <c r="C30" s="4345" t="s">
        <v>953</v>
      </c>
      <c r="D30" s="4274"/>
      <c r="E30" s="4274"/>
      <c r="F30" s="4274"/>
      <c r="G30" s="4274"/>
      <c r="H30" s="4274"/>
      <c r="I30" s="4274"/>
      <c r="J30" s="4346"/>
      <c r="K30" s="3226"/>
    </row>
    <row r="31" spans="1:12">
      <c r="A31" s="441">
        <v>41166</v>
      </c>
      <c r="B31" s="275" t="s">
        <v>14</v>
      </c>
      <c r="C31" s="4345" t="s">
        <v>952</v>
      </c>
      <c r="D31" s="4274"/>
      <c r="E31" s="4274"/>
      <c r="F31" s="4274"/>
      <c r="G31" s="4274"/>
      <c r="H31" s="4274"/>
      <c r="I31" s="4274"/>
      <c r="J31" s="4346"/>
      <c r="K31" s="3226"/>
    </row>
    <row r="32" spans="1:12">
      <c r="A32" s="441">
        <v>41168</v>
      </c>
      <c r="B32" s="275" t="s">
        <v>14</v>
      </c>
      <c r="C32" s="4345" t="s">
        <v>951</v>
      </c>
      <c r="D32" s="4274"/>
      <c r="E32" s="4274"/>
      <c r="F32" s="4274"/>
      <c r="G32" s="4274"/>
      <c r="H32" s="4274"/>
      <c r="I32" s="4274"/>
      <c r="J32" s="4346"/>
      <c r="K32" s="3226"/>
    </row>
    <row r="33" spans="1:12" ht="20.100000000000001" customHeight="1">
      <c r="A33" s="441">
        <v>41197</v>
      </c>
      <c r="B33" s="275" t="s">
        <v>143</v>
      </c>
      <c r="C33" s="292"/>
      <c r="D33" s="292"/>
      <c r="E33" s="292"/>
      <c r="F33" s="292"/>
      <c r="G33" s="292"/>
      <c r="H33" s="292">
        <v>5660</v>
      </c>
      <c r="I33" s="292">
        <v>85</v>
      </c>
      <c r="J33" s="292"/>
      <c r="K33" s="3248"/>
      <c r="L33" s="348" t="s">
        <v>950</v>
      </c>
    </row>
    <row r="34" spans="1:12">
      <c r="A34" s="441">
        <v>41234</v>
      </c>
      <c r="B34" s="275" t="s">
        <v>12</v>
      </c>
      <c r="C34" s="4345" t="s">
        <v>949</v>
      </c>
      <c r="D34" s="4274"/>
      <c r="E34" s="4274"/>
      <c r="F34" s="4274"/>
      <c r="G34" s="4274"/>
      <c r="H34" s="4274"/>
      <c r="I34" s="4274"/>
      <c r="J34" s="4346"/>
      <c r="K34" s="3226"/>
    </row>
    <row r="35" spans="1:12" ht="20.100000000000001" customHeight="1">
      <c r="A35" s="441">
        <v>41248</v>
      </c>
      <c r="B35" s="275" t="s">
        <v>14</v>
      </c>
      <c r="C35" s="4345" t="s">
        <v>948</v>
      </c>
      <c r="D35" s="4274"/>
      <c r="E35" s="4274"/>
      <c r="F35" s="4274"/>
      <c r="G35" s="4274"/>
      <c r="H35" s="4274"/>
      <c r="I35" s="4274"/>
      <c r="J35" s="4346"/>
      <c r="K35" s="3226"/>
    </row>
    <row r="36" spans="1:12" ht="20.100000000000001" customHeight="1" thickBot="1">
      <c r="A36" s="300">
        <v>41250</v>
      </c>
      <c r="B36" s="299" t="s">
        <v>14</v>
      </c>
      <c r="C36" s="4378" t="s">
        <v>947</v>
      </c>
      <c r="D36" s="4379"/>
      <c r="E36" s="4379"/>
      <c r="F36" s="4379"/>
      <c r="G36" s="4379"/>
      <c r="H36" s="4379"/>
      <c r="I36" s="4379"/>
      <c r="J36" s="4380"/>
      <c r="K36" s="3240"/>
      <c r="L36" s="339"/>
    </row>
    <row r="37" spans="1:12" ht="16.5" thickTop="1">
      <c r="A37" s="439">
        <v>41297</v>
      </c>
      <c r="B37" s="443" t="s">
        <v>143</v>
      </c>
      <c r="C37" s="338"/>
      <c r="D37" s="338"/>
      <c r="E37" s="338"/>
      <c r="F37" s="338"/>
      <c r="G37" s="338"/>
      <c r="H37" s="4381" t="s">
        <v>213</v>
      </c>
      <c r="I37" s="4382"/>
      <c r="J37" s="4383"/>
      <c r="K37" s="3309"/>
      <c r="L37" s="348" t="s">
        <v>946</v>
      </c>
    </row>
    <row r="38" spans="1:12" ht="20.100000000000001" customHeight="1">
      <c r="A38" s="441">
        <v>41301</v>
      </c>
      <c r="B38" s="275" t="s">
        <v>143</v>
      </c>
      <c r="C38" s="292"/>
      <c r="D38" s="292"/>
      <c r="E38" s="292"/>
      <c r="F38" s="292"/>
      <c r="G38" s="292"/>
      <c r="H38" s="4345" t="s">
        <v>213</v>
      </c>
      <c r="I38" s="4274"/>
      <c r="J38" s="4346"/>
      <c r="K38" s="3226"/>
      <c r="L38" s="348" t="s">
        <v>945</v>
      </c>
    </row>
    <row r="39" spans="1:12" ht="20.100000000000001" customHeight="1">
      <c r="A39" s="441">
        <v>41335</v>
      </c>
      <c r="B39" s="275" t="s">
        <v>16</v>
      </c>
      <c r="C39" s="292">
        <v>170</v>
      </c>
      <c r="D39" s="292">
        <f>+C39*(100-E39)/100</f>
        <v>102</v>
      </c>
      <c r="E39" s="292">
        <v>40</v>
      </c>
      <c r="F39" s="292"/>
      <c r="G39" s="292">
        <v>65</v>
      </c>
      <c r="H39" s="292"/>
      <c r="I39" s="292"/>
      <c r="J39" s="292"/>
      <c r="K39" s="3248"/>
      <c r="L39" s="271" t="s">
        <v>20</v>
      </c>
    </row>
    <row r="40" spans="1:12" ht="21.75" customHeight="1">
      <c r="A40" s="441">
        <v>41342</v>
      </c>
      <c r="B40" s="275" t="s">
        <v>14</v>
      </c>
      <c r="C40" s="4345" t="s">
        <v>944</v>
      </c>
      <c r="D40" s="4274"/>
      <c r="E40" s="4274"/>
      <c r="F40" s="4274"/>
      <c r="G40" s="4274"/>
      <c r="H40" s="4274"/>
      <c r="I40" s="4274"/>
      <c r="J40" s="4346"/>
      <c r="K40" s="3226"/>
    </row>
    <row r="41" spans="1:12" ht="36.75" customHeight="1">
      <c r="A41" s="441">
        <v>41353</v>
      </c>
      <c r="B41" s="275" t="s">
        <v>14</v>
      </c>
      <c r="C41" s="4340" t="s">
        <v>943</v>
      </c>
      <c r="D41" s="4263"/>
      <c r="E41" s="4263"/>
      <c r="F41" s="4263"/>
      <c r="G41" s="4263"/>
      <c r="H41" s="4263"/>
      <c r="I41" s="4263"/>
      <c r="J41" s="4344"/>
      <c r="K41" s="3221"/>
    </row>
    <row r="42" spans="1:12" ht="47.25" customHeight="1">
      <c r="A42" s="2327">
        <v>41360</v>
      </c>
      <c r="B42" s="2328" t="s">
        <v>34</v>
      </c>
      <c r="C42" s="4408" t="s">
        <v>942</v>
      </c>
      <c r="D42" s="4409"/>
      <c r="E42" s="4409"/>
      <c r="F42" s="4409"/>
      <c r="G42" s="4409"/>
      <c r="H42" s="4409"/>
      <c r="I42" s="4409"/>
      <c r="J42" s="4410"/>
      <c r="K42" s="3507"/>
      <c r="L42" s="3508" t="s">
        <v>3964</v>
      </c>
    </row>
    <row r="43" spans="1:12" ht="20.100000000000001" customHeight="1">
      <c r="A43" s="318">
        <v>41368</v>
      </c>
      <c r="B43" s="448" t="s">
        <v>143</v>
      </c>
      <c r="C43" s="316"/>
      <c r="D43" s="316"/>
      <c r="E43" s="316"/>
      <c r="F43" s="316"/>
      <c r="G43" s="316"/>
      <c r="H43" s="316">
        <v>5185</v>
      </c>
      <c r="I43" s="316">
        <v>100</v>
      </c>
      <c r="J43" s="316"/>
      <c r="K43" s="316"/>
      <c r="L43" s="342" t="s">
        <v>30</v>
      </c>
    </row>
    <row r="44" spans="1:12" ht="20.100000000000001" customHeight="1">
      <c r="A44" s="441">
        <v>41460</v>
      </c>
      <c r="B44" s="275" t="s">
        <v>16</v>
      </c>
      <c r="C44" s="292">
        <v>215</v>
      </c>
      <c r="D44" s="292">
        <f>+C44*(100-E44)/100</f>
        <v>129</v>
      </c>
      <c r="E44" s="292">
        <v>40</v>
      </c>
      <c r="F44" s="292"/>
      <c r="G44" s="292">
        <v>195</v>
      </c>
      <c r="H44" s="292"/>
      <c r="I44" s="292"/>
      <c r="J44" s="292"/>
      <c r="K44" s="3248"/>
      <c r="L44" s="271" t="s">
        <v>283</v>
      </c>
    </row>
    <row r="45" spans="1:12" ht="20.100000000000001" customHeight="1" thickBot="1">
      <c r="A45" s="437">
        <v>41544</v>
      </c>
      <c r="B45" s="394" t="s">
        <v>143</v>
      </c>
      <c r="C45" s="464"/>
      <c r="D45" s="464"/>
      <c r="E45" s="464"/>
      <c r="F45" s="464"/>
      <c r="G45" s="464"/>
      <c r="H45" s="466" t="s">
        <v>213</v>
      </c>
      <c r="I45" s="465"/>
      <c r="J45" s="464"/>
      <c r="K45" s="464"/>
      <c r="L45" s="463" t="s">
        <v>207</v>
      </c>
    </row>
    <row r="46" spans="1:12" ht="20.100000000000001" customHeight="1" thickTop="1">
      <c r="A46" s="308">
        <v>41642</v>
      </c>
      <c r="B46" s="307" t="s">
        <v>12</v>
      </c>
      <c r="C46" s="4381" t="s">
        <v>757</v>
      </c>
      <c r="D46" s="4382"/>
      <c r="E46" s="4382"/>
      <c r="F46" s="4382"/>
      <c r="G46" s="4382"/>
      <c r="H46" s="4382"/>
      <c r="I46" s="4382"/>
      <c r="J46" s="4383"/>
      <c r="K46" s="3223"/>
      <c r="L46" s="335"/>
    </row>
    <row r="47" spans="1:12">
      <c r="A47" s="441">
        <v>41647</v>
      </c>
      <c r="B47" s="275" t="s">
        <v>143</v>
      </c>
      <c r="C47" s="292"/>
      <c r="D47" s="292"/>
      <c r="E47" s="292"/>
      <c r="F47" s="292"/>
      <c r="G47" s="292"/>
      <c r="H47" s="292">
        <v>5750</v>
      </c>
      <c r="I47" s="292">
        <v>100</v>
      </c>
      <c r="J47" s="292"/>
      <c r="K47" s="3248"/>
      <c r="L47" s="271" t="s">
        <v>30</v>
      </c>
    </row>
    <row r="48" spans="1:12" ht="20.100000000000001" customHeight="1">
      <c r="A48" s="441">
        <v>41653</v>
      </c>
      <c r="B48" s="275" t="s">
        <v>12</v>
      </c>
      <c r="C48" s="4345" t="s">
        <v>757</v>
      </c>
      <c r="D48" s="4274"/>
      <c r="E48" s="4274"/>
      <c r="F48" s="4274"/>
      <c r="G48" s="4274"/>
      <c r="H48" s="4274"/>
      <c r="I48" s="4274"/>
      <c r="J48" s="4346"/>
      <c r="K48" s="3226"/>
    </row>
    <row r="49" spans="1:12" ht="18" customHeight="1">
      <c r="A49" s="441">
        <v>41675</v>
      </c>
      <c r="B49" s="275" t="s">
        <v>14</v>
      </c>
      <c r="C49" s="4345" t="s">
        <v>941</v>
      </c>
      <c r="D49" s="4274"/>
      <c r="E49" s="4274"/>
      <c r="F49" s="4274"/>
      <c r="G49" s="4274"/>
      <c r="H49" s="4274"/>
      <c r="I49" s="4274"/>
      <c r="J49" s="4346"/>
      <c r="K49" s="3226"/>
    </row>
    <row r="50" spans="1:12">
      <c r="A50" s="441">
        <v>41706</v>
      </c>
      <c r="B50" s="275" t="s">
        <v>12</v>
      </c>
      <c r="C50" s="4345" t="s">
        <v>940</v>
      </c>
      <c r="D50" s="4274"/>
      <c r="E50" s="4274"/>
      <c r="F50" s="4274"/>
      <c r="G50" s="4274"/>
      <c r="H50" s="4274"/>
      <c r="I50" s="4274"/>
      <c r="J50" s="4346"/>
      <c r="K50" s="3226"/>
    </row>
    <row r="51" spans="1:12" ht="42.75" customHeight="1">
      <c r="A51" s="441">
        <v>41748</v>
      </c>
      <c r="B51" s="275" t="s">
        <v>12</v>
      </c>
      <c r="C51" s="4340" t="s">
        <v>939</v>
      </c>
      <c r="D51" s="4263"/>
      <c r="E51" s="4263"/>
      <c r="F51" s="4263"/>
      <c r="G51" s="4263"/>
      <c r="H51" s="4263"/>
      <c r="I51" s="4263"/>
      <c r="J51" s="4344"/>
      <c r="K51" s="3221"/>
    </row>
    <row r="52" spans="1:12" ht="58.5" customHeight="1">
      <c r="A52" s="441">
        <v>41756</v>
      </c>
      <c r="B52" s="275" t="s">
        <v>14</v>
      </c>
      <c r="C52" s="4340" t="s">
        <v>938</v>
      </c>
      <c r="D52" s="4263"/>
      <c r="E52" s="4263"/>
      <c r="F52" s="4263"/>
      <c r="G52" s="4263"/>
      <c r="H52" s="4263"/>
      <c r="I52" s="4263"/>
      <c r="J52" s="4344"/>
      <c r="K52" s="3221"/>
    </row>
    <row r="53" spans="1:12">
      <c r="A53" s="441">
        <v>41761</v>
      </c>
      <c r="B53" s="275" t="s">
        <v>12</v>
      </c>
      <c r="C53" s="4345" t="s">
        <v>937</v>
      </c>
      <c r="D53" s="4274"/>
      <c r="E53" s="4274"/>
      <c r="F53" s="4274"/>
      <c r="G53" s="4274"/>
      <c r="H53" s="4274"/>
      <c r="I53" s="4274"/>
      <c r="J53" s="4346"/>
      <c r="K53" s="3226"/>
    </row>
    <row r="54" spans="1:12" ht="53.25" customHeight="1">
      <c r="A54" s="2327">
        <v>41769</v>
      </c>
      <c r="B54" s="2328" t="s">
        <v>34</v>
      </c>
      <c r="C54" s="4408" t="s">
        <v>936</v>
      </c>
      <c r="D54" s="4409"/>
      <c r="E54" s="4409"/>
      <c r="F54" s="4409"/>
      <c r="G54" s="4409"/>
      <c r="H54" s="4409"/>
      <c r="I54" s="4409"/>
      <c r="J54" s="4410"/>
      <c r="K54" s="3507"/>
      <c r="L54" s="3508" t="s">
        <v>3964</v>
      </c>
    </row>
    <row r="55" spans="1:12" ht="20.100000000000001" customHeight="1">
      <c r="A55" s="441">
        <v>41787</v>
      </c>
      <c r="B55" s="275" t="s">
        <v>14</v>
      </c>
      <c r="C55" s="4345" t="s">
        <v>935</v>
      </c>
      <c r="D55" s="4274"/>
      <c r="E55" s="4274"/>
      <c r="F55" s="4274"/>
      <c r="G55" s="4274"/>
      <c r="H55" s="4274"/>
      <c r="I55" s="4274"/>
      <c r="J55" s="4346"/>
      <c r="K55" s="3226"/>
    </row>
    <row r="56" spans="1:12">
      <c r="A56" s="441">
        <v>41792</v>
      </c>
      <c r="B56" s="275" t="s">
        <v>16</v>
      </c>
      <c r="C56" s="292">
        <v>175</v>
      </c>
      <c r="D56" s="292">
        <f>+C56*(100-E56)/100</f>
        <v>140</v>
      </c>
      <c r="E56" s="292">
        <v>20</v>
      </c>
      <c r="F56" s="292"/>
      <c r="G56" s="292">
        <v>140</v>
      </c>
      <c r="H56" s="292"/>
      <c r="I56" s="292"/>
      <c r="J56" s="292"/>
      <c r="K56" s="3248"/>
      <c r="L56" s="271" t="s">
        <v>283</v>
      </c>
    </row>
    <row r="57" spans="1:12" ht="20.100000000000001" customHeight="1">
      <c r="A57" s="441">
        <v>41793</v>
      </c>
      <c r="B57" s="275" t="s">
        <v>143</v>
      </c>
      <c r="C57" s="292"/>
      <c r="D57" s="292"/>
      <c r="E57" s="292"/>
      <c r="F57" s="292"/>
      <c r="G57" s="292"/>
      <c r="H57" s="292">
        <v>5725</v>
      </c>
      <c r="I57" s="292">
        <v>93</v>
      </c>
      <c r="J57" s="292"/>
      <c r="K57" s="3248"/>
      <c r="L57" s="271" t="s">
        <v>934</v>
      </c>
    </row>
    <row r="58" spans="1:12" ht="36.75" customHeight="1">
      <c r="A58" s="441">
        <v>41852</v>
      </c>
      <c r="B58" s="275" t="s">
        <v>14</v>
      </c>
      <c r="C58" s="4340" t="s">
        <v>933</v>
      </c>
      <c r="D58" s="4263"/>
      <c r="E58" s="4263"/>
      <c r="F58" s="4263"/>
      <c r="G58" s="4263"/>
      <c r="H58" s="4263"/>
      <c r="I58" s="4263"/>
      <c r="J58" s="4344"/>
      <c r="K58" s="3221"/>
    </row>
    <row r="59" spans="1:12" ht="20.100000000000001" customHeight="1">
      <c r="A59" s="441">
        <v>41861</v>
      </c>
      <c r="B59" s="275" t="s">
        <v>16</v>
      </c>
      <c r="C59" s="292">
        <v>175</v>
      </c>
      <c r="D59" s="292">
        <f>+C59*(100-E59)/100</f>
        <v>140</v>
      </c>
      <c r="E59" s="292">
        <v>20</v>
      </c>
      <c r="F59" s="292"/>
      <c r="G59" s="292">
        <v>159</v>
      </c>
      <c r="H59" s="292"/>
      <c r="I59" s="292"/>
      <c r="J59" s="292"/>
      <c r="K59" s="3248"/>
      <c r="L59" s="271" t="s">
        <v>283</v>
      </c>
    </row>
    <row r="60" spans="1:12" ht="20.100000000000001" customHeight="1" thickBot="1">
      <c r="A60" s="436">
        <v>41982</v>
      </c>
      <c r="B60" s="442" t="s">
        <v>16</v>
      </c>
      <c r="C60" s="311">
        <v>150</v>
      </c>
      <c r="D60" s="311">
        <f>+C60*(100-E60)/100</f>
        <v>127.5</v>
      </c>
      <c r="E60" s="311">
        <v>15</v>
      </c>
      <c r="F60" s="311"/>
      <c r="G60" s="311">
        <v>200</v>
      </c>
      <c r="H60" s="311"/>
      <c r="I60" s="311"/>
      <c r="J60" s="311"/>
      <c r="K60" s="3234"/>
      <c r="L60" s="336" t="s">
        <v>932</v>
      </c>
    </row>
    <row r="61" spans="1:12" ht="20.100000000000001" customHeight="1" thickTop="1">
      <c r="A61" s="308">
        <v>42015</v>
      </c>
      <c r="B61" s="307" t="s">
        <v>27</v>
      </c>
      <c r="C61" s="4381" t="s">
        <v>875</v>
      </c>
      <c r="D61" s="4382"/>
      <c r="E61" s="4382"/>
      <c r="F61" s="4382"/>
      <c r="G61" s="4382"/>
      <c r="H61" s="4382"/>
      <c r="I61" s="4382"/>
      <c r="J61" s="4383"/>
      <c r="K61" s="3223"/>
      <c r="L61" s="335"/>
    </row>
    <row r="62" spans="1:12" ht="20.100000000000001" customHeight="1">
      <c r="A62" s="441">
        <v>42053</v>
      </c>
      <c r="B62" s="275" t="s">
        <v>143</v>
      </c>
      <c r="C62" s="292"/>
      <c r="D62" s="292"/>
      <c r="E62" s="292"/>
      <c r="F62" s="292"/>
      <c r="G62" s="292"/>
      <c r="H62" s="4345" t="s">
        <v>213</v>
      </c>
      <c r="I62" s="4274"/>
      <c r="J62" s="4346"/>
      <c r="K62" s="3226"/>
      <c r="L62" s="271" t="s">
        <v>30</v>
      </c>
    </row>
    <row r="63" spans="1:12" ht="57.75" customHeight="1">
      <c r="A63" s="441">
        <v>42129</v>
      </c>
      <c r="B63" s="275" t="s">
        <v>12</v>
      </c>
      <c r="C63" s="4340" t="s">
        <v>931</v>
      </c>
      <c r="D63" s="4263"/>
      <c r="E63" s="4263"/>
      <c r="F63" s="4263"/>
      <c r="G63" s="4263"/>
      <c r="H63" s="4263"/>
      <c r="I63" s="4263"/>
      <c r="J63" s="4344"/>
      <c r="K63" s="3221"/>
    </row>
    <row r="64" spans="1:12" ht="31.5" customHeight="1">
      <c r="A64" s="441">
        <v>42133</v>
      </c>
      <c r="B64" s="275" t="s">
        <v>12</v>
      </c>
      <c r="C64" s="4340" t="s">
        <v>930</v>
      </c>
      <c r="D64" s="4263"/>
      <c r="E64" s="4263"/>
      <c r="F64" s="4263"/>
      <c r="G64" s="4263"/>
      <c r="H64" s="4263"/>
      <c r="I64" s="4263"/>
      <c r="J64" s="4344"/>
      <c r="K64" s="3221"/>
    </row>
    <row r="65" spans="1:12" ht="28.5" customHeight="1">
      <c r="A65" s="318">
        <v>42138</v>
      </c>
      <c r="B65" s="448" t="s">
        <v>16</v>
      </c>
      <c r="C65" s="316">
        <v>75</v>
      </c>
      <c r="D65" s="316">
        <f>+C65*(100-E65)/100</f>
        <v>60</v>
      </c>
      <c r="E65" s="316">
        <v>20</v>
      </c>
      <c r="F65" s="316"/>
      <c r="G65" s="316">
        <v>210</v>
      </c>
      <c r="H65" s="316"/>
      <c r="I65" s="316"/>
      <c r="J65" s="316"/>
      <c r="K65" s="316"/>
      <c r="L65" s="342" t="s">
        <v>929</v>
      </c>
    </row>
    <row r="66" spans="1:12">
      <c r="A66" s="441">
        <v>42139</v>
      </c>
      <c r="B66" s="275" t="s">
        <v>143</v>
      </c>
      <c r="C66" s="292"/>
      <c r="D66" s="292"/>
      <c r="E66" s="292"/>
      <c r="F66" s="292"/>
      <c r="G66" s="292"/>
      <c r="H66" s="4345" t="s">
        <v>213</v>
      </c>
      <c r="I66" s="4274"/>
      <c r="J66" s="4346"/>
      <c r="K66" s="3226"/>
      <c r="L66" s="271" t="s">
        <v>30</v>
      </c>
    </row>
    <row r="67" spans="1:12" ht="66" customHeight="1">
      <c r="A67" s="2329">
        <v>42159</v>
      </c>
      <c r="B67" s="2331" t="s">
        <v>34</v>
      </c>
      <c r="C67" s="4402" t="s">
        <v>4136</v>
      </c>
      <c r="D67" s="4403"/>
      <c r="E67" s="4403"/>
      <c r="F67" s="4403"/>
      <c r="G67" s="4403"/>
      <c r="H67" s="4403"/>
      <c r="I67" s="4403"/>
      <c r="J67" s="4404"/>
      <c r="K67" s="3509"/>
      <c r="L67" s="3508" t="s">
        <v>3964</v>
      </c>
    </row>
    <row r="68" spans="1:12">
      <c r="A68" s="4293">
        <v>42196</v>
      </c>
      <c r="B68" s="602" t="s">
        <v>143</v>
      </c>
      <c r="C68" s="604"/>
      <c r="D68" s="604"/>
      <c r="E68" s="604"/>
      <c r="F68" s="604"/>
      <c r="G68" s="604"/>
      <c r="H68" s="604">
        <v>3785</v>
      </c>
      <c r="I68" s="604">
        <v>85</v>
      </c>
      <c r="J68" s="604"/>
      <c r="K68" s="3248"/>
      <c r="L68" s="271" t="s">
        <v>30</v>
      </c>
    </row>
    <row r="69" spans="1:12" ht="18.75" customHeight="1">
      <c r="A69" s="4307"/>
      <c r="B69" s="602" t="s">
        <v>12</v>
      </c>
      <c r="C69" s="4428" t="s">
        <v>2033</v>
      </c>
      <c r="D69" s="4429"/>
      <c r="E69" s="4429"/>
      <c r="F69" s="4429"/>
      <c r="G69" s="4429"/>
      <c r="H69" s="4429"/>
      <c r="I69" s="4429"/>
      <c r="J69" s="4430"/>
      <c r="K69" s="3245"/>
    </row>
    <row r="70" spans="1:12">
      <c r="A70" s="441">
        <v>42200</v>
      </c>
      <c r="B70" s="616" t="s">
        <v>12</v>
      </c>
      <c r="C70" s="4345" t="s">
        <v>2032</v>
      </c>
      <c r="D70" s="4274"/>
      <c r="E70" s="4274"/>
      <c r="F70" s="4274"/>
      <c r="G70" s="4274"/>
      <c r="H70" s="4274"/>
      <c r="I70" s="4274"/>
      <c r="J70" s="4346"/>
      <c r="K70" s="3226"/>
    </row>
    <row r="71" spans="1:12">
      <c r="A71" s="441">
        <v>42207</v>
      </c>
      <c r="B71" s="275"/>
      <c r="C71" s="4345" t="s">
        <v>2032</v>
      </c>
      <c r="D71" s="4274"/>
      <c r="E71" s="4274"/>
      <c r="F71" s="4274"/>
      <c r="G71" s="4274"/>
      <c r="H71" s="4274"/>
      <c r="I71" s="4274"/>
      <c r="J71" s="4346"/>
      <c r="K71" s="3226"/>
    </row>
    <row r="72" spans="1:12" ht="64.5" customHeight="1">
      <c r="A72" s="441">
        <v>42210</v>
      </c>
      <c r="B72" s="624" t="s">
        <v>12</v>
      </c>
      <c r="C72" s="4340" t="s">
        <v>2059</v>
      </c>
      <c r="D72" s="4263"/>
      <c r="E72" s="4263"/>
      <c r="F72" s="4263"/>
      <c r="G72" s="4263"/>
      <c r="H72" s="4263"/>
      <c r="I72" s="4263"/>
      <c r="J72" s="4344"/>
      <c r="K72" s="3221"/>
    </row>
    <row r="73" spans="1:12" ht="32.25" customHeight="1">
      <c r="A73" s="441">
        <v>42306</v>
      </c>
      <c r="B73" s="769" t="s">
        <v>12</v>
      </c>
      <c r="C73" s="4340" t="s">
        <v>2217</v>
      </c>
      <c r="D73" s="4263"/>
      <c r="E73" s="4263"/>
      <c r="F73" s="4263"/>
      <c r="G73" s="4263"/>
      <c r="H73" s="4263"/>
      <c r="I73" s="4263"/>
      <c r="J73" s="4344"/>
      <c r="K73" s="3221"/>
    </row>
    <row r="74" spans="1:12">
      <c r="A74" s="441">
        <v>42317</v>
      </c>
      <c r="B74" s="785" t="s">
        <v>143</v>
      </c>
      <c r="C74" s="292"/>
      <c r="D74" s="292"/>
      <c r="E74" s="292"/>
      <c r="F74" s="292"/>
      <c r="G74" s="292"/>
      <c r="H74" s="4345" t="s">
        <v>2254</v>
      </c>
      <c r="I74" s="4274"/>
      <c r="J74" s="4346"/>
      <c r="K74" s="3226"/>
      <c r="L74" s="271" t="s">
        <v>2255</v>
      </c>
    </row>
    <row r="75" spans="1:12" ht="20.100000000000001" customHeight="1">
      <c r="A75" s="4423">
        <v>42322</v>
      </c>
      <c r="B75" s="448" t="s">
        <v>16</v>
      </c>
      <c r="C75" s="316">
        <v>115</v>
      </c>
      <c r="D75" s="316">
        <f>+C75*(100-E75)/100</f>
        <v>92</v>
      </c>
      <c r="E75" s="316">
        <v>20</v>
      </c>
      <c r="F75" s="316"/>
      <c r="G75" s="316">
        <v>200</v>
      </c>
      <c r="H75" s="316"/>
      <c r="I75" s="316"/>
      <c r="J75" s="316"/>
      <c r="K75" s="316"/>
      <c r="L75" s="342" t="s">
        <v>2266</v>
      </c>
    </row>
    <row r="76" spans="1:12" ht="45.75" customHeight="1">
      <c r="A76" s="4424"/>
      <c r="B76" s="807" t="s">
        <v>12</v>
      </c>
      <c r="C76" s="4340" t="s">
        <v>2289</v>
      </c>
      <c r="D76" s="4263"/>
      <c r="E76" s="4263"/>
      <c r="F76" s="4263"/>
      <c r="G76" s="4263"/>
      <c r="H76" s="4263"/>
      <c r="I76" s="4263"/>
      <c r="J76" s="4344"/>
      <c r="K76" s="3221"/>
    </row>
    <row r="77" spans="1:12" ht="39" customHeight="1">
      <c r="A77" s="441">
        <v>42337</v>
      </c>
      <c r="B77" s="829" t="s">
        <v>12</v>
      </c>
      <c r="C77" s="4340" t="s">
        <v>2288</v>
      </c>
      <c r="D77" s="4263"/>
      <c r="E77" s="4263"/>
      <c r="F77" s="4263"/>
      <c r="G77" s="4263"/>
      <c r="H77" s="4263"/>
      <c r="I77" s="4263"/>
      <c r="J77" s="4344"/>
      <c r="K77" s="3221"/>
    </row>
    <row r="78" spans="1:12" ht="54" customHeight="1" thickBot="1">
      <c r="A78" s="1408">
        <v>42363</v>
      </c>
      <c r="B78" s="1411" t="s">
        <v>12</v>
      </c>
      <c r="C78" s="4387" t="s">
        <v>2342</v>
      </c>
      <c r="D78" s="4388"/>
      <c r="E78" s="4388"/>
      <c r="F78" s="4388"/>
      <c r="G78" s="4388"/>
      <c r="H78" s="4388"/>
      <c r="I78" s="4388"/>
      <c r="J78" s="4389"/>
      <c r="K78" s="3238"/>
      <c r="L78" s="336"/>
    </row>
    <row r="79" spans="1:12" ht="30.75" customHeight="1" thickTop="1">
      <c r="A79" s="308">
        <v>42371</v>
      </c>
      <c r="B79" s="307" t="s">
        <v>12</v>
      </c>
      <c r="C79" s="4347" t="s">
        <v>2376</v>
      </c>
      <c r="D79" s="4348"/>
      <c r="E79" s="4348"/>
      <c r="F79" s="4348"/>
      <c r="G79" s="4348"/>
      <c r="H79" s="4348"/>
      <c r="I79" s="4348"/>
      <c r="J79" s="4349"/>
      <c r="K79" s="3222"/>
      <c r="L79" s="335"/>
    </row>
    <row r="80" spans="1:12">
      <c r="A80" s="441">
        <v>42381</v>
      </c>
      <c r="B80" s="900" t="s">
        <v>143</v>
      </c>
      <c r="D80" s="903"/>
      <c r="E80" s="903"/>
      <c r="F80" s="903"/>
      <c r="G80" s="903"/>
      <c r="H80" s="4345" t="s">
        <v>2385</v>
      </c>
      <c r="I80" s="4274"/>
      <c r="J80" s="4346"/>
      <c r="K80" s="3226"/>
      <c r="L80" s="271" t="s">
        <v>2386</v>
      </c>
    </row>
    <row r="81" spans="1:12" ht="20.100000000000001" customHeight="1">
      <c r="A81" s="318">
        <v>42462</v>
      </c>
      <c r="B81" s="448" t="s">
        <v>16</v>
      </c>
      <c r="C81" s="316">
        <v>105</v>
      </c>
      <c r="D81" s="316">
        <f>+C81*(100-E81)/100</f>
        <v>78.75</v>
      </c>
      <c r="E81" s="316">
        <v>25</v>
      </c>
      <c r="F81" s="316"/>
      <c r="G81" s="316">
        <v>280</v>
      </c>
      <c r="H81" s="316"/>
      <c r="I81" s="316"/>
      <c r="J81" s="316"/>
      <c r="K81" s="316"/>
      <c r="L81" s="342" t="s">
        <v>3209</v>
      </c>
    </row>
    <row r="82" spans="1:12" ht="20.100000000000001" customHeight="1">
      <c r="A82" s="318">
        <v>42587</v>
      </c>
      <c r="B82" s="448" t="s">
        <v>16</v>
      </c>
      <c r="C82" s="316">
        <v>125</v>
      </c>
      <c r="D82" s="316">
        <f>+C82*(100-E82)/100</f>
        <v>93.75</v>
      </c>
      <c r="E82" s="316">
        <v>25</v>
      </c>
      <c r="F82" s="316"/>
      <c r="G82" s="316">
        <v>140</v>
      </c>
      <c r="H82" s="316"/>
      <c r="I82" s="316"/>
      <c r="J82" s="316"/>
      <c r="K82" s="316"/>
      <c r="L82" s="1288" t="s">
        <v>3477</v>
      </c>
    </row>
    <row r="83" spans="1:12" s="800" customFormat="1">
      <c r="A83" s="520">
        <v>42589</v>
      </c>
      <c r="B83" s="521" t="s">
        <v>143</v>
      </c>
      <c r="C83" s="1296"/>
      <c r="D83" s="1296"/>
      <c r="E83" s="1295"/>
      <c r="F83" s="1295"/>
      <c r="G83" s="1295"/>
      <c r="H83" s="4425" t="s">
        <v>3481</v>
      </c>
      <c r="I83" s="4426"/>
      <c r="J83" s="4427"/>
      <c r="K83" s="3252"/>
      <c r="L83" s="1294" t="s">
        <v>3483</v>
      </c>
    </row>
    <row r="84" spans="1:12" ht="43.5" customHeight="1">
      <c r="A84" s="441">
        <v>42591</v>
      </c>
      <c r="B84" s="1289" t="s">
        <v>12</v>
      </c>
      <c r="C84" s="4340" t="s">
        <v>3714</v>
      </c>
      <c r="D84" s="4263"/>
      <c r="E84" s="4263"/>
      <c r="F84" s="4263"/>
      <c r="G84" s="4263"/>
      <c r="H84" s="4263"/>
      <c r="I84" s="4263"/>
      <c r="J84" s="4344"/>
      <c r="K84" s="3221"/>
      <c r="L84" s="270"/>
    </row>
    <row r="85" spans="1:12" ht="20.100000000000001" customHeight="1" thickBot="1">
      <c r="A85" s="1408">
        <v>42692</v>
      </c>
      <c r="B85" s="1411" t="s">
        <v>16</v>
      </c>
      <c r="C85" s="1409">
        <v>105</v>
      </c>
      <c r="D85" s="1409">
        <f>+C85*(100-E85)/100</f>
        <v>89.25</v>
      </c>
      <c r="E85" s="1409">
        <v>15</v>
      </c>
      <c r="F85" s="1409"/>
      <c r="G85" s="1409">
        <v>195</v>
      </c>
      <c r="H85" s="1409"/>
      <c r="I85" s="1409"/>
      <c r="J85" s="1409"/>
      <c r="K85" s="3234"/>
      <c r="L85" s="886" t="s">
        <v>2752</v>
      </c>
    </row>
    <row r="86" spans="1:12" ht="20.100000000000001" customHeight="1" thickTop="1">
      <c r="A86" s="308">
        <v>42792</v>
      </c>
      <c r="B86" s="307" t="s">
        <v>16</v>
      </c>
      <c r="C86" s="322">
        <v>107</v>
      </c>
      <c r="D86" s="322">
        <f>+C86*(100-E86)/100</f>
        <v>80.25</v>
      </c>
      <c r="E86" s="322">
        <v>25</v>
      </c>
      <c r="F86" s="322"/>
      <c r="G86" s="322">
        <v>210</v>
      </c>
      <c r="H86" s="322"/>
      <c r="I86" s="322"/>
      <c r="J86" s="322"/>
      <c r="K86" s="322"/>
      <c r="L86" s="281" t="s">
        <v>2242</v>
      </c>
    </row>
    <row r="87" spans="1:12" ht="20.100000000000001" customHeight="1">
      <c r="A87" s="441">
        <v>42809</v>
      </c>
      <c r="B87" s="1629" t="s">
        <v>143</v>
      </c>
      <c r="C87" s="292"/>
      <c r="D87" s="292"/>
      <c r="E87" s="292"/>
      <c r="F87" s="292"/>
      <c r="G87" s="292"/>
      <c r="H87" s="292">
        <v>4650</v>
      </c>
      <c r="I87" s="292">
        <v>91</v>
      </c>
      <c r="J87" s="292"/>
      <c r="K87" s="3248"/>
      <c r="L87" s="270"/>
    </row>
    <row r="88" spans="1:12" ht="20.100000000000001" customHeight="1">
      <c r="A88" s="441">
        <v>42813</v>
      </c>
      <c r="B88" s="275" t="s">
        <v>143</v>
      </c>
      <c r="C88" s="292"/>
      <c r="D88" s="292"/>
      <c r="E88" s="292"/>
      <c r="F88" s="292"/>
      <c r="G88" s="292"/>
      <c r="H88" s="292">
        <v>4650</v>
      </c>
      <c r="I88" s="292">
        <v>91</v>
      </c>
      <c r="J88" s="292"/>
      <c r="K88" s="3248"/>
      <c r="L88" s="270" t="s">
        <v>30</v>
      </c>
    </row>
    <row r="89" spans="1:12">
      <c r="A89" s="441">
        <v>42892</v>
      </c>
      <c r="B89" s="275" t="s">
        <v>16</v>
      </c>
      <c r="C89" s="292">
        <v>105</v>
      </c>
      <c r="D89" s="292">
        <f>+C89*(100-E89)/100</f>
        <v>73.5</v>
      </c>
      <c r="E89" s="292">
        <v>30</v>
      </c>
      <c r="F89" s="292"/>
      <c r="G89" s="292">
        <v>140</v>
      </c>
      <c r="H89" s="292"/>
      <c r="I89" s="292"/>
      <c r="J89" s="292"/>
      <c r="K89" s="3248"/>
      <c r="L89" s="270" t="s">
        <v>4125</v>
      </c>
    </row>
    <row r="90" spans="1:12" ht="35.25" customHeight="1">
      <c r="A90" s="441">
        <v>42905</v>
      </c>
      <c r="B90" s="275" t="s">
        <v>14</v>
      </c>
      <c r="C90" s="4340" t="s">
        <v>4154</v>
      </c>
      <c r="D90" s="4263"/>
      <c r="E90" s="4263"/>
      <c r="F90" s="4263"/>
      <c r="G90" s="4263"/>
      <c r="H90" s="4263"/>
      <c r="I90" s="4263"/>
      <c r="J90" s="4344"/>
      <c r="K90" s="3221"/>
      <c r="L90" s="270"/>
    </row>
    <row r="91" spans="1:12" ht="75" customHeight="1">
      <c r="A91" s="2329">
        <v>42914</v>
      </c>
      <c r="B91" s="2330" t="s">
        <v>34</v>
      </c>
      <c r="C91" s="4402" t="s">
        <v>4211</v>
      </c>
      <c r="D91" s="4403"/>
      <c r="E91" s="4403"/>
      <c r="F91" s="4403"/>
      <c r="G91" s="4403"/>
      <c r="H91" s="4403"/>
      <c r="I91" s="4403"/>
      <c r="J91" s="4404"/>
      <c r="K91" s="2332"/>
      <c r="L91" s="2332" t="s">
        <v>3964</v>
      </c>
    </row>
    <row r="92" spans="1:12" ht="20.100000000000001" customHeight="1">
      <c r="A92" s="441">
        <v>42953</v>
      </c>
      <c r="B92" s="275" t="s">
        <v>143</v>
      </c>
      <c r="C92" s="292"/>
      <c r="D92" s="292"/>
      <c r="E92" s="292"/>
      <c r="F92" s="292"/>
      <c r="G92" s="292"/>
      <c r="H92" s="292">
        <v>5470</v>
      </c>
      <c r="I92" s="292">
        <v>100</v>
      </c>
      <c r="J92" s="292"/>
      <c r="K92" s="3248"/>
      <c r="L92" s="272" t="s">
        <v>30</v>
      </c>
    </row>
    <row r="93" spans="1:12">
      <c r="A93" s="304">
        <v>42976</v>
      </c>
      <c r="B93" s="303" t="s">
        <v>16</v>
      </c>
      <c r="C93" s="302">
        <v>160</v>
      </c>
      <c r="D93" s="302">
        <f>+C93*(100-E93)/100</f>
        <v>112</v>
      </c>
      <c r="E93" s="302">
        <v>30</v>
      </c>
      <c r="F93" s="302"/>
      <c r="G93" s="302">
        <v>165</v>
      </c>
      <c r="H93" s="302"/>
      <c r="I93" s="302"/>
      <c r="J93" s="302"/>
      <c r="K93" s="302"/>
      <c r="L93" s="506" t="s">
        <v>2752</v>
      </c>
    </row>
    <row r="94" spans="1:12">
      <c r="A94" s="304">
        <v>43075</v>
      </c>
      <c r="B94" s="303" t="s">
        <v>143</v>
      </c>
      <c r="C94" s="302"/>
      <c r="D94" s="302"/>
      <c r="E94" s="302"/>
      <c r="F94" s="302"/>
      <c r="G94" s="302"/>
      <c r="H94" s="302">
        <v>5190</v>
      </c>
      <c r="I94" s="302">
        <v>97</v>
      </c>
      <c r="J94" s="302"/>
      <c r="K94" s="302"/>
      <c r="L94" s="506" t="s">
        <v>30</v>
      </c>
    </row>
    <row r="95" spans="1:12">
      <c r="A95" s="304">
        <v>43079</v>
      </c>
      <c r="B95" s="303" t="s">
        <v>16</v>
      </c>
      <c r="C95" s="302">
        <v>200</v>
      </c>
      <c r="D95" s="302">
        <f>+C95*(100-E95)/100</f>
        <v>140</v>
      </c>
      <c r="E95" s="302">
        <v>30</v>
      </c>
      <c r="F95" s="302"/>
      <c r="G95" s="302">
        <v>178</v>
      </c>
      <c r="H95" s="302"/>
      <c r="I95" s="302"/>
      <c r="J95" s="302"/>
      <c r="K95" s="302"/>
      <c r="L95" s="506" t="s">
        <v>4386</v>
      </c>
    </row>
    <row r="96" spans="1:12" ht="51.75" customHeight="1" thickBot="1">
      <c r="A96" s="2155">
        <v>43081</v>
      </c>
      <c r="B96" s="2157" t="s">
        <v>12</v>
      </c>
      <c r="C96" s="4387" t="s">
        <v>4391</v>
      </c>
      <c r="D96" s="4388"/>
      <c r="E96" s="4388"/>
      <c r="F96" s="4388"/>
      <c r="G96" s="4388"/>
      <c r="H96" s="4388"/>
      <c r="I96" s="4388"/>
      <c r="J96" s="4389"/>
      <c r="K96" s="3238"/>
      <c r="L96" s="2270" t="s">
        <v>4608</v>
      </c>
    </row>
    <row r="97" spans="1:12" ht="20.100000000000001" customHeight="1" thickTop="1">
      <c r="A97" s="308">
        <v>43155</v>
      </c>
      <c r="B97" s="307" t="s">
        <v>143</v>
      </c>
      <c r="C97" s="322"/>
      <c r="D97" s="322"/>
      <c r="E97" s="322"/>
      <c r="F97" s="322"/>
      <c r="G97" s="322"/>
      <c r="H97" s="322">
        <v>5490</v>
      </c>
      <c r="I97" s="322">
        <v>100</v>
      </c>
      <c r="J97" s="322"/>
      <c r="K97" s="322"/>
      <c r="L97" s="281" t="s">
        <v>30</v>
      </c>
    </row>
    <row r="98" spans="1:12" ht="20.100000000000001" customHeight="1">
      <c r="A98" s="441">
        <v>43171</v>
      </c>
      <c r="B98" s="275" t="s">
        <v>16</v>
      </c>
      <c r="C98" s="292">
        <v>165</v>
      </c>
      <c r="D98" s="1710">
        <f>+C98*(100-E98)/100</f>
        <v>115.5</v>
      </c>
      <c r="E98" s="292">
        <v>30</v>
      </c>
      <c r="F98" s="292"/>
      <c r="G98" s="292">
        <v>180</v>
      </c>
      <c r="H98" s="292"/>
      <c r="I98" s="292"/>
      <c r="J98" s="292"/>
      <c r="K98" s="3248"/>
      <c r="L98" s="270" t="s">
        <v>4540</v>
      </c>
    </row>
    <row r="99" spans="1:12" ht="26.25" customHeight="1">
      <c r="A99" s="441">
        <v>43187</v>
      </c>
      <c r="B99" s="275" t="s">
        <v>12</v>
      </c>
      <c r="C99" s="4345" t="s">
        <v>4610</v>
      </c>
      <c r="D99" s="4274"/>
      <c r="E99" s="4274"/>
      <c r="F99" s="4274"/>
      <c r="G99" s="4274"/>
      <c r="H99" s="4274"/>
      <c r="I99" s="4274"/>
      <c r="J99" s="4346"/>
      <c r="K99" s="3226"/>
      <c r="L99" s="2271" t="s">
        <v>4609</v>
      </c>
    </row>
    <row r="100" spans="1:12" ht="20.100000000000001" customHeight="1">
      <c r="A100" s="441">
        <v>43190</v>
      </c>
      <c r="B100" s="275" t="s">
        <v>16</v>
      </c>
      <c r="C100" s="292">
        <v>150</v>
      </c>
      <c r="D100" s="1710">
        <f>+C100*(100-E100)/100</f>
        <v>105</v>
      </c>
      <c r="E100" s="292">
        <v>30</v>
      </c>
      <c r="F100" s="292"/>
      <c r="G100" s="292">
        <v>160</v>
      </c>
      <c r="H100" s="292"/>
      <c r="I100" s="292"/>
      <c r="J100" s="292"/>
      <c r="K100" s="3248"/>
      <c r="L100" s="270" t="s">
        <v>4617</v>
      </c>
    </row>
    <row r="101" spans="1:12">
      <c r="A101" s="441">
        <v>43282</v>
      </c>
      <c r="B101" s="275" t="s">
        <v>12</v>
      </c>
      <c r="C101" s="4345" t="s">
        <v>4745</v>
      </c>
      <c r="D101" s="4274"/>
      <c r="E101" s="4274"/>
      <c r="F101" s="4274"/>
      <c r="G101" s="4274"/>
      <c r="H101" s="4274"/>
      <c r="I101" s="4274"/>
      <c r="J101" s="4346"/>
      <c r="K101" s="3226"/>
      <c r="L101" s="270"/>
    </row>
    <row r="102" spans="1:12" ht="84.75" customHeight="1">
      <c r="A102" s="1930">
        <v>43286</v>
      </c>
      <c r="B102" s="1937" t="s">
        <v>34</v>
      </c>
      <c r="C102" s="4338" t="s">
        <v>5117</v>
      </c>
      <c r="D102" s="4332"/>
      <c r="E102" s="4332"/>
      <c r="F102" s="4332"/>
      <c r="G102" s="4332"/>
      <c r="H102" s="4332"/>
      <c r="I102" s="4332"/>
      <c r="J102" s="4339"/>
      <c r="K102" s="2338"/>
      <c r="L102" s="2338" t="s">
        <v>3964</v>
      </c>
    </row>
    <row r="103" spans="1:12">
      <c r="A103" s="441">
        <v>43292</v>
      </c>
      <c r="B103" s="275" t="s">
        <v>143</v>
      </c>
      <c r="C103" s="292"/>
      <c r="D103" s="1710"/>
      <c r="E103" s="292"/>
      <c r="F103" s="292"/>
      <c r="G103" s="292"/>
      <c r="H103" s="292">
        <v>5025</v>
      </c>
      <c r="I103" s="292">
        <v>100</v>
      </c>
      <c r="J103" s="292"/>
      <c r="K103" s="3248"/>
      <c r="L103" s="270"/>
    </row>
    <row r="104" spans="1:12" ht="20.100000000000001" customHeight="1">
      <c r="A104" s="441">
        <v>43297</v>
      </c>
      <c r="B104" s="275" t="s">
        <v>11</v>
      </c>
      <c r="C104" s="4345" t="s">
        <v>4771</v>
      </c>
      <c r="D104" s="4274"/>
      <c r="E104" s="4274"/>
      <c r="F104" s="4274"/>
      <c r="G104" s="4274"/>
      <c r="H104" s="4274"/>
      <c r="I104" s="4274"/>
      <c r="J104" s="4346"/>
      <c r="K104" s="3226"/>
      <c r="L104" s="270"/>
    </row>
    <row r="105" spans="1:12">
      <c r="A105" s="441">
        <v>43318</v>
      </c>
      <c r="B105" s="275" t="s">
        <v>16</v>
      </c>
      <c r="C105" s="292">
        <v>180</v>
      </c>
      <c r="D105" s="1710">
        <f>+C105*(100-E105)/100</f>
        <v>117</v>
      </c>
      <c r="E105" s="292">
        <v>35</v>
      </c>
      <c r="F105" s="292"/>
      <c r="G105" s="292">
        <v>160</v>
      </c>
      <c r="H105" s="292"/>
      <c r="I105" s="292"/>
      <c r="J105" s="292"/>
      <c r="K105" s="3248"/>
      <c r="L105" s="547" t="s">
        <v>4542</v>
      </c>
    </row>
    <row r="106" spans="1:12">
      <c r="A106" s="441">
        <v>43346</v>
      </c>
      <c r="B106" s="275" t="s">
        <v>16</v>
      </c>
      <c r="C106" s="292">
        <v>185</v>
      </c>
      <c r="D106" s="1710">
        <f>+C106*(100-E106)/100</f>
        <v>120.25</v>
      </c>
      <c r="E106" s="292">
        <v>35</v>
      </c>
      <c r="F106" s="292"/>
      <c r="G106" s="292">
        <v>145</v>
      </c>
      <c r="H106" s="292"/>
      <c r="I106" s="292"/>
      <c r="J106" s="292"/>
      <c r="K106" s="3248"/>
      <c r="L106" s="547" t="s">
        <v>4696</v>
      </c>
    </row>
    <row r="107" spans="1:12">
      <c r="A107" s="2447">
        <v>43412</v>
      </c>
      <c r="B107" s="2446" t="s">
        <v>143</v>
      </c>
      <c r="C107" s="292"/>
      <c r="D107" s="1710"/>
      <c r="E107" s="292"/>
      <c r="F107" s="292"/>
      <c r="G107" s="292"/>
      <c r="H107" s="292">
        <v>5520</v>
      </c>
      <c r="I107" s="292">
        <v>100</v>
      </c>
      <c r="J107" s="292"/>
      <c r="K107" s="3248"/>
      <c r="L107" s="547" t="s">
        <v>30</v>
      </c>
    </row>
    <row r="108" spans="1:12" ht="20.100000000000001" customHeight="1">
      <c r="A108" s="441">
        <v>43423</v>
      </c>
      <c r="B108" s="275" t="s">
        <v>16</v>
      </c>
      <c r="C108" s="292">
        <v>180</v>
      </c>
      <c r="D108" s="1710">
        <f>+C108*(100-E108)/100</f>
        <v>117</v>
      </c>
      <c r="E108" s="292">
        <v>35</v>
      </c>
      <c r="F108" s="292"/>
      <c r="G108" s="292">
        <v>155</v>
      </c>
      <c r="H108" s="292"/>
      <c r="I108" s="292"/>
      <c r="J108" s="292"/>
      <c r="K108" s="3248"/>
      <c r="L108" s="547" t="s">
        <v>4975</v>
      </c>
    </row>
    <row r="109" spans="1:12" ht="20.100000000000001" customHeight="1" thickBot="1">
      <c r="A109" s="2570">
        <v>43445</v>
      </c>
      <c r="B109" s="2571" t="s">
        <v>12</v>
      </c>
      <c r="C109" s="4431" t="s">
        <v>5046</v>
      </c>
      <c r="D109" s="4432"/>
      <c r="E109" s="4432"/>
      <c r="F109" s="4432"/>
      <c r="G109" s="4432"/>
      <c r="H109" s="4432"/>
      <c r="I109" s="4432"/>
      <c r="J109" s="4433"/>
      <c r="K109" s="3244"/>
      <c r="L109" s="886"/>
    </row>
    <row r="110" spans="1:12" ht="16.5" thickTop="1">
      <c r="A110" s="308">
        <v>43497</v>
      </c>
      <c r="B110" s="307" t="s">
        <v>16</v>
      </c>
      <c r="C110" s="322">
        <v>170</v>
      </c>
      <c r="D110" s="322">
        <f>+C110*(100-E110)/100</f>
        <v>110.5</v>
      </c>
      <c r="E110" s="322">
        <v>35</v>
      </c>
      <c r="F110" s="322"/>
      <c r="G110" s="322">
        <v>150</v>
      </c>
      <c r="H110" s="322"/>
      <c r="I110" s="322"/>
      <c r="J110" s="322"/>
      <c r="K110" s="322"/>
      <c r="L110" s="2177" t="s">
        <v>4542</v>
      </c>
    </row>
    <row r="111" spans="1:12">
      <c r="A111" s="441">
        <v>43582</v>
      </c>
      <c r="B111" s="275" t="s">
        <v>143</v>
      </c>
      <c r="C111" s="292"/>
      <c r="D111" s="1710"/>
      <c r="E111" s="292"/>
      <c r="F111" s="292"/>
      <c r="G111" s="292"/>
      <c r="H111" s="4345" t="s">
        <v>3206</v>
      </c>
      <c r="I111" s="4346"/>
      <c r="J111" s="292"/>
      <c r="K111" s="3248"/>
      <c r="L111" s="547" t="s">
        <v>30</v>
      </c>
    </row>
    <row r="112" spans="1:12" ht="22.5" customHeight="1">
      <c r="A112" s="441">
        <v>43616</v>
      </c>
      <c r="B112" s="275" t="s">
        <v>12</v>
      </c>
      <c r="C112" s="4345" t="s">
        <v>5437</v>
      </c>
      <c r="D112" s="4274"/>
      <c r="E112" s="4274"/>
      <c r="F112" s="4274"/>
      <c r="G112" s="4274"/>
      <c r="H112" s="4274"/>
      <c r="I112" s="4274"/>
      <c r="J112" s="4346"/>
      <c r="K112" s="3226"/>
      <c r="L112" s="270"/>
    </row>
    <row r="113" spans="1:15" ht="35.25" customHeight="1">
      <c r="A113" s="441">
        <v>43633</v>
      </c>
      <c r="B113" s="275" t="s">
        <v>12</v>
      </c>
      <c r="C113" s="4340" t="s">
        <v>5484</v>
      </c>
      <c r="D113" s="4263"/>
      <c r="E113" s="4263"/>
      <c r="F113" s="4263"/>
      <c r="G113" s="4263"/>
      <c r="H113" s="4263"/>
      <c r="I113" s="4263"/>
      <c r="J113" s="4344"/>
      <c r="K113" s="3221"/>
      <c r="L113" s="270"/>
    </row>
    <row r="114" spans="1:15" s="800" customFormat="1" ht="37.5" customHeight="1">
      <c r="A114" s="520">
        <v>43669</v>
      </c>
      <c r="B114" s="521" t="s">
        <v>12</v>
      </c>
      <c r="C114" s="4341" t="s">
        <v>5561</v>
      </c>
      <c r="D114" s="4342"/>
      <c r="E114" s="4342"/>
      <c r="F114" s="4342"/>
      <c r="G114" s="4342"/>
      <c r="H114" s="4342"/>
      <c r="I114" s="4342"/>
      <c r="J114" s="4343"/>
      <c r="K114" s="3253"/>
      <c r="L114" s="1823"/>
      <c r="M114" s="270"/>
      <c r="N114" s="270"/>
      <c r="O114" s="270"/>
    </row>
    <row r="115" spans="1:15" ht="69.75" customHeight="1">
      <c r="A115" s="1930">
        <v>43681</v>
      </c>
      <c r="B115" s="1937" t="s">
        <v>34</v>
      </c>
      <c r="C115" s="4338" t="s">
        <v>5724</v>
      </c>
      <c r="D115" s="4332"/>
      <c r="E115" s="4332"/>
      <c r="F115" s="4332"/>
      <c r="G115" s="4332"/>
      <c r="H115" s="4332"/>
      <c r="I115" s="4332"/>
      <c r="J115" s="4339"/>
      <c r="K115" s="2805"/>
      <c r="L115" s="2805" t="s">
        <v>3964</v>
      </c>
    </row>
    <row r="116" spans="1:15" ht="20.100000000000001" customHeight="1">
      <c r="A116" s="441">
        <v>43697</v>
      </c>
      <c r="B116" s="275" t="s">
        <v>16</v>
      </c>
      <c r="C116" s="292">
        <v>185</v>
      </c>
      <c r="D116" s="1710">
        <f>+C116*(100-E116)/100</f>
        <v>129.5</v>
      </c>
      <c r="E116" s="292">
        <v>30</v>
      </c>
      <c r="F116" s="292" t="s">
        <v>70</v>
      </c>
      <c r="G116" s="292">
        <v>122</v>
      </c>
      <c r="H116" s="292"/>
      <c r="I116" s="292"/>
      <c r="J116" s="292"/>
      <c r="K116" s="3248"/>
      <c r="L116" s="547" t="s">
        <v>385</v>
      </c>
    </row>
    <row r="117" spans="1:15" ht="20.100000000000001" customHeight="1">
      <c r="A117" s="441">
        <v>43707</v>
      </c>
      <c r="B117" s="275" t="s">
        <v>143</v>
      </c>
      <c r="C117" s="292"/>
      <c r="D117" s="1710"/>
      <c r="E117" s="292"/>
      <c r="F117" s="292"/>
      <c r="G117" s="292"/>
      <c r="H117" s="292">
        <v>5020</v>
      </c>
      <c r="I117" s="292">
        <v>100</v>
      </c>
      <c r="J117" s="292"/>
      <c r="K117" s="3248"/>
      <c r="L117" s="547" t="s">
        <v>30</v>
      </c>
    </row>
    <row r="118" spans="1:15" ht="20.100000000000001" customHeight="1">
      <c r="A118" s="441">
        <v>43803</v>
      </c>
      <c r="B118" s="275" t="s">
        <v>16</v>
      </c>
      <c r="C118" s="292">
        <v>185</v>
      </c>
      <c r="D118" s="1710">
        <f>+C118*(100-E118)/100</f>
        <v>129.5</v>
      </c>
      <c r="E118" s="292">
        <v>30</v>
      </c>
      <c r="F118" s="292" t="s">
        <v>70</v>
      </c>
      <c r="G118" s="292">
        <v>60</v>
      </c>
      <c r="H118" s="292"/>
      <c r="I118" s="292"/>
      <c r="J118" s="292"/>
      <c r="K118" s="3248"/>
      <c r="L118" s="547" t="s">
        <v>5790</v>
      </c>
    </row>
    <row r="119" spans="1:15" ht="31.5" customHeight="1">
      <c r="A119" s="441">
        <v>43818</v>
      </c>
      <c r="B119" s="275" t="s">
        <v>12</v>
      </c>
      <c r="C119" s="4340" t="s">
        <v>5835</v>
      </c>
      <c r="D119" s="4263"/>
      <c r="E119" s="4263"/>
      <c r="F119" s="4263"/>
      <c r="G119" s="4263"/>
      <c r="H119" s="4263"/>
      <c r="I119" s="4263"/>
      <c r="J119" s="4344"/>
      <c r="K119" s="3221"/>
      <c r="L119" s="270"/>
    </row>
    <row r="120" spans="1:15" ht="31.5" customHeight="1">
      <c r="A120" s="2937">
        <v>43822</v>
      </c>
      <c r="B120" s="2936" t="s">
        <v>12</v>
      </c>
      <c r="C120" s="4340" t="s">
        <v>5843</v>
      </c>
      <c r="D120" s="4263"/>
      <c r="E120" s="4263"/>
      <c r="F120" s="4263"/>
      <c r="G120" s="4263"/>
      <c r="H120" s="4263"/>
      <c r="I120" s="4263"/>
      <c r="J120" s="4344"/>
      <c r="K120" s="3221"/>
      <c r="L120" s="270"/>
    </row>
    <row r="121" spans="1:15" ht="69.75" customHeight="1">
      <c r="A121" s="1930">
        <v>43825</v>
      </c>
      <c r="B121" s="1937" t="s">
        <v>15</v>
      </c>
      <c r="C121" s="4338" t="s">
        <v>5842</v>
      </c>
      <c r="D121" s="4332" t="e">
        <f>+C121*(100-E121)/100</f>
        <v>#VALUE!</v>
      </c>
      <c r="E121" s="4332"/>
      <c r="F121" s="4332"/>
      <c r="G121" s="4332"/>
      <c r="H121" s="4332"/>
      <c r="I121" s="4332"/>
      <c r="J121" s="4339"/>
      <c r="K121" s="3224"/>
      <c r="L121" s="2805"/>
    </row>
    <row r="122" spans="1:15" ht="101.25" customHeight="1">
      <c r="A122" s="1930">
        <v>43831</v>
      </c>
      <c r="B122" s="1937" t="s">
        <v>34</v>
      </c>
      <c r="C122" s="4338" t="s">
        <v>6208</v>
      </c>
      <c r="D122" s="4332"/>
      <c r="E122" s="4332"/>
      <c r="F122" s="4332"/>
      <c r="G122" s="4332"/>
      <c r="H122" s="4332"/>
      <c r="I122" s="4332"/>
      <c r="J122" s="4339"/>
      <c r="K122" s="2805"/>
      <c r="L122" s="2805" t="s">
        <v>3964</v>
      </c>
    </row>
    <row r="123" spans="1:15" ht="20.100000000000001" customHeight="1">
      <c r="A123" s="4293">
        <v>43896</v>
      </c>
      <c r="B123" s="275" t="s">
        <v>16</v>
      </c>
      <c r="C123" s="292">
        <v>185</v>
      </c>
      <c r="D123" s="1710">
        <f>+C123*(100-E123)/100</f>
        <v>64.75</v>
      </c>
      <c r="E123" s="292">
        <v>65</v>
      </c>
      <c r="F123" s="292" t="s">
        <v>70</v>
      </c>
      <c r="G123" s="292">
        <v>140</v>
      </c>
      <c r="H123" s="292"/>
      <c r="I123" s="292"/>
      <c r="J123" s="292"/>
      <c r="K123" s="3248"/>
      <c r="L123" s="547" t="s">
        <v>6021</v>
      </c>
    </row>
    <row r="124" spans="1:15" ht="20.100000000000001" customHeight="1">
      <c r="A124" s="4307"/>
      <c r="B124" s="275" t="s">
        <v>4</v>
      </c>
      <c r="C124" s="4345" t="s">
        <v>6024</v>
      </c>
      <c r="D124" s="4274"/>
      <c r="E124" s="4274"/>
      <c r="F124" s="4274"/>
      <c r="G124" s="4274"/>
      <c r="H124" s="4274"/>
      <c r="I124" s="4274"/>
      <c r="J124" s="4346"/>
      <c r="K124" s="3226"/>
      <c r="L124" s="270"/>
    </row>
    <row r="125" spans="1:15" ht="20.100000000000001" customHeight="1">
      <c r="A125" s="441">
        <v>43910</v>
      </c>
      <c r="B125" s="275" t="s">
        <v>143</v>
      </c>
      <c r="C125" s="292"/>
      <c r="D125" s="1710">
        <f>+C125*(100-E125)/100</f>
        <v>0</v>
      </c>
      <c r="E125" s="292"/>
      <c r="F125" s="292"/>
      <c r="G125" s="292"/>
      <c r="H125" s="4345" t="s">
        <v>6042</v>
      </c>
      <c r="I125" s="4346"/>
      <c r="J125" s="292"/>
      <c r="K125" s="3248"/>
      <c r="L125" s="547" t="s">
        <v>30</v>
      </c>
    </row>
    <row r="126" spans="1:15" ht="20.100000000000001" customHeight="1">
      <c r="A126" s="3629">
        <v>43920</v>
      </c>
      <c r="B126" s="3130" t="s">
        <v>4</v>
      </c>
      <c r="C126" s="3131"/>
      <c r="D126" s="3131"/>
      <c r="E126" s="3131">
        <v>65</v>
      </c>
      <c r="F126" s="3131"/>
      <c r="G126" s="3131"/>
      <c r="H126" s="3131"/>
      <c r="I126" s="3131"/>
      <c r="J126" s="3131"/>
      <c r="K126" s="3131"/>
      <c r="L126" s="3133"/>
    </row>
    <row r="127" spans="1:15" ht="20.100000000000001" customHeight="1">
      <c r="A127" s="3629">
        <v>43951</v>
      </c>
      <c r="B127" s="3130" t="s">
        <v>4</v>
      </c>
      <c r="C127" s="3131"/>
      <c r="D127" s="3131"/>
      <c r="E127" s="3131">
        <v>65</v>
      </c>
      <c r="F127" s="3131"/>
      <c r="G127" s="3131"/>
      <c r="H127" s="3131"/>
      <c r="I127" s="3131"/>
      <c r="J127" s="3131"/>
      <c r="K127" s="3131"/>
      <c r="L127" s="3133"/>
    </row>
    <row r="128" spans="1:15" ht="19.5" customHeight="1">
      <c r="A128" s="3629">
        <v>43981</v>
      </c>
      <c r="B128" s="3130" t="s">
        <v>4</v>
      </c>
      <c r="C128" s="3131"/>
      <c r="D128" s="3131"/>
      <c r="E128" s="3131">
        <v>65</v>
      </c>
      <c r="F128" s="3131"/>
      <c r="G128" s="3131"/>
      <c r="H128" s="3131"/>
      <c r="I128" s="3131"/>
      <c r="J128" s="3131"/>
      <c r="K128" s="3131"/>
      <c r="L128" s="3133"/>
    </row>
    <row r="129" spans="1:12" ht="71.25" customHeight="1">
      <c r="A129" s="1930">
        <v>44003</v>
      </c>
      <c r="B129" s="1937" t="s">
        <v>15</v>
      </c>
      <c r="C129" s="4405" t="s">
        <v>6316</v>
      </c>
      <c r="D129" s="4406"/>
      <c r="E129" s="4406"/>
      <c r="F129" s="4406"/>
      <c r="G129" s="4406"/>
      <c r="H129" s="4406"/>
      <c r="I129" s="4406"/>
      <c r="J129" s="4407"/>
      <c r="K129" s="3242"/>
      <c r="L129" s="2139"/>
    </row>
    <row r="130" spans="1:12" ht="46.5" customHeight="1">
      <c r="A130" s="1930">
        <v>44006</v>
      </c>
      <c r="B130" s="1937" t="s">
        <v>43</v>
      </c>
      <c r="C130" s="4338" t="s">
        <v>6202</v>
      </c>
      <c r="D130" s="4376"/>
      <c r="E130" s="4376"/>
      <c r="F130" s="4376"/>
      <c r="G130" s="4376"/>
      <c r="H130" s="4376"/>
      <c r="I130" s="4376"/>
      <c r="J130" s="4377"/>
      <c r="K130" s="3236"/>
      <c r="L130" s="3182"/>
    </row>
    <row r="131" spans="1:12">
      <c r="A131" s="3629">
        <v>44012</v>
      </c>
      <c r="B131" s="3130" t="s">
        <v>4</v>
      </c>
      <c r="C131" s="3131"/>
      <c r="D131" s="3131"/>
      <c r="E131" s="3131">
        <v>65</v>
      </c>
      <c r="F131" s="3131"/>
      <c r="G131" s="3131"/>
      <c r="H131" s="3131"/>
      <c r="I131" s="3131"/>
      <c r="J131" s="3131"/>
      <c r="K131" s="3131"/>
      <c r="L131" s="3133"/>
    </row>
    <row r="132" spans="1:12">
      <c r="A132" s="441">
        <v>44028</v>
      </c>
      <c r="B132" s="275" t="s">
        <v>16</v>
      </c>
      <c r="C132" s="3196">
        <v>155</v>
      </c>
      <c r="D132" s="3196">
        <v>54.25</v>
      </c>
      <c r="E132" s="3196">
        <v>65</v>
      </c>
      <c r="F132" s="3196" t="s">
        <v>70</v>
      </c>
      <c r="G132" s="3196">
        <v>140</v>
      </c>
      <c r="H132" s="292"/>
      <c r="I132" s="292"/>
      <c r="J132" s="292"/>
      <c r="K132" s="3248"/>
      <c r="L132" s="547" t="s">
        <v>6225</v>
      </c>
    </row>
    <row r="133" spans="1:12">
      <c r="A133" s="3629">
        <v>44042</v>
      </c>
      <c r="B133" s="3130" t="s">
        <v>4</v>
      </c>
      <c r="C133" s="3131"/>
      <c r="D133" s="3131"/>
      <c r="E133" s="3131">
        <v>50</v>
      </c>
      <c r="F133" s="3131"/>
      <c r="G133" s="3131"/>
      <c r="H133" s="3131"/>
      <c r="I133" s="3131"/>
      <c r="J133" s="3131"/>
      <c r="K133" s="3131"/>
      <c r="L133" s="3133"/>
    </row>
    <row r="134" spans="1:12">
      <c r="A134" s="441">
        <v>44067</v>
      </c>
      <c r="B134" s="275" t="s">
        <v>143</v>
      </c>
      <c r="C134" s="292"/>
      <c r="D134" s="3122" t="s">
        <v>324</v>
      </c>
      <c r="E134" s="292"/>
      <c r="F134" s="292"/>
      <c r="G134" s="292"/>
      <c r="H134" s="292">
        <v>5460</v>
      </c>
      <c r="I134" s="292">
        <v>90</v>
      </c>
      <c r="J134" s="292"/>
      <c r="K134" s="3248"/>
      <c r="L134" s="270" t="s">
        <v>30</v>
      </c>
    </row>
    <row r="135" spans="1:12">
      <c r="A135" s="3629">
        <v>44073</v>
      </c>
      <c r="B135" s="3130" t="s">
        <v>4</v>
      </c>
      <c r="C135" s="3131"/>
      <c r="D135" s="3131"/>
      <c r="E135" s="3131">
        <v>50</v>
      </c>
      <c r="F135" s="3131"/>
      <c r="G135" s="3131"/>
      <c r="H135" s="3131"/>
      <c r="I135" s="3131"/>
      <c r="J135" s="3131"/>
      <c r="K135" s="3131"/>
      <c r="L135" s="3133"/>
    </row>
    <row r="136" spans="1:12">
      <c r="A136" s="441">
        <v>44081</v>
      </c>
      <c r="B136" s="275" t="s">
        <v>12</v>
      </c>
      <c r="C136" s="4345" t="s">
        <v>6285</v>
      </c>
      <c r="D136" s="4274"/>
      <c r="E136" s="4274"/>
      <c r="F136" s="4274"/>
      <c r="G136" s="4274"/>
      <c r="H136" s="4274"/>
      <c r="I136" s="4274"/>
      <c r="J136" s="4346"/>
      <c r="K136" s="3226"/>
      <c r="L136" s="270"/>
    </row>
    <row r="137" spans="1:12" s="800" customFormat="1" ht="39" customHeight="1">
      <c r="A137" s="520">
        <v>44154</v>
      </c>
      <c r="B137" s="521" t="s">
        <v>12</v>
      </c>
      <c r="C137" s="4341" t="s">
        <v>6381</v>
      </c>
      <c r="D137" s="4342"/>
      <c r="E137" s="4342"/>
      <c r="F137" s="4342"/>
      <c r="G137" s="4342"/>
      <c r="H137" s="4342"/>
      <c r="I137" s="4342"/>
      <c r="J137" s="4343"/>
      <c r="K137" s="3710"/>
      <c r="L137" s="3715" t="s">
        <v>5599</v>
      </c>
    </row>
    <row r="138" spans="1:12" ht="35.25" customHeight="1">
      <c r="A138" s="441">
        <v>44163</v>
      </c>
      <c r="B138" s="3718" t="s">
        <v>12</v>
      </c>
      <c r="C138" s="4340" t="s">
        <v>6401</v>
      </c>
      <c r="D138" s="4263"/>
      <c r="E138" s="4263"/>
      <c r="F138" s="4263"/>
      <c r="G138" s="4263"/>
      <c r="H138" s="4263"/>
      <c r="I138" s="4263"/>
      <c r="J138" s="4344"/>
      <c r="K138" s="3248"/>
      <c r="L138" s="3715" t="s">
        <v>6052</v>
      </c>
    </row>
    <row r="139" spans="1:12">
      <c r="A139" s="441">
        <v>44166</v>
      </c>
      <c r="B139" s="3727" t="s">
        <v>16</v>
      </c>
      <c r="C139" s="292">
        <v>125</v>
      </c>
      <c r="D139" s="3122">
        <f>+C139-(E139/100*C139)</f>
        <v>50</v>
      </c>
      <c r="E139" s="292">
        <v>60</v>
      </c>
      <c r="F139" s="292" t="s">
        <v>70</v>
      </c>
      <c r="G139" s="292">
        <v>133</v>
      </c>
      <c r="H139" s="292"/>
      <c r="I139" s="292"/>
      <c r="J139" s="292"/>
      <c r="K139" s="3248"/>
      <c r="L139" s="270" t="s">
        <v>6396</v>
      </c>
    </row>
    <row r="140" spans="1:12" ht="72" customHeight="1">
      <c r="A140" s="441">
        <v>44170</v>
      </c>
      <c r="B140" s="3741" t="s">
        <v>12</v>
      </c>
      <c r="C140" s="4262" t="s">
        <v>6405</v>
      </c>
      <c r="D140" s="4263"/>
      <c r="E140" s="4263"/>
      <c r="F140" s="4263"/>
      <c r="G140" s="4263"/>
      <c r="H140" s="4263"/>
      <c r="I140" s="4263"/>
      <c r="J140" s="4264"/>
      <c r="K140" s="3248"/>
      <c r="L140" s="3740" t="s">
        <v>6052</v>
      </c>
    </row>
    <row r="141" spans="1:12" ht="37.5" customHeight="1">
      <c r="A141" s="441">
        <v>44177</v>
      </c>
      <c r="B141" s="3741" t="s">
        <v>12</v>
      </c>
      <c r="C141" s="4262" t="s">
        <v>6426</v>
      </c>
      <c r="D141" s="4263"/>
      <c r="E141" s="4263"/>
      <c r="F141" s="4263"/>
      <c r="G141" s="4263"/>
      <c r="H141" s="4263"/>
      <c r="I141" s="4263"/>
      <c r="J141" s="4264"/>
      <c r="K141" s="3248"/>
      <c r="L141" s="3740" t="s">
        <v>6407</v>
      </c>
    </row>
    <row r="142" spans="1:12">
      <c r="A142" s="441"/>
      <c r="B142" s="3741"/>
      <c r="C142" s="292"/>
      <c r="D142" s="3122">
        <f>+C142*(100-E142)/100</f>
        <v>0</v>
      </c>
      <c r="E142" s="292"/>
      <c r="F142" s="292"/>
      <c r="G142" s="292"/>
      <c r="H142" s="292"/>
      <c r="I142" s="292"/>
      <c r="J142" s="292"/>
      <c r="K142" s="3248"/>
      <c r="L142" s="270"/>
    </row>
    <row r="143" spans="1:12">
      <c r="A143" s="441"/>
      <c r="B143" s="3741"/>
      <c r="C143" s="292"/>
      <c r="D143" s="3122">
        <f>+C143*(100-E143)/100</f>
        <v>0</v>
      </c>
      <c r="E143" s="292"/>
      <c r="F143" s="292"/>
      <c r="G143" s="292"/>
      <c r="H143" s="292"/>
      <c r="I143" s="292"/>
      <c r="J143" s="292"/>
      <c r="K143" s="3248"/>
      <c r="L143" s="270"/>
    </row>
    <row r="144" spans="1:12">
      <c r="A144" s="441"/>
      <c r="B144" s="3741"/>
      <c r="C144" s="292"/>
      <c r="D144" s="3122">
        <f>+C144*(100-E144)/100</f>
        <v>0</v>
      </c>
      <c r="E144" s="292"/>
      <c r="F144" s="292"/>
      <c r="G144" s="292"/>
      <c r="H144" s="292"/>
      <c r="I144" s="292"/>
      <c r="J144" s="292"/>
      <c r="K144" s="3248"/>
      <c r="L144" s="270"/>
    </row>
    <row r="145" spans="1:12">
      <c r="A145" s="441"/>
      <c r="B145" s="3741"/>
      <c r="C145" s="292"/>
      <c r="D145" s="3122">
        <f>+C145*(100-E145)/100</f>
        <v>0</v>
      </c>
      <c r="E145" s="292"/>
      <c r="F145" s="292"/>
      <c r="G145" s="292"/>
      <c r="H145" s="292"/>
      <c r="I145" s="292"/>
      <c r="J145" s="292"/>
      <c r="K145" s="3248"/>
      <c r="L145" s="270"/>
    </row>
    <row r="146" spans="1:12">
      <c r="A146" s="441"/>
      <c r="C146" s="292"/>
      <c r="D146" s="292"/>
      <c r="E146" s="292"/>
      <c r="F146" s="292"/>
      <c r="G146" s="292"/>
      <c r="H146" s="292"/>
      <c r="I146" s="292"/>
      <c r="J146" s="292"/>
      <c r="K146" s="3248"/>
      <c r="L146" s="270"/>
    </row>
    <row r="147" spans="1:12">
      <c r="A147" s="441"/>
      <c r="C147" s="292"/>
      <c r="D147" s="292"/>
      <c r="E147" s="292"/>
      <c r="F147" s="292"/>
      <c r="G147" s="292"/>
      <c r="H147" s="292"/>
      <c r="I147" s="292"/>
      <c r="J147" s="292"/>
      <c r="K147" s="3248"/>
      <c r="L147" s="270"/>
    </row>
    <row r="148" spans="1:12">
      <c r="A148" s="441"/>
      <c r="C148" s="292"/>
      <c r="D148" s="292"/>
      <c r="E148" s="292"/>
      <c r="F148" s="292"/>
      <c r="G148" s="292"/>
      <c r="H148" s="292"/>
      <c r="I148" s="292"/>
      <c r="J148" s="292"/>
      <c r="K148" s="3248"/>
      <c r="L148" s="270"/>
    </row>
    <row r="149" spans="1:12">
      <c r="A149" s="441"/>
      <c r="C149" s="292"/>
      <c r="D149" s="292"/>
      <c r="E149" s="292"/>
      <c r="F149" s="292"/>
      <c r="G149" s="292"/>
      <c r="H149" s="292"/>
      <c r="I149" s="292"/>
      <c r="J149" s="292"/>
      <c r="K149" s="3248"/>
      <c r="L149" s="270"/>
    </row>
    <row r="150" spans="1:12">
      <c r="A150" s="441"/>
      <c r="C150" s="292"/>
      <c r="D150" s="292"/>
      <c r="E150" s="292"/>
      <c r="F150" s="292"/>
      <c r="G150" s="292"/>
      <c r="H150" s="292"/>
      <c r="I150" s="292"/>
      <c r="J150" s="292"/>
      <c r="K150" s="3248"/>
      <c r="L150" s="270"/>
    </row>
    <row r="151" spans="1:12">
      <c r="A151" s="441"/>
      <c r="C151" s="292"/>
      <c r="D151" s="292"/>
      <c r="E151" s="292"/>
      <c r="F151" s="292"/>
      <c r="G151" s="292"/>
      <c r="H151" s="292"/>
      <c r="I151" s="292"/>
      <c r="J151" s="292"/>
      <c r="K151" s="3248"/>
      <c r="L151" s="270"/>
    </row>
    <row r="152" spans="1:12">
      <c r="A152" s="441"/>
      <c r="C152" s="292"/>
      <c r="D152" s="292"/>
      <c r="E152" s="292"/>
      <c r="F152" s="292"/>
      <c r="G152" s="292"/>
      <c r="H152" s="292"/>
      <c r="I152" s="292"/>
      <c r="J152" s="292"/>
      <c r="K152" s="3248"/>
      <c r="L152" s="270"/>
    </row>
    <row r="153" spans="1:12">
      <c r="A153" s="441"/>
      <c r="C153" s="292"/>
      <c r="D153" s="292"/>
      <c r="E153" s="292"/>
      <c r="F153" s="292"/>
      <c r="G153" s="292"/>
      <c r="H153" s="292"/>
      <c r="I153" s="292"/>
      <c r="J153" s="292"/>
      <c r="K153" s="3248"/>
      <c r="L153" s="270"/>
    </row>
    <row r="154" spans="1:12">
      <c r="A154" s="441"/>
      <c r="C154" s="292"/>
      <c r="D154" s="292"/>
      <c r="E154" s="292"/>
      <c r="F154" s="292"/>
      <c r="G154" s="292"/>
      <c r="H154" s="292"/>
      <c r="I154" s="292"/>
      <c r="J154" s="292"/>
      <c r="K154" s="3248"/>
      <c r="L154" s="270"/>
    </row>
    <row r="155" spans="1:12">
      <c r="A155" s="441"/>
      <c r="C155" s="292"/>
      <c r="D155" s="292"/>
      <c r="E155" s="292"/>
      <c r="F155" s="292"/>
      <c r="G155" s="292"/>
      <c r="H155" s="292"/>
      <c r="I155" s="292"/>
      <c r="J155" s="292"/>
      <c r="K155" s="3248"/>
      <c r="L155" s="270"/>
    </row>
    <row r="156" spans="1:12">
      <c r="A156" s="441"/>
      <c r="C156" s="292"/>
      <c r="D156" s="292"/>
      <c r="E156" s="292"/>
      <c r="F156" s="292"/>
      <c r="G156" s="292"/>
      <c r="H156" s="292"/>
      <c r="I156" s="292"/>
      <c r="J156" s="292"/>
      <c r="K156" s="3248"/>
      <c r="L156" s="270"/>
    </row>
    <row r="157" spans="1:12">
      <c r="A157" s="441"/>
      <c r="C157" s="292"/>
      <c r="D157" s="292"/>
      <c r="E157" s="292"/>
      <c r="F157" s="292"/>
      <c r="G157" s="292"/>
      <c r="H157" s="292"/>
      <c r="I157" s="292"/>
      <c r="J157" s="292"/>
      <c r="K157" s="3248"/>
      <c r="L157" s="270"/>
    </row>
    <row r="158" spans="1:12">
      <c r="A158" s="441"/>
      <c r="C158" s="292"/>
      <c r="D158" s="292"/>
      <c r="E158" s="292"/>
      <c r="F158" s="292"/>
      <c r="G158" s="292"/>
      <c r="H158" s="292"/>
      <c r="I158" s="292"/>
      <c r="J158" s="292"/>
      <c r="K158" s="3248"/>
      <c r="L158" s="270"/>
    </row>
    <row r="159" spans="1:12">
      <c r="A159" s="441"/>
      <c r="C159" s="292"/>
      <c r="D159" s="292"/>
      <c r="E159" s="292"/>
      <c r="F159" s="292"/>
      <c r="G159" s="292"/>
      <c r="H159" s="292"/>
      <c r="I159" s="292"/>
      <c r="J159" s="292"/>
      <c r="K159" s="3248"/>
      <c r="L159" s="270"/>
    </row>
    <row r="160" spans="1:12">
      <c r="A160" s="441"/>
      <c r="C160" s="292"/>
      <c r="D160" s="292"/>
      <c r="E160" s="292"/>
      <c r="F160" s="292"/>
      <c r="G160" s="292"/>
      <c r="H160" s="292"/>
      <c r="I160" s="292"/>
      <c r="J160" s="292"/>
      <c r="K160" s="3248"/>
      <c r="L160" s="270"/>
    </row>
    <row r="161" spans="1:12">
      <c r="A161" s="441"/>
      <c r="C161" s="292"/>
      <c r="D161" s="292"/>
      <c r="E161" s="292"/>
      <c r="F161" s="292"/>
      <c r="G161" s="292"/>
      <c r="H161" s="292"/>
      <c r="I161" s="292"/>
      <c r="J161" s="292"/>
      <c r="K161" s="3248"/>
      <c r="L161" s="270"/>
    </row>
    <row r="162" spans="1:12">
      <c r="A162" s="441"/>
      <c r="C162" s="292"/>
      <c r="D162" s="292"/>
      <c r="E162" s="292"/>
      <c r="F162" s="292"/>
      <c r="G162" s="292"/>
      <c r="H162" s="292"/>
      <c r="I162" s="292"/>
      <c r="J162" s="292"/>
      <c r="K162" s="3248"/>
      <c r="L162" s="270"/>
    </row>
    <row r="163" spans="1:12">
      <c r="A163" s="441"/>
      <c r="C163" s="292"/>
      <c r="D163" s="292"/>
      <c r="E163" s="292"/>
      <c r="F163" s="292"/>
      <c r="G163" s="292"/>
      <c r="H163" s="292"/>
      <c r="I163" s="292"/>
      <c r="J163" s="292"/>
      <c r="K163" s="3248"/>
      <c r="L163" s="270"/>
    </row>
    <row r="177" spans="1:11" ht="63.75" customHeight="1"/>
    <row r="179" spans="1:11">
      <c r="A179" s="273">
        <v>42210</v>
      </c>
      <c r="B179" s="272" t="s">
        <v>12</v>
      </c>
      <c r="C179" s="4340" t="s">
        <v>2049</v>
      </c>
      <c r="D179" s="4263"/>
      <c r="E179" s="4263"/>
      <c r="F179" s="4263"/>
      <c r="G179" s="4263"/>
      <c r="H179" s="4263"/>
      <c r="I179" s="4263"/>
      <c r="J179" s="4344"/>
      <c r="K179" s="3221"/>
    </row>
  </sheetData>
  <autoFilter ref="A6:L145"/>
  <customSheetViews>
    <customSheetView guid="{CD481555-6D06-49CD-9625-98C90CC09C9A}" showAutoFilter="1">
      <selection activeCell="J97" sqref="J97"/>
      <pageMargins left="0.75" right="0.75" top="1" bottom="1" header="0.5" footer="0.5"/>
      <pageSetup paperSize="9" orientation="portrait" r:id="rId1"/>
      <headerFooter alignWithMargins="0"/>
      <autoFilter ref="B6:B174"/>
    </customSheetView>
    <customSheetView guid="{9EC6AF21-4B8E-44E3-AF29-8895353139B2}" showAutoFilter="1">
      <pane ySplit="6" topLeftCell="A7" activePane="bottomLeft" state="frozen"/>
      <selection pane="bottomLeft" activeCell="G87" sqref="G87:K90"/>
      <pageMargins left="0.75" right="0.75" top="1" bottom="1" header="0.5" footer="0.5"/>
      <pageSetup paperSize="9" orientation="portrait" r:id="rId2"/>
      <headerFooter alignWithMargins="0"/>
      <autoFilter ref="B6:B174"/>
    </customSheetView>
    <customSheetView guid="{4A6D03CA-35D0-42B2-8E76-6C991766DE68}" showAutoFilter="1">
      <pane ySplit="6" topLeftCell="A77" activePane="bottomLeft" state="frozen"/>
      <selection pane="bottomLeft" activeCell="S86" sqref="S86"/>
      <pageMargins left="0.75" right="0.75" top="1" bottom="1" header="0.5" footer="0.5"/>
      <pageSetup paperSize="9" orientation="portrait" r:id="rId3"/>
      <headerFooter alignWithMargins="0"/>
      <autoFilter ref="B6:B174"/>
    </customSheetView>
    <customSheetView guid="{94FC66D5-BF29-4BE8-974C-C93BA07E9FE3}" showAutoFilter="1">
      <pane ySplit="6" topLeftCell="A75" activePane="bottomLeft" state="frozen"/>
      <selection pane="bottomLeft" activeCell="F88" sqref="F88"/>
      <pageMargins left="0.75" right="0.75" top="1" bottom="1" header="0.5" footer="0.5"/>
      <pageSetup paperSize="9" orientation="portrait" r:id="rId4"/>
      <headerFooter alignWithMargins="0"/>
      <autoFilter ref="B6:B174"/>
    </customSheetView>
  </customSheetViews>
  <mergeCells count="101">
    <mergeCell ref="C122:J122"/>
    <mergeCell ref="C120:J120"/>
    <mergeCell ref="A75:A76"/>
    <mergeCell ref="C76:J76"/>
    <mergeCell ref="A68:A69"/>
    <mergeCell ref="C78:J78"/>
    <mergeCell ref="C79:J79"/>
    <mergeCell ref="H80:J80"/>
    <mergeCell ref="C84:J84"/>
    <mergeCell ref="H83:J83"/>
    <mergeCell ref="C119:J119"/>
    <mergeCell ref="C121:J121"/>
    <mergeCell ref="C115:J115"/>
    <mergeCell ref="C113:J113"/>
    <mergeCell ref="C114:J114"/>
    <mergeCell ref="C104:J104"/>
    <mergeCell ref="C71:J71"/>
    <mergeCell ref="C69:J69"/>
    <mergeCell ref="C77:J77"/>
    <mergeCell ref="C70:J70"/>
    <mergeCell ref="H74:J74"/>
    <mergeCell ref="C73:J73"/>
    <mergeCell ref="C109:J109"/>
    <mergeCell ref="C112:J112"/>
    <mergeCell ref="A4:B4"/>
    <mergeCell ref="C4:F4"/>
    <mergeCell ref="C3:F3"/>
    <mergeCell ref="I3:J3"/>
    <mergeCell ref="G4:H4"/>
    <mergeCell ref="A5:B5"/>
    <mergeCell ref="C5:F5"/>
    <mergeCell ref="G5:H5"/>
    <mergeCell ref="A1:L1"/>
    <mergeCell ref="A2:B2"/>
    <mergeCell ref="C2:F2"/>
    <mergeCell ref="G2:H2"/>
    <mergeCell ref="I2:J2"/>
    <mergeCell ref="K2:L2"/>
    <mergeCell ref="A3:B3"/>
    <mergeCell ref="I5:J5"/>
    <mergeCell ref="I4:J4"/>
    <mergeCell ref="K3:L3"/>
    <mergeCell ref="K4:L4"/>
    <mergeCell ref="K5:L5"/>
    <mergeCell ref="C16:J16"/>
    <mergeCell ref="C9:J9"/>
    <mergeCell ref="C13:J13"/>
    <mergeCell ref="C14:J14"/>
    <mergeCell ref="C15:J15"/>
    <mergeCell ref="C36:J36"/>
    <mergeCell ref="C19:J19"/>
    <mergeCell ref="C22:J22"/>
    <mergeCell ref="C27:J27"/>
    <mergeCell ref="C30:J30"/>
    <mergeCell ref="C23:J23"/>
    <mergeCell ref="C10:J10"/>
    <mergeCell ref="C12:J12"/>
    <mergeCell ref="C55:J55"/>
    <mergeCell ref="C54:J54"/>
    <mergeCell ref="H66:J66"/>
    <mergeCell ref="C64:J64"/>
    <mergeCell ref="C63:J63"/>
    <mergeCell ref="H62:J62"/>
    <mergeCell ref="C61:J61"/>
    <mergeCell ref="C58:J58"/>
    <mergeCell ref="C53:J53"/>
    <mergeCell ref="C51:J51"/>
    <mergeCell ref="C52:J52"/>
    <mergeCell ref="C50:J50"/>
    <mergeCell ref="C31:J31"/>
    <mergeCell ref="C32:J32"/>
    <mergeCell ref="C42:J42"/>
    <mergeCell ref="C35:J35"/>
    <mergeCell ref="H38:J38"/>
    <mergeCell ref="C49:J49"/>
    <mergeCell ref="C48:J48"/>
    <mergeCell ref="C46:J46"/>
    <mergeCell ref="C41:J41"/>
    <mergeCell ref="C40:J40"/>
    <mergeCell ref="H37:J37"/>
    <mergeCell ref="C34:J34"/>
    <mergeCell ref="A123:A124"/>
    <mergeCell ref="C124:J124"/>
    <mergeCell ref="C179:J179"/>
    <mergeCell ref="C130:J130"/>
    <mergeCell ref="C136:J136"/>
    <mergeCell ref="C137:J137"/>
    <mergeCell ref="C138:J138"/>
    <mergeCell ref="C140:J140"/>
    <mergeCell ref="C141:J141"/>
    <mergeCell ref="C129:J129"/>
    <mergeCell ref="H125:I125"/>
    <mergeCell ref="H111:I111"/>
    <mergeCell ref="C99:J99"/>
    <mergeCell ref="C90:J90"/>
    <mergeCell ref="C91:J91"/>
    <mergeCell ref="C96:J96"/>
    <mergeCell ref="C101:J101"/>
    <mergeCell ref="C102:J102"/>
    <mergeCell ref="C67:J67"/>
    <mergeCell ref="C72:J72"/>
  </mergeCells>
  <hyperlinks>
    <hyperlink ref="B67" r:id="rId5"/>
  </hyperlinks>
  <pageMargins left="0.75" right="0.75" top="1" bottom="1" header="0.5" footer="0.5"/>
  <pageSetup paperSize="9" orientation="portrait" r:id="rId6"/>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0000"/>
  </sheetPr>
  <dimension ref="A1:IV155"/>
  <sheetViews>
    <sheetView zoomScaleNormal="100" workbookViewId="0">
      <pane ySplit="6" topLeftCell="A13" activePane="bottomLeft" state="frozen"/>
      <selection pane="bottomLeft" activeCell="C3" sqref="C3:F3"/>
    </sheetView>
  </sheetViews>
  <sheetFormatPr defaultRowHeight="15.75"/>
  <cols>
    <col min="1" max="1" width="11" style="273" customWidth="1"/>
    <col min="2" max="7" width="10.140625" style="272" customWidth="1"/>
    <col min="8" max="8" width="16.5703125" style="272" customWidth="1"/>
    <col min="9" max="9" width="15" style="272" customWidth="1"/>
    <col min="10" max="10" width="10.140625" style="272" customWidth="1"/>
    <col min="11" max="11" width="45.28515625" style="271" customWidth="1"/>
    <col min="12" max="16384" width="9.140625" style="270"/>
  </cols>
  <sheetData>
    <row r="1" spans="1:12" s="281" customFormat="1" ht="30.75" customHeight="1" thickTop="1">
      <c r="A1" s="4298" t="s">
        <v>989</v>
      </c>
      <c r="B1" s="4299"/>
      <c r="C1" s="4299"/>
      <c r="D1" s="4299"/>
      <c r="E1" s="4299"/>
      <c r="F1" s="4299"/>
      <c r="G1" s="4299"/>
      <c r="H1" s="4299"/>
      <c r="I1" s="4299"/>
      <c r="J1" s="4299"/>
      <c r="K1" s="4300"/>
      <c r="L1" s="288"/>
    </row>
    <row r="2" spans="1:12" ht="20.25" customHeight="1">
      <c r="A2" s="4289" t="s">
        <v>215</v>
      </c>
      <c r="B2" s="4373"/>
      <c r="C2" s="4358">
        <f>+(18+101+107)*25</f>
        <v>5650</v>
      </c>
      <c r="D2" s="4281"/>
      <c r="E2" s="4281"/>
      <c r="F2" s="4359"/>
      <c r="G2" s="4268"/>
      <c r="H2" s="4399"/>
      <c r="I2" s="4365" t="s">
        <v>216</v>
      </c>
      <c r="J2" s="4366"/>
      <c r="K2" s="287" t="s">
        <v>595</v>
      </c>
      <c r="L2" s="285"/>
    </row>
    <row r="3" spans="1:12" ht="20.25" customHeight="1">
      <c r="A3" s="4289" t="s">
        <v>217</v>
      </c>
      <c r="B3" s="4373"/>
      <c r="C3" s="4358" t="s">
        <v>240</v>
      </c>
      <c r="D3" s="4281"/>
      <c r="E3" s="4281"/>
      <c r="F3" s="4359"/>
      <c r="G3" s="4442" t="s">
        <v>309</v>
      </c>
      <c r="H3" s="4443"/>
      <c r="I3" s="4365" t="s">
        <v>218</v>
      </c>
      <c r="J3" s="4366"/>
      <c r="K3" s="287" t="s">
        <v>876</v>
      </c>
      <c r="L3" s="285"/>
    </row>
    <row r="4" spans="1:12" ht="20.25" customHeight="1">
      <c r="A4" s="4289" t="s">
        <v>219</v>
      </c>
      <c r="B4" s="4373"/>
      <c r="C4" s="4358" t="s">
        <v>243</v>
      </c>
      <c r="D4" s="4281"/>
      <c r="E4" s="4281"/>
      <c r="F4" s="4359"/>
      <c r="G4" s="4442"/>
      <c r="H4" s="4443"/>
      <c r="I4" s="4365" t="s">
        <v>220</v>
      </c>
      <c r="J4" s="4366"/>
      <c r="K4" s="287" t="s">
        <v>5164</v>
      </c>
      <c r="L4" s="285"/>
    </row>
    <row r="5" spans="1:12" ht="20.25" customHeight="1" thickBot="1">
      <c r="A5" s="4360" t="s">
        <v>221</v>
      </c>
      <c r="B5" s="4361"/>
      <c r="C5" s="4362" t="s">
        <v>5163</v>
      </c>
      <c r="D5" s="4363"/>
      <c r="E5" s="4363"/>
      <c r="F5" s="4364"/>
      <c r="G5" s="362"/>
      <c r="H5" s="361"/>
      <c r="I5" s="4365" t="s">
        <v>325</v>
      </c>
      <c r="J5" s="4366"/>
      <c r="K5" s="287" t="s">
        <v>2571</v>
      </c>
      <c r="L5" s="285"/>
    </row>
    <row r="6" spans="1:12" s="281" customFormat="1" ht="35.25" customHeight="1" thickTop="1">
      <c r="A6" s="284" t="s">
        <v>1</v>
      </c>
      <c r="B6" s="283" t="s">
        <v>0</v>
      </c>
      <c r="C6" s="283" t="s">
        <v>2</v>
      </c>
      <c r="D6" s="283" t="s">
        <v>3</v>
      </c>
      <c r="E6" s="283" t="s">
        <v>4</v>
      </c>
      <c r="F6" s="283" t="s">
        <v>5</v>
      </c>
      <c r="G6" s="283" t="s">
        <v>6</v>
      </c>
      <c r="H6" s="283" t="s">
        <v>7</v>
      </c>
      <c r="I6" s="283" t="s">
        <v>8</v>
      </c>
      <c r="J6" s="283" t="s">
        <v>9</v>
      </c>
      <c r="K6" s="282" t="s">
        <v>10</v>
      </c>
    </row>
    <row r="7" spans="1:12" ht="33" customHeight="1">
      <c r="A7" s="441">
        <v>40560</v>
      </c>
      <c r="B7" s="275" t="s">
        <v>12</v>
      </c>
      <c r="C7" s="4440" t="s">
        <v>156</v>
      </c>
      <c r="D7" s="4440"/>
      <c r="E7" s="4440"/>
      <c r="F7" s="4440"/>
      <c r="G7" s="4440"/>
      <c r="H7" s="4440"/>
      <c r="I7" s="4440"/>
      <c r="J7" s="4440"/>
      <c r="K7" s="1786" t="s">
        <v>2571</v>
      </c>
    </row>
    <row r="8" spans="1:12" ht="42.75" customHeight="1">
      <c r="A8" s="441">
        <v>40586</v>
      </c>
      <c r="B8" s="275" t="s">
        <v>12</v>
      </c>
      <c r="C8" s="4436" t="s">
        <v>988</v>
      </c>
      <c r="D8" s="4436"/>
      <c r="E8" s="4436"/>
      <c r="F8" s="4436"/>
      <c r="G8" s="4436"/>
      <c r="H8" s="4436"/>
      <c r="I8" s="4436"/>
      <c r="J8" s="4436"/>
    </row>
    <row r="9" spans="1:12" ht="43.5" customHeight="1">
      <c r="A9" s="441">
        <v>40613</v>
      </c>
      <c r="B9" s="275" t="s">
        <v>987</v>
      </c>
      <c r="C9" s="4436" t="s">
        <v>986</v>
      </c>
      <c r="D9" s="4436"/>
      <c r="E9" s="4436"/>
      <c r="F9" s="4436"/>
      <c r="G9" s="4436"/>
      <c r="H9" s="4436"/>
      <c r="I9" s="4436"/>
      <c r="J9" s="4436"/>
    </row>
    <row r="10" spans="1:12" ht="20.100000000000001" customHeight="1">
      <c r="A10" s="441">
        <v>40616</v>
      </c>
      <c r="B10" s="275" t="s">
        <v>143</v>
      </c>
      <c r="C10" s="275"/>
      <c r="D10" s="275"/>
      <c r="E10" s="275"/>
      <c r="F10" s="275"/>
      <c r="G10" s="275"/>
      <c r="H10" s="292">
        <v>5640</v>
      </c>
      <c r="I10" s="292">
        <v>97</v>
      </c>
      <c r="J10" s="275"/>
      <c r="K10" s="271" t="s">
        <v>30</v>
      </c>
    </row>
    <row r="11" spans="1:12" ht="20.100000000000001" customHeight="1">
      <c r="A11" s="441">
        <v>40635</v>
      </c>
      <c r="B11" s="275" t="s">
        <v>12</v>
      </c>
      <c r="C11" s="4436" t="s">
        <v>985</v>
      </c>
      <c r="D11" s="4436"/>
      <c r="E11" s="4436"/>
      <c r="F11" s="4436"/>
      <c r="G11" s="4436"/>
      <c r="H11" s="4436"/>
      <c r="I11" s="4436"/>
      <c r="J11" s="4436"/>
    </row>
    <row r="12" spans="1:12" ht="20.25" customHeight="1">
      <c r="A12" s="441">
        <v>40638</v>
      </c>
      <c r="B12" s="275" t="s">
        <v>12</v>
      </c>
      <c r="C12" s="4436" t="s">
        <v>982</v>
      </c>
      <c r="D12" s="4436"/>
      <c r="E12" s="4436"/>
      <c r="F12" s="4436"/>
      <c r="G12" s="4436"/>
      <c r="H12" s="4436"/>
      <c r="I12" s="4436"/>
      <c r="J12" s="4436"/>
    </row>
    <row r="13" spans="1:12" ht="20.100000000000001" customHeight="1">
      <c r="A13" s="441">
        <v>40719</v>
      </c>
      <c r="B13" s="275" t="s">
        <v>16</v>
      </c>
      <c r="C13" s="292">
        <v>43</v>
      </c>
      <c r="D13" s="292">
        <f>+C13*(100-E13)/100</f>
        <v>40.85</v>
      </c>
      <c r="E13" s="292">
        <v>5</v>
      </c>
      <c r="F13" s="292" t="s">
        <v>70</v>
      </c>
      <c r="G13" s="292">
        <v>135</v>
      </c>
      <c r="H13" s="275"/>
      <c r="I13" s="275"/>
      <c r="J13" s="275"/>
      <c r="K13" s="271" t="s">
        <v>20</v>
      </c>
    </row>
    <row r="14" spans="1:12" ht="20.25" customHeight="1">
      <c r="A14" s="441">
        <v>40742</v>
      </c>
      <c r="B14" s="275" t="s">
        <v>143</v>
      </c>
      <c r="C14" s="275"/>
      <c r="D14" s="292">
        <f>+C14*(100-E14)/100</f>
        <v>0</v>
      </c>
      <c r="E14" s="275"/>
      <c r="F14" s="275"/>
      <c r="G14" s="275"/>
      <c r="H14" s="292">
        <v>5695</v>
      </c>
      <c r="I14" s="292">
        <v>71</v>
      </c>
      <c r="J14" s="275"/>
      <c r="K14" s="348" t="s">
        <v>984</v>
      </c>
    </row>
    <row r="15" spans="1:12" ht="20.100000000000001" customHeight="1">
      <c r="A15" s="441">
        <v>40857</v>
      </c>
      <c r="B15" s="275" t="s">
        <v>12</v>
      </c>
      <c r="C15" s="4436" t="s">
        <v>983</v>
      </c>
      <c r="D15" s="4436"/>
      <c r="E15" s="4436"/>
      <c r="F15" s="4436"/>
      <c r="G15" s="4436"/>
      <c r="H15" s="4436"/>
      <c r="I15" s="4436"/>
      <c r="J15" s="4436"/>
    </row>
    <row r="16" spans="1:12" ht="20.100000000000001" customHeight="1" thickBot="1">
      <c r="A16" s="436">
        <v>40875</v>
      </c>
      <c r="B16" s="442" t="s">
        <v>12</v>
      </c>
      <c r="C16" s="4431" t="s">
        <v>982</v>
      </c>
      <c r="D16" s="4432"/>
      <c r="E16" s="4432"/>
      <c r="F16" s="4432"/>
      <c r="G16" s="4432"/>
      <c r="H16" s="4432"/>
      <c r="I16" s="4432"/>
      <c r="J16" s="4433"/>
      <c r="K16" s="336"/>
    </row>
    <row r="17" spans="1:11" ht="20.100000000000001" customHeight="1" thickTop="1">
      <c r="A17" s="308">
        <v>40934</v>
      </c>
      <c r="B17" s="307" t="s">
        <v>12</v>
      </c>
      <c r="C17" s="4381" t="s">
        <v>974</v>
      </c>
      <c r="D17" s="4382"/>
      <c r="E17" s="4382"/>
      <c r="F17" s="4382"/>
      <c r="G17" s="4382"/>
      <c r="H17" s="4382"/>
      <c r="I17" s="4382"/>
      <c r="J17" s="4383"/>
      <c r="K17" s="335"/>
    </row>
    <row r="18" spans="1:11" ht="20.100000000000001" customHeight="1">
      <c r="A18" s="441">
        <v>41009</v>
      </c>
      <c r="B18" s="275" t="s">
        <v>143</v>
      </c>
      <c r="C18" s="275"/>
      <c r="D18" s="292"/>
      <c r="E18" s="275"/>
      <c r="F18" s="275"/>
      <c r="G18" s="275"/>
      <c r="H18" s="292">
        <v>5642</v>
      </c>
      <c r="I18" s="292">
        <v>82</v>
      </c>
      <c r="J18" s="275"/>
      <c r="K18" s="348" t="s">
        <v>981</v>
      </c>
    </row>
    <row r="19" spans="1:11" ht="20.100000000000001" customHeight="1">
      <c r="A19" s="441">
        <v>41010</v>
      </c>
      <c r="B19" s="275" t="s">
        <v>16</v>
      </c>
      <c r="C19" s="292">
        <v>45</v>
      </c>
      <c r="D19" s="292">
        <f>+C19*(100-E19)/100</f>
        <v>42.75</v>
      </c>
      <c r="E19" s="292">
        <v>5</v>
      </c>
      <c r="F19" s="292"/>
      <c r="G19" s="292">
        <v>149</v>
      </c>
      <c r="H19" s="292"/>
      <c r="I19" s="292"/>
      <c r="J19" s="292"/>
      <c r="K19" s="271" t="s">
        <v>46</v>
      </c>
    </row>
    <row r="20" spans="1:11" ht="20.100000000000001" customHeight="1">
      <c r="A20" s="318">
        <v>41103</v>
      </c>
      <c r="B20" s="420" t="s">
        <v>154</v>
      </c>
      <c r="C20" s="4441" t="s">
        <v>980</v>
      </c>
      <c r="D20" s="4441" t="e">
        <f>+C20*(100-E20)/100</f>
        <v>#VALUE!</v>
      </c>
      <c r="E20" s="4441"/>
      <c r="F20" s="4441"/>
      <c r="G20" s="4441"/>
      <c r="H20" s="4441"/>
      <c r="I20" s="4441"/>
      <c r="J20" s="4441"/>
    </row>
    <row r="21" spans="1:11" ht="20.100000000000001" customHeight="1" thickBot="1">
      <c r="A21" s="300">
        <v>41197</v>
      </c>
      <c r="B21" s="299" t="s">
        <v>143</v>
      </c>
      <c r="C21" s="299"/>
      <c r="D21" s="341"/>
      <c r="E21" s="299"/>
      <c r="F21" s="299"/>
      <c r="G21" s="299"/>
      <c r="H21" s="341">
        <v>5675</v>
      </c>
      <c r="I21" s="341">
        <v>85</v>
      </c>
      <c r="J21" s="299"/>
      <c r="K21" s="344" t="s">
        <v>979</v>
      </c>
    </row>
    <row r="22" spans="1:11" ht="20.100000000000001" customHeight="1" thickTop="1">
      <c r="A22" s="439">
        <v>41301</v>
      </c>
      <c r="B22" s="443" t="s">
        <v>143</v>
      </c>
      <c r="C22" s="443"/>
      <c r="D22" s="338"/>
      <c r="E22" s="443"/>
      <c r="F22" s="443"/>
      <c r="G22" s="443"/>
      <c r="H22" s="292">
        <v>5625</v>
      </c>
      <c r="I22" s="292">
        <v>82</v>
      </c>
      <c r="J22" s="443"/>
      <c r="K22" s="348" t="s">
        <v>978</v>
      </c>
    </row>
    <row r="23" spans="1:11" ht="20.100000000000001" customHeight="1">
      <c r="A23" s="441">
        <v>41336</v>
      </c>
      <c r="B23" s="275" t="s">
        <v>16</v>
      </c>
      <c r="C23" s="292">
        <v>45</v>
      </c>
      <c r="D23" s="292">
        <f>+C23*(100-E23)/100</f>
        <v>42.75</v>
      </c>
      <c r="E23" s="292">
        <v>5</v>
      </c>
      <c r="F23" s="292"/>
      <c r="G23" s="292">
        <v>150</v>
      </c>
      <c r="H23" s="292"/>
      <c r="I23" s="292"/>
      <c r="J23" s="292"/>
      <c r="K23" s="292" t="s">
        <v>20</v>
      </c>
    </row>
    <row r="24" spans="1:11" ht="20.100000000000001" customHeight="1">
      <c r="A24" s="441">
        <v>41404</v>
      </c>
      <c r="B24" s="275" t="s">
        <v>12</v>
      </c>
      <c r="C24" s="4345" t="s">
        <v>977</v>
      </c>
      <c r="D24" s="4274"/>
      <c r="E24" s="4274"/>
      <c r="F24" s="4274"/>
      <c r="G24" s="4274"/>
      <c r="H24" s="4274"/>
      <c r="I24" s="4274"/>
      <c r="J24" s="4346"/>
      <c r="K24" s="292"/>
    </row>
    <row r="25" spans="1:11" ht="20.100000000000001" customHeight="1">
      <c r="A25" s="441">
        <v>41522</v>
      </c>
      <c r="B25" s="275" t="s">
        <v>16</v>
      </c>
      <c r="C25" s="292">
        <v>40</v>
      </c>
      <c r="D25" s="292">
        <f>+C25*(100-E25)/100</f>
        <v>38</v>
      </c>
      <c r="E25" s="292">
        <v>5</v>
      </c>
      <c r="F25" s="292"/>
      <c r="G25" s="292">
        <v>170</v>
      </c>
      <c r="H25" s="292"/>
      <c r="I25" s="292"/>
      <c r="J25" s="292"/>
      <c r="K25" s="292" t="s">
        <v>283</v>
      </c>
    </row>
    <row r="26" spans="1:11" ht="20.100000000000001" customHeight="1">
      <c r="A26" s="441">
        <v>41544</v>
      </c>
      <c r="B26" s="275" t="s">
        <v>143</v>
      </c>
      <c r="C26" s="292"/>
      <c r="D26" s="292"/>
      <c r="E26" s="292"/>
      <c r="F26" s="292"/>
      <c r="G26" s="292"/>
      <c r="H26" s="292">
        <v>5665</v>
      </c>
      <c r="I26" s="292">
        <v>80</v>
      </c>
      <c r="J26" s="292"/>
      <c r="K26" s="292" t="s">
        <v>976</v>
      </c>
    </row>
    <row r="27" spans="1:11" ht="20.100000000000001" customHeight="1" thickBot="1">
      <c r="A27" s="436">
        <v>41567</v>
      </c>
      <c r="B27" s="442" t="s">
        <v>11</v>
      </c>
      <c r="C27" s="4444" t="s">
        <v>975</v>
      </c>
      <c r="D27" s="4445"/>
      <c r="E27" s="4445"/>
      <c r="F27" s="4445"/>
      <c r="G27" s="4445"/>
      <c r="H27" s="4445"/>
      <c r="I27" s="4445"/>
      <c r="J27" s="4446"/>
      <c r="K27" s="311"/>
    </row>
    <row r="28" spans="1:11" ht="16.5" thickTop="1">
      <c r="A28" s="308">
        <v>41641</v>
      </c>
      <c r="B28" s="307" t="s">
        <v>12</v>
      </c>
      <c r="C28" s="4381" t="s">
        <v>974</v>
      </c>
      <c r="D28" s="4382"/>
      <c r="E28" s="4382"/>
      <c r="F28" s="4382"/>
      <c r="G28" s="4382"/>
      <c r="H28" s="4382"/>
      <c r="I28" s="4382"/>
      <c r="J28" s="4383"/>
      <c r="K28" s="322"/>
    </row>
    <row r="29" spans="1:11" ht="20.100000000000001" customHeight="1">
      <c r="A29" s="441">
        <v>41303</v>
      </c>
      <c r="B29" s="275" t="s">
        <v>12</v>
      </c>
      <c r="C29" s="4345" t="s">
        <v>973</v>
      </c>
      <c r="D29" s="4274"/>
      <c r="E29" s="4274"/>
      <c r="F29" s="4274"/>
      <c r="G29" s="4274"/>
      <c r="H29" s="4274"/>
      <c r="I29" s="4274"/>
      <c r="J29" s="4346"/>
      <c r="K29" s="292"/>
    </row>
    <row r="30" spans="1:11">
      <c r="A30" s="441">
        <v>41749</v>
      </c>
      <c r="B30" s="275" t="s">
        <v>16</v>
      </c>
      <c r="C30" s="292">
        <v>40</v>
      </c>
      <c r="D30" s="292">
        <f>+C30*(100-E30)/100</f>
        <v>38</v>
      </c>
      <c r="E30" s="292">
        <v>5</v>
      </c>
      <c r="F30" s="292"/>
      <c r="G30" s="292">
        <v>139</v>
      </c>
      <c r="H30" s="292"/>
      <c r="I30" s="292"/>
      <c r="J30" s="292"/>
      <c r="K30" s="292" t="s">
        <v>972</v>
      </c>
    </row>
    <row r="31" spans="1:11">
      <c r="A31" s="441">
        <v>41792</v>
      </c>
      <c r="B31" s="275" t="s">
        <v>16</v>
      </c>
      <c r="C31" s="292">
        <v>45</v>
      </c>
      <c r="D31" s="292">
        <f>+C31*(100-E31)/100</f>
        <v>42.75</v>
      </c>
      <c r="E31" s="292">
        <v>5</v>
      </c>
      <c r="F31" s="292"/>
      <c r="G31" s="292">
        <v>115</v>
      </c>
      <c r="H31" s="292"/>
      <c r="I31" s="292"/>
      <c r="J31" s="292"/>
      <c r="K31" s="292" t="s">
        <v>972</v>
      </c>
    </row>
    <row r="32" spans="1:11" ht="20.100000000000001" customHeight="1">
      <c r="A32" s="318">
        <v>41793</v>
      </c>
      <c r="B32" s="448" t="s">
        <v>143</v>
      </c>
      <c r="C32" s="316"/>
      <c r="D32" s="316"/>
      <c r="E32" s="316"/>
      <c r="F32" s="316"/>
      <c r="G32" s="316"/>
      <c r="H32" s="316">
        <v>4940</v>
      </c>
      <c r="I32" s="316">
        <v>100</v>
      </c>
      <c r="J32" s="316"/>
      <c r="K32" s="316" t="s">
        <v>50</v>
      </c>
    </row>
    <row r="33" spans="1:11">
      <c r="A33" s="441">
        <v>41868</v>
      </c>
      <c r="B33" s="275" t="s">
        <v>143</v>
      </c>
      <c r="C33" s="292"/>
      <c r="D33" s="292"/>
      <c r="E33" s="292"/>
      <c r="F33" s="292"/>
      <c r="G33" s="292"/>
      <c r="H33" s="292"/>
      <c r="I33" s="292"/>
      <c r="J33" s="292">
        <v>5660</v>
      </c>
      <c r="K33" s="292" t="s">
        <v>337</v>
      </c>
    </row>
    <row r="34" spans="1:11" ht="20.100000000000001" customHeight="1">
      <c r="A34" s="441">
        <v>41887</v>
      </c>
      <c r="B34" s="275" t="s">
        <v>16</v>
      </c>
      <c r="C34" s="292">
        <v>55</v>
      </c>
      <c r="D34" s="292">
        <f>+C34*(100-E34)/100</f>
        <v>52.25</v>
      </c>
      <c r="E34" s="292">
        <v>5</v>
      </c>
      <c r="F34" s="292"/>
      <c r="G34" s="292">
        <v>155</v>
      </c>
      <c r="H34" s="292"/>
      <c r="I34" s="292"/>
      <c r="J34" s="292"/>
      <c r="K34" s="292" t="s">
        <v>283</v>
      </c>
    </row>
    <row r="35" spans="1:11" ht="20.100000000000001" customHeight="1" thickBot="1">
      <c r="A35" s="436">
        <v>41984</v>
      </c>
      <c r="B35" s="442" t="s">
        <v>16</v>
      </c>
      <c r="C35" s="311">
        <v>60</v>
      </c>
      <c r="D35" s="311">
        <f>+C35*(100-E35)/100</f>
        <v>57</v>
      </c>
      <c r="E35" s="311">
        <v>5</v>
      </c>
      <c r="F35" s="311"/>
      <c r="G35" s="311">
        <v>146</v>
      </c>
      <c r="H35" s="311"/>
      <c r="I35" s="311"/>
      <c r="J35" s="311"/>
      <c r="K35" s="311" t="s">
        <v>283</v>
      </c>
    </row>
    <row r="36" spans="1:11" ht="16.5" thickTop="1">
      <c r="A36" s="308">
        <v>42053</v>
      </c>
      <c r="B36" s="307" t="s">
        <v>143</v>
      </c>
      <c r="C36" s="322"/>
      <c r="D36" s="322"/>
      <c r="E36" s="322"/>
      <c r="F36" s="322"/>
      <c r="G36" s="322"/>
      <c r="H36" s="322">
        <v>5600</v>
      </c>
      <c r="I36" s="322">
        <v>95</v>
      </c>
      <c r="J36" s="322"/>
      <c r="K36" s="351" t="s">
        <v>971</v>
      </c>
    </row>
    <row r="37" spans="1:11" ht="20.100000000000001" customHeight="1">
      <c r="A37" s="4438">
        <v>42138</v>
      </c>
      <c r="B37" s="448" t="s">
        <v>143</v>
      </c>
      <c r="C37" s="316"/>
      <c r="D37" s="316"/>
      <c r="E37" s="316"/>
      <c r="F37" s="316"/>
      <c r="G37" s="316"/>
      <c r="H37" s="316"/>
      <c r="I37" s="316"/>
      <c r="J37" s="316">
        <v>3800</v>
      </c>
      <c r="K37" s="316" t="s">
        <v>458</v>
      </c>
    </row>
    <row r="38" spans="1:11">
      <c r="A38" s="4439"/>
      <c r="B38" s="275" t="s">
        <v>12</v>
      </c>
      <c r="C38" s="4345" t="s">
        <v>156</v>
      </c>
      <c r="D38" s="4274"/>
      <c r="E38" s="4274"/>
      <c r="F38" s="4274"/>
      <c r="G38" s="4274"/>
      <c r="H38" s="4274"/>
      <c r="I38" s="4274"/>
      <c r="J38" s="4346"/>
      <c r="K38" s="292"/>
    </row>
    <row r="39" spans="1:11">
      <c r="A39" s="441">
        <v>42140</v>
      </c>
      <c r="B39" s="275" t="s">
        <v>143</v>
      </c>
      <c r="C39" s="292"/>
      <c r="D39" s="292"/>
      <c r="E39" s="292"/>
      <c r="F39" s="292"/>
      <c r="G39" s="292"/>
      <c r="H39" s="292"/>
      <c r="I39" s="292"/>
      <c r="J39" s="292"/>
      <c r="K39" s="802" t="s">
        <v>970</v>
      </c>
    </row>
    <row r="40" spans="1:11" ht="20.100000000000001" customHeight="1">
      <c r="A40" s="441">
        <v>42149</v>
      </c>
      <c r="B40" s="510" t="s">
        <v>143</v>
      </c>
      <c r="C40" s="292"/>
      <c r="D40" s="292"/>
      <c r="E40" s="292"/>
      <c r="F40" s="292"/>
      <c r="G40" s="292"/>
      <c r="H40" s="292">
        <v>5465</v>
      </c>
      <c r="I40" s="292">
        <v>100</v>
      </c>
      <c r="J40" s="292"/>
      <c r="K40" s="511" t="s">
        <v>309</v>
      </c>
    </row>
    <row r="41" spans="1:11" ht="20.100000000000001" customHeight="1">
      <c r="A41" s="304">
        <v>42323</v>
      </c>
      <c r="B41" s="303" t="s">
        <v>16</v>
      </c>
      <c r="C41" s="302">
        <v>35</v>
      </c>
      <c r="D41" s="302">
        <f t="shared" ref="D41:D105" si="0">+C41*(100-E41)/100</f>
        <v>33.25</v>
      </c>
      <c r="E41" s="302">
        <v>5</v>
      </c>
      <c r="F41" s="302"/>
      <c r="G41" s="302">
        <v>150</v>
      </c>
      <c r="H41" s="302"/>
      <c r="I41" s="302"/>
      <c r="J41" s="302"/>
      <c r="K41" s="302" t="s">
        <v>2269</v>
      </c>
    </row>
    <row r="42" spans="1:11" ht="20.100000000000001" customHeight="1">
      <c r="A42" s="441">
        <v>42326</v>
      </c>
      <c r="B42" s="809" t="s">
        <v>143</v>
      </c>
      <c r="C42" s="292"/>
      <c r="D42" s="292"/>
      <c r="E42" s="292"/>
      <c r="F42" s="292"/>
      <c r="G42" s="292"/>
      <c r="H42" s="292">
        <v>5545</v>
      </c>
      <c r="I42" s="292">
        <v>100</v>
      </c>
      <c r="J42" s="292"/>
      <c r="K42" s="811" t="s">
        <v>207</v>
      </c>
    </row>
    <row r="43" spans="1:11" ht="20.100000000000001" customHeight="1">
      <c r="A43" s="441">
        <v>42364</v>
      </c>
      <c r="B43" s="875" t="s">
        <v>12</v>
      </c>
      <c r="C43" s="4345" t="s">
        <v>2375</v>
      </c>
      <c r="D43" s="4274"/>
      <c r="E43" s="4274"/>
      <c r="F43" s="4274"/>
      <c r="G43" s="4274"/>
      <c r="H43" s="4274"/>
      <c r="I43" s="4274"/>
      <c r="J43" s="4346"/>
      <c r="K43" s="292"/>
    </row>
    <row r="44" spans="1:11" ht="20.100000000000001" customHeight="1" thickBot="1">
      <c r="A44" s="1408">
        <v>42368</v>
      </c>
      <c r="B44" s="1411" t="s">
        <v>12</v>
      </c>
      <c r="C44" s="4431" t="s">
        <v>156</v>
      </c>
      <c r="D44" s="4432"/>
      <c r="E44" s="4432"/>
      <c r="F44" s="4432"/>
      <c r="G44" s="4432"/>
      <c r="H44" s="4432"/>
      <c r="I44" s="4432"/>
      <c r="J44" s="4433"/>
      <c r="K44" s="1409"/>
    </row>
    <row r="45" spans="1:11" ht="16.5" thickTop="1">
      <c r="A45" s="308">
        <v>42375</v>
      </c>
      <c r="B45" s="307" t="s">
        <v>143</v>
      </c>
      <c r="C45" s="322"/>
      <c r="D45" s="322"/>
      <c r="E45" s="322"/>
      <c r="F45" s="322"/>
      <c r="G45" s="322"/>
      <c r="H45" s="322"/>
      <c r="I45" s="322"/>
      <c r="J45" s="322">
        <v>4700</v>
      </c>
      <c r="K45" s="322" t="s">
        <v>2374</v>
      </c>
    </row>
    <row r="46" spans="1:11" ht="22.5" customHeight="1">
      <c r="A46" s="441">
        <v>42383</v>
      </c>
      <c r="B46" s="904" t="s">
        <v>12</v>
      </c>
      <c r="C46" s="4340" t="s">
        <v>2393</v>
      </c>
      <c r="D46" s="4263"/>
      <c r="E46" s="4263"/>
      <c r="F46" s="4263"/>
      <c r="G46" s="4263"/>
      <c r="H46" s="4263"/>
      <c r="I46" s="4263"/>
      <c r="J46" s="4344"/>
      <c r="K46" s="292"/>
    </row>
    <row r="47" spans="1:11">
      <c r="A47" s="441">
        <v>42461</v>
      </c>
      <c r="B47" s="1147" t="s">
        <v>143</v>
      </c>
      <c r="C47" s="292"/>
      <c r="D47" s="292"/>
      <c r="E47" s="292"/>
      <c r="F47" s="292"/>
      <c r="G47" s="292"/>
      <c r="H47" s="292"/>
      <c r="I47" s="292"/>
      <c r="J47" s="292">
        <v>5610</v>
      </c>
      <c r="K47" s="1163" t="s">
        <v>3228</v>
      </c>
    </row>
    <row r="48" spans="1:11">
      <c r="A48" s="441">
        <v>42463</v>
      </c>
      <c r="B48" s="1151" t="s">
        <v>16</v>
      </c>
      <c r="C48" s="292">
        <v>50</v>
      </c>
      <c r="D48" s="292">
        <f t="shared" si="0"/>
        <v>47.5</v>
      </c>
      <c r="E48" s="292">
        <v>5</v>
      </c>
      <c r="F48" s="292"/>
      <c r="G48" s="292">
        <v>265</v>
      </c>
      <c r="H48" s="292"/>
      <c r="I48" s="292"/>
      <c r="J48" s="292"/>
      <c r="K48" s="1152" t="s">
        <v>3211</v>
      </c>
    </row>
    <row r="49" spans="1:256" ht="22.5" customHeight="1">
      <c r="A49" s="441">
        <v>42558</v>
      </c>
      <c r="B49" s="1244" t="s">
        <v>12</v>
      </c>
      <c r="C49" s="4345" t="s">
        <v>3425</v>
      </c>
      <c r="D49" s="4274"/>
      <c r="E49" s="4274"/>
      <c r="F49" s="4274"/>
      <c r="G49" s="4274"/>
      <c r="H49" s="4274"/>
      <c r="I49" s="4274"/>
      <c r="J49" s="4346"/>
      <c r="K49" s="292"/>
    </row>
    <row r="50" spans="1:256">
      <c r="A50" s="441">
        <v>42587</v>
      </c>
      <c r="B50" s="275" t="s">
        <v>11</v>
      </c>
      <c r="C50" s="4345" t="s">
        <v>3479</v>
      </c>
      <c r="D50" s="4274"/>
      <c r="E50" s="4274"/>
      <c r="F50" s="4274"/>
      <c r="G50" s="4274"/>
      <c r="H50" s="4274"/>
      <c r="I50" s="4274"/>
      <c r="J50" s="4346"/>
      <c r="K50" s="292"/>
    </row>
    <row r="51" spans="1:256" s="800" customFormat="1" ht="20.100000000000001" customHeight="1">
      <c r="A51" s="4434">
        <v>42588</v>
      </c>
      <c r="B51" s="1297" t="s">
        <v>3445</v>
      </c>
      <c r="C51" s="1298"/>
      <c r="D51" s="1299"/>
      <c r="E51" s="1298"/>
      <c r="F51" s="1298"/>
      <c r="G51" s="1298"/>
      <c r="H51" s="1298">
        <v>4645</v>
      </c>
      <c r="I51" s="1298">
        <v>100</v>
      </c>
      <c r="J51" s="1298"/>
      <c r="K51" s="343" t="s">
        <v>407</v>
      </c>
      <c r="L51" s="520"/>
      <c r="M51" s="521"/>
      <c r="N51" s="1295"/>
      <c r="O51" s="1296"/>
      <c r="P51" s="1295"/>
      <c r="Q51" s="1295"/>
      <c r="R51" s="1295"/>
      <c r="S51" s="1295"/>
      <c r="T51" s="1295"/>
      <c r="U51" s="1295"/>
      <c r="V51" s="1294"/>
      <c r="W51" s="520"/>
      <c r="X51" s="521"/>
      <c r="Y51" s="1295"/>
      <c r="Z51" s="1296"/>
      <c r="AA51" s="1295"/>
      <c r="AB51" s="1295"/>
      <c r="AC51" s="1295"/>
      <c r="AD51" s="1295"/>
      <c r="AE51" s="1295"/>
      <c r="AF51" s="1295"/>
      <c r="AG51" s="1294"/>
      <c r="AH51" s="520"/>
      <c r="AI51" s="521"/>
      <c r="AJ51" s="1295"/>
      <c r="AK51" s="1296"/>
      <c r="AL51" s="1295"/>
      <c r="AM51" s="1295"/>
      <c r="AN51" s="1295"/>
      <c r="AO51" s="1295"/>
      <c r="AP51" s="1295"/>
      <c r="AQ51" s="1295"/>
      <c r="AR51" s="1294"/>
      <c r="AS51" s="520"/>
      <c r="AT51" s="521"/>
      <c r="AU51" s="1295"/>
      <c r="AV51" s="1296"/>
      <c r="AW51" s="1295"/>
      <c r="AX51" s="1295"/>
      <c r="AY51" s="1295"/>
      <c r="AZ51" s="1295"/>
      <c r="BA51" s="1295"/>
      <c r="BB51" s="1295"/>
      <c r="BC51" s="1294"/>
      <c r="BD51" s="520"/>
      <c r="BE51" s="521"/>
      <c r="BF51" s="1295"/>
      <c r="BG51" s="1296"/>
      <c r="BH51" s="1295"/>
      <c r="BI51" s="1295"/>
      <c r="BJ51" s="1295"/>
      <c r="BK51" s="1295"/>
      <c r="BL51" s="1295"/>
      <c r="BM51" s="1295"/>
      <c r="BN51" s="1294"/>
      <c r="BO51" s="520"/>
      <c r="BP51" s="521"/>
      <c r="BQ51" s="1295"/>
      <c r="BR51" s="1296"/>
      <c r="BS51" s="1295"/>
      <c r="BT51" s="1295"/>
      <c r="BU51" s="1295"/>
      <c r="BV51" s="1295"/>
      <c r="BW51" s="1295"/>
      <c r="BX51" s="1295"/>
      <c r="BY51" s="1294"/>
      <c r="BZ51" s="520"/>
      <c r="CA51" s="521"/>
      <c r="CB51" s="1295"/>
      <c r="CC51" s="1296"/>
      <c r="CD51" s="1295"/>
      <c r="CE51" s="1295"/>
      <c r="CF51" s="1295"/>
      <c r="CG51" s="1295"/>
      <c r="CH51" s="1295"/>
      <c r="CI51" s="1295"/>
      <c r="CJ51" s="1294"/>
      <c r="CK51" s="520"/>
      <c r="CL51" s="521"/>
      <c r="CM51" s="1295"/>
      <c r="CN51" s="1296"/>
      <c r="CO51" s="1295"/>
      <c r="CP51" s="1295"/>
      <c r="CQ51" s="1295"/>
      <c r="CR51" s="1295"/>
      <c r="CS51" s="1295"/>
      <c r="CT51" s="1295"/>
      <c r="CU51" s="1294"/>
      <c r="CV51" s="520"/>
      <c r="CW51" s="521"/>
      <c r="CX51" s="1295"/>
      <c r="CY51" s="1296"/>
      <c r="CZ51" s="1295"/>
      <c r="DA51" s="1295"/>
      <c r="DB51" s="1295"/>
      <c r="DC51" s="1295"/>
      <c r="DD51" s="1295"/>
      <c r="DE51" s="1295"/>
      <c r="DF51" s="1294"/>
      <c r="DG51" s="520"/>
      <c r="DH51" s="521"/>
      <c r="DI51" s="1295"/>
      <c r="DJ51" s="1296"/>
      <c r="DK51" s="1295"/>
      <c r="DL51" s="1295"/>
      <c r="DM51" s="1295"/>
      <c r="DN51" s="1295"/>
      <c r="DO51" s="1295"/>
      <c r="DP51" s="1295"/>
      <c r="DQ51" s="1294"/>
      <c r="DR51" s="520"/>
      <c r="DS51" s="521"/>
      <c r="DT51" s="1295"/>
      <c r="DU51" s="1296"/>
      <c r="DV51" s="1295"/>
      <c r="DW51" s="1295"/>
      <c r="DX51" s="1295"/>
      <c r="DY51" s="1295"/>
      <c r="DZ51" s="1295"/>
      <c r="EA51" s="1295"/>
      <c r="EB51" s="1294"/>
      <c r="EC51" s="520"/>
      <c r="ED51" s="521"/>
      <c r="EE51" s="1295"/>
      <c r="EF51" s="1296"/>
      <c r="EG51" s="1295"/>
      <c r="EH51" s="1295"/>
      <c r="EI51" s="1295"/>
      <c r="EJ51" s="1295"/>
      <c r="EK51" s="1295"/>
      <c r="EL51" s="1295"/>
      <c r="EM51" s="1294"/>
      <c r="EN51" s="520"/>
      <c r="EO51" s="521"/>
      <c r="EP51" s="1295"/>
      <c r="EQ51" s="1296"/>
      <c r="ER51" s="1295"/>
      <c r="ES51" s="1295"/>
      <c r="ET51" s="1295"/>
      <c r="EU51" s="1295"/>
      <c r="EV51" s="1295"/>
      <c r="EW51" s="1295"/>
      <c r="EX51" s="1294"/>
      <c r="EY51" s="520"/>
      <c r="EZ51" s="521"/>
      <c r="FA51" s="1295"/>
      <c r="FB51" s="1296"/>
      <c r="FC51" s="1295"/>
      <c r="FD51" s="1295"/>
      <c r="FE51" s="1295"/>
      <c r="FF51" s="1295"/>
      <c r="FG51" s="1295"/>
      <c r="FH51" s="1295"/>
      <c r="FI51" s="1294"/>
      <c r="FJ51" s="520"/>
      <c r="FK51" s="521"/>
      <c r="FL51" s="1295"/>
      <c r="FM51" s="1296"/>
      <c r="FN51" s="1295"/>
      <c r="FO51" s="1295"/>
      <c r="FP51" s="1295"/>
      <c r="FQ51" s="1295"/>
      <c r="FR51" s="1295"/>
      <c r="FS51" s="1295"/>
      <c r="FT51" s="1294"/>
      <c r="FU51" s="520"/>
      <c r="FV51" s="521"/>
      <c r="FW51" s="1295"/>
      <c r="FX51" s="1296"/>
      <c r="FY51" s="1295"/>
      <c r="FZ51" s="1295"/>
      <c r="GA51" s="1295"/>
      <c r="GB51" s="1295"/>
      <c r="GC51" s="1295"/>
      <c r="GD51" s="1295"/>
      <c r="GE51" s="1294"/>
      <c r="GF51" s="520"/>
      <c r="GG51" s="521"/>
      <c r="GH51" s="1295"/>
      <c r="GI51" s="1296"/>
      <c r="GJ51" s="1295"/>
      <c r="GK51" s="1295"/>
      <c r="GL51" s="1295"/>
      <c r="GM51" s="1295"/>
      <c r="GN51" s="1295"/>
      <c r="GO51" s="1295"/>
      <c r="GP51" s="1294"/>
      <c r="GQ51" s="520"/>
      <c r="GR51" s="521"/>
      <c r="GS51" s="1295"/>
      <c r="GT51" s="1296"/>
      <c r="GU51" s="1295"/>
      <c r="GV51" s="1295"/>
      <c r="GW51" s="1295"/>
      <c r="GX51" s="1295"/>
      <c r="GY51" s="1295"/>
      <c r="GZ51" s="1295"/>
      <c r="HA51" s="1294"/>
      <c r="HB51" s="520"/>
      <c r="HC51" s="521"/>
      <c r="HD51" s="1295"/>
      <c r="HE51" s="1296"/>
      <c r="HF51" s="1295"/>
      <c r="HG51" s="1295"/>
      <c r="HH51" s="1295"/>
      <c r="HI51" s="1295"/>
      <c r="HJ51" s="1295"/>
      <c r="HK51" s="1295"/>
      <c r="HL51" s="1294"/>
      <c r="HM51" s="520"/>
      <c r="HN51" s="521"/>
      <c r="HO51" s="1295"/>
      <c r="HP51" s="1296"/>
      <c r="HQ51" s="1295"/>
      <c r="HR51" s="1295"/>
      <c r="HS51" s="1295"/>
      <c r="HT51" s="1295"/>
      <c r="HU51" s="1295"/>
      <c r="HV51" s="1295"/>
      <c r="HW51" s="1294"/>
      <c r="HX51" s="520"/>
      <c r="HY51" s="521"/>
      <c r="HZ51" s="1295"/>
      <c r="IA51" s="1296"/>
      <c r="IB51" s="1295"/>
      <c r="IC51" s="1295"/>
      <c r="ID51" s="1295"/>
      <c r="IE51" s="1295"/>
      <c r="IF51" s="1295"/>
      <c r="IG51" s="1295"/>
      <c r="IH51" s="1294"/>
      <c r="II51" s="520"/>
      <c r="IJ51" s="521"/>
      <c r="IK51" s="1295"/>
      <c r="IL51" s="1296"/>
      <c r="IM51" s="1295"/>
      <c r="IN51" s="1295"/>
      <c r="IO51" s="1295"/>
      <c r="IP51" s="1295"/>
      <c r="IQ51" s="1295"/>
      <c r="IR51" s="1295"/>
      <c r="IS51" s="1294"/>
      <c r="IT51" s="520"/>
      <c r="IU51" s="521"/>
      <c r="IV51" s="1295"/>
    </row>
    <row r="52" spans="1:256" ht="20.100000000000001" customHeight="1">
      <c r="A52" s="4435"/>
      <c r="B52" s="1289" t="s">
        <v>12</v>
      </c>
      <c r="C52" s="4345" t="s">
        <v>58</v>
      </c>
      <c r="D52" s="4274"/>
      <c r="E52" s="4274"/>
      <c r="F52" s="4274"/>
      <c r="G52" s="4274"/>
      <c r="H52" s="4274"/>
      <c r="I52" s="4274"/>
      <c r="J52" s="4346"/>
      <c r="K52" s="292"/>
    </row>
    <row r="53" spans="1:256">
      <c r="A53" s="441">
        <v>42593</v>
      </c>
      <c r="B53" s="1292" t="s">
        <v>12</v>
      </c>
      <c r="C53" s="4345" t="s">
        <v>156</v>
      </c>
      <c r="D53" s="4274"/>
      <c r="E53" s="4274"/>
      <c r="F53" s="4274"/>
      <c r="G53" s="4274"/>
      <c r="H53" s="4274"/>
      <c r="I53" s="4274"/>
      <c r="J53" s="4346"/>
      <c r="K53" s="292"/>
    </row>
    <row r="54" spans="1:256" ht="20.100000000000001" customHeight="1">
      <c r="A54" s="441">
        <v>42606</v>
      </c>
      <c r="B54" s="275" t="s">
        <v>12</v>
      </c>
      <c r="C54" s="4345" t="s">
        <v>156</v>
      </c>
      <c r="D54" s="4274"/>
      <c r="E54" s="4274"/>
      <c r="F54" s="4274"/>
      <c r="G54" s="4274"/>
      <c r="H54" s="4274"/>
      <c r="I54" s="4274"/>
      <c r="J54" s="4346"/>
      <c r="K54" s="292"/>
    </row>
    <row r="55" spans="1:256" ht="20.100000000000001" customHeight="1">
      <c r="A55" s="441">
        <v>42672</v>
      </c>
      <c r="B55" s="1369" t="s">
        <v>12</v>
      </c>
      <c r="C55" s="4345" t="s">
        <v>126</v>
      </c>
      <c r="D55" s="4274"/>
      <c r="E55" s="4274"/>
      <c r="F55" s="4274"/>
      <c r="G55" s="4274"/>
      <c r="H55" s="4274"/>
      <c r="I55" s="4274"/>
      <c r="J55" s="4346"/>
      <c r="K55" s="292"/>
    </row>
    <row r="56" spans="1:256" ht="20.100000000000001" customHeight="1">
      <c r="A56" s="441">
        <v>42684</v>
      </c>
      <c r="B56" s="1380" t="s">
        <v>143</v>
      </c>
      <c r="C56" s="292"/>
      <c r="D56" s="292"/>
      <c r="E56" s="292"/>
      <c r="F56" s="292"/>
      <c r="G56" s="292"/>
      <c r="H56" s="4345" t="s">
        <v>3700</v>
      </c>
      <c r="I56" s="4346"/>
      <c r="J56" s="292"/>
      <c r="K56" s="1381" t="s">
        <v>30</v>
      </c>
    </row>
    <row r="57" spans="1:256" ht="20.100000000000001" customHeight="1" thickBot="1">
      <c r="A57" s="1408">
        <v>42728</v>
      </c>
      <c r="B57" s="1411" t="s">
        <v>16</v>
      </c>
      <c r="C57" s="1409">
        <v>20</v>
      </c>
      <c r="D57" s="1409">
        <f t="shared" si="0"/>
        <v>19</v>
      </c>
      <c r="E57" s="1409">
        <v>5</v>
      </c>
      <c r="F57" s="1409"/>
      <c r="G57" s="1409">
        <v>180</v>
      </c>
      <c r="H57" s="1409"/>
      <c r="I57" s="1409"/>
      <c r="J57" s="1409"/>
      <c r="K57" s="1409" t="s">
        <v>3518</v>
      </c>
    </row>
    <row r="58" spans="1:256" ht="20.100000000000001" customHeight="1" thickTop="1">
      <c r="A58" s="308">
        <v>42742</v>
      </c>
      <c r="B58" s="307" t="s">
        <v>12</v>
      </c>
      <c r="C58" s="4381" t="s">
        <v>3803</v>
      </c>
      <c r="D58" s="4382"/>
      <c r="E58" s="4382"/>
      <c r="F58" s="4382"/>
      <c r="G58" s="4382"/>
      <c r="H58" s="4382"/>
      <c r="I58" s="4382"/>
      <c r="J58" s="4383"/>
      <c r="K58" s="322"/>
    </row>
    <row r="59" spans="1:256" ht="20.100000000000001" customHeight="1">
      <c r="A59" s="4293">
        <v>42746</v>
      </c>
      <c r="B59" s="1402" t="s">
        <v>12</v>
      </c>
      <c r="C59" s="4345" t="s">
        <v>3806</v>
      </c>
      <c r="D59" s="4274"/>
      <c r="E59" s="4274"/>
      <c r="F59" s="4274"/>
      <c r="G59" s="4274"/>
      <c r="H59" s="4274"/>
      <c r="I59" s="4274"/>
      <c r="J59" s="4346"/>
      <c r="K59" s="292"/>
    </row>
    <row r="60" spans="1:256" ht="20.100000000000001" customHeight="1">
      <c r="A60" s="4307"/>
      <c r="B60" s="1803" t="s">
        <v>425</v>
      </c>
      <c r="C60" s="4437" t="s">
        <v>4061</v>
      </c>
      <c r="D60" s="4274"/>
      <c r="E60" s="4274"/>
      <c r="F60" s="4274"/>
      <c r="G60" s="4274"/>
      <c r="H60" s="4274"/>
      <c r="I60" s="4274"/>
      <c r="J60" s="4346"/>
      <c r="K60" s="1804"/>
    </row>
    <row r="61" spans="1:256">
      <c r="A61" s="441">
        <v>42793</v>
      </c>
      <c r="B61" s="275" t="s">
        <v>16</v>
      </c>
      <c r="C61" s="292">
        <v>20</v>
      </c>
      <c r="D61" s="292">
        <f t="shared" si="0"/>
        <v>19</v>
      </c>
      <c r="E61" s="292">
        <v>5</v>
      </c>
      <c r="F61" s="292"/>
      <c r="G61" s="292">
        <v>145</v>
      </c>
      <c r="H61" s="292"/>
      <c r="I61" s="292"/>
      <c r="J61" s="292"/>
      <c r="K61" s="292" t="s">
        <v>2242</v>
      </c>
    </row>
    <row r="62" spans="1:256" ht="20.100000000000001" customHeight="1">
      <c r="A62" s="441">
        <v>42876</v>
      </c>
      <c r="B62" s="1830" t="s">
        <v>143</v>
      </c>
      <c r="C62" s="292"/>
      <c r="D62" s="292"/>
      <c r="E62" s="292"/>
      <c r="F62" s="292"/>
      <c r="G62" s="292"/>
      <c r="H62" s="292">
        <v>5400</v>
      </c>
      <c r="I62" s="292">
        <v>92</v>
      </c>
      <c r="J62" s="292"/>
      <c r="K62" s="1831" t="s">
        <v>4093</v>
      </c>
    </row>
    <row r="63" spans="1:256" ht="20.100000000000001" customHeight="1">
      <c r="A63" s="441">
        <v>42893</v>
      </c>
      <c r="B63" s="275" t="s">
        <v>16</v>
      </c>
      <c r="C63" s="292">
        <v>40</v>
      </c>
      <c r="D63" s="292">
        <f t="shared" si="0"/>
        <v>36.799999999999997</v>
      </c>
      <c r="E63" s="292">
        <v>8</v>
      </c>
      <c r="F63" s="292"/>
      <c r="G63" s="292">
        <v>140</v>
      </c>
      <c r="H63" s="292"/>
      <c r="I63" s="292"/>
      <c r="J63" s="292"/>
      <c r="K63" s="292" t="s">
        <v>3518</v>
      </c>
    </row>
    <row r="64" spans="1:256">
      <c r="A64" s="441">
        <v>42976</v>
      </c>
      <c r="B64" s="1901" t="s">
        <v>16</v>
      </c>
      <c r="C64" s="292">
        <v>50</v>
      </c>
      <c r="D64" s="292">
        <f t="shared" si="0"/>
        <v>46</v>
      </c>
      <c r="E64" s="292">
        <v>8</v>
      </c>
      <c r="F64" s="292"/>
      <c r="G64" s="292"/>
      <c r="H64" s="292"/>
      <c r="I64" s="292"/>
      <c r="J64" s="292"/>
      <c r="K64" s="1902" t="s">
        <v>3518</v>
      </c>
    </row>
    <row r="65" spans="1:11" ht="15.75" customHeight="1">
      <c r="A65" s="441">
        <v>43045</v>
      </c>
      <c r="B65" s="275" t="s">
        <v>12</v>
      </c>
      <c r="C65" s="4345" t="s">
        <v>2005</v>
      </c>
      <c r="D65" s="4274"/>
      <c r="E65" s="4274"/>
      <c r="F65" s="4274"/>
      <c r="G65" s="4274"/>
      <c r="H65" s="4274"/>
      <c r="I65" s="4274"/>
      <c r="J65" s="4346"/>
      <c r="K65" s="292"/>
    </row>
    <row r="66" spans="1:11">
      <c r="A66" s="441">
        <v>43051</v>
      </c>
      <c r="B66" s="2032" t="s">
        <v>12</v>
      </c>
      <c r="C66" s="4345" t="s">
        <v>4338</v>
      </c>
      <c r="D66" s="4274"/>
      <c r="E66" s="4274"/>
      <c r="F66" s="4274"/>
      <c r="G66" s="4274"/>
      <c r="H66" s="4274"/>
      <c r="I66" s="4274"/>
      <c r="J66" s="4346"/>
      <c r="K66" s="292"/>
    </row>
    <row r="67" spans="1:11">
      <c r="A67" s="441">
        <v>43077</v>
      </c>
      <c r="B67" s="275" t="s">
        <v>143</v>
      </c>
      <c r="C67" s="292"/>
      <c r="D67" s="292">
        <f t="shared" si="0"/>
        <v>0</v>
      </c>
      <c r="E67" s="292"/>
      <c r="F67" s="292"/>
      <c r="G67" s="292"/>
      <c r="H67" s="292">
        <v>5580</v>
      </c>
      <c r="I67" s="292">
        <v>99</v>
      </c>
      <c r="J67" s="292"/>
      <c r="K67" s="292" t="s">
        <v>4380</v>
      </c>
    </row>
    <row r="68" spans="1:11" ht="16.5" thickBot="1">
      <c r="A68" s="2114">
        <v>43079</v>
      </c>
      <c r="B68" s="2115" t="s">
        <v>16</v>
      </c>
      <c r="C68" s="445">
        <v>50</v>
      </c>
      <c r="D68" s="2113">
        <f t="shared" si="0"/>
        <v>46</v>
      </c>
      <c r="E68" s="445">
        <v>8</v>
      </c>
      <c r="F68" s="445"/>
      <c r="G68" s="445">
        <v>177</v>
      </c>
      <c r="H68" s="2115"/>
      <c r="I68" s="2115"/>
      <c r="J68" s="2115"/>
      <c r="K68" s="336" t="s">
        <v>4386</v>
      </c>
    </row>
    <row r="69" spans="1:11" ht="16.5" thickTop="1">
      <c r="A69" s="308">
        <v>43122</v>
      </c>
      <c r="B69" s="307" t="s">
        <v>12</v>
      </c>
      <c r="C69" s="4381" t="s">
        <v>4463</v>
      </c>
      <c r="D69" s="4382"/>
      <c r="E69" s="4382"/>
      <c r="F69" s="4382"/>
      <c r="G69" s="4382"/>
      <c r="H69" s="4382"/>
      <c r="I69" s="4382"/>
      <c r="J69" s="4383"/>
      <c r="K69" s="335"/>
    </row>
    <row r="70" spans="1:11" ht="20.100000000000001" customHeight="1">
      <c r="A70" s="441">
        <v>43144</v>
      </c>
      <c r="B70" s="275" t="s">
        <v>12</v>
      </c>
      <c r="C70" s="4345" t="s">
        <v>156</v>
      </c>
      <c r="D70" s="4274"/>
      <c r="E70" s="4274"/>
      <c r="F70" s="4274"/>
      <c r="G70" s="4274"/>
      <c r="H70" s="4274"/>
      <c r="I70" s="4274"/>
      <c r="J70" s="4346"/>
    </row>
    <row r="71" spans="1:11">
      <c r="A71" s="441">
        <v>43155</v>
      </c>
      <c r="B71" s="275" t="s">
        <v>143</v>
      </c>
      <c r="C71" s="275"/>
      <c r="D71" s="1710"/>
      <c r="E71" s="275"/>
      <c r="F71" s="275"/>
      <c r="G71" s="275"/>
      <c r="H71" s="2146">
        <v>5610</v>
      </c>
      <c r="I71" s="2146">
        <v>94</v>
      </c>
      <c r="J71" s="275"/>
      <c r="K71" s="2145" t="s">
        <v>4522</v>
      </c>
    </row>
    <row r="72" spans="1:11" ht="20.100000000000001" customHeight="1">
      <c r="A72" s="441">
        <v>43249</v>
      </c>
      <c r="B72" s="275" t="s">
        <v>16</v>
      </c>
      <c r="C72" s="275">
        <v>30</v>
      </c>
      <c r="D72" s="1710">
        <f t="shared" si="0"/>
        <v>27</v>
      </c>
      <c r="E72" s="275">
        <v>10</v>
      </c>
      <c r="F72" s="275"/>
      <c r="G72" s="275">
        <v>150</v>
      </c>
      <c r="H72" s="275"/>
      <c r="I72" s="275"/>
      <c r="J72" s="275"/>
      <c r="K72" s="271" t="s">
        <v>4697</v>
      </c>
    </row>
    <row r="73" spans="1:11">
      <c r="A73" s="441">
        <v>43253</v>
      </c>
      <c r="B73" s="275" t="s">
        <v>143</v>
      </c>
      <c r="C73" s="275"/>
      <c r="D73" s="1710"/>
      <c r="E73" s="275"/>
      <c r="F73" s="275"/>
      <c r="G73" s="275"/>
      <c r="H73" s="275">
        <v>5585</v>
      </c>
      <c r="I73" s="275">
        <v>100</v>
      </c>
      <c r="J73" s="275"/>
    </row>
    <row r="74" spans="1:11">
      <c r="A74" s="441">
        <v>43345</v>
      </c>
      <c r="B74" s="275" t="s">
        <v>16</v>
      </c>
      <c r="C74" s="275">
        <v>25</v>
      </c>
      <c r="D74" s="1710">
        <f t="shared" si="0"/>
        <v>22.5</v>
      </c>
      <c r="E74" s="275">
        <v>10</v>
      </c>
      <c r="F74" s="275"/>
      <c r="G74" s="275">
        <v>90</v>
      </c>
      <c r="H74" s="275"/>
      <c r="I74" s="275"/>
      <c r="J74" s="275"/>
      <c r="K74" s="271" t="s">
        <v>4697</v>
      </c>
    </row>
    <row r="75" spans="1:11">
      <c r="A75" s="441">
        <v>43422</v>
      </c>
      <c r="B75" s="275" t="s">
        <v>143</v>
      </c>
      <c r="C75" s="275"/>
      <c r="D75" s="1710"/>
      <c r="E75" s="275"/>
      <c r="F75" s="275"/>
      <c r="G75" s="275"/>
      <c r="H75" s="275">
        <v>5655</v>
      </c>
      <c r="I75" s="275">
        <v>100</v>
      </c>
      <c r="J75" s="275"/>
      <c r="K75" s="271" t="s">
        <v>4972</v>
      </c>
    </row>
    <row r="76" spans="1:11" ht="16.5" thickBot="1">
      <c r="A76" s="2599">
        <v>43423</v>
      </c>
      <c r="B76" s="2603" t="s">
        <v>16</v>
      </c>
      <c r="C76" s="2603">
        <v>35</v>
      </c>
      <c r="D76" s="2601">
        <f t="shared" si="0"/>
        <v>31.5</v>
      </c>
      <c r="E76" s="2603">
        <v>10</v>
      </c>
      <c r="F76" s="2603"/>
      <c r="G76" s="2603">
        <v>155</v>
      </c>
      <c r="H76" s="2603"/>
      <c r="I76" s="2603"/>
      <c r="J76" s="2603"/>
      <c r="K76" s="336" t="s">
        <v>4975</v>
      </c>
    </row>
    <row r="77" spans="1:11" ht="51.75" customHeight="1" thickTop="1">
      <c r="A77" s="308">
        <v>43497</v>
      </c>
      <c r="B77" s="307" t="s">
        <v>12</v>
      </c>
      <c r="C77" s="4447" t="s">
        <v>5162</v>
      </c>
      <c r="D77" s="4448"/>
      <c r="E77" s="4448"/>
      <c r="F77" s="4448"/>
      <c r="G77" s="4448"/>
      <c r="H77" s="4448"/>
      <c r="I77" s="4448"/>
      <c r="J77" s="4449"/>
      <c r="K77" s="335"/>
    </row>
    <row r="78" spans="1:11" ht="20.100000000000001" customHeight="1">
      <c r="A78" s="441"/>
      <c r="B78" s="275"/>
      <c r="C78" s="275"/>
      <c r="D78" s="1710">
        <f t="shared" si="0"/>
        <v>0</v>
      </c>
      <c r="E78" s="275"/>
      <c r="F78" s="275"/>
      <c r="G78" s="275"/>
      <c r="H78" s="275"/>
      <c r="I78" s="275"/>
      <c r="J78" s="275"/>
    </row>
    <row r="79" spans="1:11" ht="20.100000000000001" customHeight="1">
      <c r="A79" s="441"/>
      <c r="B79" s="275"/>
      <c r="C79" s="275"/>
      <c r="D79" s="1710">
        <f t="shared" si="0"/>
        <v>0</v>
      </c>
      <c r="E79" s="275"/>
      <c r="F79" s="275"/>
      <c r="G79" s="275"/>
      <c r="H79" s="275"/>
      <c r="I79" s="275"/>
      <c r="J79" s="275"/>
    </row>
    <row r="80" spans="1:11" ht="20.100000000000001" customHeight="1">
      <c r="A80" s="441"/>
      <c r="B80" s="275"/>
      <c r="C80" s="275"/>
      <c r="D80" s="1710">
        <f t="shared" si="0"/>
        <v>0</v>
      </c>
      <c r="E80" s="275"/>
      <c r="F80" s="275"/>
      <c r="G80" s="275"/>
      <c r="H80" s="275"/>
      <c r="I80" s="275"/>
      <c r="J80" s="275"/>
    </row>
    <row r="81" spans="1:11" ht="20.100000000000001" customHeight="1">
      <c r="A81" s="441"/>
      <c r="B81" s="275"/>
      <c r="C81" s="275"/>
      <c r="D81" s="1710">
        <f t="shared" si="0"/>
        <v>0</v>
      </c>
      <c r="E81" s="275"/>
      <c r="F81" s="275"/>
      <c r="G81" s="275"/>
      <c r="H81" s="275"/>
      <c r="I81" s="275"/>
      <c r="J81" s="275"/>
      <c r="K81" s="270"/>
    </row>
    <row r="82" spans="1:11" ht="20.100000000000001" customHeight="1">
      <c r="A82" s="441"/>
      <c r="B82" s="275"/>
      <c r="C82" s="275"/>
      <c r="D82" s="1710">
        <f t="shared" si="0"/>
        <v>0</v>
      </c>
      <c r="E82" s="275"/>
      <c r="F82" s="275"/>
      <c r="G82" s="275"/>
      <c r="H82" s="275"/>
      <c r="I82" s="275"/>
      <c r="J82" s="275"/>
      <c r="K82" s="270"/>
    </row>
    <row r="83" spans="1:11" ht="20.100000000000001" customHeight="1">
      <c r="A83" s="441"/>
      <c r="B83" s="275"/>
      <c r="C83" s="275"/>
      <c r="D83" s="1710">
        <f t="shared" si="0"/>
        <v>0</v>
      </c>
      <c r="E83" s="275"/>
      <c r="F83" s="275"/>
      <c r="G83" s="275"/>
      <c r="H83" s="275"/>
      <c r="I83" s="275"/>
      <c r="J83" s="275"/>
      <c r="K83" s="270"/>
    </row>
    <row r="84" spans="1:11" ht="20.100000000000001" customHeight="1">
      <c r="A84" s="441"/>
      <c r="B84" s="275"/>
      <c r="C84" s="275"/>
      <c r="D84" s="1710">
        <f t="shared" si="0"/>
        <v>0</v>
      </c>
      <c r="E84" s="275"/>
      <c r="F84" s="275"/>
      <c r="G84" s="275"/>
      <c r="H84" s="275"/>
      <c r="I84" s="275"/>
      <c r="J84" s="275"/>
      <c r="K84" s="270"/>
    </row>
    <row r="85" spans="1:11" ht="20.100000000000001" customHeight="1">
      <c r="A85" s="441"/>
      <c r="B85" s="275"/>
      <c r="C85" s="275"/>
      <c r="D85" s="1710">
        <f t="shared" si="0"/>
        <v>0</v>
      </c>
      <c r="E85" s="275"/>
      <c r="F85" s="275"/>
      <c r="G85" s="275"/>
      <c r="H85" s="275"/>
      <c r="I85" s="275"/>
      <c r="J85" s="275"/>
      <c r="K85" s="270"/>
    </row>
    <row r="86" spans="1:11">
      <c r="A86" s="441"/>
      <c r="B86" s="275"/>
      <c r="C86" s="275"/>
      <c r="D86" s="1710">
        <f t="shared" si="0"/>
        <v>0</v>
      </c>
      <c r="E86" s="275"/>
      <c r="F86" s="275"/>
      <c r="G86" s="275"/>
      <c r="H86" s="275"/>
      <c r="I86" s="275"/>
      <c r="J86" s="275"/>
      <c r="K86" s="270"/>
    </row>
    <row r="87" spans="1:11" ht="20.100000000000001" customHeight="1">
      <c r="A87" s="441"/>
      <c r="B87" s="275"/>
      <c r="C87" s="275"/>
      <c r="D87" s="1710">
        <f t="shared" si="0"/>
        <v>0</v>
      </c>
      <c r="E87" s="275"/>
      <c r="F87" s="275"/>
      <c r="G87" s="275"/>
      <c r="H87" s="275"/>
      <c r="I87" s="275"/>
      <c r="J87" s="275"/>
      <c r="K87" s="270"/>
    </row>
    <row r="88" spans="1:11">
      <c r="A88" s="441"/>
      <c r="B88" s="275"/>
      <c r="C88" s="275"/>
      <c r="D88" s="1710">
        <f t="shared" si="0"/>
        <v>0</v>
      </c>
      <c r="E88" s="275"/>
      <c r="F88" s="275"/>
      <c r="G88" s="275"/>
      <c r="H88" s="275"/>
      <c r="I88" s="275"/>
      <c r="J88" s="275"/>
      <c r="K88" s="270"/>
    </row>
    <row r="89" spans="1:11" ht="20.100000000000001" customHeight="1">
      <c r="A89" s="441"/>
      <c r="B89" s="275"/>
      <c r="C89" s="275"/>
      <c r="D89" s="1710">
        <f t="shared" si="0"/>
        <v>0</v>
      </c>
      <c r="E89" s="275"/>
      <c r="F89" s="275"/>
      <c r="G89" s="275"/>
      <c r="H89" s="275"/>
      <c r="I89" s="275"/>
      <c r="J89" s="275"/>
      <c r="K89" s="270"/>
    </row>
    <row r="90" spans="1:11">
      <c r="A90" s="441"/>
      <c r="B90" s="275"/>
      <c r="C90" s="275"/>
      <c r="D90" s="1710">
        <f t="shared" si="0"/>
        <v>0</v>
      </c>
      <c r="E90" s="275"/>
      <c r="F90" s="275"/>
      <c r="G90" s="275"/>
      <c r="H90" s="275"/>
      <c r="I90" s="275"/>
      <c r="J90" s="275"/>
      <c r="K90" s="270"/>
    </row>
    <row r="91" spans="1:11">
      <c r="A91" s="441"/>
      <c r="B91" s="275"/>
      <c r="C91" s="275"/>
      <c r="D91" s="1710">
        <f t="shared" si="0"/>
        <v>0</v>
      </c>
      <c r="E91" s="275"/>
      <c r="F91" s="275"/>
      <c r="G91" s="275"/>
      <c r="H91" s="275"/>
      <c r="I91" s="275"/>
      <c r="J91" s="275"/>
      <c r="K91" s="270"/>
    </row>
    <row r="92" spans="1:11">
      <c r="A92" s="441"/>
      <c r="B92" s="275"/>
      <c r="C92" s="275"/>
      <c r="D92" s="1710">
        <f t="shared" si="0"/>
        <v>0</v>
      </c>
      <c r="E92" s="275"/>
      <c r="F92" s="275"/>
      <c r="G92" s="275"/>
      <c r="H92" s="275"/>
      <c r="I92" s="275"/>
      <c r="J92" s="275"/>
      <c r="K92" s="270"/>
    </row>
    <row r="93" spans="1:11" ht="20.100000000000001" customHeight="1">
      <c r="A93" s="441"/>
      <c r="B93" s="275"/>
      <c r="C93" s="275"/>
      <c r="D93" s="1710">
        <f t="shared" si="0"/>
        <v>0</v>
      </c>
      <c r="E93" s="275"/>
      <c r="F93" s="275"/>
      <c r="G93" s="275"/>
      <c r="H93" s="275"/>
      <c r="I93" s="275"/>
      <c r="J93" s="275"/>
      <c r="K93" s="270"/>
    </row>
    <row r="94" spans="1:11" ht="20.100000000000001" customHeight="1">
      <c r="A94" s="441"/>
      <c r="B94" s="275"/>
      <c r="C94" s="275"/>
      <c r="D94" s="1710">
        <f t="shared" si="0"/>
        <v>0</v>
      </c>
      <c r="E94" s="275"/>
      <c r="F94" s="275"/>
      <c r="G94" s="275"/>
      <c r="H94" s="275"/>
      <c r="I94" s="275"/>
      <c r="J94" s="275"/>
      <c r="K94" s="270"/>
    </row>
    <row r="95" spans="1:11" ht="20.100000000000001" customHeight="1">
      <c r="A95" s="441"/>
      <c r="B95" s="275"/>
      <c r="C95" s="275"/>
      <c r="D95" s="1710">
        <f t="shared" si="0"/>
        <v>0</v>
      </c>
      <c r="E95" s="275"/>
      <c r="F95" s="275"/>
      <c r="G95" s="275"/>
      <c r="H95" s="275"/>
      <c r="I95" s="275"/>
      <c r="J95" s="275"/>
      <c r="K95" s="270"/>
    </row>
    <row r="96" spans="1:11" ht="20.100000000000001" customHeight="1">
      <c r="A96" s="441"/>
      <c r="B96" s="275"/>
      <c r="C96" s="275"/>
      <c r="D96" s="1710">
        <f t="shared" si="0"/>
        <v>0</v>
      </c>
      <c r="E96" s="275"/>
      <c r="F96" s="275"/>
      <c r="G96" s="275"/>
      <c r="H96" s="275"/>
      <c r="I96" s="275"/>
      <c r="J96" s="275"/>
      <c r="K96" s="270"/>
    </row>
    <row r="97" spans="1:11">
      <c r="A97" s="441"/>
      <c r="B97" s="275"/>
      <c r="C97" s="275"/>
      <c r="D97" s="1710">
        <f t="shared" si="0"/>
        <v>0</v>
      </c>
      <c r="E97" s="275"/>
      <c r="F97" s="275"/>
      <c r="G97" s="275"/>
      <c r="H97" s="275"/>
      <c r="I97" s="275"/>
      <c r="J97" s="275"/>
      <c r="K97" s="270"/>
    </row>
    <row r="98" spans="1:11">
      <c r="A98" s="441"/>
      <c r="B98" s="275"/>
      <c r="C98" s="275"/>
      <c r="D98" s="1710">
        <f t="shared" si="0"/>
        <v>0</v>
      </c>
      <c r="E98" s="275"/>
      <c r="F98" s="275"/>
      <c r="G98" s="275"/>
      <c r="H98" s="275"/>
      <c r="I98" s="275"/>
      <c r="J98" s="275"/>
      <c r="K98" s="270"/>
    </row>
    <row r="99" spans="1:11">
      <c r="A99" s="441"/>
      <c r="B99" s="275"/>
      <c r="C99" s="275"/>
      <c r="D99" s="1710">
        <f t="shared" si="0"/>
        <v>0</v>
      </c>
      <c r="E99" s="275"/>
      <c r="F99" s="275"/>
      <c r="G99" s="275"/>
      <c r="H99" s="275"/>
      <c r="I99" s="275"/>
      <c r="J99" s="275"/>
      <c r="K99" s="270"/>
    </row>
    <row r="100" spans="1:11" ht="20.100000000000001" customHeight="1">
      <c r="A100" s="441"/>
      <c r="B100" s="275"/>
      <c r="C100" s="275"/>
      <c r="D100" s="1710">
        <f t="shared" si="0"/>
        <v>0</v>
      </c>
      <c r="E100" s="275"/>
      <c r="F100" s="275"/>
      <c r="G100" s="275"/>
      <c r="H100" s="275"/>
      <c r="I100" s="275"/>
      <c r="J100" s="275"/>
      <c r="K100" s="270"/>
    </row>
    <row r="101" spans="1:11">
      <c r="A101" s="441"/>
      <c r="B101" s="275"/>
      <c r="C101" s="275"/>
      <c r="D101" s="1710">
        <f t="shared" si="0"/>
        <v>0</v>
      </c>
      <c r="E101" s="275"/>
      <c r="F101" s="275"/>
      <c r="G101" s="275"/>
      <c r="H101" s="275"/>
      <c r="I101" s="275"/>
      <c r="J101" s="275"/>
      <c r="K101" s="270"/>
    </row>
    <row r="102" spans="1:11">
      <c r="A102" s="441"/>
      <c r="B102" s="275"/>
      <c r="C102" s="275"/>
      <c r="D102" s="1710">
        <f t="shared" si="0"/>
        <v>0</v>
      </c>
      <c r="E102" s="275"/>
      <c r="F102" s="275"/>
      <c r="G102" s="275"/>
      <c r="H102" s="275"/>
      <c r="I102" s="275"/>
      <c r="J102" s="275"/>
      <c r="K102" s="270"/>
    </row>
    <row r="103" spans="1:11">
      <c r="A103" s="441"/>
      <c r="B103" s="275"/>
      <c r="C103" s="275"/>
      <c r="D103" s="1710">
        <f t="shared" si="0"/>
        <v>0</v>
      </c>
      <c r="E103" s="275"/>
      <c r="F103" s="275"/>
      <c r="G103" s="275"/>
      <c r="H103" s="275"/>
      <c r="I103" s="275"/>
      <c r="J103" s="275"/>
      <c r="K103" s="270"/>
    </row>
    <row r="104" spans="1:11" ht="20.100000000000001" customHeight="1">
      <c r="A104" s="441"/>
      <c r="B104" s="275"/>
      <c r="C104" s="275"/>
      <c r="D104" s="1710">
        <f t="shared" si="0"/>
        <v>0</v>
      </c>
      <c r="E104" s="275"/>
      <c r="F104" s="275"/>
      <c r="G104" s="275"/>
      <c r="H104" s="275"/>
      <c r="I104" s="275"/>
      <c r="J104" s="275"/>
      <c r="K104" s="270"/>
    </row>
    <row r="105" spans="1:11" ht="20.100000000000001" customHeight="1">
      <c r="A105" s="441"/>
      <c r="B105" s="275"/>
      <c r="C105" s="275"/>
      <c r="D105" s="1710">
        <f t="shared" si="0"/>
        <v>0</v>
      </c>
      <c r="E105" s="275"/>
      <c r="F105" s="275"/>
      <c r="G105" s="275"/>
      <c r="H105" s="275"/>
      <c r="I105" s="275"/>
      <c r="J105" s="275"/>
      <c r="K105" s="270"/>
    </row>
    <row r="106" spans="1:11">
      <c r="A106" s="441"/>
      <c r="B106" s="275"/>
      <c r="C106" s="275"/>
      <c r="D106" s="1710">
        <f t="shared" ref="D106:D123" si="1">+C106*(100-E106)/100</f>
        <v>0</v>
      </c>
      <c r="E106" s="275"/>
      <c r="F106" s="275"/>
      <c r="G106" s="275"/>
      <c r="H106" s="275"/>
      <c r="I106" s="275"/>
      <c r="J106" s="275"/>
      <c r="K106" s="270"/>
    </row>
    <row r="107" spans="1:11">
      <c r="A107" s="441"/>
      <c r="B107" s="275"/>
      <c r="C107" s="275"/>
      <c r="D107" s="1710">
        <f t="shared" si="1"/>
        <v>0</v>
      </c>
      <c r="E107" s="275"/>
      <c r="F107" s="275"/>
      <c r="G107" s="275"/>
      <c r="H107" s="275"/>
      <c r="I107" s="275"/>
      <c r="J107" s="275"/>
      <c r="K107" s="270"/>
    </row>
    <row r="108" spans="1:11">
      <c r="A108" s="441"/>
      <c r="B108" s="275"/>
      <c r="C108" s="275"/>
      <c r="D108" s="1710">
        <f t="shared" si="1"/>
        <v>0</v>
      </c>
      <c r="E108" s="275"/>
      <c r="F108" s="275"/>
      <c r="G108" s="275"/>
      <c r="H108" s="275"/>
      <c r="I108" s="275"/>
      <c r="J108" s="275"/>
      <c r="K108" s="270"/>
    </row>
    <row r="109" spans="1:11">
      <c r="A109" s="441"/>
      <c r="B109" s="275"/>
      <c r="C109" s="275"/>
      <c r="D109" s="1710">
        <f t="shared" si="1"/>
        <v>0</v>
      </c>
      <c r="E109" s="275"/>
      <c r="F109" s="275"/>
      <c r="G109" s="275"/>
      <c r="H109" s="275"/>
      <c r="I109" s="275"/>
      <c r="J109" s="275"/>
      <c r="K109" s="270"/>
    </row>
    <row r="110" spans="1:11">
      <c r="A110" s="441"/>
      <c r="B110" s="275"/>
      <c r="C110" s="275"/>
      <c r="D110" s="1710">
        <f t="shared" si="1"/>
        <v>0</v>
      </c>
      <c r="E110" s="275"/>
      <c r="F110" s="275"/>
      <c r="G110" s="275"/>
      <c r="H110" s="275"/>
      <c r="I110" s="275"/>
      <c r="J110" s="275"/>
      <c r="K110" s="270"/>
    </row>
    <row r="111" spans="1:11">
      <c r="A111" s="441"/>
      <c r="B111" s="275"/>
      <c r="C111" s="275"/>
      <c r="D111" s="1710">
        <f t="shared" si="1"/>
        <v>0</v>
      </c>
      <c r="E111" s="275"/>
      <c r="F111" s="275"/>
      <c r="G111" s="275"/>
      <c r="H111" s="275"/>
      <c r="I111" s="275"/>
      <c r="J111" s="275"/>
      <c r="K111" s="270"/>
    </row>
    <row r="112" spans="1:11" ht="20.100000000000001" customHeight="1">
      <c r="A112" s="441"/>
      <c r="B112" s="275"/>
      <c r="C112" s="275"/>
      <c r="D112" s="1710">
        <f t="shared" si="1"/>
        <v>0</v>
      </c>
      <c r="E112" s="275"/>
      <c r="F112" s="275"/>
      <c r="G112" s="275"/>
      <c r="H112" s="275"/>
      <c r="I112" s="275"/>
      <c r="J112" s="275"/>
      <c r="K112" s="270"/>
    </row>
    <row r="113" spans="1:11" ht="20.100000000000001" customHeight="1">
      <c r="A113" s="441"/>
      <c r="B113" s="275"/>
      <c r="C113" s="275"/>
      <c r="D113" s="1710">
        <f t="shared" si="1"/>
        <v>0</v>
      </c>
      <c r="E113" s="275"/>
      <c r="F113" s="275"/>
      <c r="G113" s="275"/>
      <c r="H113" s="275"/>
      <c r="I113" s="275"/>
      <c r="J113" s="275"/>
      <c r="K113" s="270"/>
    </row>
    <row r="114" spans="1:11" ht="20.100000000000001" customHeight="1">
      <c r="A114" s="441"/>
      <c r="B114" s="275"/>
      <c r="C114" s="275"/>
      <c r="D114" s="1710">
        <f t="shared" si="1"/>
        <v>0</v>
      </c>
      <c r="E114" s="275"/>
      <c r="F114" s="275"/>
      <c r="G114" s="275"/>
      <c r="H114" s="275"/>
      <c r="I114" s="275"/>
      <c r="J114" s="275"/>
      <c r="K114" s="270"/>
    </row>
    <row r="115" spans="1:11" ht="20.100000000000001" customHeight="1">
      <c r="A115" s="441"/>
      <c r="B115" s="275"/>
      <c r="C115" s="275"/>
      <c r="D115" s="1710">
        <f t="shared" si="1"/>
        <v>0</v>
      </c>
      <c r="E115" s="275"/>
      <c r="F115" s="275"/>
      <c r="G115" s="275"/>
      <c r="H115" s="275"/>
      <c r="I115" s="275"/>
      <c r="J115" s="275"/>
      <c r="K115" s="270"/>
    </row>
    <row r="116" spans="1:11">
      <c r="A116" s="441"/>
      <c r="B116" s="275"/>
      <c r="C116" s="275"/>
      <c r="D116" s="1710">
        <f t="shared" si="1"/>
        <v>0</v>
      </c>
      <c r="E116" s="275"/>
      <c r="F116" s="275"/>
      <c r="G116" s="275"/>
      <c r="H116" s="275"/>
      <c r="I116" s="275"/>
      <c r="J116" s="275"/>
      <c r="K116" s="270"/>
    </row>
    <row r="117" spans="1:11" ht="20.100000000000001" customHeight="1">
      <c r="A117" s="441"/>
      <c r="B117" s="275"/>
      <c r="C117" s="275"/>
      <c r="D117" s="1710">
        <f t="shared" si="1"/>
        <v>0</v>
      </c>
      <c r="E117" s="275"/>
      <c r="F117" s="275"/>
      <c r="G117" s="275"/>
      <c r="H117" s="275"/>
      <c r="I117" s="275"/>
      <c r="J117" s="275"/>
      <c r="K117" s="270"/>
    </row>
    <row r="118" spans="1:11" ht="20.100000000000001" customHeight="1">
      <c r="A118" s="441"/>
      <c r="B118" s="275"/>
      <c r="C118" s="275"/>
      <c r="D118" s="1710">
        <f t="shared" si="1"/>
        <v>0</v>
      </c>
      <c r="E118" s="275"/>
      <c r="F118" s="275"/>
      <c r="G118" s="275"/>
      <c r="H118" s="275"/>
      <c r="I118" s="275"/>
      <c r="J118" s="275"/>
      <c r="K118" s="270"/>
    </row>
    <row r="119" spans="1:11" ht="20.100000000000001" customHeight="1">
      <c r="A119" s="441"/>
      <c r="B119" s="275"/>
      <c r="C119" s="275"/>
      <c r="D119" s="1710">
        <f t="shared" si="1"/>
        <v>0</v>
      </c>
      <c r="E119" s="275"/>
      <c r="F119" s="275"/>
      <c r="G119" s="275"/>
      <c r="H119" s="275"/>
      <c r="I119" s="275"/>
      <c r="J119" s="275"/>
      <c r="K119" s="270"/>
    </row>
    <row r="120" spans="1:11" ht="20.100000000000001" customHeight="1">
      <c r="A120" s="441"/>
      <c r="B120" s="275"/>
      <c r="C120" s="275"/>
      <c r="D120" s="1710">
        <f t="shared" si="1"/>
        <v>0</v>
      </c>
      <c r="E120" s="275"/>
      <c r="F120" s="275"/>
      <c r="G120" s="275"/>
      <c r="H120" s="275"/>
      <c r="I120" s="275"/>
      <c r="J120" s="275"/>
      <c r="K120" s="270"/>
    </row>
    <row r="121" spans="1:11" ht="20.100000000000001" customHeight="1">
      <c r="A121" s="441"/>
      <c r="B121" s="275"/>
      <c r="C121" s="275"/>
      <c r="D121" s="1710">
        <f t="shared" si="1"/>
        <v>0</v>
      </c>
      <c r="E121" s="275"/>
      <c r="F121" s="275"/>
      <c r="G121" s="275"/>
      <c r="H121" s="275"/>
      <c r="I121" s="275"/>
      <c r="J121" s="275"/>
      <c r="K121" s="270"/>
    </row>
    <row r="122" spans="1:11" ht="20.100000000000001" customHeight="1">
      <c r="A122" s="441"/>
      <c r="B122" s="275"/>
      <c r="C122" s="275"/>
      <c r="D122" s="1710">
        <f t="shared" si="1"/>
        <v>0</v>
      </c>
      <c r="E122" s="275"/>
      <c r="F122" s="275"/>
      <c r="G122" s="275"/>
      <c r="H122" s="275"/>
      <c r="I122" s="275"/>
      <c r="J122" s="275"/>
      <c r="K122" s="270"/>
    </row>
    <row r="123" spans="1:11" ht="20.100000000000001" customHeight="1">
      <c r="A123" s="441"/>
      <c r="B123" s="275"/>
      <c r="C123" s="275"/>
      <c r="D123" s="1710">
        <f t="shared" si="1"/>
        <v>0</v>
      </c>
      <c r="E123" s="275"/>
      <c r="F123" s="275"/>
      <c r="G123" s="275"/>
      <c r="H123" s="275"/>
      <c r="I123" s="275"/>
      <c r="J123" s="275"/>
      <c r="K123" s="270"/>
    </row>
    <row r="124" spans="1:11" ht="20.100000000000001" customHeight="1">
      <c r="A124" s="441"/>
      <c r="B124" s="275"/>
      <c r="C124" s="275"/>
      <c r="D124" s="275"/>
      <c r="E124" s="275"/>
      <c r="F124" s="275"/>
      <c r="G124" s="275"/>
      <c r="H124" s="275"/>
      <c r="I124" s="275"/>
      <c r="J124" s="275"/>
      <c r="K124" s="270"/>
    </row>
    <row r="125" spans="1:11">
      <c r="A125" s="441"/>
      <c r="B125" s="275"/>
      <c r="C125" s="275"/>
      <c r="D125" s="275"/>
      <c r="E125" s="275"/>
      <c r="F125" s="275"/>
      <c r="G125" s="275"/>
      <c r="H125" s="275"/>
      <c r="I125" s="275"/>
      <c r="J125" s="275"/>
      <c r="K125" s="270"/>
    </row>
    <row r="126" spans="1:11" ht="20.100000000000001" customHeight="1">
      <c r="A126" s="441"/>
      <c r="B126" s="275"/>
      <c r="C126" s="275"/>
      <c r="D126" s="275"/>
      <c r="E126" s="275"/>
      <c r="F126" s="275"/>
      <c r="G126" s="275"/>
      <c r="H126" s="275"/>
      <c r="I126" s="275"/>
      <c r="J126" s="275"/>
      <c r="K126" s="270"/>
    </row>
    <row r="127" spans="1:11">
      <c r="A127" s="441"/>
      <c r="B127" s="275"/>
      <c r="C127" s="275"/>
      <c r="D127" s="275"/>
      <c r="E127" s="275"/>
      <c r="F127" s="275"/>
      <c r="G127" s="275"/>
      <c r="H127" s="275"/>
      <c r="I127" s="275"/>
      <c r="J127" s="275"/>
      <c r="K127" s="270"/>
    </row>
    <row r="128" spans="1:11">
      <c r="A128" s="441"/>
      <c r="B128" s="275"/>
      <c r="C128" s="275"/>
      <c r="D128" s="275"/>
      <c r="E128" s="275"/>
      <c r="F128" s="275"/>
      <c r="G128" s="275"/>
      <c r="H128" s="275"/>
      <c r="I128" s="275"/>
      <c r="J128" s="275"/>
      <c r="K128" s="270"/>
    </row>
    <row r="129" spans="1:11">
      <c r="A129" s="441"/>
      <c r="B129" s="270"/>
      <c r="C129" s="270"/>
      <c r="D129" s="270"/>
      <c r="E129" s="270"/>
      <c r="F129" s="270"/>
      <c r="G129" s="270"/>
      <c r="H129" s="270"/>
      <c r="I129" s="270"/>
      <c r="J129" s="270"/>
      <c r="K129" s="270"/>
    </row>
    <row r="130" spans="1:11">
      <c r="A130" s="441"/>
      <c r="B130" s="270"/>
      <c r="C130" s="270"/>
      <c r="D130" s="270"/>
      <c r="E130" s="270"/>
      <c r="F130" s="270"/>
      <c r="G130" s="270"/>
      <c r="H130" s="270"/>
      <c r="I130" s="270"/>
      <c r="J130" s="270"/>
      <c r="K130" s="270"/>
    </row>
    <row r="131" spans="1:11">
      <c r="A131" s="441"/>
      <c r="B131" s="270"/>
      <c r="C131" s="270"/>
      <c r="D131" s="270"/>
      <c r="E131" s="270"/>
      <c r="F131" s="270"/>
      <c r="G131" s="270"/>
      <c r="H131" s="270"/>
      <c r="I131" s="270"/>
      <c r="J131" s="270"/>
      <c r="K131" s="270"/>
    </row>
    <row r="132" spans="1:11">
      <c r="A132" s="441"/>
      <c r="B132" s="270"/>
      <c r="C132" s="270"/>
      <c r="D132" s="270"/>
      <c r="E132" s="270"/>
      <c r="F132" s="270"/>
      <c r="G132" s="270"/>
      <c r="H132" s="270"/>
      <c r="I132" s="270"/>
      <c r="J132" s="270"/>
      <c r="K132" s="270"/>
    </row>
    <row r="133" spans="1:11">
      <c r="A133" s="441"/>
      <c r="B133" s="270"/>
      <c r="C133" s="270"/>
      <c r="D133" s="270"/>
      <c r="E133" s="270"/>
      <c r="F133" s="270"/>
      <c r="G133" s="270"/>
      <c r="H133" s="270"/>
      <c r="I133" s="270"/>
      <c r="J133" s="270"/>
      <c r="K133" s="270"/>
    </row>
    <row r="134" spans="1:11">
      <c r="A134" s="441"/>
      <c r="B134" s="270"/>
      <c r="C134" s="270"/>
      <c r="D134" s="270"/>
      <c r="E134" s="270"/>
      <c r="F134" s="270"/>
      <c r="G134" s="270"/>
      <c r="H134" s="270"/>
      <c r="I134" s="270"/>
      <c r="J134" s="270"/>
      <c r="K134" s="270"/>
    </row>
    <row r="135" spans="1:11">
      <c r="A135" s="441"/>
      <c r="B135" s="270"/>
      <c r="C135" s="270"/>
      <c r="D135" s="270"/>
      <c r="E135" s="270"/>
      <c r="F135" s="270"/>
      <c r="G135" s="270"/>
      <c r="H135" s="270"/>
      <c r="I135" s="270"/>
      <c r="J135" s="270"/>
      <c r="K135" s="270"/>
    </row>
    <row r="136" spans="1:11">
      <c r="A136" s="441"/>
      <c r="B136" s="270"/>
      <c r="C136" s="270"/>
      <c r="D136" s="270"/>
      <c r="E136" s="270"/>
      <c r="F136" s="270"/>
      <c r="G136" s="270"/>
      <c r="H136" s="270"/>
      <c r="I136" s="270"/>
      <c r="J136" s="270"/>
      <c r="K136" s="270"/>
    </row>
    <row r="137" spans="1:11">
      <c r="A137" s="441"/>
      <c r="B137" s="270"/>
      <c r="C137" s="270"/>
      <c r="D137" s="270"/>
      <c r="E137" s="270"/>
      <c r="F137" s="270"/>
      <c r="G137" s="270"/>
      <c r="H137" s="270"/>
      <c r="I137" s="270"/>
      <c r="J137" s="270"/>
      <c r="K137" s="270"/>
    </row>
    <row r="138" spans="1:11">
      <c r="A138" s="441"/>
      <c r="B138" s="270"/>
      <c r="C138" s="270"/>
      <c r="D138" s="270"/>
      <c r="E138" s="270"/>
      <c r="F138" s="270"/>
      <c r="G138" s="270"/>
      <c r="H138" s="270"/>
      <c r="I138" s="270"/>
      <c r="J138" s="270"/>
      <c r="K138" s="270"/>
    </row>
    <row r="139" spans="1:11">
      <c r="A139" s="441"/>
      <c r="B139" s="270"/>
      <c r="C139" s="270"/>
      <c r="D139" s="270"/>
      <c r="E139" s="270"/>
      <c r="F139" s="270"/>
      <c r="G139" s="270"/>
      <c r="H139" s="270"/>
      <c r="I139" s="270"/>
      <c r="J139" s="270"/>
      <c r="K139" s="270"/>
    </row>
    <row r="140" spans="1:11">
      <c r="A140" s="441"/>
      <c r="B140" s="270"/>
      <c r="C140" s="270"/>
      <c r="D140" s="270"/>
      <c r="E140" s="270"/>
      <c r="F140" s="270"/>
      <c r="G140" s="270"/>
      <c r="H140" s="270"/>
      <c r="I140" s="270"/>
      <c r="J140" s="270"/>
      <c r="K140" s="270"/>
    </row>
    <row r="141" spans="1:11">
      <c r="A141" s="441"/>
      <c r="B141" s="270"/>
      <c r="C141" s="270"/>
      <c r="D141" s="270"/>
      <c r="E141" s="270"/>
      <c r="F141" s="270"/>
      <c r="G141" s="270"/>
      <c r="H141" s="270"/>
      <c r="I141" s="270"/>
      <c r="J141" s="270"/>
      <c r="K141" s="270"/>
    </row>
    <row r="142" spans="1:11">
      <c r="A142" s="441"/>
      <c r="B142" s="270"/>
      <c r="C142" s="270"/>
      <c r="D142" s="270"/>
      <c r="E142" s="270"/>
      <c r="F142" s="270"/>
      <c r="G142" s="270"/>
      <c r="H142" s="270"/>
      <c r="I142" s="270"/>
      <c r="J142" s="270"/>
      <c r="K142" s="270"/>
    </row>
    <row r="143" spans="1:11">
      <c r="A143" s="441"/>
      <c r="B143" s="270"/>
      <c r="C143" s="270"/>
      <c r="D143" s="270"/>
      <c r="E143" s="270"/>
      <c r="F143" s="270"/>
      <c r="G143" s="270"/>
      <c r="H143" s="270"/>
      <c r="I143" s="270"/>
      <c r="J143" s="270"/>
      <c r="K143" s="270"/>
    </row>
    <row r="144" spans="1:11">
      <c r="A144" s="441"/>
      <c r="B144" s="270"/>
      <c r="C144" s="270"/>
      <c r="D144" s="270"/>
      <c r="E144" s="270"/>
      <c r="F144" s="270"/>
      <c r="G144" s="270"/>
      <c r="H144" s="270"/>
      <c r="I144" s="270"/>
      <c r="J144" s="270"/>
      <c r="K144" s="270"/>
    </row>
    <row r="145" spans="1:11">
      <c r="A145" s="441"/>
      <c r="B145" s="270"/>
      <c r="C145" s="270"/>
      <c r="D145" s="270"/>
      <c r="E145" s="270"/>
      <c r="F145" s="270"/>
      <c r="G145" s="270"/>
      <c r="H145" s="270"/>
      <c r="I145" s="270"/>
      <c r="J145" s="270"/>
      <c r="K145" s="270"/>
    </row>
    <row r="146" spans="1:11">
      <c r="A146" s="441"/>
      <c r="B146" s="270"/>
      <c r="C146" s="270"/>
      <c r="D146" s="270"/>
      <c r="E146" s="270"/>
      <c r="F146" s="270"/>
      <c r="G146" s="270"/>
      <c r="H146" s="270"/>
      <c r="I146" s="270"/>
      <c r="J146" s="270"/>
      <c r="K146" s="270"/>
    </row>
    <row r="147" spans="1:11">
      <c r="A147" s="441"/>
      <c r="B147" s="270"/>
      <c r="C147" s="270"/>
      <c r="D147" s="270"/>
      <c r="E147" s="270"/>
      <c r="F147" s="270"/>
      <c r="G147" s="270"/>
      <c r="H147" s="270"/>
      <c r="I147" s="270"/>
      <c r="J147" s="270"/>
      <c r="K147" s="270"/>
    </row>
    <row r="148" spans="1:11">
      <c r="A148" s="441"/>
      <c r="B148" s="270"/>
      <c r="C148" s="270"/>
      <c r="D148" s="270"/>
      <c r="E148" s="270"/>
      <c r="F148" s="270"/>
      <c r="G148" s="270"/>
      <c r="H148" s="270"/>
      <c r="I148" s="270"/>
      <c r="J148" s="270"/>
      <c r="K148" s="270"/>
    </row>
    <row r="149" spans="1:11">
      <c r="A149" s="441"/>
      <c r="B149" s="270"/>
      <c r="C149" s="270"/>
      <c r="D149" s="270"/>
      <c r="E149" s="270"/>
      <c r="F149" s="270"/>
      <c r="G149" s="270"/>
      <c r="H149" s="270"/>
      <c r="I149" s="270"/>
      <c r="J149" s="270"/>
      <c r="K149" s="270"/>
    </row>
    <row r="150" spans="1:11">
      <c r="A150" s="441"/>
      <c r="B150" s="270"/>
      <c r="C150" s="270"/>
      <c r="D150" s="270"/>
      <c r="E150" s="270"/>
      <c r="F150" s="270"/>
      <c r="G150" s="270"/>
      <c r="H150" s="270"/>
      <c r="I150" s="270"/>
      <c r="J150" s="270"/>
      <c r="K150" s="270"/>
    </row>
    <row r="151" spans="1:11">
      <c r="A151" s="441"/>
      <c r="B151" s="270"/>
      <c r="C151" s="270"/>
      <c r="D151" s="270"/>
      <c r="E151" s="270"/>
      <c r="F151" s="270"/>
      <c r="G151" s="270"/>
      <c r="H151" s="270"/>
      <c r="I151" s="270"/>
      <c r="J151" s="270"/>
      <c r="K151" s="270"/>
    </row>
    <row r="152" spans="1:11">
      <c r="A152" s="441"/>
      <c r="B152" s="270"/>
      <c r="C152" s="270"/>
      <c r="D152" s="270"/>
      <c r="E152" s="270"/>
      <c r="F152" s="270"/>
      <c r="G152" s="270"/>
      <c r="H152" s="270"/>
      <c r="I152" s="270"/>
      <c r="J152" s="270"/>
      <c r="K152" s="270"/>
    </row>
    <row r="153" spans="1:11">
      <c r="A153" s="441"/>
      <c r="B153" s="270"/>
      <c r="C153" s="270"/>
      <c r="D153" s="270"/>
      <c r="E153" s="270"/>
      <c r="F153" s="270"/>
      <c r="G153" s="270"/>
      <c r="H153" s="270"/>
      <c r="I153" s="270"/>
      <c r="J153" s="270"/>
      <c r="K153" s="270"/>
    </row>
    <row r="154" spans="1:11">
      <c r="A154" s="441"/>
      <c r="B154" s="270"/>
      <c r="C154" s="270"/>
      <c r="D154" s="270"/>
      <c r="E154" s="270"/>
      <c r="F154" s="270"/>
      <c r="G154" s="270"/>
      <c r="H154" s="270"/>
      <c r="I154" s="270"/>
      <c r="J154" s="270"/>
      <c r="K154" s="270"/>
    </row>
    <row r="155" spans="1:11">
      <c r="A155" s="441"/>
      <c r="B155" s="270"/>
      <c r="C155" s="270"/>
      <c r="D155" s="270"/>
      <c r="E155" s="270"/>
      <c r="F155" s="270"/>
      <c r="G155" s="270"/>
      <c r="H155" s="270"/>
      <c r="I155" s="270"/>
      <c r="J155" s="270"/>
      <c r="K155" s="270"/>
    </row>
  </sheetData>
  <autoFilter ref="B6:B170"/>
  <customSheetViews>
    <customSheetView guid="{CD481555-6D06-49CD-9625-98C90CC09C9A}" showAutoFilter="1">
      <selection activeCell="H42" sqref="H42:I42"/>
      <pageMargins left="0.75" right="0.75" top="1" bottom="1" header="0.5" footer="0.5"/>
      <pageSetup orientation="portrait" r:id="rId1"/>
      <headerFooter alignWithMargins="0"/>
      <autoFilter ref="B6:B169"/>
    </customSheetView>
    <customSheetView guid="{9EC6AF21-4B8E-44E3-AF29-8895353139B2}" showAutoFilter="1">
      <pane ySplit="6" topLeftCell="A7" activePane="bottomLeft" state="frozen"/>
      <selection pane="bottomLeft" activeCell="K60" sqref="K60"/>
      <pageMargins left="0.75" right="0.75" top="1" bottom="1" header="0.5" footer="0.5"/>
      <pageSetup orientation="portrait" r:id="rId2"/>
      <headerFooter alignWithMargins="0"/>
      <autoFilter ref="B6:B169"/>
    </customSheetView>
    <customSheetView guid="{4A6D03CA-35D0-42B2-8E76-6C991766DE68}" showAutoFilter="1">
      <pane ySplit="5" topLeftCell="A45" activePane="bottomLeft" state="frozen"/>
      <selection pane="bottomLeft" activeCell="K60" sqref="K60"/>
      <pageMargins left="0.75" right="0.75" top="1" bottom="1" header="0.5" footer="0.5"/>
      <pageSetup orientation="portrait" r:id="rId3"/>
      <headerFooter alignWithMargins="0"/>
      <autoFilter ref="B6:B169"/>
    </customSheetView>
    <customSheetView guid="{94FC66D5-BF29-4BE8-974C-C93BA07E9FE3}" showAutoFilter="1">
      <pane ySplit="6" topLeftCell="A45" activePane="bottomLeft" state="frozen"/>
      <selection pane="bottomLeft" activeCell="K60" sqref="K60"/>
      <pageMargins left="0.75" right="0.75" top="1" bottom="1" header="0.5" footer="0.5"/>
      <pageSetup orientation="portrait" r:id="rId4"/>
      <headerFooter alignWithMargins="0"/>
      <autoFilter ref="B6:B169"/>
    </customSheetView>
  </customSheetViews>
  <mergeCells count="50">
    <mergeCell ref="C65:J65"/>
    <mergeCell ref="C16:J16"/>
    <mergeCell ref="C27:J27"/>
    <mergeCell ref="C77:J77"/>
    <mergeCell ref="C70:J70"/>
    <mergeCell ref="C69:J69"/>
    <mergeCell ref="C66:J66"/>
    <mergeCell ref="C17:J17"/>
    <mergeCell ref="C49:J49"/>
    <mergeCell ref="C46:J46"/>
    <mergeCell ref="C43:J43"/>
    <mergeCell ref="C44:J44"/>
    <mergeCell ref="C38:J38"/>
    <mergeCell ref="C50:J50"/>
    <mergeCell ref="C58:J58"/>
    <mergeCell ref="H56:I56"/>
    <mergeCell ref="C55:J55"/>
    <mergeCell ref="C53:J53"/>
    <mergeCell ref="C52:J52"/>
    <mergeCell ref="C59:J59"/>
    <mergeCell ref="C54:J54"/>
    <mergeCell ref="A1:K1"/>
    <mergeCell ref="A2:B2"/>
    <mergeCell ref="C2:F2"/>
    <mergeCell ref="G2:H2"/>
    <mergeCell ref="I2:J2"/>
    <mergeCell ref="I5:J5"/>
    <mergeCell ref="A3:B3"/>
    <mergeCell ref="C3:F3"/>
    <mergeCell ref="I3:J3"/>
    <mergeCell ref="A4:B4"/>
    <mergeCell ref="C4:F4"/>
    <mergeCell ref="G3:H4"/>
    <mergeCell ref="I4:J4"/>
    <mergeCell ref="A51:A52"/>
    <mergeCell ref="C12:J12"/>
    <mergeCell ref="A59:A60"/>
    <mergeCell ref="C60:J60"/>
    <mergeCell ref="A5:B5"/>
    <mergeCell ref="C5:F5"/>
    <mergeCell ref="A37:A38"/>
    <mergeCell ref="C29:J29"/>
    <mergeCell ref="C15:J15"/>
    <mergeCell ref="C7:J7"/>
    <mergeCell ref="C28:J28"/>
    <mergeCell ref="C8:J8"/>
    <mergeCell ref="C9:J9"/>
    <mergeCell ref="C11:J11"/>
    <mergeCell ref="C24:J24"/>
    <mergeCell ref="C20:J20"/>
  </mergeCells>
  <pageMargins left="0.75" right="0.75" top="1" bottom="1" header="0.5" footer="0.5"/>
  <pageSetup orientation="portrait" r:id="rId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0000"/>
  </sheetPr>
  <dimension ref="A1:L152"/>
  <sheetViews>
    <sheetView workbookViewId="0">
      <pane ySplit="6" topLeftCell="A7" activePane="bottomLeft" state="frozen"/>
      <selection pane="bottomLeft" activeCell="A7" sqref="A7:XFD7"/>
    </sheetView>
  </sheetViews>
  <sheetFormatPr defaultRowHeight="15.75"/>
  <cols>
    <col min="1" max="1" width="11" style="273" customWidth="1"/>
    <col min="2" max="10" width="10.140625" style="272" customWidth="1"/>
    <col min="11" max="11" width="43.85546875" style="271" customWidth="1"/>
    <col min="12" max="16384" width="9.140625" style="270"/>
  </cols>
  <sheetData>
    <row r="1" spans="1:12" s="281" customFormat="1" ht="30.75" customHeight="1" thickTop="1">
      <c r="A1" s="4298" t="s">
        <v>1003</v>
      </c>
      <c r="B1" s="4299"/>
      <c r="C1" s="4299"/>
      <c r="D1" s="4299"/>
      <c r="E1" s="4299"/>
      <c r="F1" s="4299"/>
      <c r="G1" s="4299"/>
      <c r="H1" s="4299"/>
      <c r="I1" s="4299"/>
      <c r="J1" s="4299"/>
      <c r="K1" s="4300"/>
      <c r="L1" s="288"/>
    </row>
    <row r="2" spans="1:12" ht="20.25" customHeight="1">
      <c r="A2" s="4289" t="s">
        <v>215</v>
      </c>
      <c r="B2" s="4373"/>
      <c r="C2" s="4358">
        <f>(87+120+25)*25</f>
        <v>5800</v>
      </c>
      <c r="D2" s="4281"/>
      <c r="E2" s="4281"/>
      <c r="F2" s="4359"/>
      <c r="G2" s="4268"/>
      <c r="H2" s="4399"/>
      <c r="I2" s="4365" t="s">
        <v>216</v>
      </c>
      <c r="J2" s="4366"/>
      <c r="K2" s="287"/>
      <c r="L2" s="285"/>
    </row>
    <row r="3" spans="1:12" ht="20.25" customHeight="1">
      <c r="A3" s="4289" t="s">
        <v>217</v>
      </c>
      <c r="B3" s="4373"/>
      <c r="C3" s="4358"/>
      <c r="D3" s="4281"/>
      <c r="E3" s="4281"/>
      <c r="F3" s="4359"/>
      <c r="G3" s="4456"/>
      <c r="H3" s="4457"/>
      <c r="I3" s="4365" t="s">
        <v>218</v>
      </c>
      <c r="J3" s="4366"/>
      <c r="K3" s="287"/>
      <c r="L3" s="285"/>
    </row>
    <row r="4" spans="1:12" ht="20.25" customHeight="1">
      <c r="A4" s="4289" t="s">
        <v>219</v>
      </c>
      <c r="B4" s="4373"/>
      <c r="C4" s="4358" t="s">
        <v>1002</v>
      </c>
      <c r="D4" s="4281"/>
      <c r="E4" s="4281"/>
      <c r="F4" s="4359"/>
      <c r="G4" s="4456"/>
      <c r="H4" s="4457"/>
      <c r="I4" s="4365" t="s">
        <v>220</v>
      </c>
      <c r="J4" s="4366"/>
      <c r="K4" s="287" t="s">
        <v>1001</v>
      </c>
      <c r="L4" s="285"/>
    </row>
    <row r="5" spans="1:12" ht="20.25" customHeight="1" thickBot="1">
      <c r="A5" s="4360" t="s">
        <v>221</v>
      </c>
      <c r="B5" s="4361"/>
      <c r="C5" s="4362" t="s">
        <v>1000</v>
      </c>
      <c r="D5" s="4363"/>
      <c r="E5" s="4363"/>
      <c r="F5" s="4364"/>
      <c r="G5" s="362"/>
      <c r="H5" s="361"/>
      <c r="I5" s="4365" t="s">
        <v>325</v>
      </c>
      <c r="J5" s="4366"/>
      <c r="K5" s="287" t="s">
        <v>999</v>
      </c>
      <c r="L5" s="285"/>
    </row>
    <row r="6" spans="1:12" s="281" customFormat="1" ht="35.25" customHeight="1" thickTop="1">
      <c r="A6" s="284" t="s">
        <v>1</v>
      </c>
      <c r="B6" s="283" t="s">
        <v>0</v>
      </c>
      <c r="C6" s="283" t="s">
        <v>2</v>
      </c>
      <c r="D6" s="283" t="s">
        <v>3</v>
      </c>
      <c r="E6" s="283" t="s">
        <v>4</v>
      </c>
      <c r="F6" s="283" t="s">
        <v>5</v>
      </c>
      <c r="G6" s="283" t="s">
        <v>6</v>
      </c>
      <c r="H6" s="283" t="s">
        <v>7</v>
      </c>
      <c r="I6" s="283" t="s">
        <v>8</v>
      </c>
      <c r="J6" s="283" t="s">
        <v>9</v>
      </c>
      <c r="K6" s="282" t="s">
        <v>10</v>
      </c>
    </row>
    <row r="7" spans="1:12" ht="82.5" customHeight="1">
      <c r="A7" s="1930">
        <v>41769</v>
      </c>
      <c r="B7" s="1933" t="s">
        <v>32</v>
      </c>
      <c r="C7" s="4450" t="s">
        <v>998</v>
      </c>
      <c r="D7" s="4451"/>
      <c r="E7" s="4451"/>
      <c r="F7" s="4451"/>
      <c r="G7" s="4451"/>
      <c r="H7" s="4451"/>
      <c r="I7" s="4451"/>
      <c r="J7" s="4452"/>
      <c r="K7" s="2301" t="s">
        <v>2571</v>
      </c>
    </row>
    <row r="8" spans="1:12">
      <c r="A8" s="441">
        <v>41784</v>
      </c>
      <c r="B8" s="275" t="s">
        <v>4</v>
      </c>
      <c r="C8" s="4345" t="s">
        <v>997</v>
      </c>
      <c r="D8" s="4274"/>
      <c r="E8" s="4274"/>
      <c r="F8" s="4274"/>
      <c r="G8" s="4274"/>
      <c r="H8" s="4274"/>
      <c r="I8" s="4274"/>
      <c r="J8" s="4346"/>
      <c r="K8" s="292"/>
    </row>
    <row r="9" spans="1:12">
      <c r="A9" s="4423">
        <v>41793</v>
      </c>
      <c r="B9" s="448" t="s">
        <v>16</v>
      </c>
      <c r="C9" s="316">
        <v>90</v>
      </c>
      <c r="D9" s="316">
        <f>+C9*(100-E9)/100</f>
        <v>54</v>
      </c>
      <c r="E9" s="316">
        <v>40</v>
      </c>
      <c r="F9" s="316"/>
      <c r="G9" s="316">
        <v>90</v>
      </c>
      <c r="H9" s="316"/>
      <c r="I9" s="316"/>
      <c r="J9" s="316"/>
      <c r="K9" s="316" t="s">
        <v>996</v>
      </c>
    </row>
    <row r="10" spans="1:12">
      <c r="A10" s="4424"/>
      <c r="B10" s="448" t="s">
        <v>143</v>
      </c>
      <c r="C10" s="316"/>
      <c r="D10" s="316"/>
      <c r="E10" s="316"/>
      <c r="F10" s="316"/>
      <c r="G10" s="316"/>
      <c r="H10" s="316">
        <v>4940</v>
      </c>
      <c r="I10" s="316">
        <v>100</v>
      </c>
      <c r="J10" s="316"/>
      <c r="K10" s="467" t="s">
        <v>262</v>
      </c>
    </row>
    <row r="11" spans="1:12">
      <c r="A11" s="441">
        <v>41806</v>
      </c>
      <c r="B11" s="275" t="s">
        <v>12</v>
      </c>
      <c r="C11" s="4345" t="s">
        <v>51</v>
      </c>
      <c r="D11" s="4274"/>
      <c r="E11" s="4274"/>
      <c r="F11" s="4274"/>
      <c r="G11" s="4274"/>
      <c r="H11" s="4274"/>
      <c r="I11" s="4274"/>
      <c r="J11" s="4346"/>
      <c r="K11" s="292"/>
    </row>
    <row r="12" spans="1:12" ht="17.25" customHeight="1">
      <c r="A12" s="441">
        <v>41813</v>
      </c>
      <c r="B12" s="275" t="s">
        <v>143</v>
      </c>
      <c r="C12" s="432"/>
      <c r="D12" s="292"/>
      <c r="E12" s="432"/>
      <c r="F12" s="432"/>
      <c r="G12" s="432"/>
      <c r="H12" s="432">
        <v>5775</v>
      </c>
      <c r="I12" s="432">
        <v>94</v>
      </c>
      <c r="J12" s="432"/>
      <c r="K12" s="363" t="s">
        <v>995</v>
      </c>
    </row>
    <row r="13" spans="1:12">
      <c r="A13" s="304">
        <v>41860</v>
      </c>
      <c r="B13" s="303" t="s">
        <v>16</v>
      </c>
      <c r="C13" s="302">
        <v>55</v>
      </c>
      <c r="D13" s="302">
        <f>+C13*(100-E13)/100</f>
        <v>30.25</v>
      </c>
      <c r="E13" s="302">
        <v>45</v>
      </c>
      <c r="F13" s="302"/>
      <c r="G13" s="302">
        <v>160</v>
      </c>
      <c r="H13" s="302"/>
      <c r="I13" s="302"/>
      <c r="J13" s="302"/>
      <c r="K13" s="302" t="s">
        <v>994</v>
      </c>
    </row>
    <row r="14" spans="1:12">
      <c r="A14" s="441">
        <v>41868</v>
      </c>
      <c r="B14" s="275" t="s">
        <v>143</v>
      </c>
      <c r="C14" s="292"/>
      <c r="D14" s="292"/>
      <c r="E14" s="292"/>
      <c r="F14" s="292"/>
      <c r="G14" s="292" t="s">
        <v>324</v>
      </c>
      <c r="H14" s="292">
        <v>5800</v>
      </c>
      <c r="I14" s="292">
        <v>100</v>
      </c>
      <c r="J14" s="292"/>
      <c r="K14" s="363" t="s">
        <v>990</v>
      </c>
    </row>
    <row r="15" spans="1:12">
      <c r="A15" s="441">
        <v>41870</v>
      </c>
      <c r="B15" s="275" t="s">
        <v>4</v>
      </c>
      <c r="C15" s="4345" t="s">
        <v>993</v>
      </c>
      <c r="D15" s="4274"/>
      <c r="E15" s="4274"/>
      <c r="F15" s="4274"/>
      <c r="G15" s="4274"/>
      <c r="H15" s="4274"/>
      <c r="I15" s="4274"/>
      <c r="J15" s="4346"/>
      <c r="K15" s="292"/>
    </row>
    <row r="16" spans="1:12">
      <c r="A16" s="441">
        <v>41890</v>
      </c>
      <c r="B16" s="275" t="s">
        <v>4</v>
      </c>
      <c r="C16" s="4345" t="s">
        <v>992</v>
      </c>
      <c r="D16" s="4274"/>
      <c r="E16" s="4274"/>
      <c r="F16" s="4274"/>
      <c r="G16" s="4274"/>
      <c r="H16" s="4274"/>
      <c r="I16" s="4274"/>
      <c r="J16" s="4346"/>
      <c r="K16" s="292"/>
    </row>
    <row r="17" spans="1:11" ht="16.5" thickBot="1">
      <c r="A17" s="300">
        <v>41974</v>
      </c>
      <c r="B17" s="299" t="s">
        <v>4</v>
      </c>
      <c r="C17" s="4378" t="s">
        <v>991</v>
      </c>
      <c r="D17" s="4379"/>
      <c r="E17" s="4379"/>
      <c r="F17" s="4379"/>
      <c r="G17" s="4379"/>
      <c r="H17" s="4379"/>
      <c r="I17" s="4379"/>
      <c r="J17" s="4380"/>
      <c r="K17" s="341"/>
    </row>
    <row r="18" spans="1:11" ht="16.5" thickTop="1">
      <c r="A18" s="439">
        <v>42053</v>
      </c>
      <c r="B18" s="443" t="s">
        <v>143</v>
      </c>
      <c r="C18" s="338"/>
      <c r="D18" s="338"/>
      <c r="E18" s="338"/>
      <c r="F18" s="338"/>
      <c r="G18" s="338"/>
      <c r="H18" s="4381" t="s">
        <v>315</v>
      </c>
      <c r="I18" s="4382"/>
      <c r="J18" s="4383"/>
      <c r="K18" s="363" t="s">
        <v>990</v>
      </c>
    </row>
    <row r="19" spans="1:11" ht="20.100000000000001" customHeight="1">
      <c r="A19" s="441">
        <v>42071</v>
      </c>
      <c r="B19" s="275" t="s">
        <v>11</v>
      </c>
      <c r="C19" s="4453" t="s">
        <v>460</v>
      </c>
      <c r="D19" s="4454"/>
      <c r="E19" s="4454"/>
      <c r="F19" s="4454"/>
      <c r="G19" s="4454"/>
      <c r="H19" s="4454"/>
      <c r="I19" s="4454"/>
      <c r="J19" s="4455"/>
    </row>
    <row r="20" spans="1:11" ht="16.5" thickBot="1">
      <c r="A20" s="300">
        <v>42293</v>
      </c>
      <c r="B20" s="299" t="s">
        <v>27</v>
      </c>
      <c r="C20" s="4378" t="s">
        <v>2181</v>
      </c>
      <c r="D20" s="4379"/>
      <c r="E20" s="4379"/>
      <c r="F20" s="4379"/>
      <c r="G20" s="4379"/>
      <c r="H20" s="4379"/>
      <c r="I20" s="4379"/>
      <c r="J20" s="4380"/>
      <c r="K20" s="374"/>
    </row>
    <row r="21" spans="1:11" ht="17.25" thickTop="1" thickBot="1">
      <c r="A21" s="2226">
        <v>43383</v>
      </c>
      <c r="B21" s="2227" t="s">
        <v>11</v>
      </c>
      <c r="C21" s="4390" t="s">
        <v>4914</v>
      </c>
      <c r="D21" s="4391"/>
      <c r="E21" s="4391"/>
      <c r="F21" s="4391"/>
      <c r="G21" s="4391"/>
      <c r="H21" s="4391"/>
      <c r="I21" s="4391"/>
      <c r="J21" s="4392"/>
      <c r="K21" s="2618"/>
    </row>
    <row r="22" spans="1:11" ht="16.5" thickTop="1">
      <c r="A22" s="3215">
        <v>44078</v>
      </c>
      <c r="B22" s="3216" t="s">
        <v>143</v>
      </c>
      <c r="C22" s="3216"/>
      <c r="D22" s="52"/>
      <c r="E22" s="3216"/>
      <c r="F22" s="3216"/>
      <c r="G22" s="3216"/>
      <c r="H22" s="3216"/>
      <c r="I22" s="3216"/>
      <c r="J22" s="3216">
        <v>1920</v>
      </c>
      <c r="K22" s="53" t="s">
        <v>458</v>
      </c>
    </row>
    <row r="23" spans="1:11">
      <c r="A23" s="441"/>
      <c r="B23" s="275"/>
      <c r="C23" s="292"/>
      <c r="D23" s="292">
        <f t="shared" ref="D23:D52" si="0">+C23*(100-E23)/100</f>
        <v>0</v>
      </c>
      <c r="E23" s="292"/>
      <c r="F23" s="292"/>
      <c r="G23" s="292"/>
      <c r="H23" s="292"/>
      <c r="I23" s="292"/>
      <c r="J23" s="292"/>
      <c r="K23" s="292"/>
    </row>
    <row r="24" spans="1:11">
      <c r="A24" s="441"/>
      <c r="B24" s="275"/>
      <c r="C24" s="292"/>
      <c r="D24" s="292">
        <f t="shared" si="0"/>
        <v>0</v>
      </c>
      <c r="E24" s="292"/>
      <c r="F24" s="292"/>
      <c r="G24" s="292"/>
      <c r="H24" s="292"/>
      <c r="I24" s="292"/>
      <c r="J24" s="292"/>
      <c r="K24" s="292"/>
    </row>
    <row r="25" spans="1:11">
      <c r="A25" s="441"/>
      <c r="B25" s="275"/>
      <c r="C25" s="292"/>
      <c r="D25" s="292">
        <f t="shared" si="0"/>
        <v>0</v>
      </c>
      <c r="E25" s="292"/>
      <c r="F25" s="292"/>
      <c r="G25" s="292"/>
      <c r="H25" s="292"/>
      <c r="I25" s="292"/>
      <c r="J25" s="292"/>
      <c r="K25" s="292"/>
    </row>
    <row r="26" spans="1:11">
      <c r="A26" s="441"/>
      <c r="B26" s="275"/>
      <c r="C26" s="292"/>
      <c r="D26" s="292">
        <f t="shared" si="0"/>
        <v>0</v>
      </c>
      <c r="E26" s="292"/>
      <c r="F26" s="292"/>
      <c r="G26" s="292"/>
      <c r="H26" s="292"/>
      <c r="I26" s="292"/>
      <c r="J26" s="292"/>
      <c r="K26" s="292"/>
    </row>
    <row r="27" spans="1:11">
      <c r="A27" s="441"/>
      <c r="B27" s="275"/>
      <c r="C27" s="292"/>
      <c r="D27" s="292">
        <f t="shared" si="0"/>
        <v>0</v>
      </c>
      <c r="E27" s="292"/>
      <c r="F27" s="292"/>
      <c r="G27" s="292"/>
      <c r="H27" s="292"/>
      <c r="I27" s="292"/>
      <c r="J27" s="292"/>
      <c r="K27" s="292"/>
    </row>
    <row r="28" spans="1:11">
      <c r="A28" s="441"/>
      <c r="B28" s="275"/>
      <c r="C28" s="292"/>
      <c r="D28" s="292">
        <f t="shared" si="0"/>
        <v>0</v>
      </c>
      <c r="E28" s="292"/>
      <c r="F28" s="292"/>
      <c r="G28" s="292"/>
      <c r="H28" s="292"/>
      <c r="I28" s="292"/>
      <c r="J28" s="292"/>
      <c r="K28" s="292"/>
    </row>
    <row r="29" spans="1:11">
      <c r="A29" s="441"/>
      <c r="B29" s="275"/>
      <c r="C29" s="292"/>
      <c r="D29" s="292">
        <f t="shared" si="0"/>
        <v>0</v>
      </c>
      <c r="E29" s="292"/>
      <c r="F29" s="292"/>
      <c r="G29" s="292"/>
      <c r="H29" s="292"/>
      <c r="I29" s="292"/>
      <c r="J29" s="292"/>
      <c r="K29" s="292"/>
    </row>
    <row r="30" spans="1:11">
      <c r="A30" s="441"/>
      <c r="B30" s="275"/>
      <c r="C30" s="292"/>
      <c r="D30" s="292">
        <f t="shared" si="0"/>
        <v>0</v>
      </c>
      <c r="E30" s="292"/>
      <c r="F30" s="292"/>
      <c r="G30" s="292"/>
      <c r="H30" s="292"/>
      <c r="I30" s="292"/>
      <c r="J30" s="292"/>
      <c r="K30" s="292"/>
    </row>
    <row r="31" spans="1:11">
      <c r="A31" s="441"/>
      <c r="B31" s="275"/>
      <c r="C31" s="292"/>
      <c r="D31" s="292">
        <f t="shared" si="0"/>
        <v>0</v>
      </c>
      <c r="E31" s="292"/>
      <c r="F31" s="292"/>
      <c r="G31" s="292"/>
      <c r="H31" s="292"/>
      <c r="I31" s="292"/>
      <c r="J31" s="292"/>
      <c r="K31" s="292"/>
    </row>
    <row r="32" spans="1:11">
      <c r="A32" s="441"/>
      <c r="B32" s="275"/>
      <c r="C32" s="292"/>
      <c r="D32" s="292">
        <f t="shared" si="0"/>
        <v>0</v>
      </c>
      <c r="E32" s="292"/>
      <c r="F32" s="292"/>
      <c r="G32" s="292"/>
      <c r="H32" s="292"/>
      <c r="I32" s="292"/>
      <c r="J32" s="292"/>
      <c r="K32" s="292"/>
    </row>
    <row r="33" spans="1:11">
      <c r="A33" s="441"/>
      <c r="B33" s="275"/>
      <c r="C33" s="292"/>
      <c r="D33" s="292">
        <f t="shared" si="0"/>
        <v>0</v>
      </c>
      <c r="E33" s="292"/>
      <c r="F33" s="292"/>
      <c r="G33" s="292"/>
      <c r="H33" s="292"/>
      <c r="I33" s="292"/>
      <c r="J33" s="292"/>
      <c r="K33" s="292"/>
    </row>
    <row r="34" spans="1:11">
      <c r="A34" s="441"/>
      <c r="B34" s="275"/>
      <c r="C34" s="292"/>
      <c r="D34" s="292">
        <f t="shared" si="0"/>
        <v>0</v>
      </c>
      <c r="E34" s="292"/>
      <c r="F34" s="292"/>
      <c r="G34" s="292"/>
      <c r="H34" s="292"/>
      <c r="I34" s="292"/>
      <c r="J34" s="292"/>
      <c r="K34" s="292"/>
    </row>
    <row r="35" spans="1:11">
      <c r="A35" s="441"/>
      <c r="B35" s="275"/>
      <c r="C35" s="292"/>
      <c r="D35" s="292">
        <f t="shared" si="0"/>
        <v>0</v>
      </c>
      <c r="E35" s="292"/>
      <c r="F35" s="292"/>
      <c r="G35" s="292"/>
      <c r="H35" s="292"/>
      <c r="I35" s="292"/>
      <c r="J35" s="292"/>
      <c r="K35" s="292"/>
    </row>
    <row r="36" spans="1:11">
      <c r="A36" s="441"/>
      <c r="B36" s="275"/>
      <c r="C36" s="292"/>
      <c r="D36" s="292">
        <f t="shared" si="0"/>
        <v>0</v>
      </c>
      <c r="E36" s="292"/>
      <c r="F36" s="292"/>
      <c r="G36" s="292"/>
      <c r="H36" s="292"/>
      <c r="I36" s="292"/>
      <c r="J36" s="292"/>
      <c r="K36" s="292"/>
    </row>
    <row r="37" spans="1:11">
      <c r="A37" s="441"/>
      <c r="B37" s="275"/>
      <c r="C37" s="292"/>
      <c r="D37" s="292">
        <f t="shared" si="0"/>
        <v>0</v>
      </c>
      <c r="E37" s="292"/>
      <c r="F37" s="292"/>
      <c r="G37" s="292"/>
      <c r="H37" s="292"/>
      <c r="I37" s="292"/>
      <c r="J37" s="292"/>
      <c r="K37" s="292"/>
    </row>
    <row r="38" spans="1:11">
      <c r="A38" s="441"/>
      <c r="B38" s="275"/>
      <c r="C38" s="292"/>
      <c r="D38" s="292">
        <f t="shared" si="0"/>
        <v>0</v>
      </c>
      <c r="E38" s="292"/>
      <c r="F38" s="292"/>
      <c r="G38" s="292"/>
      <c r="H38" s="292"/>
      <c r="I38" s="292"/>
      <c r="J38" s="292"/>
      <c r="K38" s="292"/>
    </row>
    <row r="39" spans="1:11">
      <c r="A39" s="441"/>
      <c r="B39" s="275"/>
      <c r="C39" s="292"/>
      <c r="D39" s="292">
        <f t="shared" si="0"/>
        <v>0</v>
      </c>
      <c r="E39" s="292"/>
      <c r="F39" s="292"/>
      <c r="G39" s="292"/>
      <c r="H39" s="292"/>
      <c r="I39" s="292"/>
      <c r="J39" s="292"/>
      <c r="K39" s="292"/>
    </row>
    <row r="40" spans="1:11">
      <c r="A40" s="441"/>
      <c r="B40" s="275"/>
      <c r="C40" s="292"/>
      <c r="D40" s="292">
        <f t="shared" si="0"/>
        <v>0</v>
      </c>
      <c r="E40" s="292"/>
      <c r="F40" s="292"/>
      <c r="G40" s="292"/>
      <c r="H40" s="292"/>
      <c r="I40" s="292"/>
      <c r="J40" s="292"/>
      <c r="K40" s="292"/>
    </row>
    <row r="41" spans="1:11">
      <c r="A41" s="441"/>
      <c r="B41" s="275"/>
      <c r="C41" s="292"/>
      <c r="D41" s="292">
        <f t="shared" si="0"/>
        <v>0</v>
      </c>
      <c r="E41" s="292"/>
      <c r="F41" s="292"/>
      <c r="G41" s="292"/>
      <c r="H41" s="292"/>
      <c r="I41" s="292"/>
      <c r="J41" s="292"/>
      <c r="K41" s="292"/>
    </row>
    <row r="42" spans="1:11">
      <c r="A42" s="441"/>
      <c r="B42" s="275"/>
      <c r="C42" s="292"/>
      <c r="D42" s="292">
        <f t="shared" si="0"/>
        <v>0</v>
      </c>
      <c r="E42" s="292"/>
      <c r="F42" s="292"/>
      <c r="G42" s="292"/>
      <c r="H42" s="292"/>
      <c r="I42" s="292"/>
      <c r="J42" s="292"/>
      <c r="K42" s="292"/>
    </row>
    <row r="43" spans="1:11">
      <c r="A43" s="441"/>
      <c r="B43" s="275"/>
      <c r="C43" s="292"/>
      <c r="D43" s="292">
        <f t="shared" si="0"/>
        <v>0</v>
      </c>
      <c r="E43" s="292"/>
      <c r="F43" s="292"/>
      <c r="G43" s="292"/>
      <c r="H43" s="292"/>
      <c r="I43" s="292"/>
      <c r="J43" s="292"/>
      <c r="K43" s="292"/>
    </row>
    <row r="44" spans="1:11">
      <c r="A44" s="441"/>
      <c r="B44" s="275"/>
      <c r="C44" s="292"/>
      <c r="D44" s="292">
        <f t="shared" si="0"/>
        <v>0</v>
      </c>
      <c r="E44" s="292"/>
      <c r="F44" s="292"/>
      <c r="G44" s="292"/>
      <c r="H44" s="292"/>
      <c r="I44" s="292"/>
      <c r="J44" s="292"/>
      <c r="K44" s="292"/>
    </row>
    <row r="45" spans="1:11">
      <c r="A45" s="441"/>
      <c r="B45" s="275"/>
      <c r="C45" s="292"/>
      <c r="D45" s="292">
        <f t="shared" si="0"/>
        <v>0</v>
      </c>
      <c r="E45" s="292"/>
      <c r="F45" s="292"/>
      <c r="G45" s="292"/>
      <c r="H45" s="292"/>
      <c r="I45" s="292"/>
      <c r="J45" s="292"/>
      <c r="K45" s="292"/>
    </row>
    <row r="46" spans="1:11">
      <c r="A46" s="441"/>
      <c r="B46" s="275"/>
      <c r="C46" s="292"/>
      <c r="D46" s="292">
        <f t="shared" si="0"/>
        <v>0</v>
      </c>
      <c r="E46" s="292"/>
      <c r="F46" s="292"/>
      <c r="G46" s="292"/>
      <c r="H46" s="292"/>
      <c r="I46" s="292"/>
      <c r="J46" s="292"/>
      <c r="K46" s="292"/>
    </row>
    <row r="47" spans="1:11">
      <c r="A47" s="441"/>
      <c r="B47" s="275"/>
      <c r="C47" s="292"/>
      <c r="D47" s="292">
        <f t="shared" si="0"/>
        <v>0</v>
      </c>
      <c r="E47" s="292"/>
      <c r="F47" s="292"/>
      <c r="G47" s="292"/>
      <c r="H47" s="292"/>
      <c r="I47" s="292"/>
      <c r="J47" s="292"/>
      <c r="K47" s="292"/>
    </row>
    <row r="48" spans="1:11">
      <c r="A48" s="441"/>
      <c r="B48" s="275"/>
      <c r="C48" s="275"/>
      <c r="D48" s="292">
        <f t="shared" si="0"/>
        <v>0</v>
      </c>
      <c r="E48" s="275"/>
      <c r="F48" s="275"/>
      <c r="G48" s="275"/>
      <c r="H48" s="275"/>
      <c r="I48" s="275"/>
      <c r="J48" s="275"/>
    </row>
    <row r="49" spans="1:10" s="270" customFormat="1">
      <c r="A49" s="441"/>
      <c r="B49" s="275"/>
      <c r="C49" s="275"/>
      <c r="D49" s="292">
        <f t="shared" si="0"/>
        <v>0</v>
      </c>
      <c r="E49" s="275"/>
      <c r="F49" s="275"/>
      <c r="G49" s="275"/>
      <c r="H49" s="275"/>
      <c r="I49" s="275"/>
      <c r="J49" s="275"/>
    </row>
    <row r="50" spans="1:10" s="270" customFormat="1">
      <c r="A50" s="441"/>
      <c r="B50" s="275"/>
      <c r="C50" s="275"/>
      <c r="D50" s="292">
        <f t="shared" si="0"/>
        <v>0</v>
      </c>
      <c r="E50" s="275"/>
      <c r="F50" s="275"/>
      <c r="G50" s="275"/>
      <c r="H50" s="275"/>
      <c r="I50" s="275"/>
      <c r="J50" s="275"/>
    </row>
    <row r="51" spans="1:10" s="270" customFormat="1">
      <c r="A51" s="441"/>
      <c r="B51" s="275"/>
      <c r="C51" s="275"/>
      <c r="D51" s="292">
        <f t="shared" si="0"/>
        <v>0</v>
      </c>
      <c r="E51" s="275"/>
      <c r="F51" s="275"/>
      <c r="G51" s="275"/>
      <c r="H51" s="275"/>
      <c r="I51" s="275"/>
      <c r="J51" s="275"/>
    </row>
    <row r="52" spans="1:10" s="270" customFormat="1">
      <c r="A52" s="441"/>
      <c r="B52" s="275"/>
      <c r="C52" s="275"/>
      <c r="D52" s="292">
        <f t="shared" si="0"/>
        <v>0</v>
      </c>
      <c r="E52" s="275"/>
      <c r="F52" s="275"/>
      <c r="G52" s="275"/>
      <c r="H52" s="275"/>
      <c r="I52" s="275"/>
      <c r="J52" s="275"/>
    </row>
    <row r="53" spans="1:10" s="270" customFormat="1">
      <c r="A53" s="441"/>
      <c r="B53" s="275"/>
      <c r="C53" s="275"/>
      <c r="D53" s="292">
        <f t="shared" ref="D53:D84" si="1">+C53*(100-E53)/100</f>
        <v>0</v>
      </c>
      <c r="E53" s="275"/>
      <c r="F53" s="275"/>
      <c r="G53" s="275"/>
      <c r="H53" s="275"/>
      <c r="I53" s="275"/>
      <c r="J53" s="275"/>
    </row>
    <row r="54" spans="1:10" s="270" customFormat="1">
      <c r="A54" s="441"/>
      <c r="B54" s="275"/>
      <c r="C54" s="275"/>
      <c r="D54" s="292">
        <f t="shared" si="1"/>
        <v>0</v>
      </c>
      <c r="E54" s="275"/>
      <c r="F54" s="275"/>
      <c r="G54" s="275"/>
      <c r="H54" s="275"/>
      <c r="I54" s="275"/>
      <c r="J54" s="275"/>
    </row>
    <row r="55" spans="1:10" s="270" customFormat="1">
      <c r="A55" s="441"/>
      <c r="B55" s="275"/>
      <c r="C55" s="275"/>
      <c r="D55" s="292">
        <f t="shared" si="1"/>
        <v>0</v>
      </c>
      <c r="E55" s="275"/>
      <c r="F55" s="275"/>
      <c r="G55" s="275"/>
      <c r="H55" s="275"/>
      <c r="I55" s="275"/>
      <c r="J55" s="275"/>
    </row>
    <row r="56" spans="1:10" s="270" customFormat="1">
      <c r="A56" s="441"/>
      <c r="B56" s="275"/>
      <c r="C56" s="275"/>
      <c r="D56" s="292">
        <f t="shared" si="1"/>
        <v>0</v>
      </c>
      <c r="E56" s="275"/>
      <c r="F56" s="275"/>
      <c r="G56" s="275"/>
      <c r="H56" s="275"/>
      <c r="I56" s="275"/>
      <c r="J56" s="275"/>
    </row>
    <row r="57" spans="1:10" s="270" customFormat="1">
      <c r="A57" s="441"/>
      <c r="B57" s="275"/>
      <c r="C57" s="275"/>
      <c r="D57" s="292">
        <f t="shared" si="1"/>
        <v>0</v>
      </c>
      <c r="E57" s="275"/>
      <c r="F57" s="275"/>
      <c r="G57" s="275"/>
      <c r="H57" s="275"/>
      <c r="I57" s="275"/>
      <c r="J57" s="275"/>
    </row>
    <row r="58" spans="1:10" s="270" customFormat="1">
      <c r="A58" s="441"/>
      <c r="B58" s="275"/>
      <c r="C58" s="275"/>
      <c r="D58" s="292">
        <f t="shared" si="1"/>
        <v>0</v>
      </c>
      <c r="E58" s="275"/>
      <c r="F58" s="275"/>
      <c r="G58" s="275"/>
      <c r="H58" s="275"/>
      <c r="I58" s="275"/>
      <c r="J58" s="275"/>
    </row>
    <row r="59" spans="1:10" s="270" customFormat="1">
      <c r="A59" s="441"/>
      <c r="B59" s="275"/>
      <c r="C59" s="275"/>
      <c r="D59" s="292">
        <f t="shared" si="1"/>
        <v>0</v>
      </c>
      <c r="E59" s="275"/>
      <c r="F59" s="275"/>
      <c r="G59" s="275"/>
      <c r="H59" s="275"/>
      <c r="I59" s="275"/>
      <c r="J59" s="275"/>
    </row>
    <row r="60" spans="1:10" s="270" customFormat="1">
      <c r="A60" s="441"/>
      <c r="B60" s="275"/>
      <c r="C60" s="275"/>
      <c r="D60" s="292">
        <f t="shared" si="1"/>
        <v>0</v>
      </c>
      <c r="E60" s="275"/>
      <c r="F60" s="275"/>
      <c r="G60" s="275"/>
      <c r="H60" s="275"/>
      <c r="I60" s="275"/>
      <c r="J60" s="275"/>
    </row>
    <row r="61" spans="1:10" s="270" customFormat="1">
      <c r="A61" s="441"/>
      <c r="B61" s="275"/>
      <c r="C61" s="275"/>
      <c r="D61" s="292">
        <f t="shared" si="1"/>
        <v>0</v>
      </c>
      <c r="E61" s="275"/>
      <c r="F61" s="275"/>
      <c r="G61" s="275"/>
      <c r="H61" s="275"/>
      <c r="I61" s="275"/>
      <c r="J61" s="275"/>
    </row>
    <row r="62" spans="1:10" s="270" customFormat="1">
      <c r="A62" s="441"/>
      <c r="B62" s="275"/>
      <c r="C62" s="275"/>
      <c r="D62" s="292">
        <f t="shared" si="1"/>
        <v>0</v>
      </c>
      <c r="E62" s="275"/>
      <c r="F62" s="275"/>
      <c r="G62" s="275"/>
      <c r="H62" s="275"/>
      <c r="I62" s="275"/>
      <c r="J62" s="275"/>
    </row>
    <row r="63" spans="1:10" s="270" customFormat="1">
      <c r="A63" s="441"/>
      <c r="B63" s="275"/>
      <c r="C63" s="275"/>
      <c r="D63" s="292">
        <f t="shared" si="1"/>
        <v>0</v>
      </c>
      <c r="E63" s="275"/>
      <c r="F63" s="275"/>
      <c r="G63" s="275"/>
      <c r="H63" s="275"/>
      <c r="I63" s="275"/>
      <c r="J63" s="275"/>
    </row>
    <row r="64" spans="1:10" s="270" customFormat="1">
      <c r="A64" s="441"/>
      <c r="B64" s="275"/>
      <c r="C64" s="275"/>
      <c r="D64" s="292">
        <f t="shared" si="1"/>
        <v>0</v>
      </c>
      <c r="E64" s="275"/>
      <c r="F64" s="275"/>
      <c r="G64" s="275"/>
      <c r="H64" s="275"/>
      <c r="I64" s="275"/>
      <c r="J64" s="275"/>
    </row>
    <row r="65" spans="1:10" s="270" customFormat="1">
      <c r="A65" s="441"/>
      <c r="B65" s="275"/>
      <c r="C65" s="275"/>
      <c r="D65" s="292">
        <f t="shared" si="1"/>
        <v>0</v>
      </c>
      <c r="E65" s="275"/>
      <c r="F65" s="275"/>
      <c r="G65" s="275"/>
      <c r="H65" s="275"/>
      <c r="I65" s="275"/>
      <c r="J65" s="275"/>
    </row>
    <row r="66" spans="1:10" s="270" customFormat="1">
      <c r="A66" s="441"/>
      <c r="B66" s="275"/>
      <c r="C66" s="275"/>
      <c r="D66" s="292">
        <f t="shared" si="1"/>
        <v>0</v>
      </c>
      <c r="E66" s="275"/>
      <c r="F66" s="275"/>
      <c r="G66" s="275"/>
      <c r="H66" s="275"/>
      <c r="I66" s="275"/>
      <c r="J66" s="275"/>
    </row>
    <row r="67" spans="1:10" s="270" customFormat="1">
      <c r="A67" s="441"/>
      <c r="B67" s="275"/>
      <c r="C67" s="275"/>
      <c r="D67" s="292">
        <f t="shared" si="1"/>
        <v>0</v>
      </c>
      <c r="E67" s="275"/>
      <c r="F67" s="275"/>
      <c r="G67" s="275"/>
      <c r="H67" s="275"/>
      <c r="I67" s="275"/>
      <c r="J67" s="275"/>
    </row>
    <row r="68" spans="1:10" s="270" customFormat="1">
      <c r="A68" s="441"/>
      <c r="B68" s="275"/>
      <c r="C68" s="275"/>
      <c r="D68" s="292">
        <f t="shared" si="1"/>
        <v>0</v>
      </c>
      <c r="E68" s="275"/>
      <c r="F68" s="275"/>
      <c r="G68" s="275"/>
      <c r="H68" s="275"/>
      <c r="I68" s="275"/>
      <c r="J68" s="275"/>
    </row>
    <row r="69" spans="1:10" s="270" customFormat="1">
      <c r="A69" s="441"/>
      <c r="B69" s="275"/>
      <c r="C69" s="275"/>
      <c r="D69" s="292">
        <f t="shared" si="1"/>
        <v>0</v>
      </c>
      <c r="E69" s="275"/>
      <c r="F69" s="275"/>
      <c r="G69" s="275"/>
      <c r="H69" s="275"/>
      <c r="I69" s="275"/>
      <c r="J69" s="275"/>
    </row>
    <row r="70" spans="1:10" s="270" customFormat="1">
      <c r="A70" s="441"/>
      <c r="B70" s="275"/>
      <c r="C70" s="275"/>
      <c r="D70" s="292">
        <f t="shared" si="1"/>
        <v>0</v>
      </c>
      <c r="E70" s="275"/>
      <c r="F70" s="275"/>
      <c r="G70" s="275"/>
      <c r="H70" s="275"/>
      <c r="I70" s="275"/>
      <c r="J70" s="275"/>
    </row>
    <row r="71" spans="1:10" s="270" customFormat="1">
      <c r="A71" s="441"/>
      <c r="B71" s="275"/>
      <c r="C71" s="275"/>
      <c r="D71" s="292">
        <f t="shared" si="1"/>
        <v>0</v>
      </c>
      <c r="E71" s="275"/>
      <c r="F71" s="275"/>
      <c r="G71" s="275"/>
      <c r="H71" s="275"/>
      <c r="I71" s="275"/>
      <c r="J71" s="275"/>
    </row>
    <row r="72" spans="1:10" s="270" customFormat="1">
      <c r="A72" s="441"/>
      <c r="B72" s="275"/>
      <c r="C72" s="275"/>
      <c r="D72" s="292">
        <f t="shared" si="1"/>
        <v>0</v>
      </c>
      <c r="E72" s="275"/>
      <c r="F72" s="275"/>
      <c r="G72" s="275"/>
      <c r="H72" s="275"/>
      <c r="I72" s="275"/>
      <c r="J72" s="275"/>
    </row>
    <row r="73" spans="1:10" s="270" customFormat="1">
      <c r="A73" s="441"/>
      <c r="B73" s="275"/>
      <c r="C73" s="275"/>
      <c r="D73" s="292">
        <f t="shared" si="1"/>
        <v>0</v>
      </c>
      <c r="E73" s="275"/>
      <c r="F73" s="275"/>
      <c r="G73" s="275"/>
      <c r="H73" s="275"/>
      <c r="I73" s="275"/>
      <c r="J73" s="275"/>
    </row>
    <row r="74" spans="1:10" s="270" customFormat="1">
      <c r="A74" s="441"/>
      <c r="B74" s="275"/>
      <c r="C74" s="275"/>
      <c r="D74" s="292">
        <f t="shared" si="1"/>
        <v>0</v>
      </c>
      <c r="E74" s="275"/>
      <c r="F74" s="275"/>
      <c r="G74" s="275"/>
      <c r="H74" s="275"/>
      <c r="I74" s="275"/>
      <c r="J74" s="275"/>
    </row>
    <row r="75" spans="1:10" s="270" customFormat="1">
      <c r="A75" s="441"/>
      <c r="B75" s="275"/>
      <c r="C75" s="275"/>
      <c r="D75" s="292">
        <f t="shared" si="1"/>
        <v>0</v>
      </c>
      <c r="E75" s="275"/>
      <c r="F75" s="275"/>
      <c r="G75" s="275"/>
      <c r="H75" s="275"/>
      <c r="I75" s="275"/>
      <c r="J75" s="275"/>
    </row>
    <row r="76" spans="1:10" s="270" customFormat="1">
      <c r="A76" s="441"/>
      <c r="B76" s="275"/>
      <c r="C76" s="275"/>
      <c r="D76" s="292">
        <f t="shared" si="1"/>
        <v>0</v>
      </c>
      <c r="E76" s="275"/>
      <c r="F76" s="275"/>
      <c r="G76" s="275"/>
      <c r="H76" s="275"/>
      <c r="I76" s="275"/>
      <c r="J76" s="275"/>
    </row>
    <row r="77" spans="1:10" s="270" customFormat="1">
      <c r="A77" s="441"/>
      <c r="B77" s="275"/>
      <c r="C77" s="275"/>
      <c r="D77" s="292">
        <f t="shared" si="1"/>
        <v>0</v>
      </c>
      <c r="E77" s="275"/>
      <c r="F77" s="275"/>
      <c r="G77" s="275"/>
      <c r="H77" s="275"/>
      <c r="I77" s="275"/>
      <c r="J77" s="275"/>
    </row>
    <row r="78" spans="1:10" s="270" customFormat="1">
      <c r="A78" s="441"/>
      <c r="B78" s="275"/>
      <c r="C78" s="275"/>
      <c r="D78" s="292">
        <f t="shared" si="1"/>
        <v>0</v>
      </c>
      <c r="E78" s="275"/>
      <c r="F78" s="275"/>
      <c r="G78" s="275"/>
      <c r="H78" s="275"/>
      <c r="I78" s="275"/>
      <c r="J78" s="275"/>
    </row>
    <row r="79" spans="1:10" s="270" customFormat="1">
      <c r="A79" s="441"/>
      <c r="B79" s="275"/>
      <c r="C79" s="275"/>
      <c r="D79" s="292">
        <f t="shared" si="1"/>
        <v>0</v>
      </c>
      <c r="E79" s="275"/>
      <c r="F79" s="275"/>
      <c r="G79" s="275"/>
      <c r="H79" s="275"/>
      <c r="I79" s="275"/>
      <c r="J79" s="275"/>
    </row>
    <row r="80" spans="1:10" s="270" customFormat="1">
      <c r="A80" s="441"/>
      <c r="B80" s="275"/>
      <c r="C80" s="275"/>
      <c r="D80" s="292">
        <f t="shared" si="1"/>
        <v>0</v>
      </c>
      <c r="E80" s="275"/>
      <c r="F80" s="275"/>
      <c r="G80" s="275"/>
      <c r="H80" s="275"/>
      <c r="I80" s="275"/>
      <c r="J80" s="275"/>
    </row>
    <row r="81" spans="1:10" s="270" customFormat="1">
      <c r="A81" s="441"/>
      <c r="B81" s="275"/>
      <c r="C81" s="275"/>
      <c r="D81" s="292">
        <f t="shared" si="1"/>
        <v>0</v>
      </c>
      <c r="E81" s="275"/>
      <c r="F81" s="275"/>
      <c r="G81" s="275"/>
      <c r="H81" s="275"/>
      <c r="I81" s="275"/>
      <c r="J81" s="275"/>
    </row>
    <row r="82" spans="1:10" s="270" customFormat="1">
      <c r="A82" s="441"/>
      <c r="B82" s="275"/>
      <c r="C82" s="275"/>
      <c r="D82" s="292">
        <f t="shared" si="1"/>
        <v>0</v>
      </c>
      <c r="E82" s="275"/>
      <c r="F82" s="275"/>
      <c r="G82" s="275"/>
      <c r="H82" s="275"/>
      <c r="I82" s="275"/>
      <c r="J82" s="275"/>
    </row>
    <row r="83" spans="1:10" s="270" customFormat="1">
      <c r="A83" s="441"/>
      <c r="B83" s="275"/>
      <c r="C83" s="275"/>
      <c r="D83" s="292">
        <f t="shared" si="1"/>
        <v>0</v>
      </c>
      <c r="E83" s="275"/>
      <c r="F83" s="275"/>
      <c r="G83" s="275"/>
      <c r="H83" s="275"/>
      <c r="I83" s="275"/>
      <c r="J83" s="275"/>
    </row>
    <row r="84" spans="1:10" s="270" customFormat="1">
      <c r="A84" s="441"/>
      <c r="B84" s="275"/>
      <c r="C84" s="275"/>
      <c r="D84" s="292">
        <f t="shared" si="1"/>
        <v>0</v>
      </c>
      <c r="E84" s="275"/>
      <c r="F84" s="275"/>
      <c r="G84" s="275"/>
      <c r="H84" s="275"/>
      <c r="I84" s="275"/>
      <c r="J84" s="275"/>
    </row>
    <row r="85" spans="1:10" s="270" customFormat="1">
      <c r="A85" s="441"/>
      <c r="B85" s="275"/>
      <c r="C85" s="275"/>
      <c r="D85" s="292">
        <f t="shared" ref="D85:D116" si="2">+C85*(100-E85)/100</f>
        <v>0</v>
      </c>
      <c r="E85" s="275"/>
      <c r="F85" s="275"/>
      <c r="G85" s="275"/>
      <c r="H85" s="275"/>
      <c r="I85" s="275"/>
      <c r="J85" s="275"/>
    </row>
    <row r="86" spans="1:10" s="270" customFormat="1">
      <c r="A86" s="441"/>
      <c r="B86" s="275"/>
      <c r="C86" s="275"/>
      <c r="D86" s="292">
        <f t="shared" si="2"/>
        <v>0</v>
      </c>
      <c r="E86" s="275"/>
      <c r="F86" s="275"/>
      <c r="G86" s="275"/>
      <c r="H86" s="275"/>
      <c r="I86" s="275"/>
      <c r="J86" s="275"/>
    </row>
    <row r="87" spans="1:10" s="270" customFormat="1">
      <c r="A87" s="441"/>
      <c r="B87" s="275"/>
      <c r="C87" s="275"/>
      <c r="D87" s="292">
        <f t="shared" si="2"/>
        <v>0</v>
      </c>
      <c r="E87" s="275"/>
      <c r="F87" s="275"/>
      <c r="G87" s="275"/>
      <c r="H87" s="275"/>
      <c r="I87" s="275"/>
      <c r="J87" s="275"/>
    </row>
    <row r="88" spans="1:10" s="270" customFormat="1">
      <c r="A88" s="441"/>
      <c r="B88" s="275"/>
      <c r="C88" s="275"/>
      <c r="D88" s="292">
        <f t="shared" si="2"/>
        <v>0</v>
      </c>
      <c r="E88" s="275"/>
      <c r="F88" s="275"/>
      <c r="G88" s="275"/>
      <c r="H88" s="275"/>
      <c r="I88" s="275"/>
      <c r="J88" s="275"/>
    </row>
    <row r="89" spans="1:10" s="270" customFormat="1">
      <c r="A89" s="441"/>
      <c r="B89" s="275"/>
      <c r="C89" s="275"/>
      <c r="D89" s="292">
        <f t="shared" si="2"/>
        <v>0</v>
      </c>
      <c r="E89" s="275"/>
      <c r="F89" s="275"/>
      <c r="G89" s="275"/>
      <c r="H89" s="275"/>
      <c r="I89" s="275"/>
      <c r="J89" s="275"/>
    </row>
    <row r="90" spans="1:10" s="270" customFormat="1">
      <c r="A90" s="441"/>
      <c r="B90" s="275"/>
      <c r="C90" s="275"/>
      <c r="D90" s="292">
        <f t="shared" si="2"/>
        <v>0</v>
      </c>
      <c r="E90" s="275"/>
      <c r="F90" s="275"/>
      <c r="G90" s="275"/>
      <c r="H90" s="275"/>
      <c r="I90" s="275"/>
      <c r="J90" s="275"/>
    </row>
    <row r="91" spans="1:10" s="270" customFormat="1">
      <c r="A91" s="441"/>
      <c r="B91" s="275"/>
      <c r="C91" s="275"/>
      <c r="D91" s="292">
        <f t="shared" si="2"/>
        <v>0</v>
      </c>
      <c r="E91" s="275"/>
      <c r="F91" s="275"/>
      <c r="G91" s="275"/>
      <c r="H91" s="275"/>
      <c r="I91" s="275"/>
      <c r="J91" s="275"/>
    </row>
    <row r="92" spans="1:10" s="270" customFormat="1">
      <c r="A92" s="441"/>
      <c r="B92" s="275"/>
      <c r="C92" s="275"/>
      <c r="D92" s="292">
        <f t="shared" si="2"/>
        <v>0</v>
      </c>
      <c r="E92" s="275"/>
      <c r="F92" s="275"/>
      <c r="G92" s="275"/>
      <c r="H92" s="275"/>
      <c r="I92" s="275"/>
      <c r="J92" s="275"/>
    </row>
    <row r="93" spans="1:10" s="270" customFormat="1">
      <c r="A93" s="441"/>
      <c r="B93" s="275"/>
      <c r="C93" s="275"/>
      <c r="D93" s="292">
        <f t="shared" si="2"/>
        <v>0</v>
      </c>
      <c r="E93" s="275"/>
      <c r="F93" s="275"/>
      <c r="G93" s="275"/>
      <c r="H93" s="275"/>
      <c r="I93" s="275"/>
      <c r="J93" s="275"/>
    </row>
    <row r="94" spans="1:10" s="270" customFormat="1">
      <c r="A94" s="441"/>
      <c r="B94" s="275"/>
      <c r="C94" s="275"/>
      <c r="D94" s="292">
        <f t="shared" si="2"/>
        <v>0</v>
      </c>
      <c r="E94" s="275"/>
      <c r="F94" s="275"/>
      <c r="G94" s="275"/>
      <c r="H94" s="275"/>
      <c r="I94" s="275"/>
      <c r="J94" s="275"/>
    </row>
    <row r="95" spans="1:10" s="270" customFormat="1">
      <c r="A95" s="441"/>
      <c r="B95" s="275"/>
      <c r="C95" s="275"/>
      <c r="D95" s="292">
        <f t="shared" si="2"/>
        <v>0</v>
      </c>
      <c r="E95" s="275"/>
      <c r="F95" s="275"/>
      <c r="G95" s="275"/>
      <c r="H95" s="275"/>
      <c r="I95" s="275"/>
      <c r="J95" s="275"/>
    </row>
    <row r="96" spans="1:10" s="270" customFormat="1">
      <c r="A96" s="441"/>
      <c r="B96" s="275"/>
      <c r="C96" s="275"/>
      <c r="D96" s="292">
        <f t="shared" si="2"/>
        <v>0</v>
      </c>
      <c r="E96" s="275"/>
      <c r="F96" s="275"/>
      <c r="G96" s="275"/>
      <c r="H96" s="275"/>
      <c r="I96" s="275"/>
      <c r="J96" s="275"/>
    </row>
    <row r="97" spans="1:10" s="270" customFormat="1">
      <c r="A97" s="441"/>
      <c r="B97" s="275"/>
      <c r="C97" s="275"/>
      <c r="D97" s="292">
        <f t="shared" si="2"/>
        <v>0</v>
      </c>
      <c r="E97" s="275"/>
      <c r="F97" s="275"/>
      <c r="G97" s="275"/>
      <c r="H97" s="275"/>
      <c r="I97" s="275"/>
      <c r="J97" s="275"/>
    </row>
    <row r="98" spans="1:10" s="270" customFormat="1">
      <c r="A98" s="441"/>
      <c r="B98" s="275"/>
      <c r="C98" s="275"/>
      <c r="D98" s="292">
        <f t="shared" si="2"/>
        <v>0</v>
      </c>
      <c r="E98" s="275"/>
      <c r="F98" s="275"/>
      <c r="G98" s="275"/>
      <c r="H98" s="275"/>
      <c r="I98" s="275"/>
      <c r="J98" s="275"/>
    </row>
    <row r="99" spans="1:10" s="270" customFormat="1">
      <c r="A99" s="441"/>
      <c r="B99" s="275"/>
      <c r="C99" s="275"/>
      <c r="D99" s="292">
        <f t="shared" si="2"/>
        <v>0</v>
      </c>
      <c r="E99" s="275"/>
      <c r="F99" s="275"/>
      <c r="G99" s="275"/>
      <c r="H99" s="275"/>
      <c r="I99" s="275"/>
      <c r="J99" s="275"/>
    </row>
    <row r="100" spans="1:10" s="270" customFormat="1">
      <c r="A100" s="441"/>
      <c r="B100" s="275"/>
      <c r="C100" s="275"/>
      <c r="D100" s="292">
        <f t="shared" si="2"/>
        <v>0</v>
      </c>
      <c r="E100" s="275"/>
      <c r="F100" s="275"/>
      <c r="G100" s="275"/>
      <c r="H100" s="275"/>
      <c r="I100" s="275"/>
      <c r="J100" s="275"/>
    </row>
    <row r="101" spans="1:10" s="270" customFormat="1">
      <c r="A101" s="441"/>
      <c r="B101" s="275"/>
      <c r="C101" s="275"/>
      <c r="D101" s="292">
        <f t="shared" si="2"/>
        <v>0</v>
      </c>
      <c r="E101" s="275"/>
      <c r="F101" s="275"/>
      <c r="G101" s="275"/>
      <c r="H101" s="275"/>
      <c r="I101" s="275"/>
      <c r="J101" s="275"/>
    </row>
    <row r="102" spans="1:10" s="270" customFormat="1">
      <c r="A102" s="441"/>
      <c r="B102" s="275"/>
      <c r="C102" s="275"/>
      <c r="D102" s="292">
        <f t="shared" si="2"/>
        <v>0</v>
      </c>
      <c r="E102" s="275"/>
      <c r="F102" s="275"/>
      <c r="G102" s="275"/>
      <c r="H102" s="275"/>
      <c r="I102" s="275"/>
      <c r="J102" s="275"/>
    </row>
    <row r="103" spans="1:10" s="270" customFormat="1">
      <c r="A103" s="441"/>
      <c r="B103" s="275"/>
      <c r="C103" s="275"/>
      <c r="D103" s="292">
        <f t="shared" si="2"/>
        <v>0</v>
      </c>
      <c r="E103" s="275"/>
      <c r="F103" s="275"/>
      <c r="G103" s="275"/>
      <c r="H103" s="275"/>
      <c r="I103" s="275"/>
      <c r="J103" s="275"/>
    </row>
    <row r="104" spans="1:10" s="270" customFormat="1">
      <c r="A104" s="441"/>
      <c r="B104" s="275"/>
      <c r="C104" s="275"/>
      <c r="D104" s="292">
        <f t="shared" si="2"/>
        <v>0</v>
      </c>
      <c r="E104" s="275"/>
      <c r="F104" s="275"/>
      <c r="G104" s="275"/>
      <c r="H104" s="275"/>
      <c r="I104" s="275"/>
      <c r="J104" s="275"/>
    </row>
    <row r="105" spans="1:10" s="270" customFormat="1">
      <c r="A105" s="441"/>
      <c r="B105" s="275"/>
      <c r="C105" s="275"/>
      <c r="D105" s="292">
        <f t="shared" si="2"/>
        <v>0</v>
      </c>
      <c r="E105" s="275"/>
      <c r="F105" s="275"/>
      <c r="G105" s="275"/>
      <c r="H105" s="275"/>
      <c r="I105" s="275"/>
      <c r="J105" s="275"/>
    </row>
    <row r="106" spans="1:10" s="270" customFormat="1">
      <c r="A106" s="441"/>
      <c r="B106" s="275"/>
      <c r="C106" s="275"/>
      <c r="D106" s="292">
        <f t="shared" si="2"/>
        <v>0</v>
      </c>
      <c r="E106" s="275"/>
      <c r="F106" s="275"/>
      <c r="G106" s="275"/>
      <c r="H106" s="275"/>
      <c r="I106" s="275"/>
      <c r="J106" s="275"/>
    </row>
    <row r="107" spans="1:10" s="270" customFormat="1">
      <c r="A107" s="441"/>
      <c r="B107" s="275"/>
      <c r="C107" s="275"/>
      <c r="D107" s="292">
        <f t="shared" si="2"/>
        <v>0</v>
      </c>
      <c r="E107" s="275"/>
      <c r="F107" s="275"/>
      <c r="G107" s="275"/>
      <c r="H107" s="275"/>
      <c r="I107" s="275"/>
      <c r="J107" s="275"/>
    </row>
    <row r="108" spans="1:10" s="270" customFormat="1">
      <c r="A108" s="441"/>
      <c r="B108" s="275"/>
      <c r="C108" s="275"/>
      <c r="D108" s="292">
        <f t="shared" si="2"/>
        <v>0</v>
      </c>
      <c r="E108" s="275"/>
      <c r="F108" s="275"/>
      <c r="G108" s="275"/>
      <c r="H108" s="275"/>
      <c r="I108" s="275"/>
      <c r="J108" s="275"/>
    </row>
    <row r="109" spans="1:10" s="270" customFormat="1">
      <c r="A109" s="441"/>
      <c r="B109" s="272"/>
      <c r="C109" s="272"/>
      <c r="D109" s="292">
        <f t="shared" si="2"/>
        <v>0</v>
      </c>
      <c r="E109" s="272"/>
      <c r="F109" s="272"/>
      <c r="G109" s="272"/>
      <c r="H109" s="272"/>
      <c r="I109" s="272"/>
      <c r="J109" s="272"/>
    </row>
    <row r="110" spans="1:10" s="270" customFormat="1">
      <c r="A110" s="441"/>
      <c r="B110" s="272"/>
      <c r="C110" s="272"/>
      <c r="D110" s="292">
        <f t="shared" si="2"/>
        <v>0</v>
      </c>
      <c r="E110" s="272"/>
      <c r="F110" s="272"/>
      <c r="G110" s="272"/>
      <c r="H110" s="272"/>
      <c r="I110" s="272"/>
      <c r="J110" s="272"/>
    </row>
    <row r="111" spans="1:10" s="270" customFormat="1">
      <c r="A111" s="441"/>
      <c r="B111" s="272"/>
      <c r="C111" s="272"/>
      <c r="D111" s="292">
        <f t="shared" si="2"/>
        <v>0</v>
      </c>
      <c r="E111" s="272"/>
      <c r="F111" s="272"/>
      <c r="G111" s="272"/>
      <c r="H111" s="272"/>
      <c r="I111" s="272"/>
      <c r="J111" s="272"/>
    </row>
    <row r="112" spans="1:10" s="270" customFormat="1">
      <c r="A112" s="441"/>
      <c r="B112" s="272"/>
      <c r="C112" s="272"/>
      <c r="D112" s="292">
        <f t="shared" si="2"/>
        <v>0</v>
      </c>
      <c r="E112" s="272"/>
      <c r="F112" s="272"/>
      <c r="G112" s="272"/>
      <c r="H112" s="272"/>
      <c r="I112" s="272"/>
      <c r="J112" s="272"/>
    </row>
    <row r="113" spans="1:4" s="270" customFormat="1">
      <c r="A113" s="441"/>
      <c r="B113" s="272"/>
      <c r="C113" s="272"/>
      <c r="D113" s="292">
        <f t="shared" si="2"/>
        <v>0</v>
      </c>
    </row>
    <row r="114" spans="1:4" s="270" customFormat="1">
      <c r="A114" s="441"/>
      <c r="B114" s="272"/>
      <c r="C114" s="272"/>
      <c r="D114" s="292">
        <f t="shared" si="2"/>
        <v>0</v>
      </c>
    </row>
    <row r="115" spans="1:4" s="270" customFormat="1">
      <c r="A115" s="441"/>
      <c r="B115" s="272"/>
      <c r="C115" s="272"/>
      <c r="D115" s="292">
        <f t="shared" si="2"/>
        <v>0</v>
      </c>
    </row>
    <row r="116" spans="1:4" s="270" customFormat="1">
      <c r="A116" s="441"/>
      <c r="B116" s="272"/>
      <c r="C116" s="272"/>
      <c r="D116" s="292">
        <f t="shared" si="2"/>
        <v>0</v>
      </c>
    </row>
    <row r="117" spans="1:4" s="270" customFormat="1">
      <c r="A117" s="441"/>
      <c r="B117" s="272"/>
      <c r="C117" s="272"/>
      <c r="D117" s="292">
        <f t="shared" ref="D117:D148" si="3">+C117*(100-E117)/100</f>
        <v>0</v>
      </c>
    </row>
    <row r="118" spans="1:4" s="270" customFormat="1">
      <c r="A118" s="441"/>
      <c r="B118" s="272"/>
      <c r="C118" s="272"/>
      <c r="D118" s="292">
        <f t="shared" si="3"/>
        <v>0</v>
      </c>
    </row>
    <row r="119" spans="1:4" s="270" customFormat="1">
      <c r="A119" s="441"/>
      <c r="B119" s="272"/>
      <c r="C119" s="272"/>
      <c r="D119" s="292">
        <f t="shared" si="3"/>
        <v>0</v>
      </c>
    </row>
    <row r="120" spans="1:4" s="270" customFormat="1">
      <c r="A120" s="441"/>
      <c r="B120" s="272"/>
      <c r="C120" s="272"/>
      <c r="D120" s="292">
        <f t="shared" si="3"/>
        <v>0</v>
      </c>
    </row>
    <row r="121" spans="1:4" s="270" customFormat="1">
      <c r="A121" s="441"/>
      <c r="B121" s="272"/>
      <c r="C121" s="272"/>
      <c r="D121" s="292">
        <f t="shared" si="3"/>
        <v>0</v>
      </c>
    </row>
    <row r="122" spans="1:4" s="270" customFormat="1">
      <c r="A122" s="441"/>
      <c r="B122" s="272"/>
      <c r="C122" s="272"/>
      <c r="D122" s="292">
        <f t="shared" si="3"/>
        <v>0</v>
      </c>
    </row>
    <row r="123" spans="1:4" s="270" customFormat="1">
      <c r="A123" s="441"/>
      <c r="B123" s="272"/>
      <c r="C123" s="272"/>
      <c r="D123" s="292">
        <f t="shared" si="3"/>
        <v>0</v>
      </c>
    </row>
    <row r="124" spans="1:4" s="270" customFormat="1">
      <c r="A124" s="441"/>
      <c r="B124" s="272"/>
      <c r="C124" s="272"/>
      <c r="D124" s="292">
        <f t="shared" si="3"/>
        <v>0</v>
      </c>
    </row>
    <row r="125" spans="1:4" s="270" customFormat="1">
      <c r="A125" s="441"/>
      <c r="B125" s="272"/>
      <c r="C125" s="272"/>
      <c r="D125" s="292">
        <f t="shared" si="3"/>
        <v>0</v>
      </c>
    </row>
    <row r="126" spans="1:4" s="270" customFormat="1">
      <c r="A126" s="441"/>
      <c r="B126" s="272"/>
      <c r="C126" s="272"/>
      <c r="D126" s="292">
        <f t="shared" si="3"/>
        <v>0</v>
      </c>
    </row>
    <row r="127" spans="1:4" s="270" customFormat="1">
      <c r="A127" s="441"/>
      <c r="B127" s="272"/>
      <c r="C127" s="272"/>
      <c r="D127" s="292">
        <f t="shared" si="3"/>
        <v>0</v>
      </c>
    </row>
    <row r="128" spans="1:4" s="270" customFormat="1">
      <c r="A128" s="441"/>
      <c r="B128" s="272"/>
      <c r="C128" s="272"/>
      <c r="D128" s="292">
        <f t="shared" si="3"/>
        <v>0</v>
      </c>
    </row>
    <row r="129" spans="1:4" s="270" customFormat="1">
      <c r="A129" s="441"/>
      <c r="B129" s="272"/>
      <c r="C129" s="272"/>
      <c r="D129" s="292">
        <f t="shared" si="3"/>
        <v>0</v>
      </c>
    </row>
    <row r="130" spans="1:4" s="270" customFormat="1">
      <c r="A130" s="441"/>
      <c r="B130" s="272"/>
      <c r="C130" s="272"/>
      <c r="D130" s="292">
        <f t="shared" si="3"/>
        <v>0</v>
      </c>
    </row>
    <row r="131" spans="1:4" s="270" customFormat="1">
      <c r="A131" s="441"/>
      <c r="B131" s="272"/>
      <c r="C131" s="272"/>
      <c r="D131" s="292">
        <f t="shared" si="3"/>
        <v>0</v>
      </c>
    </row>
    <row r="132" spans="1:4" s="270" customFormat="1">
      <c r="A132" s="441"/>
      <c r="B132" s="272"/>
      <c r="C132" s="272"/>
      <c r="D132" s="292">
        <f t="shared" si="3"/>
        <v>0</v>
      </c>
    </row>
    <row r="133" spans="1:4" s="270" customFormat="1">
      <c r="A133" s="441"/>
      <c r="B133" s="272"/>
      <c r="C133" s="272"/>
      <c r="D133" s="292">
        <f t="shared" si="3"/>
        <v>0</v>
      </c>
    </row>
    <row r="134" spans="1:4" s="270" customFormat="1">
      <c r="A134" s="441"/>
      <c r="B134" s="272"/>
      <c r="C134" s="272"/>
      <c r="D134" s="292">
        <f t="shared" si="3"/>
        <v>0</v>
      </c>
    </row>
    <row r="135" spans="1:4" s="270" customFormat="1">
      <c r="A135" s="441"/>
      <c r="B135" s="272"/>
      <c r="C135" s="272"/>
      <c r="D135" s="292">
        <f t="shared" si="3"/>
        <v>0</v>
      </c>
    </row>
    <row r="136" spans="1:4" s="270" customFormat="1">
      <c r="A136" s="273"/>
      <c r="B136" s="272"/>
      <c r="C136" s="272"/>
      <c r="D136" s="292">
        <f t="shared" si="3"/>
        <v>0</v>
      </c>
    </row>
    <row r="137" spans="1:4" s="270" customFormat="1">
      <c r="A137" s="273"/>
      <c r="B137" s="272"/>
      <c r="C137" s="272"/>
      <c r="D137" s="292">
        <f t="shared" si="3"/>
        <v>0</v>
      </c>
    </row>
    <row r="138" spans="1:4" s="270" customFormat="1">
      <c r="A138" s="273"/>
      <c r="B138" s="272"/>
      <c r="C138" s="272"/>
      <c r="D138" s="292">
        <f t="shared" si="3"/>
        <v>0</v>
      </c>
    </row>
    <row r="139" spans="1:4" s="270" customFormat="1">
      <c r="A139" s="273"/>
      <c r="B139" s="272"/>
      <c r="C139" s="272"/>
      <c r="D139" s="292">
        <f t="shared" si="3"/>
        <v>0</v>
      </c>
    </row>
    <row r="140" spans="1:4" s="270" customFormat="1">
      <c r="A140" s="273"/>
      <c r="B140" s="272"/>
      <c r="C140" s="272"/>
      <c r="D140" s="292">
        <f t="shared" si="3"/>
        <v>0</v>
      </c>
    </row>
    <row r="141" spans="1:4" s="270" customFormat="1">
      <c r="A141" s="273"/>
      <c r="B141" s="272"/>
      <c r="C141" s="272"/>
      <c r="D141" s="292">
        <f t="shared" si="3"/>
        <v>0</v>
      </c>
    </row>
    <row r="142" spans="1:4" s="270" customFormat="1">
      <c r="A142" s="273"/>
      <c r="B142" s="272"/>
      <c r="C142" s="272"/>
      <c r="D142" s="292">
        <f t="shared" si="3"/>
        <v>0</v>
      </c>
    </row>
    <row r="143" spans="1:4" s="270" customFormat="1">
      <c r="A143" s="273"/>
      <c r="B143" s="272"/>
      <c r="C143" s="272"/>
      <c r="D143" s="292">
        <f t="shared" si="3"/>
        <v>0</v>
      </c>
    </row>
    <row r="144" spans="1:4" s="270" customFormat="1">
      <c r="A144" s="273"/>
      <c r="B144" s="272"/>
      <c r="C144" s="272"/>
      <c r="D144" s="292">
        <f t="shared" si="3"/>
        <v>0</v>
      </c>
    </row>
    <row r="145" spans="4:4" s="270" customFormat="1">
      <c r="D145" s="292">
        <f t="shared" si="3"/>
        <v>0</v>
      </c>
    </row>
    <row r="146" spans="4:4" s="270" customFormat="1">
      <c r="D146" s="292">
        <f t="shared" si="3"/>
        <v>0</v>
      </c>
    </row>
    <row r="147" spans="4:4" s="270" customFormat="1">
      <c r="D147" s="292">
        <f t="shared" si="3"/>
        <v>0</v>
      </c>
    </row>
    <row r="148" spans="4:4" s="270" customFormat="1">
      <c r="D148" s="292">
        <f t="shared" si="3"/>
        <v>0</v>
      </c>
    </row>
    <row r="149" spans="4:4" s="270" customFormat="1">
      <c r="D149" s="292">
        <f>+C149*(100-E149)/100</f>
        <v>0</v>
      </c>
    </row>
    <row r="150" spans="4:4" s="270" customFormat="1">
      <c r="D150" s="292">
        <f>+C150*(100-E150)/100</f>
        <v>0</v>
      </c>
    </row>
    <row r="151" spans="4:4" s="270" customFormat="1">
      <c r="D151" s="292">
        <f>+C151*(100-E151)/100</f>
        <v>0</v>
      </c>
    </row>
    <row r="152" spans="4:4" s="270" customFormat="1">
      <c r="D152" s="292">
        <f>+C152*(100-E152)/100</f>
        <v>0</v>
      </c>
    </row>
  </sheetData>
  <autoFilter ref="B6:B152"/>
  <customSheetViews>
    <customSheetView guid="{CD481555-6D06-49CD-9625-98C90CC09C9A}" showAutoFilter="1" topLeftCell="A7">
      <selection activeCell="C52" sqref="C52:J52"/>
      <pageMargins left="0.7" right="0.7" top="0.75" bottom="0.75" header="0.3" footer="0.3"/>
      <autoFilter ref="B6:B152"/>
    </customSheetView>
    <customSheetView guid="{9EC6AF21-4B8E-44E3-AF29-8895353139B2}" showAutoFilter="1" topLeftCell="A7">
      <selection activeCell="C52" sqref="C52:J52"/>
      <pageMargins left="0.7" right="0.7" top="0.75" bottom="0.75" header="0.3" footer="0.3"/>
      <autoFilter ref="B6:B152"/>
    </customSheetView>
    <customSheetView guid="{4A6D03CA-35D0-42B2-8E76-6C991766DE68}" showAutoFilter="1" topLeftCell="A7">
      <selection activeCell="C52" sqref="C52:J52"/>
      <pageMargins left="0.7" right="0.7" top="0.75" bottom="0.75" header="0.3" footer="0.3"/>
      <autoFilter ref="B6:B152"/>
    </customSheetView>
    <customSheetView guid="{94FC66D5-BF29-4BE8-974C-C93BA07E9FE3}" showAutoFilter="1" topLeftCell="A7">
      <selection activeCell="C52" sqref="C52:J52"/>
      <pageMargins left="0.7" right="0.7" top="0.75" bottom="0.75" header="0.3" footer="0.3"/>
      <autoFilter ref="B6:B152"/>
    </customSheetView>
  </customSheetViews>
  <mergeCells count="26">
    <mergeCell ref="A3:B3"/>
    <mergeCell ref="C3:F3"/>
    <mergeCell ref="G3:H4"/>
    <mergeCell ref="I3:J3"/>
    <mergeCell ref="A4:B4"/>
    <mergeCell ref="C4:F4"/>
    <mergeCell ref="I4:J4"/>
    <mergeCell ref="A1:K1"/>
    <mergeCell ref="A2:B2"/>
    <mergeCell ref="C2:F2"/>
    <mergeCell ref="G2:H2"/>
    <mergeCell ref="I2:J2"/>
    <mergeCell ref="C21:J21"/>
    <mergeCell ref="I5:J5"/>
    <mergeCell ref="C7:J7"/>
    <mergeCell ref="C11:J11"/>
    <mergeCell ref="A9:A10"/>
    <mergeCell ref="C20:J20"/>
    <mergeCell ref="C19:J19"/>
    <mergeCell ref="H18:J18"/>
    <mergeCell ref="C17:J17"/>
    <mergeCell ref="C16:J16"/>
    <mergeCell ref="A5:B5"/>
    <mergeCell ref="C5:F5"/>
    <mergeCell ref="C15:J15"/>
    <mergeCell ref="C8:J8"/>
  </mergeCells>
  <hyperlinks>
    <hyperlink ref="B7" r:id="rId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tabColor theme="0"/>
  </sheetPr>
  <dimension ref="A1:M143"/>
  <sheetViews>
    <sheetView workbookViewId="0">
      <pane ySplit="6" topLeftCell="A16" activePane="bottomLeft" state="frozen"/>
      <selection pane="bottomLeft" activeCell="H33" sqref="H33"/>
    </sheetView>
  </sheetViews>
  <sheetFormatPr defaultRowHeight="15.75"/>
  <cols>
    <col min="1" max="1" width="11" style="273" customWidth="1"/>
    <col min="2" max="7" width="10.140625" style="272" customWidth="1"/>
    <col min="8" max="8" width="13.85546875" style="272" customWidth="1"/>
    <col min="9" max="9" width="14.140625" style="272" customWidth="1"/>
    <col min="10" max="10" width="10.140625" style="272" customWidth="1"/>
    <col min="11" max="11" width="20.5703125" style="272" customWidth="1"/>
    <col min="12" max="12" width="53" style="271" customWidth="1"/>
    <col min="13" max="16384" width="9.140625" style="270"/>
  </cols>
  <sheetData>
    <row r="1" spans="1:13" s="281" customFormat="1" ht="30.75" customHeight="1" thickTop="1">
      <c r="A1" s="4298" t="s">
        <v>5989</v>
      </c>
      <c r="B1" s="4299"/>
      <c r="C1" s="4299"/>
      <c r="D1" s="4299"/>
      <c r="E1" s="4299"/>
      <c r="F1" s="4299"/>
      <c r="G1" s="4299"/>
      <c r="H1" s="4299"/>
      <c r="I1" s="4299"/>
      <c r="J1" s="4299"/>
      <c r="K1" s="4299"/>
      <c r="L1" s="4300"/>
      <c r="M1" s="288"/>
    </row>
    <row r="2" spans="1:13" ht="20.25" customHeight="1">
      <c r="A2" s="4289" t="s">
        <v>215</v>
      </c>
      <c r="B2" s="4373"/>
      <c r="C2" s="4358">
        <f>(25+103+90)*25</f>
        <v>5450</v>
      </c>
      <c r="D2" s="4281"/>
      <c r="E2" s="4281"/>
      <c r="F2" s="4359"/>
      <c r="G2" s="4374" t="s">
        <v>6403</v>
      </c>
      <c r="H2" s="4375"/>
      <c r="I2" s="4365" t="s">
        <v>216</v>
      </c>
      <c r="J2" s="4366"/>
      <c r="K2" s="4350" t="s">
        <v>251</v>
      </c>
      <c r="L2" s="4351"/>
      <c r="M2" s="285"/>
    </row>
    <row r="3" spans="1:13" ht="20.25" customHeight="1">
      <c r="A3" s="4289" t="s">
        <v>217</v>
      </c>
      <c r="B3" s="4373"/>
      <c r="C3" s="4358" t="s">
        <v>688</v>
      </c>
      <c r="D3" s="4281"/>
      <c r="E3" s="4281"/>
      <c r="F3" s="4359"/>
      <c r="G3" s="4456"/>
      <c r="H3" s="4457"/>
      <c r="I3" s="4365" t="s">
        <v>218</v>
      </c>
      <c r="J3" s="4366"/>
      <c r="K3" s="4350" t="s">
        <v>248</v>
      </c>
      <c r="L3" s="4351"/>
      <c r="M3" s="285"/>
    </row>
    <row r="4" spans="1:13" ht="20.25" customHeight="1">
      <c r="A4" s="4289" t="s">
        <v>219</v>
      </c>
      <c r="B4" s="4373"/>
      <c r="C4" s="4358" t="s">
        <v>237</v>
      </c>
      <c r="D4" s="4281"/>
      <c r="E4" s="4281"/>
      <c r="F4" s="4359"/>
      <c r="G4" s="4456"/>
      <c r="H4" s="4457"/>
      <c r="I4" s="4365" t="s">
        <v>220</v>
      </c>
      <c r="J4" s="4366"/>
      <c r="K4" s="4350" t="s">
        <v>6163</v>
      </c>
      <c r="L4" s="4351"/>
      <c r="M4" s="285"/>
    </row>
    <row r="5" spans="1:13" ht="50.25" customHeight="1" thickBot="1">
      <c r="A5" s="4360" t="s">
        <v>221</v>
      </c>
      <c r="B5" s="4361"/>
      <c r="C5" s="4362" t="s">
        <v>6509</v>
      </c>
      <c r="D5" s="4363"/>
      <c r="E5" s="4363"/>
      <c r="F5" s="4364"/>
      <c r="G5" s="362"/>
      <c r="H5" s="361"/>
      <c r="I5" s="4365" t="s">
        <v>325</v>
      </c>
      <c r="J5" s="4366"/>
      <c r="K5" s="4461" t="s">
        <v>6386</v>
      </c>
      <c r="L5" s="4462"/>
      <c r="M5" s="285"/>
    </row>
    <row r="6" spans="1:13" s="281" customFormat="1" ht="35.25" customHeight="1" thickTop="1">
      <c r="A6" s="284" t="s">
        <v>1</v>
      </c>
      <c r="B6" s="283" t="s">
        <v>0</v>
      </c>
      <c r="C6" s="283" t="s">
        <v>2</v>
      </c>
      <c r="D6" s="283" t="s">
        <v>3</v>
      </c>
      <c r="E6" s="283" t="s">
        <v>4</v>
      </c>
      <c r="F6" s="283" t="s">
        <v>5</v>
      </c>
      <c r="G6" s="283" t="s">
        <v>6</v>
      </c>
      <c r="H6" s="283" t="s">
        <v>7</v>
      </c>
      <c r="I6" s="283" t="s">
        <v>8</v>
      </c>
      <c r="J6" s="283" t="s">
        <v>9</v>
      </c>
      <c r="K6" s="283" t="s">
        <v>6286</v>
      </c>
      <c r="L6" s="282" t="s">
        <v>10</v>
      </c>
    </row>
    <row r="7" spans="1:13" ht="99.75" customHeight="1">
      <c r="A7" s="1930">
        <v>43884</v>
      </c>
      <c r="B7" s="1933" t="s">
        <v>32</v>
      </c>
      <c r="C7" s="4450" t="s">
        <v>6496</v>
      </c>
      <c r="D7" s="4451"/>
      <c r="E7" s="4451"/>
      <c r="F7" s="4451"/>
      <c r="G7" s="4451"/>
      <c r="H7" s="4451"/>
      <c r="I7" s="4451"/>
      <c r="J7" s="4452"/>
      <c r="K7" s="3510" t="s">
        <v>6005</v>
      </c>
      <c r="L7" s="2301" t="s">
        <v>6005</v>
      </c>
    </row>
    <row r="8" spans="1:13">
      <c r="A8" s="3056">
        <v>43895</v>
      </c>
      <c r="B8" s="3054" t="s">
        <v>16</v>
      </c>
      <c r="C8" s="3055">
        <v>130</v>
      </c>
      <c r="D8" s="3055">
        <f t="shared" ref="D8:D76" si="0">+C8*(100-E8)/100</f>
        <v>128.69999999999999</v>
      </c>
      <c r="E8" s="3055">
        <v>1</v>
      </c>
      <c r="F8" s="3055" t="s">
        <v>70</v>
      </c>
      <c r="G8" s="3055">
        <v>116</v>
      </c>
      <c r="H8" s="3055"/>
      <c r="I8" s="3055"/>
      <c r="J8" s="3055"/>
      <c r="K8" s="3248"/>
      <c r="L8" s="3055" t="s">
        <v>4828</v>
      </c>
    </row>
    <row r="9" spans="1:13">
      <c r="A9" s="3056">
        <v>43910</v>
      </c>
      <c r="B9" s="3054" t="s">
        <v>143</v>
      </c>
      <c r="C9" s="3055"/>
      <c r="D9" s="3055"/>
      <c r="E9" s="3055"/>
      <c r="F9" s="3055"/>
      <c r="G9" s="3055"/>
      <c r="H9" s="4345" t="s">
        <v>6042</v>
      </c>
      <c r="I9" s="4346"/>
      <c r="J9" s="3055"/>
      <c r="K9" s="3248"/>
      <c r="L9" s="3055" t="s">
        <v>30</v>
      </c>
    </row>
    <row r="10" spans="1:13" ht="15.75" customHeight="1">
      <c r="A10" s="3629">
        <v>43920</v>
      </c>
      <c r="B10" s="3130" t="s">
        <v>4</v>
      </c>
      <c r="C10" s="3131"/>
      <c r="D10" s="3131"/>
      <c r="E10" s="3131">
        <v>1</v>
      </c>
      <c r="F10" s="3131"/>
      <c r="G10" s="3131"/>
      <c r="H10" s="3131"/>
      <c r="I10" s="3131"/>
      <c r="J10" s="3131"/>
      <c r="K10" s="3131"/>
      <c r="L10" s="3134"/>
    </row>
    <row r="11" spans="1:13">
      <c r="A11" s="3629">
        <v>43951</v>
      </c>
      <c r="B11" s="3130" t="s">
        <v>4</v>
      </c>
      <c r="C11" s="3131"/>
      <c r="D11" s="3131"/>
      <c r="E11" s="3131">
        <v>1</v>
      </c>
      <c r="F11" s="3131"/>
      <c r="G11" s="3131"/>
      <c r="H11" s="3131"/>
      <c r="I11" s="3131"/>
      <c r="J11" s="3131"/>
      <c r="K11" s="3131"/>
      <c r="L11" s="3134"/>
    </row>
    <row r="12" spans="1:13" ht="21" customHeight="1">
      <c r="A12" s="3629">
        <v>43981</v>
      </c>
      <c r="B12" s="3130" t="s">
        <v>4</v>
      </c>
      <c r="C12" s="3131"/>
      <c r="D12" s="3131"/>
      <c r="E12" s="3131">
        <v>1</v>
      </c>
      <c r="F12" s="3131"/>
      <c r="G12" s="3131"/>
      <c r="H12" s="3131"/>
      <c r="I12" s="3131"/>
      <c r="J12" s="3131"/>
      <c r="K12" s="3131"/>
      <c r="L12" s="3134"/>
    </row>
    <row r="13" spans="1:13">
      <c r="A13" s="3629">
        <v>44012</v>
      </c>
      <c r="B13" s="3130" t="s">
        <v>4</v>
      </c>
      <c r="C13" s="3131"/>
      <c r="D13" s="3131"/>
      <c r="E13" s="3131">
        <v>1</v>
      </c>
      <c r="F13" s="3131"/>
      <c r="G13" s="3131"/>
      <c r="H13" s="3131"/>
      <c r="I13" s="3131"/>
      <c r="J13" s="3131"/>
      <c r="K13" s="3131"/>
      <c r="L13" s="3134"/>
    </row>
    <row r="14" spans="1:13" ht="31.5">
      <c r="A14" s="318">
        <v>44027</v>
      </c>
      <c r="B14" s="448" t="s">
        <v>16</v>
      </c>
      <c r="C14" s="316">
        <v>100</v>
      </c>
      <c r="D14" s="316">
        <v>99</v>
      </c>
      <c r="E14" s="316">
        <v>1</v>
      </c>
      <c r="F14" s="316" t="s">
        <v>70</v>
      </c>
      <c r="G14" s="316">
        <v>135</v>
      </c>
      <c r="H14" s="316"/>
      <c r="I14" s="316"/>
      <c r="J14" s="316"/>
      <c r="K14" s="316"/>
      <c r="L14" s="3195" t="s">
        <v>6221</v>
      </c>
    </row>
    <row r="15" spans="1:13">
      <c r="A15" s="3629">
        <v>44042</v>
      </c>
      <c r="B15" s="3130" t="s">
        <v>4</v>
      </c>
      <c r="C15" s="3131"/>
      <c r="D15" s="3131"/>
      <c r="E15" s="3131">
        <v>2</v>
      </c>
      <c r="F15" s="3131"/>
      <c r="G15" s="3131"/>
      <c r="H15" s="3131"/>
      <c r="I15" s="3131"/>
      <c r="J15" s="3131"/>
      <c r="K15" s="3131"/>
      <c r="L15" s="3134"/>
    </row>
    <row r="16" spans="1:13">
      <c r="A16" s="3056">
        <v>44067</v>
      </c>
      <c r="B16" s="3054" t="s">
        <v>143</v>
      </c>
      <c r="C16" s="3055"/>
      <c r="D16" s="3055" t="s">
        <v>324</v>
      </c>
      <c r="E16" s="3055"/>
      <c r="F16" s="3055"/>
      <c r="G16" s="3055"/>
      <c r="H16" s="3055" t="s">
        <v>643</v>
      </c>
      <c r="I16" s="3055"/>
      <c r="J16" s="3055"/>
      <c r="K16" s="3248"/>
      <c r="L16" s="3055" t="s">
        <v>30</v>
      </c>
    </row>
    <row r="17" spans="1:12">
      <c r="A17" s="3629">
        <v>44073</v>
      </c>
      <c r="B17" s="3130" t="s">
        <v>4</v>
      </c>
      <c r="C17" s="3131"/>
      <c r="D17" s="3131"/>
      <c r="E17" s="3131">
        <v>2</v>
      </c>
      <c r="F17" s="3131"/>
      <c r="G17" s="3131"/>
      <c r="H17" s="3131"/>
      <c r="I17" s="3131"/>
      <c r="J17" s="3131"/>
      <c r="K17" s="3131"/>
      <c r="L17" s="3134"/>
    </row>
    <row r="18" spans="1:12" ht="27.75" customHeight="1">
      <c r="A18" s="4466">
        <v>28</v>
      </c>
      <c r="B18" s="2169" t="s">
        <v>11</v>
      </c>
      <c r="C18" s="4463" t="s">
        <v>6391</v>
      </c>
      <c r="D18" s="4464"/>
      <c r="E18" s="4464"/>
      <c r="F18" s="4464"/>
      <c r="G18" s="4464"/>
      <c r="H18" s="4464"/>
      <c r="I18" s="4464"/>
      <c r="J18" s="4465"/>
      <c r="K18" s="3730"/>
      <c r="L18" s="3731"/>
    </row>
    <row r="19" spans="1:12" ht="68.25" customHeight="1">
      <c r="A19" s="4467"/>
      <c r="B19" s="2169" t="s">
        <v>4264</v>
      </c>
      <c r="C19" s="4469" t="s">
        <v>6397</v>
      </c>
      <c r="D19" s="4470"/>
      <c r="E19" s="4470"/>
      <c r="F19" s="4470"/>
      <c r="G19" s="4470"/>
      <c r="H19" s="4470"/>
      <c r="I19" s="4470"/>
      <c r="J19" s="4471"/>
      <c r="K19" s="3730"/>
      <c r="L19" s="3730"/>
    </row>
    <row r="20" spans="1:12" ht="26.25" customHeight="1">
      <c r="A20" s="4468"/>
      <c r="B20" s="2169" t="s">
        <v>11</v>
      </c>
      <c r="C20" s="4463" t="s">
        <v>6392</v>
      </c>
      <c r="D20" s="4464"/>
      <c r="E20" s="4464"/>
      <c r="F20" s="4464"/>
      <c r="G20" s="4464"/>
      <c r="H20" s="4464"/>
      <c r="I20" s="4464"/>
      <c r="J20" s="4465"/>
      <c r="K20" s="3730"/>
      <c r="L20" s="3730"/>
    </row>
    <row r="21" spans="1:12">
      <c r="A21" s="3056">
        <v>44165</v>
      </c>
      <c r="B21" s="3054" t="s">
        <v>16</v>
      </c>
      <c r="C21" s="3055">
        <v>102</v>
      </c>
      <c r="D21" s="3055">
        <f>+C21-(E21/100*C21)</f>
        <v>93.84</v>
      </c>
      <c r="E21" s="3055">
        <v>8</v>
      </c>
      <c r="F21" s="3055" t="s">
        <v>70</v>
      </c>
      <c r="G21" s="3055">
        <v>120</v>
      </c>
      <c r="H21" s="3055"/>
      <c r="I21" s="3055"/>
      <c r="J21" s="3055"/>
      <c r="K21" s="3248"/>
      <c r="L21" s="4035" t="s">
        <v>2050</v>
      </c>
    </row>
    <row r="22" spans="1:12">
      <c r="A22" s="3056">
        <v>44205</v>
      </c>
      <c r="B22" s="3054" t="s">
        <v>143</v>
      </c>
      <c r="C22" s="3055"/>
      <c r="D22" s="3055" t="s">
        <v>324</v>
      </c>
      <c r="E22" s="3055"/>
      <c r="F22" s="3055"/>
      <c r="G22" s="3055"/>
      <c r="H22" s="3752">
        <v>5290</v>
      </c>
      <c r="I22" s="3752">
        <v>91</v>
      </c>
      <c r="J22" s="3055"/>
      <c r="K22" s="3248"/>
      <c r="L22" s="4035" t="s">
        <v>6435</v>
      </c>
    </row>
    <row r="23" spans="1:12">
      <c r="A23" s="3056">
        <v>44233</v>
      </c>
      <c r="B23" s="3054" t="s">
        <v>16</v>
      </c>
      <c r="C23" s="3055">
        <v>65</v>
      </c>
      <c r="D23" s="3055">
        <f t="shared" si="0"/>
        <v>58.5</v>
      </c>
      <c r="E23" s="3055">
        <v>10</v>
      </c>
      <c r="F23" s="3055" t="s">
        <v>70</v>
      </c>
      <c r="G23" s="3055">
        <v>157</v>
      </c>
      <c r="H23" s="3055"/>
      <c r="I23" s="3055"/>
      <c r="J23" s="3055"/>
      <c r="K23" s="3248"/>
      <c r="L23" s="4035" t="s">
        <v>6502</v>
      </c>
    </row>
    <row r="24" spans="1:12">
      <c r="A24" s="4423">
        <v>44234</v>
      </c>
      <c r="B24" s="448" t="s">
        <v>143</v>
      </c>
      <c r="C24" s="316"/>
      <c r="D24" s="316" t="s">
        <v>324</v>
      </c>
      <c r="E24" s="316"/>
      <c r="F24" s="316"/>
      <c r="G24" s="316"/>
      <c r="H24" s="316">
        <v>4200</v>
      </c>
      <c r="I24" s="316">
        <v>100</v>
      </c>
      <c r="J24" s="316"/>
      <c r="K24" s="316"/>
      <c r="L24" s="316"/>
    </row>
    <row r="25" spans="1:12" ht="35.25" customHeight="1">
      <c r="A25" s="4424"/>
      <c r="B25" s="359" t="s">
        <v>12</v>
      </c>
      <c r="C25" s="4458" t="s">
        <v>6518</v>
      </c>
      <c r="D25" s="4459"/>
      <c r="E25" s="4459"/>
      <c r="F25" s="4459"/>
      <c r="G25" s="4459"/>
      <c r="H25" s="4459"/>
      <c r="I25" s="4459"/>
      <c r="J25" s="4460"/>
      <c r="K25" s="358"/>
      <c r="L25" s="358"/>
    </row>
    <row r="26" spans="1:12">
      <c r="A26" s="3056">
        <v>44235</v>
      </c>
      <c r="B26" s="3054" t="s">
        <v>16</v>
      </c>
      <c r="C26" s="3055">
        <v>66</v>
      </c>
      <c r="D26" s="3055">
        <f t="shared" si="0"/>
        <v>61.38</v>
      </c>
      <c r="E26" s="3055">
        <v>7</v>
      </c>
      <c r="F26" s="3055" t="s">
        <v>70</v>
      </c>
      <c r="G26" s="3055">
        <v>158</v>
      </c>
      <c r="H26" s="3055"/>
      <c r="I26" s="3055"/>
      <c r="J26" s="3055"/>
      <c r="K26" s="3248"/>
      <c r="L26" s="4035" t="s">
        <v>6504</v>
      </c>
    </row>
    <row r="27" spans="1:12">
      <c r="A27" s="3056">
        <v>44264</v>
      </c>
      <c r="B27" s="3054" t="s">
        <v>143</v>
      </c>
      <c r="C27" s="3055"/>
      <c r="D27" s="3055" t="s">
        <v>324</v>
      </c>
      <c r="E27" s="3055"/>
      <c r="F27" s="3055"/>
      <c r="G27" s="3055"/>
      <c r="H27" s="3055">
        <v>5100</v>
      </c>
      <c r="I27" s="3055">
        <v>100</v>
      </c>
      <c r="J27" s="3055"/>
      <c r="K27" s="3248"/>
      <c r="L27" s="4035"/>
    </row>
    <row r="28" spans="1:12">
      <c r="A28" s="520">
        <v>44353</v>
      </c>
      <c r="B28" s="521" t="s">
        <v>143</v>
      </c>
      <c r="C28" s="7"/>
      <c r="D28" s="4012">
        <f t="shared" ref="D28" si="1">+C28*(100-E28)/100</f>
        <v>0</v>
      </c>
      <c r="E28" s="7"/>
      <c r="F28" s="7"/>
      <c r="G28" s="7"/>
      <c r="H28" s="4010">
        <v>4955</v>
      </c>
      <c r="I28" s="4010">
        <v>100</v>
      </c>
      <c r="J28" s="7"/>
      <c r="K28" s="7"/>
      <c r="L28" s="13" t="s">
        <v>30</v>
      </c>
    </row>
    <row r="29" spans="1:12">
      <c r="A29" s="3056">
        <v>44386</v>
      </c>
      <c r="B29" s="3054" t="s">
        <v>16</v>
      </c>
      <c r="C29" s="4052">
        <v>80</v>
      </c>
      <c r="D29" s="4052">
        <f t="shared" ref="D29" si="2">C29*(100-E29)/100</f>
        <v>72</v>
      </c>
      <c r="E29" s="4052">
        <v>10</v>
      </c>
      <c r="F29" s="4052" t="s">
        <v>70</v>
      </c>
      <c r="G29" s="4052">
        <v>140</v>
      </c>
      <c r="H29" s="3055"/>
      <c r="I29" s="3055"/>
      <c r="J29" s="3055"/>
      <c r="K29" s="3248"/>
      <c r="L29" s="3055" t="s">
        <v>20</v>
      </c>
    </row>
    <row r="30" spans="1:12">
      <c r="A30" s="3056">
        <v>44488</v>
      </c>
      <c r="B30" s="3054" t="s">
        <v>16</v>
      </c>
      <c r="C30" s="3055">
        <v>65</v>
      </c>
      <c r="D30" s="3055">
        <f t="shared" si="0"/>
        <v>52</v>
      </c>
      <c r="E30" s="3055">
        <v>20</v>
      </c>
      <c r="F30" s="3055" t="s">
        <v>70</v>
      </c>
      <c r="G30" s="3055">
        <v>150</v>
      </c>
      <c r="H30" s="3055"/>
      <c r="I30" s="3055"/>
      <c r="J30" s="3055"/>
      <c r="K30" s="3248"/>
      <c r="L30" s="4225" t="s">
        <v>4151</v>
      </c>
    </row>
    <row r="31" spans="1:12">
      <c r="A31" s="3056">
        <v>44502</v>
      </c>
      <c r="B31" s="3054" t="s">
        <v>404</v>
      </c>
      <c r="C31" s="4262" t="s">
        <v>6906</v>
      </c>
      <c r="D31" s="4263"/>
      <c r="E31" s="4263"/>
      <c r="F31" s="4263"/>
      <c r="G31" s="4263"/>
      <c r="H31" s="4263"/>
      <c r="I31" s="4263"/>
      <c r="J31" s="4264"/>
      <c r="K31" s="3248"/>
      <c r="L31" s="3055"/>
    </row>
    <row r="32" spans="1:12">
      <c r="A32" s="3056"/>
      <c r="B32" s="3054"/>
      <c r="C32" s="3055"/>
      <c r="D32" s="3055">
        <f t="shared" si="0"/>
        <v>0</v>
      </c>
      <c r="E32" s="3055"/>
      <c r="F32" s="3055"/>
      <c r="G32" s="3055"/>
      <c r="H32" s="3055"/>
      <c r="I32" s="3055"/>
      <c r="J32" s="3055"/>
      <c r="K32" s="3248"/>
      <c r="L32" s="3055"/>
    </row>
    <row r="33" spans="1:12">
      <c r="A33" s="3056"/>
      <c r="B33" s="3054"/>
      <c r="C33" s="3055"/>
      <c r="D33" s="3055">
        <f t="shared" si="0"/>
        <v>0</v>
      </c>
      <c r="E33" s="3055"/>
      <c r="F33" s="3055"/>
      <c r="G33" s="3055"/>
      <c r="H33" s="3055"/>
      <c r="I33" s="3055"/>
      <c r="J33" s="3055"/>
      <c r="K33" s="3248"/>
      <c r="L33" s="3055"/>
    </row>
    <row r="34" spans="1:12">
      <c r="A34" s="3056"/>
      <c r="B34" s="3054"/>
      <c r="C34" s="3055"/>
      <c r="D34" s="3055">
        <f t="shared" si="0"/>
        <v>0</v>
      </c>
      <c r="E34" s="3055"/>
      <c r="F34" s="3055"/>
      <c r="G34" s="3055"/>
      <c r="H34" s="3055"/>
      <c r="I34" s="3055"/>
      <c r="J34" s="3055"/>
      <c r="K34" s="3248"/>
      <c r="L34" s="3055"/>
    </row>
    <row r="35" spans="1:12">
      <c r="A35" s="3056"/>
      <c r="B35" s="3054"/>
      <c r="C35" s="3055"/>
      <c r="D35" s="3055">
        <f t="shared" si="0"/>
        <v>0</v>
      </c>
      <c r="E35" s="3055"/>
      <c r="F35" s="3055"/>
      <c r="G35" s="3055"/>
      <c r="H35" s="3055"/>
      <c r="I35" s="3055"/>
      <c r="J35" s="3055"/>
      <c r="K35" s="3248"/>
      <c r="L35" s="3055"/>
    </row>
    <row r="36" spans="1:12">
      <c r="A36" s="3056"/>
      <c r="B36" s="3054"/>
      <c r="C36" s="3055"/>
      <c r="D36" s="3055">
        <f t="shared" si="0"/>
        <v>0</v>
      </c>
      <c r="E36" s="3055"/>
      <c r="F36" s="3055"/>
      <c r="G36" s="3055"/>
      <c r="H36" s="3055"/>
      <c r="I36" s="3055"/>
      <c r="J36" s="3055"/>
      <c r="K36" s="3248"/>
      <c r="L36" s="3055"/>
    </row>
    <row r="37" spans="1:12">
      <c r="A37" s="3056"/>
      <c r="B37" s="3054"/>
      <c r="C37" s="3055"/>
      <c r="D37" s="3055">
        <f t="shared" si="0"/>
        <v>0</v>
      </c>
      <c r="E37" s="3055"/>
      <c r="F37" s="3055"/>
      <c r="G37" s="3055"/>
      <c r="H37" s="3055"/>
      <c r="I37" s="3055"/>
      <c r="J37" s="3055"/>
      <c r="K37" s="3248"/>
      <c r="L37" s="3055"/>
    </row>
    <row r="38" spans="1:12">
      <c r="A38" s="3056"/>
      <c r="B38" s="3054"/>
      <c r="C38" s="3055"/>
      <c r="D38" s="3055">
        <f t="shared" si="0"/>
        <v>0</v>
      </c>
      <c r="E38" s="3055"/>
      <c r="F38" s="3055"/>
      <c r="G38" s="3055"/>
      <c r="H38" s="3055"/>
      <c r="I38" s="3055"/>
      <c r="J38" s="3055"/>
      <c r="K38" s="3248"/>
      <c r="L38" s="3055"/>
    </row>
    <row r="39" spans="1:12">
      <c r="A39" s="3056"/>
      <c r="B39" s="3054"/>
      <c r="C39" s="3054"/>
      <c r="D39" s="3055">
        <f t="shared" si="0"/>
        <v>0</v>
      </c>
      <c r="E39" s="3054"/>
      <c r="F39" s="3054"/>
      <c r="G39" s="3054"/>
      <c r="H39" s="3054"/>
      <c r="I39" s="3054"/>
      <c r="J39" s="3054"/>
      <c r="K39" s="3233"/>
    </row>
    <row r="40" spans="1:12">
      <c r="A40" s="3056"/>
      <c r="B40" s="3054"/>
      <c r="C40" s="3054"/>
      <c r="D40" s="3055">
        <f t="shared" si="0"/>
        <v>0</v>
      </c>
      <c r="E40" s="3054"/>
      <c r="F40" s="3054"/>
      <c r="G40" s="3054"/>
      <c r="H40" s="3054"/>
      <c r="I40" s="3054"/>
      <c r="J40" s="3054"/>
      <c r="K40" s="3233"/>
      <c r="L40" s="270"/>
    </row>
    <row r="41" spans="1:12">
      <c r="A41" s="3056"/>
      <c r="B41" s="3054"/>
      <c r="C41" s="3054"/>
      <c r="D41" s="3055">
        <f t="shared" si="0"/>
        <v>0</v>
      </c>
      <c r="E41" s="3054"/>
      <c r="F41" s="3054"/>
      <c r="G41" s="3054"/>
      <c r="H41" s="3054"/>
      <c r="I41" s="3054"/>
      <c r="J41" s="3054"/>
      <c r="K41" s="3233"/>
      <c r="L41" s="270"/>
    </row>
    <row r="42" spans="1:12">
      <c r="A42" s="3056"/>
      <c r="B42" s="3054"/>
      <c r="C42" s="3054"/>
      <c r="D42" s="3055">
        <f t="shared" si="0"/>
        <v>0</v>
      </c>
      <c r="E42" s="3054"/>
      <c r="F42" s="3054"/>
      <c r="G42" s="3054"/>
      <c r="H42" s="3054"/>
      <c r="I42" s="3054"/>
      <c r="J42" s="3054"/>
      <c r="K42" s="3233"/>
      <c r="L42" s="270"/>
    </row>
    <row r="43" spans="1:12">
      <c r="A43" s="3056"/>
      <c r="B43" s="3054"/>
      <c r="C43" s="3054"/>
      <c r="D43" s="3055">
        <f t="shared" si="0"/>
        <v>0</v>
      </c>
      <c r="E43" s="3054"/>
      <c r="F43" s="3054"/>
      <c r="G43" s="3054"/>
      <c r="H43" s="3054"/>
      <c r="I43" s="3054"/>
      <c r="J43" s="3054"/>
      <c r="K43" s="3233"/>
      <c r="L43" s="270"/>
    </row>
    <row r="44" spans="1:12">
      <c r="A44" s="3056"/>
      <c r="B44" s="3054"/>
      <c r="C44" s="3054"/>
      <c r="D44" s="3055">
        <f t="shared" si="0"/>
        <v>0</v>
      </c>
      <c r="E44" s="3054"/>
      <c r="F44" s="3054"/>
      <c r="G44" s="3054"/>
      <c r="H44" s="3054"/>
      <c r="I44" s="3054"/>
      <c r="J44" s="3054"/>
      <c r="K44" s="3233"/>
      <c r="L44" s="270"/>
    </row>
    <row r="45" spans="1:12">
      <c r="A45" s="3056"/>
      <c r="B45" s="3054"/>
      <c r="C45" s="3054"/>
      <c r="D45" s="3055">
        <f t="shared" si="0"/>
        <v>0</v>
      </c>
      <c r="E45" s="3054"/>
      <c r="F45" s="3054"/>
      <c r="G45" s="3054"/>
      <c r="H45" s="3054"/>
      <c r="I45" s="3054"/>
      <c r="J45" s="3054"/>
      <c r="K45" s="3233"/>
      <c r="L45" s="270"/>
    </row>
    <row r="46" spans="1:12">
      <c r="A46" s="3056"/>
      <c r="B46" s="3054"/>
      <c r="C46" s="3054"/>
      <c r="D46" s="3055">
        <f t="shared" si="0"/>
        <v>0</v>
      </c>
      <c r="E46" s="3054"/>
      <c r="F46" s="3054"/>
      <c r="G46" s="3054"/>
      <c r="H46" s="3054"/>
      <c r="I46" s="3054"/>
      <c r="J46" s="3054"/>
      <c r="K46" s="3233"/>
      <c r="L46" s="270"/>
    </row>
    <row r="47" spans="1:12">
      <c r="A47" s="3056"/>
      <c r="B47" s="3054"/>
      <c r="C47" s="3054"/>
      <c r="D47" s="3055">
        <f t="shared" si="0"/>
        <v>0</v>
      </c>
      <c r="E47" s="3054"/>
      <c r="F47" s="3054"/>
      <c r="G47" s="3054"/>
      <c r="H47" s="3054"/>
      <c r="I47" s="3054"/>
      <c r="J47" s="3054"/>
      <c r="K47" s="3233"/>
      <c r="L47" s="270"/>
    </row>
    <row r="48" spans="1:12">
      <c r="A48" s="3056"/>
      <c r="B48" s="3054"/>
      <c r="C48" s="3054"/>
      <c r="D48" s="3055">
        <f t="shared" si="0"/>
        <v>0</v>
      </c>
      <c r="E48" s="3054"/>
      <c r="F48" s="3054"/>
      <c r="G48" s="3054"/>
      <c r="H48" s="3054"/>
      <c r="I48" s="3054"/>
      <c r="J48" s="3054"/>
      <c r="K48" s="3233"/>
      <c r="L48" s="270"/>
    </row>
    <row r="49" spans="1:12">
      <c r="A49" s="3056"/>
      <c r="B49" s="3054"/>
      <c r="C49" s="3054"/>
      <c r="D49" s="3055">
        <f t="shared" si="0"/>
        <v>0</v>
      </c>
      <c r="E49" s="3054"/>
      <c r="F49" s="3054"/>
      <c r="G49" s="3054"/>
      <c r="H49" s="3054"/>
      <c r="I49" s="3054"/>
      <c r="J49" s="3054"/>
      <c r="K49" s="3233"/>
      <c r="L49" s="270"/>
    </row>
    <row r="50" spans="1:12">
      <c r="A50" s="3056"/>
      <c r="B50" s="3054"/>
      <c r="C50" s="3054"/>
      <c r="D50" s="3055">
        <f t="shared" si="0"/>
        <v>0</v>
      </c>
      <c r="E50" s="3054"/>
      <c r="F50" s="3054"/>
      <c r="G50" s="3054"/>
      <c r="H50" s="3054"/>
      <c r="I50" s="3054"/>
      <c r="J50" s="3054"/>
      <c r="K50" s="3233"/>
      <c r="L50" s="270"/>
    </row>
    <row r="51" spans="1:12">
      <c r="A51" s="3056"/>
      <c r="B51" s="3054"/>
      <c r="C51" s="3054"/>
      <c r="D51" s="3055">
        <f t="shared" si="0"/>
        <v>0</v>
      </c>
      <c r="E51" s="3054"/>
      <c r="F51" s="3054"/>
      <c r="G51" s="3054"/>
      <c r="H51" s="3054"/>
      <c r="I51" s="3054"/>
      <c r="J51" s="3054"/>
      <c r="K51" s="3233"/>
      <c r="L51" s="270"/>
    </row>
    <row r="52" spans="1:12">
      <c r="A52" s="3056"/>
      <c r="B52" s="3054"/>
      <c r="C52" s="3054"/>
      <c r="D52" s="3055">
        <f t="shared" si="0"/>
        <v>0</v>
      </c>
      <c r="E52" s="3054"/>
      <c r="F52" s="3054"/>
      <c r="G52" s="3054"/>
      <c r="H52" s="3054"/>
      <c r="I52" s="3054"/>
      <c r="J52" s="3054"/>
      <c r="K52" s="3233"/>
      <c r="L52" s="270"/>
    </row>
    <row r="53" spans="1:12">
      <c r="A53" s="3056"/>
      <c r="B53" s="3054"/>
      <c r="C53" s="3054"/>
      <c r="D53" s="3055">
        <f t="shared" si="0"/>
        <v>0</v>
      </c>
      <c r="E53" s="3054"/>
      <c r="F53" s="3054"/>
      <c r="G53" s="3054"/>
      <c r="H53" s="3054"/>
      <c r="I53" s="3054"/>
      <c r="J53" s="3054"/>
      <c r="K53" s="3233"/>
      <c r="L53" s="270"/>
    </row>
    <row r="54" spans="1:12">
      <c r="A54" s="3056"/>
      <c r="B54" s="3054"/>
      <c r="C54" s="3054"/>
      <c r="D54" s="3055">
        <f t="shared" si="0"/>
        <v>0</v>
      </c>
      <c r="E54" s="3054"/>
      <c r="F54" s="3054"/>
      <c r="G54" s="3054"/>
      <c r="H54" s="3054"/>
      <c r="I54" s="3054"/>
      <c r="J54" s="3054"/>
      <c r="K54" s="3233"/>
      <c r="L54" s="270"/>
    </row>
    <row r="55" spans="1:12">
      <c r="A55" s="3056"/>
      <c r="B55" s="3054"/>
      <c r="C55" s="3054"/>
      <c r="D55" s="3055">
        <f t="shared" si="0"/>
        <v>0</v>
      </c>
      <c r="E55" s="3054"/>
      <c r="F55" s="3054"/>
      <c r="G55" s="3054"/>
      <c r="H55" s="3054"/>
      <c r="I55" s="3054"/>
      <c r="J55" s="3054"/>
      <c r="K55" s="3233"/>
      <c r="L55" s="270"/>
    </row>
    <row r="56" spans="1:12">
      <c r="A56" s="3056"/>
      <c r="B56" s="3054"/>
      <c r="C56" s="3054"/>
      <c r="D56" s="3055">
        <f t="shared" si="0"/>
        <v>0</v>
      </c>
      <c r="E56" s="3054"/>
      <c r="F56" s="3054"/>
      <c r="G56" s="3054"/>
      <c r="H56" s="3054"/>
      <c r="I56" s="3054"/>
      <c r="J56" s="3054"/>
      <c r="K56" s="3233"/>
      <c r="L56" s="270"/>
    </row>
    <row r="57" spans="1:12">
      <c r="A57" s="3056"/>
      <c r="B57" s="3054"/>
      <c r="C57" s="3054"/>
      <c r="D57" s="3055">
        <f t="shared" si="0"/>
        <v>0</v>
      </c>
      <c r="E57" s="3054"/>
      <c r="F57" s="3054"/>
      <c r="G57" s="3054"/>
      <c r="H57" s="3054"/>
      <c r="I57" s="3054"/>
      <c r="J57" s="3054"/>
      <c r="K57" s="3233"/>
      <c r="L57" s="270"/>
    </row>
    <row r="58" spans="1:12">
      <c r="A58" s="3056"/>
      <c r="B58" s="3054"/>
      <c r="C58" s="3054"/>
      <c r="D58" s="3055">
        <f t="shared" si="0"/>
        <v>0</v>
      </c>
      <c r="E58" s="3054"/>
      <c r="F58" s="3054"/>
      <c r="G58" s="3054"/>
      <c r="H58" s="3054"/>
      <c r="I58" s="3054"/>
      <c r="J58" s="3054"/>
      <c r="K58" s="3233"/>
      <c r="L58" s="270"/>
    </row>
    <row r="59" spans="1:12">
      <c r="A59" s="3056"/>
      <c r="B59" s="3054"/>
      <c r="C59" s="3054"/>
      <c r="D59" s="3055">
        <f t="shared" si="0"/>
        <v>0</v>
      </c>
      <c r="E59" s="3054"/>
      <c r="F59" s="3054"/>
      <c r="G59" s="3054"/>
      <c r="H59" s="3054"/>
      <c r="I59" s="3054"/>
      <c r="J59" s="3054"/>
      <c r="K59" s="3233"/>
      <c r="L59" s="270"/>
    </row>
    <row r="60" spans="1:12">
      <c r="A60" s="3056"/>
      <c r="B60" s="3054"/>
      <c r="C60" s="3054"/>
      <c r="D60" s="3055">
        <f t="shared" si="0"/>
        <v>0</v>
      </c>
      <c r="E60" s="3054"/>
      <c r="F60" s="3054"/>
      <c r="G60" s="3054"/>
      <c r="H60" s="3054"/>
      <c r="I60" s="3054"/>
      <c r="J60" s="3054"/>
      <c r="K60" s="3233"/>
      <c r="L60" s="270"/>
    </row>
    <row r="61" spans="1:12">
      <c r="A61" s="3056"/>
      <c r="B61" s="3054"/>
      <c r="C61" s="3054"/>
      <c r="D61" s="3055">
        <f t="shared" si="0"/>
        <v>0</v>
      </c>
      <c r="E61" s="3054"/>
      <c r="F61" s="3054"/>
      <c r="G61" s="3054"/>
      <c r="H61" s="3054"/>
      <c r="I61" s="3054"/>
      <c r="J61" s="3054"/>
      <c r="K61" s="3233"/>
      <c r="L61" s="270"/>
    </row>
    <row r="62" spans="1:12">
      <c r="A62" s="3056"/>
      <c r="B62" s="3054"/>
      <c r="C62" s="3054"/>
      <c r="D62" s="3055">
        <f t="shared" si="0"/>
        <v>0</v>
      </c>
      <c r="E62" s="3054"/>
      <c r="F62" s="3054"/>
      <c r="G62" s="3054"/>
      <c r="H62" s="3054"/>
      <c r="I62" s="3054"/>
      <c r="J62" s="3054"/>
      <c r="K62" s="3233"/>
      <c r="L62" s="270"/>
    </row>
    <row r="63" spans="1:12">
      <c r="A63" s="3056"/>
      <c r="B63" s="3054"/>
      <c r="C63" s="3054"/>
      <c r="D63" s="3055">
        <f t="shared" si="0"/>
        <v>0</v>
      </c>
      <c r="E63" s="3054"/>
      <c r="F63" s="3054"/>
      <c r="G63" s="3054"/>
      <c r="H63" s="3054"/>
      <c r="I63" s="3054"/>
      <c r="J63" s="3054"/>
      <c r="K63" s="3233"/>
      <c r="L63" s="270"/>
    </row>
    <row r="64" spans="1:12">
      <c r="A64" s="3056"/>
      <c r="B64" s="3054"/>
      <c r="C64" s="3054"/>
      <c r="D64" s="3055">
        <f t="shared" si="0"/>
        <v>0</v>
      </c>
      <c r="E64" s="3054"/>
      <c r="F64" s="3054"/>
      <c r="G64" s="3054"/>
      <c r="H64" s="3054"/>
      <c r="I64" s="3054"/>
      <c r="J64" s="3054"/>
      <c r="K64" s="3233"/>
      <c r="L64" s="270"/>
    </row>
    <row r="65" spans="1:12">
      <c r="A65" s="3056"/>
      <c r="B65" s="3054"/>
      <c r="C65" s="3054"/>
      <c r="D65" s="3055">
        <f t="shared" si="0"/>
        <v>0</v>
      </c>
      <c r="E65" s="3054"/>
      <c r="F65" s="3054"/>
      <c r="G65" s="3054"/>
      <c r="H65" s="3054"/>
      <c r="I65" s="3054"/>
      <c r="J65" s="3054"/>
      <c r="K65" s="3233"/>
      <c r="L65" s="270"/>
    </row>
    <row r="66" spans="1:12">
      <c r="A66" s="3056"/>
      <c r="B66" s="3054"/>
      <c r="C66" s="3054"/>
      <c r="D66" s="3055">
        <f t="shared" si="0"/>
        <v>0</v>
      </c>
      <c r="E66" s="3054"/>
      <c r="F66" s="3054"/>
      <c r="G66" s="3054"/>
      <c r="H66" s="3054"/>
      <c r="I66" s="3054"/>
      <c r="J66" s="3054"/>
      <c r="K66" s="3233"/>
      <c r="L66" s="270"/>
    </row>
    <row r="67" spans="1:12">
      <c r="A67" s="3056"/>
      <c r="B67" s="3054"/>
      <c r="C67" s="3054"/>
      <c r="D67" s="3055">
        <f t="shared" si="0"/>
        <v>0</v>
      </c>
      <c r="E67" s="3054"/>
      <c r="F67" s="3054"/>
      <c r="G67" s="3054"/>
      <c r="H67" s="3054"/>
      <c r="I67" s="3054"/>
      <c r="J67" s="3054"/>
      <c r="K67" s="3233"/>
      <c r="L67" s="270"/>
    </row>
    <row r="68" spans="1:12">
      <c r="A68" s="3056"/>
      <c r="B68" s="3054"/>
      <c r="C68" s="3054"/>
      <c r="D68" s="3055">
        <f t="shared" si="0"/>
        <v>0</v>
      </c>
      <c r="E68" s="3054"/>
      <c r="F68" s="3054"/>
      <c r="G68" s="3054"/>
      <c r="H68" s="3054"/>
      <c r="I68" s="3054"/>
      <c r="J68" s="3054"/>
      <c r="K68" s="3233"/>
      <c r="L68" s="270"/>
    </row>
    <row r="69" spans="1:12">
      <c r="A69" s="3056"/>
      <c r="B69" s="3054"/>
      <c r="C69" s="3054"/>
      <c r="D69" s="3055">
        <f t="shared" si="0"/>
        <v>0</v>
      </c>
      <c r="E69" s="3054"/>
      <c r="F69" s="3054"/>
      <c r="G69" s="3054"/>
      <c r="H69" s="3054"/>
      <c r="I69" s="3054"/>
      <c r="J69" s="3054"/>
      <c r="K69" s="3233"/>
      <c r="L69" s="270"/>
    </row>
    <row r="70" spans="1:12">
      <c r="A70" s="3056"/>
      <c r="B70" s="3054"/>
      <c r="C70" s="3054"/>
      <c r="D70" s="3055">
        <f t="shared" si="0"/>
        <v>0</v>
      </c>
      <c r="E70" s="3054"/>
      <c r="F70" s="3054"/>
      <c r="G70" s="3054"/>
      <c r="H70" s="3054"/>
      <c r="I70" s="3054"/>
      <c r="J70" s="3054"/>
      <c r="K70" s="3233"/>
      <c r="L70" s="270"/>
    </row>
    <row r="71" spans="1:12">
      <c r="A71" s="3056"/>
      <c r="B71" s="3054"/>
      <c r="C71" s="3054"/>
      <c r="D71" s="3055">
        <f t="shared" si="0"/>
        <v>0</v>
      </c>
      <c r="E71" s="3054"/>
      <c r="F71" s="3054"/>
      <c r="G71" s="3054"/>
      <c r="H71" s="3054"/>
      <c r="I71" s="3054"/>
      <c r="J71" s="3054"/>
      <c r="K71" s="3233"/>
      <c r="L71" s="270"/>
    </row>
    <row r="72" spans="1:12">
      <c r="A72" s="3056"/>
      <c r="B72" s="3054"/>
      <c r="C72" s="3054"/>
      <c r="D72" s="3055">
        <f t="shared" si="0"/>
        <v>0</v>
      </c>
      <c r="E72" s="3054"/>
      <c r="F72" s="3054"/>
      <c r="G72" s="3054"/>
      <c r="H72" s="3054"/>
      <c r="I72" s="3054"/>
      <c r="J72" s="3054"/>
      <c r="K72" s="3233"/>
      <c r="L72" s="270"/>
    </row>
    <row r="73" spans="1:12">
      <c r="A73" s="3056"/>
      <c r="B73" s="3054"/>
      <c r="C73" s="3054"/>
      <c r="D73" s="3055">
        <f t="shared" si="0"/>
        <v>0</v>
      </c>
      <c r="E73" s="3054"/>
      <c r="F73" s="3054"/>
      <c r="G73" s="3054"/>
      <c r="H73" s="3054"/>
      <c r="I73" s="3054"/>
      <c r="J73" s="3054"/>
      <c r="K73" s="3233"/>
      <c r="L73" s="270"/>
    </row>
    <row r="74" spans="1:12">
      <c r="A74" s="3056"/>
      <c r="B74" s="3054"/>
      <c r="C74" s="3054"/>
      <c r="D74" s="3055">
        <f t="shared" si="0"/>
        <v>0</v>
      </c>
      <c r="E74" s="3054"/>
      <c r="F74" s="3054"/>
      <c r="G74" s="3054"/>
      <c r="H74" s="3054"/>
      <c r="I74" s="3054"/>
      <c r="J74" s="3054"/>
      <c r="K74" s="3233"/>
      <c r="L74" s="270"/>
    </row>
    <row r="75" spans="1:12">
      <c r="A75" s="3056"/>
      <c r="B75" s="3054"/>
      <c r="C75" s="3054"/>
      <c r="D75" s="3055">
        <f t="shared" si="0"/>
        <v>0</v>
      </c>
      <c r="E75" s="3054"/>
      <c r="F75" s="3054"/>
      <c r="G75" s="3054"/>
      <c r="H75" s="3054"/>
      <c r="I75" s="3054"/>
      <c r="J75" s="3054"/>
      <c r="K75" s="3233"/>
      <c r="L75" s="270"/>
    </row>
    <row r="76" spans="1:12">
      <c r="A76" s="3056"/>
      <c r="B76" s="3054"/>
      <c r="C76" s="3054"/>
      <c r="D76" s="3055">
        <f t="shared" si="0"/>
        <v>0</v>
      </c>
      <c r="E76" s="3054"/>
      <c r="F76" s="3054"/>
      <c r="G76" s="3054"/>
      <c r="H76" s="3054"/>
      <c r="I76" s="3054"/>
      <c r="J76" s="3054"/>
      <c r="K76" s="3233"/>
      <c r="L76" s="270"/>
    </row>
    <row r="77" spans="1:12">
      <c r="A77" s="3056"/>
      <c r="B77" s="3054"/>
      <c r="C77" s="3054"/>
      <c r="D77" s="3055">
        <f t="shared" ref="D77:D139" si="3">+C77*(100-E77)/100</f>
        <v>0</v>
      </c>
      <c r="E77" s="3054"/>
      <c r="F77" s="3054"/>
      <c r="G77" s="3054"/>
      <c r="H77" s="3054"/>
      <c r="I77" s="3054"/>
      <c r="J77" s="3054"/>
      <c r="K77" s="3233"/>
      <c r="L77" s="270"/>
    </row>
    <row r="78" spans="1:12">
      <c r="A78" s="3056"/>
      <c r="B78" s="3054"/>
      <c r="C78" s="3054"/>
      <c r="D78" s="3055">
        <f t="shared" si="3"/>
        <v>0</v>
      </c>
      <c r="E78" s="3054"/>
      <c r="F78" s="3054"/>
      <c r="G78" s="3054"/>
      <c r="H78" s="3054"/>
      <c r="I78" s="3054"/>
      <c r="J78" s="3054"/>
      <c r="K78" s="3233"/>
      <c r="L78" s="270"/>
    </row>
    <row r="79" spans="1:12">
      <c r="A79" s="3056"/>
      <c r="B79" s="3054"/>
      <c r="C79" s="3054"/>
      <c r="D79" s="3055">
        <f t="shared" si="3"/>
        <v>0</v>
      </c>
      <c r="E79" s="3054"/>
      <c r="F79" s="3054"/>
      <c r="G79" s="3054"/>
      <c r="H79" s="3054"/>
      <c r="I79" s="3054"/>
      <c r="J79" s="3054"/>
      <c r="K79" s="3233"/>
      <c r="L79" s="270"/>
    </row>
    <row r="80" spans="1:12">
      <c r="A80" s="3056"/>
      <c r="B80" s="3054"/>
      <c r="C80" s="3054"/>
      <c r="D80" s="3055">
        <f t="shared" si="3"/>
        <v>0</v>
      </c>
      <c r="E80" s="3054"/>
      <c r="F80" s="3054"/>
      <c r="G80" s="3054"/>
      <c r="H80" s="3054"/>
      <c r="I80" s="3054"/>
      <c r="J80" s="3054"/>
      <c r="K80" s="3233"/>
      <c r="L80" s="270"/>
    </row>
    <row r="81" spans="1:12">
      <c r="A81" s="3056"/>
      <c r="B81" s="3054"/>
      <c r="C81" s="3054"/>
      <c r="D81" s="3055">
        <f t="shared" si="3"/>
        <v>0</v>
      </c>
      <c r="E81" s="3054"/>
      <c r="F81" s="3054"/>
      <c r="G81" s="3054"/>
      <c r="H81" s="3054"/>
      <c r="I81" s="3054"/>
      <c r="J81" s="3054"/>
      <c r="K81" s="3233"/>
      <c r="L81" s="270"/>
    </row>
    <row r="82" spans="1:12">
      <c r="A82" s="3056"/>
      <c r="B82" s="3054"/>
      <c r="C82" s="3054"/>
      <c r="D82" s="3055">
        <f t="shared" si="3"/>
        <v>0</v>
      </c>
      <c r="E82" s="3054"/>
      <c r="F82" s="3054"/>
      <c r="G82" s="3054"/>
      <c r="H82" s="3054"/>
      <c r="I82" s="3054"/>
      <c r="J82" s="3054"/>
      <c r="K82" s="3233"/>
      <c r="L82" s="270"/>
    </row>
    <row r="83" spans="1:12">
      <c r="A83" s="3056"/>
      <c r="B83" s="3054"/>
      <c r="C83" s="3054"/>
      <c r="D83" s="3055">
        <f t="shared" si="3"/>
        <v>0</v>
      </c>
      <c r="E83" s="3054"/>
      <c r="F83" s="3054"/>
      <c r="G83" s="3054"/>
      <c r="H83" s="3054"/>
      <c r="I83" s="3054"/>
      <c r="J83" s="3054"/>
      <c r="K83" s="3233"/>
      <c r="L83" s="270"/>
    </row>
    <row r="84" spans="1:12">
      <c r="A84" s="3056"/>
      <c r="B84" s="3054"/>
      <c r="C84" s="3054"/>
      <c r="D84" s="3055">
        <f t="shared" si="3"/>
        <v>0</v>
      </c>
      <c r="E84" s="3054"/>
      <c r="F84" s="3054"/>
      <c r="G84" s="3054"/>
      <c r="H84" s="3054"/>
      <c r="I84" s="3054"/>
      <c r="J84" s="3054"/>
      <c r="K84" s="3233"/>
      <c r="L84" s="270"/>
    </row>
    <row r="85" spans="1:12">
      <c r="A85" s="3056"/>
      <c r="B85" s="3054"/>
      <c r="C85" s="3054"/>
      <c r="D85" s="3055">
        <f t="shared" si="3"/>
        <v>0</v>
      </c>
      <c r="E85" s="3054"/>
      <c r="F85" s="3054"/>
      <c r="G85" s="3054"/>
      <c r="H85" s="3054"/>
      <c r="I85" s="3054"/>
      <c r="J85" s="3054"/>
      <c r="K85" s="3233"/>
      <c r="L85" s="270"/>
    </row>
    <row r="86" spans="1:12">
      <c r="A86" s="3056"/>
      <c r="B86" s="3054"/>
      <c r="C86" s="3054"/>
      <c r="D86" s="3055">
        <f t="shared" si="3"/>
        <v>0</v>
      </c>
      <c r="E86" s="3054"/>
      <c r="F86" s="3054"/>
      <c r="G86" s="3054"/>
      <c r="H86" s="3054"/>
      <c r="I86" s="3054"/>
      <c r="J86" s="3054"/>
      <c r="K86" s="3233"/>
      <c r="L86" s="270"/>
    </row>
    <row r="87" spans="1:12">
      <c r="A87" s="3056"/>
      <c r="B87" s="3054"/>
      <c r="C87" s="3054"/>
      <c r="D87" s="3055">
        <f t="shared" si="3"/>
        <v>0</v>
      </c>
      <c r="E87" s="3054"/>
      <c r="F87" s="3054"/>
      <c r="G87" s="3054"/>
      <c r="H87" s="3054"/>
      <c r="I87" s="3054"/>
      <c r="J87" s="3054"/>
      <c r="K87" s="3233"/>
      <c r="L87" s="270"/>
    </row>
    <row r="88" spans="1:12">
      <c r="A88" s="3056"/>
      <c r="B88" s="3054"/>
      <c r="C88" s="3054"/>
      <c r="D88" s="3055">
        <f t="shared" si="3"/>
        <v>0</v>
      </c>
      <c r="E88" s="3054"/>
      <c r="F88" s="3054"/>
      <c r="G88" s="3054"/>
      <c r="H88" s="3054"/>
      <c r="I88" s="3054"/>
      <c r="J88" s="3054"/>
      <c r="K88" s="3233"/>
      <c r="L88" s="270"/>
    </row>
    <row r="89" spans="1:12">
      <c r="A89" s="3056"/>
      <c r="B89" s="3054"/>
      <c r="C89" s="3054"/>
      <c r="D89" s="3055">
        <f t="shared" si="3"/>
        <v>0</v>
      </c>
      <c r="E89" s="3054"/>
      <c r="F89" s="3054"/>
      <c r="G89" s="3054"/>
      <c r="H89" s="3054"/>
      <c r="I89" s="3054"/>
      <c r="J89" s="3054"/>
      <c r="K89" s="3233"/>
      <c r="L89" s="270"/>
    </row>
    <row r="90" spans="1:12">
      <c r="A90" s="3056"/>
      <c r="B90" s="3054"/>
      <c r="C90" s="3054"/>
      <c r="D90" s="3055">
        <f t="shared" si="3"/>
        <v>0</v>
      </c>
      <c r="E90" s="3054"/>
      <c r="F90" s="3054"/>
      <c r="G90" s="3054"/>
      <c r="H90" s="3054"/>
      <c r="I90" s="3054"/>
      <c r="J90" s="3054"/>
      <c r="K90" s="3233"/>
      <c r="L90" s="270"/>
    </row>
    <row r="91" spans="1:12">
      <c r="A91" s="3056"/>
      <c r="B91" s="3054"/>
      <c r="C91" s="3054"/>
      <c r="D91" s="3055">
        <f t="shared" si="3"/>
        <v>0</v>
      </c>
      <c r="E91" s="3054"/>
      <c r="F91" s="3054"/>
      <c r="G91" s="3054"/>
      <c r="H91" s="3054"/>
      <c r="I91" s="3054"/>
      <c r="J91" s="3054"/>
      <c r="K91" s="3233"/>
      <c r="L91" s="270"/>
    </row>
    <row r="92" spans="1:12">
      <c r="A92" s="3056"/>
      <c r="B92" s="3054"/>
      <c r="C92" s="3054"/>
      <c r="D92" s="3055">
        <f t="shared" si="3"/>
        <v>0</v>
      </c>
      <c r="E92" s="3054"/>
      <c r="F92" s="3054"/>
      <c r="G92" s="3054"/>
      <c r="H92" s="3054"/>
      <c r="I92" s="3054"/>
      <c r="J92" s="3054"/>
      <c r="K92" s="3233"/>
      <c r="L92" s="270"/>
    </row>
    <row r="93" spans="1:12">
      <c r="A93" s="3056"/>
      <c r="B93" s="3054"/>
      <c r="C93" s="3054"/>
      <c r="D93" s="3055">
        <f t="shared" si="3"/>
        <v>0</v>
      </c>
      <c r="E93" s="3054"/>
      <c r="F93" s="3054"/>
      <c r="G93" s="3054"/>
      <c r="H93" s="3054"/>
      <c r="I93" s="3054"/>
      <c r="J93" s="3054"/>
      <c r="K93" s="3233"/>
      <c r="L93" s="270"/>
    </row>
    <row r="94" spans="1:12">
      <c r="A94" s="3056"/>
      <c r="B94" s="3054"/>
      <c r="C94" s="3054"/>
      <c r="D94" s="3055">
        <f t="shared" si="3"/>
        <v>0</v>
      </c>
      <c r="E94" s="3054"/>
      <c r="F94" s="3054"/>
      <c r="G94" s="3054"/>
      <c r="H94" s="3054"/>
      <c r="I94" s="3054"/>
      <c r="J94" s="3054"/>
      <c r="K94" s="3233"/>
      <c r="L94" s="270"/>
    </row>
    <row r="95" spans="1:12">
      <c r="A95" s="3056"/>
      <c r="B95" s="3054"/>
      <c r="C95" s="3054"/>
      <c r="D95" s="3055">
        <f t="shared" si="3"/>
        <v>0</v>
      </c>
      <c r="E95" s="3054"/>
      <c r="F95" s="3054"/>
      <c r="G95" s="3054"/>
      <c r="H95" s="3054"/>
      <c r="I95" s="3054"/>
      <c r="J95" s="3054"/>
      <c r="K95" s="3233"/>
      <c r="L95" s="270"/>
    </row>
    <row r="96" spans="1:12">
      <c r="A96" s="3056"/>
      <c r="B96" s="3054"/>
      <c r="C96" s="3054"/>
      <c r="D96" s="3055">
        <f t="shared" si="3"/>
        <v>0</v>
      </c>
      <c r="E96" s="3054"/>
      <c r="F96" s="3054"/>
      <c r="G96" s="3054"/>
      <c r="H96" s="3054"/>
      <c r="I96" s="3054"/>
      <c r="J96" s="3054"/>
      <c r="K96" s="3233"/>
      <c r="L96" s="270"/>
    </row>
    <row r="97" spans="1:12">
      <c r="A97" s="3056"/>
      <c r="B97" s="3054"/>
      <c r="C97" s="3054"/>
      <c r="D97" s="3055">
        <f t="shared" si="3"/>
        <v>0</v>
      </c>
      <c r="E97" s="3054"/>
      <c r="F97" s="3054"/>
      <c r="G97" s="3054"/>
      <c r="H97" s="3054"/>
      <c r="I97" s="3054"/>
      <c r="J97" s="3054"/>
      <c r="K97" s="3233"/>
      <c r="L97" s="270"/>
    </row>
    <row r="98" spans="1:12">
      <c r="A98" s="3056"/>
      <c r="B98" s="3054"/>
      <c r="C98" s="3054"/>
      <c r="D98" s="3055">
        <f t="shared" si="3"/>
        <v>0</v>
      </c>
      <c r="E98" s="3054"/>
      <c r="F98" s="3054"/>
      <c r="G98" s="3054"/>
      <c r="H98" s="3054"/>
      <c r="I98" s="3054"/>
      <c r="J98" s="3054"/>
      <c r="K98" s="3233"/>
      <c r="L98" s="270"/>
    </row>
    <row r="99" spans="1:12">
      <c r="A99" s="3056"/>
      <c r="B99" s="3054"/>
      <c r="C99" s="3054"/>
      <c r="D99" s="3055">
        <f t="shared" si="3"/>
        <v>0</v>
      </c>
      <c r="E99" s="3054"/>
      <c r="F99" s="3054"/>
      <c r="G99" s="3054"/>
      <c r="H99" s="3054"/>
      <c r="I99" s="3054"/>
      <c r="J99" s="3054"/>
      <c r="K99" s="3233"/>
      <c r="L99" s="270"/>
    </row>
    <row r="100" spans="1:12">
      <c r="A100" s="3056"/>
      <c r="D100" s="3055">
        <f t="shared" si="3"/>
        <v>0</v>
      </c>
      <c r="L100" s="270"/>
    </row>
    <row r="101" spans="1:12">
      <c r="A101" s="3056"/>
      <c r="D101" s="3055">
        <f t="shared" si="3"/>
        <v>0</v>
      </c>
      <c r="L101" s="270"/>
    </row>
    <row r="102" spans="1:12">
      <c r="A102" s="3056"/>
      <c r="D102" s="3055">
        <f t="shared" si="3"/>
        <v>0</v>
      </c>
      <c r="L102" s="270"/>
    </row>
    <row r="103" spans="1:12">
      <c r="A103" s="3056"/>
      <c r="D103" s="3055">
        <f t="shared" si="3"/>
        <v>0</v>
      </c>
      <c r="L103" s="270"/>
    </row>
    <row r="104" spans="1:12">
      <c r="A104" s="3056"/>
      <c r="D104" s="3055">
        <f t="shared" si="3"/>
        <v>0</v>
      </c>
      <c r="E104" s="270"/>
      <c r="F104" s="270"/>
      <c r="G104" s="270"/>
      <c r="H104" s="270"/>
      <c r="I104" s="270"/>
      <c r="J104" s="270"/>
      <c r="K104" s="270"/>
      <c r="L104" s="270"/>
    </row>
    <row r="105" spans="1:12">
      <c r="A105" s="3056"/>
      <c r="D105" s="3055">
        <f t="shared" si="3"/>
        <v>0</v>
      </c>
      <c r="E105" s="270"/>
      <c r="F105" s="270"/>
      <c r="G105" s="270"/>
      <c r="H105" s="270"/>
      <c r="I105" s="270"/>
      <c r="J105" s="270"/>
      <c r="K105" s="270"/>
      <c r="L105" s="270"/>
    </row>
    <row r="106" spans="1:12">
      <c r="A106" s="3056"/>
      <c r="D106" s="3055">
        <f t="shared" si="3"/>
        <v>0</v>
      </c>
      <c r="E106" s="270"/>
      <c r="F106" s="270"/>
      <c r="G106" s="270"/>
      <c r="H106" s="270"/>
      <c r="I106" s="270"/>
      <c r="J106" s="270"/>
      <c r="K106" s="270"/>
      <c r="L106" s="270"/>
    </row>
    <row r="107" spans="1:12">
      <c r="A107" s="3056"/>
      <c r="D107" s="3055">
        <f t="shared" si="3"/>
        <v>0</v>
      </c>
      <c r="E107" s="270"/>
      <c r="F107" s="270"/>
      <c r="G107" s="270"/>
      <c r="H107" s="270"/>
      <c r="I107" s="270"/>
      <c r="J107" s="270"/>
      <c r="K107" s="270"/>
      <c r="L107" s="270"/>
    </row>
    <row r="108" spans="1:12">
      <c r="A108" s="3056"/>
      <c r="D108" s="3055">
        <f t="shared" si="3"/>
        <v>0</v>
      </c>
      <c r="E108" s="270"/>
      <c r="F108" s="270"/>
      <c r="G108" s="270"/>
      <c r="H108" s="270"/>
      <c r="I108" s="270"/>
      <c r="J108" s="270"/>
      <c r="K108" s="270"/>
      <c r="L108" s="270"/>
    </row>
    <row r="109" spans="1:12">
      <c r="A109" s="3056"/>
      <c r="D109" s="3055">
        <f t="shared" si="3"/>
        <v>0</v>
      </c>
      <c r="E109" s="270"/>
      <c r="F109" s="270"/>
      <c r="G109" s="270"/>
      <c r="H109" s="270"/>
      <c r="I109" s="270"/>
      <c r="J109" s="270"/>
      <c r="K109" s="270"/>
      <c r="L109" s="270"/>
    </row>
    <row r="110" spans="1:12">
      <c r="A110" s="3056"/>
      <c r="D110" s="3055">
        <f t="shared" si="3"/>
        <v>0</v>
      </c>
      <c r="E110" s="270"/>
      <c r="F110" s="270"/>
      <c r="G110" s="270"/>
      <c r="H110" s="270"/>
      <c r="I110" s="270"/>
      <c r="J110" s="270"/>
      <c r="K110" s="270"/>
      <c r="L110" s="270"/>
    </row>
    <row r="111" spans="1:12">
      <c r="A111" s="3056"/>
      <c r="D111" s="3055">
        <f t="shared" si="3"/>
        <v>0</v>
      </c>
      <c r="E111" s="270"/>
      <c r="F111" s="270"/>
      <c r="G111" s="270"/>
      <c r="H111" s="270"/>
      <c r="I111" s="270"/>
      <c r="J111" s="270"/>
      <c r="K111" s="270"/>
      <c r="L111" s="270"/>
    </row>
    <row r="112" spans="1:12">
      <c r="A112" s="3056"/>
      <c r="D112" s="3055">
        <f t="shared" si="3"/>
        <v>0</v>
      </c>
      <c r="E112" s="270"/>
      <c r="F112" s="270"/>
      <c r="G112" s="270"/>
      <c r="H112" s="270"/>
      <c r="I112" s="270"/>
      <c r="J112" s="270"/>
      <c r="K112" s="270"/>
      <c r="L112" s="270"/>
    </row>
    <row r="113" spans="1:12">
      <c r="A113" s="3056"/>
      <c r="D113" s="3055">
        <f t="shared" si="3"/>
        <v>0</v>
      </c>
      <c r="E113" s="270"/>
      <c r="F113" s="270"/>
      <c r="G113" s="270"/>
      <c r="H113" s="270"/>
      <c r="I113" s="270"/>
      <c r="J113" s="270"/>
      <c r="K113" s="270"/>
      <c r="L113" s="270"/>
    </row>
    <row r="114" spans="1:12">
      <c r="A114" s="3056"/>
      <c r="D114" s="3055">
        <f t="shared" si="3"/>
        <v>0</v>
      </c>
      <c r="E114" s="270"/>
      <c r="F114" s="270"/>
      <c r="G114" s="270"/>
      <c r="H114" s="270"/>
      <c r="I114" s="270"/>
      <c r="J114" s="270"/>
      <c r="K114" s="270"/>
      <c r="L114" s="270"/>
    </row>
    <row r="115" spans="1:12">
      <c r="A115" s="3056"/>
      <c r="D115" s="3055">
        <f t="shared" si="3"/>
        <v>0</v>
      </c>
      <c r="E115" s="270"/>
      <c r="F115" s="270"/>
      <c r="G115" s="270"/>
      <c r="H115" s="270"/>
      <c r="I115" s="270"/>
      <c r="J115" s="270"/>
      <c r="K115" s="270"/>
      <c r="L115" s="270"/>
    </row>
    <row r="116" spans="1:12">
      <c r="A116" s="3056"/>
      <c r="D116" s="3055">
        <f t="shared" si="3"/>
        <v>0</v>
      </c>
      <c r="E116" s="270"/>
      <c r="F116" s="270"/>
      <c r="G116" s="270"/>
      <c r="H116" s="270"/>
      <c r="I116" s="270"/>
      <c r="J116" s="270"/>
      <c r="K116" s="270"/>
      <c r="L116" s="270"/>
    </row>
    <row r="117" spans="1:12">
      <c r="A117" s="3056"/>
      <c r="D117" s="3055">
        <f t="shared" si="3"/>
        <v>0</v>
      </c>
      <c r="E117" s="270"/>
      <c r="F117" s="270"/>
      <c r="G117" s="270"/>
      <c r="H117" s="270"/>
      <c r="I117" s="270"/>
      <c r="J117" s="270"/>
      <c r="K117" s="270"/>
      <c r="L117" s="270"/>
    </row>
    <row r="118" spans="1:12">
      <c r="A118" s="3056"/>
      <c r="D118" s="3055">
        <f t="shared" si="3"/>
        <v>0</v>
      </c>
      <c r="E118" s="270"/>
      <c r="F118" s="270"/>
      <c r="G118" s="270"/>
      <c r="H118" s="270"/>
      <c r="I118" s="270"/>
      <c r="J118" s="270"/>
      <c r="K118" s="270"/>
      <c r="L118" s="270"/>
    </row>
    <row r="119" spans="1:12">
      <c r="A119" s="3056"/>
      <c r="D119" s="3055">
        <f t="shared" si="3"/>
        <v>0</v>
      </c>
      <c r="E119" s="270"/>
      <c r="F119" s="270"/>
      <c r="G119" s="270"/>
      <c r="H119" s="270"/>
      <c r="I119" s="270"/>
      <c r="J119" s="270"/>
      <c r="K119" s="270"/>
      <c r="L119" s="270"/>
    </row>
    <row r="120" spans="1:12">
      <c r="A120" s="3056"/>
      <c r="D120" s="3055">
        <f t="shared" si="3"/>
        <v>0</v>
      </c>
      <c r="E120" s="270"/>
      <c r="F120" s="270"/>
      <c r="G120" s="270"/>
      <c r="H120" s="270"/>
      <c r="I120" s="270"/>
      <c r="J120" s="270"/>
      <c r="K120" s="270"/>
      <c r="L120" s="270"/>
    </row>
    <row r="121" spans="1:12">
      <c r="A121" s="3056"/>
      <c r="D121" s="3055">
        <f t="shared" si="3"/>
        <v>0</v>
      </c>
      <c r="E121" s="270"/>
      <c r="F121" s="270"/>
      <c r="G121" s="270"/>
      <c r="H121" s="270"/>
      <c r="I121" s="270"/>
      <c r="J121" s="270"/>
      <c r="K121" s="270"/>
      <c r="L121" s="270"/>
    </row>
    <row r="122" spans="1:12">
      <c r="A122" s="3056"/>
      <c r="D122" s="3055">
        <f t="shared" si="3"/>
        <v>0</v>
      </c>
      <c r="E122" s="270"/>
      <c r="F122" s="270"/>
      <c r="G122" s="270"/>
      <c r="H122" s="270"/>
      <c r="I122" s="270"/>
      <c r="J122" s="270"/>
      <c r="K122" s="270"/>
      <c r="L122" s="270"/>
    </row>
    <row r="123" spans="1:12">
      <c r="A123" s="3056"/>
      <c r="D123" s="3055">
        <f t="shared" si="3"/>
        <v>0</v>
      </c>
      <c r="E123" s="270"/>
      <c r="F123" s="270"/>
      <c r="G123" s="270"/>
      <c r="H123" s="270"/>
      <c r="I123" s="270"/>
      <c r="J123" s="270"/>
      <c r="K123" s="270"/>
      <c r="L123" s="270"/>
    </row>
    <row r="124" spans="1:12">
      <c r="A124" s="3056"/>
      <c r="D124" s="3055">
        <f t="shared" si="3"/>
        <v>0</v>
      </c>
      <c r="E124" s="270"/>
      <c r="F124" s="270"/>
      <c r="G124" s="270"/>
      <c r="H124" s="270"/>
      <c r="I124" s="270"/>
      <c r="J124" s="270"/>
      <c r="K124" s="270"/>
      <c r="L124" s="270"/>
    </row>
    <row r="125" spans="1:12">
      <c r="A125" s="3056"/>
      <c r="D125" s="3055">
        <f t="shared" si="3"/>
        <v>0</v>
      </c>
      <c r="E125" s="270"/>
      <c r="F125" s="270"/>
      <c r="G125" s="270"/>
      <c r="H125" s="270"/>
      <c r="I125" s="270"/>
      <c r="J125" s="270"/>
      <c r="K125" s="270"/>
      <c r="L125" s="270"/>
    </row>
    <row r="126" spans="1:12">
      <c r="A126" s="3056"/>
      <c r="D126" s="3055">
        <f t="shared" si="3"/>
        <v>0</v>
      </c>
      <c r="E126" s="270"/>
      <c r="F126" s="270"/>
      <c r="G126" s="270"/>
      <c r="H126" s="270"/>
      <c r="I126" s="270"/>
      <c r="J126" s="270"/>
      <c r="K126" s="270"/>
      <c r="L126" s="270"/>
    </row>
    <row r="127" spans="1:12">
      <c r="D127" s="3055">
        <f t="shared" si="3"/>
        <v>0</v>
      </c>
      <c r="E127" s="270"/>
      <c r="F127" s="270"/>
      <c r="G127" s="270"/>
      <c r="H127" s="270"/>
      <c r="I127" s="270"/>
      <c r="J127" s="270"/>
      <c r="K127" s="270"/>
      <c r="L127" s="270"/>
    </row>
    <row r="128" spans="1:12">
      <c r="D128" s="3055">
        <f t="shared" si="3"/>
        <v>0</v>
      </c>
      <c r="E128" s="270"/>
      <c r="F128" s="270"/>
      <c r="G128" s="270"/>
      <c r="H128" s="270"/>
      <c r="I128" s="270"/>
      <c r="J128" s="270"/>
      <c r="K128" s="270"/>
      <c r="L128" s="270"/>
    </row>
    <row r="129" spans="1:12">
      <c r="D129" s="3055">
        <f t="shared" si="3"/>
        <v>0</v>
      </c>
      <c r="E129" s="270"/>
      <c r="F129" s="270"/>
      <c r="G129" s="270"/>
      <c r="H129" s="270"/>
      <c r="I129" s="270"/>
      <c r="J129" s="270"/>
      <c r="K129" s="270"/>
      <c r="L129" s="270"/>
    </row>
    <row r="130" spans="1:12">
      <c r="D130" s="3055">
        <f t="shared" si="3"/>
        <v>0</v>
      </c>
      <c r="E130" s="270"/>
      <c r="F130" s="270"/>
      <c r="G130" s="270"/>
      <c r="H130" s="270"/>
      <c r="I130" s="270"/>
      <c r="J130" s="270"/>
      <c r="K130" s="270"/>
      <c r="L130" s="270"/>
    </row>
    <row r="131" spans="1:12">
      <c r="D131" s="3055">
        <f t="shared" si="3"/>
        <v>0</v>
      </c>
      <c r="E131" s="270"/>
      <c r="F131" s="270"/>
      <c r="G131" s="270"/>
      <c r="H131" s="270"/>
      <c r="I131" s="270"/>
      <c r="J131" s="270"/>
      <c r="K131" s="270"/>
      <c r="L131" s="270"/>
    </row>
    <row r="132" spans="1:12">
      <c r="D132" s="3055">
        <f t="shared" si="3"/>
        <v>0</v>
      </c>
      <c r="E132" s="270"/>
      <c r="F132" s="270"/>
      <c r="G132" s="270"/>
      <c r="H132" s="270"/>
      <c r="I132" s="270"/>
      <c r="J132" s="270"/>
      <c r="K132" s="270"/>
      <c r="L132" s="270"/>
    </row>
    <row r="133" spans="1:12">
      <c r="D133" s="3055">
        <f t="shared" si="3"/>
        <v>0</v>
      </c>
      <c r="E133" s="270"/>
      <c r="F133" s="270"/>
      <c r="G133" s="270"/>
      <c r="H133" s="270"/>
      <c r="I133" s="270"/>
      <c r="J133" s="270"/>
      <c r="K133" s="270"/>
      <c r="L133" s="270"/>
    </row>
    <row r="134" spans="1:12">
      <c r="D134" s="3055">
        <f t="shared" si="3"/>
        <v>0</v>
      </c>
      <c r="E134" s="270"/>
      <c r="F134" s="270"/>
      <c r="G134" s="270"/>
      <c r="H134" s="270"/>
      <c r="I134" s="270"/>
      <c r="J134" s="270"/>
      <c r="K134" s="270"/>
      <c r="L134" s="270"/>
    </row>
    <row r="135" spans="1:12">
      <c r="D135" s="3055">
        <f t="shared" si="3"/>
        <v>0</v>
      </c>
      <c r="E135" s="270"/>
      <c r="F135" s="270"/>
      <c r="G135" s="270"/>
      <c r="H135" s="270"/>
      <c r="I135" s="270"/>
      <c r="J135" s="270"/>
      <c r="K135" s="270"/>
      <c r="L135" s="270"/>
    </row>
    <row r="136" spans="1:12">
      <c r="A136" s="270"/>
      <c r="B136" s="270"/>
      <c r="C136" s="270"/>
      <c r="D136" s="3055">
        <f t="shared" si="3"/>
        <v>0</v>
      </c>
      <c r="E136" s="270"/>
      <c r="F136" s="270"/>
      <c r="G136" s="270"/>
      <c r="H136" s="270"/>
      <c r="I136" s="270"/>
      <c r="J136" s="270"/>
      <c r="K136" s="270"/>
      <c r="L136" s="270"/>
    </row>
    <row r="137" spans="1:12">
      <c r="A137" s="270"/>
      <c r="B137" s="270"/>
      <c r="C137" s="270"/>
      <c r="D137" s="3055">
        <f t="shared" si="3"/>
        <v>0</v>
      </c>
      <c r="E137" s="270"/>
      <c r="F137" s="270"/>
      <c r="G137" s="270"/>
      <c r="H137" s="270"/>
      <c r="I137" s="270"/>
      <c r="J137" s="270"/>
      <c r="K137" s="270"/>
      <c r="L137" s="270"/>
    </row>
    <row r="138" spans="1:12">
      <c r="A138" s="270"/>
      <c r="B138" s="270"/>
      <c r="C138" s="270"/>
      <c r="D138" s="3055">
        <f t="shared" si="3"/>
        <v>0</v>
      </c>
      <c r="E138" s="270"/>
      <c r="F138" s="270"/>
      <c r="G138" s="270"/>
      <c r="H138" s="270"/>
      <c r="I138" s="270"/>
      <c r="J138" s="270"/>
      <c r="K138" s="270"/>
      <c r="L138" s="270"/>
    </row>
    <row r="139" spans="1:12">
      <c r="A139" s="270"/>
      <c r="B139" s="270"/>
      <c r="C139" s="270"/>
      <c r="D139" s="3055">
        <f t="shared" si="3"/>
        <v>0</v>
      </c>
      <c r="E139" s="270"/>
      <c r="F139" s="270"/>
      <c r="G139" s="270"/>
      <c r="H139" s="270"/>
      <c r="I139" s="270"/>
      <c r="J139" s="270"/>
      <c r="K139" s="270"/>
      <c r="L139" s="270"/>
    </row>
    <row r="140" spans="1:12">
      <c r="A140" s="270"/>
      <c r="B140" s="270"/>
      <c r="C140" s="270"/>
      <c r="D140" s="3055">
        <f>+C140*(100-E140)/100</f>
        <v>0</v>
      </c>
      <c r="E140" s="270"/>
      <c r="F140" s="270"/>
      <c r="G140" s="270"/>
      <c r="H140" s="270"/>
      <c r="I140" s="270"/>
      <c r="J140" s="270"/>
      <c r="K140" s="270"/>
      <c r="L140" s="270"/>
    </row>
    <row r="141" spans="1:12">
      <c r="A141" s="270"/>
      <c r="B141" s="270"/>
      <c r="C141" s="270"/>
      <c r="D141" s="3055">
        <f>+C141*(100-E141)/100</f>
        <v>0</v>
      </c>
      <c r="E141" s="270"/>
      <c r="F141" s="270"/>
      <c r="G141" s="270"/>
      <c r="H141" s="270"/>
      <c r="I141" s="270"/>
      <c r="J141" s="270"/>
      <c r="K141" s="270"/>
      <c r="L141" s="270"/>
    </row>
    <row r="142" spans="1:12">
      <c r="A142" s="270"/>
      <c r="B142" s="270"/>
      <c r="C142" s="270"/>
      <c r="D142" s="3055">
        <f>+C142*(100-E142)/100</f>
        <v>0</v>
      </c>
      <c r="E142" s="270"/>
      <c r="F142" s="270"/>
      <c r="G142" s="270"/>
      <c r="H142" s="270"/>
      <c r="I142" s="270"/>
      <c r="J142" s="270"/>
      <c r="K142" s="270"/>
      <c r="L142" s="270"/>
    </row>
    <row r="143" spans="1:12">
      <c r="A143" s="270"/>
      <c r="B143" s="270"/>
      <c r="C143" s="270"/>
      <c r="D143" s="3055">
        <f>+C143*(100-E143)/100</f>
        <v>0</v>
      </c>
      <c r="E143" s="270"/>
      <c r="F143" s="270"/>
      <c r="G143" s="270"/>
      <c r="H143" s="270"/>
      <c r="I143" s="270"/>
      <c r="J143" s="270"/>
      <c r="K143" s="270"/>
      <c r="L143" s="270"/>
    </row>
  </sheetData>
  <autoFilter ref="A6:L6"/>
  <mergeCells count="28">
    <mergeCell ref="C18:J18"/>
    <mergeCell ref="A18:A20"/>
    <mergeCell ref="C20:J20"/>
    <mergeCell ref="C19:J19"/>
    <mergeCell ref="H9:I9"/>
    <mergeCell ref="C7:J7"/>
    <mergeCell ref="A1:L1"/>
    <mergeCell ref="A2:B2"/>
    <mergeCell ref="C2:F2"/>
    <mergeCell ref="G2:H2"/>
    <mergeCell ref="I2:J2"/>
    <mergeCell ref="K2:L2"/>
    <mergeCell ref="C31:J31"/>
    <mergeCell ref="A24:A25"/>
    <mergeCell ref="C25:J25"/>
    <mergeCell ref="K3:L3"/>
    <mergeCell ref="K4:L4"/>
    <mergeCell ref="K5:L5"/>
    <mergeCell ref="A3:B3"/>
    <mergeCell ref="C3:F3"/>
    <mergeCell ref="G3:H4"/>
    <mergeCell ref="I3:J3"/>
    <mergeCell ref="A4:B4"/>
    <mergeCell ref="C4:F4"/>
    <mergeCell ref="I4:J4"/>
    <mergeCell ref="A5:B5"/>
    <mergeCell ref="C5:F5"/>
    <mergeCell ref="I5:J5"/>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FF00"/>
  </sheetPr>
  <dimension ref="A1:O856"/>
  <sheetViews>
    <sheetView zoomScaleNormal="100" workbookViewId="0">
      <pane xSplit="1" ySplit="6" topLeftCell="B376" activePane="bottomRight" state="frozen"/>
      <selection pane="topRight" activeCell="B1" sqref="B1"/>
      <selection pane="bottomLeft" activeCell="A7" sqref="A7"/>
      <selection pane="bottomRight" activeCell="C378" sqref="C378:J378"/>
    </sheetView>
  </sheetViews>
  <sheetFormatPr defaultRowHeight="15.75"/>
  <cols>
    <col min="1" max="1" width="13.85546875" style="273" customWidth="1"/>
    <col min="2" max="2" width="10.140625" style="272" customWidth="1"/>
    <col min="3" max="11" width="11.28515625" style="272" customWidth="1"/>
    <col min="12" max="12" width="63.7109375" style="271" customWidth="1"/>
    <col min="13" max="16384" width="9.140625" style="270"/>
  </cols>
  <sheetData>
    <row r="1" spans="1:13" s="281" customFormat="1" ht="34.5" customHeight="1" thickTop="1" thickBot="1">
      <c r="A1" s="4298" t="s">
        <v>1228</v>
      </c>
      <c r="B1" s="4299"/>
      <c r="C1" s="4299"/>
      <c r="D1" s="4299"/>
      <c r="E1" s="4299"/>
      <c r="F1" s="4299"/>
      <c r="G1" s="4299"/>
      <c r="H1" s="4299"/>
      <c r="I1" s="4299"/>
      <c r="J1" s="4299"/>
      <c r="K1" s="4299"/>
      <c r="L1" s="4300"/>
      <c r="M1" s="288"/>
    </row>
    <row r="2" spans="1:13" ht="20.100000000000001" customHeight="1" thickTop="1">
      <c r="A2" s="4501" t="s">
        <v>215</v>
      </c>
      <c r="B2" s="4502"/>
      <c r="C2" s="4503">
        <v>8010</v>
      </c>
      <c r="D2" s="4504"/>
      <c r="E2" s="4504"/>
      <c r="F2" s="4505"/>
      <c r="G2" s="4269"/>
      <c r="H2" s="4506" t="s">
        <v>3793</v>
      </c>
      <c r="I2" s="4507"/>
      <c r="J2" s="4507"/>
      <c r="K2" s="3271"/>
      <c r="L2" s="347"/>
    </row>
    <row r="3" spans="1:13" ht="20.100000000000001" customHeight="1">
      <c r="A3" s="4513" t="s">
        <v>222</v>
      </c>
      <c r="B3" s="4514"/>
      <c r="C3" s="4358" t="s">
        <v>3943</v>
      </c>
      <c r="D3" s="4281"/>
      <c r="E3" s="4281"/>
      <c r="F3" s="4515"/>
      <c r="G3" s="4269"/>
      <c r="H3" s="4507"/>
      <c r="I3" s="4507"/>
      <c r="J3" s="4507"/>
      <c r="K3" s="3271"/>
      <c r="L3" s="485"/>
    </row>
    <row r="4" spans="1:13" ht="28.5" customHeight="1">
      <c r="A4" s="4508" t="s">
        <v>223</v>
      </c>
      <c r="B4" s="4509"/>
      <c r="C4" s="4510" t="s">
        <v>4137</v>
      </c>
      <c r="D4" s="4511"/>
      <c r="E4" s="4511"/>
      <c r="F4" s="4512"/>
      <c r="G4" s="4269"/>
      <c r="H4" s="4507"/>
      <c r="I4" s="4507"/>
      <c r="J4" s="4507"/>
      <c r="K4" s="3271"/>
      <c r="L4" s="485"/>
    </row>
    <row r="5" spans="1:13" s="325" customFormat="1" ht="53.25" customHeight="1" thickBot="1">
      <c r="A5" s="4527" t="s">
        <v>325</v>
      </c>
      <c r="B5" s="4528"/>
      <c r="C5" s="4416" t="s">
        <v>2400</v>
      </c>
      <c r="D5" s="4363"/>
      <c r="E5" s="4363"/>
      <c r="F5" s="4497"/>
      <c r="G5" s="484"/>
      <c r="H5" s="484" t="s">
        <v>1227</v>
      </c>
      <c r="I5" s="4526" t="s">
        <v>2395</v>
      </c>
      <c r="J5" s="4526"/>
      <c r="K5" s="4526"/>
      <c r="L5" s="4526"/>
    </row>
    <row r="6" spans="1:13" s="281" customFormat="1" ht="35.25" customHeight="1" thickTop="1">
      <c r="A6" s="284" t="s">
        <v>1</v>
      </c>
      <c r="B6" s="283" t="s">
        <v>0</v>
      </c>
      <c r="C6" s="283" t="s">
        <v>2</v>
      </c>
      <c r="D6" s="283" t="s">
        <v>3</v>
      </c>
      <c r="E6" s="283" t="s">
        <v>4</v>
      </c>
      <c r="F6" s="283" t="s">
        <v>5</v>
      </c>
      <c r="G6" s="283" t="s">
        <v>6</v>
      </c>
      <c r="H6" s="283" t="s">
        <v>7</v>
      </c>
      <c r="I6" s="283" t="s">
        <v>8</v>
      </c>
      <c r="J6" s="283" t="s">
        <v>9</v>
      </c>
      <c r="K6" s="283" t="s">
        <v>6286</v>
      </c>
      <c r="L6" s="282" t="s">
        <v>10</v>
      </c>
    </row>
    <row r="7" spans="1:13" ht="60.75" customHeight="1">
      <c r="A7" s="4516">
        <v>41051</v>
      </c>
      <c r="B7" s="1937" t="s">
        <v>32</v>
      </c>
      <c r="C7" s="4519" t="s">
        <v>2405</v>
      </c>
      <c r="D7" s="4519"/>
      <c r="E7" s="4519"/>
      <c r="F7" s="4519"/>
      <c r="G7" s="4519"/>
      <c r="H7" s="4519"/>
      <c r="I7" s="4519"/>
      <c r="J7" s="4519"/>
      <c r="K7" s="3513" t="s">
        <v>3927</v>
      </c>
      <c r="L7" s="2427" t="s">
        <v>3927</v>
      </c>
    </row>
    <row r="8" spans="1:13" ht="31.5">
      <c r="A8" s="4517"/>
      <c r="B8" s="275" t="s">
        <v>16</v>
      </c>
      <c r="C8" s="372">
        <v>3475</v>
      </c>
      <c r="D8" s="292">
        <f>+C8*(100-E8)/100</f>
        <v>3475</v>
      </c>
      <c r="E8" s="372">
        <v>0</v>
      </c>
      <c r="F8" s="372">
        <v>277</v>
      </c>
      <c r="G8" s="372">
        <v>20</v>
      </c>
      <c r="H8" s="372"/>
      <c r="I8" s="372"/>
      <c r="J8" s="372"/>
      <c r="K8" s="372"/>
      <c r="L8" s="271" t="s">
        <v>1226</v>
      </c>
    </row>
    <row r="9" spans="1:13" ht="21.75" customHeight="1">
      <c r="A9" s="4518"/>
      <c r="B9" s="275" t="s">
        <v>11</v>
      </c>
      <c r="C9" s="4340" t="s">
        <v>1225</v>
      </c>
      <c r="D9" s="4274"/>
      <c r="E9" s="4274"/>
      <c r="F9" s="4274"/>
      <c r="G9" s="4274"/>
      <c r="H9" s="4274"/>
      <c r="I9" s="4274"/>
      <c r="J9" s="4346"/>
      <c r="K9" s="3226"/>
      <c r="L9" s="348"/>
    </row>
    <row r="10" spans="1:13" ht="31.5">
      <c r="A10" s="436">
        <v>41052</v>
      </c>
      <c r="B10" s="275" t="s">
        <v>16</v>
      </c>
      <c r="C10" s="372">
        <v>4300</v>
      </c>
      <c r="D10" s="292">
        <f>+C10*(100-E10)/100</f>
        <v>4300</v>
      </c>
      <c r="E10" s="372">
        <v>0</v>
      </c>
      <c r="F10" s="372">
        <v>280</v>
      </c>
      <c r="G10" s="372">
        <v>40</v>
      </c>
      <c r="H10" s="372"/>
      <c r="I10" s="372"/>
      <c r="J10" s="372"/>
      <c r="K10" s="372"/>
      <c r="L10" s="348" t="s">
        <v>1224</v>
      </c>
    </row>
    <row r="11" spans="1:13" ht="31.5">
      <c r="A11" s="441">
        <v>41053</v>
      </c>
      <c r="B11" s="275" t="s">
        <v>16</v>
      </c>
      <c r="C11" s="372">
        <v>4330</v>
      </c>
      <c r="D11" s="292">
        <f>+C11*(100-E11)/100</f>
        <v>4330</v>
      </c>
      <c r="E11" s="372">
        <v>0</v>
      </c>
      <c r="F11" s="372">
        <v>296</v>
      </c>
      <c r="G11" s="372">
        <v>55</v>
      </c>
      <c r="H11" s="372"/>
      <c r="I11" s="372"/>
      <c r="J11" s="372"/>
      <c r="K11" s="372"/>
      <c r="L11" s="348" t="s">
        <v>1223</v>
      </c>
    </row>
    <row r="12" spans="1:13" ht="31.5">
      <c r="A12" s="441">
        <v>41054</v>
      </c>
      <c r="B12" s="275" t="s">
        <v>16</v>
      </c>
      <c r="C12" s="372">
        <v>4460</v>
      </c>
      <c r="D12" s="292">
        <f>+C12*(100-E12)/100</f>
        <v>4460</v>
      </c>
      <c r="E12" s="372">
        <v>0</v>
      </c>
      <c r="F12" s="372">
        <v>284</v>
      </c>
      <c r="G12" s="372">
        <v>62</v>
      </c>
      <c r="H12" s="372"/>
      <c r="I12" s="372"/>
      <c r="J12" s="372"/>
      <c r="K12" s="372"/>
      <c r="L12" s="348" t="s">
        <v>1222</v>
      </c>
    </row>
    <row r="13" spans="1:13" ht="28.5" customHeight="1">
      <c r="A13" s="441">
        <v>41055</v>
      </c>
      <c r="B13" s="275" t="s">
        <v>41</v>
      </c>
      <c r="C13" s="4520" t="s">
        <v>1221</v>
      </c>
      <c r="D13" s="4521"/>
      <c r="E13" s="4521"/>
      <c r="F13" s="4521"/>
      <c r="G13" s="4521"/>
      <c r="H13" s="4521"/>
      <c r="I13" s="4521"/>
      <c r="J13" s="4522"/>
      <c r="K13" s="3273"/>
      <c r="L13" s="348"/>
    </row>
    <row r="14" spans="1:13" ht="37.5" customHeight="1">
      <c r="A14" s="441">
        <v>41057</v>
      </c>
      <c r="B14" s="275" t="s">
        <v>1220</v>
      </c>
      <c r="C14" s="4523" t="s">
        <v>1219</v>
      </c>
      <c r="D14" s="4524"/>
      <c r="E14" s="4524"/>
      <c r="F14" s="4524"/>
      <c r="G14" s="4524"/>
      <c r="H14" s="4524"/>
      <c r="I14" s="4524"/>
      <c r="J14" s="4525"/>
      <c r="K14" s="3274"/>
      <c r="L14" s="348"/>
    </row>
    <row r="15" spans="1:13" ht="31.5">
      <c r="A15" s="441">
        <v>41058</v>
      </c>
      <c r="B15" s="275" t="s">
        <v>16</v>
      </c>
      <c r="C15" s="372">
        <v>3400</v>
      </c>
      <c r="D15" s="292">
        <f>+C15*(100-E15)/100</f>
        <v>3400</v>
      </c>
      <c r="E15" s="372">
        <v>0</v>
      </c>
      <c r="F15" s="372">
        <v>294</v>
      </c>
      <c r="G15" s="372">
        <v>30</v>
      </c>
      <c r="H15" s="372"/>
      <c r="I15" s="372"/>
      <c r="J15" s="372"/>
      <c r="K15" s="372"/>
      <c r="L15" s="348" t="s">
        <v>1218</v>
      </c>
    </row>
    <row r="16" spans="1:13" ht="35.25" customHeight="1">
      <c r="A16" s="441">
        <v>41059</v>
      </c>
      <c r="B16" s="275" t="s">
        <v>16</v>
      </c>
      <c r="C16" s="372">
        <v>3265</v>
      </c>
      <c r="D16" s="292">
        <f>+C16*(100-E16)/100</f>
        <v>3265</v>
      </c>
      <c r="E16" s="372">
        <v>0</v>
      </c>
      <c r="F16" s="372">
        <v>327</v>
      </c>
      <c r="G16" s="372">
        <v>25</v>
      </c>
      <c r="H16" s="372"/>
      <c r="I16" s="372"/>
      <c r="J16" s="372"/>
      <c r="K16" s="372"/>
      <c r="L16" s="348" t="s">
        <v>1217</v>
      </c>
    </row>
    <row r="17" spans="1:12" ht="35.25" customHeight="1">
      <c r="A17" s="441">
        <v>41060</v>
      </c>
      <c r="B17" s="275" t="s">
        <v>16</v>
      </c>
      <c r="C17" s="372">
        <v>3240</v>
      </c>
      <c r="D17" s="292">
        <f>+C17*(100-E17)/100</f>
        <v>3240</v>
      </c>
      <c r="E17" s="372">
        <v>0</v>
      </c>
      <c r="F17" s="372">
        <v>316</v>
      </c>
      <c r="G17" s="372">
        <v>30</v>
      </c>
      <c r="H17" s="372"/>
      <c r="I17" s="372"/>
      <c r="J17" s="372"/>
      <c r="K17" s="372"/>
      <c r="L17" s="348" t="s">
        <v>1216</v>
      </c>
    </row>
    <row r="18" spans="1:12" ht="66.75" customHeight="1">
      <c r="A18" s="1930">
        <v>41066</v>
      </c>
      <c r="B18" s="1937" t="s">
        <v>34</v>
      </c>
      <c r="C18" s="4338" t="s">
        <v>1215</v>
      </c>
      <c r="D18" s="4376"/>
      <c r="E18" s="4376"/>
      <c r="F18" s="4376"/>
      <c r="G18" s="4376"/>
      <c r="H18" s="4376"/>
      <c r="I18" s="4376"/>
      <c r="J18" s="4377"/>
      <c r="K18" s="3633"/>
      <c r="L18" s="2427" t="s">
        <v>3927</v>
      </c>
    </row>
    <row r="19" spans="1:12" ht="64.5" customHeight="1">
      <c r="A19" s="436">
        <v>41071</v>
      </c>
      <c r="B19" s="275" t="s">
        <v>16</v>
      </c>
      <c r="C19" s="372">
        <v>4250</v>
      </c>
      <c r="D19" s="292">
        <f>+C19*(100-E19)/100</f>
        <v>4250</v>
      </c>
      <c r="E19" s="372">
        <v>0</v>
      </c>
      <c r="F19" s="372">
        <v>88</v>
      </c>
      <c r="G19" s="483">
        <v>256</v>
      </c>
      <c r="H19" s="440"/>
      <c r="I19" s="372"/>
      <c r="J19" s="372"/>
      <c r="K19" s="372"/>
      <c r="L19" s="348" t="s">
        <v>1214</v>
      </c>
    </row>
    <row r="20" spans="1:12" ht="30" customHeight="1">
      <c r="A20" s="4293">
        <v>41072</v>
      </c>
      <c r="B20" s="275" t="s">
        <v>16</v>
      </c>
      <c r="C20" s="372">
        <v>3850</v>
      </c>
      <c r="D20" s="292">
        <f>+C20*(100-E20)/100</f>
        <v>3850</v>
      </c>
      <c r="E20" s="372">
        <v>0</v>
      </c>
      <c r="F20" s="372">
        <v>358</v>
      </c>
      <c r="G20" s="372">
        <v>48</v>
      </c>
      <c r="H20" s="372"/>
      <c r="I20" s="372"/>
      <c r="J20" s="372"/>
      <c r="K20" s="372"/>
      <c r="L20" s="348" t="s">
        <v>1213</v>
      </c>
    </row>
    <row r="21" spans="1:12" ht="48.75" customHeight="1">
      <c r="A21" s="4307"/>
      <c r="B21" s="275" t="s">
        <v>11</v>
      </c>
      <c r="C21" s="4340" t="s">
        <v>1212</v>
      </c>
      <c r="D21" s="4263"/>
      <c r="E21" s="4263"/>
      <c r="F21" s="4263"/>
      <c r="G21" s="4263"/>
      <c r="H21" s="4263"/>
      <c r="I21" s="4263"/>
      <c r="J21" s="4344"/>
      <c r="K21" s="3221"/>
    </row>
    <row r="22" spans="1:12" ht="56.25" customHeight="1">
      <c r="A22" s="4293">
        <v>41073</v>
      </c>
      <c r="B22" s="275" t="s">
        <v>11</v>
      </c>
      <c r="C22" s="4340" t="s">
        <v>1211</v>
      </c>
      <c r="D22" s="4263"/>
      <c r="E22" s="4263"/>
      <c r="F22" s="4263"/>
      <c r="G22" s="4263"/>
      <c r="H22" s="4263"/>
      <c r="I22" s="4263"/>
      <c r="J22" s="4344"/>
      <c r="K22" s="3221"/>
    </row>
    <row r="23" spans="1:12" ht="30" customHeight="1">
      <c r="A23" s="4307"/>
      <c r="B23" s="275" t="s">
        <v>16</v>
      </c>
      <c r="C23" s="372">
        <v>4225</v>
      </c>
      <c r="D23" s="292">
        <f>+C23*(100-E23)/100</f>
        <v>4225</v>
      </c>
      <c r="E23" s="372">
        <v>0</v>
      </c>
      <c r="F23" s="372">
        <v>355</v>
      </c>
      <c r="G23" s="482">
        <v>50</v>
      </c>
      <c r="H23" s="372"/>
      <c r="I23" s="372"/>
      <c r="J23" s="372"/>
      <c r="K23" s="372"/>
      <c r="L23" s="348" t="s">
        <v>1210</v>
      </c>
    </row>
    <row r="24" spans="1:12" ht="47.25" customHeight="1">
      <c r="A24" s="4293">
        <v>41074</v>
      </c>
      <c r="B24" s="442" t="s">
        <v>16</v>
      </c>
      <c r="C24" s="372">
        <v>3960</v>
      </c>
      <c r="D24" s="292">
        <f>+C24*(100-E24)/100</f>
        <v>3960</v>
      </c>
      <c r="E24" s="372">
        <v>0</v>
      </c>
      <c r="F24" s="372">
        <v>344</v>
      </c>
      <c r="G24" s="482">
        <v>43</v>
      </c>
      <c r="H24" s="372"/>
      <c r="I24" s="372"/>
      <c r="J24" s="372"/>
      <c r="K24" s="372"/>
      <c r="L24" s="348" t="s">
        <v>1209</v>
      </c>
    </row>
    <row r="25" spans="1:12" ht="48.75" customHeight="1">
      <c r="A25" s="4294"/>
      <c r="B25" s="275" t="s">
        <v>16</v>
      </c>
      <c r="C25" s="372">
        <v>4205</v>
      </c>
      <c r="D25" s="292">
        <f>+C25*(100-E25)/100</f>
        <v>4205</v>
      </c>
      <c r="E25" s="372">
        <v>0</v>
      </c>
      <c r="F25" s="372">
        <v>330</v>
      </c>
      <c r="G25" s="482">
        <v>50</v>
      </c>
      <c r="H25" s="372"/>
      <c r="I25" s="372"/>
      <c r="J25" s="372"/>
      <c r="K25" s="372"/>
      <c r="L25" s="348" t="s">
        <v>1208</v>
      </c>
    </row>
    <row r="26" spans="1:12" ht="48" customHeight="1">
      <c r="A26" s="4294"/>
      <c r="B26" s="275" t="s">
        <v>16</v>
      </c>
      <c r="C26" s="372">
        <v>4665</v>
      </c>
      <c r="D26" s="292">
        <f>+C26*(100-E26)/100</f>
        <v>4665</v>
      </c>
      <c r="E26" s="372">
        <v>0</v>
      </c>
      <c r="F26" s="372">
        <v>307</v>
      </c>
      <c r="G26" s="482">
        <v>65</v>
      </c>
      <c r="H26" s="372"/>
      <c r="I26" s="372"/>
      <c r="J26" s="372"/>
      <c r="K26" s="372"/>
      <c r="L26" s="348" t="s">
        <v>1207</v>
      </c>
    </row>
    <row r="27" spans="1:12" ht="46.5" customHeight="1">
      <c r="A27" s="4294"/>
      <c r="B27" s="275" t="s">
        <v>16</v>
      </c>
      <c r="C27" s="372">
        <v>5000</v>
      </c>
      <c r="D27" s="292">
        <f>+C27*(100-E27)/100</f>
        <v>5000</v>
      </c>
      <c r="E27" s="372">
        <v>0</v>
      </c>
      <c r="F27" s="372">
        <v>281</v>
      </c>
      <c r="G27" s="482">
        <v>77</v>
      </c>
      <c r="H27" s="372"/>
      <c r="I27" s="372"/>
      <c r="J27" s="372"/>
      <c r="K27" s="372"/>
      <c r="L27" s="348" t="s">
        <v>1206</v>
      </c>
    </row>
    <row r="28" spans="1:12" ht="20.100000000000001" customHeight="1">
      <c r="A28" s="4307"/>
      <c r="B28" s="275" t="s">
        <v>11</v>
      </c>
      <c r="C28" s="4340" t="s">
        <v>1205</v>
      </c>
      <c r="D28" s="4274"/>
      <c r="E28" s="4274"/>
      <c r="F28" s="4274"/>
      <c r="G28" s="4274"/>
      <c r="H28" s="4274"/>
      <c r="I28" s="4274"/>
      <c r="J28" s="4346"/>
      <c r="K28" s="3226"/>
    </row>
    <row r="29" spans="1:12" ht="50.25" customHeight="1">
      <c r="A29" s="4293">
        <v>41075</v>
      </c>
      <c r="B29" s="275" t="s">
        <v>11</v>
      </c>
      <c r="C29" s="4340" t="s">
        <v>1204</v>
      </c>
      <c r="D29" s="4263"/>
      <c r="E29" s="4263"/>
      <c r="F29" s="4263"/>
      <c r="G29" s="4263"/>
      <c r="H29" s="4263"/>
      <c r="I29" s="4263"/>
      <c r="J29" s="4344"/>
      <c r="K29" s="3221"/>
    </row>
    <row r="30" spans="1:12" ht="48" customHeight="1">
      <c r="A30" s="4296"/>
      <c r="B30" s="275" t="s">
        <v>16</v>
      </c>
      <c r="C30" s="372">
        <v>4035</v>
      </c>
      <c r="D30" s="292">
        <f>+C30*(100-E30)/100</f>
        <v>4035</v>
      </c>
      <c r="E30" s="372">
        <v>0</v>
      </c>
      <c r="F30" s="372">
        <v>287</v>
      </c>
      <c r="G30" s="372">
        <v>77</v>
      </c>
      <c r="H30" s="372"/>
      <c r="I30" s="372"/>
      <c r="J30" s="372"/>
      <c r="K30" s="372"/>
      <c r="L30" s="348" t="s">
        <v>1203</v>
      </c>
    </row>
    <row r="31" spans="1:12" ht="48" customHeight="1">
      <c r="A31" s="439">
        <v>41076</v>
      </c>
      <c r="B31" s="275" t="s">
        <v>16</v>
      </c>
      <c r="C31" s="372">
        <v>3995</v>
      </c>
      <c r="D31" s="292">
        <f>+C31*(100-E31)/100</f>
        <v>3995</v>
      </c>
      <c r="E31" s="372">
        <v>0</v>
      </c>
      <c r="F31" s="372">
        <v>287</v>
      </c>
      <c r="G31" s="372">
        <v>77</v>
      </c>
      <c r="H31" s="372"/>
      <c r="I31" s="372"/>
      <c r="J31" s="372"/>
      <c r="K31" s="372"/>
      <c r="L31" s="348" t="s">
        <v>1202</v>
      </c>
    </row>
    <row r="32" spans="1:12" ht="18.75" customHeight="1">
      <c r="A32" s="4293">
        <v>41077</v>
      </c>
      <c r="B32" s="275" t="s">
        <v>11</v>
      </c>
      <c r="C32" s="4520" t="s">
        <v>1201</v>
      </c>
      <c r="D32" s="4521"/>
      <c r="E32" s="4521"/>
      <c r="F32" s="4521"/>
      <c r="G32" s="4521"/>
      <c r="H32" s="4521"/>
      <c r="I32" s="4521"/>
      <c r="J32" s="4522"/>
      <c r="K32" s="3273"/>
      <c r="L32" s="348"/>
    </row>
    <row r="33" spans="1:12" ht="48" customHeight="1">
      <c r="A33" s="4307"/>
      <c r="B33" s="275" t="s">
        <v>16</v>
      </c>
      <c r="C33" s="372">
        <v>4885</v>
      </c>
      <c r="D33" s="292">
        <f>+C33*(100-E33)/100</f>
        <v>4885</v>
      </c>
      <c r="E33" s="372">
        <v>0</v>
      </c>
      <c r="F33" s="372">
        <v>370</v>
      </c>
      <c r="G33" s="372">
        <v>46</v>
      </c>
      <c r="H33" s="372"/>
      <c r="I33" s="372"/>
      <c r="J33" s="372"/>
      <c r="K33" s="372"/>
      <c r="L33" s="348" t="s">
        <v>1200</v>
      </c>
    </row>
    <row r="34" spans="1:12">
      <c r="A34" s="4293">
        <v>41078</v>
      </c>
      <c r="B34" s="275" t="s">
        <v>11</v>
      </c>
      <c r="C34" s="4520" t="s">
        <v>1199</v>
      </c>
      <c r="D34" s="4521"/>
      <c r="E34" s="4521"/>
      <c r="F34" s="4521"/>
      <c r="G34" s="4521"/>
      <c r="H34" s="4521"/>
      <c r="I34" s="4521"/>
      <c r="J34" s="4522"/>
      <c r="K34" s="3273"/>
      <c r="L34" s="348"/>
    </row>
    <row r="35" spans="1:12" ht="45.75" customHeight="1">
      <c r="A35" s="4307"/>
      <c r="B35" s="275" t="s">
        <v>16</v>
      </c>
      <c r="C35" s="372">
        <v>4665</v>
      </c>
      <c r="D35" s="292">
        <f>+C35*(100-E35)/100</f>
        <v>4665</v>
      </c>
      <c r="E35" s="372">
        <v>0</v>
      </c>
      <c r="F35" s="372">
        <v>386</v>
      </c>
      <c r="G35" s="372">
        <v>47</v>
      </c>
      <c r="H35" s="372"/>
      <c r="I35" s="372"/>
      <c r="J35" s="372"/>
      <c r="K35" s="372"/>
      <c r="L35" s="348" t="s">
        <v>1198</v>
      </c>
    </row>
    <row r="36" spans="1:12" ht="31.5">
      <c r="A36" s="439">
        <v>41081</v>
      </c>
      <c r="B36" s="275" t="s">
        <v>16</v>
      </c>
      <c r="C36" s="372">
        <v>4760</v>
      </c>
      <c r="D36" s="292">
        <f>+C36*(100-E36)/100</f>
        <v>4760</v>
      </c>
      <c r="E36" s="372">
        <v>0</v>
      </c>
      <c r="F36" s="372">
        <v>372</v>
      </c>
      <c r="G36" s="482"/>
      <c r="H36" s="372"/>
      <c r="I36" s="372"/>
      <c r="J36" s="372"/>
      <c r="K36" s="372"/>
      <c r="L36" s="348" t="s">
        <v>1197</v>
      </c>
    </row>
    <row r="37" spans="1:12" ht="18" customHeight="1">
      <c r="A37" s="4293">
        <v>41085</v>
      </c>
      <c r="B37" s="275" t="s">
        <v>16</v>
      </c>
      <c r="C37" s="372">
        <v>4425</v>
      </c>
      <c r="D37" s="292">
        <f>+C37*(100-E37)/100</f>
        <v>4425</v>
      </c>
      <c r="E37" s="372">
        <v>0</v>
      </c>
      <c r="F37" s="372">
        <v>384</v>
      </c>
      <c r="G37" s="372">
        <v>35</v>
      </c>
      <c r="H37" s="372"/>
      <c r="I37" s="372"/>
      <c r="J37" s="372"/>
      <c r="K37" s="372"/>
      <c r="L37" s="348" t="s">
        <v>283</v>
      </c>
    </row>
    <row r="38" spans="1:12">
      <c r="A38" s="4307"/>
      <c r="B38" s="448" t="s">
        <v>16</v>
      </c>
      <c r="C38" s="482">
        <v>4000</v>
      </c>
      <c r="D38" s="316">
        <f>+C38*(100-E38)/100</f>
        <v>4000</v>
      </c>
      <c r="E38" s="482">
        <v>0</v>
      </c>
      <c r="F38" s="482" t="s">
        <v>70</v>
      </c>
      <c r="G38" s="482"/>
      <c r="H38" s="482"/>
      <c r="I38" s="482"/>
      <c r="J38" s="482"/>
      <c r="K38" s="482"/>
      <c r="L38" s="342" t="s">
        <v>1191</v>
      </c>
    </row>
    <row r="39" spans="1:12" ht="30.75" customHeight="1">
      <c r="A39" s="441">
        <v>41089</v>
      </c>
      <c r="B39" s="275" t="s">
        <v>16</v>
      </c>
      <c r="C39" s="372">
        <v>4450</v>
      </c>
      <c r="D39" s="292">
        <f>+C39*(100-E39)/100</f>
        <v>4450</v>
      </c>
      <c r="E39" s="372">
        <v>0</v>
      </c>
      <c r="F39" s="372">
        <v>395</v>
      </c>
      <c r="G39" s="372">
        <v>37</v>
      </c>
      <c r="H39" s="372"/>
      <c r="I39" s="372"/>
      <c r="J39" s="372"/>
      <c r="K39" s="372"/>
      <c r="L39" s="271" t="s">
        <v>1196</v>
      </c>
    </row>
    <row r="40" spans="1:12" ht="50.25" customHeight="1">
      <c r="A40" s="441">
        <v>41093</v>
      </c>
      <c r="B40" s="275" t="s">
        <v>11</v>
      </c>
      <c r="C40" s="4340" t="s">
        <v>1195</v>
      </c>
      <c r="D40" s="4263"/>
      <c r="E40" s="4263"/>
      <c r="F40" s="4263"/>
      <c r="G40" s="4263"/>
      <c r="H40" s="4263"/>
      <c r="I40" s="4263"/>
      <c r="J40" s="4344"/>
      <c r="K40" s="3221"/>
    </row>
    <row r="41" spans="1:12" ht="31.5">
      <c r="A41" s="441">
        <v>41098</v>
      </c>
      <c r="B41" s="275" t="s">
        <v>16</v>
      </c>
      <c r="C41" s="292">
        <v>4385</v>
      </c>
      <c r="D41" s="292">
        <f>+C41*(100-E41)/100</f>
        <v>4385</v>
      </c>
      <c r="E41" s="292">
        <v>0</v>
      </c>
      <c r="F41" s="292" t="s">
        <v>70</v>
      </c>
      <c r="G41" s="292">
        <v>35</v>
      </c>
      <c r="H41" s="292"/>
      <c r="I41" s="292"/>
      <c r="J41" s="292"/>
      <c r="K41" s="3248"/>
      <c r="L41" s="271" t="s">
        <v>1194</v>
      </c>
    </row>
    <row r="42" spans="1:12" ht="33" customHeight="1">
      <c r="A42" s="441">
        <v>41103</v>
      </c>
      <c r="B42" s="275" t="s">
        <v>11</v>
      </c>
      <c r="C42" s="4340" t="s">
        <v>1193</v>
      </c>
      <c r="D42" s="4274"/>
      <c r="E42" s="4274"/>
      <c r="F42" s="4274"/>
      <c r="G42" s="4274"/>
      <c r="H42" s="4274"/>
      <c r="I42" s="4274"/>
      <c r="J42" s="4346"/>
      <c r="K42" s="3226"/>
    </row>
    <row r="43" spans="1:12" ht="36.75" customHeight="1">
      <c r="A43" s="441">
        <v>41108</v>
      </c>
      <c r="B43" s="275" t="s">
        <v>11</v>
      </c>
      <c r="C43" s="4340" t="s">
        <v>1192</v>
      </c>
      <c r="D43" s="4274"/>
      <c r="E43" s="4274"/>
      <c r="F43" s="4274"/>
      <c r="G43" s="4274"/>
      <c r="H43" s="4274"/>
      <c r="I43" s="4274"/>
      <c r="J43" s="4346"/>
      <c r="K43" s="3226"/>
    </row>
    <row r="44" spans="1:12" ht="20.100000000000001" customHeight="1">
      <c r="A44" s="441">
        <v>41110</v>
      </c>
      <c r="B44" s="275" t="s">
        <v>16</v>
      </c>
      <c r="C44" s="292">
        <v>4395</v>
      </c>
      <c r="D44" s="292">
        <f>+C44*(100-E44)/100</f>
        <v>4395</v>
      </c>
      <c r="E44" s="292">
        <v>0</v>
      </c>
      <c r="F44" s="292">
        <v>250</v>
      </c>
      <c r="G44" s="292">
        <v>25</v>
      </c>
      <c r="H44" s="292"/>
      <c r="I44" s="292"/>
      <c r="J44" s="292"/>
      <c r="K44" s="3248"/>
      <c r="L44" s="271" t="s">
        <v>1191</v>
      </c>
    </row>
    <row r="45" spans="1:12">
      <c r="A45" s="441">
        <v>41114</v>
      </c>
      <c r="B45" s="275" t="s">
        <v>16</v>
      </c>
      <c r="C45" s="292">
        <v>4600</v>
      </c>
      <c r="D45" s="292">
        <f>+C45*(100-E45)/100</f>
        <v>4600</v>
      </c>
      <c r="E45" s="292">
        <v>0</v>
      </c>
      <c r="F45" s="292"/>
      <c r="G45" s="292">
        <v>35</v>
      </c>
      <c r="H45" s="292"/>
      <c r="I45" s="292"/>
      <c r="J45" s="292"/>
      <c r="K45" s="3248"/>
      <c r="L45" s="271" t="s">
        <v>1191</v>
      </c>
    </row>
    <row r="46" spans="1:12" ht="66.75" customHeight="1">
      <c r="A46" s="441">
        <v>41115</v>
      </c>
      <c r="B46" s="275" t="s">
        <v>11</v>
      </c>
      <c r="C46" s="4340" t="s">
        <v>1190</v>
      </c>
      <c r="D46" s="4263"/>
      <c r="E46" s="4263"/>
      <c r="F46" s="4263"/>
      <c r="G46" s="4263"/>
      <c r="H46" s="4263"/>
      <c r="I46" s="4263"/>
      <c r="J46" s="4344"/>
      <c r="K46" s="3221"/>
    </row>
    <row r="47" spans="1:12" ht="20.100000000000001" customHeight="1">
      <c r="A47" s="441">
        <v>41116</v>
      </c>
      <c r="B47" s="275" t="s">
        <v>16</v>
      </c>
      <c r="C47" s="292">
        <v>4600</v>
      </c>
      <c r="D47" s="292">
        <f>+C47*(100-E47)/100</f>
        <v>4600</v>
      </c>
      <c r="E47" s="292">
        <v>0</v>
      </c>
      <c r="F47" s="292"/>
      <c r="G47" s="292"/>
      <c r="H47" s="292"/>
      <c r="I47" s="292"/>
      <c r="J47" s="292"/>
      <c r="K47" s="3248"/>
      <c r="L47" s="271" t="s">
        <v>1189</v>
      </c>
    </row>
    <row r="48" spans="1:12" ht="48.75" customHeight="1">
      <c r="A48" s="441">
        <v>41127</v>
      </c>
      <c r="B48" s="275" t="s">
        <v>16</v>
      </c>
      <c r="C48" s="292">
        <v>4260</v>
      </c>
      <c r="D48" s="292">
        <f>+C48*(100-E48)/100</f>
        <v>4260</v>
      </c>
      <c r="E48" s="292">
        <v>0</v>
      </c>
      <c r="F48" s="292">
        <v>235</v>
      </c>
      <c r="G48" s="292">
        <v>35</v>
      </c>
      <c r="H48" s="292"/>
      <c r="I48" s="292"/>
      <c r="J48" s="292"/>
      <c r="K48" s="3248"/>
      <c r="L48" s="271" t="s">
        <v>1188</v>
      </c>
    </row>
    <row r="49" spans="1:12" ht="35.25" customHeight="1">
      <c r="A49" s="441">
        <v>41133</v>
      </c>
      <c r="B49" s="275" t="s">
        <v>11</v>
      </c>
      <c r="C49" s="4340" t="s">
        <v>1187</v>
      </c>
      <c r="D49" s="4263"/>
      <c r="E49" s="4263"/>
      <c r="F49" s="4263"/>
      <c r="G49" s="4263"/>
      <c r="H49" s="4263"/>
      <c r="I49" s="4263"/>
      <c r="J49" s="4344"/>
      <c r="K49" s="3221"/>
    </row>
    <row r="50" spans="1:12" ht="20.100000000000001" customHeight="1">
      <c r="A50" s="441">
        <v>41136</v>
      </c>
      <c r="B50" s="275" t="s">
        <v>11</v>
      </c>
      <c r="C50" s="4345" t="s">
        <v>1186</v>
      </c>
      <c r="D50" s="4274"/>
      <c r="E50" s="4274"/>
      <c r="F50" s="4274"/>
      <c r="G50" s="4274"/>
      <c r="H50" s="4274"/>
      <c r="I50" s="4274"/>
      <c r="J50" s="4346"/>
      <c r="K50" s="3226"/>
    </row>
    <row r="51" spans="1:12" ht="46.5" customHeight="1">
      <c r="A51" s="441">
        <v>41137</v>
      </c>
      <c r="B51" s="275" t="s">
        <v>16</v>
      </c>
      <c r="C51" s="292">
        <v>4975</v>
      </c>
      <c r="D51" s="292">
        <f>+C51*(100-E51)/100</f>
        <v>4975</v>
      </c>
      <c r="E51" s="292">
        <v>0</v>
      </c>
      <c r="F51" s="292"/>
      <c r="G51" s="292">
        <v>35</v>
      </c>
      <c r="H51" s="292"/>
      <c r="I51" s="292"/>
      <c r="J51" s="292"/>
      <c r="K51" s="3248"/>
      <c r="L51" s="348" t="s">
        <v>1185</v>
      </c>
    </row>
    <row r="52" spans="1:12" ht="31.5">
      <c r="A52" s="441">
        <v>41141</v>
      </c>
      <c r="B52" s="275" t="s">
        <v>16</v>
      </c>
      <c r="C52" s="292">
        <v>4895</v>
      </c>
      <c r="D52" s="292">
        <f>+C52*(100-E52)/100</f>
        <v>4895</v>
      </c>
      <c r="E52" s="292">
        <v>0</v>
      </c>
      <c r="F52" s="292">
        <v>194</v>
      </c>
      <c r="G52" s="292">
        <v>35</v>
      </c>
      <c r="H52" s="292"/>
      <c r="I52" s="292"/>
      <c r="J52" s="292"/>
      <c r="K52" s="3248"/>
      <c r="L52" s="271" t="s">
        <v>1184</v>
      </c>
    </row>
    <row r="53" spans="1:12" ht="32.25" customHeight="1">
      <c r="A53" s="441">
        <v>41142</v>
      </c>
      <c r="B53" s="275" t="s">
        <v>11</v>
      </c>
      <c r="C53" s="4340" t="s">
        <v>1183</v>
      </c>
      <c r="D53" s="4263"/>
      <c r="E53" s="4263"/>
      <c r="F53" s="4263"/>
      <c r="G53" s="4263"/>
      <c r="H53" s="4263"/>
      <c r="I53" s="4263"/>
      <c r="J53" s="4344"/>
      <c r="K53" s="3221"/>
    </row>
    <row r="54" spans="1:12" ht="51" customHeight="1">
      <c r="A54" s="441">
        <v>41145</v>
      </c>
      <c r="B54" s="275" t="s">
        <v>16</v>
      </c>
      <c r="C54" s="292">
        <v>4750</v>
      </c>
      <c r="D54" s="292">
        <f>+C54*(100-E54)/100</f>
        <v>4750</v>
      </c>
      <c r="E54" s="292">
        <v>0</v>
      </c>
      <c r="F54" s="292">
        <v>211</v>
      </c>
      <c r="G54" s="292">
        <v>35</v>
      </c>
      <c r="H54" s="292"/>
      <c r="I54" s="292"/>
      <c r="J54" s="292"/>
      <c r="K54" s="3248"/>
      <c r="L54" s="348" t="s">
        <v>1182</v>
      </c>
    </row>
    <row r="55" spans="1:12">
      <c r="A55" s="4293">
        <v>41147</v>
      </c>
      <c r="B55" s="275" t="s">
        <v>11</v>
      </c>
      <c r="C55" s="4345" t="s">
        <v>1181</v>
      </c>
      <c r="D55" s="4274"/>
      <c r="E55" s="4274"/>
      <c r="F55" s="4274"/>
      <c r="G55" s="4274"/>
      <c r="H55" s="4274"/>
      <c r="I55" s="4274"/>
      <c r="J55" s="4346"/>
      <c r="K55" s="3226"/>
    </row>
    <row r="56" spans="1:12" ht="47.25">
      <c r="A56" s="4307"/>
      <c r="B56" s="275" t="s">
        <v>16</v>
      </c>
      <c r="C56" s="292">
        <v>4950</v>
      </c>
      <c r="D56" s="292">
        <f>+C56*(100-E56)/100</f>
        <v>4950</v>
      </c>
      <c r="E56" s="292">
        <v>0</v>
      </c>
      <c r="F56" s="292">
        <v>202</v>
      </c>
      <c r="G56" s="292">
        <v>35</v>
      </c>
      <c r="H56" s="292"/>
      <c r="I56" s="292"/>
      <c r="J56" s="292"/>
      <c r="K56" s="3248"/>
      <c r="L56" s="271" t="s">
        <v>1180</v>
      </c>
    </row>
    <row r="57" spans="1:12" ht="48.75" customHeight="1">
      <c r="A57" s="4293">
        <v>41151</v>
      </c>
      <c r="B57" s="275" t="s">
        <v>16</v>
      </c>
      <c r="C57" s="292">
        <v>4690</v>
      </c>
      <c r="D57" s="292">
        <f>+C57*(100-E57)/100</f>
        <v>4690</v>
      </c>
      <c r="E57" s="292">
        <v>0</v>
      </c>
      <c r="F57" s="292">
        <v>192</v>
      </c>
      <c r="G57" s="292">
        <v>35</v>
      </c>
      <c r="H57" s="292"/>
      <c r="I57" s="292"/>
      <c r="J57" s="292"/>
      <c r="K57" s="3248"/>
      <c r="L57" s="348" t="s">
        <v>1179</v>
      </c>
    </row>
    <row r="58" spans="1:12" ht="22.5" customHeight="1">
      <c r="A58" s="4307"/>
      <c r="B58" s="275" t="s">
        <v>11</v>
      </c>
      <c r="C58" s="4345" t="s">
        <v>1178</v>
      </c>
      <c r="D58" s="4274"/>
      <c r="E58" s="4274"/>
      <c r="F58" s="4274"/>
      <c r="G58" s="4274"/>
      <c r="H58" s="4274"/>
      <c r="I58" s="4274"/>
      <c r="J58" s="4346"/>
      <c r="K58" s="3226"/>
      <c r="L58" s="348"/>
    </row>
    <row r="59" spans="1:12" ht="30" customHeight="1">
      <c r="A59" s="441">
        <v>41155</v>
      </c>
      <c r="B59" s="275" t="s">
        <v>11</v>
      </c>
      <c r="C59" s="4340" t="s">
        <v>1177</v>
      </c>
      <c r="D59" s="4263"/>
      <c r="E59" s="4263"/>
      <c r="F59" s="4263"/>
      <c r="G59" s="4263"/>
      <c r="H59" s="4263"/>
      <c r="I59" s="4263"/>
      <c r="J59" s="4344"/>
      <c r="K59" s="3221"/>
    </row>
    <row r="60" spans="1:12" ht="33" customHeight="1">
      <c r="A60" s="441">
        <v>41156</v>
      </c>
      <c r="B60" s="275" t="s">
        <v>11</v>
      </c>
      <c r="C60" s="4340" t="s">
        <v>1176</v>
      </c>
      <c r="D60" s="4263"/>
      <c r="E60" s="4263"/>
      <c r="F60" s="4263"/>
      <c r="G60" s="4263"/>
      <c r="H60" s="4263"/>
      <c r="I60" s="4263"/>
      <c r="J60" s="4344"/>
      <c r="K60" s="3221"/>
    </row>
    <row r="61" spans="1:12" ht="32.25" customHeight="1">
      <c r="A61" s="441">
        <v>41158</v>
      </c>
      <c r="B61" s="275" t="s">
        <v>11</v>
      </c>
      <c r="C61" s="4340" t="s">
        <v>1175</v>
      </c>
      <c r="D61" s="4263"/>
      <c r="E61" s="4263"/>
      <c r="F61" s="4263"/>
      <c r="G61" s="4263"/>
      <c r="H61" s="4263"/>
      <c r="I61" s="4263"/>
      <c r="J61" s="4344"/>
      <c r="K61" s="3221"/>
    </row>
    <row r="62" spans="1:12" ht="20.25" customHeight="1">
      <c r="A62" s="441">
        <v>41178</v>
      </c>
      <c r="B62" s="275" t="s">
        <v>11</v>
      </c>
      <c r="C62" s="4345" t="s">
        <v>1174</v>
      </c>
      <c r="D62" s="4274"/>
      <c r="E62" s="4274"/>
      <c r="F62" s="4274"/>
      <c r="G62" s="4274"/>
      <c r="H62" s="4274"/>
      <c r="I62" s="4274"/>
      <c r="J62" s="4346"/>
      <c r="K62" s="3226"/>
    </row>
    <row r="63" spans="1:12" ht="39.75" customHeight="1">
      <c r="A63" s="441">
        <v>41183</v>
      </c>
      <c r="B63" s="275" t="s">
        <v>16</v>
      </c>
      <c r="C63" s="292">
        <v>4250</v>
      </c>
      <c r="D63" s="292">
        <f>+C63*(100-E63)/100</f>
        <v>4250</v>
      </c>
      <c r="E63" s="292">
        <v>0</v>
      </c>
      <c r="F63" s="292">
        <v>188</v>
      </c>
      <c r="G63" s="292">
        <v>40</v>
      </c>
      <c r="H63" s="292"/>
      <c r="I63" s="292"/>
      <c r="J63" s="292"/>
      <c r="K63" s="3248"/>
      <c r="L63" s="271" t="s">
        <v>1173</v>
      </c>
    </row>
    <row r="64" spans="1:12" ht="26.25" customHeight="1">
      <c r="A64" s="441">
        <v>41184</v>
      </c>
      <c r="B64" s="275" t="s">
        <v>11</v>
      </c>
      <c r="C64" s="4345" t="s">
        <v>1172</v>
      </c>
      <c r="D64" s="4274"/>
      <c r="E64" s="4274"/>
      <c r="F64" s="4274"/>
      <c r="G64" s="4274"/>
      <c r="H64" s="4274"/>
      <c r="I64" s="4274"/>
      <c r="J64" s="4346"/>
      <c r="K64" s="3226"/>
    </row>
    <row r="65" spans="1:12" ht="36.75" customHeight="1">
      <c r="A65" s="441">
        <v>41186</v>
      </c>
      <c r="B65" s="275" t="s">
        <v>11</v>
      </c>
      <c r="C65" s="4340" t="s">
        <v>1171</v>
      </c>
      <c r="D65" s="4274"/>
      <c r="E65" s="4274"/>
      <c r="F65" s="4274"/>
      <c r="G65" s="4274"/>
      <c r="H65" s="4274"/>
      <c r="I65" s="4274"/>
      <c r="J65" s="4346"/>
      <c r="K65" s="3226"/>
    </row>
    <row r="66" spans="1:12" ht="32.25" customHeight="1">
      <c r="A66" s="441">
        <v>41191</v>
      </c>
      <c r="B66" s="275" t="s">
        <v>16</v>
      </c>
      <c r="C66" s="292">
        <v>4600</v>
      </c>
      <c r="D66" s="292">
        <v>4600</v>
      </c>
      <c r="E66" s="292">
        <v>0</v>
      </c>
      <c r="F66" s="292">
        <v>174</v>
      </c>
      <c r="G66" s="292">
        <v>36</v>
      </c>
      <c r="H66" s="292"/>
      <c r="I66" s="292"/>
      <c r="J66" s="292"/>
      <c r="K66" s="3248"/>
      <c r="L66" s="271" t="s">
        <v>1170</v>
      </c>
    </row>
    <row r="67" spans="1:12" ht="30" customHeight="1">
      <c r="A67" s="441">
        <v>41196</v>
      </c>
      <c r="B67" s="275" t="s">
        <v>12</v>
      </c>
      <c r="C67" s="4345" t="s">
        <v>1169</v>
      </c>
      <c r="D67" s="4274"/>
      <c r="E67" s="4274"/>
      <c r="F67" s="4274"/>
      <c r="G67" s="4274"/>
      <c r="H67" s="4274"/>
      <c r="I67" s="4274"/>
      <c r="J67" s="4346"/>
      <c r="K67" s="3226"/>
    </row>
    <row r="68" spans="1:12" ht="102.75" customHeight="1">
      <c r="A68" s="1930">
        <v>41198</v>
      </c>
      <c r="B68" s="1937" t="s">
        <v>34</v>
      </c>
      <c r="C68" s="4498" t="s">
        <v>2406</v>
      </c>
      <c r="D68" s="4499"/>
      <c r="E68" s="4499"/>
      <c r="F68" s="4499"/>
      <c r="G68" s="4499"/>
      <c r="H68" s="4499"/>
      <c r="I68" s="4499"/>
      <c r="J68" s="4500"/>
      <c r="K68" s="3516" t="s">
        <v>3927</v>
      </c>
      <c r="L68" s="3515" t="s">
        <v>3928</v>
      </c>
    </row>
    <row r="69" spans="1:12" ht="29.25" customHeight="1">
      <c r="A69" s="441">
        <v>41211</v>
      </c>
      <c r="B69" s="275" t="s">
        <v>11</v>
      </c>
      <c r="C69" s="4340" t="s">
        <v>1168</v>
      </c>
      <c r="D69" s="4274"/>
      <c r="E69" s="4274"/>
      <c r="F69" s="4274"/>
      <c r="G69" s="4274"/>
      <c r="H69" s="4274"/>
      <c r="I69" s="4274"/>
      <c r="J69" s="4346"/>
      <c r="K69" s="3226"/>
    </row>
    <row r="70" spans="1:12" ht="50.25" customHeight="1">
      <c r="A70" s="4293">
        <v>41213</v>
      </c>
      <c r="B70" s="275" t="s">
        <v>11</v>
      </c>
      <c r="C70" s="4340" t="s">
        <v>1167</v>
      </c>
      <c r="D70" s="4263"/>
      <c r="E70" s="4263"/>
      <c r="F70" s="4263"/>
      <c r="G70" s="4263"/>
      <c r="H70" s="4263"/>
      <c r="I70" s="4263"/>
      <c r="J70" s="4344"/>
      <c r="K70" s="3221"/>
    </row>
    <row r="71" spans="1:12" ht="19.5" customHeight="1">
      <c r="A71" s="4307"/>
      <c r="B71" s="275" t="s">
        <v>11</v>
      </c>
      <c r="C71" s="4340" t="s">
        <v>1166</v>
      </c>
      <c r="D71" s="4263"/>
      <c r="E71" s="4263"/>
      <c r="F71" s="4263"/>
      <c r="G71" s="4263"/>
      <c r="H71" s="4263"/>
      <c r="I71" s="4263"/>
      <c r="J71" s="4344"/>
      <c r="K71" s="3221"/>
    </row>
    <row r="72" spans="1:12" ht="66" customHeight="1">
      <c r="A72" s="4293">
        <v>41214</v>
      </c>
      <c r="B72" s="275" t="s">
        <v>16</v>
      </c>
      <c r="C72" s="292">
        <v>7095</v>
      </c>
      <c r="D72" s="292">
        <f>+C72*(100-E72)/100</f>
        <v>7095</v>
      </c>
      <c r="E72" s="292">
        <v>0</v>
      </c>
      <c r="F72" s="292" t="s">
        <v>70</v>
      </c>
      <c r="G72" s="292">
        <v>36</v>
      </c>
      <c r="H72" s="292"/>
      <c r="I72" s="292"/>
      <c r="J72" s="292"/>
      <c r="K72" s="3248"/>
      <c r="L72" s="348" t="s">
        <v>1165</v>
      </c>
    </row>
    <row r="73" spans="1:12" ht="35.25" customHeight="1">
      <c r="A73" s="4307"/>
      <c r="B73" s="275" t="s">
        <v>11</v>
      </c>
      <c r="C73" s="4340" t="s">
        <v>1164</v>
      </c>
      <c r="D73" s="4274"/>
      <c r="E73" s="4274"/>
      <c r="F73" s="4274"/>
      <c r="G73" s="4274"/>
      <c r="H73" s="4274"/>
      <c r="I73" s="4274"/>
      <c r="J73" s="4346"/>
      <c r="K73" s="3226"/>
    </row>
    <row r="74" spans="1:12" ht="33" customHeight="1">
      <c r="A74" s="441">
        <v>41225</v>
      </c>
      <c r="B74" s="275" t="s">
        <v>11</v>
      </c>
      <c r="C74" s="4340" t="s">
        <v>1163</v>
      </c>
      <c r="D74" s="4274"/>
      <c r="E74" s="4274"/>
      <c r="F74" s="4274"/>
      <c r="G74" s="4274"/>
      <c r="H74" s="4274"/>
      <c r="I74" s="4274"/>
      <c r="J74" s="4346"/>
      <c r="K74" s="3226"/>
    </row>
    <row r="75" spans="1:12" ht="33.75" customHeight="1">
      <c r="A75" s="441">
        <v>41239</v>
      </c>
      <c r="B75" s="275" t="s">
        <v>11</v>
      </c>
      <c r="C75" s="4340" t="s">
        <v>1162</v>
      </c>
      <c r="D75" s="4274"/>
      <c r="E75" s="4274"/>
      <c r="F75" s="4274"/>
      <c r="G75" s="4274"/>
      <c r="H75" s="4274"/>
      <c r="I75" s="4274"/>
      <c r="J75" s="4346"/>
      <c r="K75" s="3226"/>
    </row>
    <row r="76" spans="1:12" ht="36.75" customHeight="1">
      <c r="A76" s="441">
        <v>41249</v>
      </c>
      <c r="B76" s="275" t="s">
        <v>16</v>
      </c>
      <c r="C76" s="292">
        <v>6490</v>
      </c>
      <c r="D76" s="292">
        <f>+C76*(100-E76)/100</f>
        <v>6490</v>
      </c>
      <c r="E76" s="292">
        <v>0</v>
      </c>
      <c r="F76" s="292">
        <v>200</v>
      </c>
      <c r="G76" s="292">
        <v>185</v>
      </c>
      <c r="H76" s="292"/>
      <c r="I76" s="292"/>
      <c r="J76" s="292"/>
      <c r="K76" s="3248"/>
      <c r="L76" s="348" t="s">
        <v>1161</v>
      </c>
    </row>
    <row r="77" spans="1:12" ht="47.25">
      <c r="A77" s="441">
        <v>41250</v>
      </c>
      <c r="B77" s="275" t="s">
        <v>16</v>
      </c>
      <c r="C77" s="292">
        <v>6150</v>
      </c>
      <c r="D77" s="292">
        <f>+C77*(100-E77)/100</f>
        <v>6150</v>
      </c>
      <c r="E77" s="292">
        <v>0</v>
      </c>
      <c r="F77" s="292">
        <v>200</v>
      </c>
      <c r="G77" s="292">
        <v>190</v>
      </c>
      <c r="H77" s="292"/>
      <c r="I77" s="292"/>
      <c r="J77" s="292"/>
      <c r="K77" s="3248"/>
      <c r="L77" s="348" t="s">
        <v>1160</v>
      </c>
    </row>
    <row r="78" spans="1:12" ht="47.25">
      <c r="A78" s="441">
        <v>41251</v>
      </c>
      <c r="B78" s="275" t="s">
        <v>16</v>
      </c>
      <c r="C78" s="292">
        <v>6080</v>
      </c>
      <c r="D78" s="292">
        <f>+C78*(100-E78)/100</f>
        <v>6080</v>
      </c>
      <c r="E78" s="292">
        <v>0</v>
      </c>
      <c r="F78" s="292">
        <v>213</v>
      </c>
      <c r="G78" s="292">
        <v>193</v>
      </c>
      <c r="H78" s="292"/>
      <c r="I78" s="292"/>
      <c r="J78" s="292"/>
      <c r="K78" s="3248"/>
      <c r="L78" s="348" t="s">
        <v>1159</v>
      </c>
    </row>
    <row r="79" spans="1:12">
      <c r="A79" s="4293">
        <v>41253</v>
      </c>
      <c r="B79" s="275" t="s">
        <v>16</v>
      </c>
      <c r="C79" s="292">
        <v>5975</v>
      </c>
      <c r="D79" s="292">
        <f>+C79*(100-E79)/100</f>
        <v>5975</v>
      </c>
      <c r="E79" s="292">
        <v>0</v>
      </c>
      <c r="F79" s="292">
        <v>218</v>
      </c>
      <c r="G79" s="292">
        <v>185</v>
      </c>
      <c r="H79" s="292"/>
      <c r="I79" s="292"/>
      <c r="J79" s="292"/>
      <c r="K79" s="3248"/>
      <c r="L79" s="271" t="s">
        <v>1158</v>
      </c>
    </row>
    <row r="80" spans="1:12" ht="50.25" customHeight="1">
      <c r="A80" s="4307"/>
      <c r="B80" s="275" t="s">
        <v>11</v>
      </c>
      <c r="C80" s="4340" t="s">
        <v>1157</v>
      </c>
      <c r="D80" s="4263"/>
      <c r="E80" s="4263"/>
      <c r="F80" s="4263"/>
      <c r="G80" s="4263"/>
      <c r="H80" s="4263"/>
      <c r="I80" s="4263"/>
      <c r="J80" s="4344"/>
      <c r="K80" s="3221"/>
    </row>
    <row r="81" spans="1:12">
      <c r="A81" s="441">
        <v>41254</v>
      </c>
      <c r="B81" s="275" t="s">
        <v>11</v>
      </c>
      <c r="C81" s="4345" t="s">
        <v>1156</v>
      </c>
      <c r="D81" s="4274"/>
      <c r="E81" s="4274"/>
      <c r="F81" s="4274"/>
      <c r="G81" s="4274"/>
      <c r="H81" s="4274"/>
      <c r="I81" s="4274"/>
      <c r="J81" s="4346"/>
      <c r="K81" s="3226"/>
    </row>
    <row r="82" spans="1:12" ht="69" customHeight="1">
      <c r="A82" s="441">
        <v>41255</v>
      </c>
      <c r="B82" s="275" t="s">
        <v>11</v>
      </c>
      <c r="C82" s="4340" t="s">
        <v>1155</v>
      </c>
      <c r="D82" s="4274"/>
      <c r="E82" s="4274"/>
      <c r="F82" s="4274"/>
      <c r="G82" s="4274"/>
      <c r="H82" s="4274"/>
      <c r="I82" s="4274"/>
      <c r="J82" s="4346"/>
      <c r="K82" s="3226"/>
    </row>
    <row r="83" spans="1:12">
      <c r="A83" s="441">
        <v>41257</v>
      </c>
      <c r="B83" s="275" t="s">
        <v>11</v>
      </c>
      <c r="C83" s="4345" t="s">
        <v>1154</v>
      </c>
      <c r="D83" s="4274"/>
      <c r="E83" s="4274"/>
      <c r="F83" s="4274"/>
      <c r="G83" s="4274"/>
      <c r="H83" s="4274"/>
      <c r="I83" s="4274"/>
      <c r="J83" s="4346"/>
      <c r="K83" s="3226"/>
    </row>
    <row r="84" spans="1:12">
      <c r="A84" s="441">
        <v>41259</v>
      </c>
      <c r="B84" s="275" t="s">
        <v>11</v>
      </c>
      <c r="C84" s="4345" t="s">
        <v>1153</v>
      </c>
      <c r="D84" s="4274"/>
      <c r="E84" s="4274"/>
      <c r="F84" s="4274"/>
      <c r="G84" s="4274"/>
      <c r="H84" s="4274"/>
      <c r="I84" s="4274"/>
      <c r="J84" s="4346"/>
      <c r="K84" s="3226"/>
    </row>
    <row r="85" spans="1:12" ht="16.5" thickBot="1">
      <c r="A85" s="300">
        <v>41267</v>
      </c>
      <c r="B85" s="299" t="s">
        <v>11</v>
      </c>
      <c r="C85" s="4378" t="s">
        <v>1152</v>
      </c>
      <c r="D85" s="4379"/>
      <c r="E85" s="4379"/>
      <c r="F85" s="4379"/>
      <c r="G85" s="4379"/>
      <c r="H85" s="4379"/>
      <c r="I85" s="4379"/>
      <c r="J85" s="4380"/>
      <c r="K85" s="3240"/>
      <c r="L85" s="339"/>
    </row>
    <row r="86" spans="1:12" ht="32.25" thickTop="1">
      <c r="A86" s="439">
        <v>41290</v>
      </c>
      <c r="B86" s="443" t="s">
        <v>16</v>
      </c>
      <c r="C86" s="338">
        <v>4885</v>
      </c>
      <c r="D86" s="338">
        <f>+C86*(100-E86)/100</f>
        <v>4885</v>
      </c>
      <c r="E86" s="338">
        <v>0</v>
      </c>
      <c r="F86" s="338">
        <v>123</v>
      </c>
      <c r="G86" s="338">
        <v>282</v>
      </c>
      <c r="H86" s="338"/>
      <c r="I86" s="338"/>
      <c r="J86" s="338"/>
      <c r="K86" s="338"/>
      <c r="L86" s="276" t="s">
        <v>1151</v>
      </c>
    </row>
    <row r="87" spans="1:12" ht="31.5">
      <c r="A87" s="441">
        <v>41303</v>
      </c>
      <c r="B87" s="275" t="s">
        <v>16</v>
      </c>
      <c r="C87" s="292">
        <v>4875</v>
      </c>
      <c r="D87" s="292">
        <f>+C87*(100-E87)/100</f>
        <v>4875</v>
      </c>
      <c r="E87" s="292">
        <v>0</v>
      </c>
      <c r="F87" s="292">
        <v>98</v>
      </c>
      <c r="G87" s="292">
        <v>245</v>
      </c>
      <c r="H87" s="481"/>
      <c r="I87" s="292"/>
      <c r="J87" s="292"/>
      <c r="K87" s="338"/>
      <c r="L87" s="276" t="s">
        <v>1150</v>
      </c>
    </row>
    <row r="88" spans="1:12" ht="31.5" customHeight="1">
      <c r="A88" s="441">
        <v>41323</v>
      </c>
      <c r="B88" s="275" t="s">
        <v>11</v>
      </c>
      <c r="C88" s="4340" t="s">
        <v>1149</v>
      </c>
      <c r="D88" s="4274"/>
      <c r="E88" s="4274"/>
      <c r="F88" s="4274"/>
      <c r="G88" s="4274"/>
      <c r="H88" s="4274"/>
      <c r="I88" s="4274"/>
      <c r="J88" s="4346"/>
      <c r="K88" s="3226"/>
    </row>
    <row r="89" spans="1:12" ht="34.5" customHeight="1">
      <c r="A89" s="441">
        <v>41336</v>
      </c>
      <c r="B89" s="275" t="s">
        <v>11</v>
      </c>
      <c r="C89" s="4340" t="s">
        <v>1148</v>
      </c>
      <c r="D89" s="4263"/>
      <c r="E89" s="4263"/>
      <c r="F89" s="4263"/>
      <c r="G89" s="4263"/>
      <c r="H89" s="4263"/>
      <c r="I89" s="4263"/>
      <c r="J89" s="4344"/>
      <c r="K89" s="3221"/>
    </row>
    <row r="90" spans="1:12" ht="20.100000000000001" customHeight="1">
      <c r="A90" s="441">
        <v>41338</v>
      </c>
      <c r="B90" s="275" t="s">
        <v>11</v>
      </c>
      <c r="C90" s="4345" t="s">
        <v>1147</v>
      </c>
      <c r="D90" s="4274"/>
      <c r="E90" s="4274"/>
      <c r="F90" s="4274"/>
      <c r="G90" s="4274"/>
      <c r="H90" s="4274"/>
      <c r="I90" s="4274"/>
      <c r="J90" s="4346"/>
      <c r="K90" s="3226"/>
    </row>
    <row r="91" spans="1:12" ht="20.100000000000001" customHeight="1">
      <c r="A91" s="441">
        <v>41339</v>
      </c>
      <c r="B91" s="275" t="s">
        <v>11</v>
      </c>
      <c r="C91" s="4345" t="s">
        <v>1146</v>
      </c>
      <c r="D91" s="4274"/>
      <c r="E91" s="4274"/>
      <c r="F91" s="4274"/>
      <c r="G91" s="4274"/>
      <c r="H91" s="4274"/>
      <c r="I91" s="4274"/>
      <c r="J91" s="4346"/>
      <c r="K91" s="3226"/>
    </row>
    <row r="92" spans="1:12" ht="20.100000000000001" customHeight="1">
      <c r="A92" s="441">
        <v>41340</v>
      </c>
      <c r="B92" s="275" t="s">
        <v>11</v>
      </c>
      <c r="C92" s="4345" t="s">
        <v>1145</v>
      </c>
      <c r="D92" s="4274"/>
      <c r="E92" s="4274"/>
      <c r="F92" s="4274"/>
      <c r="G92" s="4274"/>
      <c r="H92" s="4274"/>
      <c r="I92" s="4274"/>
      <c r="J92" s="4346"/>
      <c r="K92" s="3226"/>
    </row>
    <row r="93" spans="1:12" ht="46.5" customHeight="1">
      <c r="A93" s="441">
        <v>41341</v>
      </c>
      <c r="B93" s="275" t="s">
        <v>11</v>
      </c>
      <c r="C93" s="4340" t="s">
        <v>1144</v>
      </c>
      <c r="D93" s="4263"/>
      <c r="E93" s="4263"/>
      <c r="F93" s="4263"/>
      <c r="G93" s="4263"/>
      <c r="H93" s="4263"/>
      <c r="I93" s="4263"/>
      <c r="J93" s="4344"/>
      <c r="K93" s="3221"/>
    </row>
    <row r="94" spans="1:12" ht="31.5">
      <c r="A94" s="441">
        <v>41344</v>
      </c>
      <c r="B94" s="275" t="s">
        <v>16</v>
      </c>
      <c r="C94" s="292">
        <v>5300</v>
      </c>
      <c r="D94" s="292">
        <f>+C94*(100-E94)/100</f>
        <v>5300</v>
      </c>
      <c r="E94" s="292">
        <v>0</v>
      </c>
      <c r="F94" s="292">
        <v>84</v>
      </c>
      <c r="G94" s="292">
        <v>240</v>
      </c>
      <c r="H94" s="292"/>
      <c r="I94" s="292"/>
      <c r="J94" s="292"/>
      <c r="K94" s="3248"/>
      <c r="L94" s="271" t="s">
        <v>1143</v>
      </c>
    </row>
    <row r="95" spans="1:12" ht="18" customHeight="1">
      <c r="A95" s="441">
        <v>41348</v>
      </c>
      <c r="B95" s="275" t="s">
        <v>12</v>
      </c>
      <c r="C95" s="4345" t="s">
        <v>1142</v>
      </c>
      <c r="D95" s="4274"/>
      <c r="E95" s="4274"/>
      <c r="F95" s="4274"/>
      <c r="G95" s="4274"/>
      <c r="H95" s="4274"/>
      <c r="I95" s="4274"/>
      <c r="J95" s="4346"/>
      <c r="K95" s="3226"/>
    </row>
    <row r="96" spans="1:12" ht="63" customHeight="1">
      <c r="A96" s="441">
        <v>41351</v>
      </c>
      <c r="B96" s="635" t="s">
        <v>34</v>
      </c>
      <c r="C96" s="4340" t="s">
        <v>1141</v>
      </c>
      <c r="D96" s="4263"/>
      <c r="E96" s="4263"/>
      <c r="F96" s="4263"/>
      <c r="G96" s="4263"/>
      <c r="H96" s="4263"/>
      <c r="I96" s="4263"/>
      <c r="J96" s="4344"/>
      <c r="K96" s="3221"/>
    </row>
    <row r="97" spans="1:12" ht="47.25">
      <c r="A97" s="441">
        <v>41363</v>
      </c>
      <c r="B97" s="275" t="s">
        <v>16</v>
      </c>
      <c r="C97" s="292">
        <v>7630</v>
      </c>
      <c r="D97" s="292">
        <f>+C97*(100-E97)/100</f>
        <v>7630</v>
      </c>
      <c r="E97" s="292">
        <v>0</v>
      </c>
      <c r="F97" s="292">
        <v>19</v>
      </c>
      <c r="G97" s="292">
        <v>250</v>
      </c>
      <c r="H97" s="292"/>
      <c r="I97" s="292"/>
      <c r="J97" s="481"/>
      <c r="K97" s="481"/>
      <c r="L97" s="271" t="s">
        <v>1140</v>
      </c>
    </row>
    <row r="98" spans="1:12">
      <c r="A98" s="441"/>
      <c r="B98" s="275" t="s">
        <v>11</v>
      </c>
      <c r="C98" s="4345" t="s">
        <v>1139</v>
      </c>
      <c r="D98" s="4274"/>
      <c r="E98" s="4274"/>
      <c r="F98" s="4274"/>
      <c r="G98" s="4274"/>
      <c r="H98" s="4274"/>
      <c r="I98" s="4274"/>
      <c r="J98" s="4346"/>
      <c r="K98" s="3226"/>
    </row>
    <row r="99" spans="1:12">
      <c r="A99" s="441">
        <v>41365</v>
      </c>
      <c r="B99" s="275" t="s">
        <v>16</v>
      </c>
      <c r="C99" s="292">
        <v>7600</v>
      </c>
      <c r="D99" s="292">
        <f>+C99*(100-E99)/100</f>
        <v>7600</v>
      </c>
      <c r="E99" s="292">
        <v>0</v>
      </c>
      <c r="F99" s="292">
        <v>19</v>
      </c>
      <c r="G99" s="292">
        <v>231</v>
      </c>
      <c r="H99" s="292"/>
      <c r="I99" s="292"/>
      <c r="J99" s="292"/>
      <c r="K99" s="3248"/>
      <c r="L99" s="271" t="s">
        <v>1138</v>
      </c>
    </row>
    <row r="100" spans="1:12" ht="23.25" customHeight="1">
      <c r="A100" s="441">
        <v>41366</v>
      </c>
      <c r="B100" s="275" t="s">
        <v>11</v>
      </c>
      <c r="C100" s="4345" t="s">
        <v>1137</v>
      </c>
      <c r="D100" s="4274"/>
      <c r="E100" s="4274"/>
      <c r="F100" s="4274"/>
      <c r="G100" s="4274"/>
      <c r="H100" s="4274"/>
      <c r="I100" s="4274"/>
      <c r="J100" s="4346"/>
      <c r="K100" s="3226"/>
    </row>
    <row r="101" spans="1:12" ht="23.25" customHeight="1">
      <c r="A101" s="441">
        <v>41406</v>
      </c>
      <c r="B101" s="275" t="s">
        <v>11</v>
      </c>
      <c r="C101" s="4345" t="s">
        <v>1136</v>
      </c>
      <c r="D101" s="4274"/>
      <c r="E101" s="4274"/>
      <c r="F101" s="4274"/>
      <c r="G101" s="4274"/>
      <c r="H101" s="4274"/>
      <c r="I101" s="4274"/>
      <c r="J101" s="4346"/>
      <c r="K101" s="3226"/>
    </row>
    <row r="102" spans="1:12" ht="30.75" customHeight="1">
      <c r="A102" s="441">
        <v>41416</v>
      </c>
      <c r="B102" s="275" t="s">
        <v>16</v>
      </c>
      <c r="C102" s="292">
        <v>7412</v>
      </c>
      <c r="D102" s="292">
        <f>+C102*(100-E102)/100</f>
        <v>7412</v>
      </c>
      <c r="E102" s="292">
        <v>0</v>
      </c>
      <c r="F102" s="292" t="s">
        <v>70</v>
      </c>
      <c r="G102" s="292">
        <v>285</v>
      </c>
      <c r="H102" s="292"/>
      <c r="I102" s="292"/>
      <c r="J102" s="292"/>
      <c r="K102" s="3248"/>
      <c r="L102" s="271" t="s">
        <v>1135</v>
      </c>
    </row>
    <row r="103" spans="1:12" ht="31.5">
      <c r="A103" s="441">
        <v>41420</v>
      </c>
      <c r="B103" s="275" t="s">
        <v>16</v>
      </c>
      <c r="C103" s="292">
        <v>7300</v>
      </c>
      <c r="D103" s="292">
        <f>+C103*(100-E103)/100</f>
        <v>7300</v>
      </c>
      <c r="E103" s="292">
        <v>0</v>
      </c>
      <c r="F103" s="292">
        <v>140</v>
      </c>
      <c r="G103" s="292">
        <v>300</v>
      </c>
      <c r="H103" s="292"/>
      <c r="I103" s="292"/>
      <c r="J103" s="292"/>
      <c r="K103" s="3248"/>
      <c r="L103" s="271" t="s">
        <v>1134</v>
      </c>
    </row>
    <row r="104" spans="1:12" ht="46.5" customHeight="1">
      <c r="A104" s="441">
        <v>41431</v>
      </c>
      <c r="B104" s="275" t="s">
        <v>11</v>
      </c>
      <c r="C104" s="4340" t="s">
        <v>1133</v>
      </c>
      <c r="D104" s="4274"/>
      <c r="E104" s="4274"/>
      <c r="F104" s="4274"/>
      <c r="G104" s="4274"/>
      <c r="H104" s="4274"/>
      <c r="I104" s="4274"/>
      <c r="J104" s="4346"/>
      <c r="K104" s="3226"/>
    </row>
    <row r="105" spans="1:12" ht="47.25">
      <c r="A105" s="441">
        <v>41434</v>
      </c>
      <c r="B105" s="275" t="s">
        <v>16</v>
      </c>
      <c r="C105" s="292">
        <v>6220</v>
      </c>
      <c r="D105" s="292">
        <f>+C105*(100-E105)/100</f>
        <v>6220</v>
      </c>
      <c r="E105" s="292">
        <v>0</v>
      </c>
      <c r="F105" s="292">
        <f>(0.96/D105)*1000000</f>
        <v>154.34083601286173</v>
      </c>
      <c r="G105" s="292">
        <v>170</v>
      </c>
      <c r="H105" s="292"/>
      <c r="I105" s="292"/>
      <c r="J105" s="292"/>
      <c r="K105" s="3248"/>
      <c r="L105" s="271" t="s">
        <v>1132</v>
      </c>
    </row>
    <row r="106" spans="1:12">
      <c r="A106" s="441">
        <v>41456</v>
      </c>
      <c r="B106" s="275" t="s">
        <v>11</v>
      </c>
      <c r="C106" s="4345" t="s">
        <v>1131</v>
      </c>
      <c r="D106" s="4274"/>
      <c r="E106" s="4274"/>
      <c r="F106" s="4274"/>
      <c r="G106" s="4274"/>
      <c r="H106" s="4274"/>
      <c r="I106" s="4274"/>
      <c r="J106" s="4346"/>
      <c r="K106" s="3226"/>
    </row>
    <row r="107" spans="1:12" ht="20.100000000000001" customHeight="1">
      <c r="A107" s="441">
        <v>41462</v>
      </c>
      <c r="B107" s="275" t="s">
        <v>11</v>
      </c>
      <c r="C107" s="4340" t="s">
        <v>1130</v>
      </c>
      <c r="D107" s="4274"/>
      <c r="E107" s="4274"/>
      <c r="F107" s="4274"/>
      <c r="G107" s="4274"/>
      <c r="H107" s="4274"/>
      <c r="I107" s="4274"/>
      <c r="J107" s="4346"/>
      <c r="K107" s="3226"/>
    </row>
    <row r="108" spans="1:12" ht="48" customHeight="1">
      <c r="A108" s="441">
        <v>41477</v>
      </c>
      <c r="B108" s="275" t="s">
        <v>16</v>
      </c>
      <c r="C108" s="432">
        <v>5070</v>
      </c>
      <c r="D108" s="292">
        <f>+C108*(100-E108)/100</f>
        <v>5070</v>
      </c>
      <c r="E108" s="432">
        <v>0</v>
      </c>
      <c r="F108" s="432">
        <v>210</v>
      </c>
      <c r="G108" s="432">
        <v>170</v>
      </c>
      <c r="H108" s="275"/>
      <c r="I108" s="275"/>
      <c r="J108" s="275"/>
      <c r="K108" s="3233"/>
      <c r="L108" s="271" t="s">
        <v>1129</v>
      </c>
    </row>
    <row r="109" spans="1:12" ht="18.75" customHeight="1">
      <c r="A109" s="441">
        <v>41487</v>
      </c>
      <c r="B109" s="275" t="s">
        <v>11</v>
      </c>
      <c r="C109" s="4358" t="s">
        <v>1128</v>
      </c>
      <c r="D109" s="4281"/>
      <c r="E109" s="4281"/>
      <c r="F109" s="4281"/>
      <c r="G109" s="4281"/>
      <c r="H109" s="4281"/>
      <c r="I109" s="4281"/>
      <c r="J109" s="4359"/>
      <c r="K109" s="3229"/>
    </row>
    <row r="110" spans="1:12" ht="18.75" customHeight="1">
      <c r="A110" s="441">
        <v>41504</v>
      </c>
      <c r="B110" s="275" t="s">
        <v>11</v>
      </c>
      <c r="C110" s="4358" t="s">
        <v>1127</v>
      </c>
      <c r="D110" s="4281"/>
      <c r="E110" s="4281"/>
      <c r="F110" s="4281"/>
      <c r="G110" s="4281"/>
      <c r="H110" s="4281"/>
      <c r="I110" s="4281"/>
      <c r="J110" s="4359"/>
      <c r="K110" s="3229"/>
    </row>
    <row r="111" spans="1:12" ht="49.5" customHeight="1">
      <c r="A111" s="441">
        <v>41516</v>
      </c>
      <c r="B111" s="275" t="s">
        <v>16</v>
      </c>
      <c r="C111" s="432">
        <v>5150</v>
      </c>
      <c r="D111" s="292">
        <f>+C111*(100-E111)/100</f>
        <v>5150</v>
      </c>
      <c r="E111" s="432">
        <v>0</v>
      </c>
      <c r="F111" s="432">
        <v>336</v>
      </c>
      <c r="G111" s="432">
        <v>170</v>
      </c>
      <c r="H111" s="275"/>
      <c r="I111" s="275"/>
      <c r="J111" s="275"/>
      <c r="K111" s="3233"/>
      <c r="L111" s="271" t="s">
        <v>1126</v>
      </c>
    </row>
    <row r="112" spans="1:12" ht="23.25" customHeight="1">
      <c r="A112" s="441">
        <v>41540</v>
      </c>
      <c r="B112" s="275" t="s">
        <v>16</v>
      </c>
      <c r="C112" s="432">
        <v>5157</v>
      </c>
      <c r="D112" s="292">
        <f>+C112*(100-E112)/100</f>
        <v>5157</v>
      </c>
      <c r="E112" s="432">
        <v>0</v>
      </c>
      <c r="F112" s="292">
        <f>(1.301*1000000)/D112</f>
        <v>252.27845646693814</v>
      </c>
      <c r="G112" s="432">
        <v>150</v>
      </c>
      <c r="H112" s="275"/>
      <c r="I112" s="275"/>
      <c r="J112" s="275"/>
      <c r="K112" s="3233"/>
      <c r="L112" s="271" t="s">
        <v>1125</v>
      </c>
    </row>
    <row r="113" spans="1:12" ht="48" customHeight="1">
      <c r="A113" s="441">
        <v>41571</v>
      </c>
      <c r="B113" s="275" t="s">
        <v>16</v>
      </c>
      <c r="C113" s="432">
        <v>5105</v>
      </c>
      <c r="D113" s="292">
        <f>+C113*(100-E113)/100</f>
        <v>5105</v>
      </c>
      <c r="E113" s="432">
        <v>0</v>
      </c>
      <c r="F113" s="292">
        <f>(1.8*1000000)/D113</f>
        <v>352.5954946131244</v>
      </c>
      <c r="G113" s="432">
        <v>190</v>
      </c>
      <c r="H113" s="275"/>
      <c r="I113" s="275"/>
      <c r="J113" s="275"/>
      <c r="K113" s="3233"/>
      <c r="L113" s="271" t="s">
        <v>1124</v>
      </c>
    </row>
    <row r="114" spans="1:12" ht="51" customHeight="1">
      <c r="A114" s="441">
        <v>41584</v>
      </c>
      <c r="B114" s="275" t="s">
        <v>1096</v>
      </c>
      <c r="C114" s="4340" t="s">
        <v>1123</v>
      </c>
      <c r="D114" s="4274"/>
      <c r="E114" s="4274"/>
      <c r="F114" s="4274"/>
      <c r="G114" s="4274"/>
      <c r="H114" s="4274"/>
      <c r="I114" s="4274"/>
      <c r="J114" s="4346"/>
      <c r="K114" s="3226"/>
    </row>
    <row r="115" spans="1:12" ht="33" customHeight="1">
      <c r="A115" s="441">
        <v>41584</v>
      </c>
      <c r="B115" s="275" t="s">
        <v>11</v>
      </c>
      <c r="C115" s="4345" t="s">
        <v>1122</v>
      </c>
      <c r="D115" s="4274"/>
      <c r="E115" s="4274"/>
      <c r="F115" s="4274"/>
      <c r="G115" s="4274"/>
      <c r="H115" s="4274"/>
      <c r="I115" s="4274"/>
      <c r="J115" s="4346"/>
      <c r="K115" s="3226"/>
      <c r="L115" s="271" t="s">
        <v>1121</v>
      </c>
    </row>
    <row r="116" spans="1:12" ht="31.5" customHeight="1">
      <c r="A116" s="441">
        <v>41585</v>
      </c>
      <c r="B116" s="275" t="s">
        <v>11</v>
      </c>
      <c r="C116" s="4345" t="s">
        <v>1120</v>
      </c>
      <c r="D116" s="4274"/>
      <c r="E116" s="4274"/>
      <c r="F116" s="4274"/>
      <c r="G116" s="4274"/>
      <c r="H116" s="4274"/>
      <c r="I116" s="4274"/>
      <c r="J116" s="4346"/>
      <c r="K116" s="3226"/>
      <c r="L116" s="271" t="s">
        <v>1119</v>
      </c>
    </row>
    <row r="117" spans="1:12" ht="47.25">
      <c r="A117" s="441">
        <v>41589</v>
      </c>
      <c r="B117" s="275" t="s">
        <v>16</v>
      </c>
      <c r="C117" s="292">
        <v>5065</v>
      </c>
      <c r="D117" s="292">
        <f>+C117*(100-E117)/100</f>
        <v>5065</v>
      </c>
      <c r="E117" s="292">
        <v>0</v>
      </c>
      <c r="F117" s="292">
        <v>260</v>
      </c>
      <c r="G117" s="292">
        <v>185</v>
      </c>
      <c r="H117" s="275"/>
      <c r="I117" s="275"/>
      <c r="J117" s="275"/>
      <c r="K117" s="3233"/>
      <c r="L117" s="271" t="s">
        <v>1118</v>
      </c>
    </row>
    <row r="118" spans="1:12" ht="21.75" customHeight="1">
      <c r="A118" s="441">
        <v>41590</v>
      </c>
      <c r="B118" s="275" t="s">
        <v>11</v>
      </c>
      <c r="C118" s="4345" t="s">
        <v>1117</v>
      </c>
      <c r="D118" s="4274"/>
      <c r="E118" s="4274"/>
      <c r="F118" s="4274"/>
      <c r="G118" s="4274"/>
      <c r="H118" s="4274"/>
      <c r="I118" s="4274"/>
      <c r="J118" s="4346"/>
      <c r="K118" s="3226"/>
    </row>
    <row r="119" spans="1:12" ht="33.75" customHeight="1">
      <c r="A119" s="441">
        <v>41594</v>
      </c>
      <c r="B119" s="275" t="s">
        <v>11</v>
      </c>
      <c r="C119" s="4414" t="s">
        <v>1116</v>
      </c>
      <c r="D119" s="4271"/>
      <c r="E119" s="4271"/>
      <c r="F119" s="4271"/>
      <c r="G119" s="4271"/>
      <c r="H119" s="4271"/>
      <c r="I119" s="4271"/>
      <c r="J119" s="4415"/>
      <c r="K119" s="3250"/>
    </row>
    <row r="120" spans="1:12" ht="34.5" customHeight="1">
      <c r="A120" s="441">
        <v>41604</v>
      </c>
      <c r="B120" s="275" t="s">
        <v>11</v>
      </c>
      <c r="C120" s="4414" t="s">
        <v>1115</v>
      </c>
      <c r="D120" s="4271"/>
      <c r="E120" s="4271"/>
      <c r="F120" s="4271"/>
      <c r="G120" s="4271"/>
      <c r="H120" s="4271"/>
      <c r="I120" s="4271"/>
      <c r="J120" s="4415"/>
      <c r="K120" s="3250"/>
    </row>
    <row r="121" spans="1:12" ht="50.25" customHeight="1" thickBot="1">
      <c r="A121" s="436">
        <v>41623</v>
      </c>
      <c r="B121" s="442" t="s">
        <v>16</v>
      </c>
      <c r="C121" s="311">
        <v>5110</v>
      </c>
      <c r="D121" s="311">
        <f>+C121*(100-E121)/100</f>
        <v>5110</v>
      </c>
      <c r="E121" s="311">
        <v>0</v>
      </c>
      <c r="F121" s="464">
        <f>(0.592*1000000)/D121</f>
        <v>115.85127201565558</v>
      </c>
      <c r="G121" s="311">
        <v>241</v>
      </c>
      <c r="H121" s="442"/>
      <c r="I121" s="442"/>
      <c r="J121" s="442"/>
      <c r="K121" s="3263"/>
      <c r="L121" s="336" t="s">
        <v>1114</v>
      </c>
    </row>
    <row r="122" spans="1:12" ht="48" thickTop="1">
      <c r="A122" s="408">
        <v>41653</v>
      </c>
      <c r="B122" s="404" t="s">
        <v>16</v>
      </c>
      <c r="C122" s="480">
        <v>4850</v>
      </c>
      <c r="D122" s="423">
        <f>+C122*(100-E122)/100</f>
        <v>4850</v>
      </c>
      <c r="E122" s="480">
        <v>0</v>
      </c>
      <c r="F122" s="480">
        <v>124</v>
      </c>
      <c r="G122" s="480">
        <v>240</v>
      </c>
      <c r="H122" s="404"/>
      <c r="I122" s="404"/>
      <c r="J122" s="404"/>
      <c r="K122" s="404"/>
      <c r="L122" s="402" t="s">
        <v>1113</v>
      </c>
    </row>
    <row r="123" spans="1:12" ht="39" customHeight="1">
      <c r="A123" s="439">
        <v>41656</v>
      </c>
      <c r="B123" s="443" t="s">
        <v>1096</v>
      </c>
      <c r="C123" s="4414" t="s">
        <v>1112</v>
      </c>
      <c r="D123" s="4271"/>
      <c r="E123" s="4271"/>
      <c r="F123" s="4271"/>
      <c r="G123" s="4271"/>
      <c r="H123" s="4271"/>
      <c r="I123" s="4271"/>
      <c r="J123" s="4415"/>
      <c r="K123" s="3336"/>
      <c r="L123" s="276"/>
    </row>
    <row r="124" spans="1:12" ht="30.75" customHeight="1">
      <c r="A124" s="441">
        <v>41657</v>
      </c>
      <c r="B124" s="275" t="s">
        <v>1096</v>
      </c>
      <c r="C124" s="4340" t="s">
        <v>1111</v>
      </c>
      <c r="D124" s="4263"/>
      <c r="E124" s="4263"/>
      <c r="F124" s="4263"/>
      <c r="G124" s="4263"/>
      <c r="H124" s="4263"/>
      <c r="I124" s="4263"/>
      <c r="J124" s="4344"/>
      <c r="K124" s="3221"/>
    </row>
    <row r="125" spans="1:12" ht="127.5" customHeight="1">
      <c r="A125" s="1930">
        <v>41658</v>
      </c>
      <c r="B125" s="1933" t="s">
        <v>34</v>
      </c>
      <c r="C125" s="4338" t="s">
        <v>2407</v>
      </c>
      <c r="D125" s="4332"/>
      <c r="E125" s="4332"/>
      <c r="F125" s="4332"/>
      <c r="G125" s="4332"/>
      <c r="H125" s="4332"/>
      <c r="I125" s="4332"/>
      <c r="J125" s="4339"/>
      <c r="K125" s="3516"/>
      <c r="L125" s="3516" t="s">
        <v>3927</v>
      </c>
    </row>
    <row r="126" spans="1:12" ht="36.75" customHeight="1">
      <c r="A126" s="441">
        <v>41672</v>
      </c>
      <c r="B126" s="275" t="s">
        <v>11</v>
      </c>
      <c r="C126" s="4414" t="s">
        <v>1110</v>
      </c>
      <c r="D126" s="4271"/>
      <c r="E126" s="4271"/>
      <c r="F126" s="4271"/>
      <c r="G126" s="4271"/>
      <c r="H126" s="4271"/>
      <c r="I126" s="4271"/>
      <c r="J126" s="4415"/>
      <c r="K126" s="3250"/>
    </row>
    <row r="127" spans="1:12" ht="62.25" customHeight="1">
      <c r="A127" s="441">
        <v>41674</v>
      </c>
      <c r="B127" s="275" t="s">
        <v>16</v>
      </c>
      <c r="C127" s="432">
        <v>4950</v>
      </c>
      <c r="D127" s="292">
        <f>+C127*(100-E127)/100</f>
        <v>4950</v>
      </c>
      <c r="E127" s="432">
        <v>0</v>
      </c>
      <c r="F127" s="432">
        <v>164</v>
      </c>
      <c r="G127" s="432">
        <v>225</v>
      </c>
      <c r="H127" s="275"/>
      <c r="I127" s="275"/>
      <c r="J127" s="275"/>
      <c r="K127" s="3233"/>
      <c r="L127" s="348" t="s">
        <v>1109</v>
      </c>
    </row>
    <row r="128" spans="1:12" ht="20.25" customHeight="1">
      <c r="A128" s="441">
        <v>41675</v>
      </c>
      <c r="B128" s="275" t="s">
        <v>11</v>
      </c>
      <c r="C128" s="4340" t="s">
        <v>1108</v>
      </c>
      <c r="D128" s="4263"/>
      <c r="E128" s="4263"/>
      <c r="F128" s="4263"/>
      <c r="G128" s="4263"/>
      <c r="H128" s="4263"/>
      <c r="I128" s="4263"/>
      <c r="J128" s="4344"/>
      <c r="K128" s="3221"/>
    </row>
    <row r="129" spans="1:12" ht="49.5" customHeight="1">
      <c r="A129" s="441">
        <v>41681</v>
      </c>
      <c r="B129" s="275" t="s">
        <v>16</v>
      </c>
      <c r="C129" s="432">
        <v>5135</v>
      </c>
      <c r="D129" s="292">
        <f>+C129*(100-E129)/100</f>
        <v>5135</v>
      </c>
      <c r="E129" s="432">
        <v>0</v>
      </c>
      <c r="F129" s="432">
        <v>213</v>
      </c>
      <c r="G129" s="432">
        <v>227</v>
      </c>
      <c r="H129" s="432"/>
      <c r="I129" s="275"/>
      <c r="J129" s="275"/>
      <c r="K129" s="3233"/>
      <c r="L129" s="271" t="s">
        <v>1107</v>
      </c>
    </row>
    <row r="130" spans="1:12" ht="48.75" customHeight="1">
      <c r="A130" s="4293">
        <v>41691</v>
      </c>
      <c r="B130" s="275" t="s">
        <v>16</v>
      </c>
      <c r="C130" s="432">
        <v>5225</v>
      </c>
      <c r="D130" s="292">
        <f>+C130*(100-E130)/100</f>
        <v>5225</v>
      </c>
      <c r="E130" s="432">
        <v>0</v>
      </c>
      <c r="F130" s="432">
        <v>106</v>
      </c>
      <c r="G130" s="432">
        <v>220</v>
      </c>
      <c r="H130" s="432"/>
      <c r="I130" s="275"/>
      <c r="J130" s="275"/>
      <c r="K130" s="3233"/>
      <c r="L130" s="348" t="s">
        <v>1106</v>
      </c>
    </row>
    <row r="131" spans="1:12" ht="20.100000000000001" customHeight="1">
      <c r="A131" s="4294"/>
      <c r="B131" s="275" t="s">
        <v>11</v>
      </c>
      <c r="C131" s="4491" t="s">
        <v>1105</v>
      </c>
      <c r="D131" s="4492"/>
      <c r="E131" s="4492"/>
      <c r="F131" s="4492"/>
      <c r="G131" s="4492"/>
      <c r="H131" s="4492"/>
      <c r="I131" s="4492"/>
      <c r="J131" s="4493"/>
      <c r="K131" s="3264"/>
    </row>
    <row r="132" spans="1:12" ht="49.5" customHeight="1">
      <c r="A132" s="4294"/>
      <c r="B132" s="275" t="s">
        <v>16</v>
      </c>
      <c r="C132" s="432">
        <v>5375</v>
      </c>
      <c r="D132" s="292">
        <f>+C132*(100-E132)/100</f>
        <v>5375</v>
      </c>
      <c r="E132" s="432">
        <v>0</v>
      </c>
      <c r="F132" s="432">
        <v>100</v>
      </c>
      <c r="G132" s="432">
        <v>225</v>
      </c>
      <c r="H132" s="432"/>
      <c r="I132" s="275"/>
      <c r="J132" s="275"/>
      <c r="K132" s="3233"/>
      <c r="L132" s="271" t="s">
        <v>1104</v>
      </c>
    </row>
    <row r="133" spans="1:12" ht="20.100000000000001" customHeight="1">
      <c r="A133" s="4307"/>
      <c r="B133" s="275" t="s">
        <v>11</v>
      </c>
      <c r="C133" s="4491" t="s">
        <v>1103</v>
      </c>
      <c r="D133" s="4492"/>
      <c r="E133" s="4492"/>
      <c r="F133" s="4492"/>
      <c r="G133" s="4492"/>
      <c r="H133" s="4492"/>
      <c r="I133" s="4492"/>
      <c r="J133" s="4493"/>
      <c r="K133" s="3264"/>
    </row>
    <row r="134" spans="1:12" ht="60" customHeight="1">
      <c r="A134" s="4293">
        <v>41692</v>
      </c>
      <c r="B134" s="275" t="s">
        <v>16</v>
      </c>
      <c r="C134" s="432">
        <v>5020</v>
      </c>
      <c r="D134" s="292">
        <f>+C134*(100-E134)/100</f>
        <v>5020</v>
      </c>
      <c r="E134" s="432">
        <v>0</v>
      </c>
      <c r="F134" s="449">
        <v>76</v>
      </c>
      <c r="G134" s="432">
        <v>220</v>
      </c>
      <c r="H134" s="432"/>
      <c r="I134" s="275"/>
      <c r="J134" s="275"/>
      <c r="K134" s="3233"/>
      <c r="L134" s="271" t="s">
        <v>1102</v>
      </c>
    </row>
    <row r="135" spans="1:12" ht="22.5" customHeight="1">
      <c r="A135" s="4307"/>
      <c r="B135" s="275" t="s">
        <v>11</v>
      </c>
      <c r="C135" s="4491" t="s">
        <v>1101</v>
      </c>
      <c r="D135" s="4492"/>
      <c r="E135" s="4492"/>
      <c r="F135" s="4492"/>
      <c r="G135" s="4492"/>
      <c r="H135" s="4492"/>
      <c r="I135" s="4492"/>
      <c r="J135" s="4493"/>
      <c r="K135" s="3264"/>
    </row>
    <row r="136" spans="1:12" ht="57" customHeight="1">
      <c r="A136" s="4293">
        <v>41693</v>
      </c>
      <c r="B136" s="275" t="s">
        <v>16</v>
      </c>
      <c r="C136" s="432">
        <v>5272</v>
      </c>
      <c r="D136" s="292">
        <f>+C136*(100-E136)/100</f>
        <v>5272</v>
      </c>
      <c r="E136" s="432">
        <v>0</v>
      </c>
      <c r="F136" s="432">
        <v>109</v>
      </c>
      <c r="G136" s="432">
        <v>220</v>
      </c>
      <c r="H136" s="432"/>
      <c r="I136" s="275"/>
      <c r="J136" s="275"/>
      <c r="K136" s="3233"/>
      <c r="L136" s="271" t="s">
        <v>1100</v>
      </c>
    </row>
    <row r="137" spans="1:12" ht="25.5" customHeight="1">
      <c r="A137" s="4294"/>
      <c r="B137" s="275" t="s">
        <v>11</v>
      </c>
      <c r="C137" s="4491" t="s">
        <v>1099</v>
      </c>
      <c r="D137" s="4492"/>
      <c r="E137" s="4492"/>
      <c r="F137" s="4492"/>
      <c r="G137" s="4492"/>
      <c r="H137" s="4492"/>
      <c r="I137" s="4492"/>
      <c r="J137" s="4493"/>
      <c r="K137" s="3264"/>
    </row>
    <row r="138" spans="1:12" ht="57" customHeight="1">
      <c r="A138" s="4307"/>
      <c r="B138" s="275" t="s">
        <v>16</v>
      </c>
      <c r="C138" s="432">
        <v>4950</v>
      </c>
      <c r="D138" s="292">
        <f>+C138*(100-E138)/100</f>
        <v>4950</v>
      </c>
      <c r="E138" s="432">
        <v>0</v>
      </c>
      <c r="F138" s="292">
        <f>579000/D138</f>
        <v>116.96969696969697</v>
      </c>
      <c r="G138" s="432">
        <v>220</v>
      </c>
      <c r="H138" s="432"/>
      <c r="I138" s="275"/>
      <c r="J138" s="275"/>
      <c r="K138" s="3233"/>
      <c r="L138" s="271" t="s">
        <v>1098</v>
      </c>
    </row>
    <row r="139" spans="1:12" ht="73.5" customHeight="1">
      <c r="A139" s="441">
        <v>41707</v>
      </c>
      <c r="B139" s="275" t="s">
        <v>12</v>
      </c>
      <c r="C139" s="4340" t="s">
        <v>1097</v>
      </c>
      <c r="D139" s="4263"/>
      <c r="E139" s="4263"/>
      <c r="F139" s="4263"/>
      <c r="G139" s="4263"/>
      <c r="H139" s="4263"/>
      <c r="I139" s="4263"/>
      <c r="J139" s="4344"/>
      <c r="K139" s="3221"/>
    </row>
    <row r="140" spans="1:12" ht="102" customHeight="1">
      <c r="A140" s="441">
        <v>41708</v>
      </c>
      <c r="B140" s="275" t="s">
        <v>1096</v>
      </c>
      <c r="C140" s="4340" t="s">
        <v>1095</v>
      </c>
      <c r="D140" s="4263"/>
      <c r="E140" s="4263"/>
      <c r="F140" s="4263"/>
      <c r="G140" s="4263"/>
      <c r="H140" s="4263"/>
      <c r="I140" s="4263"/>
      <c r="J140" s="4344"/>
      <c r="K140" s="3221"/>
    </row>
    <row r="141" spans="1:12" ht="35.25" customHeight="1">
      <c r="A141" s="318">
        <v>41709</v>
      </c>
      <c r="B141" s="448" t="s">
        <v>16</v>
      </c>
      <c r="C141" s="449">
        <v>4775</v>
      </c>
      <c r="D141" s="316">
        <f>+C141*(100-E141)/100</f>
        <v>4775</v>
      </c>
      <c r="E141" s="449">
        <v>0</v>
      </c>
      <c r="F141" s="316">
        <f>1027000/D141</f>
        <v>215.07853403141362</v>
      </c>
      <c r="G141" s="449">
        <v>240</v>
      </c>
      <c r="H141" s="449"/>
      <c r="I141" s="448"/>
      <c r="J141" s="448"/>
      <c r="K141" s="448"/>
      <c r="L141" s="342" t="s">
        <v>1094</v>
      </c>
    </row>
    <row r="142" spans="1:12" ht="28.5" customHeight="1">
      <c r="A142" s="304">
        <v>41722</v>
      </c>
      <c r="B142" s="303" t="s">
        <v>11</v>
      </c>
      <c r="C142" s="4483" t="s">
        <v>1093</v>
      </c>
      <c r="D142" s="4302"/>
      <c r="E142" s="4302"/>
      <c r="F142" s="4302"/>
      <c r="G142" s="4302"/>
      <c r="H142" s="4302"/>
      <c r="I142" s="4302"/>
      <c r="J142" s="4484"/>
      <c r="K142" s="3265"/>
      <c r="L142" s="334"/>
    </row>
    <row r="143" spans="1:12" ht="54" customHeight="1">
      <c r="A143" s="304">
        <v>41725</v>
      </c>
      <c r="B143" s="303" t="s">
        <v>16</v>
      </c>
      <c r="C143" s="301">
        <v>4400</v>
      </c>
      <c r="D143" s="302">
        <f>+C143*(100-E143)/100</f>
        <v>4400</v>
      </c>
      <c r="E143" s="301">
        <v>0</v>
      </c>
      <c r="F143" s="302">
        <f>(0.778*1000000)/D143</f>
        <v>176.81818181818181</v>
      </c>
      <c r="G143" s="301">
        <v>190</v>
      </c>
      <c r="H143" s="301"/>
      <c r="I143" s="275"/>
      <c r="J143" s="275"/>
      <c r="K143" s="3233"/>
      <c r="L143" s="334" t="s">
        <v>1092</v>
      </c>
    </row>
    <row r="144" spans="1:12" ht="48.75" customHeight="1">
      <c r="A144" s="441">
        <v>41727</v>
      </c>
      <c r="B144" s="275" t="s">
        <v>16</v>
      </c>
      <c r="C144" s="432">
        <v>4400</v>
      </c>
      <c r="D144" s="292">
        <f>+C144*(100-E144)/100</f>
        <v>4400</v>
      </c>
      <c r="E144" s="432">
        <v>0</v>
      </c>
      <c r="F144" s="432">
        <v>188</v>
      </c>
      <c r="G144" s="432">
        <v>190</v>
      </c>
      <c r="H144" s="432"/>
      <c r="I144" s="275"/>
      <c r="J144" s="275"/>
      <c r="K144" s="3233"/>
      <c r="L144" s="334" t="s">
        <v>1091</v>
      </c>
    </row>
    <row r="145" spans="1:12" ht="45.75" customHeight="1">
      <c r="A145" s="441">
        <v>41738</v>
      </c>
      <c r="B145" s="275" t="s">
        <v>16</v>
      </c>
      <c r="C145" s="432">
        <v>4300</v>
      </c>
      <c r="D145" s="292">
        <f>+C145*(100-E145)/100</f>
        <v>4300</v>
      </c>
      <c r="E145" s="432">
        <v>0</v>
      </c>
      <c r="F145" s="432">
        <v>185</v>
      </c>
      <c r="G145" s="432">
        <v>185</v>
      </c>
      <c r="H145" s="432"/>
      <c r="I145" s="275"/>
      <c r="J145" s="275"/>
      <c r="K145" s="3233"/>
      <c r="L145" s="271" t="s">
        <v>1090</v>
      </c>
    </row>
    <row r="146" spans="1:12" ht="19.5" customHeight="1">
      <c r="A146" s="441">
        <v>41745</v>
      </c>
      <c r="B146" s="275" t="s">
        <v>11</v>
      </c>
      <c r="C146" s="4483" t="s">
        <v>1089</v>
      </c>
      <c r="D146" s="4302"/>
      <c r="E146" s="4302"/>
      <c r="F146" s="4302"/>
      <c r="G146" s="4302"/>
      <c r="H146" s="4302"/>
      <c r="I146" s="4302"/>
      <c r="J146" s="4484"/>
      <c r="K146" s="3265"/>
    </row>
    <row r="147" spans="1:12" ht="47.25">
      <c r="A147" s="441">
        <v>41746</v>
      </c>
      <c r="B147" s="275" t="s">
        <v>16</v>
      </c>
      <c r="C147" s="432">
        <v>4265</v>
      </c>
      <c r="D147" s="292">
        <f>+C147*(100-E147)/100</f>
        <v>4265</v>
      </c>
      <c r="E147" s="432">
        <v>0</v>
      </c>
      <c r="F147" s="432">
        <v>187</v>
      </c>
      <c r="G147" s="432">
        <v>186</v>
      </c>
      <c r="H147" s="432"/>
      <c r="I147" s="275"/>
      <c r="J147" s="275"/>
      <c r="K147" s="3233"/>
      <c r="L147" s="271" t="s">
        <v>1088</v>
      </c>
    </row>
    <row r="148" spans="1:12" ht="47.25">
      <c r="A148" s="441">
        <v>41757</v>
      </c>
      <c r="B148" s="275" t="s">
        <v>16</v>
      </c>
      <c r="C148" s="432">
        <v>4000</v>
      </c>
      <c r="D148" s="292">
        <f>+C148*(100-E148)/100</f>
        <v>4000</v>
      </c>
      <c r="E148" s="432">
        <v>0</v>
      </c>
      <c r="F148" s="432">
        <v>209</v>
      </c>
      <c r="G148" s="432">
        <v>150</v>
      </c>
      <c r="H148" s="432"/>
      <c r="I148" s="275"/>
      <c r="J148" s="275"/>
      <c r="K148" s="3233"/>
      <c r="L148" s="271" t="s">
        <v>1087</v>
      </c>
    </row>
    <row r="149" spans="1:12" ht="18.75" customHeight="1">
      <c r="A149" s="441">
        <v>41761</v>
      </c>
      <c r="B149" s="275" t="s">
        <v>12</v>
      </c>
      <c r="C149" s="4345" t="s">
        <v>1086</v>
      </c>
      <c r="D149" s="4274"/>
      <c r="E149" s="4274"/>
      <c r="F149" s="4274"/>
      <c r="G149" s="4274"/>
      <c r="H149" s="4274"/>
      <c r="I149" s="4274"/>
      <c r="J149" s="4346"/>
      <c r="K149" s="3226"/>
    </row>
    <row r="150" spans="1:12" ht="69" customHeight="1">
      <c r="A150" s="1930">
        <v>41762</v>
      </c>
      <c r="B150" s="1933" t="s">
        <v>34</v>
      </c>
      <c r="C150" s="4338" t="s">
        <v>1085</v>
      </c>
      <c r="D150" s="4332"/>
      <c r="E150" s="4332"/>
      <c r="F150" s="4332"/>
      <c r="G150" s="4332"/>
      <c r="H150" s="4332"/>
      <c r="I150" s="4332"/>
      <c r="J150" s="4339"/>
      <c r="K150" s="3516"/>
      <c r="L150" s="3516" t="s">
        <v>3927</v>
      </c>
    </row>
    <row r="151" spans="1:12" ht="65.25" customHeight="1">
      <c r="A151" s="441">
        <v>41768</v>
      </c>
      <c r="B151" s="275" t="s">
        <v>16</v>
      </c>
      <c r="C151" s="432">
        <v>6500</v>
      </c>
      <c r="D151" s="292">
        <f>+C151*(100-E151)/100</f>
        <v>6500</v>
      </c>
      <c r="E151" s="432">
        <v>0</v>
      </c>
      <c r="F151" s="432">
        <v>184</v>
      </c>
      <c r="G151" s="432">
        <v>178</v>
      </c>
      <c r="H151" s="432"/>
      <c r="I151" s="275"/>
      <c r="J151" s="275"/>
      <c r="K151" s="3233"/>
      <c r="L151" s="271" t="s">
        <v>1084</v>
      </c>
    </row>
    <row r="152" spans="1:12" ht="21" customHeight="1">
      <c r="A152" s="4293">
        <v>41769</v>
      </c>
      <c r="B152" s="275" t="s">
        <v>11</v>
      </c>
      <c r="C152" s="4345" t="s">
        <v>1083</v>
      </c>
      <c r="D152" s="4274"/>
      <c r="E152" s="4274"/>
      <c r="F152" s="4274"/>
      <c r="G152" s="4274"/>
      <c r="H152" s="4274"/>
      <c r="I152" s="4274"/>
      <c r="J152" s="4346"/>
      <c r="K152" s="3226"/>
    </row>
    <row r="153" spans="1:12" ht="49.5" customHeight="1">
      <c r="A153" s="4307"/>
      <c r="B153" s="275" t="s">
        <v>16</v>
      </c>
      <c r="C153" s="432">
        <v>5200</v>
      </c>
      <c r="D153" s="292">
        <f>+C153*(100-E153)/100</f>
        <v>5200</v>
      </c>
      <c r="E153" s="432">
        <v>0</v>
      </c>
      <c r="F153" s="302">
        <f>(1.07*1000000)/D153</f>
        <v>205.76923076923077</v>
      </c>
      <c r="G153" s="432">
        <v>187</v>
      </c>
      <c r="H153" s="432"/>
      <c r="I153" s="275"/>
      <c r="J153" s="275"/>
      <c r="K153" s="3233"/>
      <c r="L153" s="271" t="s">
        <v>1082</v>
      </c>
    </row>
    <row r="154" spans="1:12" ht="47.25">
      <c r="A154" s="441">
        <v>41775</v>
      </c>
      <c r="B154" s="275" t="s">
        <v>16</v>
      </c>
      <c r="C154" s="432">
        <v>5250</v>
      </c>
      <c r="D154" s="292">
        <f>+C154*(100-E154)/100</f>
        <v>5250</v>
      </c>
      <c r="E154" s="432">
        <v>0</v>
      </c>
      <c r="F154" s="432">
        <v>214</v>
      </c>
      <c r="G154" s="432">
        <v>163</v>
      </c>
      <c r="H154" s="432"/>
      <c r="I154" s="275"/>
      <c r="J154" s="275"/>
      <c r="K154" s="3233"/>
      <c r="L154" s="271" t="s">
        <v>1081</v>
      </c>
    </row>
    <row r="155" spans="1:12" ht="47.25">
      <c r="A155" s="441">
        <v>41779</v>
      </c>
      <c r="B155" s="275" t="s">
        <v>16</v>
      </c>
      <c r="C155" s="432">
        <v>5275</v>
      </c>
      <c r="D155" s="292">
        <f>+C155*(100-E155)/100</f>
        <v>5275</v>
      </c>
      <c r="E155" s="432">
        <v>0</v>
      </c>
      <c r="F155" s="432">
        <v>200</v>
      </c>
      <c r="G155" s="432">
        <v>188</v>
      </c>
      <c r="H155" s="432"/>
      <c r="I155" s="275"/>
      <c r="J155" s="275"/>
      <c r="K155" s="3233"/>
      <c r="L155" s="271" t="s">
        <v>1080</v>
      </c>
    </row>
    <row r="156" spans="1:12" ht="47.25">
      <c r="A156" s="318">
        <v>41788</v>
      </c>
      <c r="B156" s="448" t="s">
        <v>16</v>
      </c>
      <c r="C156" s="449">
        <v>4855</v>
      </c>
      <c r="D156" s="316">
        <f>+C156*(100-E156)/100</f>
        <v>4855</v>
      </c>
      <c r="E156" s="449">
        <v>0</v>
      </c>
      <c r="F156" s="449">
        <v>204</v>
      </c>
      <c r="G156" s="449">
        <v>176</v>
      </c>
      <c r="H156" s="479"/>
      <c r="I156" s="479"/>
      <c r="J156" s="479"/>
      <c r="K156" s="479"/>
      <c r="L156" s="342" t="s">
        <v>1079</v>
      </c>
    </row>
    <row r="157" spans="1:12" ht="30" customHeight="1">
      <c r="A157" s="441">
        <v>41792</v>
      </c>
      <c r="B157" s="275" t="s">
        <v>12</v>
      </c>
      <c r="C157" s="4345" t="s">
        <v>1078</v>
      </c>
      <c r="D157" s="4274"/>
      <c r="E157" s="4274"/>
      <c r="F157" s="4274"/>
      <c r="G157" s="4274"/>
      <c r="H157" s="4274"/>
      <c r="I157" s="4274"/>
      <c r="J157" s="4346"/>
      <c r="K157" s="3226"/>
    </row>
    <row r="158" spans="1:12" ht="79.5" customHeight="1">
      <c r="A158" s="441">
        <v>41792</v>
      </c>
      <c r="B158" s="635" t="s">
        <v>34</v>
      </c>
      <c r="C158" s="4340" t="s">
        <v>1077</v>
      </c>
      <c r="D158" s="4263"/>
      <c r="E158" s="4263"/>
      <c r="F158" s="4263"/>
      <c r="G158" s="4263"/>
      <c r="H158" s="4263"/>
      <c r="I158" s="4263"/>
      <c r="J158" s="4344"/>
      <c r="K158" s="3221"/>
    </row>
    <row r="159" spans="1:12" ht="65.25" customHeight="1">
      <c r="A159" s="441">
        <v>41807</v>
      </c>
      <c r="B159" s="275" t="s">
        <v>16</v>
      </c>
      <c r="C159" s="478">
        <v>4520</v>
      </c>
      <c r="D159" s="296">
        <f>+C159*(100-E159)/100</f>
        <v>4520</v>
      </c>
      <c r="E159" s="478">
        <v>0</v>
      </c>
      <c r="F159" s="296">
        <f>(1.157*1000000)/D159</f>
        <v>255.97345132743362</v>
      </c>
      <c r="G159" s="478">
        <v>160</v>
      </c>
      <c r="H159" s="478"/>
      <c r="I159" s="478"/>
      <c r="J159" s="478"/>
      <c r="K159" s="478"/>
      <c r="L159" s="271" t="s">
        <v>1076</v>
      </c>
    </row>
    <row r="160" spans="1:12">
      <c r="A160" s="441">
        <v>41808</v>
      </c>
      <c r="B160" s="275" t="s">
        <v>11</v>
      </c>
      <c r="C160" s="4494" t="s">
        <v>1075</v>
      </c>
      <c r="D160" s="4495"/>
      <c r="E160" s="4495"/>
      <c r="F160" s="4495"/>
      <c r="G160" s="4495"/>
      <c r="H160" s="4495"/>
      <c r="I160" s="4495"/>
      <c r="J160" s="4496"/>
      <c r="K160" s="3268"/>
    </row>
    <row r="161" spans="1:12" ht="48.75" customHeight="1">
      <c r="A161" s="441">
        <v>41808</v>
      </c>
      <c r="B161" s="275" t="s">
        <v>16</v>
      </c>
      <c r="C161" s="478">
        <v>4920</v>
      </c>
      <c r="D161" s="296">
        <f>+C161*(100-E161)/100</f>
        <v>4920</v>
      </c>
      <c r="E161" s="478">
        <v>0</v>
      </c>
      <c r="F161" s="296">
        <f>1379000/D161</f>
        <v>280.28455284552848</v>
      </c>
      <c r="G161" s="478">
        <v>178</v>
      </c>
      <c r="H161" s="478"/>
      <c r="I161" s="478"/>
      <c r="J161" s="478"/>
      <c r="K161" s="478"/>
      <c r="L161" s="271" t="s">
        <v>1074</v>
      </c>
    </row>
    <row r="162" spans="1:12" ht="49.5" customHeight="1">
      <c r="A162" s="441">
        <v>41809</v>
      </c>
      <c r="B162" s="275" t="s">
        <v>16</v>
      </c>
      <c r="C162" s="478">
        <v>5000</v>
      </c>
      <c r="D162" s="296">
        <f>+C162*(100-E162)/100</f>
        <v>5000</v>
      </c>
      <c r="E162" s="478">
        <v>0</v>
      </c>
      <c r="F162" s="478">
        <v>233</v>
      </c>
      <c r="G162" s="478">
        <v>160</v>
      </c>
      <c r="H162" s="478"/>
      <c r="I162" s="478"/>
      <c r="J162" s="478"/>
      <c r="K162" s="478"/>
      <c r="L162" s="271" t="s">
        <v>1073</v>
      </c>
    </row>
    <row r="163" spans="1:12">
      <c r="A163" s="4293">
        <v>41811</v>
      </c>
      <c r="B163" s="275" t="s">
        <v>11</v>
      </c>
      <c r="C163" s="4345" t="s">
        <v>1072</v>
      </c>
      <c r="D163" s="4274"/>
      <c r="E163" s="4274"/>
      <c r="F163" s="4274"/>
      <c r="G163" s="4274"/>
      <c r="H163" s="4274"/>
      <c r="I163" s="4274"/>
      <c r="J163" s="4346"/>
      <c r="K163" s="3226"/>
    </row>
    <row r="164" spans="1:12" ht="31.5">
      <c r="A164" s="4307"/>
      <c r="B164" s="275" t="s">
        <v>16</v>
      </c>
      <c r="C164" s="432">
        <v>5090</v>
      </c>
      <c r="D164" s="296">
        <f>+C164*(100-E164)/100</f>
        <v>5090</v>
      </c>
      <c r="E164" s="478">
        <v>0</v>
      </c>
      <c r="F164" s="478">
        <v>203</v>
      </c>
      <c r="G164" s="478">
        <v>165</v>
      </c>
      <c r="H164" s="478"/>
      <c r="L164" s="271" t="s">
        <v>1071</v>
      </c>
    </row>
    <row r="165" spans="1:12" ht="37.5" customHeight="1">
      <c r="A165" s="441">
        <v>41816</v>
      </c>
      <c r="B165" s="275" t="s">
        <v>11</v>
      </c>
      <c r="C165" s="4340" t="s">
        <v>1070</v>
      </c>
      <c r="D165" s="4263"/>
      <c r="E165" s="4263"/>
      <c r="F165" s="4263"/>
      <c r="G165" s="4263"/>
      <c r="H165" s="4263"/>
      <c r="I165" s="4263"/>
      <c r="J165" s="4344"/>
      <c r="K165" s="3221"/>
    </row>
    <row r="166" spans="1:12" ht="63" customHeight="1">
      <c r="A166" s="304">
        <v>41826</v>
      </c>
      <c r="B166" s="303" t="s">
        <v>16</v>
      </c>
      <c r="C166" s="301">
        <v>5500</v>
      </c>
      <c r="D166" s="302">
        <f>+C166*(100-E166)/100</f>
        <v>5500</v>
      </c>
      <c r="E166" s="477">
        <v>0</v>
      </c>
      <c r="F166" s="477">
        <v>156</v>
      </c>
      <c r="G166" s="477">
        <v>175</v>
      </c>
      <c r="H166" s="477"/>
      <c r="I166" s="477"/>
      <c r="J166" s="477"/>
      <c r="K166" s="477"/>
      <c r="L166" s="334" t="s">
        <v>1069</v>
      </c>
    </row>
    <row r="167" spans="1:12" ht="48.75" customHeight="1">
      <c r="A167" s="4294">
        <v>41828</v>
      </c>
      <c r="B167" s="275" t="s">
        <v>16</v>
      </c>
      <c r="C167" s="432">
        <v>5560</v>
      </c>
      <c r="D167" s="432">
        <f>+C167*(100-E167)/100</f>
        <v>5560</v>
      </c>
      <c r="E167" s="432">
        <v>0</v>
      </c>
      <c r="F167" s="432">
        <v>144</v>
      </c>
      <c r="G167" s="432">
        <v>180</v>
      </c>
      <c r="H167" s="432"/>
      <c r="I167" s="432"/>
      <c r="J167" s="432"/>
      <c r="K167" s="3256"/>
      <c r="L167" s="350" t="s">
        <v>1068</v>
      </c>
    </row>
    <row r="168" spans="1:12" ht="24.75" customHeight="1">
      <c r="A168" s="4307"/>
      <c r="B168" s="275" t="s">
        <v>11</v>
      </c>
      <c r="C168" s="4345" t="s">
        <v>1067</v>
      </c>
      <c r="D168" s="4274"/>
      <c r="E168" s="4274"/>
      <c r="F168" s="4274"/>
      <c r="G168" s="4274"/>
      <c r="H168" s="4274"/>
      <c r="I168" s="4274"/>
      <c r="J168" s="4346"/>
      <c r="K168" s="3226"/>
      <c r="L168" s="350"/>
    </row>
    <row r="169" spans="1:12" ht="47.25">
      <c r="A169" s="441">
        <v>41831</v>
      </c>
      <c r="B169" s="275" t="s">
        <v>16</v>
      </c>
      <c r="C169" s="432">
        <v>5610</v>
      </c>
      <c r="D169" s="432">
        <f>+C169*(100-E169)/100</f>
        <v>5610</v>
      </c>
      <c r="E169" s="432">
        <v>0</v>
      </c>
      <c r="F169" s="432">
        <v>168</v>
      </c>
      <c r="G169" s="432">
        <v>155</v>
      </c>
      <c r="H169" s="432"/>
      <c r="I169" s="432"/>
      <c r="J169" s="432"/>
      <c r="K169" s="3256"/>
      <c r="L169" s="350" t="s">
        <v>1066</v>
      </c>
    </row>
    <row r="170" spans="1:12" ht="51.75" customHeight="1">
      <c r="A170" s="4293">
        <v>41836</v>
      </c>
      <c r="B170" s="275" t="s">
        <v>16</v>
      </c>
      <c r="C170" s="432">
        <v>5420</v>
      </c>
      <c r="D170" s="432">
        <f>+C170*(100-E170)/100</f>
        <v>5420</v>
      </c>
      <c r="E170" s="432">
        <v>0</v>
      </c>
      <c r="F170" s="432" t="s">
        <v>70</v>
      </c>
      <c r="G170" s="432">
        <v>165</v>
      </c>
      <c r="H170" s="432"/>
      <c r="I170" s="432"/>
      <c r="J170" s="432"/>
      <c r="K170" s="3256"/>
      <c r="L170" s="348" t="s">
        <v>1065</v>
      </c>
    </row>
    <row r="171" spans="1:12" ht="51.75" customHeight="1">
      <c r="A171" s="4294"/>
      <c r="B171" s="275" t="s">
        <v>16</v>
      </c>
      <c r="C171" s="432">
        <v>5360</v>
      </c>
      <c r="D171" s="432">
        <f>+C171*(100-E171)/100</f>
        <v>5360</v>
      </c>
      <c r="E171" s="432">
        <v>0</v>
      </c>
      <c r="F171" s="432" t="s">
        <v>70</v>
      </c>
      <c r="G171" s="432">
        <v>170</v>
      </c>
      <c r="H171" s="432"/>
      <c r="I171" s="432"/>
      <c r="J171" s="432"/>
      <c r="K171" s="3256"/>
      <c r="L171" s="348" t="s">
        <v>1064</v>
      </c>
    </row>
    <row r="172" spans="1:12" ht="51.75" customHeight="1">
      <c r="A172" s="4294"/>
      <c r="B172" s="275" t="s">
        <v>16</v>
      </c>
      <c r="C172" s="432">
        <v>5365</v>
      </c>
      <c r="D172" s="432">
        <f>+C172*(100-E172)/100</f>
        <v>5365</v>
      </c>
      <c r="E172" s="432">
        <v>0</v>
      </c>
      <c r="F172" s="432" t="s">
        <v>70</v>
      </c>
      <c r="G172" s="432">
        <v>170</v>
      </c>
      <c r="H172" s="432"/>
      <c r="I172" s="432"/>
      <c r="J172" s="432"/>
      <c r="K172" s="3256"/>
      <c r="L172" s="348" t="s">
        <v>1063</v>
      </c>
    </row>
    <row r="173" spans="1:12" ht="51.75" customHeight="1">
      <c r="A173" s="4294"/>
      <c r="B173" s="275" t="s">
        <v>16</v>
      </c>
      <c r="C173" s="432">
        <v>5370</v>
      </c>
      <c r="D173" s="432">
        <f>+C173*(100-E173)/100</f>
        <v>5370</v>
      </c>
      <c r="E173" s="432">
        <v>0</v>
      </c>
      <c r="F173" s="432" t="s">
        <v>70</v>
      </c>
      <c r="G173" s="432">
        <v>170</v>
      </c>
      <c r="H173" s="432"/>
      <c r="I173" s="432"/>
      <c r="J173" s="432"/>
      <c r="K173" s="3256"/>
      <c r="L173" s="348" t="s">
        <v>1062</v>
      </c>
    </row>
    <row r="174" spans="1:12" ht="24.75" customHeight="1">
      <c r="A174" s="4294"/>
      <c r="B174" s="275" t="s">
        <v>11</v>
      </c>
      <c r="C174" s="4358" t="s">
        <v>1061</v>
      </c>
      <c r="D174" s="4281"/>
      <c r="E174" s="4281"/>
      <c r="F174" s="4281"/>
      <c r="G174" s="4281"/>
      <c r="H174" s="4281"/>
      <c r="I174" s="4281"/>
      <c r="J174" s="4359"/>
      <c r="K174" s="3229"/>
      <c r="L174" s="348"/>
    </row>
    <row r="175" spans="1:12" ht="51.75" customHeight="1">
      <c r="A175" s="4294"/>
      <c r="B175" s="275" t="s">
        <v>16</v>
      </c>
      <c r="C175" s="432">
        <v>5490</v>
      </c>
      <c r="D175" s="432">
        <f t="shared" ref="D175:D181" si="0">+C175*(100-E175)/100</f>
        <v>5490</v>
      </c>
      <c r="E175" s="432">
        <v>0</v>
      </c>
      <c r="F175" s="432">
        <v>139</v>
      </c>
      <c r="G175" s="432">
        <v>165</v>
      </c>
      <c r="H175" s="432"/>
      <c r="I175" s="432"/>
      <c r="J175" s="432"/>
      <c r="K175" s="3256"/>
      <c r="L175" s="348" t="s">
        <v>1060</v>
      </c>
    </row>
    <row r="176" spans="1:12" ht="47.25">
      <c r="A176" s="304">
        <v>41842</v>
      </c>
      <c r="B176" s="275" t="s">
        <v>16</v>
      </c>
      <c r="C176" s="432">
        <v>5450</v>
      </c>
      <c r="D176" s="432">
        <f t="shared" si="0"/>
        <v>5450</v>
      </c>
      <c r="E176" s="432">
        <v>0</v>
      </c>
      <c r="F176" s="432">
        <v>147</v>
      </c>
      <c r="G176" s="432">
        <v>170</v>
      </c>
      <c r="H176" s="432"/>
      <c r="I176" s="432"/>
      <c r="J176" s="432"/>
      <c r="K176" s="3256"/>
      <c r="L176" s="348" t="s">
        <v>1059</v>
      </c>
    </row>
    <row r="177" spans="1:12" ht="54" customHeight="1">
      <c r="A177" s="304">
        <v>41847</v>
      </c>
      <c r="B177" s="275" t="s">
        <v>16</v>
      </c>
      <c r="C177" s="432">
        <v>5390</v>
      </c>
      <c r="D177" s="432">
        <f t="shared" si="0"/>
        <v>5390</v>
      </c>
      <c r="E177" s="432">
        <v>0</v>
      </c>
      <c r="F177" s="432">
        <v>150</v>
      </c>
      <c r="G177" s="432">
        <v>180</v>
      </c>
      <c r="H177" s="432"/>
      <c r="I177" s="432"/>
      <c r="J177" s="432"/>
      <c r="K177" s="3256"/>
      <c r="L177" s="434" t="s">
        <v>1058</v>
      </c>
    </row>
    <row r="178" spans="1:12" ht="51.75" customHeight="1">
      <c r="A178" s="304">
        <v>41850</v>
      </c>
      <c r="B178" s="275" t="s">
        <v>16</v>
      </c>
      <c r="C178" s="432">
        <v>5395</v>
      </c>
      <c r="D178" s="432">
        <f t="shared" si="0"/>
        <v>5395</v>
      </c>
      <c r="E178" s="432">
        <v>0</v>
      </c>
      <c r="F178" s="432">
        <v>127</v>
      </c>
      <c r="G178" s="432">
        <v>170</v>
      </c>
      <c r="H178" s="432"/>
      <c r="I178" s="432"/>
      <c r="J178" s="432"/>
      <c r="K178" s="3256"/>
      <c r="L178" s="434" t="s">
        <v>1057</v>
      </c>
    </row>
    <row r="179" spans="1:12" ht="31.5">
      <c r="A179" s="304">
        <v>41853</v>
      </c>
      <c r="B179" s="275" t="s">
        <v>16</v>
      </c>
      <c r="C179" s="432">
        <v>5275</v>
      </c>
      <c r="D179" s="432">
        <f t="shared" si="0"/>
        <v>5275</v>
      </c>
      <c r="E179" s="432">
        <v>0</v>
      </c>
      <c r="F179" s="432">
        <v>142</v>
      </c>
      <c r="G179" s="432">
        <v>175</v>
      </c>
      <c r="H179" s="432"/>
      <c r="I179" s="432"/>
      <c r="J179" s="432"/>
      <c r="K179" s="3256"/>
      <c r="L179" s="434" t="s">
        <v>1056</v>
      </c>
    </row>
    <row r="180" spans="1:12" ht="47.25">
      <c r="A180" s="318">
        <v>41869</v>
      </c>
      <c r="B180" s="448" t="s">
        <v>16</v>
      </c>
      <c r="C180" s="449">
        <v>5085</v>
      </c>
      <c r="D180" s="449">
        <f t="shared" si="0"/>
        <v>5085</v>
      </c>
      <c r="E180" s="449">
        <v>0</v>
      </c>
      <c r="F180" s="449">
        <v>127</v>
      </c>
      <c r="G180" s="449">
        <v>170</v>
      </c>
      <c r="H180" s="449"/>
      <c r="I180" s="449"/>
      <c r="J180" s="449"/>
      <c r="K180" s="449"/>
      <c r="L180" s="447" t="s">
        <v>1055</v>
      </c>
    </row>
    <row r="181" spans="1:12" ht="47.25">
      <c r="A181" s="318">
        <v>41870</v>
      </c>
      <c r="B181" s="448" t="s">
        <v>16</v>
      </c>
      <c r="C181" s="449">
        <v>5015</v>
      </c>
      <c r="D181" s="449">
        <f t="shared" si="0"/>
        <v>5015</v>
      </c>
      <c r="E181" s="449">
        <v>0</v>
      </c>
      <c r="F181" s="449">
        <v>119</v>
      </c>
      <c r="G181" s="449">
        <v>165</v>
      </c>
      <c r="H181" s="449"/>
      <c r="I181" s="449"/>
      <c r="J181" s="449"/>
      <c r="K181" s="449"/>
      <c r="L181" s="447" t="s">
        <v>1054</v>
      </c>
    </row>
    <row r="182" spans="1:12" ht="36.75" customHeight="1">
      <c r="A182" s="304">
        <v>41872</v>
      </c>
      <c r="B182" s="275" t="s">
        <v>11</v>
      </c>
      <c r="C182" s="4414" t="s">
        <v>1053</v>
      </c>
      <c r="D182" s="4271"/>
      <c r="E182" s="4271"/>
      <c r="F182" s="4271"/>
      <c r="G182" s="4271"/>
      <c r="H182" s="4271"/>
      <c r="I182" s="4271"/>
      <c r="J182" s="4415"/>
      <c r="K182" s="3250"/>
    </row>
    <row r="183" spans="1:12" ht="36" customHeight="1">
      <c r="A183" s="304">
        <v>41878</v>
      </c>
      <c r="B183" s="275" t="s">
        <v>11</v>
      </c>
      <c r="C183" s="4414" t="s">
        <v>1052</v>
      </c>
      <c r="D183" s="4271"/>
      <c r="E183" s="4271"/>
      <c r="F183" s="4271"/>
      <c r="G183" s="4271"/>
      <c r="H183" s="4271"/>
      <c r="I183" s="4271"/>
      <c r="J183" s="4415"/>
      <c r="K183" s="3250"/>
    </row>
    <row r="184" spans="1:12" ht="35.25" customHeight="1">
      <c r="A184" s="304">
        <v>41879</v>
      </c>
      <c r="B184" s="275" t="s">
        <v>11</v>
      </c>
      <c r="C184" s="4414" t="s">
        <v>1051</v>
      </c>
      <c r="D184" s="4271"/>
      <c r="E184" s="4271"/>
      <c r="F184" s="4271"/>
      <c r="G184" s="4271"/>
      <c r="H184" s="4271"/>
      <c r="I184" s="4271"/>
      <c r="J184" s="4415"/>
      <c r="K184" s="3250"/>
    </row>
    <row r="185" spans="1:12" ht="47.25">
      <c r="A185" s="304">
        <v>41887</v>
      </c>
      <c r="B185" s="303" t="s">
        <v>16</v>
      </c>
      <c r="C185" s="301">
        <v>5380</v>
      </c>
      <c r="D185" s="301">
        <f>+C185*(100-E185)/100</f>
        <v>5380</v>
      </c>
      <c r="E185" s="301">
        <v>0</v>
      </c>
      <c r="F185" s="449">
        <v>275</v>
      </c>
      <c r="G185" s="301">
        <v>205</v>
      </c>
      <c r="H185" s="301"/>
      <c r="I185" s="301"/>
      <c r="J185" s="301"/>
      <c r="K185" s="301"/>
      <c r="L185" s="373" t="s">
        <v>1050</v>
      </c>
    </row>
    <row r="186" spans="1:12" ht="47.25">
      <c r="A186" s="304">
        <v>41891</v>
      </c>
      <c r="B186" s="275" t="s">
        <v>16</v>
      </c>
      <c r="C186" s="432">
        <v>5305</v>
      </c>
      <c r="D186" s="432">
        <f>+C186*(100-E186)/100</f>
        <v>5305</v>
      </c>
      <c r="E186" s="432">
        <v>0</v>
      </c>
      <c r="F186" s="432">
        <v>100</v>
      </c>
      <c r="G186" s="432">
        <v>178</v>
      </c>
      <c r="H186" s="432"/>
      <c r="I186" s="432"/>
      <c r="J186" s="432"/>
      <c r="K186" s="3256"/>
      <c r="L186" s="434" t="s">
        <v>1049</v>
      </c>
    </row>
    <row r="187" spans="1:12" ht="47.25">
      <c r="A187" s="318">
        <v>41899</v>
      </c>
      <c r="B187" s="448" t="s">
        <v>16</v>
      </c>
      <c r="C187" s="449">
        <v>5000</v>
      </c>
      <c r="D187" s="449">
        <f>+C187*(100-E187)/100</f>
        <v>5000</v>
      </c>
      <c r="E187" s="449">
        <v>0</v>
      </c>
      <c r="F187" s="449">
        <v>300</v>
      </c>
      <c r="G187" s="449">
        <v>180</v>
      </c>
      <c r="H187" s="449"/>
      <c r="I187" s="449"/>
      <c r="J187" s="449"/>
      <c r="K187" s="449"/>
      <c r="L187" s="447" t="s">
        <v>1048</v>
      </c>
    </row>
    <row r="188" spans="1:12" ht="47.25">
      <c r="A188" s="318">
        <v>41907</v>
      </c>
      <c r="B188" s="448" t="s">
        <v>16</v>
      </c>
      <c r="C188" s="449">
        <v>5795</v>
      </c>
      <c r="D188" s="449">
        <f>+C188*(100-E188)/100</f>
        <v>5795</v>
      </c>
      <c r="E188" s="449">
        <v>0</v>
      </c>
      <c r="F188" s="449">
        <v>200</v>
      </c>
      <c r="G188" s="449">
        <v>187</v>
      </c>
      <c r="H188" s="449"/>
      <c r="I188" s="449"/>
      <c r="J188" s="449"/>
      <c r="K188" s="449"/>
      <c r="L188" s="447" t="s">
        <v>1047</v>
      </c>
    </row>
    <row r="189" spans="1:12" ht="25.5" customHeight="1">
      <c r="A189" s="304">
        <v>41925</v>
      </c>
      <c r="B189" s="275" t="s">
        <v>11</v>
      </c>
      <c r="C189" s="4358" t="s">
        <v>1046</v>
      </c>
      <c r="D189" s="4281"/>
      <c r="E189" s="4281"/>
      <c r="F189" s="4281"/>
      <c r="G189" s="4281"/>
      <c r="H189" s="4281"/>
      <c r="I189" s="4281"/>
      <c r="J189" s="4359"/>
      <c r="K189" s="3229"/>
    </row>
    <row r="190" spans="1:12" ht="25.5" customHeight="1">
      <c r="A190" s="304">
        <v>41926</v>
      </c>
      <c r="B190" s="275" t="s">
        <v>11</v>
      </c>
      <c r="C190" s="4358" t="s">
        <v>1045</v>
      </c>
      <c r="D190" s="4281"/>
      <c r="E190" s="4281"/>
      <c r="F190" s="4281"/>
      <c r="G190" s="4281"/>
      <c r="H190" s="4281"/>
      <c r="I190" s="4281"/>
      <c r="J190" s="4359"/>
      <c r="K190" s="3229"/>
    </row>
    <row r="191" spans="1:12" ht="47.25">
      <c r="A191" s="304">
        <v>41926</v>
      </c>
      <c r="B191" s="275" t="s">
        <v>16</v>
      </c>
      <c r="C191" s="432">
        <v>5300</v>
      </c>
      <c r="D191" s="432">
        <f>+C191*(100-E191)/100</f>
        <v>5300</v>
      </c>
      <c r="E191" s="432">
        <v>0</v>
      </c>
      <c r="F191" s="432">
        <v>121</v>
      </c>
      <c r="G191" s="432">
        <v>225</v>
      </c>
      <c r="H191" s="432"/>
      <c r="I191" s="432"/>
      <c r="J191" s="432"/>
      <c r="K191" s="3256"/>
      <c r="L191" s="434" t="s">
        <v>1044</v>
      </c>
    </row>
    <row r="192" spans="1:12" ht="47.25">
      <c r="A192" s="304">
        <v>41933</v>
      </c>
      <c r="B192" s="275" t="s">
        <v>16</v>
      </c>
      <c r="C192" s="432">
        <v>5390</v>
      </c>
      <c r="D192" s="432">
        <f>+C192*(100-E192)/100</f>
        <v>5390</v>
      </c>
      <c r="E192" s="432">
        <v>0</v>
      </c>
      <c r="F192" s="432">
        <v>110</v>
      </c>
      <c r="G192" s="432">
        <v>240</v>
      </c>
      <c r="H192" s="432"/>
      <c r="I192" s="432"/>
      <c r="J192" s="432"/>
      <c r="K192" s="3256"/>
      <c r="L192" s="434" t="s">
        <v>1043</v>
      </c>
    </row>
    <row r="193" spans="1:12" ht="66" customHeight="1">
      <c r="A193" s="304">
        <v>41939</v>
      </c>
      <c r="B193" s="275" t="s">
        <v>16</v>
      </c>
      <c r="C193" s="432">
        <v>5290</v>
      </c>
      <c r="D193" s="432">
        <f>+C193*(100-E193)/100</f>
        <v>5290</v>
      </c>
      <c r="E193" s="432">
        <v>0</v>
      </c>
      <c r="F193" s="432">
        <v>101</v>
      </c>
      <c r="G193" s="432">
        <v>222</v>
      </c>
      <c r="H193" s="432"/>
      <c r="I193" s="432"/>
      <c r="J193" s="432"/>
      <c r="K193" s="3256"/>
      <c r="L193" s="434" t="s">
        <v>1042</v>
      </c>
    </row>
    <row r="194" spans="1:12">
      <c r="A194" s="304">
        <v>41945</v>
      </c>
      <c r="B194" s="275" t="s">
        <v>11</v>
      </c>
      <c r="C194" s="4414" t="s">
        <v>1041</v>
      </c>
      <c r="D194" s="4271"/>
      <c r="E194" s="4271"/>
      <c r="F194" s="4271"/>
      <c r="G194" s="4271"/>
      <c r="H194" s="4271"/>
      <c r="I194" s="4271"/>
      <c r="J194" s="4415"/>
      <c r="K194" s="3250"/>
    </row>
    <row r="195" spans="1:12" ht="52.5">
      <c r="A195" s="304">
        <v>41946</v>
      </c>
      <c r="B195" s="275" t="s">
        <v>16</v>
      </c>
      <c r="C195" s="432">
        <v>5070</v>
      </c>
      <c r="D195" s="432">
        <f>+C195*(100-E195)/100</f>
        <v>5070</v>
      </c>
      <c r="E195" s="432">
        <v>0</v>
      </c>
      <c r="F195" s="432">
        <v>95</v>
      </c>
      <c r="G195" s="432">
        <v>270</v>
      </c>
      <c r="H195" s="432"/>
      <c r="I195" s="432"/>
      <c r="J195" s="432"/>
      <c r="K195" s="3256"/>
      <c r="L195" s="434" t="s">
        <v>1040</v>
      </c>
    </row>
    <row r="196" spans="1:12" ht="47.25">
      <c r="A196" s="304">
        <v>41953</v>
      </c>
      <c r="B196" s="275" t="s">
        <v>16</v>
      </c>
      <c r="C196" s="432">
        <v>5070</v>
      </c>
      <c r="D196" s="432">
        <f>+C196*(100-E196)/100</f>
        <v>5070</v>
      </c>
      <c r="E196" s="432">
        <v>0</v>
      </c>
      <c r="F196" s="432">
        <v>102</v>
      </c>
      <c r="G196" s="432">
        <v>235</v>
      </c>
      <c r="H196" s="432"/>
      <c r="I196" s="432"/>
      <c r="J196" s="432"/>
      <c r="K196" s="3256"/>
      <c r="L196" s="434" t="s">
        <v>1039</v>
      </c>
    </row>
    <row r="197" spans="1:12" ht="47.25">
      <c r="A197" s="304">
        <v>41961</v>
      </c>
      <c r="B197" s="275" t="s">
        <v>16</v>
      </c>
      <c r="C197" s="432">
        <v>4990</v>
      </c>
      <c r="D197" s="432">
        <f>+C197*(100-E197)/100</f>
        <v>4990</v>
      </c>
      <c r="E197" s="432">
        <v>0</v>
      </c>
      <c r="F197" s="432">
        <v>89</v>
      </c>
      <c r="G197" s="432">
        <v>205</v>
      </c>
      <c r="H197" s="432"/>
      <c r="I197" s="432"/>
      <c r="J197" s="432"/>
      <c r="K197" s="3256"/>
      <c r="L197" s="434" t="s">
        <v>1038</v>
      </c>
    </row>
    <row r="198" spans="1:12" ht="21.75" customHeight="1">
      <c r="A198" s="304">
        <v>41968</v>
      </c>
      <c r="B198" s="275" t="s">
        <v>11</v>
      </c>
      <c r="C198" s="4478" t="s">
        <v>1037</v>
      </c>
      <c r="D198" s="4485"/>
      <c r="E198" s="4485"/>
      <c r="F198" s="4485"/>
      <c r="G198" s="4485"/>
      <c r="H198" s="4485"/>
      <c r="I198" s="4485"/>
      <c r="J198" s="4486"/>
      <c r="K198" s="3266"/>
    </row>
    <row r="199" spans="1:12" ht="47.25">
      <c r="A199" s="318">
        <v>41969</v>
      </c>
      <c r="B199" s="448" t="s">
        <v>16</v>
      </c>
      <c r="C199" s="449">
        <v>4450</v>
      </c>
      <c r="D199" s="449">
        <f>+C199*(100-E199)/100</f>
        <v>4450</v>
      </c>
      <c r="E199" s="449">
        <v>0</v>
      </c>
      <c r="F199" s="449">
        <v>194</v>
      </c>
      <c r="G199" s="449">
        <v>224</v>
      </c>
      <c r="H199" s="449"/>
      <c r="I199" s="449"/>
      <c r="J199" s="449"/>
      <c r="K199" s="449"/>
      <c r="L199" s="342" t="s">
        <v>1036</v>
      </c>
    </row>
    <row r="200" spans="1:12" ht="47.25">
      <c r="A200" s="360">
        <v>41974</v>
      </c>
      <c r="B200" s="359" t="s">
        <v>16</v>
      </c>
      <c r="C200" s="357">
        <v>4735</v>
      </c>
      <c r="D200" s="357">
        <f>+C200*(100-E200)/100</f>
        <v>4735</v>
      </c>
      <c r="E200" s="357">
        <v>0</v>
      </c>
      <c r="F200" s="357">
        <v>158</v>
      </c>
      <c r="G200" s="357">
        <v>210</v>
      </c>
      <c r="H200" s="357"/>
      <c r="I200" s="357"/>
      <c r="J200" s="357"/>
      <c r="K200" s="357"/>
      <c r="L200" s="356" t="s">
        <v>1035</v>
      </c>
    </row>
    <row r="201" spans="1:12" ht="47.25">
      <c r="A201" s="304">
        <v>41983</v>
      </c>
      <c r="B201" s="275" t="s">
        <v>16</v>
      </c>
      <c r="C201" s="432">
        <v>4760</v>
      </c>
      <c r="D201" s="432">
        <f>+C201*(100-E201)/100</f>
        <v>4760</v>
      </c>
      <c r="E201" s="432">
        <v>0</v>
      </c>
      <c r="F201" s="432">
        <v>153</v>
      </c>
      <c r="G201" s="432">
        <v>200</v>
      </c>
      <c r="H201" s="432"/>
      <c r="I201" s="432"/>
      <c r="J201" s="432"/>
      <c r="K201" s="3256"/>
      <c r="L201" s="476" t="s">
        <v>1034</v>
      </c>
    </row>
    <row r="202" spans="1:12" ht="47.25">
      <c r="A202" s="304">
        <v>41993</v>
      </c>
      <c r="B202" s="275" t="s">
        <v>16</v>
      </c>
      <c r="C202" s="432">
        <v>4690</v>
      </c>
      <c r="D202" s="432">
        <f>+C202*(100-E202)/100</f>
        <v>4690</v>
      </c>
      <c r="E202" s="432">
        <v>0</v>
      </c>
      <c r="F202" s="432">
        <v>154</v>
      </c>
      <c r="G202" s="432">
        <v>210</v>
      </c>
      <c r="H202" s="432"/>
      <c r="I202" s="432"/>
      <c r="J202" s="432"/>
      <c r="K202" s="3256"/>
      <c r="L202" s="476" t="s">
        <v>1033</v>
      </c>
    </row>
    <row r="203" spans="1:12" ht="47.25">
      <c r="A203" s="444">
        <v>41999</v>
      </c>
      <c r="B203" s="442" t="s">
        <v>16</v>
      </c>
      <c r="C203" s="445">
        <v>4710</v>
      </c>
      <c r="D203" s="445">
        <f>+C203*(100-E203)/100</f>
        <v>4710</v>
      </c>
      <c r="E203" s="445">
        <v>0</v>
      </c>
      <c r="F203" s="445">
        <v>166</v>
      </c>
      <c r="G203" s="445">
        <v>210</v>
      </c>
      <c r="H203" s="445"/>
      <c r="I203" s="445"/>
      <c r="J203" s="445"/>
      <c r="K203" s="445"/>
      <c r="L203" s="475" t="s">
        <v>1032</v>
      </c>
    </row>
    <row r="204" spans="1:12" ht="23.25" customHeight="1" thickBot="1">
      <c r="A204" s="450">
        <v>42004</v>
      </c>
      <c r="B204" s="299" t="s">
        <v>11</v>
      </c>
      <c r="C204" s="4487" t="s">
        <v>1031</v>
      </c>
      <c r="D204" s="4487"/>
      <c r="E204" s="4487"/>
      <c r="F204" s="4487"/>
      <c r="G204" s="4487"/>
      <c r="H204" s="4487"/>
      <c r="I204" s="4487"/>
      <c r="J204" s="4487"/>
      <c r="K204" s="3267"/>
      <c r="L204" s="474"/>
    </row>
    <row r="205" spans="1:12" ht="48.75" thickTop="1" thickBot="1">
      <c r="A205" s="473">
        <v>42012</v>
      </c>
      <c r="B205" s="307" t="s">
        <v>16</v>
      </c>
      <c r="C205" s="446">
        <v>4875</v>
      </c>
      <c r="D205" s="446">
        <f>+C205*(100-E205)/100</f>
        <v>4875</v>
      </c>
      <c r="E205" s="446">
        <v>0</v>
      </c>
      <c r="F205" s="446">
        <v>145</v>
      </c>
      <c r="G205" s="446">
        <v>210</v>
      </c>
      <c r="H205" s="446"/>
      <c r="I205" s="446"/>
      <c r="J205" s="446"/>
      <c r="K205" s="446"/>
      <c r="L205" s="472" t="s">
        <v>1030</v>
      </c>
    </row>
    <row r="206" spans="1:12" ht="58.5" customHeight="1" thickTop="1">
      <c r="A206" s="304">
        <v>42020</v>
      </c>
      <c r="B206" s="275" t="s">
        <v>16</v>
      </c>
      <c r="C206" s="432">
        <v>4840</v>
      </c>
      <c r="D206" s="292">
        <f>+C206*(100-E206)/100</f>
        <v>4791.6000000000004</v>
      </c>
      <c r="E206" s="432">
        <v>1</v>
      </c>
      <c r="F206" s="432">
        <v>151</v>
      </c>
      <c r="G206" s="432">
        <v>200</v>
      </c>
      <c r="H206" s="432"/>
      <c r="I206" s="432"/>
      <c r="J206" s="432"/>
      <c r="K206" s="3511"/>
      <c r="L206" s="471" t="s">
        <v>1029</v>
      </c>
    </row>
    <row r="207" spans="1:12" ht="29.25" customHeight="1">
      <c r="A207" s="304">
        <v>42026</v>
      </c>
      <c r="B207" s="275" t="s">
        <v>11</v>
      </c>
      <c r="C207" s="4358" t="s">
        <v>1028</v>
      </c>
      <c r="D207" s="4281"/>
      <c r="E207" s="4281"/>
      <c r="F207" s="4281"/>
      <c r="G207" s="4281"/>
      <c r="H207" s="4281"/>
      <c r="I207" s="4281"/>
      <c r="J207" s="4359"/>
      <c r="K207" s="3229"/>
      <c r="L207" s="371"/>
    </row>
    <row r="208" spans="1:12" ht="51" customHeight="1">
      <c r="A208" s="304">
        <v>42029</v>
      </c>
      <c r="B208" s="275" t="s">
        <v>16</v>
      </c>
      <c r="C208" s="432">
        <v>4900</v>
      </c>
      <c r="D208" s="432">
        <f>+C208*(100-E208)/100</f>
        <v>4851</v>
      </c>
      <c r="E208" s="432">
        <v>1</v>
      </c>
      <c r="F208" s="432">
        <v>200</v>
      </c>
      <c r="G208" s="432">
        <v>196</v>
      </c>
      <c r="H208" s="432"/>
      <c r="I208" s="432"/>
      <c r="J208" s="432"/>
      <c r="K208" s="337"/>
      <c r="L208" s="470" t="s">
        <v>1027</v>
      </c>
    </row>
    <row r="209" spans="1:12">
      <c r="A209" s="304">
        <v>42034</v>
      </c>
      <c r="B209" s="275" t="s">
        <v>11</v>
      </c>
      <c r="C209" s="4358" t="s">
        <v>1026</v>
      </c>
      <c r="D209" s="4281"/>
      <c r="E209" s="4281"/>
      <c r="F209" s="4281"/>
      <c r="G209" s="4281"/>
      <c r="H209" s="4281"/>
      <c r="I209" s="4281"/>
      <c r="J209" s="4359"/>
      <c r="K209" s="3229"/>
    </row>
    <row r="210" spans="1:12" ht="97.5" customHeight="1">
      <c r="A210" s="304">
        <v>42040</v>
      </c>
      <c r="B210" s="275" t="s">
        <v>11</v>
      </c>
      <c r="C210" s="4414" t="s">
        <v>1025</v>
      </c>
      <c r="D210" s="4271"/>
      <c r="E210" s="4271"/>
      <c r="F210" s="4271"/>
      <c r="G210" s="4271"/>
      <c r="H210" s="4271"/>
      <c r="I210" s="4271"/>
      <c r="J210" s="4415"/>
      <c r="K210" s="3250"/>
    </row>
    <row r="211" spans="1:12" ht="52.5">
      <c r="A211" s="318">
        <v>42041</v>
      </c>
      <c r="B211" s="448" t="s">
        <v>16</v>
      </c>
      <c r="C211" s="449">
        <v>5800</v>
      </c>
      <c r="D211" s="449">
        <f>+C211*(100-E211)/100</f>
        <v>5742</v>
      </c>
      <c r="E211" s="449">
        <v>1</v>
      </c>
      <c r="F211" s="449">
        <v>136</v>
      </c>
      <c r="G211" s="449">
        <v>240</v>
      </c>
      <c r="H211" s="449"/>
      <c r="I211" s="449"/>
      <c r="J211" s="449"/>
      <c r="K211" s="3257"/>
      <c r="L211" s="469" t="s">
        <v>1024</v>
      </c>
    </row>
    <row r="212" spans="1:12" ht="47.25">
      <c r="A212" s="304">
        <v>42051</v>
      </c>
      <c r="B212" s="275" t="s">
        <v>16</v>
      </c>
      <c r="C212" s="432">
        <v>5260</v>
      </c>
      <c r="D212" s="432">
        <f>+C212*(100-E212)/100</f>
        <v>5207.3999999999996</v>
      </c>
      <c r="E212" s="432">
        <v>1</v>
      </c>
      <c r="F212" s="432">
        <v>95</v>
      </c>
      <c r="G212" s="432">
        <v>210</v>
      </c>
      <c r="H212" s="432"/>
      <c r="I212" s="432"/>
      <c r="J212" s="432"/>
      <c r="K212" s="337"/>
      <c r="L212" s="468" t="s">
        <v>1023</v>
      </c>
    </row>
    <row r="213" spans="1:12" ht="47.25">
      <c r="A213" s="304">
        <v>42058</v>
      </c>
      <c r="B213" s="421" t="s">
        <v>16</v>
      </c>
      <c r="C213" s="432">
        <v>5265</v>
      </c>
      <c r="D213" s="292">
        <f>+C213*(100-E213)/100</f>
        <v>5212.3500000000004</v>
      </c>
      <c r="E213" s="432">
        <v>1</v>
      </c>
      <c r="F213" s="292">
        <f>0.594*1000000/D213</f>
        <v>113.96011396011396</v>
      </c>
      <c r="G213" s="432">
        <v>210</v>
      </c>
      <c r="H213" s="432"/>
      <c r="I213" s="432"/>
      <c r="J213" s="432"/>
      <c r="K213" s="3256"/>
      <c r="L213" s="363" t="s">
        <v>1022</v>
      </c>
    </row>
    <row r="214" spans="1:12" ht="47.25">
      <c r="A214" s="304">
        <v>42062</v>
      </c>
      <c r="B214" s="275" t="s">
        <v>16</v>
      </c>
      <c r="C214" s="432">
        <v>5270</v>
      </c>
      <c r="D214" s="292">
        <f>+C214*(100-E214)/100</f>
        <v>5217.3</v>
      </c>
      <c r="E214" s="432">
        <v>1</v>
      </c>
      <c r="F214" s="432">
        <v>109</v>
      </c>
      <c r="G214" s="432">
        <v>210</v>
      </c>
      <c r="H214" s="432"/>
      <c r="I214" s="432"/>
      <c r="J214" s="432"/>
      <c r="K214" s="3256"/>
      <c r="L214" s="363" t="s">
        <v>1021</v>
      </c>
    </row>
    <row r="215" spans="1:12" ht="47.25">
      <c r="A215" s="304">
        <v>42070</v>
      </c>
      <c r="B215" s="275" t="s">
        <v>16</v>
      </c>
      <c r="C215" s="432">
        <v>5300</v>
      </c>
      <c r="D215" s="432">
        <f>+C215*(100-E215)/100</f>
        <v>5300</v>
      </c>
      <c r="E215" s="432">
        <v>0</v>
      </c>
      <c r="F215" s="432">
        <v>109</v>
      </c>
      <c r="G215" s="432">
        <v>210</v>
      </c>
      <c r="H215" s="432"/>
      <c r="I215" s="432"/>
      <c r="J215" s="432"/>
      <c r="K215" s="3256"/>
      <c r="L215" s="363" t="s">
        <v>1020</v>
      </c>
    </row>
    <row r="216" spans="1:12" ht="36" customHeight="1">
      <c r="A216" s="304">
        <v>42073</v>
      </c>
      <c r="B216" s="275" t="s">
        <v>11</v>
      </c>
      <c r="C216" s="4414" t="s">
        <v>1019</v>
      </c>
      <c r="D216" s="4271"/>
      <c r="E216" s="4271"/>
      <c r="F216" s="4271"/>
      <c r="G216" s="4271"/>
      <c r="H216" s="4271"/>
      <c r="I216" s="4271"/>
      <c r="J216" s="4415"/>
      <c r="K216" s="3250"/>
    </row>
    <row r="217" spans="1:12" ht="72" customHeight="1">
      <c r="A217" s="304">
        <v>42074</v>
      </c>
      <c r="B217" s="275" t="s">
        <v>16</v>
      </c>
      <c r="C217" s="432">
        <v>5670</v>
      </c>
      <c r="D217" s="432">
        <f>+C217*(100-E217)/100</f>
        <v>5670</v>
      </c>
      <c r="E217" s="432">
        <v>0</v>
      </c>
      <c r="F217" s="432">
        <v>124</v>
      </c>
      <c r="G217" s="432">
        <v>210</v>
      </c>
      <c r="H217" s="432"/>
      <c r="I217" s="432"/>
      <c r="J217" s="432"/>
      <c r="K217" s="3256"/>
      <c r="L217" s="348" t="s">
        <v>1018</v>
      </c>
    </row>
    <row r="218" spans="1:12" ht="69.75" customHeight="1">
      <c r="A218" s="304">
        <v>42080</v>
      </c>
      <c r="B218" s="275" t="s">
        <v>16</v>
      </c>
      <c r="C218" s="432">
        <v>5625</v>
      </c>
      <c r="D218" s="292">
        <f>+C218*(100-E218)/100</f>
        <v>5625</v>
      </c>
      <c r="E218" s="432">
        <v>0</v>
      </c>
      <c r="F218" s="432">
        <v>123</v>
      </c>
      <c r="G218" s="432">
        <v>214</v>
      </c>
      <c r="H218" s="432"/>
      <c r="I218" s="432"/>
      <c r="J218" s="432"/>
      <c r="K218" s="3256"/>
      <c r="L218" s="348" t="s">
        <v>1017</v>
      </c>
    </row>
    <row r="219" spans="1:12" ht="18.75" customHeight="1">
      <c r="A219" s="304">
        <v>42081</v>
      </c>
      <c r="B219" s="275" t="s">
        <v>11</v>
      </c>
      <c r="C219" s="4414" t="s">
        <v>1016</v>
      </c>
      <c r="D219" s="4271"/>
      <c r="E219" s="4271"/>
      <c r="F219" s="4271"/>
      <c r="G219" s="4271"/>
      <c r="H219" s="4271"/>
      <c r="I219" s="4271"/>
      <c r="J219" s="4415"/>
      <c r="K219" s="3250"/>
    </row>
    <row r="220" spans="1:12" ht="72.75" customHeight="1">
      <c r="A220" s="304">
        <v>42083</v>
      </c>
      <c r="B220" s="275" t="s">
        <v>16</v>
      </c>
      <c r="C220" s="432">
        <v>5755</v>
      </c>
      <c r="D220" s="432">
        <f>+C220*(100-E220)/100</f>
        <v>5755</v>
      </c>
      <c r="E220" s="432">
        <v>0</v>
      </c>
      <c r="F220" s="432">
        <v>134</v>
      </c>
      <c r="G220" s="432">
        <v>209</v>
      </c>
      <c r="H220" s="432"/>
      <c r="I220" s="432"/>
      <c r="J220" s="432"/>
      <c r="K220" s="3256"/>
      <c r="L220" s="348" t="s">
        <v>1015</v>
      </c>
    </row>
    <row r="221" spans="1:12" ht="81" customHeight="1">
      <c r="A221" s="304">
        <v>42090</v>
      </c>
      <c r="B221" s="275" t="s">
        <v>16</v>
      </c>
      <c r="C221" s="432">
        <v>5875</v>
      </c>
      <c r="D221" s="432">
        <f>+C221*(100-E221)/100</f>
        <v>5875</v>
      </c>
      <c r="E221" s="432">
        <v>0</v>
      </c>
      <c r="F221" s="432">
        <v>132</v>
      </c>
      <c r="G221" s="432">
        <v>208</v>
      </c>
      <c r="H221" s="432"/>
      <c r="I221" s="432"/>
      <c r="J221" s="432"/>
      <c r="K221" s="3256"/>
      <c r="L221" s="434" t="s">
        <v>1014</v>
      </c>
    </row>
    <row r="222" spans="1:12" ht="64.5" customHeight="1">
      <c r="A222" s="304">
        <v>42095</v>
      </c>
      <c r="B222" s="275" t="s">
        <v>16</v>
      </c>
      <c r="C222" s="432">
        <v>5835</v>
      </c>
      <c r="D222" s="432">
        <f>+C222*(100-E222)/100</f>
        <v>5835</v>
      </c>
      <c r="E222" s="432">
        <v>0</v>
      </c>
      <c r="F222" s="432">
        <v>135</v>
      </c>
      <c r="G222" s="432">
        <v>217</v>
      </c>
      <c r="H222" s="432"/>
      <c r="I222" s="432"/>
      <c r="J222" s="432"/>
      <c r="K222" s="3256"/>
      <c r="L222" s="434" t="s">
        <v>1013</v>
      </c>
    </row>
    <row r="223" spans="1:12" ht="61.5" customHeight="1">
      <c r="A223" s="304">
        <v>42103</v>
      </c>
      <c r="B223" s="275" t="s">
        <v>16</v>
      </c>
      <c r="C223" s="432">
        <v>5950</v>
      </c>
      <c r="D223" s="432">
        <f>+C223*(100-E223)/100</f>
        <v>5950</v>
      </c>
      <c r="E223" s="432">
        <v>0</v>
      </c>
      <c r="F223" s="432">
        <v>126</v>
      </c>
      <c r="G223" s="432">
        <v>223</v>
      </c>
      <c r="H223" s="432"/>
      <c r="I223" s="432"/>
      <c r="J223" s="432"/>
      <c r="K223" s="3256"/>
      <c r="L223" s="434" t="s">
        <v>1012</v>
      </c>
    </row>
    <row r="224" spans="1:12" ht="19.5" customHeight="1">
      <c r="A224" s="304">
        <v>42106</v>
      </c>
      <c r="B224" s="275" t="s">
        <v>11</v>
      </c>
      <c r="C224" s="4358" t="s">
        <v>1011</v>
      </c>
      <c r="D224" s="4281"/>
      <c r="E224" s="4281"/>
      <c r="F224" s="4281"/>
      <c r="G224" s="4281"/>
      <c r="H224" s="4281"/>
      <c r="I224" s="4281"/>
      <c r="J224" s="4359"/>
      <c r="K224" s="3229"/>
      <c r="L224" s="348"/>
    </row>
    <row r="225" spans="1:15" ht="52.5">
      <c r="A225" s="304">
        <v>42107</v>
      </c>
      <c r="B225" s="275" t="s">
        <v>16</v>
      </c>
      <c r="C225" s="432">
        <v>6125</v>
      </c>
      <c r="D225" s="292">
        <f>+C225*(100-E225)/100</f>
        <v>6125</v>
      </c>
      <c r="E225" s="432">
        <v>0</v>
      </c>
      <c r="F225" s="432">
        <v>145</v>
      </c>
      <c r="G225" s="432">
        <v>227</v>
      </c>
      <c r="H225" s="432"/>
      <c r="I225" s="432"/>
      <c r="L225" s="348" t="s">
        <v>1010</v>
      </c>
    </row>
    <row r="226" spans="1:15" ht="23.25">
      <c r="A226" s="304">
        <v>42109</v>
      </c>
      <c r="B226" s="275" t="s">
        <v>11</v>
      </c>
      <c r="C226" s="4488" t="s">
        <v>1009</v>
      </c>
      <c r="D226" s="4489"/>
      <c r="E226" s="4489"/>
      <c r="F226" s="4489"/>
      <c r="G226" s="4489"/>
      <c r="H226" s="4489"/>
      <c r="I226" s="4489"/>
      <c r="J226" s="4490"/>
      <c r="K226" s="3262"/>
      <c r="L226" s="348"/>
    </row>
    <row r="227" spans="1:15" ht="37.5" customHeight="1">
      <c r="A227" s="4438">
        <v>42110</v>
      </c>
      <c r="B227" s="275" t="s">
        <v>11</v>
      </c>
      <c r="C227" s="4340" t="s">
        <v>1008</v>
      </c>
      <c r="D227" s="4263"/>
      <c r="E227" s="4263"/>
      <c r="F227" s="4263"/>
      <c r="G227" s="4263"/>
      <c r="H227" s="4263"/>
      <c r="I227" s="4263"/>
      <c r="J227" s="4344"/>
      <c r="K227" s="3221"/>
    </row>
    <row r="228" spans="1:15" ht="30.75" customHeight="1">
      <c r="A228" s="4439"/>
      <c r="B228" s="275" t="s">
        <v>16</v>
      </c>
      <c r="C228" s="432">
        <v>6120</v>
      </c>
      <c r="D228" s="292">
        <f t="shared" ref="D228:D262" si="1">+C228*(100-E228)/100</f>
        <v>6095.52</v>
      </c>
      <c r="E228" s="432">
        <v>0.4</v>
      </c>
      <c r="F228" s="432">
        <v>127</v>
      </c>
      <c r="G228" s="432">
        <v>245</v>
      </c>
      <c r="H228" s="432"/>
      <c r="I228" s="432"/>
      <c r="J228" s="432"/>
      <c r="K228" s="3256"/>
      <c r="L228" s="348" t="s">
        <v>1007</v>
      </c>
      <c r="M228" s="272"/>
      <c r="N228" s="272"/>
      <c r="O228" s="272"/>
    </row>
    <row r="229" spans="1:15" ht="31.5">
      <c r="A229" s="304">
        <v>42120</v>
      </c>
      <c r="B229" s="275" t="s">
        <v>16</v>
      </c>
      <c r="C229" s="432">
        <v>6040</v>
      </c>
      <c r="D229" s="292">
        <f t="shared" si="1"/>
        <v>6003.76</v>
      </c>
      <c r="E229" s="432">
        <v>0.6</v>
      </c>
      <c r="F229" s="432">
        <v>98</v>
      </c>
      <c r="G229" s="432">
        <v>218</v>
      </c>
      <c r="H229" s="432"/>
      <c r="I229" s="432"/>
      <c r="J229" s="432"/>
      <c r="K229" s="3256"/>
      <c r="L229" s="348" t="s">
        <v>1006</v>
      </c>
    </row>
    <row r="230" spans="1:15" ht="31.5">
      <c r="A230" s="304">
        <v>42131</v>
      </c>
      <c r="B230" s="275" t="s">
        <v>16</v>
      </c>
      <c r="C230" s="432">
        <v>6095</v>
      </c>
      <c r="D230" s="292">
        <f t="shared" si="1"/>
        <v>6058.43</v>
      </c>
      <c r="E230" s="432">
        <v>0.6</v>
      </c>
      <c r="F230" s="432">
        <v>120</v>
      </c>
      <c r="G230" s="432">
        <v>225</v>
      </c>
      <c r="H230" s="432"/>
      <c r="I230" s="432"/>
      <c r="J230" s="432"/>
      <c r="K230" s="3256"/>
      <c r="L230" s="271" t="s">
        <v>1005</v>
      </c>
    </row>
    <row r="231" spans="1:15" ht="31.5">
      <c r="A231" s="304">
        <v>42139</v>
      </c>
      <c r="B231" s="275" t="s">
        <v>16</v>
      </c>
      <c r="C231" s="432">
        <v>5755</v>
      </c>
      <c r="D231" s="292">
        <f t="shared" si="1"/>
        <v>5755</v>
      </c>
      <c r="E231" s="432">
        <v>0</v>
      </c>
      <c r="F231" s="432" t="s">
        <v>70</v>
      </c>
      <c r="G231" s="432">
        <v>255</v>
      </c>
      <c r="H231" s="432"/>
      <c r="I231" s="432"/>
      <c r="J231" s="432"/>
      <c r="K231" s="3256"/>
      <c r="L231" s="271" t="s">
        <v>1004</v>
      </c>
    </row>
    <row r="232" spans="1:15" ht="33" customHeight="1">
      <c r="A232" s="304">
        <v>42148</v>
      </c>
      <c r="B232" s="510" t="s">
        <v>16</v>
      </c>
      <c r="C232" s="432">
        <v>5820</v>
      </c>
      <c r="D232" s="292">
        <f t="shared" si="1"/>
        <v>5820</v>
      </c>
      <c r="E232" s="432">
        <v>0</v>
      </c>
      <c r="F232" s="432">
        <v>126</v>
      </c>
      <c r="G232" s="432">
        <v>290</v>
      </c>
      <c r="H232" s="432"/>
      <c r="I232" s="432"/>
      <c r="J232" s="432"/>
      <c r="K232" s="3256"/>
      <c r="L232" s="271" t="s">
        <v>1908</v>
      </c>
      <c r="M232" s="432"/>
      <c r="N232" s="432"/>
    </row>
    <row r="233" spans="1:15" ht="30.75" customHeight="1">
      <c r="A233" s="304">
        <v>42152</v>
      </c>
      <c r="B233" s="524" t="s">
        <v>11</v>
      </c>
      <c r="C233" s="4340" t="s">
        <v>1925</v>
      </c>
      <c r="D233" s="4274"/>
      <c r="E233" s="4274"/>
      <c r="F233" s="4274"/>
      <c r="G233" s="4274"/>
      <c r="H233" s="4274"/>
      <c r="I233" s="4274"/>
      <c r="J233" s="4346"/>
      <c r="K233" s="3226"/>
      <c r="M233" s="432"/>
      <c r="N233" s="432"/>
    </row>
    <row r="234" spans="1:15" ht="31.5">
      <c r="A234" s="304">
        <v>42154</v>
      </c>
      <c r="B234" s="535" t="s">
        <v>16</v>
      </c>
      <c r="C234" s="432">
        <v>5785</v>
      </c>
      <c r="D234" s="292">
        <f t="shared" si="1"/>
        <v>5785</v>
      </c>
      <c r="E234" s="432">
        <v>0</v>
      </c>
      <c r="F234" s="432">
        <v>123</v>
      </c>
      <c r="G234" s="432">
        <v>300</v>
      </c>
      <c r="H234" s="432"/>
      <c r="I234" s="432"/>
      <c r="J234" s="432"/>
      <c r="K234" s="3256"/>
      <c r="L234" s="271" t="s">
        <v>1933</v>
      </c>
    </row>
    <row r="235" spans="1:15" ht="47.25">
      <c r="A235" s="304">
        <v>42163</v>
      </c>
      <c r="B235" s="540" t="s">
        <v>16</v>
      </c>
      <c r="C235" s="432">
        <v>5865</v>
      </c>
      <c r="D235" s="292">
        <f t="shared" si="1"/>
        <v>5865</v>
      </c>
      <c r="E235" s="432">
        <v>0</v>
      </c>
      <c r="F235" s="432">
        <v>138</v>
      </c>
      <c r="G235" s="432">
        <v>287</v>
      </c>
      <c r="H235" s="432"/>
      <c r="I235" s="432"/>
      <c r="J235" s="432"/>
      <c r="K235" s="3256"/>
      <c r="L235" s="271" t="s">
        <v>1942</v>
      </c>
    </row>
    <row r="236" spans="1:15" ht="47.25">
      <c r="A236" s="304">
        <v>42171</v>
      </c>
      <c r="B236" s="555" t="s">
        <v>16</v>
      </c>
      <c r="C236" s="432">
        <v>5815</v>
      </c>
      <c r="D236" s="292">
        <f t="shared" si="1"/>
        <v>5815</v>
      </c>
      <c r="E236" s="432">
        <v>0</v>
      </c>
      <c r="F236" s="432">
        <v>141</v>
      </c>
      <c r="G236" s="432">
        <v>288</v>
      </c>
      <c r="H236" s="432"/>
      <c r="I236" s="432"/>
      <c r="J236" s="432"/>
      <c r="K236" s="3256"/>
      <c r="L236" s="271" t="s">
        <v>1959</v>
      </c>
    </row>
    <row r="237" spans="1:15" ht="56.25" customHeight="1">
      <c r="A237" s="304">
        <v>42183</v>
      </c>
      <c r="B237" s="580" t="s">
        <v>16</v>
      </c>
      <c r="C237" s="432">
        <v>5710</v>
      </c>
      <c r="D237" s="292">
        <f t="shared" si="1"/>
        <v>5710</v>
      </c>
      <c r="E237" s="432">
        <v>0</v>
      </c>
      <c r="F237" s="432">
        <v>140</v>
      </c>
      <c r="G237" s="432">
        <v>290</v>
      </c>
      <c r="H237" s="432"/>
      <c r="I237" s="432"/>
      <c r="J237" s="432"/>
      <c r="K237" s="3256"/>
      <c r="L237" s="271" t="s">
        <v>1991</v>
      </c>
    </row>
    <row r="238" spans="1:15" ht="47.25">
      <c r="A238" s="304">
        <v>42193</v>
      </c>
      <c r="B238" s="593" t="s">
        <v>16</v>
      </c>
      <c r="C238" s="432">
        <v>5865</v>
      </c>
      <c r="D238" s="292">
        <f t="shared" si="1"/>
        <v>5865</v>
      </c>
      <c r="E238" s="432">
        <v>0</v>
      </c>
      <c r="F238" s="432">
        <v>147</v>
      </c>
      <c r="G238" s="432">
        <v>278</v>
      </c>
      <c r="H238" s="432"/>
      <c r="I238" s="432"/>
      <c r="J238" s="432"/>
      <c r="K238" s="3256"/>
      <c r="L238" s="271" t="s">
        <v>2002</v>
      </c>
    </row>
    <row r="239" spans="1:15" ht="21" customHeight="1">
      <c r="A239" s="4438">
        <v>42202</v>
      </c>
      <c r="B239" s="616" t="s">
        <v>11</v>
      </c>
      <c r="C239" s="4345" t="s">
        <v>1101</v>
      </c>
      <c r="D239" s="4274"/>
      <c r="E239" s="4274"/>
      <c r="F239" s="4274"/>
      <c r="G239" s="4274"/>
      <c r="H239" s="4274"/>
      <c r="I239" s="4274"/>
      <c r="J239" s="4346"/>
      <c r="K239" s="3226"/>
    </row>
    <row r="240" spans="1:15" ht="54.75" customHeight="1">
      <c r="A240" s="4439"/>
      <c r="B240" s="616" t="s">
        <v>16</v>
      </c>
      <c r="C240" s="432">
        <v>6070</v>
      </c>
      <c r="D240" s="292">
        <f t="shared" si="1"/>
        <v>6070</v>
      </c>
      <c r="E240" s="432">
        <v>0</v>
      </c>
      <c r="F240" s="432">
        <v>143</v>
      </c>
      <c r="G240" s="432">
        <v>280</v>
      </c>
      <c r="H240" s="432"/>
      <c r="I240" s="432"/>
      <c r="J240" s="432"/>
      <c r="K240" s="3256"/>
      <c r="L240" s="271" t="s">
        <v>2022</v>
      </c>
    </row>
    <row r="241" spans="1:12" ht="52.5">
      <c r="A241" s="304">
        <v>42210</v>
      </c>
      <c r="B241" s="626" t="s">
        <v>16</v>
      </c>
      <c r="C241" s="432">
        <v>6075</v>
      </c>
      <c r="D241" s="292">
        <f t="shared" si="1"/>
        <v>6075</v>
      </c>
      <c r="E241" s="432">
        <v>0</v>
      </c>
      <c r="F241" s="432">
        <v>141</v>
      </c>
      <c r="G241" s="432">
        <v>280</v>
      </c>
      <c r="H241" s="432"/>
      <c r="I241" s="432"/>
      <c r="J241" s="432"/>
      <c r="K241" s="3256"/>
      <c r="L241" s="271" t="s">
        <v>2042</v>
      </c>
    </row>
    <row r="242" spans="1:12" ht="51" customHeight="1">
      <c r="A242" s="304">
        <v>42214</v>
      </c>
      <c r="B242" s="630" t="s">
        <v>11</v>
      </c>
      <c r="C242" s="4414" t="s">
        <v>2052</v>
      </c>
      <c r="D242" s="4271"/>
      <c r="E242" s="4271"/>
      <c r="F242" s="4271"/>
      <c r="G242" s="4271"/>
      <c r="H242" s="4271"/>
      <c r="I242" s="4271"/>
      <c r="J242" s="4415"/>
      <c r="K242" s="3250"/>
    </row>
    <row r="243" spans="1:12" ht="156.75" customHeight="1">
      <c r="A243" s="304">
        <v>42214</v>
      </c>
      <c r="B243" s="1933" t="s">
        <v>34</v>
      </c>
      <c r="C243" s="4338" t="s">
        <v>3069</v>
      </c>
      <c r="D243" s="4332"/>
      <c r="E243" s="4332"/>
      <c r="F243" s="4332"/>
      <c r="G243" s="4332"/>
      <c r="H243" s="4332"/>
      <c r="I243" s="4332"/>
      <c r="J243" s="4339"/>
      <c r="K243" s="3516"/>
      <c r="L243" s="3516" t="s">
        <v>3927</v>
      </c>
    </row>
    <row r="244" spans="1:12" ht="68.25">
      <c r="A244" s="304">
        <v>42224</v>
      </c>
      <c r="B244" s="658" t="s">
        <v>16</v>
      </c>
      <c r="C244" s="432">
        <v>6005</v>
      </c>
      <c r="D244" s="292">
        <f t="shared" si="1"/>
        <v>6005</v>
      </c>
      <c r="E244" s="432">
        <v>0</v>
      </c>
      <c r="F244" s="432">
        <v>130</v>
      </c>
      <c r="G244" s="432">
        <v>270</v>
      </c>
      <c r="H244" s="432"/>
      <c r="I244" s="432"/>
      <c r="J244" s="432"/>
      <c r="K244" s="3256"/>
      <c r="L244" s="271" t="s">
        <v>2069</v>
      </c>
    </row>
    <row r="245" spans="1:12" ht="47.25">
      <c r="A245" s="304">
        <v>42225</v>
      </c>
      <c r="B245" s="658" t="s">
        <v>16</v>
      </c>
      <c r="C245" s="432">
        <v>5610</v>
      </c>
      <c r="D245" s="292">
        <f t="shared" si="1"/>
        <v>5610</v>
      </c>
      <c r="E245" s="432">
        <v>0</v>
      </c>
      <c r="F245" s="432">
        <v>131</v>
      </c>
      <c r="G245" s="432">
        <v>265</v>
      </c>
      <c r="H245" s="432"/>
      <c r="I245" s="432"/>
      <c r="J245" s="432"/>
      <c r="K245" s="3256"/>
      <c r="L245" s="271" t="s">
        <v>2071</v>
      </c>
    </row>
    <row r="246" spans="1:12">
      <c r="A246" s="4438">
        <v>42226</v>
      </c>
      <c r="B246" s="658" t="s">
        <v>11</v>
      </c>
      <c r="C246" s="4345" t="s">
        <v>2073</v>
      </c>
      <c r="D246" s="4274"/>
      <c r="E246" s="4274"/>
      <c r="F246" s="4274"/>
      <c r="G246" s="4274"/>
      <c r="H246" s="4274"/>
      <c r="I246" s="4274"/>
      <c r="J246" s="4346"/>
      <c r="K246" s="3226"/>
      <c r="L246" s="270"/>
    </row>
    <row r="247" spans="1:12" ht="66">
      <c r="A247" s="4439"/>
      <c r="B247" s="658" t="s">
        <v>16</v>
      </c>
      <c r="C247" s="432">
        <v>6105</v>
      </c>
      <c r="D247" s="292">
        <f t="shared" si="1"/>
        <v>6105</v>
      </c>
      <c r="E247" s="432">
        <v>0</v>
      </c>
      <c r="F247" s="432">
        <v>146</v>
      </c>
      <c r="G247" s="432">
        <v>270</v>
      </c>
      <c r="H247" s="432"/>
      <c r="I247" s="432"/>
      <c r="J247" s="432"/>
      <c r="K247" s="3256"/>
      <c r="L247" s="271" t="s">
        <v>2079</v>
      </c>
    </row>
    <row r="248" spans="1:12" ht="47.25">
      <c r="A248" s="304">
        <v>42229</v>
      </c>
      <c r="B248" s="663" t="s">
        <v>16</v>
      </c>
      <c r="C248" s="432">
        <v>6145</v>
      </c>
      <c r="D248" s="292">
        <f t="shared" si="1"/>
        <v>6145</v>
      </c>
      <c r="E248" s="432">
        <v>0</v>
      </c>
      <c r="F248" s="432">
        <v>159</v>
      </c>
      <c r="G248" s="432">
        <v>260</v>
      </c>
      <c r="H248" s="432"/>
      <c r="I248" s="432"/>
      <c r="J248" s="432"/>
      <c r="K248" s="3256"/>
      <c r="L248" s="348" t="s">
        <v>2076</v>
      </c>
    </row>
    <row r="249" spans="1:12" ht="63">
      <c r="A249" s="304">
        <v>42235</v>
      </c>
      <c r="B249" s="670" t="s">
        <v>16</v>
      </c>
      <c r="C249" s="432">
        <v>5925</v>
      </c>
      <c r="D249" s="292">
        <f t="shared" si="1"/>
        <v>5925</v>
      </c>
      <c r="E249" s="432">
        <v>0</v>
      </c>
      <c r="F249" s="432">
        <v>138</v>
      </c>
      <c r="G249" s="432">
        <v>260</v>
      </c>
      <c r="H249" s="432"/>
      <c r="I249" s="432"/>
      <c r="J249" s="432"/>
      <c r="K249" s="3256"/>
      <c r="L249" s="271" t="s">
        <v>2090</v>
      </c>
    </row>
    <row r="250" spans="1:12" ht="63">
      <c r="A250" s="304">
        <v>42240</v>
      </c>
      <c r="B250" s="673" t="s">
        <v>16</v>
      </c>
      <c r="C250" s="432">
        <v>5215</v>
      </c>
      <c r="D250" s="292">
        <f t="shared" si="1"/>
        <v>5162.8500000000004</v>
      </c>
      <c r="E250" s="432">
        <v>1</v>
      </c>
      <c r="F250" s="432">
        <v>142</v>
      </c>
      <c r="G250" s="432">
        <v>265</v>
      </c>
      <c r="H250" s="432"/>
      <c r="I250" s="432"/>
      <c r="J250" s="432"/>
      <c r="K250" s="3256"/>
      <c r="L250" s="271" t="s">
        <v>2096</v>
      </c>
    </row>
    <row r="251" spans="1:12" ht="63">
      <c r="A251" s="4438">
        <v>42241</v>
      </c>
      <c r="B251" s="4480" t="s">
        <v>16</v>
      </c>
      <c r="C251" s="432">
        <v>5185</v>
      </c>
      <c r="D251" s="292">
        <f t="shared" si="1"/>
        <v>5133.1499999999996</v>
      </c>
      <c r="E251" s="432">
        <v>1</v>
      </c>
      <c r="F251" s="432">
        <v>136</v>
      </c>
      <c r="G251" s="432">
        <v>255</v>
      </c>
      <c r="H251" s="432"/>
      <c r="I251" s="432"/>
      <c r="J251" s="432"/>
      <c r="K251" s="3256"/>
      <c r="L251" s="271" t="s">
        <v>2097</v>
      </c>
    </row>
    <row r="252" spans="1:12">
      <c r="A252" s="4479"/>
      <c r="B252" s="4481"/>
      <c r="C252" s="4414" t="s">
        <v>2098</v>
      </c>
      <c r="D252" s="4271"/>
      <c r="E252" s="4271"/>
      <c r="F252" s="4271"/>
      <c r="G252" s="4271"/>
      <c r="H252" s="4271"/>
      <c r="I252" s="4271"/>
      <c r="J252" s="4415"/>
      <c r="K252" s="3250"/>
    </row>
    <row r="253" spans="1:12" ht="63">
      <c r="A253" s="4439"/>
      <c r="B253" s="4482"/>
      <c r="C253" s="432">
        <v>5560</v>
      </c>
      <c r="D253" s="292">
        <f t="shared" si="1"/>
        <v>5504.4</v>
      </c>
      <c r="E253" s="432">
        <v>1</v>
      </c>
      <c r="F253" s="432">
        <v>140</v>
      </c>
      <c r="G253" s="432">
        <v>255</v>
      </c>
      <c r="H253" s="432"/>
      <c r="I253" s="432"/>
      <c r="J253" s="432"/>
      <c r="K253" s="3256"/>
      <c r="L253" s="271" t="s">
        <v>2103</v>
      </c>
    </row>
    <row r="254" spans="1:12" ht="63">
      <c r="A254" s="304">
        <v>42242</v>
      </c>
      <c r="B254" s="673" t="s">
        <v>16</v>
      </c>
      <c r="C254" s="432">
        <v>5360</v>
      </c>
      <c r="D254" s="292">
        <f t="shared" si="1"/>
        <v>5306.4</v>
      </c>
      <c r="E254" s="432">
        <v>1</v>
      </c>
      <c r="F254" s="432">
        <v>162</v>
      </c>
      <c r="G254" s="432">
        <v>250</v>
      </c>
      <c r="H254" s="432"/>
      <c r="I254" s="432"/>
      <c r="J254" s="432"/>
      <c r="K254" s="3256"/>
      <c r="L254" s="271" t="s">
        <v>2104</v>
      </c>
    </row>
    <row r="255" spans="1:12" ht="63">
      <c r="A255" s="304">
        <v>42243</v>
      </c>
      <c r="B255" s="673" t="s">
        <v>16</v>
      </c>
      <c r="C255" s="432">
        <v>5255</v>
      </c>
      <c r="D255" s="292">
        <f t="shared" si="1"/>
        <v>5202.45</v>
      </c>
      <c r="E255" s="432">
        <v>1</v>
      </c>
      <c r="F255" s="432">
        <v>155</v>
      </c>
      <c r="G255" s="432">
        <v>240</v>
      </c>
      <c r="H255" s="432"/>
      <c r="I255" s="432"/>
      <c r="J255" s="432"/>
      <c r="K255" s="3256"/>
      <c r="L255" s="271" t="s">
        <v>2100</v>
      </c>
    </row>
    <row r="256" spans="1:12" ht="63">
      <c r="A256" s="304">
        <v>42244</v>
      </c>
      <c r="B256" s="673" t="s">
        <v>16</v>
      </c>
      <c r="C256" s="432">
        <v>5300</v>
      </c>
      <c r="D256" s="292">
        <f t="shared" si="1"/>
        <v>5247</v>
      </c>
      <c r="E256" s="432">
        <v>1</v>
      </c>
      <c r="F256" s="432">
        <v>156</v>
      </c>
      <c r="G256" s="432">
        <v>245</v>
      </c>
      <c r="H256" s="432"/>
      <c r="I256" s="432"/>
      <c r="J256" s="432"/>
      <c r="K256" s="3256"/>
      <c r="L256" s="271" t="s">
        <v>2102</v>
      </c>
    </row>
    <row r="257" spans="1:12" ht="63">
      <c r="A257" s="304">
        <v>42245</v>
      </c>
      <c r="B257" s="673" t="s">
        <v>16</v>
      </c>
      <c r="C257" s="432">
        <v>5315</v>
      </c>
      <c r="D257" s="292">
        <f t="shared" si="1"/>
        <v>5261.85</v>
      </c>
      <c r="E257" s="432">
        <v>1</v>
      </c>
      <c r="F257" s="432">
        <v>157</v>
      </c>
      <c r="G257" s="432">
        <v>260</v>
      </c>
      <c r="H257" s="432"/>
      <c r="I257" s="432"/>
      <c r="J257" s="432"/>
      <c r="K257" s="3256"/>
      <c r="L257" s="271" t="s">
        <v>2109</v>
      </c>
    </row>
    <row r="258" spans="1:12" ht="63">
      <c r="A258" s="304">
        <v>42246</v>
      </c>
      <c r="B258" s="675" t="s">
        <v>16</v>
      </c>
      <c r="C258" s="432">
        <v>4920</v>
      </c>
      <c r="D258" s="292">
        <f t="shared" si="1"/>
        <v>4870.8</v>
      </c>
      <c r="E258" s="432">
        <v>1</v>
      </c>
      <c r="F258" s="432">
        <v>196</v>
      </c>
      <c r="G258" s="432">
        <v>265</v>
      </c>
      <c r="H258" s="432"/>
      <c r="I258" s="432"/>
      <c r="J258" s="432"/>
      <c r="K258" s="3256"/>
      <c r="L258" s="271" t="s">
        <v>2110</v>
      </c>
    </row>
    <row r="259" spans="1:12" ht="63">
      <c r="A259" s="304">
        <v>42249</v>
      </c>
      <c r="B259" s="678" t="s">
        <v>16</v>
      </c>
      <c r="C259" s="432">
        <v>5130</v>
      </c>
      <c r="D259" s="292">
        <f t="shared" si="1"/>
        <v>5078.7</v>
      </c>
      <c r="E259" s="432">
        <v>1</v>
      </c>
      <c r="F259" s="432">
        <v>176</v>
      </c>
      <c r="G259" s="432">
        <v>250</v>
      </c>
      <c r="H259" s="432"/>
      <c r="I259" s="432"/>
      <c r="J259" s="432"/>
      <c r="K259" s="3256"/>
      <c r="L259" s="271" t="s">
        <v>2107</v>
      </c>
    </row>
    <row r="260" spans="1:12">
      <c r="A260" s="304">
        <v>42250</v>
      </c>
      <c r="B260" s="678" t="s">
        <v>11</v>
      </c>
      <c r="C260" s="4358" t="s">
        <v>2108</v>
      </c>
      <c r="D260" s="4281"/>
      <c r="E260" s="4281"/>
      <c r="F260" s="4281"/>
      <c r="G260" s="4281"/>
      <c r="H260" s="4281"/>
      <c r="I260" s="4281"/>
      <c r="J260" s="4359"/>
      <c r="K260" s="3229"/>
    </row>
    <row r="261" spans="1:12">
      <c r="A261" s="304">
        <v>42251</v>
      </c>
      <c r="B261" s="678" t="s">
        <v>11</v>
      </c>
      <c r="C261" s="4358" t="s">
        <v>2111</v>
      </c>
      <c r="D261" s="4281" t="e">
        <f t="shared" si="1"/>
        <v>#VALUE!</v>
      </c>
      <c r="E261" s="4281"/>
      <c r="F261" s="4281"/>
      <c r="G261" s="4281"/>
      <c r="H261" s="4281"/>
      <c r="I261" s="4281"/>
      <c r="J261" s="4359"/>
      <c r="K261" s="3229"/>
      <c r="L261" s="270"/>
    </row>
    <row r="262" spans="1:12" s="272" customFormat="1" ht="46.5" customHeight="1">
      <c r="A262" s="304">
        <v>42258</v>
      </c>
      <c r="B262" s="700" t="s">
        <v>16</v>
      </c>
      <c r="C262" s="702">
        <v>5255</v>
      </c>
      <c r="D262" s="701">
        <f t="shared" si="1"/>
        <v>5044.8</v>
      </c>
      <c r="E262" s="702">
        <v>4</v>
      </c>
      <c r="F262" s="702">
        <v>165</v>
      </c>
      <c r="G262" s="702">
        <v>259</v>
      </c>
      <c r="H262" s="702"/>
      <c r="I262" s="702"/>
      <c r="J262" s="702"/>
      <c r="K262" s="3256"/>
      <c r="L262" s="348" t="s">
        <v>2127</v>
      </c>
    </row>
    <row r="263" spans="1:12" s="272" customFormat="1" ht="46.5" customHeight="1">
      <c r="A263" s="304">
        <v>42266</v>
      </c>
      <c r="B263" s="700" t="s">
        <v>16</v>
      </c>
      <c r="C263" s="702">
        <v>5410</v>
      </c>
      <c r="D263" s="701">
        <f t="shared" ref="D263:D295" si="2">+C263*(100-E263)/100</f>
        <v>5193.6000000000004</v>
      </c>
      <c r="E263" s="702">
        <v>4</v>
      </c>
      <c r="F263" s="702">
        <v>174</v>
      </c>
      <c r="G263" s="702">
        <v>263</v>
      </c>
      <c r="H263" s="702"/>
      <c r="I263" s="702"/>
      <c r="J263" s="702"/>
      <c r="K263" s="3256"/>
      <c r="L263" s="348" t="s">
        <v>2136</v>
      </c>
    </row>
    <row r="264" spans="1:12" ht="47.25">
      <c r="A264" s="304">
        <v>42275</v>
      </c>
      <c r="B264" s="720" t="s">
        <v>16</v>
      </c>
      <c r="C264" s="432">
        <v>5500</v>
      </c>
      <c r="D264" s="292">
        <f t="shared" si="2"/>
        <v>5280</v>
      </c>
      <c r="E264" s="432">
        <v>4</v>
      </c>
      <c r="F264" s="432">
        <v>159</v>
      </c>
      <c r="G264" s="432">
        <v>245</v>
      </c>
      <c r="H264" s="432"/>
      <c r="I264" s="432"/>
      <c r="J264" s="432"/>
      <c r="K264" s="3256"/>
      <c r="L264" s="348" t="s">
        <v>2156</v>
      </c>
    </row>
    <row r="265" spans="1:12" ht="47.25">
      <c r="A265" s="318">
        <v>42283</v>
      </c>
      <c r="B265" s="448" t="s">
        <v>16</v>
      </c>
      <c r="C265" s="449">
        <v>4860</v>
      </c>
      <c r="D265" s="316">
        <f t="shared" si="2"/>
        <v>4665.6000000000004</v>
      </c>
      <c r="E265" s="449">
        <v>4</v>
      </c>
      <c r="F265" s="449">
        <v>174</v>
      </c>
      <c r="G265" s="449">
        <v>265</v>
      </c>
      <c r="H265" s="449"/>
      <c r="I265" s="449"/>
      <c r="J265" s="449"/>
      <c r="K265" s="449"/>
      <c r="L265" s="422" t="s">
        <v>2165</v>
      </c>
    </row>
    <row r="266" spans="1:12" ht="47.25">
      <c r="A266" s="304">
        <v>42291</v>
      </c>
      <c r="B266" s="744" t="s">
        <v>16</v>
      </c>
      <c r="C266" s="432">
        <v>5485</v>
      </c>
      <c r="D266" s="292">
        <f t="shared" si="2"/>
        <v>5046.2</v>
      </c>
      <c r="E266" s="432">
        <v>8</v>
      </c>
      <c r="F266" s="432">
        <v>146</v>
      </c>
      <c r="G266" s="432">
        <v>263</v>
      </c>
      <c r="H266" s="432"/>
      <c r="I266" s="432"/>
      <c r="J266" s="432"/>
      <c r="K266" s="3256"/>
      <c r="L266" s="348" t="s">
        <v>2176</v>
      </c>
    </row>
    <row r="267" spans="1:12" ht="47.25">
      <c r="A267" s="304">
        <v>42297</v>
      </c>
      <c r="B267" s="751" t="s">
        <v>16</v>
      </c>
      <c r="C267" s="432">
        <v>5310</v>
      </c>
      <c r="D267" s="292">
        <f t="shared" si="2"/>
        <v>4779</v>
      </c>
      <c r="E267" s="738">
        <v>10</v>
      </c>
      <c r="F267" s="432">
        <v>152</v>
      </c>
      <c r="G267" s="432">
        <v>245</v>
      </c>
      <c r="H267" s="432"/>
      <c r="I267" s="432"/>
      <c r="J267" s="432"/>
      <c r="K267" s="3256"/>
      <c r="L267" s="348" t="s">
        <v>2196</v>
      </c>
    </row>
    <row r="268" spans="1:12">
      <c r="A268" s="304">
        <v>42303</v>
      </c>
      <c r="B268" s="765" t="s">
        <v>11</v>
      </c>
      <c r="C268" s="4358" t="s">
        <v>2208</v>
      </c>
      <c r="D268" s="4281"/>
      <c r="E268" s="4281"/>
      <c r="F268" s="4281"/>
      <c r="G268" s="4281"/>
      <c r="H268" s="4281"/>
      <c r="I268" s="4281"/>
      <c r="J268" s="4359"/>
      <c r="K268" s="3229"/>
      <c r="L268" s="270"/>
    </row>
    <row r="269" spans="1:12" ht="59.25" customHeight="1">
      <c r="A269" s="304">
        <v>42304</v>
      </c>
      <c r="B269" s="765" t="s">
        <v>16</v>
      </c>
      <c r="C269" s="432">
        <v>5745</v>
      </c>
      <c r="D269" s="292">
        <f t="shared" si="2"/>
        <v>5170.5</v>
      </c>
      <c r="E269" s="432">
        <v>10</v>
      </c>
      <c r="F269" s="432">
        <v>174</v>
      </c>
      <c r="G269" s="432">
        <v>250</v>
      </c>
      <c r="H269" s="432"/>
      <c r="I269" s="432"/>
      <c r="J269" s="432"/>
      <c r="K269" s="3256"/>
      <c r="L269" s="348" t="s">
        <v>2209</v>
      </c>
    </row>
    <row r="270" spans="1:12" ht="63">
      <c r="A270" s="304">
        <v>42311</v>
      </c>
      <c r="B270" s="773" t="s">
        <v>16</v>
      </c>
      <c r="C270" s="432">
        <v>5950</v>
      </c>
      <c r="D270" s="292">
        <f t="shared" si="2"/>
        <v>5355</v>
      </c>
      <c r="E270" s="432">
        <v>10</v>
      </c>
      <c r="F270" s="432">
        <v>170</v>
      </c>
      <c r="G270" s="432">
        <v>245</v>
      </c>
      <c r="H270" s="432"/>
      <c r="I270" s="432"/>
      <c r="J270" s="432"/>
      <c r="K270" s="3256"/>
      <c r="L270" s="348" t="s">
        <v>2228</v>
      </c>
    </row>
    <row r="271" spans="1:12" ht="63">
      <c r="A271" s="304">
        <v>42316</v>
      </c>
      <c r="B271" s="785" t="s">
        <v>16</v>
      </c>
      <c r="C271" s="432">
        <v>5980</v>
      </c>
      <c r="D271" s="292">
        <f t="shared" si="2"/>
        <v>5382</v>
      </c>
      <c r="E271" s="432">
        <v>10</v>
      </c>
      <c r="F271" s="432">
        <v>178</v>
      </c>
      <c r="G271" s="432">
        <v>260</v>
      </c>
      <c r="H271" s="432"/>
      <c r="I271" s="432"/>
      <c r="J271" s="432"/>
      <c r="K271" s="3256"/>
      <c r="L271" s="348" t="s">
        <v>2243</v>
      </c>
    </row>
    <row r="272" spans="1:12" ht="63">
      <c r="A272" s="304">
        <v>42327</v>
      </c>
      <c r="B272" s="809" t="s">
        <v>16</v>
      </c>
      <c r="C272" s="432">
        <v>6185</v>
      </c>
      <c r="D272" s="292">
        <f t="shared" si="2"/>
        <v>5442.8</v>
      </c>
      <c r="E272" s="432">
        <v>12</v>
      </c>
      <c r="F272" s="432">
        <v>159</v>
      </c>
      <c r="G272" s="432">
        <v>260</v>
      </c>
      <c r="H272" s="432"/>
      <c r="I272" s="432"/>
      <c r="J272" s="432"/>
      <c r="K272" s="3256"/>
      <c r="L272" s="348" t="s">
        <v>2275</v>
      </c>
    </row>
    <row r="273" spans="1:12" ht="54" customHeight="1">
      <c r="A273" s="318">
        <v>42337</v>
      </c>
      <c r="B273" s="448" t="s">
        <v>16</v>
      </c>
      <c r="C273" s="449">
        <v>6320</v>
      </c>
      <c r="D273" s="316">
        <f t="shared" si="2"/>
        <v>5435.2</v>
      </c>
      <c r="E273" s="449">
        <v>14</v>
      </c>
      <c r="F273" s="449">
        <v>159</v>
      </c>
      <c r="G273" s="449">
        <v>266</v>
      </c>
      <c r="H273" s="449"/>
      <c r="I273" s="449"/>
      <c r="J273" s="449"/>
      <c r="K273" s="449"/>
      <c r="L273" s="422" t="s">
        <v>2292</v>
      </c>
    </row>
    <row r="274" spans="1:12" ht="66" customHeight="1">
      <c r="A274" s="304">
        <v>42344</v>
      </c>
      <c r="B274" s="845" t="s">
        <v>11</v>
      </c>
      <c r="C274" s="4414" t="s">
        <v>2308</v>
      </c>
      <c r="D274" s="4271"/>
      <c r="E274" s="4271"/>
      <c r="F274" s="4271"/>
      <c r="G274" s="4271"/>
      <c r="H274" s="4271"/>
      <c r="I274" s="4271"/>
      <c r="J274" s="4415"/>
      <c r="K274" s="3250"/>
      <c r="L274" s="270"/>
    </row>
    <row r="275" spans="1:12" ht="63">
      <c r="A275" s="304">
        <v>42346</v>
      </c>
      <c r="B275" s="848" t="s">
        <v>16</v>
      </c>
      <c r="C275" s="432">
        <v>6050</v>
      </c>
      <c r="D275" s="292">
        <f t="shared" si="2"/>
        <v>4961</v>
      </c>
      <c r="E275" s="432">
        <v>18</v>
      </c>
      <c r="F275" s="432">
        <v>171</v>
      </c>
      <c r="G275" s="432">
        <v>262</v>
      </c>
      <c r="H275" s="432"/>
      <c r="I275" s="432"/>
      <c r="J275" s="432"/>
      <c r="K275" s="3256"/>
      <c r="L275" s="348" t="s">
        <v>2314</v>
      </c>
    </row>
    <row r="276" spans="1:12" ht="63">
      <c r="A276" s="304">
        <v>42356</v>
      </c>
      <c r="B276" s="858" t="s">
        <v>16</v>
      </c>
      <c r="C276" s="432">
        <v>6065</v>
      </c>
      <c r="D276" s="292">
        <f t="shared" si="2"/>
        <v>4973.3</v>
      </c>
      <c r="E276" s="432">
        <v>18</v>
      </c>
      <c r="F276" s="432">
        <v>169</v>
      </c>
      <c r="G276" s="432">
        <v>275</v>
      </c>
      <c r="H276" s="432"/>
      <c r="I276" s="432"/>
      <c r="J276" s="432"/>
      <c r="K276" s="3256"/>
      <c r="L276" s="348" t="s">
        <v>2325</v>
      </c>
    </row>
    <row r="277" spans="1:12" ht="63">
      <c r="A277" s="318">
        <v>42366</v>
      </c>
      <c r="B277" s="448" t="s">
        <v>16</v>
      </c>
      <c r="C277" s="449">
        <v>5600</v>
      </c>
      <c r="D277" s="316">
        <f t="shared" si="2"/>
        <v>4480</v>
      </c>
      <c r="E277" s="449">
        <v>20</v>
      </c>
      <c r="F277" s="449">
        <v>168</v>
      </c>
      <c r="G277" s="449">
        <v>250</v>
      </c>
      <c r="H277" s="449"/>
      <c r="I277" s="449"/>
      <c r="J277" s="449"/>
      <c r="K277" s="449"/>
      <c r="L277" s="422" t="s">
        <v>2349</v>
      </c>
    </row>
    <row r="278" spans="1:12">
      <c r="A278" s="4423">
        <v>42367</v>
      </c>
      <c r="B278" s="448" t="s">
        <v>11</v>
      </c>
      <c r="C278" s="4475" t="s">
        <v>2344</v>
      </c>
      <c r="D278" s="4476"/>
      <c r="E278" s="4476"/>
      <c r="F278" s="4476"/>
      <c r="G278" s="4476"/>
      <c r="H278" s="4476"/>
      <c r="I278" s="4476"/>
      <c r="J278" s="4477"/>
      <c r="K278" s="3261"/>
      <c r="L278" s="422"/>
    </row>
    <row r="279" spans="1:12" ht="63">
      <c r="A279" s="4424"/>
      <c r="B279" s="448" t="s">
        <v>16</v>
      </c>
      <c r="C279" s="449">
        <v>5625</v>
      </c>
      <c r="D279" s="316">
        <f t="shared" si="2"/>
        <v>4500</v>
      </c>
      <c r="E279" s="449">
        <v>20</v>
      </c>
      <c r="F279" s="449">
        <v>158</v>
      </c>
      <c r="G279" s="449">
        <v>225</v>
      </c>
      <c r="H279" s="449"/>
      <c r="I279" s="449"/>
      <c r="J279" s="449"/>
      <c r="K279" s="449"/>
      <c r="L279" s="422" t="s">
        <v>2350</v>
      </c>
    </row>
    <row r="280" spans="1:12" ht="63">
      <c r="A280" s="877">
        <v>42368</v>
      </c>
      <c r="B280" s="448" t="s">
        <v>16</v>
      </c>
      <c r="C280" s="449">
        <v>5395</v>
      </c>
      <c r="D280" s="316">
        <f t="shared" si="2"/>
        <v>4046.25</v>
      </c>
      <c r="E280" s="449">
        <v>25</v>
      </c>
      <c r="F280" s="449">
        <v>181</v>
      </c>
      <c r="G280" s="449">
        <v>245</v>
      </c>
      <c r="H280" s="449"/>
      <c r="I280" s="449"/>
      <c r="J280" s="449"/>
      <c r="K280" s="449"/>
      <c r="L280" s="422" t="s">
        <v>2348</v>
      </c>
    </row>
    <row r="281" spans="1:12" ht="60.75" customHeight="1" thickBot="1">
      <c r="A281" s="877">
        <v>42369</v>
      </c>
      <c r="B281" s="394" t="s">
        <v>16</v>
      </c>
      <c r="C281" s="887">
        <v>5295</v>
      </c>
      <c r="D281" s="464">
        <f t="shared" si="2"/>
        <v>3971.25</v>
      </c>
      <c r="E281" s="887">
        <v>25</v>
      </c>
      <c r="F281" s="887">
        <v>175</v>
      </c>
      <c r="G281" s="887">
        <v>245</v>
      </c>
      <c r="H281" s="887"/>
      <c r="I281" s="887"/>
      <c r="J281" s="887"/>
      <c r="K281" s="887"/>
      <c r="L281" s="888" t="s">
        <v>2347</v>
      </c>
    </row>
    <row r="282" spans="1:12" ht="46.5" customHeight="1" thickTop="1">
      <c r="A282" s="408">
        <v>42370</v>
      </c>
      <c r="B282" s="404" t="s">
        <v>16</v>
      </c>
      <c r="C282" s="480">
        <v>4930</v>
      </c>
      <c r="D282" s="423">
        <f t="shared" si="2"/>
        <v>3697.5</v>
      </c>
      <c r="E282" s="480">
        <v>25</v>
      </c>
      <c r="F282" s="423">
        <f>0.703*1000000/D282:D282</f>
        <v>190.12846517917512</v>
      </c>
      <c r="G282" s="480">
        <v>255</v>
      </c>
      <c r="H282" s="480"/>
      <c r="I282" s="480"/>
      <c r="J282" s="480"/>
      <c r="K282" s="480"/>
      <c r="L282" s="498" t="s">
        <v>2346</v>
      </c>
    </row>
    <row r="283" spans="1:12" ht="46.5" customHeight="1">
      <c r="A283" s="318">
        <v>42371</v>
      </c>
      <c r="B283" s="448" t="s">
        <v>16</v>
      </c>
      <c r="C283" s="449">
        <v>4630</v>
      </c>
      <c r="D283" s="316">
        <f t="shared" si="2"/>
        <v>3472.5</v>
      </c>
      <c r="E283" s="449">
        <v>25</v>
      </c>
      <c r="F283" s="449">
        <v>191</v>
      </c>
      <c r="G283" s="449">
        <v>230</v>
      </c>
      <c r="H283" s="449"/>
      <c r="I283" s="449"/>
      <c r="J283" s="449"/>
      <c r="K283" s="449"/>
      <c r="L283" s="376" t="s">
        <v>2351</v>
      </c>
    </row>
    <row r="284" spans="1:12" ht="78.75">
      <c r="A284" s="318">
        <v>42372</v>
      </c>
      <c r="B284" s="448" t="s">
        <v>16</v>
      </c>
      <c r="C284" s="449">
        <v>4105</v>
      </c>
      <c r="D284" s="316">
        <f t="shared" si="2"/>
        <v>2955.6</v>
      </c>
      <c r="E284" s="449">
        <v>28</v>
      </c>
      <c r="F284" s="449">
        <v>192</v>
      </c>
      <c r="G284" s="449">
        <v>220</v>
      </c>
      <c r="H284" s="449"/>
      <c r="I284" s="449"/>
      <c r="J284" s="449"/>
      <c r="K284" s="449"/>
      <c r="L284" s="422" t="s">
        <v>2361</v>
      </c>
    </row>
    <row r="285" spans="1:12" ht="138.75" customHeight="1">
      <c r="A285" s="1930">
        <v>42373</v>
      </c>
      <c r="B285" s="1933" t="s">
        <v>34</v>
      </c>
      <c r="C285" s="4338" t="s">
        <v>2416</v>
      </c>
      <c r="D285" s="4332"/>
      <c r="E285" s="4332"/>
      <c r="F285" s="4332"/>
      <c r="G285" s="4332"/>
      <c r="H285" s="4332"/>
      <c r="I285" s="4332"/>
      <c r="J285" s="4339"/>
      <c r="K285" s="3516" t="s">
        <v>3927</v>
      </c>
      <c r="L285" s="3516" t="s">
        <v>3927</v>
      </c>
    </row>
    <row r="286" spans="1:12" ht="86.25" customHeight="1">
      <c r="A286" s="304">
        <v>42390</v>
      </c>
      <c r="B286" s="918" t="s">
        <v>16</v>
      </c>
      <c r="C286" s="883">
        <v>4100</v>
      </c>
      <c r="D286" s="882">
        <f t="shared" si="2"/>
        <v>3608</v>
      </c>
      <c r="E286" s="883">
        <v>12</v>
      </c>
      <c r="F286" s="883">
        <v>160</v>
      </c>
      <c r="G286" s="883">
        <v>230</v>
      </c>
      <c r="H286" s="883"/>
      <c r="I286" s="883"/>
      <c r="J286" s="883"/>
      <c r="K286" s="3256"/>
      <c r="L286" s="348" t="s">
        <v>2417</v>
      </c>
    </row>
    <row r="287" spans="1:12" ht="63">
      <c r="A287" s="304">
        <v>42392</v>
      </c>
      <c r="B287" s="927" t="s">
        <v>16</v>
      </c>
      <c r="C287" s="883">
        <v>4280</v>
      </c>
      <c r="D287" s="882">
        <f t="shared" si="2"/>
        <v>4066</v>
      </c>
      <c r="E287" s="883">
        <v>5</v>
      </c>
      <c r="F287" s="883">
        <v>174</v>
      </c>
      <c r="G287" s="883">
        <v>235</v>
      </c>
      <c r="H287" s="883"/>
      <c r="I287" s="883"/>
      <c r="J287" s="883"/>
      <c r="K287" s="3256"/>
      <c r="L287" s="348" t="s">
        <v>2418</v>
      </c>
    </row>
    <row r="288" spans="1:12" ht="63">
      <c r="A288" s="304">
        <v>42398</v>
      </c>
      <c r="B288" s="928" t="s">
        <v>16</v>
      </c>
      <c r="C288" s="883">
        <v>4235</v>
      </c>
      <c r="D288" s="882">
        <f t="shared" si="2"/>
        <v>4192.6499999999996</v>
      </c>
      <c r="E288" s="883">
        <v>1</v>
      </c>
      <c r="F288" s="883">
        <v>194</v>
      </c>
      <c r="G288" s="883">
        <v>230</v>
      </c>
      <c r="H288" s="883"/>
      <c r="I288" s="883"/>
      <c r="J288" s="883"/>
      <c r="K288" s="3256"/>
      <c r="L288" s="348" t="s">
        <v>3015</v>
      </c>
    </row>
    <row r="289" spans="1:12" ht="63">
      <c r="A289" s="304">
        <v>42404</v>
      </c>
      <c r="B289" s="1021" t="s">
        <v>16</v>
      </c>
      <c r="C289" s="883">
        <v>4225</v>
      </c>
      <c r="D289" s="882">
        <f t="shared" si="2"/>
        <v>4182.75</v>
      </c>
      <c r="E289" s="883">
        <v>1</v>
      </c>
      <c r="F289" s="883">
        <v>176</v>
      </c>
      <c r="G289" s="883">
        <v>230</v>
      </c>
      <c r="H289" s="883"/>
      <c r="I289" s="883"/>
      <c r="J289" s="883"/>
      <c r="K289" s="3256"/>
      <c r="L289" s="348" t="s">
        <v>3021</v>
      </c>
    </row>
    <row r="290" spans="1:12" ht="63">
      <c r="A290" s="304">
        <v>42413</v>
      </c>
      <c r="B290" s="1056" t="s">
        <v>16</v>
      </c>
      <c r="C290" s="883">
        <v>4095</v>
      </c>
      <c r="D290" s="882">
        <f t="shared" si="2"/>
        <v>4054.05</v>
      </c>
      <c r="E290" s="883">
        <v>1</v>
      </c>
      <c r="F290" s="883">
        <v>201</v>
      </c>
      <c r="G290" s="883">
        <v>225</v>
      </c>
      <c r="H290" s="883"/>
      <c r="I290" s="883"/>
      <c r="J290" s="883"/>
      <c r="K290" s="3256"/>
      <c r="L290" s="348" t="s">
        <v>3043</v>
      </c>
    </row>
    <row r="291" spans="1:12" ht="63">
      <c r="A291" s="304">
        <v>42422</v>
      </c>
      <c r="B291" s="1066" t="s">
        <v>16</v>
      </c>
      <c r="C291" s="883">
        <v>4440</v>
      </c>
      <c r="D291" s="882">
        <f t="shared" si="2"/>
        <v>4395.6000000000004</v>
      </c>
      <c r="E291" s="883">
        <v>1</v>
      </c>
      <c r="F291" s="883">
        <v>172</v>
      </c>
      <c r="G291" s="883">
        <v>220</v>
      </c>
      <c r="H291" s="883"/>
      <c r="I291" s="883"/>
      <c r="J291" s="883"/>
      <c r="K291" s="3256"/>
      <c r="L291" s="348" t="s">
        <v>3086</v>
      </c>
    </row>
    <row r="292" spans="1:12" ht="50.25" customHeight="1">
      <c r="A292" s="304">
        <v>42430</v>
      </c>
      <c r="B292" s="1079" t="s">
        <v>16</v>
      </c>
      <c r="C292" s="883">
        <v>4410</v>
      </c>
      <c r="D292" s="882">
        <f t="shared" si="2"/>
        <v>4365.8999999999996</v>
      </c>
      <c r="E292" s="883">
        <v>1</v>
      </c>
      <c r="F292" s="883">
        <v>172</v>
      </c>
      <c r="G292" s="883">
        <v>220</v>
      </c>
      <c r="H292" s="883"/>
      <c r="I292" s="883"/>
      <c r="J292" s="883"/>
      <c r="K292" s="3256"/>
      <c r="L292" s="348" t="s">
        <v>3094</v>
      </c>
    </row>
    <row r="293" spans="1:12" ht="70.5">
      <c r="A293" s="304">
        <v>42434</v>
      </c>
      <c r="B293" s="1083" t="s">
        <v>16</v>
      </c>
      <c r="C293" s="883">
        <v>4340</v>
      </c>
      <c r="D293" s="882">
        <f t="shared" si="2"/>
        <v>4296.6000000000004</v>
      </c>
      <c r="E293" s="883">
        <v>1</v>
      </c>
      <c r="F293" s="883">
        <v>199</v>
      </c>
      <c r="G293" s="883">
        <v>205</v>
      </c>
      <c r="H293" s="883"/>
      <c r="I293" s="883"/>
      <c r="J293" s="883"/>
      <c r="K293" s="3256"/>
      <c r="L293" s="348" t="s">
        <v>3118</v>
      </c>
    </row>
    <row r="294" spans="1:12">
      <c r="A294" s="4438">
        <v>42435</v>
      </c>
      <c r="B294" s="1099" t="s">
        <v>11</v>
      </c>
      <c r="C294" s="4358" t="s">
        <v>3116</v>
      </c>
      <c r="D294" s="4281"/>
      <c r="E294" s="4281"/>
      <c r="F294" s="4281"/>
      <c r="G294" s="4281"/>
      <c r="H294" s="4281"/>
      <c r="I294" s="4281"/>
      <c r="J294" s="4359"/>
      <c r="K294" s="3229"/>
      <c r="L294" s="348"/>
    </row>
    <row r="295" spans="1:12" ht="68.25">
      <c r="A295" s="4439"/>
      <c r="B295" s="1083" t="s">
        <v>16</v>
      </c>
      <c r="C295" s="883">
        <v>4930</v>
      </c>
      <c r="D295" s="882">
        <f t="shared" si="2"/>
        <v>4880.7</v>
      </c>
      <c r="E295" s="883">
        <v>1</v>
      </c>
      <c r="F295" s="883">
        <v>175</v>
      </c>
      <c r="G295" s="883">
        <v>200</v>
      </c>
      <c r="H295" s="883"/>
      <c r="I295" s="883"/>
      <c r="J295" s="883"/>
      <c r="K295" s="3256"/>
      <c r="L295" s="348" t="s">
        <v>3117</v>
      </c>
    </row>
    <row r="296" spans="1:12">
      <c r="A296" s="304">
        <v>42439</v>
      </c>
      <c r="B296" s="1090" t="s">
        <v>11</v>
      </c>
      <c r="C296" s="4340" t="s">
        <v>3126</v>
      </c>
      <c r="D296" s="4263"/>
      <c r="E296" s="4263"/>
      <c r="F296" s="4263"/>
      <c r="G296" s="4263"/>
      <c r="H296" s="4263"/>
      <c r="I296" s="4263"/>
      <c r="J296" s="4344"/>
      <c r="K296" s="3221"/>
      <c r="L296" s="348"/>
    </row>
    <row r="297" spans="1:12" ht="68.25">
      <c r="A297" s="304">
        <v>42440</v>
      </c>
      <c r="B297" s="1094" t="s">
        <v>16</v>
      </c>
      <c r="C297" s="883">
        <v>5230</v>
      </c>
      <c r="D297" s="882">
        <f t="shared" ref="D297:D365" si="3">+C297*(100-E297)/100</f>
        <v>5177.7</v>
      </c>
      <c r="E297" s="883">
        <v>1</v>
      </c>
      <c r="F297" s="883">
        <v>169</v>
      </c>
      <c r="G297" s="883">
        <v>225</v>
      </c>
      <c r="H297" s="883"/>
      <c r="I297" s="883"/>
      <c r="J297" s="883"/>
      <c r="K297" s="3256"/>
      <c r="L297" s="348" t="s">
        <v>3119</v>
      </c>
    </row>
    <row r="298" spans="1:12" ht="63">
      <c r="A298" s="304">
        <v>42448</v>
      </c>
      <c r="B298" s="1114" t="s">
        <v>16</v>
      </c>
      <c r="C298" s="883">
        <v>5450</v>
      </c>
      <c r="D298" s="882">
        <f t="shared" si="3"/>
        <v>5395.5</v>
      </c>
      <c r="E298" s="883">
        <v>1</v>
      </c>
      <c r="F298" s="1116" t="s">
        <v>70</v>
      </c>
      <c r="G298" s="883">
        <v>240</v>
      </c>
      <c r="H298" s="883"/>
      <c r="I298" s="883"/>
      <c r="J298" s="883"/>
      <c r="K298" s="3256"/>
      <c r="L298" s="348" t="s">
        <v>3162</v>
      </c>
    </row>
    <row r="299" spans="1:12" ht="55.5" customHeight="1">
      <c r="A299" s="304">
        <v>42453</v>
      </c>
      <c r="B299" s="1119" t="s">
        <v>16</v>
      </c>
      <c r="C299" s="883">
        <v>5355</v>
      </c>
      <c r="D299" s="882">
        <f t="shared" si="3"/>
        <v>5301.45</v>
      </c>
      <c r="E299" s="883">
        <v>1</v>
      </c>
      <c r="F299" s="1120" t="s">
        <v>70</v>
      </c>
      <c r="G299" s="883">
        <v>260</v>
      </c>
      <c r="H299" s="883"/>
      <c r="I299" s="883"/>
      <c r="J299" s="883"/>
      <c r="K299" s="3256"/>
      <c r="L299" s="348" t="s">
        <v>3168</v>
      </c>
    </row>
    <row r="300" spans="1:12" ht="63">
      <c r="A300" s="304">
        <v>42461</v>
      </c>
      <c r="B300" s="1148" t="s">
        <v>16</v>
      </c>
      <c r="C300" s="883">
        <v>5255</v>
      </c>
      <c r="D300" s="882">
        <f t="shared" si="3"/>
        <v>5202.45</v>
      </c>
      <c r="E300" s="883">
        <v>1</v>
      </c>
      <c r="F300" s="883">
        <v>164</v>
      </c>
      <c r="G300" s="883">
        <v>245</v>
      </c>
      <c r="H300" s="883"/>
      <c r="I300" s="883"/>
      <c r="J300" s="883"/>
      <c r="K300" s="3256"/>
      <c r="L300" s="348" t="s">
        <v>3208</v>
      </c>
    </row>
    <row r="301" spans="1:12" ht="63">
      <c r="A301" s="304">
        <v>42470</v>
      </c>
      <c r="B301" s="1162" t="s">
        <v>16</v>
      </c>
      <c r="C301" s="883">
        <v>5175</v>
      </c>
      <c r="D301" s="882">
        <f t="shared" si="3"/>
        <v>5123.25</v>
      </c>
      <c r="E301" s="883">
        <v>1</v>
      </c>
      <c r="F301" s="883">
        <v>190</v>
      </c>
      <c r="G301" s="883">
        <v>245</v>
      </c>
      <c r="H301" s="883"/>
      <c r="I301" s="883"/>
      <c r="J301" s="883"/>
      <c r="K301" s="3256"/>
      <c r="L301" s="348" t="s">
        <v>3252</v>
      </c>
    </row>
    <row r="302" spans="1:12">
      <c r="A302" s="4438">
        <v>42475</v>
      </c>
      <c r="B302" s="1171" t="s">
        <v>11</v>
      </c>
      <c r="C302" s="4345" t="s">
        <v>3241</v>
      </c>
      <c r="D302" s="4274"/>
      <c r="E302" s="4274"/>
      <c r="F302" s="4274"/>
      <c r="G302" s="4274"/>
      <c r="H302" s="4274"/>
      <c r="I302" s="4274"/>
      <c r="J302" s="4346"/>
      <c r="K302" s="3226"/>
      <c r="L302" s="348"/>
    </row>
    <row r="303" spans="1:12" ht="52.5" customHeight="1">
      <c r="A303" s="4439"/>
      <c r="B303" s="1171" t="s">
        <v>16</v>
      </c>
      <c r="C303" s="883">
        <v>5235</v>
      </c>
      <c r="D303" s="882">
        <f t="shared" si="3"/>
        <v>5182.6499999999996</v>
      </c>
      <c r="E303" s="883">
        <v>1</v>
      </c>
      <c r="F303" s="883">
        <v>196</v>
      </c>
      <c r="G303" s="883">
        <v>250</v>
      </c>
      <c r="H303" s="883"/>
      <c r="I303" s="883"/>
      <c r="J303" s="883"/>
      <c r="K303" s="3256"/>
      <c r="L303" s="348" t="s">
        <v>3251</v>
      </c>
    </row>
    <row r="304" spans="1:12" ht="18" customHeight="1">
      <c r="A304" s="4438">
        <v>42476</v>
      </c>
      <c r="B304" s="1183" t="s">
        <v>11</v>
      </c>
      <c r="C304" s="4358" t="s">
        <v>3250</v>
      </c>
      <c r="D304" s="4281"/>
      <c r="E304" s="4281"/>
      <c r="F304" s="4281"/>
      <c r="G304" s="4281"/>
      <c r="H304" s="4281"/>
      <c r="I304" s="4281"/>
      <c r="J304" s="4359"/>
      <c r="K304" s="3229"/>
      <c r="L304" s="348"/>
    </row>
    <row r="305" spans="1:12" ht="63">
      <c r="A305" s="4439"/>
      <c r="B305" s="1177" t="s">
        <v>16</v>
      </c>
      <c r="C305" s="883">
        <v>5420</v>
      </c>
      <c r="D305" s="882">
        <f t="shared" si="3"/>
        <v>5365.8</v>
      </c>
      <c r="E305" s="883">
        <v>1</v>
      </c>
      <c r="F305" s="883">
        <v>200</v>
      </c>
      <c r="G305" s="883">
        <v>250</v>
      </c>
      <c r="H305" s="883"/>
      <c r="I305" s="883"/>
      <c r="J305" s="883"/>
      <c r="K305" s="3256"/>
      <c r="L305" s="348" t="s">
        <v>3253</v>
      </c>
    </row>
    <row r="306" spans="1:12" ht="94.5">
      <c r="A306" s="304">
        <v>42483</v>
      </c>
      <c r="B306" s="879" t="s">
        <v>16</v>
      </c>
      <c r="C306" s="883">
        <v>5475</v>
      </c>
      <c r="D306" s="882">
        <f t="shared" si="3"/>
        <v>5420.25</v>
      </c>
      <c r="E306" s="883">
        <v>1</v>
      </c>
      <c r="F306" s="883">
        <v>205</v>
      </c>
      <c r="G306" s="883">
        <v>255</v>
      </c>
      <c r="H306" s="883"/>
      <c r="I306" s="883"/>
      <c r="J306" s="883"/>
      <c r="K306" s="3256"/>
      <c r="L306" s="348" t="s">
        <v>3259</v>
      </c>
    </row>
    <row r="307" spans="1:12" ht="49.5" customHeight="1">
      <c r="A307" s="304">
        <v>42493</v>
      </c>
      <c r="B307" s="303" t="s">
        <v>16</v>
      </c>
      <c r="C307" s="301">
        <v>5895</v>
      </c>
      <c r="D307" s="302">
        <f t="shared" si="3"/>
        <v>5718.15</v>
      </c>
      <c r="E307" s="301">
        <v>3</v>
      </c>
      <c r="F307" s="302">
        <f>0.799*1000000/D307</f>
        <v>139.73050724447594</v>
      </c>
      <c r="G307" s="301">
        <v>295</v>
      </c>
      <c r="H307" s="301"/>
      <c r="I307" s="301"/>
      <c r="J307" s="301"/>
      <c r="K307" s="301"/>
      <c r="L307" s="350" t="s">
        <v>3280</v>
      </c>
    </row>
    <row r="308" spans="1:12" ht="63">
      <c r="A308" s="304">
        <v>42500</v>
      </c>
      <c r="B308" s="879" t="s">
        <v>16</v>
      </c>
      <c r="C308" s="883">
        <v>5900</v>
      </c>
      <c r="D308" s="882">
        <f t="shared" si="3"/>
        <v>5723</v>
      </c>
      <c r="E308" s="883">
        <v>3</v>
      </c>
      <c r="F308" s="883">
        <v>151</v>
      </c>
      <c r="G308" s="883">
        <v>260</v>
      </c>
      <c r="H308" s="883"/>
      <c r="I308" s="883"/>
      <c r="J308" s="883"/>
      <c r="K308" s="3256"/>
      <c r="L308" s="348" t="s">
        <v>3288</v>
      </c>
    </row>
    <row r="309" spans="1:12" ht="63">
      <c r="A309" s="304">
        <v>42515</v>
      </c>
      <c r="B309" s="879" t="s">
        <v>16</v>
      </c>
      <c r="C309" s="883">
        <v>5975</v>
      </c>
      <c r="D309" s="882">
        <f t="shared" si="3"/>
        <v>5497</v>
      </c>
      <c r="E309" s="883">
        <v>8</v>
      </c>
      <c r="F309" s="883">
        <v>186</v>
      </c>
      <c r="G309" s="883">
        <v>270</v>
      </c>
      <c r="H309" s="883"/>
      <c r="I309" s="883"/>
      <c r="J309" s="883"/>
      <c r="K309" s="3256"/>
      <c r="L309" s="348" t="s">
        <v>3305</v>
      </c>
    </row>
    <row r="310" spans="1:12" ht="63">
      <c r="A310" s="304">
        <v>42520</v>
      </c>
      <c r="B310" s="1216" t="s">
        <v>16</v>
      </c>
      <c r="C310" s="883">
        <v>6060</v>
      </c>
      <c r="D310" s="882">
        <f t="shared" si="3"/>
        <v>5575.2</v>
      </c>
      <c r="E310" s="883">
        <v>8</v>
      </c>
      <c r="F310" s="883">
        <v>197</v>
      </c>
      <c r="G310" s="883">
        <v>270</v>
      </c>
      <c r="H310" s="883"/>
      <c r="I310" s="883"/>
      <c r="J310" s="883"/>
      <c r="K310" s="3256"/>
      <c r="L310" s="348" t="s">
        <v>3325</v>
      </c>
    </row>
    <row r="311" spans="1:12" ht="29.25" customHeight="1">
      <c r="A311" s="304">
        <v>42522</v>
      </c>
      <c r="B311" s="879" t="s">
        <v>11</v>
      </c>
      <c r="C311" s="4340" t="s">
        <v>3326</v>
      </c>
      <c r="D311" s="4263"/>
      <c r="E311" s="4263"/>
      <c r="F311" s="4263"/>
      <c r="G311" s="4263"/>
      <c r="H311" s="4263"/>
      <c r="I311" s="4263"/>
      <c r="J311" s="4344"/>
      <c r="K311" s="3221"/>
      <c r="L311" s="348"/>
    </row>
    <row r="312" spans="1:12" ht="20.25" customHeight="1">
      <c r="A312" s="4438">
        <v>42523</v>
      </c>
      <c r="B312" s="4480" t="s">
        <v>11</v>
      </c>
      <c r="C312" s="4340" t="s">
        <v>3327</v>
      </c>
      <c r="D312" s="4263"/>
      <c r="E312" s="4263"/>
      <c r="F312" s="4263"/>
      <c r="G312" s="4263"/>
      <c r="H312" s="4263"/>
      <c r="I312" s="4263"/>
      <c r="J312" s="4344"/>
      <c r="K312" s="3221"/>
      <c r="L312" s="348"/>
    </row>
    <row r="313" spans="1:12" ht="18.75" customHeight="1">
      <c r="A313" s="4439"/>
      <c r="B313" s="4482"/>
      <c r="C313" s="4340" t="s">
        <v>6089</v>
      </c>
      <c r="D313" s="4263"/>
      <c r="E313" s="4263"/>
      <c r="F313" s="4263"/>
      <c r="G313" s="4263"/>
      <c r="H313" s="4263"/>
      <c r="I313" s="4263"/>
      <c r="J313" s="4344"/>
      <c r="K313" s="3221"/>
      <c r="L313" s="348"/>
    </row>
    <row r="314" spans="1:12" ht="47.25">
      <c r="A314" s="304">
        <v>42524</v>
      </c>
      <c r="B314" s="879" t="s">
        <v>16</v>
      </c>
      <c r="C314" s="883">
        <v>5640</v>
      </c>
      <c r="D314" s="882">
        <f t="shared" si="3"/>
        <v>4512</v>
      </c>
      <c r="E314" s="883">
        <v>20</v>
      </c>
      <c r="F314" s="1222">
        <f>+(1.08*1000000)/D314</f>
        <v>239.36170212765958</v>
      </c>
      <c r="G314" s="1224">
        <v>270</v>
      </c>
      <c r="H314" s="883"/>
      <c r="I314" s="883"/>
      <c r="J314" s="883"/>
      <c r="K314" s="3256"/>
      <c r="L314" s="350" t="s">
        <v>3328</v>
      </c>
    </row>
    <row r="315" spans="1:12" ht="47.25" customHeight="1">
      <c r="A315" s="304">
        <v>42526</v>
      </c>
      <c r="B315" s="879" t="s">
        <v>11</v>
      </c>
      <c r="C315" s="4340" t="s">
        <v>3355</v>
      </c>
      <c r="D315" s="4263" t="e">
        <f t="shared" si="3"/>
        <v>#VALUE!</v>
      </c>
      <c r="E315" s="4263"/>
      <c r="F315" s="4263"/>
      <c r="G315" s="4263"/>
      <c r="H315" s="4263"/>
      <c r="I315" s="4263"/>
      <c r="J315" s="4344"/>
      <c r="K315" s="3221"/>
      <c r="L315" s="348"/>
    </row>
    <row r="316" spans="1:12" ht="63">
      <c r="A316" s="304">
        <v>42534</v>
      </c>
      <c r="B316" s="879" t="s">
        <v>16</v>
      </c>
      <c r="C316" s="883">
        <v>5545</v>
      </c>
      <c r="D316" s="882">
        <f t="shared" si="3"/>
        <v>4158.75</v>
      </c>
      <c r="E316" s="883">
        <v>25</v>
      </c>
      <c r="F316" s="1249">
        <f>+(0.814*1000000)/D316</f>
        <v>195.73189059212504</v>
      </c>
      <c r="G316" s="883">
        <v>280</v>
      </c>
      <c r="H316" s="883"/>
      <c r="I316" s="883"/>
      <c r="J316" s="883"/>
      <c r="K316" s="3256"/>
      <c r="L316" s="348" t="s">
        <v>3356</v>
      </c>
    </row>
    <row r="317" spans="1:12" ht="63">
      <c r="A317" s="304">
        <v>42556</v>
      </c>
      <c r="B317" s="879" t="s">
        <v>16</v>
      </c>
      <c r="C317" s="883">
        <v>5290</v>
      </c>
      <c r="D317" s="882">
        <f t="shared" si="3"/>
        <v>3967.5</v>
      </c>
      <c r="E317" s="883">
        <v>25</v>
      </c>
      <c r="F317" s="883">
        <v>175</v>
      </c>
      <c r="G317" s="883">
        <v>240</v>
      </c>
      <c r="H317" s="883"/>
      <c r="I317" s="883"/>
      <c r="J317" s="883"/>
      <c r="K317" s="3256"/>
      <c r="L317" s="348" t="s">
        <v>3389</v>
      </c>
    </row>
    <row r="318" spans="1:12" ht="69">
      <c r="A318" s="304">
        <v>42565</v>
      </c>
      <c r="B318" s="879" t="s">
        <v>16</v>
      </c>
      <c r="C318" s="883">
        <v>5375</v>
      </c>
      <c r="D318" s="882">
        <f t="shared" si="3"/>
        <v>4031.25</v>
      </c>
      <c r="E318" s="883">
        <v>25</v>
      </c>
      <c r="F318" s="883">
        <v>197</v>
      </c>
      <c r="G318" s="883">
        <v>249</v>
      </c>
      <c r="H318" s="883"/>
      <c r="I318" s="883"/>
      <c r="J318" s="883"/>
      <c r="K318" s="3256"/>
      <c r="L318" s="348" t="s">
        <v>3405</v>
      </c>
    </row>
    <row r="319" spans="1:12" ht="63">
      <c r="A319" s="304">
        <v>42594</v>
      </c>
      <c r="B319" s="303" t="s">
        <v>16</v>
      </c>
      <c r="C319" s="301">
        <v>4895</v>
      </c>
      <c r="D319" s="302">
        <f>+C319*(100-E319)/100</f>
        <v>3671.25</v>
      </c>
      <c r="E319" s="301">
        <v>25</v>
      </c>
      <c r="F319" s="301">
        <v>216</v>
      </c>
      <c r="G319" s="301">
        <v>250</v>
      </c>
      <c r="H319" s="301"/>
      <c r="I319" s="301"/>
      <c r="J319" s="301"/>
      <c r="K319" s="301"/>
      <c r="L319" s="350" t="s">
        <v>3484</v>
      </c>
    </row>
    <row r="320" spans="1:12" ht="63">
      <c r="A320" s="304">
        <v>42599</v>
      </c>
      <c r="B320" s="879" t="s">
        <v>16</v>
      </c>
      <c r="C320" s="883">
        <v>5015</v>
      </c>
      <c r="D320" s="882">
        <f t="shared" si="3"/>
        <v>3761.25</v>
      </c>
      <c r="E320" s="883">
        <v>25</v>
      </c>
      <c r="F320" s="883">
        <v>170</v>
      </c>
      <c r="G320" s="883">
        <v>265</v>
      </c>
      <c r="H320" s="883"/>
      <c r="I320" s="883"/>
      <c r="J320" s="883"/>
      <c r="K320" s="3256"/>
      <c r="L320" s="348" t="s">
        <v>3504</v>
      </c>
    </row>
    <row r="321" spans="1:12" ht="63">
      <c r="A321" s="304">
        <v>42607</v>
      </c>
      <c r="B321" s="879" t="s">
        <v>16</v>
      </c>
      <c r="C321" s="883">
        <v>5270</v>
      </c>
      <c r="D321" s="882">
        <f t="shared" si="3"/>
        <v>3162</v>
      </c>
      <c r="E321" s="883">
        <v>40</v>
      </c>
      <c r="F321" s="883" t="s">
        <v>70</v>
      </c>
      <c r="G321" s="883">
        <v>285</v>
      </c>
      <c r="H321" s="883"/>
      <c r="I321" s="883"/>
      <c r="J321" s="883"/>
      <c r="K321" s="3256"/>
      <c r="L321" s="348" t="s">
        <v>3512</v>
      </c>
    </row>
    <row r="322" spans="1:12" ht="41.25" customHeight="1">
      <c r="A322" s="304">
        <v>42611</v>
      </c>
      <c r="B322" s="1308" t="s">
        <v>3513</v>
      </c>
      <c r="C322" s="4340" t="s">
        <v>6090</v>
      </c>
      <c r="D322" s="4263"/>
      <c r="E322" s="4263"/>
      <c r="F322" s="4263"/>
      <c r="G322" s="4263"/>
      <c r="H322" s="4263"/>
      <c r="I322" s="4263"/>
      <c r="J322" s="4344"/>
      <c r="K322" s="3221"/>
      <c r="L322" s="348"/>
    </row>
    <row r="323" spans="1:12" ht="52.5" customHeight="1">
      <c r="A323" s="304">
        <v>42655</v>
      </c>
      <c r="B323" s="1326" t="s">
        <v>16</v>
      </c>
      <c r="C323" s="883">
        <v>4955</v>
      </c>
      <c r="D323" s="882">
        <f t="shared" si="3"/>
        <v>1734.25</v>
      </c>
      <c r="E323" s="883">
        <v>65</v>
      </c>
      <c r="F323" s="883">
        <v>227</v>
      </c>
      <c r="G323" s="883">
        <v>245</v>
      </c>
      <c r="H323" s="883"/>
      <c r="I323" s="883"/>
      <c r="J323" s="883"/>
      <c r="K323" s="3256"/>
      <c r="L323" s="348" t="s">
        <v>3582</v>
      </c>
    </row>
    <row r="324" spans="1:12" ht="49.5" customHeight="1">
      <c r="A324" s="304">
        <v>42672</v>
      </c>
      <c r="B324" s="879" t="s">
        <v>16</v>
      </c>
      <c r="C324" s="883">
        <v>5020</v>
      </c>
      <c r="D324" s="882">
        <f t="shared" si="3"/>
        <v>1656.6</v>
      </c>
      <c r="E324" s="883">
        <v>67</v>
      </c>
      <c r="F324" s="883">
        <v>256</v>
      </c>
      <c r="G324" s="883">
        <v>240</v>
      </c>
      <c r="H324" s="883"/>
      <c r="I324" s="883"/>
      <c r="J324" s="883"/>
      <c r="K324" s="3256"/>
      <c r="L324" s="348" t="s">
        <v>3671</v>
      </c>
    </row>
    <row r="325" spans="1:12" ht="31.5" customHeight="1">
      <c r="A325" s="1371">
        <v>42677</v>
      </c>
      <c r="B325" s="879" t="s">
        <v>11</v>
      </c>
      <c r="C325" s="4414" t="s">
        <v>3677</v>
      </c>
      <c r="D325" s="4271"/>
      <c r="E325" s="4271"/>
      <c r="F325" s="4271"/>
      <c r="G325" s="4271"/>
      <c r="H325" s="4271"/>
      <c r="I325" s="4271"/>
      <c r="J325" s="4415"/>
      <c r="K325" s="3250"/>
      <c r="L325" s="348"/>
    </row>
    <row r="326" spans="1:12" ht="63">
      <c r="A326" s="304">
        <v>42688</v>
      </c>
      <c r="B326" s="879" t="s">
        <v>16</v>
      </c>
      <c r="C326" s="883">
        <v>5180</v>
      </c>
      <c r="D326" s="882">
        <f t="shared" si="3"/>
        <v>1709.4</v>
      </c>
      <c r="E326" s="883">
        <v>67</v>
      </c>
      <c r="F326" s="883">
        <v>244</v>
      </c>
      <c r="G326" s="883">
        <v>200</v>
      </c>
      <c r="H326" s="883"/>
      <c r="I326" s="883"/>
      <c r="J326" s="883"/>
      <c r="K326" s="3256"/>
      <c r="L326" s="348" t="s">
        <v>3710</v>
      </c>
    </row>
    <row r="327" spans="1:12" ht="63">
      <c r="A327" s="304">
        <v>42700</v>
      </c>
      <c r="B327" s="1386" t="s">
        <v>16</v>
      </c>
      <c r="C327" s="272">
        <v>4765</v>
      </c>
      <c r="D327" s="1300">
        <f t="shared" si="3"/>
        <v>1667.75</v>
      </c>
      <c r="E327" s="272">
        <v>65</v>
      </c>
      <c r="F327" s="272">
        <v>204</v>
      </c>
      <c r="G327" s="272">
        <v>263</v>
      </c>
      <c r="L327" s="271" t="s">
        <v>3735</v>
      </c>
    </row>
    <row r="328" spans="1:12" ht="63">
      <c r="A328" s="304">
        <v>42711</v>
      </c>
      <c r="B328" s="1395" t="s">
        <v>16</v>
      </c>
      <c r="C328" s="272">
        <v>4700</v>
      </c>
      <c r="D328" s="1300">
        <f t="shared" si="3"/>
        <v>1598</v>
      </c>
      <c r="E328" s="272">
        <v>66</v>
      </c>
      <c r="F328" s="272">
        <v>292</v>
      </c>
      <c r="G328" s="272">
        <v>200</v>
      </c>
      <c r="L328" s="271" t="s">
        <v>3745</v>
      </c>
    </row>
    <row r="329" spans="1:12" ht="32.25" customHeight="1">
      <c r="A329" s="4438">
        <v>42726</v>
      </c>
      <c r="B329" s="1398" t="s">
        <v>12</v>
      </c>
      <c r="C329" s="4472" t="s">
        <v>3792</v>
      </c>
      <c r="D329" s="4473"/>
      <c r="E329" s="4473"/>
      <c r="F329" s="4473"/>
      <c r="G329" s="4473"/>
      <c r="H329" s="4473"/>
      <c r="I329" s="4473"/>
      <c r="J329" s="4474"/>
      <c r="K329" s="3259"/>
    </row>
    <row r="330" spans="1:12" ht="103.5" customHeight="1">
      <c r="A330" s="4439"/>
      <c r="B330" s="1937" t="s">
        <v>34</v>
      </c>
      <c r="C330" s="4338" t="s">
        <v>3794</v>
      </c>
      <c r="D330" s="4332"/>
      <c r="E330" s="4332"/>
      <c r="F330" s="4332"/>
      <c r="G330" s="4332"/>
      <c r="H330" s="4332"/>
      <c r="I330" s="4332"/>
      <c r="J330" s="4339"/>
      <c r="K330" s="3517"/>
      <c r="L330" s="3513" t="s">
        <v>3927</v>
      </c>
    </row>
    <row r="331" spans="1:12" ht="63">
      <c r="A331" s="304">
        <v>42731</v>
      </c>
      <c r="B331" s="1395" t="s">
        <v>16</v>
      </c>
      <c r="C331" s="1397">
        <v>5400</v>
      </c>
      <c r="D331" s="1300">
        <f t="shared" si="3"/>
        <v>1836</v>
      </c>
      <c r="E331" s="1397">
        <v>66</v>
      </c>
      <c r="F331" s="1397">
        <v>147</v>
      </c>
      <c r="G331" s="1397">
        <v>210</v>
      </c>
      <c r="L331" s="271" t="s">
        <v>3781</v>
      </c>
    </row>
    <row r="332" spans="1:12" ht="63.75" thickBot="1">
      <c r="A332" s="1711">
        <v>42732</v>
      </c>
      <c r="B332" s="1713" t="s">
        <v>16</v>
      </c>
      <c r="C332" s="445">
        <v>5340</v>
      </c>
      <c r="D332" s="1709">
        <f t="shared" si="3"/>
        <v>1708.8</v>
      </c>
      <c r="E332" s="445">
        <v>68</v>
      </c>
      <c r="F332" s="445">
        <v>327</v>
      </c>
      <c r="G332" s="445">
        <v>208</v>
      </c>
      <c r="H332" s="504"/>
      <c r="I332" s="504"/>
      <c r="J332" s="504"/>
      <c r="K332" s="504"/>
      <c r="L332" s="336" t="s">
        <v>3785</v>
      </c>
    </row>
    <row r="333" spans="1:12" ht="63.75" thickTop="1">
      <c r="A333" s="473">
        <v>42759</v>
      </c>
      <c r="B333" s="307" t="s">
        <v>16</v>
      </c>
      <c r="C333" s="446">
        <v>5390</v>
      </c>
      <c r="D333" s="322">
        <f t="shared" si="3"/>
        <v>1724.8</v>
      </c>
      <c r="E333" s="446">
        <v>68</v>
      </c>
      <c r="F333" s="446">
        <v>135</v>
      </c>
      <c r="G333" s="446">
        <v>220</v>
      </c>
      <c r="H333" s="354"/>
      <c r="I333" s="354"/>
      <c r="J333" s="354"/>
      <c r="K333" s="354"/>
      <c r="L333" s="335" t="s">
        <v>3845</v>
      </c>
    </row>
    <row r="334" spans="1:12" ht="63">
      <c r="A334" s="304">
        <v>42781</v>
      </c>
      <c r="B334" s="1562" t="s">
        <v>16</v>
      </c>
      <c r="C334" s="272">
        <v>5430</v>
      </c>
      <c r="D334" s="1300">
        <f t="shared" si="3"/>
        <v>1737.6</v>
      </c>
      <c r="E334" s="272">
        <v>68</v>
      </c>
      <c r="F334" s="272">
        <v>173</v>
      </c>
      <c r="G334" s="272">
        <v>230</v>
      </c>
      <c r="L334" s="271" t="s">
        <v>3886</v>
      </c>
    </row>
    <row r="335" spans="1:12">
      <c r="A335" s="304">
        <v>42792</v>
      </c>
      <c r="B335" s="1580" t="s">
        <v>15</v>
      </c>
      <c r="C335" s="4475" t="s">
        <v>3918</v>
      </c>
      <c r="D335" s="4476"/>
      <c r="E335" s="4476"/>
      <c r="F335" s="4476"/>
      <c r="G335" s="4476"/>
      <c r="H335" s="4476"/>
      <c r="I335" s="4476"/>
      <c r="J335" s="4477"/>
      <c r="K335" s="3261"/>
      <c r="L335" s="271" t="s">
        <v>3919</v>
      </c>
    </row>
    <row r="336" spans="1:12" ht="122.25" customHeight="1">
      <c r="A336" s="1930">
        <v>42793</v>
      </c>
      <c r="B336" s="1937" t="s">
        <v>34</v>
      </c>
      <c r="C336" s="4338" t="s">
        <v>3944</v>
      </c>
      <c r="D336" s="4332"/>
      <c r="E336" s="4332"/>
      <c r="F336" s="4332"/>
      <c r="G336" s="4332"/>
      <c r="H336" s="4332"/>
      <c r="I336" s="4332"/>
      <c r="J336" s="4339"/>
      <c r="K336" s="3517"/>
      <c r="L336" s="2205" t="s">
        <v>3927</v>
      </c>
    </row>
    <row r="337" spans="1:12" ht="63">
      <c r="A337" s="304">
        <v>42799</v>
      </c>
      <c r="B337" s="1395" t="s">
        <v>16</v>
      </c>
      <c r="C337" s="272">
        <v>5470</v>
      </c>
      <c r="D337" s="1300">
        <f t="shared" si="3"/>
        <v>1148.7</v>
      </c>
      <c r="E337" s="272">
        <v>79</v>
      </c>
      <c r="G337" s="272">
        <v>190</v>
      </c>
      <c r="L337" s="271" t="s">
        <v>3924</v>
      </c>
    </row>
    <row r="338" spans="1:12" ht="29.25" customHeight="1">
      <c r="A338" s="304">
        <v>42813</v>
      </c>
      <c r="B338" s="1806" t="s">
        <v>11</v>
      </c>
      <c r="C338" s="4472" t="s">
        <v>4071</v>
      </c>
      <c r="D338" s="4473"/>
      <c r="E338" s="4473"/>
      <c r="F338" s="4473"/>
      <c r="G338" s="4473"/>
      <c r="H338" s="4473"/>
      <c r="I338" s="4473"/>
      <c r="J338" s="4474"/>
      <c r="K338" s="3259"/>
    </row>
    <row r="339" spans="1:12" ht="26.25" customHeight="1">
      <c r="A339" s="304">
        <v>42839</v>
      </c>
      <c r="B339" s="1784" t="s">
        <v>11</v>
      </c>
      <c r="C339" s="4345" t="s">
        <v>4025</v>
      </c>
      <c r="D339" s="4274"/>
      <c r="E339" s="4274"/>
      <c r="F339" s="4274"/>
      <c r="G339" s="4274"/>
      <c r="H339" s="4274"/>
      <c r="I339" s="4274"/>
      <c r="J339" s="4346"/>
      <c r="K339" s="3226"/>
    </row>
    <row r="340" spans="1:12" ht="63">
      <c r="A340" s="304">
        <v>42844</v>
      </c>
      <c r="B340" s="1395" t="s">
        <v>16</v>
      </c>
      <c r="C340" s="272">
        <v>4755</v>
      </c>
      <c r="D340" s="1300">
        <f t="shared" si="3"/>
        <v>1426.5</v>
      </c>
      <c r="E340" s="272">
        <v>70</v>
      </c>
      <c r="G340" s="272">
        <v>175</v>
      </c>
      <c r="L340" s="271" t="s">
        <v>4070</v>
      </c>
    </row>
    <row r="341" spans="1:12" ht="22.5" customHeight="1">
      <c r="A341" s="304">
        <v>42856</v>
      </c>
      <c r="B341" s="1809" t="s">
        <v>11</v>
      </c>
      <c r="C341" s="4345" t="s">
        <v>4074</v>
      </c>
      <c r="D341" s="4274"/>
      <c r="E341" s="4274"/>
      <c r="F341" s="4274"/>
      <c r="G341" s="4274"/>
      <c r="H341" s="4274"/>
      <c r="I341" s="4274"/>
      <c r="J341" s="4346"/>
      <c r="K341" s="3226"/>
    </row>
    <row r="342" spans="1:12" ht="55.5" customHeight="1">
      <c r="A342" s="304">
        <v>42887</v>
      </c>
      <c r="B342" s="1840" t="s">
        <v>16</v>
      </c>
      <c r="C342" s="272">
        <v>4070</v>
      </c>
      <c r="D342" s="1841">
        <f t="shared" si="3"/>
        <v>1221</v>
      </c>
      <c r="E342" s="272">
        <v>70</v>
      </c>
      <c r="G342" s="272">
        <v>140</v>
      </c>
      <c r="L342" s="348" t="s">
        <v>4110</v>
      </c>
    </row>
    <row r="343" spans="1:12" ht="24.75" customHeight="1">
      <c r="A343" s="304">
        <v>42887</v>
      </c>
      <c r="B343" s="1834" t="s">
        <v>11</v>
      </c>
      <c r="C343" s="4345" t="s">
        <v>4104</v>
      </c>
      <c r="D343" s="4274"/>
      <c r="E343" s="4274"/>
      <c r="F343" s="4274"/>
      <c r="G343" s="4274"/>
      <c r="H343" s="4274"/>
      <c r="I343" s="4274"/>
      <c r="J343" s="4346"/>
      <c r="K343" s="3226"/>
    </row>
    <row r="344" spans="1:12" ht="24.75" customHeight="1">
      <c r="A344" s="304">
        <v>42888</v>
      </c>
      <c r="B344" s="1834" t="s">
        <v>11</v>
      </c>
      <c r="C344" s="4345" t="s">
        <v>4105</v>
      </c>
      <c r="D344" s="4274"/>
      <c r="E344" s="4274"/>
      <c r="F344" s="4274"/>
      <c r="G344" s="4274"/>
      <c r="H344" s="4274"/>
      <c r="I344" s="4274"/>
      <c r="J344" s="4346"/>
      <c r="K344" s="3226"/>
    </row>
    <row r="345" spans="1:12" ht="41.25" customHeight="1">
      <c r="A345" s="304">
        <v>42889</v>
      </c>
      <c r="B345" s="1846" t="s">
        <v>11</v>
      </c>
      <c r="C345" s="4340" t="s">
        <v>4119</v>
      </c>
      <c r="D345" s="4263"/>
      <c r="E345" s="4263"/>
      <c r="F345" s="4263"/>
      <c r="G345" s="4263"/>
      <c r="H345" s="4263"/>
      <c r="I345" s="4263"/>
      <c r="J345" s="4344"/>
      <c r="K345" s="3221"/>
    </row>
    <row r="346" spans="1:12" ht="60.75" customHeight="1">
      <c r="A346" s="304">
        <v>42890</v>
      </c>
      <c r="B346" s="1846" t="s">
        <v>16</v>
      </c>
      <c r="C346" s="1856">
        <v>4050</v>
      </c>
      <c r="D346" s="1855">
        <f t="shared" si="3"/>
        <v>1215</v>
      </c>
      <c r="E346" s="1856">
        <v>70</v>
      </c>
      <c r="F346" s="1856">
        <v>165</v>
      </c>
      <c r="G346" s="1856">
        <v>210</v>
      </c>
      <c r="H346" s="1856"/>
      <c r="I346" s="1856"/>
      <c r="J346" s="1856"/>
      <c r="K346" s="3256"/>
      <c r="L346" s="271" t="s">
        <v>4120</v>
      </c>
    </row>
    <row r="347" spans="1:12" ht="33.75" customHeight="1">
      <c r="A347" s="304">
        <v>42892</v>
      </c>
      <c r="B347" s="1395" t="s">
        <v>11</v>
      </c>
      <c r="C347" s="4345" t="s">
        <v>4117</v>
      </c>
      <c r="D347" s="4274"/>
      <c r="E347" s="4274"/>
      <c r="F347" s="4274"/>
      <c r="G347" s="4274"/>
      <c r="H347" s="4274"/>
      <c r="I347" s="4274"/>
      <c r="J347" s="4346"/>
      <c r="K347" s="3226"/>
    </row>
    <row r="348" spans="1:12" ht="48.75" customHeight="1">
      <c r="A348" s="318">
        <v>42907</v>
      </c>
      <c r="B348" s="448" t="s">
        <v>16</v>
      </c>
      <c r="C348" s="449">
        <v>1955</v>
      </c>
      <c r="D348" s="316">
        <f t="shared" si="3"/>
        <v>430.1</v>
      </c>
      <c r="E348" s="449">
        <v>78</v>
      </c>
      <c r="F348" s="449" t="s">
        <v>70</v>
      </c>
      <c r="G348" s="449">
        <v>240</v>
      </c>
      <c r="H348" s="449"/>
      <c r="I348" s="449"/>
      <c r="J348" s="449"/>
      <c r="K348" s="449"/>
      <c r="L348" s="342" t="s">
        <v>4134</v>
      </c>
    </row>
    <row r="349" spans="1:12">
      <c r="A349" s="304">
        <v>42908</v>
      </c>
      <c r="B349" s="1857" t="s">
        <v>11</v>
      </c>
      <c r="C349" s="4345" t="s">
        <v>4135</v>
      </c>
      <c r="D349" s="4274"/>
      <c r="E349" s="4274"/>
      <c r="F349" s="4274"/>
      <c r="G349" s="4274"/>
      <c r="H349" s="4274"/>
      <c r="I349" s="4274"/>
      <c r="J349" s="4346"/>
      <c r="K349" s="3226"/>
    </row>
    <row r="350" spans="1:12" ht="104.25" customHeight="1">
      <c r="A350" s="1930">
        <v>42910</v>
      </c>
      <c r="B350" s="1937" t="s">
        <v>34</v>
      </c>
      <c r="C350" s="4338" t="s">
        <v>4518</v>
      </c>
      <c r="D350" s="4332"/>
      <c r="E350" s="4332"/>
      <c r="F350" s="4332"/>
      <c r="G350" s="4332"/>
      <c r="H350" s="4332"/>
      <c r="I350" s="4332"/>
      <c r="J350" s="4339"/>
      <c r="K350" s="1941"/>
      <c r="L350" s="2201" t="s">
        <v>3965</v>
      </c>
    </row>
    <row r="351" spans="1:12" ht="47.25">
      <c r="A351" s="304">
        <v>42914</v>
      </c>
      <c r="B351" s="1857" t="s">
        <v>16</v>
      </c>
      <c r="C351" s="1860">
        <v>5500</v>
      </c>
      <c r="D351" s="1300">
        <f t="shared" si="3"/>
        <v>1320</v>
      </c>
      <c r="E351" s="1860">
        <v>76</v>
      </c>
      <c r="F351" s="1860"/>
      <c r="G351" s="1860">
        <v>200</v>
      </c>
      <c r="H351" s="1860"/>
      <c r="I351" s="1860"/>
      <c r="J351" s="1860"/>
      <c r="K351" s="3256"/>
      <c r="L351" s="1865" t="s">
        <v>4158</v>
      </c>
    </row>
    <row r="352" spans="1:12" ht="18.75" customHeight="1">
      <c r="A352" s="304">
        <v>42919</v>
      </c>
      <c r="B352" s="2037" t="s">
        <v>11</v>
      </c>
      <c r="C352" s="4358" t="s">
        <v>4178</v>
      </c>
      <c r="D352" s="4281"/>
      <c r="E352" s="4281"/>
      <c r="F352" s="4281"/>
      <c r="G352" s="4281"/>
      <c r="H352" s="4281"/>
      <c r="I352" s="4281"/>
      <c r="J352" s="4359"/>
      <c r="K352" s="3229"/>
      <c r="L352" s="1860"/>
    </row>
    <row r="353" spans="1:12" ht="47.25">
      <c r="A353" s="304">
        <v>42972</v>
      </c>
      <c r="B353" s="2037" t="s">
        <v>16</v>
      </c>
      <c r="C353" s="1860">
        <v>5600</v>
      </c>
      <c r="D353" s="1581">
        <f t="shared" si="3"/>
        <v>1680</v>
      </c>
      <c r="E353" s="1860">
        <v>70</v>
      </c>
      <c r="F353" s="1860">
        <v>249</v>
      </c>
      <c r="G353" s="1860">
        <v>210</v>
      </c>
      <c r="H353" s="1860"/>
      <c r="I353" s="1860"/>
      <c r="J353" s="1860"/>
      <c r="K353" s="3256"/>
      <c r="L353" s="1899" t="s">
        <v>4222</v>
      </c>
    </row>
    <row r="354" spans="1:12" ht="47.25">
      <c r="A354" s="304">
        <v>43017</v>
      </c>
      <c r="B354" s="2037" t="s">
        <v>16</v>
      </c>
      <c r="C354" s="1860">
        <v>5650</v>
      </c>
      <c r="D354" s="1581">
        <f t="shared" si="3"/>
        <v>1186.5</v>
      </c>
      <c r="E354" s="1860">
        <v>79</v>
      </c>
      <c r="F354" s="1860">
        <v>253</v>
      </c>
      <c r="G354" s="1860">
        <v>180</v>
      </c>
      <c r="H354" s="1860"/>
      <c r="I354" s="1860"/>
      <c r="J354" s="1860"/>
      <c r="K354" s="3256"/>
      <c r="L354" s="1998" t="s">
        <v>4265</v>
      </c>
    </row>
    <row r="355" spans="1:12" ht="47.25">
      <c r="A355" s="304">
        <v>43060</v>
      </c>
      <c r="B355" s="2037" t="s">
        <v>16</v>
      </c>
      <c r="C355" s="1860">
        <v>5280</v>
      </c>
      <c r="D355" s="1581">
        <f t="shared" si="3"/>
        <v>844.8</v>
      </c>
      <c r="E355" s="1860">
        <v>84</v>
      </c>
      <c r="F355" s="1860"/>
      <c r="G355" s="1905">
        <v>185</v>
      </c>
      <c r="H355" s="1860"/>
      <c r="I355" s="1860"/>
      <c r="J355" s="1860"/>
      <c r="K355" s="3256"/>
      <c r="L355" s="2038" t="s">
        <v>4336</v>
      </c>
    </row>
    <row r="356" spans="1:12" ht="47.25">
      <c r="A356" s="304">
        <v>43074</v>
      </c>
      <c r="B356" s="2037" t="s">
        <v>16</v>
      </c>
      <c r="C356" s="1860">
        <v>5240</v>
      </c>
      <c r="D356" s="1581">
        <f t="shared" si="3"/>
        <v>786</v>
      </c>
      <c r="E356" s="1860">
        <v>85</v>
      </c>
      <c r="F356" s="1860"/>
      <c r="G356" s="1860">
        <v>185</v>
      </c>
      <c r="H356" s="1860"/>
      <c r="I356" s="1860"/>
      <c r="J356" s="1860"/>
      <c r="K356" s="3256"/>
      <c r="L356" s="2054" t="s">
        <v>4364</v>
      </c>
    </row>
    <row r="357" spans="1:12" ht="48" thickBot="1">
      <c r="A357" s="401">
        <v>43095</v>
      </c>
      <c r="B357" s="299" t="s">
        <v>16</v>
      </c>
      <c r="C357" s="2108">
        <v>5080</v>
      </c>
      <c r="D357" s="341">
        <f t="shared" si="3"/>
        <v>762</v>
      </c>
      <c r="E357" s="2108">
        <v>85</v>
      </c>
      <c r="F357" s="341"/>
      <c r="G357" s="2108">
        <v>185</v>
      </c>
      <c r="H357" s="2108"/>
      <c r="I357" s="2108"/>
      <c r="J357" s="2108"/>
      <c r="K357" s="3267"/>
      <c r="L357" s="2109" t="s">
        <v>4408</v>
      </c>
    </row>
    <row r="358" spans="1:12" ht="63.75" thickTop="1">
      <c r="A358" s="2106">
        <v>43119</v>
      </c>
      <c r="B358" s="2107" t="s">
        <v>16</v>
      </c>
      <c r="C358" s="337">
        <v>4870</v>
      </c>
      <c r="D358" s="338">
        <f>+C358*(100-E358)/100</f>
        <v>730.5</v>
      </c>
      <c r="E358" s="337">
        <v>85</v>
      </c>
      <c r="F358" s="337">
        <v>552</v>
      </c>
      <c r="G358" s="337">
        <v>190</v>
      </c>
      <c r="H358" s="337"/>
      <c r="I358" s="337"/>
      <c r="J358" s="337"/>
      <c r="K358" s="337"/>
      <c r="L358" s="1589" t="s">
        <v>4451</v>
      </c>
    </row>
    <row r="359" spans="1:12" ht="63">
      <c r="A359" s="304">
        <v>43147</v>
      </c>
      <c r="B359" s="2037" t="s">
        <v>16</v>
      </c>
      <c r="C359" s="1860">
        <v>5220</v>
      </c>
      <c r="D359" s="1581">
        <f t="shared" si="3"/>
        <v>783</v>
      </c>
      <c r="E359" s="1860">
        <v>85</v>
      </c>
      <c r="F359" s="1860">
        <v>511</v>
      </c>
      <c r="G359" s="1860">
        <v>185</v>
      </c>
      <c r="H359" s="1860"/>
      <c r="I359" s="1860"/>
      <c r="J359" s="1860"/>
      <c r="K359" s="337"/>
      <c r="L359" s="1589" t="s">
        <v>4492</v>
      </c>
    </row>
    <row r="360" spans="1:12" ht="63">
      <c r="A360" s="304">
        <v>43157</v>
      </c>
      <c r="B360" s="2037" t="s">
        <v>16</v>
      </c>
      <c r="C360" s="1860">
        <v>5640</v>
      </c>
      <c r="D360" s="1581">
        <f t="shared" si="3"/>
        <v>846</v>
      </c>
      <c r="E360" s="1860">
        <v>85</v>
      </c>
      <c r="F360" s="1860"/>
      <c r="G360" s="1860">
        <v>185</v>
      </c>
      <c r="H360" s="1860"/>
      <c r="I360" s="1860"/>
      <c r="J360" s="1860"/>
      <c r="K360" s="337"/>
      <c r="L360" s="1589" t="s">
        <v>4524</v>
      </c>
    </row>
    <row r="361" spans="1:12" ht="30" customHeight="1">
      <c r="A361" s="304">
        <v>43174</v>
      </c>
      <c r="B361" s="2248" t="s">
        <v>11</v>
      </c>
      <c r="C361" s="4472" t="s">
        <v>4586</v>
      </c>
      <c r="D361" s="4473"/>
      <c r="E361" s="4473"/>
      <c r="F361" s="4473"/>
      <c r="G361" s="4473"/>
      <c r="H361" s="4473"/>
      <c r="I361" s="4473"/>
      <c r="J361" s="4474"/>
      <c r="K361" s="3259"/>
      <c r="L361" s="1860"/>
    </row>
    <row r="362" spans="1:12" ht="31.5" customHeight="1">
      <c r="A362" s="304">
        <v>43180</v>
      </c>
      <c r="B362" s="2248" t="s">
        <v>11</v>
      </c>
      <c r="C362" s="4472" t="s">
        <v>4587</v>
      </c>
      <c r="D362" s="4473"/>
      <c r="E362" s="4473"/>
      <c r="F362" s="4473"/>
      <c r="G362" s="4473"/>
      <c r="H362" s="4473"/>
      <c r="I362" s="4473"/>
      <c r="J362" s="4474"/>
      <c r="K362" s="3259"/>
      <c r="L362" s="1860"/>
    </row>
    <row r="363" spans="1:12" ht="30.75" customHeight="1">
      <c r="A363" s="304">
        <v>43185</v>
      </c>
      <c r="B363" s="2248" t="s">
        <v>11</v>
      </c>
      <c r="C363" s="4472" t="s">
        <v>4588</v>
      </c>
      <c r="D363" s="4473"/>
      <c r="E363" s="4473"/>
      <c r="F363" s="4473"/>
      <c r="G363" s="4473"/>
      <c r="H363" s="4473"/>
      <c r="I363" s="4473"/>
      <c r="J363" s="4474"/>
      <c r="K363" s="3259"/>
      <c r="L363" s="1860"/>
    </row>
    <row r="364" spans="1:12" ht="63">
      <c r="A364" s="2261">
        <v>43187</v>
      </c>
      <c r="B364" s="1297" t="s">
        <v>16</v>
      </c>
      <c r="C364" s="449">
        <v>4930</v>
      </c>
      <c r="D364" s="316">
        <f t="shared" si="3"/>
        <v>739.5</v>
      </c>
      <c r="E364" s="449">
        <v>85</v>
      </c>
      <c r="F364" s="449"/>
      <c r="G364" s="449">
        <v>188</v>
      </c>
      <c r="H364" s="449"/>
      <c r="I364" s="449"/>
      <c r="J364" s="449"/>
      <c r="K364" s="449"/>
      <c r="L364" s="447" t="s">
        <v>4595</v>
      </c>
    </row>
    <row r="365" spans="1:12" ht="75.75" customHeight="1">
      <c r="A365" s="304">
        <v>43188</v>
      </c>
      <c r="B365" s="2037" t="s">
        <v>16</v>
      </c>
      <c r="C365" s="1860">
        <v>5210</v>
      </c>
      <c r="D365" s="2259">
        <f t="shared" si="3"/>
        <v>781.5</v>
      </c>
      <c r="E365" s="1860">
        <v>85</v>
      </c>
      <c r="F365" s="1860"/>
      <c r="G365" s="1860">
        <v>190</v>
      </c>
      <c r="H365" s="1860"/>
      <c r="I365" s="1860"/>
      <c r="J365" s="1860"/>
      <c r="K365" s="3256"/>
      <c r="L365" s="2260" t="s">
        <v>4596</v>
      </c>
    </row>
    <row r="366" spans="1:12" ht="78.75">
      <c r="A366" s="304">
        <v>43250</v>
      </c>
      <c r="B366" s="2037" t="s">
        <v>16</v>
      </c>
      <c r="C366" s="1860">
        <v>5105</v>
      </c>
      <c r="D366" s="2259">
        <f>+C366*(100-E366)/100</f>
        <v>510.5</v>
      </c>
      <c r="E366" s="1860">
        <v>90</v>
      </c>
      <c r="F366" s="1860"/>
      <c r="G366" s="1860">
        <v>260</v>
      </c>
      <c r="H366" s="1860"/>
      <c r="I366" s="1860"/>
      <c r="J366" s="1860"/>
      <c r="K366" s="3256"/>
      <c r="L366" s="2304" t="s">
        <v>4698</v>
      </c>
    </row>
    <row r="367" spans="1:12">
      <c r="A367" s="304">
        <v>43264</v>
      </c>
      <c r="B367" s="2037" t="s">
        <v>11</v>
      </c>
      <c r="C367" s="4345" t="s">
        <v>4724</v>
      </c>
      <c r="D367" s="4274"/>
      <c r="E367" s="4274"/>
      <c r="F367" s="4274"/>
      <c r="G367" s="4274"/>
      <c r="H367" s="4274"/>
      <c r="I367" s="4274"/>
      <c r="J367" s="4346"/>
      <c r="K367" s="3226"/>
      <c r="L367" s="1860"/>
    </row>
    <row r="368" spans="1:12">
      <c r="A368" s="304">
        <v>43299</v>
      </c>
      <c r="B368" s="2037" t="s">
        <v>11</v>
      </c>
      <c r="C368" s="4358" t="s">
        <v>4758</v>
      </c>
      <c r="D368" s="4281"/>
      <c r="E368" s="4281"/>
      <c r="F368" s="4281"/>
      <c r="G368" s="4281"/>
      <c r="H368" s="4281"/>
      <c r="I368" s="4281"/>
      <c r="J368" s="4359"/>
      <c r="K368" s="3229"/>
      <c r="L368" s="1860"/>
    </row>
    <row r="369" spans="1:12" ht="63">
      <c r="A369" s="304">
        <v>43305</v>
      </c>
      <c r="B369" s="2037" t="s">
        <v>16</v>
      </c>
      <c r="C369" s="1860">
        <v>4250</v>
      </c>
      <c r="D369" s="1581">
        <f>+C369*(100-E369)/100</f>
        <v>425</v>
      </c>
      <c r="E369" s="1860">
        <v>90</v>
      </c>
      <c r="F369" s="1860"/>
      <c r="G369" s="1860">
        <v>230</v>
      </c>
      <c r="H369" s="1860"/>
      <c r="I369" s="1860"/>
      <c r="J369" s="1860"/>
      <c r="K369" s="3256"/>
      <c r="L369" s="2342" t="s">
        <v>4770</v>
      </c>
    </row>
    <row r="370" spans="1:12">
      <c r="A370" s="304">
        <v>43313</v>
      </c>
      <c r="B370" s="2037" t="s">
        <v>4</v>
      </c>
      <c r="C370" s="4478" t="s">
        <v>993</v>
      </c>
      <c r="D370" s="4281"/>
      <c r="E370" s="4281"/>
      <c r="F370" s="4281"/>
      <c r="G370" s="4281"/>
      <c r="H370" s="4281"/>
      <c r="I370" s="4281"/>
      <c r="J370" s="4359"/>
      <c r="K370" s="3229"/>
      <c r="L370" s="1860"/>
    </row>
    <row r="371" spans="1:12" ht="63">
      <c r="A371" s="304">
        <v>43349</v>
      </c>
      <c r="B371" s="2384" t="s">
        <v>16</v>
      </c>
      <c r="C371" s="1860">
        <v>4340</v>
      </c>
      <c r="D371" s="2307">
        <f t="shared" ref="D371:D433" si="4">+C371*(100-E371)/100</f>
        <v>434</v>
      </c>
      <c r="E371" s="1860">
        <v>90</v>
      </c>
      <c r="F371" s="1860"/>
      <c r="G371" s="1860">
        <v>184</v>
      </c>
      <c r="H371" s="1860"/>
      <c r="I371" s="1860"/>
      <c r="J371" s="1860"/>
      <c r="K371" s="3256"/>
      <c r="L371" s="2383" t="s">
        <v>4837</v>
      </c>
    </row>
    <row r="372" spans="1:12" ht="57" customHeight="1">
      <c r="A372" s="304">
        <v>43391</v>
      </c>
      <c r="B372" s="2438" t="s">
        <v>16</v>
      </c>
      <c r="C372" s="1860">
        <v>4565</v>
      </c>
      <c r="D372" s="2307">
        <f t="shared" si="4"/>
        <v>456.5</v>
      </c>
      <c r="E372" s="1860">
        <v>90</v>
      </c>
      <c r="F372" s="1860"/>
      <c r="G372" s="1860">
        <v>175</v>
      </c>
      <c r="H372" s="1860"/>
      <c r="I372" s="1860"/>
      <c r="J372" s="1860"/>
      <c r="K372" s="3256"/>
      <c r="L372" s="2433" t="s">
        <v>4928</v>
      </c>
    </row>
    <row r="373" spans="1:12" ht="57" customHeight="1" thickBot="1">
      <c r="A373" s="2524">
        <v>43424</v>
      </c>
      <c r="B373" s="2534" t="s">
        <v>16</v>
      </c>
      <c r="C373" s="445">
        <v>4200</v>
      </c>
      <c r="D373" s="2517">
        <f t="shared" si="4"/>
        <v>420</v>
      </c>
      <c r="E373" s="445">
        <v>90</v>
      </c>
      <c r="F373" s="445" t="s">
        <v>70</v>
      </c>
      <c r="G373" s="445">
        <v>185</v>
      </c>
      <c r="H373" s="445"/>
      <c r="I373" s="445"/>
      <c r="J373" s="445"/>
      <c r="K373" s="445"/>
      <c r="L373" s="2530" t="s">
        <v>4979</v>
      </c>
    </row>
    <row r="374" spans="1:12" ht="48" thickTop="1">
      <c r="A374" s="473">
        <v>43475</v>
      </c>
      <c r="B374" s="307" t="s">
        <v>16</v>
      </c>
      <c r="C374" s="446">
        <v>4440</v>
      </c>
      <c r="D374" s="322">
        <f t="shared" si="4"/>
        <v>355.2</v>
      </c>
      <c r="E374" s="446">
        <v>92</v>
      </c>
      <c r="F374" s="446"/>
      <c r="G374" s="446">
        <v>195</v>
      </c>
      <c r="H374" s="446"/>
      <c r="I374" s="446"/>
      <c r="J374" s="446"/>
      <c r="K374" s="3512"/>
      <c r="L374" s="2691" t="s">
        <v>5104</v>
      </c>
    </row>
    <row r="375" spans="1:12" ht="47.25">
      <c r="A375" s="304">
        <v>43544</v>
      </c>
      <c r="B375" s="2438" t="s">
        <v>16</v>
      </c>
      <c r="C375" s="1860">
        <v>4195</v>
      </c>
      <c r="D375" s="2307">
        <f t="shared" si="4"/>
        <v>335.6</v>
      </c>
      <c r="E375" s="1860">
        <v>92</v>
      </c>
      <c r="F375" s="1860"/>
      <c r="G375" s="1860">
        <v>180</v>
      </c>
      <c r="H375" s="1860"/>
      <c r="I375" s="1860"/>
      <c r="J375" s="1860"/>
      <c r="K375" s="3256"/>
      <c r="L375" s="2686" t="s">
        <v>5282</v>
      </c>
    </row>
    <row r="376" spans="1:12" ht="47.25">
      <c r="A376" s="304">
        <v>43604</v>
      </c>
      <c r="B376" s="2438" t="s">
        <v>16</v>
      </c>
      <c r="C376" s="1860">
        <v>4260</v>
      </c>
      <c r="D376" s="2307">
        <f t="shared" si="4"/>
        <v>340.8</v>
      </c>
      <c r="E376" s="1860">
        <v>92</v>
      </c>
      <c r="F376" s="1860"/>
      <c r="G376" s="1860">
        <v>180</v>
      </c>
      <c r="H376" s="1860"/>
      <c r="I376" s="1860"/>
      <c r="J376" s="1860"/>
      <c r="K376" s="3256"/>
      <c r="L376" s="2746" t="s">
        <v>5404</v>
      </c>
    </row>
    <row r="377" spans="1:12" ht="26.25" customHeight="1">
      <c r="A377" s="304">
        <v>43610</v>
      </c>
      <c r="B377" s="2438" t="s">
        <v>11</v>
      </c>
      <c r="C377" s="4345" t="s">
        <v>5417</v>
      </c>
      <c r="D377" s="4274"/>
      <c r="E377" s="4274"/>
      <c r="F377" s="4274"/>
      <c r="G377" s="4274"/>
      <c r="H377" s="4274"/>
      <c r="I377" s="4274"/>
      <c r="J377" s="4346"/>
      <c r="K377" s="3226"/>
      <c r="L377" s="1860"/>
    </row>
    <row r="378" spans="1:12" ht="24.75" customHeight="1">
      <c r="A378" s="304">
        <v>43664</v>
      </c>
      <c r="B378" s="2783" t="s">
        <v>11</v>
      </c>
      <c r="C378" s="4345" t="s">
        <v>5518</v>
      </c>
      <c r="D378" s="4274"/>
      <c r="E378" s="4274"/>
      <c r="F378" s="4274"/>
      <c r="G378" s="4274"/>
      <c r="H378" s="4274"/>
      <c r="I378" s="4274"/>
      <c r="J378" s="4346"/>
      <c r="K378" s="3226"/>
      <c r="L378" s="2784"/>
    </row>
    <row r="379" spans="1:12" ht="42" customHeight="1">
      <c r="A379" s="304">
        <v>43808</v>
      </c>
      <c r="B379" s="2438" t="s">
        <v>11</v>
      </c>
      <c r="C379" s="4414" t="s">
        <v>5634</v>
      </c>
      <c r="D379" s="4271"/>
      <c r="E379" s="4271"/>
      <c r="F379" s="4271"/>
      <c r="G379" s="4271"/>
      <c r="H379" s="4271"/>
      <c r="I379" s="4271"/>
      <c r="J379" s="4415"/>
      <c r="K379" s="3250"/>
      <c r="L379" s="1860"/>
    </row>
    <row r="380" spans="1:12" ht="84" customHeight="1">
      <c r="A380" s="304">
        <v>43741</v>
      </c>
      <c r="B380" s="2438" t="s">
        <v>11</v>
      </c>
      <c r="C380" s="4340" t="s">
        <v>5717</v>
      </c>
      <c r="D380" s="4274"/>
      <c r="E380" s="4274"/>
      <c r="F380" s="4274"/>
      <c r="G380" s="4274"/>
      <c r="H380" s="4274"/>
      <c r="I380" s="4274"/>
      <c r="J380" s="4346"/>
      <c r="K380" s="3226"/>
      <c r="L380" s="1860"/>
    </row>
    <row r="381" spans="1:12">
      <c r="A381" s="304"/>
      <c r="B381" s="2438"/>
      <c r="C381" s="2881"/>
      <c r="D381" s="2880">
        <f t="shared" si="4"/>
        <v>0</v>
      </c>
      <c r="E381" s="2881"/>
      <c r="F381" s="2881"/>
      <c r="G381" s="2881"/>
      <c r="H381" s="2881"/>
      <c r="I381" s="2881"/>
      <c r="J381" s="2881"/>
      <c r="K381" s="3256"/>
      <c r="L381" s="1860"/>
    </row>
    <row r="382" spans="1:12">
      <c r="A382" s="304"/>
      <c r="B382" s="2438"/>
      <c r="C382" s="1860"/>
      <c r="D382" s="2307">
        <f t="shared" si="4"/>
        <v>0</v>
      </c>
      <c r="E382" s="1860"/>
      <c r="F382" s="1860"/>
      <c r="G382" s="1860"/>
      <c r="H382" s="1860"/>
      <c r="I382" s="1860"/>
      <c r="J382" s="1860"/>
      <c r="K382" s="3256"/>
      <c r="L382" s="1860"/>
    </row>
    <row r="383" spans="1:12">
      <c r="A383" s="304"/>
      <c r="B383" s="2438"/>
      <c r="C383" s="1860"/>
      <c r="D383" s="2307">
        <f t="shared" si="4"/>
        <v>0</v>
      </c>
      <c r="E383" s="1860"/>
      <c r="F383" s="1860"/>
      <c r="G383" s="1860"/>
      <c r="H383" s="1860"/>
      <c r="I383" s="1860"/>
      <c r="J383" s="1860"/>
      <c r="K383" s="3256"/>
      <c r="L383" s="1860"/>
    </row>
    <row r="384" spans="1:12">
      <c r="A384" s="304"/>
      <c r="B384" s="2438"/>
      <c r="C384" s="1860"/>
      <c r="D384" s="2307">
        <f t="shared" si="4"/>
        <v>0</v>
      </c>
      <c r="E384" s="1860"/>
      <c r="F384" s="1860"/>
      <c r="G384" s="1860"/>
      <c r="H384" s="1860"/>
      <c r="I384" s="1860"/>
      <c r="J384" s="1860"/>
      <c r="K384" s="3256"/>
      <c r="L384" s="1860"/>
    </row>
    <row r="385" spans="1:12">
      <c r="A385" s="304"/>
      <c r="B385" s="2438"/>
      <c r="C385" s="1860"/>
      <c r="D385" s="2307">
        <f t="shared" si="4"/>
        <v>0</v>
      </c>
      <c r="E385" s="1860"/>
      <c r="F385" s="1860"/>
      <c r="G385" s="1860"/>
      <c r="H385" s="1860"/>
      <c r="I385" s="1860"/>
      <c r="J385" s="1860"/>
      <c r="K385" s="3256"/>
      <c r="L385" s="1860"/>
    </row>
    <row r="386" spans="1:12">
      <c r="A386" s="304"/>
      <c r="B386" s="2438"/>
      <c r="C386" s="1860"/>
      <c r="D386" s="2307">
        <f t="shared" si="4"/>
        <v>0</v>
      </c>
      <c r="E386" s="1860"/>
      <c r="F386" s="1860"/>
      <c r="G386" s="1860"/>
      <c r="H386" s="1860"/>
      <c r="I386" s="1860"/>
      <c r="J386" s="1860"/>
      <c r="K386" s="3256"/>
      <c r="L386" s="1860"/>
    </row>
    <row r="387" spans="1:12">
      <c r="A387" s="304"/>
      <c r="B387" s="2438"/>
      <c r="C387" s="1860"/>
      <c r="D387" s="2307">
        <f t="shared" si="4"/>
        <v>0</v>
      </c>
      <c r="E387" s="1860"/>
      <c r="F387" s="1860"/>
      <c r="G387" s="1860"/>
      <c r="H387" s="1860"/>
      <c r="I387" s="1860"/>
      <c r="J387" s="1860"/>
      <c r="K387" s="3256"/>
      <c r="L387" s="1860"/>
    </row>
    <row r="388" spans="1:12">
      <c r="A388" s="304"/>
      <c r="B388" s="2438"/>
      <c r="C388" s="1860"/>
      <c r="D388" s="2307">
        <f t="shared" si="4"/>
        <v>0</v>
      </c>
      <c r="E388" s="1860"/>
      <c r="F388" s="1860"/>
      <c r="G388" s="1860"/>
      <c r="H388" s="1860"/>
      <c r="I388" s="1860"/>
      <c r="J388" s="1860"/>
      <c r="K388" s="3256"/>
      <c r="L388" s="1860"/>
    </row>
    <row r="389" spans="1:12">
      <c r="A389" s="304"/>
      <c r="B389" s="2438"/>
      <c r="C389" s="1860"/>
      <c r="D389" s="2307">
        <f t="shared" si="4"/>
        <v>0</v>
      </c>
      <c r="E389" s="1860"/>
      <c r="F389" s="1860"/>
      <c r="G389" s="1860"/>
      <c r="H389" s="1860"/>
      <c r="I389" s="1860"/>
      <c r="J389" s="1860"/>
      <c r="K389" s="3256"/>
      <c r="L389" s="1860"/>
    </row>
    <row r="390" spans="1:12">
      <c r="A390" s="304"/>
      <c r="B390" s="2438"/>
      <c r="C390" s="1860"/>
      <c r="D390" s="2307">
        <f t="shared" si="4"/>
        <v>0</v>
      </c>
      <c r="E390" s="1860"/>
      <c r="F390" s="1860"/>
      <c r="G390" s="1860"/>
      <c r="H390" s="1860"/>
      <c r="I390" s="1860"/>
      <c r="J390" s="1860"/>
      <c r="K390" s="3256"/>
      <c r="L390" s="1860"/>
    </row>
    <row r="391" spans="1:12">
      <c r="A391" s="304"/>
      <c r="B391" s="2438"/>
      <c r="C391" s="1860"/>
      <c r="D391" s="2307">
        <f t="shared" si="4"/>
        <v>0</v>
      </c>
      <c r="E391" s="1860"/>
      <c r="F391" s="1860"/>
      <c r="G391" s="1860"/>
      <c r="H391" s="1860"/>
      <c r="I391" s="1860"/>
      <c r="J391" s="1860"/>
      <c r="K391" s="3256"/>
      <c r="L391" s="1860"/>
    </row>
    <row r="392" spans="1:12">
      <c r="C392" s="1860"/>
      <c r="D392" s="2307">
        <f t="shared" si="4"/>
        <v>0</v>
      </c>
      <c r="E392" s="1860"/>
      <c r="F392" s="1860"/>
      <c r="G392" s="1860"/>
      <c r="H392" s="1860"/>
      <c r="I392" s="1860"/>
      <c r="J392" s="1860"/>
      <c r="K392" s="3256"/>
      <c r="L392" s="1860"/>
    </row>
    <row r="393" spans="1:12">
      <c r="C393" s="1860"/>
      <c r="D393" s="2307">
        <f t="shared" si="4"/>
        <v>0</v>
      </c>
      <c r="E393" s="1860"/>
      <c r="F393" s="1860"/>
      <c r="G393" s="1860"/>
      <c r="H393" s="1860"/>
      <c r="I393" s="1860"/>
      <c r="J393" s="1860"/>
      <c r="K393" s="3256"/>
      <c r="L393" s="1860"/>
    </row>
    <row r="394" spans="1:12">
      <c r="C394" s="1860"/>
      <c r="D394" s="2307">
        <f t="shared" si="4"/>
        <v>0</v>
      </c>
      <c r="E394" s="1860"/>
      <c r="F394" s="1860"/>
      <c r="G394" s="1860"/>
      <c r="H394" s="1860"/>
      <c r="I394" s="1860"/>
      <c r="J394" s="1860"/>
      <c r="K394" s="3256"/>
      <c r="L394" s="1860"/>
    </row>
    <row r="395" spans="1:12">
      <c r="C395" s="1860"/>
      <c r="D395" s="2307">
        <f t="shared" si="4"/>
        <v>0</v>
      </c>
      <c r="E395" s="1860"/>
      <c r="F395" s="1860"/>
      <c r="G395" s="1860"/>
      <c r="H395" s="1860"/>
      <c r="I395" s="1860"/>
      <c r="J395" s="1860"/>
      <c r="K395" s="3256"/>
      <c r="L395" s="1860"/>
    </row>
    <row r="396" spans="1:12">
      <c r="C396" s="1860"/>
      <c r="D396" s="2307">
        <f t="shared" si="4"/>
        <v>0</v>
      </c>
      <c r="E396" s="1860"/>
      <c r="F396" s="1860"/>
      <c r="G396" s="1860"/>
      <c r="H396" s="1860"/>
      <c r="I396" s="1860"/>
      <c r="J396" s="1860"/>
      <c r="K396" s="3256"/>
      <c r="L396" s="1860"/>
    </row>
    <row r="397" spans="1:12">
      <c r="C397" s="1860"/>
      <c r="D397" s="2307">
        <f t="shared" si="4"/>
        <v>0</v>
      </c>
      <c r="E397" s="1860"/>
      <c r="F397" s="1860"/>
      <c r="G397" s="1860"/>
      <c r="H397" s="1860"/>
      <c r="I397" s="1860"/>
      <c r="J397" s="1860"/>
      <c r="K397" s="3256"/>
      <c r="L397" s="1860"/>
    </row>
    <row r="398" spans="1:12">
      <c r="C398" s="1860"/>
      <c r="D398" s="2307">
        <f t="shared" si="4"/>
        <v>0</v>
      </c>
      <c r="E398" s="1860"/>
      <c r="F398" s="1860"/>
      <c r="G398" s="1860"/>
      <c r="H398" s="1860"/>
      <c r="I398" s="1860"/>
      <c r="J398" s="1860"/>
      <c r="K398" s="3256"/>
      <c r="L398" s="1860"/>
    </row>
    <row r="399" spans="1:12">
      <c r="C399" s="1860"/>
      <c r="D399" s="2307">
        <f t="shared" si="4"/>
        <v>0</v>
      </c>
      <c r="E399" s="1860"/>
      <c r="F399" s="1860"/>
      <c r="G399" s="1860"/>
      <c r="H399" s="1860"/>
      <c r="I399" s="1860"/>
      <c r="J399" s="1860"/>
      <c r="K399" s="3256"/>
      <c r="L399" s="1860"/>
    </row>
    <row r="400" spans="1:12">
      <c r="C400" s="1860"/>
      <c r="D400" s="2307">
        <f t="shared" si="4"/>
        <v>0</v>
      </c>
      <c r="E400" s="1860"/>
      <c r="F400" s="1860"/>
      <c r="G400" s="1860"/>
      <c r="H400" s="1860"/>
      <c r="I400" s="1860"/>
      <c r="J400" s="1860"/>
      <c r="K400" s="3256"/>
      <c r="L400" s="1860"/>
    </row>
    <row r="401" spans="3:12">
      <c r="C401" s="1860"/>
      <c r="D401" s="2307">
        <f t="shared" si="4"/>
        <v>0</v>
      </c>
      <c r="E401" s="1860"/>
      <c r="F401" s="1860"/>
      <c r="G401" s="1860"/>
      <c r="H401" s="1860"/>
      <c r="I401" s="1860"/>
      <c r="J401" s="1860"/>
      <c r="K401" s="3256"/>
      <c r="L401" s="1860"/>
    </row>
    <row r="402" spans="3:12">
      <c r="C402" s="1860"/>
      <c r="D402" s="2307">
        <f t="shared" si="4"/>
        <v>0</v>
      </c>
      <c r="E402" s="1860"/>
      <c r="F402" s="1860"/>
      <c r="G402" s="1860"/>
      <c r="H402" s="1860"/>
      <c r="I402" s="1860"/>
      <c r="J402" s="1860"/>
      <c r="K402" s="3256"/>
      <c r="L402" s="1860"/>
    </row>
    <row r="403" spans="3:12">
      <c r="C403" s="1860"/>
      <c r="D403" s="2307">
        <f t="shared" si="4"/>
        <v>0</v>
      </c>
      <c r="E403" s="1860"/>
      <c r="F403" s="1860"/>
      <c r="G403" s="1860"/>
      <c r="H403" s="1860"/>
      <c r="I403" s="1860"/>
      <c r="J403" s="1860"/>
      <c r="K403" s="3256"/>
      <c r="L403" s="1860"/>
    </row>
    <row r="404" spans="3:12">
      <c r="C404" s="1860"/>
      <c r="D404" s="2307">
        <f t="shared" si="4"/>
        <v>0</v>
      </c>
      <c r="E404" s="1860"/>
      <c r="F404" s="1860"/>
      <c r="G404" s="1860"/>
      <c r="H404" s="1860"/>
      <c r="I404" s="1860"/>
      <c r="J404" s="1860"/>
      <c r="K404" s="3256"/>
      <c r="L404" s="1860"/>
    </row>
    <row r="405" spans="3:12">
      <c r="C405" s="1860"/>
      <c r="D405" s="2307">
        <f t="shared" si="4"/>
        <v>0</v>
      </c>
      <c r="E405" s="1860"/>
      <c r="F405" s="1860"/>
      <c r="G405" s="1860"/>
      <c r="H405" s="1860"/>
      <c r="I405" s="1860"/>
      <c r="J405" s="1860"/>
      <c r="K405" s="3256"/>
      <c r="L405" s="1860"/>
    </row>
    <row r="406" spans="3:12">
      <c r="C406" s="1860"/>
      <c r="D406" s="2307">
        <f t="shared" si="4"/>
        <v>0</v>
      </c>
      <c r="E406" s="1860"/>
      <c r="F406" s="1860"/>
      <c r="G406" s="1860"/>
      <c r="H406" s="1860"/>
      <c r="I406" s="1860"/>
      <c r="J406" s="1860"/>
      <c r="K406" s="3256"/>
      <c r="L406" s="1860"/>
    </row>
    <row r="407" spans="3:12">
      <c r="C407" s="1860"/>
      <c r="D407" s="2307">
        <f t="shared" si="4"/>
        <v>0</v>
      </c>
      <c r="E407" s="1860"/>
      <c r="F407" s="1860"/>
      <c r="G407" s="1860"/>
      <c r="H407" s="1860"/>
      <c r="I407" s="1860"/>
      <c r="J407" s="1860"/>
      <c r="K407" s="3256"/>
      <c r="L407" s="1860"/>
    </row>
    <row r="408" spans="3:12">
      <c r="C408" s="1860"/>
      <c r="D408" s="2307">
        <f t="shared" si="4"/>
        <v>0</v>
      </c>
      <c r="E408" s="1860"/>
      <c r="F408" s="1860"/>
      <c r="G408" s="1860"/>
      <c r="H408" s="1860"/>
      <c r="I408" s="1860"/>
      <c r="J408" s="1860"/>
      <c r="K408" s="3256"/>
      <c r="L408" s="1860"/>
    </row>
    <row r="409" spans="3:12">
      <c r="C409" s="1860"/>
      <c r="D409" s="2307">
        <f t="shared" si="4"/>
        <v>0</v>
      </c>
      <c r="E409" s="1860"/>
      <c r="F409" s="1860"/>
      <c r="G409" s="1860"/>
      <c r="H409" s="1860"/>
      <c r="I409" s="1860"/>
      <c r="J409" s="1860"/>
      <c r="K409" s="3256"/>
      <c r="L409" s="1860"/>
    </row>
    <row r="410" spans="3:12">
      <c r="C410" s="1860"/>
      <c r="D410" s="2307">
        <f t="shared" si="4"/>
        <v>0</v>
      </c>
      <c r="E410" s="1860"/>
      <c r="F410" s="1860"/>
      <c r="G410" s="1860"/>
      <c r="H410" s="1860"/>
      <c r="I410" s="1860"/>
      <c r="J410" s="1860"/>
      <c r="K410" s="3256"/>
      <c r="L410" s="1860"/>
    </row>
    <row r="411" spans="3:12">
      <c r="C411" s="1860"/>
      <c r="D411" s="2307">
        <f t="shared" si="4"/>
        <v>0</v>
      </c>
      <c r="E411" s="1860"/>
      <c r="F411" s="1860"/>
      <c r="G411" s="1860"/>
      <c r="H411" s="1860"/>
      <c r="I411" s="1860"/>
      <c r="J411" s="1860"/>
      <c r="K411" s="3256"/>
      <c r="L411" s="1860"/>
    </row>
    <row r="412" spans="3:12">
      <c r="C412" s="1860"/>
      <c r="D412" s="2307">
        <f t="shared" si="4"/>
        <v>0</v>
      </c>
      <c r="E412" s="1860"/>
      <c r="F412" s="1860"/>
      <c r="G412" s="1860"/>
      <c r="H412" s="1860"/>
      <c r="I412" s="1860"/>
      <c r="J412" s="1860"/>
      <c r="K412" s="3256"/>
      <c r="L412" s="1860"/>
    </row>
    <row r="413" spans="3:12">
      <c r="C413" s="1860"/>
      <c r="D413" s="2307">
        <f t="shared" si="4"/>
        <v>0</v>
      </c>
      <c r="E413" s="1860"/>
      <c r="F413" s="1860"/>
      <c r="G413" s="1860"/>
      <c r="H413" s="1860"/>
      <c r="I413" s="1860"/>
      <c r="J413" s="1860"/>
      <c r="K413" s="3256"/>
      <c r="L413" s="1860"/>
    </row>
    <row r="414" spans="3:12">
      <c r="C414" s="1860"/>
      <c r="D414" s="2307">
        <f t="shared" si="4"/>
        <v>0</v>
      </c>
      <c r="E414" s="1860"/>
      <c r="F414" s="1860"/>
      <c r="G414" s="1860"/>
      <c r="H414" s="1860"/>
      <c r="I414" s="1860"/>
      <c r="J414" s="1860"/>
      <c r="K414" s="3256"/>
      <c r="L414" s="1860"/>
    </row>
    <row r="415" spans="3:12">
      <c r="C415" s="1860"/>
      <c r="D415" s="2307">
        <f t="shared" si="4"/>
        <v>0</v>
      </c>
      <c r="E415" s="1860"/>
      <c r="F415" s="1860"/>
      <c r="G415" s="1860"/>
      <c r="H415" s="1860"/>
      <c r="I415" s="1860"/>
      <c r="J415" s="1860"/>
      <c r="K415" s="3256"/>
      <c r="L415" s="1860"/>
    </row>
    <row r="416" spans="3:12">
      <c r="C416" s="1860"/>
      <c r="D416" s="2307">
        <f t="shared" si="4"/>
        <v>0</v>
      </c>
      <c r="E416" s="1860"/>
      <c r="F416" s="1860"/>
      <c r="G416" s="1860"/>
      <c r="H416" s="1860"/>
      <c r="I416" s="1860"/>
      <c r="J416" s="1860"/>
      <c r="K416" s="3256"/>
      <c r="L416" s="1860"/>
    </row>
    <row r="417" spans="3:12">
      <c r="C417" s="1860"/>
      <c r="D417" s="2307">
        <f t="shared" si="4"/>
        <v>0</v>
      </c>
      <c r="E417" s="1860"/>
      <c r="F417" s="1860"/>
      <c r="G417" s="1860"/>
      <c r="H417" s="1860"/>
      <c r="I417" s="1860"/>
      <c r="J417" s="1860"/>
      <c r="K417" s="3256"/>
      <c r="L417" s="1860"/>
    </row>
    <row r="418" spans="3:12">
      <c r="C418" s="1860"/>
      <c r="D418" s="2307">
        <f t="shared" si="4"/>
        <v>0</v>
      </c>
      <c r="E418" s="1860"/>
      <c r="F418" s="1860"/>
      <c r="G418" s="1860"/>
      <c r="H418" s="1860"/>
      <c r="I418" s="1860"/>
      <c r="J418" s="1860"/>
      <c r="K418" s="3256"/>
      <c r="L418" s="1860"/>
    </row>
    <row r="419" spans="3:12">
      <c r="C419" s="1860"/>
      <c r="D419" s="2307">
        <f t="shared" si="4"/>
        <v>0</v>
      </c>
      <c r="E419" s="1860"/>
      <c r="F419" s="1860"/>
      <c r="G419" s="1860"/>
      <c r="H419" s="1860"/>
      <c r="I419" s="1860"/>
      <c r="J419" s="1860"/>
      <c r="K419" s="3256"/>
      <c r="L419" s="1860"/>
    </row>
    <row r="420" spans="3:12">
      <c r="C420" s="1860"/>
      <c r="D420" s="2307">
        <f t="shared" si="4"/>
        <v>0</v>
      </c>
      <c r="E420" s="1860"/>
      <c r="F420" s="1860"/>
      <c r="G420" s="1860"/>
      <c r="H420" s="1860"/>
      <c r="I420" s="1860"/>
      <c r="J420" s="1860"/>
      <c r="K420" s="3256"/>
      <c r="L420" s="1860"/>
    </row>
    <row r="421" spans="3:12">
      <c r="C421" s="1860"/>
      <c r="D421" s="2307">
        <f t="shared" si="4"/>
        <v>0</v>
      </c>
      <c r="E421" s="1860"/>
      <c r="F421" s="1860"/>
      <c r="G421" s="1860"/>
      <c r="H421" s="1860"/>
      <c r="I421" s="1860"/>
      <c r="J421" s="1860"/>
      <c r="K421" s="3256"/>
      <c r="L421" s="1860"/>
    </row>
    <row r="422" spans="3:12">
      <c r="C422" s="1860"/>
      <c r="D422" s="2307">
        <f t="shared" si="4"/>
        <v>0</v>
      </c>
      <c r="E422" s="1860"/>
      <c r="F422" s="1860"/>
      <c r="G422" s="1860"/>
      <c r="H422" s="1860"/>
      <c r="I422" s="1860"/>
      <c r="J422" s="1860"/>
      <c r="K422" s="3256"/>
      <c r="L422" s="1860"/>
    </row>
    <row r="423" spans="3:12">
      <c r="C423" s="1860"/>
      <c r="D423" s="2307">
        <f t="shared" si="4"/>
        <v>0</v>
      </c>
      <c r="E423" s="1860"/>
      <c r="F423" s="1860"/>
      <c r="G423" s="1860"/>
      <c r="H423" s="1860"/>
      <c r="I423" s="1860"/>
      <c r="J423" s="1860"/>
      <c r="K423" s="3256"/>
      <c r="L423" s="1860"/>
    </row>
    <row r="424" spans="3:12">
      <c r="C424" s="1860"/>
      <c r="D424" s="2307">
        <f t="shared" si="4"/>
        <v>0</v>
      </c>
      <c r="E424" s="1860"/>
      <c r="F424" s="1860"/>
      <c r="G424" s="1860"/>
      <c r="H424" s="1860"/>
      <c r="I424" s="1860"/>
      <c r="J424" s="1860"/>
      <c r="K424" s="3256"/>
      <c r="L424" s="1860"/>
    </row>
    <row r="425" spans="3:12">
      <c r="C425" s="1860"/>
      <c r="D425" s="2307">
        <f t="shared" si="4"/>
        <v>0</v>
      </c>
      <c r="E425" s="1860"/>
      <c r="F425" s="1860"/>
      <c r="G425" s="1860"/>
      <c r="H425" s="1860"/>
      <c r="I425" s="1860"/>
      <c r="J425" s="1860"/>
      <c r="K425" s="3256"/>
      <c r="L425" s="1860"/>
    </row>
    <row r="426" spans="3:12">
      <c r="C426" s="1860"/>
      <c r="D426" s="2307">
        <f t="shared" si="4"/>
        <v>0</v>
      </c>
      <c r="E426" s="1860"/>
      <c r="F426" s="1860"/>
      <c r="G426" s="1860"/>
      <c r="H426" s="1860"/>
      <c r="I426" s="1860"/>
      <c r="J426" s="1860"/>
      <c r="K426" s="3256"/>
      <c r="L426" s="1860"/>
    </row>
    <row r="427" spans="3:12">
      <c r="C427" s="1860"/>
      <c r="D427" s="2307">
        <f t="shared" si="4"/>
        <v>0</v>
      </c>
      <c r="E427" s="1860"/>
      <c r="F427" s="1860"/>
      <c r="G427" s="1860"/>
      <c r="H427" s="1860"/>
      <c r="I427" s="1860"/>
      <c r="J427" s="1860"/>
      <c r="K427" s="3256"/>
      <c r="L427" s="1860"/>
    </row>
    <row r="428" spans="3:12">
      <c r="C428" s="1860"/>
      <c r="D428" s="2307">
        <f t="shared" si="4"/>
        <v>0</v>
      </c>
      <c r="E428" s="1860"/>
      <c r="F428" s="1860"/>
      <c r="G428" s="1860"/>
      <c r="H428" s="1860"/>
      <c r="I428" s="1860"/>
      <c r="J428" s="1860"/>
      <c r="K428" s="3256"/>
      <c r="L428" s="1860"/>
    </row>
    <row r="429" spans="3:12">
      <c r="C429" s="1860"/>
      <c r="D429" s="2307">
        <f t="shared" si="4"/>
        <v>0</v>
      </c>
      <c r="E429" s="1860"/>
      <c r="F429" s="1860"/>
      <c r="G429" s="1860"/>
      <c r="H429" s="1860"/>
      <c r="I429" s="1860"/>
      <c r="J429" s="1860"/>
      <c r="K429" s="3256"/>
      <c r="L429" s="1860"/>
    </row>
    <row r="430" spans="3:12">
      <c r="C430" s="1860"/>
      <c r="D430" s="2307">
        <f t="shared" si="4"/>
        <v>0</v>
      </c>
      <c r="E430" s="1860"/>
      <c r="F430" s="1860"/>
      <c r="G430" s="1860"/>
      <c r="H430" s="1860"/>
      <c r="I430" s="1860"/>
      <c r="J430" s="1860"/>
      <c r="K430" s="3256"/>
      <c r="L430" s="1860"/>
    </row>
    <row r="431" spans="3:12">
      <c r="C431" s="1860"/>
      <c r="D431" s="2307">
        <f t="shared" si="4"/>
        <v>0</v>
      </c>
      <c r="E431" s="1860"/>
      <c r="F431" s="1860"/>
      <c r="G431" s="1860"/>
      <c r="H431" s="1860"/>
      <c r="I431" s="1860"/>
      <c r="J431" s="1860"/>
      <c r="K431" s="3256"/>
      <c r="L431" s="1860"/>
    </row>
    <row r="432" spans="3:12">
      <c r="C432" s="1860"/>
      <c r="D432" s="2307">
        <f t="shared" si="4"/>
        <v>0</v>
      </c>
      <c r="E432" s="1860"/>
      <c r="F432" s="1860"/>
      <c r="G432" s="1860"/>
      <c r="H432" s="1860"/>
      <c r="I432" s="1860"/>
      <c r="J432" s="1860"/>
      <c r="K432" s="3256"/>
      <c r="L432" s="1860"/>
    </row>
    <row r="433" spans="3:12">
      <c r="C433" s="1860"/>
      <c r="D433" s="2307">
        <f t="shared" si="4"/>
        <v>0</v>
      </c>
      <c r="E433" s="1860"/>
      <c r="F433" s="1860"/>
      <c r="G433" s="1860"/>
      <c r="H433" s="1860"/>
      <c r="I433" s="1860"/>
      <c r="J433" s="1860"/>
      <c r="K433" s="3256"/>
      <c r="L433" s="1860"/>
    </row>
    <row r="434" spans="3:12">
      <c r="C434" s="1860"/>
      <c r="D434" s="2307">
        <f>+C434*(100-E434)/100</f>
        <v>0</v>
      </c>
      <c r="E434" s="1860"/>
      <c r="F434" s="1860"/>
      <c r="G434" s="1860"/>
      <c r="H434" s="1860"/>
      <c r="I434" s="1860"/>
      <c r="J434" s="1860"/>
      <c r="K434" s="3256"/>
      <c r="L434" s="1860"/>
    </row>
    <row r="435" spans="3:12">
      <c r="C435" s="1860"/>
      <c r="D435" s="2307">
        <f>+C435*(100-E435)/100</f>
        <v>0</v>
      </c>
      <c r="E435" s="1860"/>
      <c r="F435" s="1860"/>
      <c r="G435" s="1860"/>
      <c r="H435" s="1860"/>
      <c r="I435" s="1860"/>
      <c r="J435" s="1860"/>
      <c r="K435" s="3256"/>
      <c r="L435" s="1860"/>
    </row>
    <row r="436" spans="3:12">
      <c r="C436" s="1860"/>
      <c r="D436" s="2307">
        <f>+C436*(100-E436)/100</f>
        <v>0</v>
      </c>
      <c r="E436" s="1860"/>
      <c r="F436" s="1860"/>
      <c r="G436" s="1860"/>
      <c r="H436" s="1860"/>
      <c r="I436" s="1860"/>
      <c r="J436" s="1860"/>
      <c r="K436" s="3256"/>
      <c r="L436" s="1860"/>
    </row>
    <row r="437" spans="3:12">
      <c r="C437" s="1860"/>
      <c r="E437" s="1860"/>
      <c r="F437" s="1860"/>
      <c r="G437" s="1860"/>
      <c r="H437" s="1860"/>
      <c r="I437" s="1860"/>
      <c r="J437" s="1860"/>
      <c r="K437" s="3256"/>
      <c r="L437" s="1860"/>
    </row>
    <row r="438" spans="3:12">
      <c r="C438" s="1860"/>
      <c r="E438" s="1860"/>
      <c r="F438" s="1860"/>
      <c r="G438" s="1860"/>
      <c r="H438" s="1860"/>
      <c r="I438" s="1860"/>
      <c r="J438" s="1860"/>
      <c r="K438" s="3256"/>
      <c r="L438" s="1860"/>
    </row>
    <row r="439" spans="3:12">
      <c r="C439" s="1860"/>
      <c r="E439" s="1860"/>
      <c r="F439" s="1860"/>
      <c r="G439" s="1860"/>
      <c r="H439" s="1860"/>
      <c r="I439" s="1860"/>
      <c r="J439" s="1860"/>
      <c r="K439" s="3256"/>
      <c r="L439" s="1860"/>
    </row>
    <row r="440" spans="3:12">
      <c r="C440" s="1860"/>
      <c r="E440" s="1860"/>
      <c r="F440" s="1860"/>
      <c r="G440" s="1860"/>
      <c r="H440" s="1860"/>
      <c r="I440" s="1860"/>
      <c r="J440" s="1860"/>
      <c r="K440" s="3256"/>
      <c r="L440" s="1860"/>
    </row>
    <row r="441" spans="3:12">
      <c r="C441" s="1860"/>
      <c r="E441" s="1860"/>
      <c r="F441" s="1860"/>
      <c r="G441" s="1860"/>
      <c r="H441" s="1860"/>
      <c r="I441" s="1860"/>
      <c r="J441" s="1860"/>
      <c r="K441" s="3256"/>
      <c r="L441" s="1860"/>
    </row>
    <row r="442" spans="3:12">
      <c r="C442" s="1860"/>
      <c r="E442" s="1860"/>
      <c r="F442" s="1860"/>
      <c r="G442" s="1860"/>
      <c r="H442" s="1860"/>
      <c r="I442" s="1860"/>
      <c r="J442" s="1860"/>
      <c r="K442" s="3256"/>
      <c r="L442" s="1860"/>
    </row>
    <row r="443" spans="3:12">
      <c r="C443" s="1860"/>
      <c r="E443" s="1860"/>
      <c r="F443" s="1860"/>
      <c r="G443" s="1860"/>
      <c r="H443" s="1860"/>
      <c r="I443" s="1860"/>
      <c r="J443" s="1860"/>
      <c r="K443" s="3256"/>
      <c r="L443" s="1860"/>
    </row>
    <row r="444" spans="3:12">
      <c r="C444" s="1860"/>
      <c r="E444" s="1860"/>
      <c r="F444" s="1860"/>
      <c r="G444" s="1860"/>
      <c r="H444" s="1860"/>
      <c r="I444" s="1860"/>
      <c r="J444" s="1860"/>
      <c r="K444" s="3256"/>
      <c r="L444" s="1860"/>
    </row>
    <row r="445" spans="3:12">
      <c r="C445" s="1860"/>
      <c r="E445" s="1860"/>
      <c r="F445" s="1860"/>
      <c r="G445" s="1860"/>
      <c r="H445" s="1860"/>
      <c r="I445" s="1860"/>
      <c r="J445" s="1860"/>
      <c r="K445" s="3256"/>
      <c r="L445" s="1860"/>
    </row>
    <row r="446" spans="3:12">
      <c r="C446" s="1860"/>
      <c r="E446" s="1860"/>
      <c r="F446" s="1860"/>
      <c r="G446" s="1860"/>
      <c r="H446" s="1860"/>
      <c r="I446" s="1860"/>
      <c r="J446" s="1860"/>
      <c r="K446" s="3256"/>
      <c r="L446" s="1860"/>
    </row>
    <row r="447" spans="3:12">
      <c r="C447" s="1860"/>
      <c r="E447" s="1860"/>
      <c r="F447" s="1860"/>
      <c r="G447" s="1860"/>
      <c r="H447" s="1860"/>
      <c r="I447" s="1860"/>
      <c r="J447" s="1860"/>
      <c r="K447" s="3256"/>
      <c r="L447" s="1860"/>
    </row>
    <row r="448" spans="3:12">
      <c r="C448" s="1860"/>
      <c r="E448" s="1860"/>
      <c r="F448" s="1860"/>
      <c r="G448" s="1860"/>
      <c r="H448" s="1860"/>
      <c r="I448" s="1860"/>
      <c r="J448" s="1860"/>
      <c r="K448" s="3256"/>
      <c r="L448" s="1860"/>
    </row>
    <row r="449" spans="3:12">
      <c r="C449" s="1860"/>
      <c r="E449" s="1860"/>
      <c r="F449" s="1860"/>
      <c r="G449" s="1860"/>
      <c r="H449" s="1860"/>
      <c r="I449" s="1860"/>
      <c r="J449" s="1860"/>
      <c r="K449" s="3256"/>
      <c r="L449" s="1860"/>
    </row>
    <row r="450" spans="3:12">
      <c r="C450" s="1860"/>
      <c r="E450" s="1860"/>
      <c r="F450" s="1860"/>
      <c r="G450" s="1860"/>
      <c r="H450" s="1860"/>
      <c r="I450" s="1860"/>
      <c r="J450" s="1860"/>
      <c r="K450" s="3256"/>
      <c r="L450" s="1860"/>
    </row>
    <row r="451" spans="3:12">
      <c r="C451" s="1860"/>
      <c r="E451" s="1860"/>
      <c r="F451" s="1860"/>
      <c r="G451" s="1860"/>
      <c r="H451" s="1860"/>
      <c r="I451" s="1860"/>
      <c r="J451" s="1860"/>
      <c r="K451" s="3256"/>
      <c r="L451" s="1860"/>
    </row>
    <row r="452" spans="3:12">
      <c r="C452" s="1860"/>
      <c r="E452" s="1860"/>
      <c r="F452" s="1860"/>
      <c r="G452" s="1860"/>
      <c r="H452" s="1860"/>
      <c r="I452" s="1860"/>
      <c r="J452" s="1860"/>
      <c r="K452" s="3256"/>
      <c r="L452" s="1860"/>
    </row>
    <row r="453" spans="3:12">
      <c r="C453" s="1860"/>
      <c r="E453" s="1860"/>
      <c r="F453" s="1860"/>
      <c r="G453" s="1860"/>
      <c r="H453" s="1860"/>
      <c r="I453" s="1860"/>
      <c r="J453" s="1860"/>
      <c r="K453" s="3256"/>
      <c r="L453" s="1860"/>
    </row>
    <row r="454" spans="3:12">
      <c r="C454" s="1860"/>
      <c r="E454" s="1860"/>
      <c r="F454" s="1860"/>
      <c r="G454" s="1860"/>
      <c r="H454" s="1860"/>
      <c r="I454" s="1860"/>
      <c r="J454" s="1860"/>
      <c r="K454" s="3256"/>
      <c r="L454" s="1860"/>
    </row>
    <row r="455" spans="3:12">
      <c r="C455" s="1860"/>
      <c r="E455" s="1860"/>
      <c r="F455" s="1860"/>
      <c r="G455" s="1860"/>
      <c r="H455" s="1860"/>
      <c r="I455" s="1860"/>
      <c r="J455" s="1860"/>
      <c r="K455" s="3256"/>
      <c r="L455" s="1860"/>
    </row>
    <row r="456" spans="3:12">
      <c r="C456" s="1860"/>
      <c r="E456" s="1860"/>
      <c r="F456" s="1860"/>
      <c r="G456" s="1860"/>
      <c r="H456" s="1860"/>
      <c r="I456" s="1860"/>
      <c r="J456" s="1860"/>
      <c r="K456" s="3256"/>
      <c r="L456" s="1860"/>
    </row>
    <row r="457" spans="3:12">
      <c r="C457" s="1860"/>
      <c r="E457" s="1860"/>
      <c r="F457" s="1860"/>
      <c r="G457" s="1860"/>
      <c r="H457" s="1860"/>
      <c r="I457" s="1860"/>
      <c r="J457" s="1860"/>
      <c r="K457" s="3256"/>
      <c r="L457" s="1860"/>
    </row>
    <row r="458" spans="3:12">
      <c r="C458" s="1860"/>
      <c r="E458" s="1860"/>
      <c r="F458" s="1860"/>
      <c r="G458" s="1860"/>
      <c r="H458" s="1860"/>
      <c r="I458" s="1860"/>
      <c r="J458" s="1860"/>
      <c r="K458" s="3256"/>
      <c r="L458" s="1860"/>
    </row>
    <row r="459" spans="3:12">
      <c r="C459" s="1860"/>
      <c r="E459" s="1860"/>
      <c r="F459" s="1860"/>
      <c r="G459" s="1860"/>
      <c r="H459" s="1860"/>
      <c r="I459" s="1860"/>
      <c r="J459" s="1860"/>
      <c r="K459" s="3256"/>
      <c r="L459" s="1860"/>
    </row>
    <row r="460" spans="3:12">
      <c r="C460" s="1860"/>
      <c r="E460" s="1860"/>
      <c r="F460" s="1860"/>
      <c r="G460" s="1860"/>
      <c r="H460" s="1860"/>
      <c r="I460" s="1860"/>
      <c r="J460" s="1860"/>
      <c r="K460" s="3256"/>
      <c r="L460" s="1860"/>
    </row>
    <row r="461" spans="3:12">
      <c r="C461" s="1860"/>
      <c r="E461" s="1860"/>
      <c r="F461" s="1860"/>
      <c r="G461" s="1860"/>
      <c r="H461" s="1860"/>
      <c r="I461" s="1860"/>
      <c r="J461" s="1860"/>
      <c r="K461" s="3256"/>
      <c r="L461" s="1860"/>
    </row>
    <row r="462" spans="3:12">
      <c r="C462" s="1860"/>
      <c r="E462" s="1860"/>
      <c r="F462" s="1860"/>
      <c r="G462" s="1860"/>
      <c r="H462" s="1860"/>
      <c r="I462" s="1860"/>
      <c r="J462" s="1860"/>
      <c r="K462" s="3256"/>
      <c r="L462" s="1860"/>
    </row>
    <row r="463" spans="3:12">
      <c r="C463" s="1860"/>
      <c r="E463" s="1860"/>
      <c r="F463" s="1860"/>
      <c r="G463" s="1860"/>
      <c r="H463" s="1860"/>
      <c r="I463" s="1860"/>
      <c r="J463" s="1860"/>
      <c r="K463" s="3256"/>
      <c r="L463" s="1860"/>
    </row>
    <row r="464" spans="3:12">
      <c r="C464" s="1860"/>
      <c r="E464" s="1860"/>
      <c r="F464" s="1860"/>
      <c r="G464" s="1860"/>
      <c r="H464" s="1860"/>
      <c r="I464" s="1860"/>
      <c r="J464" s="1860"/>
      <c r="K464" s="3256"/>
      <c r="L464" s="1860"/>
    </row>
    <row r="465" spans="3:12">
      <c r="C465" s="1860"/>
      <c r="E465" s="1860"/>
      <c r="F465" s="1860"/>
      <c r="G465" s="1860"/>
      <c r="H465" s="1860"/>
      <c r="I465" s="1860"/>
      <c r="J465" s="1860"/>
      <c r="K465" s="3256"/>
      <c r="L465" s="1860"/>
    </row>
    <row r="466" spans="3:12">
      <c r="C466" s="1860"/>
      <c r="E466" s="1860"/>
      <c r="F466" s="1860"/>
      <c r="G466" s="1860"/>
      <c r="H466" s="1860"/>
      <c r="I466" s="1860"/>
      <c r="J466" s="1860"/>
      <c r="K466" s="3256"/>
      <c r="L466" s="1860"/>
    </row>
    <row r="467" spans="3:12">
      <c r="C467" s="1860"/>
      <c r="E467" s="1860"/>
      <c r="F467" s="1860"/>
      <c r="G467" s="1860"/>
      <c r="H467" s="1860"/>
      <c r="I467" s="1860"/>
      <c r="J467" s="1860"/>
      <c r="K467" s="3256"/>
      <c r="L467" s="1860"/>
    </row>
    <row r="468" spans="3:12">
      <c r="C468" s="1860"/>
      <c r="E468" s="1860"/>
      <c r="F468" s="1860"/>
      <c r="G468" s="1860"/>
      <c r="H468" s="1860"/>
      <c r="I468" s="1860"/>
      <c r="J468" s="1860"/>
      <c r="K468" s="3256"/>
      <c r="L468" s="1860"/>
    </row>
    <row r="469" spans="3:12">
      <c r="C469" s="1860"/>
      <c r="E469" s="1860"/>
      <c r="F469" s="1860"/>
      <c r="G469" s="1860"/>
      <c r="H469" s="1860"/>
      <c r="I469" s="1860"/>
      <c r="J469" s="1860"/>
      <c r="K469" s="3256"/>
      <c r="L469" s="1860"/>
    </row>
    <row r="470" spans="3:12">
      <c r="C470" s="1860"/>
      <c r="E470" s="1860"/>
      <c r="F470" s="1860"/>
      <c r="G470" s="1860"/>
      <c r="H470" s="1860"/>
      <c r="I470" s="1860"/>
      <c r="J470" s="1860"/>
      <c r="K470" s="3256"/>
      <c r="L470" s="1860"/>
    </row>
    <row r="471" spans="3:12">
      <c r="C471" s="1860"/>
      <c r="E471" s="1860"/>
      <c r="F471" s="1860"/>
      <c r="G471" s="1860"/>
      <c r="H471" s="1860"/>
      <c r="I471" s="1860"/>
      <c r="J471" s="1860"/>
      <c r="K471" s="3256"/>
      <c r="L471" s="1860"/>
    </row>
    <row r="472" spans="3:12">
      <c r="C472" s="1860"/>
      <c r="E472" s="1860"/>
      <c r="F472" s="1860"/>
      <c r="G472" s="1860"/>
      <c r="H472" s="1860"/>
      <c r="I472" s="1860"/>
      <c r="J472" s="1860"/>
      <c r="K472" s="3256"/>
      <c r="L472" s="1860"/>
    </row>
    <row r="473" spans="3:12">
      <c r="C473" s="1860"/>
      <c r="E473" s="1860"/>
      <c r="F473" s="1860"/>
      <c r="G473" s="1860"/>
      <c r="H473" s="1860"/>
      <c r="I473" s="1860"/>
      <c r="J473" s="1860"/>
      <c r="K473" s="3256"/>
      <c r="L473" s="1860"/>
    </row>
    <row r="474" spans="3:12">
      <c r="C474" s="1860"/>
      <c r="E474" s="1860"/>
      <c r="F474" s="1860"/>
      <c r="G474" s="1860"/>
      <c r="H474" s="1860"/>
      <c r="I474" s="1860"/>
      <c r="J474" s="1860"/>
      <c r="K474" s="3256"/>
      <c r="L474" s="1860"/>
    </row>
    <row r="475" spans="3:12">
      <c r="C475" s="1860"/>
      <c r="E475" s="1860"/>
      <c r="F475" s="1860"/>
      <c r="G475" s="1860"/>
      <c r="H475" s="1860"/>
      <c r="I475" s="1860"/>
      <c r="J475" s="1860"/>
      <c r="K475" s="3256"/>
      <c r="L475" s="1860"/>
    </row>
    <row r="476" spans="3:12">
      <c r="C476" s="1860"/>
      <c r="E476" s="1860"/>
      <c r="F476" s="1860"/>
      <c r="G476" s="1860"/>
      <c r="H476" s="1860"/>
      <c r="I476" s="1860"/>
      <c r="J476" s="1860"/>
      <c r="K476" s="3256"/>
      <c r="L476" s="1860"/>
    </row>
    <row r="477" spans="3:12">
      <c r="C477" s="1860"/>
      <c r="E477" s="1860"/>
      <c r="F477" s="1860"/>
      <c r="G477" s="1860"/>
      <c r="H477" s="1860"/>
      <c r="I477" s="1860"/>
      <c r="J477" s="1860"/>
      <c r="K477" s="3256"/>
      <c r="L477" s="1860"/>
    </row>
    <row r="478" spans="3:12">
      <c r="C478" s="1860"/>
      <c r="E478" s="1860"/>
      <c r="F478" s="1860"/>
      <c r="G478" s="1860"/>
      <c r="H478" s="1860"/>
      <c r="I478" s="1860"/>
      <c r="J478" s="1860"/>
      <c r="K478" s="3256"/>
      <c r="L478" s="1860"/>
    </row>
    <row r="479" spans="3:12">
      <c r="C479" s="1860"/>
      <c r="E479" s="1860"/>
      <c r="F479" s="1860"/>
      <c r="G479" s="1860"/>
      <c r="H479" s="1860"/>
      <c r="I479" s="1860"/>
      <c r="J479" s="1860"/>
      <c r="K479" s="3256"/>
      <c r="L479" s="1860"/>
    </row>
    <row r="480" spans="3:12">
      <c r="C480" s="1860"/>
      <c r="E480" s="1860"/>
      <c r="F480" s="1860"/>
      <c r="G480" s="1860"/>
      <c r="H480" s="1860"/>
      <c r="I480" s="1860"/>
      <c r="J480" s="1860"/>
      <c r="K480" s="3256"/>
      <c r="L480" s="1860"/>
    </row>
    <row r="481" spans="3:12">
      <c r="C481" s="1860"/>
      <c r="E481" s="1860"/>
      <c r="F481" s="1860"/>
      <c r="G481" s="1860"/>
      <c r="H481" s="1860"/>
      <c r="I481" s="1860"/>
      <c r="J481" s="1860"/>
      <c r="K481" s="3256"/>
      <c r="L481" s="1860"/>
    </row>
    <row r="482" spans="3:12">
      <c r="C482" s="1860"/>
      <c r="E482" s="1860"/>
      <c r="F482" s="1860"/>
      <c r="G482" s="1860"/>
      <c r="H482" s="1860"/>
      <c r="I482" s="1860"/>
      <c r="J482" s="1860"/>
      <c r="K482" s="3256"/>
      <c r="L482" s="1860"/>
    </row>
    <row r="483" spans="3:12">
      <c r="C483" s="1860"/>
      <c r="E483" s="1860"/>
      <c r="F483" s="1860"/>
      <c r="G483" s="1860"/>
      <c r="H483" s="1860"/>
      <c r="I483" s="1860"/>
      <c r="J483" s="1860"/>
      <c r="K483" s="3256"/>
      <c r="L483" s="1860"/>
    </row>
    <row r="484" spans="3:12">
      <c r="C484" s="1860"/>
      <c r="E484" s="1860"/>
      <c r="F484" s="1860"/>
      <c r="G484" s="1860"/>
      <c r="H484" s="1860"/>
      <c r="I484" s="1860"/>
      <c r="J484" s="1860"/>
      <c r="K484" s="3256"/>
      <c r="L484" s="1860"/>
    </row>
    <row r="485" spans="3:12">
      <c r="C485" s="1860"/>
      <c r="E485" s="1860"/>
      <c r="F485" s="1860"/>
      <c r="G485" s="1860"/>
      <c r="H485" s="1860"/>
      <c r="I485" s="1860"/>
      <c r="J485" s="1860"/>
      <c r="K485" s="3256"/>
      <c r="L485" s="1860"/>
    </row>
    <row r="486" spans="3:12">
      <c r="C486" s="1860"/>
      <c r="E486" s="1860"/>
      <c r="F486" s="1860"/>
      <c r="G486" s="1860"/>
      <c r="H486" s="1860"/>
      <c r="I486" s="1860"/>
      <c r="J486" s="1860"/>
      <c r="K486" s="3256"/>
      <c r="L486" s="1860"/>
    </row>
    <row r="487" spans="3:12">
      <c r="C487" s="1860"/>
      <c r="E487" s="1860"/>
      <c r="F487" s="1860"/>
      <c r="G487" s="1860"/>
      <c r="H487" s="1860"/>
      <c r="I487" s="1860"/>
      <c r="J487" s="1860"/>
      <c r="K487" s="3256"/>
      <c r="L487" s="1860"/>
    </row>
    <row r="488" spans="3:12">
      <c r="C488" s="1860"/>
      <c r="E488" s="1860"/>
      <c r="F488" s="1860"/>
      <c r="G488" s="1860"/>
      <c r="H488" s="1860"/>
      <c r="I488" s="1860"/>
      <c r="J488" s="1860"/>
      <c r="K488" s="3256"/>
      <c r="L488" s="1860"/>
    </row>
    <row r="489" spans="3:12">
      <c r="C489" s="1860"/>
      <c r="E489" s="1860"/>
      <c r="F489" s="1860"/>
      <c r="G489" s="1860"/>
      <c r="H489" s="1860"/>
      <c r="I489" s="1860"/>
      <c r="J489" s="1860"/>
      <c r="K489" s="3256"/>
      <c r="L489" s="1860"/>
    </row>
    <row r="490" spans="3:12">
      <c r="C490" s="1860"/>
      <c r="E490" s="1860"/>
      <c r="F490" s="1860"/>
      <c r="G490" s="1860"/>
      <c r="H490" s="1860"/>
      <c r="I490" s="1860"/>
      <c r="J490" s="1860"/>
      <c r="K490" s="3256"/>
      <c r="L490" s="1860"/>
    </row>
    <row r="491" spans="3:12">
      <c r="C491" s="1860"/>
      <c r="E491" s="1860"/>
      <c r="F491" s="1860"/>
      <c r="G491" s="1860"/>
      <c r="H491" s="1860"/>
      <c r="I491" s="1860"/>
      <c r="J491" s="1860"/>
      <c r="K491" s="3256"/>
      <c r="L491" s="1860"/>
    </row>
    <row r="492" spans="3:12">
      <c r="C492" s="1860"/>
      <c r="E492" s="1860"/>
      <c r="F492" s="1860"/>
      <c r="G492" s="1860"/>
      <c r="H492" s="1860"/>
      <c r="I492" s="1860"/>
      <c r="J492" s="1860"/>
      <c r="K492" s="3256"/>
      <c r="L492" s="1860"/>
    </row>
    <row r="493" spans="3:12">
      <c r="C493" s="1860"/>
      <c r="E493" s="1860"/>
      <c r="F493" s="1860"/>
      <c r="G493" s="1860"/>
      <c r="H493" s="1860"/>
      <c r="I493" s="1860"/>
      <c r="J493" s="1860"/>
      <c r="K493" s="3256"/>
      <c r="L493" s="1860"/>
    </row>
    <row r="494" spans="3:12">
      <c r="C494" s="1860"/>
      <c r="E494" s="1860"/>
      <c r="F494" s="1860"/>
      <c r="G494" s="1860"/>
      <c r="H494" s="1860"/>
      <c r="I494" s="1860"/>
      <c r="J494" s="1860"/>
      <c r="K494" s="3256"/>
      <c r="L494" s="1860"/>
    </row>
    <row r="495" spans="3:12">
      <c r="C495" s="1860"/>
      <c r="E495" s="1860"/>
      <c r="F495" s="1860"/>
      <c r="G495" s="1860"/>
      <c r="H495" s="1860"/>
      <c r="I495" s="1860"/>
      <c r="J495" s="1860"/>
      <c r="K495" s="3256"/>
      <c r="L495" s="1860"/>
    </row>
    <row r="496" spans="3:12">
      <c r="C496" s="1860"/>
      <c r="E496" s="1860"/>
      <c r="F496" s="1860"/>
      <c r="G496" s="1860"/>
      <c r="H496" s="1860"/>
      <c r="I496" s="1860"/>
      <c r="J496" s="1860"/>
      <c r="K496" s="3256"/>
      <c r="L496" s="1860"/>
    </row>
    <row r="497" spans="3:12">
      <c r="C497" s="1860"/>
      <c r="E497" s="1860"/>
      <c r="F497" s="1860"/>
      <c r="G497" s="1860"/>
      <c r="H497" s="1860"/>
      <c r="I497" s="1860"/>
      <c r="J497" s="1860"/>
      <c r="K497" s="3256"/>
      <c r="L497" s="1860"/>
    </row>
    <row r="498" spans="3:12">
      <c r="C498" s="1860"/>
      <c r="E498" s="1860"/>
      <c r="F498" s="1860"/>
      <c r="G498" s="1860"/>
      <c r="H498" s="1860"/>
      <c r="I498" s="1860"/>
      <c r="J498" s="1860"/>
      <c r="K498" s="3256"/>
      <c r="L498" s="1860"/>
    </row>
    <row r="499" spans="3:12">
      <c r="C499" s="1860"/>
      <c r="E499" s="1860"/>
      <c r="F499" s="1860"/>
      <c r="G499" s="1860"/>
      <c r="H499" s="1860"/>
      <c r="I499" s="1860"/>
      <c r="J499" s="1860"/>
      <c r="K499" s="3256"/>
      <c r="L499" s="1860"/>
    </row>
    <row r="500" spans="3:12">
      <c r="C500" s="1860"/>
      <c r="E500" s="1860"/>
      <c r="F500" s="1860"/>
      <c r="G500" s="1860"/>
      <c r="H500" s="1860"/>
      <c r="I500" s="1860"/>
      <c r="J500" s="1860"/>
      <c r="K500" s="3256"/>
      <c r="L500" s="1860"/>
    </row>
    <row r="501" spans="3:12">
      <c r="C501" s="1860"/>
      <c r="E501" s="1860"/>
      <c r="F501" s="1860"/>
      <c r="G501" s="1860"/>
      <c r="H501" s="1860"/>
      <c r="I501" s="1860"/>
      <c r="J501" s="1860"/>
      <c r="K501" s="3256"/>
      <c r="L501" s="1860"/>
    </row>
    <row r="502" spans="3:12">
      <c r="C502" s="1860"/>
      <c r="E502" s="1860"/>
      <c r="F502" s="1860"/>
      <c r="G502" s="1860"/>
      <c r="H502" s="1860"/>
      <c r="I502" s="1860"/>
      <c r="J502" s="1860"/>
      <c r="K502" s="3256"/>
      <c r="L502" s="1860"/>
    </row>
    <row r="503" spans="3:12">
      <c r="C503" s="1860"/>
      <c r="E503" s="1860"/>
      <c r="F503" s="1860"/>
      <c r="G503" s="1860"/>
      <c r="H503" s="1860"/>
      <c r="I503" s="1860"/>
      <c r="J503" s="1860"/>
      <c r="K503" s="3256"/>
      <c r="L503" s="1860"/>
    </row>
    <row r="504" spans="3:12">
      <c r="C504" s="1860"/>
      <c r="E504" s="1860"/>
      <c r="F504" s="1860"/>
      <c r="G504" s="1860"/>
      <c r="H504" s="1860"/>
      <c r="I504" s="1860"/>
      <c r="J504" s="1860"/>
      <c r="K504" s="3256"/>
      <c r="L504" s="1860"/>
    </row>
    <row r="505" spans="3:12">
      <c r="C505" s="1860"/>
      <c r="E505" s="1860"/>
      <c r="F505" s="1860"/>
      <c r="G505" s="1860"/>
      <c r="H505" s="1860"/>
      <c r="I505" s="1860"/>
      <c r="J505" s="1860"/>
      <c r="K505" s="3256"/>
      <c r="L505" s="1860"/>
    </row>
    <row r="506" spans="3:12">
      <c r="C506" s="1860"/>
      <c r="E506" s="1860"/>
      <c r="F506" s="1860"/>
      <c r="G506" s="1860"/>
      <c r="H506" s="1860"/>
      <c r="I506" s="1860"/>
      <c r="J506" s="1860"/>
      <c r="K506" s="3256"/>
      <c r="L506" s="1860"/>
    </row>
    <row r="507" spans="3:12">
      <c r="C507" s="1860"/>
      <c r="E507" s="1860"/>
      <c r="F507" s="1860"/>
      <c r="G507" s="1860"/>
      <c r="H507" s="1860"/>
      <c r="I507" s="1860"/>
      <c r="J507" s="1860"/>
      <c r="K507" s="3256"/>
      <c r="L507" s="1860"/>
    </row>
    <row r="508" spans="3:12">
      <c r="C508" s="1860"/>
      <c r="E508" s="1860"/>
      <c r="F508" s="1860"/>
      <c r="G508" s="1860"/>
      <c r="H508" s="1860"/>
      <c r="I508" s="1860"/>
      <c r="J508" s="1860"/>
      <c r="K508" s="3256"/>
      <c r="L508" s="1860"/>
    </row>
    <row r="509" spans="3:12">
      <c r="C509" s="1860"/>
      <c r="E509" s="1860"/>
      <c r="F509" s="1860"/>
      <c r="G509" s="1860"/>
      <c r="H509" s="1860"/>
      <c r="I509" s="1860"/>
      <c r="J509" s="1860"/>
      <c r="K509" s="3256"/>
      <c r="L509" s="1860"/>
    </row>
    <row r="510" spans="3:12">
      <c r="C510" s="1860"/>
      <c r="E510" s="1860"/>
      <c r="F510" s="1860"/>
      <c r="G510" s="1860"/>
      <c r="H510" s="1860"/>
      <c r="I510" s="1860"/>
      <c r="J510" s="1860"/>
      <c r="K510" s="3256"/>
      <c r="L510" s="1860"/>
    </row>
    <row r="511" spans="3:12">
      <c r="C511" s="1860"/>
      <c r="E511" s="1860"/>
      <c r="F511" s="1860"/>
      <c r="G511" s="1860"/>
      <c r="H511" s="1860"/>
      <c r="I511" s="1860"/>
      <c r="J511" s="1860"/>
      <c r="K511" s="3256"/>
      <c r="L511" s="1860"/>
    </row>
    <row r="512" spans="3:12">
      <c r="C512" s="1860"/>
      <c r="E512" s="1860"/>
      <c r="F512" s="1860"/>
      <c r="G512" s="1860"/>
      <c r="H512" s="1860"/>
      <c r="I512" s="1860"/>
      <c r="J512" s="1860"/>
      <c r="K512" s="3256"/>
      <c r="L512" s="1860"/>
    </row>
    <row r="513" spans="3:12">
      <c r="C513" s="1860"/>
      <c r="E513" s="1860"/>
      <c r="F513" s="1860"/>
      <c r="G513" s="1860"/>
      <c r="H513" s="1860"/>
      <c r="I513" s="1860"/>
      <c r="J513" s="1860"/>
      <c r="K513" s="3256"/>
      <c r="L513" s="1860"/>
    </row>
    <row r="514" spans="3:12">
      <c r="C514" s="1860"/>
      <c r="E514" s="1860"/>
      <c r="F514" s="1860"/>
      <c r="G514" s="1860"/>
      <c r="H514" s="1860"/>
      <c r="I514" s="1860"/>
      <c r="J514" s="1860"/>
      <c r="K514" s="3256"/>
      <c r="L514" s="1860"/>
    </row>
    <row r="515" spans="3:12">
      <c r="C515" s="1860"/>
      <c r="E515" s="1860"/>
      <c r="F515" s="1860"/>
      <c r="G515" s="1860"/>
      <c r="H515" s="1860"/>
      <c r="I515" s="1860"/>
      <c r="J515" s="1860"/>
      <c r="K515" s="3256"/>
      <c r="L515" s="1860"/>
    </row>
    <row r="516" spans="3:12">
      <c r="C516" s="1860"/>
      <c r="E516" s="1860"/>
      <c r="F516" s="1860"/>
      <c r="G516" s="1860"/>
      <c r="H516" s="1860"/>
      <c r="I516" s="1860"/>
      <c r="J516" s="1860"/>
      <c r="K516" s="3256"/>
      <c r="L516" s="1860"/>
    </row>
    <row r="517" spans="3:12">
      <c r="C517" s="1860"/>
      <c r="E517" s="1860"/>
      <c r="F517" s="1860"/>
      <c r="G517" s="1860"/>
      <c r="H517" s="1860"/>
      <c r="I517" s="1860"/>
      <c r="J517" s="1860"/>
      <c r="K517" s="3256"/>
      <c r="L517" s="1860"/>
    </row>
    <row r="518" spans="3:12">
      <c r="C518" s="1860"/>
      <c r="E518" s="1860"/>
      <c r="F518" s="1860"/>
      <c r="G518" s="1860"/>
      <c r="H518" s="1860"/>
      <c r="I518" s="1860"/>
      <c r="J518" s="1860"/>
      <c r="K518" s="3256"/>
      <c r="L518" s="1860"/>
    </row>
    <row r="519" spans="3:12">
      <c r="C519" s="1860"/>
      <c r="E519" s="1860"/>
      <c r="F519" s="1860"/>
      <c r="G519" s="1860"/>
      <c r="H519" s="1860"/>
      <c r="I519" s="1860"/>
      <c r="J519" s="1860"/>
      <c r="K519" s="3256"/>
      <c r="L519" s="1860"/>
    </row>
    <row r="520" spans="3:12">
      <c r="C520" s="1860"/>
      <c r="E520" s="1860"/>
      <c r="F520" s="1860"/>
      <c r="G520" s="1860"/>
      <c r="H520" s="1860"/>
      <c r="I520" s="1860"/>
      <c r="J520" s="1860"/>
      <c r="K520" s="3256"/>
      <c r="L520" s="1860"/>
    </row>
    <row r="521" spans="3:12">
      <c r="C521" s="1860"/>
      <c r="E521" s="1860"/>
      <c r="F521" s="1860"/>
      <c r="G521" s="1860"/>
      <c r="H521" s="1860"/>
      <c r="I521" s="1860"/>
      <c r="J521" s="1860"/>
      <c r="K521" s="3256"/>
      <c r="L521" s="1860"/>
    </row>
    <row r="522" spans="3:12">
      <c r="C522" s="1860"/>
      <c r="E522" s="1860"/>
      <c r="F522" s="1860"/>
      <c r="G522" s="1860"/>
      <c r="H522" s="1860"/>
      <c r="I522" s="1860"/>
      <c r="J522" s="1860"/>
      <c r="K522" s="3256"/>
      <c r="L522" s="1860"/>
    </row>
    <row r="523" spans="3:12">
      <c r="C523" s="1860"/>
      <c r="E523" s="1860"/>
      <c r="F523" s="1860"/>
      <c r="G523" s="1860"/>
      <c r="H523" s="1860"/>
      <c r="I523" s="1860"/>
      <c r="J523" s="1860"/>
      <c r="K523" s="3256"/>
      <c r="L523" s="1860"/>
    </row>
    <row r="524" spans="3:12">
      <c r="C524" s="1860"/>
      <c r="E524" s="1860"/>
      <c r="F524" s="1860"/>
      <c r="G524" s="1860"/>
      <c r="H524" s="1860"/>
      <c r="I524" s="1860"/>
      <c r="J524" s="1860"/>
      <c r="K524" s="3256"/>
      <c r="L524" s="1860"/>
    </row>
    <row r="525" spans="3:12">
      <c r="C525" s="1860"/>
      <c r="E525" s="1860"/>
      <c r="F525" s="1860"/>
      <c r="G525" s="1860"/>
      <c r="H525" s="1860"/>
      <c r="I525" s="1860"/>
      <c r="J525" s="1860"/>
      <c r="K525" s="3256"/>
      <c r="L525" s="1860"/>
    </row>
    <row r="526" spans="3:12">
      <c r="C526" s="1860"/>
      <c r="E526" s="1860"/>
      <c r="F526" s="1860"/>
      <c r="G526" s="1860"/>
      <c r="H526" s="1860"/>
      <c r="I526" s="1860"/>
      <c r="J526" s="1860"/>
      <c r="K526" s="3256"/>
      <c r="L526" s="1860"/>
    </row>
    <row r="527" spans="3:12">
      <c r="C527" s="1860"/>
      <c r="E527" s="1860"/>
      <c r="F527" s="1860"/>
      <c r="G527" s="1860"/>
      <c r="H527" s="1860"/>
      <c r="I527" s="1860"/>
      <c r="J527" s="1860"/>
      <c r="K527" s="3256"/>
      <c r="L527" s="1860"/>
    </row>
    <row r="528" spans="3:12">
      <c r="C528" s="1860"/>
      <c r="E528" s="1860"/>
      <c r="F528" s="1860"/>
      <c r="G528" s="1860"/>
      <c r="H528" s="1860"/>
      <c r="I528" s="1860"/>
      <c r="J528" s="1860"/>
      <c r="K528" s="3256"/>
      <c r="L528" s="1860"/>
    </row>
    <row r="529" spans="3:12">
      <c r="C529" s="1860"/>
      <c r="E529" s="1860"/>
      <c r="F529" s="1860"/>
      <c r="G529" s="1860"/>
      <c r="H529" s="1860"/>
      <c r="I529" s="1860"/>
      <c r="J529" s="1860"/>
      <c r="K529" s="3256"/>
      <c r="L529" s="1860"/>
    </row>
    <row r="530" spans="3:12">
      <c r="C530" s="1860"/>
      <c r="E530" s="1860"/>
      <c r="F530" s="1860"/>
      <c r="G530" s="1860"/>
      <c r="H530" s="1860"/>
      <c r="I530" s="1860"/>
      <c r="J530" s="1860"/>
      <c r="K530" s="3256"/>
      <c r="L530" s="1860"/>
    </row>
    <row r="531" spans="3:12">
      <c r="C531" s="1860"/>
      <c r="E531" s="1860"/>
      <c r="F531" s="1860"/>
      <c r="G531" s="1860"/>
      <c r="H531" s="1860"/>
      <c r="I531" s="1860"/>
      <c r="J531" s="1860"/>
      <c r="K531" s="3256"/>
      <c r="L531" s="1860"/>
    </row>
    <row r="532" spans="3:12">
      <c r="C532" s="1860"/>
      <c r="E532" s="1860"/>
      <c r="F532" s="1860"/>
      <c r="G532" s="1860"/>
      <c r="H532" s="1860"/>
      <c r="I532" s="1860"/>
      <c r="J532" s="1860"/>
      <c r="K532" s="3256"/>
      <c r="L532" s="1860"/>
    </row>
    <row r="533" spans="3:12">
      <c r="C533" s="1860"/>
      <c r="E533" s="1860"/>
      <c r="F533" s="1860"/>
      <c r="G533" s="1860"/>
      <c r="H533" s="1860"/>
      <c r="I533" s="1860"/>
      <c r="J533" s="1860"/>
      <c r="K533" s="3256"/>
      <c r="L533" s="1860"/>
    </row>
    <row r="534" spans="3:12">
      <c r="C534" s="1860"/>
      <c r="E534" s="1860"/>
      <c r="F534" s="1860"/>
      <c r="G534" s="1860"/>
      <c r="H534" s="1860"/>
      <c r="I534" s="1860"/>
      <c r="J534" s="1860"/>
      <c r="K534" s="3256"/>
      <c r="L534" s="1860"/>
    </row>
    <row r="535" spans="3:12">
      <c r="C535" s="1860"/>
      <c r="E535" s="1860"/>
      <c r="F535" s="1860"/>
      <c r="G535" s="1860"/>
      <c r="H535" s="1860"/>
      <c r="I535" s="1860"/>
      <c r="J535" s="1860"/>
      <c r="K535" s="3256"/>
      <c r="L535" s="1860"/>
    </row>
    <row r="536" spans="3:12">
      <c r="C536" s="1860"/>
      <c r="E536" s="1860"/>
      <c r="F536" s="1860"/>
      <c r="G536" s="1860"/>
      <c r="H536" s="1860"/>
      <c r="I536" s="1860"/>
      <c r="J536" s="1860"/>
      <c r="K536" s="3256"/>
      <c r="L536" s="1860"/>
    </row>
    <row r="537" spans="3:12">
      <c r="C537" s="1860"/>
      <c r="E537" s="1860"/>
      <c r="F537" s="1860"/>
      <c r="G537" s="1860"/>
      <c r="H537" s="1860"/>
      <c r="I537" s="1860"/>
      <c r="J537" s="1860"/>
      <c r="K537" s="3256"/>
      <c r="L537" s="1860"/>
    </row>
    <row r="538" spans="3:12">
      <c r="C538" s="1860"/>
      <c r="E538" s="1860"/>
      <c r="F538" s="1860"/>
      <c r="G538" s="1860"/>
      <c r="H538" s="1860"/>
      <c r="I538" s="1860"/>
      <c r="J538" s="1860"/>
      <c r="K538" s="3256"/>
      <c r="L538" s="1860"/>
    </row>
    <row r="539" spans="3:12">
      <c r="C539" s="1860"/>
      <c r="E539" s="1860"/>
      <c r="F539" s="1860"/>
      <c r="G539" s="1860"/>
      <c r="H539" s="1860"/>
      <c r="I539" s="1860"/>
      <c r="J539" s="1860"/>
      <c r="K539" s="3256"/>
      <c r="L539" s="1860"/>
    </row>
    <row r="540" spans="3:12">
      <c r="C540" s="1860"/>
      <c r="E540" s="1860"/>
      <c r="F540" s="1860"/>
      <c r="G540" s="1860"/>
      <c r="H540" s="1860"/>
      <c r="I540" s="1860"/>
      <c r="J540" s="1860"/>
      <c r="K540" s="3256"/>
      <c r="L540" s="1860"/>
    </row>
    <row r="541" spans="3:12">
      <c r="C541" s="1860"/>
      <c r="E541" s="1860"/>
      <c r="F541" s="1860"/>
      <c r="G541" s="1860"/>
      <c r="H541" s="1860"/>
      <c r="I541" s="1860"/>
      <c r="J541" s="1860"/>
      <c r="K541" s="3256"/>
      <c r="L541" s="1860"/>
    </row>
    <row r="542" spans="3:12">
      <c r="C542" s="1860"/>
      <c r="E542" s="1860"/>
      <c r="F542" s="1860"/>
      <c r="G542" s="1860"/>
      <c r="H542" s="1860"/>
      <c r="I542" s="1860"/>
      <c r="J542" s="1860"/>
      <c r="K542" s="3256"/>
      <c r="L542" s="1860"/>
    </row>
    <row r="543" spans="3:12">
      <c r="C543" s="1860"/>
      <c r="E543" s="1860"/>
      <c r="F543" s="1860"/>
      <c r="G543" s="1860"/>
      <c r="H543" s="1860"/>
      <c r="I543" s="1860"/>
      <c r="J543" s="1860"/>
      <c r="K543" s="3256"/>
      <c r="L543" s="1860"/>
    </row>
    <row r="544" spans="3:12">
      <c r="C544" s="1860"/>
      <c r="E544" s="1860"/>
      <c r="F544" s="1860"/>
      <c r="G544" s="1860"/>
      <c r="H544" s="1860"/>
      <c r="I544" s="1860"/>
      <c r="J544" s="1860"/>
      <c r="K544" s="3256"/>
      <c r="L544" s="1860"/>
    </row>
    <row r="545" spans="3:12">
      <c r="C545" s="1860"/>
      <c r="E545" s="1860"/>
      <c r="F545" s="1860"/>
      <c r="G545" s="1860"/>
      <c r="H545" s="1860"/>
      <c r="I545" s="1860"/>
      <c r="J545" s="1860"/>
      <c r="K545" s="3256"/>
      <c r="L545" s="1860"/>
    </row>
    <row r="546" spans="3:12">
      <c r="C546" s="1860"/>
      <c r="E546" s="1860"/>
      <c r="F546" s="1860"/>
      <c r="G546" s="1860"/>
      <c r="H546" s="1860"/>
      <c r="I546" s="1860"/>
      <c r="J546" s="1860"/>
      <c r="K546" s="3256"/>
      <c r="L546" s="1860"/>
    </row>
    <row r="547" spans="3:12">
      <c r="C547" s="1860"/>
      <c r="E547" s="1860"/>
      <c r="F547" s="1860"/>
      <c r="G547" s="1860"/>
      <c r="H547" s="1860"/>
      <c r="I547" s="1860"/>
      <c r="J547" s="1860"/>
      <c r="K547" s="3256"/>
      <c r="L547" s="1860"/>
    </row>
    <row r="548" spans="3:12">
      <c r="C548" s="1860"/>
      <c r="E548" s="1860"/>
      <c r="F548" s="1860"/>
      <c r="G548" s="1860"/>
      <c r="H548" s="1860"/>
      <c r="I548" s="1860"/>
      <c r="J548" s="1860"/>
      <c r="K548" s="3256"/>
      <c r="L548" s="1860"/>
    </row>
    <row r="549" spans="3:12">
      <c r="C549" s="1860"/>
      <c r="E549" s="1860"/>
      <c r="F549" s="1860"/>
      <c r="G549" s="1860"/>
      <c r="H549" s="1860"/>
      <c r="I549" s="1860"/>
      <c r="J549" s="1860"/>
      <c r="K549" s="3256"/>
      <c r="L549" s="1860"/>
    </row>
    <row r="550" spans="3:12">
      <c r="C550" s="1860"/>
      <c r="E550" s="1860"/>
      <c r="F550" s="1860"/>
      <c r="G550" s="1860"/>
      <c r="H550" s="1860"/>
      <c r="I550" s="1860"/>
      <c r="J550" s="1860"/>
      <c r="K550" s="3256"/>
      <c r="L550" s="1860"/>
    </row>
    <row r="551" spans="3:12">
      <c r="C551" s="1860"/>
      <c r="E551" s="1860"/>
      <c r="F551" s="1860"/>
      <c r="G551" s="1860"/>
      <c r="H551" s="1860"/>
      <c r="I551" s="1860"/>
      <c r="J551" s="1860"/>
      <c r="K551" s="3256"/>
      <c r="L551" s="1860"/>
    </row>
    <row r="552" spans="3:12">
      <c r="C552" s="1860"/>
      <c r="E552" s="1860"/>
      <c r="F552" s="1860"/>
      <c r="G552" s="1860"/>
      <c r="H552" s="1860"/>
      <c r="I552" s="1860"/>
      <c r="J552" s="1860"/>
      <c r="K552" s="3256"/>
      <c r="L552" s="1860"/>
    </row>
    <row r="553" spans="3:12">
      <c r="C553" s="1860"/>
      <c r="E553" s="1860"/>
      <c r="F553" s="1860"/>
      <c r="G553" s="1860"/>
      <c r="H553" s="1860"/>
      <c r="I553" s="1860"/>
      <c r="J553" s="1860"/>
      <c r="K553" s="3256"/>
      <c r="L553" s="1860"/>
    </row>
    <row r="554" spans="3:12">
      <c r="C554" s="1860"/>
      <c r="E554" s="1860"/>
      <c r="F554" s="1860"/>
      <c r="G554" s="1860"/>
      <c r="H554" s="1860"/>
      <c r="I554" s="1860"/>
      <c r="J554" s="1860"/>
      <c r="K554" s="3256"/>
      <c r="L554" s="1860"/>
    </row>
    <row r="555" spans="3:12">
      <c r="C555" s="1860"/>
      <c r="E555" s="1860"/>
      <c r="F555" s="1860"/>
      <c r="G555" s="1860"/>
      <c r="H555" s="1860"/>
      <c r="I555" s="1860"/>
      <c r="J555" s="1860"/>
      <c r="K555" s="3256"/>
      <c r="L555" s="1860"/>
    </row>
    <row r="556" spans="3:12">
      <c r="C556" s="1860"/>
      <c r="E556" s="1860"/>
      <c r="F556" s="1860"/>
      <c r="G556" s="1860"/>
      <c r="H556" s="1860"/>
      <c r="I556" s="1860"/>
      <c r="J556" s="1860"/>
      <c r="K556" s="3256"/>
      <c r="L556" s="1860"/>
    </row>
    <row r="557" spans="3:12">
      <c r="C557" s="1860"/>
      <c r="E557" s="1860"/>
      <c r="F557" s="1860"/>
      <c r="G557" s="1860"/>
      <c r="H557" s="1860"/>
      <c r="I557" s="1860"/>
      <c r="J557" s="1860"/>
      <c r="K557" s="3256"/>
      <c r="L557" s="1860"/>
    </row>
    <row r="558" spans="3:12">
      <c r="C558" s="1860"/>
      <c r="E558" s="1860"/>
      <c r="F558" s="1860"/>
      <c r="G558" s="1860"/>
      <c r="H558" s="1860"/>
      <c r="I558" s="1860"/>
      <c r="J558" s="1860"/>
      <c r="K558" s="3256"/>
      <c r="L558" s="1860"/>
    </row>
    <row r="559" spans="3:12">
      <c r="C559" s="1860"/>
      <c r="E559" s="1860"/>
      <c r="F559" s="1860"/>
      <c r="G559" s="1860"/>
      <c r="H559" s="1860"/>
      <c r="I559" s="1860"/>
      <c r="J559" s="1860"/>
      <c r="K559" s="3256"/>
      <c r="L559" s="1860"/>
    </row>
    <row r="560" spans="3:12">
      <c r="C560" s="1860"/>
      <c r="E560" s="1860"/>
      <c r="F560" s="1860"/>
      <c r="G560" s="1860"/>
      <c r="H560" s="1860"/>
      <c r="I560" s="1860"/>
      <c r="J560" s="1860"/>
      <c r="K560" s="3256"/>
      <c r="L560" s="1860"/>
    </row>
    <row r="561" spans="3:12">
      <c r="C561" s="1860"/>
      <c r="E561" s="1860"/>
      <c r="F561" s="1860"/>
      <c r="G561" s="1860"/>
      <c r="H561" s="1860"/>
      <c r="I561" s="1860"/>
      <c r="J561" s="1860"/>
      <c r="K561" s="3256"/>
      <c r="L561" s="1860"/>
    </row>
    <row r="562" spans="3:12">
      <c r="C562" s="1860"/>
      <c r="E562" s="1860"/>
      <c r="F562" s="1860"/>
      <c r="G562" s="1860"/>
      <c r="H562" s="1860"/>
      <c r="I562" s="1860"/>
      <c r="J562" s="1860"/>
      <c r="K562" s="3256"/>
      <c r="L562" s="1860"/>
    </row>
    <row r="563" spans="3:12">
      <c r="C563" s="1860"/>
      <c r="E563" s="1860"/>
      <c r="F563" s="1860"/>
      <c r="G563" s="1860"/>
      <c r="H563" s="1860"/>
      <c r="I563" s="1860"/>
      <c r="J563" s="1860"/>
      <c r="K563" s="3256"/>
      <c r="L563" s="1860"/>
    </row>
    <row r="564" spans="3:12">
      <c r="C564" s="1860"/>
      <c r="E564" s="1860"/>
      <c r="F564" s="1860"/>
      <c r="G564" s="1860"/>
      <c r="H564" s="1860"/>
      <c r="I564" s="1860"/>
      <c r="J564" s="1860"/>
      <c r="K564" s="3256"/>
      <c r="L564" s="1860"/>
    </row>
    <row r="565" spans="3:12">
      <c r="C565" s="1860"/>
      <c r="E565" s="1860"/>
      <c r="F565" s="1860"/>
      <c r="G565" s="1860"/>
      <c r="H565" s="1860"/>
      <c r="I565" s="1860"/>
      <c r="J565" s="1860"/>
      <c r="K565" s="3256"/>
      <c r="L565" s="1860"/>
    </row>
    <row r="566" spans="3:12">
      <c r="C566" s="1860"/>
      <c r="E566" s="1860"/>
      <c r="F566" s="1860"/>
      <c r="G566" s="1860"/>
      <c r="H566" s="1860"/>
      <c r="I566" s="1860"/>
      <c r="J566" s="1860"/>
      <c r="K566" s="3256"/>
      <c r="L566" s="1860"/>
    </row>
    <row r="567" spans="3:12">
      <c r="C567" s="1860"/>
      <c r="E567" s="1860"/>
      <c r="F567" s="1860"/>
      <c r="G567" s="1860"/>
      <c r="H567" s="1860"/>
      <c r="I567" s="1860"/>
      <c r="J567" s="1860"/>
      <c r="K567" s="3256"/>
      <c r="L567" s="1860"/>
    </row>
    <row r="568" spans="3:12">
      <c r="C568" s="1860"/>
      <c r="E568" s="1860"/>
      <c r="F568" s="1860"/>
      <c r="G568" s="1860"/>
      <c r="H568" s="1860"/>
      <c r="I568" s="1860"/>
      <c r="J568" s="1860"/>
      <c r="K568" s="3256"/>
      <c r="L568" s="1860"/>
    </row>
    <row r="569" spans="3:12">
      <c r="C569" s="1860"/>
      <c r="E569" s="1860"/>
      <c r="F569" s="1860"/>
      <c r="G569" s="1860"/>
      <c r="H569" s="1860"/>
      <c r="I569" s="1860"/>
      <c r="J569" s="1860"/>
      <c r="K569" s="3256"/>
      <c r="L569" s="1860"/>
    </row>
    <row r="570" spans="3:12">
      <c r="C570" s="1860"/>
      <c r="E570" s="1860"/>
      <c r="F570" s="1860"/>
      <c r="G570" s="1860"/>
      <c r="H570" s="1860"/>
      <c r="I570" s="1860"/>
      <c r="J570" s="1860"/>
      <c r="K570" s="3256"/>
      <c r="L570" s="1860"/>
    </row>
    <row r="571" spans="3:12">
      <c r="C571" s="1860"/>
      <c r="E571" s="1860"/>
      <c r="F571" s="1860"/>
      <c r="G571" s="1860"/>
      <c r="H571" s="1860"/>
      <c r="I571" s="1860"/>
      <c r="J571" s="1860"/>
      <c r="K571" s="3256"/>
      <c r="L571" s="1860"/>
    </row>
    <row r="572" spans="3:12">
      <c r="C572" s="1860"/>
      <c r="E572" s="1860"/>
      <c r="F572" s="1860"/>
      <c r="G572" s="1860"/>
      <c r="H572" s="1860"/>
      <c r="I572" s="1860"/>
      <c r="J572" s="1860"/>
      <c r="K572" s="3256"/>
      <c r="L572" s="1860"/>
    </row>
    <row r="573" spans="3:12">
      <c r="C573" s="1860"/>
      <c r="E573" s="1860"/>
      <c r="F573" s="1860"/>
      <c r="G573" s="1860"/>
      <c r="H573" s="1860"/>
      <c r="I573" s="1860"/>
      <c r="J573" s="1860"/>
      <c r="K573" s="3256"/>
      <c r="L573" s="1860"/>
    </row>
    <row r="574" spans="3:12">
      <c r="C574" s="1860"/>
      <c r="E574" s="1860"/>
      <c r="F574" s="1860"/>
      <c r="G574" s="1860"/>
      <c r="H574" s="1860"/>
      <c r="I574" s="1860"/>
      <c r="J574" s="1860"/>
      <c r="K574" s="3256"/>
      <c r="L574" s="1860"/>
    </row>
    <row r="575" spans="3:12">
      <c r="C575" s="1860"/>
      <c r="E575" s="1860"/>
      <c r="F575" s="1860"/>
      <c r="G575" s="1860"/>
      <c r="H575" s="1860"/>
      <c r="I575" s="1860"/>
      <c r="J575" s="1860"/>
      <c r="K575" s="3256"/>
      <c r="L575" s="1860"/>
    </row>
    <row r="576" spans="3:12">
      <c r="C576" s="1860"/>
      <c r="E576" s="1860"/>
      <c r="F576" s="1860"/>
      <c r="G576" s="1860"/>
      <c r="H576" s="1860"/>
      <c r="I576" s="1860"/>
      <c r="J576" s="1860"/>
      <c r="K576" s="3256"/>
      <c r="L576" s="1860"/>
    </row>
    <row r="577" spans="3:12">
      <c r="C577" s="1860"/>
      <c r="E577" s="1860"/>
      <c r="F577" s="1860"/>
      <c r="G577" s="1860"/>
      <c r="H577" s="1860"/>
      <c r="I577" s="1860"/>
      <c r="J577" s="1860"/>
      <c r="K577" s="3256"/>
      <c r="L577" s="1860"/>
    </row>
    <row r="578" spans="3:12">
      <c r="C578" s="1860"/>
      <c r="E578" s="1860"/>
      <c r="F578" s="1860"/>
      <c r="G578" s="1860"/>
      <c r="H578" s="1860"/>
      <c r="I578" s="1860"/>
      <c r="J578" s="1860"/>
      <c r="K578" s="3256"/>
      <c r="L578" s="1860"/>
    </row>
    <row r="579" spans="3:12">
      <c r="C579" s="1860"/>
      <c r="E579" s="1860"/>
      <c r="F579" s="1860"/>
      <c r="G579" s="1860"/>
      <c r="H579" s="1860"/>
      <c r="I579" s="1860"/>
      <c r="J579" s="1860"/>
      <c r="K579" s="3256"/>
      <c r="L579" s="1860"/>
    </row>
    <row r="580" spans="3:12">
      <c r="C580" s="1860"/>
      <c r="E580" s="1860"/>
      <c r="F580" s="1860"/>
      <c r="G580" s="1860"/>
      <c r="H580" s="1860"/>
      <c r="I580" s="1860"/>
      <c r="J580" s="1860"/>
      <c r="K580" s="3256"/>
      <c r="L580" s="1860"/>
    </row>
    <row r="581" spans="3:12">
      <c r="C581" s="1860"/>
      <c r="E581" s="1860"/>
      <c r="F581" s="1860"/>
      <c r="G581" s="1860"/>
      <c r="H581" s="1860"/>
      <c r="I581" s="1860"/>
      <c r="J581" s="1860"/>
      <c r="K581" s="3256"/>
      <c r="L581" s="1860"/>
    </row>
    <row r="582" spans="3:12">
      <c r="C582" s="1860"/>
      <c r="E582" s="1860"/>
      <c r="F582" s="1860"/>
      <c r="G582" s="1860"/>
      <c r="H582" s="1860"/>
      <c r="I582" s="1860"/>
      <c r="J582" s="1860"/>
      <c r="K582" s="3256"/>
      <c r="L582" s="1860"/>
    </row>
    <row r="583" spans="3:12">
      <c r="C583" s="1860"/>
      <c r="E583" s="1860"/>
      <c r="F583" s="1860"/>
      <c r="G583" s="1860"/>
      <c r="H583" s="1860"/>
      <c r="I583" s="1860"/>
      <c r="J583" s="1860"/>
      <c r="K583" s="3256"/>
      <c r="L583" s="1860"/>
    </row>
    <row r="584" spans="3:12">
      <c r="C584" s="1860"/>
      <c r="E584" s="1860"/>
      <c r="F584" s="1860"/>
      <c r="G584" s="1860"/>
      <c r="H584" s="1860"/>
      <c r="I584" s="1860"/>
      <c r="J584" s="1860"/>
      <c r="K584" s="3256"/>
      <c r="L584" s="1860"/>
    </row>
    <row r="585" spans="3:12">
      <c r="C585" s="1860"/>
      <c r="E585" s="1860"/>
      <c r="F585" s="1860"/>
      <c r="G585" s="1860"/>
      <c r="H585" s="1860"/>
      <c r="I585" s="1860"/>
      <c r="J585" s="1860"/>
      <c r="K585" s="3256"/>
      <c r="L585" s="1860"/>
    </row>
    <row r="586" spans="3:12">
      <c r="C586" s="1860"/>
      <c r="E586" s="1860"/>
      <c r="F586" s="1860"/>
      <c r="G586" s="1860"/>
      <c r="H586" s="1860"/>
      <c r="I586" s="1860"/>
      <c r="J586" s="1860"/>
      <c r="K586" s="3256"/>
      <c r="L586" s="1860"/>
    </row>
    <row r="587" spans="3:12">
      <c r="C587" s="1860"/>
      <c r="E587" s="1860"/>
      <c r="F587" s="1860"/>
      <c r="G587" s="1860"/>
      <c r="H587" s="1860"/>
      <c r="I587" s="1860"/>
      <c r="J587" s="1860"/>
      <c r="K587" s="3256"/>
      <c r="L587" s="1860"/>
    </row>
    <row r="588" spans="3:12">
      <c r="C588" s="1860"/>
      <c r="E588" s="1860"/>
      <c r="F588" s="1860"/>
      <c r="G588" s="1860"/>
      <c r="H588" s="1860"/>
      <c r="I588" s="1860"/>
      <c r="J588" s="1860"/>
      <c r="K588" s="3256"/>
      <c r="L588" s="1860"/>
    </row>
    <row r="589" spans="3:12">
      <c r="C589" s="1860"/>
      <c r="E589" s="1860"/>
      <c r="F589" s="1860"/>
      <c r="G589" s="1860"/>
      <c r="H589" s="1860"/>
      <c r="I589" s="1860"/>
      <c r="J589" s="1860"/>
      <c r="K589" s="3256"/>
      <c r="L589" s="1860"/>
    </row>
    <row r="590" spans="3:12">
      <c r="C590" s="1860"/>
      <c r="E590" s="1860"/>
      <c r="F590" s="1860"/>
      <c r="G590" s="1860"/>
      <c r="H590" s="1860"/>
      <c r="I590" s="1860"/>
      <c r="J590" s="1860"/>
      <c r="K590" s="3256"/>
      <c r="L590" s="1860"/>
    </row>
    <row r="591" spans="3:12">
      <c r="C591" s="1860"/>
      <c r="E591" s="1860"/>
      <c r="F591" s="1860"/>
      <c r="G591" s="1860"/>
      <c r="H591" s="1860"/>
      <c r="I591" s="1860"/>
      <c r="J591" s="1860"/>
      <c r="K591" s="3256"/>
      <c r="L591" s="1860"/>
    </row>
    <row r="592" spans="3:12">
      <c r="C592" s="1860"/>
      <c r="E592" s="1860"/>
      <c r="F592" s="1860"/>
      <c r="G592" s="1860"/>
      <c r="H592" s="1860"/>
      <c r="I592" s="1860"/>
      <c r="J592" s="1860"/>
      <c r="K592" s="3256"/>
      <c r="L592" s="1860"/>
    </row>
    <row r="593" spans="3:12">
      <c r="C593" s="1860"/>
      <c r="E593" s="1860"/>
      <c r="F593" s="1860"/>
      <c r="G593" s="1860"/>
      <c r="H593" s="1860"/>
      <c r="I593" s="1860"/>
      <c r="J593" s="1860"/>
      <c r="K593" s="3256"/>
      <c r="L593" s="1860"/>
    </row>
    <row r="594" spans="3:12">
      <c r="C594" s="1860"/>
      <c r="E594" s="1860"/>
      <c r="F594" s="1860"/>
      <c r="G594" s="1860"/>
      <c r="H594" s="1860"/>
      <c r="I594" s="1860"/>
      <c r="J594" s="1860"/>
      <c r="K594" s="3256"/>
      <c r="L594" s="1860"/>
    </row>
    <row r="595" spans="3:12">
      <c r="C595" s="1860"/>
      <c r="E595" s="1860"/>
      <c r="F595" s="1860"/>
      <c r="G595" s="1860"/>
      <c r="H595" s="1860"/>
      <c r="I595" s="1860"/>
      <c r="J595" s="1860"/>
      <c r="K595" s="3256"/>
      <c r="L595" s="1860"/>
    </row>
    <row r="596" spans="3:12">
      <c r="C596" s="1860"/>
      <c r="E596" s="1860"/>
      <c r="F596" s="1860"/>
      <c r="G596" s="1860"/>
      <c r="H596" s="1860"/>
      <c r="I596" s="1860"/>
      <c r="J596" s="1860"/>
      <c r="K596" s="3256"/>
      <c r="L596" s="1860"/>
    </row>
    <row r="597" spans="3:12">
      <c r="C597" s="1860"/>
      <c r="E597" s="1860"/>
      <c r="F597" s="1860"/>
      <c r="G597" s="1860"/>
      <c r="H597" s="1860"/>
      <c r="I597" s="1860"/>
      <c r="J597" s="1860"/>
      <c r="K597" s="3256"/>
      <c r="L597" s="1860"/>
    </row>
    <row r="598" spans="3:12">
      <c r="C598" s="1860"/>
      <c r="E598" s="1860"/>
      <c r="F598" s="1860"/>
      <c r="G598" s="1860"/>
      <c r="H598" s="1860"/>
      <c r="I598" s="1860"/>
      <c r="J598" s="1860"/>
      <c r="K598" s="3256"/>
      <c r="L598" s="1860"/>
    </row>
    <row r="599" spans="3:12">
      <c r="C599" s="1860"/>
      <c r="E599" s="1860"/>
      <c r="F599" s="1860"/>
      <c r="G599" s="1860"/>
      <c r="H599" s="1860"/>
      <c r="I599" s="1860"/>
      <c r="J599" s="1860"/>
      <c r="K599" s="3256"/>
      <c r="L599" s="1860"/>
    </row>
    <row r="600" spans="3:12">
      <c r="C600" s="1860"/>
    </row>
    <row r="601" spans="3:12">
      <c r="C601" s="1860"/>
    </row>
    <row r="602" spans="3:12">
      <c r="C602" s="1860"/>
    </row>
    <row r="603" spans="3:12">
      <c r="C603" s="1860"/>
    </row>
    <row r="604" spans="3:12">
      <c r="C604" s="1860"/>
    </row>
    <row r="605" spans="3:12">
      <c r="C605" s="1860"/>
    </row>
    <row r="606" spans="3:12">
      <c r="C606" s="1860"/>
    </row>
    <row r="607" spans="3:12">
      <c r="C607" s="1860"/>
    </row>
    <row r="608" spans="3:12">
      <c r="C608" s="1860"/>
    </row>
    <row r="609" spans="3:3">
      <c r="C609" s="1860"/>
    </row>
    <row r="610" spans="3:3">
      <c r="C610" s="1860"/>
    </row>
    <row r="611" spans="3:3">
      <c r="C611" s="1860"/>
    </row>
    <row r="612" spans="3:3">
      <c r="C612" s="1860"/>
    </row>
    <row r="613" spans="3:3">
      <c r="C613" s="1860"/>
    </row>
    <row r="614" spans="3:3">
      <c r="C614" s="1860"/>
    </row>
    <row r="615" spans="3:3">
      <c r="C615" s="1860"/>
    </row>
    <row r="616" spans="3:3">
      <c r="C616" s="1860"/>
    </row>
    <row r="617" spans="3:3">
      <c r="C617" s="1860"/>
    </row>
    <row r="618" spans="3:3">
      <c r="C618" s="1860"/>
    </row>
    <row r="619" spans="3:3">
      <c r="C619" s="1860"/>
    </row>
    <row r="620" spans="3:3">
      <c r="C620" s="1860"/>
    </row>
    <row r="621" spans="3:3">
      <c r="C621" s="1860"/>
    </row>
    <row r="622" spans="3:3">
      <c r="C622" s="1860"/>
    </row>
    <row r="623" spans="3:3">
      <c r="C623" s="1860"/>
    </row>
    <row r="624" spans="3:3">
      <c r="C624" s="1860"/>
    </row>
    <row r="625" spans="3:3">
      <c r="C625" s="1860"/>
    </row>
    <row r="626" spans="3:3">
      <c r="C626" s="1860"/>
    </row>
    <row r="627" spans="3:3">
      <c r="C627" s="1860"/>
    </row>
    <row r="628" spans="3:3">
      <c r="C628" s="1860"/>
    </row>
    <row r="629" spans="3:3">
      <c r="C629" s="1860"/>
    </row>
    <row r="630" spans="3:3">
      <c r="C630" s="1860"/>
    </row>
    <row r="631" spans="3:3">
      <c r="C631" s="1860"/>
    </row>
    <row r="632" spans="3:3">
      <c r="C632" s="1860"/>
    </row>
    <row r="633" spans="3:3">
      <c r="C633" s="1860"/>
    </row>
    <row r="634" spans="3:3">
      <c r="C634" s="1860"/>
    </row>
    <row r="635" spans="3:3">
      <c r="C635" s="1860"/>
    </row>
    <row r="636" spans="3:3">
      <c r="C636" s="1860"/>
    </row>
    <row r="637" spans="3:3">
      <c r="C637" s="1860"/>
    </row>
    <row r="638" spans="3:3">
      <c r="C638" s="1860"/>
    </row>
    <row r="639" spans="3:3">
      <c r="C639" s="1860"/>
    </row>
    <row r="640" spans="3:3">
      <c r="C640" s="1860"/>
    </row>
    <row r="641" spans="3:3">
      <c r="C641" s="1860"/>
    </row>
    <row r="642" spans="3:3">
      <c r="C642" s="1860"/>
    </row>
    <row r="643" spans="3:3">
      <c r="C643" s="1860"/>
    </row>
    <row r="644" spans="3:3">
      <c r="C644" s="1860"/>
    </row>
    <row r="645" spans="3:3">
      <c r="C645" s="1860"/>
    </row>
    <row r="646" spans="3:3">
      <c r="C646" s="1860"/>
    </row>
    <row r="647" spans="3:3">
      <c r="C647" s="1860"/>
    </row>
    <row r="648" spans="3:3">
      <c r="C648" s="1860"/>
    </row>
    <row r="649" spans="3:3">
      <c r="C649" s="1860"/>
    </row>
    <row r="650" spans="3:3">
      <c r="C650" s="1860"/>
    </row>
    <row r="651" spans="3:3">
      <c r="C651" s="1860"/>
    </row>
    <row r="652" spans="3:3">
      <c r="C652" s="1860"/>
    </row>
    <row r="653" spans="3:3">
      <c r="C653" s="1860"/>
    </row>
    <row r="654" spans="3:3">
      <c r="C654" s="1860"/>
    </row>
    <row r="655" spans="3:3">
      <c r="C655" s="1860"/>
    </row>
    <row r="656" spans="3:3">
      <c r="C656" s="1860"/>
    </row>
    <row r="657" spans="3:3">
      <c r="C657" s="1860"/>
    </row>
    <row r="658" spans="3:3">
      <c r="C658" s="1860"/>
    </row>
    <row r="659" spans="3:3">
      <c r="C659" s="1860"/>
    </row>
    <row r="660" spans="3:3">
      <c r="C660" s="1860"/>
    </row>
    <row r="661" spans="3:3">
      <c r="C661" s="1860"/>
    </row>
    <row r="662" spans="3:3">
      <c r="C662" s="1860"/>
    </row>
    <row r="663" spans="3:3">
      <c r="C663" s="1860"/>
    </row>
    <row r="664" spans="3:3">
      <c r="C664" s="1860"/>
    </row>
    <row r="665" spans="3:3">
      <c r="C665" s="1860"/>
    </row>
    <row r="666" spans="3:3">
      <c r="C666" s="1860"/>
    </row>
    <row r="667" spans="3:3">
      <c r="C667" s="1860"/>
    </row>
    <row r="668" spans="3:3">
      <c r="C668" s="1860"/>
    </row>
    <row r="669" spans="3:3">
      <c r="C669" s="1860"/>
    </row>
    <row r="670" spans="3:3">
      <c r="C670" s="1860"/>
    </row>
    <row r="671" spans="3:3">
      <c r="C671" s="1860"/>
    </row>
    <row r="672" spans="3:3">
      <c r="C672" s="1860"/>
    </row>
    <row r="673" spans="3:3">
      <c r="C673" s="1860"/>
    </row>
    <row r="674" spans="3:3">
      <c r="C674" s="1860"/>
    </row>
    <row r="675" spans="3:3">
      <c r="C675" s="1860"/>
    </row>
    <row r="676" spans="3:3">
      <c r="C676" s="1860"/>
    </row>
    <row r="677" spans="3:3">
      <c r="C677" s="1860"/>
    </row>
    <row r="678" spans="3:3">
      <c r="C678" s="1860"/>
    </row>
    <row r="679" spans="3:3">
      <c r="C679" s="1860"/>
    </row>
    <row r="680" spans="3:3">
      <c r="C680" s="1860"/>
    </row>
    <row r="681" spans="3:3">
      <c r="C681" s="1860"/>
    </row>
    <row r="682" spans="3:3">
      <c r="C682" s="1860"/>
    </row>
    <row r="683" spans="3:3">
      <c r="C683" s="1860"/>
    </row>
    <row r="684" spans="3:3">
      <c r="C684" s="1860"/>
    </row>
    <row r="685" spans="3:3">
      <c r="C685" s="1860"/>
    </row>
    <row r="686" spans="3:3">
      <c r="C686" s="1860"/>
    </row>
    <row r="687" spans="3:3">
      <c r="C687" s="1860"/>
    </row>
    <row r="688" spans="3:3">
      <c r="C688" s="1860"/>
    </row>
    <row r="689" spans="3:3">
      <c r="C689" s="1860"/>
    </row>
    <row r="690" spans="3:3">
      <c r="C690" s="1860"/>
    </row>
    <row r="691" spans="3:3">
      <c r="C691" s="1860"/>
    </row>
    <row r="692" spans="3:3">
      <c r="C692" s="1860"/>
    </row>
    <row r="693" spans="3:3">
      <c r="C693" s="1860"/>
    </row>
    <row r="694" spans="3:3">
      <c r="C694" s="1860"/>
    </row>
    <row r="695" spans="3:3">
      <c r="C695" s="1860"/>
    </row>
    <row r="696" spans="3:3">
      <c r="C696" s="1860"/>
    </row>
    <row r="697" spans="3:3">
      <c r="C697" s="1860"/>
    </row>
    <row r="698" spans="3:3">
      <c r="C698" s="1860"/>
    </row>
    <row r="699" spans="3:3">
      <c r="C699" s="1860"/>
    </row>
    <row r="700" spans="3:3">
      <c r="C700" s="1860"/>
    </row>
    <row r="701" spans="3:3">
      <c r="C701" s="1860"/>
    </row>
    <row r="702" spans="3:3">
      <c r="C702" s="1860"/>
    </row>
    <row r="703" spans="3:3">
      <c r="C703" s="1860"/>
    </row>
    <row r="704" spans="3:3">
      <c r="C704" s="1860"/>
    </row>
    <row r="705" spans="3:3">
      <c r="C705" s="1860"/>
    </row>
    <row r="706" spans="3:3">
      <c r="C706" s="1860"/>
    </row>
    <row r="707" spans="3:3">
      <c r="C707" s="1860"/>
    </row>
    <row r="708" spans="3:3">
      <c r="C708" s="1860"/>
    </row>
    <row r="709" spans="3:3">
      <c r="C709" s="1860"/>
    </row>
    <row r="710" spans="3:3">
      <c r="C710" s="1860"/>
    </row>
    <row r="711" spans="3:3">
      <c r="C711" s="1860"/>
    </row>
    <row r="712" spans="3:3">
      <c r="C712" s="1860"/>
    </row>
    <row r="713" spans="3:3">
      <c r="C713" s="1860"/>
    </row>
    <row r="714" spans="3:3">
      <c r="C714" s="1860"/>
    </row>
    <row r="715" spans="3:3">
      <c r="C715" s="1860"/>
    </row>
    <row r="716" spans="3:3">
      <c r="C716" s="1860"/>
    </row>
    <row r="717" spans="3:3">
      <c r="C717" s="1860"/>
    </row>
    <row r="718" spans="3:3">
      <c r="C718" s="1860"/>
    </row>
    <row r="719" spans="3:3">
      <c r="C719" s="1860"/>
    </row>
    <row r="720" spans="3:3">
      <c r="C720" s="1860"/>
    </row>
    <row r="721" spans="3:3">
      <c r="C721" s="1860"/>
    </row>
    <row r="722" spans="3:3">
      <c r="C722" s="1860"/>
    </row>
    <row r="723" spans="3:3">
      <c r="C723" s="1860"/>
    </row>
    <row r="724" spans="3:3">
      <c r="C724" s="1860"/>
    </row>
    <row r="725" spans="3:3">
      <c r="C725" s="1860"/>
    </row>
    <row r="726" spans="3:3">
      <c r="C726" s="1860"/>
    </row>
    <row r="727" spans="3:3">
      <c r="C727" s="1860"/>
    </row>
    <row r="728" spans="3:3">
      <c r="C728" s="1860"/>
    </row>
    <row r="729" spans="3:3">
      <c r="C729" s="1860"/>
    </row>
    <row r="730" spans="3:3">
      <c r="C730" s="1860"/>
    </row>
    <row r="731" spans="3:3">
      <c r="C731" s="1860"/>
    </row>
    <row r="732" spans="3:3">
      <c r="C732" s="1860"/>
    </row>
    <row r="733" spans="3:3">
      <c r="C733" s="1860"/>
    </row>
    <row r="734" spans="3:3">
      <c r="C734" s="1860"/>
    </row>
    <row r="735" spans="3:3">
      <c r="C735" s="1860"/>
    </row>
    <row r="736" spans="3:3">
      <c r="C736" s="1860"/>
    </row>
    <row r="737" spans="3:3">
      <c r="C737" s="1860"/>
    </row>
    <row r="738" spans="3:3">
      <c r="C738" s="1860"/>
    </row>
    <row r="739" spans="3:3">
      <c r="C739" s="1860"/>
    </row>
    <row r="740" spans="3:3">
      <c r="C740" s="1860"/>
    </row>
    <row r="741" spans="3:3">
      <c r="C741" s="1860"/>
    </row>
    <row r="742" spans="3:3">
      <c r="C742" s="1860"/>
    </row>
    <row r="743" spans="3:3">
      <c r="C743" s="1860"/>
    </row>
    <row r="744" spans="3:3">
      <c r="C744" s="1860"/>
    </row>
    <row r="745" spans="3:3">
      <c r="C745" s="1860"/>
    </row>
    <row r="746" spans="3:3">
      <c r="C746" s="1860"/>
    </row>
    <row r="747" spans="3:3">
      <c r="C747" s="1860"/>
    </row>
    <row r="748" spans="3:3">
      <c r="C748" s="1860"/>
    </row>
    <row r="749" spans="3:3">
      <c r="C749" s="1860"/>
    </row>
    <row r="750" spans="3:3">
      <c r="C750" s="1860"/>
    </row>
    <row r="751" spans="3:3">
      <c r="C751" s="1860"/>
    </row>
    <row r="752" spans="3:3">
      <c r="C752" s="1860"/>
    </row>
    <row r="753" spans="3:3">
      <c r="C753" s="1860"/>
    </row>
    <row r="754" spans="3:3">
      <c r="C754" s="1860"/>
    </row>
    <row r="755" spans="3:3">
      <c r="C755" s="1860"/>
    </row>
    <row r="756" spans="3:3">
      <c r="C756" s="1860"/>
    </row>
    <row r="757" spans="3:3">
      <c r="C757" s="1860"/>
    </row>
    <row r="758" spans="3:3">
      <c r="C758" s="1860"/>
    </row>
    <row r="759" spans="3:3">
      <c r="C759" s="1860"/>
    </row>
    <row r="760" spans="3:3">
      <c r="C760" s="1860"/>
    </row>
    <row r="761" spans="3:3">
      <c r="C761" s="1860"/>
    </row>
    <row r="762" spans="3:3">
      <c r="C762" s="1860"/>
    </row>
    <row r="763" spans="3:3">
      <c r="C763" s="1860"/>
    </row>
    <row r="764" spans="3:3">
      <c r="C764" s="1860"/>
    </row>
    <row r="765" spans="3:3">
      <c r="C765" s="1860"/>
    </row>
    <row r="766" spans="3:3">
      <c r="C766" s="1860"/>
    </row>
    <row r="767" spans="3:3">
      <c r="C767" s="1860"/>
    </row>
    <row r="768" spans="3:3">
      <c r="C768" s="1860"/>
    </row>
    <row r="769" spans="3:3">
      <c r="C769" s="1860"/>
    </row>
    <row r="770" spans="3:3">
      <c r="C770" s="1860"/>
    </row>
    <row r="771" spans="3:3">
      <c r="C771" s="1860"/>
    </row>
    <row r="772" spans="3:3">
      <c r="C772" s="1860"/>
    </row>
    <row r="773" spans="3:3">
      <c r="C773" s="1860"/>
    </row>
    <row r="774" spans="3:3">
      <c r="C774" s="1860"/>
    </row>
    <row r="775" spans="3:3">
      <c r="C775" s="1860"/>
    </row>
    <row r="776" spans="3:3">
      <c r="C776" s="1860"/>
    </row>
    <row r="777" spans="3:3">
      <c r="C777" s="1860"/>
    </row>
    <row r="778" spans="3:3">
      <c r="C778" s="1860"/>
    </row>
    <row r="779" spans="3:3">
      <c r="C779" s="1860"/>
    </row>
    <row r="780" spans="3:3">
      <c r="C780" s="1860"/>
    </row>
    <row r="781" spans="3:3">
      <c r="C781" s="1860"/>
    </row>
    <row r="782" spans="3:3">
      <c r="C782" s="1860"/>
    </row>
    <row r="783" spans="3:3">
      <c r="C783" s="1860"/>
    </row>
    <row r="784" spans="3:3">
      <c r="C784" s="1860"/>
    </row>
    <row r="785" spans="3:3">
      <c r="C785" s="1860"/>
    </row>
    <row r="786" spans="3:3">
      <c r="C786" s="1860"/>
    </row>
    <row r="787" spans="3:3">
      <c r="C787" s="1860"/>
    </row>
    <row r="788" spans="3:3">
      <c r="C788" s="1860"/>
    </row>
    <row r="789" spans="3:3">
      <c r="C789" s="1860"/>
    </row>
    <row r="790" spans="3:3">
      <c r="C790" s="1860"/>
    </row>
    <row r="791" spans="3:3">
      <c r="C791" s="1860"/>
    </row>
    <row r="792" spans="3:3">
      <c r="C792" s="1860"/>
    </row>
    <row r="793" spans="3:3">
      <c r="C793" s="1860"/>
    </row>
    <row r="794" spans="3:3">
      <c r="C794" s="1860"/>
    </row>
    <row r="795" spans="3:3">
      <c r="C795" s="1860"/>
    </row>
    <row r="796" spans="3:3">
      <c r="C796" s="1860"/>
    </row>
    <row r="797" spans="3:3">
      <c r="C797" s="1860"/>
    </row>
    <row r="798" spans="3:3">
      <c r="C798" s="1860"/>
    </row>
    <row r="799" spans="3:3">
      <c r="C799" s="1860"/>
    </row>
    <row r="800" spans="3:3">
      <c r="C800" s="1860"/>
    </row>
    <row r="801" spans="3:3">
      <c r="C801" s="1860"/>
    </row>
    <row r="802" spans="3:3">
      <c r="C802" s="1860"/>
    </row>
    <row r="803" spans="3:3">
      <c r="C803" s="1860"/>
    </row>
    <row r="804" spans="3:3">
      <c r="C804" s="1860"/>
    </row>
    <row r="805" spans="3:3">
      <c r="C805" s="1860"/>
    </row>
    <row r="806" spans="3:3">
      <c r="C806" s="1860"/>
    </row>
    <row r="807" spans="3:3">
      <c r="C807" s="1860"/>
    </row>
    <row r="808" spans="3:3">
      <c r="C808" s="1860"/>
    </row>
    <row r="809" spans="3:3">
      <c r="C809" s="1860"/>
    </row>
    <row r="810" spans="3:3">
      <c r="C810" s="1860"/>
    </row>
    <row r="811" spans="3:3">
      <c r="C811" s="1860"/>
    </row>
    <row r="812" spans="3:3">
      <c r="C812" s="1860"/>
    </row>
    <row r="813" spans="3:3">
      <c r="C813" s="1860"/>
    </row>
    <row r="814" spans="3:3">
      <c r="C814" s="1860"/>
    </row>
    <row r="815" spans="3:3">
      <c r="C815" s="1860"/>
    </row>
    <row r="816" spans="3:3">
      <c r="C816" s="1860"/>
    </row>
    <row r="817" spans="3:3">
      <c r="C817" s="1860"/>
    </row>
    <row r="818" spans="3:3">
      <c r="C818" s="1860"/>
    </row>
    <row r="819" spans="3:3">
      <c r="C819" s="1860"/>
    </row>
    <row r="820" spans="3:3">
      <c r="C820" s="1860"/>
    </row>
    <row r="821" spans="3:3">
      <c r="C821" s="1860"/>
    </row>
    <row r="822" spans="3:3">
      <c r="C822" s="1860"/>
    </row>
    <row r="823" spans="3:3">
      <c r="C823" s="1860"/>
    </row>
    <row r="824" spans="3:3">
      <c r="C824" s="1860"/>
    </row>
    <row r="825" spans="3:3">
      <c r="C825" s="1860"/>
    </row>
    <row r="826" spans="3:3">
      <c r="C826" s="1860"/>
    </row>
    <row r="827" spans="3:3">
      <c r="C827" s="1860"/>
    </row>
    <row r="828" spans="3:3">
      <c r="C828" s="1860"/>
    </row>
    <row r="829" spans="3:3">
      <c r="C829" s="1860"/>
    </row>
    <row r="830" spans="3:3">
      <c r="C830" s="1860"/>
    </row>
    <row r="831" spans="3:3">
      <c r="C831" s="1860"/>
    </row>
    <row r="832" spans="3:3">
      <c r="C832" s="1860"/>
    </row>
    <row r="833" spans="3:3">
      <c r="C833" s="1860"/>
    </row>
    <row r="834" spans="3:3">
      <c r="C834" s="1860"/>
    </row>
    <row r="835" spans="3:3">
      <c r="C835" s="1860"/>
    </row>
    <row r="836" spans="3:3">
      <c r="C836" s="1860"/>
    </row>
    <row r="837" spans="3:3">
      <c r="C837" s="1860"/>
    </row>
    <row r="838" spans="3:3">
      <c r="C838" s="1860"/>
    </row>
    <row r="839" spans="3:3">
      <c r="C839" s="1860"/>
    </row>
    <row r="840" spans="3:3">
      <c r="C840" s="1860"/>
    </row>
    <row r="841" spans="3:3">
      <c r="C841" s="1860"/>
    </row>
    <row r="842" spans="3:3">
      <c r="C842" s="1860"/>
    </row>
    <row r="843" spans="3:3">
      <c r="C843" s="1860"/>
    </row>
    <row r="844" spans="3:3">
      <c r="C844" s="1860"/>
    </row>
    <row r="845" spans="3:3">
      <c r="C845" s="1860"/>
    </row>
    <row r="846" spans="3:3">
      <c r="C846" s="1860"/>
    </row>
    <row r="847" spans="3:3">
      <c r="C847" s="1860"/>
    </row>
    <row r="848" spans="3:3">
      <c r="C848" s="1860"/>
    </row>
    <row r="849" spans="3:3">
      <c r="C849" s="1860"/>
    </row>
    <row r="850" spans="3:3">
      <c r="C850" s="1860"/>
    </row>
    <row r="851" spans="3:3">
      <c r="C851" s="1860"/>
    </row>
    <row r="852" spans="3:3">
      <c r="C852" s="1860"/>
    </row>
    <row r="853" spans="3:3">
      <c r="C853" s="1860"/>
    </row>
    <row r="854" spans="3:3">
      <c r="C854" s="1860"/>
    </row>
    <row r="855" spans="3:3">
      <c r="C855" s="1860"/>
    </row>
    <row r="856" spans="3:3">
      <c r="C856" s="1860"/>
    </row>
  </sheetData>
  <autoFilter ref="A6:L6"/>
  <customSheetViews>
    <customSheetView guid="{CD481555-6D06-49CD-9625-98C90CC09C9A}" showAutoFilter="1">
      <selection activeCell="K336" sqref="K336"/>
      <pageMargins left="0.70866141732283505" right="0.70866141732283505" top="0.74803149606299202" bottom="0.74803149606299202" header="0.31496062992126" footer="0.31496062992126"/>
      <pageSetup scale="50" orientation="portrait" r:id="rId1"/>
      <autoFilter ref="B6:B347"/>
    </customSheetView>
    <customSheetView guid="{9EC6AF21-4B8E-44E3-AF29-8895353139B2}" showAutoFilter="1">
      <pane ySplit="6" topLeftCell="A334" activePane="bottomLeft" state="frozen"/>
      <selection pane="bottomLeft" activeCell="K336" sqref="K336"/>
      <pageMargins left="0.70866141732283505" right="0.70866141732283505" top="0.74803149606299202" bottom="0.74803149606299202" header="0.31496062992126" footer="0.31496062992126"/>
      <pageSetup scale="50" orientation="portrait" r:id="rId2"/>
      <autoFilter ref="B6:B347"/>
    </customSheetView>
    <customSheetView guid="{4A6D03CA-35D0-42B2-8E76-6C991766DE68}" showAutoFilter="1">
      <pane ySplit="4" topLeftCell="A332" activePane="bottomLeft" state="frozen"/>
      <selection pane="bottomLeft" activeCell="F343" sqref="F343"/>
      <pageMargins left="0.70866141732283505" right="0.70866141732283505" top="0.74803149606299202" bottom="0.74803149606299202" header="0.31496062992126" footer="0.31496062992126"/>
      <pageSetup scale="50" orientation="portrait" r:id="rId3"/>
      <autoFilter ref="B6:B347"/>
    </customSheetView>
    <customSheetView guid="{94FC66D5-BF29-4BE8-974C-C93BA07E9FE3}" showAutoFilter="1">
      <pane ySplit="6" topLeftCell="A334" activePane="bottomLeft" state="frozen"/>
      <selection pane="bottomLeft" activeCell="K68" sqref="K68"/>
      <pageMargins left="0.70866141732283505" right="0.70866141732283505" top="0.74803149606299202" bottom="0.74803149606299202" header="0.31496062992126" footer="0.31496062992126"/>
      <pageSetup scale="50" orientation="portrait" r:id="rId4"/>
      <autoFilter ref="B6:B347"/>
    </customSheetView>
  </customSheetViews>
  <mergeCells count="191">
    <mergeCell ref="C119:J119"/>
    <mergeCell ref="C118:J118"/>
    <mergeCell ref="C120:J120"/>
    <mergeCell ref="C89:J89"/>
    <mergeCell ref="C158:J158"/>
    <mergeCell ref="A57:A58"/>
    <mergeCell ref="C88:J88"/>
    <mergeCell ref="C81:J81"/>
    <mergeCell ref="C80:J80"/>
    <mergeCell ref="C116:J116"/>
    <mergeCell ref="C131:J131"/>
    <mergeCell ref="C123:J123"/>
    <mergeCell ref="C125:J125"/>
    <mergeCell ref="A79:A80"/>
    <mergeCell ref="C104:J104"/>
    <mergeCell ref="C58:J58"/>
    <mergeCell ref="C124:J124"/>
    <mergeCell ref="C85:J85"/>
    <mergeCell ref="C152:J152"/>
    <mergeCell ref="C140:J140"/>
    <mergeCell ref="C149:J149"/>
    <mergeCell ref="C150:J150"/>
    <mergeCell ref="C142:J142"/>
    <mergeCell ref="C115:J115"/>
    <mergeCell ref="C32:J32"/>
    <mergeCell ref="A37:A38"/>
    <mergeCell ref="A34:A35"/>
    <mergeCell ref="C34:J34"/>
    <mergeCell ref="C40:J40"/>
    <mergeCell ref="A70:A71"/>
    <mergeCell ref="A72:A73"/>
    <mergeCell ref="A29:A30"/>
    <mergeCell ref="C42:J42"/>
    <mergeCell ref="C43:J43"/>
    <mergeCell ref="A55:A56"/>
    <mergeCell ref="A32:A33"/>
    <mergeCell ref="C101:J101"/>
    <mergeCell ref="C90:J90"/>
    <mergeCell ref="C95:J95"/>
    <mergeCell ref="C92:J92"/>
    <mergeCell ref="C93:J93"/>
    <mergeCell ref="C110:J110"/>
    <mergeCell ref="C107:J107"/>
    <mergeCell ref="C109:J109"/>
    <mergeCell ref="C106:J106"/>
    <mergeCell ref="C98:J98"/>
    <mergeCell ref="C114:J114"/>
    <mergeCell ref="C28:J28"/>
    <mergeCell ref="C49:J49"/>
    <mergeCell ref="A1:L1"/>
    <mergeCell ref="A2:B2"/>
    <mergeCell ref="C2:F2"/>
    <mergeCell ref="G2:G4"/>
    <mergeCell ref="H2:J4"/>
    <mergeCell ref="A4:B4"/>
    <mergeCell ref="C4:F4"/>
    <mergeCell ref="C29:J29"/>
    <mergeCell ref="A3:B3"/>
    <mergeCell ref="C3:F3"/>
    <mergeCell ref="A22:A23"/>
    <mergeCell ref="A24:A28"/>
    <mergeCell ref="A20:A21"/>
    <mergeCell ref="C18:J18"/>
    <mergeCell ref="A7:A9"/>
    <mergeCell ref="C7:J7"/>
    <mergeCell ref="C9:J9"/>
    <mergeCell ref="C13:J13"/>
    <mergeCell ref="C14:J14"/>
    <mergeCell ref="I5:L5"/>
    <mergeCell ref="A5:B5"/>
    <mergeCell ref="C5:F5"/>
    <mergeCell ref="C84:J84"/>
    <mergeCell ref="C75:J75"/>
    <mergeCell ref="C73:J73"/>
    <mergeCell ref="C74:J74"/>
    <mergeCell ref="C82:J82"/>
    <mergeCell ref="C46:J46"/>
    <mergeCell ref="C83:J83"/>
    <mergeCell ref="C50:J50"/>
    <mergeCell ref="C55:J55"/>
    <mergeCell ref="C64:J64"/>
    <mergeCell ref="C62:J62"/>
    <mergeCell ref="C69:J69"/>
    <mergeCell ref="C53:J53"/>
    <mergeCell ref="C67:J67"/>
    <mergeCell ref="C59:J59"/>
    <mergeCell ref="C68:J68"/>
    <mergeCell ref="C71:J71"/>
    <mergeCell ref="C70:J70"/>
    <mergeCell ref="C65:J65"/>
    <mergeCell ref="C61:J61"/>
    <mergeCell ref="C60:J60"/>
    <mergeCell ref="C21:J21"/>
    <mergeCell ref="C22:J22"/>
    <mergeCell ref="A163:A164"/>
    <mergeCell ref="C157:J157"/>
    <mergeCell ref="C91:J91"/>
    <mergeCell ref="C194:J194"/>
    <mergeCell ref="C183:J183"/>
    <mergeCell ref="C184:J184"/>
    <mergeCell ref="C182:J182"/>
    <mergeCell ref="A170:A175"/>
    <mergeCell ref="C174:J174"/>
    <mergeCell ref="A152:A153"/>
    <mergeCell ref="C139:J139"/>
    <mergeCell ref="A136:A138"/>
    <mergeCell ref="A130:A133"/>
    <mergeCell ref="C133:J133"/>
    <mergeCell ref="A167:A168"/>
    <mergeCell ref="C160:J160"/>
    <mergeCell ref="C163:J163"/>
    <mergeCell ref="C135:J135"/>
    <mergeCell ref="A134:A135"/>
    <mergeCell ref="C100:J100"/>
    <mergeCell ref="C96:J96"/>
    <mergeCell ref="C126:J126"/>
    <mergeCell ref="C128:J128"/>
    <mergeCell ref="C137:J137"/>
    <mergeCell ref="C146:J146"/>
    <mergeCell ref="C190:J190"/>
    <mergeCell ref="C189:J189"/>
    <mergeCell ref="C168:J168"/>
    <mergeCell ref="C165:J165"/>
    <mergeCell ref="A312:A313"/>
    <mergeCell ref="C224:J224"/>
    <mergeCell ref="C219:J219"/>
    <mergeCell ref="C216:J216"/>
    <mergeCell ref="C198:J198"/>
    <mergeCell ref="C210:J210"/>
    <mergeCell ref="C204:J204"/>
    <mergeCell ref="C207:J207"/>
    <mergeCell ref="C209:J209"/>
    <mergeCell ref="B312:B313"/>
    <mergeCell ref="C313:J313"/>
    <mergeCell ref="A294:A295"/>
    <mergeCell ref="C296:J296"/>
    <mergeCell ref="C285:J285"/>
    <mergeCell ref="A304:A305"/>
    <mergeCell ref="C304:J304"/>
    <mergeCell ref="C302:J302"/>
    <mergeCell ref="C268:J268"/>
    <mergeCell ref="C226:J226"/>
    <mergeCell ref="A227:A228"/>
    <mergeCell ref="C246:J246"/>
    <mergeCell ref="A246:A247"/>
    <mergeCell ref="C243:J243"/>
    <mergeCell ref="C227:J227"/>
    <mergeCell ref="C260:J260"/>
    <mergeCell ref="C261:J261"/>
    <mergeCell ref="A251:A253"/>
    <mergeCell ref="B251:B253"/>
    <mergeCell ref="C252:J252"/>
    <mergeCell ref="C242:J242"/>
    <mergeCell ref="C239:J239"/>
    <mergeCell ref="A239:A240"/>
    <mergeCell ref="C233:J233"/>
    <mergeCell ref="C350:J350"/>
    <mergeCell ref="C349:J349"/>
    <mergeCell ref="C377:J377"/>
    <mergeCell ref="C370:J370"/>
    <mergeCell ref="C274:J274"/>
    <mergeCell ref="C315:J315"/>
    <mergeCell ref="C311:J311"/>
    <mergeCell ref="C330:J330"/>
    <mergeCell ref="C312:J312"/>
    <mergeCell ref="C294:J294"/>
    <mergeCell ref="C325:J325"/>
    <mergeCell ref="C322:J322"/>
    <mergeCell ref="C347:J347"/>
    <mergeCell ref="C343:J343"/>
    <mergeCell ref="C344:J344"/>
    <mergeCell ref="C345:J345"/>
    <mergeCell ref="A278:A279"/>
    <mergeCell ref="C278:J278"/>
    <mergeCell ref="C335:J335"/>
    <mergeCell ref="C336:J336"/>
    <mergeCell ref="C338:J338"/>
    <mergeCell ref="C341:J341"/>
    <mergeCell ref="C339:J339"/>
    <mergeCell ref="A329:A330"/>
    <mergeCell ref="C329:J329"/>
    <mergeCell ref="A302:A303"/>
    <mergeCell ref="C380:J380"/>
    <mergeCell ref="C379:J379"/>
    <mergeCell ref="C378:J378"/>
    <mergeCell ref="C368:J368"/>
    <mergeCell ref="C367:J367"/>
    <mergeCell ref="C361:J361"/>
    <mergeCell ref="C362:J362"/>
    <mergeCell ref="C363:J363"/>
    <mergeCell ref="C352:J352"/>
  </mergeCells>
  <hyperlinks>
    <hyperlink ref="B243" r:id="rId5"/>
    <hyperlink ref="B158" r:id="rId6"/>
    <hyperlink ref="B150" r:id="rId7"/>
    <hyperlink ref="B125" r:id="rId8"/>
    <hyperlink ref="B96" r:id="rId9"/>
    <hyperlink ref="B285" r:id="rId10"/>
  </hyperlinks>
  <pageMargins left="0.70866141732283505" right="0.70866141732283505" top="0.74803149606299202" bottom="0.74803149606299202" header="0.31496062992126" footer="0.31496062992126"/>
  <pageSetup scale="50" orientation="portrait" r:id="rId1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FF00"/>
  </sheetPr>
  <dimension ref="A1:N292"/>
  <sheetViews>
    <sheetView zoomScaleNormal="100" workbookViewId="0">
      <pane ySplit="6" topLeftCell="A260" activePane="bottomLeft" state="frozen"/>
      <selection pane="bottomLeft" activeCell="C246" sqref="C246:J246"/>
    </sheetView>
  </sheetViews>
  <sheetFormatPr defaultRowHeight="15.75"/>
  <cols>
    <col min="1" max="1" width="12.85546875" style="273" customWidth="1"/>
    <col min="2" max="2" width="10.140625" style="272" customWidth="1"/>
    <col min="3" max="11" width="11.140625" style="272" customWidth="1"/>
    <col min="12" max="12" width="64.85546875" style="271" customWidth="1"/>
    <col min="13" max="16384" width="9.140625" style="270"/>
  </cols>
  <sheetData>
    <row r="1" spans="1:13" s="281" customFormat="1" ht="34.5" customHeight="1" thickTop="1">
      <c r="A1" s="4298" t="s">
        <v>1366</v>
      </c>
      <c r="B1" s="4299"/>
      <c r="C1" s="4299"/>
      <c r="D1" s="4299"/>
      <c r="E1" s="4299"/>
      <c r="F1" s="4299"/>
      <c r="G1" s="4299"/>
      <c r="H1" s="4299"/>
      <c r="I1" s="4299"/>
      <c r="J1" s="4299"/>
      <c r="K1" s="4299"/>
      <c r="L1" s="4300"/>
      <c r="M1" s="288"/>
    </row>
    <row r="2" spans="1:13" ht="20.100000000000001" customHeight="1">
      <c r="A2" s="4289" t="s">
        <v>215</v>
      </c>
      <c r="B2" s="4373"/>
      <c r="C2" s="4358">
        <v>8998</v>
      </c>
      <c r="D2" s="4281"/>
      <c r="E2" s="4281"/>
      <c r="F2" s="4359"/>
      <c r="G2" s="4374" t="s">
        <v>6403</v>
      </c>
      <c r="H2" s="4375"/>
      <c r="I2" s="331"/>
      <c r="J2" s="331"/>
      <c r="K2" s="3270"/>
      <c r="L2" s="347"/>
    </row>
    <row r="3" spans="1:13" ht="20.100000000000001" customHeight="1">
      <c r="A3" s="4289" t="s">
        <v>222</v>
      </c>
      <c r="B3" s="4373"/>
      <c r="C3" s="4358" t="s">
        <v>4511</v>
      </c>
      <c r="D3" s="4281"/>
      <c r="E3" s="4281"/>
      <c r="F3" s="4359"/>
      <c r="G3" s="331"/>
      <c r="H3" s="331"/>
      <c r="I3" s="331"/>
      <c r="J3" s="331"/>
      <c r="K3" s="3270"/>
      <c r="L3" s="347"/>
    </row>
    <row r="4" spans="1:13" ht="20.25" customHeight="1">
      <c r="A4" s="4289" t="s">
        <v>223</v>
      </c>
      <c r="B4" s="4373"/>
      <c r="C4" s="4358" t="s">
        <v>4416</v>
      </c>
      <c r="D4" s="4281"/>
      <c r="E4" s="4281"/>
      <c r="F4" s="4359"/>
      <c r="G4" s="331"/>
      <c r="H4" s="331"/>
      <c r="I4" s="331"/>
      <c r="J4" s="331"/>
      <c r="K4" s="3270"/>
      <c r="L4" s="347"/>
    </row>
    <row r="5" spans="1:13" s="325" customFormat="1" ht="32.25" customHeight="1" thickBot="1">
      <c r="A5" s="4289" t="s">
        <v>325</v>
      </c>
      <c r="B5" s="4373"/>
      <c r="C5" s="4416" t="s">
        <v>4443</v>
      </c>
      <c r="D5" s="4363"/>
      <c r="E5" s="4363"/>
      <c r="F5" s="4364"/>
      <c r="G5" s="433"/>
      <c r="H5" s="433"/>
      <c r="I5" s="433"/>
      <c r="J5" s="433"/>
      <c r="K5" s="3241"/>
      <c r="L5" s="327"/>
    </row>
    <row r="6" spans="1:13" s="281" customFormat="1" ht="35.25" customHeight="1" thickTop="1">
      <c r="A6" s="284" t="s">
        <v>1</v>
      </c>
      <c r="B6" s="283" t="s">
        <v>0</v>
      </c>
      <c r="C6" s="283" t="s">
        <v>2</v>
      </c>
      <c r="D6" s="283" t="s">
        <v>3</v>
      </c>
      <c r="E6" s="283" t="s">
        <v>4</v>
      </c>
      <c r="F6" s="283" t="s">
        <v>5</v>
      </c>
      <c r="G6" s="283" t="s">
        <v>6</v>
      </c>
      <c r="H6" s="283" t="s">
        <v>7</v>
      </c>
      <c r="I6" s="283" t="s">
        <v>8</v>
      </c>
      <c r="J6" s="283" t="s">
        <v>9</v>
      </c>
      <c r="K6" s="283" t="s">
        <v>6286</v>
      </c>
      <c r="L6" s="282" t="s">
        <v>10</v>
      </c>
    </row>
    <row r="7" spans="1:13" ht="60.75" customHeight="1">
      <c r="A7" s="2045">
        <v>41140</v>
      </c>
      <c r="B7" s="1937" t="s">
        <v>32</v>
      </c>
      <c r="C7" s="4519" t="s">
        <v>1365</v>
      </c>
      <c r="D7" s="4519"/>
      <c r="E7" s="4519"/>
      <c r="F7" s="4519"/>
      <c r="G7" s="4519"/>
      <c r="H7" s="4519"/>
      <c r="I7" s="4519"/>
      <c r="J7" s="4519"/>
      <c r="K7" s="3513" t="s">
        <v>3927</v>
      </c>
      <c r="L7" s="2427" t="s">
        <v>3927</v>
      </c>
    </row>
    <row r="8" spans="1:13" ht="36" customHeight="1">
      <c r="A8" s="441">
        <v>41141</v>
      </c>
      <c r="B8" s="275" t="s">
        <v>16</v>
      </c>
      <c r="C8" s="372">
        <v>4650</v>
      </c>
      <c r="D8" s="292">
        <f>+C8*(100-E8)/100</f>
        <v>4650</v>
      </c>
      <c r="E8" s="372">
        <v>0</v>
      </c>
      <c r="F8" s="372">
        <v>275</v>
      </c>
      <c r="G8" s="372">
        <v>45</v>
      </c>
      <c r="H8" s="372"/>
      <c r="I8" s="372"/>
      <c r="J8" s="372"/>
      <c r="K8" s="372"/>
      <c r="L8" s="348" t="s">
        <v>1364</v>
      </c>
    </row>
    <row r="9" spans="1:13" ht="31.5">
      <c r="A9" s="441">
        <v>41142</v>
      </c>
      <c r="B9" s="275" t="s">
        <v>16</v>
      </c>
      <c r="C9" s="372">
        <v>4720</v>
      </c>
      <c r="D9" s="292">
        <f>+C9*(100-E9)/100</f>
        <v>4720</v>
      </c>
      <c r="E9" s="372">
        <v>0</v>
      </c>
      <c r="F9" s="372">
        <v>275</v>
      </c>
      <c r="G9" s="372">
        <v>50</v>
      </c>
      <c r="H9" s="372"/>
      <c r="I9" s="372"/>
      <c r="J9" s="372"/>
      <c r="K9" s="372"/>
      <c r="L9" s="348" t="s">
        <v>1363</v>
      </c>
    </row>
    <row r="10" spans="1:13" ht="21.75" customHeight="1">
      <c r="A10" s="493">
        <v>41144</v>
      </c>
      <c r="B10" s="303" t="s">
        <v>11</v>
      </c>
      <c r="C10" s="4545" t="s">
        <v>1362</v>
      </c>
      <c r="D10" s="4385"/>
      <c r="E10" s="4385"/>
      <c r="F10" s="4385"/>
      <c r="G10" s="4385"/>
      <c r="H10" s="4385"/>
      <c r="I10" s="4385"/>
      <c r="J10" s="4386"/>
      <c r="K10" s="3239"/>
      <c r="L10" s="348"/>
    </row>
    <row r="11" spans="1:13" ht="57.75" customHeight="1">
      <c r="A11" s="441">
        <v>41146</v>
      </c>
      <c r="B11" s="635" t="s">
        <v>34</v>
      </c>
      <c r="C11" s="4340" t="s">
        <v>1361</v>
      </c>
      <c r="D11" s="4274"/>
      <c r="E11" s="4274"/>
      <c r="F11" s="4274"/>
      <c r="G11" s="4274"/>
      <c r="H11" s="4274"/>
      <c r="I11" s="4274"/>
      <c r="J11" s="4346"/>
      <c r="K11" s="3226"/>
    </row>
    <row r="12" spans="1:13" ht="52.5" customHeight="1">
      <c r="A12" s="4293">
        <v>41154</v>
      </c>
      <c r="B12" s="275" t="s">
        <v>16</v>
      </c>
      <c r="C12" s="292">
        <v>5345</v>
      </c>
      <c r="D12" s="292">
        <f>+C12*(100-E12)/100</f>
        <v>5345</v>
      </c>
      <c r="E12" s="292">
        <v>0</v>
      </c>
      <c r="F12" s="292">
        <v>302</v>
      </c>
      <c r="G12" s="292">
        <v>56</v>
      </c>
      <c r="H12" s="292"/>
      <c r="I12" s="292"/>
      <c r="J12" s="292"/>
      <c r="K12" s="3248"/>
      <c r="L12" s="348" t="s">
        <v>1360</v>
      </c>
    </row>
    <row r="13" spans="1:13" ht="39.75" customHeight="1">
      <c r="A13" s="4307"/>
      <c r="B13" s="275" t="s">
        <v>16</v>
      </c>
      <c r="C13" s="292">
        <v>5775</v>
      </c>
      <c r="D13" s="292">
        <f>+C13*(100-E13)/100</f>
        <v>5775</v>
      </c>
      <c r="E13" s="292">
        <v>0</v>
      </c>
      <c r="F13" s="292">
        <f>+(1.78*1000000)/D13</f>
        <v>308.22510822510822</v>
      </c>
      <c r="G13" s="292">
        <v>72</v>
      </c>
      <c r="H13" s="292"/>
      <c r="I13" s="292"/>
      <c r="J13" s="292"/>
      <c r="K13" s="3248"/>
      <c r="L13" s="348" t="s">
        <v>1359</v>
      </c>
    </row>
    <row r="14" spans="1:13" ht="38.25" customHeight="1">
      <c r="A14" s="441">
        <v>41155</v>
      </c>
      <c r="B14" s="275" t="s">
        <v>16</v>
      </c>
      <c r="C14" s="292">
        <v>6635</v>
      </c>
      <c r="D14" s="292">
        <f>+C14*(100-E14)/100</f>
        <v>6635</v>
      </c>
      <c r="E14" s="292">
        <v>0</v>
      </c>
      <c r="F14" s="292">
        <v>288</v>
      </c>
      <c r="G14" s="292">
        <v>76</v>
      </c>
      <c r="H14" s="292"/>
      <c r="I14" s="292"/>
      <c r="J14" s="292"/>
      <c r="K14" s="3248"/>
      <c r="L14" s="348" t="s">
        <v>1358</v>
      </c>
    </row>
    <row r="15" spans="1:13" ht="31.5">
      <c r="A15" s="441">
        <v>41156</v>
      </c>
      <c r="B15" s="275" t="s">
        <v>16</v>
      </c>
      <c r="C15" s="292">
        <v>4950</v>
      </c>
      <c r="D15" s="292">
        <f>+C15*(100-E15)/100</f>
        <v>4950</v>
      </c>
      <c r="E15" s="292">
        <v>0</v>
      </c>
      <c r="F15" s="292">
        <v>339</v>
      </c>
      <c r="G15" s="292">
        <v>63</v>
      </c>
      <c r="H15" s="292"/>
      <c r="I15" s="292"/>
      <c r="J15" s="292"/>
      <c r="K15" s="3248"/>
      <c r="L15" s="271" t="s">
        <v>1357</v>
      </c>
    </row>
    <row r="16" spans="1:13" ht="63">
      <c r="A16" s="441">
        <v>41157</v>
      </c>
      <c r="B16" s="275" t="s">
        <v>16</v>
      </c>
      <c r="C16" s="292">
        <v>6935</v>
      </c>
      <c r="D16" s="292">
        <f>+C16*(100-E16)/100</f>
        <v>6935</v>
      </c>
      <c r="E16" s="292">
        <v>0</v>
      </c>
      <c r="F16" s="292">
        <v>247</v>
      </c>
      <c r="G16" s="292">
        <v>140</v>
      </c>
      <c r="H16" s="292"/>
      <c r="I16" s="292"/>
      <c r="J16" s="292"/>
      <c r="K16" s="3248"/>
      <c r="L16" s="348" t="s">
        <v>1356</v>
      </c>
    </row>
    <row r="17" spans="1:12" ht="33" customHeight="1">
      <c r="A17" s="441">
        <v>41158</v>
      </c>
      <c r="B17" s="275" t="s">
        <v>11</v>
      </c>
      <c r="C17" s="4340" t="s">
        <v>1355</v>
      </c>
      <c r="D17" s="4263"/>
      <c r="E17" s="4263"/>
      <c r="F17" s="4263"/>
      <c r="G17" s="4263"/>
      <c r="H17" s="4263"/>
      <c r="I17" s="4263"/>
      <c r="J17" s="4344"/>
      <c r="K17" s="3221"/>
      <c r="L17" s="348"/>
    </row>
    <row r="18" spans="1:12" ht="21.75" customHeight="1">
      <c r="A18" s="4293">
        <v>41173</v>
      </c>
      <c r="B18" s="448" t="s">
        <v>154</v>
      </c>
      <c r="C18" s="4546" t="s">
        <v>155</v>
      </c>
      <c r="D18" s="4547"/>
      <c r="E18" s="4547"/>
      <c r="F18" s="4547"/>
      <c r="G18" s="4547"/>
      <c r="H18" s="4547"/>
      <c r="I18" s="4547"/>
      <c r="J18" s="4548"/>
      <c r="K18" s="3282"/>
      <c r="L18" s="348"/>
    </row>
    <row r="19" spans="1:12" ht="36.75" customHeight="1">
      <c r="A19" s="4307"/>
      <c r="B19" s="275" t="s">
        <v>11</v>
      </c>
      <c r="C19" s="4340" t="s">
        <v>1354</v>
      </c>
      <c r="D19" s="4263"/>
      <c r="E19" s="4263"/>
      <c r="F19" s="4263"/>
      <c r="G19" s="4263"/>
      <c r="H19" s="4263"/>
      <c r="I19" s="4263"/>
      <c r="J19" s="4344"/>
      <c r="K19" s="3221"/>
    </row>
    <row r="20" spans="1:12" ht="31.5">
      <c r="A20" s="441">
        <v>41183</v>
      </c>
      <c r="B20" s="275" t="s">
        <v>16</v>
      </c>
      <c r="C20" s="292">
        <v>6810</v>
      </c>
      <c r="D20" s="292">
        <f>+C20*(100-E20)/100</f>
        <v>6810</v>
      </c>
      <c r="E20" s="292">
        <v>0</v>
      </c>
      <c r="F20" s="292">
        <v>235</v>
      </c>
      <c r="G20" s="292">
        <v>36</v>
      </c>
      <c r="H20" s="292"/>
      <c r="I20" s="292"/>
      <c r="J20" s="292"/>
      <c r="K20" s="3248"/>
      <c r="L20" s="271" t="s">
        <v>1353</v>
      </c>
    </row>
    <row r="21" spans="1:12" ht="36" customHeight="1">
      <c r="A21" s="441">
        <v>41184</v>
      </c>
      <c r="B21" s="275" t="s">
        <v>11</v>
      </c>
      <c r="C21" s="4340" t="s">
        <v>1352</v>
      </c>
      <c r="D21" s="4263"/>
      <c r="E21" s="4263"/>
      <c r="F21" s="4263"/>
      <c r="G21" s="4263"/>
      <c r="H21" s="4263"/>
      <c r="I21" s="4263"/>
      <c r="J21" s="4344"/>
      <c r="K21" s="3221"/>
    </row>
    <row r="22" spans="1:12" ht="36" customHeight="1">
      <c r="A22" s="441">
        <v>41186</v>
      </c>
      <c r="B22" s="275" t="s">
        <v>11</v>
      </c>
      <c r="C22" s="4340" t="s">
        <v>1351</v>
      </c>
      <c r="D22" s="4274"/>
      <c r="E22" s="4274"/>
      <c r="F22" s="4274"/>
      <c r="G22" s="4274"/>
      <c r="H22" s="4274"/>
      <c r="I22" s="4274"/>
      <c r="J22" s="4346"/>
      <c r="K22" s="3226"/>
    </row>
    <row r="23" spans="1:12" ht="31.5" customHeight="1">
      <c r="A23" s="441">
        <v>41191</v>
      </c>
      <c r="B23" s="275" t="s">
        <v>16</v>
      </c>
      <c r="C23" s="292">
        <v>7200</v>
      </c>
      <c r="D23" s="292">
        <v>7200</v>
      </c>
      <c r="E23" s="292">
        <v>0</v>
      </c>
      <c r="F23" s="292">
        <v>235</v>
      </c>
      <c r="G23" s="292">
        <v>36</v>
      </c>
      <c r="H23" s="292"/>
      <c r="I23" s="292"/>
      <c r="J23" s="292"/>
      <c r="K23" s="3248"/>
      <c r="L23" s="348" t="s">
        <v>1350</v>
      </c>
    </row>
    <row r="24" spans="1:12" ht="31.5" customHeight="1">
      <c r="A24" s="441">
        <v>41203</v>
      </c>
      <c r="B24" s="275" t="s">
        <v>11</v>
      </c>
      <c r="C24" s="4340" t="s">
        <v>1349</v>
      </c>
      <c r="D24" s="4263"/>
      <c r="E24" s="4263"/>
      <c r="F24" s="4263"/>
      <c r="G24" s="4263"/>
      <c r="H24" s="4263"/>
      <c r="I24" s="4263"/>
      <c r="J24" s="4344"/>
      <c r="K24" s="3221"/>
    </row>
    <row r="25" spans="1:12" ht="31.5" customHeight="1">
      <c r="A25" s="441">
        <v>41204</v>
      </c>
      <c r="B25" s="275" t="s">
        <v>16</v>
      </c>
      <c r="C25" s="292">
        <v>6920</v>
      </c>
      <c r="D25" s="292">
        <v>6920</v>
      </c>
      <c r="E25" s="292">
        <v>0</v>
      </c>
      <c r="F25" s="292">
        <v>177</v>
      </c>
      <c r="G25" s="292">
        <v>30</v>
      </c>
      <c r="H25" s="292"/>
      <c r="I25" s="292"/>
      <c r="J25" s="292"/>
      <c r="K25" s="3248"/>
      <c r="L25" s="348" t="s">
        <v>1348</v>
      </c>
    </row>
    <row r="26" spans="1:12" ht="30.75" customHeight="1">
      <c r="A26" s="441">
        <v>41205</v>
      </c>
      <c r="B26" s="275" t="s">
        <v>11</v>
      </c>
      <c r="C26" s="4340" t="s">
        <v>1347</v>
      </c>
      <c r="D26" s="4263"/>
      <c r="E26" s="4263"/>
      <c r="F26" s="4263"/>
      <c r="G26" s="4263"/>
      <c r="H26" s="4263"/>
      <c r="I26" s="4263"/>
      <c r="J26" s="4344"/>
      <c r="K26" s="3221"/>
    </row>
    <row r="27" spans="1:12" ht="20.100000000000001" customHeight="1">
      <c r="A27" s="441">
        <v>41206</v>
      </c>
      <c r="B27" s="275" t="s">
        <v>16</v>
      </c>
      <c r="C27" s="292">
        <v>6950</v>
      </c>
      <c r="D27" s="292">
        <f>+C27*(100-E27)/100</f>
        <v>6950</v>
      </c>
      <c r="E27" s="292">
        <v>0</v>
      </c>
      <c r="F27" s="292">
        <v>158</v>
      </c>
      <c r="G27" s="292">
        <v>36</v>
      </c>
      <c r="H27" s="292"/>
      <c r="I27" s="292"/>
      <c r="J27" s="292"/>
      <c r="K27" s="3248"/>
      <c r="L27" s="271" t="s">
        <v>1346</v>
      </c>
    </row>
    <row r="28" spans="1:12" ht="20.100000000000001" customHeight="1">
      <c r="A28" s="4293">
        <v>41207</v>
      </c>
      <c r="B28" s="275" t="s">
        <v>16</v>
      </c>
      <c r="C28" s="292">
        <v>7125</v>
      </c>
      <c r="D28" s="292">
        <f>+C28*(100-E28)/100</f>
        <v>7125</v>
      </c>
      <c r="E28" s="292">
        <v>0</v>
      </c>
      <c r="F28" s="292">
        <v>140</v>
      </c>
      <c r="G28" s="292">
        <v>36</v>
      </c>
      <c r="H28" s="292"/>
      <c r="I28" s="292"/>
      <c r="J28" s="292"/>
      <c r="K28" s="3248"/>
      <c r="L28" s="271" t="s">
        <v>1346</v>
      </c>
    </row>
    <row r="29" spans="1:12" ht="33" customHeight="1">
      <c r="A29" s="4307"/>
      <c r="B29" s="275" t="s">
        <v>11</v>
      </c>
      <c r="C29" s="4340" t="s">
        <v>1345</v>
      </c>
      <c r="D29" s="4263"/>
      <c r="E29" s="4263"/>
      <c r="F29" s="4263"/>
      <c r="G29" s="4263"/>
      <c r="H29" s="4263"/>
      <c r="I29" s="4263"/>
      <c r="J29" s="4344"/>
      <c r="K29" s="3221"/>
    </row>
    <row r="30" spans="1:12" ht="20.100000000000001" customHeight="1">
      <c r="A30" s="441">
        <v>41234</v>
      </c>
      <c r="B30" s="275" t="s">
        <v>11</v>
      </c>
      <c r="C30" s="4340" t="s">
        <v>1344</v>
      </c>
      <c r="D30" s="4274"/>
      <c r="E30" s="4274"/>
      <c r="F30" s="4274"/>
      <c r="G30" s="4274"/>
      <c r="H30" s="4274"/>
      <c r="I30" s="4274"/>
      <c r="J30" s="4346"/>
      <c r="K30" s="3226"/>
    </row>
    <row r="31" spans="1:12" ht="20.100000000000001" customHeight="1">
      <c r="A31" s="318">
        <v>41255</v>
      </c>
      <c r="B31" s="448" t="s">
        <v>16</v>
      </c>
      <c r="C31" s="316">
        <v>5610</v>
      </c>
      <c r="D31" s="316">
        <f>+C31*(100-E31)/100</f>
        <v>5610</v>
      </c>
      <c r="E31" s="316">
        <v>0</v>
      </c>
      <c r="F31" s="316">
        <v>196</v>
      </c>
      <c r="G31" s="316">
        <v>185</v>
      </c>
      <c r="H31" s="316"/>
      <c r="I31" s="316"/>
      <c r="J31" s="316"/>
      <c r="K31" s="316"/>
      <c r="L31" s="342" t="s">
        <v>1343</v>
      </c>
    </row>
    <row r="32" spans="1:12">
      <c r="A32" s="318">
        <v>41256</v>
      </c>
      <c r="B32" s="448" t="s">
        <v>16</v>
      </c>
      <c r="C32" s="316">
        <v>5660</v>
      </c>
      <c r="D32" s="316">
        <f>+C32*(100-E32)/100</f>
        <v>5660</v>
      </c>
      <c r="E32" s="316">
        <v>0</v>
      </c>
      <c r="F32" s="316">
        <v>196</v>
      </c>
      <c r="G32" s="316">
        <v>195</v>
      </c>
      <c r="H32" s="316"/>
      <c r="I32" s="316"/>
      <c r="J32" s="316"/>
      <c r="K32" s="316"/>
      <c r="L32" s="342" t="s">
        <v>1343</v>
      </c>
    </row>
    <row r="33" spans="1:12" ht="20.100000000000001" customHeight="1">
      <c r="A33" s="441">
        <v>41257</v>
      </c>
      <c r="B33" s="275" t="s">
        <v>11</v>
      </c>
      <c r="C33" s="4345" t="s">
        <v>1342</v>
      </c>
      <c r="D33" s="4274"/>
      <c r="E33" s="4274"/>
      <c r="F33" s="4274"/>
      <c r="G33" s="4274"/>
      <c r="H33" s="4274"/>
      <c r="I33" s="4274"/>
      <c r="J33" s="4346"/>
      <c r="K33" s="3226"/>
    </row>
    <row r="34" spans="1:12" ht="20.100000000000001" customHeight="1" thickBot="1">
      <c r="A34" s="300">
        <v>41267</v>
      </c>
      <c r="B34" s="299" t="s">
        <v>11</v>
      </c>
      <c r="C34" s="4378" t="s">
        <v>1341</v>
      </c>
      <c r="D34" s="4379"/>
      <c r="E34" s="4379"/>
      <c r="F34" s="4379"/>
      <c r="G34" s="4379"/>
      <c r="H34" s="4379"/>
      <c r="I34" s="4379"/>
      <c r="J34" s="4380"/>
      <c r="K34" s="3240"/>
      <c r="L34" s="339"/>
    </row>
    <row r="35" spans="1:12" ht="34.5" customHeight="1" thickTop="1">
      <c r="A35" s="439">
        <v>41294</v>
      </c>
      <c r="B35" s="443" t="s">
        <v>16</v>
      </c>
      <c r="C35" s="338">
        <v>5240</v>
      </c>
      <c r="D35" s="338">
        <f>+C35*(100-E35)/100</f>
        <v>5240</v>
      </c>
      <c r="E35" s="338">
        <v>0</v>
      </c>
      <c r="F35" s="338">
        <v>94</v>
      </c>
      <c r="G35" s="338">
        <v>290</v>
      </c>
      <c r="H35" s="338"/>
      <c r="I35" s="338"/>
      <c r="J35" s="338"/>
      <c r="K35" s="338"/>
      <c r="L35" s="276" t="s">
        <v>1340</v>
      </c>
    </row>
    <row r="36" spans="1:12" ht="36" customHeight="1">
      <c r="A36" s="441">
        <v>41303</v>
      </c>
      <c r="B36" s="275" t="s">
        <v>16</v>
      </c>
      <c r="C36" s="292">
        <v>5455</v>
      </c>
      <c r="D36" s="292">
        <f>+C36*(100-E36)/100</f>
        <v>5455</v>
      </c>
      <c r="E36" s="292">
        <v>0</v>
      </c>
      <c r="F36" s="292">
        <v>90</v>
      </c>
      <c r="G36" s="292">
        <v>233</v>
      </c>
      <c r="H36" s="481"/>
      <c r="I36" s="292"/>
      <c r="J36" s="292"/>
      <c r="K36" s="338"/>
      <c r="L36" s="352" t="s">
        <v>1339</v>
      </c>
    </row>
    <row r="37" spans="1:12" ht="37.5" customHeight="1">
      <c r="A37" s="441">
        <v>41323</v>
      </c>
      <c r="B37" s="275" t="s">
        <v>11</v>
      </c>
      <c r="C37" s="4340" t="s">
        <v>1338</v>
      </c>
      <c r="D37" s="4274"/>
      <c r="E37" s="4274"/>
      <c r="F37" s="4274"/>
      <c r="G37" s="4274"/>
      <c r="H37" s="4274"/>
      <c r="I37" s="4274"/>
      <c r="J37" s="4346"/>
      <c r="K37" s="3226"/>
    </row>
    <row r="38" spans="1:12" ht="31.5">
      <c r="A38" s="318">
        <v>41344</v>
      </c>
      <c r="B38" s="448" t="s">
        <v>16</v>
      </c>
      <c r="C38" s="316">
        <v>3920</v>
      </c>
      <c r="D38" s="316">
        <f>+C38*(100-E38)/100</f>
        <v>3920</v>
      </c>
      <c r="E38" s="316">
        <v>0</v>
      </c>
      <c r="F38" s="316">
        <v>96</v>
      </c>
      <c r="G38" s="316">
        <v>240</v>
      </c>
      <c r="H38" s="316"/>
      <c r="I38" s="316"/>
      <c r="J38" s="316"/>
      <c r="K38" s="316"/>
      <c r="L38" s="342" t="s">
        <v>1337</v>
      </c>
    </row>
    <row r="39" spans="1:12">
      <c r="A39" s="441">
        <v>41352</v>
      </c>
      <c r="B39" s="275" t="s">
        <v>11</v>
      </c>
      <c r="C39" s="4340" t="s">
        <v>1336</v>
      </c>
      <c r="D39" s="4274"/>
      <c r="E39" s="4274"/>
      <c r="F39" s="4274"/>
      <c r="G39" s="4274"/>
      <c r="H39" s="4274"/>
      <c r="I39" s="4274"/>
      <c r="J39" s="4346"/>
      <c r="K39" s="3226"/>
    </row>
    <row r="40" spans="1:12" ht="31.5">
      <c r="A40" s="441">
        <v>41362</v>
      </c>
      <c r="B40" s="275" t="s">
        <v>16</v>
      </c>
      <c r="C40" s="292">
        <v>5435</v>
      </c>
      <c r="D40" s="292">
        <f>+C40*(100-E40)/100</f>
        <v>5435</v>
      </c>
      <c r="E40" s="292">
        <v>0</v>
      </c>
      <c r="F40" s="292">
        <v>25</v>
      </c>
      <c r="G40" s="292">
        <v>180</v>
      </c>
      <c r="H40" s="292"/>
      <c r="I40" s="292"/>
      <c r="J40" s="292"/>
      <c r="K40" s="3248"/>
      <c r="L40" s="271" t="s">
        <v>1335</v>
      </c>
    </row>
    <row r="41" spans="1:12" ht="20.100000000000001" customHeight="1">
      <c r="A41" s="441">
        <v>41382</v>
      </c>
      <c r="B41" s="275" t="s">
        <v>11</v>
      </c>
      <c r="C41" s="4340" t="s">
        <v>1334</v>
      </c>
      <c r="D41" s="4274"/>
      <c r="E41" s="4274"/>
      <c r="F41" s="4274"/>
      <c r="G41" s="4274"/>
      <c r="H41" s="4274"/>
      <c r="I41" s="4274"/>
      <c r="J41" s="4346"/>
      <c r="K41" s="3226"/>
    </row>
    <row r="42" spans="1:12" ht="30.75" customHeight="1">
      <c r="A42" s="318">
        <v>41417</v>
      </c>
      <c r="B42" s="448" t="s">
        <v>16</v>
      </c>
      <c r="C42" s="316">
        <v>4595</v>
      </c>
      <c r="D42" s="316">
        <f>+C42*(100-E42)/100</f>
        <v>4595</v>
      </c>
      <c r="E42" s="316">
        <v>0</v>
      </c>
      <c r="F42" s="316"/>
      <c r="G42" s="316">
        <v>250</v>
      </c>
      <c r="H42" s="316"/>
      <c r="I42" s="316"/>
      <c r="J42" s="316"/>
      <c r="K42" s="316"/>
      <c r="L42" s="342" t="s">
        <v>1333</v>
      </c>
    </row>
    <row r="43" spans="1:12" ht="30" customHeight="1">
      <c r="A43" s="318">
        <v>41419</v>
      </c>
      <c r="B43" s="448" t="s">
        <v>16</v>
      </c>
      <c r="C43" s="316">
        <v>6150</v>
      </c>
      <c r="D43" s="316">
        <f>+C43*(100-E43)/100</f>
        <v>6150</v>
      </c>
      <c r="E43" s="316">
        <v>0</v>
      </c>
      <c r="F43" s="316" t="s">
        <v>70</v>
      </c>
      <c r="G43" s="316">
        <v>300</v>
      </c>
      <c r="H43" s="316"/>
      <c r="I43" s="316"/>
      <c r="J43" s="316"/>
      <c r="K43" s="316"/>
      <c r="L43" s="342" t="s">
        <v>1332</v>
      </c>
    </row>
    <row r="44" spans="1:12" ht="23.25" customHeight="1">
      <c r="A44" s="304">
        <v>41426</v>
      </c>
      <c r="B44" s="303" t="s">
        <v>11</v>
      </c>
      <c r="C44" s="4384" t="s">
        <v>1331</v>
      </c>
      <c r="D44" s="4385"/>
      <c r="E44" s="4385"/>
      <c r="F44" s="4385"/>
      <c r="G44" s="4385"/>
      <c r="H44" s="4385"/>
      <c r="I44" s="4385"/>
      <c r="J44" s="4386"/>
      <c r="K44" s="3239"/>
      <c r="L44" s="334"/>
    </row>
    <row r="45" spans="1:12" ht="31.5">
      <c r="A45" s="441">
        <v>41434</v>
      </c>
      <c r="B45" s="275" t="s">
        <v>16</v>
      </c>
      <c r="C45" s="292">
        <v>5760</v>
      </c>
      <c r="D45" s="292">
        <f>+C45*(100-E45)/100</f>
        <v>5760</v>
      </c>
      <c r="E45" s="292">
        <v>0</v>
      </c>
      <c r="F45" s="292">
        <v>158</v>
      </c>
      <c r="G45" s="292">
        <v>160</v>
      </c>
      <c r="H45" s="292"/>
      <c r="I45" s="292"/>
      <c r="J45" s="292"/>
      <c r="K45" s="3248"/>
      <c r="L45" s="271" t="s">
        <v>1330</v>
      </c>
    </row>
    <row r="46" spans="1:12">
      <c r="A46" s="441">
        <v>41456</v>
      </c>
      <c r="B46" s="275" t="s">
        <v>11</v>
      </c>
      <c r="C46" s="4384" t="s">
        <v>1329</v>
      </c>
      <c r="D46" s="4385"/>
      <c r="E46" s="4385"/>
      <c r="F46" s="4385"/>
      <c r="G46" s="4385"/>
      <c r="H46" s="4385"/>
      <c r="I46" s="4385"/>
      <c r="J46" s="4386"/>
      <c r="K46" s="3239"/>
    </row>
    <row r="47" spans="1:12" ht="31.5" customHeight="1">
      <c r="A47" s="318">
        <v>41478</v>
      </c>
      <c r="B47" s="448" t="s">
        <v>16</v>
      </c>
      <c r="C47" s="316">
        <v>5470</v>
      </c>
      <c r="D47" s="316">
        <f>+C47*(100-E47)/100</f>
        <v>5470</v>
      </c>
      <c r="E47" s="316">
        <v>0</v>
      </c>
      <c r="F47" s="316">
        <v>210</v>
      </c>
      <c r="G47" s="316">
        <v>155</v>
      </c>
      <c r="H47" s="316"/>
      <c r="I47" s="316"/>
      <c r="J47" s="316"/>
      <c r="K47" s="316"/>
      <c r="L47" s="422" t="s">
        <v>1328</v>
      </c>
    </row>
    <row r="48" spans="1:12" ht="23.25" customHeight="1">
      <c r="A48" s="304">
        <v>41501</v>
      </c>
      <c r="B48" s="303" t="s">
        <v>11</v>
      </c>
      <c r="C48" s="4384" t="s">
        <v>1327</v>
      </c>
      <c r="D48" s="4385"/>
      <c r="E48" s="4385"/>
      <c r="F48" s="4385"/>
      <c r="G48" s="4385"/>
      <c r="H48" s="4385"/>
      <c r="I48" s="4385"/>
      <c r="J48" s="4386"/>
      <c r="K48" s="3239"/>
      <c r="L48" s="350"/>
    </row>
    <row r="49" spans="1:13" ht="31.5">
      <c r="A49" s="441">
        <v>41520</v>
      </c>
      <c r="B49" s="275" t="s">
        <v>16</v>
      </c>
      <c r="C49" s="292">
        <v>5805</v>
      </c>
      <c r="D49" s="292">
        <f>+C49*(100-E49)/100</f>
        <v>5805</v>
      </c>
      <c r="E49" s="292">
        <v>0</v>
      </c>
      <c r="F49" s="292">
        <v>161</v>
      </c>
      <c r="G49" s="292">
        <v>170</v>
      </c>
      <c r="H49" s="292"/>
      <c r="I49" s="292"/>
      <c r="J49" s="292"/>
      <c r="K49" s="3248"/>
      <c r="L49" s="271" t="s">
        <v>1326</v>
      </c>
    </row>
    <row r="50" spans="1:13" ht="34.5" customHeight="1">
      <c r="A50" s="441">
        <v>41540</v>
      </c>
      <c r="B50" s="275" t="s">
        <v>16</v>
      </c>
      <c r="C50" s="292">
        <v>5705</v>
      </c>
      <c r="D50" s="292">
        <f>+C50*(100-E50)/100</f>
        <v>5705</v>
      </c>
      <c r="E50" s="292">
        <v>0</v>
      </c>
      <c r="F50" s="292">
        <f>(1.409*1000000)/D50</f>
        <v>246.97633654688869</v>
      </c>
      <c r="G50" s="292">
        <v>170</v>
      </c>
      <c r="H50" s="292"/>
      <c r="I50" s="292"/>
      <c r="J50" s="292"/>
      <c r="K50" s="3248"/>
      <c r="L50" s="271" t="s">
        <v>1325</v>
      </c>
    </row>
    <row r="51" spans="1:13" ht="31.5" customHeight="1">
      <c r="A51" s="441">
        <v>41574</v>
      </c>
      <c r="B51" s="275" t="s">
        <v>16</v>
      </c>
      <c r="C51" s="292">
        <v>5965</v>
      </c>
      <c r="D51" s="292">
        <f>+C51*(100-E51)/100</f>
        <v>5965</v>
      </c>
      <c r="E51" s="292">
        <v>0</v>
      </c>
      <c r="F51" s="292">
        <f>(0.973*1000000)/D51</f>
        <v>163.1181894383906</v>
      </c>
      <c r="G51" s="292">
        <v>235</v>
      </c>
      <c r="H51" s="292"/>
      <c r="I51" s="292"/>
      <c r="J51" s="292"/>
      <c r="K51" s="3248"/>
      <c r="L51" s="271" t="s">
        <v>1324</v>
      </c>
    </row>
    <row r="52" spans="1:13" ht="20.100000000000001" customHeight="1">
      <c r="A52" s="441">
        <v>41594</v>
      </c>
      <c r="B52" s="275" t="s">
        <v>11</v>
      </c>
      <c r="C52" s="4384" t="s">
        <v>1323</v>
      </c>
      <c r="D52" s="4385"/>
      <c r="E52" s="4385"/>
      <c r="F52" s="4385"/>
      <c r="G52" s="4385"/>
      <c r="H52" s="4385"/>
      <c r="I52" s="4385"/>
      <c r="J52" s="4386"/>
      <c r="K52" s="3239"/>
    </row>
    <row r="53" spans="1:13" ht="20.100000000000001" customHeight="1">
      <c r="A53" s="441">
        <v>41604</v>
      </c>
      <c r="B53" s="275" t="s">
        <v>11</v>
      </c>
      <c r="C53" s="4384" t="s">
        <v>1322</v>
      </c>
      <c r="D53" s="4385"/>
      <c r="E53" s="4385"/>
      <c r="F53" s="4385"/>
      <c r="G53" s="4385"/>
      <c r="H53" s="4385"/>
      <c r="I53" s="4385"/>
      <c r="J53" s="4386"/>
      <c r="K53" s="3239"/>
    </row>
    <row r="54" spans="1:13" ht="30" customHeight="1" thickBot="1">
      <c r="A54" s="436">
        <v>41622</v>
      </c>
      <c r="B54" s="442" t="s">
        <v>16</v>
      </c>
      <c r="C54" s="311">
        <v>5945</v>
      </c>
      <c r="D54" s="311">
        <f>+C54*(100-E54)/100</f>
        <v>5945</v>
      </c>
      <c r="E54" s="311">
        <v>0</v>
      </c>
      <c r="F54" s="464">
        <v>77</v>
      </c>
      <c r="G54" s="311">
        <v>313</v>
      </c>
      <c r="H54" s="311"/>
      <c r="I54" s="311"/>
      <c r="J54" s="311"/>
      <c r="K54" s="3234"/>
      <c r="L54" s="336" t="s">
        <v>1321</v>
      </c>
    </row>
    <row r="55" spans="1:13" s="271" customFormat="1" ht="32.25" thickTop="1">
      <c r="A55" s="308">
        <v>41652</v>
      </c>
      <c r="B55" s="307" t="s">
        <v>16</v>
      </c>
      <c r="C55" s="446">
        <v>5380</v>
      </c>
      <c r="D55" s="322">
        <f>+C55*(100-E55)/100</f>
        <v>5380</v>
      </c>
      <c r="E55" s="446">
        <v>0</v>
      </c>
      <c r="F55" s="446">
        <v>121</v>
      </c>
      <c r="G55" s="446">
        <v>285</v>
      </c>
      <c r="H55" s="307"/>
      <c r="I55" s="307"/>
      <c r="J55" s="307"/>
      <c r="K55" s="307"/>
      <c r="L55" s="335" t="s">
        <v>1320</v>
      </c>
      <c r="M55" s="270"/>
    </row>
    <row r="56" spans="1:13" ht="36.75" customHeight="1">
      <c r="A56" s="441">
        <v>41656</v>
      </c>
      <c r="B56" s="275" t="s">
        <v>12</v>
      </c>
      <c r="C56" s="4340" t="s">
        <v>1319</v>
      </c>
      <c r="D56" s="4263"/>
      <c r="E56" s="4263"/>
      <c r="F56" s="4263"/>
      <c r="G56" s="4263"/>
      <c r="H56" s="4263"/>
      <c r="I56" s="4263"/>
      <c r="J56" s="4344"/>
      <c r="K56" s="3221"/>
    </row>
    <row r="57" spans="1:13" ht="75" customHeight="1">
      <c r="A57" s="1930">
        <v>41660</v>
      </c>
      <c r="B57" s="1937" t="s">
        <v>34</v>
      </c>
      <c r="C57" s="4338" t="s">
        <v>1318</v>
      </c>
      <c r="D57" s="4332"/>
      <c r="E57" s="4332"/>
      <c r="F57" s="4332"/>
      <c r="G57" s="4332"/>
      <c r="H57" s="4332"/>
      <c r="I57" s="4332"/>
      <c r="J57" s="4339"/>
      <c r="K57" s="3513"/>
      <c r="L57" s="2427" t="s">
        <v>3927</v>
      </c>
    </row>
    <row r="58" spans="1:13" ht="36.75" customHeight="1">
      <c r="A58" s="441">
        <v>41672</v>
      </c>
      <c r="B58" s="275" t="s">
        <v>11</v>
      </c>
      <c r="C58" s="4414" t="s">
        <v>1317</v>
      </c>
      <c r="D58" s="4271"/>
      <c r="E58" s="4271"/>
      <c r="F58" s="4271"/>
      <c r="G58" s="4271"/>
      <c r="H58" s="4271"/>
      <c r="I58" s="4271"/>
      <c r="J58" s="4415"/>
      <c r="K58" s="3250"/>
    </row>
    <row r="59" spans="1:13" ht="67.5" customHeight="1">
      <c r="A59" s="441">
        <v>41675</v>
      </c>
      <c r="B59" s="275" t="s">
        <v>16</v>
      </c>
      <c r="C59" s="292">
        <v>4580</v>
      </c>
      <c r="D59" s="292">
        <f>+C59*(100-E59)/100</f>
        <v>4580</v>
      </c>
      <c r="E59" s="292">
        <v>0</v>
      </c>
      <c r="F59" s="292">
        <v>168</v>
      </c>
      <c r="G59" s="292">
        <v>220</v>
      </c>
      <c r="H59" s="292"/>
      <c r="I59" s="292"/>
      <c r="J59" s="292"/>
      <c r="K59" s="3248"/>
      <c r="L59" s="271" t="s">
        <v>1316</v>
      </c>
    </row>
    <row r="60" spans="1:13" ht="23.25" customHeight="1">
      <c r="A60" s="441">
        <v>41676</v>
      </c>
      <c r="B60" s="275" t="s">
        <v>11</v>
      </c>
      <c r="C60" s="4340" t="s">
        <v>1315</v>
      </c>
      <c r="D60" s="4263"/>
      <c r="E60" s="4263"/>
      <c r="F60" s="4263"/>
      <c r="G60" s="4263"/>
      <c r="H60" s="4263"/>
      <c r="I60" s="4263"/>
      <c r="J60" s="4344"/>
      <c r="K60" s="3221"/>
    </row>
    <row r="61" spans="1:13" ht="20.100000000000001" customHeight="1">
      <c r="A61" s="441">
        <v>41678</v>
      </c>
      <c r="B61" s="275" t="s">
        <v>11</v>
      </c>
      <c r="C61" s="4345" t="s">
        <v>1314</v>
      </c>
      <c r="D61" s="4274"/>
      <c r="E61" s="4274"/>
      <c r="F61" s="4274"/>
      <c r="G61" s="4274"/>
      <c r="H61" s="4274"/>
      <c r="I61" s="4274"/>
      <c r="J61" s="4346"/>
      <c r="K61" s="3226"/>
    </row>
    <row r="62" spans="1:13" ht="20.100000000000001" customHeight="1">
      <c r="A62" s="441">
        <v>41683</v>
      </c>
      <c r="B62" s="275" t="s">
        <v>11</v>
      </c>
      <c r="C62" s="4345" t="s">
        <v>1313</v>
      </c>
      <c r="D62" s="4274"/>
      <c r="E62" s="4274"/>
      <c r="F62" s="4274"/>
      <c r="G62" s="4274"/>
      <c r="H62" s="4274"/>
      <c r="I62" s="4274"/>
      <c r="J62" s="4346"/>
      <c r="K62" s="3226"/>
    </row>
    <row r="63" spans="1:13">
      <c r="A63" s="441">
        <v>41686</v>
      </c>
      <c r="B63" s="275" t="s">
        <v>11</v>
      </c>
      <c r="C63" s="4345" t="s">
        <v>1312</v>
      </c>
      <c r="D63" s="4274"/>
      <c r="E63" s="4274"/>
      <c r="F63" s="4274"/>
      <c r="G63" s="4274"/>
      <c r="H63" s="4274"/>
      <c r="I63" s="4274"/>
      <c r="J63" s="4346"/>
      <c r="K63" s="3226"/>
    </row>
    <row r="64" spans="1:13" ht="20.100000000000001" customHeight="1">
      <c r="A64" s="441">
        <v>41690</v>
      </c>
      <c r="B64" s="275" t="s">
        <v>11</v>
      </c>
      <c r="C64" s="4345" t="s">
        <v>1311</v>
      </c>
      <c r="D64" s="4274"/>
      <c r="E64" s="4274"/>
      <c r="F64" s="4274"/>
      <c r="G64" s="4274"/>
      <c r="H64" s="4274"/>
      <c r="I64" s="4274"/>
      <c r="J64" s="4346"/>
      <c r="K64" s="3226"/>
    </row>
    <row r="65" spans="1:12" ht="34.5" customHeight="1">
      <c r="A65" s="441">
        <v>41694</v>
      </c>
      <c r="B65" s="275" t="s">
        <v>16</v>
      </c>
      <c r="C65" s="292">
        <v>4565</v>
      </c>
      <c r="D65" s="292">
        <f>+C65*(100-E65)/100</f>
        <v>4565</v>
      </c>
      <c r="E65" s="292">
        <v>0</v>
      </c>
      <c r="F65" s="292">
        <f>504000/D65</f>
        <v>110.4052573932092</v>
      </c>
      <c r="G65" s="292">
        <v>200</v>
      </c>
      <c r="H65" s="292"/>
      <c r="I65" s="292"/>
      <c r="J65" s="292"/>
      <c r="K65" s="3248"/>
      <c r="L65" s="271" t="s">
        <v>1310</v>
      </c>
    </row>
    <row r="66" spans="1:12" ht="35.25" customHeight="1">
      <c r="A66" s="441">
        <v>41708</v>
      </c>
      <c r="B66" s="275" t="s">
        <v>16</v>
      </c>
      <c r="C66" s="292">
        <v>4530</v>
      </c>
      <c r="D66" s="292">
        <f>+C66*(100-E66)/100</f>
        <v>4530</v>
      </c>
      <c r="E66" s="292">
        <v>0</v>
      </c>
      <c r="F66" s="292">
        <f>501000/D66</f>
        <v>110.59602649006622</v>
      </c>
      <c r="G66" s="292">
        <v>230</v>
      </c>
      <c r="H66" s="292"/>
      <c r="I66" s="292"/>
      <c r="J66" s="292"/>
      <c r="K66" s="3248"/>
      <c r="L66" s="271" t="s">
        <v>1309</v>
      </c>
    </row>
    <row r="67" spans="1:12" ht="39.75" customHeight="1">
      <c r="A67" s="441">
        <v>41711</v>
      </c>
      <c r="B67" s="275" t="s">
        <v>12</v>
      </c>
      <c r="C67" s="4545" t="s">
        <v>1308</v>
      </c>
      <c r="D67" s="4549"/>
      <c r="E67" s="4549"/>
      <c r="F67" s="4549"/>
      <c r="G67" s="4549"/>
      <c r="H67" s="4549"/>
      <c r="I67" s="4549"/>
      <c r="J67" s="4550"/>
      <c r="K67" s="3283"/>
    </row>
    <row r="68" spans="1:12" ht="79.5" customHeight="1">
      <c r="A68" s="1930">
        <v>41713</v>
      </c>
      <c r="B68" s="1933" t="s">
        <v>34</v>
      </c>
      <c r="C68" s="4338" t="s">
        <v>1307</v>
      </c>
      <c r="D68" s="4332"/>
      <c r="E68" s="4332"/>
      <c r="F68" s="4332"/>
      <c r="G68" s="4332"/>
      <c r="H68" s="4332"/>
      <c r="I68" s="4332"/>
      <c r="J68" s="4339"/>
      <c r="K68" s="3513"/>
      <c r="L68" s="2427" t="s">
        <v>3927</v>
      </c>
    </row>
    <row r="69" spans="1:12" ht="49.5" customHeight="1">
      <c r="A69" s="441">
        <v>41723</v>
      </c>
      <c r="B69" s="275" t="s">
        <v>16</v>
      </c>
      <c r="C69" s="432">
        <v>5395</v>
      </c>
      <c r="D69" s="292">
        <f>+C69*(100-E69)/100</f>
        <v>5395</v>
      </c>
      <c r="E69" s="432">
        <v>0</v>
      </c>
      <c r="F69" s="292">
        <f>569000/D69</f>
        <v>105.46802594995366</v>
      </c>
      <c r="G69" s="432">
        <v>195</v>
      </c>
      <c r="H69" s="275"/>
      <c r="I69" s="275"/>
      <c r="J69" s="275"/>
      <c r="K69" s="3233"/>
      <c r="L69" s="271" t="s">
        <v>1306</v>
      </c>
    </row>
    <row r="70" spans="1:12" ht="47.25" customHeight="1">
      <c r="A70" s="441">
        <v>41724</v>
      </c>
      <c r="B70" s="275" t="s">
        <v>16</v>
      </c>
      <c r="C70" s="432">
        <v>5075</v>
      </c>
      <c r="D70" s="292">
        <f>+C70*(100-E70)/100</f>
        <v>5075</v>
      </c>
      <c r="E70" s="432">
        <v>0</v>
      </c>
      <c r="F70" s="292">
        <f>560000/D70</f>
        <v>110.34482758620689</v>
      </c>
      <c r="G70" s="432">
        <v>200</v>
      </c>
      <c r="H70" s="275"/>
      <c r="I70" s="275"/>
      <c r="J70" s="275"/>
      <c r="K70" s="3233"/>
      <c r="L70" s="271" t="s">
        <v>1305</v>
      </c>
    </row>
    <row r="71" spans="1:12" ht="24" customHeight="1">
      <c r="A71" s="441">
        <v>41728</v>
      </c>
      <c r="B71" s="275" t="s">
        <v>11</v>
      </c>
      <c r="C71" s="4483" t="s">
        <v>1304</v>
      </c>
      <c r="D71" s="4302"/>
      <c r="E71" s="4302"/>
      <c r="F71" s="4302"/>
      <c r="G71" s="4302"/>
      <c r="H71" s="4302"/>
      <c r="I71" s="4302"/>
      <c r="J71" s="4484"/>
      <c r="K71" s="3265"/>
    </row>
    <row r="72" spans="1:12" ht="46.5" customHeight="1">
      <c r="A72" s="441">
        <v>41739</v>
      </c>
      <c r="B72" s="275" t="s">
        <v>16</v>
      </c>
      <c r="C72" s="432">
        <v>4775</v>
      </c>
      <c r="D72" s="292">
        <f>+C72*(100-E72)/100</f>
        <v>4775</v>
      </c>
      <c r="E72" s="432">
        <v>0</v>
      </c>
      <c r="F72" s="292">
        <v>173</v>
      </c>
      <c r="G72" s="432">
        <v>170</v>
      </c>
      <c r="H72" s="275"/>
      <c r="I72" s="275"/>
      <c r="J72" s="275"/>
      <c r="K72" s="3233"/>
      <c r="L72" s="271" t="s">
        <v>1303</v>
      </c>
    </row>
    <row r="73" spans="1:12">
      <c r="A73" s="441">
        <v>41745</v>
      </c>
      <c r="B73" s="275" t="s">
        <v>11</v>
      </c>
      <c r="C73" s="4483" t="s">
        <v>1302</v>
      </c>
      <c r="D73" s="4302"/>
      <c r="E73" s="4302"/>
      <c r="F73" s="4302"/>
      <c r="G73" s="4302"/>
      <c r="H73" s="4302"/>
      <c r="I73" s="4302"/>
      <c r="J73" s="4484"/>
      <c r="K73" s="3265"/>
    </row>
    <row r="74" spans="1:12" ht="47.25">
      <c r="A74" s="441">
        <v>41747</v>
      </c>
      <c r="B74" s="275" t="s">
        <v>16</v>
      </c>
      <c r="C74" s="478">
        <v>4460</v>
      </c>
      <c r="D74" s="296">
        <f>+C74*(100-E74)/100</f>
        <v>4460</v>
      </c>
      <c r="E74" s="478">
        <v>0</v>
      </c>
      <c r="F74" s="478">
        <v>155</v>
      </c>
      <c r="G74" s="478">
        <v>190</v>
      </c>
      <c r="H74" s="478"/>
      <c r="I74" s="478"/>
      <c r="J74" s="478"/>
      <c r="K74" s="478"/>
      <c r="L74" s="271" t="s">
        <v>1301</v>
      </c>
    </row>
    <row r="75" spans="1:12" ht="47.25">
      <c r="A75" s="441">
        <v>41758</v>
      </c>
      <c r="B75" s="275" t="s">
        <v>16</v>
      </c>
      <c r="C75" s="478">
        <v>4320</v>
      </c>
      <c r="D75" s="296">
        <f>+C75*(100-E75)/100</f>
        <v>4320</v>
      </c>
      <c r="E75" s="478">
        <v>0</v>
      </c>
      <c r="F75" s="478">
        <v>185</v>
      </c>
      <c r="G75" s="478">
        <v>165</v>
      </c>
      <c r="H75" s="478"/>
      <c r="I75" s="478"/>
      <c r="J75" s="478"/>
      <c r="K75" s="478"/>
      <c r="L75" s="348" t="s">
        <v>1300</v>
      </c>
    </row>
    <row r="76" spans="1:12" ht="47.25" customHeight="1">
      <c r="A76" s="441">
        <v>41775</v>
      </c>
      <c r="B76" s="275" t="s">
        <v>16</v>
      </c>
      <c r="C76" s="478">
        <v>4130</v>
      </c>
      <c r="D76" s="296">
        <f>+C76*(100-E76)/100</f>
        <v>4130</v>
      </c>
      <c r="E76" s="478">
        <v>0</v>
      </c>
      <c r="F76" s="478">
        <v>183</v>
      </c>
      <c r="G76" s="478">
        <v>130</v>
      </c>
      <c r="H76" s="478"/>
      <c r="I76" s="478"/>
      <c r="J76" s="478"/>
      <c r="K76" s="478"/>
      <c r="L76" s="271" t="s">
        <v>1299</v>
      </c>
    </row>
    <row r="77" spans="1:12" ht="63.75" customHeight="1">
      <c r="A77" s="441">
        <v>41789</v>
      </c>
      <c r="B77" s="275" t="s">
        <v>16</v>
      </c>
      <c r="C77" s="478">
        <v>3955</v>
      </c>
      <c r="D77" s="296">
        <f>+C77*(100-E77)/100</f>
        <v>3955</v>
      </c>
      <c r="E77" s="478">
        <v>0</v>
      </c>
      <c r="F77" s="478">
        <v>214</v>
      </c>
      <c r="G77" s="478">
        <v>140</v>
      </c>
      <c r="H77" s="478"/>
      <c r="I77" s="478"/>
      <c r="J77" s="478"/>
      <c r="K77" s="478"/>
      <c r="L77" s="348" t="s">
        <v>1298</v>
      </c>
    </row>
    <row r="78" spans="1:12" ht="36.75" customHeight="1">
      <c r="A78" s="441">
        <v>41793</v>
      </c>
      <c r="B78" s="275" t="s">
        <v>11</v>
      </c>
      <c r="C78" s="4542" t="s">
        <v>1297</v>
      </c>
      <c r="D78" s="4495"/>
      <c r="E78" s="4495"/>
      <c r="F78" s="4495"/>
      <c r="G78" s="4495"/>
      <c r="H78" s="4495"/>
      <c r="I78" s="4495"/>
      <c r="J78" s="4496"/>
      <c r="K78" s="3268"/>
    </row>
    <row r="79" spans="1:12" ht="31.5">
      <c r="A79" s="441">
        <v>41794</v>
      </c>
      <c r="B79" s="275" t="s">
        <v>16</v>
      </c>
      <c r="C79" s="478">
        <v>4910</v>
      </c>
      <c r="D79" s="296">
        <f>+C79*(100-E79)/100</f>
        <v>4910</v>
      </c>
      <c r="E79" s="478">
        <v>0</v>
      </c>
      <c r="F79" s="478">
        <v>204</v>
      </c>
      <c r="G79" s="478">
        <v>130</v>
      </c>
      <c r="H79" s="478"/>
      <c r="I79" s="478"/>
      <c r="J79" s="478"/>
      <c r="K79" s="478"/>
      <c r="L79" s="271" t="s">
        <v>1296</v>
      </c>
    </row>
    <row r="80" spans="1:12" ht="31.5" customHeight="1">
      <c r="A80" s="441">
        <v>41795</v>
      </c>
      <c r="B80" s="275" t="s">
        <v>16</v>
      </c>
      <c r="C80" s="478">
        <v>4915</v>
      </c>
      <c r="D80" s="296">
        <f>+C80*(100-E80)/100</f>
        <v>4915</v>
      </c>
      <c r="E80" s="478">
        <v>0</v>
      </c>
      <c r="F80" s="478">
        <v>216</v>
      </c>
      <c r="G80" s="478">
        <v>130</v>
      </c>
      <c r="H80" s="296"/>
      <c r="I80" s="478"/>
      <c r="J80" s="478"/>
      <c r="K80" s="478"/>
      <c r="L80" s="271" t="s">
        <v>1295</v>
      </c>
    </row>
    <row r="81" spans="1:12" ht="23.25" customHeight="1">
      <c r="A81" s="4293">
        <v>41808</v>
      </c>
      <c r="B81" s="275" t="s">
        <v>11</v>
      </c>
      <c r="C81" s="4541" t="s">
        <v>1294</v>
      </c>
      <c r="D81" s="4495"/>
      <c r="E81" s="4495"/>
      <c r="F81" s="4495"/>
      <c r="G81" s="4495"/>
      <c r="H81" s="4495"/>
      <c r="I81" s="4495"/>
      <c r="J81" s="4496"/>
      <c r="K81" s="3268"/>
    </row>
    <row r="82" spans="1:12" ht="31.5">
      <c r="A82" s="4307"/>
      <c r="B82" s="275" t="s">
        <v>16</v>
      </c>
      <c r="C82" s="478">
        <v>4540</v>
      </c>
      <c r="D82" s="296">
        <f>+C82*(100-E82)/100</f>
        <v>4540</v>
      </c>
      <c r="E82" s="478">
        <v>0</v>
      </c>
      <c r="F82" s="478">
        <v>201</v>
      </c>
      <c r="G82" s="478">
        <v>168</v>
      </c>
      <c r="H82" s="478"/>
      <c r="I82" s="478"/>
      <c r="J82" s="478"/>
      <c r="K82" s="478"/>
      <c r="L82" s="271" t="s">
        <v>1293</v>
      </c>
    </row>
    <row r="83" spans="1:12" ht="17.25">
      <c r="A83" s="4293">
        <v>41810</v>
      </c>
      <c r="B83" s="275" t="s">
        <v>11</v>
      </c>
      <c r="C83" s="4541" t="s">
        <v>1292</v>
      </c>
      <c r="D83" s="4495"/>
      <c r="E83" s="4495"/>
      <c r="F83" s="4495"/>
      <c r="G83" s="4495"/>
      <c r="H83" s="4495"/>
      <c r="I83" s="4495"/>
      <c r="J83" s="4496"/>
      <c r="K83" s="3268"/>
    </row>
    <row r="84" spans="1:12" ht="47.25">
      <c r="A84" s="4307"/>
      <c r="B84" s="275" t="s">
        <v>16</v>
      </c>
      <c r="C84" s="478">
        <v>4270</v>
      </c>
      <c r="D84" s="296">
        <f>+C84*(100-E84)/100</f>
        <v>4270</v>
      </c>
      <c r="E84" s="478">
        <v>0</v>
      </c>
      <c r="F84" s="478">
        <v>211</v>
      </c>
      <c r="G84" s="478">
        <v>153</v>
      </c>
      <c r="H84" s="478"/>
      <c r="I84" s="478"/>
      <c r="J84" s="478"/>
      <c r="K84" s="478"/>
      <c r="L84" s="271" t="s">
        <v>1291</v>
      </c>
    </row>
    <row r="85" spans="1:12" ht="48.75" customHeight="1">
      <c r="A85" s="441">
        <v>41823</v>
      </c>
      <c r="B85" s="275" t="s">
        <v>16</v>
      </c>
      <c r="C85" s="478">
        <v>4530</v>
      </c>
      <c r="D85" s="296">
        <f>+C85*(100-E85)/100</f>
        <v>4530</v>
      </c>
      <c r="E85" s="478">
        <v>0</v>
      </c>
      <c r="F85" s="478">
        <v>255</v>
      </c>
      <c r="G85" s="478">
        <v>145</v>
      </c>
      <c r="H85" s="478"/>
      <c r="I85" s="478"/>
      <c r="J85" s="478"/>
      <c r="K85" s="478"/>
      <c r="L85" s="271" t="s">
        <v>1290</v>
      </c>
    </row>
    <row r="86" spans="1:12" ht="30.75" customHeight="1">
      <c r="A86" s="441">
        <v>41824</v>
      </c>
      <c r="B86" s="275" t="s">
        <v>11</v>
      </c>
      <c r="C86" s="4542" t="s">
        <v>1289</v>
      </c>
      <c r="D86" s="4543"/>
      <c r="E86" s="4543"/>
      <c r="F86" s="4543"/>
      <c r="G86" s="4543"/>
      <c r="H86" s="4543"/>
      <c r="I86" s="4543"/>
      <c r="J86" s="4544"/>
      <c r="K86" s="3277"/>
    </row>
    <row r="87" spans="1:12" ht="31.5">
      <c r="A87" s="4293">
        <v>41825</v>
      </c>
      <c r="B87" s="275" t="s">
        <v>16</v>
      </c>
      <c r="C87" s="478">
        <v>4705</v>
      </c>
      <c r="D87" s="296">
        <f>+C87*(100-E87)/100</f>
        <v>4705</v>
      </c>
      <c r="E87" s="478">
        <v>0</v>
      </c>
      <c r="F87" s="478">
        <v>247</v>
      </c>
      <c r="G87" s="478">
        <v>152</v>
      </c>
      <c r="H87" s="478"/>
      <c r="I87" s="478"/>
      <c r="J87" s="478"/>
      <c r="K87" s="478"/>
      <c r="L87" s="271" t="s">
        <v>1288</v>
      </c>
    </row>
    <row r="88" spans="1:12" ht="47.25">
      <c r="A88" s="4294"/>
      <c r="B88" s="275" t="s">
        <v>16</v>
      </c>
      <c r="C88" s="478">
        <v>4830</v>
      </c>
      <c r="D88" s="296">
        <f>+C88*(100-E88)/100</f>
        <v>4830</v>
      </c>
      <c r="E88" s="478">
        <v>0</v>
      </c>
      <c r="F88" s="478">
        <v>253</v>
      </c>
      <c r="G88" s="478">
        <v>145</v>
      </c>
      <c r="H88" s="478"/>
      <c r="I88" s="478"/>
      <c r="J88" s="478"/>
      <c r="K88" s="478"/>
      <c r="L88" s="271" t="s">
        <v>1287</v>
      </c>
    </row>
    <row r="89" spans="1:12" ht="48.75" customHeight="1">
      <c r="A89" s="4307"/>
      <c r="B89" s="275" t="s">
        <v>16</v>
      </c>
      <c r="C89" s="432">
        <v>5010</v>
      </c>
      <c r="D89" s="292">
        <f>+C89*(100-E89)/100</f>
        <v>5010</v>
      </c>
      <c r="E89" s="432">
        <v>0</v>
      </c>
      <c r="F89" s="432">
        <v>269</v>
      </c>
      <c r="G89" s="432">
        <v>160</v>
      </c>
      <c r="H89" s="432"/>
      <c r="I89" s="432"/>
      <c r="J89" s="432"/>
      <c r="K89" s="3256"/>
      <c r="L89" s="348" t="s">
        <v>1286</v>
      </c>
    </row>
    <row r="90" spans="1:12" ht="46.5" customHeight="1">
      <c r="A90" s="441">
        <v>41828</v>
      </c>
      <c r="B90" s="275" t="s">
        <v>16</v>
      </c>
      <c r="C90" s="432">
        <v>5025</v>
      </c>
      <c r="D90" s="292">
        <f>+C90*(100-E90)/100</f>
        <v>5025</v>
      </c>
      <c r="E90" s="432">
        <v>0</v>
      </c>
      <c r="F90" s="432">
        <v>250</v>
      </c>
      <c r="G90" s="432">
        <v>155</v>
      </c>
      <c r="H90" s="432"/>
      <c r="I90" s="292"/>
      <c r="J90" s="275"/>
      <c r="K90" s="3233"/>
      <c r="L90" s="348" t="s">
        <v>1285</v>
      </c>
    </row>
    <row r="91" spans="1:12" ht="31.5" customHeight="1">
      <c r="A91" s="4293">
        <v>41831</v>
      </c>
      <c r="B91" s="275" t="s">
        <v>11</v>
      </c>
      <c r="C91" s="4542" t="s">
        <v>1284</v>
      </c>
      <c r="D91" s="4543"/>
      <c r="E91" s="4543"/>
      <c r="F91" s="4543"/>
      <c r="G91" s="4543"/>
      <c r="H91" s="4543"/>
      <c r="I91" s="4543"/>
      <c r="J91" s="4544"/>
      <c r="K91" s="3277"/>
    </row>
    <row r="92" spans="1:12" ht="32.25" customHeight="1">
      <c r="A92" s="4294"/>
      <c r="B92" s="275" t="s">
        <v>11</v>
      </c>
      <c r="C92" s="4542" t="s">
        <v>1283</v>
      </c>
      <c r="D92" s="4543"/>
      <c r="E92" s="4543"/>
      <c r="F92" s="4543"/>
      <c r="G92" s="4543"/>
      <c r="H92" s="4543"/>
      <c r="I92" s="4543"/>
      <c r="J92" s="4544"/>
      <c r="K92" s="3277"/>
    </row>
    <row r="93" spans="1:12" ht="31.5">
      <c r="A93" s="4294"/>
      <c r="B93" s="275" t="s">
        <v>16</v>
      </c>
      <c r="C93" s="432">
        <v>5470</v>
      </c>
      <c r="D93" s="292">
        <f>+C93*(100-E93)/100</f>
        <v>5470</v>
      </c>
      <c r="E93" s="432">
        <v>0</v>
      </c>
      <c r="F93" s="432"/>
      <c r="G93" s="432">
        <v>150</v>
      </c>
      <c r="H93" s="432"/>
      <c r="I93" s="432"/>
      <c r="J93" s="432"/>
      <c r="K93" s="3256"/>
      <c r="L93" s="271" t="s">
        <v>1282</v>
      </c>
    </row>
    <row r="94" spans="1:12" ht="39" customHeight="1">
      <c r="A94" s="4294"/>
      <c r="B94" s="275" t="s">
        <v>11</v>
      </c>
      <c r="C94" s="4542" t="s">
        <v>1281</v>
      </c>
      <c r="D94" s="4543"/>
      <c r="E94" s="4543"/>
      <c r="F94" s="4543"/>
      <c r="G94" s="4543"/>
      <c r="H94" s="4543"/>
      <c r="I94" s="4543"/>
      <c r="J94" s="4544"/>
      <c r="K94" s="3277"/>
    </row>
    <row r="95" spans="1:12" ht="32.25" customHeight="1">
      <c r="A95" s="4294"/>
      <c r="B95" s="275" t="s">
        <v>16</v>
      </c>
      <c r="C95" s="432">
        <v>5345</v>
      </c>
      <c r="D95" s="292">
        <f>+C95*(100-E95)/100</f>
        <v>5345</v>
      </c>
      <c r="E95" s="432">
        <v>0</v>
      </c>
      <c r="F95" s="432"/>
      <c r="G95" s="432">
        <v>140</v>
      </c>
      <c r="H95" s="432"/>
      <c r="I95" s="432"/>
      <c r="J95" s="432"/>
      <c r="K95" s="3256"/>
      <c r="L95" s="271" t="s">
        <v>1280</v>
      </c>
    </row>
    <row r="96" spans="1:12" ht="34.5" customHeight="1">
      <c r="A96" s="4294"/>
      <c r="B96" s="275" t="s">
        <v>11</v>
      </c>
      <c r="C96" s="4542" t="s">
        <v>1279</v>
      </c>
      <c r="D96" s="4543"/>
      <c r="E96" s="4543"/>
      <c r="F96" s="4543"/>
      <c r="G96" s="4543"/>
      <c r="H96" s="4543"/>
      <c r="I96" s="4543"/>
      <c r="J96" s="4544"/>
      <c r="K96" s="3277"/>
    </row>
    <row r="97" spans="1:12" ht="31.5" customHeight="1">
      <c r="A97" s="4294"/>
      <c r="B97" s="275" t="s">
        <v>16</v>
      </c>
      <c r="C97" s="432">
        <v>5090</v>
      </c>
      <c r="D97" s="292">
        <f>+C97*(100-E97)/100</f>
        <v>5090</v>
      </c>
      <c r="E97" s="432">
        <v>0</v>
      </c>
      <c r="F97" s="432"/>
      <c r="G97" s="432">
        <v>150</v>
      </c>
      <c r="H97" s="432"/>
      <c r="I97" s="432"/>
      <c r="J97" s="432"/>
      <c r="K97" s="3256"/>
      <c r="L97" s="271" t="s">
        <v>1278</v>
      </c>
    </row>
    <row r="98" spans="1:12" ht="22.5" customHeight="1">
      <c r="A98" s="4307"/>
      <c r="B98" s="275" t="s">
        <v>11</v>
      </c>
      <c r="C98" s="4542" t="s">
        <v>1277</v>
      </c>
      <c r="D98" s="4543"/>
      <c r="E98" s="4543"/>
      <c r="F98" s="4543"/>
      <c r="G98" s="4543"/>
      <c r="H98" s="4543"/>
      <c r="I98" s="4543"/>
      <c r="J98" s="4544"/>
      <c r="K98" s="3277"/>
    </row>
    <row r="99" spans="1:12" ht="37.5" customHeight="1">
      <c r="A99" s="441">
        <v>41834</v>
      </c>
      <c r="B99" s="275" t="s">
        <v>16</v>
      </c>
      <c r="C99" s="432">
        <v>5015</v>
      </c>
      <c r="D99" s="432">
        <f>+C99*(100-E99)/100</f>
        <v>5015</v>
      </c>
      <c r="E99" s="432">
        <v>0</v>
      </c>
      <c r="F99" s="432">
        <v>248</v>
      </c>
      <c r="G99" s="432">
        <v>150</v>
      </c>
      <c r="H99" s="432"/>
      <c r="I99" s="432"/>
      <c r="J99" s="432"/>
      <c r="K99" s="3256"/>
      <c r="L99" s="271" t="s">
        <v>1276</v>
      </c>
    </row>
    <row r="100" spans="1:12" ht="49.5" customHeight="1">
      <c r="A100" s="441">
        <v>41840</v>
      </c>
      <c r="B100" s="275" t="s">
        <v>16</v>
      </c>
      <c r="C100" s="432">
        <v>5020</v>
      </c>
      <c r="D100" s="432">
        <f>+C100*(100-E100)/100</f>
        <v>5020</v>
      </c>
      <c r="E100" s="432">
        <v>0</v>
      </c>
      <c r="F100" s="432">
        <v>242</v>
      </c>
      <c r="G100" s="432">
        <v>155</v>
      </c>
      <c r="H100" s="432"/>
      <c r="I100" s="432"/>
      <c r="J100" s="432"/>
      <c r="K100" s="3256"/>
      <c r="L100" s="271" t="s">
        <v>1275</v>
      </c>
    </row>
    <row r="101" spans="1:12" ht="47.25" customHeight="1">
      <c r="A101" s="441">
        <v>41846</v>
      </c>
      <c r="B101" s="275" t="s">
        <v>16</v>
      </c>
      <c r="C101" s="432">
        <v>5010</v>
      </c>
      <c r="D101" s="432">
        <f>+C101*(100-E101)/100</f>
        <v>5010</v>
      </c>
      <c r="E101" s="432">
        <v>0</v>
      </c>
      <c r="F101" s="432">
        <v>240</v>
      </c>
      <c r="G101" s="432">
        <v>160</v>
      </c>
      <c r="H101" s="432"/>
      <c r="I101" s="432"/>
      <c r="J101" s="432"/>
      <c r="K101" s="3256"/>
      <c r="L101" s="271" t="s">
        <v>1274</v>
      </c>
    </row>
    <row r="102" spans="1:12" ht="23.25" customHeight="1">
      <c r="A102" s="4293">
        <v>41848</v>
      </c>
      <c r="B102" s="275" t="s">
        <v>11</v>
      </c>
      <c r="C102" s="4414" t="s">
        <v>1273</v>
      </c>
      <c r="D102" s="4271"/>
      <c r="E102" s="4271"/>
      <c r="F102" s="4271"/>
      <c r="G102" s="4271"/>
      <c r="H102" s="4271"/>
      <c r="I102" s="4271"/>
      <c r="J102" s="4415"/>
      <c r="K102" s="3250"/>
    </row>
    <row r="103" spans="1:12" ht="47.25">
      <c r="A103" s="4307"/>
      <c r="B103" s="275" t="s">
        <v>16</v>
      </c>
      <c r="C103" s="432">
        <v>5245</v>
      </c>
      <c r="D103" s="432">
        <f>+C103*(100-E103)/100</f>
        <v>5245</v>
      </c>
      <c r="E103" s="432">
        <v>0</v>
      </c>
      <c r="F103" s="432">
        <v>252</v>
      </c>
      <c r="G103" s="432">
        <v>170</v>
      </c>
      <c r="H103" s="432"/>
      <c r="I103" s="432"/>
      <c r="J103" s="432"/>
      <c r="K103" s="3256"/>
      <c r="L103" s="271" t="s">
        <v>1272</v>
      </c>
    </row>
    <row r="104" spans="1:12" ht="36" customHeight="1">
      <c r="A104" s="441">
        <v>41864</v>
      </c>
      <c r="B104" s="275" t="s">
        <v>11</v>
      </c>
      <c r="C104" s="4414" t="s">
        <v>1271</v>
      </c>
      <c r="D104" s="4271"/>
      <c r="E104" s="4271"/>
      <c r="F104" s="4271"/>
      <c r="G104" s="4271"/>
      <c r="H104" s="4271"/>
      <c r="I104" s="4271"/>
      <c r="J104" s="4415"/>
      <c r="K104" s="3250"/>
    </row>
    <row r="105" spans="1:12" ht="47.25">
      <c r="A105" s="318">
        <v>41867</v>
      </c>
      <c r="B105" s="448" t="s">
        <v>16</v>
      </c>
      <c r="C105" s="449">
        <v>5275</v>
      </c>
      <c r="D105" s="449">
        <f>+C105*(100-E105)/100</f>
        <v>5275</v>
      </c>
      <c r="E105" s="449">
        <v>0</v>
      </c>
      <c r="F105" s="449">
        <v>237</v>
      </c>
      <c r="G105" s="449">
        <v>160</v>
      </c>
      <c r="H105" s="449"/>
      <c r="I105" s="449"/>
      <c r="J105" s="449"/>
      <c r="K105" s="449"/>
      <c r="L105" s="342" t="s">
        <v>1270</v>
      </c>
    </row>
    <row r="106" spans="1:12" ht="47.25">
      <c r="A106" s="318">
        <v>41868</v>
      </c>
      <c r="B106" s="448" t="s">
        <v>16</v>
      </c>
      <c r="C106" s="449">
        <v>5800</v>
      </c>
      <c r="D106" s="449">
        <f>+C106*(100-E106)/100</f>
        <v>5800</v>
      </c>
      <c r="E106" s="449">
        <v>0</v>
      </c>
      <c r="F106" s="449">
        <v>227</v>
      </c>
      <c r="G106" s="449">
        <v>170</v>
      </c>
      <c r="H106" s="449"/>
      <c r="I106" s="449"/>
      <c r="J106" s="449"/>
      <c r="K106" s="449"/>
      <c r="L106" s="342" t="s">
        <v>1269</v>
      </c>
    </row>
    <row r="107" spans="1:12" ht="33" customHeight="1">
      <c r="A107" s="304">
        <v>41872</v>
      </c>
      <c r="B107" s="275" t="s">
        <v>11</v>
      </c>
      <c r="C107" s="4414" t="s">
        <v>1268</v>
      </c>
      <c r="D107" s="4271"/>
      <c r="E107" s="4271"/>
      <c r="F107" s="4271"/>
      <c r="G107" s="4271"/>
      <c r="H107" s="4271"/>
      <c r="I107" s="4271"/>
      <c r="J107" s="4415"/>
      <c r="K107" s="3250"/>
    </row>
    <row r="108" spans="1:12" ht="47.25">
      <c r="A108" s="318">
        <v>41878</v>
      </c>
      <c r="B108" s="448" t="s">
        <v>16</v>
      </c>
      <c r="C108" s="449">
        <v>6240</v>
      </c>
      <c r="D108" s="449">
        <f>+C108*(100-E108)/100</f>
        <v>6240</v>
      </c>
      <c r="E108" s="449">
        <v>0</v>
      </c>
      <c r="F108" s="449">
        <v>165</v>
      </c>
      <c r="G108" s="449">
        <v>198</v>
      </c>
      <c r="H108" s="449"/>
      <c r="I108" s="449"/>
      <c r="J108" s="449"/>
      <c r="K108" s="449"/>
      <c r="L108" s="342" t="s">
        <v>1267</v>
      </c>
    </row>
    <row r="109" spans="1:12" ht="24" customHeight="1">
      <c r="A109" s="441">
        <v>41880</v>
      </c>
      <c r="B109" s="275" t="s">
        <v>11</v>
      </c>
      <c r="C109" s="4414" t="s">
        <v>1266</v>
      </c>
      <c r="D109" s="4271"/>
      <c r="E109" s="4271"/>
      <c r="F109" s="4271"/>
      <c r="G109" s="4271"/>
      <c r="H109" s="4271"/>
      <c r="I109" s="4271"/>
      <c r="J109" s="4415"/>
      <c r="K109" s="3250"/>
    </row>
    <row r="110" spans="1:12" ht="47.25">
      <c r="A110" s="304">
        <v>41888</v>
      </c>
      <c r="B110" s="303" t="s">
        <v>16</v>
      </c>
      <c r="C110" s="301">
        <v>5635</v>
      </c>
      <c r="D110" s="301">
        <f>+C110*(100-E110)/100</f>
        <v>5635</v>
      </c>
      <c r="E110" s="301">
        <v>0</v>
      </c>
      <c r="F110" s="301">
        <v>251</v>
      </c>
      <c r="G110" s="301">
        <v>200</v>
      </c>
      <c r="H110" s="301"/>
      <c r="I110" s="301"/>
      <c r="J110" s="301"/>
      <c r="K110" s="301"/>
      <c r="L110" s="334" t="s">
        <v>1265</v>
      </c>
    </row>
    <row r="111" spans="1:12" ht="47.25">
      <c r="A111" s="441">
        <v>41892</v>
      </c>
      <c r="B111" s="275" t="s">
        <v>16</v>
      </c>
      <c r="C111" s="432">
        <v>5610</v>
      </c>
      <c r="D111" s="432">
        <f>+C111*(100-E111)/100</f>
        <v>5610</v>
      </c>
      <c r="E111" s="432">
        <v>0</v>
      </c>
      <c r="F111" s="432">
        <v>33</v>
      </c>
      <c r="G111" s="432">
        <v>247</v>
      </c>
      <c r="H111" s="432"/>
      <c r="I111" s="432"/>
      <c r="J111" s="432"/>
      <c r="K111" s="3256"/>
      <c r="L111" s="271" t="s">
        <v>1264</v>
      </c>
    </row>
    <row r="112" spans="1:12" ht="47.25">
      <c r="A112" s="4423">
        <v>41906</v>
      </c>
      <c r="B112" s="448" t="s">
        <v>16</v>
      </c>
      <c r="C112" s="449">
        <v>6215</v>
      </c>
      <c r="D112" s="316">
        <f>+C112*(100-E112)/100</f>
        <v>5717.8</v>
      </c>
      <c r="E112" s="449">
        <v>8</v>
      </c>
      <c r="F112" s="449">
        <v>262</v>
      </c>
      <c r="G112" s="449">
        <v>194</v>
      </c>
      <c r="H112" s="449"/>
      <c r="I112" s="449"/>
      <c r="J112" s="449"/>
      <c r="K112" s="449"/>
      <c r="L112" s="342" t="s">
        <v>1263</v>
      </c>
    </row>
    <row r="113" spans="1:12">
      <c r="A113" s="4424"/>
      <c r="B113" s="275" t="s">
        <v>4</v>
      </c>
      <c r="C113" s="4358" t="s">
        <v>1262</v>
      </c>
      <c r="D113" s="4281"/>
      <c r="E113" s="4281"/>
      <c r="F113" s="4281"/>
      <c r="G113" s="4281"/>
      <c r="H113" s="4281"/>
      <c r="I113" s="4281"/>
      <c r="J113" s="4359"/>
      <c r="K113" s="3229"/>
    </row>
    <row r="114" spans="1:12" ht="22.5" customHeight="1">
      <c r="A114" s="441">
        <v>41920</v>
      </c>
      <c r="B114" s="275" t="s">
        <v>11</v>
      </c>
      <c r="C114" s="4358" t="s">
        <v>1261</v>
      </c>
      <c r="D114" s="4281"/>
      <c r="E114" s="4281"/>
      <c r="F114" s="4281"/>
      <c r="G114" s="4281"/>
      <c r="H114" s="4281"/>
      <c r="I114" s="4281"/>
      <c r="J114" s="4359"/>
      <c r="K114" s="3229"/>
    </row>
    <row r="115" spans="1:12" ht="31.5">
      <c r="A115" s="441">
        <v>41923</v>
      </c>
      <c r="B115" s="275" t="s">
        <v>16</v>
      </c>
      <c r="C115" s="432">
        <v>6210</v>
      </c>
      <c r="D115" s="432">
        <f>+C115*(100-E115)/100</f>
        <v>5589</v>
      </c>
      <c r="E115" s="432">
        <v>10</v>
      </c>
      <c r="F115" s="432">
        <v>109</v>
      </c>
      <c r="G115" s="432">
        <v>240</v>
      </c>
      <c r="H115" s="432"/>
      <c r="I115" s="432"/>
      <c r="J115" s="432"/>
      <c r="K115" s="3256"/>
      <c r="L115" s="271" t="s">
        <v>1260</v>
      </c>
    </row>
    <row r="116" spans="1:12" ht="47.25">
      <c r="A116" s="4293">
        <v>41925</v>
      </c>
      <c r="B116" s="275" t="s">
        <v>16</v>
      </c>
      <c r="C116" s="432">
        <v>6220</v>
      </c>
      <c r="D116" s="292">
        <f>+C116*(100-E116)/100</f>
        <v>5473.6</v>
      </c>
      <c r="E116" s="432">
        <v>12</v>
      </c>
      <c r="F116" s="432">
        <v>107</v>
      </c>
      <c r="G116" s="432">
        <v>243</v>
      </c>
      <c r="L116" s="271" t="s">
        <v>1259</v>
      </c>
    </row>
    <row r="117" spans="1:12" ht="19.5" customHeight="1">
      <c r="A117" s="4307"/>
      <c r="B117" s="275" t="s">
        <v>4</v>
      </c>
      <c r="C117" s="4358" t="s">
        <v>1258</v>
      </c>
      <c r="D117" s="4281"/>
      <c r="E117" s="4281"/>
      <c r="F117" s="4281"/>
      <c r="G117" s="4281"/>
      <c r="H117" s="4281"/>
      <c r="I117" s="4281"/>
      <c r="J117" s="4359"/>
      <c r="K117" s="3229"/>
    </row>
    <row r="118" spans="1:12" ht="47.25">
      <c r="A118" s="441">
        <v>41933</v>
      </c>
      <c r="B118" s="275" t="s">
        <v>16</v>
      </c>
      <c r="C118" s="432">
        <v>6210</v>
      </c>
      <c r="D118" s="292">
        <f t="shared" ref="D118:D134" si="0">+C118*(100-E118)/100</f>
        <v>5340.6</v>
      </c>
      <c r="E118" s="432">
        <v>14</v>
      </c>
      <c r="F118" s="432">
        <v>106</v>
      </c>
      <c r="G118" s="432">
        <v>240</v>
      </c>
      <c r="L118" s="271" t="s">
        <v>1257</v>
      </c>
    </row>
    <row r="119" spans="1:12" ht="47.25">
      <c r="A119" s="441">
        <v>41940</v>
      </c>
      <c r="B119" s="275" t="s">
        <v>16</v>
      </c>
      <c r="C119" s="432">
        <v>6190</v>
      </c>
      <c r="D119" s="292">
        <f t="shared" si="0"/>
        <v>4952</v>
      </c>
      <c r="E119" s="432">
        <v>20</v>
      </c>
      <c r="F119" s="432">
        <v>107</v>
      </c>
      <c r="G119" s="432">
        <v>240</v>
      </c>
      <c r="L119" s="271" t="s">
        <v>1256</v>
      </c>
    </row>
    <row r="120" spans="1:12" ht="31.5">
      <c r="A120" s="441">
        <v>41947</v>
      </c>
      <c r="B120" s="275" t="s">
        <v>16</v>
      </c>
      <c r="C120" s="432">
        <v>5970</v>
      </c>
      <c r="D120" s="432">
        <f t="shared" si="0"/>
        <v>4776</v>
      </c>
      <c r="E120" s="432">
        <v>20</v>
      </c>
      <c r="F120" s="432">
        <v>106</v>
      </c>
      <c r="G120" s="292">
        <v>275</v>
      </c>
      <c r="L120" s="271" t="s">
        <v>1255</v>
      </c>
    </row>
    <row r="121" spans="1:12" ht="47.25">
      <c r="A121" s="441">
        <v>41955</v>
      </c>
      <c r="B121" s="275" t="s">
        <v>16</v>
      </c>
      <c r="C121" s="432">
        <v>5610</v>
      </c>
      <c r="D121" s="432">
        <f t="shared" si="0"/>
        <v>4488</v>
      </c>
      <c r="E121" s="432">
        <v>20</v>
      </c>
      <c r="F121" s="432">
        <v>101</v>
      </c>
      <c r="G121" s="432">
        <v>240</v>
      </c>
      <c r="L121" s="271" t="s">
        <v>1254</v>
      </c>
    </row>
    <row r="122" spans="1:12" ht="47.25">
      <c r="A122" s="441">
        <v>41963</v>
      </c>
      <c r="B122" s="275" t="s">
        <v>16</v>
      </c>
      <c r="C122" s="432">
        <v>5720</v>
      </c>
      <c r="D122" s="292">
        <f t="shared" si="0"/>
        <v>4461.6000000000004</v>
      </c>
      <c r="E122" s="432">
        <v>22</v>
      </c>
      <c r="F122" s="432">
        <v>99</v>
      </c>
      <c r="G122" s="432">
        <v>238</v>
      </c>
      <c r="L122" s="271" t="s">
        <v>1253</v>
      </c>
    </row>
    <row r="123" spans="1:12" ht="51" customHeight="1">
      <c r="A123" s="318">
        <v>41970</v>
      </c>
      <c r="B123" s="448" t="s">
        <v>16</v>
      </c>
      <c r="C123" s="449">
        <v>6015</v>
      </c>
      <c r="D123" s="316">
        <f t="shared" si="0"/>
        <v>4691.7</v>
      </c>
      <c r="E123" s="449">
        <v>22</v>
      </c>
      <c r="F123" s="449">
        <v>195</v>
      </c>
      <c r="G123" s="449">
        <v>222</v>
      </c>
      <c r="H123" s="479"/>
      <c r="I123" s="449"/>
      <c r="J123" s="479"/>
      <c r="K123" s="479"/>
      <c r="L123" s="342" t="s">
        <v>1252</v>
      </c>
    </row>
    <row r="124" spans="1:12" ht="47.25">
      <c r="A124" s="441">
        <v>41975</v>
      </c>
      <c r="B124" s="275" t="s">
        <v>16</v>
      </c>
      <c r="C124" s="478">
        <v>5730</v>
      </c>
      <c r="D124" s="296">
        <f t="shared" si="0"/>
        <v>4125.6000000000004</v>
      </c>
      <c r="E124" s="478">
        <v>28</v>
      </c>
      <c r="F124" s="478">
        <v>146</v>
      </c>
      <c r="G124" s="478">
        <v>210</v>
      </c>
      <c r="H124" s="478"/>
      <c r="I124" s="478"/>
      <c r="J124" s="478"/>
      <c r="K124" s="478"/>
      <c r="L124" s="271" t="s">
        <v>1251</v>
      </c>
    </row>
    <row r="125" spans="1:12" ht="47.25">
      <c r="A125" s="441">
        <v>41984</v>
      </c>
      <c r="B125" s="275" t="s">
        <v>16</v>
      </c>
      <c r="C125" s="478">
        <v>5705</v>
      </c>
      <c r="D125" s="296">
        <f t="shared" si="0"/>
        <v>4107.6000000000004</v>
      </c>
      <c r="E125" s="478">
        <v>28</v>
      </c>
      <c r="F125" s="478">
        <v>142</v>
      </c>
      <c r="G125" s="478">
        <v>210</v>
      </c>
      <c r="H125" s="478"/>
      <c r="I125" s="478"/>
      <c r="J125" s="478"/>
      <c r="K125" s="478"/>
      <c r="L125" s="271" t="s">
        <v>1250</v>
      </c>
    </row>
    <row r="126" spans="1:12" ht="47.25">
      <c r="A126" s="441">
        <v>41994</v>
      </c>
      <c r="B126" s="275" t="s">
        <v>16</v>
      </c>
      <c r="C126" s="478">
        <v>5725</v>
      </c>
      <c r="D126" s="478">
        <f t="shared" si="0"/>
        <v>4122</v>
      </c>
      <c r="E126" s="478">
        <v>28</v>
      </c>
      <c r="F126" s="478">
        <v>142</v>
      </c>
      <c r="G126" s="478">
        <v>210</v>
      </c>
      <c r="H126" s="478"/>
      <c r="I126" s="478"/>
      <c r="J126" s="478"/>
      <c r="K126" s="478"/>
      <c r="L126" s="271" t="s">
        <v>1249</v>
      </c>
    </row>
    <row r="127" spans="1:12" ht="48" thickBot="1">
      <c r="A127" s="436">
        <v>42000</v>
      </c>
      <c r="B127" s="442" t="s">
        <v>16</v>
      </c>
      <c r="C127" s="409">
        <v>5675</v>
      </c>
      <c r="D127" s="410">
        <f t="shared" si="0"/>
        <v>3972.5</v>
      </c>
      <c r="E127" s="409">
        <v>30</v>
      </c>
      <c r="F127" s="409">
        <v>136</v>
      </c>
      <c r="G127" s="409">
        <v>225</v>
      </c>
      <c r="H127" s="409"/>
      <c r="I127" s="409"/>
      <c r="J127" s="409"/>
      <c r="K127" s="409"/>
      <c r="L127" s="336" t="s">
        <v>1248</v>
      </c>
    </row>
    <row r="128" spans="1:12" ht="49.5" customHeight="1" thickTop="1">
      <c r="A128" s="308">
        <v>42013</v>
      </c>
      <c r="B128" s="307" t="s">
        <v>16</v>
      </c>
      <c r="C128" s="492">
        <v>5820</v>
      </c>
      <c r="D128" s="492">
        <f t="shared" si="0"/>
        <v>3492</v>
      </c>
      <c r="E128" s="492">
        <v>40</v>
      </c>
      <c r="F128" s="492">
        <v>151</v>
      </c>
      <c r="G128" s="492">
        <v>210</v>
      </c>
      <c r="H128" s="492"/>
      <c r="I128" s="492"/>
      <c r="J128" s="492"/>
      <c r="K128" s="3518"/>
      <c r="L128" s="491" t="s">
        <v>1247</v>
      </c>
    </row>
    <row r="129" spans="1:12" ht="47.25">
      <c r="A129" s="441">
        <v>42019</v>
      </c>
      <c r="B129" s="275" t="s">
        <v>16</v>
      </c>
      <c r="C129" s="478">
        <v>5965</v>
      </c>
      <c r="D129" s="478">
        <f t="shared" si="0"/>
        <v>3579</v>
      </c>
      <c r="E129" s="478">
        <v>40</v>
      </c>
      <c r="F129" s="296">
        <v>165</v>
      </c>
      <c r="G129" s="478">
        <v>210</v>
      </c>
      <c r="H129" s="478"/>
      <c r="I129" s="478"/>
      <c r="J129" s="478"/>
      <c r="K129" s="478"/>
      <c r="L129" s="348" t="s">
        <v>1246</v>
      </c>
    </row>
    <row r="130" spans="1:12" ht="59.25" customHeight="1">
      <c r="A130" s="441">
        <v>42030</v>
      </c>
      <c r="B130" s="275" t="s">
        <v>16</v>
      </c>
      <c r="C130" s="478">
        <v>5855</v>
      </c>
      <c r="D130" s="478">
        <f t="shared" si="0"/>
        <v>3513</v>
      </c>
      <c r="E130" s="478">
        <v>40</v>
      </c>
      <c r="F130" s="478">
        <v>237</v>
      </c>
      <c r="G130" s="478">
        <v>220</v>
      </c>
      <c r="H130" s="478"/>
      <c r="I130" s="478"/>
      <c r="J130" s="478"/>
      <c r="K130" s="3519"/>
      <c r="L130" s="352" t="s">
        <v>1245</v>
      </c>
    </row>
    <row r="131" spans="1:12" ht="47.25">
      <c r="A131" s="441">
        <v>42045</v>
      </c>
      <c r="B131" s="275" t="s">
        <v>16</v>
      </c>
      <c r="C131" s="478">
        <v>5860</v>
      </c>
      <c r="D131" s="478">
        <f t="shared" si="0"/>
        <v>3516</v>
      </c>
      <c r="E131" s="478">
        <v>40</v>
      </c>
      <c r="F131" s="478">
        <v>135</v>
      </c>
      <c r="G131" s="478">
        <v>207</v>
      </c>
      <c r="H131" s="478"/>
      <c r="I131" s="478"/>
      <c r="J131" s="478"/>
      <c r="K131" s="3519"/>
      <c r="L131" s="352" t="s">
        <v>1244</v>
      </c>
    </row>
    <row r="132" spans="1:12" ht="47.25">
      <c r="A132" s="441">
        <v>42050</v>
      </c>
      <c r="B132" s="275" t="s">
        <v>16</v>
      </c>
      <c r="C132" s="478">
        <v>5880</v>
      </c>
      <c r="D132" s="478">
        <f t="shared" si="0"/>
        <v>3528</v>
      </c>
      <c r="E132" s="478">
        <v>40</v>
      </c>
      <c r="F132" s="478">
        <v>141</v>
      </c>
      <c r="G132" s="478">
        <v>205</v>
      </c>
      <c r="H132" s="478"/>
      <c r="I132" s="478"/>
      <c r="J132" s="478"/>
      <c r="K132" s="3519"/>
      <c r="L132" s="352" t="s">
        <v>1243</v>
      </c>
    </row>
    <row r="133" spans="1:12" ht="52.5">
      <c r="A133" s="441">
        <v>42057</v>
      </c>
      <c r="B133" s="275" t="s">
        <v>16</v>
      </c>
      <c r="C133" s="478">
        <v>5960</v>
      </c>
      <c r="D133" s="478">
        <f t="shared" si="0"/>
        <v>3576</v>
      </c>
      <c r="E133" s="478">
        <v>40</v>
      </c>
      <c r="F133" s="478">
        <v>116</v>
      </c>
      <c r="G133" s="478">
        <v>212</v>
      </c>
      <c r="H133" s="478"/>
      <c r="I133" s="478"/>
      <c r="J133" s="478"/>
      <c r="K133" s="3519"/>
      <c r="L133" s="352" t="s">
        <v>1242</v>
      </c>
    </row>
    <row r="134" spans="1:12">
      <c r="A134" s="4293">
        <v>42071</v>
      </c>
      <c r="B134" s="275" t="s">
        <v>16</v>
      </c>
      <c r="C134" s="478">
        <v>5945</v>
      </c>
      <c r="D134" s="296">
        <f t="shared" si="0"/>
        <v>3269.75</v>
      </c>
      <c r="E134" s="478">
        <v>45</v>
      </c>
      <c r="F134" s="478">
        <v>176</v>
      </c>
      <c r="G134" s="478">
        <v>213</v>
      </c>
      <c r="H134" s="478"/>
      <c r="I134" s="478"/>
      <c r="J134" s="478"/>
      <c r="K134" s="3519"/>
      <c r="L134" s="352" t="s">
        <v>283</v>
      </c>
    </row>
    <row r="135" spans="1:12" ht="72.75" customHeight="1">
      <c r="A135" s="4307"/>
      <c r="B135" s="275" t="s">
        <v>11</v>
      </c>
      <c r="C135" s="4532" t="s">
        <v>1241</v>
      </c>
      <c r="D135" s="4533"/>
      <c r="E135" s="4533"/>
      <c r="F135" s="4533"/>
      <c r="G135" s="4533"/>
      <c r="H135" s="4533"/>
      <c r="I135" s="4533"/>
      <c r="J135" s="4534"/>
      <c r="K135" s="3278"/>
      <c r="L135" s="486"/>
    </row>
    <row r="136" spans="1:12" ht="52.5">
      <c r="A136" s="439">
        <v>42072</v>
      </c>
      <c r="B136" s="275" t="s">
        <v>16</v>
      </c>
      <c r="C136" s="478">
        <v>5230</v>
      </c>
      <c r="D136" s="296">
        <f>+C136*(100-E136)/100</f>
        <v>2876.5</v>
      </c>
      <c r="E136" s="478">
        <v>45</v>
      </c>
      <c r="F136" s="478">
        <v>8</v>
      </c>
      <c r="G136" s="478">
        <v>206</v>
      </c>
      <c r="H136" s="478"/>
      <c r="I136" s="478"/>
      <c r="J136" s="478"/>
      <c r="K136" s="3519"/>
      <c r="L136" s="352" t="s">
        <v>1240</v>
      </c>
    </row>
    <row r="137" spans="1:12" ht="35.25" customHeight="1">
      <c r="A137" s="441">
        <v>42073</v>
      </c>
      <c r="B137" s="275" t="s">
        <v>11</v>
      </c>
      <c r="C137" s="4532" t="s">
        <v>1239</v>
      </c>
      <c r="D137" s="4533"/>
      <c r="E137" s="4533"/>
      <c r="F137" s="4533"/>
      <c r="G137" s="4533"/>
      <c r="H137" s="4533"/>
      <c r="I137" s="4533"/>
      <c r="J137" s="4534"/>
      <c r="K137" s="3278"/>
      <c r="L137" s="486"/>
    </row>
    <row r="138" spans="1:12" ht="52.5">
      <c r="A138" s="441">
        <v>42081</v>
      </c>
      <c r="B138" s="275" t="s">
        <v>16</v>
      </c>
      <c r="C138" s="478">
        <v>5810</v>
      </c>
      <c r="D138" s="296">
        <f t="shared" ref="D138:D144" si="1">+C138*(100-E138)/100</f>
        <v>2614.5</v>
      </c>
      <c r="E138" s="478">
        <v>55</v>
      </c>
      <c r="F138" s="478">
        <v>55</v>
      </c>
      <c r="G138" s="478">
        <v>205</v>
      </c>
      <c r="H138" s="478"/>
      <c r="I138" s="478"/>
      <c r="J138" s="478"/>
      <c r="K138" s="3519"/>
      <c r="L138" s="352" t="s">
        <v>1238</v>
      </c>
    </row>
    <row r="139" spans="1:12" ht="47.25">
      <c r="A139" s="441">
        <v>42088</v>
      </c>
      <c r="B139" s="275" t="s">
        <v>16</v>
      </c>
      <c r="C139" s="478">
        <v>5865</v>
      </c>
      <c r="D139" s="296">
        <f t="shared" si="1"/>
        <v>2639.25</v>
      </c>
      <c r="E139" s="478">
        <v>55</v>
      </c>
      <c r="F139" s="478">
        <v>98</v>
      </c>
      <c r="G139" s="478">
        <v>220</v>
      </c>
      <c r="H139" s="478"/>
      <c r="I139" s="478"/>
      <c r="J139" s="478"/>
      <c r="K139" s="478"/>
      <c r="L139" s="363" t="s">
        <v>1237</v>
      </c>
    </row>
    <row r="140" spans="1:12" ht="47.25">
      <c r="A140" s="441">
        <v>42096</v>
      </c>
      <c r="B140" s="275" t="s">
        <v>16</v>
      </c>
      <c r="C140" s="478">
        <v>5910</v>
      </c>
      <c r="D140" s="296">
        <f t="shared" si="1"/>
        <v>2659.5</v>
      </c>
      <c r="E140" s="478">
        <v>55</v>
      </c>
      <c r="F140" s="478">
        <v>136</v>
      </c>
      <c r="G140" s="478">
        <v>222</v>
      </c>
      <c r="H140" s="478"/>
      <c r="I140" s="478"/>
      <c r="J140" s="478"/>
      <c r="K140" s="478"/>
      <c r="L140" s="363" t="s">
        <v>1236</v>
      </c>
    </row>
    <row r="141" spans="1:12" ht="47.25">
      <c r="A141" s="441">
        <v>42104</v>
      </c>
      <c r="B141" s="275" t="s">
        <v>16</v>
      </c>
      <c r="C141" s="478">
        <v>6090</v>
      </c>
      <c r="D141" s="296">
        <f t="shared" si="1"/>
        <v>2740.5</v>
      </c>
      <c r="E141" s="478">
        <v>55</v>
      </c>
      <c r="F141" s="478">
        <v>101</v>
      </c>
      <c r="G141" s="478">
        <v>210</v>
      </c>
      <c r="H141" s="478"/>
      <c r="I141" s="478"/>
      <c r="J141" s="478"/>
      <c r="K141" s="478"/>
      <c r="L141" s="363" t="s">
        <v>1235</v>
      </c>
    </row>
    <row r="142" spans="1:12" ht="47.25">
      <c r="A142" s="441">
        <v>42111</v>
      </c>
      <c r="B142" s="275" t="s">
        <v>16</v>
      </c>
      <c r="C142" s="478">
        <v>5995</v>
      </c>
      <c r="D142" s="296">
        <f t="shared" si="1"/>
        <v>2697.75</v>
      </c>
      <c r="E142" s="478">
        <v>55</v>
      </c>
      <c r="F142" s="478">
        <v>107</v>
      </c>
      <c r="G142" s="478">
        <v>248</v>
      </c>
      <c r="H142" s="478"/>
      <c r="I142" s="478"/>
      <c r="J142" s="478"/>
      <c r="K142" s="478"/>
      <c r="L142" s="363" t="s">
        <v>1234</v>
      </c>
    </row>
    <row r="143" spans="1:12" ht="47.25">
      <c r="A143" s="441">
        <v>42121</v>
      </c>
      <c r="B143" s="275" t="s">
        <v>16</v>
      </c>
      <c r="C143" s="478">
        <v>5665</v>
      </c>
      <c r="D143" s="296">
        <f t="shared" si="1"/>
        <v>1982.75</v>
      </c>
      <c r="E143" s="478">
        <v>65</v>
      </c>
      <c r="F143" s="478">
        <v>36</v>
      </c>
      <c r="G143" s="478">
        <v>220</v>
      </c>
      <c r="H143" s="478"/>
      <c r="I143" s="478"/>
      <c r="J143" s="478"/>
      <c r="K143" s="478"/>
      <c r="L143" s="363" t="s">
        <v>1233</v>
      </c>
    </row>
    <row r="144" spans="1:12" ht="55.5" customHeight="1">
      <c r="A144" s="318">
        <v>42132</v>
      </c>
      <c r="B144" s="448" t="s">
        <v>16</v>
      </c>
      <c r="C144" s="488">
        <v>3425</v>
      </c>
      <c r="D144" s="489">
        <f t="shared" si="1"/>
        <v>1198.75</v>
      </c>
      <c r="E144" s="488">
        <v>65</v>
      </c>
      <c r="F144" s="488">
        <v>80</v>
      </c>
      <c r="G144" s="488">
        <v>200</v>
      </c>
      <c r="H144" s="488"/>
      <c r="I144" s="488"/>
      <c r="J144" s="488"/>
      <c r="K144" s="488"/>
      <c r="L144" s="490" t="s">
        <v>1232</v>
      </c>
    </row>
    <row r="145" spans="1:14" ht="55.5" customHeight="1">
      <c r="A145" s="4423">
        <v>42133</v>
      </c>
      <c r="B145" s="275" t="s">
        <v>11</v>
      </c>
      <c r="C145" s="4532" t="s">
        <v>1231</v>
      </c>
      <c r="D145" s="4533"/>
      <c r="E145" s="4533"/>
      <c r="F145" s="4533"/>
      <c r="G145" s="4533"/>
      <c r="H145" s="4533"/>
      <c r="I145" s="4533"/>
      <c r="J145" s="4534"/>
      <c r="K145" s="3278"/>
      <c r="L145" s="486"/>
    </row>
    <row r="146" spans="1:14" ht="54" customHeight="1">
      <c r="A146" s="4538"/>
      <c r="B146" s="448" t="s">
        <v>16</v>
      </c>
      <c r="C146" s="488">
        <v>3850</v>
      </c>
      <c r="D146" s="489">
        <f>+C146*(100-E146)/100</f>
        <v>1347.5</v>
      </c>
      <c r="E146" s="488">
        <v>65</v>
      </c>
      <c r="F146" s="488">
        <v>52</v>
      </c>
      <c r="G146" s="488">
        <v>215</v>
      </c>
      <c r="H146" s="488"/>
      <c r="I146" s="488"/>
      <c r="J146" s="488"/>
      <c r="K146" s="488"/>
      <c r="L146" s="487" t="s">
        <v>1230</v>
      </c>
    </row>
    <row r="147" spans="1:14" ht="51.75" customHeight="1">
      <c r="A147" s="4424"/>
      <c r="B147" s="448" t="s">
        <v>16</v>
      </c>
      <c r="C147" s="488">
        <v>3290</v>
      </c>
      <c r="D147" s="488">
        <f>+C147*(100-E147)/100</f>
        <v>1151.5</v>
      </c>
      <c r="E147" s="488">
        <v>65</v>
      </c>
      <c r="F147" s="488">
        <v>83</v>
      </c>
      <c r="G147" s="488">
        <v>215</v>
      </c>
      <c r="H147" s="488"/>
      <c r="I147" s="488"/>
      <c r="J147" s="488"/>
      <c r="K147" s="488"/>
      <c r="L147" s="487" t="s">
        <v>1229</v>
      </c>
      <c r="M147" s="478"/>
      <c r="N147" s="478"/>
    </row>
    <row r="148" spans="1:14" ht="96" customHeight="1">
      <c r="A148" s="2168">
        <v>42134</v>
      </c>
      <c r="B148" s="1909" t="s">
        <v>34</v>
      </c>
      <c r="C148" s="4535" t="s">
        <v>1921</v>
      </c>
      <c r="D148" s="4536"/>
      <c r="E148" s="4536"/>
      <c r="F148" s="4536"/>
      <c r="G148" s="4536"/>
      <c r="H148" s="4536"/>
      <c r="I148" s="4536"/>
      <c r="J148" s="4537"/>
      <c r="K148" s="3520" t="s">
        <v>3927</v>
      </c>
      <c r="L148" s="2598" t="s">
        <v>6287</v>
      </c>
    </row>
    <row r="149" spans="1:14" ht="91.5" customHeight="1">
      <c r="A149" s="513">
        <v>42147</v>
      </c>
      <c r="B149" s="510" t="s">
        <v>16</v>
      </c>
      <c r="C149" s="432">
        <v>5155</v>
      </c>
      <c r="D149" s="516">
        <f>+C149*(100-E149)/100</f>
        <v>5103.45</v>
      </c>
      <c r="E149" s="432">
        <v>1</v>
      </c>
      <c r="F149" s="432">
        <v>60</v>
      </c>
      <c r="G149" s="432">
        <v>290</v>
      </c>
      <c r="H149" s="432"/>
      <c r="I149" s="432"/>
      <c r="J149" s="432"/>
      <c r="K149" s="3256"/>
      <c r="L149" s="549" t="s">
        <v>1929</v>
      </c>
    </row>
    <row r="150" spans="1:14" ht="27" customHeight="1">
      <c r="A150" s="4293">
        <v>42152</v>
      </c>
      <c r="B150" s="524" t="s">
        <v>11</v>
      </c>
      <c r="C150" s="4358" t="s">
        <v>1923</v>
      </c>
      <c r="D150" s="4281"/>
      <c r="E150" s="4281"/>
      <c r="F150" s="4281"/>
      <c r="G150" s="4281"/>
      <c r="H150" s="4281"/>
      <c r="I150" s="4281"/>
      <c r="J150" s="4359"/>
      <c r="K150" s="3229"/>
      <c r="L150" s="486"/>
    </row>
    <row r="151" spans="1:14" ht="47.25">
      <c r="A151" s="4307"/>
      <c r="B151" s="524" t="s">
        <v>16</v>
      </c>
      <c r="C151" s="432">
        <v>6055</v>
      </c>
      <c r="D151" s="525">
        <f>+C151*(100-E151)/100</f>
        <v>5994.45</v>
      </c>
      <c r="E151" s="432">
        <v>1</v>
      </c>
      <c r="F151" s="432">
        <v>60</v>
      </c>
      <c r="G151" s="432">
        <v>309</v>
      </c>
      <c r="H151" s="432"/>
      <c r="I151" s="432"/>
      <c r="J151" s="432"/>
      <c r="K151" s="3256"/>
      <c r="L151" s="363" t="s">
        <v>1924</v>
      </c>
    </row>
    <row r="152" spans="1:14">
      <c r="A152" s="4293">
        <v>42156</v>
      </c>
      <c r="B152" s="535" t="s">
        <v>4</v>
      </c>
      <c r="C152" s="4358" t="s">
        <v>1934</v>
      </c>
      <c r="D152" s="4281"/>
      <c r="E152" s="4281"/>
      <c r="F152" s="4281"/>
      <c r="G152" s="4281"/>
      <c r="H152" s="4281"/>
      <c r="I152" s="4281"/>
      <c r="J152" s="4359"/>
      <c r="K152" s="3229"/>
      <c r="L152" s="363"/>
    </row>
    <row r="153" spans="1:14" ht="47.25">
      <c r="A153" s="4307"/>
      <c r="B153" s="535" t="s">
        <v>16</v>
      </c>
      <c r="C153" s="432">
        <v>5785</v>
      </c>
      <c r="D153" s="536">
        <f>+C153*(100-E153)/100</f>
        <v>4338.75</v>
      </c>
      <c r="E153" s="483">
        <v>25</v>
      </c>
      <c r="F153" s="432">
        <v>121</v>
      </c>
      <c r="G153" s="432">
        <v>298</v>
      </c>
      <c r="H153" s="432"/>
      <c r="I153" s="432"/>
      <c r="J153" s="432"/>
      <c r="K153" s="3256"/>
      <c r="L153" s="363" t="s">
        <v>1935</v>
      </c>
    </row>
    <row r="154" spans="1:14" ht="18" customHeight="1">
      <c r="A154" s="4293">
        <v>42157</v>
      </c>
      <c r="B154" s="535" t="s">
        <v>11</v>
      </c>
      <c r="C154" s="4358" t="s">
        <v>1936</v>
      </c>
      <c r="D154" s="4281"/>
      <c r="E154" s="4281"/>
      <c r="F154" s="4281"/>
      <c r="G154" s="4281"/>
      <c r="H154" s="4281"/>
      <c r="I154" s="4281"/>
      <c r="J154" s="4359"/>
      <c r="K154" s="3229"/>
      <c r="L154" s="363"/>
    </row>
    <row r="155" spans="1:14" ht="54.75">
      <c r="A155" s="4307"/>
      <c r="B155" s="535" t="s">
        <v>16</v>
      </c>
      <c r="C155" s="432">
        <v>5310</v>
      </c>
      <c r="D155" s="432">
        <f t="shared" ref="D155:D165" si="2">+C155*(100-E155)/100</f>
        <v>3717</v>
      </c>
      <c r="E155" s="432">
        <v>30</v>
      </c>
      <c r="F155" s="432">
        <v>121</v>
      </c>
      <c r="G155" s="432">
        <v>285</v>
      </c>
      <c r="H155" s="432"/>
      <c r="I155" s="432"/>
      <c r="J155" s="432"/>
      <c r="K155" s="3256"/>
      <c r="L155" s="363" t="s">
        <v>1937</v>
      </c>
    </row>
    <row r="156" spans="1:14" ht="63">
      <c r="A156" s="527">
        <v>42165</v>
      </c>
      <c r="B156" s="550" t="s">
        <v>16</v>
      </c>
      <c r="C156" s="432">
        <v>5035</v>
      </c>
      <c r="D156" s="551">
        <f t="shared" si="2"/>
        <v>3776.25</v>
      </c>
      <c r="E156" s="432">
        <v>25</v>
      </c>
      <c r="F156" s="432">
        <v>132</v>
      </c>
      <c r="G156" s="432">
        <v>268</v>
      </c>
      <c r="H156" s="432"/>
      <c r="I156" s="432"/>
      <c r="J156" s="432"/>
      <c r="K156" s="3256"/>
      <c r="L156" s="363" t="s">
        <v>1952</v>
      </c>
    </row>
    <row r="157" spans="1:14" ht="63">
      <c r="A157" s="527">
        <v>42174</v>
      </c>
      <c r="B157" s="561" t="s">
        <v>16</v>
      </c>
      <c r="C157" s="432">
        <v>4915</v>
      </c>
      <c r="D157" s="564">
        <f t="shared" si="2"/>
        <v>3440.5</v>
      </c>
      <c r="E157" s="432">
        <v>30</v>
      </c>
      <c r="F157" s="432">
        <v>109</v>
      </c>
      <c r="G157" s="432">
        <v>285</v>
      </c>
      <c r="H157" s="432"/>
      <c r="I157" s="432"/>
      <c r="J157" s="432"/>
      <c r="K157" s="3256"/>
      <c r="L157" s="363" t="s">
        <v>1966</v>
      </c>
    </row>
    <row r="158" spans="1:14" ht="63">
      <c r="A158" s="527">
        <v>42176</v>
      </c>
      <c r="B158" s="566" t="s">
        <v>16</v>
      </c>
      <c r="C158" s="432">
        <v>4925</v>
      </c>
      <c r="D158" s="567">
        <f t="shared" si="2"/>
        <v>3201.25</v>
      </c>
      <c r="E158" s="432">
        <v>35</v>
      </c>
      <c r="F158" s="432">
        <v>132</v>
      </c>
      <c r="G158" s="432">
        <v>272</v>
      </c>
      <c r="H158" s="432"/>
      <c r="I158" s="432"/>
      <c r="J158" s="432"/>
      <c r="K158" s="3256"/>
      <c r="L158" s="363" t="s">
        <v>1972</v>
      </c>
    </row>
    <row r="159" spans="1:14" ht="63">
      <c r="A159" s="527">
        <v>42178</v>
      </c>
      <c r="B159" s="566" t="s">
        <v>16</v>
      </c>
      <c r="C159" s="432">
        <v>4885</v>
      </c>
      <c r="D159" s="581">
        <f t="shared" si="2"/>
        <v>3175.25</v>
      </c>
      <c r="E159" s="432">
        <v>35</v>
      </c>
      <c r="F159" s="432">
        <v>132</v>
      </c>
      <c r="G159" s="432">
        <v>255</v>
      </c>
      <c r="H159" s="432"/>
      <c r="I159" s="432"/>
      <c r="J159" s="432"/>
      <c r="K159" s="3256"/>
      <c r="L159" s="486" t="s">
        <v>1975</v>
      </c>
    </row>
    <row r="160" spans="1:14" ht="63">
      <c r="A160" s="527">
        <v>42187</v>
      </c>
      <c r="B160" s="587" t="s">
        <v>16</v>
      </c>
      <c r="C160" s="432">
        <v>4780</v>
      </c>
      <c r="D160" s="432">
        <f t="shared" si="2"/>
        <v>3107</v>
      </c>
      <c r="E160" s="432">
        <v>35</v>
      </c>
      <c r="F160" s="432">
        <v>126</v>
      </c>
      <c r="G160" s="432">
        <v>270</v>
      </c>
      <c r="H160" s="432"/>
      <c r="I160" s="432"/>
      <c r="J160" s="432"/>
      <c r="K160" s="3256"/>
      <c r="L160" s="486" t="s">
        <v>2006</v>
      </c>
    </row>
    <row r="161" spans="1:12" ht="63">
      <c r="A161" s="527">
        <v>42194</v>
      </c>
      <c r="B161" s="602" t="s">
        <v>16</v>
      </c>
      <c r="C161" s="432">
        <v>4710</v>
      </c>
      <c r="D161" s="620">
        <f t="shared" si="2"/>
        <v>3061.5</v>
      </c>
      <c r="E161" s="432">
        <v>35</v>
      </c>
      <c r="F161" s="432">
        <v>122</v>
      </c>
      <c r="G161" s="432">
        <v>263</v>
      </c>
      <c r="H161" s="432"/>
      <c r="I161" s="432"/>
      <c r="J161" s="432"/>
      <c r="K161" s="3256"/>
      <c r="L161" s="486" t="s">
        <v>2007</v>
      </c>
    </row>
    <row r="162" spans="1:12" ht="63">
      <c r="A162" s="527">
        <v>42205</v>
      </c>
      <c r="B162" s="619" t="s">
        <v>16</v>
      </c>
      <c r="C162" s="432">
        <v>4860</v>
      </c>
      <c r="D162" s="432">
        <f t="shared" si="2"/>
        <v>2673</v>
      </c>
      <c r="E162" s="432">
        <v>45</v>
      </c>
      <c r="F162" s="622">
        <f>+(0.335*1000000)/D162</f>
        <v>125.32734754956977</v>
      </c>
      <c r="G162" s="432">
        <v>262</v>
      </c>
      <c r="H162" s="432"/>
      <c r="I162" s="432"/>
      <c r="J162" s="432"/>
      <c r="K162" s="3256"/>
      <c r="L162" s="486" t="s">
        <v>2024</v>
      </c>
    </row>
    <row r="163" spans="1:12" ht="63">
      <c r="A163" s="527">
        <v>42209</v>
      </c>
      <c r="B163" s="626" t="s">
        <v>16</v>
      </c>
      <c r="C163" s="432">
        <v>4715</v>
      </c>
      <c r="D163" s="432">
        <f t="shared" si="2"/>
        <v>2357.5</v>
      </c>
      <c r="E163" s="432">
        <v>50</v>
      </c>
      <c r="F163" s="432">
        <v>100</v>
      </c>
      <c r="G163" s="432">
        <v>260</v>
      </c>
      <c r="H163" s="432"/>
      <c r="I163" s="432"/>
      <c r="J163" s="432"/>
      <c r="K163" s="3256"/>
      <c r="L163" s="486" t="s">
        <v>2040</v>
      </c>
    </row>
    <row r="164" spans="1:12" ht="63">
      <c r="A164" s="527">
        <v>42216</v>
      </c>
      <c r="B164" s="638" t="s">
        <v>16</v>
      </c>
      <c r="C164" s="432">
        <v>4735</v>
      </c>
      <c r="D164" s="639">
        <f t="shared" si="2"/>
        <v>2367.5</v>
      </c>
      <c r="E164" s="432">
        <v>50</v>
      </c>
      <c r="F164" s="639">
        <f>+(0.561*1000000)/D164</f>
        <v>236.95881731784584</v>
      </c>
      <c r="G164" s="432">
        <v>200</v>
      </c>
      <c r="H164" s="432"/>
      <c r="I164" s="432"/>
      <c r="J164" s="432"/>
      <c r="K164" s="3256"/>
      <c r="L164" s="486" t="s">
        <v>2051</v>
      </c>
    </row>
    <row r="165" spans="1:12" ht="63">
      <c r="A165" s="527">
        <v>42223</v>
      </c>
      <c r="B165" s="654" t="s">
        <v>16</v>
      </c>
      <c r="C165" s="432">
        <v>4825</v>
      </c>
      <c r="D165" s="655">
        <f t="shared" si="2"/>
        <v>2412.5</v>
      </c>
      <c r="E165" s="432">
        <v>50</v>
      </c>
      <c r="F165" s="432">
        <v>185</v>
      </c>
      <c r="G165" s="432">
        <v>217</v>
      </c>
      <c r="H165" s="432"/>
      <c r="I165" s="432"/>
      <c r="J165" s="432"/>
      <c r="K165" s="3256"/>
      <c r="L165" s="486" t="s">
        <v>2066</v>
      </c>
    </row>
    <row r="166" spans="1:12" ht="55.5" customHeight="1">
      <c r="A166" s="4293">
        <v>42229</v>
      </c>
      <c r="B166" s="662" t="s">
        <v>11</v>
      </c>
      <c r="C166" s="4414" t="s">
        <v>2075</v>
      </c>
      <c r="D166" s="4271"/>
      <c r="E166" s="4271"/>
      <c r="F166" s="4271"/>
      <c r="G166" s="4271"/>
      <c r="H166" s="4271"/>
      <c r="I166" s="4271"/>
      <c r="J166" s="4415"/>
      <c r="K166" s="3250"/>
      <c r="L166" s="486"/>
    </row>
    <row r="167" spans="1:12" ht="66" customHeight="1">
      <c r="A167" s="4307"/>
      <c r="B167" s="663" t="s">
        <v>16</v>
      </c>
      <c r="C167" s="432">
        <v>4355</v>
      </c>
      <c r="D167" s="655">
        <f>+C167*(100-E167)/100</f>
        <v>2177.5</v>
      </c>
      <c r="E167" s="432">
        <v>50</v>
      </c>
      <c r="F167" s="432">
        <v>176</v>
      </c>
      <c r="G167" s="432">
        <v>235</v>
      </c>
      <c r="H167" s="432"/>
      <c r="I167" s="432"/>
      <c r="J167" s="432"/>
      <c r="K167" s="3256"/>
      <c r="L167" s="486" t="s">
        <v>2089</v>
      </c>
    </row>
    <row r="168" spans="1:12" ht="63">
      <c r="A168" s="527">
        <v>42236</v>
      </c>
      <c r="B168" s="670" t="s">
        <v>16</v>
      </c>
      <c r="C168" s="432">
        <v>4270</v>
      </c>
      <c r="D168" s="655">
        <f>+C168*(100-E168)/100</f>
        <v>1494.5</v>
      </c>
      <c r="E168" s="432">
        <v>65</v>
      </c>
      <c r="F168" s="432">
        <v>252</v>
      </c>
      <c r="G168" s="432">
        <v>228</v>
      </c>
      <c r="H168" s="432"/>
      <c r="I168" s="432"/>
      <c r="J168" s="432"/>
      <c r="K168" s="3256"/>
      <c r="L168" s="486" t="s">
        <v>2093</v>
      </c>
    </row>
    <row r="169" spans="1:12" ht="63">
      <c r="A169" s="527">
        <v>42244</v>
      </c>
      <c r="B169" s="673" t="s">
        <v>16</v>
      </c>
      <c r="C169" s="432">
        <v>4240</v>
      </c>
      <c r="D169" s="655">
        <f>+C169*(100-E169)/100</f>
        <v>1484</v>
      </c>
      <c r="E169" s="432">
        <v>65</v>
      </c>
      <c r="F169" s="432">
        <v>313</v>
      </c>
      <c r="G169" s="432">
        <v>220</v>
      </c>
      <c r="H169" s="432"/>
      <c r="I169" s="432"/>
      <c r="J169" s="432"/>
      <c r="K169" s="3256"/>
      <c r="L169" s="486" t="s">
        <v>2101</v>
      </c>
    </row>
    <row r="170" spans="1:12" ht="80.25" customHeight="1">
      <c r="A170" s="527">
        <v>42247</v>
      </c>
      <c r="B170" s="678" t="s">
        <v>12</v>
      </c>
      <c r="C170" s="4414" t="s">
        <v>2115</v>
      </c>
      <c r="D170" s="4271"/>
      <c r="E170" s="4271"/>
      <c r="F170" s="4271"/>
      <c r="G170" s="4271"/>
      <c r="H170" s="4271"/>
      <c r="I170" s="4271"/>
      <c r="J170" s="4415"/>
      <c r="K170" s="3250"/>
      <c r="L170" s="486"/>
    </row>
    <row r="171" spans="1:12" ht="69" customHeight="1">
      <c r="A171" s="2168">
        <v>42249</v>
      </c>
      <c r="B171" s="1909" t="s">
        <v>34</v>
      </c>
      <c r="C171" s="4535" t="s">
        <v>2123</v>
      </c>
      <c r="D171" s="4536"/>
      <c r="E171" s="4536"/>
      <c r="F171" s="4536"/>
      <c r="G171" s="4536"/>
      <c r="H171" s="4536"/>
      <c r="I171" s="4536"/>
      <c r="J171" s="4537"/>
      <c r="K171" s="3520"/>
      <c r="L171" s="3520" t="s">
        <v>3927</v>
      </c>
    </row>
    <row r="172" spans="1:12" ht="47.25">
      <c r="A172" s="527">
        <v>42257</v>
      </c>
      <c r="B172" s="690" t="s">
        <v>16</v>
      </c>
      <c r="C172" s="432">
        <v>5365</v>
      </c>
      <c r="D172" s="655">
        <f t="shared" ref="D172:D177" si="3">+C172*(100-E172)/100</f>
        <v>2038.7</v>
      </c>
      <c r="E172" s="432">
        <v>62</v>
      </c>
      <c r="F172" s="691">
        <f>0.36*1000000/D172</f>
        <v>176.58311669200961</v>
      </c>
      <c r="G172" s="432">
        <v>252</v>
      </c>
      <c r="H172" s="432"/>
      <c r="I172" s="432"/>
      <c r="J172" s="432"/>
      <c r="K172" s="3256"/>
      <c r="L172" s="486" t="s">
        <v>2126</v>
      </c>
    </row>
    <row r="173" spans="1:12" ht="47.25">
      <c r="A173" s="527">
        <v>42259</v>
      </c>
      <c r="B173" s="692" t="s">
        <v>16</v>
      </c>
      <c r="C173" s="432">
        <v>5260</v>
      </c>
      <c r="D173" s="655">
        <f t="shared" si="3"/>
        <v>1998.8</v>
      </c>
      <c r="E173" s="432">
        <v>62</v>
      </c>
      <c r="F173" s="432">
        <v>225</v>
      </c>
      <c r="G173" s="432">
        <v>254</v>
      </c>
      <c r="H173" s="432"/>
      <c r="I173" s="432"/>
      <c r="J173" s="432"/>
      <c r="K173" s="3256"/>
      <c r="L173" s="486" t="s">
        <v>2168</v>
      </c>
    </row>
    <row r="174" spans="1:12" ht="63">
      <c r="A174" s="527">
        <v>42267</v>
      </c>
      <c r="B174" s="700" t="s">
        <v>16</v>
      </c>
      <c r="C174" s="432">
        <v>5000</v>
      </c>
      <c r="D174" s="655">
        <f t="shared" si="3"/>
        <v>1900</v>
      </c>
      <c r="E174" s="432">
        <v>62</v>
      </c>
      <c r="F174" s="432">
        <v>262</v>
      </c>
      <c r="G174" s="432">
        <v>270</v>
      </c>
      <c r="H174" s="432"/>
      <c r="I174" s="432"/>
      <c r="J174" s="432"/>
      <c r="K174" s="3256"/>
      <c r="L174" s="486" t="s">
        <v>2167</v>
      </c>
    </row>
    <row r="175" spans="1:12" ht="63">
      <c r="A175" s="527">
        <v>42276</v>
      </c>
      <c r="B175" s="720" t="s">
        <v>16</v>
      </c>
      <c r="C175" s="432">
        <v>5005</v>
      </c>
      <c r="D175" s="655">
        <f t="shared" si="3"/>
        <v>1901.9</v>
      </c>
      <c r="E175" s="432">
        <v>62</v>
      </c>
      <c r="F175" s="432">
        <v>246</v>
      </c>
      <c r="G175" s="432">
        <v>245</v>
      </c>
      <c r="H175" s="432"/>
      <c r="I175" s="432"/>
      <c r="J175" s="432"/>
      <c r="K175" s="3256"/>
      <c r="L175" s="486" t="s">
        <v>2157</v>
      </c>
    </row>
    <row r="176" spans="1:12" ht="47.25" customHeight="1">
      <c r="A176" s="527">
        <v>42284</v>
      </c>
      <c r="B176" s="730" t="s">
        <v>16</v>
      </c>
      <c r="C176" s="432">
        <v>4710</v>
      </c>
      <c r="D176" s="655">
        <f t="shared" si="3"/>
        <v>1648.5</v>
      </c>
      <c r="E176" s="432">
        <v>65</v>
      </c>
      <c r="F176" s="432">
        <v>255</v>
      </c>
      <c r="G176" s="432">
        <v>250</v>
      </c>
      <c r="H176" s="432"/>
      <c r="I176" s="432"/>
      <c r="J176" s="432"/>
      <c r="K176" s="3256"/>
      <c r="L176" s="486" t="s">
        <v>2166</v>
      </c>
    </row>
    <row r="177" spans="1:12" ht="51" customHeight="1">
      <c r="A177" s="527">
        <v>42298</v>
      </c>
      <c r="B177" s="754" t="s">
        <v>16</v>
      </c>
      <c r="C177" s="432">
        <v>4255</v>
      </c>
      <c r="D177" s="655">
        <f t="shared" si="3"/>
        <v>1276.5</v>
      </c>
      <c r="E177" s="432">
        <v>70</v>
      </c>
      <c r="F177" s="432">
        <v>205</v>
      </c>
      <c r="G177" s="432">
        <v>215</v>
      </c>
      <c r="H177" s="432"/>
      <c r="I177" s="432"/>
      <c r="J177" s="432"/>
      <c r="K177" s="3256"/>
      <c r="L177" s="486" t="s">
        <v>2199</v>
      </c>
    </row>
    <row r="178" spans="1:12" ht="50.25" customHeight="1">
      <c r="A178" s="527">
        <v>42302</v>
      </c>
      <c r="B178" s="765" t="s">
        <v>15</v>
      </c>
      <c r="C178" s="4340" t="s">
        <v>2216</v>
      </c>
      <c r="D178" s="4274"/>
      <c r="E178" s="4274"/>
      <c r="F178" s="4274"/>
      <c r="G178" s="4274"/>
      <c r="H178" s="4274"/>
      <c r="I178" s="4274"/>
      <c r="J178" s="4346"/>
      <c r="K178" s="3226"/>
      <c r="L178" s="486"/>
    </row>
    <row r="179" spans="1:12" ht="67.5" customHeight="1">
      <c r="A179" s="2168">
        <v>42304</v>
      </c>
      <c r="B179" s="1909" t="s">
        <v>34</v>
      </c>
      <c r="C179" s="4469" t="s">
        <v>2233</v>
      </c>
      <c r="D179" s="4470"/>
      <c r="E179" s="4470"/>
      <c r="F179" s="4470"/>
      <c r="G179" s="4470"/>
      <c r="H179" s="4470"/>
      <c r="I179" s="4470"/>
      <c r="J179" s="4471"/>
      <c r="K179" s="3521"/>
      <c r="L179" s="3521" t="s">
        <v>3927</v>
      </c>
    </row>
    <row r="180" spans="1:12" ht="47.25">
      <c r="A180" s="527">
        <v>42309</v>
      </c>
      <c r="B180" s="773" t="s">
        <v>16</v>
      </c>
      <c r="C180" s="432">
        <v>4270</v>
      </c>
      <c r="D180" s="655">
        <f t="shared" ref="D180:D189" si="4">+C180*(100-E180)/100</f>
        <v>213.5</v>
      </c>
      <c r="E180" s="432">
        <v>95</v>
      </c>
      <c r="F180" s="432"/>
      <c r="G180" s="432">
        <v>215</v>
      </c>
      <c r="H180" s="432"/>
      <c r="I180" s="432"/>
      <c r="J180" s="432"/>
      <c r="K180" s="3256"/>
      <c r="L180" s="486" t="s">
        <v>2226</v>
      </c>
    </row>
    <row r="181" spans="1:12" ht="47.25">
      <c r="A181" s="774">
        <v>42310</v>
      </c>
      <c r="B181" s="773" t="s">
        <v>16</v>
      </c>
      <c r="C181" s="432">
        <v>3630</v>
      </c>
      <c r="D181" s="655">
        <f t="shared" si="4"/>
        <v>181.5</v>
      </c>
      <c r="E181" s="432">
        <v>95</v>
      </c>
      <c r="F181" s="432"/>
      <c r="G181" s="432">
        <v>215</v>
      </c>
      <c r="H181" s="432"/>
      <c r="I181" s="432"/>
      <c r="J181" s="432"/>
      <c r="K181" s="3256"/>
      <c r="L181" s="486" t="s">
        <v>2227</v>
      </c>
    </row>
    <row r="182" spans="1:12" ht="47.25">
      <c r="A182" s="527">
        <v>42315</v>
      </c>
      <c r="B182" s="785" t="s">
        <v>16</v>
      </c>
      <c r="C182" s="432">
        <v>3870</v>
      </c>
      <c r="D182" s="655">
        <f t="shared" si="4"/>
        <v>580.5</v>
      </c>
      <c r="E182" s="432">
        <v>85</v>
      </c>
      <c r="F182" s="432"/>
      <c r="G182" s="432">
        <v>215</v>
      </c>
      <c r="H182" s="432"/>
      <c r="I182" s="432"/>
      <c r="J182" s="432"/>
      <c r="K182" s="3256"/>
      <c r="L182" s="486" t="s">
        <v>2240</v>
      </c>
    </row>
    <row r="183" spans="1:12" ht="47.25">
      <c r="A183" s="527">
        <v>42331</v>
      </c>
      <c r="B183" s="819" t="s">
        <v>16</v>
      </c>
      <c r="C183" s="432">
        <v>3615</v>
      </c>
      <c r="D183" s="655">
        <f t="shared" si="4"/>
        <v>542.25</v>
      </c>
      <c r="E183" s="432">
        <v>85</v>
      </c>
      <c r="F183" s="432"/>
      <c r="G183" s="432">
        <v>215</v>
      </c>
      <c r="H183" s="432"/>
      <c r="I183" s="432"/>
      <c r="J183" s="432"/>
      <c r="K183" s="3256"/>
      <c r="L183" s="486" t="s">
        <v>2317</v>
      </c>
    </row>
    <row r="184" spans="1:12" ht="47.25">
      <c r="A184" s="527">
        <v>42338</v>
      </c>
      <c r="B184" s="830" t="s">
        <v>16</v>
      </c>
      <c r="C184" s="432">
        <v>3645</v>
      </c>
      <c r="D184" s="655">
        <f t="shared" si="4"/>
        <v>473.85</v>
      </c>
      <c r="E184" s="432">
        <v>87</v>
      </c>
      <c r="F184" s="432"/>
      <c r="G184" s="432">
        <v>229</v>
      </c>
      <c r="H184" s="432"/>
      <c r="I184" s="432"/>
      <c r="J184" s="432"/>
      <c r="K184" s="3256"/>
      <c r="L184" s="486" t="s">
        <v>2326</v>
      </c>
    </row>
    <row r="185" spans="1:12" ht="47.25">
      <c r="A185" s="318">
        <v>42347</v>
      </c>
      <c r="B185" s="448" t="s">
        <v>16</v>
      </c>
      <c r="C185" s="449">
        <v>3480</v>
      </c>
      <c r="D185" s="316">
        <f t="shared" si="4"/>
        <v>591.6</v>
      </c>
      <c r="E185" s="449">
        <v>83</v>
      </c>
      <c r="F185" s="449"/>
      <c r="G185" s="449">
        <v>230</v>
      </c>
      <c r="H185" s="449"/>
      <c r="I185" s="449"/>
      <c r="J185" s="449"/>
      <c r="K185" s="449"/>
      <c r="L185" s="490" t="s">
        <v>2316</v>
      </c>
    </row>
    <row r="186" spans="1:12" ht="47.25">
      <c r="A186" s="527">
        <v>42357</v>
      </c>
      <c r="B186" s="859" t="s">
        <v>16</v>
      </c>
      <c r="C186" s="432">
        <v>3635</v>
      </c>
      <c r="D186" s="655">
        <f t="shared" si="4"/>
        <v>654.29999999999995</v>
      </c>
      <c r="E186" s="432">
        <v>82</v>
      </c>
      <c r="F186" s="432"/>
      <c r="G186" s="432">
        <v>245</v>
      </c>
      <c r="H186" s="432"/>
      <c r="I186" s="432"/>
      <c r="J186" s="432"/>
      <c r="K186" s="3256"/>
      <c r="L186" s="486" t="s">
        <v>2329</v>
      </c>
    </row>
    <row r="187" spans="1:12" ht="48" thickBot="1">
      <c r="A187" s="1706">
        <v>42367</v>
      </c>
      <c r="B187" s="1713" t="s">
        <v>16</v>
      </c>
      <c r="C187" s="445">
        <v>3950</v>
      </c>
      <c r="D187" s="1709">
        <f t="shared" si="4"/>
        <v>711</v>
      </c>
      <c r="E187" s="445">
        <v>82</v>
      </c>
      <c r="F187" s="445"/>
      <c r="G187" s="445">
        <v>225</v>
      </c>
      <c r="H187" s="445"/>
      <c r="I187" s="445"/>
      <c r="J187" s="445"/>
      <c r="K187" s="445"/>
      <c r="L187" s="1748" t="s">
        <v>2353</v>
      </c>
    </row>
    <row r="188" spans="1:12" ht="79.5" thickTop="1">
      <c r="A188" s="308">
        <v>42375</v>
      </c>
      <c r="B188" s="307" t="s">
        <v>16</v>
      </c>
      <c r="C188" s="446">
        <v>4380</v>
      </c>
      <c r="D188" s="322">
        <f t="shared" si="4"/>
        <v>876</v>
      </c>
      <c r="E188" s="446">
        <v>80</v>
      </c>
      <c r="F188" s="446">
        <v>137</v>
      </c>
      <c r="G188" s="446">
        <v>250</v>
      </c>
      <c r="H188" s="446"/>
      <c r="I188" s="446"/>
      <c r="J188" s="446"/>
      <c r="K188" s="446"/>
      <c r="L188" s="1749" t="s">
        <v>2371</v>
      </c>
    </row>
    <row r="189" spans="1:12" ht="69" customHeight="1">
      <c r="A189" s="527">
        <v>42383</v>
      </c>
      <c r="B189" s="905" t="s">
        <v>16</v>
      </c>
      <c r="C189" s="432">
        <v>4324</v>
      </c>
      <c r="D189" s="655">
        <f t="shared" si="4"/>
        <v>864.8</v>
      </c>
      <c r="E189" s="432">
        <v>80</v>
      </c>
      <c r="F189" s="432">
        <v>140</v>
      </c>
      <c r="G189" s="432">
        <v>205</v>
      </c>
      <c r="H189" s="432"/>
      <c r="I189" s="432"/>
      <c r="J189" s="432"/>
      <c r="K189" s="3256"/>
      <c r="L189" s="908" t="s">
        <v>2389</v>
      </c>
    </row>
    <row r="190" spans="1:12" ht="30.75" customHeight="1">
      <c r="A190" s="527">
        <v>42388</v>
      </c>
      <c r="B190" s="912" t="s">
        <v>15</v>
      </c>
      <c r="C190" s="4340" t="s">
        <v>2408</v>
      </c>
      <c r="D190" s="4263"/>
      <c r="E190" s="4263"/>
      <c r="F190" s="4263"/>
      <c r="G190" s="4263"/>
      <c r="H190" s="4263"/>
      <c r="I190" s="4263"/>
      <c r="J190" s="4344"/>
      <c r="K190" s="3221"/>
      <c r="L190" s="486"/>
    </row>
    <row r="191" spans="1:12" ht="104.25" customHeight="1">
      <c r="A191" s="1930">
        <v>42389</v>
      </c>
      <c r="B191" s="1937" t="s">
        <v>34</v>
      </c>
      <c r="C191" s="4338" t="s">
        <v>3175</v>
      </c>
      <c r="D191" s="4332"/>
      <c r="E191" s="4332"/>
      <c r="F191" s="4332"/>
      <c r="G191" s="4332"/>
      <c r="H191" s="4332"/>
      <c r="I191" s="4332"/>
      <c r="J191" s="4339"/>
      <c r="K191" s="3517"/>
      <c r="L191" s="3517" t="s">
        <v>3927</v>
      </c>
    </row>
    <row r="192" spans="1:12" ht="41.25" customHeight="1">
      <c r="A192" s="318">
        <v>42400</v>
      </c>
      <c r="B192" s="448" t="s">
        <v>16</v>
      </c>
      <c r="C192" s="449">
        <v>4655</v>
      </c>
      <c r="D192" s="316">
        <f>+C192*(100-E192)/100</f>
        <v>279.3</v>
      </c>
      <c r="E192" s="449">
        <v>94</v>
      </c>
      <c r="F192" s="449" t="s">
        <v>70</v>
      </c>
      <c r="G192" s="449">
        <v>215</v>
      </c>
      <c r="H192" s="449"/>
      <c r="I192" s="449"/>
      <c r="J192" s="449"/>
      <c r="K192" s="449"/>
      <c r="L192" s="487" t="s">
        <v>3017</v>
      </c>
    </row>
    <row r="193" spans="1:12" ht="47.25">
      <c r="A193" s="1045">
        <v>42406</v>
      </c>
      <c r="B193" s="1042" t="s">
        <v>16</v>
      </c>
      <c r="C193" s="1044">
        <v>5175</v>
      </c>
      <c r="D193" s="1043">
        <f>+C193*(100-E193)/100</f>
        <v>931.5</v>
      </c>
      <c r="E193" s="1044">
        <v>82</v>
      </c>
      <c r="F193" s="1044">
        <v>235</v>
      </c>
      <c r="G193" s="1044">
        <v>225</v>
      </c>
      <c r="H193" s="1044"/>
      <c r="I193" s="1044"/>
      <c r="J193" s="1044"/>
      <c r="K193" s="3256"/>
      <c r="L193" s="908" t="s">
        <v>3026</v>
      </c>
    </row>
    <row r="194" spans="1:12" ht="47.25">
      <c r="A194" s="1059">
        <v>42414</v>
      </c>
      <c r="B194" s="1056" t="s">
        <v>16</v>
      </c>
      <c r="C194" s="1058">
        <v>4960</v>
      </c>
      <c r="D194" s="1057">
        <f>+C194*(100-E194)/100</f>
        <v>892.8</v>
      </c>
      <c r="E194" s="1058">
        <v>82</v>
      </c>
      <c r="F194" s="1058" t="s">
        <v>70</v>
      </c>
      <c r="G194" s="1058">
        <v>225</v>
      </c>
      <c r="H194" s="1058"/>
      <c r="I194" s="1058"/>
      <c r="J194" s="1058"/>
      <c r="K194" s="3256"/>
      <c r="L194" s="908" t="s">
        <v>3050</v>
      </c>
    </row>
    <row r="195" spans="1:12" ht="47.25">
      <c r="A195" s="1059">
        <v>42424</v>
      </c>
      <c r="B195" s="1066" t="s">
        <v>16</v>
      </c>
      <c r="C195" s="1058">
        <v>5000</v>
      </c>
      <c r="D195" s="1057">
        <f>+C195*(100-E195)/100</f>
        <v>900</v>
      </c>
      <c r="E195" s="1058">
        <v>82</v>
      </c>
      <c r="F195" s="1058">
        <v>244</v>
      </c>
      <c r="G195" s="1058">
        <v>210</v>
      </c>
      <c r="H195" s="1058"/>
      <c r="I195" s="1058"/>
      <c r="J195" s="1058"/>
      <c r="K195" s="3256"/>
      <c r="L195" s="908" t="s">
        <v>3073</v>
      </c>
    </row>
    <row r="196" spans="1:12" ht="50.25" customHeight="1">
      <c r="A196" s="1059">
        <v>42433</v>
      </c>
      <c r="B196" s="1083" t="s">
        <v>11</v>
      </c>
      <c r="C196" s="4340" t="s">
        <v>3114</v>
      </c>
      <c r="D196" s="4263"/>
      <c r="E196" s="4263"/>
      <c r="F196" s="4263"/>
      <c r="G196" s="4263"/>
      <c r="H196" s="4263"/>
      <c r="I196" s="4263"/>
      <c r="J196" s="4344"/>
      <c r="K196" s="3221"/>
      <c r="L196" s="908"/>
    </row>
    <row r="197" spans="1:12" ht="36.75" customHeight="1">
      <c r="A197" s="1059">
        <v>42435</v>
      </c>
      <c r="B197" s="1083" t="s">
        <v>11</v>
      </c>
      <c r="C197" s="4340" t="s">
        <v>3115</v>
      </c>
      <c r="D197" s="4263"/>
      <c r="E197" s="4263"/>
      <c r="F197" s="4263"/>
      <c r="G197" s="4263"/>
      <c r="H197" s="4263"/>
      <c r="I197" s="4263"/>
      <c r="J197" s="4344"/>
      <c r="K197" s="3221"/>
      <c r="L197" s="908"/>
    </row>
    <row r="198" spans="1:12" ht="126.75" customHeight="1">
      <c r="A198" s="1930">
        <v>42441</v>
      </c>
      <c r="B198" s="1937" t="s">
        <v>34</v>
      </c>
      <c r="C198" s="4338" t="s">
        <v>3176</v>
      </c>
      <c r="D198" s="4332"/>
      <c r="E198" s="4332"/>
      <c r="F198" s="4332"/>
      <c r="G198" s="4332"/>
      <c r="H198" s="4332"/>
      <c r="I198" s="4332"/>
      <c r="J198" s="4339"/>
      <c r="K198" s="3523"/>
      <c r="L198" s="2205" t="s">
        <v>3965</v>
      </c>
    </row>
    <row r="199" spans="1:12" ht="47.25">
      <c r="A199" s="4529">
        <v>42445</v>
      </c>
      <c r="B199" s="1105" t="s">
        <v>16</v>
      </c>
      <c r="C199" s="1107">
        <v>4255</v>
      </c>
      <c r="D199" s="1106">
        <f>+C199*(100-E199)/100</f>
        <v>340.4</v>
      </c>
      <c r="E199" s="1107">
        <v>92</v>
      </c>
      <c r="F199" s="1107"/>
      <c r="G199" s="1107">
        <v>175</v>
      </c>
      <c r="H199" s="1107"/>
      <c r="I199" s="1107"/>
      <c r="J199" s="1107"/>
      <c r="K199" s="3256"/>
      <c r="L199" s="908" t="s">
        <v>3143</v>
      </c>
    </row>
    <row r="200" spans="1:12">
      <c r="A200" s="4530"/>
      <c r="B200" s="1105" t="s">
        <v>11</v>
      </c>
      <c r="C200" s="4358" t="s">
        <v>3144</v>
      </c>
      <c r="D200" s="4281"/>
      <c r="E200" s="4281"/>
      <c r="F200" s="4281"/>
      <c r="G200" s="4281"/>
      <c r="H200" s="4281"/>
      <c r="I200" s="4281"/>
      <c r="J200" s="4359"/>
      <c r="K200" s="3229"/>
      <c r="L200" s="908"/>
    </row>
    <row r="201" spans="1:12" ht="47.25">
      <c r="A201" s="4531"/>
      <c r="B201" s="1105" t="s">
        <v>16</v>
      </c>
      <c r="C201" s="1107">
        <v>5145</v>
      </c>
      <c r="D201" s="1106">
        <f>+C201*(100-E201)/100</f>
        <v>411.6</v>
      </c>
      <c r="E201" s="1107">
        <v>92</v>
      </c>
      <c r="F201" s="1107"/>
      <c r="G201" s="1107">
        <v>175</v>
      </c>
      <c r="H201" s="1107"/>
      <c r="I201" s="1107"/>
      <c r="J201" s="1107"/>
      <c r="K201" s="3256"/>
      <c r="L201" s="908" t="s">
        <v>3145</v>
      </c>
    </row>
    <row r="202" spans="1:12" ht="37.5" customHeight="1">
      <c r="A202" s="4529">
        <v>42446</v>
      </c>
      <c r="B202" s="4480" t="s">
        <v>11</v>
      </c>
      <c r="C202" s="4414" t="s">
        <v>3129</v>
      </c>
      <c r="D202" s="4271"/>
      <c r="E202" s="4271"/>
      <c r="F202" s="4271"/>
      <c r="G202" s="4271"/>
      <c r="H202" s="4271"/>
      <c r="I202" s="4271"/>
      <c r="J202" s="4415"/>
      <c r="K202" s="3250"/>
      <c r="L202" s="908"/>
    </row>
    <row r="203" spans="1:12" ht="33" customHeight="1">
      <c r="A203" s="4530"/>
      <c r="B203" s="4481"/>
      <c r="C203" s="4414" t="s">
        <v>3130</v>
      </c>
      <c r="D203" s="4271"/>
      <c r="E203" s="4271"/>
      <c r="F203" s="4271"/>
      <c r="G203" s="4271"/>
      <c r="H203" s="4271"/>
      <c r="I203" s="4271"/>
      <c r="J203" s="4415"/>
      <c r="K203" s="3250"/>
      <c r="L203" s="908"/>
    </row>
    <row r="204" spans="1:12" ht="37.5" customHeight="1">
      <c r="A204" s="4530"/>
      <c r="B204" s="4481"/>
      <c r="C204" s="4414" t="s">
        <v>3131</v>
      </c>
      <c r="D204" s="4271"/>
      <c r="E204" s="4271"/>
      <c r="F204" s="4271"/>
      <c r="G204" s="4271"/>
      <c r="H204" s="4271"/>
      <c r="I204" s="4271"/>
      <c r="J204" s="4415"/>
      <c r="K204" s="3250"/>
      <c r="L204" s="908"/>
    </row>
    <row r="205" spans="1:12" ht="34.5" customHeight="1">
      <c r="A205" s="4530"/>
      <c r="B205" s="4481"/>
      <c r="C205" s="4414" t="s">
        <v>3132</v>
      </c>
      <c r="D205" s="4271"/>
      <c r="E205" s="4271"/>
      <c r="F205" s="4271"/>
      <c r="G205" s="4271"/>
      <c r="H205" s="4271"/>
      <c r="I205" s="4271"/>
      <c r="J205" s="4415"/>
      <c r="K205" s="3250"/>
      <c r="L205" s="270"/>
    </row>
    <row r="206" spans="1:12" ht="36.75" customHeight="1">
      <c r="A206" s="4530"/>
      <c r="B206" s="4481"/>
      <c r="C206" s="4414" t="s">
        <v>3133</v>
      </c>
      <c r="D206" s="4271"/>
      <c r="E206" s="4271"/>
      <c r="F206" s="4271"/>
      <c r="G206" s="4271"/>
      <c r="H206" s="4271"/>
      <c r="I206" s="4271"/>
      <c r="J206" s="4415"/>
      <c r="K206" s="3250"/>
      <c r="L206" s="270"/>
    </row>
    <row r="207" spans="1:12">
      <c r="A207" s="4531"/>
      <c r="B207" s="1105" t="s">
        <v>11</v>
      </c>
      <c r="C207" s="4345" t="s">
        <v>3148</v>
      </c>
      <c r="D207" s="4274"/>
      <c r="E207" s="4274"/>
      <c r="F207" s="4274"/>
      <c r="G207" s="4274"/>
      <c r="H207" s="4274"/>
      <c r="I207" s="4274"/>
      <c r="J207" s="4346"/>
      <c r="K207" s="3226"/>
      <c r="L207" s="908"/>
    </row>
    <row r="208" spans="1:12" ht="47.25">
      <c r="A208" s="1117">
        <v>42447</v>
      </c>
      <c r="B208" s="1114" t="s">
        <v>16</v>
      </c>
      <c r="C208" s="1107">
        <v>2675</v>
      </c>
      <c r="D208" s="1106">
        <f t="shared" ref="D208:D215" si="5">+C208*(100-E208)/100</f>
        <v>401.25</v>
      </c>
      <c r="E208" s="1107">
        <v>85</v>
      </c>
      <c r="F208" s="1107"/>
      <c r="G208" s="1107">
        <v>190</v>
      </c>
      <c r="H208" s="1107"/>
      <c r="I208" s="1107"/>
      <c r="J208" s="1107"/>
      <c r="K208" s="3256"/>
      <c r="L208" s="1223" t="s">
        <v>3161</v>
      </c>
    </row>
    <row r="209" spans="1:12" ht="63">
      <c r="A209" s="1129">
        <v>42457</v>
      </c>
      <c r="B209" s="1126" t="s">
        <v>16</v>
      </c>
      <c r="C209" s="1128">
        <v>2685</v>
      </c>
      <c r="D209" s="1106">
        <f t="shared" si="5"/>
        <v>456.45</v>
      </c>
      <c r="E209" s="1107">
        <v>83</v>
      </c>
      <c r="F209" s="1107"/>
      <c r="G209" s="1107">
        <v>195</v>
      </c>
      <c r="H209" s="1107"/>
      <c r="I209" s="1107"/>
      <c r="J209" s="1107"/>
      <c r="K209" s="3256"/>
      <c r="L209" s="1223" t="s">
        <v>3186</v>
      </c>
    </row>
    <row r="210" spans="1:12" ht="63">
      <c r="A210" s="1149">
        <v>42462</v>
      </c>
      <c r="B210" s="1148" t="s">
        <v>16</v>
      </c>
      <c r="C210" s="1107">
        <v>2635</v>
      </c>
      <c r="D210" s="1106">
        <f t="shared" si="5"/>
        <v>447.95</v>
      </c>
      <c r="E210" s="1107">
        <v>83</v>
      </c>
      <c r="F210" s="1107"/>
      <c r="G210" s="1107">
        <v>200</v>
      </c>
      <c r="H210" s="1107"/>
      <c r="I210" s="1107"/>
      <c r="J210" s="1107"/>
      <c r="K210" s="3256"/>
      <c r="L210" s="1223" t="s">
        <v>3210</v>
      </c>
    </row>
    <row r="211" spans="1:12" ht="63">
      <c r="A211" s="1165">
        <v>42471</v>
      </c>
      <c r="B211" s="1162" t="s">
        <v>16</v>
      </c>
      <c r="C211" s="1164">
        <v>2505</v>
      </c>
      <c r="D211" s="1163">
        <f t="shared" si="5"/>
        <v>425.85</v>
      </c>
      <c r="E211" s="1164">
        <v>83</v>
      </c>
      <c r="F211" s="1164"/>
      <c r="G211" s="1164">
        <v>190</v>
      </c>
      <c r="H211" s="1164"/>
      <c r="I211" s="1164"/>
      <c r="J211" s="1164"/>
      <c r="K211" s="3256"/>
      <c r="L211" s="1223" t="s">
        <v>3234</v>
      </c>
    </row>
    <row r="212" spans="1:12" ht="63">
      <c r="A212" s="1180">
        <v>42476</v>
      </c>
      <c r="B212" s="1177" t="s">
        <v>16</v>
      </c>
      <c r="C212" s="1107">
        <v>2535</v>
      </c>
      <c r="D212" s="1106">
        <f t="shared" si="5"/>
        <v>430.95</v>
      </c>
      <c r="E212" s="1107">
        <v>83</v>
      </c>
      <c r="F212" s="1107"/>
      <c r="G212" s="1107">
        <v>190</v>
      </c>
      <c r="H212" s="1107"/>
      <c r="I212" s="1107"/>
      <c r="J212" s="1107"/>
      <c r="K212" s="3256"/>
      <c r="L212" s="1223" t="s">
        <v>3282</v>
      </c>
    </row>
    <row r="213" spans="1:12" ht="63">
      <c r="A213" s="1186">
        <v>42484</v>
      </c>
      <c r="B213" s="1183" t="s">
        <v>16</v>
      </c>
      <c r="C213" s="1185">
        <v>2700</v>
      </c>
      <c r="D213" s="1184">
        <f t="shared" si="5"/>
        <v>459</v>
      </c>
      <c r="E213" s="1185">
        <v>83</v>
      </c>
      <c r="F213" s="1185"/>
      <c r="G213" s="1185">
        <v>190</v>
      </c>
      <c r="H213" s="1185"/>
      <c r="I213" s="1185"/>
      <c r="J213" s="1185"/>
      <c r="K213" s="3256"/>
      <c r="L213" s="1223" t="s">
        <v>3260</v>
      </c>
    </row>
    <row r="214" spans="1:12" ht="63">
      <c r="A214" s="1209">
        <v>42500</v>
      </c>
      <c r="B214" s="1105" t="s">
        <v>16</v>
      </c>
      <c r="C214" s="1107">
        <v>2810</v>
      </c>
      <c r="D214" s="1106">
        <f t="shared" si="5"/>
        <v>477.7</v>
      </c>
      <c r="E214" s="1107">
        <v>83</v>
      </c>
      <c r="F214" s="1107"/>
      <c r="G214" s="1107">
        <v>180</v>
      </c>
      <c r="H214" s="1107"/>
      <c r="I214" s="1107"/>
      <c r="J214" s="1107"/>
      <c r="K214" s="3256"/>
      <c r="L214" s="1223" t="s">
        <v>3320</v>
      </c>
    </row>
    <row r="215" spans="1:12" ht="63">
      <c r="A215" s="1209">
        <v>42518</v>
      </c>
      <c r="B215" s="1105" t="s">
        <v>16</v>
      </c>
      <c r="C215" s="1107">
        <v>2790</v>
      </c>
      <c r="D215" s="1106">
        <f t="shared" si="5"/>
        <v>418.5</v>
      </c>
      <c r="E215" s="1107">
        <v>85</v>
      </c>
      <c r="F215" s="1107"/>
      <c r="G215" s="1107">
        <v>190</v>
      </c>
      <c r="H215" s="1107"/>
      <c r="I215" s="1107"/>
      <c r="J215" s="1107"/>
      <c r="K215" s="3256"/>
      <c r="L215" s="1223" t="s">
        <v>3344</v>
      </c>
    </row>
    <row r="216" spans="1:12" ht="37.5" customHeight="1">
      <c r="A216" s="4293">
        <v>42526</v>
      </c>
      <c r="B216" s="1105" t="s">
        <v>11</v>
      </c>
      <c r="C216" s="4414" t="s">
        <v>3342</v>
      </c>
      <c r="D216" s="4271"/>
      <c r="E216" s="4271"/>
      <c r="F216" s="4271"/>
      <c r="G216" s="4271"/>
      <c r="H216" s="4271"/>
      <c r="I216" s="4271"/>
      <c r="J216" s="4415"/>
      <c r="K216" s="3250"/>
      <c r="L216" s="908"/>
    </row>
    <row r="217" spans="1:12" ht="53.25" customHeight="1">
      <c r="A217" s="4307"/>
      <c r="B217" s="1105" t="s">
        <v>16</v>
      </c>
      <c r="C217" s="1107">
        <v>4325</v>
      </c>
      <c r="D217" s="1106">
        <f>+C217*(100-E217)/100</f>
        <v>605.5</v>
      </c>
      <c r="E217" s="1107">
        <v>86</v>
      </c>
      <c r="F217" s="1107"/>
      <c r="G217" s="1107">
        <v>240</v>
      </c>
      <c r="H217" s="1107"/>
      <c r="I217" s="1107"/>
      <c r="J217" s="1107"/>
      <c r="K217" s="3256"/>
      <c r="L217" s="908" t="s">
        <v>3343</v>
      </c>
    </row>
    <row r="218" spans="1:12" ht="15.75" customHeight="1">
      <c r="A218" s="1209">
        <v>42527</v>
      </c>
      <c r="B218" s="1105" t="s">
        <v>11</v>
      </c>
      <c r="C218" s="4414" t="s">
        <v>3350</v>
      </c>
      <c r="D218" s="4271"/>
      <c r="E218" s="4271"/>
      <c r="F218" s="4271"/>
      <c r="G218" s="4271"/>
      <c r="H218" s="4271"/>
      <c r="I218" s="4271"/>
      <c r="J218" s="4415"/>
      <c r="K218" s="3250"/>
      <c r="L218" s="908"/>
    </row>
    <row r="219" spans="1:12" ht="46.5" customHeight="1">
      <c r="A219" s="1209">
        <v>42528</v>
      </c>
      <c r="B219" s="1105" t="s">
        <v>16</v>
      </c>
      <c r="C219" s="1107">
        <v>5605</v>
      </c>
      <c r="D219" s="1106">
        <f>+C219*(100-E219)/100</f>
        <v>784.7</v>
      </c>
      <c r="E219" s="1107">
        <v>86</v>
      </c>
      <c r="F219" s="1107"/>
      <c r="G219" s="1107">
        <v>230</v>
      </c>
      <c r="H219" s="1107"/>
      <c r="I219" s="1107"/>
      <c r="J219" s="1107"/>
      <c r="K219" s="3256"/>
      <c r="L219" s="908" t="s">
        <v>3351</v>
      </c>
    </row>
    <row r="220" spans="1:12">
      <c r="A220" s="1209">
        <v>42530</v>
      </c>
      <c r="B220" s="1105" t="s">
        <v>11</v>
      </c>
      <c r="C220" s="4345" t="s">
        <v>3353</v>
      </c>
      <c r="D220" s="4274"/>
      <c r="E220" s="4274"/>
      <c r="F220" s="4274"/>
      <c r="G220" s="4274"/>
      <c r="H220" s="4274"/>
      <c r="I220" s="4274"/>
      <c r="J220" s="4346"/>
      <c r="K220" s="3226"/>
      <c r="L220" s="908"/>
    </row>
    <row r="221" spans="1:12" ht="63">
      <c r="A221" s="1209">
        <v>42534</v>
      </c>
      <c r="B221" s="1105" t="s">
        <v>16</v>
      </c>
      <c r="C221" s="1107">
        <v>4940</v>
      </c>
      <c r="D221" s="1106">
        <f>+C221*(100-E221)/100</f>
        <v>691.6</v>
      </c>
      <c r="E221" s="1107">
        <v>86</v>
      </c>
      <c r="F221" s="1107"/>
      <c r="G221" s="1107">
        <v>280</v>
      </c>
      <c r="H221" s="1107"/>
      <c r="I221" s="1107"/>
      <c r="J221" s="1107"/>
      <c r="K221" s="3256"/>
      <c r="L221" s="908" t="s">
        <v>3357</v>
      </c>
    </row>
    <row r="222" spans="1:12" ht="54.75" customHeight="1">
      <c r="A222" s="1209">
        <v>42556</v>
      </c>
      <c r="B222" s="1105" t="s">
        <v>16</v>
      </c>
      <c r="C222" s="1107">
        <v>4855</v>
      </c>
      <c r="D222" s="1106">
        <f>+C222*(100-E222)/100</f>
        <v>728.25</v>
      </c>
      <c r="E222" s="1107">
        <v>85</v>
      </c>
      <c r="F222" s="1107"/>
      <c r="G222" s="1107">
        <v>240</v>
      </c>
      <c r="H222" s="1107"/>
      <c r="I222" s="1107"/>
      <c r="J222" s="1107"/>
      <c r="K222" s="3256"/>
      <c r="L222" s="908" t="s">
        <v>3390</v>
      </c>
    </row>
    <row r="223" spans="1:12" ht="69">
      <c r="A223" s="1209">
        <v>42565</v>
      </c>
      <c r="B223" s="1105" t="s">
        <v>16</v>
      </c>
      <c r="C223" s="1107">
        <v>4780</v>
      </c>
      <c r="D223" s="1106">
        <f>+C223*(100-E223)/100</f>
        <v>717</v>
      </c>
      <c r="E223" s="1107">
        <v>85</v>
      </c>
      <c r="F223" s="1107"/>
      <c r="G223" s="1107">
        <v>240</v>
      </c>
      <c r="H223" s="1107"/>
      <c r="I223" s="1107"/>
      <c r="J223" s="1107"/>
      <c r="K223" s="3256"/>
      <c r="L223" s="908" t="s">
        <v>3406</v>
      </c>
    </row>
    <row r="224" spans="1:12" ht="33" customHeight="1">
      <c r="A224" s="1209">
        <v>42594</v>
      </c>
      <c r="B224" s="1105" t="s">
        <v>16</v>
      </c>
      <c r="C224" s="1107">
        <v>4690</v>
      </c>
      <c r="D224" s="1106">
        <f>+C224*(100-E224)/100</f>
        <v>703.5</v>
      </c>
      <c r="E224" s="1107">
        <v>85</v>
      </c>
      <c r="F224" s="1107">
        <v>266</v>
      </c>
      <c r="G224" s="1107">
        <v>215</v>
      </c>
      <c r="H224" s="1107"/>
      <c r="I224" s="1107"/>
      <c r="J224" s="1107"/>
      <c r="K224" s="3256"/>
      <c r="L224" s="908">
        <v>4690</v>
      </c>
    </row>
    <row r="225" spans="1:13" ht="47.25" customHeight="1">
      <c r="A225" s="1706">
        <v>42655</v>
      </c>
      <c r="B225" s="1713" t="s">
        <v>16</v>
      </c>
      <c r="C225" s="445">
        <v>4825</v>
      </c>
      <c r="D225" s="1709">
        <f>+C225*(100-E225)/100</f>
        <v>723.75</v>
      </c>
      <c r="E225" s="445">
        <v>85</v>
      </c>
      <c r="F225" s="445"/>
      <c r="G225" s="445">
        <v>245</v>
      </c>
      <c r="H225" s="445"/>
      <c r="I225" s="445"/>
      <c r="J225" s="445"/>
      <c r="K225" s="445"/>
      <c r="L225" s="1747" t="s">
        <v>3583</v>
      </c>
      <c r="M225" s="908"/>
    </row>
    <row r="226" spans="1:13" ht="47.25" customHeight="1">
      <c r="A226" s="4293">
        <v>42675</v>
      </c>
      <c r="B226" s="4539" t="s">
        <v>6091</v>
      </c>
      <c r="C226" s="4316"/>
      <c r="D226" s="4316"/>
      <c r="E226" s="4316"/>
      <c r="F226" s="4316"/>
      <c r="G226" s="4316"/>
      <c r="H226" s="4316"/>
      <c r="I226" s="4316"/>
      <c r="J226" s="4540"/>
      <c r="K226" s="3276"/>
      <c r="L226" s="908"/>
      <c r="M226" s="908"/>
    </row>
    <row r="227" spans="1:13" ht="53.25" customHeight="1">
      <c r="A227" s="4307"/>
      <c r="B227" s="1708" t="s">
        <v>16</v>
      </c>
      <c r="C227" s="1712">
        <v>4720</v>
      </c>
      <c r="D227" s="1710">
        <f t="shared" ref="D227:D235" si="6">+C227*(100-E227)/100</f>
        <v>472</v>
      </c>
      <c r="E227" s="1712">
        <v>90</v>
      </c>
      <c r="F227" s="1712"/>
      <c r="G227" s="1712">
        <v>230</v>
      </c>
      <c r="H227" s="1712"/>
      <c r="I227" s="1712"/>
      <c r="J227" s="1712"/>
      <c r="K227" s="3256"/>
      <c r="L227" s="908" t="s">
        <v>3692</v>
      </c>
    </row>
    <row r="228" spans="1:13" ht="47.25">
      <c r="A228" s="1718">
        <v>42701</v>
      </c>
      <c r="B228" s="1708" t="s">
        <v>16</v>
      </c>
      <c r="C228" s="1712">
        <v>4880</v>
      </c>
      <c r="D228" s="1710">
        <f t="shared" si="6"/>
        <v>488</v>
      </c>
      <c r="E228" s="1712">
        <v>90</v>
      </c>
      <c r="F228" s="1712"/>
      <c r="G228" s="1712">
        <v>160</v>
      </c>
      <c r="H228" s="1712"/>
      <c r="I228" s="1712"/>
      <c r="J228" s="1712"/>
      <c r="K228" s="3256"/>
      <c r="L228" s="908" t="s">
        <v>3729</v>
      </c>
    </row>
    <row r="229" spans="1:13" ht="48" thickBot="1">
      <c r="A229" s="300">
        <v>42712</v>
      </c>
      <c r="B229" s="299" t="s">
        <v>16</v>
      </c>
      <c r="C229" s="1715">
        <v>4825</v>
      </c>
      <c r="D229" s="341">
        <f t="shared" si="6"/>
        <v>482.5</v>
      </c>
      <c r="E229" s="1715">
        <v>90</v>
      </c>
      <c r="F229" s="1715"/>
      <c r="G229" s="1715">
        <v>170</v>
      </c>
      <c r="H229" s="1715"/>
      <c r="I229" s="1715"/>
      <c r="J229" s="1715"/>
      <c r="K229" s="3267"/>
      <c r="L229" s="1590" t="s">
        <v>3751</v>
      </c>
    </row>
    <row r="230" spans="1:13" ht="48" thickTop="1">
      <c r="A230" s="1707">
        <v>42760</v>
      </c>
      <c r="B230" s="1714" t="s">
        <v>16</v>
      </c>
      <c r="C230" s="337">
        <v>4575</v>
      </c>
      <c r="D230" s="338">
        <f t="shared" si="6"/>
        <v>457.5</v>
      </c>
      <c r="E230" s="337">
        <v>90</v>
      </c>
      <c r="F230" s="337"/>
      <c r="G230" s="337">
        <v>180</v>
      </c>
      <c r="H230" s="337"/>
      <c r="I230" s="337"/>
      <c r="J230" s="337"/>
      <c r="K230" s="337"/>
      <c r="L230" s="1589" t="s">
        <v>3851</v>
      </c>
    </row>
    <row r="231" spans="1:13" ht="47.25">
      <c r="A231" s="1209">
        <v>42781</v>
      </c>
      <c r="B231" s="1562" t="s">
        <v>16</v>
      </c>
      <c r="C231" s="1107">
        <v>4665</v>
      </c>
      <c r="D231" s="1106">
        <f t="shared" si="6"/>
        <v>466.5</v>
      </c>
      <c r="E231" s="1107">
        <v>90</v>
      </c>
      <c r="F231" s="1107"/>
      <c r="G231" s="1107">
        <v>200</v>
      </c>
      <c r="H231" s="1107"/>
      <c r="I231" s="1107"/>
      <c r="J231" s="1107"/>
      <c r="K231" s="3256"/>
      <c r="L231" s="908" t="s">
        <v>3887</v>
      </c>
    </row>
    <row r="232" spans="1:13" ht="63">
      <c r="A232" s="1209">
        <v>42789</v>
      </c>
      <c r="B232" s="1582" t="s">
        <v>16</v>
      </c>
      <c r="C232" s="1107">
        <v>4730</v>
      </c>
      <c r="D232" s="1106">
        <f t="shared" si="6"/>
        <v>473</v>
      </c>
      <c r="E232" s="1107">
        <v>90</v>
      </c>
      <c r="F232" s="1107">
        <v>378</v>
      </c>
      <c r="G232" s="1107">
        <v>165</v>
      </c>
      <c r="H232" s="1107"/>
      <c r="I232" s="1107"/>
      <c r="J232" s="1107"/>
      <c r="K232" s="3256"/>
      <c r="L232" s="908" t="s">
        <v>3912</v>
      </c>
    </row>
    <row r="233" spans="1:13" ht="47.25">
      <c r="A233" s="1209">
        <v>42844</v>
      </c>
      <c r="B233" s="1105" t="s">
        <v>16</v>
      </c>
      <c r="C233" s="1107">
        <v>4525</v>
      </c>
      <c r="D233" s="1106">
        <f t="shared" si="6"/>
        <v>452.5</v>
      </c>
      <c r="E233" s="1107">
        <v>90</v>
      </c>
      <c r="F233" s="1107"/>
      <c r="G233" s="1107">
        <v>170</v>
      </c>
      <c r="H233" s="1107"/>
      <c r="I233" s="1107"/>
      <c r="J233" s="1107"/>
      <c r="K233" s="3256"/>
      <c r="L233" s="908" t="s">
        <v>4056</v>
      </c>
    </row>
    <row r="234" spans="1:13" ht="47.25">
      <c r="A234" s="1209">
        <v>42887</v>
      </c>
      <c r="B234" s="1105" t="s">
        <v>16</v>
      </c>
      <c r="C234" s="1107">
        <v>4580</v>
      </c>
      <c r="D234" s="1106">
        <f t="shared" si="6"/>
        <v>458</v>
      </c>
      <c r="E234" s="1107">
        <v>90</v>
      </c>
      <c r="F234" s="1107"/>
      <c r="G234" s="1107">
        <v>150</v>
      </c>
      <c r="H234" s="1107"/>
      <c r="I234" s="1107"/>
      <c r="J234" s="1107"/>
      <c r="K234" s="3256"/>
      <c r="L234" s="908" t="s">
        <v>4108</v>
      </c>
    </row>
    <row r="235" spans="1:13" s="1288" customFormat="1" ht="47.25">
      <c r="A235" s="318">
        <v>42915</v>
      </c>
      <c r="B235" s="448" t="s">
        <v>16</v>
      </c>
      <c r="C235" s="449">
        <v>5020</v>
      </c>
      <c r="D235" s="316">
        <f t="shared" si="6"/>
        <v>502</v>
      </c>
      <c r="E235" s="449">
        <v>90</v>
      </c>
      <c r="F235" s="449"/>
      <c r="G235" s="449">
        <v>180</v>
      </c>
      <c r="H235" s="449"/>
      <c r="I235" s="449"/>
      <c r="J235" s="449"/>
      <c r="K235" s="449"/>
      <c r="L235" s="487" t="s">
        <v>4142</v>
      </c>
    </row>
    <row r="236" spans="1:13" ht="23.25" customHeight="1">
      <c r="A236" s="1898">
        <v>42970</v>
      </c>
      <c r="B236" s="1896" t="s">
        <v>12</v>
      </c>
      <c r="C236" s="4345" t="s">
        <v>4212</v>
      </c>
      <c r="D236" s="4274"/>
      <c r="E236" s="4274"/>
      <c r="F236" s="4274"/>
      <c r="G236" s="4274"/>
      <c r="H236" s="4274"/>
      <c r="I236" s="4274"/>
      <c r="J236" s="4346"/>
      <c r="K236" s="3226"/>
      <c r="L236" s="908"/>
    </row>
    <row r="237" spans="1:13" ht="105.75" customHeight="1">
      <c r="A237" s="1930">
        <v>42972</v>
      </c>
      <c r="B237" s="1937" t="s">
        <v>34</v>
      </c>
      <c r="C237" s="4338" t="s">
        <v>4227</v>
      </c>
      <c r="D237" s="4332"/>
      <c r="E237" s="4332"/>
      <c r="F237" s="4332"/>
      <c r="G237" s="4332"/>
      <c r="H237" s="4332"/>
      <c r="I237" s="4332"/>
      <c r="J237" s="4339"/>
      <c r="K237" s="3517"/>
      <c r="L237" s="2053" t="s">
        <v>6288</v>
      </c>
    </row>
    <row r="238" spans="1:13" ht="79.5" customHeight="1">
      <c r="A238" s="1906">
        <v>42980</v>
      </c>
      <c r="B238" s="1105" t="s">
        <v>16</v>
      </c>
      <c r="C238" s="1107">
        <v>5060</v>
      </c>
      <c r="D238" s="1106">
        <f>+C238*(100-E238)/100</f>
        <v>506</v>
      </c>
      <c r="E238" s="1107">
        <v>90</v>
      </c>
      <c r="F238" s="1107"/>
      <c r="G238" s="1107">
        <v>175</v>
      </c>
      <c r="H238" s="1107"/>
      <c r="I238" s="1107"/>
      <c r="J238" s="1107"/>
      <c r="K238" s="3256"/>
      <c r="L238" s="908" t="s">
        <v>4232</v>
      </c>
    </row>
    <row r="239" spans="1:13" ht="37.5" customHeight="1">
      <c r="A239" s="1906">
        <v>42988</v>
      </c>
      <c r="B239" s="1105" t="s">
        <v>11</v>
      </c>
      <c r="C239" s="4345" t="s">
        <v>4234</v>
      </c>
      <c r="D239" s="4274"/>
      <c r="E239" s="4274"/>
      <c r="F239" s="4274"/>
      <c r="G239" s="4274"/>
      <c r="H239" s="4274"/>
      <c r="I239" s="4274"/>
      <c r="J239" s="4346"/>
      <c r="K239" s="3226"/>
      <c r="L239" s="908"/>
    </row>
    <row r="240" spans="1:13" ht="47.25">
      <c r="A240" s="2052">
        <v>43018</v>
      </c>
      <c r="B240" s="1105" t="s">
        <v>16</v>
      </c>
      <c r="C240" s="1107">
        <v>4510</v>
      </c>
      <c r="D240" s="1106">
        <f>+C240*(100-E240)/100</f>
        <v>451</v>
      </c>
      <c r="E240" s="1107">
        <v>90</v>
      </c>
      <c r="F240" s="1107" t="s">
        <v>70</v>
      </c>
      <c r="G240" s="1107">
        <v>180</v>
      </c>
      <c r="H240" s="1107"/>
      <c r="I240" s="1107"/>
      <c r="J240" s="1107"/>
      <c r="K240" s="3256"/>
      <c r="L240" s="908" t="s">
        <v>4277</v>
      </c>
    </row>
    <row r="241" spans="1:12" ht="47.25">
      <c r="A241" s="2075">
        <v>43075</v>
      </c>
      <c r="B241" s="2057" t="s">
        <v>16</v>
      </c>
      <c r="C241" s="1107">
        <v>4115</v>
      </c>
      <c r="D241" s="1106">
        <f>+C241*(100-E241)/100</f>
        <v>411.5</v>
      </c>
      <c r="E241" s="1107">
        <v>90</v>
      </c>
      <c r="F241" s="1107"/>
      <c r="G241" s="1107">
        <v>175</v>
      </c>
      <c r="H241" s="1107"/>
      <c r="I241" s="1107"/>
      <c r="J241" s="1107"/>
      <c r="K241" s="3256"/>
      <c r="L241" s="908" t="s">
        <v>4371</v>
      </c>
    </row>
    <row r="242" spans="1:12" ht="84" customHeight="1">
      <c r="A242" s="1930">
        <v>43098</v>
      </c>
      <c r="B242" s="1937" t="s">
        <v>34</v>
      </c>
      <c r="C242" s="4450" t="s">
        <v>4512</v>
      </c>
      <c r="D242" s="4451"/>
      <c r="E242" s="4451"/>
      <c r="F242" s="4451"/>
      <c r="G242" s="4451"/>
      <c r="H242" s="4451"/>
      <c r="I242" s="4451"/>
      <c r="J242" s="4452"/>
      <c r="K242" s="3524" t="s">
        <v>3965</v>
      </c>
      <c r="L242" s="2090" t="s">
        <v>4442</v>
      </c>
    </row>
    <row r="243" spans="1:12" ht="47.25">
      <c r="A243" s="2105">
        <v>43110</v>
      </c>
      <c r="B243" s="2107" t="s">
        <v>16</v>
      </c>
      <c r="C243" s="337">
        <v>2915</v>
      </c>
      <c r="D243" s="338">
        <f t="shared" ref="D243:D292" si="7">+C243*(100-E243)/100</f>
        <v>145.75</v>
      </c>
      <c r="E243" s="337">
        <v>95</v>
      </c>
      <c r="F243" s="337"/>
      <c r="G243" s="337">
        <v>165</v>
      </c>
      <c r="H243" s="337"/>
      <c r="I243" s="337"/>
      <c r="J243" s="337"/>
      <c r="K243" s="337"/>
      <c r="L243" s="1589" t="s">
        <v>4491</v>
      </c>
    </row>
    <row r="244" spans="1:12" ht="63">
      <c r="A244" s="2104">
        <v>43119</v>
      </c>
      <c r="B244" s="2101" t="s">
        <v>16</v>
      </c>
      <c r="C244" s="2103">
        <v>2805</v>
      </c>
      <c r="D244" s="2102">
        <f t="shared" si="7"/>
        <v>336.6</v>
      </c>
      <c r="E244" s="2103">
        <v>88</v>
      </c>
      <c r="F244" s="2103"/>
      <c r="G244" s="2103">
        <v>160</v>
      </c>
      <c r="H244" s="2103"/>
      <c r="I244" s="2103"/>
      <c r="J244" s="2103"/>
      <c r="K244" s="3256"/>
      <c r="L244" s="908" t="s">
        <v>4452</v>
      </c>
    </row>
    <row r="245" spans="1:12" ht="63">
      <c r="A245" s="318">
        <v>43147</v>
      </c>
      <c r="B245" s="448" t="s">
        <v>16</v>
      </c>
      <c r="C245" s="449">
        <v>2330</v>
      </c>
      <c r="D245" s="316">
        <f t="shared" si="7"/>
        <v>279.60000000000002</v>
      </c>
      <c r="E245" s="449">
        <v>88</v>
      </c>
      <c r="F245" s="449"/>
      <c r="G245" s="449">
        <v>145</v>
      </c>
      <c r="H245" s="449"/>
      <c r="I245" s="449"/>
      <c r="J245" s="449"/>
      <c r="K245" s="449"/>
      <c r="L245" s="487" t="s">
        <v>4493</v>
      </c>
    </row>
    <row r="246" spans="1:12" ht="96.75" customHeight="1">
      <c r="A246" s="1930">
        <v>43149</v>
      </c>
      <c r="B246" s="1937" t="s">
        <v>34</v>
      </c>
      <c r="C246" s="4338" t="s">
        <v>4513</v>
      </c>
      <c r="D246" s="4332"/>
      <c r="E246" s="4332"/>
      <c r="F246" s="4332"/>
      <c r="G246" s="4332"/>
      <c r="H246" s="4332"/>
      <c r="I246" s="4332"/>
      <c r="J246" s="4339"/>
      <c r="K246" s="3513"/>
      <c r="L246" s="2090" t="s">
        <v>4442</v>
      </c>
    </row>
    <row r="247" spans="1:12" ht="47.25">
      <c r="A247" s="304">
        <v>43156</v>
      </c>
      <c r="B247" s="1105" t="s">
        <v>16</v>
      </c>
      <c r="C247" s="1107">
        <v>4030</v>
      </c>
      <c r="D247" s="1106">
        <f t="shared" si="7"/>
        <v>322.39999999999998</v>
      </c>
      <c r="E247" s="1107">
        <v>92</v>
      </c>
      <c r="F247" s="1107"/>
      <c r="G247" s="1107">
        <v>150</v>
      </c>
      <c r="H247" s="1107"/>
      <c r="I247" s="1107"/>
      <c r="J247" s="1107"/>
      <c r="K247" s="337"/>
      <c r="L247" s="1589" t="s">
        <v>4523</v>
      </c>
    </row>
    <row r="248" spans="1:12" ht="37.5" customHeight="1">
      <c r="A248" s="318">
        <v>43185</v>
      </c>
      <c r="B248" s="448" t="s">
        <v>16</v>
      </c>
      <c r="C248" s="449">
        <v>3360</v>
      </c>
      <c r="D248" s="316">
        <v>269</v>
      </c>
      <c r="E248" s="449">
        <v>89</v>
      </c>
      <c r="F248" s="449"/>
      <c r="G248" s="449">
        <v>155</v>
      </c>
      <c r="H248" s="449"/>
      <c r="I248" s="449"/>
      <c r="J248" s="449"/>
      <c r="K248" s="449"/>
      <c r="L248" s="487" t="s">
        <v>4584</v>
      </c>
    </row>
    <row r="249" spans="1:12" ht="47.25">
      <c r="A249" s="318">
        <v>43186</v>
      </c>
      <c r="B249" s="448" t="s">
        <v>16</v>
      </c>
      <c r="C249" s="449">
        <v>3310</v>
      </c>
      <c r="D249" s="316">
        <f t="shared" si="7"/>
        <v>364.1</v>
      </c>
      <c r="E249" s="449">
        <v>89</v>
      </c>
      <c r="F249" s="449"/>
      <c r="G249" s="449">
        <v>170</v>
      </c>
      <c r="H249" s="449"/>
      <c r="I249" s="449"/>
      <c r="J249" s="449"/>
      <c r="K249" s="449"/>
      <c r="L249" s="487" t="s">
        <v>4585</v>
      </c>
    </row>
    <row r="250" spans="1:12" ht="63">
      <c r="A250" s="304">
        <v>43188</v>
      </c>
      <c r="B250" s="1105" t="s">
        <v>16</v>
      </c>
      <c r="C250" s="1107">
        <v>3450</v>
      </c>
      <c r="D250" s="2259">
        <f t="shared" si="7"/>
        <v>379.5</v>
      </c>
      <c r="E250" s="1107">
        <v>89</v>
      </c>
      <c r="F250" s="1107"/>
      <c r="G250" s="1107">
        <v>178</v>
      </c>
      <c r="H250" s="1107"/>
      <c r="I250" s="1107"/>
      <c r="J250" s="1107"/>
      <c r="K250" s="3256"/>
      <c r="L250" s="908" t="s">
        <v>4597</v>
      </c>
    </row>
    <row r="251" spans="1:12" ht="47.25">
      <c r="A251" s="304">
        <v>43254</v>
      </c>
      <c r="B251" s="1105" t="s">
        <v>16</v>
      </c>
      <c r="C251" s="1107">
        <v>3440</v>
      </c>
      <c r="D251" s="1106">
        <f t="shared" si="7"/>
        <v>344</v>
      </c>
      <c r="E251" s="1107">
        <v>90</v>
      </c>
      <c r="F251" s="1107"/>
      <c r="G251" s="1107">
        <v>170</v>
      </c>
      <c r="H251" s="1107"/>
      <c r="I251" s="1107"/>
      <c r="J251" s="1107"/>
      <c r="K251" s="3256"/>
      <c r="L251" s="908" t="s">
        <v>4715</v>
      </c>
    </row>
    <row r="252" spans="1:12" ht="47.25">
      <c r="A252" s="304">
        <v>43306</v>
      </c>
      <c r="B252" s="1105" t="s">
        <v>16</v>
      </c>
      <c r="C252" s="1107">
        <v>3010</v>
      </c>
      <c r="D252" s="1106">
        <f t="shared" si="7"/>
        <v>301</v>
      </c>
      <c r="E252" s="1107">
        <v>90</v>
      </c>
      <c r="F252" s="1107"/>
      <c r="G252" s="1107">
        <v>175</v>
      </c>
      <c r="H252" s="1107"/>
      <c r="I252" s="1107"/>
      <c r="J252" s="1107"/>
      <c r="K252" s="3256"/>
      <c r="L252" s="908" t="s">
        <v>4775</v>
      </c>
    </row>
    <row r="253" spans="1:12" ht="31.5">
      <c r="A253" s="304">
        <v>43374</v>
      </c>
      <c r="B253" s="2414" t="s">
        <v>16</v>
      </c>
      <c r="C253" s="1107">
        <v>3150</v>
      </c>
      <c r="D253" s="1106">
        <f t="shared" si="7"/>
        <v>315</v>
      </c>
      <c r="E253" s="1107">
        <v>90</v>
      </c>
      <c r="F253" s="1107"/>
      <c r="G253" s="1107">
        <v>165</v>
      </c>
      <c r="H253" s="1107"/>
      <c r="I253" s="1107"/>
      <c r="J253" s="1107"/>
      <c r="K253" s="3256"/>
      <c r="L253" s="908" t="s">
        <v>4901</v>
      </c>
    </row>
    <row r="254" spans="1:12" ht="45" customHeight="1">
      <c r="A254" s="304">
        <v>43391</v>
      </c>
      <c r="B254" s="2438" t="s">
        <v>16</v>
      </c>
      <c r="C254" s="1107">
        <v>3415</v>
      </c>
      <c r="D254" s="1106">
        <f t="shared" si="7"/>
        <v>341.5</v>
      </c>
      <c r="E254" s="1107">
        <v>90</v>
      </c>
      <c r="F254" s="1107"/>
      <c r="G254" s="1107">
        <v>175</v>
      </c>
      <c r="H254" s="1107"/>
      <c r="I254" s="1107"/>
      <c r="J254" s="1107"/>
      <c r="K254" s="3256"/>
      <c r="L254" s="908" t="s">
        <v>4929</v>
      </c>
    </row>
    <row r="255" spans="1:12" ht="34.5" customHeight="1" thickBot="1">
      <c r="A255" s="401">
        <v>43449</v>
      </c>
      <c r="B255" s="2523" t="s">
        <v>16</v>
      </c>
      <c r="C255" s="445">
        <v>3225</v>
      </c>
      <c r="D255" s="2517">
        <f t="shared" si="7"/>
        <v>225.75</v>
      </c>
      <c r="E255" s="445">
        <v>93</v>
      </c>
      <c r="F255" s="445"/>
      <c r="G255" s="445">
        <v>160</v>
      </c>
      <c r="H255" s="445"/>
      <c r="I255" s="445"/>
      <c r="J255" s="445"/>
      <c r="K255" s="445"/>
      <c r="L255" s="1747" t="s">
        <v>5056</v>
      </c>
    </row>
    <row r="256" spans="1:12" ht="48" thickTop="1">
      <c r="A256" s="2788">
        <v>43476</v>
      </c>
      <c r="B256" s="307" t="s">
        <v>16</v>
      </c>
      <c r="C256" s="446">
        <v>3320</v>
      </c>
      <c r="D256" s="322">
        <f t="shared" si="7"/>
        <v>265.60000000000002</v>
      </c>
      <c r="E256" s="446">
        <v>92</v>
      </c>
      <c r="F256" s="446"/>
      <c r="G256" s="446">
        <v>180</v>
      </c>
      <c r="H256" s="446"/>
      <c r="I256" s="446"/>
      <c r="J256" s="446"/>
      <c r="K256" s="446"/>
      <c r="L256" s="2538" t="s">
        <v>5109</v>
      </c>
    </row>
    <row r="257" spans="1:12" ht="47.25">
      <c r="A257" s="304">
        <v>43604</v>
      </c>
      <c r="B257" s="2438" t="s">
        <v>16</v>
      </c>
      <c r="C257" s="432">
        <v>3200</v>
      </c>
      <c r="D257" s="1022">
        <f t="shared" si="7"/>
        <v>256</v>
      </c>
      <c r="E257" s="432">
        <v>92</v>
      </c>
      <c r="F257" s="432"/>
      <c r="G257" s="432">
        <v>175</v>
      </c>
      <c r="H257" s="432"/>
      <c r="I257" s="432"/>
      <c r="J257" s="432"/>
      <c r="K257" s="3256"/>
      <c r="L257" s="908" t="s">
        <v>5407</v>
      </c>
    </row>
    <row r="258" spans="1:12" ht="31.5" customHeight="1">
      <c r="A258" s="304">
        <v>43609</v>
      </c>
      <c r="B258" s="2438" t="s">
        <v>11</v>
      </c>
      <c r="C258" s="4345" t="s">
        <v>5519</v>
      </c>
      <c r="D258" s="4274"/>
      <c r="E258" s="4274"/>
      <c r="F258" s="4274"/>
      <c r="G258" s="4274"/>
      <c r="H258" s="4274"/>
      <c r="I258" s="4274"/>
      <c r="J258" s="4346"/>
      <c r="K258" s="3226"/>
      <c r="L258" s="270"/>
    </row>
    <row r="259" spans="1:12" ht="32.25" customHeight="1">
      <c r="A259" s="304">
        <v>43638</v>
      </c>
      <c r="B259" s="2438" t="s">
        <v>11</v>
      </c>
      <c r="C259" s="4340" t="s">
        <v>5500</v>
      </c>
      <c r="D259" s="4263"/>
      <c r="E259" s="4263"/>
      <c r="F259" s="4263"/>
      <c r="G259" s="4263"/>
      <c r="H259" s="4263"/>
      <c r="I259" s="4263"/>
      <c r="J259" s="4344"/>
      <c r="K259" s="3221"/>
      <c r="L259" s="270"/>
    </row>
    <row r="260" spans="1:12" ht="31.5" customHeight="1">
      <c r="A260" s="304">
        <v>43664</v>
      </c>
      <c r="B260" s="2783" t="s">
        <v>11</v>
      </c>
      <c r="C260" s="4340" t="s">
        <v>5520</v>
      </c>
      <c r="D260" s="4263"/>
      <c r="E260" s="4263"/>
      <c r="F260" s="4263"/>
      <c r="G260" s="4263"/>
      <c r="H260" s="4263"/>
      <c r="I260" s="4263"/>
      <c r="J260" s="4344"/>
      <c r="K260" s="3221"/>
      <c r="L260" s="270"/>
    </row>
    <row r="261" spans="1:12" ht="29.25" customHeight="1">
      <c r="A261" s="304">
        <v>43694</v>
      </c>
      <c r="B261" s="2438" t="s">
        <v>11</v>
      </c>
      <c r="C261" s="4340" t="s">
        <v>6092</v>
      </c>
      <c r="D261" s="4263"/>
      <c r="E261" s="4263"/>
      <c r="F261" s="4263"/>
      <c r="G261" s="4263"/>
      <c r="H261" s="4263"/>
      <c r="I261" s="4263"/>
      <c r="J261" s="4344"/>
      <c r="K261" s="3221"/>
      <c r="L261" s="270"/>
    </row>
    <row r="262" spans="1:12">
      <c r="A262" s="304">
        <v>43697</v>
      </c>
      <c r="B262" s="2438" t="s">
        <v>4</v>
      </c>
      <c r="C262" s="4358" t="s">
        <v>5589</v>
      </c>
      <c r="D262" s="4281"/>
      <c r="E262" s="4281"/>
      <c r="F262" s="4281"/>
      <c r="G262" s="4281"/>
      <c r="H262" s="4281"/>
      <c r="I262" s="4281"/>
      <c r="J262" s="4359"/>
      <c r="K262" s="3229"/>
      <c r="L262" s="270"/>
    </row>
    <row r="263" spans="1:12">
      <c r="A263" s="304">
        <v>43698</v>
      </c>
      <c r="B263" s="2825" t="s">
        <v>41</v>
      </c>
      <c r="C263" s="4340" t="s">
        <v>5592</v>
      </c>
      <c r="D263" s="4263"/>
      <c r="E263" s="4263"/>
      <c r="F263" s="4263"/>
      <c r="G263" s="4263"/>
      <c r="H263" s="4263"/>
      <c r="I263" s="4263"/>
      <c r="J263" s="4344"/>
      <c r="K263" s="3221"/>
      <c r="L263" s="270"/>
    </row>
    <row r="264" spans="1:12">
      <c r="A264" s="304">
        <v>43764</v>
      </c>
      <c r="B264" s="2912" t="s">
        <v>32</v>
      </c>
      <c r="C264" s="4345" t="s">
        <v>2011</v>
      </c>
      <c r="D264" s="4274"/>
      <c r="E264" s="4274"/>
      <c r="F264" s="4274"/>
      <c r="G264" s="4274"/>
      <c r="H264" s="4274"/>
      <c r="I264" s="4274"/>
      <c r="J264" s="4346"/>
      <c r="K264" s="3226"/>
      <c r="L264" s="270"/>
    </row>
    <row r="265" spans="1:12">
      <c r="A265" s="304">
        <v>43835</v>
      </c>
      <c r="B265" s="2973" t="s">
        <v>11</v>
      </c>
      <c r="C265" s="4358" t="s">
        <v>5900</v>
      </c>
      <c r="D265" s="4281"/>
      <c r="E265" s="4281"/>
      <c r="F265" s="4281"/>
      <c r="G265" s="4281"/>
      <c r="H265" s="4281"/>
      <c r="I265" s="4281"/>
      <c r="J265" s="4359"/>
      <c r="K265" s="3229"/>
      <c r="L265" s="270"/>
    </row>
    <row r="266" spans="1:12" ht="44.25" customHeight="1">
      <c r="A266" s="304">
        <v>43912</v>
      </c>
      <c r="B266" s="2973" t="s">
        <v>11</v>
      </c>
      <c r="C266" s="4414" t="s">
        <v>6078</v>
      </c>
      <c r="D266" s="4271"/>
      <c r="E266" s="4271"/>
      <c r="F266" s="4271"/>
      <c r="G266" s="4271"/>
      <c r="H266" s="4271"/>
      <c r="I266" s="4271"/>
      <c r="J266" s="4415"/>
      <c r="K266" s="3250"/>
      <c r="L266" s="270"/>
    </row>
    <row r="267" spans="1:12">
      <c r="A267" s="3629">
        <v>43920</v>
      </c>
      <c r="B267" s="3130" t="s">
        <v>4</v>
      </c>
      <c r="C267" s="3135"/>
      <c r="D267" s="3131"/>
      <c r="E267" s="3135">
        <v>95</v>
      </c>
      <c r="F267" s="3135"/>
      <c r="G267" s="3135"/>
      <c r="H267" s="3135"/>
      <c r="I267" s="3135"/>
      <c r="J267" s="3135"/>
      <c r="K267" s="3135"/>
      <c r="L267" s="3133"/>
    </row>
    <row r="268" spans="1:12">
      <c r="A268" s="3629">
        <v>43951</v>
      </c>
      <c r="B268" s="3130" t="s">
        <v>4</v>
      </c>
      <c r="C268" s="3135"/>
      <c r="D268" s="3131"/>
      <c r="E268" s="3135">
        <v>95</v>
      </c>
      <c r="F268" s="3135"/>
      <c r="G268" s="3135"/>
      <c r="H268" s="3135"/>
      <c r="I268" s="3135"/>
      <c r="J268" s="3135"/>
      <c r="K268" s="3135"/>
      <c r="L268" s="3133"/>
    </row>
    <row r="269" spans="1:12">
      <c r="A269" s="3629">
        <v>43981</v>
      </c>
      <c r="B269" s="3130" t="s">
        <v>4</v>
      </c>
      <c r="C269" s="3135"/>
      <c r="D269" s="3131"/>
      <c r="E269" s="3135">
        <v>95</v>
      </c>
      <c r="F269" s="3135"/>
      <c r="G269" s="3135"/>
      <c r="H269" s="3135"/>
      <c r="I269" s="3135"/>
      <c r="J269" s="3135"/>
      <c r="K269" s="3135"/>
      <c r="L269" s="3133"/>
    </row>
    <row r="270" spans="1:12">
      <c r="A270" s="3629">
        <v>44012</v>
      </c>
      <c r="B270" s="3130" t="s">
        <v>4</v>
      </c>
      <c r="C270" s="3135"/>
      <c r="D270" s="3131"/>
      <c r="E270" s="3135">
        <v>95</v>
      </c>
      <c r="F270" s="3135"/>
      <c r="G270" s="3135"/>
      <c r="H270" s="3135"/>
      <c r="I270" s="3135"/>
      <c r="J270" s="3135"/>
      <c r="K270" s="3135"/>
      <c r="L270" s="3133"/>
    </row>
    <row r="271" spans="1:12">
      <c r="A271" s="3629">
        <v>44042</v>
      </c>
      <c r="B271" s="3130" t="s">
        <v>4</v>
      </c>
      <c r="C271" s="3135"/>
      <c r="D271" s="3131"/>
      <c r="E271" s="3135">
        <v>95</v>
      </c>
      <c r="F271" s="3135"/>
      <c r="G271" s="3135"/>
      <c r="H271" s="3135"/>
      <c r="I271" s="3135"/>
      <c r="J271" s="3135"/>
      <c r="K271" s="3135"/>
      <c r="L271" s="3133"/>
    </row>
    <row r="272" spans="1:12" ht="47.25">
      <c r="A272" s="304">
        <v>44058</v>
      </c>
      <c r="B272" s="2973" t="s">
        <v>16</v>
      </c>
      <c r="C272" s="3205">
        <v>3825</v>
      </c>
      <c r="D272" s="3204">
        <f>C272*(100-E272)/100</f>
        <v>76.5</v>
      </c>
      <c r="E272" s="3205">
        <v>98</v>
      </c>
      <c r="F272" s="3204">
        <f>0.176*1000000/D272</f>
        <v>2300.6535947712418</v>
      </c>
      <c r="G272" s="3205">
        <v>225</v>
      </c>
      <c r="H272" s="3205"/>
      <c r="L272" s="271" t="s">
        <v>6251</v>
      </c>
    </row>
    <row r="273" spans="1:12">
      <c r="A273" s="3629">
        <v>44073</v>
      </c>
      <c r="B273" s="3130" t="s">
        <v>4</v>
      </c>
      <c r="C273" s="3135"/>
      <c r="D273" s="3131"/>
      <c r="E273" s="3135">
        <v>96</v>
      </c>
      <c r="F273" s="3135"/>
      <c r="G273" s="3135"/>
      <c r="H273" s="3135"/>
      <c r="I273" s="3135"/>
      <c r="J273" s="3135"/>
      <c r="K273" s="3135"/>
      <c r="L273" s="3133"/>
    </row>
    <row r="274" spans="1:12" ht="53.25" customHeight="1">
      <c r="A274" s="304">
        <v>44142</v>
      </c>
      <c r="B274" s="2973" t="s">
        <v>12</v>
      </c>
      <c r="C274" s="4340" t="s">
        <v>6370</v>
      </c>
      <c r="D274" s="4274"/>
      <c r="E274" s="4274"/>
      <c r="F274" s="4274"/>
      <c r="G274" s="4274"/>
      <c r="H274" s="4274"/>
      <c r="I274" s="4274"/>
      <c r="J274" s="4346"/>
    </row>
    <row r="275" spans="1:12">
      <c r="A275" s="304"/>
      <c r="B275" s="2973"/>
      <c r="D275" s="2519">
        <f t="shared" si="7"/>
        <v>0</v>
      </c>
    </row>
    <row r="276" spans="1:12">
      <c r="A276" s="304"/>
      <c r="B276" s="2973"/>
      <c r="D276" s="2519">
        <f t="shared" si="7"/>
        <v>0</v>
      </c>
    </row>
    <row r="277" spans="1:12">
      <c r="A277" s="304"/>
      <c r="B277" s="2973"/>
      <c r="D277" s="2519">
        <f t="shared" si="7"/>
        <v>0</v>
      </c>
    </row>
    <row r="278" spans="1:12">
      <c r="A278" s="304"/>
      <c r="B278" s="2973"/>
      <c r="D278" s="2519">
        <f t="shared" si="7"/>
        <v>0</v>
      </c>
    </row>
    <row r="279" spans="1:12">
      <c r="A279" s="304"/>
      <c r="B279" s="2973"/>
      <c r="D279" s="3121">
        <f t="shared" si="7"/>
        <v>0</v>
      </c>
    </row>
    <row r="280" spans="1:12">
      <c r="A280" s="304"/>
      <c r="B280" s="2973"/>
      <c r="D280" s="3121">
        <f t="shared" si="7"/>
        <v>0</v>
      </c>
    </row>
    <row r="281" spans="1:12">
      <c r="A281" s="304"/>
      <c r="B281" s="2973"/>
      <c r="D281" s="3121">
        <f t="shared" si="7"/>
        <v>0</v>
      </c>
    </row>
    <row r="282" spans="1:12">
      <c r="A282" s="304"/>
      <c r="B282" s="2973"/>
      <c r="D282" s="3121">
        <f t="shared" si="7"/>
        <v>0</v>
      </c>
    </row>
    <row r="283" spans="1:12">
      <c r="A283" s="304"/>
      <c r="B283" s="2973"/>
      <c r="D283" s="3121">
        <f t="shared" si="7"/>
        <v>0</v>
      </c>
    </row>
    <row r="284" spans="1:12">
      <c r="A284" s="304"/>
      <c r="B284" s="2973"/>
      <c r="D284" s="3121">
        <f t="shared" si="7"/>
        <v>0</v>
      </c>
    </row>
    <row r="285" spans="1:12">
      <c r="A285" s="304"/>
      <c r="D285" s="3121">
        <f t="shared" si="7"/>
        <v>0</v>
      </c>
    </row>
    <row r="286" spans="1:12">
      <c r="D286" s="3121">
        <f t="shared" si="7"/>
        <v>0</v>
      </c>
    </row>
    <row r="287" spans="1:12">
      <c r="D287" s="3121">
        <f t="shared" si="7"/>
        <v>0</v>
      </c>
    </row>
    <row r="288" spans="1:12">
      <c r="D288" s="3121">
        <f t="shared" si="7"/>
        <v>0</v>
      </c>
    </row>
    <row r="289" spans="4:4">
      <c r="D289" s="3121">
        <f t="shared" si="7"/>
        <v>0</v>
      </c>
    </row>
    <row r="290" spans="4:4">
      <c r="D290" s="3121">
        <f t="shared" si="7"/>
        <v>0</v>
      </c>
    </row>
    <row r="291" spans="4:4">
      <c r="D291" s="3121">
        <f t="shared" si="7"/>
        <v>0</v>
      </c>
    </row>
    <row r="292" spans="4:4">
      <c r="D292" s="3121">
        <f t="shared" si="7"/>
        <v>0</v>
      </c>
    </row>
  </sheetData>
  <autoFilter ref="A6:L292"/>
  <customSheetViews>
    <customSheetView guid="{CD481555-6D06-49CD-9625-98C90CC09C9A}" showAutoFilter="1">
      <selection activeCell="K198" sqref="K198"/>
      <pageMargins left="0.70866141732283472" right="0.70866141732283472" top="0.74803149606299213" bottom="0.74803149606299213" header="0.31496062992125984" footer="0.31496062992125984"/>
      <pageSetup paperSize="9" scale="75" orientation="landscape" r:id="rId1"/>
      <autoFilter ref="B6:B263"/>
    </customSheetView>
    <customSheetView guid="{9EC6AF21-4B8E-44E3-AF29-8895353139B2}" showAutoFilter="1">
      <pane ySplit="6" topLeftCell="A200" activePane="bottomLeft" state="frozen"/>
      <selection pane="bottomLeft" activeCell="K198" sqref="K198"/>
      <pageMargins left="0.70866141732283472" right="0.70866141732283472" top="0.74803149606299213" bottom="0.74803149606299213" header="0.31496062992125984" footer="0.31496062992125984"/>
      <pageSetup paperSize="9" scale="75" orientation="landscape" r:id="rId2"/>
      <autoFilter ref="B6:B263"/>
    </customSheetView>
    <customSheetView guid="{4A6D03CA-35D0-42B2-8E76-6C991766DE68}" showAutoFilter="1">
      <pane ySplit="5" topLeftCell="A230" activePane="bottomLeft" state="frozen"/>
      <selection pane="bottomLeft" activeCell="K232" sqref="K232"/>
      <pageMargins left="0.70866141732283472" right="0.70866141732283472" top="0.74803149606299213" bottom="0.74803149606299213" header="0.31496062992125984" footer="0.31496062992125984"/>
      <pageSetup paperSize="9" scale="75" orientation="landscape" r:id="rId3"/>
      <autoFilter ref="B6:B263"/>
    </customSheetView>
    <customSheetView guid="{94FC66D5-BF29-4BE8-974C-C93BA07E9FE3}" showAutoFilter="1">
      <pane ySplit="6" topLeftCell="A230" activePane="bottomLeft" state="frozen"/>
      <selection pane="bottomLeft" activeCell="K232" sqref="K232"/>
      <pageMargins left="0.70866141732283472" right="0.70866141732283472" top="0.74803149606299213" bottom="0.74803149606299213" header="0.31496062992125984" footer="0.31496062992125984"/>
      <pageSetup paperSize="9" scale="75" orientation="landscape" r:id="rId4"/>
      <autoFilter ref="B6:B263"/>
    </customSheetView>
  </customSheetViews>
  <mergeCells count="124">
    <mergeCell ref="C274:J274"/>
    <mergeCell ref="C266:J266"/>
    <mergeCell ref="C265:J265"/>
    <mergeCell ref="C263:J263"/>
    <mergeCell ref="C30:J30"/>
    <mergeCell ref="C78:J78"/>
    <mergeCell ref="C71:J71"/>
    <mergeCell ref="C61:J61"/>
    <mergeCell ref="C67:J67"/>
    <mergeCell ref="C68:J68"/>
    <mergeCell ref="C73:J73"/>
    <mergeCell ref="C64:J64"/>
    <mergeCell ref="C63:J63"/>
    <mergeCell ref="C62:J62"/>
    <mergeCell ref="C58:J58"/>
    <mergeCell ref="C60:J60"/>
    <mergeCell ref="C33:J33"/>
    <mergeCell ref="C44:J44"/>
    <mergeCell ref="C34:J34"/>
    <mergeCell ref="C41:J41"/>
    <mergeCell ref="C57:J57"/>
    <mergeCell ref="C56:J56"/>
    <mergeCell ref="C53:J53"/>
    <mergeCell ref="C52:J52"/>
    <mergeCell ref="C21:J21"/>
    <mergeCell ref="C7:J7"/>
    <mergeCell ref="A18:A19"/>
    <mergeCell ref="C19:J19"/>
    <mergeCell ref="C22:J22"/>
    <mergeCell ref="A12:A13"/>
    <mergeCell ref="C10:J10"/>
    <mergeCell ref="C11:J11"/>
    <mergeCell ref="C17:J17"/>
    <mergeCell ref="C18:J18"/>
    <mergeCell ref="A1:L1"/>
    <mergeCell ref="A2:B2"/>
    <mergeCell ref="C2:F2"/>
    <mergeCell ref="A3:B3"/>
    <mergeCell ref="C3:F3"/>
    <mergeCell ref="A4:B4"/>
    <mergeCell ref="C4:F4"/>
    <mergeCell ref="A5:B5"/>
    <mergeCell ref="C5:F5"/>
    <mergeCell ref="C171:J171"/>
    <mergeCell ref="C166:J166"/>
    <mergeCell ref="C170:J170"/>
    <mergeCell ref="A81:A82"/>
    <mergeCell ref="C83:J83"/>
    <mergeCell ref="A83:A84"/>
    <mergeCell ref="C81:J81"/>
    <mergeCell ref="C86:J86"/>
    <mergeCell ref="A87:A89"/>
    <mergeCell ref="C109:J109"/>
    <mergeCell ref="C107:J107"/>
    <mergeCell ref="C104:J104"/>
    <mergeCell ref="C102:J102"/>
    <mergeCell ref="C91:J91"/>
    <mergeCell ref="C92:J92"/>
    <mergeCell ref="C94:J94"/>
    <mergeCell ref="C96:J96"/>
    <mergeCell ref="C98:J98"/>
    <mergeCell ref="A166:A167"/>
    <mergeCell ref="A154:A155"/>
    <mergeCell ref="C154:J154"/>
    <mergeCell ref="A152:A153"/>
    <mergeCell ref="C24:J24"/>
    <mergeCell ref="C26:J26"/>
    <mergeCell ref="C29:J29"/>
    <mergeCell ref="A112:A113"/>
    <mergeCell ref="C113:J113"/>
    <mergeCell ref="A102:A103"/>
    <mergeCell ref="C39:J39"/>
    <mergeCell ref="C37:J37"/>
    <mergeCell ref="C46:J46"/>
    <mergeCell ref="C48:J48"/>
    <mergeCell ref="A28:A29"/>
    <mergeCell ref="C264:J264"/>
    <mergeCell ref="C262:J262"/>
    <mergeCell ref="C261:J261"/>
    <mergeCell ref="C260:J260"/>
    <mergeCell ref="C259:J259"/>
    <mergeCell ref="A226:A227"/>
    <mergeCell ref="B226:J226"/>
    <mergeCell ref="C198:J198"/>
    <mergeCell ref="A202:A207"/>
    <mergeCell ref="C207:J207"/>
    <mergeCell ref="B202:B206"/>
    <mergeCell ref="C202:J202"/>
    <mergeCell ref="C203:J203"/>
    <mergeCell ref="C204:J204"/>
    <mergeCell ref="C205:J205"/>
    <mergeCell ref="C206:J206"/>
    <mergeCell ref="C216:J216"/>
    <mergeCell ref="A216:A217"/>
    <mergeCell ref="C218:J218"/>
    <mergeCell ref="C239:J239"/>
    <mergeCell ref="C236:J236"/>
    <mergeCell ref="C237:J237"/>
    <mergeCell ref="C220:J220"/>
    <mergeCell ref="C258:J258"/>
    <mergeCell ref="C246:J246"/>
    <mergeCell ref="C242:J242"/>
    <mergeCell ref="C152:J152"/>
    <mergeCell ref="C191:J191"/>
    <mergeCell ref="C190:J190"/>
    <mergeCell ref="A199:A201"/>
    <mergeCell ref="G2:H2"/>
    <mergeCell ref="A91:A98"/>
    <mergeCell ref="C114:J114"/>
    <mergeCell ref="A116:A117"/>
    <mergeCell ref="C117:J117"/>
    <mergeCell ref="C135:J135"/>
    <mergeCell ref="C137:J137"/>
    <mergeCell ref="A134:A135"/>
    <mergeCell ref="C179:J179"/>
    <mergeCell ref="C178:J178"/>
    <mergeCell ref="A150:A151"/>
    <mergeCell ref="C150:J150"/>
    <mergeCell ref="C148:J148"/>
    <mergeCell ref="C145:J145"/>
    <mergeCell ref="A145:A147"/>
    <mergeCell ref="C196:J196"/>
    <mergeCell ref="C197:J197"/>
    <mergeCell ref="C200:J200"/>
  </mergeCells>
  <hyperlinks>
    <hyperlink ref="B148" r:id="rId5"/>
    <hyperlink ref="B68" r:id="rId6"/>
    <hyperlink ref="B11" r:id="rId7"/>
    <hyperlink ref="B171" r:id="rId8"/>
    <hyperlink ref="B179" r:id="rId9"/>
  </hyperlinks>
  <pageMargins left="0.70866141732283472" right="0.70866141732283472" top="0.74803149606299213" bottom="0.74803149606299213" header="0.31496062992125984" footer="0.31496062992125984"/>
  <pageSetup paperSize="9" scale="75" orientation="landscape"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0000"/>
  </sheetPr>
  <dimension ref="A1:BB252"/>
  <sheetViews>
    <sheetView zoomScaleNormal="100" workbookViewId="0">
      <pane ySplit="4" topLeftCell="A119" activePane="bottomLeft" state="frozen"/>
      <selection pane="bottomLeft" activeCell="H125" sqref="H125"/>
    </sheetView>
  </sheetViews>
  <sheetFormatPr defaultRowHeight="15.75"/>
  <cols>
    <col min="1" max="1" width="12.42578125" style="273" customWidth="1"/>
    <col min="2" max="2" width="12.28515625" style="272" customWidth="1"/>
    <col min="3" max="10" width="12" style="272" customWidth="1"/>
    <col min="11" max="11" width="12" style="3292" customWidth="1"/>
    <col min="12" max="12" width="55.7109375" style="287" customWidth="1"/>
    <col min="13" max="13" width="9.140625" style="326"/>
    <col min="14" max="54" width="9.140625" style="325"/>
    <col min="55" max="16384" width="9.140625" style="270"/>
  </cols>
  <sheetData>
    <row r="1" spans="1:54" s="332" customFormat="1" ht="28.5">
      <c r="A1" s="4569" t="s">
        <v>2151</v>
      </c>
      <c r="B1" s="4570"/>
      <c r="C1" s="4570"/>
      <c r="D1" s="4570"/>
      <c r="E1" s="4570"/>
      <c r="F1" s="4570"/>
      <c r="G1" s="4570"/>
      <c r="H1" s="4570"/>
      <c r="I1" s="4570"/>
      <c r="J1" s="4570"/>
      <c r="K1" s="4570"/>
      <c r="L1" s="4571"/>
      <c r="M1" s="326"/>
      <c r="N1" s="325"/>
      <c r="O1" s="325"/>
      <c r="P1" s="325"/>
      <c r="Q1" s="325"/>
      <c r="R1" s="32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5"/>
      <c r="AY1" s="325"/>
      <c r="AZ1" s="325"/>
      <c r="BA1" s="325"/>
      <c r="BB1" s="325"/>
    </row>
    <row r="2" spans="1:54" s="332" customFormat="1" ht="45" customHeight="1">
      <c r="A2" s="4289" t="s">
        <v>325</v>
      </c>
      <c r="B2" s="4373"/>
      <c r="C2" s="4414" t="s">
        <v>4985</v>
      </c>
      <c r="D2" s="4271"/>
      <c r="E2" s="4271"/>
      <c r="F2" s="4271"/>
      <c r="G2" s="4271"/>
      <c r="H2" s="4271"/>
      <c r="I2" s="4271"/>
      <c r="J2" s="4271"/>
      <c r="K2" s="4271"/>
      <c r="L2" s="4575"/>
      <c r="M2" s="325"/>
      <c r="N2" s="325"/>
      <c r="O2" s="325"/>
      <c r="P2" s="325"/>
      <c r="Q2" s="325"/>
      <c r="R2" s="325"/>
      <c r="S2" s="325"/>
      <c r="T2" s="325"/>
      <c r="U2" s="325"/>
      <c r="V2" s="325"/>
      <c r="W2" s="325"/>
      <c r="X2" s="325"/>
      <c r="Y2" s="325"/>
      <c r="Z2" s="325"/>
      <c r="AA2" s="325"/>
      <c r="AB2" s="325"/>
      <c r="AC2" s="325"/>
      <c r="AD2" s="325"/>
      <c r="AE2" s="325"/>
      <c r="AF2" s="325"/>
      <c r="AG2" s="325"/>
      <c r="AH2" s="325"/>
      <c r="AI2" s="325"/>
      <c r="AJ2" s="325"/>
      <c r="AK2" s="325"/>
      <c r="AL2" s="325"/>
      <c r="AM2" s="325"/>
      <c r="AN2" s="325"/>
      <c r="AO2" s="325"/>
      <c r="AP2" s="325"/>
      <c r="AQ2" s="325"/>
      <c r="AR2" s="325"/>
      <c r="AS2" s="325"/>
      <c r="AT2" s="325"/>
      <c r="AU2" s="325"/>
      <c r="AV2" s="325"/>
      <c r="AW2" s="325"/>
      <c r="AX2" s="325"/>
      <c r="AY2" s="325"/>
      <c r="AZ2" s="325"/>
      <c r="BA2" s="325"/>
      <c r="BB2" s="325"/>
    </row>
    <row r="3" spans="1:54" ht="46.5" customHeight="1" thickBot="1">
      <c r="A3" s="4289" t="s">
        <v>223</v>
      </c>
      <c r="B3" s="4373"/>
      <c r="C3" s="4572"/>
      <c r="D3" s="4573"/>
      <c r="E3" s="4573"/>
      <c r="F3" s="4574"/>
      <c r="G3" s="4374" t="s">
        <v>6403</v>
      </c>
      <c r="H3" s="4375"/>
      <c r="I3" s="3733"/>
      <c r="J3" s="3733"/>
      <c r="K3" s="3733"/>
      <c r="L3" s="3734"/>
      <c r="M3" s="270"/>
      <c r="N3" s="270"/>
      <c r="O3" s="270"/>
      <c r="P3" s="270"/>
      <c r="Q3" s="270"/>
      <c r="R3" s="270"/>
      <c r="S3" s="270"/>
      <c r="T3" s="270"/>
      <c r="U3" s="270"/>
      <c r="V3" s="270"/>
      <c r="W3" s="270"/>
      <c r="X3" s="270"/>
      <c r="Y3" s="270"/>
      <c r="Z3" s="270"/>
      <c r="AA3" s="270"/>
      <c r="AB3" s="270"/>
      <c r="AC3" s="270"/>
      <c r="AD3" s="270"/>
      <c r="AE3" s="270"/>
      <c r="AF3" s="270"/>
      <c r="AG3" s="270"/>
      <c r="AH3" s="270"/>
      <c r="AI3" s="270"/>
      <c r="AJ3" s="270"/>
      <c r="AK3" s="270"/>
      <c r="AL3" s="270"/>
      <c r="AM3" s="270"/>
      <c r="AN3" s="270"/>
      <c r="AO3" s="270"/>
      <c r="AP3" s="270"/>
      <c r="AQ3" s="270"/>
      <c r="AR3" s="270"/>
      <c r="AS3" s="270"/>
      <c r="AT3" s="270"/>
      <c r="AU3" s="270"/>
      <c r="AV3" s="270"/>
      <c r="AW3" s="270"/>
      <c r="AX3" s="270"/>
      <c r="AY3" s="270"/>
      <c r="AZ3" s="270"/>
      <c r="BA3" s="270"/>
      <c r="BB3" s="270"/>
    </row>
    <row r="4" spans="1:54" s="281" customFormat="1" ht="35.25" customHeight="1" thickTop="1">
      <c r="A4" s="284" t="s">
        <v>1</v>
      </c>
      <c r="B4" s="283" t="s">
        <v>0</v>
      </c>
      <c r="C4" s="283" t="s">
        <v>2</v>
      </c>
      <c r="D4" s="283" t="s">
        <v>3</v>
      </c>
      <c r="E4" s="283" t="s">
        <v>4</v>
      </c>
      <c r="F4" s="283" t="s">
        <v>5</v>
      </c>
      <c r="G4" s="283" t="s">
        <v>6</v>
      </c>
      <c r="H4" s="283" t="s">
        <v>7</v>
      </c>
      <c r="I4" s="283" t="s">
        <v>8</v>
      </c>
      <c r="J4" s="283" t="s">
        <v>9</v>
      </c>
      <c r="K4" s="3525" t="s">
        <v>6286</v>
      </c>
      <c r="L4" s="429" t="s">
        <v>10</v>
      </c>
      <c r="M4" s="326"/>
      <c r="N4" s="325"/>
      <c r="O4" s="325"/>
      <c r="P4" s="325"/>
      <c r="Q4" s="325"/>
      <c r="R4" s="325"/>
      <c r="S4" s="325"/>
      <c r="T4" s="325"/>
      <c r="U4" s="325"/>
      <c r="V4" s="325"/>
      <c r="W4" s="325"/>
      <c r="X4" s="325"/>
      <c r="Y4" s="325"/>
      <c r="Z4" s="325"/>
      <c r="AA4" s="325"/>
      <c r="AB4" s="325"/>
      <c r="AC4" s="325"/>
      <c r="AD4" s="325"/>
      <c r="AE4" s="325"/>
      <c r="AF4" s="325"/>
      <c r="AG4" s="325"/>
      <c r="AH4" s="325"/>
      <c r="AI4" s="325"/>
      <c r="AJ4" s="325"/>
      <c r="AK4" s="325"/>
      <c r="AL4" s="325"/>
      <c r="AM4" s="325"/>
      <c r="AN4" s="325"/>
      <c r="AO4" s="325"/>
      <c r="AP4" s="325"/>
      <c r="AQ4" s="325"/>
      <c r="AR4" s="325"/>
      <c r="AS4" s="325"/>
      <c r="AT4" s="325"/>
      <c r="AU4" s="325"/>
      <c r="AV4" s="325"/>
      <c r="AW4" s="325"/>
      <c r="AX4" s="325"/>
      <c r="AY4" s="325"/>
      <c r="AZ4" s="325"/>
      <c r="BA4" s="325"/>
      <c r="BB4" s="325"/>
    </row>
    <row r="5" spans="1:54" ht="267" customHeight="1">
      <c r="A5" s="2045">
        <v>41162</v>
      </c>
      <c r="B5" s="1937" t="s">
        <v>32</v>
      </c>
      <c r="C5" s="4338" t="s">
        <v>1385</v>
      </c>
      <c r="D5" s="4332"/>
      <c r="E5" s="4332"/>
      <c r="F5" s="4332"/>
      <c r="G5" s="4332"/>
      <c r="H5" s="4332"/>
      <c r="I5" s="4332"/>
      <c r="J5" s="4339"/>
      <c r="K5" s="3526" t="s">
        <v>4030</v>
      </c>
      <c r="L5" s="2427" t="s">
        <v>4030</v>
      </c>
    </row>
    <row r="6" spans="1:54" ht="33" customHeight="1">
      <c r="A6" s="441">
        <v>41173</v>
      </c>
      <c r="B6" s="275" t="s">
        <v>16</v>
      </c>
      <c r="C6" s="292">
        <v>115</v>
      </c>
      <c r="D6" s="292">
        <f>+C6*(100-E6)/100</f>
        <v>109.25</v>
      </c>
      <c r="E6" s="292">
        <v>5</v>
      </c>
      <c r="F6" s="292">
        <v>2202</v>
      </c>
      <c r="G6" s="292">
        <v>10</v>
      </c>
      <c r="H6" s="292"/>
      <c r="I6" s="292"/>
      <c r="J6" s="292"/>
      <c r="K6" s="3225"/>
      <c r="L6" s="355" t="s">
        <v>1384</v>
      </c>
    </row>
    <row r="7" spans="1:54" ht="30" customHeight="1">
      <c r="A7" s="441">
        <v>41174</v>
      </c>
      <c r="B7" s="275" t="s">
        <v>16</v>
      </c>
      <c r="C7" s="292">
        <v>120</v>
      </c>
      <c r="D7" s="292">
        <f>+C7*(100-E7)/100</f>
        <v>84</v>
      </c>
      <c r="E7" s="292">
        <v>30</v>
      </c>
      <c r="F7" s="292">
        <v>2129</v>
      </c>
      <c r="G7" s="292">
        <v>13</v>
      </c>
      <c r="H7" s="292"/>
      <c r="I7" s="292"/>
      <c r="J7" s="292"/>
      <c r="K7" s="3225"/>
      <c r="L7" s="287" t="s">
        <v>1383</v>
      </c>
    </row>
    <row r="8" spans="1:54" ht="19.5" customHeight="1">
      <c r="A8" s="4293">
        <v>41175</v>
      </c>
      <c r="B8" s="275" t="s">
        <v>43</v>
      </c>
      <c r="C8" s="4345" t="s">
        <v>1382</v>
      </c>
      <c r="D8" s="4274"/>
      <c r="E8" s="4274"/>
      <c r="F8" s="4274"/>
      <c r="G8" s="4274"/>
      <c r="H8" s="4274"/>
      <c r="I8" s="4274"/>
      <c r="J8" s="4346"/>
      <c r="K8" s="3235"/>
    </row>
    <row r="9" spans="1:54">
      <c r="A9" s="4294"/>
      <c r="B9" s="275" t="s">
        <v>11</v>
      </c>
      <c r="C9" s="4345" t="s">
        <v>1381</v>
      </c>
      <c r="D9" s="4274"/>
      <c r="E9" s="4274"/>
      <c r="F9" s="4274"/>
      <c r="G9" s="4274"/>
      <c r="H9" s="4274"/>
      <c r="I9" s="4274"/>
      <c r="J9" s="4346"/>
      <c r="K9" s="3235"/>
    </row>
    <row r="10" spans="1:54" ht="31.5">
      <c r="A10" s="4307"/>
      <c r="B10" s="275" t="s">
        <v>16</v>
      </c>
      <c r="C10" s="292">
        <v>127</v>
      </c>
      <c r="D10" s="292">
        <f>+C10*(100-E10)/100</f>
        <v>120.65</v>
      </c>
      <c r="E10" s="292">
        <v>5</v>
      </c>
      <c r="F10" s="292">
        <v>2818</v>
      </c>
      <c r="G10" s="292">
        <v>14</v>
      </c>
      <c r="H10" s="292"/>
      <c r="I10" s="292"/>
      <c r="J10" s="292"/>
      <c r="K10" s="3225"/>
      <c r="L10" s="287" t="s">
        <v>1380</v>
      </c>
    </row>
    <row r="11" spans="1:54">
      <c r="A11" s="4293">
        <v>41176</v>
      </c>
      <c r="B11" s="275" t="s">
        <v>43</v>
      </c>
      <c r="C11" s="4345" t="s">
        <v>1379</v>
      </c>
      <c r="D11" s="4274"/>
      <c r="E11" s="4274"/>
      <c r="F11" s="4274"/>
      <c r="G11" s="4274"/>
      <c r="H11" s="4274"/>
      <c r="I11" s="4274"/>
      <c r="J11" s="4346"/>
      <c r="K11" s="3235"/>
    </row>
    <row r="12" spans="1:54">
      <c r="A12" s="4294"/>
      <c r="B12" s="275" t="s">
        <v>11</v>
      </c>
      <c r="C12" s="4345" t="s">
        <v>1378</v>
      </c>
      <c r="D12" s="4274"/>
      <c r="E12" s="4274"/>
      <c r="F12" s="4274"/>
      <c r="G12" s="4274"/>
      <c r="H12" s="4274"/>
      <c r="I12" s="4274"/>
      <c r="J12" s="4346"/>
      <c r="K12" s="3235"/>
    </row>
    <row r="13" spans="1:54" ht="31.5">
      <c r="A13" s="4307"/>
      <c r="B13" s="275" t="s">
        <v>16</v>
      </c>
      <c r="C13" s="292">
        <v>105</v>
      </c>
      <c r="D13" s="292">
        <f>+C13*(100-E13)/100</f>
        <v>105</v>
      </c>
      <c r="E13" s="292">
        <v>0</v>
      </c>
      <c r="F13" s="292">
        <v>2490</v>
      </c>
      <c r="G13" s="292">
        <v>16</v>
      </c>
      <c r="H13" s="292"/>
      <c r="I13" s="292"/>
      <c r="J13" s="292"/>
      <c r="K13" s="3225"/>
      <c r="L13" s="287" t="s">
        <v>1377</v>
      </c>
    </row>
    <row r="14" spans="1:54">
      <c r="A14" s="4293">
        <v>41177</v>
      </c>
      <c r="B14" s="275" t="s">
        <v>43</v>
      </c>
      <c r="C14" s="4345" t="s">
        <v>1376</v>
      </c>
      <c r="D14" s="4274"/>
      <c r="E14" s="4274"/>
      <c r="F14" s="4274"/>
      <c r="G14" s="4274"/>
      <c r="H14" s="4274"/>
      <c r="I14" s="4274"/>
      <c r="J14" s="4346"/>
      <c r="K14" s="3235"/>
    </row>
    <row r="15" spans="1:54" ht="20.100000000000001" customHeight="1">
      <c r="A15" s="4307"/>
      <c r="B15" s="275" t="s">
        <v>41</v>
      </c>
      <c r="C15" s="4345" t="s">
        <v>1375</v>
      </c>
      <c r="D15" s="4274"/>
      <c r="E15" s="4274"/>
      <c r="F15" s="4274"/>
      <c r="G15" s="4274"/>
      <c r="H15" s="4274"/>
      <c r="I15" s="4274"/>
      <c r="J15" s="4346"/>
      <c r="K15" s="3235"/>
    </row>
    <row r="16" spans="1:54" ht="60.75" customHeight="1">
      <c r="A16" s="436">
        <v>41181</v>
      </c>
      <c r="B16" s="442" t="s">
        <v>15</v>
      </c>
      <c r="C16" s="4387" t="s">
        <v>1374</v>
      </c>
      <c r="D16" s="4388"/>
      <c r="E16" s="4388"/>
      <c r="F16" s="4388"/>
      <c r="G16" s="4388"/>
      <c r="H16" s="4388"/>
      <c r="I16" s="4388"/>
      <c r="J16" s="4389"/>
      <c r="K16" s="3237"/>
      <c r="L16" s="430"/>
      <c r="M16" s="270"/>
      <c r="N16" s="270"/>
      <c r="O16" s="270"/>
      <c r="P16" s="270"/>
      <c r="Q16" s="270"/>
      <c r="R16" s="270"/>
      <c r="S16" s="270"/>
      <c r="T16" s="270"/>
      <c r="U16" s="270"/>
      <c r="V16" s="270"/>
      <c r="W16" s="270"/>
      <c r="X16" s="270"/>
      <c r="Y16" s="270"/>
      <c r="Z16" s="270"/>
      <c r="AA16" s="270"/>
      <c r="AB16" s="270"/>
      <c r="AC16" s="270"/>
      <c r="AD16" s="270"/>
      <c r="AE16" s="270"/>
      <c r="AF16" s="270"/>
      <c r="AG16" s="270"/>
      <c r="AH16" s="270"/>
      <c r="AI16" s="270"/>
      <c r="AJ16" s="270"/>
      <c r="AK16" s="270"/>
      <c r="AL16" s="270"/>
      <c r="AM16" s="270"/>
      <c r="AN16" s="270"/>
      <c r="AO16" s="270"/>
      <c r="AP16" s="270"/>
      <c r="AQ16" s="270"/>
      <c r="AR16" s="270"/>
      <c r="AS16" s="270"/>
      <c r="AT16" s="270"/>
      <c r="AU16" s="270"/>
      <c r="AV16" s="270"/>
      <c r="AW16" s="270"/>
      <c r="AX16" s="270"/>
      <c r="AY16" s="270"/>
      <c r="AZ16" s="270"/>
      <c r="BA16" s="270"/>
      <c r="BB16" s="270"/>
    </row>
    <row r="17" spans="1:54" ht="219.75" customHeight="1">
      <c r="A17" s="1930">
        <v>41265</v>
      </c>
      <c r="B17" s="1937" t="s">
        <v>34</v>
      </c>
      <c r="C17" s="4338" t="s">
        <v>1373</v>
      </c>
      <c r="D17" s="4332"/>
      <c r="E17" s="4332"/>
      <c r="F17" s="4332"/>
      <c r="G17" s="4332"/>
      <c r="H17" s="4332"/>
      <c r="I17" s="4332"/>
      <c r="J17" s="4339"/>
      <c r="K17" s="4554"/>
      <c r="L17" s="4556" t="s">
        <v>4030</v>
      </c>
      <c r="M17" s="270"/>
      <c r="N17" s="270"/>
      <c r="O17" s="270"/>
      <c r="P17" s="270"/>
      <c r="Q17" s="270"/>
      <c r="R17" s="270"/>
      <c r="S17" s="270"/>
      <c r="T17" s="270"/>
      <c r="U17" s="270"/>
      <c r="V17" s="270"/>
      <c r="W17" s="270"/>
      <c r="X17" s="270"/>
      <c r="Y17" s="270"/>
      <c r="Z17" s="270"/>
      <c r="AA17" s="270"/>
      <c r="AB17" s="270"/>
      <c r="AC17" s="270"/>
      <c r="AD17" s="270"/>
      <c r="AE17" s="270"/>
      <c r="AF17" s="270"/>
      <c r="AG17" s="270"/>
      <c r="AH17" s="270"/>
      <c r="AI17" s="270"/>
      <c r="AJ17" s="270"/>
      <c r="AK17" s="270"/>
      <c r="AL17" s="270"/>
      <c r="AM17" s="270"/>
      <c r="AN17" s="270"/>
      <c r="AO17" s="270"/>
      <c r="AP17" s="270"/>
      <c r="AQ17" s="270"/>
      <c r="AR17" s="270"/>
      <c r="AS17" s="270"/>
      <c r="AT17" s="270"/>
      <c r="AU17" s="270"/>
      <c r="AV17" s="270"/>
      <c r="AW17" s="270"/>
      <c r="AX17" s="270"/>
      <c r="AY17" s="270"/>
      <c r="AZ17" s="270"/>
      <c r="BA17" s="270"/>
      <c r="BB17" s="270"/>
    </row>
    <row r="18" spans="1:54" ht="50.25" customHeight="1">
      <c r="A18" s="1930">
        <v>41317</v>
      </c>
      <c r="B18" s="1933" t="s">
        <v>34</v>
      </c>
      <c r="C18" s="4338" t="s">
        <v>1372</v>
      </c>
      <c r="D18" s="4332"/>
      <c r="E18" s="4332"/>
      <c r="F18" s="4332"/>
      <c r="G18" s="4332"/>
      <c r="H18" s="4332"/>
      <c r="I18" s="4332"/>
      <c r="J18" s="4339"/>
      <c r="K18" s="4555"/>
      <c r="L18" s="4557"/>
      <c r="M18" s="270"/>
      <c r="N18" s="270"/>
      <c r="O18" s="270"/>
      <c r="P18" s="270"/>
      <c r="Q18" s="270"/>
      <c r="R18" s="270"/>
      <c r="S18" s="270"/>
      <c r="T18" s="270"/>
      <c r="U18" s="270"/>
      <c r="V18" s="270"/>
      <c r="W18" s="270"/>
      <c r="X18" s="270"/>
      <c r="Y18" s="270"/>
      <c r="Z18" s="270"/>
      <c r="AA18" s="270"/>
      <c r="AB18" s="270"/>
      <c r="AC18" s="270"/>
      <c r="AD18" s="270"/>
      <c r="AE18" s="270"/>
      <c r="AF18" s="270"/>
      <c r="AG18" s="270"/>
      <c r="AH18" s="270"/>
      <c r="AI18" s="270"/>
      <c r="AJ18" s="270"/>
      <c r="AK18" s="270"/>
      <c r="AL18" s="270"/>
      <c r="AM18" s="270"/>
      <c r="AN18" s="270"/>
      <c r="AO18" s="270"/>
      <c r="AP18" s="270"/>
      <c r="AQ18" s="270"/>
      <c r="AR18" s="270"/>
      <c r="AS18" s="270"/>
      <c r="AT18" s="270"/>
      <c r="AU18" s="270"/>
      <c r="AV18" s="270"/>
      <c r="AW18" s="270"/>
      <c r="AX18" s="270"/>
      <c r="AY18" s="270"/>
      <c r="AZ18" s="270"/>
      <c r="BA18" s="270"/>
      <c r="BB18" s="270"/>
    </row>
    <row r="19" spans="1:54" ht="37.5" customHeight="1">
      <c r="A19" s="441">
        <v>41326</v>
      </c>
      <c r="B19" s="275" t="s">
        <v>16</v>
      </c>
      <c r="C19" s="292">
        <v>1200</v>
      </c>
      <c r="D19" s="292">
        <f>+C19*(100-E19)/100</f>
        <v>288</v>
      </c>
      <c r="E19" s="292">
        <v>76</v>
      </c>
      <c r="F19" s="292">
        <v>715</v>
      </c>
      <c r="G19" s="292">
        <v>245</v>
      </c>
      <c r="H19" s="292"/>
      <c r="I19" s="292"/>
      <c r="J19" s="292"/>
      <c r="K19" s="3225"/>
      <c r="L19" s="355" t="s">
        <v>1371</v>
      </c>
      <c r="M19" s="270"/>
      <c r="N19" s="270"/>
      <c r="O19" s="270"/>
      <c r="P19" s="270"/>
      <c r="Q19" s="270"/>
      <c r="R19" s="270"/>
      <c r="S19" s="270"/>
      <c r="T19" s="270"/>
      <c r="U19" s="270"/>
      <c r="V19" s="270"/>
      <c r="W19" s="270"/>
      <c r="X19" s="270"/>
      <c r="Y19" s="270"/>
      <c r="Z19" s="270"/>
      <c r="AA19" s="270"/>
      <c r="AB19" s="270"/>
      <c r="AC19" s="270"/>
      <c r="AD19" s="270"/>
      <c r="AE19" s="270"/>
      <c r="AF19" s="270"/>
      <c r="AG19" s="270"/>
      <c r="AH19" s="270"/>
      <c r="AI19" s="270"/>
      <c r="AJ19" s="270"/>
      <c r="AK19" s="270"/>
      <c r="AL19" s="270"/>
      <c r="AM19" s="270"/>
      <c r="AN19" s="270"/>
      <c r="AO19" s="270"/>
      <c r="AP19" s="270"/>
      <c r="AQ19" s="270"/>
      <c r="AR19" s="270"/>
      <c r="AS19" s="270"/>
      <c r="AT19" s="270"/>
      <c r="AU19" s="270"/>
      <c r="AV19" s="270"/>
      <c r="AW19" s="270"/>
      <c r="AX19" s="270"/>
      <c r="AY19" s="270"/>
      <c r="AZ19" s="270"/>
      <c r="BA19" s="270"/>
      <c r="BB19" s="270"/>
    </row>
    <row r="20" spans="1:54">
      <c r="A20" s="441">
        <v>41328</v>
      </c>
      <c r="B20" s="275" t="s">
        <v>11</v>
      </c>
      <c r="C20" s="4345" t="s">
        <v>1370</v>
      </c>
      <c r="D20" s="4274"/>
      <c r="E20" s="4274"/>
      <c r="F20" s="4274"/>
      <c r="G20" s="4274"/>
      <c r="H20" s="4274"/>
      <c r="I20" s="4274"/>
      <c r="J20" s="4346"/>
      <c r="K20" s="3235"/>
      <c r="M20" s="270"/>
      <c r="N20" s="270"/>
      <c r="O20" s="270"/>
      <c r="P20" s="270"/>
      <c r="Q20" s="270"/>
      <c r="R20" s="270"/>
      <c r="S20" s="270"/>
      <c r="T20" s="270"/>
      <c r="U20" s="270"/>
      <c r="V20" s="270"/>
      <c r="W20" s="270"/>
      <c r="X20" s="270"/>
      <c r="Y20" s="270"/>
      <c r="Z20" s="270"/>
      <c r="AA20" s="270"/>
      <c r="AB20" s="270"/>
      <c r="AC20" s="270"/>
      <c r="AD20" s="270"/>
      <c r="AE20" s="270"/>
      <c r="AF20" s="270"/>
      <c r="AG20" s="270"/>
      <c r="AH20" s="270"/>
      <c r="AI20" s="270"/>
      <c r="AJ20" s="270"/>
      <c r="AK20" s="270"/>
      <c r="AL20" s="270"/>
      <c r="AM20" s="270"/>
      <c r="AN20" s="270"/>
      <c r="AO20" s="270"/>
      <c r="AP20" s="270"/>
      <c r="AQ20" s="270"/>
      <c r="AR20" s="270"/>
      <c r="AS20" s="270"/>
      <c r="AT20" s="270"/>
      <c r="AU20" s="270"/>
      <c r="AV20" s="270"/>
      <c r="AW20" s="270"/>
      <c r="AX20" s="270"/>
      <c r="AY20" s="270"/>
      <c r="AZ20" s="270"/>
      <c r="BA20" s="270"/>
      <c r="BB20" s="270"/>
    </row>
    <row r="21" spans="1:54" ht="33.75" customHeight="1">
      <c r="A21" s="441">
        <v>41338</v>
      </c>
      <c r="B21" s="275" t="s">
        <v>16</v>
      </c>
      <c r="C21" s="292">
        <v>1135</v>
      </c>
      <c r="D21" s="292">
        <f>+C21*(100-E21)/100</f>
        <v>283.75</v>
      </c>
      <c r="E21" s="292">
        <v>75</v>
      </c>
      <c r="F21" s="292">
        <v>2049</v>
      </c>
      <c r="G21" s="292">
        <v>260</v>
      </c>
      <c r="H21" s="292"/>
      <c r="I21" s="292"/>
      <c r="J21" s="292"/>
      <c r="K21" s="3225"/>
      <c r="L21" s="287" t="s">
        <v>1369</v>
      </c>
      <c r="M21" s="270"/>
      <c r="N21" s="270"/>
      <c r="O21" s="270"/>
      <c r="P21" s="270"/>
      <c r="Q21" s="270"/>
      <c r="R21" s="270"/>
      <c r="S21" s="270"/>
      <c r="T21" s="270"/>
      <c r="U21" s="270"/>
      <c r="V21" s="270"/>
      <c r="W21" s="270"/>
      <c r="X21" s="270"/>
      <c r="Y21" s="270"/>
      <c r="Z21" s="270"/>
      <c r="AA21" s="270"/>
      <c r="AB21" s="270"/>
      <c r="AC21" s="270"/>
      <c r="AD21" s="270"/>
      <c r="AE21" s="270"/>
      <c r="AF21" s="270"/>
      <c r="AG21" s="270"/>
      <c r="AH21" s="270"/>
      <c r="AI21" s="270"/>
      <c r="AJ21" s="270"/>
      <c r="AK21" s="270"/>
      <c r="AL21" s="270"/>
      <c r="AM21" s="270"/>
      <c r="AN21" s="270"/>
      <c r="AO21" s="270"/>
      <c r="AP21" s="270"/>
      <c r="AQ21" s="270"/>
      <c r="AR21" s="270"/>
      <c r="AS21" s="270"/>
      <c r="AT21" s="270"/>
      <c r="AU21" s="270"/>
      <c r="AV21" s="270"/>
      <c r="AW21" s="270"/>
      <c r="AX21" s="270"/>
      <c r="AY21" s="270"/>
      <c r="AZ21" s="270"/>
      <c r="BA21" s="270"/>
      <c r="BB21" s="270"/>
    </row>
    <row r="22" spans="1:54" ht="20.100000000000001" customHeight="1">
      <c r="A22" s="441">
        <v>41345</v>
      </c>
      <c r="B22" s="275" t="s">
        <v>16</v>
      </c>
      <c r="C22" s="292">
        <v>1105</v>
      </c>
      <c r="D22" s="292">
        <f>+C22*(100-E22)/100</f>
        <v>176.8</v>
      </c>
      <c r="E22" s="292">
        <v>84</v>
      </c>
      <c r="F22" s="292">
        <v>2640</v>
      </c>
      <c r="G22" s="292">
        <v>260</v>
      </c>
      <c r="H22" s="292"/>
      <c r="I22" s="292"/>
      <c r="J22" s="292"/>
      <c r="K22" s="3225"/>
      <c r="L22" s="287" t="s">
        <v>1368</v>
      </c>
      <c r="M22" s="270"/>
      <c r="N22" s="270"/>
      <c r="O22" s="270"/>
      <c r="P22" s="270"/>
      <c r="Q22" s="270"/>
      <c r="R22" s="270"/>
      <c r="S22" s="270"/>
      <c r="T22" s="270"/>
      <c r="U22" s="270"/>
      <c r="V22" s="270"/>
      <c r="W22" s="270"/>
      <c r="X22" s="270"/>
      <c r="Y22" s="270"/>
      <c r="Z22" s="270"/>
      <c r="AA22" s="270"/>
      <c r="AB22" s="270"/>
      <c r="AC22" s="270"/>
      <c r="AD22" s="270"/>
      <c r="AE22" s="270"/>
      <c r="AF22" s="270"/>
      <c r="AG22" s="270"/>
      <c r="AH22" s="270"/>
      <c r="AI22" s="270"/>
      <c r="AJ22" s="270"/>
      <c r="AK22" s="270"/>
      <c r="AL22" s="270"/>
      <c r="AM22" s="270"/>
      <c r="AN22" s="270"/>
      <c r="AO22" s="270"/>
      <c r="AP22" s="270"/>
      <c r="AQ22" s="270"/>
      <c r="AR22" s="270"/>
      <c r="AS22" s="270"/>
      <c r="AT22" s="270"/>
      <c r="AU22" s="270"/>
      <c r="AV22" s="270"/>
      <c r="AW22" s="270"/>
      <c r="AX22" s="270"/>
      <c r="AY22" s="270"/>
      <c r="AZ22" s="270"/>
      <c r="BA22" s="270"/>
      <c r="BB22" s="270"/>
    </row>
    <row r="23" spans="1:54">
      <c r="A23" s="318">
        <v>41367</v>
      </c>
      <c r="B23" s="448" t="s">
        <v>41</v>
      </c>
      <c r="C23" s="4546" t="s">
        <v>152</v>
      </c>
      <c r="D23" s="4547"/>
      <c r="E23" s="4547"/>
      <c r="F23" s="4547"/>
      <c r="G23" s="4547"/>
      <c r="H23" s="4547"/>
      <c r="I23" s="4547"/>
      <c r="J23" s="4548"/>
      <c r="K23" s="3281"/>
      <c r="L23" s="343"/>
      <c r="M23" s="270"/>
      <c r="N23" s="270"/>
      <c r="O23" s="270"/>
      <c r="P23" s="270"/>
      <c r="Q23" s="270"/>
      <c r="R23" s="270"/>
      <c r="S23" s="270"/>
      <c r="T23" s="270"/>
      <c r="U23" s="270"/>
      <c r="V23" s="270"/>
      <c r="W23" s="270"/>
      <c r="X23" s="270"/>
      <c r="Y23" s="270"/>
      <c r="Z23" s="270"/>
      <c r="AA23" s="270"/>
      <c r="AB23" s="270"/>
      <c r="AC23" s="270"/>
      <c r="AD23" s="270"/>
      <c r="AE23" s="270"/>
      <c r="AF23" s="270"/>
      <c r="AG23" s="270"/>
      <c r="AH23" s="270"/>
      <c r="AI23" s="270"/>
      <c r="AJ23" s="270"/>
      <c r="AK23" s="270"/>
      <c r="AL23" s="270"/>
      <c r="AM23" s="270"/>
      <c r="AN23" s="270"/>
      <c r="AO23" s="270"/>
      <c r="AP23" s="270"/>
      <c r="AQ23" s="270"/>
      <c r="AR23" s="270"/>
      <c r="AS23" s="270"/>
      <c r="AT23" s="270"/>
      <c r="AU23" s="270"/>
      <c r="AV23" s="270"/>
      <c r="AW23" s="270"/>
      <c r="AX23" s="270"/>
      <c r="AY23" s="270"/>
      <c r="AZ23" s="270"/>
      <c r="BA23" s="270"/>
      <c r="BB23" s="270"/>
    </row>
    <row r="24" spans="1:54" ht="33.75" customHeight="1" thickBot="1">
      <c r="A24" s="1934">
        <v>41531</v>
      </c>
      <c r="B24" s="1967" t="s">
        <v>34</v>
      </c>
      <c r="C24" s="4579" t="s">
        <v>1367</v>
      </c>
      <c r="D24" s="4564"/>
      <c r="E24" s="4564"/>
      <c r="F24" s="4564"/>
      <c r="G24" s="4564"/>
      <c r="H24" s="4564"/>
      <c r="I24" s="4564"/>
      <c r="J24" s="4565"/>
      <c r="K24" s="3287"/>
      <c r="L24" s="2426"/>
      <c r="M24" s="270"/>
      <c r="N24" s="270"/>
      <c r="O24" s="270"/>
      <c r="P24" s="270"/>
      <c r="Q24" s="270"/>
      <c r="R24" s="270"/>
      <c r="S24" s="270"/>
      <c r="T24" s="270"/>
      <c r="U24" s="270"/>
      <c r="V24" s="270"/>
      <c r="W24" s="270"/>
      <c r="X24" s="270"/>
      <c r="Y24" s="270"/>
      <c r="Z24" s="270"/>
      <c r="AA24" s="270"/>
      <c r="AB24" s="270"/>
      <c r="AC24" s="270"/>
      <c r="AD24" s="270"/>
      <c r="AE24" s="270"/>
      <c r="AF24" s="270"/>
      <c r="AG24" s="270"/>
      <c r="AH24" s="270"/>
      <c r="AI24" s="270"/>
      <c r="AJ24" s="270"/>
      <c r="AK24" s="270"/>
      <c r="AL24" s="270"/>
      <c r="AM24" s="270"/>
      <c r="AN24" s="270"/>
      <c r="AO24" s="270"/>
      <c r="AP24" s="270"/>
      <c r="AQ24" s="270"/>
      <c r="AR24" s="270"/>
      <c r="AS24" s="270"/>
      <c r="AT24" s="270"/>
      <c r="AU24" s="270"/>
      <c r="AV24" s="270"/>
      <c r="AW24" s="270"/>
      <c r="AX24" s="270"/>
      <c r="AY24" s="270"/>
      <c r="AZ24" s="270"/>
      <c r="BA24" s="270"/>
      <c r="BB24" s="270"/>
    </row>
    <row r="25" spans="1:54" ht="129" customHeight="1" thickTop="1">
      <c r="A25" s="2202">
        <v>42241</v>
      </c>
      <c r="B25" s="2203" t="s">
        <v>34</v>
      </c>
      <c r="C25" s="4566" t="s">
        <v>4920</v>
      </c>
      <c r="D25" s="4567"/>
      <c r="E25" s="4567"/>
      <c r="F25" s="4567"/>
      <c r="G25" s="4567"/>
      <c r="H25" s="4567"/>
      <c r="I25" s="4567"/>
      <c r="J25" s="4568"/>
      <c r="K25" s="3527" t="s">
        <v>4031</v>
      </c>
      <c r="L25" s="2428" t="s">
        <v>4031</v>
      </c>
      <c r="M25" s="285"/>
      <c r="N25" s="270"/>
      <c r="O25" s="270"/>
      <c r="P25" s="270"/>
      <c r="Q25" s="270"/>
      <c r="R25" s="270"/>
      <c r="S25" s="270"/>
      <c r="T25" s="270"/>
      <c r="U25" s="270"/>
      <c r="V25" s="270"/>
      <c r="W25" s="270"/>
      <c r="X25" s="270"/>
      <c r="Y25" s="270"/>
      <c r="Z25" s="270"/>
      <c r="AA25" s="270"/>
      <c r="AB25" s="270"/>
      <c r="AC25" s="270"/>
      <c r="AD25" s="270"/>
      <c r="AE25" s="270"/>
      <c r="AF25" s="270"/>
      <c r="AG25" s="270"/>
      <c r="AH25" s="270"/>
      <c r="AI25" s="270"/>
      <c r="AJ25" s="270"/>
      <c r="AK25" s="270"/>
      <c r="AL25" s="270"/>
      <c r="AM25" s="270"/>
      <c r="AN25" s="270"/>
      <c r="AO25" s="270"/>
      <c r="AP25" s="270"/>
      <c r="AQ25" s="270"/>
      <c r="AR25" s="270"/>
      <c r="AS25" s="270"/>
      <c r="AT25" s="270"/>
      <c r="AU25" s="270"/>
      <c r="AV25" s="270"/>
      <c r="AW25" s="270"/>
      <c r="AX25" s="270"/>
      <c r="AY25" s="270"/>
      <c r="AZ25" s="270"/>
      <c r="BA25" s="270"/>
      <c r="BB25" s="270"/>
    </row>
    <row r="26" spans="1:54" ht="54" customHeight="1">
      <c r="A26" s="441">
        <v>42281</v>
      </c>
      <c r="B26" s="730" t="s">
        <v>16</v>
      </c>
      <c r="C26" s="292">
        <v>770</v>
      </c>
      <c r="D26" s="292">
        <f t="shared" ref="D26:D62" si="0">+C26*(100-E26)/100</f>
        <v>754.6</v>
      </c>
      <c r="E26" s="292">
        <v>2</v>
      </c>
      <c r="F26" s="292">
        <v>8728</v>
      </c>
      <c r="G26" s="292">
        <v>275</v>
      </c>
      <c r="H26" s="292"/>
      <c r="I26" s="292"/>
      <c r="J26" s="292"/>
      <c r="K26" s="3225"/>
      <c r="L26" s="287" t="s">
        <v>2184</v>
      </c>
      <c r="M26" s="270"/>
      <c r="N26" s="270"/>
      <c r="O26" s="270"/>
      <c r="P26" s="270"/>
      <c r="Q26" s="270"/>
      <c r="R26" s="270"/>
      <c r="S26" s="270"/>
      <c r="T26" s="270"/>
      <c r="U26" s="270"/>
      <c r="V26" s="270"/>
      <c r="W26" s="270"/>
      <c r="X26" s="270"/>
      <c r="Y26" s="270"/>
      <c r="Z26" s="270"/>
      <c r="AA26" s="270"/>
      <c r="AB26" s="270"/>
      <c r="AC26" s="270"/>
      <c r="AD26" s="270"/>
      <c r="AE26" s="270"/>
      <c r="AF26" s="270"/>
      <c r="AG26" s="270"/>
      <c r="AH26" s="270"/>
      <c r="AI26" s="270"/>
      <c r="AJ26" s="270"/>
      <c r="AK26" s="270"/>
      <c r="AL26" s="270"/>
      <c r="AM26" s="270"/>
      <c r="AN26" s="270"/>
      <c r="AO26" s="270"/>
      <c r="AP26" s="270"/>
      <c r="AQ26" s="270"/>
      <c r="AR26" s="270"/>
      <c r="AS26" s="270"/>
      <c r="AT26" s="270"/>
      <c r="AU26" s="270"/>
      <c r="AV26" s="270"/>
      <c r="AW26" s="270"/>
      <c r="AX26" s="270"/>
      <c r="AY26" s="270"/>
      <c r="AZ26" s="270"/>
      <c r="BA26" s="270"/>
      <c r="BB26" s="270"/>
    </row>
    <row r="27" spans="1:54" ht="47.25">
      <c r="A27" s="441">
        <v>42282</v>
      </c>
      <c r="B27" s="730" t="s">
        <v>16</v>
      </c>
      <c r="C27" s="292">
        <v>685</v>
      </c>
      <c r="D27" s="292">
        <f t="shared" si="0"/>
        <v>671.3</v>
      </c>
      <c r="E27" s="292">
        <v>2</v>
      </c>
      <c r="F27" s="292">
        <v>9767</v>
      </c>
      <c r="G27" s="292">
        <v>260</v>
      </c>
      <c r="H27" s="292"/>
      <c r="I27" s="292"/>
      <c r="J27" s="292"/>
      <c r="K27" s="3225"/>
      <c r="L27" s="287" t="s">
        <v>2185</v>
      </c>
      <c r="M27" s="270"/>
      <c r="N27" s="270"/>
      <c r="O27" s="270"/>
      <c r="P27" s="270"/>
      <c r="Q27" s="270"/>
      <c r="R27" s="270"/>
      <c r="S27" s="270"/>
      <c r="T27" s="270"/>
      <c r="U27" s="270"/>
      <c r="V27" s="270"/>
      <c r="W27" s="270"/>
      <c r="X27" s="270"/>
      <c r="Y27" s="270"/>
      <c r="Z27" s="270"/>
      <c r="AA27" s="270"/>
      <c r="AB27" s="270"/>
      <c r="AC27" s="270"/>
      <c r="AD27" s="270"/>
      <c r="AE27" s="270"/>
      <c r="AF27" s="270"/>
      <c r="AG27" s="270"/>
      <c r="AH27" s="270"/>
      <c r="AI27" s="270"/>
      <c r="AJ27" s="270"/>
      <c r="AK27" s="270"/>
      <c r="AL27" s="270"/>
      <c r="AM27" s="270"/>
      <c r="AN27" s="270"/>
      <c r="AO27" s="270"/>
      <c r="AP27" s="270"/>
      <c r="AQ27" s="270"/>
      <c r="AR27" s="270"/>
      <c r="AS27" s="270"/>
      <c r="AT27" s="270"/>
      <c r="AU27" s="270"/>
      <c r="AV27" s="270"/>
      <c r="AW27" s="270"/>
      <c r="AX27" s="270"/>
      <c r="AY27" s="270"/>
      <c r="AZ27" s="270"/>
      <c r="BA27" s="270"/>
      <c r="BB27" s="270"/>
    </row>
    <row r="28" spans="1:54" ht="63">
      <c r="A28" s="740">
        <v>42283</v>
      </c>
      <c r="B28" s="736" t="s">
        <v>16</v>
      </c>
      <c r="C28" s="738">
        <v>635</v>
      </c>
      <c r="D28" s="738">
        <f t="shared" si="0"/>
        <v>622.29999999999995</v>
      </c>
      <c r="E28" s="738">
        <v>2</v>
      </c>
      <c r="F28" s="738">
        <v>10151</v>
      </c>
      <c r="G28" s="738">
        <v>262</v>
      </c>
      <c r="H28" s="738"/>
      <c r="I28" s="738"/>
      <c r="J28" s="738"/>
      <c r="K28" s="3225"/>
      <c r="L28" s="287" t="s">
        <v>2186</v>
      </c>
      <c r="M28" s="270"/>
      <c r="N28" s="270"/>
      <c r="O28" s="270"/>
      <c r="P28" s="270"/>
      <c r="Q28" s="270"/>
      <c r="R28" s="270"/>
      <c r="S28" s="270"/>
      <c r="T28" s="270"/>
      <c r="U28" s="270"/>
      <c r="V28" s="270"/>
      <c r="W28" s="270"/>
      <c r="X28" s="270"/>
      <c r="Y28" s="270"/>
      <c r="Z28" s="270"/>
      <c r="AA28" s="270"/>
      <c r="AB28" s="270"/>
      <c r="AC28" s="270"/>
      <c r="AD28" s="270"/>
      <c r="AE28" s="270"/>
      <c r="AF28" s="270"/>
      <c r="AG28" s="270"/>
      <c r="AH28" s="270"/>
      <c r="AI28" s="270"/>
      <c r="AJ28" s="270"/>
      <c r="AK28" s="270"/>
      <c r="AL28" s="270"/>
      <c r="AM28" s="270"/>
      <c r="AN28" s="270"/>
      <c r="AO28" s="270"/>
      <c r="AP28" s="270"/>
      <c r="AQ28" s="270"/>
      <c r="AR28" s="270"/>
      <c r="AS28" s="270"/>
      <c r="AT28" s="270"/>
      <c r="AU28" s="270"/>
      <c r="AV28" s="270"/>
      <c r="AW28" s="270"/>
      <c r="AX28" s="270"/>
      <c r="AY28" s="270"/>
      <c r="AZ28" s="270"/>
      <c r="BA28" s="270"/>
      <c r="BB28" s="270"/>
    </row>
    <row r="29" spans="1:54" ht="47.25">
      <c r="A29" s="441">
        <v>42284</v>
      </c>
      <c r="B29" s="730" t="s">
        <v>16</v>
      </c>
      <c r="C29" s="292">
        <v>595</v>
      </c>
      <c r="D29" s="292">
        <f t="shared" si="0"/>
        <v>589.04999999999995</v>
      </c>
      <c r="E29" s="292">
        <v>1</v>
      </c>
      <c r="F29" s="292">
        <v>10393</v>
      </c>
      <c r="G29" s="292">
        <v>260</v>
      </c>
      <c r="H29" s="292"/>
      <c r="I29" s="292"/>
      <c r="J29" s="292"/>
      <c r="K29" s="3225"/>
      <c r="L29" s="287" t="s">
        <v>2187</v>
      </c>
      <c r="M29" s="270"/>
      <c r="N29" s="270"/>
      <c r="O29" s="270"/>
      <c r="P29" s="270"/>
      <c r="Q29" s="270"/>
      <c r="R29" s="270"/>
      <c r="S29" s="270"/>
      <c r="T29" s="270"/>
      <c r="U29" s="270"/>
      <c r="V29" s="270"/>
      <c r="W29" s="270"/>
      <c r="X29" s="270"/>
      <c r="Y29" s="270"/>
      <c r="Z29" s="270"/>
      <c r="AA29" s="270"/>
      <c r="AB29" s="270"/>
      <c r="AC29" s="270"/>
      <c r="AD29" s="270"/>
      <c r="AE29" s="270"/>
      <c r="AF29" s="270"/>
      <c r="AG29" s="270"/>
      <c r="AH29" s="270"/>
      <c r="AI29" s="270"/>
      <c r="AJ29" s="270"/>
      <c r="AK29" s="270"/>
      <c r="AL29" s="270"/>
      <c r="AM29" s="270"/>
      <c r="AN29" s="270"/>
      <c r="AO29" s="270"/>
      <c r="AP29" s="270"/>
      <c r="AQ29" s="270"/>
      <c r="AR29" s="270"/>
      <c r="AS29" s="270"/>
      <c r="AT29" s="270"/>
      <c r="AU29" s="270"/>
      <c r="AV29" s="270"/>
      <c r="AW29" s="270"/>
      <c r="AX29" s="270"/>
      <c r="AY29" s="270"/>
      <c r="AZ29" s="270"/>
      <c r="BA29" s="270"/>
      <c r="BB29" s="270"/>
    </row>
    <row r="30" spans="1:54" ht="47.25" customHeight="1">
      <c r="A30" s="441">
        <v>42285</v>
      </c>
      <c r="B30" s="742" t="s">
        <v>16</v>
      </c>
      <c r="C30" s="292">
        <v>565</v>
      </c>
      <c r="D30" s="292">
        <f t="shared" si="0"/>
        <v>559.35</v>
      </c>
      <c r="E30" s="292">
        <v>1</v>
      </c>
      <c r="F30" s="292">
        <v>10577</v>
      </c>
      <c r="G30" s="292">
        <v>260</v>
      </c>
      <c r="H30" s="292"/>
      <c r="I30" s="292"/>
      <c r="J30" s="292"/>
      <c r="K30" s="3225"/>
      <c r="L30" s="287" t="s">
        <v>2188</v>
      </c>
      <c r="M30" s="270"/>
      <c r="N30" s="270"/>
      <c r="O30" s="270"/>
      <c r="P30" s="270"/>
      <c r="Q30" s="270"/>
      <c r="R30" s="270"/>
      <c r="S30" s="270"/>
      <c r="T30" s="270"/>
      <c r="U30" s="270"/>
      <c r="V30" s="270"/>
      <c r="W30" s="270"/>
      <c r="X30" s="270"/>
      <c r="Y30" s="270"/>
      <c r="Z30" s="270"/>
      <c r="AA30" s="270"/>
      <c r="AB30" s="270"/>
      <c r="AC30" s="270"/>
      <c r="AD30" s="270"/>
      <c r="AE30" s="270"/>
      <c r="AF30" s="270"/>
      <c r="AG30" s="270"/>
      <c r="AH30" s="270"/>
      <c r="AI30" s="270"/>
      <c r="AJ30" s="270"/>
      <c r="AK30" s="270"/>
      <c r="AL30" s="270"/>
      <c r="AM30" s="270"/>
      <c r="AN30" s="270"/>
      <c r="AO30" s="270"/>
      <c r="AP30" s="270"/>
      <c r="AQ30" s="270"/>
      <c r="AR30" s="270"/>
      <c r="AS30" s="270"/>
      <c r="AT30" s="270"/>
      <c r="AU30" s="270"/>
      <c r="AV30" s="270"/>
      <c r="AW30" s="270"/>
      <c r="AX30" s="270"/>
      <c r="AY30" s="270"/>
      <c r="AZ30" s="270"/>
      <c r="BA30" s="270"/>
      <c r="BB30" s="270"/>
    </row>
    <row r="31" spans="1:54" ht="47.25">
      <c r="A31" s="441">
        <v>42287</v>
      </c>
      <c r="B31" s="742" t="s">
        <v>16</v>
      </c>
      <c r="C31" s="292">
        <v>555</v>
      </c>
      <c r="D31" s="292">
        <f t="shared" si="0"/>
        <v>549.45000000000005</v>
      </c>
      <c r="E31" s="292">
        <v>1</v>
      </c>
      <c r="F31" s="292">
        <v>10259</v>
      </c>
      <c r="G31" s="292">
        <v>260</v>
      </c>
      <c r="H31" s="292"/>
      <c r="I31" s="292"/>
      <c r="J31" s="292"/>
      <c r="K31" s="3225"/>
      <c r="L31" s="287" t="s">
        <v>2189</v>
      </c>
      <c r="M31" s="270"/>
      <c r="N31" s="270"/>
      <c r="O31" s="270"/>
      <c r="P31" s="270"/>
      <c r="Q31" s="270"/>
      <c r="R31" s="270"/>
      <c r="S31" s="270"/>
      <c r="T31" s="270"/>
      <c r="U31" s="270"/>
      <c r="V31" s="270"/>
      <c r="W31" s="270"/>
      <c r="X31" s="270"/>
      <c r="Y31" s="270"/>
      <c r="Z31" s="270"/>
      <c r="AA31" s="270"/>
      <c r="AB31" s="270"/>
      <c r="AC31" s="270"/>
      <c r="AD31" s="270"/>
      <c r="AE31" s="270"/>
      <c r="AF31" s="270"/>
      <c r="AG31" s="270"/>
      <c r="AH31" s="270"/>
      <c r="AI31" s="270"/>
      <c r="AJ31" s="270"/>
      <c r="AK31" s="270"/>
      <c r="AL31" s="270"/>
      <c r="AM31" s="270"/>
      <c r="AN31" s="270"/>
      <c r="AO31" s="270"/>
      <c r="AP31" s="270"/>
      <c r="AQ31" s="270"/>
      <c r="AR31" s="270"/>
      <c r="AS31" s="270"/>
      <c r="AT31" s="270"/>
      <c r="AU31" s="270"/>
      <c r="AV31" s="270"/>
      <c r="AW31" s="270"/>
      <c r="AX31" s="270"/>
      <c r="AY31" s="270"/>
      <c r="AZ31" s="270"/>
      <c r="BA31" s="270"/>
      <c r="BB31" s="270"/>
    </row>
    <row r="32" spans="1:54" ht="44.25" customHeight="1">
      <c r="A32" s="441">
        <v>42290</v>
      </c>
      <c r="B32" s="744" t="s">
        <v>16</v>
      </c>
      <c r="C32" s="292">
        <v>520</v>
      </c>
      <c r="D32" s="292">
        <f t="shared" si="0"/>
        <v>514.79999999999995</v>
      </c>
      <c r="E32" s="292">
        <v>1</v>
      </c>
      <c r="F32" s="292">
        <v>10400</v>
      </c>
      <c r="G32" s="292">
        <v>255</v>
      </c>
      <c r="H32" s="292"/>
      <c r="I32" s="292"/>
      <c r="J32" s="292"/>
      <c r="K32" s="3225"/>
      <c r="L32" s="287" t="s">
        <v>2190</v>
      </c>
      <c r="M32" s="270"/>
      <c r="N32" s="270"/>
      <c r="O32" s="270"/>
      <c r="P32" s="270"/>
      <c r="Q32" s="270"/>
      <c r="R32" s="270"/>
      <c r="S32" s="270"/>
      <c r="T32" s="270"/>
      <c r="U32" s="270"/>
      <c r="V32" s="270"/>
      <c r="W32" s="270"/>
      <c r="X32" s="270"/>
      <c r="Y32" s="270"/>
      <c r="Z32" s="270"/>
      <c r="AA32" s="270"/>
      <c r="AB32" s="270"/>
      <c r="AC32" s="270"/>
      <c r="AD32" s="270"/>
      <c r="AE32" s="270"/>
      <c r="AF32" s="270"/>
      <c r="AG32" s="270"/>
      <c r="AH32" s="270"/>
      <c r="AI32" s="270"/>
      <c r="AJ32" s="270"/>
      <c r="AK32" s="270"/>
      <c r="AL32" s="270"/>
      <c r="AM32" s="270"/>
      <c r="AN32" s="270"/>
      <c r="AO32" s="270"/>
      <c r="AP32" s="270"/>
      <c r="AQ32" s="270"/>
      <c r="AR32" s="270"/>
      <c r="AS32" s="270"/>
      <c r="AT32" s="270"/>
      <c r="AU32" s="270"/>
      <c r="AV32" s="270"/>
      <c r="AW32" s="270"/>
      <c r="AX32" s="270"/>
      <c r="AY32" s="270"/>
      <c r="AZ32" s="270"/>
      <c r="BA32" s="270"/>
      <c r="BB32" s="270"/>
    </row>
    <row r="33" spans="1:54" ht="47.25">
      <c r="A33" s="441">
        <v>42291</v>
      </c>
      <c r="B33" s="744" t="s">
        <v>16</v>
      </c>
      <c r="C33" s="292">
        <v>505</v>
      </c>
      <c r="D33" s="292">
        <f t="shared" si="0"/>
        <v>499.95</v>
      </c>
      <c r="E33" s="292">
        <v>1</v>
      </c>
      <c r="F33" s="292">
        <v>10543</v>
      </c>
      <c r="G33" s="292">
        <v>245</v>
      </c>
      <c r="H33" s="292"/>
      <c r="I33" s="292"/>
      <c r="J33" s="292"/>
      <c r="K33" s="3225"/>
      <c r="L33" s="287" t="s">
        <v>2191</v>
      </c>
      <c r="M33" s="270"/>
      <c r="N33" s="270"/>
      <c r="O33" s="270"/>
      <c r="P33" s="270"/>
      <c r="Q33" s="270"/>
      <c r="R33" s="270"/>
      <c r="S33" s="270"/>
      <c r="T33" s="270"/>
      <c r="U33" s="270"/>
      <c r="V33" s="270"/>
      <c r="W33" s="270"/>
      <c r="X33" s="270"/>
      <c r="Y33" s="270"/>
      <c r="Z33" s="270"/>
      <c r="AA33" s="270"/>
      <c r="AB33" s="270"/>
      <c r="AC33" s="270"/>
      <c r="AD33" s="270"/>
      <c r="AE33" s="270"/>
      <c r="AF33" s="270"/>
      <c r="AG33" s="270"/>
      <c r="AH33" s="270"/>
      <c r="AI33" s="270"/>
      <c r="AJ33" s="270"/>
      <c r="AK33" s="270"/>
      <c r="AL33" s="270"/>
      <c r="AM33" s="270"/>
      <c r="AN33" s="270"/>
      <c r="AO33" s="270"/>
      <c r="AP33" s="270"/>
      <c r="AQ33" s="270"/>
      <c r="AR33" s="270"/>
      <c r="AS33" s="270"/>
      <c r="AT33" s="270"/>
      <c r="AU33" s="270"/>
      <c r="AV33" s="270"/>
      <c r="AW33" s="270"/>
      <c r="AX33" s="270"/>
      <c r="AY33" s="270"/>
      <c r="AZ33" s="270"/>
      <c r="BA33" s="270"/>
      <c r="BB33" s="270"/>
    </row>
    <row r="34" spans="1:54" ht="47.25">
      <c r="A34" s="441">
        <v>42292</v>
      </c>
      <c r="B34" s="750" t="s">
        <v>16</v>
      </c>
      <c r="C34" s="292">
        <v>480</v>
      </c>
      <c r="D34" s="292">
        <f t="shared" si="0"/>
        <v>475.2</v>
      </c>
      <c r="E34" s="292">
        <v>1</v>
      </c>
      <c r="F34" s="292">
        <v>10928</v>
      </c>
      <c r="G34" s="292">
        <v>255</v>
      </c>
      <c r="H34" s="292"/>
      <c r="I34" s="292"/>
      <c r="J34" s="292"/>
      <c r="K34" s="3225"/>
      <c r="L34" s="287" t="s">
        <v>2192</v>
      </c>
      <c r="M34" s="270"/>
      <c r="N34" s="270"/>
      <c r="O34" s="270"/>
      <c r="P34" s="270"/>
      <c r="Q34" s="270"/>
      <c r="R34" s="270"/>
      <c r="S34" s="270"/>
      <c r="T34" s="270"/>
      <c r="U34" s="270"/>
      <c r="V34" s="270"/>
      <c r="W34" s="270"/>
      <c r="X34" s="270"/>
      <c r="Y34" s="270"/>
      <c r="Z34" s="270"/>
      <c r="AA34" s="270"/>
      <c r="AB34" s="270"/>
      <c r="AC34" s="270"/>
      <c r="AD34" s="270"/>
      <c r="AE34" s="270"/>
      <c r="AF34" s="270"/>
      <c r="AG34" s="270"/>
      <c r="AH34" s="270"/>
      <c r="AI34" s="270"/>
      <c r="AJ34" s="270"/>
      <c r="AK34" s="270"/>
      <c r="AL34" s="270"/>
      <c r="AM34" s="270"/>
      <c r="AN34" s="270"/>
      <c r="AO34" s="270"/>
      <c r="AP34" s="270"/>
      <c r="AQ34" s="270"/>
      <c r="AR34" s="270"/>
      <c r="AS34" s="270"/>
      <c r="AT34" s="270"/>
      <c r="AU34" s="270"/>
      <c r="AV34" s="270"/>
      <c r="AW34" s="270"/>
      <c r="AX34" s="270"/>
      <c r="AY34" s="270"/>
      <c r="AZ34" s="270"/>
      <c r="BA34" s="270"/>
      <c r="BB34" s="270"/>
    </row>
    <row r="35" spans="1:54" ht="47.25">
      <c r="A35" s="441">
        <v>42293</v>
      </c>
      <c r="B35" s="750" t="s">
        <v>16</v>
      </c>
      <c r="C35" s="292">
        <v>475</v>
      </c>
      <c r="D35" s="292">
        <f t="shared" si="0"/>
        <v>470.25</v>
      </c>
      <c r="E35" s="292">
        <v>1</v>
      </c>
      <c r="F35" s="292">
        <v>10750</v>
      </c>
      <c r="G35" s="292">
        <v>255</v>
      </c>
      <c r="H35" s="292"/>
      <c r="I35" s="292"/>
      <c r="J35" s="292"/>
      <c r="K35" s="3225"/>
      <c r="L35" s="287" t="s">
        <v>2193</v>
      </c>
      <c r="M35" s="270"/>
      <c r="N35" s="270"/>
      <c r="O35" s="270"/>
      <c r="P35" s="270"/>
      <c r="Q35" s="270"/>
      <c r="R35" s="270"/>
      <c r="S35" s="270"/>
      <c r="T35" s="270"/>
      <c r="U35" s="270"/>
      <c r="V35" s="270"/>
      <c r="W35" s="270"/>
      <c r="X35" s="270"/>
      <c r="Y35" s="270"/>
      <c r="Z35" s="270"/>
      <c r="AA35" s="270"/>
      <c r="AB35" s="270"/>
      <c r="AC35" s="270"/>
      <c r="AD35" s="270"/>
      <c r="AE35" s="270"/>
      <c r="AF35" s="270"/>
      <c r="AG35" s="270"/>
      <c r="AH35" s="270"/>
      <c r="AI35" s="270"/>
      <c r="AJ35" s="270"/>
      <c r="AK35" s="270"/>
      <c r="AL35" s="270"/>
      <c r="AM35" s="270"/>
      <c r="AN35" s="270"/>
      <c r="AO35" s="270"/>
      <c r="AP35" s="270"/>
      <c r="AQ35" s="270"/>
      <c r="AR35" s="270"/>
      <c r="AS35" s="270"/>
      <c r="AT35" s="270"/>
      <c r="AU35" s="270"/>
      <c r="AV35" s="270"/>
      <c r="AW35" s="270"/>
      <c r="AX35" s="270"/>
      <c r="AY35" s="270"/>
      <c r="AZ35" s="270"/>
      <c r="BA35" s="270"/>
      <c r="BB35" s="270"/>
    </row>
    <row r="36" spans="1:54" ht="47.25">
      <c r="A36" s="441">
        <v>42294</v>
      </c>
      <c r="B36" s="751" t="s">
        <v>16</v>
      </c>
      <c r="C36" s="292">
        <v>460</v>
      </c>
      <c r="D36" s="292">
        <f t="shared" si="0"/>
        <v>455.4</v>
      </c>
      <c r="E36" s="292">
        <v>1</v>
      </c>
      <c r="F36" s="292">
        <v>10905</v>
      </c>
      <c r="G36" s="292">
        <v>255</v>
      </c>
      <c r="H36" s="292"/>
      <c r="I36" s="292"/>
      <c r="J36" s="292"/>
      <c r="K36" s="3225"/>
      <c r="L36" s="287" t="s">
        <v>2194</v>
      </c>
      <c r="M36" s="270"/>
      <c r="N36" s="270"/>
      <c r="O36" s="270"/>
      <c r="P36" s="270"/>
      <c r="Q36" s="270"/>
      <c r="R36" s="270"/>
      <c r="S36" s="270"/>
      <c r="T36" s="270"/>
      <c r="U36" s="270"/>
      <c r="V36" s="270"/>
      <c r="W36" s="270"/>
      <c r="X36" s="270"/>
      <c r="Y36" s="270"/>
      <c r="Z36" s="270"/>
      <c r="AA36" s="270"/>
      <c r="AB36" s="270"/>
      <c r="AC36" s="270"/>
      <c r="AD36" s="270"/>
      <c r="AE36" s="270"/>
      <c r="AF36" s="270"/>
      <c r="AG36" s="270"/>
      <c r="AH36" s="270"/>
      <c r="AI36" s="270"/>
      <c r="AJ36" s="270"/>
      <c r="AK36" s="270"/>
      <c r="AL36" s="270"/>
      <c r="AM36" s="270"/>
      <c r="AN36" s="270"/>
      <c r="AO36" s="270"/>
      <c r="AP36" s="270"/>
      <c r="AQ36" s="270"/>
      <c r="AR36" s="270"/>
      <c r="AS36" s="270"/>
      <c r="AT36" s="270"/>
      <c r="AU36" s="270"/>
      <c r="AV36" s="270"/>
      <c r="AW36" s="270"/>
      <c r="AX36" s="270"/>
      <c r="AY36" s="270"/>
      <c r="AZ36" s="270"/>
      <c r="BA36" s="270"/>
      <c r="BB36" s="270"/>
    </row>
    <row r="37" spans="1:54" ht="47.25">
      <c r="A37" s="4561">
        <v>42295</v>
      </c>
      <c r="B37" s="765" t="s">
        <v>16</v>
      </c>
      <c r="C37" s="767">
        <v>450</v>
      </c>
      <c r="D37" s="767">
        <f t="shared" si="0"/>
        <v>445.5</v>
      </c>
      <c r="E37" s="767">
        <v>1</v>
      </c>
      <c r="F37" s="767">
        <v>11093</v>
      </c>
      <c r="G37" s="767">
        <v>260</v>
      </c>
      <c r="H37" s="767"/>
      <c r="I37" s="767"/>
      <c r="J37" s="767"/>
      <c r="K37" s="3225"/>
      <c r="L37" s="287" t="s">
        <v>2202</v>
      </c>
      <c r="M37" s="325"/>
    </row>
    <row r="38" spans="1:54" s="523" customFormat="1" ht="23.25" customHeight="1">
      <c r="A38" s="4562"/>
      <c r="B38" s="521" t="s">
        <v>41</v>
      </c>
      <c r="C38" s="4341" t="s">
        <v>2195</v>
      </c>
      <c r="D38" s="4342"/>
      <c r="E38" s="4342"/>
      <c r="F38" s="4342"/>
      <c r="G38" s="4342"/>
      <c r="H38" s="4342"/>
      <c r="I38" s="4342"/>
      <c r="J38" s="4343"/>
      <c r="K38" s="3253"/>
      <c r="L38" s="756"/>
      <c r="M38" s="757"/>
      <c r="N38" s="758"/>
      <c r="O38" s="758"/>
      <c r="P38" s="758"/>
      <c r="Q38" s="758"/>
      <c r="R38" s="758"/>
      <c r="S38" s="758"/>
      <c r="T38" s="758"/>
      <c r="U38" s="758"/>
      <c r="V38" s="758"/>
      <c r="W38" s="758"/>
      <c r="X38" s="758"/>
      <c r="Y38" s="758"/>
      <c r="Z38" s="758"/>
      <c r="AA38" s="758"/>
      <c r="AB38" s="758"/>
      <c r="AC38" s="758"/>
      <c r="AD38" s="758"/>
      <c r="AE38" s="758"/>
      <c r="AF38" s="758"/>
      <c r="AG38" s="758"/>
      <c r="AH38" s="758"/>
      <c r="AI38" s="758"/>
      <c r="AJ38" s="758"/>
      <c r="AK38" s="758"/>
      <c r="AL38" s="758"/>
      <c r="AM38" s="758"/>
      <c r="AN38" s="758"/>
      <c r="AO38" s="758"/>
      <c r="AP38" s="758"/>
      <c r="AQ38" s="758"/>
      <c r="AR38" s="758"/>
      <c r="AS38" s="758"/>
      <c r="AT38" s="758"/>
      <c r="AU38" s="758"/>
      <c r="AV38" s="758"/>
      <c r="AW38" s="758"/>
      <c r="AX38" s="758"/>
      <c r="AY38" s="758"/>
      <c r="AZ38" s="758"/>
      <c r="BA38" s="758"/>
      <c r="BB38" s="758"/>
    </row>
    <row r="39" spans="1:54" ht="48" customHeight="1" thickBot="1">
      <c r="A39" s="1934">
        <v>42305</v>
      </c>
      <c r="B39" s="1935" t="s">
        <v>15</v>
      </c>
      <c r="C39" s="4563" t="s">
        <v>4921</v>
      </c>
      <c r="D39" s="4564"/>
      <c r="E39" s="4564"/>
      <c r="F39" s="4564"/>
      <c r="G39" s="4564"/>
      <c r="H39" s="4564"/>
      <c r="I39" s="4564"/>
      <c r="J39" s="4565"/>
      <c r="K39" s="3288"/>
      <c r="L39" s="2429"/>
      <c r="M39" s="270"/>
      <c r="N39" s="270"/>
      <c r="O39" s="270"/>
      <c r="P39" s="270"/>
      <c r="Q39" s="270"/>
      <c r="R39" s="270"/>
      <c r="S39" s="270"/>
      <c r="T39" s="270"/>
      <c r="U39" s="270"/>
      <c r="V39" s="270"/>
      <c r="W39" s="270"/>
      <c r="X39" s="270"/>
      <c r="Y39" s="270"/>
      <c r="Z39" s="270"/>
      <c r="AA39" s="270"/>
      <c r="AB39" s="270"/>
      <c r="AC39" s="270"/>
      <c r="AD39" s="270"/>
      <c r="AE39" s="270"/>
      <c r="AF39" s="270"/>
      <c r="AG39" s="270"/>
      <c r="AH39" s="270"/>
      <c r="AI39" s="270"/>
      <c r="AJ39" s="270"/>
      <c r="AK39" s="270"/>
      <c r="AL39" s="270"/>
      <c r="AM39" s="270"/>
      <c r="AN39" s="270"/>
      <c r="AO39" s="270"/>
      <c r="AP39" s="270"/>
      <c r="AQ39" s="270"/>
      <c r="AR39" s="270"/>
      <c r="AS39" s="270"/>
      <c r="AT39" s="270"/>
      <c r="AU39" s="270"/>
      <c r="AV39" s="270"/>
      <c r="AW39" s="270"/>
      <c r="AX39" s="270"/>
      <c r="AY39" s="270"/>
      <c r="AZ39" s="270"/>
      <c r="BA39" s="270"/>
      <c r="BB39" s="270"/>
    </row>
    <row r="40" spans="1:54" ht="27.75" customHeight="1" thickTop="1">
      <c r="A40" s="4291">
        <v>42582</v>
      </c>
      <c r="B40" s="307" t="s">
        <v>32</v>
      </c>
      <c r="C40" s="4381" t="s">
        <v>3461</v>
      </c>
      <c r="D40" s="4382"/>
      <c r="E40" s="4382"/>
      <c r="F40" s="4382"/>
      <c r="G40" s="4382"/>
      <c r="H40" s="4382"/>
      <c r="I40" s="4382"/>
      <c r="J40" s="4383"/>
      <c r="K40" s="3223"/>
      <c r="L40" s="281"/>
      <c r="M40" s="270"/>
      <c r="N40" s="270"/>
      <c r="O40" s="270"/>
      <c r="P40" s="270"/>
      <c r="Q40" s="270"/>
      <c r="R40" s="270"/>
      <c r="S40" s="270"/>
      <c r="T40" s="270"/>
      <c r="U40" s="270"/>
      <c r="V40" s="270"/>
      <c r="W40" s="270"/>
      <c r="X40" s="270"/>
      <c r="Y40" s="270"/>
      <c r="Z40" s="270"/>
      <c r="AA40" s="270"/>
      <c r="AB40" s="270"/>
      <c r="AC40" s="270"/>
      <c r="AD40" s="270"/>
      <c r="AE40" s="270"/>
      <c r="AF40" s="270"/>
      <c r="AG40" s="270"/>
      <c r="AH40" s="270"/>
      <c r="AI40" s="270"/>
      <c r="AJ40" s="270"/>
      <c r="AK40" s="270"/>
      <c r="AL40" s="270"/>
      <c r="AM40" s="270"/>
      <c r="AN40" s="270"/>
      <c r="AO40" s="270"/>
      <c r="AP40" s="270"/>
      <c r="AQ40" s="270"/>
      <c r="AR40" s="270"/>
      <c r="AS40" s="270"/>
      <c r="AT40" s="270"/>
      <c r="AU40" s="270"/>
      <c r="AV40" s="270"/>
      <c r="AW40" s="270"/>
      <c r="AX40" s="270"/>
      <c r="AY40" s="270"/>
      <c r="AZ40" s="270"/>
      <c r="BA40" s="270"/>
      <c r="BB40" s="270"/>
    </row>
    <row r="41" spans="1:54" ht="48.75" customHeight="1">
      <c r="A41" s="4307"/>
      <c r="B41" s="1708" t="s">
        <v>16</v>
      </c>
      <c r="C41" s="1710">
        <v>590</v>
      </c>
      <c r="D41" s="1710">
        <f t="shared" si="0"/>
        <v>513.29999999999995</v>
      </c>
      <c r="E41" s="1710">
        <v>13</v>
      </c>
      <c r="F41" s="1710">
        <v>10078</v>
      </c>
      <c r="G41" s="1710">
        <v>285</v>
      </c>
      <c r="H41" s="1710"/>
      <c r="I41" s="1710"/>
      <c r="J41" s="1710"/>
      <c r="K41" s="3225"/>
      <c r="L41" s="287" t="s">
        <v>3462</v>
      </c>
      <c r="M41" s="270"/>
      <c r="N41" s="270"/>
      <c r="O41" s="270"/>
      <c r="P41" s="270"/>
      <c r="Q41" s="270"/>
      <c r="R41" s="270"/>
      <c r="S41" s="270"/>
      <c r="T41" s="270"/>
      <c r="U41" s="270"/>
      <c r="V41" s="270"/>
      <c r="W41" s="270"/>
      <c r="X41" s="270"/>
      <c r="Y41" s="270"/>
      <c r="Z41" s="270"/>
      <c r="AA41" s="270"/>
      <c r="AB41" s="270"/>
      <c r="AC41" s="270"/>
      <c r="AD41" s="270"/>
      <c r="AE41" s="270"/>
      <c r="AF41" s="270"/>
      <c r="AG41" s="270"/>
      <c r="AH41" s="270"/>
      <c r="AI41" s="270"/>
      <c r="AJ41" s="270"/>
      <c r="AK41" s="270"/>
      <c r="AL41" s="270"/>
      <c r="AM41" s="270"/>
      <c r="AN41" s="270"/>
      <c r="AO41" s="270"/>
      <c r="AP41" s="270"/>
      <c r="AQ41" s="270"/>
      <c r="AR41" s="270"/>
      <c r="AS41" s="270"/>
      <c r="AT41" s="270"/>
      <c r="AU41" s="270"/>
      <c r="AV41" s="270"/>
      <c r="AW41" s="270"/>
      <c r="AX41" s="270"/>
      <c r="AY41" s="270"/>
      <c r="AZ41" s="270"/>
      <c r="BA41" s="270"/>
      <c r="BB41" s="270"/>
    </row>
    <row r="42" spans="1:54" ht="45.75" customHeight="1">
      <c r="A42" s="1718">
        <v>42583</v>
      </c>
      <c r="B42" s="1708" t="s">
        <v>16</v>
      </c>
      <c r="C42" s="1710">
        <v>455</v>
      </c>
      <c r="D42" s="1710">
        <f t="shared" si="0"/>
        <v>377.65</v>
      </c>
      <c r="E42" s="1710">
        <v>17</v>
      </c>
      <c r="F42" s="1710">
        <v>13902</v>
      </c>
      <c r="G42" s="1710">
        <v>277</v>
      </c>
      <c r="H42" s="1710"/>
      <c r="I42" s="1710"/>
      <c r="J42" s="1710"/>
      <c r="K42" s="3225"/>
      <c r="L42" s="287" t="s">
        <v>3463</v>
      </c>
      <c r="M42" s="270"/>
      <c r="N42" s="270"/>
      <c r="O42" s="270"/>
      <c r="P42" s="270"/>
      <c r="Q42" s="270"/>
      <c r="R42" s="270"/>
      <c r="S42" s="270"/>
      <c r="T42" s="270"/>
      <c r="U42" s="270"/>
      <c r="V42" s="270"/>
      <c r="W42" s="270"/>
      <c r="X42" s="270"/>
      <c r="Y42" s="270"/>
      <c r="Z42" s="270"/>
      <c r="AA42" s="270"/>
      <c r="AB42" s="270"/>
      <c r="AC42" s="270"/>
      <c r="AD42" s="270"/>
      <c r="AE42" s="270"/>
      <c r="AF42" s="270"/>
      <c r="AG42" s="270"/>
      <c r="AH42" s="270"/>
      <c r="AI42" s="270"/>
      <c r="AJ42" s="270"/>
      <c r="AK42" s="270"/>
      <c r="AL42" s="270"/>
      <c r="AM42" s="270"/>
      <c r="AN42" s="270"/>
      <c r="AO42" s="270"/>
      <c r="AP42" s="270"/>
      <c r="AQ42" s="270"/>
      <c r="AR42" s="270"/>
      <c r="AS42" s="270"/>
      <c r="AT42" s="270"/>
      <c r="AU42" s="270"/>
      <c r="AV42" s="270"/>
      <c r="AW42" s="270"/>
      <c r="AX42" s="270"/>
      <c r="AY42" s="270"/>
      <c r="AZ42" s="270"/>
      <c r="BA42" s="270"/>
      <c r="BB42" s="270"/>
    </row>
    <row r="43" spans="1:54" ht="30.75" customHeight="1">
      <c r="A43" s="1718">
        <v>42584</v>
      </c>
      <c r="B43" s="1708" t="s">
        <v>16</v>
      </c>
      <c r="C43" s="1710">
        <v>410</v>
      </c>
      <c r="D43" s="1710">
        <f t="shared" si="0"/>
        <v>340.3</v>
      </c>
      <c r="E43" s="1710">
        <v>17</v>
      </c>
      <c r="F43" s="1710">
        <v>14755</v>
      </c>
      <c r="G43" s="1710">
        <v>275</v>
      </c>
      <c r="H43" s="1710"/>
      <c r="I43" s="1710"/>
      <c r="J43" s="1710"/>
      <c r="K43" s="3225"/>
      <c r="L43" s="287" t="s">
        <v>3467</v>
      </c>
      <c r="M43" s="270"/>
      <c r="N43" s="270"/>
      <c r="O43" s="270"/>
      <c r="P43" s="270"/>
      <c r="Q43" s="270"/>
      <c r="R43" s="270"/>
      <c r="S43" s="270"/>
      <c r="T43" s="270"/>
      <c r="U43" s="270"/>
      <c r="V43" s="270"/>
      <c r="W43" s="270"/>
      <c r="X43" s="270"/>
      <c r="Y43" s="270"/>
      <c r="Z43" s="270"/>
      <c r="AA43" s="270"/>
      <c r="AB43" s="270"/>
      <c r="AC43" s="270"/>
      <c r="AD43" s="270"/>
      <c r="AE43" s="270"/>
      <c r="AF43" s="270"/>
      <c r="AG43" s="270"/>
      <c r="AH43" s="270"/>
      <c r="AI43" s="270"/>
      <c r="AJ43" s="270"/>
      <c r="AK43" s="270"/>
      <c r="AL43" s="270"/>
      <c r="AM43" s="270"/>
      <c r="AN43" s="270"/>
      <c r="AO43" s="270"/>
      <c r="AP43" s="270"/>
      <c r="AQ43" s="270"/>
      <c r="AR43" s="270"/>
      <c r="AS43" s="270"/>
      <c r="AT43" s="270"/>
      <c r="AU43" s="270"/>
      <c r="AV43" s="270"/>
      <c r="AW43" s="270"/>
      <c r="AX43" s="270"/>
      <c r="AY43" s="270"/>
      <c r="AZ43" s="270"/>
      <c r="BA43" s="270"/>
      <c r="BB43" s="270"/>
    </row>
    <row r="44" spans="1:54" ht="30.75" customHeight="1">
      <c r="A44" s="1718">
        <v>42585</v>
      </c>
      <c r="B44" s="1708" t="s">
        <v>16</v>
      </c>
      <c r="C44" s="1710">
        <v>390</v>
      </c>
      <c r="D44" s="1710">
        <f t="shared" si="0"/>
        <v>323.7</v>
      </c>
      <c r="E44" s="1710">
        <v>17</v>
      </c>
      <c r="F44" s="1710">
        <v>14628</v>
      </c>
      <c r="G44" s="1710">
        <v>280</v>
      </c>
      <c r="H44" s="1710"/>
      <c r="I44" s="1710"/>
      <c r="J44" s="1710"/>
      <c r="K44" s="3225"/>
      <c r="L44" s="287" t="s">
        <v>3470</v>
      </c>
      <c r="M44" s="270"/>
      <c r="N44" s="270"/>
      <c r="O44" s="270"/>
      <c r="P44" s="270"/>
      <c r="Q44" s="270"/>
      <c r="R44" s="270"/>
      <c r="S44" s="270"/>
      <c r="T44" s="270"/>
      <c r="U44" s="270"/>
      <c r="V44" s="270"/>
      <c r="W44" s="270"/>
      <c r="X44" s="270"/>
      <c r="Y44" s="270"/>
      <c r="Z44" s="270"/>
      <c r="AA44" s="270"/>
      <c r="AB44" s="270"/>
      <c r="AC44" s="270"/>
      <c r="AD44" s="270"/>
      <c r="AE44" s="270"/>
      <c r="AF44" s="270"/>
      <c r="AG44" s="270"/>
      <c r="AH44" s="270"/>
      <c r="AI44" s="270"/>
      <c r="AJ44" s="270"/>
      <c r="AK44" s="270"/>
      <c r="AL44" s="270"/>
      <c r="AM44" s="270"/>
      <c r="AN44" s="270"/>
      <c r="AO44" s="270"/>
      <c r="AP44" s="270"/>
      <c r="AQ44" s="270"/>
      <c r="AR44" s="270"/>
      <c r="AS44" s="270"/>
      <c r="AT44" s="270"/>
      <c r="AU44" s="270"/>
      <c r="AV44" s="270"/>
      <c r="AW44" s="270"/>
      <c r="AX44" s="270"/>
      <c r="AY44" s="270"/>
      <c r="AZ44" s="270"/>
      <c r="BA44" s="270"/>
      <c r="BB44" s="270"/>
    </row>
    <row r="45" spans="1:54" ht="35.25" customHeight="1">
      <c r="A45" s="1718">
        <v>42586</v>
      </c>
      <c r="B45" s="1708" t="s">
        <v>16</v>
      </c>
      <c r="C45" s="1710">
        <v>370</v>
      </c>
      <c r="D45" s="1710">
        <f t="shared" si="0"/>
        <v>307.10000000000002</v>
      </c>
      <c r="E45" s="1710">
        <v>17</v>
      </c>
      <c r="F45" s="1710">
        <v>15277</v>
      </c>
      <c r="G45" s="1710">
        <v>280</v>
      </c>
      <c r="H45" s="1710"/>
      <c r="I45" s="1710"/>
      <c r="J45" s="1710"/>
      <c r="K45" s="3225"/>
      <c r="L45" s="287" t="s">
        <v>3478</v>
      </c>
      <c r="M45" s="270"/>
      <c r="N45" s="270"/>
      <c r="O45" s="270"/>
      <c r="P45" s="270"/>
      <c r="Q45" s="270"/>
      <c r="R45" s="270"/>
      <c r="S45" s="270"/>
      <c r="T45" s="270"/>
      <c r="U45" s="270"/>
      <c r="V45" s="270"/>
      <c r="W45" s="270"/>
      <c r="X45" s="270"/>
      <c r="Y45" s="270"/>
      <c r="Z45" s="270"/>
      <c r="AA45" s="270"/>
      <c r="AB45" s="270"/>
      <c r="AC45" s="270"/>
      <c r="AD45" s="270"/>
      <c r="AE45" s="270"/>
      <c r="AF45" s="270"/>
      <c r="AG45" s="270"/>
      <c r="AH45" s="270"/>
      <c r="AI45" s="270"/>
      <c r="AJ45" s="270"/>
      <c r="AK45" s="270"/>
      <c r="AL45" s="270"/>
      <c r="AM45" s="270"/>
      <c r="AN45" s="270"/>
      <c r="AO45" s="270"/>
      <c r="AP45" s="270"/>
      <c r="AQ45" s="270"/>
      <c r="AR45" s="270"/>
      <c r="AS45" s="270"/>
      <c r="AT45" s="270"/>
      <c r="AU45" s="270"/>
      <c r="AV45" s="270"/>
      <c r="AW45" s="270"/>
      <c r="AX45" s="270"/>
      <c r="AY45" s="270"/>
      <c r="AZ45" s="270"/>
      <c r="BA45" s="270"/>
      <c r="BB45" s="270"/>
    </row>
    <row r="46" spans="1:54" ht="48" customHeight="1">
      <c r="A46" s="1718">
        <v>42587</v>
      </c>
      <c r="B46" s="1708" t="s">
        <v>16</v>
      </c>
      <c r="C46" s="1710">
        <v>385</v>
      </c>
      <c r="D46" s="1710">
        <f t="shared" si="0"/>
        <v>319.55</v>
      </c>
      <c r="E46" s="1710">
        <v>17</v>
      </c>
      <c r="F46" s="1710">
        <v>14234</v>
      </c>
      <c r="G46" s="1710">
        <v>280</v>
      </c>
      <c r="H46" s="1710"/>
      <c r="I46" s="1710"/>
      <c r="J46" s="1710"/>
      <c r="K46" s="3225"/>
      <c r="L46" s="287" t="s">
        <v>3475</v>
      </c>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row>
    <row r="47" spans="1:54" ht="48" customHeight="1">
      <c r="A47" s="1718">
        <v>42589</v>
      </c>
      <c r="B47" s="1708" t="s">
        <v>16</v>
      </c>
      <c r="C47" s="1710">
        <v>360</v>
      </c>
      <c r="D47" s="1710">
        <f t="shared" si="0"/>
        <v>298.8</v>
      </c>
      <c r="E47" s="1710">
        <v>17</v>
      </c>
      <c r="F47" s="1710">
        <v>14267</v>
      </c>
      <c r="G47" s="1710">
        <v>260</v>
      </c>
      <c r="H47" s="1710"/>
      <c r="I47" s="1710"/>
      <c r="J47" s="1710"/>
      <c r="K47" s="3225"/>
      <c r="L47" s="287" t="s">
        <v>3488</v>
      </c>
      <c r="M47" s="270"/>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row>
    <row r="48" spans="1:54" ht="48" customHeight="1">
      <c r="A48" s="1718">
        <v>42590</v>
      </c>
      <c r="B48" s="1708" t="s">
        <v>16</v>
      </c>
      <c r="C48" s="1710">
        <v>350</v>
      </c>
      <c r="D48" s="1710">
        <f t="shared" si="0"/>
        <v>290.5</v>
      </c>
      <c r="E48" s="1710">
        <v>17</v>
      </c>
      <c r="F48" s="1710">
        <v>14458</v>
      </c>
      <c r="G48" s="1710">
        <v>260</v>
      </c>
      <c r="H48" s="1710"/>
      <c r="I48" s="1710"/>
      <c r="J48" s="1710"/>
      <c r="K48" s="3225"/>
      <c r="L48" s="287" t="s">
        <v>3490</v>
      </c>
      <c r="M48" s="270"/>
      <c r="N48" s="270"/>
      <c r="O48" s="270"/>
      <c r="P48" s="270"/>
      <c r="Q48" s="270"/>
      <c r="R48" s="270"/>
      <c r="S48" s="270"/>
      <c r="T48" s="270"/>
      <c r="U48" s="270"/>
      <c r="V48" s="270"/>
      <c r="W48" s="270"/>
      <c r="X48" s="270"/>
      <c r="Y48" s="270"/>
      <c r="Z48" s="270"/>
      <c r="AA48" s="270"/>
      <c r="AB48" s="270"/>
      <c r="AC48" s="270"/>
      <c r="AD48" s="270"/>
      <c r="AE48" s="270"/>
      <c r="AF48" s="270"/>
      <c r="AG48" s="270"/>
      <c r="AH48" s="270"/>
      <c r="AI48" s="270"/>
      <c r="AJ48" s="270"/>
      <c r="AK48" s="270"/>
      <c r="AL48" s="270"/>
      <c r="AM48" s="270"/>
      <c r="AN48" s="270"/>
      <c r="AO48" s="270"/>
      <c r="AP48" s="270"/>
      <c r="AQ48" s="270"/>
      <c r="AR48" s="270"/>
      <c r="AS48" s="270"/>
      <c r="AT48" s="270"/>
      <c r="AU48" s="270"/>
      <c r="AV48" s="270"/>
      <c r="AW48" s="270"/>
      <c r="AX48" s="270"/>
      <c r="AY48" s="270"/>
      <c r="AZ48" s="270"/>
      <c r="BA48" s="270"/>
      <c r="BB48" s="270"/>
    </row>
    <row r="49" spans="1:54" ht="48" customHeight="1">
      <c r="A49" s="1718">
        <v>42591</v>
      </c>
      <c r="B49" s="1708" t="s">
        <v>16</v>
      </c>
      <c r="C49" s="1710">
        <v>345</v>
      </c>
      <c r="D49" s="1710">
        <f t="shared" si="0"/>
        <v>286.35000000000002</v>
      </c>
      <c r="E49" s="1710">
        <v>17</v>
      </c>
      <c r="F49" s="1710">
        <v>15097</v>
      </c>
      <c r="G49" s="1710">
        <v>260</v>
      </c>
      <c r="H49" s="1710"/>
      <c r="I49" s="1710"/>
      <c r="J49" s="1710"/>
      <c r="K49" s="3225"/>
      <c r="L49" s="287" t="s">
        <v>3489</v>
      </c>
      <c r="M49" s="270"/>
      <c r="N49" s="270"/>
      <c r="O49" s="270"/>
      <c r="P49" s="270"/>
      <c r="Q49" s="270"/>
      <c r="R49" s="270"/>
      <c r="S49" s="270"/>
      <c r="T49" s="270"/>
      <c r="U49" s="270"/>
      <c r="V49" s="270"/>
      <c r="W49" s="270"/>
      <c r="X49" s="270"/>
      <c r="Y49" s="270"/>
      <c r="Z49" s="270"/>
      <c r="AA49" s="270"/>
      <c r="AB49" s="270"/>
      <c r="AC49" s="270"/>
      <c r="AD49" s="270"/>
      <c r="AE49" s="270"/>
      <c r="AF49" s="270"/>
      <c r="AG49" s="270"/>
      <c r="AH49" s="270"/>
      <c r="AI49" s="270"/>
      <c r="AJ49" s="270"/>
      <c r="AK49" s="270"/>
      <c r="AL49" s="270"/>
      <c r="AM49" s="270"/>
      <c r="AN49" s="270"/>
      <c r="AO49" s="270"/>
      <c r="AP49" s="270"/>
      <c r="AQ49" s="270"/>
      <c r="AR49" s="270"/>
      <c r="AS49" s="270"/>
      <c r="AT49" s="270"/>
      <c r="AU49" s="270"/>
      <c r="AV49" s="270"/>
      <c r="AW49" s="270"/>
      <c r="AX49" s="270"/>
      <c r="AY49" s="270"/>
      <c r="AZ49" s="270"/>
      <c r="BA49" s="270"/>
      <c r="BB49" s="270"/>
    </row>
    <row r="50" spans="1:54" ht="48" customHeight="1">
      <c r="A50" s="1718">
        <v>42592</v>
      </c>
      <c r="B50" s="1708" t="s">
        <v>16</v>
      </c>
      <c r="C50" s="1710">
        <v>330</v>
      </c>
      <c r="D50" s="1710">
        <f t="shared" si="0"/>
        <v>273.89999999999998</v>
      </c>
      <c r="E50" s="1710">
        <v>17</v>
      </c>
      <c r="F50" s="1710">
        <v>15192</v>
      </c>
      <c r="G50" s="1710">
        <v>260</v>
      </c>
      <c r="H50" s="1710"/>
      <c r="I50" s="1710"/>
      <c r="J50" s="1710"/>
      <c r="K50" s="3225"/>
      <c r="L50" s="287" t="s">
        <v>3491</v>
      </c>
      <c r="M50" s="270"/>
      <c r="N50" s="270"/>
      <c r="O50" s="270"/>
      <c r="P50" s="270"/>
      <c r="Q50" s="270"/>
      <c r="R50" s="270"/>
      <c r="S50" s="270"/>
      <c r="T50" s="270"/>
      <c r="U50" s="270"/>
      <c r="V50" s="270"/>
      <c r="W50" s="270"/>
      <c r="X50" s="270"/>
      <c r="Y50" s="270"/>
      <c r="Z50" s="270"/>
      <c r="AA50" s="270"/>
      <c r="AB50" s="270"/>
      <c r="AC50" s="270"/>
      <c r="AD50" s="270"/>
      <c r="AE50" s="270"/>
      <c r="AF50" s="270"/>
      <c r="AG50" s="270"/>
      <c r="AH50" s="270"/>
      <c r="AI50" s="270"/>
      <c r="AJ50" s="270"/>
      <c r="AK50" s="270"/>
      <c r="AL50" s="270"/>
      <c r="AM50" s="270"/>
      <c r="AN50" s="270"/>
      <c r="AO50" s="270"/>
      <c r="AP50" s="270"/>
      <c r="AQ50" s="270"/>
      <c r="AR50" s="270"/>
      <c r="AS50" s="270"/>
      <c r="AT50" s="270"/>
      <c r="AU50" s="270"/>
      <c r="AV50" s="270"/>
      <c r="AW50" s="270"/>
      <c r="AX50" s="270"/>
      <c r="AY50" s="270"/>
      <c r="AZ50" s="270"/>
      <c r="BA50" s="270"/>
      <c r="BB50" s="270"/>
    </row>
    <row r="51" spans="1:54" ht="48" customHeight="1">
      <c r="A51" s="1718">
        <v>42593</v>
      </c>
      <c r="B51" s="1708" t="s">
        <v>16</v>
      </c>
      <c r="C51" s="1710">
        <v>295</v>
      </c>
      <c r="D51" s="1710">
        <f t="shared" si="0"/>
        <v>244.85</v>
      </c>
      <c r="E51" s="1710">
        <v>17</v>
      </c>
      <c r="F51" s="1710">
        <v>16553</v>
      </c>
      <c r="G51" s="1710">
        <v>260</v>
      </c>
      <c r="H51" s="1710"/>
      <c r="I51" s="1710"/>
      <c r="J51" s="1710"/>
      <c r="K51" s="3225"/>
      <c r="L51" s="287" t="s">
        <v>3492</v>
      </c>
      <c r="M51" s="270"/>
      <c r="N51" s="270"/>
      <c r="O51" s="270"/>
      <c r="P51" s="270"/>
      <c r="Q51" s="270"/>
      <c r="R51" s="270"/>
      <c r="S51" s="270"/>
      <c r="T51" s="270"/>
      <c r="U51" s="270"/>
      <c r="V51" s="270"/>
      <c r="W51" s="270"/>
      <c r="X51" s="270"/>
      <c r="Y51" s="270"/>
      <c r="Z51" s="270"/>
      <c r="AA51" s="270"/>
      <c r="AB51" s="270"/>
      <c r="AC51" s="270"/>
      <c r="AD51" s="270"/>
      <c r="AE51" s="270"/>
      <c r="AF51" s="270"/>
      <c r="AG51" s="270"/>
      <c r="AH51" s="270"/>
      <c r="AI51" s="270"/>
      <c r="AJ51" s="270"/>
      <c r="AK51" s="270"/>
      <c r="AL51" s="270"/>
      <c r="AM51" s="270"/>
      <c r="AN51" s="270"/>
      <c r="AO51" s="270"/>
      <c r="AP51" s="270"/>
      <c r="AQ51" s="270"/>
      <c r="AR51" s="270"/>
      <c r="AS51" s="270"/>
      <c r="AT51" s="270"/>
      <c r="AU51" s="270"/>
      <c r="AV51" s="270"/>
      <c r="AW51" s="270"/>
      <c r="AX51" s="270"/>
      <c r="AY51" s="270"/>
      <c r="AZ51" s="270"/>
      <c r="BA51" s="270"/>
      <c r="BB51" s="270"/>
    </row>
    <row r="52" spans="1:54" ht="47.25" customHeight="1">
      <c r="A52" s="1718">
        <v>42594</v>
      </c>
      <c r="B52" s="1708" t="s">
        <v>16</v>
      </c>
      <c r="C52" s="1710">
        <v>310</v>
      </c>
      <c r="D52" s="1710">
        <f t="shared" si="0"/>
        <v>257.3</v>
      </c>
      <c r="E52" s="1710">
        <v>17</v>
      </c>
      <c r="F52" s="1710">
        <v>16024</v>
      </c>
      <c r="G52" s="1710">
        <v>260</v>
      </c>
      <c r="H52" s="1710"/>
      <c r="I52" s="1710"/>
      <c r="J52" s="1710"/>
      <c r="K52" s="3225"/>
      <c r="L52" s="287" t="s">
        <v>3485</v>
      </c>
      <c r="M52" s="270"/>
      <c r="N52" s="270"/>
      <c r="O52" s="270"/>
      <c r="P52" s="270"/>
      <c r="Q52" s="270"/>
      <c r="R52" s="270"/>
      <c r="S52" s="270"/>
      <c r="T52" s="270"/>
      <c r="U52" s="270"/>
      <c r="V52" s="270"/>
      <c r="W52" s="270"/>
      <c r="X52" s="270"/>
      <c r="Y52" s="270"/>
      <c r="Z52" s="270"/>
      <c r="AA52" s="270"/>
      <c r="AB52" s="270"/>
      <c r="AC52" s="270"/>
      <c r="AD52" s="270"/>
      <c r="AE52" s="270"/>
      <c r="AF52" s="270"/>
      <c r="AG52" s="270"/>
      <c r="AH52" s="270"/>
      <c r="AI52" s="270"/>
      <c r="AJ52" s="270"/>
      <c r="AK52" s="270"/>
      <c r="AL52" s="270"/>
      <c r="AM52" s="270"/>
      <c r="AN52" s="270"/>
      <c r="AO52" s="270"/>
      <c r="AP52" s="270"/>
      <c r="AQ52" s="270"/>
      <c r="AR52" s="270"/>
      <c r="AS52" s="270"/>
      <c r="AT52" s="270"/>
      <c r="AU52" s="270"/>
      <c r="AV52" s="270"/>
      <c r="AW52" s="270"/>
      <c r="AX52" s="270"/>
      <c r="AY52" s="270"/>
      <c r="AZ52" s="270"/>
      <c r="BA52" s="270"/>
      <c r="BB52" s="270"/>
    </row>
    <row r="53" spans="1:54" ht="51.75" customHeight="1">
      <c r="A53" s="1718">
        <v>42595</v>
      </c>
      <c r="B53" s="1708" t="s">
        <v>16</v>
      </c>
      <c r="C53" s="1710">
        <v>295</v>
      </c>
      <c r="D53" s="1710">
        <f t="shared" si="0"/>
        <v>244.85</v>
      </c>
      <c r="E53" s="1710">
        <v>17</v>
      </c>
      <c r="F53" s="1710">
        <v>15932</v>
      </c>
      <c r="G53" s="1710">
        <v>260</v>
      </c>
      <c r="H53" s="1710"/>
      <c r="I53" s="1710"/>
      <c r="J53" s="1710"/>
      <c r="K53" s="3225"/>
      <c r="L53" s="287" t="s">
        <v>3494</v>
      </c>
      <c r="M53" s="270"/>
      <c r="N53" s="270"/>
      <c r="O53" s="270"/>
      <c r="P53" s="270"/>
      <c r="Q53" s="270"/>
      <c r="R53" s="270"/>
      <c r="S53" s="270"/>
      <c r="T53" s="270"/>
      <c r="U53" s="270"/>
      <c r="V53" s="270"/>
      <c r="W53" s="270"/>
      <c r="X53" s="270"/>
      <c r="Y53" s="270"/>
      <c r="Z53" s="270"/>
      <c r="AA53" s="270"/>
      <c r="AB53" s="270"/>
      <c r="AC53" s="270"/>
      <c r="AD53" s="270"/>
      <c r="AE53" s="270"/>
      <c r="AF53" s="270"/>
      <c r="AG53" s="270"/>
      <c r="AH53" s="270"/>
      <c r="AI53" s="270"/>
      <c r="AJ53" s="270"/>
      <c r="AK53" s="270"/>
      <c r="AL53" s="270"/>
      <c r="AM53" s="270"/>
      <c r="AN53" s="270"/>
      <c r="AO53" s="270"/>
      <c r="AP53" s="270"/>
      <c r="AQ53" s="270"/>
      <c r="AR53" s="270"/>
      <c r="AS53" s="270"/>
      <c r="AT53" s="270"/>
      <c r="AU53" s="270"/>
      <c r="AV53" s="270"/>
      <c r="AW53" s="270"/>
      <c r="AX53" s="270"/>
      <c r="AY53" s="270"/>
      <c r="AZ53" s="270"/>
      <c r="BA53" s="270"/>
      <c r="BB53" s="270"/>
    </row>
    <row r="54" spans="1:54" ht="54" customHeight="1">
      <c r="A54" s="1718">
        <v>42596</v>
      </c>
      <c r="B54" s="1708" t="s">
        <v>16</v>
      </c>
      <c r="C54" s="1710">
        <v>285</v>
      </c>
      <c r="D54" s="1710">
        <f t="shared" si="0"/>
        <v>236.55</v>
      </c>
      <c r="E54" s="1710">
        <v>17</v>
      </c>
      <c r="F54" s="1710">
        <v>16432</v>
      </c>
      <c r="G54" s="1710">
        <v>260</v>
      </c>
      <c r="H54" s="1710"/>
      <c r="I54" s="1710"/>
      <c r="J54" s="1710"/>
      <c r="K54" s="3225"/>
      <c r="L54" s="287" t="s">
        <v>3495</v>
      </c>
      <c r="M54" s="270"/>
      <c r="N54" s="270"/>
      <c r="O54" s="270"/>
      <c r="P54" s="270"/>
      <c r="Q54" s="270"/>
      <c r="R54" s="270"/>
      <c r="S54" s="270"/>
      <c r="T54" s="270"/>
      <c r="U54" s="270"/>
      <c r="V54" s="270"/>
      <c r="W54" s="270"/>
      <c r="X54" s="270"/>
      <c r="Y54" s="270"/>
      <c r="Z54" s="270"/>
      <c r="AA54" s="270"/>
      <c r="AB54" s="270"/>
      <c r="AC54" s="270"/>
      <c r="AD54" s="270"/>
      <c r="AE54" s="270"/>
      <c r="AF54" s="270"/>
      <c r="AG54" s="270"/>
      <c r="AH54" s="270"/>
      <c r="AI54" s="270"/>
      <c r="AJ54" s="270"/>
      <c r="AK54" s="270"/>
      <c r="AL54" s="270"/>
      <c r="AM54" s="270"/>
      <c r="AN54" s="270"/>
      <c r="AO54" s="270"/>
      <c r="AP54" s="270"/>
      <c r="AQ54" s="270"/>
      <c r="AR54" s="270"/>
      <c r="AS54" s="270"/>
      <c r="AT54" s="270"/>
      <c r="AU54" s="270"/>
      <c r="AV54" s="270"/>
      <c r="AW54" s="270"/>
      <c r="AX54" s="270"/>
      <c r="AY54" s="270"/>
      <c r="AZ54" s="270"/>
      <c r="BA54" s="270"/>
      <c r="BB54" s="270"/>
    </row>
    <row r="55" spans="1:54" ht="51.75" customHeight="1">
      <c r="A55" s="1718">
        <v>42597</v>
      </c>
      <c r="B55" s="1708" t="s">
        <v>16</v>
      </c>
      <c r="C55" s="1710">
        <v>285</v>
      </c>
      <c r="D55" s="1710">
        <f t="shared" si="0"/>
        <v>236.55</v>
      </c>
      <c r="E55" s="1710">
        <v>17</v>
      </c>
      <c r="F55" s="1710">
        <v>15840</v>
      </c>
      <c r="G55" s="1710">
        <v>260</v>
      </c>
      <c r="H55" s="1710"/>
      <c r="I55" s="1710"/>
      <c r="J55" s="1710"/>
      <c r="K55" s="3225"/>
      <c r="L55" s="287" t="s">
        <v>3499</v>
      </c>
      <c r="M55" s="270"/>
      <c r="N55" s="270"/>
      <c r="O55" s="270"/>
      <c r="P55" s="270"/>
      <c r="Q55" s="270"/>
      <c r="R55" s="270"/>
      <c r="S55" s="270"/>
      <c r="T55" s="270"/>
      <c r="U55" s="270"/>
      <c r="V55" s="270"/>
      <c r="W55" s="270"/>
      <c r="X55" s="270"/>
      <c r="Y55" s="270"/>
      <c r="Z55" s="270"/>
      <c r="AA55" s="270"/>
      <c r="AB55" s="270"/>
      <c r="AC55" s="270"/>
      <c r="AD55" s="270"/>
      <c r="AE55" s="270"/>
      <c r="AF55" s="270"/>
      <c r="AG55" s="270"/>
      <c r="AH55" s="270"/>
      <c r="AI55" s="270"/>
      <c r="AJ55" s="270"/>
      <c r="AK55" s="270"/>
      <c r="AL55" s="270"/>
      <c r="AM55" s="270"/>
      <c r="AN55" s="270"/>
      <c r="AO55" s="270"/>
      <c r="AP55" s="270"/>
      <c r="AQ55" s="270"/>
      <c r="AR55" s="270"/>
      <c r="AS55" s="270"/>
      <c r="AT55" s="270"/>
      <c r="AU55" s="270"/>
      <c r="AV55" s="270"/>
      <c r="AW55" s="270"/>
      <c r="AX55" s="270"/>
      <c r="AY55" s="270"/>
      <c r="AZ55" s="270"/>
      <c r="BA55" s="270"/>
      <c r="BB55" s="270"/>
    </row>
    <row r="56" spans="1:54" ht="47.25">
      <c r="A56" s="1718">
        <v>42598</v>
      </c>
      <c r="B56" s="1708" t="s">
        <v>16</v>
      </c>
      <c r="C56" s="1710">
        <v>270</v>
      </c>
      <c r="D56" s="1710">
        <f t="shared" si="0"/>
        <v>224.1</v>
      </c>
      <c r="E56" s="1710">
        <v>17</v>
      </c>
      <c r="F56" s="1710">
        <v>16435</v>
      </c>
      <c r="G56" s="1710">
        <v>270</v>
      </c>
      <c r="H56" s="1710"/>
      <c r="I56" s="1710"/>
      <c r="J56" s="1710"/>
      <c r="K56" s="3225"/>
      <c r="L56" s="287" t="s">
        <v>3502</v>
      </c>
      <c r="M56" s="270"/>
      <c r="N56" s="270"/>
      <c r="O56" s="270"/>
      <c r="P56" s="270"/>
      <c r="Q56" s="270"/>
      <c r="R56" s="270"/>
      <c r="S56" s="270"/>
      <c r="T56" s="270"/>
      <c r="U56" s="270"/>
      <c r="V56" s="270"/>
      <c r="W56" s="270"/>
      <c r="X56" s="270"/>
      <c r="Y56" s="270"/>
      <c r="Z56" s="270"/>
      <c r="AA56" s="270"/>
      <c r="AB56" s="270"/>
      <c r="AC56" s="270"/>
      <c r="AD56" s="270"/>
      <c r="AE56" s="270"/>
      <c r="AF56" s="270"/>
      <c r="AG56" s="270"/>
      <c r="AH56" s="270"/>
      <c r="AI56" s="270"/>
      <c r="AJ56" s="270"/>
      <c r="AK56" s="270"/>
      <c r="AL56" s="270"/>
      <c r="AM56" s="270"/>
      <c r="AN56" s="270"/>
      <c r="AO56" s="270"/>
      <c r="AP56" s="270"/>
      <c r="AQ56" s="270"/>
      <c r="AR56" s="270"/>
      <c r="AS56" s="270"/>
      <c r="AT56" s="270"/>
      <c r="AU56" s="270"/>
      <c r="AV56" s="270"/>
      <c r="AW56" s="270"/>
      <c r="AX56" s="270"/>
      <c r="AY56" s="270"/>
      <c r="AZ56" s="270"/>
      <c r="BA56" s="270"/>
      <c r="BB56" s="270"/>
    </row>
    <row r="57" spans="1:54" ht="47.25">
      <c r="A57" s="1718">
        <v>42602</v>
      </c>
      <c r="B57" s="1708" t="s">
        <v>16</v>
      </c>
      <c r="C57" s="1710">
        <v>255</v>
      </c>
      <c r="D57" s="1710">
        <f>+C57*(100-E57)/100</f>
        <v>211.65</v>
      </c>
      <c r="E57" s="1710">
        <v>17</v>
      </c>
      <c r="F57" s="1710">
        <v>17004</v>
      </c>
      <c r="G57" s="1710">
        <v>260</v>
      </c>
      <c r="H57" s="1710"/>
      <c r="I57" s="1710"/>
      <c r="J57" s="1710"/>
      <c r="K57" s="3225"/>
      <c r="L57" s="287" t="s">
        <v>3509</v>
      </c>
      <c r="M57" s="270"/>
      <c r="N57" s="270"/>
      <c r="O57" s="270"/>
      <c r="P57" s="270"/>
      <c r="Q57" s="270"/>
      <c r="R57" s="270"/>
      <c r="S57" s="270"/>
      <c r="T57" s="270"/>
      <c r="U57" s="270"/>
      <c r="V57" s="270"/>
      <c r="W57" s="270"/>
      <c r="X57" s="270"/>
      <c r="Y57" s="270"/>
      <c r="Z57" s="270"/>
      <c r="AA57" s="270"/>
      <c r="AB57" s="270"/>
      <c r="AC57" s="270"/>
      <c r="AD57" s="270"/>
      <c r="AE57" s="270"/>
      <c r="AF57" s="270"/>
      <c r="AG57" s="270"/>
      <c r="AH57" s="270"/>
      <c r="AI57" s="270"/>
      <c r="AJ57" s="270"/>
      <c r="AK57" s="270"/>
      <c r="AL57" s="270"/>
      <c r="AM57" s="270"/>
      <c r="AN57" s="270"/>
      <c r="AO57" s="270"/>
      <c r="AP57" s="270"/>
      <c r="AQ57" s="270"/>
      <c r="AR57" s="270"/>
      <c r="AS57" s="270"/>
      <c r="AT57" s="270"/>
      <c r="AU57" s="270"/>
      <c r="AV57" s="270"/>
      <c r="AW57" s="270"/>
      <c r="AX57" s="270"/>
      <c r="AY57" s="270"/>
      <c r="AZ57" s="270"/>
      <c r="BA57" s="270"/>
      <c r="BB57" s="270"/>
    </row>
    <row r="58" spans="1:54" ht="21.75" customHeight="1" thickBot="1">
      <c r="A58" s="300">
        <v>42603</v>
      </c>
      <c r="B58" s="299" t="s">
        <v>41</v>
      </c>
      <c r="C58" s="4378" t="s">
        <v>3508</v>
      </c>
      <c r="D58" s="4379"/>
      <c r="E58" s="4379"/>
      <c r="F58" s="4379"/>
      <c r="G58" s="4379"/>
      <c r="H58" s="4379"/>
      <c r="I58" s="4379"/>
      <c r="J58" s="4380"/>
      <c r="K58" s="3240"/>
      <c r="L58" s="1469"/>
      <c r="M58" s="270"/>
      <c r="N58" s="270"/>
      <c r="O58" s="270"/>
      <c r="P58" s="270"/>
      <c r="Q58" s="270"/>
      <c r="R58" s="270"/>
      <c r="S58" s="270"/>
      <c r="T58" s="270"/>
      <c r="U58" s="270"/>
      <c r="V58" s="270"/>
      <c r="W58" s="270"/>
      <c r="X58" s="270"/>
      <c r="Y58" s="270"/>
      <c r="Z58" s="270"/>
      <c r="AA58" s="270"/>
      <c r="AB58" s="270"/>
      <c r="AC58" s="270"/>
      <c r="AD58" s="270"/>
      <c r="AE58" s="270"/>
      <c r="AF58" s="270"/>
      <c r="AG58" s="270"/>
      <c r="AH58" s="270"/>
      <c r="AI58" s="270"/>
      <c r="AJ58" s="270"/>
      <c r="AK58" s="270"/>
      <c r="AL58" s="270"/>
      <c r="AM58" s="270"/>
      <c r="AN58" s="270"/>
      <c r="AO58" s="270"/>
      <c r="AP58" s="270"/>
      <c r="AQ58" s="270"/>
      <c r="AR58" s="270"/>
      <c r="AS58" s="270"/>
      <c r="AT58" s="270"/>
      <c r="AU58" s="270"/>
      <c r="AV58" s="270"/>
      <c r="AW58" s="270"/>
      <c r="AX58" s="270"/>
      <c r="AY58" s="270"/>
      <c r="AZ58" s="270"/>
      <c r="BA58" s="270"/>
      <c r="BB58" s="270"/>
    </row>
    <row r="59" spans="1:54" ht="20.100000000000001" customHeight="1" thickTop="1">
      <c r="A59" s="4291">
        <v>43357</v>
      </c>
      <c r="B59" s="1714" t="s">
        <v>32</v>
      </c>
      <c r="C59" s="4503" t="s">
        <v>4855</v>
      </c>
      <c r="D59" s="4504"/>
      <c r="E59" s="4504"/>
      <c r="F59" s="4504"/>
      <c r="G59" s="4504"/>
      <c r="H59" s="4504"/>
      <c r="I59" s="4504"/>
      <c r="J59" s="4581"/>
      <c r="K59" s="3286"/>
      <c r="L59" s="332"/>
      <c r="M59" s="270"/>
      <c r="N59" s="270"/>
      <c r="O59" s="270"/>
      <c r="P59" s="270"/>
      <c r="Q59" s="270"/>
      <c r="R59" s="270"/>
      <c r="S59" s="270"/>
      <c r="T59" s="270"/>
      <c r="U59" s="270"/>
      <c r="V59" s="270"/>
      <c r="W59" s="270"/>
      <c r="X59" s="270"/>
      <c r="Y59" s="270"/>
      <c r="Z59" s="270"/>
      <c r="AA59" s="270"/>
      <c r="AB59" s="270"/>
      <c r="AC59" s="270"/>
      <c r="AD59" s="270"/>
      <c r="AE59" s="270"/>
      <c r="AF59" s="270"/>
      <c r="AG59" s="270"/>
      <c r="AH59" s="270"/>
      <c r="AI59" s="270"/>
      <c r="AJ59" s="270"/>
      <c r="AK59" s="270"/>
      <c r="AL59" s="270"/>
      <c r="AM59" s="270"/>
      <c r="AN59" s="270"/>
      <c r="AO59" s="270"/>
      <c r="AP59" s="270"/>
      <c r="AQ59" s="270"/>
      <c r="AR59" s="270"/>
      <c r="AS59" s="270"/>
      <c r="AT59" s="270"/>
      <c r="AU59" s="270"/>
      <c r="AV59" s="270"/>
      <c r="AW59" s="270"/>
      <c r="AX59" s="270"/>
      <c r="AY59" s="270"/>
      <c r="AZ59" s="270"/>
      <c r="BA59" s="270"/>
      <c r="BB59" s="270"/>
    </row>
    <row r="60" spans="1:54" ht="33.75" customHeight="1">
      <c r="A60" s="4307"/>
      <c r="B60" s="275" t="s">
        <v>16</v>
      </c>
      <c r="C60" s="2391">
        <v>705</v>
      </c>
      <c r="D60" s="2391">
        <f t="shared" si="0"/>
        <v>599.25</v>
      </c>
      <c r="E60" s="2391">
        <v>15</v>
      </c>
      <c r="F60" s="2391">
        <v>4549.0196078431372</v>
      </c>
      <c r="G60" s="2391">
        <v>240</v>
      </c>
      <c r="H60" s="2391"/>
      <c r="I60" s="2391"/>
      <c r="J60" s="2391"/>
      <c r="K60" s="3225"/>
      <c r="L60" s="287" t="s">
        <v>4856</v>
      </c>
      <c r="M60" s="270"/>
      <c r="N60" s="270"/>
      <c r="O60" s="270"/>
      <c r="P60" s="270"/>
      <c r="Q60" s="270"/>
      <c r="R60" s="270"/>
      <c r="S60" s="270"/>
      <c r="T60" s="270"/>
      <c r="U60" s="270"/>
      <c r="V60" s="270"/>
      <c r="W60" s="270"/>
      <c r="X60" s="270"/>
      <c r="Y60" s="270"/>
      <c r="Z60" s="270"/>
      <c r="AA60" s="270"/>
      <c r="AB60" s="270"/>
      <c r="AC60" s="270"/>
      <c r="AD60" s="270"/>
      <c r="AE60" s="270"/>
      <c r="AF60" s="270"/>
      <c r="AG60" s="270"/>
      <c r="AH60" s="270"/>
      <c r="AI60" s="270"/>
      <c r="AJ60" s="270"/>
      <c r="AK60" s="270"/>
      <c r="AL60" s="270"/>
      <c r="AM60" s="270"/>
      <c r="AN60" s="270"/>
      <c r="AO60" s="270"/>
      <c r="AP60" s="270"/>
      <c r="AQ60" s="270"/>
      <c r="AR60" s="270"/>
      <c r="AS60" s="270"/>
      <c r="AT60" s="270"/>
      <c r="AU60" s="270"/>
      <c r="AV60" s="270"/>
      <c r="AW60" s="270"/>
      <c r="AX60" s="270"/>
      <c r="AY60" s="270"/>
      <c r="AZ60" s="270"/>
      <c r="BA60" s="270"/>
      <c r="BB60" s="270"/>
    </row>
    <row r="61" spans="1:54" ht="34.5" customHeight="1">
      <c r="A61" s="4293">
        <v>43358</v>
      </c>
      <c r="B61" s="275" t="s">
        <v>16</v>
      </c>
      <c r="C61" s="2393">
        <v>535</v>
      </c>
      <c r="D61" s="2393">
        <f t="shared" si="0"/>
        <v>454.75</v>
      </c>
      <c r="E61" s="2393">
        <v>15</v>
      </c>
      <c r="F61" s="2393">
        <v>6045.0797141286421</v>
      </c>
      <c r="G61" s="2393">
        <v>240</v>
      </c>
      <c r="H61" s="2393"/>
      <c r="I61" s="2393"/>
      <c r="J61" s="2393"/>
      <c r="K61" s="3225"/>
      <c r="L61" s="287" t="s">
        <v>4858</v>
      </c>
      <c r="M61" s="270"/>
      <c r="N61" s="270"/>
      <c r="O61" s="270"/>
      <c r="P61" s="270"/>
      <c r="Q61" s="270"/>
      <c r="R61" s="270"/>
      <c r="S61" s="270"/>
      <c r="T61" s="270"/>
      <c r="U61" s="270"/>
      <c r="V61" s="270"/>
      <c r="W61" s="270"/>
      <c r="X61" s="270"/>
      <c r="Y61" s="270"/>
      <c r="Z61" s="270"/>
      <c r="AA61" s="270"/>
      <c r="AB61" s="270"/>
      <c r="AC61" s="270"/>
      <c r="AD61" s="270"/>
      <c r="AE61" s="270"/>
      <c r="AF61" s="270"/>
      <c r="AG61" s="270"/>
      <c r="AH61" s="270"/>
      <c r="AI61" s="270"/>
      <c r="AJ61" s="270"/>
      <c r="AK61" s="270"/>
      <c r="AL61" s="270"/>
      <c r="AM61" s="270"/>
      <c r="AN61" s="270"/>
      <c r="AO61" s="270"/>
      <c r="AP61" s="270"/>
      <c r="AQ61" s="270"/>
      <c r="AR61" s="270"/>
      <c r="AS61" s="270"/>
      <c r="AT61" s="270"/>
      <c r="AU61" s="270"/>
      <c r="AV61" s="270"/>
      <c r="AW61" s="270"/>
      <c r="AX61" s="270"/>
      <c r="AY61" s="270"/>
      <c r="AZ61" s="270"/>
      <c r="BA61" s="270"/>
      <c r="BB61" s="270"/>
    </row>
    <row r="62" spans="1:54" ht="31.5" customHeight="1">
      <c r="A62" s="4307"/>
      <c r="B62" s="275" t="s">
        <v>16</v>
      </c>
      <c r="C62" s="2393">
        <v>455</v>
      </c>
      <c r="D62" s="2393">
        <f t="shared" si="0"/>
        <v>386.75</v>
      </c>
      <c r="E62" s="2393">
        <v>15</v>
      </c>
      <c r="F62" s="2393">
        <v>6947.6405946994182</v>
      </c>
      <c r="G62" s="2393">
        <v>242</v>
      </c>
      <c r="H62" s="2393"/>
      <c r="I62" s="2393"/>
      <c r="J62" s="2393"/>
      <c r="K62" s="3225"/>
      <c r="L62" s="287" t="s">
        <v>4859</v>
      </c>
      <c r="M62" s="270"/>
      <c r="N62" s="270"/>
      <c r="O62" s="270"/>
      <c r="P62" s="270"/>
      <c r="Q62" s="270"/>
      <c r="R62" s="270"/>
      <c r="S62" s="270"/>
      <c r="T62" s="270"/>
      <c r="U62" s="270"/>
      <c r="V62" s="270"/>
      <c r="W62" s="270"/>
      <c r="X62" s="270"/>
      <c r="Y62" s="270"/>
      <c r="Z62" s="270"/>
      <c r="AA62" s="270"/>
      <c r="AB62" s="270"/>
      <c r="AC62" s="270"/>
      <c r="AD62" s="270"/>
      <c r="AE62" s="270"/>
      <c r="AF62" s="270"/>
      <c r="AG62" s="270"/>
      <c r="AH62" s="270"/>
      <c r="AI62" s="270"/>
      <c r="AJ62" s="270"/>
      <c r="AK62" s="270"/>
      <c r="AL62" s="270"/>
      <c r="AM62" s="270"/>
      <c r="AN62" s="270"/>
      <c r="AO62" s="270"/>
      <c r="AP62" s="270"/>
      <c r="AQ62" s="270"/>
      <c r="AR62" s="270"/>
      <c r="AS62" s="270"/>
      <c r="AT62" s="270"/>
      <c r="AU62" s="270"/>
      <c r="AV62" s="270"/>
      <c r="AW62" s="270"/>
      <c r="AX62" s="270"/>
      <c r="AY62" s="270"/>
      <c r="AZ62" s="270"/>
      <c r="BA62" s="270"/>
      <c r="BB62" s="270"/>
    </row>
    <row r="63" spans="1:54" ht="33.75" customHeight="1">
      <c r="A63" s="4293">
        <v>43359</v>
      </c>
      <c r="B63" s="2394" t="s">
        <v>16</v>
      </c>
      <c r="C63" s="2395">
        <v>415</v>
      </c>
      <c r="D63" s="2395">
        <f t="shared" ref="D63:D90" si="1">+C63*(100-E63)/100</f>
        <v>352.75</v>
      </c>
      <c r="E63" s="2395">
        <v>15</v>
      </c>
      <c r="F63" s="2395">
        <v>6897</v>
      </c>
      <c r="G63" s="2395">
        <v>265</v>
      </c>
      <c r="H63" s="2395"/>
      <c r="I63" s="2395"/>
      <c r="J63" s="2395"/>
      <c r="K63" s="3225"/>
      <c r="L63" s="287" t="s">
        <v>4867</v>
      </c>
      <c r="M63" s="270"/>
      <c r="N63" s="270"/>
      <c r="O63" s="270"/>
      <c r="P63" s="270"/>
      <c r="Q63" s="270"/>
      <c r="R63" s="270"/>
      <c r="S63" s="270"/>
      <c r="T63" s="270"/>
      <c r="U63" s="270"/>
      <c r="V63" s="270"/>
      <c r="W63" s="270"/>
      <c r="X63" s="270"/>
      <c r="Y63" s="270"/>
      <c r="Z63" s="270"/>
      <c r="AA63" s="270"/>
      <c r="AB63" s="270"/>
      <c r="AC63" s="270"/>
      <c r="AD63" s="270"/>
      <c r="AE63" s="270"/>
      <c r="AF63" s="270"/>
      <c r="AG63" s="270"/>
      <c r="AH63" s="270"/>
      <c r="AI63" s="270"/>
      <c r="AJ63" s="270"/>
      <c r="AK63" s="270"/>
      <c r="AL63" s="270"/>
      <c r="AM63" s="270"/>
      <c r="AN63" s="270"/>
      <c r="AO63" s="270"/>
      <c r="AP63" s="270"/>
      <c r="AQ63" s="270"/>
      <c r="AR63" s="270"/>
      <c r="AS63" s="270"/>
      <c r="AT63" s="270"/>
      <c r="AU63" s="270"/>
      <c r="AV63" s="270"/>
      <c r="AW63" s="270"/>
      <c r="AX63" s="270"/>
      <c r="AY63" s="270"/>
      <c r="AZ63" s="270"/>
      <c r="BA63" s="270"/>
      <c r="BB63" s="270"/>
    </row>
    <row r="64" spans="1:54" ht="34.5" customHeight="1">
      <c r="A64" s="4307"/>
      <c r="B64" s="2394" t="s">
        <v>16</v>
      </c>
      <c r="C64" s="2395">
        <v>435</v>
      </c>
      <c r="D64" s="2395">
        <f t="shared" si="1"/>
        <v>369.75</v>
      </c>
      <c r="E64" s="2395">
        <v>15</v>
      </c>
      <c r="F64" s="2395">
        <v>12195</v>
      </c>
      <c r="G64" s="2395">
        <v>269</v>
      </c>
      <c r="H64" s="2395"/>
      <c r="I64" s="2395"/>
      <c r="J64" s="2395"/>
      <c r="K64" s="3225"/>
      <c r="L64" s="287" t="s">
        <v>4868</v>
      </c>
      <c r="M64" s="270"/>
      <c r="N64" s="270"/>
      <c r="O64" s="270"/>
      <c r="P64" s="270"/>
      <c r="Q64" s="270"/>
      <c r="R64" s="270"/>
      <c r="S64" s="270"/>
      <c r="T64" s="270"/>
      <c r="U64" s="270"/>
      <c r="V64" s="270"/>
      <c r="W64" s="270"/>
      <c r="X64" s="270"/>
      <c r="Y64" s="270"/>
      <c r="Z64" s="270"/>
      <c r="AA64" s="270"/>
      <c r="AB64" s="270"/>
      <c r="AC64" s="270"/>
      <c r="AD64" s="270"/>
      <c r="AE64" s="270"/>
      <c r="AF64" s="270"/>
      <c r="AG64" s="270"/>
      <c r="AH64" s="270"/>
      <c r="AI64" s="270"/>
      <c r="AJ64" s="270"/>
      <c r="AK64" s="270"/>
      <c r="AL64" s="270"/>
      <c r="AM64" s="270"/>
      <c r="AN64" s="270"/>
      <c r="AO64" s="270"/>
      <c r="AP64" s="270"/>
      <c r="AQ64" s="270"/>
      <c r="AR64" s="270"/>
      <c r="AS64" s="270"/>
      <c r="AT64" s="270"/>
      <c r="AU64" s="270"/>
      <c r="AV64" s="270"/>
      <c r="AW64" s="270"/>
      <c r="AX64" s="270"/>
      <c r="AY64" s="270"/>
      <c r="AZ64" s="270"/>
      <c r="BA64" s="270"/>
      <c r="BB64" s="270"/>
    </row>
    <row r="65" spans="1:54" ht="34.5" customHeight="1">
      <c r="A65" s="4293">
        <v>43360</v>
      </c>
      <c r="B65" s="2394" t="s">
        <v>16</v>
      </c>
      <c r="C65" s="2395">
        <v>390</v>
      </c>
      <c r="D65" s="2395">
        <f t="shared" si="1"/>
        <v>331.5</v>
      </c>
      <c r="E65" s="2395">
        <v>15</v>
      </c>
      <c r="F65" s="2395">
        <v>12368</v>
      </c>
      <c r="G65" s="2395">
        <v>275</v>
      </c>
      <c r="H65" s="2395"/>
      <c r="I65" s="2395"/>
      <c r="J65" s="2395"/>
      <c r="K65" s="3225"/>
      <c r="L65" s="287" t="s">
        <v>4865</v>
      </c>
      <c r="M65" s="270"/>
      <c r="N65" s="270"/>
      <c r="O65" s="270"/>
      <c r="P65" s="270"/>
      <c r="Q65" s="270"/>
      <c r="R65" s="270"/>
      <c r="S65" s="270"/>
      <c r="T65" s="270"/>
      <c r="U65" s="270"/>
      <c r="V65" s="270"/>
      <c r="W65" s="270"/>
      <c r="X65" s="270"/>
      <c r="Y65" s="270"/>
      <c r="Z65" s="270"/>
      <c r="AA65" s="270"/>
      <c r="AB65" s="270"/>
      <c r="AC65" s="270"/>
      <c r="AD65" s="270"/>
      <c r="AE65" s="270"/>
      <c r="AF65" s="270"/>
      <c r="AG65" s="270"/>
      <c r="AH65" s="270"/>
      <c r="AI65" s="270"/>
      <c r="AJ65" s="270"/>
      <c r="AK65" s="270"/>
      <c r="AL65" s="270"/>
      <c r="AM65" s="270"/>
      <c r="AN65" s="270"/>
      <c r="AO65" s="270"/>
      <c r="AP65" s="270"/>
      <c r="AQ65" s="270"/>
      <c r="AR65" s="270"/>
      <c r="AS65" s="270"/>
      <c r="AT65" s="270"/>
      <c r="AU65" s="270"/>
      <c r="AV65" s="270"/>
      <c r="AW65" s="270"/>
      <c r="AX65" s="270"/>
      <c r="AY65" s="270"/>
      <c r="AZ65" s="270"/>
      <c r="BA65" s="270"/>
      <c r="BB65" s="270"/>
    </row>
    <row r="66" spans="1:54" ht="34.5" customHeight="1">
      <c r="A66" s="4307"/>
      <c r="B66" s="2394" t="s">
        <v>16</v>
      </c>
      <c r="C66" s="2395">
        <v>334</v>
      </c>
      <c r="D66" s="2395">
        <f t="shared" si="1"/>
        <v>283.89999999999998</v>
      </c>
      <c r="E66" s="2395">
        <v>15</v>
      </c>
      <c r="F66" s="2395">
        <v>14847</v>
      </c>
      <c r="G66" s="2395">
        <v>274</v>
      </c>
      <c r="H66" s="2395"/>
      <c r="I66" s="2395"/>
      <c r="J66" s="2395"/>
      <c r="K66" s="3225"/>
      <c r="L66" s="287" t="s">
        <v>4866</v>
      </c>
      <c r="M66" s="270"/>
      <c r="N66" s="270"/>
      <c r="O66" s="270"/>
      <c r="P66" s="270"/>
      <c r="Q66" s="270"/>
      <c r="R66" s="270"/>
      <c r="S66" s="270"/>
      <c r="T66" s="270"/>
      <c r="U66" s="270"/>
      <c r="V66" s="270"/>
      <c r="W66" s="270"/>
      <c r="X66" s="270"/>
      <c r="Y66" s="270"/>
      <c r="Z66" s="270"/>
      <c r="AA66" s="270"/>
      <c r="AB66" s="270"/>
      <c r="AC66" s="270"/>
      <c r="AD66" s="270"/>
      <c r="AE66" s="270"/>
      <c r="AF66" s="270"/>
      <c r="AG66" s="270"/>
      <c r="AH66" s="270"/>
      <c r="AI66" s="270"/>
      <c r="AJ66" s="270"/>
      <c r="AK66" s="270"/>
      <c r="AL66" s="270"/>
      <c r="AM66" s="270"/>
      <c r="AN66" s="270"/>
      <c r="AO66" s="270"/>
      <c r="AP66" s="270"/>
      <c r="AQ66" s="270"/>
      <c r="AR66" s="270"/>
      <c r="AS66" s="270"/>
      <c r="AT66" s="270"/>
      <c r="AU66" s="270"/>
      <c r="AV66" s="270"/>
      <c r="AW66" s="270"/>
      <c r="AX66" s="270"/>
      <c r="AY66" s="270"/>
      <c r="AZ66" s="270"/>
      <c r="BA66" s="270"/>
      <c r="BB66" s="270"/>
    </row>
    <row r="67" spans="1:54" ht="34.5" customHeight="1">
      <c r="A67" s="4293">
        <v>43361</v>
      </c>
      <c r="B67" s="2394" t="s">
        <v>16</v>
      </c>
      <c r="C67" s="2395">
        <v>375</v>
      </c>
      <c r="D67" s="2395">
        <f t="shared" si="1"/>
        <v>273.75</v>
      </c>
      <c r="E67" s="2395">
        <v>27</v>
      </c>
      <c r="F67" s="2395">
        <v>14309</v>
      </c>
      <c r="G67" s="2395">
        <v>270</v>
      </c>
      <c r="H67" s="2395"/>
      <c r="I67" s="2395"/>
      <c r="J67" s="2395"/>
      <c r="K67" s="3225"/>
      <c r="L67" s="287" t="s">
        <v>4869</v>
      </c>
      <c r="M67" s="270"/>
      <c r="N67" s="270"/>
      <c r="O67" s="270"/>
      <c r="P67" s="270"/>
      <c r="Q67" s="270"/>
      <c r="R67" s="270"/>
      <c r="S67" s="270"/>
      <c r="T67" s="270"/>
      <c r="U67" s="270"/>
      <c r="V67" s="270"/>
      <c r="W67" s="270"/>
      <c r="X67" s="270"/>
      <c r="Y67" s="270"/>
      <c r="Z67" s="270"/>
      <c r="AA67" s="270"/>
      <c r="AB67" s="270"/>
      <c r="AC67" s="270"/>
      <c r="AD67" s="270"/>
      <c r="AE67" s="270"/>
      <c r="AF67" s="270"/>
      <c r="AG67" s="270"/>
      <c r="AH67" s="270"/>
      <c r="AI67" s="270"/>
      <c r="AJ67" s="270"/>
      <c r="AK67" s="270"/>
      <c r="AL67" s="270"/>
      <c r="AM67" s="270"/>
      <c r="AN67" s="270"/>
      <c r="AO67" s="270"/>
      <c r="AP67" s="270"/>
      <c r="AQ67" s="270"/>
      <c r="AR67" s="270"/>
      <c r="AS67" s="270"/>
      <c r="AT67" s="270"/>
      <c r="AU67" s="270"/>
      <c r="AV67" s="270"/>
      <c r="AW67" s="270"/>
      <c r="AX67" s="270"/>
      <c r="AY67" s="270"/>
      <c r="AZ67" s="270"/>
      <c r="BA67" s="270"/>
      <c r="BB67" s="270"/>
    </row>
    <row r="68" spans="1:54" ht="34.5" customHeight="1">
      <c r="A68" s="4307"/>
      <c r="B68" s="2394" t="s">
        <v>16</v>
      </c>
      <c r="C68" s="2395">
        <v>380</v>
      </c>
      <c r="D68" s="2395">
        <f t="shared" si="1"/>
        <v>277.39999999999998</v>
      </c>
      <c r="E68" s="2395">
        <v>27</v>
      </c>
      <c r="F68" s="2395">
        <v>14484</v>
      </c>
      <c r="G68" s="2395">
        <v>280</v>
      </c>
      <c r="H68" s="2395"/>
      <c r="I68" s="2395"/>
      <c r="J68" s="2395"/>
      <c r="K68" s="3225"/>
      <c r="L68" s="287" t="s">
        <v>4870</v>
      </c>
      <c r="M68" s="270"/>
      <c r="N68" s="270"/>
      <c r="O68" s="270"/>
      <c r="P68" s="270"/>
      <c r="Q68" s="270"/>
      <c r="R68" s="270"/>
      <c r="S68" s="270"/>
      <c r="T68" s="270"/>
      <c r="U68" s="270"/>
      <c r="V68" s="270"/>
      <c r="W68" s="270"/>
      <c r="X68" s="270"/>
      <c r="Y68" s="270"/>
      <c r="Z68" s="270"/>
      <c r="AA68" s="270"/>
      <c r="AB68" s="270"/>
      <c r="AC68" s="270"/>
      <c r="AD68" s="270"/>
      <c r="AE68" s="270"/>
      <c r="AF68" s="270"/>
      <c r="AG68" s="270"/>
      <c r="AH68" s="270"/>
      <c r="AI68" s="270"/>
      <c r="AJ68" s="270"/>
      <c r="AK68" s="270"/>
      <c r="AL68" s="270"/>
      <c r="AM68" s="270"/>
      <c r="AN68" s="270"/>
      <c r="AO68" s="270"/>
      <c r="AP68" s="270"/>
      <c r="AQ68" s="270"/>
      <c r="AR68" s="270"/>
      <c r="AS68" s="270"/>
      <c r="AT68" s="270"/>
      <c r="AU68" s="270"/>
      <c r="AV68" s="270"/>
      <c r="AW68" s="270"/>
      <c r="AX68" s="270"/>
      <c r="AY68" s="270"/>
      <c r="AZ68" s="270"/>
      <c r="BA68" s="270"/>
      <c r="BB68" s="270"/>
    </row>
    <row r="69" spans="1:54" ht="34.5" customHeight="1">
      <c r="A69" s="4293">
        <v>43362</v>
      </c>
      <c r="B69" s="2394" t="s">
        <v>16</v>
      </c>
      <c r="C69" s="2395">
        <v>355</v>
      </c>
      <c r="D69" s="2395">
        <f t="shared" si="1"/>
        <v>276.89999999999998</v>
      </c>
      <c r="E69" s="2395">
        <v>22</v>
      </c>
      <c r="F69" s="2395">
        <v>13723</v>
      </c>
      <c r="G69" s="2395">
        <v>260</v>
      </c>
      <c r="H69" s="2395"/>
      <c r="I69" s="2395"/>
      <c r="J69" s="2395"/>
      <c r="K69" s="3225"/>
      <c r="L69" s="287" t="s">
        <v>4871</v>
      </c>
      <c r="M69" s="270"/>
      <c r="N69" s="270"/>
      <c r="O69" s="270"/>
      <c r="P69" s="270"/>
      <c r="Q69" s="270"/>
      <c r="R69" s="270"/>
      <c r="S69" s="270"/>
      <c r="T69" s="270"/>
      <c r="U69" s="270"/>
      <c r="V69" s="270"/>
      <c r="W69" s="270"/>
      <c r="X69" s="270"/>
      <c r="Y69" s="270"/>
      <c r="Z69" s="270"/>
      <c r="AA69" s="270"/>
      <c r="AB69" s="270"/>
      <c r="AC69" s="270"/>
      <c r="AD69" s="270"/>
      <c r="AE69" s="270"/>
      <c r="AF69" s="270"/>
      <c r="AG69" s="270"/>
      <c r="AH69" s="270"/>
      <c r="AI69" s="270"/>
      <c r="AJ69" s="270"/>
      <c r="AK69" s="270"/>
      <c r="AL69" s="270"/>
      <c r="AM69" s="270"/>
      <c r="AN69" s="270"/>
      <c r="AO69" s="270"/>
      <c r="AP69" s="270"/>
      <c r="AQ69" s="270"/>
      <c r="AR69" s="270"/>
      <c r="AS69" s="270"/>
      <c r="AT69" s="270"/>
      <c r="AU69" s="270"/>
      <c r="AV69" s="270"/>
      <c r="AW69" s="270"/>
      <c r="AX69" s="270"/>
      <c r="AY69" s="270"/>
      <c r="AZ69" s="270"/>
      <c r="BA69" s="270"/>
      <c r="BB69" s="270"/>
    </row>
    <row r="70" spans="1:54" ht="34.5" customHeight="1">
      <c r="A70" s="4307"/>
      <c r="B70" s="2394" t="s">
        <v>16</v>
      </c>
      <c r="C70" s="2395">
        <v>365</v>
      </c>
      <c r="D70" s="2395">
        <f t="shared" si="1"/>
        <v>266.45</v>
      </c>
      <c r="E70" s="2395">
        <v>27</v>
      </c>
      <c r="F70" s="2395">
        <v>14599</v>
      </c>
      <c r="G70" s="2395">
        <v>270</v>
      </c>
      <c r="H70" s="2395"/>
      <c r="I70" s="2395"/>
      <c r="J70" s="2395"/>
      <c r="K70" s="3225"/>
      <c r="L70" s="287" t="s">
        <v>4872</v>
      </c>
      <c r="M70" s="270"/>
      <c r="N70" s="270"/>
      <c r="O70" s="270"/>
      <c r="P70" s="270"/>
      <c r="Q70" s="270"/>
      <c r="R70" s="270"/>
      <c r="S70" s="270"/>
      <c r="T70" s="270"/>
      <c r="U70" s="270"/>
      <c r="V70" s="270"/>
      <c r="W70" s="270"/>
      <c r="X70" s="270"/>
      <c r="Y70" s="270"/>
      <c r="Z70" s="270"/>
      <c r="AA70" s="270"/>
      <c r="AB70" s="270"/>
      <c r="AC70" s="270"/>
      <c r="AD70" s="270"/>
      <c r="AE70" s="270"/>
      <c r="AF70" s="270"/>
      <c r="AG70" s="270"/>
      <c r="AH70" s="270"/>
      <c r="AI70" s="270"/>
      <c r="AJ70" s="270"/>
      <c r="AK70" s="270"/>
      <c r="AL70" s="270"/>
      <c r="AM70" s="270"/>
      <c r="AN70" s="270"/>
      <c r="AO70" s="270"/>
      <c r="AP70" s="270"/>
      <c r="AQ70" s="270"/>
      <c r="AR70" s="270"/>
      <c r="AS70" s="270"/>
      <c r="AT70" s="270"/>
      <c r="AU70" s="270"/>
      <c r="AV70" s="270"/>
      <c r="AW70" s="270"/>
      <c r="AX70" s="270"/>
      <c r="AY70" s="270"/>
      <c r="AZ70" s="270"/>
      <c r="BA70" s="270"/>
      <c r="BB70" s="270"/>
    </row>
    <row r="71" spans="1:54" ht="34.5" customHeight="1">
      <c r="A71" s="4293">
        <v>43363</v>
      </c>
      <c r="B71" s="2394" t="s">
        <v>16</v>
      </c>
      <c r="C71" s="2395">
        <v>335</v>
      </c>
      <c r="D71" s="2395">
        <f t="shared" si="1"/>
        <v>251.25</v>
      </c>
      <c r="E71" s="2395">
        <v>25</v>
      </c>
      <c r="F71" s="2395">
        <v>14929</v>
      </c>
      <c r="G71" s="2395">
        <v>270</v>
      </c>
      <c r="H71" s="2395"/>
      <c r="I71" s="2395"/>
      <c r="J71" s="2395"/>
      <c r="K71" s="3225"/>
      <c r="L71" s="287" t="s">
        <v>4873</v>
      </c>
      <c r="M71" s="270"/>
      <c r="N71" s="270"/>
      <c r="O71" s="270"/>
      <c r="P71" s="270"/>
      <c r="Q71" s="270"/>
      <c r="R71" s="270"/>
      <c r="S71" s="270"/>
      <c r="T71" s="270"/>
      <c r="U71" s="270"/>
      <c r="V71" s="270"/>
      <c r="W71" s="270"/>
      <c r="X71" s="270"/>
      <c r="Y71" s="270"/>
      <c r="Z71" s="270"/>
      <c r="AA71" s="270"/>
      <c r="AB71" s="270"/>
      <c r="AC71" s="270"/>
      <c r="AD71" s="270"/>
      <c r="AE71" s="270"/>
      <c r="AF71" s="270"/>
      <c r="AG71" s="270"/>
      <c r="AH71" s="270"/>
      <c r="AI71" s="270"/>
      <c r="AJ71" s="270"/>
      <c r="AK71" s="270"/>
      <c r="AL71" s="270"/>
      <c r="AM71" s="270"/>
      <c r="AN71" s="270"/>
      <c r="AO71" s="270"/>
      <c r="AP71" s="270"/>
      <c r="AQ71" s="270"/>
      <c r="AR71" s="270"/>
      <c r="AS71" s="270"/>
      <c r="AT71" s="270"/>
      <c r="AU71" s="270"/>
      <c r="AV71" s="270"/>
      <c r="AW71" s="270"/>
      <c r="AX71" s="270"/>
      <c r="AY71" s="270"/>
      <c r="AZ71" s="270"/>
      <c r="BA71" s="270"/>
      <c r="BB71" s="270"/>
    </row>
    <row r="72" spans="1:54" ht="34.5" customHeight="1">
      <c r="A72" s="4307"/>
      <c r="B72" s="2394" t="s">
        <v>16</v>
      </c>
      <c r="C72" s="2395">
        <v>300</v>
      </c>
      <c r="D72" s="2395">
        <f t="shared" si="1"/>
        <v>225</v>
      </c>
      <c r="E72" s="2395">
        <v>25</v>
      </c>
      <c r="F72" s="2395">
        <v>16916</v>
      </c>
      <c r="G72" s="2395">
        <v>270</v>
      </c>
      <c r="H72" s="2395"/>
      <c r="I72" s="2395"/>
      <c r="J72" s="2395"/>
      <c r="K72" s="3225"/>
      <c r="L72" s="287" t="s">
        <v>4874</v>
      </c>
      <c r="M72" s="270"/>
      <c r="N72" s="270"/>
      <c r="O72" s="270"/>
      <c r="P72" s="270"/>
      <c r="Q72" s="270"/>
      <c r="R72" s="270"/>
      <c r="S72" s="270"/>
      <c r="T72" s="270"/>
      <c r="U72" s="270"/>
      <c r="V72" s="270"/>
      <c r="W72" s="270"/>
      <c r="X72" s="270"/>
      <c r="Y72" s="270"/>
      <c r="Z72" s="270"/>
      <c r="AA72" s="270"/>
      <c r="AB72" s="270"/>
      <c r="AC72" s="270"/>
      <c r="AD72" s="270"/>
      <c r="AE72" s="270"/>
      <c r="AF72" s="270"/>
      <c r="AG72" s="270"/>
      <c r="AH72" s="270"/>
      <c r="AI72" s="270"/>
      <c r="AJ72" s="270"/>
      <c r="AK72" s="270"/>
      <c r="AL72" s="270"/>
      <c r="AM72" s="270"/>
      <c r="AN72" s="270"/>
      <c r="AO72" s="270"/>
      <c r="AP72" s="270"/>
      <c r="AQ72" s="270"/>
      <c r="AR72" s="270"/>
      <c r="AS72" s="270"/>
      <c r="AT72" s="270"/>
      <c r="AU72" s="270"/>
      <c r="AV72" s="270"/>
      <c r="AW72" s="270"/>
      <c r="AX72" s="270"/>
      <c r="AY72" s="270"/>
      <c r="AZ72" s="270"/>
      <c r="BA72" s="270"/>
      <c r="BB72" s="270"/>
    </row>
    <row r="73" spans="1:54" ht="34.5" customHeight="1">
      <c r="A73" s="458">
        <v>43364</v>
      </c>
      <c r="B73" s="2394" t="s">
        <v>16</v>
      </c>
      <c r="C73" s="2395">
        <v>330</v>
      </c>
      <c r="D73" s="2395">
        <f t="shared" si="1"/>
        <v>247.5</v>
      </c>
      <c r="E73" s="2395">
        <v>25</v>
      </c>
      <c r="F73" s="2395">
        <v>14949</v>
      </c>
      <c r="G73" s="2395">
        <v>270</v>
      </c>
      <c r="H73" s="2395"/>
      <c r="I73" s="2395"/>
      <c r="J73" s="2395"/>
      <c r="K73" s="3225"/>
      <c r="L73" s="287" t="s">
        <v>4875</v>
      </c>
      <c r="M73" s="270"/>
      <c r="N73" s="270"/>
      <c r="O73" s="270"/>
      <c r="P73" s="270"/>
      <c r="Q73" s="270"/>
      <c r="R73" s="270"/>
      <c r="S73" s="270"/>
      <c r="T73" s="270"/>
      <c r="U73" s="270"/>
      <c r="V73" s="270"/>
      <c r="W73" s="270"/>
      <c r="X73" s="270"/>
      <c r="Y73" s="270"/>
      <c r="Z73" s="270"/>
      <c r="AA73" s="270"/>
      <c r="AB73" s="270"/>
      <c r="AC73" s="270"/>
      <c r="AD73" s="270"/>
      <c r="AE73" s="270"/>
      <c r="AF73" s="270"/>
      <c r="AG73" s="270"/>
      <c r="AH73" s="270"/>
      <c r="AI73" s="270"/>
      <c r="AJ73" s="270"/>
      <c r="AK73" s="270"/>
      <c r="AL73" s="270"/>
      <c r="AM73" s="270"/>
      <c r="AN73" s="270"/>
      <c r="AO73" s="270"/>
      <c r="AP73" s="270"/>
      <c r="AQ73" s="270"/>
      <c r="AR73" s="270"/>
      <c r="AS73" s="270"/>
      <c r="AT73" s="270"/>
      <c r="AU73" s="270"/>
      <c r="AV73" s="270"/>
      <c r="AW73" s="270"/>
      <c r="AX73" s="270"/>
      <c r="AY73" s="270"/>
      <c r="AZ73" s="270"/>
      <c r="BA73" s="270"/>
      <c r="BB73" s="270"/>
    </row>
    <row r="74" spans="1:54" ht="37.5" customHeight="1">
      <c r="A74" s="458">
        <v>43365</v>
      </c>
      <c r="B74" s="2396" t="s">
        <v>16</v>
      </c>
      <c r="C74" s="2397">
        <v>310</v>
      </c>
      <c r="D74" s="2397">
        <f>+C74*(100-E74)/100</f>
        <v>232.5</v>
      </c>
      <c r="E74" s="2397">
        <v>25</v>
      </c>
      <c r="F74" s="2397">
        <v>15634</v>
      </c>
      <c r="G74" s="2397">
        <v>270</v>
      </c>
      <c r="H74" s="2397"/>
      <c r="I74" s="2397"/>
      <c r="J74" s="2397"/>
      <c r="K74" s="3225"/>
      <c r="L74" s="287" t="s">
        <v>4876</v>
      </c>
      <c r="M74" s="270"/>
      <c r="N74" s="270"/>
      <c r="O74" s="270"/>
      <c r="P74" s="270"/>
      <c r="Q74" s="270"/>
      <c r="R74" s="270"/>
      <c r="S74" s="270"/>
      <c r="T74" s="270"/>
      <c r="U74" s="270"/>
      <c r="V74" s="270"/>
      <c r="W74" s="270"/>
      <c r="X74" s="270"/>
      <c r="Y74" s="270"/>
      <c r="Z74" s="270"/>
      <c r="AA74" s="270"/>
      <c r="AB74" s="270"/>
      <c r="AC74" s="270"/>
      <c r="AD74" s="270"/>
      <c r="AE74" s="270"/>
      <c r="AF74" s="270"/>
      <c r="AG74" s="270"/>
      <c r="AH74" s="270"/>
      <c r="AI74" s="270"/>
      <c r="AJ74" s="270"/>
      <c r="AK74" s="270"/>
      <c r="AL74" s="270"/>
      <c r="AM74" s="270"/>
      <c r="AN74" s="270"/>
      <c r="AO74" s="270"/>
      <c r="AP74" s="270"/>
      <c r="AQ74" s="270"/>
      <c r="AR74" s="270"/>
      <c r="AS74" s="270"/>
      <c r="AT74" s="270"/>
      <c r="AU74" s="270"/>
      <c r="AV74" s="270"/>
      <c r="AW74" s="270"/>
      <c r="AX74" s="270"/>
      <c r="AY74" s="270"/>
      <c r="AZ74" s="270"/>
      <c r="BA74" s="270"/>
      <c r="BB74" s="270"/>
    </row>
    <row r="75" spans="1:54" ht="29.25" customHeight="1">
      <c r="A75" s="458">
        <v>43366</v>
      </c>
      <c r="B75" s="2396" t="s">
        <v>16</v>
      </c>
      <c r="C75" s="2397">
        <v>295</v>
      </c>
      <c r="D75" s="2397">
        <f t="shared" si="1"/>
        <v>221.25</v>
      </c>
      <c r="E75" s="2397">
        <v>25</v>
      </c>
      <c r="F75" s="2397">
        <v>16258</v>
      </c>
      <c r="G75" s="2397">
        <v>255</v>
      </c>
      <c r="H75" s="2397"/>
      <c r="I75" s="2397"/>
      <c r="J75" s="2397"/>
      <c r="K75" s="3225"/>
      <c r="L75" s="287" t="s">
        <v>4879</v>
      </c>
      <c r="M75" s="270"/>
      <c r="N75" s="270"/>
      <c r="O75" s="270"/>
      <c r="P75" s="270"/>
      <c r="Q75" s="270"/>
      <c r="R75" s="270"/>
      <c r="S75" s="270"/>
      <c r="T75" s="270"/>
      <c r="U75" s="270"/>
      <c r="V75" s="270"/>
      <c r="W75" s="270"/>
      <c r="X75" s="270"/>
      <c r="Y75" s="270"/>
      <c r="Z75" s="270"/>
      <c r="AA75" s="270"/>
      <c r="AB75" s="270"/>
      <c r="AC75" s="270"/>
      <c r="AD75" s="270"/>
      <c r="AE75" s="270"/>
      <c r="AF75" s="270"/>
      <c r="AG75" s="270"/>
      <c r="AH75" s="270"/>
      <c r="AI75" s="270"/>
      <c r="AJ75" s="270"/>
      <c r="AK75" s="270"/>
      <c r="AL75" s="270"/>
      <c r="AM75" s="270"/>
      <c r="AN75" s="270"/>
      <c r="AO75" s="270"/>
      <c r="AP75" s="270"/>
      <c r="AQ75" s="270"/>
      <c r="AR75" s="270"/>
      <c r="AS75" s="270"/>
      <c r="AT75" s="270"/>
      <c r="AU75" s="270"/>
      <c r="AV75" s="270"/>
      <c r="AW75" s="270"/>
      <c r="AX75" s="270"/>
      <c r="AY75" s="270"/>
      <c r="AZ75" s="270"/>
      <c r="BA75" s="270"/>
      <c r="BB75" s="270"/>
    </row>
    <row r="76" spans="1:54" ht="33" customHeight="1">
      <c r="A76" s="458">
        <v>43367</v>
      </c>
      <c r="B76" s="2396" t="s">
        <v>16</v>
      </c>
      <c r="C76" s="2397">
        <v>270</v>
      </c>
      <c r="D76" s="2397">
        <f t="shared" si="1"/>
        <v>202.5</v>
      </c>
      <c r="E76" s="2397">
        <v>25</v>
      </c>
      <c r="F76" s="2397">
        <v>17269</v>
      </c>
      <c r="G76" s="2397">
        <v>260</v>
      </c>
      <c r="H76" s="2397"/>
      <c r="I76" s="2397"/>
      <c r="J76" s="2397"/>
      <c r="K76" s="3225"/>
      <c r="L76" s="287" t="s">
        <v>4881</v>
      </c>
      <c r="M76" s="270"/>
      <c r="N76" s="270"/>
      <c r="O76" s="270"/>
      <c r="P76" s="270"/>
      <c r="Q76" s="270"/>
      <c r="R76" s="270"/>
      <c r="S76" s="270"/>
      <c r="T76" s="270"/>
      <c r="U76" s="270"/>
      <c r="V76" s="270"/>
      <c r="W76" s="270"/>
      <c r="X76" s="270"/>
      <c r="Y76" s="270"/>
      <c r="Z76" s="270"/>
      <c r="AA76" s="270"/>
      <c r="AB76" s="270"/>
      <c r="AC76" s="270"/>
      <c r="AD76" s="270"/>
      <c r="AE76" s="270"/>
      <c r="AF76" s="270"/>
      <c r="AG76" s="270"/>
      <c r="AH76" s="270"/>
      <c r="AI76" s="270"/>
      <c r="AJ76" s="270"/>
      <c r="AK76" s="270"/>
      <c r="AL76" s="270"/>
      <c r="AM76" s="270"/>
      <c r="AN76" s="270"/>
      <c r="AO76" s="270"/>
      <c r="AP76" s="270"/>
      <c r="AQ76" s="270"/>
      <c r="AR76" s="270"/>
      <c r="AS76" s="270"/>
      <c r="AT76" s="270"/>
      <c r="AU76" s="270"/>
      <c r="AV76" s="270"/>
      <c r="AW76" s="270"/>
      <c r="AX76" s="270"/>
      <c r="AY76" s="270"/>
      <c r="AZ76" s="270"/>
      <c r="BA76" s="270"/>
      <c r="BB76" s="270"/>
    </row>
    <row r="77" spans="1:54" ht="30" customHeight="1">
      <c r="A77" s="458">
        <v>43368</v>
      </c>
      <c r="B77" s="2396" t="s">
        <v>16</v>
      </c>
      <c r="C77" s="2397">
        <v>265</v>
      </c>
      <c r="D77" s="2397">
        <f t="shared" si="1"/>
        <v>198.75</v>
      </c>
      <c r="E77" s="2397">
        <v>25</v>
      </c>
      <c r="F77" s="2397">
        <v>17438.20224719101</v>
      </c>
      <c r="G77" s="2397">
        <v>275</v>
      </c>
      <c r="H77" s="2397"/>
      <c r="I77" s="2397"/>
      <c r="J77" s="2397"/>
      <c r="K77" s="3225"/>
      <c r="L77" s="287" t="s">
        <v>4883</v>
      </c>
      <c r="M77" s="270"/>
      <c r="N77" s="270"/>
      <c r="O77" s="270"/>
      <c r="P77" s="270"/>
      <c r="Q77" s="270"/>
      <c r="R77" s="270"/>
      <c r="S77" s="270"/>
      <c r="T77" s="270"/>
      <c r="U77" s="270"/>
      <c r="V77" s="270"/>
      <c r="W77" s="270"/>
      <c r="X77" s="270"/>
      <c r="Y77" s="270"/>
      <c r="Z77" s="270"/>
      <c r="AA77" s="270"/>
      <c r="AB77" s="270"/>
      <c r="AC77" s="270"/>
      <c r="AD77" s="270"/>
      <c r="AE77" s="270"/>
      <c r="AF77" s="270"/>
      <c r="AG77" s="270"/>
      <c r="AH77" s="270"/>
      <c r="AI77" s="270"/>
      <c r="AJ77" s="270"/>
      <c r="AK77" s="270"/>
      <c r="AL77" s="270"/>
      <c r="AM77" s="270"/>
      <c r="AN77" s="270"/>
      <c r="AO77" s="270"/>
      <c r="AP77" s="270"/>
      <c r="AQ77" s="270"/>
      <c r="AR77" s="270"/>
      <c r="AS77" s="270"/>
      <c r="AT77" s="270"/>
      <c r="AU77" s="270"/>
      <c r="AV77" s="270"/>
      <c r="AW77" s="270"/>
      <c r="AX77" s="270"/>
      <c r="AY77" s="270"/>
      <c r="AZ77" s="270"/>
      <c r="BA77" s="270"/>
      <c r="BB77" s="270"/>
    </row>
    <row r="78" spans="1:54" ht="35.25" customHeight="1">
      <c r="A78" s="458">
        <v>43369</v>
      </c>
      <c r="B78" s="2396" t="s">
        <v>16</v>
      </c>
      <c r="C78" s="2397">
        <v>260</v>
      </c>
      <c r="D78" s="2397">
        <f t="shared" si="1"/>
        <v>195</v>
      </c>
      <c r="E78" s="2397">
        <v>25</v>
      </c>
      <c r="F78" s="2397">
        <v>17620.51282051282</v>
      </c>
      <c r="G78" s="2397">
        <v>272</v>
      </c>
      <c r="H78" s="2397"/>
      <c r="I78" s="2397"/>
      <c r="J78" s="2397"/>
      <c r="K78" s="3225"/>
      <c r="L78" s="287" t="s">
        <v>4886</v>
      </c>
      <c r="M78" s="270"/>
      <c r="N78" s="270"/>
      <c r="O78" s="270"/>
      <c r="P78" s="270"/>
      <c r="Q78" s="270"/>
      <c r="R78" s="270"/>
      <c r="S78" s="270"/>
      <c r="T78" s="270"/>
      <c r="U78" s="270"/>
      <c r="V78" s="270"/>
      <c r="W78" s="270"/>
      <c r="X78" s="270"/>
      <c r="Y78" s="270"/>
      <c r="Z78" s="270"/>
      <c r="AA78" s="270"/>
      <c r="AB78" s="270"/>
      <c r="AC78" s="270"/>
      <c r="AD78" s="270"/>
      <c r="AE78" s="270"/>
      <c r="AF78" s="270"/>
      <c r="AG78" s="270"/>
      <c r="AH78" s="270"/>
      <c r="AI78" s="270"/>
      <c r="AJ78" s="270"/>
      <c r="AK78" s="270"/>
      <c r="AL78" s="270"/>
      <c r="AM78" s="270"/>
      <c r="AN78" s="270"/>
      <c r="AO78" s="270"/>
      <c r="AP78" s="270"/>
      <c r="AQ78" s="270"/>
      <c r="AR78" s="270"/>
      <c r="AS78" s="270"/>
      <c r="AT78" s="270"/>
      <c r="AU78" s="270"/>
      <c r="AV78" s="270"/>
      <c r="AW78" s="270"/>
      <c r="AX78" s="270"/>
      <c r="AY78" s="270"/>
      <c r="AZ78" s="270"/>
      <c r="BA78" s="270"/>
      <c r="BB78" s="270"/>
    </row>
    <row r="79" spans="1:54" ht="36" customHeight="1">
      <c r="A79" s="458">
        <v>43370</v>
      </c>
      <c r="B79" s="2396" t="s">
        <v>16</v>
      </c>
      <c r="C79" s="2397">
        <v>250</v>
      </c>
      <c r="D79" s="2397">
        <f t="shared" si="1"/>
        <v>187.5</v>
      </c>
      <c r="E79" s="2397">
        <v>25</v>
      </c>
      <c r="F79" s="2397">
        <v>17978.666666666668</v>
      </c>
      <c r="G79" s="2397">
        <v>270</v>
      </c>
      <c r="H79" s="2397"/>
      <c r="I79" s="2397"/>
      <c r="J79" s="2397"/>
      <c r="K79" s="3225"/>
      <c r="L79" s="287" t="s">
        <v>4891</v>
      </c>
      <c r="M79" s="270"/>
      <c r="N79" s="270"/>
      <c r="O79" s="270"/>
      <c r="P79" s="270"/>
      <c r="Q79" s="270"/>
      <c r="R79" s="270"/>
      <c r="S79" s="270"/>
      <c r="T79" s="270"/>
      <c r="U79" s="270"/>
      <c r="V79" s="270"/>
      <c r="W79" s="270"/>
      <c r="X79" s="270"/>
      <c r="Y79" s="270"/>
      <c r="Z79" s="270"/>
      <c r="AA79" s="270"/>
      <c r="AB79" s="270"/>
      <c r="AC79" s="270"/>
      <c r="AD79" s="270"/>
      <c r="AE79" s="270"/>
      <c r="AF79" s="270"/>
      <c r="AG79" s="270"/>
      <c r="AH79" s="270"/>
      <c r="AI79" s="270"/>
      <c r="AJ79" s="270"/>
      <c r="AK79" s="270"/>
      <c r="AL79" s="270"/>
      <c r="AM79" s="270"/>
      <c r="AN79" s="270"/>
      <c r="AO79" s="270"/>
      <c r="AP79" s="270"/>
      <c r="AQ79" s="270"/>
      <c r="AR79" s="270"/>
      <c r="AS79" s="270"/>
      <c r="AT79" s="270"/>
      <c r="AU79" s="270"/>
      <c r="AV79" s="270"/>
      <c r="AW79" s="270"/>
      <c r="AX79" s="270"/>
      <c r="AY79" s="270"/>
      <c r="AZ79" s="270"/>
      <c r="BA79" s="270"/>
      <c r="BB79" s="270"/>
    </row>
    <row r="80" spans="1:54" ht="36.75" customHeight="1">
      <c r="A80" s="441">
        <v>43371</v>
      </c>
      <c r="B80" s="275" t="s">
        <v>16</v>
      </c>
      <c r="C80" s="2408">
        <v>255</v>
      </c>
      <c r="D80" s="2408">
        <f t="shared" si="1"/>
        <v>191.25</v>
      </c>
      <c r="E80" s="2408">
        <v>25</v>
      </c>
      <c r="F80" s="2408">
        <v>17474.50980392157</v>
      </c>
      <c r="G80" s="2408">
        <v>275</v>
      </c>
      <c r="H80" s="2408"/>
      <c r="I80" s="2408"/>
      <c r="J80" s="2408"/>
      <c r="K80" s="3225"/>
      <c r="L80" s="287" t="s">
        <v>4893</v>
      </c>
      <c r="M80" s="270"/>
      <c r="N80" s="270"/>
      <c r="O80" s="270"/>
      <c r="P80" s="270"/>
      <c r="Q80" s="270"/>
      <c r="R80" s="270"/>
      <c r="S80" s="270"/>
      <c r="T80" s="270"/>
      <c r="U80" s="270"/>
      <c r="V80" s="270"/>
      <c r="W80" s="270"/>
      <c r="X80" s="270"/>
      <c r="Y80" s="270"/>
      <c r="Z80" s="270"/>
      <c r="AA80" s="270"/>
      <c r="AB80" s="270"/>
      <c r="AC80" s="270"/>
      <c r="AD80" s="270"/>
      <c r="AE80" s="270"/>
      <c r="AF80" s="270"/>
      <c r="AG80" s="270"/>
      <c r="AH80" s="270"/>
      <c r="AI80" s="270"/>
      <c r="AJ80" s="270"/>
      <c r="AK80" s="270"/>
      <c r="AL80" s="270"/>
      <c r="AM80" s="270"/>
      <c r="AN80" s="270"/>
      <c r="AO80" s="270"/>
      <c r="AP80" s="270"/>
      <c r="AQ80" s="270"/>
      <c r="AR80" s="270"/>
      <c r="AS80" s="270"/>
      <c r="AT80" s="270"/>
      <c r="AU80" s="270"/>
      <c r="AV80" s="270"/>
      <c r="AW80" s="270"/>
      <c r="AX80" s="270"/>
      <c r="AY80" s="270"/>
      <c r="AZ80" s="270"/>
      <c r="BA80" s="270"/>
      <c r="BB80" s="270"/>
    </row>
    <row r="81" spans="1:54" ht="37.5" customHeight="1">
      <c r="A81" s="441">
        <v>43372</v>
      </c>
      <c r="B81" s="275" t="s">
        <v>16</v>
      </c>
      <c r="C81" s="2410">
        <v>250</v>
      </c>
      <c r="D81" s="2410">
        <f t="shared" si="1"/>
        <v>187.5</v>
      </c>
      <c r="E81" s="2410">
        <v>25</v>
      </c>
      <c r="F81" s="2410">
        <v>17589.333333333332</v>
      </c>
      <c r="G81" s="2410">
        <v>270</v>
      </c>
      <c r="H81" s="275"/>
      <c r="I81" s="275"/>
      <c r="J81" s="275"/>
      <c r="K81" s="3275"/>
      <c r="L81" s="287" t="s">
        <v>4896</v>
      </c>
      <c r="M81" s="270"/>
      <c r="N81" s="270"/>
      <c r="O81" s="270"/>
      <c r="P81" s="270"/>
      <c r="Q81" s="270"/>
      <c r="R81" s="270"/>
      <c r="S81" s="270"/>
      <c r="T81" s="270"/>
      <c r="U81" s="270"/>
      <c r="V81" s="270"/>
      <c r="W81" s="270"/>
      <c r="X81" s="270"/>
      <c r="Y81" s="270"/>
      <c r="Z81" s="270"/>
      <c r="AA81" s="270"/>
      <c r="AB81" s="270"/>
      <c r="AC81" s="270"/>
      <c r="AD81" s="270"/>
      <c r="AE81" s="270"/>
      <c r="AF81" s="270"/>
      <c r="AG81" s="270"/>
      <c r="AH81" s="270"/>
      <c r="AI81" s="270"/>
      <c r="AJ81" s="270"/>
      <c r="AK81" s="270"/>
      <c r="AL81" s="270"/>
      <c r="AM81" s="270"/>
      <c r="AN81" s="270"/>
      <c r="AO81" s="270"/>
      <c r="AP81" s="270"/>
      <c r="AQ81" s="270"/>
      <c r="AR81" s="270"/>
      <c r="AS81" s="270"/>
      <c r="AT81" s="270"/>
      <c r="AU81" s="270"/>
      <c r="AV81" s="270"/>
      <c r="AW81" s="270"/>
      <c r="AX81" s="270"/>
      <c r="AY81" s="270"/>
      <c r="AZ81" s="270"/>
      <c r="BA81" s="270"/>
      <c r="BB81" s="270"/>
    </row>
    <row r="82" spans="1:54" ht="33.75" customHeight="1">
      <c r="A82" s="2413">
        <v>43373</v>
      </c>
      <c r="B82" s="2411" t="s">
        <v>16</v>
      </c>
      <c r="C82" s="2412">
        <v>245</v>
      </c>
      <c r="D82" s="2412">
        <f>+C82*(100-E82)/100</f>
        <v>183.75</v>
      </c>
      <c r="E82" s="2412">
        <v>25</v>
      </c>
      <c r="F82" s="2412">
        <v>17839</v>
      </c>
      <c r="G82" s="2412">
        <v>270</v>
      </c>
      <c r="H82" s="2411"/>
      <c r="I82" s="2411"/>
      <c r="J82" s="2411"/>
      <c r="K82" s="3275"/>
      <c r="L82" s="287" t="s">
        <v>4897</v>
      </c>
      <c r="M82" s="270"/>
      <c r="N82" s="270"/>
      <c r="O82" s="270"/>
      <c r="P82" s="270"/>
      <c r="Q82" s="270"/>
      <c r="R82" s="270"/>
      <c r="S82" s="270"/>
      <c r="T82" s="270"/>
      <c r="U82" s="270"/>
      <c r="V82" s="270"/>
      <c r="W82" s="270"/>
      <c r="X82" s="270"/>
      <c r="Y82" s="270"/>
      <c r="Z82" s="270"/>
      <c r="AA82" s="270"/>
      <c r="AB82" s="270"/>
      <c r="AC82" s="270"/>
      <c r="AD82" s="270"/>
      <c r="AE82" s="270"/>
      <c r="AF82" s="270"/>
      <c r="AG82" s="270"/>
      <c r="AH82" s="270"/>
      <c r="AI82" s="270"/>
      <c r="AJ82" s="270"/>
      <c r="AK82" s="270"/>
      <c r="AL82" s="270"/>
      <c r="AM82" s="270"/>
      <c r="AN82" s="270"/>
      <c r="AO82" s="270"/>
      <c r="AP82" s="270"/>
      <c r="AQ82" s="270"/>
      <c r="AR82" s="270"/>
      <c r="AS82" s="270"/>
      <c r="AT82" s="270"/>
      <c r="AU82" s="270"/>
      <c r="AV82" s="270"/>
      <c r="AW82" s="270"/>
      <c r="AX82" s="270"/>
      <c r="AY82" s="270"/>
      <c r="AZ82" s="270"/>
      <c r="BA82" s="270"/>
      <c r="BB82" s="270"/>
    </row>
    <row r="83" spans="1:54" ht="33.75" customHeight="1">
      <c r="A83" s="2413">
        <v>43374</v>
      </c>
      <c r="B83" s="2411" t="s">
        <v>16</v>
      </c>
      <c r="C83" s="2418">
        <v>240</v>
      </c>
      <c r="D83" s="2418">
        <f t="shared" si="1"/>
        <v>192</v>
      </c>
      <c r="E83" s="2418">
        <v>20</v>
      </c>
      <c r="F83" s="2418">
        <v>16823</v>
      </c>
      <c r="G83" s="2418">
        <v>267</v>
      </c>
      <c r="H83" s="2418"/>
      <c r="I83" s="2418"/>
      <c r="J83" s="2418"/>
      <c r="K83" s="3225"/>
      <c r="L83" s="287" t="s">
        <v>4900</v>
      </c>
      <c r="M83" s="270"/>
      <c r="N83" s="270"/>
      <c r="O83" s="270"/>
      <c r="P83" s="270"/>
      <c r="Q83" s="270"/>
      <c r="R83" s="270"/>
      <c r="S83" s="270"/>
      <c r="T83" s="270"/>
      <c r="U83" s="270"/>
      <c r="V83" s="270"/>
      <c r="W83" s="270"/>
      <c r="X83" s="270"/>
      <c r="Y83" s="270"/>
      <c r="Z83" s="270"/>
      <c r="AA83" s="270"/>
      <c r="AB83" s="270"/>
      <c r="AC83" s="270"/>
      <c r="AD83" s="270"/>
      <c r="AE83" s="270"/>
      <c r="AF83" s="270"/>
      <c r="AG83" s="270"/>
      <c r="AH83" s="270"/>
      <c r="AI83" s="270"/>
      <c r="AJ83" s="270"/>
      <c r="AK83" s="270"/>
      <c r="AL83" s="270"/>
      <c r="AM83" s="270"/>
      <c r="AN83" s="270"/>
      <c r="AO83" s="270"/>
      <c r="AP83" s="270"/>
      <c r="AQ83" s="270"/>
      <c r="AR83" s="270"/>
      <c r="AS83" s="270"/>
      <c r="AT83" s="270"/>
      <c r="AU83" s="270"/>
      <c r="AV83" s="270"/>
      <c r="AW83" s="270"/>
      <c r="AX83" s="270"/>
      <c r="AY83" s="270"/>
      <c r="AZ83" s="270"/>
      <c r="BA83" s="270"/>
      <c r="BB83" s="270"/>
    </row>
    <row r="84" spans="1:54" ht="30.75" customHeight="1">
      <c r="A84" s="441">
        <v>43377</v>
      </c>
      <c r="B84" s="275" t="s">
        <v>16</v>
      </c>
      <c r="C84" s="2418">
        <v>235</v>
      </c>
      <c r="D84" s="2418">
        <f t="shared" si="1"/>
        <v>188</v>
      </c>
      <c r="E84" s="2418">
        <v>20</v>
      </c>
      <c r="F84" s="2418">
        <v>16617</v>
      </c>
      <c r="G84" s="2418">
        <v>261</v>
      </c>
      <c r="H84" s="2418"/>
      <c r="I84" s="2418"/>
      <c r="J84" s="2418"/>
      <c r="K84" s="3225"/>
      <c r="L84" s="287" t="s">
        <v>4905</v>
      </c>
      <c r="M84" s="270"/>
      <c r="N84" s="270"/>
      <c r="O84" s="270"/>
      <c r="P84" s="270"/>
      <c r="Q84" s="270"/>
      <c r="R84" s="270"/>
      <c r="S84" s="270"/>
      <c r="T84" s="270"/>
      <c r="U84" s="270"/>
      <c r="V84" s="270"/>
      <c r="W84" s="270"/>
      <c r="X84" s="270"/>
      <c r="Y84" s="270"/>
      <c r="Z84" s="270"/>
      <c r="AA84" s="270"/>
      <c r="AB84" s="270"/>
      <c r="AC84" s="270"/>
      <c r="AD84" s="270"/>
      <c r="AE84" s="270"/>
      <c r="AF84" s="270"/>
      <c r="AG84" s="270"/>
      <c r="AH84" s="270"/>
      <c r="AI84" s="270"/>
      <c r="AJ84" s="270"/>
      <c r="AK84" s="270"/>
      <c r="AL84" s="270"/>
      <c r="AM84" s="270"/>
      <c r="AN84" s="270"/>
      <c r="AO84" s="270"/>
      <c r="AP84" s="270"/>
      <c r="AQ84" s="270"/>
      <c r="AR84" s="270"/>
      <c r="AS84" s="270"/>
      <c r="AT84" s="270"/>
      <c r="AU84" s="270"/>
      <c r="AV84" s="270"/>
      <c r="AW84" s="270"/>
      <c r="AX84" s="270"/>
      <c r="AY84" s="270"/>
      <c r="AZ84" s="270"/>
      <c r="BA84" s="270"/>
      <c r="BB84" s="270"/>
    </row>
    <row r="85" spans="1:54" ht="30.75" customHeight="1">
      <c r="A85" s="441">
        <v>43379</v>
      </c>
      <c r="B85" s="275" t="s">
        <v>16</v>
      </c>
      <c r="C85" s="2418">
        <v>225</v>
      </c>
      <c r="D85" s="2418">
        <f t="shared" si="1"/>
        <v>180</v>
      </c>
      <c r="E85" s="2418">
        <v>20</v>
      </c>
      <c r="F85" s="2418">
        <v>16950</v>
      </c>
      <c r="G85" s="2418">
        <v>265</v>
      </c>
      <c r="H85" s="2418"/>
      <c r="I85" s="2418"/>
      <c r="J85" s="2418"/>
      <c r="K85" s="3225"/>
      <c r="L85" s="287" t="s">
        <v>4908</v>
      </c>
      <c r="M85" s="270"/>
      <c r="N85" s="270"/>
      <c r="O85" s="270"/>
      <c r="P85" s="270"/>
      <c r="Q85" s="270"/>
      <c r="R85" s="270"/>
      <c r="S85" s="270"/>
      <c r="T85" s="270"/>
      <c r="U85" s="270"/>
      <c r="V85" s="270"/>
      <c r="W85" s="270"/>
      <c r="X85" s="270"/>
      <c r="Y85" s="270"/>
      <c r="Z85" s="270"/>
      <c r="AA85" s="270"/>
      <c r="AB85" s="270"/>
      <c r="AC85" s="270"/>
      <c r="AD85" s="270"/>
      <c r="AE85" s="270"/>
      <c r="AF85" s="270"/>
      <c r="AG85" s="270"/>
      <c r="AH85" s="270"/>
      <c r="AI85" s="270"/>
      <c r="AJ85" s="270"/>
      <c r="AK85" s="270"/>
      <c r="AL85" s="270"/>
      <c r="AM85" s="270"/>
      <c r="AN85" s="270"/>
      <c r="AO85" s="270"/>
      <c r="AP85" s="270"/>
      <c r="AQ85" s="270"/>
      <c r="AR85" s="270"/>
      <c r="AS85" s="270"/>
      <c r="AT85" s="270"/>
      <c r="AU85" s="270"/>
      <c r="AV85" s="270"/>
      <c r="AW85" s="270"/>
      <c r="AX85" s="270"/>
      <c r="AY85" s="270"/>
      <c r="AZ85" s="270"/>
      <c r="BA85" s="270"/>
      <c r="BB85" s="270"/>
    </row>
    <row r="86" spans="1:54" ht="33.75" customHeight="1">
      <c r="A86" s="2419">
        <v>43381</v>
      </c>
      <c r="B86" s="303" t="s">
        <v>16</v>
      </c>
      <c r="C86" s="2418">
        <v>220</v>
      </c>
      <c r="D86" s="2418">
        <f t="shared" si="1"/>
        <v>176</v>
      </c>
      <c r="E86" s="2418">
        <v>20</v>
      </c>
      <c r="F86" s="2418">
        <v>17020.547945205479</v>
      </c>
      <c r="G86" s="2418">
        <v>265</v>
      </c>
      <c r="H86" s="2418"/>
      <c r="I86" s="2418"/>
      <c r="J86" s="2418"/>
      <c r="K86" s="3225"/>
      <c r="L86" s="287" t="s">
        <v>4909</v>
      </c>
      <c r="M86" s="270"/>
      <c r="N86" s="270"/>
      <c r="O86" s="270"/>
      <c r="P86" s="270"/>
      <c r="Q86" s="270"/>
      <c r="R86" s="270"/>
      <c r="S86" s="270"/>
      <c r="T86" s="270"/>
      <c r="U86" s="270"/>
      <c r="V86" s="270"/>
      <c r="W86" s="270"/>
      <c r="X86" s="270"/>
      <c r="Y86" s="270"/>
      <c r="Z86" s="270"/>
      <c r="AA86" s="270"/>
      <c r="AB86" s="270"/>
      <c r="AC86" s="270"/>
      <c r="AD86" s="270"/>
      <c r="AE86" s="270"/>
      <c r="AF86" s="270"/>
      <c r="AG86" s="270"/>
      <c r="AH86" s="270"/>
      <c r="AI86" s="270"/>
      <c r="AJ86" s="270"/>
      <c r="AK86" s="270"/>
      <c r="AL86" s="270"/>
      <c r="AM86" s="270"/>
      <c r="AN86" s="270"/>
      <c r="AO86" s="270"/>
      <c r="AP86" s="270"/>
      <c r="AQ86" s="270"/>
      <c r="AR86" s="270"/>
      <c r="AS86" s="270"/>
      <c r="AT86" s="270"/>
      <c r="AU86" s="270"/>
      <c r="AV86" s="270"/>
      <c r="AW86" s="270"/>
      <c r="AX86" s="270"/>
      <c r="AY86" s="270"/>
      <c r="AZ86" s="270"/>
      <c r="BA86" s="270"/>
      <c r="BB86" s="270"/>
    </row>
    <row r="87" spans="1:54" ht="20.100000000000001" customHeight="1">
      <c r="A87" s="441">
        <v>43382</v>
      </c>
      <c r="B87" s="275" t="s">
        <v>41</v>
      </c>
      <c r="C87" s="4345" t="s">
        <v>4919</v>
      </c>
      <c r="D87" s="4274"/>
      <c r="E87" s="4274"/>
      <c r="F87" s="4274"/>
      <c r="G87" s="4274"/>
      <c r="H87" s="4274"/>
      <c r="I87" s="4274"/>
      <c r="J87" s="4346"/>
      <c r="K87" s="3226"/>
      <c r="L87" s="270"/>
      <c r="M87" s="270"/>
      <c r="N87" s="270"/>
      <c r="O87" s="270"/>
      <c r="P87" s="270"/>
      <c r="Q87" s="270"/>
      <c r="R87" s="270"/>
      <c r="S87" s="270"/>
      <c r="T87" s="270"/>
      <c r="U87" s="270"/>
      <c r="V87" s="270"/>
      <c r="W87" s="270"/>
      <c r="X87" s="270"/>
      <c r="Y87" s="270"/>
      <c r="Z87" s="270"/>
      <c r="AA87" s="270"/>
      <c r="AB87" s="270"/>
      <c r="AC87" s="270"/>
      <c r="AD87" s="270"/>
      <c r="AE87" s="270"/>
      <c r="AF87" s="270"/>
      <c r="AG87" s="270"/>
      <c r="AH87" s="270"/>
      <c r="AI87" s="270"/>
      <c r="AJ87" s="270"/>
      <c r="AK87" s="270"/>
      <c r="AL87" s="270"/>
      <c r="AM87" s="270"/>
      <c r="AN87" s="270"/>
      <c r="AO87" s="270"/>
      <c r="AP87" s="270"/>
      <c r="AQ87" s="270"/>
      <c r="AR87" s="270"/>
      <c r="AS87" s="270"/>
      <c r="AT87" s="270"/>
      <c r="AU87" s="270"/>
      <c r="AV87" s="270"/>
      <c r="AW87" s="270"/>
      <c r="AX87" s="270"/>
      <c r="AY87" s="270"/>
      <c r="AZ87" s="270"/>
      <c r="BA87" s="270"/>
      <c r="BB87" s="270"/>
    </row>
    <row r="88" spans="1:54" ht="43.5" customHeight="1">
      <c r="A88" s="2168">
        <v>43385</v>
      </c>
      <c r="B88" s="2169" t="s">
        <v>15</v>
      </c>
      <c r="C88" s="4469" t="s">
        <v>4915</v>
      </c>
      <c r="D88" s="4470"/>
      <c r="E88" s="4470"/>
      <c r="F88" s="4470"/>
      <c r="G88" s="4470"/>
      <c r="H88" s="4470"/>
      <c r="I88" s="4470"/>
      <c r="J88" s="4471"/>
      <c r="K88" s="3279"/>
      <c r="L88" s="2424"/>
      <c r="M88" s="270"/>
      <c r="N88" s="270"/>
      <c r="O88" s="270"/>
      <c r="P88" s="270"/>
      <c r="Q88" s="270"/>
      <c r="R88" s="270"/>
      <c r="S88" s="270"/>
      <c r="T88" s="270"/>
      <c r="U88" s="270"/>
      <c r="V88" s="270"/>
      <c r="W88" s="270"/>
      <c r="X88" s="270"/>
      <c r="Y88" s="270"/>
      <c r="Z88" s="270"/>
      <c r="AA88" s="270"/>
      <c r="AB88" s="270"/>
      <c r="AC88" s="270"/>
      <c r="AD88" s="270"/>
      <c r="AE88" s="270"/>
      <c r="AF88" s="270"/>
      <c r="AG88" s="270"/>
      <c r="AH88" s="270"/>
      <c r="AI88" s="270"/>
      <c r="AJ88" s="270"/>
      <c r="AK88" s="270"/>
      <c r="AL88" s="270"/>
      <c r="AM88" s="270"/>
      <c r="AN88" s="270"/>
      <c r="AO88" s="270"/>
      <c r="AP88" s="270"/>
      <c r="AQ88" s="270"/>
      <c r="AR88" s="270"/>
      <c r="AS88" s="270"/>
      <c r="AT88" s="270"/>
      <c r="AU88" s="270"/>
      <c r="AV88" s="270"/>
      <c r="AW88" s="270"/>
      <c r="AX88" s="270"/>
      <c r="AY88" s="270"/>
      <c r="AZ88" s="270"/>
      <c r="BA88" s="270"/>
      <c r="BB88" s="270"/>
    </row>
    <row r="89" spans="1:54" ht="20.100000000000001" customHeight="1">
      <c r="A89" s="4558">
        <v>43388</v>
      </c>
      <c r="B89" s="275" t="s">
        <v>15</v>
      </c>
      <c r="C89" s="4345" t="s">
        <v>4924</v>
      </c>
      <c r="D89" s="4274"/>
      <c r="E89" s="4274"/>
      <c r="F89" s="4274"/>
      <c r="G89" s="4274"/>
      <c r="H89" s="4274"/>
      <c r="I89" s="4274"/>
      <c r="J89" s="4346"/>
      <c r="K89" s="3226"/>
      <c r="L89" s="270"/>
      <c r="M89" s="270"/>
      <c r="N89" s="270"/>
      <c r="O89" s="270"/>
      <c r="P89" s="270"/>
      <c r="Q89" s="270"/>
      <c r="R89" s="270"/>
      <c r="S89" s="270"/>
      <c r="T89" s="270"/>
      <c r="U89" s="270"/>
      <c r="V89" s="270"/>
      <c r="W89" s="270"/>
      <c r="X89" s="270"/>
      <c r="Y89" s="270"/>
      <c r="Z89" s="270"/>
      <c r="AA89" s="270"/>
      <c r="AB89" s="270"/>
      <c r="AC89" s="270"/>
      <c r="AD89" s="270"/>
      <c r="AE89" s="270"/>
      <c r="AF89" s="270"/>
      <c r="AG89" s="270"/>
      <c r="AH89" s="270"/>
      <c r="AI89" s="270"/>
      <c r="AJ89" s="270"/>
      <c r="AK89" s="270"/>
      <c r="AL89" s="270"/>
      <c r="AM89" s="270"/>
      <c r="AN89" s="270"/>
      <c r="AO89" s="270"/>
      <c r="AP89" s="270"/>
      <c r="AQ89" s="270"/>
      <c r="AR89" s="270"/>
      <c r="AS89" s="270"/>
      <c r="AT89" s="270"/>
      <c r="AU89" s="270"/>
      <c r="AV89" s="270"/>
      <c r="AW89" s="270"/>
      <c r="AX89" s="270"/>
      <c r="AY89" s="270"/>
      <c r="AZ89" s="270"/>
      <c r="BA89" s="270"/>
      <c r="BB89" s="270"/>
    </row>
    <row r="90" spans="1:54" ht="48" customHeight="1">
      <c r="A90" s="4559"/>
      <c r="B90" s="275" t="s">
        <v>16</v>
      </c>
      <c r="C90" s="2418">
        <v>385</v>
      </c>
      <c r="D90" s="2418">
        <f t="shared" si="1"/>
        <v>288.75</v>
      </c>
      <c r="E90" s="2418">
        <v>25</v>
      </c>
      <c r="F90" s="2418">
        <v>20720</v>
      </c>
      <c r="G90" s="2418">
        <v>275</v>
      </c>
      <c r="H90" s="2418"/>
      <c r="I90" s="2418"/>
      <c r="J90" s="2418"/>
      <c r="K90" s="3225"/>
      <c r="L90" s="287" t="s">
        <v>4925</v>
      </c>
      <c r="M90" s="270"/>
      <c r="N90" s="270"/>
      <c r="O90" s="270"/>
      <c r="P90" s="270"/>
      <c r="Q90" s="270"/>
      <c r="R90" s="270"/>
      <c r="S90" s="270"/>
      <c r="T90" s="270"/>
      <c r="U90" s="270"/>
      <c r="V90" s="270"/>
      <c r="W90" s="270"/>
      <c r="X90" s="270"/>
      <c r="Y90" s="270"/>
      <c r="Z90" s="270"/>
      <c r="AA90" s="270"/>
      <c r="AB90" s="270"/>
      <c r="AC90" s="270"/>
      <c r="AD90" s="270"/>
      <c r="AE90" s="270"/>
      <c r="AF90" s="270"/>
      <c r="AG90" s="270"/>
      <c r="AH90" s="270"/>
      <c r="AI90" s="270"/>
      <c r="AJ90" s="270"/>
      <c r="AK90" s="270"/>
      <c r="AL90" s="270"/>
      <c r="AM90" s="270"/>
      <c r="AN90" s="270"/>
      <c r="AO90" s="270"/>
      <c r="AP90" s="270"/>
      <c r="AQ90" s="270"/>
      <c r="AR90" s="270"/>
      <c r="AS90" s="270"/>
      <c r="AT90" s="270"/>
      <c r="AU90" s="270"/>
      <c r="AV90" s="270"/>
      <c r="AW90" s="270"/>
      <c r="AX90" s="270"/>
      <c r="AY90" s="270"/>
      <c r="AZ90" s="270"/>
      <c r="BA90" s="270"/>
      <c r="BB90" s="270"/>
    </row>
    <row r="91" spans="1:54" ht="112.5" customHeight="1">
      <c r="A91" s="4559"/>
      <c r="B91" s="2169" t="s">
        <v>4941</v>
      </c>
      <c r="C91" s="4469" t="s">
        <v>4942</v>
      </c>
      <c r="D91" s="4464"/>
      <c r="E91" s="4464"/>
      <c r="F91" s="4464"/>
      <c r="G91" s="4464"/>
      <c r="H91" s="4464"/>
      <c r="I91" s="4464"/>
      <c r="J91" s="4465"/>
      <c r="K91" s="3289"/>
      <c r="L91" s="2445"/>
      <c r="M91" s="270"/>
      <c r="N91" s="270"/>
      <c r="O91" s="270"/>
      <c r="P91" s="270"/>
      <c r="Q91" s="270"/>
      <c r="R91" s="270"/>
      <c r="S91" s="270"/>
      <c r="T91" s="270"/>
      <c r="U91" s="270"/>
      <c r="V91" s="270"/>
      <c r="W91" s="270"/>
      <c r="X91" s="270"/>
      <c r="Y91" s="270"/>
      <c r="Z91" s="270"/>
      <c r="AA91" s="270"/>
      <c r="AB91" s="270"/>
      <c r="AC91" s="270"/>
      <c r="AD91" s="270"/>
      <c r="AE91" s="270"/>
      <c r="AF91" s="270"/>
      <c r="AG91" s="270"/>
      <c r="AH91" s="270"/>
      <c r="AI91" s="270"/>
      <c r="AJ91" s="270"/>
      <c r="AK91" s="270"/>
      <c r="AL91" s="270"/>
      <c r="AM91" s="270"/>
      <c r="AN91" s="270"/>
      <c r="AO91" s="270"/>
      <c r="AP91" s="270"/>
      <c r="AQ91" s="270"/>
      <c r="AR91" s="270"/>
      <c r="AS91" s="270"/>
      <c r="AT91" s="270"/>
      <c r="AU91" s="270"/>
      <c r="AV91" s="270"/>
      <c r="AW91" s="270"/>
      <c r="AX91" s="270"/>
      <c r="AY91" s="270"/>
      <c r="AZ91" s="270"/>
      <c r="BA91" s="270"/>
      <c r="BB91" s="270"/>
    </row>
    <row r="92" spans="1:54">
      <c r="A92" s="4560"/>
      <c r="B92" s="275" t="s">
        <v>41</v>
      </c>
      <c r="C92" s="4345" t="s">
        <v>4926</v>
      </c>
      <c r="D92" s="4274"/>
      <c r="E92" s="4274"/>
      <c r="F92" s="4274"/>
      <c r="G92" s="4274"/>
      <c r="H92" s="4274"/>
      <c r="I92" s="4274"/>
      <c r="J92" s="4346"/>
      <c r="K92" s="3226"/>
      <c r="L92" s="270"/>
      <c r="M92" s="270"/>
      <c r="N92" s="270"/>
      <c r="O92" s="270"/>
      <c r="P92" s="270"/>
      <c r="Q92" s="270"/>
      <c r="R92" s="270"/>
      <c r="S92" s="270"/>
      <c r="T92" s="270"/>
      <c r="U92" s="270"/>
      <c r="V92" s="270"/>
      <c r="W92" s="270"/>
      <c r="X92" s="270"/>
      <c r="Y92" s="270"/>
      <c r="Z92" s="270"/>
      <c r="AA92" s="270"/>
      <c r="AB92" s="270"/>
      <c r="AC92" s="270"/>
      <c r="AD92" s="270"/>
      <c r="AE92" s="270"/>
      <c r="AF92" s="270"/>
      <c r="AG92" s="270"/>
      <c r="AH92" s="270"/>
      <c r="AI92" s="270"/>
      <c r="AJ92" s="270"/>
      <c r="AK92" s="270"/>
      <c r="AL92" s="270"/>
      <c r="AM92" s="270"/>
      <c r="AN92" s="270"/>
      <c r="AO92" s="270"/>
      <c r="AP92" s="270"/>
      <c r="AQ92" s="270"/>
      <c r="AR92" s="270"/>
      <c r="AS92" s="270"/>
      <c r="AT92" s="270"/>
      <c r="AU92" s="270"/>
      <c r="AV92" s="270"/>
      <c r="AW92" s="270"/>
      <c r="AX92" s="270"/>
      <c r="AY92" s="270"/>
      <c r="AZ92" s="270"/>
      <c r="BA92" s="270"/>
      <c r="BB92" s="270"/>
    </row>
    <row r="93" spans="1:54" ht="39.75" customHeight="1">
      <c r="A93" s="2168">
        <v>43401</v>
      </c>
      <c r="B93" s="2169" t="s">
        <v>43</v>
      </c>
      <c r="C93" s="4469" t="s">
        <v>4951</v>
      </c>
      <c r="D93" s="4470"/>
      <c r="E93" s="4470"/>
      <c r="F93" s="4470"/>
      <c r="G93" s="4470"/>
      <c r="H93" s="4470"/>
      <c r="I93" s="4470"/>
      <c r="J93" s="4471"/>
      <c r="K93" s="3279"/>
      <c r="L93" s="2424"/>
      <c r="M93" s="270"/>
      <c r="N93" s="270"/>
      <c r="O93" s="270"/>
      <c r="P93" s="270"/>
      <c r="Q93" s="270"/>
      <c r="R93" s="270"/>
      <c r="S93" s="270"/>
      <c r="T93" s="270"/>
      <c r="U93" s="270"/>
      <c r="V93" s="270"/>
      <c r="W93" s="270"/>
      <c r="X93" s="270"/>
      <c r="Y93" s="270"/>
      <c r="Z93" s="270"/>
      <c r="AA93" s="270"/>
      <c r="AB93" s="270"/>
      <c r="AC93" s="270"/>
      <c r="AD93" s="270"/>
      <c r="AE93" s="270"/>
      <c r="AF93" s="270"/>
      <c r="AG93" s="270"/>
      <c r="AH93" s="270"/>
      <c r="AI93" s="270"/>
      <c r="AJ93" s="270"/>
      <c r="AK93" s="270"/>
      <c r="AL93" s="270"/>
      <c r="AM93" s="270"/>
      <c r="AN93" s="270"/>
      <c r="AO93" s="270"/>
      <c r="AP93" s="270"/>
      <c r="AQ93" s="270"/>
      <c r="AR93" s="270"/>
      <c r="AS93" s="270"/>
      <c r="AT93" s="270"/>
      <c r="AU93" s="270"/>
      <c r="AV93" s="270"/>
      <c r="AW93" s="270"/>
      <c r="AX93" s="270"/>
      <c r="AY93" s="270"/>
      <c r="AZ93" s="270"/>
      <c r="BA93" s="270"/>
      <c r="BB93" s="270"/>
    </row>
    <row r="94" spans="1:54" ht="72.75" customHeight="1">
      <c r="A94" s="2168">
        <v>43411</v>
      </c>
      <c r="B94" s="2169" t="s">
        <v>15</v>
      </c>
      <c r="C94" s="4580" t="s">
        <v>4986</v>
      </c>
      <c r="D94" s="4470"/>
      <c r="E94" s="4470"/>
      <c r="F94" s="4470"/>
      <c r="G94" s="4470"/>
      <c r="H94" s="4470"/>
      <c r="I94" s="4470"/>
      <c r="J94" s="4471"/>
      <c r="K94" s="3279"/>
      <c r="L94" s="2424"/>
      <c r="M94" s="270"/>
      <c r="N94" s="270"/>
      <c r="O94" s="270"/>
      <c r="P94" s="270"/>
      <c r="Q94" s="270"/>
      <c r="R94" s="270"/>
      <c r="S94" s="270"/>
      <c r="T94" s="270"/>
      <c r="U94" s="270"/>
      <c r="V94" s="270"/>
      <c r="W94" s="270"/>
      <c r="X94" s="270"/>
      <c r="Y94" s="270"/>
      <c r="Z94" s="270"/>
      <c r="AA94" s="270"/>
      <c r="AB94" s="270"/>
      <c r="AC94" s="270"/>
      <c r="AD94" s="270"/>
      <c r="AE94" s="270"/>
      <c r="AF94" s="270"/>
      <c r="AG94" s="270"/>
      <c r="AH94" s="270"/>
      <c r="AI94" s="270"/>
      <c r="AJ94" s="270"/>
      <c r="AK94" s="270"/>
      <c r="AL94" s="270"/>
      <c r="AM94" s="270"/>
      <c r="AN94" s="270"/>
      <c r="AO94" s="270"/>
      <c r="AP94" s="270"/>
      <c r="AQ94" s="270"/>
      <c r="AR94" s="270"/>
      <c r="AS94" s="270"/>
      <c r="AT94" s="270"/>
      <c r="AU94" s="270"/>
      <c r="AV94" s="270"/>
      <c r="AW94" s="270"/>
      <c r="AX94" s="270"/>
      <c r="AY94" s="270"/>
      <c r="AZ94" s="270"/>
      <c r="BA94" s="270"/>
      <c r="BB94" s="270"/>
    </row>
    <row r="95" spans="1:54" ht="27.75" customHeight="1">
      <c r="A95" s="2168">
        <v>43412</v>
      </c>
      <c r="B95" s="2169" t="s">
        <v>15</v>
      </c>
      <c r="C95" s="4463" t="s">
        <v>4968</v>
      </c>
      <c r="D95" s="4464"/>
      <c r="E95" s="4464"/>
      <c r="F95" s="4464"/>
      <c r="G95" s="4464"/>
      <c r="H95" s="4464"/>
      <c r="I95" s="4464"/>
      <c r="J95" s="4465"/>
      <c r="K95" s="3290"/>
      <c r="L95" s="2424"/>
      <c r="M95" s="270"/>
      <c r="N95" s="270"/>
      <c r="O95" s="270"/>
      <c r="P95" s="270"/>
      <c r="Q95" s="270"/>
      <c r="R95" s="270"/>
      <c r="S95" s="270"/>
      <c r="T95" s="270"/>
      <c r="U95" s="270"/>
      <c r="V95" s="270"/>
      <c r="W95" s="270"/>
      <c r="X95" s="270"/>
      <c r="Y95" s="270"/>
      <c r="Z95" s="270"/>
      <c r="AA95" s="270"/>
      <c r="AB95" s="270"/>
      <c r="AC95" s="270"/>
      <c r="AD95" s="270"/>
      <c r="AE95" s="270"/>
      <c r="AF95" s="270"/>
      <c r="AG95" s="270"/>
      <c r="AH95" s="270"/>
      <c r="AI95" s="270"/>
      <c r="AJ95" s="270"/>
      <c r="AK95" s="270"/>
      <c r="AL95" s="270"/>
      <c r="AM95" s="270"/>
      <c r="AN95" s="270"/>
      <c r="AO95" s="270"/>
      <c r="AP95" s="270"/>
      <c r="AQ95" s="270"/>
      <c r="AR95" s="270"/>
      <c r="AS95" s="270"/>
      <c r="AT95" s="270"/>
      <c r="AU95" s="270"/>
      <c r="AV95" s="270"/>
      <c r="AW95" s="270"/>
      <c r="AX95" s="270"/>
      <c r="AY95" s="270"/>
      <c r="AZ95" s="270"/>
      <c r="BA95" s="270"/>
      <c r="BB95" s="270"/>
    </row>
    <row r="96" spans="1:54" ht="144.75" customHeight="1">
      <c r="A96" s="441">
        <v>43419</v>
      </c>
      <c r="B96" s="2456" t="s">
        <v>11</v>
      </c>
      <c r="C96" s="4340" t="s">
        <v>4971</v>
      </c>
      <c r="D96" s="4274"/>
      <c r="E96" s="4274"/>
      <c r="F96" s="4274"/>
      <c r="G96" s="4274"/>
      <c r="H96" s="4274"/>
      <c r="I96" s="4274"/>
      <c r="J96" s="4346"/>
      <c r="K96" s="3226"/>
      <c r="L96" s="270"/>
      <c r="M96" s="270"/>
      <c r="N96" s="270"/>
      <c r="O96" s="270"/>
      <c r="P96" s="270"/>
      <c r="Q96" s="270"/>
      <c r="R96" s="270"/>
      <c r="S96" s="270"/>
      <c r="T96" s="270"/>
      <c r="U96" s="270"/>
      <c r="V96" s="270"/>
      <c r="W96" s="270"/>
      <c r="X96" s="270"/>
      <c r="Y96" s="270"/>
      <c r="Z96" s="270"/>
      <c r="AA96" s="270"/>
      <c r="AB96" s="270"/>
      <c r="AC96" s="270"/>
      <c r="AD96" s="270"/>
      <c r="AE96" s="270"/>
      <c r="AF96" s="270"/>
      <c r="AG96" s="270"/>
      <c r="AH96" s="270"/>
      <c r="AI96" s="270"/>
      <c r="AJ96" s="270"/>
      <c r="AK96" s="270"/>
      <c r="AL96" s="270"/>
      <c r="AM96" s="270"/>
      <c r="AN96" s="270"/>
      <c r="AO96" s="270"/>
      <c r="AP96" s="270"/>
      <c r="AQ96" s="270"/>
      <c r="AR96" s="270"/>
      <c r="AS96" s="270"/>
      <c r="AT96" s="270"/>
      <c r="AU96" s="270"/>
      <c r="AV96" s="270"/>
      <c r="AW96" s="270"/>
      <c r="AX96" s="270"/>
      <c r="AY96" s="270"/>
      <c r="AZ96" s="270"/>
      <c r="BA96" s="270"/>
      <c r="BB96" s="270"/>
    </row>
    <row r="97" spans="1:54" ht="58.5" customHeight="1">
      <c r="A97" s="2168">
        <v>43424</v>
      </c>
      <c r="B97" s="2461" t="s">
        <v>15</v>
      </c>
      <c r="C97" s="4469" t="s">
        <v>4984</v>
      </c>
      <c r="D97" s="4470"/>
      <c r="E97" s="4470"/>
      <c r="F97" s="4470"/>
      <c r="G97" s="4470"/>
      <c r="H97" s="4470"/>
      <c r="I97" s="4470"/>
      <c r="J97" s="4471"/>
      <c r="K97" s="3528" t="s">
        <v>6289</v>
      </c>
      <c r="L97" s="3529" t="s">
        <v>6289</v>
      </c>
      <c r="M97" s="270"/>
      <c r="N97" s="270"/>
      <c r="O97" s="270"/>
      <c r="P97" s="270"/>
      <c r="Q97" s="270"/>
      <c r="R97" s="270"/>
      <c r="S97" s="270"/>
      <c r="T97" s="270"/>
      <c r="U97" s="270"/>
      <c r="V97" s="270"/>
      <c r="W97" s="270"/>
      <c r="X97" s="270"/>
      <c r="Y97" s="270"/>
      <c r="Z97" s="270"/>
      <c r="AA97" s="270"/>
      <c r="AB97" s="270"/>
      <c r="AC97" s="270"/>
      <c r="AD97" s="270"/>
      <c r="AE97" s="270"/>
      <c r="AF97" s="270"/>
      <c r="AG97" s="270"/>
      <c r="AH97" s="270"/>
      <c r="AI97" s="270"/>
      <c r="AJ97" s="270"/>
      <c r="AK97" s="270"/>
      <c r="AL97" s="270"/>
      <c r="AM97" s="270"/>
      <c r="AN97" s="270"/>
      <c r="AO97" s="270"/>
      <c r="AP97" s="270"/>
      <c r="AQ97" s="270"/>
      <c r="AR97" s="270"/>
      <c r="AS97" s="270"/>
      <c r="AT97" s="270"/>
      <c r="AU97" s="270"/>
      <c r="AV97" s="270"/>
      <c r="AW97" s="270"/>
      <c r="AX97" s="270"/>
      <c r="AY97" s="270"/>
      <c r="AZ97" s="270"/>
      <c r="BA97" s="270"/>
      <c r="BB97" s="270"/>
    </row>
    <row r="98" spans="1:54">
      <c r="A98" s="4293">
        <v>43426</v>
      </c>
      <c r="B98" s="2456" t="s">
        <v>11</v>
      </c>
      <c r="C98" s="4345" t="s">
        <v>4988</v>
      </c>
      <c r="D98" s="4274"/>
      <c r="E98" s="4274"/>
      <c r="F98" s="4274"/>
      <c r="G98" s="4274"/>
      <c r="H98" s="4274"/>
      <c r="I98" s="4274"/>
      <c r="J98" s="4346"/>
      <c r="K98" s="3226"/>
      <c r="L98" s="270"/>
      <c r="M98" s="270"/>
      <c r="N98" s="270"/>
      <c r="O98" s="270"/>
      <c r="P98" s="270"/>
      <c r="Q98" s="270"/>
      <c r="R98" s="270"/>
      <c r="S98" s="270"/>
      <c r="T98" s="270"/>
      <c r="U98" s="270"/>
      <c r="V98" s="270"/>
      <c r="W98" s="270"/>
      <c r="X98" s="270"/>
      <c r="Y98" s="270"/>
      <c r="Z98" s="270"/>
      <c r="AA98" s="270"/>
      <c r="AB98" s="270"/>
      <c r="AC98" s="270"/>
      <c r="AD98" s="270"/>
      <c r="AE98" s="270"/>
      <c r="AF98" s="270"/>
      <c r="AG98" s="270"/>
      <c r="AH98" s="270"/>
      <c r="AI98" s="270"/>
      <c r="AJ98" s="270"/>
      <c r="AK98" s="270"/>
      <c r="AL98" s="270"/>
      <c r="AM98" s="270"/>
      <c r="AN98" s="270"/>
      <c r="AO98" s="270"/>
      <c r="AP98" s="270"/>
      <c r="AQ98" s="270"/>
      <c r="AR98" s="270"/>
      <c r="AS98" s="270"/>
      <c r="AT98" s="270"/>
      <c r="AU98" s="270"/>
      <c r="AV98" s="270"/>
      <c r="AW98" s="270"/>
      <c r="AX98" s="270"/>
      <c r="AY98" s="270"/>
      <c r="AZ98" s="270"/>
      <c r="BA98" s="270"/>
      <c r="BB98" s="270"/>
    </row>
    <row r="99" spans="1:54" ht="47.25">
      <c r="A99" s="4307"/>
      <c r="B99" s="2456" t="s">
        <v>16</v>
      </c>
      <c r="C99" s="2418">
        <v>310</v>
      </c>
      <c r="D99" s="2454">
        <f t="shared" ref="D99:D164" si="2">+C99*(100-E99)/100</f>
        <v>217</v>
      </c>
      <c r="E99" s="2418">
        <v>30</v>
      </c>
      <c r="F99" s="2418">
        <v>16820.276497695853</v>
      </c>
      <c r="G99" s="2418">
        <v>200</v>
      </c>
      <c r="H99" s="2418"/>
      <c r="I99" s="2418"/>
      <c r="J99" s="2418"/>
      <c r="K99" s="3248"/>
      <c r="L99" s="363" t="s">
        <v>4987</v>
      </c>
      <c r="M99" s="270"/>
      <c r="N99" s="270"/>
      <c r="O99" s="270"/>
      <c r="P99" s="270"/>
      <c r="Q99" s="270"/>
      <c r="R99" s="270"/>
      <c r="S99" s="270"/>
      <c r="T99" s="270"/>
      <c r="U99" s="270"/>
      <c r="V99" s="270"/>
      <c r="W99" s="270"/>
      <c r="X99" s="270"/>
      <c r="Y99" s="270"/>
      <c r="Z99" s="270"/>
      <c r="AA99" s="270"/>
      <c r="AB99" s="270"/>
      <c r="AC99" s="270"/>
      <c r="AD99" s="270"/>
      <c r="AE99" s="270"/>
      <c r="AF99" s="270"/>
      <c r="AG99" s="270"/>
      <c r="AH99" s="270"/>
      <c r="AI99" s="270"/>
      <c r="AJ99" s="270"/>
      <c r="AK99" s="270"/>
      <c r="AL99" s="270"/>
      <c r="AM99" s="270"/>
      <c r="AN99" s="270"/>
      <c r="AO99" s="270"/>
      <c r="AP99" s="270"/>
      <c r="AQ99" s="270"/>
      <c r="AR99" s="270"/>
      <c r="AS99" s="270"/>
      <c r="AT99" s="270"/>
      <c r="AU99" s="270"/>
      <c r="AV99" s="270"/>
      <c r="AW99" s="270"/>
      <c r="AX99" s="270"/>
      <c r="AY99" s="270"/>
      <c r="AZ99" s="270"/>
      <c r="BA99" s="270"/>
      <c r="BB99" s="270"/>
    </row>
    <row r="100" spans="1:54" ht="47.25">
      <c r="A100" s="441">
        <v>43427</v>
      </c>
      <c r="B100" s="2456" t="s">
        <v>16</v>
      </c>
      <c r="C100" s="2418">
        <v>260</v>
      </c>
      <c r="D100" s="2454">
        <f t="shared" si="2"/>
        <v>208</v>
      </c>
      <c r="E100" s="2418">
        <v>20</v>
      </c>
      <c r="F100" s="2418">
        <v>16394.23076923077</v>
      </c>
      <c r="G100" s="2418">
        <v>220</v>
      </c>
      <c r="H100" s="2418"/>
      <c r="I100" s="2418"/>
      <c r="J100" s="2418"/>
      <c r="K100" s="3248"/>
      <c r="L100" s="363" t="s">
        <v>4992</v>
      </c>
      <c r="M100" s="270"/>
      <c r="N100" s="270"/>
      <c r="O100" s="270"/>
      <c r="P100" s="270"/>
      <c r="Q100" s="270"/>
      <c r="R100" s="270"/>
      <c r="S100" s="270"/>
      <c r="T100" s="270"/>
      <c r="U100" s="270"/>
      <c r="V100" s="270"/>
      <c r="W100" s="270"/>
      <c r="X100" s="270"/>
      <c r="Y100" s="270"/>
      <c r="Z100" s="270"/>
      <c r="AA100" s="270"/>
      <c r="AB100" s="270"/>
      <c r="AC100" s="270"/>
      <c r="AD100" s="270"/>
      <c r="AE100" s="270"/>
      <c r="AF100" s="270"/>
      <c r="AG100" s="270"/>
      <c r="AH100" s="270"/>
      <c r="AI100" s="270"/>
      <c r="AJ100" s="270"/>
      <c r="AK100" s="270"/>
      <c r="AL100" s="270"/>
      <c r="AM100" s="270"/>
      <c r="AN100" s="270"/>
      <c r="AO100" s="270"/>
      <c r="AP100" s="270"/>
      <c r="AQ100" s="270"/>
      <c r="AR100" s="270"/>
      <c r="AS100" s="270"/>
      <c r="AT100" s="270"/>
      <c r="AU100" s="270"/>
      <c r="AV100" s="270"/>
      <c r="AW100" s="270"/>
      <c r="AX100" s="270"/>
      <c r="AY100" s="270"/>
      <c r="AZ100" s="270"/>
      <c r="BA100" s="270"/>
      <c r="BB100" s="270"/>
    </row>
    <row r="101" spans="1:54" ht="47.25">
      <c r="A101" s="441">
        <v>43428</v>
      </c>
      <c r="B101" s="2456" t="s">
        <v>16</v>
      </c>
      <c r="C101" s="2418">
        <v>240</v>
      </c>
      <c r="D101" s="2454">
        <f t="shared" si="2"/>
        <v>192</v>
      </c>
      <c r="E101" s="2418">
        <v>20</v>
      </c>
      <c r="F101" s="2418">
        <v>16260.416666666666</v>
      </c>
      <c r="G101" s="2418">
        <v>215</v>
      </c>
      <c r="H101" s="2418"/>
      <c r="I101" s="2418"/>
      <c r="J101" s="2418"/>
      <c r="K101" s="3248"/>
      <c r="L101" s="363" t="s">
        <v>4998</v>
      </c>
      <c r="M101" s="270"/>
      <c r="N101" s="270"/>
      <c r="O101" s="270"/>
      <c r="P101" s="270"/>
      <c r="Q101" s="270"/>
      <c r="R101" s="270"/>
      <c r="S101" s="270"/>
      <c r="T101" s="270"/>
      <c r="U101" s="270"/>
      <c r="V101" s="270"/>
      <c r="W101" s="270"/>
      <c r="X101" s="270"/>
      <c r="Y101" s="270"/>
      <c r="Z101" s="270"/>
      <c r="AA101" s="270"/>
      <c r="AB101" s="270"/>
      <c r="AC101" s="270"/>
      <c r="AD101" s="270"/>
      <c r="AE101" s="270"/>
      <c r="AF101" s="270"/>
      <c r="AG101" s="270"/>
      <c r="AH101" s="270"/>
      <c r="AI101" s="270"/>
      <c r="AJ101" s="270"/>
      <c r="AK101" s="270"/>
      <c r="AL101" s="270"/>
      <c r="AM101" s="270"/>
      <c r="AN101" s="270"/>
      <c r="AO101" s="270"/>
      <c r="AP101" s="270"/>
      <c r="AQ101" s="270"/>
      <c r="AR101" s="270"/>
      <c r="AS101" s="270"/>
      <c r="AT101" s="270"/>
      <c r="AU101" s="270"/>
      <c r="AV101" s="270"/>
      <c r="AW101" s="270"/>
      <c r="AX101" s="270"/>
      <c r="AY101" s="270"/>
      <c r="AZ101" s="270"/>
      <c r="BA101" s="270"/>
      <c r="BB101" s="270"/>
    </row>
    <row r="102" spans="1:54" ht="47.25">
      <c r="A102" s="441">
        <v>43429</v>
      </c>
      <c r="B102" s="2456" t="s">
        <v>16</v>
      </c>
      <c r="C102" s="2418">
        <v>245</v>
      </c>
      <c r="D102" s="2454">
        <f t="shared" si="2"/>
        <v>196</v>
      </c>
      <c r="E102" s="2418">
        <v>20</v>
      </c>
      <c r="F102" s="2418">
        <v>15837</v>
      </c>
      <c r="G102" s="2418">
        <v>210</v>
      </c>
      <c r="H102" s="2418"/>
      <c r="I102" s="2418"/>
      <c r="J102" s="2418"/>
      <c r="K102" s="3248"/>
      <c r="L102" s="363" t="s">
        <v>5004</v>
      </c>
      <c r="M102" s="270"/>
      <c r="N102" s="270"/>
      <c r="O102" s="270"/>
      <c r="P102" s="270"/>
      <c r="Q102" s="270"/>
      <c r="R102" s="270"/>
      <c r="S102" s="270"/>
      <c r="T102" s="270"/>
      <c r="U102" s="270"/>
      <c r="V102" s="270"/>
      <c r="W102" s="270"/>
      <c r="X102" s="270"/>
      <c r="Y102" s="270"/>
      <c r="Z102" s="270"/>
      <c r="AA102" s="270"/>
      <c r="AB102" s="270"/>
      <c r="AC102" s="270"/>
      <c r="AD102" s="270"/>
      <c r="AE102" s="270"/>
      <c r="AF102" s="270"/>
      <c r="AG102" s="270"/>
      <c r="AH102" s="270"/>
      <c r="AI102" s="270"/>
      <c r="AJ102" s="270"/>
      <c r="AK102" s="270"/>
      <c r="AL102" s="270"/>
      <c r="AM102" s="270"/>
      <c r="AN102" s="270"/>
      <c r="AO102" s="270"/>
      <c r="AP102" s="270"/>
      <c r="AQ102" s="270"/>
      <c r="AR102" s="270"/>
      <c r="AS102" s="270"/>
      <c r="AT102" s="270"/>
      <c r="AU102" s="270"/>
      <c r="AV102" s="270"/>
      <c r="AW102" s="270"/>
      <c r="AX102" s="270"/>
      <c r="AY102" s="270"/>
      <c r="AZ102" s="270"/>
      <c r="BA102" s="270"/>
      <c r="BB102" s="270"/>
    </row>
    <row r="103" spans="1:54" ht="47.25">
      <c r="A103" s="441">
        <v>43430</v>
      </c>
      <c r="B103" s="2456" t="s">
        <v>16</v>
      </c>
      <c r="C103" s="2418">
        <v>225</v>
      </c>
      <c r="D103" s="2454">
        <f t="shared" si="2"/>
        <v>180</v>
      </c>
      <c r="E103" s="2418">
        <v>20</v>
      </c>
      <c r="F103" s="2418">
        <v>16683</v>
      </c>
      <c r="G103" s="2418">
        <v>205</v>
      </c>
      <c r="H103" s="2418"/>
      <c r="I103" s="2418"/>
      <c r="J103" s="2418"/>
      <c r="K103" s="3248"/>
      <c r="L103" s="363" t="s">
        <v>5018</v>
      </c>
      <c r="M103" s="270"/>
      <c r="N103" s="270"/>
      <c r="O103" s="270"/>
      <c r="P103" s="270"/>
      <c r="Q103" s="270"/>
      <c r="R103" s="270"/>
      <c r="S103" s="270"/>
      <c r="T103" s="270"/>
      <c r="U103" s="270"/>
      <c r="V103" s="270"/>
      <c r="W103" s="270"/>
      <c r="X103" s="270"/>
      <c r="Y103" s="270"/>
      <c r="Z103" s="270"/>
      <c r="AA103" s="270"/>
      <c r="AB103" s="270"/>
      <c r="AC103" s="270"/>
      <c r="AD103" s="270"/>
      <c r="AE103" s="270"/>
      <c r="AF103" s="270"/>
      <c r="AG103" s="270"/>
      <c r="AH103" s="270"/>
      <c r="AI103" s="270"/>
      <c r="AJ103" s="270"/>
      <c r="AK103" s="270"/>
      <c r="AL103" s="270"/>
      <c r="AM103" s="270"/>
      <c r="AN103" s="270"/>
      <c r="AO103" s="270"/>
      <c r="AP103" s="270"/>
      <c r="AQ103" s="270"/>
      <c r="AR103" s="270"/>
      <c r="AS103" s="270"/>
      <c r="AT103" s="270"/>
      <c r="AU103" s="270"/>
      <c r="AV103" s="270"/>
      <c r="AW103" s="270"/>
      <c r="AX103" s="270"/>
      <c r="AY103" s="270"/>
      <c r="AZ103" s="270"/>
      <c r="BA103" s="270"/>
      <c r="BB103" s="270"/>
    </row>
    <row r="104" spans="1:54" ht="47.25">
      <c r="A104" s="441">
        <v>43433</v>
      </c>
      <c r="B104" s="2456" t="s">
        <v>16</v>
      </c>
      <c r="C104" s="2418">
        <v>205</v>
      </c>
      <c r="D104" s="2454">
        <f t="shared" si="2"/>
        <v>164</v>
      </c>
      <c r="E104" s="2418">
        <v>20</v>
      </c>
      <c r="F104" s="2418">
        <v>17723</v>
      </c>
      <c r="G104" s="2418">
        <v>215</v>
      </c>
      <c r="H104" s="2418"/>
      <c r="I104" s="2418"/>
      <c r="J104" s="2418"/>
      <c r="K104" s="3248"/>
      <c r="L104" s="363" t="s">
        <v>5013</v>
      </c>
      <c r="M104" s="270"/>
      <c r="N104" s="270"/>
      <c r="O104" s="270"/>
      <c r="P104" s="270"/>
      <c r="Q104" s="270"/>
      <c r="R104" s="270"/>
      <c r="S104" s="270"/>
      <c r="T104" s="270"/>
      <c r="U104" s="270"/>
      <c r="V104" s="270"/>
      <c r="W104" s="270"/>
      <c r="X104" s="270"/>
      <c r="Y104" s="270"/>
      <c r="Z104" s="270"/>
      <c r="AA104" s="270"/>
      <c r="AB104" s="270"/>
      <c r="AC104" s="270"/>
      <c r="AD104" s="270"/>
      <c r="AE104" s="270"/>
      <c r="AF104" s="270"/>
      <c r="AG104" s="270"/>
      <c r="AH104" s="270"/>
      <c r="AI104" s="270"/>
      <c r="AJ104" s="270"/>
      <c r="AK104" s="270"/>
      <c r="AL104" s="270"/>
      <c r="AM104" s="270"/>
      <c r="AN104" s="270"/>
      <c r="AO104" s="270"/>
      <c r="AP104" s="270"/>
      <c r="AQ104" s="270"/>
      <c r="AR104" s="270"/>
      <c r="AS104" s="270"/>
      <c r="AT104" s="270"/>
      <c r="AU104" s="270"/>
      <c r="AV104" s="270"/>
      <c r="AW104" s="270"/>
      <c r="AX104" s="270"/>
      <c r="AY104" s="270"/>
      <c r="AZ104" s="270"/>
      <c r="BA104" s="270"/>
      <c r="BB104" s="270"/>
    </row>
    <row r="105" spans="1:54" ht="47.25">
      <c r="A105" s="2476">
        <v>43434</v>
      </c>
      <c r="B105" s="2477" t="s">
        <v>16</v>
      </c>
      <c r="C105" s="2475">
        <v>205</v>
      </c>
      <c r="D105" s="2475">
        <f t="shared" si="2"/>
        <v>164</v>
      </c>
      <c r="E105" s="2475">
        <v>20</v>
      </c>
      <c r="F105" s="2475">
        <v>17839</v>
      </c>
      <c r="G105" s="2475">
        <v>210</v>
      </c>
      <c r="H105" s="2475"/>
      <c r="I105" s="2475"/>
      <c r="J105" s="2475"/>
      <c r="K105" s="3248"/>
      <c r="L105" s="363" t="s">
        <v>5015</v>
      </c>
      <c r="M105" s="270"/>
      <c r="N105" s="270"/>
      <c r="O105" s="270"/>
      <c r="P105" s="270"/>
      <c r="Q105" s="270"/>
      <c r="R105" s="270"/>
      <c r="S105" s="270"/>
      <c r="T105" s="270"/>
      <c r="U105" s="270"/>
      <c r="V105" s="270"/>
      <c r="W105" s="270"/>
      <c r="X105" s="270"/>
      <c r="Y105" s="270"/>
      <c r="Z105" s="270"/>
      <c r="AA105" s="270"/>
      <c r="AB105" s="270"/>
      <c r="AC105" s="270"/>
      <c r="AD105" s="270"/>
      <c r="AE105" s="270"/>
      <c r="AF105" s="270"/>
      <c r="AG105" s="270"/>
      <c r="AH105" s="270"/>
      <c r="AI105" s="270"/>
      <c r="AJ105" s="270"/>
      <c r="AK105" s="270"/>
      <c r="AL105" s="270"/>
      <c r="AM105" s="270"/>
      <c r="AN105" s="270"/>
      <c r="AO105" s="270"/>
      <c r="AP105" s="270"/>
      <c r="AQ105" s="270"/>
      <c r="AR105" s="270"/>
      <c r="AS105" s="270"/>
      <c r="AT105" s="270"/>
      <c r="AU105" s="270"/>
      <c r="AV105" s="270"/>
      <c r="AW105" s="270"/>
      <c r="AX105" s="270"/>
      <c r="AY105" s="270"/>
      <c r="AZ105" s="270"/>
      <c r="BA105" s="270"/>
      <c r="BB105" s="270"/>
    </row>
    <row r="106" spans="1:54" ht="47.25">
      <c r="A106" s="2481">
        <v>43435</v>
      </c>
      <c r="B106" s="2482" t="s">
        <v>16</v>
      </c>
      <c r="C106" s="2480">
        <v>195</v>
      </c>
      <c r="D106" s="2480">
        <f t="shared" si="2"/>
        <v>156</v>
      </c>
      <c r="E106" s="2480">
        <v>20</v>
      </c>
      <c r="F106" s="2480">
        <v>18221</v>
      </c>
      <c r="G106" s="2480">
        <v>210</v>
      </c>
      <c r="H106" s="2480"/>
      <c r="I106" s="2480"/>
      <c r="J106" s="2480"/>
      <c r="K106" s="3248"/>
      <c r="L106" s="363" t="s">
        <v>5017</v>
      </c>
      <c r="M106" s="270"/>
      <c r="N106" s="270"/>
      <c r="O106" s="270"/>
      <c r="P106" s="270"/>
      <c r="Q106" s="270"/>
      <c r="R106" s="270"/>
      <c r="S106" s="270"/>
      <c r="T106" s="270"/>
      <c r="U106" s="270"/>
      <c r="V106" s="270"/>
      <c r="W106" s="270"/>
      <c r="X106" s="270"/>
      <c r="Y106" s="270"/>
      <c r="Z106" s="270"/>
      <c r="AA106" s="270"/>
      <c r="AB106" s="270"/>
      <c r="AC106" s="270"/>
      <c r="AD106" s="270"/>
      <c r="AE106" s="270"/>
      <c r="AF106" s="270"/>
      <c r="AG106" s="270"/>
      <c r="AH106" s="270"/>
      <c r="AI106" s="270"/>
      <c r="AJ106" s="270"/>
      <c r="AK106" s="270"/>
      <c r="AL106" s="270"/>
      <c r="AM106" s="270"/>
      <c r="AN106" s="270"/>
      <c r="AO106" s="270"/>
      <c r="AP106" s="270"/>
      <c r="AQ106" s="270"/>
      <c r="AR106" s="270"/>
      <c r="AS106" s="270"/>
      <c r="AT106" s="270"/>
      <c r="AU106" s="270"/>
      <c r="AV106" s="270"/>
      <c r="AW106" s="270"/>
      <c r="AX106" s="270"/>
      <c r="AY106" s="270"/>
      <c r="AZ106" s="270"/>
      <c r="BA106" s="270"/>
      <c r="BB106" s="270"/>
    </row>
    <row r="107" spans="1:54" ht="63">
      <c r="A107" s="441">
        <v>43439</v>
      </c>
      <c r="B107" s="2456" t="s">
        <v>16</v>
      </c>
      <c r="C107" s="2486">
        <v>190</v>
      </c>
      <c r="D107" s="2486">
        <f t="shared" si="2"/>
        <v>152</v>
      </c>
      <c r="E107" s="2486">
        <v>20</v>
      </c>
      <c r="F107" s="2486">
        <v>18697.36842105263</v>
      </c>
      <c r="G107" s="2486">
        <v>210</v>
      </c>
      <c r="H107" s="2486"/>
      <c r="I107" s="2486"/>
      <c r="J107" s="2486"/>
      <c r="K107" s="3248"/>
      <c r="L107" s="363" t="s">
        <v>5030</v>
      </c>
      <c r="M107" s="270"/>
      <c r="N107" s="270"/>
      <c r="O107" s="270"/>
      <c r="P107" s="270"/>
      <c r="Q107" s="270"/>
      <c r="R107" s="270"/>
      <c r="S107" s="270"/>
      <c r="T107" s="270"/>
      <c r="U107" s="270"/>
      <c r="V107" s="270"/>
      <c r="W107" s="270"/>
      <c r="X107" s="270"/>
      <c r="Y107" s="270"/>
      <c r="Z107" s="270"/>
      <c r="AA107" s="270"/>
      <c r="AB107" s="270"/>
      <c r="AC107" s="270"/>
      <c r="AD107" s="270"/>
      <c r="AE107" s="270"/>
      <c r="AF107" s="270"/>
      <c r="AG107" s="270"/>
      <c r="AH107" s="270"/>
      <c r="AI107" s="270"/>
      <c r="AJ107" s="270"/>
      <c r="AK107" s="270"/>
      <c r="AL107" s="270"/>
      <c r="AM107" s="270"/>
      <c r="AN107" s="270"/>
      <c r="AO107" s="270"/>
      <c r="AP107" s="270"/>
      <c r="AQ107" s="270"/>
      <c r="AR107" s="270"/>
      <c r="AS107" s="270"/>
      <c r="AT107" s="270"/>
      <c r="AU107" s="270"/>
      <c r="AV107" s="270"/>
      <c r="AW107" s="270"/>
      <c r="AX107" s="270"/>
      <c r="AY107" s="270"/>
      <c r="AZ107" s="270"/>
      <c r="BA107" s="270"/>
      <c r="BB107" s="270"/>
    </row>
    <row r="108" spans="1:54" ht="63">
      <c r="A108" s="2496">
        <v>43442</v>
      </c>
      <c r="B108" s="2497" t="s">
        <v>16</v>
      </c>
      <c r="C108" s="2495">
        <v>185</v>
      </c>
      <c r="D108" s="2495">
        <f t="shared" si="2"/>
        <v>148</v>
      </c>
      <c r="E108" s="2495">
        <v>20</v>
      </c>
      <c r="F108" s="2495">
        <v>18142</v>
      </c>
      <c r="G108" s="2495">
        <v>210</v>
      </c>
      <c r="H108" s="2495"/>
      <c r="I108" s="2495"/>
      <c r="J108" s="2495"/>
      <c r="K108" s="3248"/>
      <c r="L108" s="363" t="s">
        <v>5044</v>
      </c>
      <c r="M108" s="270"/>
      <c r="N108" s="270"/>
      <c r="O108" s="270"/>
      <c r="P108" s="270"/>
      <c r="Q108" s="270"/>
      <c r="R108" s="270"/>
      <c r="S108" s="270"/>
      <c r="T108" s="270"/>
      <c r="U108" s="270"/>
      <c r="V108" s="270"/>
      <c r="W108" s="270"/>
      <c r="X108" s="270"/>
      <c r="Y108" s="270"/>
      <c r="Z108" s="270"/>
      <c r="AA108" s="270"/>
      <c r="AB108" s="270"/>
      <c r="AC108" s="270"/>
      <c r="AD108" s="270"/>
      <c r="AE108" s="270"/>
      <c r="AF108" s="270"/>
      <c r="AG108" s="270"/>
      <c r="AH108" s="270"/>
      <c r="AI108" s="270"/>
      <c r="AJ108" s="270"/>
      <c r="AK108" s="270"/>
      <c r="AL108" s="270"/>
      <c r="AM108" s="270"/>
      <c r="AN108" s="270"/>
      <c r="AO108" s="270"/>
      <c r="AP108" s="270"/>
      <c r="AQ108" s="270"/>
      <c r="AR108" s="270"/>
      <c r="AS108" s="270"/>
      <c r="AT108" s="270"/>
      <c r="AU108" s="270"/>
      <c r="AV108" s="270"/>
      <c r="AW108" s="270"/>
      <c r="AX108" s="270"/>
      <c r="AY108" s="270"/>
      <c r="AZ108" s="270"/>
      <c r="BA108" s="270"/>
      <c r="BB108" s="270"/>
    </row>
    <row r="109" spans="1:54" ht="63">
      <c r="A109" s="2496">
        <v>43444</v>
      </c>
      <c r="B109" s="2497" t="s">
        <v>16</v>
      </c>
      <c r="C109" s="2495">
        <v>175</v>
      </c>
      <c r="D109" s="2495">
        <f t="shared" si="2"/>
        <v>140</v>
      </c>
      <c r="E109" s="2495">
        <v>20</v>
      </c>
      <c r="F109" s="2495">
        <v>19650</v>
      </c>
      <c r="G109" s="2495">
        <v>210</v>
      </c>
      <c r="H109" s="2495"/>
      <c r="I109" s="2495"/>
      <c r="J109" s="2495"/>
      <c r="K109" s="3248"/>
      <c r="L109" s="363" t="s">
        <v>5048</v>
      </c>
      <c r="M109" s="270"/>
      <c r="N109" s="270"/>
      <c r="O109" s="270"/>
      <c r="P109" s="270"/>
      <c r="Q109" s="270"/>
      <c r="R109" s="270"/>
      <c r="S109" s="270"/>
      <c r="T109" s="270"/>
      <c r="U109" s="270"/>
      <c r="V109" s="270"/>
      <c r="W109" s="270"/>
      <c r="X109" s="270"/>
      <c r="Y109" s="270"/>
      <c r="Z109" s="270"/>
      <c r="AA109" s="270"/>
      <c r="AB109" s="270"/>
      <c r="AC109" s="270"/>
      <c r="AD109" s="270"/>
      <c r="AE109" s="270"/>
      <c r="AF109" s="270"/>
      <c r="AG109" s="270"/>
      <c r="AH109" s="270"/>
      <c r="AI109" s="270"/>
      <c r="AJ109" s="270"/>
      <c r="AK109" s="270"/>
      <c r="AL109" s="270"/>
      <c r="AM109" s="270"/>
      <c r="AN109" s="270"/>
      <c r="AO109" s="270"/>
      <c r="AP109" s="270"/>
      <c r="AQ109" s="270"/>
      <c r="AR109" s="270"/>
      <c r="AS109" s="270"/>
      <c r="AT109" s="270"/>
      <c r="AU109" s="270"/>
      <c r="AV109" s="270"/>
      <c r="AW109" s="270"/>
      <c r="AX109" s="270"/>
      <c r="AY109" s="270"/>
      <c r="AZ109" s="270"/>
      <c r="BA109" s="270"/>
      <c r="BB109" s="270"/>
    </row>
    <row r="110" spans="1:54">
      <c r="A110" s="3178">
        <v>43445</v>
      </c>
      <c r="B110" s="3179" t="s">
        <v>11</v>
      </c>
      <c r="C110" s="4475" t="s">
        <v>2195</v>
      </c>
      <c r="D110" s="4476"/>
      <c r="E110" s="4476"/>
      <c r="F110" s="4476"/>
      <c r="G110" s="4476"/>
      <c r="H110" s="4476"/>
      <c r="I110" s="4476"/>
      <c r="J110" s="4477"/>
      <c r="K110" s="3261"/>
      <c r="L110" s="363"/>
      <c r="M110" s="270"/>
      <c r="N110" s="270"/>
      <c r="O110" s="270"/>
      <c r="P110" s="270"/>
      <c r="Q110" s="270"/>
      <c r="R110" s="270"/>
      <c r="S110" s="270"/>
      <c r="T110" s="270"/>
      <c r="U110" s="270"/>
      <c r="V110" s="270"/>
      <c r="W110" s="270"/>
      <c r="X110" s="270"/>
      <c r="Y110" s="270"/>
      <c r="Z110" s="270"/>
      <c r="AA110" s="270"/>
      <c r="AB110" s="270"/>
      <c r="AC110" s="270"/>
      <c r="AD110" s="270"/>
      <c r="AE110" s="270"/>
      <c r="AF110" s="270"/>
      <c r="AG110" s="270"/>
      <c r="AH110" s="270"/>
      <c r="AI110" s="270"/>
      <c r="AJ110" s="270"/>
      <c r="AK110" s="270"/>
      <c r="AL110" s="270"/>
      <c r="AM110" s="270"/>
      <c r="AN110" s="270"/>
      <c r="AO110" s="270"/>
      <c r="AP110" s="270"/>
      <c r="AQ110" s="270"/>
      <c r="AR110" s="270"/>
      <c r="AS110" s="270"/>
      <c r="AT110" s="270"/>
      <c r="AU110" s="270"/>
      <c r="AV110" s="270"/>
      <c r="AW110" s="270"/>
      <c r="AX110" s="270"/>
      <c r="AY110" s="270"/>
      <c r="AZ110" s="270"/>
      <c r="BA110" s="270"/>
      <c r="BB110" s="270"/>
    </row>
    <row r="111" spans="1:54">
      <c r="A111" s="2600">
        <v>43995</v>
      </c>
      <c r="B111" s="1702" t="s">
        <v>11</v>
      </c>
      <c r="C111" s="4572" t="s">
        <v>6200</v>
      </c>
      <c r="D111" s="4573"/>
      <c r="E111" s="4573"/>
      <c r="F111" s="4573"/>
      <c r="G111" s="4573"/>
      <c r="H111" s="4573"/>
      <c r="I111" s="4573"/>
      <c r="J111" s="4574"/>
      <c r="K111" s="3286"/>
      <c r="L111" s="332"/>
      <c r="M111" s="270"/>
      <c r="N111" s="270"/>
      <c r="O111" s="270"/>
      <c r="P111" s="270"/>
      <c r="Q111" s="270"/>
      <c r="R111" s="270"/>
      <c r="S111" s="270"/>
      <c r="T111" s="270"/>
      <c r="U111" s="270"/>
      <c r="V111" s="270"/>
      <c r="W111" s="270"/>
      <c r="X111" s="270"/>
      <c r="Y111" s="270"/>
      <c r="Z111" s="270"/>
      <c r="AA111" s="270"/>
      <c r="AB111" s="270"/>
      <c r="AC111" s="270"/>
      <c r="AD111" s="270"/>
      <c r="AE111" s="270"/>
      <c r="AF111" s="270"/>
      <c r="AG111" s="270"/>
      <c r="AH111" s="270"/>
      <c r="AI111" s="270"/>
      <c r="AJ111" s="270"/>
      <c r="AK111" s="270"/>
      <c r="AL111" s="270"/>
      <c r="AM111" s="270"/>
      <c r="AN111" s="270"/>
      <c r="AO111" s="270"/>
      <c r="AP111" s="270"/>
      <c r="AQ111" s="270"/>
      <c r="AR111" s="270"/>
      <c r="AS111" s="270"/>
      <c r="AT111" s="270"/>
      <c r="AU111" s="270"/>
      <c r="AV111" s="270"/>
      <c r="AW111" s="270"/>
      <c r="AX111" s="270"/>
      <c r="AY111" s="270"/>
      <c r="AZ111" s="270"/>
      <c r="BA111" s="270"/>
      <c r="BB111" s="270"/>
    </row>
    <row r="112" spans="1:54" ht="47.25">
      <c r="A112" s="441">
        <v>43996</v>
      </c>
      <c r="B112" s="2456" t="s">
        <v>16</v>
      </c>
      <c r="C112" s="3177">
        <v>175</v>
      </c>
      <c r="D112" s="3177">
        <f t="shared" si="2"/>
        <v>140</v>
      </c>
      <c r="E112" s="3177">
        <v>20</v>
      </c>
      <c r="F112" s="3177">
        <v>17929</v>
      </c>
      <c r="G112" s="3177">
        <v>150</v>
      </c>
      <c r="H112" s="270"/>
      <c r="I112" s="270"/>
      <c r="J112" s="270"/>
      <c r="K112" s="270"/>
      <c r="L112" s="363" t="s">
        <v>6191</v>
      </c>
      <c r="M112" s="270"/>
      <c r="N112" s="270"/>
      <c r="O112" s="270"/>
      <c r="P112" s="270"/>
      <c r="Q112" s="270"/>
      <c r="R112" s="270"/>
      <c r="S112" s="270"/>
      <c r="T112" s="270"/>
      <c r="U112" s="270"/>
      <c r="V112" s="270"/>
      <c r="W112" s="270"/>
      <c r="X112" s="270"/>
      <c r="Y112" s="270"/>
      <c r="Z112" s="270"/>
      <c r="AA112" s="270"/>
      <c r="AB112" s="270"/>
      <c r="AC112" s="270"/>
      <c r="AD112" s="270"/>
      <c r="AE112" s="270"/>
      <c r="AF112" s="270"/>
      <c r="AG112" s="270"/>
      <c r="AH112" s="270"/>
      <c r="AI112" s="270"/>
      <c r="AJ112" s="270"/>
      <c r="AK112" s="270"/>
      <c r="AL112" s="270"/>
      <c r="AM112" s="270"/>
      <c r="AN112" s="270"/>
      <c r="AO112" s="270"/>
      <c r="AP112" s="270"/>
      <c r="AQ112" s="270"/>
      <c r="AR112" s="270"/>
      <c r="AS112" s="270"/>
      <c r="AT112" s="270"/>
      <c r="AU112" s="270"/>
      <c r="AV112" s="270"/>
      <c r="AW112" s="270"/>
      <c r="AX112" s="270"/>
      <c r="AY112" s="270"/>
      <c r="AZ112" s="270"/>
      <c r="BA112" s="270"/>
      <c r="BB112" s="270"/>
    </row>
    <row r="113" spans="1:54">
      <c r="A113" s="3629">
        <v>44012</v>
      </c>
      <c r="B113" s="3130" t="s">
        <v>4</v>
      </c>
      <c r="C113" s="3135"/>
      <c r="D113" s="3131"/>
      <c r="E113" s="3135">
        <v>45</v>
      </c>
      <c r="F113" s="3135"/>
      <c r="G113" s="3135"/>
      <c r="H113" s="3135"/>
      <c r="I113" s="3135"/>
      <c r="J113" s="3135"/>
      <c r="K113" s="3135"/>
      <c r="L113" s="3133"/>
      <c r="M113" s="270"/>
      <c r="N113" s="270"/>
      <c r="O113" s="270"/>
      <c r="P113" s="270"/>
      <c r="Q113" s="270"/>
      <c r="R113" s="270"/>
      <c r="S113" s="270"/>
      <c r="T113" s="270"/>
      <c r="U113" s="270"/>
      <c r="V113" s="270"/>
      <c r="W113" s="270"/>
      <c r="X113" s="270"/>
      <c r="Y113" s="270"/>
      <c r="Z113" s="270"/>
      <c r="AA113" s="270"/>
      <c r="AB113" s="270"/>
      <c r="AC113" s="270"/>
      <c r="AD113" s="270"/>
      <c r="AE113" s="270"/>
      <c r="AF113" s="270"/>
      <c r="AG113" s="270"/>
      <c r="AH113" s="270"/>
      <c r="AI113" s="270"/>
      <c r="AJ113" s="270"/>
      <c r="AK113" s="270"/>
      <c r="AL113" s="270"/>
      <c r="AM113" s="270"/>
      <c r="AN113" s="270"/>
      <c r="AO113" s="270"/>
      <c r="AP113" s="270"/>
      <c r="AQ113" s="270"/>
      <c r="AR113" s="270"/>
      <c r="AS113" s="270"/>
      <c r="AT113" s="270"/>
      <c r="AU113" s="270"/>
      <c r="AV113" s="270"/>
      <c r="AW113" s="270"/>
      <c r="AX113" s="270"/>
      <c r="AY113" s="270"/>
      <c r="AZ113" s="270"/>
      <c r="BA113" s="270"/>
      <c r="BB113" s="270"/>
    </row>
    <row r="114" spans="1:54" ht="47.25">
      <c r="A114" s="441">
        <v>44034</v>
      </c>
      <c r="B114" s="2456" t="s">
        <v>16</v>
      </c>
      <c r="C114" s="3197">
        <v>105</v>
      </c>
      <c r="D114" s="3197">
        <v>63</v>
      </c>
      <c r="E114" s="3197">
        <v>40</v>
      </c>
      <c r="F114" s="3197">
        <v>35365.079365079364</v>
      </c>
      <c r="G114" s="3197">
        <v>140</v>
      </c>
      <c r="H114" s="270"/>
      <c r="I114" s="270"/>
      <c r="J114" s="270"/>
      <c r="K114" s="270"/>
      <c r="L114" s="363" t="s">
        <v>6234</v>
      </c>
      <c r="M114" s="270"/>
      <c r="N114" s="270"/>
      <c r="O114" s="270"/>
      <c r="P114" s="270"/>
      <c r="Q114" s="270"/>
      <c r="R114" s="270"/>
      <c r="S114" s="270"/>
      <c r="T114" s="270"/>
      <c r="U114" s="270"/>
      <c r="V114" s="270"/>
      <c r="W114" s="270"/>
      <c r="X114" s="270"/>
      <c r="Y114" s="270"/>
      <c r="Z114" s="270"/>
      <c r="AA114" s="270"/>
      <c r="AB114" s="270"/>
      <c r="AC114" s="270"/>
      <c r="AD114" s="270"/>
      <c r="AE114" s="270"/>
      <c r="AF114" s="270"/>
      <c r="AG114" s="270"/>
      <c r="AH114" s="270"/>
      <c r="AI114" s="270"/>
      <c r="AJ114" s="270"/>
      <c r="AK114" s="270"/>
      <c r="AL114" s="270"/>
      <c r="AM114" s="270"/>
      <c r="AN114" s="270"/>
      <c r="AO114" s="270"/>
      <c r="AP114" s="270"/>
      <c r="AQ114" s="270"/>
      <c r="AR114" s="270"/>
      <c r="AS114" s="270"/>
      <c r="AT114" s="270"/>
      <c r="AU114" s="270"/>
      <c r="AV114" s="270"/>
      <c r="AW114" s="270"/>
      <c r="AX114" s="270"/>
      <c r="AY114" s="270"/>
      <c r="AZ114" s="270"/>
      <c r="BA114" s="270"/>
      <c r="BB114" s="270"/>
    </row>
    <row r="115" spans="1:54">
      <c r="A115" s="3629">
        <v>44042</v>
      </c>
      <c r="B115" s="3130" t="s">
        <v>4</v>
      </c>
      <c r="C115" s="3135"/>
      <c r="D115" s="3131"/>
      <c r="E115" s="3135">
        <v>40</v>
      </c>
      <c r="F115" s="3135"/>
      <c r="G115" s="3135"/>
      <c r="H115" s="3135"/>
      <c r="I115" s="3135"/>
      <c r="J115" s="3135"/>
      <c r="K115" s="3135"/>
      <c r="L115" s="3133"/>
      <c r="M115" s="270"/>
      <c r="N115" s="270"/>
      <c r="O115" s="270"/>
      <c r="P115" s="270"/>
      <c r="Q115" s="270"/>
      <c r="R115" s="270"/>
      <c r="S115" s="270"/>
      <c r="T115" s="270"/>
      <c r="U115" s="270"/>
      <c r="V115" s="270"/>
      <c r="W115" s="270"/>
      <c r="X115" s="270"/>
      <c r="Y115" s="270"/>
      <c r="Z115" s="270"/>
      <c r="AA115" s="270"/>
      <c r="AB115" s="270"/>
      <c r="AC115" s="270"/>
      <c r="AD115" s="270"/>
      <c r="AE115" s="270"/>
      <c r="AF115" s="270"/>
      <c r="AG115" s="270"/>
      <c r="AH115" s="270"/>
      <c r="AI115" s="270"/>
      <c r="AJ115" s="270"/>
      <c r="AK115" s="270"/>
      <c r="AL115" s="270"/>
      <c r="AM115" s="270"/>
      <c r="AN115" s="270"/>
      <c r="AO115" s="270"/>
      <c r="AP115" s="270"/>
      <c r="AQ115" s="270"/>
      <c r="AR115" s="270"/>
      <c r="AS115" s="270"/>
      <c r="AT115" s="270"/>
      <c r="AU115" s="270"/>
      <c r="AV115" s="270"/>
      <c r="AW115" s="270"/>
      <c r="AX115" s="270"/>
      <c r="AY115" s="270"/>
      <c r="AZ115" s="270"/>
      <c r="BA115" s="270"/>
      <c r="BB115" s="270"/>
    </row>
    <row r="116" spans="1:54" ht="47.25">
      <c r="A116" s="441">
        <v>44059</v>
      </c>
      <c r="B116" s="2456" t="s">
        <v>16</v>
      </c>
      <c r="C116" s="3177">
        <v>85</v>
      </c>
      <c r="D116" s="3177">
        <f>C116*(100-E116)/100</f>
        <v>51</v>
      </c>
      <c r="E116" s="3177">
        <v>40</v>
      </c>
      <c r="F116" s="3206">
        <f>2.113*1000000/D116</f>
        <v>41431.372549019608</v>
      </c>
      <c r="G116" s="3177">
        <v>153</v>
      </c>
      <c r="H116" s="270"/>
      <c r="I116" s="270"/>
      <c r="J116" s="270"/>
      <c r="K116" s="270"/>
      <c r="L116" s="363" t="s">
        <v>6254</v>
      </c>
      <c r="M116" s="270"/>
      <c r="N116" s="270"/>
      <c r="O116" s="270"/>
      <c r="P116" s="270"/>
      <c r="Q116" s="270"/>
      <c r="R116" s="270"/>
      <c r="S116" s="270"/>
      <c r="T116" s="270"/>
      <c r="U116" s="270"/>
      <c r="V116" s="270"/>
      <c r="W116" s="270"/>
      <c r="X116" s="270"/>
      <c r="Y116" s="270"/>
      <c r="Z116" s="270"/>
      <c r="AA116" s="270"/>
      <c r="AB116" s="270"/>
      <c r="AC116" s="270"/>
      <c r="AD116" s="270"/>
      <c r="AE116" s="270"/>
      <c r="AF116" s="270"/>
      <c r="AG116" s="270"/>
      <c r="AH116" s="270"/>
      <c r="AI116" s="270"/>
      <c r="AJ116" s="270"/>
      <c r="AK116" s="270"/>
      <c r="AL116" s="270"/>
      <c r="AM116" s="270"/>
      <c r="AN116" s="270"/>
      <c r="AO116" s="270"/>
      <c r="AP116" s="270"/>
      <c r="AQ116" s="270"/>
      <c r="AR116" s="270"/>
      <c r="AS116" s="270"/>
      <c r="AT116" s="270"/>
      <c r="AU116" s="270"/>
      <c r="AV116" s="270"/>
      <c r="AW116" s="270"/>
      <c r="AX116" s="270"/>
      <c r="AY116" s="270"/>
      <c r="AZ116" s="270"/>
      <c r="BA116" s="270"/>
      <c r="BB116" s="270"/>
    </row>
    <row r="117" spans="1:54">
      <c r="A117" s="3629">
        <v>44073</v>
      </c>
      <c r="B117" s="3130" t="s">
        <v>4</v>
      </c>
      <c r="C117" s="3135"/>
      <c r="D117" s="3131"/>
      <c r="E117" s="3135">
        <v>35</v>
      </c>
      <c r="F117" s="3135"/>
      <c r="G117" s="3135"/>
      <c r="H117" s="3135"/>
      <c r="I117" s="3135"/>
      <c r="J117" s="3135"/>
      <c r="K117" s="3135"/>
      <c r="L117" s="3133"/>
      <c r="M117" s="270"/>
      <c r="N117" s="270"/>
      <c r="O117" s="270"/>
      <c r="P117" s="270"/>
      <c r="Q117" s="270"/>
      <c r="R117" s="270"/>
      <c r="S117" s="270"/>
      <c r="T117" s="270"/>
      <c r="U117" s="270"/>
      <c r="V117" s="270"/>
      <c r="W117" s="270"/>
      <c r="X117" s="270"/>
      <c r="Y117" s="270"/>
      <c r="Z117" s="270"/>
      <c r="AA117" s="270"/>
      <c r="AB117" s="270"/>
      <c r="AC117" s="270"/>
      <c r="AD117" s="270"/>
      <c r="AE117" s="270"/>
      <c r="AF117" s="270"/>
      <c r="AG117" s="270"/>
      <c r="AH117" s="270"/>
      <c r="AI117" s="270"/>
      <c r="AJ117" s="270"/>
      <c r="AK117" s="270"/>
      <c r="AL117" s="270"/>
      <c r="AM117" s="270"/>
      <c r="AN117" s="270"/>
      <c r="AO117" s="270"/>
      <c r="AP117" s="270"/>
      <c r="AQ117" s="270"/>
      <c r="AR117" s="270"/>
      <c r="AS117" s="270"/>
      <c r="AT117" s="270"/>
      <c r="AU117" s="270"/>
      <c r="AV117" s="270"/>
      <c r="AW117" s="270"/>
      <c r="AX117" s="270"/>
      <c r="AY117" s="270"/>
      <c r="AZ117" s="270"/>
      <c r="BA117" s="270"/>
      <c r="BB117" s="270"/>
    </row>
    <row r="118" spans="1:54" ht="47.25">
      <c r="A118" s="441">
        <v>44166</v>
      </c>
      <c r="B118" s="2456" t="s">
        <v>16</v>
      </c>
      <c r="C118" s="3177">
        <v>20</v>
      </c>
      <c r="D118" s="3177">
        <f>+C118-(E118/100*C118)</f>
        <v>19</v>
      </c>
      <c r="E118" s="3177">
        <v>5</v>
      </c>
      <c r="F118" s="3726">
        <f>0.144*1000000/D118</f>
        <v>7578.9473684210525</v>
      </c>
      <c r="G118" s="3177">
        <v>130</v>
      </c>
      <c r="H118" s="270"/>
      <c r="I118" s="270"/>
      <c r="J118" s="270"/>
      <c r="K118" s="270"/>
      <c r="L118" s="363" t="s">
        <v>6395</v>
      </c>
      <c r="M118" s="270"/>
      <c r="N118" s="270"/>
      <c r="O118" s="270"/>
      <c r="P118" s="270"/>
      <c r="Q118" s="270"/>
      <c r="R118" s="270"/>
      <c r="S118" s="270"/>
      <c r="T118" s="270"/>
      <c r="U118" s="270"/>
      <c r="V118" s="270"/>
      <c r="W118" s="270"/>
      <c r="X118" s="270"/>
      <c r="Y118" s="270"/>
      <c r="Z118" s="270"/>
      <c r="AA118" s="270"/>
      <c r="AB118" s="270"/>
      <c r="AC118" s="270"/>
      <c r="AD118" s="270"/>
      <c r="AE118" s="270"/>
      <c r="AF118" s="270"/>
      <c r="AG118" s="270"/>
      <c r="AH118" s="270"/>
      <c r="AI118" s="270"/>
      <c r="AJ118" s="270"/>
      <c r="AK118" s="270"/>
      <c r="AL118" s="270"/>
      <c r="AM118" s="270"/>
      <c r="AN118" s="270"/>
      <c r="AO118" s="270"/>
      <c r="AP118" s="270"/>
      <c r="AQ118" s="270"/>
      <c r="AR118" s="270"/>
      <c r="AS118" s="270"/>
      <c r="AT118" s="270"/>
      <c r="AU118" s="270"/>
      <c r="AV118" s="270"/>
      <c r="AW118" s="270"/>
      <c r="AX118" s="270"/>
      <c r="AY118" s="270"/>
      <c r="AZ118" s="270"/>
      <c r="BA118" s="270"/>
      <c r="BB118" s="270"/>
    </row>
    <row r="119" spans="1:54" ht="33" customHeight="1">
      <c r="A119" s="441">
        <v>44235</v>
      </c>
      <c r="B119" s="2456" t="s">
        <v>16</v>
      </c>
      <c r="C119" s="3177">
        <v>60</v>
      </c>
      <c r="D119" s="3177">
        <f t="shared" si="2"/>
        <v>57</v>
      </c>
      <c r="E119" s="3177">
        <v>5</v>
      </c>
      <c r="F119" s="3177">
        <v>7298</v>
      </c>
      <c r="G119" s="3177">
        <v>165</v>
      </c>
      <c r="H119" s="270"/>
      <c r="I119" s="270"/>
      <c r="J119" s="270"/>
      <c r="K119" s="270"/>
      <c r="L119" s="363" t="s">
        <v>6505</v>
      </c>
      <c r="M119" s="270"/>
      <c r="N119" s="270"/>
      <c r="O119" s="270"/>
      <c r="P119" s="270"/>
      <c r="Q119" s="270"/>
      <c r="R119" s="270"/>
      <c r="S119" s="270"/>
      <c r="T119" s="270"/>
      <c r="U119" s="270"/>
      <c r="V119" s="270"/>
      <c r="W119" s="270"/>
      <c r="X119" s="270"/>
      <c r="Y119" s="270"/>
      <c r="Z119" s="270"/>
      <c r="AA119" s="270"/>
      <c r="AB119" s="270"/>
      <c r="AC119" s="270"/>
      <c r="AD119" s="270"/>
      <c r="AE119" s="270"/>
      <c r="AF119" s="270"/>
      <c r="AG119" s="270"/>
      <c r="AH119" s="270"/>
      <c r="AI119" s="270"/>
      <c r="AJ119" s="270"/>
      <c r="AK119" s="270"/>
      <c r="AL119" s="270"/>
      <c r="AM119" s="270"/>
      <c r="AN119" s="270"/>
      <c r="AO119" s="270"/>
      <c r="AP119" s="270"/>
      <c r="AQ119" s="270"/>
      <c r="AR119" s="270"/>
      <c r="AS119" s="270"/>
      <c r="AT119" s="270"/>
      <c r="AU119" s="270"/>
      <c r="AV119" s="270"/>
      <c r="AW119" s="270"/>
      <c r="AX119" s="270"/>
      <c r="AY119" s="270"/>
      <c r="AZ119" s="270"/>
      <c r="BA119" s="270"/>
      <c r="BB119" s="270"/>
    </row>
    <row r="120" spans="1:54" ht="53.25" customHeight="1">
      <c r="A120" s="1930">
        <v>44357</v>
      </c>
      <c r="B120" s="1931" t="s">
        <v>11</v>
      </c>
      <c r="C120" s="4576" t="s">
        <v>6751</v>
      </c>
      <c r="D120" s="4577"/>
      <c r="E120" s="4577"/>
      <c r="F120" s="4577"/>
      <c r="G120" s="4577"/>
      <c r="H120" s="4577"/>
      <c r="I120" s="4577"/>
      <c r="J120" s="4577"/>
      <c r="K120" s="4578"/>
      <c r="L120" s="2139"/>
      <c r="M120" s="270"/>
      <c r="N120" s="270"/>
      <c r="O120" s="270"/>
      <c r="P120" s="270"/>
      <c r="Q120" s="270"/>
      <c r="R120" s="270"/>
      <c r="S120" s="270"/>
      <c r="T120" s="270"/>
      <c r="U120" s="270"/>
      <c r="V120" s="270"/>
      <c r="W120" s="270"/>
      <c r="X120" s="270"/>
      <c r="Y120" s="270"/>
      <c r="Z120" s="270"/>
      <c r="AA120" s="270"/>
      <c r="AB120" s="270"/>
      <c r="AC120" s="270"/>
      <c r="AD120" s="270"/>
      <c r="AE120" s="270"/>
      <c r="AF120" s="270"/>
      <c r="AG120" s="270"/>
      <c r="AH120" s="270"/>
      <c r="AI120" s="270"/>
      <c r="AJ120" s="270"/>
      <c r="AK120" s="270"/>
      <c r="AL120" s="270"/>
      <c r="AM120" s="270"/>
      <c r="AN120" s="270"/>
      <c r="AO120" s="270"/>
      <c r="AP120" s="270"/>
      <c r="AQ120" s="270"/>
      <c r="AR120" s="270"/>
      <c r="AS120" s="270"/>
      <c r="AT120" s="270"/>
      <c r="AU120" s="270"/>
      <c r="AV120" s="270"/>
      <c r="AW120" s="270"/>
      <c r="AX120" s="270"/>
      <c r="AY120" s="270"/>
      <c r="AZ120" s="270"/>
      <c r="BA120" s="270"/>
      <c r="BB120" s="270"/>
    </row>
    <row r="121" spans="1:54" ht="184.5" customHeight="1">
      <c r="A121" s="1930">
        <v>44391</v>
      </c>
      <c r="B121" s="1931" t="s">
        <v>43</v>
      </c>
      <c r="C121" s="4551" t="s">
        <v>6755</v>
      </c>
      <c r="D121" s="4552"/>
      <c r="E121" s="4552"/>
      <c r="F121" s="4552"/>
      <c r="G121" s="4552"/>
      <c r="H121" s="4552"/>
      <c r="I121" s="4552"/>
      <c r="J121" s="4552"/>
      <c r="K121" s="4553"/>
      <c r="L121" s="4080" t="s">
        <v>6752</v>
      </c>
      <c r="M121" s="270"/>
      <c r="N121" s="270"/>
      <c r="O121" s="270"/>
      <c r="P121" s="270"/>
      <c r="Q121" s="270"/>
      <c r="R121" s="270"/>
      <c r="S121" s="270"/>
      <c r="T121" s="270"/>
      <c r="U121" s="270"/>
      <c r="V121" s="270"/>
      <c r="W121" s="270"/>
      <c r="X121" s="270"/>
      <c r="Y121" s="270"/>
      <c r="Z121" s="270"/>
      <c r="AA121" s="270"/>
      <c r="AB121" s="270"/>
      <c r="AC121" s="270"/>
      <c r="AD121" s="270"/>
      <c r="AE121" s="270"/>
      <c r="AF121" s="270"/>
      <c r="AG121" s="270"/>
      <c r="AH121" s="270"/>
      <c r="AI121" s="270"/>
      <c r="AJ121" s="270"/>
      <c r="AK121" s="270"/>
      <c r="AL121" s="270"/>
      <c r="AM121" s="270"/>
      <c r="AN121" s="270"/>
      <c r="AO121" s="270"/>
      <c r="AP121" s="270"/>
      <c r="AQ121" s="270"/>
      <c r="AR121" s="270"/>
      <c r="AS121" s="270"/>
      <c r="AT121" s="270"/>
      <c r="AU121" s="270"/>
      <c r="AV121" s="270"/>
      <c r="AW121" s="270"/>
      <c r="AX121" s="270"/>
      <c r="AY121" s="270"/>
      <c r="AZ121" s="270"/>
      <c r="BA121" s="270"/>
      <c r="BB121" s="270"/>
    </row>
    <row r="122" spans="1:54">
      <c r="A122" s="441"/>
      <c r="B122" s="2456"/>
      <c r="C122" s="4079"/>
      <c r="D122" s="3177">
        <f t="shared" si="2"/>
        <v>0</v>
      </c>
      <c r="E122" s="3177"/>
      <c r="F122" s="3177"/>
      <c r="G122" s="3177"/>
      <c r="H122" s="270"/>
      <c r="I122" s="270"/>
      <c r="J122" s="270"/>
      <c r="K122" s="270"/>
      <c r="L122" s="270"/>
      <c r="M122" s="270"/>
      <c r="N122" s="270"/>
      <c r="O122" s="270"/>
      <c r="P122" s="270"/>
      <c r="Q122" s="270"/>
      <c r="R122" s="270"/>
      <c r="S122" s="270"/>
      <c r="T122" s="270"/>
      <c r="U122" s="270"/>
      <c r="V122" s="270"/>
      <c r="W122" s="270"/>
      <c r="X122" s="270"/>
      <c r="Y122" s="270"/>
      <c r="Z122" s="270"/>
      <c r="AA122" s="270"/>
      <c r="AB122" s="270"/>
      <c r="AC122" s="270"/>
      <c r="AD122" s="270"/>
      <c r="AE122" s="270"/>
      <c r="AF122" s="270"/>
      <c r="AG122" s="270"/>
      <c r="AH122" s="270"/>
      <c r="AI122" s="270"/>
      <c r="AJ122" s="270"/>
      <c r="AK122" s="270"/>
      <c r="AL122" s="270"/>
      <c r="AM122" s="270"/>
      <c r="AN122" s="270"/>
      <c r="AO122" s="270"/>
      <c r="AP122" s="270"/>
      <c r="AQ122" s="270"/>
      <c r="AR122" s="270"/>
      <c r="AS122" s="270"/>
      <c r="AT122" s="270"/>
      <c r="AU122" s="270"/>
      <c r="AV122" s="270"/>
      <c r="AW122" s="270"/>
      <c r="AX122" s="270"/>
      <c r="AY122" s="270"/>
      <c r="AZ122" s="270"/>
      <c r="BA122" s="270"/>
      <c r="BB122" s="270"/>
    </row>
    <row r="123" spans="1:54">
      <c r="A123" s="441"/>
      <c r="B123" s="2460"/>
      <c r="C123" s="4079"/>
      <c r="D123" s="3177">
        <f t="shared" si="2"/>
        <v>0</v>
      </c>
      <c r="E123" s="3177"/>
      <c r="F123" s="3177"/>
      <c r="G123" s="3177"/>
      <c r="H123" s="270"/>
      <c r="I123" s="270"/>
      <c r="J123" s="270"/>
      <c r="K123" s="270"/>
      <c r="L123" s="270"/>
      <c r="M123" s="270"/>
      <c r="N123" s="270"/>
      <c r="O123" s="270"/>
      <c r="P123" s="270"/>
      <c r="Q123" s="270"/>
      <c r="R123" s="270"/>
      <c r="S123" s="270"/>
      <c r="T123" s="270"/>
      <c r="U123" s="270"/>
      <c r="V123" s="270"/>
      <c r="W123" s="270"/>
      <c r="X123" s="270"/>
      <c r="Y123" s="270"/>
      <c r="Z123" s="270"/>
      <c r="AA123" s="270"/>
      <c r="AB123" s="270"/>
      <c r="AC123" s="270"/>
      <c r="AD123" s="270"/>
      <c r="AE123" s="270"/>
      <c r="AF123" s="270"/>
      <c r="AG123" s="270"/>
      <c r="AH123" s="270"/>
      <c r="AI123" s="270"/>
      <c r="AJ123" s="270"/>
      <c r="AK123" s="270"/>
      <c r="AL123" s="270"/>
      <c r="AM123" s="270"/>
      <c r="AN123" s="270"/>
      <c r="AO123" s="270"/>
      <c r="AP123" s="270"/>
      <c r="AQ123" s="270"/>
      <c r="AR123" s="270"/>
      <c r="AS123" s="270"/>
      <c r="AT123" s="270"/>
      <c r="AU123" s="270"/>
      <c r="AV123" s="270"/>
      <c r="AW123" s="270"/>
      <c r="AX123" s="270"/>
      <c r="AY123" s="270"/>
      <c r="AZ123" s="270"/>
      <c r="BA123" s="270"/>
      <c r="BB123" s="270"/>
    </row>
    <row r="124" spans="1:54">
      <c r="A124" s="441"/>
      <c r="B124" s="2460"/>
      <c r="C124" s="4079"/>
      <c r="D124" s="3177">
        <f t="shared" si="2"/>
        <v>0</v>
      </c>
      <c r="E124" s="3177"/>
      <c r="F124" s="3177"/>
      <c r="G124" s="3177"/>
      <c r="H124" s="270"/>
      <c r="I124" s="270"/>
      <c r="J124" s="270"/>
      <c r="K124" s="270"/>
      <c r="L124" s="270"/>
      <c r="M124" s="270"/>
      <c r="N124" s="270"/>
      <c r="O124" s="270"/>
      <c r="P124" s="270"/>
      <c r="Q124" s="270"/>
      <c r="R124" s="270"/>
      <c r="S124" s="270"/>
      <c r="T124" s="270"/>
      <c r="U124" s="270"/>
      <c r="V124" s="270"/>
      <c r="W124" s="270"/>
      <c r="X124" s="270"/>
      <c r="Y124" s="270"/>
      <c r="Z124" s="270"/>
      <c r="AA124" s="270"/>
      <c r="AB124" s="270"/>
      <c r="AC124" s="270"/>
      <c r="AD124" s="270"/>
      <c r="AE124" s="270"/>
      <c r="AF124" s="270"/>
      <c r="AG124" s="270"/>
      <c r="AH124" s="270"/>
      <c r="AI124" s="270"/>
      <c r="AJ124" s="270"/>
      <c r="AK124" s="270"/>
      <c r="AL124" s="270"/>
      <c r="AM124" s="270"/>
      <c r="AN124" s="270"/>
      <c r="AO124" s="270"/>
      <c r="AP124" s="270"/>
      <c r="AQ124" s="270"/>
      <c r="AR124" s="270"/>
      <c r="AS124" s="270"/>
      <c r="AT124" s="270"/>
      <c r="AU124" s="270"/>
      <c r="AV124" s="270"/>
      <c r="AW124" s="270"/>
      <c r="AX124" s="270"/>
      <c r="AY124" s="270"/>
      <c r="AZ124" s="270"/>
      <c r="BA124" s="270"/>
      <c r="BB124" s="270"/>
    </row>
    <row r="125" spans="1:54">
      <c r="A125" s="441"/>
      <c r="B125" s="2460"/>
      <c r="C125" s="4079"/>
      <c r="D125" s="3177">
        <f t="shared" si="2"/>
        <v>0</v>
      </c>
      <c r="E125" s="3177"/>
      <c r="F125" s="3177"/>
      <c r="G125" s="3177"/>
      <c r="H125" s="270"/>
      <c r="I125" s="270"/>
      <c r="J125" s="270"/>
      <c r="K125" s="270"/>
      <c r="L125" s="270"/>
      <c r="M125" s="270"/>
      <c r="N125" s="270"/>
      <c r="O125" s="270"/>
      <c r="P125" s="270"/>
      <c r="Q125" s="270"/>
      <c r="R125" s="270"/>
      <c r="S125" s="270"/>
      <c r="T125" s="270"/>
      <c r="U125" s="270"/>
      <c r="V125" s="270"/>
      <c r="W125" s="270"/>
      <c r="X125" s="270"/>
      <c r="Y125" s="270"/>
      <c r="Z125" s="270"/>
      <c r="AA125" s="270"/>
      <c r="AB125" s="270"/>
      <c r="AC125" s="270"/>
      <c r="AD125" s="270"/>
      <c r="AE125" s="270"/>
      <c r="AF125" s="270"/>
      <c r="AG125" s="270"/>
      <c r="AH125" s="270"/>
      <c r="AI125" s="270"/>
      <c r="AJ125" s="270"/>
      <c r="AK125" s="270"/>
      <c r="AL125" s="270"/>
      <c r="AM125" s="270"/>
      <c r="AN125" s="270"/>
      <c r="AO125" s="270"/>
      <c r="AP125" s="270"/>
      <c r="AQ125" s="270"/>
      <c r="AR125" s="270"/>
      <c r="AS125" s="270"/>
      <c r="AT125" s="270"/>
      <c r="AU125" s="270"/>
      <c r="AV125" s="270"/>
      <c r="AW125" s="270"/>
      <c r="AX125" s="270"/>
      <c r="AY125" s="270"/>
      <c r="AZ125" s="270"/>
      <c r="BA125" s="270"/>
      <c r="BB125" s="270"/>
    </row>
    <row r="126" spans="1:54">
      <c r="B126" s="2456"/>
      <c r="C126" s="4079"/>
      <c r="D126" s="3177">
        <f t="shared" si="2"/>
        <v>0</v>
      </c>
      <c r="E126" s="3177"/>
      <c r="F126" s="3177"/>
      <c r="G126" s="3177"/>
    </row>
    <row r="127" spans="1:54">
      <c r="B127" s="2456"/>
      <c r="C127" s="4079"/>
      <c r="D127" s="3177">
        <f t="shared" si="2"/>
        <v>0</v>
      </c>
      <c r="E127" s="3177"/>
      <c r="F127" s="3177"/>
      <c r="G127" s="3177"/>
    </row>
    <row r="128" spans="1:54">
      <c r="B128" s="2456"/>
      <c r="C128" s="4079"/>
      <c r="D128" s="3177">
        <f t="shared" si="2"/>
        <v>0</v>
      </c>
      <c r="E128" s="3177"/>
      <c r="F128" s="3177"/>
      <c r="G128" s="3177"/>
    </row>
    <row r="129" spans="2:4">
      <c r="B129" s="2456"/>
      <c r="D129" s="2455">
        <f t="shared" si="2"/>
        <v>0</v>
      </c>
    </row>
    <row r="130" spans="2:4">
      <c r="B130" s="2456"/>
      <c r="D130" s="2455">
        <f t="shared" si="2"/>
        <v>0</v>
      </c>
    </row>
    <row r="131" spans="2:4">
      <c r="B131" s="2456"/>
      <c r="D131" s="2455">
        <f t="shared" si="2"/>
        <v>0</v>
      </c>
    </row>
    <row r="132" spans="2:4">
      <c r="D132" s="2455">
        <f t="shared" si="2"/>
        <v>0</v>
      </c>
    </row>
    <row r="133" spans="2:4">
      <c r="D133" s="2455">
        <f t="shared" si="2"/>
        <v>0</v>
      </c>
    </row>
    <row r="134" spans="2:4">
      <c r="D134" s="2455">
        <f t="shared" si="2"/>
        <v>0</v>
      </c>
    </row>
    <row r="135" spans="2:4">
      <c r="D135" s="2455">
        <f t="shared" si="2"/>
        <v>0</v>
      </c>
    </row>
    <row r="136" spans="2:4">
      <c r="D136" s="2455">
        <f t="shared" si="2"/>
        <v>0</v>
      </c>
    </row>
    <row r="137" spans="2:4">
      <c r="D137" s="2455">
        <f t="shared" si="2"/>
        <v>0</v>
      </c>
    </row>
    <row r="138" spans="2:4">
      <c r="D138" s="2455">
        <f t="shared" si="2"/>
        <v>0</v>
      </c>
    </row>
    <row r="139" spans="2:4">
      <c r="D139" s="2455">
        <f t="shared" si="2"/>
        <v>0</v>
      </c>
    </row>
    <row r="140" spans="2:4">
      <c r="D140" s="2455">
        <f t="shared" si="2"/>
        <v>0</v>
      </c>
    </row>
    <row r="141" spans="2:4">
      <c r="D141" s="2455">
        <f t="shared" si="2"/>
        <v>0</v>
      </c>
    </row>
    <row r="142" spans="2:4">
      <c r="D142" s="2455">
        <f t="shared" si="2"/>
        <v>0</v>
      </c>
    </row>
    <row r="143" spans="2:4">
      <c r="D143" s="2455">
        <f t="shared" si="2"/>
        <v>0</v>
      </c>
    </row>
    <row r="144" spans="2:4">
      <c r="D144" s="2455">
        <f t="shared" si="2"/>
        <v>0</v>
      </c>
    </row>
    <row r="145" spans="4:4">
      <c r="D145" s="2455">
        <f t="shared" si="2"/>
        <v>0</v>
      </c>
    </row>
    <row r="146" spans="4:4">
      <c r="D146" s="2455">
        <f t="shared" si="2"/>
        <v>0</v>
      </c>
    </row>
    <row r="147" spans="4:4">
      <c r="D147" s="2455">
        <f t="shared" si="2"/>
        <v>0</v>
      </c>
    </row>
    <row r="148" spans="4:4">
      <c r="D148" s="2455">
        <f t="shared" si="2"/>
        <v>0</v>
      </c>
    </row>
    <row r="149" spans="4:4">
      <c r="D149" s="2455">
        <f t="shared" si="2"/>
        <v>0</v>
      </c>
    </row>
    <row r="150" spans="4:4">
      <c r="D150" s="2455">
        <f t="shared" si="2"/>
        <v>0</v>
      </c>
    </row>
    <row r="151" spans="4:4">
      <c r="D151" s="2455">
        <f t="shared" si="2"/>
        <v>0</v>
      </c>
    </row>
    <row r="152" spans="4:4">
      <c r="D152" s="2455">
        <f t="shared" si="2"/>
        <v>0</v>
      </c>
    </row>
    <row r="153" spans="4:4">
      <c r="D153" s="2455">
        <f t="shared" si="2"/>
        <v>0</v>
      </c>
    </row>
    <row r="154" spans="4:4">
      <c r="D154" s="2455">
        <f t="shared" si="2"/>
        <v>0</v>
      </c>
    </row>
    <row r="155" spans="4:4">
      <c r="D155" s="2455">
        <f t="shared" si="2"/>
        <v>0</v>
      </c>
    </row>
    <row r="156" spans="4:4">
      <c r="D156" s="2455">
        <f t="shared" si="2"/>
        <v>0</v>
      </c>
    </row>
    <row r="157" spans="4:4">
      <c r="D157" s="2455">
        <f t="shared" si="2"/>
        <v>0</v>
      </c>
    </row>
    <row r="158" spans="4:4">
      <c r="D158" s="2455">
        <f t="shared" si="2"/>
        <v>0</v>
      </c>
    </row>
    <row r="159" spans="4:4">
      <c r="D159" s="2455">
        <f t="shared" si="2"/>
        <v>0</v>
      </c>
    </row>
    <row r="160" spans="4:4">
      <c r="D160" s="2455">
        <f t="shared" si="2"/>
        <v>0</v>
      </c>
    </row>
    <row r="161" spans="4:4">
      <c r="D161" s="2455">
        <f t="shared" si="2"/>
        <v>0</v>
      </c>
    </row>
    <row r="162" spans="4:4">
      <c r="D162" s="2455">
        <f t="shared" si="2"/>
        <v>0</v>
      </c>
    </row>
    <row r="163" spans="4:4">
      <c r="D163" s="2455">
        <f t="shared" si="2"/>
        <v>0</v>
      </c>
    </row>
    <row r="164" spans="4:4">
      <c r="D164" s="2455">
        <f t="shared" si="2"/>
        <v>0</v>
      </c>
    </row>
    <row r="165" spans="4:4">
      <c r="D165" s="2455">
        <f t="shared" ref="D165:D228" si="3">+C165*(100-E165)/100</f>
        <v>0</v>
      </c>
    </row>
    <row r="166" spans="4:4">
      <c r="D166" s="2455">
        <f t="shared" si="3"/>
        <v>0</v>
      </c>
    </row>
    <row r="167" spans="4:4">
      <c r="D167" s="2455">
        <f t="shared" si="3"/>
        <v>0</v>
      </c>
    </row>
    <row r="168" spans="4:4">
      <c r="D168" s="2455">
        <f t="shared" si="3"/>
        <v>0</v>
      </c>
    </row>
    <row r="169" spans="4:4">
      <c r="D169" s="2455">
        <f t="shared" si="3"/>
        <v>0</v>
      </c>
    </row>
    <row r="170" spans="4:4">
      <c r="D170" s="2455">
        <f t="shared" si="3"/>
        <v>0</v>
      </c>
    </row>
    <row r="171" spans="4:4">
      <c r="D171" s="2455">
        <f t="shared" si="3"/>
        <v>0</v>
      </c>
    </row>
    <row r="172" spans="4:4">
      <c r="D172" s="2455">
        <f t="shared" si="3"/>
        <v>0</v>
      </c>
    </row>
    <row r="173" spans="4:4">
      <c r="D173" s="2455">
        <f t="shared" si="3"/>
        <v>0</v>
      </c>
    </row>
    <row r="174" spans="4:4">
      <c r="D174" s="2455">
        <f t="shared" si="3"/>
        <v>0</v>
      </c>
    </row>
    <row r="175" spans="4:4">
      <c r="D175" s="2455">
        <f t="shared" si="3"/>
        <v>0</v>
      </c>
    </row>
    <row r="176" spans="4:4">
      <c r="D176" s="2455">
        <f t="shared" si="3"/>
        <v>0</v>
      </c>
    </row>
    <row r="177" spans="4:4">
      <c r="D177" s="2455">
        <f t="shared" si="3"/>
        <v>0</v>
      </c>
    </row>
    <row r="178" spans="4:4">
      <c r="D178" s="2455">
        <f t="shared" si="3"/>
        <v>0</v>
      </c>
    </row>
    <row r="179" spans="4:4">
      <c r="D179" s="2455">
        <f t="shared" si="3"/>
        <v>0</v>
      </c>
    </row>
    <row r="180" spans="4:4">
      <c r="D180" s="2455">
        <f t="shared" si="3"/>
        <v>0</v>
      </c>
    </row>
    <row r="181" spans="4:4">
      <c r="D181" s="2455">
        <f t="shared" si="3"/>
        <v>0</v>
      </c>
    </row>
    <row r="182" spans="4:4">
      <c r="D182" s="2455">
        <f t="shared" si="3"/>
        <v>0</v>
      </c>
    </row>
    <row r="183" spans="4:4">
      <c r="D183" s="2455">
        <f t="shared" si="3"/>
        <v>0</v>
      </c>
    </row>
    <row r="184" spans="4:4">
      <c r="D184" s="2455">
        <f t="shared" si="3"/>
        <v>0</v>
      </c>
    </row>
    <row r="185" spans="4:4">
      <c r="D185" s="2455">
        <f t="shared" si="3"/>
        <v>0</v>
      </c>
    </row>
    <row r="186" spans="4:4">
      <c r="D186" s="2455">
        <f t="shared" si="3"/>
        <v>0</v>
      </c>
    </row>
    <row r="187" spans="4:4">
      <c r="D187" s="2455">
        <f t="shared" si="3"/>
        <v>0</v>
      </c>
    </row>
    <row r="188" spans="4:4">
      <c r="D188" s="2455">
        <f t="shared" si="3"/>
        <v>0</v>
      </c>
    </row>
    <row r="189" spans="4:4">
      <c r="D189" s="2455">
        <f t="shared" si="3"/>
        <v>0</v>
      </c>
    </row>
    <row r="190" spans="4:4">
      <c r="D190" s="2455">
        <f t="shared" si="3"/>
        <v>0</v>
      </c>
    </row>
    <row r="191" spans="4:4">
      <c r="D191" s="2455">
        <f t="shared" si="3"/>
        <v>0</v>
      </c>
    </row>
    <row r="192" spans="4:4">
      <c r="D192" s="2455">
        <f t="shared" si="3"/>
        <v>0</v>
      </c>
    </row>
    <row r="193" spans="4:4">
      <c r="D193" s="2455">
        <f t="shared" si="3"/>
        <v>0</v>
      </c>
    </row>
    <row r="194" spans="4:4">
      <c r="D194" s="2455">
        <f t="shared" si="3"/>
        <v>0</v>
      </c>
    </row>
    <row r="195" spans="4:4">
      <c r="D195" s="2455">
        <f t="shared" si="3"/>
        <v>0</v>
      </c>
    </row>
    <row r="196" spans="4:4">
      <c r="D196" s="2455">
        <f t="shared" si="3"/>
        <v>0</v>
      </c>
    </row>
    <row r="197" spans="4:4">
      <c r="D197" s="2455">
        <f t="shared" si="3"/>
        <v>0</v>
      </c>
    </row>
    <row r="198" spans="4:4">
      <c r="D198" s="2455">
        <f t="shared" si="3"/>
        <v>0</v>
      </c>
    </row>
    <row r="199" spans="4:4">
      <c r="D199" s="2455">
        <f t="shared" si="3"/>
        <v>0</v>
      </c>
    </row>
    <row r="200" spans="4:4">
      <c r="D200" s="2455">
        <f t="shared" si="3"/>
        <v>0</v>
      </c>
    </row>
    <row r="201" spans="4:4">
      <c r="D201" s="2455">
        <f t="shared" si="3"/>
        <v>0</v>
      </c>
    </row>
    <row r="202" spans="4:4">
      <c r="D202" s="2455">
        <f t="shared" si="3"/>
        <v>0</v>
      </c>
    </row>
    <row r="203" spans="4:4">
      <c r="D203" s="2455">
        <f t="shared" si="3"/>
        <v>0</v>
      </c>
    </row>
    <row r="204" spans="4:4">
      <c r="D204" s="2455">
        <f t="shared" si="3"/>
        <v>0</v>
      </c>
    </row>
    <row r="205" spans="4:4">
      <c r="D205" s="2455">
        <f t="shared" si="3"/>
        <v>0</v>
      </c>
    </row>
    <row r="206" spans="4:4">
      <c r="D206" s="2455">
        <f t="shared" si="3"/>
        <v>0</v>
      </c>
    </row>
    <row r="207" spans="4:4">
      <c r="D207" s="2455">
        <f t="shared" si="3"/>
        <v>0</v>
      </c>
    </row>
    <row r="208" spans="4:4">
      <c r="D208" s="2455">
        <f t="shared" si="3"/>
        <v>0</v>
      </c>
    </row>
    <row r="209" spans="4:4">
      <c r="D209" s="2455">
        <f t="shared" si="3"/>
        <v>0</v>
      </c>
    </row>
    <row r="210" spans="4:4">
      <c r="D210" s="2455">
        <f t="shared" si="3"/>
        <v>0</v>
      </c>
    </row>
    <row r="211" spans="4:4">
      <c r="D211" s="2455">
        <f t="shared" si="3"/>
        <v>0</v>
      </c>
    </row>
    <row r="212" spans="4:4">
      <c r="D212" s="2455">
        <f t="shared" si="3"/>
        <v>0</v>
      </c>
    </row>
    <row r="213" spans="4:4">
      <c r="D213" s="2455">
        <f t="shared" si="3"/>
        <v>0</v>
      </c>
    </row>
    <row r="214" spans="4:4">
      <c r="D214" s="2455">
        <f t="shared" si="3"/>
        <v>0</v>
      </c>
    </row>
    <row r="215" spans="4:4">
      <c r="D215" s="2455">
        <f t="shared" si="3"/>
        <v>0</v>
      </c>
    </row>
    <row r="216" spans="4:4">
      <c r="D216" s="2455">
        <f t="shared" si="3"/>
        <v>0</v>
      </c>
    </row>
    <row r="217" spans="4:4">
      <c r="D217" s="2455">
        <f t="shared" si="3"/>
        <v>0</v>
      </c>
    </row>
    <row r="218" spans="4:4">
      <c r="D218" s="2455">
        <f t="shared" si="3"/>
        <v>0</v>
      </c>
    </row>
    <row r="219" spans="4:4">
      <c r="D219" s="2455">
        <f t="shared" si="3"/>
        <v>0</v>
      </c>
    </row>
    <row r="220" spans="4:4">
      <c r="D220" s="2455">
        <f t="shared" si="3"/>
        <v>0</v>
      </c>
    </row>
    <row r="221" spans="4:4">
      <c r="D221" s="2455">
        <f t="shared" si="3"/>
        <v>0</v>
      </c>
    </row>
    <row r="222" spans="4:4">
      <c r="D222" s="2455">
        <f t="shared" si="3"/>
        <v>0</v>
      </c>
    </row>
    <row r="223" spans="4:4">
      <c r="D223" s="2455">
        <f t="shared" si="3"/>
        <v>0</v>
      </c>
    </row>
    <row r="224" spans="4:4">
      <c r="D224" s="2455">
        <f t="shared" si="3"/>
        <v>0</v>
      </c>
    </row>
    <row r="225" spans="4:4">
      <c r="D225" s="2455">
        <f t="shared" si="3"/>
        <v>0</v>
      </c>
    </row>
    <row r="226" spans="4:4">
      <c r="D226" s="2455">
        <f t="shared" si="3"/>
        <v>0</v>
      </c>
    </row>
    <row r="227" spans="4:4">
      <c r="D227" s="2455">
        <f t="shared" si="3"/>
        <v>0</v>
      </c>
    </row>
    <row r="228" spans="4:4">
      <c r="D228" s="2455">
        <f t="shared" si="3"/>
        <v>0</v>
      </c>
    </row>
    <row r="229" spans="4:4">
      <c r="D229" s="2455">
        <f t="shared" ref="D229:D252" si="4">+C229*(100-E229)/100</f>
        <v>0</v>
      </c>
    </row>
    <row r="230" spans="4:4">
      <c r="D230" s="2455">
        <f t="shared" si="4"/>
        <v>0</v>
      </c>
    </row>
    <row r="231" spans="4:4">
      <c r="D231" s="2455">
        <f t="shared" si="4"/>
        <v>0</v>
      </c>
    </row>
    <row r="232" spans="4:4">
      <c r="D232" s="2455">
        <f t="shared" si="4"/>
        <v>0</v>
      </c>
    </row>
    <row r="233" spans="4:4">
      <c r="D233" s="2455">
        <f t="shared" si="4"/>
        <v>0</v>
      </c>
    </row>
    <row r="234" spans="4:4">
      <c r="D234" s="2455">
        <f t="shared" si="4"/>
        <v>0</v>
      </c>
    </row>
    <row r="235" spans="4:4">
      <c r="D235" s="2455">
        <f t="shared" si="4"/>
        <v>0</v>
      </c>
    </row>
    <row r="236" spans="4:4">
      <c r="D236" s="2455">
        <f t="shared" si="4"/>
        <v>0</v>
      </c>
    </row>
    <row r="237" spans="4:4">
      <c r="D237" s="2455">
        <f t="shared" si="4"/>
        <v>0</v>
      </c>
    </row>
    <row r="238" spans="4:4">
      <c r="D238" s="2455">
        <f t="shared" si="4"/>
        <v>0</v>
      </c>
    </row>
    <row r="239" spans="4:4">
      <c r="D239" s="2455">
        <f t="shared" si="4"/>
        <v>0</v>
      </c>
    </row>
    <row r="240" spans="4:4">
      <c r="D240" s="2455">
        <f t="shared" si="4"/>
        <v>0</v>
      </c>
    </row>
    <row r="241" spans="4:4">
      <c r="D241" s="2455">
        <f t="shared" si="4"/>
        <v>0</v>
      </c>
    </row>
    <row r="242" spans="4:4">
      <c r="D242" s="2455">
        <f t="shared" si="4"/>
        <v>0</v>
      </c>
    </row>
    <row r="243" spans="4:4">
      <c r="D243" s="2455">
        <f t="shared" si="4"/>
        <v>0</v>
      </c>
    </row>
    <row r="244" spans="4:4">
      <c r="D244" s="2455">
        <f t="shared" si="4"/>
        <v>0</v>
      </c>
    </row>
    <row r="245" spans="4:4">
      <c r="D245" s="2455">
        <f t="shared" si="4"/>
        <v>0</v>
      </c>
    </row>
    <row r="246" spans="4:4">
      <c r="D246" s="2455">
        <f t="shared" si="4"/>
        <v>0</v>
      </c>
    </row>
    <row r="247" spans="4:4">
      <c r="D247" s="2455">
        <f t="shared" si="4"/>
        <v>0</v>
      </c>
    </row>
    <row r="248" spans="4:4">
      <c r="D248" s="2455">
        <f t="shared" si="4"/>
        <v>0</v>
      </c>
    </row>
    <row r="249" spans="4:4">
      <c r="D249" s="2455">
        <f t="shared" si="4"/>
        <v>0</v>
      </c>
    </row>
    <row r="250" spans="4:4">
      <c r="D250" s="2455">
        <f t="shared" si="4"/>
        <v>0</v>
      </c>
    </row>
    <row r="251" spans="4:4">
      <c r="D251" s="2455">
        <f t="shared" si="4"/>
        <v>0</v>
      </c>
    </row>
    <row r="252" spans="4:4">
      <c r="D252" s="2455">
        <f t="shared" si="4"/>
        <v>0</v>
      </c>
    </row>
  </sheetData>
  <autoFilter ref="A4:L4"/>
  <customSheetViews>
    <customSheetView guid="{CD481555-6D06-49CD-9625-98C90CC09C9A}" showAutoFilter="1">
      <selection activeCell="C52" sqref="C52:J52"/>
      <pageMargins left="0.7" right="0.7" top="0.75" bottom="0.75" header="0.3" footer="0.3"/>
      <pageSetup paperSize="9" orientation="portrait" r:id="rId1"/>
      <autoFilter ref="B4:B95"/>
    </customSheetView>
    <customSheetView guid="{9EC6AF21-4B8E-44E3-AF29-8895353139B2}" showAutoFilter="1">
      <pane ySplit="4" topLeftCell="A54" activePane="bottomLeft" state="frozen"/>
      <selection pane="bottomLeft" activeCell="C52" sqref="C52:J52"/>
      <pageMargins left="0.7" right="0.7" top="0.75" bottom="0.75" header="0.3" footer="0.3"/>
      <pageSetup paperSize="9" orientation="portrait" r:id="rId2"/>
      <autoFilter ref="B4:B95"/>
    </customSheetView>
    <customSheetView guid="{4A6D03CA-35D0-42B2-8E76-6C991766DE68}" showAutoFilter="1">
      <pane ySplit="3" topLeftCell="A54" activePane="bottomLeft" state="frozen"/>
      <selection pane="bottomLeft" activeCell="C52" sqref="C52:J52"/>
      <pageMargins left="0.7" right="0.7" top="0.75" bottom="0.75" header="0.3" footer="0.3"/>
      <pageSetup paperSize="9" orientation="portrait" r:id="rId3"/>
      <autoFilter ref="B4:B95"/>
    </customSheetView>
    <customSheetView guid="{94FC66D5-BF29-4BE8-974C-C93BA07E9FE3}" showAutoFilter="1">
      <pane ySplit="4" topLeftCell="A54" activePane="bottomLeft" state="frozen"/>
      <selection pane="bottomLeft" activeCell="C52" sqref="C52:J52"/>
      <pageMargins left="0.7" right="0.7" top="0.75" bottom="0.75" header="0.3" footer="0.3"/>
      <pageSetup paperSize="9" orientation="portrait" r:id="rId4"/>
      <autoFilter ref="B4:B95"/>
    </customSheetView>
  </customSheetViews>
  <mergeCells count="56">
    <mergeCell ref="C120:K120"/>
    <mergeCell ref="C24:J24"/>
    <mergeCell ref="C12:J12"/>
    <mergeCell ref="C98:J98"/>
    <mergeCell ref="C87:J87"/>
    <mergeCell ref="C88:J88"/>
    <mergeCell ref="C91:J91"/>
    <mergeCell ref="C94:J94"/>
    <mergeCell ref="C93:J93"/>
    <mergeCell ref="C92:J92"/>
    <mergeCell ref="C40:J40"/>
    <mergeCell ref="C59:J59"/>
    <mergeCell ref="C111:J111"/>
    <mergeCell ref="C110:J110"/>
    <mergeCell ref="C96:J96"/>
    <mergeCell ref="C95:J95"/>
    <mergeCell ref="C89:J89"/>
    <mergeCell ref="A1:L1"/>
    <mergeCell ref="C5:J5"/>
    <mergeCell ref="C15:J15"/>
    <mergeCell ref="C16:J16"/>
    <mergeCell ref="C9:J9"/>
    <mergeCell ref="A2:B2"/>
    <mergeCell ref="C3:F3"/>
    <mergeCell ref="A14:A15"/>
    <mergeCell ref="C14:J14"/>
    <mergeCell ref="A3:B3"/>
    <mergeCell ref="A8:A10"/>
    <mergeCell ref="C8:J8"/>
    <mergeCell ref="A11:A13"/>
    <mergeCell ref="C11:J11"/>
    <mergeCell ref="C2:L2"/>
    <mergeCell ref="C58:J58"/>
    <mergeCell ref="G3:H3"/>
    <mergeCell ref="A40:A41"/>
    <mergeCell ref="A71:A72"/>
    <mergeCell ref="A65:A66"/>
    <mergeCell ref="A67:A68"/>
    <mergeCell ref="A69:A70"/>
    <mergeCell ref="A63:A64"/>
    <mergeCell ref="C121:K121"/>
    <mergeCell ref="K17:K18"/>
    <mergeCell ref="L17:L18"/>
    <mergeCell ref="A98:A99"/>
    <mergeCell ref="C97:J97"/>
    <mergeCell ref="A89:A92"/>
    <mergeCell ref="A37:A38"/>
    <mergeCell ref="C39:J39"/>
    <mergeCell ref="C38:J38"/>
    <mergeCell ref="C23:J23"/>
    <mergeCell ref="C20:J20"/>
    <mergeCell ref="C18:J18"/>
    <mergeCell ref="C17:J17"/>
    <mergeCell ref="A61:A62"/>
    <mergeCell ref="C25:J25"/>
    <mergeCell ref="A59:A60"/>
  </mergeCells>
  <hyperlinks>
    <hyperlink ref="B24" r:id="rId5"/>
    <hyperlink ref="B18" r:id="rId6"/>
  </hyperlinks>
  <pageMargins left="0.7" right="0.7" top="0.75" bottom="0.75" header="0.3" footer="0.3"/>
  <pageSetup paperSize="9" orientation="portrait" r:id="rId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7030A0"/>
  </sheetPr>
  <dimension ref="A1:L101"/>
  <sheetViews>
    <sheetView workbookViewId="0">
      <pane ySplit="6" topLeftCell="A16" activePane="bottomLeft" state="frozen"/>
      <selection pane="bottomLeft" activeCell="G34" sqref="G34"/>
    </sheetView>
  </sheetViews>
  <sheetFormatPr defaultRowHeight="15.75"/>
  <cols>
    <col min="1" max="1" width="11" style="273" customWidth="1"/>
    <col min="2" max="2" width="10.140625" style="272" customWidth="1"/>
    <col min="3" max="9" width="17.140625" style="272" customWidth="1"/>
    <col min="10" max="10" width="13.28515625" style="272" customWidth="1"/>
    <col min="11" max="11" width="58.28515625" style="271" customWidth="1"/>
    <col min="12" max="16384" width="9.140625" style="270"/>
  </cols>
  <sheetData>
    <row r="1" spans="1:12" s="281" customFormat="1" ht="34.5" customHeight="1" thickTop="1">
      <c r="A1" s="4298" t="s">
        <v>1407</v>
      </c>
      <c r="B1" s="4299"/>
      <c r="C1" s="4299"/>
      <c r="D1" s="4299"/>
      <c r="E1" s="4299"/>
      <c r="F1" s="4299"/>
      <c r="G1" s="4299"/>
      <c r="H1" s="4299"/>
      <c r="I1" s="4299"/>
      <c r="J1" s="4299"/>
      <c r="K1" s="4300"/>
      <c r="L1" s="288"/>
    </row>
    <row r="2" spans="1:12" ht="20.100000000000001" customHeight="1" thickBot="1">
      <c r="A2" s="4289" t="s">
        <v>215</v>
      </c>
      <c r="B2" s="4373"/>
      <c r="C2" s="4358">
        <v>6390</v>
      </c>
      <c r="D2" s="4281"/>
      <c r="E2" s="4281"/>
      <c r="F2" s="4359"/>
      <c r="G2" s="4268"/>
      <c r="H2" s="4269"/>
      <c r="I2" s="4269"/>
      <c r="J2" s="4269"/>
      <c r="K2" s="347"/>
    </row>
    <row r="3" spans="1:12" ht="20.100000000000001" customHeight="1" thickTop="1" thickBot="1">
      <c r="A3" s="4289" t="s">
        <v>222</v>
      </c>
      <c r="B3" s="4373"/>
      <c r="C3" s="4358" t="s">
        <v>1406</v>
      </c>
      <c r="D3" s="4281"/>
      <c r="E3" s="4281"/>
      <c r="F3" s="4359"/>
      <c r="G3" s="4268"/>
      <c r="H3" s="4269"/>
      <c r="I3" s="4584" t="s">
        <v>1405</v>
      </c>
      <c r="J3" s="4585"/>
      <c r="K3" s="347"/>
    </row>
    <row r="4" spans="1:12" ht="20.25" customHeight="1" thickTop="1">
      <c r="A4" s="4289" t="s">
        <v>223</v>
      </c>
      <c r="B4" s="4373"/>
      <c r="C4" s="4358" t="s">
        <v>1404</v>
      </c>
      <c r="D4" s="4281"/>
      <c r="E4" s="4281"/>
      <c r="F4" s="4359"/>
      <c r="G4" s="435"/>
      <c r="H4" s="435"/>
      <c r="I4" s="435"/>
      <c r="J4" s="435"/>
      <c r="K4" s="347"/>
    </row>
    <row r="5" spans="1:12" s="325" customFormat="1" ht="23.25" customHeight="1" thickBot="1">
      <c r="A5" s="494" t="s">
        <v>1227</v>
      </c>
      <c r="B5" s="4582" t="s">
        <v>1403</v>
      </c>
      <c r="C5" s="4582"/>
      <c r="D5" s="4582"/>
      <c r="E5" s="4582"/>
      <c r="F5" s="4582"/>
      <c r="G5" s="4582"/>
      <c r="H5" s="4582"/>
      <c r="I5" s="4582"/>
      <c r="J5" s="4582"/>
      <c r="K5" s="327"/>
    </row>
    <row r="6" spans="1:12" s="281" customFormat="1" ht="35.25" customHeight="1" thickTop="1">
      <c r="A6" s="284" t="s">
        <v>1</v>
      </c>
      <c r="B6" s="283" t="s">
        <v>0</v>
      </c>
      <c r="C6" s="283" t="s">
        <v>2</v>
      </c>
      <c r="D6" s="283" t="s">
        <v>3</v>
      </c>
      <c r="E6" s="283" t="s">
        <v>4</v>
      </c>
      <c r="F6" s="283" t="s">
        <v>5</v>
      </c>
      <c r="G6" s="283" t="s">
        <v>6</v>
      </c>
      <c r="H6" s="283" t="s">
        <v>7</v>
      </c>
      <c r="I6" s="283" t="s">
        <v>8</v>
      </c>
      <c r="J6" s="283" t="s">
        <v>9</v>
      </c>
      <c r="K6" s="282" t="s">
        <v>10</v>
      </c>
    </row>
    <row r="7" spans="1:12" ht="66" customHeight="1">
      <c r="A7" s="458">
        <v>41279</v>
      </c>
      <c r="B7" s="275" t="s">
        <v>32</v>
      </c>
      <c r="C7" s="4583" t="s">
        <v>1402</v>
      </c>
      <c r="D7" s="4583"/>
      <c r="E7" s="4583"/>
      <c r="F7" s="4583"/>
      <c r="G7" s="4583"/>
      <c r="H7" s="4583"/>
      <c r="I7" s="4583"/>
      <c r="J7" s="4583"/>
      <c r="K7" s="1787" t="s">
        <v>3927</v>
      </c>
    </row>
    <row r="8" spans="1:12" ht="31.5">
      <c r="A8" s="441">
        <v>41280</v>
      </c>
      <c r="B8" s="275" t="s">
        <v>16</v>
      </c>
      <c r="C8" s="292">
        <v>6795</v>
      </c>
      <c r="D8" s="292">
        <f>+C8*(100-E8)/100</f>
        <v>6795</v>
      </c>
      <c r="E8" s="292">
        <v>0</v>
      </c>
      <c r="F8" s="292">
        <v>129</v>
      </c>
      <c r="G8" s="292">
        <v>400</v>
      </c>
      <c r="H8" s="292"/>
      <c r="I8" s="292"/>
      <c r="J8" s="292"/>
      <c r="K8" s="348" t="s">
        <v>1401</v>
      </c>
    </row>
    <row r="9" spans="1:12" ht="36" customHeight="1">
      <c r="A9" s="441">
        <v>41282</v>
      </c>
      <c r="B9" s="275" t="s">
        <v>11</v>
      </c>
      <c r="C9" s="4340" t="s">
        <v>1400</v>
      </c>
      <c r="D9" s="4263"/>
      <c r="E9" s="4263"/>
      <c r="F9" s="4263"/>
      <c r="G9" s="4263"/>
      <c r="H9" s="4263"/>
      <c r="I9" s="4263"/>
      <c r="J9" s="4344"/>
    </row>
    <row r="10" spans="1:12">
      <c r="A10" s="441">
        <v>41286</v>
      </c>
      <c r="B10" s="275" t="s">
        <v>11</v>
      </c>
      <c r="C10" s="4345" t="s">
        <v>1399</v>
      </c>
      <c r="D10" s="4274"/>
      <c r="E10" s="4274"/>
      <c r="F10" s="4274"/>
      <c r="G10" s="4274"/>
      <c r="H10" s="4274"/>
      <c r="I10" s="4274"/>
      <c r="J10" s="4346"/>
    </row>
    <row r="11" spans="1:12" ht="47.25">
      <c r="A11" s="441">
        <v>41292</v>
      </c>
      <c r="B11" s="275" t="s">
        <v>16</v>
      </c>
      <c r="C11" s="292">
        <v>6480</v>
      </c>
      <c r="D11" s="292">
        <f>+C11*(100-E11)/100</f>
        <v>6480</v>
      </c>
      <c r="E11" s="292">
        <v>0</v>
      </c>
      <c r="F11" s="292">
        <v>140</v>
      </c>
      <c r="G11" s="292">
        <v>330</v>
      </c>
      <c r="H11" s="292"/>
      <c r="I11" s="292"/>
      <c r="J11" s="292"/>
      <c r="K11" s="271" t="s">
        <v>1398</v>
      </c>
    </row>
    <row r="12" spans="1:12">
      <c r="A12" s="318">
        <v>41298</v>
      </c>
      <c r="B12" s="448" t="s">
        <v>11</v>
      </c>
      <c r="C12" s="4546" t="s">
        <v>155</v>
      </c>
      <c r="D12" s="4547"/>
      <c r="E12" s="4547"/>
      <c r="F12" s="4547"/>
      <c r="G12" s="4547"/>
      <c r="H12" s="4547"/>
      <c r="I12" s="4547"/>
      <c r="J12" s="4548"/>
      <c r="K12" s="342"/>
    </row>
    <row r="13" spans="1:12" ht="47.25">
      <c r="A13" s="441">
        <v>41302</v>
      </c>
      <c r="B13" s="275" t="s">
        <v>16</v>
      </c>
      <c r="C13" s="292">
        <v>6560</v>
      </c>
      <c r="D13" s="292">
        <f>+C13*(100-E13)/100</f>
        <v>6560</v>
      </c>
      <c r="E13" s="292">
        <v>0</v>
      </c>
      <c r="F13" s="292">
        <v>72</v>
      </c>
      <c r="G13" s="292">
        <v>255</v>
      </c>
      <c r="H13" s="292"/>
      <c r="I13" s="292"/>
      <c r="J13" s="292"/>
      <c r="K13" s="271" t="s">
        <v>1397</v>
      </c>
    </row>
    <row r="14" spans="1:12">
      <c r="A14" s="441">
        <v>41320</v>
      </c>
      <c r="B14" s="275" t="s">
        <v>4</v>
      </c>
      <c r="C14" s="4345" t="s">
        <v>1396</v>
      </c>
      <c r="D14" s="4274"/>
      <c r="E14" s="4274"/>
      <c r="F14" s="4274"/>
      <c r="G14" s="4274"/>
      <c r="H14" s="4274"/>
      <c r="I14" s="4274"/>
      <c r="J14" s="4346"/>
    </row>
    <row r="15" spans="1:12">
      <c r="A15" s="441">
        <v>41322</v>
      </c>
      <c r="B15" s="275" t="s">
        <v>11</v>
      </c>
      <c r="C15" s="4345" t="s">
        <v>1395</v>
      </c>
      <c r="D15" s="4274"/>
      <c r="E15" s="4274"/>
      <c r="F15" s="4274"/>
      <c r="G15" s="4274"/>
      <c r="H15" s="4274"/>
      <c r="I15" s="4274"/>
      <c r="J15" s="4346"/>
    </row>
    <row r="16" spans="1:12" ht="30" customHeight="1">
      <c r="A16" s="441">
        <v>41323</v>
      </c>
      <c r="B16" s="275" t="s">
        <v>11</v>
      </c>
      <c r="C16" s="4340" t="s">
        <v>1394</v>
      </c>
      <c r="D16" s="4274"/>
      <c r="E16" s="4274"/>
      <c r="F16" s="4274"/>
      <c r="G16" s="4274"/>
      <c r="H16" s="4274"/>
      <c r="I16" s="4274"/>
      <c r="J16" s="4346"/>
    </row>
    <row r="17" spans="1:11">
      <c r="A17" s="441">
        <v>41329</v>
      </c>
      <c r="B17" s="275" t="s">
        <v>4</v>
      </c>
      <c r="C17" s="4345" t="s">
        <v>1393</v>
      </c>
      <c r="D17" s="4274"/>
      <c r="E17" s="4274"/>
      <c r="F17" s="4274"/>
      <c r="G17" s="4274"/>
      <c r="H17" s="4274"/>
      <c r="I17" s="4274"/>
      <c r="J17" s="4346"/>
    </row>
    <row r="18" spans="1:11">
      <c r="A18" s="441">
        <v>41332</v>
      </c>
      <c r="B18" s="275" t="s">
        <v>4</v>
      </c>
      <c r="C18" s="4345" t="s">
        <v>1392</v>
      </c>
      <c r="D18" s="4274"/>
      <c r="E18" s="4274"/>
      <c r="F18" s="4274"/>
      <c r="G18" s="4274"/>
      <c r="H18" s="4274"/>
      <c r="I18" s="4274"/>
      <c r="J18" s="4346"/>
    </row>
    <row r="19" spans="1:11" ht="47.25">
      <c r="A19" s="441">
        <v>41344</v>
      </c>
      <c r="B19" s="275" t="s">
        <v>16</v>
      </c>
      <c r="C19" s="292">
        <v>4635</v>
      </c>
      <c r="D19" s="292">
        <f>+C19*(100-E19)/100</f>
        <v>3012.75</v>
      </c>
      <c r="E19" s="292">
        <v>35</v>
      </c>
      <c r="F19" s="292">
        <v>163</v>
      </c>
      <c r="G19" s="292">
        <v>280</v>
      </c>
      <c r="H19" s="292"/>
      <c r="I19" s="292"/>
      <c r="J19" s="292"/>
      <c r="K19" s="271" t="s">
        <v>1391</v>
      </c>
    </row>
    <row r="20" spans="1:11">
      <c r="A20" s="318">
        <v>41362</v>
      </c>
      <c r="B20" s="448" t="s">
        <v>16</v>
      </c>
      <c r="C20" s="316">
        <v>3950</v>
      </c>
      <c r="D20" s="316">
        <f>+C20*(100-E20)/100</f>
        <v>2172.5</v>
      </c>
      <c r="E20" s="316">
        <v>45</v>
      </c>
      <c r="F20" s="316" t="s">
        <v>70</v>
      </c>
      <c r="G20" s="316">
        <v>218</v>
      </c>
      <c r="H20" s="316"/>
      <c r="I20" s="316"/>
      <c r="J20" s="316"/>
      <c r="K20" s="342" t="s">
        <v>1390</v>
      </c>
    </row>
    <row r="21" spans="1:11">
      <c r="A21" s="441">
        <v>41380</v>
      </c>
      <c r="B21" s="275" t="s">
        <v>11</v>
      </c>
      <c r="C21" s="4345" t="s">
        <v>1389</v>
      </c>
      <c r="D21" s="4274"/>
      <c r="E21" s="4274"/>
      <c r="F21" s="4274"/>
      <c r="G21" s="4274"/>
      <c r="H21" s="4274"/>
      <c r="I21" s="4274"/>
      <c r="J21" s="4346"/>
    </row>
    <row r="22" spans="1:11" ht="23.25">
      <c r="A22" s="441">
        <v>41396</v>
      </c>
      <c r="B22" s="275" t="s">
        <v>4</v>
      </c>
      <c r="C22" s="4592" t="s">
        <v>1388</v>
      </c>
      <c r="D22" s="4593"/>
      <c r="E22" s="4593"/>
      <c r="F22" s="4593"/>
      <c r="G22" s="4593"/>
      <c r="H22" s="4593"/>
      <c r="I22" s="4593"/>
      <c r="J22" s="4594"/>
    </row>
    <row r="23" spans="1:11">
      <c r="A23" s="441">
        <v>41408</v>
      </c>
      <c r="B23" s="275" t="s">
        <v>12</v>
      </c>
      <c r="C23" s="4345" t="s">
        <v>1387</v>
      </c>
      <c r="D23" s="4274"/>
      <c r="E23" s="4274"/>
      <c r="F23" s="4274"/>
      <c r="G23" s="4274"/>
      <c r="H23" s="4274"/>
      <c r="I23" s="4274"/>
      <c r="J23" s="4346"/>
    </row>
    <row r="24" spans="1:11">
      <c r="A24" s="441">
        <v>41409</v>
      </c>
      <c r="B24" s="275" t="s">
        <v>12</v>
      </c>
      <c r="C24" s="4345" t="s">
        <v>313</v>
      </c>
      <c r="D24" s="4274"/>
      <c r="E24" s="4274"/>
      <c r="F24" s="4274"/>
      <c r="G24" s="4274"/>
      <c r="H24" s="4274"/>
      <c r="I24" s="4274"/>
      <c r="J24" s="4346"/>
    </row>
    <row r="25" spans="1:11" ht="16.5" thickBot="1">
      <c r="A25" s="437">
        <v>41422</v>
      </c>
      <c r="B25" s="926" t="s">
        <v>34</v>
      </c>
      <c r="C25" s="4589" t="s">
        <v>1386</v>
      </c>
      <c r="D25" s="4590"/>
      <c r="E25" s="4590"/>
      <c r="F25" s="4590"/>
      <c r="G25" s="4590"/>
      <c r="H25" s="4590"/>
      <c r="I25" s="4590"/>
      <c r="J25" s="4591"/>
      <c r="K25" s="463"/>
    </row>
    <row r="26" spans="1:11" ht="48" customHeight="1" thickTop="1">
      <c r="A26" s="473"/>
      <c r="B26" s="503"/>
      <c r="C26" s="4586" t="e">
        <f>+#REF!*(100-E26)/100</f>
        <v>#REF!</v>
      </c>
      <c r="D26" s="4587"/>
      <c r="E26" s="4587"/>
      <c r="F26" s="4587"/>
      <c r="G26" s="4587"/>
      <c r="H26" s="4587"/>
      <c r="I26" s="4588"/>
      <c r="J26" s="1457"/>
      <c r="K26" s="4178"/>
    </row>
    <row r="27" spans="1:11">
      <c r="A27" s="441"/>
      <c r="B27" s="275"/>
      <c r="C27" s="292"/>
      <c r="D27" s="292">
        <f t="shared" ref="D27:D57" si="0">+C27*(100-E27)/100</f>
        <v>0</v>
      </c>
      <c r="E27" s="292"/>
      <c r="F27" s="292"/>
      <c r="G27" s="292"/>
      <c r="H27" s="292"/>
      <c r="I27" s="292"/>
      <c r="J27" s="292"/>
    </row>
    <row r="28" spans="1:11">
      <c r="A28" s="441"/>
      <c r="B28" s="275"/>
      <c r="C28" s="292"/>
      <c r="D28" s="292">
        <f t="shared" si="0"/>
        <v>0</v>
      </c>
      <c r="E28" s="292"/>
      <c r="F28" s="292"/>
      <c r="G28" s="292"/>
      <c r="H28" s="292"/>
      <c r="I28" s="292"/>
      <c r="J28" s="292"/>
    </row>
    <row r="29" spans="1:11">
      <c r="A29" s="441"/>
      <c r="B29" s="275"/>
      <c r="C29" s="292"/>
      <c r="D29" s="292">
        <f t="shared" si="0"/>
        <v>0</v>
      </c>
      <c r="E29" s="292"/>
      <c r="F29" s="292"/>
      <c r="G29" s="292"/>
      <c r="H29" s="292"/>
      <c r="I29" s="292"/>
      <c r="J29" s="292"/>
    </row>
    <row r="30" spans="1:11">
      <c r="A30" s="441"/>
      <c r="B30" s="275"/>
      <c r="C30" s="292"/>
      <c r="D30" s="292">
        <f t="shared" si="0"/>
        <v>0</v>
      </c>
      <c r="E30" s="292"/>
      <c r="F30" s="292"/>
      <c r="G30" s="292"/>
      <c r="H30" s="292"/>
      <c r="I30" s="292"/>
      <c r="J30" s="292"/>
    </row>
    <row r="31" spans="1:11">
      <c r="A31" s="441"/>
      <c r="B31" s="275"/>
      <c r="C31" s="292"/>
      <c r="D31" s="292">
        <f t="shared" si="0"/>
        <v>0</v>
      </c>
      <c r="E31" s="292"/>
      <c r="F31" s="292"/>
      <c r="G31" s="292"/>
      <c r="H31" s="292"/>
      <c r="I31" s="292"/>
      <c r="J31" s="292"/>
    </row>
    <row r="32" spans="1:11">
      <c r="A32" s="441"/>
      <c r="B32" s="275"/>
      <c r="C32" s="292"/>
      <c r="D32" s="292">
        <f t="shared" si="0"/>
        <v>0</v>
      </c>
      <c r="E32" s="292"/>
      <c r="F32" s="292"/>
      <c r="G32" s="292"/>
      <c r="H32" s="292"/>
      <c r="I32" s="292"/>
      <c r="J32" s="292"/>
    </row>
    <row r="33" spans="1:10" s="270" customFormat="1">
      <c r="A33" s="441"/>
      <c r="B33" s="275"/>
      <c r="C33" s="292"/>
      <c r="D33" s="292">
        <f t="shared" si="0"/>
        <v>0</v>
      </c>
      <c r="E33" s="292"/>
      <c r="F33" s="292"/>
      <c r="G33" s="292"/>
      <c r="H33" s="292"/>
      <c r="I33" s="292"/>
      <c r="J33" s="292"/>
    </row>
    <row r="34" spans="1:10" s="270" customFormat="1">
      <c r="A34" s="441"/>
      <c r="B34" s="275"/>
      <c r="C34" s="292"/>
      <c r="D34" s="292">
        <f t="shared" si="0"/>
        <v>0</v>
      </c>
      <c r="E34" s="292"/>
      <c r="F34" s="292"/>
      <c r="G34" s="292"/>
      <c r="H34" s="292"/>
      <c r="I34" s="292"/>
      <c r="J34" s="292"/>
    </row>
    <row r="35" spans="1:10" s="270" customFormat="1">
      <c r="A35" s="441"/>
      <c r="B35" s="275"/>
      <c r="C35" s="292"/>
      <c r="D35" s="292">
        <f t="shared" si="0"/>
        <v>0</v>
      </c>
      <c r="E35" s="292"/>
      <c r="F35" s="292"/>
      <c r="G35" s="292"/>
      <c r="H35" s="292"/>
      <c r="I35" s="292"/>
      <c r="J35" s="292"/>
    </row>
    <row r="36" spans="1:10" s="270" customFormat="1">
      <c r="A36" s="441"/>
      <c r="B36" s="275"/>
      <c r="C36" s="292"/>
      <c r="D36" s="292">
        <f t="shared" si="0"/>
        <v>0</v>
      </c>
      <c r="E36" s="292"/>
      <c r="F36" s="292"/>
      <c r="G36" s="292"/>
      <c r="H36" s="292"/>
      <c r="I36" s="292"/>
      <c r="J36" s="292"/>
    </row>
    <row r="37" spans="1:10" s="270" customFormat="1">
      <c r="A37" s="441"/>
      <c r="B37" s="275"/>
      <c r="C37" s="292"/>
      <c r="D37" s="292">
        <f t="shared" si="0"/>
        <v>0</v>
      </c>
      <c r="E37" s="292"/>
      <c r="F37" s="292"/>
      <c r="G37" s="292"/>
      <c r="H37" s="292"/>
      <c r="I37" s="292"/>
      <c r="J37" s="292"/>
    </row>
    <row r="38" spans="1:10" s="270" customFormat="1">
      <c r="A38" s="441"/>
      <c r="B38" s="275"/>
      <c r="C38" s="275"/>
      <c r="D38" s="292">
        <f t="shared" si="0"/>
        <v>0</v>
      </c>
      <c r="E38" s="275"/>
      <c r="F38" s="275"/>
      <c r="G38" s="275"/>
      <c r="H38" s="275"/>
      <c r="I38" s="275"/>
      <c r="J38" s="275"/>
    </row>
    <row r="39" spans="1:10" s="270" customFormat="1">
      <c r="A39" s="441"/>
      <c r="B39" s="275"/>
      <c r="C39" s="275"/>
      <c r="D39" s="292">
        <f t="shared" si="0"/>
        <v>0</v>
      </c>
      <c r="E39" s="275"/>
      <c r="F39" s="275"/>
      <c r="G39" s="275"/>
      <c r="H39" s="275"/>
      <c r="I39" s="275"/>
      <c r="J39" s="275"/>
    </row>
    <row r="40" spans="1:10" s="270" customFormat="1">
      <c r="A40" s="441"/>
      <c r="B40" s="275"/>
      <c r="C40" s="275"/>
      <c r="D40" s="292">
        <f t="shared" si="0"/>
        <v>0</v>
      </c>
      <c r="E40" s="275"/>
      <c r="F40" s="275"/>
      <c r="G40" s="275"/>
      <c r="H40" s="275"/>
      <c r="I40" s="275"/>
      <c r="J40" s="275"/>
    </row>
    <row r="41" spans="1:10" s="270" customFormat="1">
      <c r="A41" s="441"/>
      <c r="B41" s="275"/>
      <c r="C41" s="275"/>
      <c r="D41" s="292">
        <f t="shared" si="0"/>
        <v>0</v>
      </c>
      <c r="E41" s="275"/>
      <c r="F41" s="275"/>
      <c r="G41" s="275"/>
      <c r="H41" s="275"/>
      <c r="I41" s="275"/>
      <c r="J41" s="275"/>
    </row>
    <row r="42" spans="1:10" s="270" customFormat="1">
      <c r="A42" s="441"/>
      <c r="B42" s="275"/>
      <c r="C42" s="275"/>
      <c r="D42" s="292">
        <f t="shared" si="0"/>
        <v>0</v>
      </c>
      <c r="E42" s="275"/>
      <c r="F42" s="275"/>
      <c r="G42" s="275"/>
      <c r="H42" s="275"/>
      <c r="I42" s="275"/>
      <c r="J42" s="275"/>
    </row>
    <row r="43" spans="1:10" s="270" customFormat="1">
      <c r="A43" s="441"/>
      <c r="B43" s="275"/>
      <c r="C43" s="275"/>
      <c r="D43" s="292">
        <f t="shared" si="0"/>
        <v>0</v>
      </c>
      <c r="E43" s="275"/>
      <c r="F43" s="275"/>
      <c r="G43" s="275"/>
      <c r="H43" s="275"/>
      <c r="I43" s="275"/>
      <c r="J43" s="275"/>
    </row>
    <row r="44" spans="1:10" s="270" customFormat="1">
      <c r="A44" s="441"/>
      <c r="B44" s="275"/>
      <c r="C44" s="275"/>
      <c r="D44" s="292">
        <f t="shared" si="0"/>
        <v>0</v>
      </c>
      <c r="E44" s="275"/>
      <c r="F44" s="275"/>
      <c r="G44" s="275"/>
      <c r="H44" s="275"/>
      <c r="I44" s="275"/>
      <c r="J44" s="275"/>
    </row>
    <row r="45" spans="1:10" s="270" customFormat="1">
      <c r="A45" s="441"/>
      <c r="B45" s="275"/>
      <c r="C45" s="275"/>
      <c r="D45" s="292">
        <f t="shared" si="0"/>
        <v>0</v>
      </c>
      <c r="E45" s="275"/>
      <c r="F45" s="275"/>
      <c r="G45" s="275"/>
      <c r="H45" s="275"/>
      <c r="I45" s="275"/>
      <c r="J45" s="275"/>
    </row>
    <row r="46" spans="1:10" s="270" customFormat="1">
      <c r="A46" s="441"/>
      <c r="B46" s="275"/>
      <c r="C46" s="275"/>
      <c r="D46" s="292">
        <f t="shared" si="0"/>
        <v>0</v>
      </c>
      <c r="E46" s="275"/>
      <c r="F46" s="275"/>
      <c r="G46" s="275"/>
      <c r="H46" s="275"/>
      <c r="I46" s="275"/>
      <c r="J46" s="275"/>
    </row>
    <row r="47" spans="1:10" s="270" customFormat="1">
      <c r="A47" s="441"/>
      <c r="B47" s="275"/>
      <c r="C47" s="275"/>
      <c r="D47" s="292">
        <f t="shared" si="0"/>
        <v>0</v>
      </c>
      <c r="E47" s="275"/>
      <c r="F47" s="275"/>
      <c r="G47" s="275"/>
      <c r="H47" s="275"/>
      <c r="I47" s="275"/>
      <c r="J47" s="275"/>
    </row>
    <row r="48" spans="1:10" s="270" customFormat="1">
      <c r="A48" s="441"/>
      <c r="B48" s="275"/>
      <c r="C48" s="275"/>
      <c r="D48" s="292">
        <f t="shared" si="0"/>
        <v>0</v>
      </c>
      <c r="E48" s="275"/>
      <c r="F48" s="275"/>
      <c r="G48" s="275"/>
      <c r="H48" s="275"/>
      <c r="I48" s="275"/>
      <c r="J48" s="275"/>
    </row>
    <row r="49" spans="1:10" s="270" customFormat="1">
      <c r="A49" s="441"/>
      <c r="B49" s="275"/>
      <c r="C49" s="275"/>
      <c r="D49" s="292">
        <f t="shared" si="0"/>
        <v>0</v>
      </c>
      <c r="E49" s="275"/>
      <c r="F49" s="275"/>
      <c r="G49" s="275"/>
      <c r="H49" s="275"/>
      <c r="I49" s="275"/>
      <c r="J49" s="275"/>
    </row>
    <row r="50" spans="1:10" s="270" customFormat="1">
      <c r="A50" s="441"/>
      <c r="B50" s="275"/>
      <c r="C50" s="275"/>
      <c r="D50" s="292">
        <f t="shared" si="0"/>
        <v>0</v>
      </c>
      <c r="E50" s="275"/>
      <c r="F50" s="275"/>
      <c r="G50" s="275"/>
      <c r="H50" s="275"/>
      <c r="I50" s="275"/>
      <c r="J50" s="275"/>
    </row>
    <row r="51" spans="1:10" s="270" customFormat="1">
      <c r="A51" s="441"/>
      <c r="B51" s="275"/>
      <c r="C51" s="275"/>
      <c r="D51" s="292">
        <f t="shared" si="0"/>
        <v>0</v>
      </c>
      <c r="E51" s="275"/>
      <c r="F51" s="275"/>
      <c r="G51" s="275"/>
      <c r="H51" s="275"/>
      <c r="I51" s="275"/>
      <c r="J51" s="275"/>
    </row>
    <row r="52" spans="1:10" s="270" customFormat="1">
      <c r="A52" s="441"/>
      <c r="B52" s="275"/>
      <c r="C52" s="275"/>
      <c r="D52" s="292">
        <f t="shared" si="0"/>
        <v>0</v>
      </c>
      <c r="E52" s="275"/>
      <c r="F52" s="275"/>
      <c r="G52" s="275"/>
      <c r="H52" s="275"/>
      <c r="I52" s="275"/>
      <c r="J52" s="275"/>
    </row>
    <row r="53" spans="1:10" s="270" customFormat="1">
      <c r="A53" s="441"/>
      <c r="B53" s="275"/>
      <c r="C53" s="275"/>
      <c r="D53" s="292">
        <f t="shared" si="0"/>
        <v>0</v>
      </c>
      <c r="E53" s="275"/>
      <c r="F53" s="275"/>
      <c r="G53" s="275"/>
      <c r="H53" s="275"/>
      <c r="I53" s="275"/>
      <c r="J53" s="275"/>
    </row>
    <row r="54" spans="1:10" s="270" customFormat="1">
      <c r="A54" s="441"/>
      <c r="B54" s="275"/>
      <c r="C54" s="275"/>
      <c r="D54" s="292">
        <f t="shared" si="0"/>
        <v>0</v>
      </c>
      <c r="E54" s="275"/>
      <c r="F54" s="275"/>
      <c r="G54" s="275"/>
      <c r="H54" s="275"/>
      <c r="I54" s="275"/>
      <c r="J54" s="275"/>
    </row>
    <row r="55" spans="1:10" s="270" customFormat="1">
      <c r="A55" s="441"/>
      <c r="B55" s="275"/>
      <c r="C55" s="275"/>
      <c r="D55" s="292">
        <f t="shared" si="0"/>
        <v>0</v>
      </c>
      <c r="E55" s="275"/>
      <c r="F55" s="275"/>
      <c r="G55" s="275"/>
      <c r="H55" s="275"/>
      <c r="I55" s="275"/>
      <c r="J55" s="275"/>
    </row>
    <row r="56" spans="1:10" s="270" customFormat="1">
      <c r="A56" s="441"/>
      <c r="B56" s="275"/>
      <c r="C56" s="275"/>
      <c r="D56" s="292">
        <f t="shared" si="0"/>
        <v>0</v>
      </c>
      <c r="E56" s="275"/>
      <c r="F56" s="275"/>
      <c r="G56" s="275"/>
      <c r="H56" s="275"/>
      <c r="I56" s="275"/>
      <c r="J56" s="275"/>
    </row>
    <row r="57" spans="1:10" s="270" customFormat="1">
      <c r="A57" s="441"/>
      <c r="B57" s="275"/>
      <c r="C57" s="275"/>
      <c r="D57" s="292">
        <f t="shared" si="0"/>
        <v>0</v>
      </c>
      <c r="E57" s="275"/>
      <c r="F57" s="275"/>
      <c r="G57" s="275"/>
      <c r="H57" s="275"/>
      <c r="I57" s="275"/>
      <c r="J57" s="275"/>
    </row>
    <row r="58" spans="1:10" s="270" customFormat="1">
      <c r="A58" s="441"/>
      <c r="B58" s="275"/>
      <c r="C58" s="275"/>
      <c r="D58" s="292">
        <f t="shared" ref="D58:D83" si="1">+C58*(100-E58)/100</f>
        <v>0</v>
      </c>
      <c r="E58" s="275"/>
      <c r="F58" s="275"/>
      <c r="G58" s="275"/>
      <c r="H58" s="275"/>
      <c r="I58" s="275"/>
      <c r="J58" s="275"/>
    </row>
    <row r="59" spans="1:10" s="270" customFormat="1">
      <c r="A59" s="441"/>
      <c r="B59" s="275"/>
      <c r="C59" s="275"/>
      <c r="D59" s="292">
        <f t="shared" si="1"/>
        <v>0</v>
      </c>
      <c r="E59" s="275"/>
      <c r="F59" s="275"/>
      <c r="G59" s="275"/>
      <c r="H59" s="275"/>
      <c r="I59" s="275"/>
      <c r="J59" s="275"/>
    </row>
    <row r="60" spans="1:10" s="270" customFormat="1">
      <c r="A60" s="441"/>
      <c r="B60" s="275"/>
      <c r="C60" s="275"/>
      <c r="D60" s="292">
        <f t="shared" si="1"/>
        <v>0</v>
      </c>
      <c r="E60" s="275"/>
      <c r="F60" s="275"/>
      <c r="G60" s="275"/>
      <c r="H60" s="275"/>
      <c r="I60" s="275"/>
      <c r="J60" s="275"/>
    </row>
    <row r="61" spans="1:10" s="270" customFormat="1">
      <c r="A61" s="441"/>
      <c r="B61" s="275"/>
      <c r="C61" s="275"/>
      <c r="D61" s="292">
        <f t="shared" si="1"/>
        <v>0</v>
      </c>
      <c r="E61" s="275"/>
      <c r="F61" s="275"/>
      <c r="G61" s="275"/>
      <c r="H61" s="275"/>
      <c r="I61" s="275"/>
      <c r="J61" s="275"/>
    </row>
    <row r="62" spans="1:10" s="270" customFormat="1">
      <c r="A62" s="441"/>
      <c r="B62" s="275"/>
      <c r="C62" s="275"/>
      <c r="D62" s="292">
        <f t="shared" si="1"/>
        <v>0</v>
      </c>
      <c r="E62" s="275"/>
      <c r="F62" s="275"/>
      <c r="G62" s="275"/>
      <c r="H62" s="275"/>
      <c r="I62" s="275"/>
      <c r="J62" s="275"/>
    </row>
    <row r="63" spans="1:10" s="270" customFormat="1">
      <c r="A63" s="441"/>
      <c r="B63" s="275"/>
      <c r="C63" s="275"/>
      <c r="D63" s="292">
        <f t="shared" si="1"/>
        <v>0</v>
      </c>
      <c r="E63" s="275"/>
      <c r="F63" s="275"/>
      <c r="G63" s="275"/>
      <c r="H63" s="275"/>
      <c r="I63" s="275"/>
      <c r="J63" s="275"/>
    </row>
    <row r="64" spans="1:10" s="270" customFormat="1">
      <c r="A64" s="441"/>
      <c r="B64" s="275"/>
      <c r="C64" s="275"/>
      <c r="D64" s="292">
        <f t="shared" si="1"/>
        <v>0</v>
      </c>
      <c r="E64" s="275"/>
      <c r="F64" s="275"/>
      <c r="G64" s="275"/>
      <c r="H64" s="275"/>
      <c r="I64" s="275"/>
      <c r="J64" s="275"/>
    </row>
    <row r="65" spans="1:10" s="270" customFormat="1">
      <c r="A65" s="441"/>
      <c r="B65" s="275"/>
      <c r="C65" s="275"/>
      <c r="D65" s="292">
        <f t="shared" si="1"/>
        <v>0</v>
      </c>
      <c r="E65" s="275"/>
      <c r="F65" s="275"/>
      <c r="G65" s="275"/>
      <c r="H65" s="275"/>
      <c r="I65" s="275"/>
      <c r="J65" s="275"/>
    </row>
    <row r="66" spans="1:10" s="270" customFormat="1">
      <c r="A66" s="441"/>
      <c r="B66" s="275"/>
      <c r="C66" s="275"/>
      <c r="D66" s="292">
        <f t="shared" si="1"/>
        <v>0</v>
      </c>
      <c r="E66" s="275"/>
      <c r="F66" s="275"/>
      <c r="G66" s="275"/>
      <c r="H66" s="275"/>
      <c r="I66" s="275"/>
      <c r="J66" s="275"/>
    </row>
    <row r="67" spans="1:10" s="270" customFormat="1">
      <c r="A67" s="441"/>
      <c r="B67" s="275"/>
      <c r="C67" s="275"/>
      <c r="D67" s="292">
        <f t="shared" si="1"/>
        <v>0</v>
      </c>
      <c r="E67" s="275"/>
      <c r="F67" s="275"/>
      <c r="G67" s="275"/>
      <c r="H67" s="275"/>
      <c r="I67" s="275"/>
      <c r="J67" s="275"/>
    </row>
    <row r="68" spans="1:10" s="270" customFormat="1">
      <c r="A68" s="441"/>
      <c r="B68" s="275"/>
      <c r="C68" s="275"/>
      <c r="D68" s="292">
        <f t="shared" si="1"/>
        <v>0</v>
      </c>
      <c r="E68" s="275"/>
      <c r="F68" s="275"/>
      <c r="G68" s="275"/>
      <c r="H68" s="275"/>
      <c r="I68" s="275"/>
      <c r="J68" s="275"/>
    </row>
    <row r="69" spans="1:10" s="270" customFormat="1">
      <c r="A69" s="441"/>
      <c r="B69" s="275"/>
      <c r="C69" s="275"/>
      <c r="D69" s="292">
        <f t="shared" si="1"/>
        <v>0</v>
      </c>
      <c r="E69" s="275"/>
      <c r="F69" s="275"/>
      <c r="G69" s="275"/>
      <c r="H69" s="275"/>
      <c r="I69" s="275"/>
      <c r="J69" s="275"/>
    </row>
    <row r="70" spans="1:10" s="270" customFormat="1">
      <c r="A70" s="441"/>
      <c r="B70" s="275"/>
      <c r="C70" s="275"/>
      <c r="D70" s="292">
        <f t="shared" si="1"/>
        <v>0</v>
      </c>
      <c r="E70" s="275"/>
      <c r="F70" s="275"/>
      <c r="G70" s="275"/>
      <c r="H70" s="275"/>
      <c r="I70" s="275"/>
      <c r="J70" s="275"/>
    </row>
    <row r="71" spans="1:10" s="270" customFormat="1">
      <c r="A71" s="441"/>
      <c r="B71" s="275"/>
      <c r="C71" s="275"/>
      <c r="D71" s="292">
        <f t="shared" si="1"/>
        <v>0</v>
      </c>
      <c r="E71" s="275"/>
      <c r="F71" s="275"/>
      <c r="G71" s="275"/>
      <c r="H71" s="275"/>
      <c r="I71" s="275"/>
      <c r="J71" s="275"/>
    </row>
    <row r="72" spans="1:10" s="270" customFormat="1">
      <c r="A72" s="441"/>
      <c r="B72" s="275"/>
      <c r="C72" s="275"/>
      <c r="D72" s="292">
        <f t="shared" si="1"/>
        <v>0</v>
      </c>
      <c r="E72" s="275"/>
      <c r="F72" s="275"/>
      <c r="G72" s="275"/>
      <c r="H72" s="275"/>
      <c r="I72" s="275"/>
      <c r="J72" s="275"/>
    </row>
    <row r="73" spans="1:10" s="270" customFormat="1">
      <c r="A73" s="441"/>
      <c r="B73" s="275"/>
      <c r="C73" s="275"/>
      <c r="D73" s="292">
        <f t="shared" si="1"/>
        <v>0</v>
      </c>
      <c r="E73" s="275"/>
      <c r="F73" s="275"/>
      <c r="G73" s="275"/>
      <c r="H73" s="275"/>
      <c r="I73" s="275"/>
      <c r="J73" s="275"/>
    </row>
    <row r="74" spans="1:10" s="270" customFormat="1">
      <c r="A74" s="441"/>
      <c r="B74" s="275"/>
      <c r="C74" s="275"/>
      <c r="D74" s="292">
        <f t="shared" si="1"/>
        <v>0</v>
      </c>
      <c r="E74" s="275"/>
      <c r="F74" s="275"/>
      <c r="G74" s="275"/>
      <c r="H74" s="275"/>
      <c r="I74" s="275"/>
      <c r="J74" s="275"/>
    </row>
    <row r="75" spans="1:10" s="270" customFormat="1">
      <c r="A75" s="441"/>
      <c r="B75" s="272"/>
      <c r="C75" s="272"/>
      <c r="D75" s="292">
        <f t="shared" si="1"/>
        <v>0</v>
      </c>
      <c r="E75" s="272"/>
      <c r="F75" s="272"/>
      <c r="G75" s="272"/>
      <c r="H75" s="272"/>
      <c r="I75" s="272"/>
      <c r="J75" s="272"/>
    </row>
    <row r="76" spans="1:10" s="270" customFormat="1">
      <c r="A76" s="441"/>
      <c r="B76" s="272"/>
      <c r="C76" s="272"/>
      <c r="D76" s="292">
        <f t="shared" si="1"/>
        <v>0</v>
      </c>
      <c r="E76" s="272"/>
      <c r="F76" s="272"/>
      <c r="G76" s="272"/>
      <c r="H76" s="272"/>
      <c r="I76" s="272"/>
      <c r="J76" s="272"/>
    </row>
    <row r="77" spans="1:10" s="270" customFormat="1">
      <c r="A77" s="441"/>
      <c r="B77" s="272"/>
      <c r="C77" s="272"/>
      <c r="D77" s="292">
        <f t="shared" si="1"/>
        <v>0</v>
      </c>
      <c r="E77" s="272"/>
      <c r="F77" s="272"/>
      <c r="G77" s="272"/>
      <c r="H77" s="272"/>
      <c r="I77" s="272"/>
      <c r="J77" s="272"/>
    </row>
    <row r="78" spans="1:10" s="270" customFormat="1">
      <c r="A78" s="441"/>
      <c r="B78" s="272"/>
      <c r="C78" s="272"/>
      <c r="D78" s="292">
        <f t="shared" si="1"/>
        <v>0</v>
      </c>
      <c r="E78" s="272"/>
      <c r="F78" s="272"/>
      <c r="G78" s="272"/>
      <c r="H78" s="272"/>
      <c r="I78" s="272"/>
      <c r="J78" s="272"/>
    </row>
    <row r="79" spans="1:10" s="270" customFormat="1">
      <c r="A79" s="441"/>
      <c r="B79" s="272"/>
      <c r="C79" s="272"/>
      <c r="D79" s="292">
        <f t="shared" si="1"/>
        <v>0</v>
      </c>
      <c r="E79" s="272"/>
      <c r="F79" s="272"/>
      <c r="G79" s="272"/>
      <c r="H79" s="272"/>
      <c r="I79" s="272"/>
      <c r="J79" s="272"/>
    </row>
    <row r="80" spans="1:10" s="270" customFormat="1">
      <c r="A80" s="441"/>
      <c r="B80" s="272"/>
      <c r="C80" s="272"/>
      <c r="D80" s="292">
        <f t="shared" si="1"/>
        <v>0</v>
      </c>
      <c r="E80" s="272"/>
      <c r="F80" s="272"/>
      <c r="G80" s="272"/>
      <c r="H80" s="272"/>
      <c r="I80" s="272"/>
      <c r="J80" s="272"/>
    </row>
    <row r="81" spans="1:4" s="270" customFormat="1">
      <c r="A81" s="441"/>
      <c r="B81" s="272"/>
      <c r="C81" s="272"/>
      <c r="D81" s="292">
        <f t="shared" si="1"/>
        <v>0</v>
      </c>
    </row>
    <row r="82" spans="1:4" s="270" customFormat="1">
      <c r="A82" s="441"/>
      <c r="B82" s="272"/>
      <c r="C82" s="272"/>
      <c r="D82" s="292">
        <f t="shared" si="1"/>
        <v>0</v>
      </c>
    </row>
    <row r="83" spans="1:4" s="270" customFormat="1">
      <c r="A83" s="441"/>
      <c r="B83" s="272"/>
      <c r="C83" s="272"/>
      <c r="D83" s="292">
        <f t="shared" si="1"/>
        <v>0</v>
      </c>
    </row>
    <row r="84" spans="1:4" s="270" customFormat="1">
      <c r="A84" s="441"/>
      <c r="B84" s="272"/>
      <c r="C84" s="272"/>
      <c r="D84" s="272"/>
    </row>
    <row r="85" spans="1:4" s="270" customFormat="1">
      <c r="A85" s="441"/>
      <c r="B85" s="272"/>
      <c r="C85" s="272"/>
      <c r="D85" s="272"/>
    </row>
    <row r="86" spans="1:4" s="270" customFormat="1">
      <c r="A86" s="441"/>
      <c r="B86" s="272"/>
      <c r="C86" s="272"/>
      <c r="D86" s="272"/>
    </row>
    <row r="87" spans="1:4" s="270" customFormat="1">
      <c r="A87" s="441"/>
      <c r="B87" s="272"/>
      <c r="C87" s="272"/>
      <c r="D87" s="272"/>
    </row>
    <row r="88" spans="1:4" s="270" customFormat="1">
      <c r="A88" s="441"/>
      <c r="B88" s="272"/>
      <c r="C88" s="272"/>
      <c r="D88" s="272"/>
    </row>
    <row r="89" spans="1:4" s="270" customFormat="1">
      <c r="A89" s="441"/>
      <c r="B89" s="272"/>
      <c r="C89" s="272"/>
      <c r="D89" s="272"/>
    </row>
    <row r="90" spans="1:4" s="270" customFormat="1">
      <c r="A90" s="441"/>
      <c r="B90" s="272"/>
      <c r="C90" s="272"/>
      <c r="D90" s="272"/>
    </row>
    <row r="91" spans="1:4" s="270" customFormat="1">
      <c r="A91" s="441"/>
      <c r="B91" s="272"/>
      <c r="C91" s="272"/>
      <c r="D91" s="272"/>
    </row>
    <row r="92" spans="1:4" s="270" customFormat="1">
      <c r="A92" s="441"/>
      <c r="B92" s="272"/>
      <c r="C92" s="272"/>
      <c r="D92" s="272"/>
    </row>
    <row r="93" spans="1:4" s="270" customFormat="1">
      <c r="A93" s="441"/>
      <c r="B93" s="272"/>
      <c r="C93" s="272"/>
      <c r="D93" s="272"/>
    </row>
    <row r="94" spans="1:4" s="270" customFormat="1">
      <c r="A94" s="441"/>
      <c r="B94" s="272"/>
      <c r="C94" s="272"/>
      <c r="D94" s="272"/>
    </row>
    <row r="95" spans="1:4" s="270" customFormat="1">
      <c r="A95" s="441"/>
      <c r="B95" s="272"/>
      <c r="C95" s="272"/>
      <c r="D95" s="272"/>
    </row>
    <row r="96" spans="1:4" s="270" customFormat="1">
      <c r="A96" s="441"/>
      <c r="B96" s="272"/>
      <c r="C96" s="272"/>
      <c r="D96" s="272"/>
    </row>
    <row r="97" spans="1:1" s="270" customFormat="1">
      <c r="A97" s="441"/>
    </row>
    <row r="98" spans="1:1" s="270" customFormat="1">
      <c r="A98" s="441"/>
    </row>
    <row r="99" spans="1:1" s="270" customFormat="1">
      <c r="A99" s="441"/>
    </row>
    <row r="100" spans="1:1" s="270" customFormat="1">
      <c r="A100" s="441"/>
    </row>
    <row r="101" spans="1:1" s="270" customFormat="1">
      <c r="A101" s="441"/>
    </row>
  </sheetData>
  <autoFilter ref="B6:B83"/>
  <customSheetViews>
    <customSheetView guid="{CD481555-6D06-49CD-9625-98C90CC09C9A}" showAutoFilter="1">
      <selection activeCell="C52" sqref="C52:J52"/>
      <pageMargins left="0.7" right="0.7" top="0.75" bottom="0.75" header="0.3" footer="0.3"/>
      <pageSetup paperSize="9" orientation="portrait" r:id="rId1"/>
      <autoFilter ref="B6:B83"/>
    </customSheetView>
    <customSheetView guid="{9EC6AF21-4B8E-44E3-AF29-8895353139B2}" showAutoFilter="1">
      <pane ySplit="6" topLeftCell="A22" activePane="bottomLeft" state="frozen"/>
      <selection pane="bottomLeft" activeCell="C52" sqref="C52:J52"/>
      <pageMargins left="0.7" right="0.7" top="0.75" bottom="0.75" header="0.3" footer="0.3"/>
      <pageSetup paperSize="9" orientation="portrait" r:id="rId2"/>
      <autoFilter ref="B6:B83"/>
    </customSheetView>
    <customSheetView guid="{4A6D03CA-35D0-42B2-8E76-6C991766DE68}" showAutoFilter="1">
      <pane ySplit="5" topLeftCell="A22" activePane="bottomLeft" state="frozen"/>
      <selection pane="bottomLeft" activeCell="C52" sqref="C52:J52"/>
      <pageMargins left="0.7" right="0.7" top="0.75" bottom="0.75" header="0.3" footer="0.3"/>
      <pageSetup paperSize="9" orientation="portrait" r:id="rId3"/>
      <autoFilter ref="B6:B83"/>
    </customSheetView>
    <customSheetView guid="{94FC66D5-BF29-4BE8-974C-C93BA07E9FE3}" showAutoFilter="1">
      <pane ySplit="6" topLeftCell="A22" activePane="bottomLeft" state="frozen"/>
      <selection pane="bottomLeft" activeCell="C52" sqref="C52:J52"/>
      <pageMargins left="0.7" right="0.7" top="0.75" bottom="0.75" header="0.3" footer="0.3"/>
      <pageSetup paperSize="9" orientation="portrait" r:id="rId4"/>
      <autoFilter ref="B6:B83"/>
    </customSheetView>
  </customSheetViews>
  <mergeCells count="27">
    <mergeCell ref="C26:I26"/>
    <mergeCell ref="C25:J25"/>
    <mergeCell ref="C24:J24"/>
    <mergeCell ref="C22:J22"/>
    <mergeCell ref="C21:J21"/>
    <mergeCell ref="C23:J23"/>
    <mergeCell ref="C3:F3"/>
    <mergeCell ref="G3:H3"/>
    <mergeCell ref="I3:J3"/>
    <mergeCell ref="C12:J12"/>
    <mergeCell ref="C9:J9"/>
    <mergeCell ref="C17:J17"/>
    <mergeCell ref="C18:J18"/>
    <mergeCell ref="C14:J14"/>
    <mergeCell ref="A1:K1"/>
    <mergeCell ref="A2:B2"/>
    <mergeCell ref="C2:F2"/>
    <mergeCell ref="G2:H2"/>
    <mergeCell ref="I2:J2"/>
    <mergeCell ref="C15:J15"/>
    <mergeCell ref="C16:J16"/>
    <mergeCell ref="B5:J5"/>
    <mergeCell ref="C10:J10"/>
    <mergeCell ref="A4:B4"/>
    <mergeCell ref="C4:F4"/>
    <mergeCell ref="C7:J7"/>
    <mergeCell ref="A3:B3"/>
  </mergeCells>
  <hyperlinks>
    <hyperlink ref="B25" r:id="rId5"/>
  </hyperlinks>
  <pageMargins left="0.7" right="0.7" top="0.75" bottom="0.75" header="0.3" footer="0.3"/>
  <pageSetup paperSize="9" orientation="portrait" r:id="rId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7030A0"/>
  </sheetPr>
  <dimension ref="A1:L95"/>
  <sheetViews>
    <sheetView workbookViewId="0">
      <pane ySplit="6" topLeftCell="A48" activePane="bottomLeft" state="frozen"/>
      <selection pane="bottomLeft" activeCell="I63" sqref="I63"/>
    </sheetView>
  </sheetViews>
  <sheetFormatPr defaultRowHeight="15.75"/>
  <cols>
    <col min="1" max="1" width="11" style="273" customWidth="1"/>
    <col min="2" max="5" width="10.140625" style="272" customWidth="1"/>
    <col min="6" max="6" width="11.7109375" style="272" customWidth="1"/>
    <col min="7" max="7" width="11.140625" style="272" customWidth="1"/>
    <col min="8" max="8" width="12.28515625" style="272" customWidth="1"/>
    <col min="9" max="9" width="18.140625" style="272" customWidth="1"/>
    <col min="10" max="10" width="13.42578125" style="272" customWidth="1"/>
    <col min="11" max="11" width="58.28515625" style="271" customWidth="1"/>
    <col min="12" max="16384" width="9.140625" style="270"/>
  </cols>
  <sheetData>
    <row r="1" spans="1:12" s="281" customFormat="1" ht="34.5" customHeight="1" thickTop="1">
      <c r="A1" s="4298" t="s">
        <v>1458</v>
      </c>
      <c r="B1" s="4299"/>
      <c r="C1" s="4299"/>
      <c r="D1" s="4299"/>
      <c r="E1" s="4299"/>
      <c r="F1" s="4299"/>
      <c r="G1" s="4299"/>
      <c r="H1" s="4299"/>
      <c r="I1" s="4299"/>
      <c r="J1" s="4299"/>
      <c r="K1" s="4300"/>
      <c r="L1" s="288"/>
    </row>
    <row r="2" spans="1:12" ht="20.100000000000001" customHeight="1" thickBot="1">
      <c r="A2" s="4289" t="s">
        <v>215</v>
      </c>
      <c r="B2" s="4373"/>
      <c r="C2" s="4358" t="s">
        <v>1457</v>
      </c>
      <c r="D2" s="4281"/>
      <c r="E2" s="4281"/>
      <c r="F2" s="4359"/>
      <c r="G2" s="4268"/>
      <c r="H2" s="4269"/>
      <c r="I2" s="4269"/>
      <c r="J2" s="4269"/>
      <c r="K2" s="347"/>
    </row>
    <row r="3" spans="1:12" ht="20.100000000000001" customHeight="1" thickTop="1" thickBot="1">
      <c r="A3" s="4289" t="s">
        <v>222</v>
      </c>
      <c r="B3" s="4373"/>
      <c r="C3" s="4358" t="s">
        <v>1456</v>
      </c>
      <c r="D3" s="4281"/>
      <c r="E3" s="4281"/>
      <c r="F3" s="4359"/>
      <c r="G3" s="4268"/>
      <c r="H3" s="4269"/>
      <c r="I3" s="4584" t="s">
        <v>1455</v>
      </c>
      <c r="J3" s="4585"/>
      <c r="K3" s="347"/>
    </row>
    <row r="4" spans="1:12" ht="20.25" customHeight="1" thickTop="1">
      <c r="A4" s="4289" t="s">
        <v>223</v>
      </c>
      <c r="B4" s="4373"/>
      <c r="C4" s="4358" t="s">
        <v>1454</v>
      </c>
      <c r="D4" s="4281"/>
      <c r="E4" s="4281"/>
      <c r="F4" s="4359"/>
      <c r="G4" s="435"/>
      <c r="H4" s="435"/>
      <c r="I4" s="435"/>
      <c r="J4" s="435"/>
      <c r="K4" s="347"/>
    </row>
    <row r="5" spans="1:12" s="325" customFormat="1" ht="20.25" customHeight="1" thickBot="1">
      <c r="A5" s="346"/>
      <c r="B5" s="346"/>
      <c r="C5" s="345"/>
      <c r="D5" s="345"/>
      <c r="E5" s="345"/>
      <c r="F5" s="345"/>
      <c r="G5" s="433"/>
      <c r="H5" s="433"/>
      <c r="I5" s="433"/>
      <c r="J5" s="433"/>
      <c r="K5" s="327"/>
    </row>
    <row r="6" spans="1:12" s="281" customFormat="1" ht="35.25" customHeight="1" thickTop="1">
      <c r="A6" s="284" t="s">
        <v>1</v>
      </c>
      <c r="B6" s="283" t="s">
        <v>0</v>
      </c>
      <c r="C6" s="283" t="s">
        <v>2</v>
      </c>
      <c r="D6" s="283" t="s">
        <v>3</v>
      </c>
      <c r="E6" s="283" t="s">
        <v>4</v>
      </c>
      <c r="F6" s="283" t="s">
        <v>5</v>
      </c>
      <c r="G6" s="283" t="s">
        <v>6</v>
      </c>
      <c r="H6" s="283" t="s">
        <v>7</v>
      </c>
      <c r="I6" s="283" t="s">
        <v>8</v>
      </c>
      <c r="J6" s="283" t="s">
        <v>9</v>
      </c>
      <c r="K6" s="282" t="s">
        <v>10</v>
      </c>
    </row>
    <row r="7" spans="1:12" ht="66" customHeight="1">
      <c r="A7" s="458">
        <v>41315</v>
      </c>
      <c r="B7" s="275" t="s">
        <v>32</v>
      </c>
      <c r="C7" s="4583" t="s">
        <v>1453</v>
      </c>
      <c r="D7" s="4583"/>
      <c r="E7" s="4583"/>
      <c r="F7" s="4583"/>
      <c r="G7" s="4583"/>
      <c r="H7" s="4583"/>
      <c r="I7" s="4583"/>
      <c r="J7" s="4583"/>
      <c r="K7" s="1787" t="s">
        <v>3927</v>
      </c>
    </row>
    <row r="8" spans="1:12" ht="48.75" customHeight="1">
      <c r="A8" s="441">
        <v>41316</v>
      </c>
      <c r="B8" s="275" t="s">
        <v>16</v>
      </c>
      <c r="C8" s="292">
        <v>2355</v>
      </c>
      <c r="D8" s="292">
        <f>+C8*(100-E8)/100</f>
        <v>2284.35</v>
      </c>
      <c r="E8" s="292">
        <v>3</v>
      </c>
      <c r="F8" s="292">
        <v>298</v>
      </c>
      <c r="G8" s="292">
        <v>190</v>
      </c>
      <c r="H8" s="292"/>
      <c r="I8" s="292"/>
      <c r="J8" s="292"/>
      <c r="K8" s="348" t="s">
        <v>1452</v>
      </c>
    </row>
    <row r="9" spans="1:12" ht="18" customHeight="1">
      <c r="A9" s="441">
        <v>41317</v>
      </c>
      <c r="B9" s="275" t="s">
        <v>16</v>
      </c>
      <c r="C9" s="292">
        <v>2315</v>
      </c>
      <c r="D9" s="292">
        <v>2290</v>
      </c>
      <c r="E9" s="292">
        <v>1</v>
      </c>
      <c r="F9" s="292">
        <v>382</v>
      </c>
      <c r="G9" s="292">
        <v>195</v>
      </c>
      <c r="H9" s="292"/>
      <c r="I9" s="292"/>
      <c r="J9" s="292"/>
      <c r="K9" s="348" t="s">
        <v>49</v>
      </c>
    </row>
    <row r="10" spans="1:12">
      <c r="A10" s="441">
        <v>41325</v>
      </c>
      <c r="B10" s="275" t="s">
        <v>11</v>
      </c>
      <c r="C10" s="4345" t="s">
        <v>1451</v>
      </c>
      <c r="D10" s="4274"/>
      <c r="E10" s="4274"/>
      <c r="F10" s="4274"/>
      <c r="G10" s="4274"/>
      <c r="H10" s="4274"/>
      <c r="I10" s="4274"/>
      <c r="J10" s="4346"/>
    </row>
    <row r="11" spans="1:12" s="271" customFormat="1" ht="31.5">
      <c r="A11" s="441">
        <v>41326</v>
      </c>
      <c r="B11" s="275" t="s">
        <v>16</v>
      </c>
      <c r="C11" s="292">
        <v>2115</v>
      </c>
      <c r="D11" s="292">
        <f>+C11*(100-E11)/100</f>
        <v>2115</v>
      </c>
      <c r="E11" s="292">
        <v>0</v>
      </c>
      <c r="F11" s="292">
        <v>65</v>
      </c>
      <c r="G11" s="292">
        <v>190</v>
      </c>
      <c r="H11" s="292"/>
      <c r="I11" s="292"/>
      <c r="J11" s="292"/>
      <c r="K11" s="271" t="s">
        <v>1450</v>
      </c>
      <c r="L11" s="270"/>
    </row>
    <row r="12" spans="1:12" s="271" customFormat="1">
      <c r="A12" s="441">
        <v>41328</v>
      </c>
      <c r="B12" s="275" t="s">
        <v>11</v>
      </c>
      <c r="C12" s="4345" t="s">
        <v>1449</v>
      </c>
      <c r="D12" s="4274"/>
      <c r="E12" s="4274"/>
      <c r="F12" s="4274"/>
      <c r="G12" s="4274"/>
      <c r="H12" s="4274"/>
      <c r="I12" s="4274"/>
      <c r="J12" s="4346"/>
      <c r="L12" s="270"/>
    </row>
    <row r="13" spans="1:12" s="271" customFormat="1">
      <c r="A13" s="441">
        <v>41337</v>
      </c>
      <c r="B13" s="275" t="s">
        <v>16</v>
      </c>
      <c r="C13" s="292">
        <v>2120</v>
      </c>
      <c r="D13" s="292">
        <f>+C13*(100-E13)/100</f>
        <v>2014</v>
      </c>
      <c r="E13" s="292">
        <v>5</v>
      </c>
      <c r="F13" s="292">
        <v>75</v>
      </c>
      <c r="G13" s="292">
        <v>180</v>
      </c>
      <c r="H13" s="292"/>
      <c r="I13" s="292"/>
      <c r="J13" s="292"/>
      <c r="K13" s="271" t="s">
        <v>1448</v>
      </c>
      <c r="L13" s="270"/>
    </row>
    <row r="14" spans="1:12" s="271" customFormat="1">
      <c r="A14" s="441">
        <v>41345</v>
      </c>
      <c r="B14" s="275" t="s">
        <v>16</v>
      </c>
      <c r="C14" s="292">
        <v>2100</v>
      </c>
      <c r="D14" s="292">
        <v>1955</v>
      </c>
      <c r="E14" s="292">
        <v>5</v>
      </c>
      <c r="F14" s="292">
        <v>72</v>
      </c>
      <c r="G14" s="292">
        <v>140</v>
      </c>
      <c r="H14" s="292"/>
      <c r="I14" s="292"/>
      <c r="J14" s="292"/>
      <c r="K14" s="271" t="s">
        <v>1447</v>
      </c>
      <c r="L14" s="270"/>
    </row>
    <row r="15" spans="1:12" s="271" customFormat="1" ht="25.5" customHeight="1">
      <c r="A15" s="318">
        <v>41347</v>
      </c>
      <c r="B15" s="448" t="s">
        <v>154</v>
      </c>
      <c r="C15" s="4546" t="s">
        <v>1446</v>
      </c>
      <c r="D15" s="4547"/>
      <c r="E15" s="4547"/>
      <c r="F15" s="4547"/>
      <c r="G15" s="4547"/>
      <c r="H15" s="4547"/>
      <c r="I15" s="4547"/>
      <c r="J15" s="4548"/>
      <c r="K15" s="342"/>
      <c r="L15" s="270"/>
    </row>
    <row r="16" spans="1:12" s="271" customFormat="1">
      <c r="A16" s="441">
        <v>41404</v>
      </c>
      <c r="B16" s="275" t="s">
        <v>11</v>
      </c>
      <c r="C16" s="4345" t="s">
        <v>1445</v>
      </c>
      <c r="D16" s="4274"/>
      <c r="E16" s="4274"/>
      <c r="F16" s="4274"/>
      <c r="G16" s="4274"/>
      <c r="H16" s="4274"/>
      <c r="I16" s="4274"/>
      <c r="J16" s="4346"/>
      <c r="L16" s="270"/>
    </row>
    <row r="17" spans="1:12" s="271" customFormat="1">
      <c r="A17" s="441">
        <v>41405</v>
      </c>
      <c r="B17" s="275" t="s">
        <v>11</v>
      </c>
      <c r="C17" s="4345" t="s">
        <v>1444</v>
      </c>
      <c r="D17" s="4274"/>
      <c r="E17" s="4274"/>
      <c r="F17" s="4274"/>
      <c r="G17" s="4274"/>
      <c r="H17" s="4274"/>
      <c r="I17" s="4274"/>
      <c r="J17" s="4346"/>
      <c r="L17" s="270"/>
    </row>
    <row r="18" spans="1:12" s="271" customFormat="1" ht="31.5">
      <c r="A18" s="318">
        <v>41406</v>
      </c>
      <c r="B18" s="448" t="s">
        <v>16</v>
      </c>
      <c r="C18" s="316">
        <v>960</v>
      </c>
      <c r="D18" s="316">
        <f>+C18*(100-E18)/100</f>
        <v>902.4</v>
      </c>
      <c r="E18" s="316">
        <v>6</v>
      </c>
      <c r="F18" s="316" t="s">
        <v>70</v>
      </c>
      <c r="G18" s="316">
        <v>160</v>
      </c>
      <c r="H18" s="316"/>
      <c r="I18" s="316"/>
      <c r="J18" s="316"/>
      <c r="K18" s="342" t="s">
        <v>1443</v>
      </c>
      <c r="L18" s="270"/>
    </row>
    <row r="19" spans="1:12" s="271" customFormat="1" ht="82.5" customHeight="1">
      <c r="A19" s="441">
        <v>41408</v>
      </c>
      <c r="B19" s="275" t="s">
        <v>72</v>
      </c>
      <c r="C19" s="4340" t="s">
        <v>1442</v>
      </c>
      <c r="D19" s="4263"/>
      <c r="E19" s="4263"/>
      <c r="F19" s="4263"/>
      <c r="G19" s="4263"/>
      <c r="H19" s="4263"/>
      <c r="I19" s="4263"/>
      <c r="J19" s="4344"/>
      <c r="L19" s="270"/>
    </row>
    <row r="20" spans="1:12" s="271" customFormat="1" ht="31.5">
      <c r="A20" s="318">
        <v>41409</v>
      </c>
      <c r="B20" s="448" t="s">
        <v>16</v>
      </c>
      <c r="C20" s="316">
        <v>975</v>
      </c>
      <c r="D20" s="316">
        <f>+C20*(100-E20)/100</f>
        <v>906.75</v>
      </c>
      <c r="E20" s="316">
        <v>7</v>
      </c>
      <c r="F20" s="316"/>
      <c r="G20" s="316">
        <v>145</v>
      </c>
      <c r="H20" s="316"/>
      <c r="I20" s="316"/>
      <c r="J20" s="316"/>
      <c r="K20" s="342" t="s">
        <v>1441</v>
      </c>
      <c r="L20" s="270"/>
    </row>
    <row r="21" spans="1:12" s="271" customFormat="1">
      <c r="A21" s="318">
        <v>41414</v>
      </c>
      <c r="B21" s="448" t="s">
        <v>16</v>
      </c>
      <c r="C21" s="316">
        <v>400</v>
      </c>
      <c r="D21" s="316">
        <f>+C21*(100-E21)/100</f>
        <v>336</v>
      </c>
      <c r="E21" s="316">
        <v>16</v>
      </c>
      <c r="F21" s="316"/>
      <c r="G21" s="316">
        <v>95</v>
      </c>
      <c r="H21" s="316"/>
      <c r="I21" s="316"/>
      <c r="J21" s="316"/>
      <c r="K21" s="342" t="s">
        <v>1440</v>
      </c>
      <c r="L21" s="270"/>
    </row>
    <row r="22" spans="1:12" s="271" customFormat="1" ht="32.25" customHeight="1">
      <c r="A22" s="441">
        <v>41415</v>
      </c>
      <c r="B22" s="275" t="s">
        <v>72</v>
      </c>
      <c r="C22" s="4340" t="s">
        <v>1439</v>
      </c>
      <c r="D22" s="4274"/>
      <c r="E22" s="4274"/>
      <c r="F22" s="4274"/>
      <c r="G22" s="4274"/>
      <c r="H22" s="4274"/>
      <c r="I22" s="4274"/>
      <c r="J22" s="4346"/>
      <c r="L22" s="270"/>
    </row>
    <row r="23" spans="1:12" s="271" customFormat="1" ht="31.5">
      <c r="A23" s="318">
        <v>41415</v>
      </c>
      <c r="B23" s="448" t="s">
        <v>16</v>
      </c>
      <c r="C23" s="316">
        <v>565</v>
      </c>
      <c r="D23" s="316">
        <f>+C23*(100-E23)/100</f>
        <v>474.6</v>
      </c>
      <c r="E23" s="316">
        <v>16</v>
      </c>
      <c r="F23" s="316" t="s">
        <v>70</v>
      </c>
      <c r="G23" s="316">
        <v>110</v>
      </c>
      <c r="H23" s="316"/>
      <c r="I23" s="316"/>
      <c r="J23" s="316"/>
      <c r="K23" s="342" t="s">
        <v>1438</v>
      </c>
      <c r="L23" s="270"/>
    </row>
    <row r="24" spans="1:12" s="271" customFormat="1" ht="33.75" customHeight="1">
      <c r="A24" s="441">
        <v>41417</v>
      </c>
      <c r="B24" s="275" t="s">
        <v>12</v>
      </c>
      <c r="C24" s="4340" t="s">
        <v>1437</v>
      </c>
      <c r="D24" s="4274"/>
      <c r="E24" s="4274"/>
      <c r="F24" s="4274"/>
      <c r="G24" s="4274"/>
      <c r="H24" s="4274"/>
      <c r="I24" s="4274"/>
      <c r="J24" s="4346"/>
      <c r="L24" s="270"/>
    </row>
    <row r="25" spans="1:12" s="271" customFormat="1" ht="23.25" customHeight="1">
      <c r="A25" s="441">
        <v>41420</v>
      </c>
      <c r="B25" s="275" t="s">
        <v>43</v>
      </c>
      <c r="C25" s="4345" t="s">
        <v>1436</v>
      </c>
      <c r="D25" s="4274"/>
      <c r="E25" s="4274"/>
      <c r="F25" s="4274"/>
      <c r="G25" s="4274"/>
      <c r="H25" s="4274"/>
      <c r="I25" s="4274"/>
      <c r="J25" s="4346"/>
      <c r="L25" s="270"/>
    </row>
    <row r="26" spans="1:12" s="271" customFormat="1" ht="84.75" customHeight="1">
      <c r="A26" s="441">
        <v>41441</v>
      </c>
      <c r="B26" s="275" t="s">
        <v>34</v>
      </c>
      <c r="C26" s="4340" t="s">
        <v>1435</v>
      </c>
      <c r="D26" s="4263"/>
      <c r="E26" s="4263"/>
      <c r="F26" s="4263"/>
      <c r="G26" s="4263"/>
      <c r="H26" s="4263"/>
      <c r="I26" s="4263"/>
      <c r="J26" s="4344"/>
      <c r="L26" s="270"/>
    </row>
    <row r="27" spans="1:12" s="271" customFormat="1" ht="80.25" customHeight="1">
      <c r="A27" s="441">
        <v>41449</v>
      </c>
      <c r="B27" s="275" t="s">
        <v>11</v>
      </c>
      <c r="C27" s="4340" t="s">
        <v>1434</v>
      </c>
      <c r="D27" s="4263"/>
      <c r="E27" s="4263"/>
      <c r="F27" s="4263"/>
      <c r="G27" s="4263"/>
      <c r="H27" s="4263"/>
      <c r="I27" s="4263"/>
      <c r="J27" s="4344"/>
      <c r="L27" s="270"/>
    </row>
    <row r="28" spans="1:12" s="271" customFormat="1">
      <c r="A28" s="441">
        <v>41458</v>
      </c>
      <c r="B28" s="275" t="s">
        <v>16</v>
      </c>
      <c r="C28" s="292">
        <v>1785</v>
      </c>
      <c r="D28" s="292">
        <f>+C28*(100-E28)/100</f>
        <v>624.75</v>
      </c>
      <c r="E28" s="292">
        <v>65</v>
      </c>
      <c r="F28" s="292" t="s">
        <v>70</v>
      </c>
      <c r="G28" s="292">
        <v>210</v>
      </c>
      <c r="H28" s="292"/>
      <c r="I28" s="292"/>
      <c r="J28" s="292"/>
      <c r="K28" s="271" t="s">
        <v>1433</v>
      </c>
      <c r="L28" s="270"/>
    </row>
    <row r="29" spans="1:12" s="271" customFormat="1">
      <c r="A29" s="318">
        <v>41481</v>
      </c>
      <c r="B29" s="448" t="s">
        <v>16</v>
      </c>
      <c r="C29" s="316">
        <v>1445</v>
      </c>
      <c r="D29" s="316">
        <f>+C29*(100-E29)/100</f>
        <v>578</v>
      </c>
      <c r="E29" s="316">
        <v>60</v>
      </c>
      <c r="F29" s="316"/>
      <c r="G29" s="316">
        <v>205</v>
      </c>
      <c r="H29" s="316"/>
      <c r="I29" s="316"/>
      <c r="J29" s="316"/>
      <c r="K29" s="342" t="s">
        <v>1432</v>
      </c>
      <c r="L29" s="270"/>
    </row>
    <row r="30" spans="1:12" s="271" customFormat="1">
      <c r="A30" s="441">
        <v>41492</v>
      </c>
      <c r="B30" s="275" t="s">
        <v>12</v>
      </c>
      <c r="C30" s="4345" t="s">
        <v>1409</v>
      </c>
      <c r="D30" s="4274"/>
      <c r="E30" s="4274"/>
      <c r="F30" s="4274"/>
      <c r="G30" s="4274"/>
      <c r="H30" s="4274"/>
      <c r="I30" s="4274"/>
      <c r="J30" s="4346"/>
      <c r="L30" s="270"/>
    </row>
    <row r="31" spans="1:12" s="271" customFormat="1" ht="67.5" customHeight="1">
      <c r="A31" s="441">
        <v>41497</v>
      </c>
      <c r="B31" s="635" t="s">
        <v>34</v>
      </c>
      <c r="C31" s="4340" t="s">
        <v>1431</v>
      </c>
      <c r="D31" s="4263"/>
      <c r="E31" s="4263"/>
      <c r="F31" s="4263"/>
      <c r="G31" s="4263"/>
      <c r="H31" s="4263"/>
      <c r="I31" s="4263"/>
      <c r="J31" s="4344"/>
      <c r="L31" s="270"/>
    </row>
    <row r="32" spans="1:12" s="271" customFormat="1" ht="45.75" customHeight="1">
      <c r="A32" s="441">
        <v>41507</v>
      </c>
      <c r="B32" s="275" t="s">
        <v>11</v>
      </c>
      <c r="C32" s="4340" t="s">
        <v>1430</v>
      </c>
      <c r="D32" s="4263"/>
      <c r="E32" s="4263"/>
      <c r="F32" s="4263"/>
      <c r="G32" s="4263"/>
      <c r="H32" s="4263"/>
      <c r="I32" s="4263"/>
      <c r="J32" s="4344"/>
      <c r="L32" s="270"/>
    </row>
    <row r="33" spans="1:12" s="271" customFormat="1" ht="47.25">
      <c r="A33" s="318">
        <v>41509</v>
      </c>
      <c r="B33" s="448" t="s">
        <v>16</v>
      </c>
      <c r="C33" s="316">
        <v>1880</v>
      </c>
      <c r="D33" s="316">
        <f>+C33*(100-E33)/100</f>
        <v>470</v>
      </c>
      <c r="E33" s="316">
        <v>75</v>
      </c>
      <c r="F33" s="316">
        <v>147</v>
      </c>
      <c r="G33" s="316">
        <v>159</v>
      </c>
      <c r="H33" s="316"/>
      <c r="I33" s="316"/>
      <c r="J33" s="316"/>
      <c r="K33" s="342" t="s">
        <v>1429</v>
      </c>
      <c r="L33" s="270"/>
    </row>
    <row r="34" spans="1:12" s="271" customFormat="1" ht="47.25">
      <c r="A34" s="318">
        <v>41524</v>
      </c>
      <c r="B34" s="448" t="s">
        <v>16</v>
      </c>
      <c r="C34" s="316">
        <v>1110</v>
      </c>
      <c r="D34" s="316">
        <f>+C34*(100-E34)/100</f>
        <v>277.5</v>
      </c>
      <c r="E34" s="316">
        <v>75</v>
      </c>
      <c r="F34" s="316" t="s">
        <v>70</v>
      </c>
      <c r="G34" s="316">
        <v>190</v>
      </c>
      <c r="H34" s="316"/>
      <c r="I34" s="316"/>
      <c r="J34" s="316"/>
      <c r="K34" s="342" t="s">
        <v>1428</v>
      </c>
      <c r="L34" s="270"/>
    </row>
    <row r="35" spans="1:12" s="271" customFormat="1" ht="36.75" customHeight="1">
      <c r="A35" s="441">
        <v>41529</v>
      </c>
      <c r="B35" s="275" t="s">
        <v>11</v>
      </c>
      <c r="C35" s="4340" t="s">
        <v>1427</v>
      </c>
      <c r="D35" s="4263"/>
      <c r="E35" s="4263"/>
      <c r="F35" s="4263"/>
      <c r="G35" s="4263"/>
      <c r="H35" s="4263"/>
      <c r="I35" s="4263"/>
      <c r="J35" s="4344"/>
      <c r="L35" s="270"/>
    </row>
    <row r="36" spans="1:12" s="271" customFormat="1" ht="31.5">
      <c r="A36" s="441">
        <v>41543</v>
      </c>
      <c r="B36" s="275" t="s">
        <v>16</v>
      </c>
      <c r="C36" s="292">
        <v>1505</v>
      </c>
      <c r="D36" s="292">
        <f>+C36*(100-E36)/100</f>
        <v>376.25</v>
      </c>
      <c r="E36" s="292">
        <v>75</v>
      </c>
      <c r="F36" s="292"/>
      <c r="G36" s="292">
        <v>200</v>
      </c>
      <c r="H36" s="292"/>
      <c r="I36" s="292"/>
      <c r="J36" s="292"/>
      <c r="K36" s="271" t="s">
        <v>1426</v>
      </c>
      <c r="L36" s="270"/>
    </row>
    <row r="37" spans="1:12" s="271" customFormat="1" ht="18.75">
      <c r="A37" s="441">
        <v>41555</v>
      </c>
      <c r="B37" s="275" t="s">
        <v>11</v>
      </c>
      <c r="C37" s="4345" t="s">
        <v>1425</v>
      </c>
      <c r="D37" s="4274"/>
      <c r="E37" s="4274"/>
      <c r="F37" s="4274"/>
      <c r="G37" s="4274"/>
      <c r="H37" s="4274"/>
      <c r="I37" s="4274"/>
      <c r="J37" s="4346"/>
      <c r="L37" s="270"/>
    </row>
    <row r="38" spans="1:12" s="271" customFormat="1">
      <c r="A38" s="441">
        <v>41557</v>
      </c>
      <c r="B38" s="275" t="s">
        <v>11</v>
      </c>
      <c r="C38" s="4345" t="s">
        <v>1424</v>
      </c>
      <c r="D38" s="4274"/>
      <c r="E38" s="4274"/>
      <c r="F38" s="4274"/>
      <c r="G38" s="4274"/>
      <c r="H38" s="4274"/>
      <c r="I38" s="4274"/>
      <c r="J38" s="4346"/>
      <c r="L38" s="270"/>
    </row>
    <row r="39" spans="1:12" s="271" customFormat="1" ht="31.5" customHeight="1">
      <c r="A39" s="441">
        <v>41558</v>
      </c>
      <c r="B39" s="275" t="s">
        <v>11</v>
      </c>
      <c r="C39" s="4340" t="s">
        <v>1423</v>
      </c>
      <c r="D39" s="4263"/>
      <c r="E39" s="4263"/>
      <c r="F39" s="4263"/>
      <c r="G39" s="4263"/>
      <c r="H39" s="4263"/>
      <c r="I39" s="4263"/>
      <c r="J39" s="4344"/>
      <c r="L39" s="270"/>
    </row>
    <row r="40" spans="1:12" s="271" customFormat="1">
      <c r="A40" s="441">
        <v>41562</v>
      </c>
      <c r="B40" s="275" t="s">
        <v>351</v>
      </c>
      <c r="C40" s="4345" t="s">
        <v>1422</v>
      </c>
      <c r="D40" s="4274" t="e">
        <f>+C40*(100-E40)/100</f>
        <v>#VALUE!</v>
      </c>
      <c r="E40" s="4274"/>
      <c r="F40" s="4274"/>
      <c r="G40" s="4274"/>
      <c r="H40" s="4274"/>
      <c r="I40" s="4274"/>
      <c r="J40" s="4346"/>
      <c r="L40" s="270"/>
    </row>
    <row r="41" spans="1:12" s="271" customFormat="1">
      <c r="A41" s="436">
        <v>41567</v>
      </c>
      <c r="B41" s="275" t="s">
        <v>11</v>
      </c>
      <c r="C41" s="4345" t="s">
        <v>1421</v>
      </c>
      <c r="D41" s="4274"/>
      <c r="E41" s="4274"/>
      <c r="F41" s="4274"/>
      <c r="G41" s="4274"/>
      <c r="H41" s="4274"/>
      <c r="I41" s="4274"/>
      <c r="J41" s="4346"/>
      <c r="L41" s="270"/>
    </row>
    <row r="42" spans="1:12" s="271" customFormat="1">
      <c r="A42" s="4293">
        <v>41575</v>
      </c>
      <c r="B42" s="275" t="s">
        <v>351</v>
      </c>
      <c r="C42" s="4345" t="s">
        <v>1420</v>
      </c>
      <c r="D42" s="4274" t="e">
        <f>+C42*(100-E42)/100</f>
        <v>#VALUE!</v>
      </c>
      <c r="E42" s="4274"/>
      <c r="F42" s="4274"/>
      <c r="G42" s="4274"/>
      <c r="H42" s="4274"/>
      <c r="I42" s="4274"/>
      <c r="J42" s="4346"/>
      <c r="L42" s="270"/>
    </row>
    <row r="43" spans="1:12" s="271" customFormat="1" ht="31.5">
      <c r="A43" s="4307"/>
      <c r="B43" s="275" t="s">
        <v>16</v>
      </c>
      <c r="C43" s="292">
        <v>2100</v>
      </c>
      <c r="D43" s="292">
        <f>+C43*(100-E43)/100</f>
        <v>420</v>
      </c>
      <c r="E43" s="292">
        <v>80</v>
      </c>
      <c r="F43" s="292" t="s">
        <v>70</v>
      </c>
      <c r="G43" s="292">
        <v>190</v>
      </c>
      <c r="H43" s="292"/>
      <c r="I43" s="292"/>
      <c r="J43" s="292"/>
      <c r="K43" s="271" t="s">
        <v>1419</v>
      </c>
      <c r="L43" s="270"/>
    </row>
    <row r="44" spans="1:12" s="271" customFormat="1" ht="33" customHeight="1">
      <c r="A44" s="441">
        <v>41594</v>
      </c>
      <c r="B44" s="275" t="s">
        <v>11</v>
      </c>
      <c r="C44" s="4340" t="s">
        <v>1418</v>
      </c>
      <c r="D44" s="4263"/>
      <c r="E44" s="4263"/>
      <c r="F44" s="4263"/>
      <c r="G44" s="4263"/>
      <c r="H44" s="4263"/>
      <c r="I44" s="4263"/>
      <c r="J44" s="4344"/>
      <c r="L44" s="270"/>
    </row>
    <row r="45" spans="1:12" s="271" customFormat="1" ht="31.5" customHeight="1">
      <c r="A45" s="441">
        <v>41604</v>
      </c>
      <c r="B45" s="275" t="s">
        <v>11</v>
      </c>
      <c r="C45" s="4340" t="s">
        <v>1417</v>
      </c>
      <c r="D45" s="4263"/>
      <c r="E45" s="4263"/>
      <c r="F45" s="4263"/>
      <c r="G45" s="4263"/>
      <c r="H45" s="4263"/>
      <c r="I45" s="4263"/>
      <c r="J45" s="4344"/>
      <c r="L45" s="270"/>
    </row>
    <row r="46" spans="1:12" s="271" customFormat="1">
      <c r="A46" s="4598">
        <v>41621</v>
      </c>
      <c r="B46" s="497" t="s">
        <v>16</v>
      </c>
      <c r="C46" s="496">
        <v>2500</v>
      </c>
      <c r="D46" s="496" t="e">
        <f>+C46*(100-E46)/100</f>
        <v>#VALUE!</v>
      </c>
      <c r="E46" s="496" t="s">
        <v>70</v>
      </c>
      <c r="F46" s="496"/>
      <c r="G46" s="496">
        <v>155</v>
      </c>
      <c r="H46" s="496"/>
      <c r="I46" s="496"/>
      <c r="J46" s="496"/>
      <c r="K46" s="495" t="s">
        <v>1411</v>
      </c>
      <c r="L46" s="270"/>
    </row>
    <row r="47" spans="1:12" s="271" customFormat="1" ht="31.5" customHeight="1">
      <c r="A47" s="4599"/>
      <c r="B47" s="275" t="s">
        <v>11</v>
      </c>
      <c r="C47" s="4340" t="s">
        <v>1416</v>
      </c>
      <c r="D47" s="4263"/>
      <c r="E47" s="4263"/>
      <c r="F47" s="4263"/>
      <c r="G47" s="4263"/>
      <c r="H47" s="4263"/>
      <c r="I47" s="4263"/>
      <c r="J47" s="4344"/>
      <c r="L47" s="270"/>
    </row>
    <row r="48" spans="1:12" s="271" customFormat="1" ht="27" customHeight="1" thickBot="1">
      <c r="A48" s="436">
        <v>41624</v>
      </c>
      <c r="B48" s="442" t="s">
        <v>1415</v>
      </c>
      <c r="C48" s="4589" t="s">
        <v>1414</v>
      </c>
      <c r="D48" s="4590"/>
      <c r="E48" s="4590"/>
      <c r="F48" s="4590"/>
      <c r="G48" s="4590"/>
      <c r="H48" s="4590"/>
      <c r="I48" s="4590"/>
      <c r="J48" s="4591"/>
      <c r="K48" s="336"/>
      <c r="L48" s="270"/>
    </row>
    <row r="49" spans="1:12" s="271" customFormat="1" ht="16.5" thickTop="1">
      <c r="A49" s="308">
        <v>41658</v>
      </c>
      <c r="B49" s="307" t="s">
        <v>32</v>
      </c>
      <c r="C49" s="4381" t="s">
        <v>1413</v>
      </c>
      <c r="D49" s="4382"/>
      <c r="E49" s="4382"/>
      <c r="F49" s="4382"/>
      <c r="G49" s="4382"/>
      <c r="H49" s="4382"/>
      <c r="I49" s="4382"/>
      <c r="J49" s="4383"/>
      <c r="K49" s="335"/>
      <c r="L49" s="270"/>
    </row>
    <row r="50" spans="1:12" s="271" customFormat="1" ht="20.25" customHeight="1">
      <c r="A50" s="441">
        <v>41665</v>
      </c>
      <c r="B50" s="497" t="s">
        <v>16</v>
      </c>
      <c r="C50" s="497">
        <v>2650</v>
      </c>
      <c r="D50" s="496" t="e">
        <f>+C50*(100-E50)/100</f>
        <v>#VALUE!</v>
      </c>
      <c r="E50" s="496" t="s">
        <v>70</v>
      </c>
      <c r="F50" s="496"/>
      <c r="G50" s="496">
        <v>178</v>
      </c>
      <c r="H50" s="496"/>
      <c r="I50" s="496"/>
      <c r="J50" s="496"/>
      <c r="K50" s="496" t="s">
        <v>1411</v>
      </c>
      <c r="L50" s="270"/>
    </row>
    <row r="51" spans="1:12" s="271" customFormat="1" ht="20.25" customHeight="1">
      <c r="A51" s="441">
        <v>41682</v>
      </c>
      <c r="B51" s="497" t="s">
        <v>16</v>
      </c>
      <c r="C51" s="497">
        <v>2540</v>
      </c>
      <c r="D51" s="496" t="e">
        <f>+C51*(100-E51)/100</f>
        <v>#VALUE!</v>
      </c>
      <c r="E51" s="496" t="s">
        <v>70</v>
      </c>
      <c r="F51" s="496"/>
      <c r="G51" s="496">
        <v>190</v>
      </c>
      <c r="H51" s="496"/>
      <c r="I51" s="496"/>
      <c r="J51" s="496"/>
      <c r="K51" s="496" t="s">
        <v>1411</v>
      </c>
      <c r="L51" s="270"/>
    </row>
    <row r="52" spans="1:12">
      <c r="A52" s="441">
        <v>41706</v>
      </c>
      <c r="B52" s="275" t="s">
        <v>4</v>
      </c>
      <c r="C52" s="4345" t="s">
        <v>1412</v>
      </c>
      <c r="D52" s="4274"/>
      <c r="E52" s="4274"/>
      <c r="F52" s="4274"/>
      <c r="G52" s="4274"/>
      <c r="H52" s="4274"/>
      <c r="I52" s="4274"/>
      <c r="J52" s="4346"/>
      <c r="K52" s="287"/>
      <c r="L52" s="285"/>
    </row>
    <row r="53" spans="1:12" s="271" customFormat="1" ht="20.25" customHeight="1">
      <c r="A53" s="4293">
        <v>41708</v>
      </c>
      <c r="B53" s="497" t="s">
        <v>16</v>
      </c>
      <c r="C53" s="496">
        <v>2570</v>
      </c>
      <c r="D53" s="496" t="e">
        <f>+C53*(100-E53)/100</f>
        <v>#VALUE!</v>
      </c>
      <c r="E53" s="496" t="s">
        <v>70</v>
      </c>
      <c r="F53" s="496"/>
      <c r="G53" s="496">
        <v>218</v>
      </c>
      <c r="H53" s="496"/>
      <c r="I53" s="496"/>
      <c r="J53" s="496"/>
      <c r="K53" s="495" t="s">
        <v>1411</v>
      </c>
      <c r="L53" s="270"/>
    </row>
    <row r="54" spans="1:12" s="271" customFormat="1" ht="20.25" customHeight="1">
      <c r="A54" s="4307"/>
      <c r="B54" s="497" t="s">
        <v>16</v>
      </c>
      <c r="C54" s="496">
        <f>+C53-1150</f>
        <v>1420</v>
      </c>
      <c r="D54" s="496">
        <f>1420*0.15</f>
        <v>213</v>
      </c>
      <c r="E54" s="496">
        <v>85</v>
      </c>
      <c r="F54" s="496"/>
      <c r="G54" s="496"/>
      <c r="H54" s="496"/>
      <c r="I54" s="496"/>
      <c r="J54" s="496"/>
      <c r="K54" s="495" t="s">
        <v>1410</v>
      </c>
      <c r="L54" s="270"/>
    </row>
    <row r="55" spans="1:12" s="271" customFormat="1" ht="18.75" customHeight="1">
      <c r="A55" s="441">
        <v>41722</v>
      </c>
      <c r="B55" s="275" t="s">
        <v>12</v>
      </c>
      <c r="C55" s="4345" t="s">
        <v>1409</v>
      </c>
      <c r="D55" s="4274"/>
      <c r="E55" s="4274"/>
      <c r="F55" s="4274"/>
      <c r="G55" s="4274"/>
      <c r="H55" s="4274"/>
      <c r="I55" s="4274"/>
      <c r="J55" s="4346"/>
      <c r="L55" s="270"/>
    </row>
    <row r="56" spans="1:12" s="271" customFormat="1" ht="16.5" thickBot="1">
      <c r="A56" s="280"/>
      <c r="B56" s="279"/>
      <c r="C56" s="4595" t="s">
        <v>1408</v>
      </c>
      <c r="D56" s="4596"/>
      <c r="E56" s="4596"/>
      <c r="F56" s="4596"/>
      <c r="G56" s="4596"/>
      <c r="H56" s="4596"/>
      <c r="I56" s="4596"/>
      <c r="J56" s="4597"/>
      <c r="K56" s="1750"/>
      <c r="L56" s="270"/>
    </row>
    <row r="57" spans="1:12" s="271" customFormat="1" ht="16.5" thickTop="1">
      <c r="A57" s="1707"/>
      <c r="B57" s="1714"/>
      <c r="C57" s="1714"/>
      <c r="D57" s="338">
        <f t="shared" ref="D57:D77" si="0">+C57*(100-E57)/100</f>
        <v>0</v>
      </c>
      <c r="E57" s="1714"/>
      <c r="F57" s="1714"/>
      <c r="G57" s="1714"/>
      <c r="H57" s="1714"/>
      <c r="I57" s="1714"/>
      <c r="J57" s="1714"/>
      <c r="K57" s="276"/>
      <c r="L57" s="270"/>
    </row>
    <row r="58" spans="1:12" s="271" customFormat="1">
      <c r="A58" s="441"/>
      <c r="B58" s="275"/>
      <c r="C58" s="275"/>
      <c r="D58" s="292">
        <f t="shared" si="0"/>
        <v>0</v>
      </c>
      <c r="E58" s="275"/>
      <c r="F58" s="275"/>
      <c r="G58" s="275"/>
      <c r="H58" s="275"/>
      <c r="I58" s="275"/>
      <c r="J58" s="275"/>
      <c r="L58" s="270"/>
    </row>
    <row r="59" spans="1:12" s="271" customFormat="1">
      <c r="A59" s="441"/>
      <c r="B59" s="275"/>
      <c r="C59" s="275"/>
      <c r="D59" s="292">
        <f t="shared" si="0"/>
        <v>0</v>
      </c>
      <c r="E59" s="275"/>
      <c r="F59" s="275"/>
      <c r="G59" s="275"/>
      <c r="H59" s="275"/>
      <c r="I59" s="275"/>
      <c r="J59" s="275"/>
      <c r="L59" s="270"/>
    </row>
    <row r="60" spans="1:12" s="271" customFormat="1">
      <c r="A60" s="441"/>
      <c r="B60" s="275"/>
      <c r="C60" s="275"/>
      <c r="D60" s="292">
        <f t="shared" si="0"/>
        <v>0</v>
      </c>
      <c r="E60" s="275"/>
      <c r="F60" s="275"/>
      <c r="G60" s="275"/>
      <c r="H60" s="275"/>
      <c r="I60" s="275"/>
      <c r="J60" s="275"/>
      <c r="L60" s="270"/>
    </row>
    <row r="61" spans="1:12" s="271" customFormat="1">
      <c r="A61" s="441"/>
      <c r="B61" s="275"/>
      <c r="C61" s="275"/>
      <c r="D61" s="292">
        <f t="shared" si="0"/>
        <v>0</v>
      </c>
      <c r="E61" s="275"/>
      <c r="F61" s="275"/>
      <c r="G61" s="275"/>
      <c r="H61" s="275"/>
      <c r="I61" s="275"/>
      <c r="J61" s="275"/>
      <c r="L61" s="270"/>
    </row>
    <row r="62" spans="1:12" s="271" customFormat="1">
      <c r="A62" s="441"/>
      <c r="B62" s="275"/>
      <c r="C62" s="275"/>
      <c r="D62" s="292">
        <f t="shared" si="0"/>
        <v>0</v>
      </c>
      <c r="E62" s="275"/>
      <c r="F62" s="275"/>
      <c r="G62" s="275"/>
      <c r="H62" s="275"/>
      <c r="I62" s="275"/>
      <c r="J62" s="275"/>
      <c r="L62" s="270"/>
    </row>
    <row r="63" spans="1:12" s="271" customFormat="1">
      <c r="A63" s="441"/>
      <c r="B63" s="275"/>
      <c r="C63" s="275"/>
      <c r="D63" s="292">
        <f t="shared" si="0"/>
        <v>0</v>
      </c>
      <c r="E63" s="275"/>
      <c r="F63" s="275"/>
      <c r="G63" s="275"/>
      <c r="H63" s="275"/>
      <c r="I63" s="275"/>
      <c r="J63" s="275"/>
      <c r="L63" s="270"/>
    </row>
    <row r="64" spans="1:12" s="271" customFormat="1">
      <c r="A64" s="441"/>
      <c r="B64" s="275"/>
      <c r="C64" s="275"/>
      <c r="D64" s="292">
        <f t="shared" si="0"/>
        <v>0</v>
      </c>
      <c r="E64" s="275"/>
      <c r="F64" s="275"/>
      <c r="G64" s="275"/>
      <c r="H64" s="275"/>
      <c r="I64" s="275"/>
      <c r="J64" s="275"/>
      <c r="L64" s="270"/>
    </row>
    <row r="65" spans="1:12" s="271" customFormat="1">
      <c r="A65" s="441"/>
      <c r="B65" s="275"/>
      <c r="C65" s="275"/>
      <c r="D65" s="292">
        <f t="shared" si="0"/>
        <v>0</v>
      </c>
      <c r="E65" s="275"/>
      <c r="F65" s="275"/>
      <c r="G65" s="275"/>
      <c r="H65" s="275"/>
      <c r="I65" s="275"/>
      <c r="J65" s="275"/>
      <c r="L65" s="270"/>
    </row>
    <row r="66" spans="1:12" s="271" customFormat="1">
      <c r="A66" s="441"/>
      <c r="B66" s="275"/>
      <c r="C66" s="275"/>
      <c r="D66" s="292">
        <f t="shared" si="0"/>
        <v>0</v>
      </c>
      <c r="E66" s="275"/>
      <c r="F66" s="275"/>
      <c r="G66" s="275"/>
      <c r="H66" s="275"/>
      <c r="I66" s="275"/>
      <c r="J66" s="275"/>
      <c r="L66" s="270"/>
    </row>
    <row r="67" spans="1:12" s="271" customFormat="1">
      <c r="A67" s="441"/>
      <c r="B67" s="275"/>
      <c r="C67" s="275"/>
      <c r="D67" s="292">
        <f t="shared" si="0"/>
        <v>0</v>
      </c>
      <c r="E67" s="275"/>
      <c r="F67" s="275"/>
      <c r="G67" s="275"/>
      <c r="H67" s="275"/>
      <c r="I67" s="275"/>
      <c r="J67" s="275"/>
      <c r="L67" s="270"/>
    </row>
    <row r="68" spans="1:12" s="271" customFormat="1">
      <c r="A68" s="441"/>
      <c r="B68" s="275"/>
      <c r="C68" s="275"/>
      <c r="D68" s="292">
        <f t="shared" si="0"/>
        <v>0</v>
      </c>
      <c r="E68" s="275"/>
      <c r="F68" s="275"/>
      <c r="G68" s="275"/>
      <c r="H68" s="275"/>
      <c r="I68" s="275"/>
      <c r="J68" s="275"/>
      <c r="L68" s="270"/>
    </row>
    <row r="69" spans="1:12" s="271" customFormat="1">
      <c r="A69" s="441"/>
      <c r="B69" s="272"/>
      <c r="C69" s="272"/>
      <c r="D69" s="292">
        <f t="shared" si="0"/>
        <v>0</v>
      </c>
      <c r="E69" s="272"/>
      <c r="F69" s="272"/>
      <c r="G69" s="272"/>
      <c r="H69" s="272"/>
      <c r="I69" s="272"/>
      <c r="J69" s="272"/>
      <c r="L69" s="270"/>
    </row>
    <row r="70" spans="1:12" s="271" customFormat="1">
      <c r="A70" s="441"/>
      <c r="B70" s="272"/>
      <c r="C70" s="272"/>
      <c r="D70" s="292">
        <f t="shared" si="0"/>
        <v>0</v>
      </c>
      <c r="E70" s="272"/>
      <c r="F70" s="272"/>
      <c r="G70" s="272"/>
      <c r="H70" s="272"/>
      <c r="I70" s="272"/>
      <c r="J70" s="272"/>
      <c r="L70" s="270"/>
    </row>
    <row r="71" spans="1:12" s="271" customFormat="1">
      <c r="A71" s="441"/>
      <c r="B71" s="272"/>
      <c r="C71" s="272"/>
      <c r="D71" s="292">
        <f t="shared" si="0"/>
        <v>0</v>
      </c>
      <c r="E71" s="272"/>
      <c r="F71" s="272"/>
      <c r="G71" s="272"/>
      <c r="H71" s="272"/>
      <c r="I71" s="272"/>
      <c r="J71" s="272"/>
      <c r="L71" s="270"/>
    </row>
    <row r="72" spans="1:12" s="271" customFormat="1">
      <c r="A72" s="441"/>
      <c r="B72" s="272"/>
      <c r="C72" s="272"/>
      <c r="D72" s="292">
        <f t="shared" si="0"/>
        <v>0</v>
      </c>
      <c r="E72" s="272"/>
      <c r="F72" s="272"/>
      <c r="G72" s="272"/>
      <c r="H72" s="272"/>
      <c r="I72" s="272"/>
      <c r="J72" s="272"/>
      <c r="L72" s="270"/>
    </row>
    <row r="73" spans="1:12" s="271" customFormat="1">
      <c r="A73" s="441"/>
      <c r="B73" s="272"/>
      <c r="C73" s="272"/>
      <c r="D73" s="292">
        <f t="shared" si="0"/>
        <v>0</v>
      </c>
      <c r="E73" s="272"/>
      <c r="F73" s="272"/>
      <c r="G73" s="272"/>
      <c r="H73" s="272"/>
      <c r="I73" s="272"/>
      <c r="J73" s="272"/>
      <c r="L73" s="270"/>
    </row>
    <row r="74" spans="1:12" s="271" customFormat="1">
      <c r="A74" s="441"/>
      <c r="B74" s="272"/>
      <c r="C74" s="272"/>
      <c r="D74" s="292">
        <f t="shared" si="0"/>
        <v>0</v>
      </c>
      <c r="E74" s="272"/>
      <c r="F74" s="272"/>
      <c r="G74" s="272"/>
      <c r="H74" s="272"/>
      <c r="I74" s="272"/>
      <c r="J74" s="272"/>
      <c r="L74" s="270"/>
    </row>
    <row r="75" spans="1:12" s="271" customFormat="1">
      <c r="A75" s="441"/>
      <c r="B75" s="272"/>
      <c r="C75" s="272"/>
      <c r="D75" s="292">
        <f t="shared" si="0"/>
        <v>0</v>
      </c>
      <c r="E75" s="272"/>
      <c r="F75" s="272"/>
      <c r="G75" s="272"/>
      <c r="H75" s="272"/>
      <c r="I75" s="272"/>
      <c r="J75" s="272"/>
      <c r="L75" s="270"/>
    </row>
    <row r="76" spans="1:12" s="272" customFormat="1">
      <c r="A76" s="441"/>
      <c r="D76" s="292">
        <f t="shared" si="0"/>
        <v>0</v>
      </c>
      <c r="K76" s="271"/>
      <c r="L76" s="270"/>
    </row>
    <row r="77" spans="1:12" s="272" customFormat="1">
      <c r="A77" s="441"/>
      <c r="D77" s="292">
        <f t="shared" si="0"/>
        <v>0</v>
      </c>
      <c r="K77" s="271"/>
      <c r="L77" s="270"/>
    </row>
    <row r="78" spans="1:12" s="272" customFormat="1">
      <c r="A78" s="441"/>
      <c r="K78" s="271"/>
      <c r="L78" s="270"/>
    </row>
    <row r="79" spans="1:12" s="272" customFormat="1">
      <c r="A79" s="441"/>
      <c r="K79" s="271"/>
      <c r="L79" s="270"/>
    </row>
    <row r="80" spans="1:12" s="272" customFormat="1">
      <c r="A80" s="441"/>
      <c r="K80" s="271"/>
      <c r="L80" s="270"/>
    </row>
    <row r="81" spans="1:12" s="272" customFormat="1">
      <c r="A81" s="441"/>
      <c r="K81" s="271"/>
      <c r="L81" s="270"/>
    </row>
    <row r="82" spans="1:12" s="272" customFormat="1">
      <c r="A82" s="441"/>
      <c r="K82" s="271"/>
      <c r="L82" s="270"/>
    </row>
    <row r="83" spans="1:12" s="272" customFormat="1">
      <c r="A83" s="441"/>
      <c r="K83" s="271"/>
      <c r="L83" s="270"/>
    </row>
    <row r="84" spans="1:12" s="272" customFormat="1">
      <c r="A84" s="441"/>
      <c r="K84" s="271"/>
      <c r="L84" s="270"/>
    </row>
    <row r="85" spans="1:12" s="272" customFormat="1">
      <c r="A85" s="441"/>
      <c r="K85" s="271"/>
      <c r="L85" s="270"/>
    </row>
    <row r="86" spans="1:12" s="272" customFormat="1">
      <c r="A86" s="441"/>
      <c r="K86" s="271"/>
      <c r="L86" s="270"/>
    </row>
    <row r="87" spans="1:12" s="272" customFormat="1">
      <c r="A87" s="441"/>
      <c r="K87" s="271"/>
      <c r="L87" s="270"/>
    </row>
    <row r="88" spans="1:12" s="272" customFormat="1">
      <c r="A88" s="441"/>
      <c r="K88" s="271"/>
      <c r="L88" s="270"/>
    </row>
    <row r="89" spans="1:12" s="272" customFormat="1">
      <c r="A89" s="441"/>
      <c r="K89" s="271"/>
      <c r="L89" s="270"/>
    </row>
    <row r="90" spans="1:12" s="272" customFormat="1">
      <c r="A90" s="441"/>
      <c r="K90" s="271"/>
      <c r="L90" s="270"/>
    </row>
    <row r="91" spans="1:12" s="272" customFormat="1">
      <c r="A91" s="441"/>
      <c r="K91" s="271"/>
      <c r="L91" s="270"/>
    </row>
    <row r="92" spans="1:12" s="272" customFormat="1">
      <c r="A92" s="441"/>
      <c r="K92" s="271"/>
      <c r="L92" s="270"/>
    </row>
    <row r="93" spans="1:12" s="272" customFormat="1">
      <c r="A93" s="441"/>
      <c r="K93" s="271"/>
      <c r="L93" s="270"/>
    </row>
    <row r="94" spans="1:12" s="272" customFormat="1">
      <c r="A94" s="441"/>
      <c r="K94" s="271"/>
      <c r="L94" s="270"/>
    </row>
    <row r="95" spans="1:12" s="272" customFormat="1">
      <c r="A95" s="441"/>
      <c r="K95" s="271"/>
      <c r="L95" s="270"/>
    </row>
  </sheetData>
  <autoFilter ref="B6:B77"/>
  <customSheetViews>
    <customSheetView guid="{CD481555-6D06-49CD-9625-98C90CC09C9A}" showPageBreaks="1" printArea="1" filter="1" showAutoFilter="1">
      <selection activeCell="K31" sqref="K31"/>
      <colBreaks count="1" manualBreakCount="1">
        <brk id="11" max="1048575" man="1"/>
      </colBreaks>
      <pageMargins left="0.70866141732283472" right="0.70866141732283472" top="0.74803149606299213" bottom="0.74803149606299213" header="0.31496062992125984" footer="0.31496062992125984"/>
      <pageSetup paperSize="9" scale="60" orientation="landscape" r:id="rId1"/>
      <autoFilter ref="B6:B77">
        <filterColumn colId="0">
          <filters>
            <filter val="W/O"/>
          </filters>
        </filterColumn>
      </autoFilter>
    </customSheetView>
    <customSheetView guid="{9EC6AF21-4B8E-44E3-AF29-8895353139B2}" showPageBreaks="1" printArea="1" filter="1" showAutoFilter="1">
      <pane ySplit="24" topLeftCell="A26" activePane="bottomLeft" state="frozen"/>
      <selection pane="bottomLeft" activeCell="K31" sqref="K31"/>
      <colBreaks count="1" manualBreakCount="1">
        <brk id="11" max="1048575" man="1"/>
      </colBreaks>
      <pageMargins left="0.70866141732283472" right="0.70866141732283472" top="0.74803149606299213" bottom="0.74803149606299213" header="0.31496062992125984" footer="0.31496062992125984"/>
      <pageSetup paperSize="9" scale="60" orientation="landscape" r:id="rId2"/>
      <autoFilter ref="B6:B77">
        <filterColumn colId="0">
          <filters>
            <filter val="W/O"/>
          </filters>
        </filterColumn>
      </autoFilter>
    </customSheetView>
    <customSheetView guid="{4A6D03CA-35D0-42B2-8E76-6C991766DE68}" showPageBreaks="1" printArea="1" filter="1" showAutoFilter="1">
      <pane ySplit="24" topLeftCell="A26" activePane="bottomLeft" state="frozen"/>
      <selection pane="bottomLeft" activeCell="C52" sqref="A1:L95"/>
      <colBreaks count="1" manualBreakCount="1">
        <brk id="11" max="1048575" man="1"/>
      </colBreaks>
      <pageMargins left="0.70866141732283472" right="0.70866141732283472" top="0.74803149606299213" bottom="0.74803149606299213" header="0.31496062992125984" footer="0.31496062992125984"/>
      <pageSetup paperSize="9" scale="60" orientation="landscape" r:id="rId3"/>
      <autoFilter ref="B6:B77">
        <filterColumn colId="0">
          <filters>
            <filter val="W/O"/>
          </filters>
        </filterColumn>
      </autoFilter>
    </customSheetView>
    <customSheetView guid="{94FC66D5-BF29-4BE8-974C-C93BA07E9FE3}" showPageBreaks="1" printArea="1" filter="1" showAutoFilter="1">
      <pane ySplit="24" topLeftCell="A26" activePane="bottomLeft" state="frozen"/>
      <selection pane="bottomLeft" activeCell="C52" sqref="A1:L95"/>
      <colBreaks count="1" manualBreakCount="1">
        <brk id="11" max="1048575" man="1"/>
      </colBreaks>
      <pageMargins left="0.70866141732283472" right="0.70866141732283472" top="0.74803149606299213" bottom="0.74803149606299213" header="0.31496062992125984" footer="0.31496062992125984"/>
      <pageSetup paperSize="9" scale="60" orientation="landscape" r:id="rId4"/>
      <autoFilter ref="B6:B77">
        <filterColumn colId="0">
          <filters>
            <filter val="W/O"/>
          </filters>
        </filterColumn>
      </autoFilter>
    </customSheetView>
  </customSheetViews>
  <mergeCells count="44">
    <mergeCell ref="C30:J30"/>
    <mergeCell ref="C35:J35"/>
    <mergeCell ref="C32:J32"/>
    <mergeCell ref="C31:J31"/>
    <mergeCell ref="C38:J38"/>
    <mergeCell ref="C39:J39"/>
    <mergeCell ref="C41:J41"/>
    <mergeCell ref="C44:J44"/>
    <mergeCell ref="C37:J37"/>
    <mergeCell ref="A3:B3"/>
    <mergeCell ref="C3:F3"/>
    <mergeCell ref="G3:H3"/>
    <mergeCell ref="I3:J3"/>
    <mergeCell ref="C12:J12"/>
    <mergeCell ref="C10:J10"/>
    <mergeCell ref="A4:B4"/>
    <mergeCell ref="C4:F4"/>
    <mergeCell ref="C7:J7"/>
    <mergeCell ref="C15:J15"/>
    <mergeCell ref="C16:J16"/>
    <mergeCell ref="C17:J17"/>
    <mergeCell ref="C27:J27"/>
    <mergeCell ref="C24:J24"/>
    <mergeCell ref="C25:J25"/>
    <mergeCell ref="C22:J22"/>
    <mergeCell ref="C19:J19"/>
    <mergeCell ref="C26:J26"/>
    <mergeCell ref="C56:J56"/>
    <mergeCell ref="A42:A43"/>
    <mergeCell ref="C48:J48"/>
    <mergeCell ref="C40:J40"/>
    <mergeCell ref="C42:J42"/>
    <mergeCell ref="A46:A47"/>
    <mergeCell ref="C47:J47"/>
    <mergeCell ref="C45:J45"/>
    <mergeCell ref="C55:J55"/>
    <mergeCell ref="C52:J52"/>
    <mergeCell ref="C49:J49"/>
    <mergeCell ref="A53:A54"/>
    <mergeCell ref="A1:K1"/>
    <mergeCell ref="A2:B2"/>
    <mergeCell ref="C2:F2"/>
    <mergeCell ref="G2:H2"/>
    <mergeCell ref="I2:J2"/>
  </mergeCells>
  <hyperlinks>
    <hyperlink ref="B31" r:id="rId5"/>
  </hyperlinks>
  <pageMargins left="0.70866141732283472" right="0.70866141732283472" top="0.74803149606299213" bottom="0.74803149606299213" header="0.31496062992125984" footer="0.31496062992125984"/>
  <pageSetup paperSize="9" scale="60" orientation="landscape" r:id="rId6"/>
  <colBreaks count="1" manualBreakCount="1">
    <brk id="11"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XFD245"/>
  <sheetViews>
    <sheetView zoomScaleNormal="100" workbookViewId="0">
      <pane ySplit="6" topLeftCell="A220" activePane="bottomLeft" state="frozen"/>
      <selection pane="bottomLeft" activeCell="A228" sqref="A228:XFD228"/>
    </sheetView>
  </sheetViews>
  <sheetFormatPr defaultRowHeight="15.75"/>
  <cols>
    <col min="1" max="1" width="17.28515625" style="273" customWidth="1"/>
    <col min="2" max="2" width="10.140625" style="272" customWidth="1"/>
    <col min="3" max="10" width="14" style="272" customWidth="1"/>
    <col min="11" max="11" width="13.7109375" style="272" customWidth="1"/>
    <col min="12" max="12" width="60.42578125" style="348" customWidth="1"/>
    <col min="13" max="16384" width="9.140625" style="270"/>
  </cols>
  <sheetData>
    <row r="1" spans="1:13" s="281" customFormat="1" ht="34.5" customHeight="1" thickTop="1" thickBot="1">
      <c r="A1" s="4298" t="s">
        <v>6376</v>
      </c>
      <c r="B1" s="4299"/>
      <c r="C1" s="4299"/>
      <c r="D1" s="4299"/>
      <c r="E1" s="4299"/>
      <c r="F1" s="4299"/>
      <c r="G1" s="4299"/>
      <c r="H1" s="4299"/>
      <c r="I1" s="4299"/>
      <c r="J1" s="4299"/>
      <c r="K1" s="4299"/>
      <c r="L1" s="4300"/>
      <c r="M1" s="288"/>
    </row>
    <row r="2" spans="1:13" ht="20.25" customHeight="1" thickBot="1">
      <c r="A2" s="4289" t="s">
        <v>215</v>
      </c>
      <c r="B2" s="4373"/>
      <c r="C2" s="4358">
        <f>+(25+125+75)*25</f>
        <v>5625</v>
      </c>
      <c r="D2" s="4281"/>
      <c r="E2" s="4281"/>
      <c r="F2" s="4359"/>
      <c r="G2" s="4615" t="s">
        <v>6377</v>
      </c>
      <c r="H2" s="4616"/>
      <c r="I2" s="4365" t="s">
        <v>216</v>
      </c>
      <c r="J2" s="4366"/>
      <c r="K2" s="4352" t="s">
        <v>303</v>
      </c>
      <c r="L2" s="4353"/>
      <c r="M2" s="285"/>
    </row>
    <row r="3" spans="1:13" ht="20.25" customHeight="1">
      <c r="A3" s="4289" t="s">
        <v>217</v>
      </c>
      <c r="B3" s="4373"/>
      <c r="C3" s="4358" t="s">
        <v>236</v>
      </c>
      <c r="D3" s="4281"/>
      <c r="E3" s="4281"/>
      <c r="F3" s="4359"/>
      <c r="G3" s="4456"/>
      <c r="H3" s="4457"/>
      <c r="I3" s="4365" t="s">
        <v>218</v>
      </c>
      <c r="J3" s="4366"/>
      <c r="K3" s="4352" t="s">
        <v>249</v>
      </c>
      <c r="L3" s="4353"/>
      <c r="M3" s="285"/>
    </row>
    <row r="4" spans="1:13" ht="20.25" customHeight="1">
      <c r="A4" s="4289" t="s">
        <v>219</v>
      </c>
      <c r="B4" s="4373"/>
      <c r="C4" s="4358" t="s">
        <v>6389</v>
      </c>
      <c r="D4" s="4281"/>
      <c r="E4" s="4281"/>
      <c r="F4" s="4359"/>
      <c r="G4" s="4456"/>
      <c r="H4" s="4457"/>
      <c r="I4" s="4365" t="s">
        <v>220</v>
      </c>
      <c r="J4" s="4366"/>
      <c r="K4" s="4611" t="s">
        <v>6779</v>
      </c>
      <c r="L4" s="4612"/>
      <c r="M4" s="285"/>
    </row>
    <row r="5" spans="1:13" ht="106.5" customHeight="1" thickBot="1">
      <c r="A5" s="4360" t="s">
        <v>221</v>
      </c>
      <c r="B5" s="4361"/>
      <c r="C5" s="4362" t="s">
        <v>6852</v>
      </c>
      <c r="D5" s="4363"/>
      <c r="E5" s="4363"/>
      <c r="F5" s="4364"/>
      <c r="G5" s="362"/>
      <c r="H5" s="361"/>
      <c r="I5" s="4365" t="s">
        <v>325</v>
      </c>
      <c r="J5" s="4366"/>
      <c r="K5" s="4613" t="s">
        <v>6513</v>
      </c>
      <c r="L5" s="4614"/>
      <c r="M5" s="285"/>
    </row>
    <row r="6" spans="1:13" s="281" customFormat="1" ht="35.25" customHeight="1" thickTop="1">
      <c r="A6" s="284" t="s">
        <v>1</v>
      </c>
      <c r="B6" s="283" t="s">
        <v>0</v>
      </c>
      <c r="C6" s="283" t="s">
        <v>2</v>
      </c>
      <c r="D6" s="283" t="s">
        <v>3</v>
      </c>
      <c r="E6" s="283" t="s">
        <v>4</v>
      </c>
      <c r="F6" s="283" t="s">
        <v>5</v>
      </c>
      <c r="G6" s="283" t="s">
        <v>6</v>
      </c>
      <c r="H6" s="283" t="s">
        <v>7</v>
      </c>
      <c r="I6" s="283" t="s">
        <v>8</v>
      </c>
      <c r="J6" s="283" t="s">
        <v>9</v>
      </c>
      <c r="K6" s="283" t="s">
        <v>811</v>
      </c>
      <c r="L6" s="282" t="s">
        <v>10</v>
      </c>
    </row>
    <row r="7" spans="1:13" ht="98.25" customHeight="1">
      <c r="A7" s="3383">
        <v>41316</v>
      </c>
      <c r="B7" s="1937" t="s">
        <v>32</v>
      </c>
      <c r="C7" s="4519" t="s">
        <v>1537</v>
      </c>
      <c r="D7" s="4519"/>
      <c r="E7" s="4519"/>
      <c r="F7" s="4519"/>
      <c r="G7" s="4519"/>
      <c r="H7" s="4519"/>
      <c r="I7" s="4519"/>
      <c r="J7" s="4519"/>
      <c r="K7" s="3513" t="s">
        <v>3968</v>
      </c>
      <c r="L7" s="2205" t="s">
        <v>3968</v>
      </c>
    </row>
    <row r="8" spans="1:13" ht="47.25">
      <c r="A8" s="441">
        <v>41318</v>
      </c>
      <c r="B8" s="275" t="s">
        <v>16</v>
      </c>
      <c r="C8" s="292">
        <v>915</v>
      </c>
      <c r="D8" s="292">
        <f>+C8*(100-E8)/100</f>
        <v>457.5</v>
      </c>
      <c r="E8" s="292">
        <v>50</v>
      </c>
      <c r="F8" s="292"/>
      <c r="G8" s="292">
        <v>190</v>
      </c>
      <c r="H8" s="292"/>
      <c r="I8" s="292"/>
      <c r="J8" s="292"/>
      <c r="K8" s="4136"/>
      <c r="L8" s="348" t="s">
        <v>1536</v>
      </c>
    </row>
    <row r="9" spans="1:13">
      <c r="A9" s="441">
        <v>41325</v>
      </c>
      <c r="B9" s="275" t="s">
        <v>11</v>
      </c>
      <c r="C9" s="4345" t="s">
        <v>1535</v>
      </c>
      <c r="D9" s="4274"/>
      <c r="E9" s="4274"/>
      <c r="F9" s="4274"/>
      <c r="G9" s="4274"/>
      <c r="H9" s="4274"/>
      <c r="I9" s="4274"/>
      <c r="J9" s="4346"/>
      <c r="K9" s="4138"/>
    </row>
    <row r="10" spans="1:13">
      <c r="A10" s="441">
        <v>41326</v>
      </c>
      <c r="B10" s="275" t="s">
        <v>16</v>
      </c>
      <c r="C10" s="292">
        <v>900</v>
      </c>
      <c r="D10" s="292">
        <f>+C10*(100-E10)/100</f>
        <v>540</v>
      </c>
      <c r="E10" s="292">
        <v>40</v>
      </c>
      <c r="F10" s="292"/>
      <c r="G10" s="292">
        <v>165</v>
      </c>
      <c r="H10" s="292"/>
      <c r="I10" s="292"/>
      <c r="J10" s="292"/>
      <c r="K10" s="4136"/>
      <c r="L10" s="348" t="s">
        <v>283</v>
      </c>
    </row>
    <row r="11" spans="1:13" s="271" customFormat="1">
      <c r="A11" s="441">
        <v>41328</v>
      </c>
      <c r="B11" s="275" t="s">
        <v>11</v>
      </c>
      <c r="C11" s="4345" t="s">
        <v>1534</v>
      </c>
      <c r="D11" s="4274"/>
      <c r="E11" s="4274"/>
      <c r="F11" s="4274"/>
      <c r="G11" s="4274"/>
      <c r="H11" s="4274"/>
      <c r="I11" s="4274"/>
      <c r="J11" s="4346"/>
      <c r="K11" s="4138"/>
      <c r="L11" s="348"/>
      <c r="M11" s="270"/>
    </row>
    <row r="12" spans="1:13" s="271" customFormat="1" ht="47.25">
      <c r="A12" s="441">
        <v>41338</v>
      </c>
      <c r="B12" s="275" t="s">
        <v>16</v>
      </c>
      <c r="C12" s="292">
        <v>835</v>
      </c>
      <c r="D12" s="292">
        <f>+C12*(100-E12)/100</f>
        <v>375.75</v>
      </c>
      <c r="E12" s="292">
        <v>55</v>
      </c>
      <c r="F12" s="292"/>
      <c r="G12" s="292">
        <v>200</v>
      </c>
      <c r="H12" s="292"/>
      <c r="I12" s="292"/>
      <c r="J12" s="292"/>
      <c r="K12" s="4136"/>
      <c r="L12" s="348" t="s">
        <v>1533</v>
      </c>
      <c r="M12" s="270"/>
    </row>
    <row r="13" spans="1:13" s="271" customFormat="1" ht="23.25" customHeight="1">
      <c r="A13" s="441">
        <v>41346</v>
      </c>
      <c r="B13" s="275" t="s">
        <v>16</v>
      </c>
      <c r="C13" s="292">
        <v>845</v>
      </c>
      <c r="D13" s="292">
        <f>+C13*(100-E13)/100</f>
        <v>338</v>
      </c>
      <c r="E13" s="292">
        <v>60</v>
      </c>
      <c r="F13" s="292"/>
      <c r="G13" s="292">
        <v>150</v>
      </c>
      <c r="H13" s="292"/>
      <c r="I13" s="292"/>
      <c r="J13" s="292"/>
      <c r="K13" s="4136"/>
      <c r="L13" s="348" t="s">
        <v>1532</v>
      </c>
      <c r="M13" s="270"/>
    </row>
    <row r="14" spans="1:13" s="271" customFormat="1" ht="24" customHeight="1">
      <c r="A14" s="318">
        <v>41348</v>
      </c>
      <c r="B14" s="448" t="s">
        <v>11</v>
      </c>
      <c r="C14" s="4546" t="s">
        <v>1446</v>
      </c>
      <c r="D14" s="4547"/>
      <c r="E14" s="4547"/>
      <c r="F14" s="4547"/>
      <c r="G14" s="4547"/>
      <c r="H14" s="4547"/>
      <c r="I14" s="4547"/>
      <c r="J14" s="4548"/>
      <c r="K14" s="4150"/>
      <c r="L14" s="422"/>
      <c r="M14" s="270"/>
    </row>
    <row r="15" spans="1:13" s="271" customFormat="1" ht="34.5" customHeight="1">
      <c r="A15" s="441">
        <v>41349</v>
      </c>
      <c r="B15" s="275" t="s">
        <v>11</v>
      </c>
      <c r="C15" s="4340" t="s">
        <v>1531</v>
      </c>
      <c r="D15" s="4263"/>
      <c r="E15" s="4263"/>
      <c r="F15" s="4263"/>
      <c r="G15" s="4263"/>
      <c r="H15" s="4263"/>
      <c r="I15" s="4263"/>
      <c r="J15" s="4344"/>
      <c r="K15" s="4137"/>
      <c r="L15" s="348"/>
      <c r="M15" s="270"/>
    </row>
    <row r="16" spans="1:13" s="271" customFormat="1">
      <c r="A16" s="318">
        <v>41357</v>
      </c>
      <c r="B16" s="448" t="s">
        <v>41</v>
      </c>
      <c r="C16" s="4546" t="s">
        <v>152</v>
      </c>
      <c r="D16" s="4547"/>
      <c r="E16" s="4547"/>
      <c r="F16" s="4547"/>
      <c r="G16" s="4547"/>
      <c r="H16" s="4547"/>
      <c r="I16" s="4547"/>
      <c r="J16" s="4548"/>
      <c r="K16" s="4150"/>
      <c r="L16" s="422"/>
      <c r="M16" s="270"/>
    </row>
    <row r="17" spans="1:13" s="271" customFormat="1" ht="68.25" customHeight="1">
      <c r="A17" s="1930">
        <v>41382</v>
      </c>
      <c r="B17" s="1937" t="s">
        <v>34</v>
      </c>
      <c r="C17" s="4338" t="s">
        <v>1530</v>
      </c>
      <c r="D17" s="4332"/>
      <c r="E17" s="4332"/>
      <c r="F17" s="4332"/>
      <c r="G17" s="4332"/>
      <c r="H17" s="4332"/>
      <c r="I17" s="4332"/>
      <c r="J17" s="4339"/>
      <c r="K17" s="3513"/>
      <c r="L17" s="2205" t="s">
        <v>3968</v>
      </c>
      <c r="M17" s="270"/>
    </row>
    <row r="18" spans="1:13" s="271" customFormat="1" ht="33.75" customHeight="1">
      <c r="A18" s="441">
        <v>41404</v>
      </c>
      <c r="B18" s="275" t="s">
        <v>11</v>
      </c>
      <c r="C18" s="4340" t="s">
        <v>1529</v>
      </c>
      <c r="D18" s="4263"/>
      <c r="E18" s="4263"/>
      <c r="F18" s="4263"/>
      <c r="G18" s="4263"/>
      <c r="H18" s="4263"/>
      <c r="I18" s="4263"/>
      <c r="J18" s="4344"/>
      <c r="K18" s="4137"/>
      <c r="L18" s="348"/>
      <c r="M18" s="270"/>
    </row>
    <row r="19" spans="1:13" s="271" customFormat="1">
      <c r="A19" s="441">
        <v>41408</v>
      </c>
      <c r="B19" s="275" t="s">
        <v>11</v>
      </c>
      <c r="C19" s="4340" t="s">
        <v>1528</v>
      </c>
      <c r="D19" s="4263"/>
      <c r="E19" s="4263"/>
      <c r="F19" s="4263"/>
      <c r="G19" s="4263"/>
      <c r="H19" s="4263"/>
      <c r="I19" s="4263"/>
      <c r="J19" s="4344"/>
      <c r="K19" s="4137"/>
      <c r="L19" s="348"/>
      <c r="M19" s="270"/>
    </row>
    <row r="20" spans="1:13" s="271" customFormat="1">
      <c r="A20" s="441">
        <v>41410</v>
      </c>
      <c r="B20" s="275" t="s">
        <v>16</v>
      </c>
      <c r="C20" s="292">
        <v>765</v>
      </c>
      <c r="D20" s="292">
        <f>+C20*(100-E20)/100</f>
        <v>175.95</v>
      </c>
      <c r="E20" s="292">
        <v>77</v>
      </c>
      <c r="F20" s="292"/>
      <c r="G20" s="292">
        <v>145</v>
      </c>
      <c r="H20" s="292"/>
      <c r="I20" s="292"/>
      <c r="J20" s="292"/>
      <c r="K20" s="4136"/>
      <c r="L20" s="348" t="s">
        <v>1527</v>
      </c>
      <c r="M20" s="270"/>
    </row>
    <row r="21" spans="1:13" s="271" customFormat="1">
      <c r="A21" s="441">
        <v>41415</v>
      </c>
      <c r="B21" s="275" t="s">
        <v>16</v>
      </c>
      <c r="C21" s="292">
        <v>740</v>
      </c>
      <c r="D21" s="292">
        <f>+C21*(100-E21)/100</f>
        <v>310.8</v>
      </c>
      <c r="E21" s="292">
        <v>58</v>
      </c>
      <c r="F21" s="292" t="s">
        <v>70</v>
      </c>
      <c r="G21" s="292">
        <v>110</v>
      </c>
      <c r="H21" s="292"/>
      <c r="I21" s="292"/>
      <c r="J21" s="292"/>
      <c r="K21" s="4136"/>
      <c r="L21" s="348" t="s">
        <v>283</v>
      </c>
      <c r="M21" s="270"/>
    </row>
    <row r="22" spans="1:13" s="271" customFormat="1" ht="31.5" customHeight="1">
      <c r="A22" s="441">
        <v>41444</v>
      </c>
      <c r="B22" s="275" t="s">
        <v>11</v>
      </c>
      <c r="C22" s="4340" t="s">
        <v>1526</v>
      </c>
      <c r="D22" s="4263"/>
      <c r="E22" s="4263"/>
      <c r="F22" s="4263"/>
      <c r="G22" s="4263"/>
      <c r="H22" s="4263"/>
      <c r="I22" s="4263"/>
      <c r="J22" s="4344"/>
      <c r="K22" s="4137"/>
      <c r="L22" s="348"/>
      <c r="M22" s="270"/>
    </row>
    <row r="23" spans="1:13" s="271" customFormat="1">
      <c r="A23" s="441">
        <v>41459</v>
      </c>
      <c r="B23" s="275" t="s">
        <v>16</v>
      </c>
      <c r="C23" s="292">
        <v>450</v>
      </c>
      <c r="D23" s="292">
        <f>+C23*(100-E23)/100</f>
        <v>189</v>
      </c>
      <c r="E23" s="292">
        <v>58</v>
      </c>
      <c r="F23" s="292" t="s">
        <v>70</v>
      </c>
      <c r="G23" s="292">
        <v>215</v>
      </c>
      <c r="H23" s="292"/>
      <c r="I23" s="292"/>
      <c r="J23" s="292"/>
      <c r="K23" s="4136"/>
      <c r="L23" s="348" t="s">
        <v>1525</v>
      </c>
      <c r="M23" s="270"/>
    </row>
    <row r="24" spans="1:13" s="271" customFormat="1">
      <c r="A24" s="441">
        <v>41481</v>
      </c>
      <c r="B24" s="275" t="s">
        <v>16</v>
      </c>
      <c r="C24" s="292">
        <v>420</v>
      </c>
      <c r="D24" s="292">
        <f>+C24*(100-E24)/100</f>
        <v>105</v>
      </c>
      <c r="E24" s="292">
        <v>75</v>
      </c>
      <c r="F24" s="292"/>
      <c r="G24" s="292">
        <v>215</v>
      </c>
      <c r="H24" s="292"/>
      <c r="I24" s="292"/>
      <c r="J24" s="292"/>
      <c r="K24" s="4136"/>
      <c r="L24" s="348" t="s">
        <v>1524</v>
      </c>
      <c r="M24" s="270"/>
    </row>
    <row r="25" spans="1:13" s="271" customFormat="1" ht="21" customHeight="1">
      <c r="A25" s="441">
        <v>41510</v>
      </c>
      <c r="B25" s="275" t="s">
        <v>16</v>
      </c>
      <c r="C25" s="292">
        <v>535</v>
      </c>
      <c r="D25" s="292">
        <f>+C25*(100-E25)/100</f>
        <v>133.75</v>
      </c>
      <c r="E25" s="292">
        <v>75</v>
      </c>
      <c r="F25" s="292">
        <v>69</v>
      </c>
      <c r="G25" s="292">
        <v>125</v>
      </c>
      <c r="H25" s="292"/>
      <c r="I25" s="292"/>
      <c r="J25" s="292"/>
      <c r="K25" s="4136"/>
      <c r="L25" s="348" t="s">
        <v>1523</v>
      </c>
      <c r="M25" s="270"/>
    </row>
    <row r="26" spans="1:13" s="271" customFormat="1" ht="18" customHeight="1">
      <c r="A26" s="441">
        <v>41516</v>
      </c>
      <c r="B26" s="275" t="s">
        <v>12</v>
      </c>
      <c r="C26" s="4345" t="s">
        <v>1522</v>
      </c>
      <c r="D26" s="4274"/>
      <c r="E26" s="4274"/>
      <c r="F26" s="4274"/>
      <c r="G26" s="4274"/>
      <c r="H26" s="4274"/>
      <c r="I26" s="4274"/>
      <c r="J26" s="4346"/>
      <c r="K26" s="4138"/>
      <c r="L26" s="348"/>
      <c r="M26" s="270"/>
    </row>
    <row r="27" spans="1:13" s="271" customFormat="1" ht="64.5" customHeight="1">
      <c r="A27" s="1930">
        <v>41522</v>
      </c>
      <c r="B27" s="1937" t="s">
        <v>34</v>
      </c>
      <c r="C27" s="4338" t="s">
        <v>1521</v>
      </c>
      <c r="D27" s="4332"/>
      <c r="E27" s="4332"/>
      <c r="F27" s="4332"/>
      <c r="G27" s="4332"/>
      <c r="H27" s="4332"/>
      <c r="I27" s="4332"/>
      <c r="J27" s="4339"/>
      <c r="K27" s="3513"/>
      <c r="L27" s="2205" t="s">
        <v>3968</v>
      </c>
      <c r="M27" s="270"/>
    </row>
    <row r="28" spans="1:13" s="271" customFormat="1" ht="31.5">
      <c r="A28" s="441">
        <v>41542</v>
      </c>
      <c r="B28" s="275" t="s">
        <v>16</v>
      </c>
      <c r="C28" s="292">
        <v>475</v>
      </c>
      <c r="D28" s="292">
        <f>+C28*(100-E28)/100</f>
        <v>118.75</v>
      </c>
      <c r="E28" s="292">
        <v>75</v>
      </c>
      <c r="F28" s="292"/>
      <c r="G28" s="292">
        <v>195</v>
      </c>
      <c r="H28" s="292"/>
      <c r="I28" s="292"/>
      <c r="J28" s="292"/>
      <c r="K28" s="4136"/>
      <c r="L28" s="348" t="s">
        <v>1520</v>
      </c>
      <c r="M28" s="270"/>
    </row>
    <row r="29" spans="1:13" s="271" customFormat="1">
      <c r="A29" s="441">
        <v>41575</v>
      </c>
      <c r="B29" s="275" t="s">
        <v>16</v>
      </c>
      <c r="C29" s="292">
        <v>420</v>
      </c>
      <c r="D29" s="292">
        <f>+C29*(100-E29)/100</f>
        <v>105</v>
      </c>
      <c r="E29" s="292">
        <v>75</v>
      </c>
      <c r="F29" s="292" t="s">
        <v>70</v>
      </c>
      <c r="G29" s="292">
        <v>190</v>
      </c>
      <c r="H29" s="292"/>
      <c r="I29" s="292"/>
      <c r="J29" s="292"/>
      <c r="K29" s="4136"/>
      <c r="L29" s="348" t="s">
        <v>376</v>
      </c>
      <c r="M29" s="270"/>
    </row>
    <row r="30" spans="1:13" s="271" customFormat="1" ht="33" customHeight="1">
      <c r="A30" s="441">
        <v>41592</v>
      </c>
      <c r="B30" s="275" t="s">
        <v>11</v>
      </c>
      <c r="C30" s="4340" t="s">
        <v>1519</v>
      </c>
      <c r="D30" s="4263"/>
      <c r="E30" s="4263"/>
      <c r="F30" s="4263"/>
      <c r="G30" s="4263"/>
      <c r="H30" s="4263"/>
      <c r="I30" s="4263"/>
      <c r="J30" s="4344"/>
      <c r="K30" s="4137"/>
      <c r="L30" s="348"/>
      <c r="M30" s="270"/>
    </row>
    <row r="31" spans="1:13" s="271" customFormat="1" ht="18" customHeight="1">
      <c r="A31" s="441">
        <v>41598</v>
      </c>
      <c r="B31" s="275" t="s">
        <v>4</v>
      </c>
      <c r="C31" s="4340" t="s">
        <v>1518</v>
      </c>
      <c r="D31" s="4263"/>
      <c r="E31" s="4263"/>
      <c r="F31" s="4263"/>
      <c r="G31" s="4263"/>
      <c r="H31" s="4263"/>
      <c r="I31" s="4263"/>
      <c r="J31" s="4344"/>
      <c r="K31" s="4137"/>
      <c r="L31" s="348"/>
      <c r="M31" s="270"/>
    </row>
    <row r="32" spans="1:13" s="271" customFormat="1" ht="16.5" thickBot="1">
      <c r="A32" s="280">
        <v>41599</v>
      </c>
      <c r="B32" s="279" t="s">
        <v>41</v>
      </c>
      <c r="C32" s="4595" t="s">
        <v>1517</v>
      </c>
      <c r="D32" s="4596"/>
      <c r="E32" s="4596"/>
      <c r="F32" s="4596"/>
      <c r="G32" s="4596"/>
      <c r="H32" s="4596"/>
      <c r="I32" s="4596"/>
      <c r="J32" s="4597"/>
      <c r="K32" s="4151"/>
      <c r="L32" s="344"/>
      <c r="M32" s="270"/>
    </row>
    <row r="33" spans="1:13" s="271" customFormat="1" ht="16.5" thickTop="1">
      <c r="A33" s="439">
        <v>41658</v>
      </c>
      <c r="B33" s="443" t="s">
        <v>12</v>
      </c>
      <c r="C33" s="4381" t="s">
        <v>1516</v>
      </c>
      <c r="D33" s="4382"/>
      <c r="E33" s="4382"/>
      <c r="F33" s="4382"/>
      <c r="G33" s="4382"/>
      <c r="H33" s="4382"/>
      <c r="I33" s="4382"/>
      <c r="J33" s="4383"/>
      <c r="K33" s="4156"/>
      <c r="L33" s="352"/>
      <c r="M33" s="270"/>
    </row>
    <row r="34" spans="1:13" s="271" customFormat="1" ht="95.25" customHeight="1">
      <c r="A34" s="1930">
        <v>41864</v>
      </c>
      <c r="B34" s="1933" t="s">
        <v>34</v>
      </c>
      <c r="C34" s="4338" t="s">
        <v>2061</v>
      </c>
      <c r="D34" s="4332"/>
      <c r="E34" s="4332"/>
      <c r="F34" s="4332"/>
      <c r="G34" s="4332"/>
      <c r="H34" s="4332"/>
      <c r="I34" s="4332"/>
      <c r="J34" s="4339"/>
      <c r="K34" s="3517" t="s">
        <v>3967</v>
      </c>
      <c r="L34" s="2205" t="s">
        <v>3967</v>
      </c>
      <c r="M34" s="270"/>
    </row>
    <row r="35" spans="1:13" s="271" customFormat="1" ht="78" customHeight="1">
      <c r="A35" s="441">
        <v>41910</v>
      </c>
      <c r="B35" s="275" t="s">
        <v>16</v>
      </c>
      <c r="C35" s="292">
        <v>4770</v>
      </c>
      <c r="D35" s="451">
        <f>+C35*(100-E35)/100</f>
        <v>4054.5</v>
      </c>
      <c r="E35" s="292">
        <v>15</v>
      </c>
      <c r="F35" s="292">
        <v>30</v>
      </c>
      <c r="G35" s="292">
        <v>155</v>
      </c>
      <c r="H35" s="275"/>
      <c r="I35" s="275"/>
      <c r="J35" s="275"/>
      <c r="K35" s="4140"/>
      <c r="L35" s="348" t="s">
        <v>1515</v>
      </c>
      <c r="M35" s="270"/>
    </row>
    <row r="36" spans="1:13" s="271" customFormat="1" ht="20.25" customHeight="1">
      <c r="A36" s="4293">
        <v>41911</v>
      </c>
      <c r="B36" s="275" t="s">
        <v>11</v>
      </c>
      <c r="C36" s="4340" t="s">
        <v>1514</v>
      </c>
      <c r="D36" s="4263"/>
      <c r="E36" s="4263"/>
      <c r="F36" s="4263"/>
      <c r="G36" s="4263"/>
      <c r="H36" s="4263"/>
      <c r="I36" s="4263"/>
      <c r="J36" s="4344"/>
      <c r="K36" s="4137"/>
      <c r="L36" s="348"/>
      <c r="M36" s="270"/>
    </row>
    <row r="37" spans="1:13" s="271" customFormat="1" ht="47.25">
      <c r="A37" s="4307"/>
      <c r="B37" s="275" t="s">
        <v>16</v>
      </c>
      <c r="C37" s="432">
        <v>5200</v>
      </c>
      <c r="D37" s="451">
        <f t="shared" ref="D37:D44" si="0">+C37*(100-E37)/100</f>
        <v>5148</v>
      </c>
      <c r="E37" s="432">
        <v>1</v>
      </c>
      <c r="F37" s="432">
        <v>41</v>
      </c>
      <c r="G37" s="432">
        <v>168</v>
      </c>
      <c r="H37" s="275"/>
      <c r="I37" s="275"/>
      <c r="J37" s="275"/>
      <c r="K37" s="4140"/>
      <c r="L37" s="348" t="s">
        <v>1513</v>
      </c>
      <c r="M37" s="270"/>
    </row>
    <row r="38" spans="1:13" s="271" customFormat="1" ht="47.25">
      <c r="A38" s="441">
        <v>41912</v>
      </c>
      <c r="B38" s="275" t="s">
        <v>16</v>
      </c>
      <c r="C38" s="432">
        <v>5065</v>
      </c>
      <c r="D38" s="451">
        <f t="shared" si="0"/>
        <v>5065</v>
      </c>
      <c r="E38" s="432">
        <v>0</v>
      </c>
      <c r="F38" s="432">
        <v>104</v>
      </c>
      <c r="G38" s="432">
        <v>210</v>
      </c>
      <c r="H38" s="275"/>
      <c r="I38" s="275"/>
      <c r="J38" s="275"/>
      <c r="K38" s="4140"/>
      <c r="L38" s="348" t="s">
        <v>1512</v>
      </c>
      <c r="M38" s="270"/>
    </row>
    <row r="39" spans="1:13" s="271" customFormat="1" ht="47.25">
      <c r="A39" s="441">
        <v>41913</v>
      </c>
      <c r="B39" s="275" t="s">
        <v>16</v>
      </c>
      <c r="C39" s="432">
        <v>5085</v>
      </c>
      <c r="D39" s="451">
        <f t="shared" si="0"/>
        <v>5085</v>
      </c>
      <c r="E39" s="432">
        <v>0</v>
      </c>
      <c r="F39" s="432">
        <v>116</v>
      </c>
      <c r="G39" s="432">
        <v>215</v>
      </c>
      <c r="H39" s="275"/>
      <c r="I39" s="275"/>
      <c r="J39" s="275"/>
      <c r="K39" s="4140"/>
      <c r="L39" s="348" t="s">
        <v>1511</v>
      </c>
      <c r="M39" s="270"/>
    </row>
    <row r="40" spans="1:13" s="271" customFormat="1" ht="47.25">
      <c r="A40" s="441">
        <v>41914</v>
      </c>
      <c r="B40" s="275" t="s">
        <v>16</v>
      </c>
      <c r="C40" s="432">
        <v>4955</v>
      </c>
      <c r="D40" s="451">
        <f t="shared" si="0"/>
        <v>4955</v>
      </c>
      <c r="E40" s="432">
        <v>0</v>
      </c>
      <c r="F40" s="432">
        <v>111</v>
      </c>
      <c r="G40" s="432">
        <v>215</v>
      </c>
      <c r="H40" s="275"/>
      <c r="I40" s="275"/>
      <c r="J40" s="275"/>
      <c r="K40" s="4140"/>
      <c r="L40" s="348" t="s">
        <v>1510</v>
      </c>
      <c r="M40" s="270"/>
    </row>
    <row r="41" spans="1:13" s="271" customFormat="1" ht="47.25">
      <c r="A41" s="441">
        <v>41915</v>
      </c>
      <c r="B41" s="275" t="s">
        <v>16</v>
      </c>
      <c r="C41" s="432">
        <v>4925</v>
      </c>
      <c r="D41" s="451">
        <f t="shared" si="0"/>
        <v>4925</v>
      </c>
      <c r="E41" s="432">
        <v>0</v>
      </c>
      <c r="F41" s="432">
        <v>111</v>
      </c>
      <c r="G41" s="432">
        <v>215</v>
      </c>
      <c r="H41" s="275"/>
      <c r="I41" s="275"/>
      <c r="J41" s="275"/>
      <c r="K41" s="4140"/>
      <c r="L41" s="348" t="s">
        <v>1509</v>
      </c>
      <c r="M41" s="270"/>
    </row>
    <row r="42" spans="1:13" s="271" customFormat="1" ht="47.25">
      <c r="A42" s="441">
        <v>41917</v>
      </c>
      <c r="B42" s="275" t="s">
        <v>16</v>
      </c>
      <c r="C42" s="432">
        <v>4755</v>
      </c>
      <c r="D42" s="451">
        <f t="shared" si="0"/>
        <v>4755</v>
      </c>
      <c r="E42" s="432">
        <v>0</v>
      </c>
      <c r="F42" s="432">
        <v>103</v>
      </c>
      <c r="G42" s="432">
        <v>183</v>
      </c>
      <c r="H42" s="275"/>
      <c r="I42" s="275"/>
      <c r="J42" s="275"/>
      <c r="K42" s="4140"/>
      <c r="L42" s="348" t="s">
        <v>1508</v>
      </c>
      <c r="M42" s="270"/>
    </row>
    <row r="43" spans="1:13" s="271" customFormat="1" ht="47.25">
      <c r="A43" s="441">
        <v>41918</v>
      </c>
      <c r="B43" s="275" t="s">
        <v>16</v>
      </c>
      <c r="C43" s="432">
        <v>4750</v>
      </c>
      <c r="D43" s="451">
        <f t="shared" si="0"/>
        <v>4750</v>
      </c>
      <c r="E43" s="432">
        <v>0</v>
      </c>
      <c r="F43" s="432">
        <v>80</v>
      </c>
      <c r="G43" s="432">
        <v>190</v>
      </c>
      <c r="H43" s="275"/>
      <c r="I43" s="275"/>
      <c r="J43" s="275"/>
      <c r="K43" s="4140"/>
      <c r="L43" s="348" t="s">
        <v>1507</v>
      </c>
      <c r="M43" s="270"/>
    </row>
    <row r="44" spans="1:13" s="271" customFormat="1" ht="47.25">
      <c r="A44" s="441">
        <v>41919</v>
      </c>
      <c r="B44" s="275" t="s">
        <v>16</v>
      </c>
      <c r="C44" s="432">
        <v>4725</v>
      </c>
      <c r="D44" s="451">
        <f t="shared" si="0"/>
        <v>4725</v>
      </c>
      <c r="E44" s="432">
        <v>0</v>
      </c>
      <c r="F44" s="432">
        <v>63</v>
      </c>
      <c r="G44" s="432">
        <v>187</v>
      </c>
      <c r="H44" s="275"/>
      <c r="I44" s="275"/>
      <c r="J44" s="275"/>
      <c r="K44" s="4140"/>
      <c r="L44" s="348" t="s">
        <v>1506</v>
      </c>
      <c r="M44" s="270"/>
    </row>
    <row r="45" spans="1:13" s="271" customFormat="1" ht="21" customHeight="1">
      <c r="A45" s="4293">
        <v>41920</v>
      </c>
      <c r="B45" s="275" t="s">
        <v>11</v>
      </c>
      <c r="C45" s="4340" t="s">
        <v>1505</v>
      </c>
      <c r="D45" s="4263"/>
      <c r="E45" s="4263"/>
      <c r="F45" s="4263"/>
      <c r="G45" s="4263"/>
      <c r="H45" s="4263"/>
      <c r="I45" s="4263"/>
      <c r="J45" s="4344"/>
      <c r="K45" s="4137"/>
      <c r="L45" s="348"/>
      <c r="M45" s="270"/>
    </row>
    <row r="46" spans="1:13" s="271" customFormat="1" ht="47.25">
      <c r="A46" s="4307"/>
      <c r="B46" s="275" t="s">
        <v>16</v>
      </c>
      <c r="C46" s="432">
        <v>4320</v>
      </c>
      <c r="D46" s="451">
        <f>+C46*(100-E46)/100</f>
        <v>4320</v>
      </c>
      <c r="E46" s="432">
        <v>0</v>
      </c>
      <c r="F46" s="432">
        <v>90</v>
      </c>
      <c r="G46" s="432">
        <v>177</v>
      </c>
      <c r="H46" s="275"/>
      <c r="I46" s="275"/>
      <c r="J46" s="275"/>
      <c r="K46" s="4140"/>
      <c r="L46" s="348" t="s">
        <v>1504</v>
      </c>
      <c r="M46" s="270"/>
    </row>
    <row r="47" spans="1:13" s="271" customFormat="1" ht="47.25">
      <c r="A47" s="441">
        <v>41921</v>
      </c>
      <c r="B47" s="275" t="s">
        <v>16</v>
      </c>
      <c r="C47" s="432">
        <v>4250</v>
      </c>
      <c r="D47" s="451">
        <f>+C47*(100-E47)/100</f>
        <v>4250</v>
      </c>
      <c r="E47" s="432">
        <v>0</v>
      </c>
      <c r="F47" s="432">
        <v>85</v>
      </c>
      <c r="G47" s="432">
        <v>177</v>
      </c>
      <c r="H47" s="275"/>
      <c r="I47" s="275"/>
      <c r="J47" s="275"/>
      <c r="K47" s="4140"/>
      <c r="L47" s="348" t="s">
        <v>1503</v>
      </c>
      <c r="M47" s="270"/>
    </row>
    <row r="48" spans="1:13" s="271" customFormat="1" ht="47.25">
      <c r="A48" s="441">
        <v>41928</v>
      </c>
      <c r="B48" s="275" t="s">
        <v>16</v>
      </c>
      <c r="C48" s="432">
        <v>4125</v>
      </c>
      <c r="D48" s="451">
        <f>+C48*(100-E48)/100</f>
        <v>4125</v>
      </c>
      <c r="E48" s="432">
        <v>0</v>
      </c>
      <c r="F48" s="432">
        <v>79</v>
      </c>
      <c r="G48" s="432">
        <v>190</v>
      </c>
      <c r="H48" s="432"/>
      <c r="I48" s="432"/>
      <c r="J48" s="432"/>
      <c r="K48" s="4144"/>
      <c r="L48" s="348" t="s">
        <v>1502</v>
      </c>
      <c r="M48" s="270"/>
    </row>
    <row r="49" spans="1:13" s="271" customFormat="1" ht="31.5">
      <c r="A49" s="441">
        <v>41935</v>
      </c>
      <c r="B49" s="275" t="s">
        <v>16</v>
      </c>
      <c r="C49" s="432">
        <v>4740</v>
      </c>
      <c r="D49" s="451">
        <f>+C49*(100-E49)/100</f>
        <v>4740</v>
      </c>
      <c r="E49" s="432">
        <v>0</v>
      </c>
      <c r="F49" s="432">
        <v>64</v>
      </c>
      <c r="G49" s="432">
        <v>220</v>
      </c>
      <c r="H49" s="275"/>
      <c r="I49" s="275"/>
      <c r="J49" s="275"/>
      <c r="K49" s="4140"/>
      <c r="L49" s="348" t="s">
        <v>1501</v>
      </c>
      <c r="M49" s="270"/>
    </row>
    <row r="50" spans="1:13" s="271" customFormat="1" ht="31.5">
      <c r="A50" s="441">
        <v>41944</v>
      </c>
      <c r="B50" s="275" t="s">
        <v>16</v>
      </c>
      <c r="C50" s="432">
        <v>4525</v>
      </c>
      <c r="D50" s="451">
        <f>+C50*(100-E50)/100</f>
        <v>4525</v>
      </c>
      <c r="E50" s="432">
        <v>0</v>
      </c>
      <c r="F50" s="432">
        <v>66</v>
      </c>
      <c r="G50" s="432">
        <v>260</v>
      </c>
      <c r="H50" s="275"/>
      <c r="I50" s="275"/>
      <c r="J50" s="275"/>
      <c r="K50" s="4140"/>
      <c r="L50" s="348" t="s">
        <v>1500</v>
      </c>
      <c r="M50" s="270"/>
    </row>
    <row r="51" spans="1:13" s="271" customFormat="1">
      <c r="A51" s="441">
        <v>41951</v>
      </c>
      <c r="B51" s="275" t="s">
        <v>11</v>
      </c>
      <c r="C51" s="4345" t="s">
        <v>1499</v>
      </c>
      <c r="D51" s="4274"/>
      <c r="E51" s="4274"/>
      <c r="F51" s="4274"/>
      <c r="G51" s="4274"/>
      <c r="H51" s="4274"/>
      <c r="I51" s="4274"/>
      <c r="J51" s="4346"/>
      <c r="K51" s="4138"/>
      <c r="L51" s="348"/>
      <c r="M51" s="270"/>
    </row>
    <row r="52" spans="1:13" s="271" customFormat="1" ht="31.5">
      <c r="A52" s="441">
        <v>41952</v>
      </c>
      <c r="B52" s="275" t="s">
        <v>16</v>
      </c>
      <c r="C52" s="432">
        <v>3515</v>
      </c>
      <c r="D52" s="292">
        <f>+C52*(100-E52)/100</f>
        <v>3515</v>
      </c>
      <c r="E52" s="432">
        <v>0</v>
      </c>
      <c r="F52" s="432">
        <v>90</v>
      </c>
      <c r="G52" s="432">
        <v>230</v>
      </c>
      <c r="H52" s="275"/>
      <c r="I52" s="275"/>
      <c r="J52" s="275"/>
      <c r="K52" s="4140"/>
      <c r="L52" s="348" t="s">
        <v>1498</v>
      </c>
      <c r="M52" s="270"/>
    </row>
    <row r="53" spans="1:13" s="271" customFormat="1" ht="31.5">
      <c r="A53" s="441">
        <v>41960</v>
      </c>
      <c r="B53" s="275" t="s">
        <v>16</v>
      </c>
      <c r="C53" s="432">
        <v>3380</v>
      </c>
      <c r="D53" s="292">
        <f>+C53*(100-E53)/100</f>
        <v>3380</v>
      </c>
      <c r="E53" s="432">
        <v>0</v>
      </c>
      <c r="F53" s="432">
        <v>93</v>
      </c>
      <c r="G53" s="432">
        <v>200</v>
      </c>
      <c r="H53" s="432"/>
      <c r="I53" s="275"/>
      <c r="J53" s="275"/>
      <c r="K53" s="4140"/>
      <c r="L53" s="348" t="s">
        <v>1497</v>
      </c>
      <c r="M53" s="270"/>
    </row>
    <row r="54" spans="1:13" s="271" customFormat="1" ht="31.5">
      <c r="A54" s="318">
        <v>41968</v>
      </c>
      <c r="B54" s="448" t="s">
        <v>16</v>
      </c>
      <c r="C54" s="449">
        <v>2125</v>
      </c>
      <c r="D54" s="316">
        <f>+C54*(100-E54)/100</f>
        <v>2125</v>
      </c>
      <c r="E54" s="449">
        <v>0</v>
      </c>
      <c r="F54" s="316">
        <f>+(0.191*1000000)/D54</f>
        <v>89.882352941176464</v>
      </c>
      <c r="G54" s="449">
        <v>180</v>
      </c>
      <c r="H54" s="449"/>
      <c r="I54" s="448"/>
      <c r="J54" s="448"/>
      <c r="K54" s="448"/>
      <c r="L54" s="422" t="s">
        <v>1496</v>
      </c>
      <c r="M54" s="270"/>
    </row>
    <row r="55" spans="1:13" s="271" customFormat="1" ht="24" customHeight="1">
      <c r="A55" s="441">
        <v>41969</v>
      </c>
      <c r="B55" s="275" t="s">
        <v>11</v>
      </c>
      <c r="C55" s="4345" t="s">
        <v>1495</v>
      </c>
      <c r="D55" s="4274"/>
      <c r="E55" s="4274"/>
      <c r="F55" s="4274"/>
      <c r="G55" s="4274"/>
      <c r="H55" s="4274"/>
      <c r="I55" s="4274"/>
      <c r="J55" s="4346"/>
      <c r="K55" s="4138"/>
      <c r="L55" s="348"/>
      <c r="M55" s="270"/>
    </row>
    <row r="56" spans="1:13" s="271" customFormat="1" ht="47.25">
      <c r="A56" s="318">
        <v>41971</v>
      </c>
      <c r="B56" s="448" t="s">
        <v>16</v>
      </c>
      <c r="C56" s="449">
        <v>1770</v>
      </c>
      <c r="D56" s="316">
        <f t="shared" ref="D56:D61" si="1">+C56*(100-E56)/100</f>
        <v>1770</v>
      </c>
      <c r="E56" s="449">
        <v>0</v>
      </c>
      <c r="F56" s="449">
        <v>84</v>
      </c>
      <c r="G56" s="449">
        <v>210</v>
      </c>
      <c r="H56" s="448"/>
      <c r="I56" s="448"/>
      <c r="J56" s="448"/>
      <c r="K56" s="448"/>
      <c r="L56" s="422" t="s">
        <v>1494</v>
      </c>
      <c r="M56" s="270"/>
    </row>
    <row r="57" spans="1:13" s="271" customFormat="1" ht="31.5">
      <c r="A57" s="441">
        <v>41976</v>
      </c>
      <c r="B57" s="275" t="s">
        <v>16</v>
      </c>
      <c r="C57" s="432">
        <v>2300</v>
      </c>
      <c r="D57" s="292">
        <f t="shared" si="1"/>
        <v>2300</v>
      </c>
      <c r="E57" s="432">
        <v>0</v>
      </c>
      <c r="F57" s="432">
        <v>40</v>
      </c>
      <c r="G57" s="432">
        <v>182</v>
      </c>
      <c r="H57" s="432"/>
      <c r="I57" s="275"/>
      <c r="J57" s="275"/>
      <c r="K57" s="4140"/>
      <c r="L57" s="348" t="s">
        <v>1493</v>
      </c>
      <c r="M57" s="270"/>
    </row>
    <row r="58" spans="1:13" s="271" customFormat="1" ht="47.25">
      <c r="A58" s="441">
        <v>41985</v>
      </c>
      <c r="B58" s="275" t="s">
        <v>16</v>
      </c>
      <c r="C58" s="432">
        <v>2350</v>
      </c>
      <c r="D58" s="292">
        <f t="shared" si="1"/>
        <v>2350</v>
      </c>
      <c r="E58" s="432">
        <v>0</v>
      </c>
      <c r="F58" s="432">
        <v>36</v>
      </c>
      <c r="G58" s="432">
        <v>182</v>
      </c>
      <c r="H58" s="432"/>
      <c r="I58" s="275"/>
      <c r="J58" s="275"/>
      <c r="K58" s="4140"/>
      <c r="L58" s="348" t="s">
        <v>1492</v>
      </c>
      <c r="M58" s="270"/>
    </row>
    <row r="59" spans="1:13" s="271" customFormat="1" ht="47.25">
      <c r="A59" s="441">
        <v>41992</v>
      </c>
      <c r="B59" s="275" t="s">
        <v>16</v>
      </c>
      <c r="C59" s="478">
        <v>2140</v>
      </c>
      <c r="D59" s="296">
        <f t="shared" si="1"/>
        <v>2140</v>
      </c>
      <c r="E59" s="478">
        <v>0</v>
      </c>
      <c r="F59" s="478">
        <v>36</v>
      </c>
      <c r="G59" s="478">
        <v>180</v>
      </c>
      <c r="H59" s="478"/>
      <c r="I59" s="275"/>
      <c r="J59" s="275"/>
      <c r="K59" s="4140"/>
      <c r="L59" s="348" t="s">
        <v>1491</v>
      </c>
      <c r="M59" s="270"/>
    </row>
    <row r="60" spans="1:13" s="271" customFormat="1" ht="32.25" thickBot="1">
      <c r="A60" s="436">
        <v>42002</v>
      </c>
      <c r="B60" s="442" t="s">
        <v>16</v>
      </c>
      <c r="C60" s="445">
        <v>1705</v>
      </c>
      <c r="D60" s="311">
        <f t="shared" si="1"/>
        <v>1705</v>
      </c>
      <c r="E60" s="445">
        <v>0</v>
      </c>
      <c r="F60" s="445" t="s">
        <v>70</v>
      </c>
      <c r="G60" s="445">
        <v>215</v>
      </c>
      <c r="H60" s="442"/>
      <c r="I60" s="442"/>
      <c r="J60" s="442"/>
      <c r="K60" s="4147"/>
      <c r="L60" s="349" t="s">
        <v>1490</v>
      </c>
      <c r="M60" s="270"/>
    </row>
    <row r="61" spans="1:13" s="271" customFormat="1" ht="43.5" customHeight="1" thickTop="1">
      <c r="A61" s="4291">
        <v>42006</v>
      </c>
      <c r="B61" s="404" t="s">
        <v>16</v>
      </c>
      <c r="C61" s="480">
        <v>740</v>
      </c>
      <c r="D61" s="423">
        <f t="shared" si="1"/>
        <v>740</v>
      </c>
      <c r="E61" s="480">
        <v>0</v>
      </c>
      <c r="F61" s="423"/>
      <c r="G61" s="480">
        <v>190</v>
      </c>
      <c r="H61" s="404"/>
      <c r="I61" s="404"/>
      <c r="J61" s="404"/>
      <c r="K61" s="404"/>
      <c r="L61" s="498" t="s">
        <v>1489</v>
      </c>
      <c r="M61" s="270"/>
    </row>
    <row r="62" spans="1:13" s="271" customFormat="1">
      <c r="A62" s="4307"/>
      <c r="B62" s="275" t="s">
        <v>11</v>
      </c>
      <c r="C62" s="4345" t="s">
        <v>1488</v>
      </c>
      <c r="D62" s="4274"/>
      <c r="E62" s="4274"/>
      <c r="F62" s="4274"/>
      <c r="G62" s="4274"/>
      <c r="H62" s="4274"/>
      <c r="I62" s="4274"/>
      <c r="J62" s="4346"/>
      <c r="K62" s="4138"/>
      <c r="L62" s="348"/>
      <c r="M62" s="270"/>
    </row>
    <row r="63" spans="1:13" s="271" customFormat="1" ht="33" customHeight="1">
      <c r="A63" s="441">
        <v>42007</v>
      </c>
      <c r="B63" s="275" t="s">
        <v>16</v>
      </c>
      <c r="C63" s="478">
        <v>645</v>
      </c>
      <c r="D63" s="296">
        <f>+C63*(100-E63)/100</f>
        <v>645</v>
      </c>
      <c r="E63" s="478">
        <v>0</v>
      </c>
      <c r="F63" s="478"/>
      <c r="G63" s="478">
        <v>195</v>
      </c>
      <c r="H63" s="478"/>
      <c r="I63" s="275"/>
      <c r="J63" s="275"/>
      <c r="K63" s="4140"/>
      <c r="L63" s="348" t="s">
        <v>1487</v>
      </c>
      <c r="M63" s="270"/>
    </row>
    <row r="64" spans="1:13" s="271" customFormat="1" ht="38.25" customHeight="1">
      <c r="A64" s="4293">
        <v>42009</v>
      </c>
      <c r="B64" s="275" t="s">
        <v>11</v>
      </c>
      <c r="C64" s="4545" t="s">
        <v>1486</v>
      </c>
      <c r="D64" s="4549"/>
      <c r="E64" s="4549"/>
      <c r="F64" s="4549"/>
      <c r="G64" s="4549"/>
      <c r="H64" s="4549"/>
      <c r="I64" s="4549"/>
      <c r="J64" s="4550"/>
      <c r="K64" s="4149"/>
      <c r="L64" s="348"/>
      <c r="M64" s="270"/>
    </row>
    <row r="65" spans="1:13" s="271" customFormat="1" ht="33" customHeight="1">
      <c r="A65" s="4294"/>
      <c r="B65" s="275" t="s">
        <v>16</v>
      </c>
      <c r="C65" s="432">
        <v>200</v>
      </c>
      <c r="D65" s="292">
        <f>+C65*(100-E65)/100</f>
        <v>200</v>
      </c>
      <c r="E65" s="432">
        <v>0</v>
      </c>
      <c r="F65" s="432"/>
      <c r="G65" s="432">
        <v>165</v>
      </c>
      <c r="H65" s="275"/>
      <c r="I65" s="275"/>
      <c r="J65" s="275"/>
      <c r="K65" s="4140"/>
      <c r="L65" s="348" t="s">
        <v>1485</v>
      </c>
      <c r="M65" s="270"/>
    </row>
    <row r="66" spans="1:13" s="271" customFormat="1" ht="47.25">
      <c r="A66" s="4307"/>
      <c r="B66" s="275" t="s">
        <v>16</v>
      </c>
      <c r="C66" s="432">
        <v>290</v>
      </c>
      <c r="D66" s="292">
        <f>+C66*(100-E66)/100</f>
        <v>290</v>
      </c>
      <c r="E66" s="432">
        <v>0</v>
      </c>
      <c r="F66" s="432"/>
      <c r="G66" s="432">
        <v>165</v>
      </c>
      <c r="H66" s="275"/>
      <c r="I66" s="275"/>
      <c r="J66" s="275"/>
      <c r="K66" s="4140"/>
      <c r="L66" s="348" t="s">
        <v>1484</v>
      </c>
      <c r="M66" s="270"/>
    </row>
    <row r="67" spans="1:13" s="271" customFormat="1">
      <c r="A67" s="441">
        <v>42010</v>
      </c>
      <c r="B67" s="275" t="s">
        <v>41</v>
      </c>
      <c r="C67" s="4345" t="s">
        <v>1483</v>
      </c>
      <c r="D67" s="4274"/>
      <c r="E67" s="4274"/>
      <c r="F67" s="4274"/>
      <c r="G67" s="4274"/>
      <c r="H67" s="4274"/>
      <c r="I67" s="4274"/>
      <c r="J67" s="4346"/>
      <c r="K67" s="4138"/>
      <c r="L67" s="348"/>
      <c r="M67" s="270"/>
    </row>
    <row r="68" spans="1:13" s="271" customFormat="1" ht="34.5" customHeight="1">
      <c r="A68" s="441">
        <v>42016</v>
      </c>
      <c r="B68" s="275" t="s">
        <v>11</v>
      </c>
      <c r="C68" s="4340" t="s">
        <v>1482</v>
      </c>
      <c r="D68" s="4263"/>
      <c r="E68" s="4263"/>
      <c r="F68" s="4263"/>
      <c r="G68" s="4263"/>
      <c r="H68" s="4263"/>
      <c r="I68" s="4263"/>
      <c r="J68" s="4344"/>
      <c r="K68" s="4137"/>
      <c r="L68" s="348"/>
      <c r="M68" s="270"/>
    </row>
    <row r="69" spans="1:13" s="271" customFormat="1">
      <c r="A69" s="441">
        <v>42025</v>
      </c>
      <c r="B69" s="275" t="s">
        <v>11</v>
      </c>
      <c r="C69" s="4345" t="s">
        <v>1481</v>
      </c>
      <c r="D69" s="4274"/>
      <c r="E69" s="4274"/>
      <c r="F69" s="4274"/>
      <c r="G69" s="4274"/>
      <c r="H69" s="4274"/>
      <c r="I69" s="4274"/>
      <c r="J69" s="4346"/>
      <c r="K69" s="4138"/>
      <c r="L69" s="348"/>
      <c r="M69" s="270"/>
    </row>
    <row r="70" spans="1:13" s="271" customFormat="1" ht="48.75" customHeight="1">
      <c r="A70" s="441">
        <v>42036</v>
      </c>
      <c r="B70" s="275" t="s">
        <v>11</v>
      </c>
      <c r="C70" s="4340" t="s">
        <v>1480</v>
      </c>
      <c r="D70" s="4263"/>
      <c r="E70" s="4263"/>
      <c r="F70" s="4263"/>
      <c r="G70" s="4263"/>
      <c r="H70" s="4263"/>
      <c r="I70" s="4263"/>
      <c r="J70" s="4344"/>
      <c r="K70" s="4137"/>
      <c r="L70" s="348"/>
      <c r="M70" s="270"/>
    </row>
    <row r="71" spans="1:13" s="271" customFormat="1" ht="64.5" customHeight="1">
      <c r="A71" s="441">
        <v>42049</v>
      </c>
      <c r="B71" s="275" t="s">
        <v>11</v>
      </c>
      <c r="C71" s="4340" t="s">
        <v>1479</v>
      </c>
      <c r="D71" s="4263"/>
      <c r="E71" s="4263"/>
      <c r="F71" s="4263"/>
      <c r="G71" s="4263"/>
      <c r="H71" s="4263"/>
      <c r="I71" s="4263"/>
      <c r="J71" s="4344"/>
      <c r="K71" s="4137"/>
      <c r="L71" s="348"/>
      <c r="M71" s="270"/>
    </row>
    <row r="72" spans="1:13" s="271" customFormat="1" ht="64.5" customHeight="1">
      <c r="A72" s="4438">
        <v>42058</v>
      </c>
      <c r="B72" s="448" t="s">
        <v>16</v>
      </c>
      <c r="C72" s="449">
        <v>185</v>
      </c>
      <c r="D72" s="316">
        <f>+C72*(100-E72)/100</f>
        <v>185</v>
      </c>
      <c r="E72" s="449">
        <v>0</v>
      </c>
      <c r="F72" s="449"/>
      <c r="G72" s="449">
        <v>150</v>
      </c>
      <c r="H72" s="448"/>
      <c r="I72" s="448"/>
      <c r="J72" s="448"/>
      <c r="K72" s="448"/>
      <c r="L72" s="422" t="s">
        <v>1478</v>
      </c>
      <c r="M72" s="270"/>
    </row>
    <row r="73" spans="1:13" s="271" customFormat="1" ht="118.5" customHeight="1">
      <c r="A73" s="4439"/>
      <c r="B73" s="440" t="s">
        <v>11</v>
      </c>
      <c r="C73" s="4340" t="s">
        <v>1477</v>
      </c>
      <c r="D73" s="4263"/>
      <c r="E73" s="4263"/>
      <c r="F73" s="4263"/>
      <c r="G73" s="4263"/>
      <c r="H73" s="4263"/>
      <c r="I73" s="4263"/>
      <c r="J73" s="4344"/>
      <c r="K73" s="4137"/>
      <c r="L73" s="348"/>
      <c r="M73" s="270"/>
    </row>
    <row r="74" spans="1:13" s="271" customFormat="1" ht="26.25" customHeight="1">
      <c r="A74" s="4293">
        <v>42059</v>
      </c>
      <c r="B74" s="440" t="s">
        <v>12</v>
      </c>
      <c r="C74" s="4340" t="s">
        <v>1476</v>
      </c>
      <c r="D74" s="4263"/>
      <c r="E74" s="4263"/>
      <c r="F74" s="4263"/>
      <c r="G74" s="4263"/>
      <c r="H74" s="4263"/>
      <c r="I74" s="4263"/>
      <c r="J74" s="4344"/>
      <c r="K74" s="4137"/>
      <c r="L74" s="348"/>
      <c r="M74" s="270"/>
    </row>
    <row r="75" spans="1:13" s="271" customFormat="1" ht="85.5" customHeight="1">
      <c r="A75" s="4518"/>
      <c r="B75" s="1933" t="s">
        <v>34</v>
      </c>
      <c r="C75" s="4338" t="s">
        <v>1475</v>
      </c>
      <c r="D75" s="4332"/>
      <c r="E75" s="4332"/>
      <c r="F75" s="4332"/>
      <c r="G75" s="4332"/>
      <c r="H75" s="4332"/>
      <c r="I75" s="4332"/>
      <c r="J75" s="4339"/>
      <c r="K75" s="3517"/>
      <c r="L75" s="2205" t="s">
        <v>3967</v>
      </c>
      <c r="M75" s="270"/>
    </row>
    <row r="76" spans="1:13" s="271" customFormat="1" ht="31.5">
      <c r="A76" s="441">
        <v>42071</v>
      </c>
      <c r="B76" s="440" t="s">
        <v>16</v>
      </c>
      <c r="C76" s="432">
        <v>3545</v>
      </c>
      <c r="D76" s="292">
        <f>+C76*(100-E76)/100</f>
        <v>3545</v>
      </c>
      <c r="E76" s="301">
        <v>0</v>
      </c>
      <c r="F76" s="432">
        <v>17</v>
      </c>
      <c r="G76" s="432">
        <v>173</v>
      </c>
      <c r="H76" s="432"/>
      <c r="I76" s="432"/>
      <c r="J76" s="432"/>
      <c r="K76" s="4144"/>
      <c r="L76" s="348" t="s">
        <v>1474</v>
      </c>
      <c r="M76" s="270"/>
    </row>
    <row r="77" spans="1:13" s="271" customFormat="1" ht="31.5">
      <c r="A77" s="441">
        <v>42073</v>
      </c>
      <c r="B77" s="440" t="s">
        <v>16</v>
      </c>
      <c r="C77" s="432">
        <v>4875</v>
      </c>
      <c r="D77" s="292">
        <f>+C77*(100-E77)/100</f>
        <v>4875</v>
      </c>
      <c r="E77" s="432">
        <v>0</v>
      </c>
      <c r="F77" s="432">
        <v>167</v>
      </c>
      <c r="G77" s="432">
        <v>270</v>
      </c>
      <c r="H77" s="432"/>
      <c r="I77" s="432"/>
      <c r="J77" s="432"/>
      <c r="K77" s="4144"/>
      <c r="L77" s="348" t="s">
        <v>1473</v>
      </c>
      <c r="M77" s="270"/>
    </row>
    <row r="78" spans="1:13" s="271" customFormat="1">
      <c r="A78" s="441">
        <v>42074</v>
      </c>
      <c r="B78" s="440" t="s">
        <v>11</v>
      </c>
      <c r="C78" s="4358" t="s">
        <v>1472</v>
      </c>
      <c r="D78" s="4281"/>
      <c r="E78" s="4281"/>
      <c r="F78" s="4281"/>
      <c r="G78" s="4281"/>
      <c r="H78" s="4281"/>
      <c r="I78" s="4281"/>
      <c r="J78" s="4359"/>
      <c r="K78" s="4139"/>
      <c r="L78" s="348"/>
      <c r="M78" s="270"/>
    </row>
    <row r="79" spans="1:13" s="271" customFormat="1" ht="47.25">
      <c r="A79" s="441">
        <v>42075</v>
      </c>
      <c r="B79" s="440" t="s">
        <v>16</v>
      </c>
      <c r="C79" s="432">
        <v>4890</v>
      </c>
      <c r="D79" s="292">
        <f>+C79*(100-E79)/100</f>
        <v>4890</v>
      </c>
      <c r="E79" s="432">
        <v>0</v>
      </c>
      <c r="F79" s="432">
        <v>89</v>
      </c>
      <c r="G79" s="432">
        <v>212</v>
      </c>
      <c r="H79" s="432"/>
      <c r="I79" s="432"/>
      <c r="J79" s="432"/>
      <c r="K79" s="4144"/>
      <c r="L79" s="348" t="s">
        <v>1471</v>
      </c>
      <c r="M79" s="270"/>
    </row>
    <row r="80" spans="1:13" s="271" customFormat="1" ht="47.25">
      <c r="A80" s="441">
        <v>42079</v>
      </c>
      <c r="B80" s="440" t="s">
        <v>16</v>
      </c>
      <c r="C80" s="432">
        <v>4815</v>
      </c>
      <c r="D80" s="292">
        <f>+C80*(100-E80)/100</f>
        <v>4815</v>
      </c>
      <c r="E80" s="432">
        <v>0</v>
      </c>
      <c r="F80" s="432">
        <v>83</v>
      </c>
      <c r="G80" s="432">
        <v>212</v>
      </c>
      <c r="H80" s="272"/>
      <c r="I80" s="272"/>
      <c r="J80" s="272"/>
      <c r="K80" s="272"/>
      <c r="L80" s="348" t="s">
        <v>1470</v>
      </c>
      <c r="M80" s="270"/>
    </row>
    <row r="81" spans="1:13" s="272" customFormat="1">
      <c r="A81" s="304">
        <v>42081</v>
      </c>
      <c r="B81" s="275" t="s">
        <v>11</v>
      </c>
      <c r="C81" s="4414" t="s">
        <v>1469</v>
      </c>
      <c r="D81" s="4271"/>
      <c r="E81" s="4271"/>
      <c r="F81" s="4271"/>
      <c r="G81" s="4271"/>
      <c r="H81" s="4271"/>
      <c r="I81" s="4271"/>
      <c r="J81" s="4415"/>
      <c r="K81" s="4142"/>
      <c r="L81" s="348"/>
      <c r="M81" s="270"/>
    </row>
    <row r="82" spans="1:13" s="272" customFormat="1" ht="47.25">
      <c r="A82" s="441">
        <v>42082</v>
      </c>
      <c r="B82" s="440" t="s">
        <v>16</v>
      </c>
      <c r="C82" s="432">
        <v>5225</v>
      </c>
      <c r="D82" s="292">
        <f t="shared" ref="D82:D87" si="2">+C82*(100-E82)/100</f>
        <v>5225</v>
      </c>
      <c r="E82" s="432">
        <v>0</v>
      </c>
      <c r="F82" s="432">
        <v>99</v>
      </c>
      <c r="G82" s="432">
        <v>200</v>
      </c>
      <c r="H82" s="432"/>
      <c r="I82" s="292"/>
      <c r="J82" s="432"/>
      <c r="K82" s="4144"/>
      <c r="L82" s="348" t="s">
        <v>1468</v>
      </c>
      <c r="M82" s="270"/>
    </row>
    <row r="83" spans="1:13" s="272" customFormat="1" ht="47.25">
      <c r="A83" s="441">
        <v>42089</v>
      </c>
      <c r="B83" s="440" t="s">
        <v>16</v>
      </c>
      <c r="C83" s="432">
        <v>5400</v>
      </c>
      <c r="D83" s="292">
        <f t="shared" si="2"/>
        <v>5400</v>
      </c>
      <c r="E83" s="432">
        <v>0</v>
      </c>
      <c r="F83" s="432">
        <v>99</v>
      </c>
      <c r="G83" s="432">
        <v>210</v>
      </c>
      <c r="H83" s="432"/>
      <c r="I83" s="292"/>
      <c r="J83" s="432"/>
      <c r="K83" s="4144"/>
      <c r="L83" s="348" t="s">
        <v>1467</v>
      </c>
      <c r="M83" s="270"/>
    </row>
    <row r="84" spans="1:13" s="272" customFormat="1" ht="47.25">
      <c r="A84" s="441">
        <v>42098</v>
      </c>
      <c r="B84" s="440" t="s">
        <v>16</v>
      </c>
      <c r="C84" s="432">
        <v>5295</v>
      </c>
      <c r="D84" s="292">
        <f t="shared" si="2"/>
        <v>5030.25</v>
      </c>
      <c r="E84" s="432">
        <v>5</v>
      </c>
      <c r="F84" s="432">
        <v>92</v>
      </c>
      <c r="G84" s="432">
        <v>225</v>
      </c>
      <c r="H84" s="432"/>
      <c r="I84" s="292"/>
      <c r="J84" s="432"/>
      <c r="K84" s="4144"/>
      <c r="L84" s="4143" t="s">
        <v>1466</v>
      </c>
      <c r="M84" s="270"/>
    </row>
    <row r="85" spans="1:13" s="272" customFormat="1" ht="47.25">
      <c r="A85" s="441">
        <v>42100</v>
      </c>
      <c r="B85" s="440" t="s">
        <v>16</v>
      </c>
      <c r="C85" s="432">
        <v>5220</v>
      </c>
      <c r="D85" s="292">
        <f t="shared" si="2"/>
        <v>4959</v>
      </c>
      <c r="E85" s="432">
        <v>5</v>
      </c>
      <c r="F85" s="432">
        <v>106</v>
      </c>
      <c r="G85" s="432">
        <v>210</v>
      </c>
      <c r="H85" s="432"/>
      <c r="I85" s="292"/>
      <c r="J85" s="432"/>
      <c r="K85" s="4144"/>
      <c r="L85" s="348" t="s">
        <v>1465</v>
      </c>
      <c r="M85" s="270"/>
    </row>
    <row r="86" spans="1:13" s="272" customFormat="1" ht="63">
      <c r="A86" s="441">
        <v>42107</v>
      </c>
      <c r="B86" s="440" t="s">
        <v>16</v>
      </c>
      <c r="C86" s="432">
        <v>5000</v>
      </c>
      <c r="D86" s="292">
        <f t="shared" si="2"/>
        <v>4700</v>
      </c>
      <c r="E86" s="432">
        <v>6</v>
      </c>
      <c r="F86" s="432">
        <v>98</v>
      </c>
      <c r="G86" s="432">
        <v>166</v>
      </c>
      <c r="L86" s="348" t="s">
        <v>1464</v>
      </c>
      <c r="M86" s="270"/>
    </row>
    <row r="87" spans="1:13" s="272" customFormat="1" ht="72.75" customHeight="1">
      <c r="A87" s="441">
        <v>42112</v>
      </c>
      <c r="B87" s="440" t="s">
        <v>16</v>
      </c>
      <c r="C87" s="432">
        <v>4905</v>
      </c>
      <c r="D87" s="292">
        <f t="shared" si="2"/>
        <v>4463.55</v>
      </c>
      <c r="E87" s="432">
        <v>9</v>
      </c>
      <c r="F87" s="432">
        <v>145</v>
      </c>
      <c r="G87" s="432">
        <v>235</v>
      </c>
      <c r="L87" s="348" t="s">
        <v>1463</v>
      </c>
      <c r="M87" s="270"/>
    </row>
    <row r="88" spans="1:13" s="272" customFormat="1" ht="21.75" customHeight="1">
      <c r="A88" s="441">
        <v>42120</v>
      </c>
      <c r="B88" s="440" t="s">
        <v>11</v>
      </c>
      <c r="C88" s="4414" t="s">
        <v>1462</v>
      </c>
      <c r="D88" s="4271"/>
      <c r="E88" s="4271"/>
      <c r="F88" s="4271"/>
      <c r="G88" s="4271"/>
      <c r="H88" s="4271"/>
      <c r="I88" s="4271"/>
      <c r="J88" s="4415"/>
      <c r="K88" s="4142"/>
      <c r="L88" s="348"/>
      <c r="M88" s="270"/>
    </row>
    <row r="89" spans="1:13" s="272" customFormat="1">
      <c r="A89" s="441">
        <v>42122</v>
      </c>
      <c r="B89" s="440" t="s">
        <v>11</v>
      </c>
      <c r="C89" s="4414" t="s">
        <v>1461</v>
      </c>
      <c r="D89" s="4271"/>
      <c r="E89" s="4271"/>
      <c r="F89" s="4271"/>
      <c r="G89" s="4271"/>
      <c r="H89" s="4271"/>
      <c r="I89" s="4271"/>
      <c r="J89" s="4415"/>
      <c r="K89" s="4142"/>
      <c r="L89" s="348"/>
      <c r="M89" s="270"/>
    </row>
    <row r="90" spans="1:13" s="272" customFormat="1">
      <c r="A90" s="4293">
        <v>42123</v>
      </c>
      <c r="B90" s="440"/>
      <c r="C90" s="4414" t="s">
        <v>1460</v>
      </c>
      <c r="D90" s="4271"/>
      <c r="E90" s="4271"/>
      <c r="F90" s="4271"/>
      <c r="G90" s="4271"/>
      <c r="H90" s="4271"/>
      <c r="I90" s="4271"/>
      <c r="J90" s="4415"/>
      <c r="K90" s="4142"/>
      <c r="L90" s="348"/>
      <c r="M90" s="270"/>
    </row>
    <row r="91" spans="1:13" s="272" customFormat="1" ht="56.25" customHeight="1">
      <c r="A91" s="4307"/>
      <c r="B91" s="440" t="s">
        <v>16</v>
      </c>
      <c r="C91" s="432">
        <v>4720</v>
      </c>
      <c r="D91" s="292">
        <f t="shared" ref="D91:D153" si="3">+C91*(100-E91)/100</f>
        <v>3540</v>
      </c>
      <c r="E91" s="432">
        <v>25</v>
      </c>
      <c r="F91" s="432">
        <v>44</v>
      </c>
      <c r="G91" s="432">
        <v>230</v>
      </c>
      <c r="L91" s="348" t="s">
        <v>1459</v>
      </c>
      <c r="M91" s="270"/>
    </row>
    <row r="92" spans="1:13" s="272" customFormat="1" ht="50.25">
      <c r="A92" s="441">
        <v>42130</v>
      </c>
      <c r="B92" s="440" t="s">
        <v>16</v>
      </c>
      <c r="C92" s="432">
        <v>4840</v>
      </c>
      <c r="D92" s="292">
        <f t="shared" si="3"/>
        <v>3630</v>
      </c>
      <c r="E92" s="432">
        <v>25</v>
      </c>
      <c r="F92" s="432">
        <v>79</v>
      </c>
      <c r="G92" s="432">
        <v>220</v>
      </c>
      <c r="L92" s="4143" t="s">
        <v>1913</v>
      </c>
      <c r="M92" s="270"/>
    </row>
    <row r="93" spans="1:13" s="272" customFormat="1" ht="47.25">
      <c r="A93" s="441">
        <v>42140</v>
      </c>
      <c r="B93" s="440" t="s">
        <v>16</v>
      </c>
      <c r="C93" s="432">
        <v>4970</v>
      </c>
      <c r="D93" s="292">
        <f t="shared" si="3"/>
        <v>3727.5</v>
      </c>
      <c r="E93" s="432">
        <v>25</v>
      </c>
      <c r="F93" s="432" t="s">
        <v>70</v>
      </c>
      <c r="G93" s="432">
        <v>248</v>
      </c>
      <c r="L93" s="4143" t="s">
        <v>1912</v>
      </c>
      <c r="M93" s="270"/>
    </row>
    <row r="94" spans="1:13" s="272" customFormat="1" ht="47.25">
      <c r="A94" s="441">
        <v>42149</v>
      </c>
      <c r="B94" s="514" t="s">
        <v>16</v>
      </c>
      <c r="C94" s="512">
        <v>4605</v>
      </c>
      <c r="D94" s="511">
        <f t="shared" si="3"/>
        <v>3453.75</v>
      </c>
      <c r="E94" s="512">
        <v>25</v>
      </c>
      <c r="F94" s="512">
        <v>69</v>
      </c>
      <c r="G94" s="512">
        <v>267</v>
      </c>
      <c r="L94" s="4143" t="s">
        <v>1914</v>
      </c>
      <c r="M94" s="270"/>
    </row>
    <row r="95" spans="1:13" s="272" customFormat="1" ht="47.25">
      <c r="A95" s="441">
        <v>42158</v>
      </c>
      <c r="B95" s="538" t="s">
        <v>16</v>
      </c>
      <c r="C95" s="537">
        <v>4890</v>
      </c>
      <c r="D95" s="536">
        <f t="shared" si="3"/>
        <v>3178.5</v>
      </c>
      <c r="E95" s="537">
        <v>35</v>
      </c>
      <c r="F95" s="537">
        <v>90</v>
      </c>
      <c r="G95" s="536">
        <v>280</v>
      </c>
      <c r="H95" s="537"/>
      <c r="I95" s="537"/>
      <c r="J95" s="536"/>
      <c r="K95" s="4136"/>
      <c r="L95" s="4143" t="s">
        <v>1938</v>
      </c>
      <c r="M95" s="270"/>
    </row>
    <row r="96" spans="1:13" s="272" customFormat="1" ht="65.25" customHeight="1">
      <c r="A96" s="558">
        <v>42169</v>
      </c>
      <c r="B96" s="559" t="s">
        <v>16</v>
      </c>
      <c r="C96" s="557">
        <v>4560</v>
      </c>
      <c r="D96" s="556">
        <f t="shared" si="3"/>
        <v>2964</v>
      </c>
      <c r="E96" s="557">
        <v>35</v>
      </c>
      <c r="F96" s="557">
        <v>82</v>
      </c>
      <c r="G96" s="556">
        <v>264</v>
      </c>
      <c r="H96" s="557"/>
      <c r="I96" s="557"/>
      <c r="J96" s="556"/>
      <c r="K96" s="4136"/>
      <c r="L96" s="4143" t="s">
        <v>1968</v>
      </c>
      <c r="M96" s="270"/>
    </row>
    <row r="97" spans="1:13" s="272" customFormat="1" ht="63">
      <c r="A97" s="441">
        <v>42180</v>
      </c>
      <c r="B97" s="574" t="s">
        <v>16</v>
      </c>
      <c r="C97" s="573">
        <v>4455</v>
      </c>
      <c r="D97" s="572">
        <f t="shared" si="3"/>
        <v>2227.5</v>
      </c>
      <c r="E97" s="573">
        <v>50</v>
      </c>
      <c r="F97" s="573">
        <v>106</v>
      </c>
      <c r="G97" s="572">
        <v>257</v>
      </c>
      <c r="H97" s="573"/>
      <c r="I97" s="573"/>
      <c r="J97" s="572"/>
      <c r="K97" s="4136"/>
      <c r="L97" s="4143" t="s">
        <v>1986</v>
      </c>
      <c r="M97" s="270"/>
    </row>
    <row r="98" spans="1:13" s="272" customFormat="1" ht="63">
      <c r="A98" s="441">
        <v>42189</v>
      </c>
      <c r="B98" s="597" t="s">
        <v>16</v>
      </c>
      <c r="C98" s="573">
        <v>4395</v>
      </c>
      <c r="D98" s="572">
        <f t="shared" si="3"/>
        <v>2197.5</v>
      </c>
      <c r="E98" s="573">
        <v>50</v>
      </c>
      <c r="F98" s="573">
        <v>147</v>
      </c>
      <c r="G98" s="572">
        <v>250</v>
      </c>
      <c r="H98" s="573"/>
      <c r="I98" s="573"/>
      <c r="J98" s="572"/>
      <c r="K98" s="4136"/>
      <c r="L98" s="4143" t="s">
        <v>1997</v>
      </c>
      <c r="M98" s="270"/>
    </row>
    <row r="99" spans="1:13" s="272" customFormat="1" ht="63">
      <c r="A99" s="441">
        <v>42195</v>
      </c>
      <c r="B99" s="607" t="s">
        <v>16</v>
      </c>
      <c r="C99" s="573">
        <v>4480</v>
      </c>
      <c r="D99" s="572">
        <f t="shared" si="3"/>
        <v>2016</v>
      </c>
      <c r="E99" s="573">
        <v>55</v>
      </c>
      <c r="F99" s="573">
        <v>80</v>
      </c>
      <c r="G99" s="572">
        <v>250</v>
      </c>
      <c r="H99" s="573"/>
      <c r="I99" s="573"/>
      <c r="J99" s="572"/>
      <c r="K99" s="4136"/>
      <c r="L99" s="4143" t="s">
        <v>2008</v>
      </c>
      <c r="M99" s="270"/>
    </row>
    <row r="100" spans="1:13" s="272" customFormat="1" ht="63">
      <c r="A100" s="628">
        <v>42209</v>
      </c>
      <c r="B100" s="626" t="s">
        <v>16</v>
      </c>
      <c r="C100" s="573">
        <v>3930</v>
      </c>
      <c r="D100" s="572">
        <f t="shared" si="3"/>
        <v>786</v>
      </c>
      <c r="E100" s="573">
        <v>80</v>
      </c>
      <c r="F100" s="573">
        <v>127</v>
      </c>
      <c r="G100" s="572">
        <v>250</v>
      </c>
      <c r="H100" s="573"/>
      <c r="I100" s="573"/>
      <c r="J100" s="572"/>
      <c r="K100" s="4136"/>
      <c r="L100" s="4143" t="s">
        <v>2041</v>
      </c>
      <c r="M100" s="270"/>
    </row>
    <row r="101" spans="1:13" s="272" customFormat="1" ht="94.5" customHeight="1">
      <c r="A101" s="1930">
        <v>42211</v>
      </c>
      <c r="B101" s="1931" t="s">
        <v>34</v>
      </c>
      <c r="C101" s="4338" t="s">
        <v>2112</v>
      </c>
      <c r="D101" s="4332"/>
      <c r="E101" s="4332"/>
      <c r="F101" s="4332"/>
      <c r="G101" s="4332"/>
      <c r="H101" s="4332"/>
      <c r="I101" s="4332"/>
      <c r="J101" s="4339"/>
      <c r="K101" s="3517" t="s">
        <v>3967</v>
      </c>
      <c r="L101" s="2205" t="s">
        <v>3967</v>
      </c>
      <c r="M101" s="270"/>
    </row>
    <row r="102" spans="1:13" s="272" customFormat="1" ht="94.5" customHeight="1">
      <c r="A102" s="679">
        <v>42247</v>
      </c>
      <c r="B102" s="680" t="s">
        <v>16</v>
      </c>
      <c r="C102" s="695">
        <v>3850</v>
      </c>
      <c r="D102" s="694">
        <f t="shared" si="3"/>
        <v>1848</v>
      </c>
      <c r="E102" s="695">
        <v>52</v>
      </c>
      <c r="F102" s="695">
        <v>48</v>
      </c>
      <c r="G102" s="694">
        <v>250</v>
      </c>
      <c r="H102" s="695"/>
      <c r="I102" s="695"/>
      <c r="J102" s="694"/>
      <c r="K102" s="4136"/>
      <c r="L102" s="4143" t="s">
        <v>2114</v>
      </c>
      <c r="M102" s="270"/>
    </row>
    <row r="103" spans="1:13" s="272" customFormat="1" ht="51.75" customHeight="1">
      <c r="A103" s="4293">
        <v>42248</v>
      </c>
      <c r="B103" s="680" t="s">
        <v>16</v>
      </c>
      <c r="C103" s="695">
        <v>3825</v>
      </c>
      <c r="D103" s="694">
        <f t="shared" si="3"/>
        <v>1262.25</v>
      </c>
      <c r="E103" s="695">
        <v>67</v>
      </c>
      <c r="F103" s="695" t="s">
        <v>70</v>
      </c>
      <c r="G103" s="694">
        <v>225</v>
      </c>
      <c r="H103" s="695"/>
      <c r="I103" s="695"/>
      <c r="J103" s="694"/>
      <c r="K103" s="4136"/>
      <c r="L103" s="4143" t="s">
        <v>2113</v>
      </c>
      <c r="M103" s="270"/>
    </row>
    <row r="104" spans="1:13">
      <c r="A104" s="4294"/>
      <c r="B104" s="703" t="s">
        <v>11</v>
      </c>
      <c r="C104" s="4345" t="s">
        <v>2105</v>
      </c>
      <c r="D104" s="4274"/>
      <c r="E104" s="4274"/>
      <c r="F104" s="4274"/>
      <c r="G104" s="4274"/>
      <c r="H104" s="4274"/>
      <c r="I104" s="4274"/>
      <c r="J104" s="4346"/>
      <c r="K104" s="4138"/>
      <c r="L104" s="4143"/>
    </row>
    <row r="105" spans="1:13" ht="54.75" customHeight="1">
      <c r="A105" s="4307"/>
      <c r="B105" s="677" t="s">
        <v>16</v>
      </c>
      <c r="C105" s="573">
        <v>4190</v>
      </c>
      <c r="D105" s="572">
        <f t="shared" si="3"/>
        <v>1340.8</v>
      </c>
      <c r="E105" s="573">
        <v>68</v>
      </c>
      <c r="F105" s="676" t="s">
        <v>70</v>
      </c>
      <c r="G105" s="572"/>
      <c r="H105" s="573"/>
      <c r="I105" s="573"/>
      <c r="J105" s="572"/>
      <c r="K105" s="4136"/>
      <c r="L105" s="4143" t="s">
        <v>2135</v>
      </c>
    </row>
    <row r="106" spans="1:13" ht="66.75" customHeight="1">
      <c r="A106" s="304">
        <v>42261</v>
      </c>
      <c r="B106" s="704" t="s">
        <v>16</v>
      </c>
      <c r="C106" s="301">
        <v>3425</v>
      </c>
      <c r="D106" s="302">
        <f t="shared" si="3"/>
        <v>685</v>
      </c>
      <c r="E106" s="301">
        <v>80</v>
      </c>
      <c r="F106" s="301" t="s">
        <v>70</v>
      </c>
      <c r="G106" s="302">
        <v>247</v>
      </c>
      <c r="H106" s="301"/>
      <c r="I106" s="301"/>
      <c r="J106" s="302"/>
      <c r="K106" s="302"/>
      <c r="L106" s="373" t="s">
        <v>2140</v>
      </c>
    </row>
    <row r="107" spans="1:13" ht="47.25" customHeight="1">
      <c r="A107" s="304">
        <v>42271</v>
      </c>
      <c r="B107" s="704" t="s">
        <v>16</v>
      </c>
      <c r="C107" s="573">
        <v>3225</v>
      </c>
      <c r="D107" s="572">
        <f t="shared" si="3"/>
        <v>645</v>
      </c>
      <c r="E107" s="573">
        <v>80</v>
      </c>
      <c r="F107" s="707" t="s">
        <v>70</v>
      </c>
      <c r="G107" s="572">
        <v>250</v>
      </c>
      <c r="H107" s="573"/>
      <c r="I107" s="573"/>
      <c r="J107" s="572"/>
      <c r="K107" s="4136"/>
      <c r="L107" s="4143" t="s">
        <v>2141</v>
      </c>
    </row>
    <row r="108" spans="1:13" ht="56.25" customHeight="1">
      <c r="A108" s="304">
        <v>42278</v>
      </c>
      <c r="B108" s="723" t="s">
        <v>16</v>
      </c>
      <c r="C108" s="573">
        <v>3255</v>
      </c>
      <c r="D108" s="572">
        <f t="shared" si="3"/>
        <v>976.5</v>
      </c>
      <c r="E108" s="706">
        <v>70</v>
      </c>
      <c r="F108" s="722" t="s">
        <v>70</v>
      </c>
      <c r="G108" s="572">
        <v>242</v>
      </c>
      <c r="H108" s="573"/>
      <c r="I108" s="573"/>
      <c r="J108" s="572"/>
      <c r="K108" s="4136"/>
      <c r="L108" s="4143" t="s">
        <v>2159</v>
      </c>
    </row>
    <row r="109" spans="1:13" ht="47.25">
      <c r="A109" s="304">
        <v>42287</v>
      </c>
      <c r="B109" s="741" t="s">
        <v>16</v>
      </c>
      <c r="C109" s="739">
        <v>3310</v>
      </c>
      <c r="D109" s="738">
        <f t="shared" si="3"/>
        <v>595.79999999999995</v>
      </c>
      <c r="E109" s="738">
        <v>82</v>
      </c>
      <c r="F109" s="743" t="s">
        <v>70</v>
      </c>
      <c r="G109" s="738">
        <v>240</v>
      </c>
      <c r="H109" s="739"/>
      <c r="I109" s="739"/>
      <c r="J109" s="738"/>
      <c r="K109" s="4136"/>
      <c r="L109" s="4143" t="s">
        <v>2172</v>
      </c>
    </row>
    <row r="110" spans="1:13" ht="47.25">
      <c r="A110" s="318">
        <v>42297</v>
      </c>
      <c r="B110" s="483" t="s">
        <v>16</v>
      </c>
      <c r="C110" s="449">
        <v>1225</v>
      </c>
      <c r="D110" s="316">
        <f t="shared" si="3"/>
        <v>98</v>
      </c>
      <c r="E110" s="316">
        <v>92</v>
      </c>
      <c r="F110" s="449" t="s">
        <v>70</v>
      </c>
      <c r="G110" s="316">
        <v>215</v>
      </c>
      <c r="H110" s="449"/>
      <c r="I110" s="449"/>
      <c r="J110" s="316"/>
      <c r="K110" s="316"/>
      <c r="L110" s="447" t="s">
        <v>2197</v>
      </c>
    </row>
    <row r="111" spans="1:13" ht="41.25" customHeight="1">
      <c r="A111" s="304">
        <v>42299</v>
      </c>
      <c r="B111" s="755" t="s">
        <v>11</v>
      </c>
      <c r="C111" s="4340" t="s">
        <v>2214</v>
      </c>
      <c r="D111" s="4263"/>
      <c r="E111" s="4263"/>
      <c r="F111" s="4263"/>
      <c r="G111" s="4263"/>
      <c r="H111" s="4263"/>
      <c r="I111" s="4263"/>
      <c r="J111" s="4344"/>
      <c r="K111" s="4137"/>
      <c r="L111" s="4143"/>
    </row>
    <row r="112" spans="1:13" ht="169.5" customHeight="1">
      <c r="A112" s="1930">
        <v>42310</v>
      </c>
      <c r="B112" s="1933" t="s">
        <v>34</v>
      </c>
      <c r="C112" s="4338" t="s">
        <v>2280</v>
      </c>
      <c r="D112" s="4332"/>
      <c r="E112" s="4332"/>
      <c r="F112" s="4332"/>
      <c r="G112" s="4332"/>
      <c r="H112" s="4332"/>
      <c r="I112" s="4332"/>
      <c r="J112" s="4339"/>
      <c r="K112" s="3517" t="s">
        <v>3966</v>
      </c>
      <c r="L112" s="2205" t="s">
        <v>3966</v>
      </c>
    </row>
    <row r="113" spans="1:12" ht="100.5" customHeight="1">
      <c r="A113" s="304">
        <v>42319</v>
      </c>
      <c r="B113" s="794" t="s">
        <v>16</v>
      </c>
      <c r="C113" s="753">
        <v>915</v>
      </c>
      <c r="D113" s="752">
        <f t="shared" si="3"/>
        <v>228.75</v>
      </c>
      <c r="E113" s="752">
        <v>75</v>
      </c>
      <c r="F113" s="792" t="s">
        <v>70</v>
      </c>
      <c r="G113" s="752">
        <v>230</v>
      </c>
      <c r="H113" s="753"/>
      <c r="I113" s="753"/>
      <c r="J113" s="752"/>
      <c r="K113" s="4136"/>
      <c r="L113" s="4143" t="s">
        <v>2281</v>
      </c>
    </row>
    <row r="114" spans="1:12" ht="47.25">
      <c r="A114" s="304">
        <v>42320</v>
      </c>
      <c r="B114" s="794" t="s">
        <v>16</v>
      </c>
      <c r="C114" s="753">
        <v>925</v>
      </c>
      <c r="D114" s="752">
        <f t="shared" si="3"/>
        <v>508.75</v>
      </c>
      <c r="E114" s="752">
        <v>45</v>
      </c>
      <c r="F114" s="792" t="s">
        <v>70</v>
      </c>
      <c r="G114" s="752">
        <v>228</v>
      </c>
      <c r="H114" s="753"/>
      <c r="I114" s="753"/>
      <c r="J114" s="752"/>
      <c r="K114" s="4136"/>
      <c r="L114" s="4143" t="s">
        <v>2257</v>
      </c>
    </row>
    <row r="115" spans="1:12" ht="47.25">
      <c r="A115" s="304">
        <v>42328</v>
      </c>
      <c r="B115" s="814" t="s">
        <v>16</v>
      </c>
      <c r="C115" s="753">
        <v>900</v>
      </c>
      <c r="D115" s="752">
        <f t="shared" si="3"/>
        <v>495</v>
      </c>
      <c r="E115" s="752">
        <v>45</v>
      </c>
      <c r="F115" s="753"/>
      <c r="G115" s="752">
        <v>230</v>
      </c>
      <c r="H115" s="753"/>
      <c r="I115" s="753"/>
      <c r="J115" s="752"/>
      <c r="K115" s="4136"/>
      <c r="L115" s="4143" t="s">
        <v>2276</v>
      </c>
    </row>
    <row r="116" spans="1:12" ht="47.25">
      <c r="A116" s="304">
        <v>42339</v>
      </c>
      <c r="B116" s="837" t="s">
        <v>16</v>
      </c>
      <c r="C116" s="836">
        <v>880</v>
      </c>
      <c r="D116" s="835">
        <f t="shared" si="3"/>
        <v>774.4</v>
      </c>
      <c r="E116" s="835">
        <v>12</v>
      </c>
      <c r="F116" s="836"/>
      <c r="G116" s="835">
        <v>220</v>
      </c>
      <c r="H116" s="836"/>
      <c r="I116" s="836"/>
      <c r="J116" s="835"/>
      <c r="K116" s="4136"/>
      <c r="L116" s="4143" t="s">
        <v>2301</v>
      </c>
    </row>
    <row r="117" spans="1:12" ht="47.25">
      <c r="A117" s="304">
        <v>42348</v>
      </c>
      <c r="B117" s="849" t="s">
        <v>16</v>
      </c>
      <c r="C117" s="573">
        <v>925</v>
      </c>
      <c r="D117" s="651">
        <f t="shared" si="3"/>
        <v>647.5</v>
      </c>
      <c r="E117" s="573">
        <v>30</v>
      </c>
      <c r="F117" s="573"/>
      <c r="G117" s="572">
        <v>210</v>
      </c>
      <c r="H117" s="573"/>
      <c r="I117" s="573"/>
      <c r="J117" s="572"/>
      <c r="K117" s="4136"/>
      <c r="L117" s="4143" t="s">
        <v>2318</v>
      </c>
    </row>
    <row r="118" spans="1:12" ht="47.25">
      <c r="A118" s="304">
        <v>42358</v>
      </c>
      <c r="B118" s="862" t="s">
        <v>16</v>
      </c>
      <c r="C118" s="573">
        <v>875</v>
      </c>
      <c r="D118" s="651">
        <f t="shared" si="3"/>
        <v>612.5</v>
      </c>
      <c r="E118" s="573">
        <v>30</v>
      </c>
      <c r="F118" s="573"/>
      <c r="G118" s="572">
        <v>240</v>
      </c>
      <c r="H118" s="573"/>
      <c r="I118" s="573"/>
      <c r="J118" s="572"/>
      <c r="K118" s="4136"/>
      <c r="L118" s="4143" t="s">
        <v>2330</v>
      </c>
    </row>
    <row r="119" spans="1:12" ht="48" thickBot="1">
      <c r="A119" s="1684">
        <v>42368</v>
      </c>
      <c r="B119" s="889" t="s">
        <v>16</v>
      </c>
      <c r="C119" s="445">
        <v>850</v>
      </c>
      <c r="D119" s="1682">
        <f t="shared" si="3"/>
        <v>595</v>
      </c>
      <c r="E119" s="445">
        <v>30</v>
      </c>
      <c r="F119" s="445"/>
      <c r="G119" s="1682">
        <v>185</v>
      </c>
      <c r="H119" s="445"/>
      <c r="I119" s="445"/>
      <c r="J119" s="1682"/>
      <c r="K119" s="4141"/>
      <c r="L119" s="2530" t="s">
        <v>2345</v>
      </c>
    </row>
    <row r="120" spans="1:12" ht="48" thickTop="1">
      <c r="A120" s="473">
        <v>42376</v>
      </c>
      <c r="B120" s="890" t="s">
        <v>16</v>
      </c>
      <c r="C120" s="446">
        <v>815</v>
      </c>
      <c r="D120" s="322">
        <f t="shared" si="3"/>
        <v>570.5</v>
      </c>
      <c r="E120" s="446">
        <v>30</v>
      </c>
      <c r="F120" s="446"/>
      <c r="G120" s="322">
        <v>185</v>
      </c>
      <c r="H120" s="446"/>
      <c r="I120" s="446"/>
      <c r="J120" s="322"/>
      <c r="K120" s="322"/>
      <c r="L120" s="366" t="s">
        <v>2380</v>
      </c>
    </row>
    <row r="121" spans="1:12" ht="63">
      <c r="A121" s="304">
        <v>42384</v>
      </c>
      <c r="B121" s="1688" t="s">
        <v>16</v>
      </c>
      <c r="C121" s="1686">
        <v>780</v>
      </c>
      <c r="D121" s="1683">
        <f t="shared" si="3"/>
        <v>546</v>
      </c>
      <c r="E121" s="1686">
        <v>30</v>
      </c>
      <c r="F121" s="1686" t="s">
        <v>70</v>
      </c>
      <c r="G121" s="1683">
        <v>180</v>
      </c>
      <c r="H121" s="1686"/>
      <c r="I121" s="1686"/>
      <c r="J121" s="1683"/>
      <c r="K121" s="4136"/>
      <c r="L121" s="4143" t="s">
        <v>2391</v>
      </c>
    </row>
    <row r="122" spans="1:12" ht="63">
      <c r="A122" s="304">
        <v>42394</v>
      </c>
      <c r="B122" s="1688" t="s">
        <v>16</v>
      </c>
      <c r="C122" s="1686">
        <v>760</v>
      </c>
      <c r="D122" s="1683">
        <f t="shared" si="3"/>
        <v>532</v>
      </c>
      <c r="E122" s="1686">
        <v>30</v>
      </c>
      <c r="F122" s="1686"/>
      <c r="G122" s="1683">
        <v>185</v>
      </c>
      <c r="H122" s="1686"/>
      <c r="I122" s="1686"/>
      <c r="J122" s="1683"/>
      <c r="K122" s="4136"/>
      <c r="L122" s="4143" t="s">
        <v>2419</v>
      </c>
    </row>
    <row r="123" spans="1:12" ht="63">
      <c r="A123" s="304">
        <v>42402</v>
      </c>
      <c r="B123" s="1688" t="s">
        <v>16</v>
      </c>
      <c r="C123" s="1686">
        <v>735</v>
      </c>
      <c r="D123" s="1683">
        <f t="shared" si="3"/>
        <v>514.5</v>
      </c>
      <c r="E123" s="1686">
        <v>30</v>
      </c>
      <c r="F123" s="1686"/>
      <c r="G123" s="1683">
        <v>220</v>
      </c>
      <c r="H123" s="1686"/>
      <c r="I123" s="1686"/>
      <c r="J123" s="1683"/>
      <c r="K123" s="4136"/>
      <c r="L123" s="4143" t="s">
        <v>3019</v>
      </c>
    </row>
    <row r="124" spans="1:12" ht="49.5" customHeight="1">
      <c r="A124" s="1685">
        <v>42412</v>
      </c>
      <c r="B124" s="1702" t="s">
        <v>16</v>
      </c>
      <c r="C124" s="337">
        <v>715</v>
      </c>
      <c r="D124" s="338">
        <f t="shared" si="3"/>
        <v>572</v>
      </c>
      <c r="E124" s="337">
        <v>20</v>
      </c>
      <c r="F124" s="337"/>
      <c r="G124" s="338">
        <v>200</v>
      </c>
      <c r="H124" s="337"/>
      <c r="I124" s="337"/>
      <c r="J124" s="338"/>
      <c r="K124" s="338"/>
      <c r="L124" s="1705" t="s">
        <v>3034</v>
      </c>
    </row>
    <row r="125" spans="1:12" ht="47.25">
      <c r="A125" s="304">
        <v>42423</v>
      </c>
      <c r="B125" s="1688" t="s">
        <v>16</v>
      </c>
      <c r="C125" s="1686">
        <v>690</v>
      </c>
      <c r="D125" s="1683">
        <f t="shared" si="3"/>
        <v>552</v>
      </c>
      <c r="E125" s="1686">
        <v>20</v>
      </c>
      <c r="F125" s="1686"/>
      <c r="G125" s="1683">
        <v>175</v>
      </c>
      <c r="H125" s="1686"/>
      <c r="L125" s="4143" t="s">
        <v>3072</v>
      </c>
    </row>
    <row r="126" spans="1:12" ht="47.25">
      <c r="A126" s="304">
        <v>42438</v>
      </c>
      <c r="B126" s="1688" t="s">
        <v>16</v>
      </c>
      <c r="C126" s="1686">
        <v>695</v>
      </c>
      <c r="D126" s="1683">
        <f t="shared" si="3"/>
        <v>556</v>
      </c>
      <c r="E126" s="1686">
        <v>20</v>
      </c>
      <c r="F126" s="1686"/>
      <c r="G126" s="1683">
        <v>175</v>
      </c>
      <c r="H126" s="1686"/>
      <c r="L126" s="4143" t="s">
        <v>3170</v>
      </c>
    </row>
    <row r="127" spans="1:12" ht="63">
      <c r="A127" s="304">
        <v>42446</v>
      </c>
      <c r="B127" s="1688" t="s">
        <v>16</v>
      </c>
      <c r="C127" s="1686">
        <v>715</v>
      </c>
      <c r="D127" s="1683">
        <f t="shared" si="3"/>
        <v>572</v>
      </c>
      <c r="E127" s="1686">
        <v>20</v>
      </c>
      <c r="F127" s="1686"/>
      <c r="G127" s="1683">
        <v>165</v>
      </c>
      <c r="H127" s="1686"/>
      <c r="L127" s="4143" t="s">
        <v>3169</v>
      </c>
    </row>
    <row r="128" spans="1:12" ht="47.25">
      <c r="A128" s="304">
        <v>42456</v>
      </c>
      <c r="B128" s="1688" t="s">
        <v>16</v>
      </c>
      <c r="C128" s="1686">
        <v>725</v>
      </c>
      <c r="D128" s="1683">
        <f t="shared" si="3"/>
        <v>565.5</v>
      </c>
      <c r="E128" s="1686">
        <v>22</v>
      </c>
      <c r="F128" s="1686"/>
      <c r="G128" s="1683">
        <v>227</v>
      </c>
      <c r="H128" s="1686"/>
      <c r="L128" s="4143" t="s">
        <v>3181</v>
      </c>
    </row>
    <row r="129" spans="1:12" ht="47.25">
      <c r="A129" s="304">
        <v>42463</v>
      </c>
      <c r="B129" s="1688" t="s">
        <v>16</v>
      </c>
      <c r="C129" s="1686">
        <v>720</v>
      </c>
      <c r="D129" s="1683">
        <f t="shared" si="3"/>
        <v>561.6</v>
      </c>
      <c r="E129" s="1686">
        <v>22</v>
      </c>
      <c r="F129" s="1686"/>
      <c r="G129" s="1683">
        <v>200</v>
      </c>
      <c r="L129" s="4143" t="s">
        <v>3212</v>
      </c>
    </row>
    <row r="130" spans="1:12">
      <c r="A130" s="4438">
        <v>42472</v>
      </c>
      <c r="B130" s="1688" t="s">
        <v>11</v>
      </c>
      <c r="C130" s="4345" t="s">
        <v>3227</v>
      </c>
      <c r="D130" s="4274"/>
      <c r="E130" s="4274"/>
      <c r="F130" s="4274"/>
      <c r="G130" s="4274"/>
      <c r="H130" s="4274"/>
      <c r="I130" s="4274"/>
      <c r="J130" s="4346"/>
      <c r="K130" s="4138"/>
    </row>
    <row r="131" spans="1:12" ht="63">
      <c r="A131" s="4439"/>
      <c r="B131" s="1688" t="s">
        <v>16</v>
      </c>
      <c r="C131" s="1686">
        <v>705</v>
      </c>
      <c r="D131" s="1683">
        <f t="shared" si="3"/>
        <v>549.9</v>
      </c>
      <c r="E131" s="1686">
        <v>22</v>
      </c>
      <c r="F131" s="1686"/>
      <c r="G131" s="1683">
        <v>165</v>
      </c>
      <c r="L131" s="4143" t="s">
        <v>3235</v>
      </c>
    </row>
    <row r="132" spans="1:12" ht="63">
      <c r="A132" s="304">
        <v>42478</v>
      </c>
      <c r="B132" s="1688" t="s">
        <v>16</v>
      </c>
      <c r="C132" s="1686">
        <v>695</v>
      </c>
      <c r="D132" s="1683">
        <f t="shared" si="3"/>
        <v>486.5</v>
      </c>
      <c r="E132" s="1686">
        <v>30</v>
      </c>
      <c r="F132" s="1686"/>
      <c r="G132" s="1683">
        <v>175</v>
      </c>
      <c r="L132" s="4143" t="s">
        <v>3248</v>
      </c>
    </row>
    <row r="133" spans="1:12" ht="63">
      <c r="A133" s="304">
        <v>42486</v>
      </c>
      <c r="B133" s="1688" t="s">
        <v>16</v>
      </c>
      <c r="C133" s="1686">
        <v>650</v>
      </c>
      <c r="D133" s="1683">
        <f t="shared" si="3"/>
        <v>455</v>
      </c>
      <c r="E133" s="1686">
        <v>30</v>
      </c>
      <c r="F133" s="1686"/>
      <c r="G133" s="1683">
        <v>170</v>
      </c>
      <c r="L133" s="4143" t="s">
        <v>3262</v>
      </c>
    </row>
    <row r="134" spans="1:12" ht="63">
      <c r="A134" s="304">
        <v>42501</v>
      </c>
      <c r="B134" s="1688" t="s">
        <v>16</v>
      </c>
      <c r="C134" s="1686">
        <v>540</v>
      </c>
      <c r="D134" s="1683">
        <f t="shared" si="3"/>
        <v>378</v>
      </c>
      <c r="E134" s="1686">
        <v>30</v>
      </c>
      <c r="F134" s="1686"/>
      <c r="G134" s="1683">
        <v>180</v>
      </c>
      <c r="L134" s="4143" t="s">
        <v>3289</v>
      </c>
    </row>
    <row r="135" spans="1:12" ht="47.25">
      <c r="A135" s="304">
        <v>42517</v>
      </c>
      <c r="B135" s="1688" t="s">
        <v>16</v>
      </c>
      <c r="C135" s="1686">
        <v>550</v>
      </c>
      <c r="D135" s="1683">
        <f t="shared" si="3"/>
        <v>385</v>
      </c>
      <c r="E135" s="1686">
        <v>30</v>
      </c>
      <c r="F135" s="1686"/>
      <c r="G135" s="1683">
        <v>190</v>
      </c>
      <c r="L135" s="4143" t="s">
        <v>3317</v>
      </c>
    </row>
    <row r="136" spans="1:12" ht="47.25">
      <c r="A136" s="304">
        <v>42525</v>
      </c>
      <c r="B136" s="1688" t="s">
        <v>16</v>
      </c>
      <c r="C136" s="1686">
        <v>545</v>
      </c>
      <c r="D136" s="1683">
        <f t="shared" si="3"/>
        <v>381.5</v>
      </c>
      <c r="E136" s="1686">
        <v>30</v>
      </c>
      <c r="F136" s="1686"/>
      <c r="G136" s="1683">
        <v>190</v>
      </c>
      <c r="L136" s="4143" t="s">
        <v>3341</v>
      </c>
    </row>
    <row r="137" spans="1:12" ht="47.25">
      <c r="A137" s="304">
        <v>42535</v>
      </c>
      <c r="B137" s="1688" t="s">
        <v>16</v>
      </c>
      <c r="C137" s="1686">
        <v>505</v>
      </c>
      <c r="D137" s="1683">
        <f t="shared" si="3"/>
        <v>353.5</v>
      </c>
      <c r="E137" s="1686">
        <v>30</v>
      </c>
      <c r="F137" s="1686"/>
      <c r="G137" s="1683">
        <v>210</v>
      </c>
      <c r="L137" s="4143" t="s">
        <v>3358</v>
      </c>
    </row>
    <row r="138" spans="1:12">
      <c r="A138" s="304">
        <v>42538</v>
      </c>
      <c r="B138" s="1688" t="s">
        <v>11</v>
      </c>
      <c r="C138" s="4340" t="s">
        <v>3366</v>
      </c>
      <c r="D138" s="4263"/>
      <c r="E138" s="4263"/>
      <c r="F138" s="4263"/>
      <c r="G138" s="4263"/>
      <c r="H138" s="4263"/>
      <c r="I138" s="4263"/>
      <c r="J138" s="4344"/>
      <c r="K138" s="4137"/>
    </row>
    <row r="139" spans="1:12" ht="47.25">
      <c r="A139" s="304">
        <v>42557</v>
      </c>
      <c r="B139" s="1688" t="s">
        <v>16</v>
      </c>
      <c r="C139" s="1686">
        <v>500</v>
      </c>
      <c r="D139" s="1683">
        <f t="shared" si="3"/>
        <v>350</v>
      </c>
      <c r="E139" s="1686">
        <v>30</v>
      </c>
      <c r="F139" s="1686"/>
      <c r="G139" s="1683">
        <v>200</v>
      </c>
      <c r="L139" s="4143" t="s">
        <v>3391</v>
      </c>
    </row>
    <row r="140" spans="1:12" ht="47.25">
      <c r="A140" s="304">
        <v>42566</v>
      </c>
      <c r="B140" s="1688" t="s">
        <v>16</v>
      </c>
      <c r="C140" s="1686">
        <v>500</v>
      </c>
      <c r="D140" s="1683">
        <f t="shared" si="3"/>
        <v>350</v>
      </c>
      <c r="E140" s="1686">
        <v>30</v>
      </c>
      <c r="F140" s="1686"/>
      <c r="G140" s="1683">
        <v>190</v>
      </c>
      <c r="L140" s="4143" t="s">
        <v>3408</v>
      </c>
    </row>
    <row r="141" spans="1:12" ht="55.5" customHeight="1">
      <c r="A141" s="304">
        <v>42595</v>
      </c>
      <c r="B141" s="1688" t="s">
        <v>16</v>
      </c>
      <c r="C141" s="1686">
        <v>435</v>
      </c>
      <c r="D141" s="1683">
        <f t="shared" si="3"/>
        <v>304.5</v>
      </c>
      <c r="E141" s="1686">
        <v>30</v>
      </c>
      <c r="F141" s="1686"/>
      <c r="G141" s="1683">
        <v>210</v>
      </c>
      <c r="L141" s="4143" t="s">
        <v>3493</v>
      </c>
    </row>
    <row r="142" spans="1:12" ht="52.5" customHeight="1">
      <c r="A142" s="304">
        <v>42655</v>
      </c>
      <c r="B142" s="1688" t="s">
        <v>16</v>
      </c>
      <c r="C142" s="1686">
        <v>455</v>
      </c>
      <c r="D142" s="1683">
        <f t="shared" si="3"/>
        <v>318.5</v>
      </c>
      <c r="E142" s="1686">
        <v>30</v>
      </c>
      <c r="F142" s="1686"/>
      <c r="G142" s="1683">
        <v>185</v>
      </c>
      <c r="L142" s="348" t="s">
        <v>3584</v>
      </c>
    </row>
    <row r="143" spans="1:12" ht="60" customHeight="1">
      <c r="A143" s="304">
        <v>42676</v>
      </c>
      <c r="B143" s="1688" t="s">
        <v>16</v>
      </c>
      <c r="C143" s="1686">
        <v>445</v>
      </c>
      <c r="D143" s="1683">
        <f t="shared" si="3"/>
        <v>133.5</v>
      </c>
      <c r="E143" s="1686">
        <v>70</v>
      </c>
      <c r="F143" s="1686"/>
      <c r="G143" s="1683">
        <v>180</v>
      </c>
      <c r="L143" s="348" t="s">
        <v>3693</v>
      </c>
    </row>
    <row r="144" spans="1:12" ht="47.25">
      <c r="A144" s="304">
        <v>42701</v>
      </c>
      <c r="B144" s="1688" t="s">
        <v>16</v>
      </c>
      <c r="C144" s="1686">
        <v>465</v>
      </c>
      <c r="D144" s="1683">
        <f t="shared" si="3"/>
        <v>139.5</v>
      </c>
      <c r="E144" s="1686">
        <v>70</v>
      </c>
      <c r="F144" s="1686"/>
      <c r="G144" s="1683">
        <v>140</v>
      </c>
      <c r="L144" s="348" t="s">
        <v>3730</v>
      </c>
    </row>
    <row r="145" spans="1:12" ht="48" thickBot="1">
      <c r="A145" s="401">
        <v>42712</v>
      </c>
      <c r="B145" s="1703" t="s">
        <v>16</v>
      </c>
      <c r="C145" s="1687">
        <v>470</v>
      </c>
      <c r="D145" s="341">
        <f t="shared" si="3"/>
        <v>141</v>
      </c>
      <c r="E145" s="1687">
        <v>70</v>
      </c>
      <c r="F145" s="1687"/>
      <c r="G145" s="341">
        <v>155</v>
      </c>
      <c r="H145" s="1704"/>
      <c r="I145" s="1704"/>
      <c r="J145" s="1704"/>
      <c r="K145" s="1704"/>
      <c r="L145" s="344" t="s">
        <v>3752</v>
      </c>
    </row>
    <row r="146" spans="1:12" ht="48" thickTop="1">
      <c r="A146" s="1685">
        <v>42759</v>
      </c>
      <c r="B146" s="1702" t="s">
        <v>16</v>
      </c>
      <c r="C146" s="337">
        <v>430</v>
      </c>
      <c r="D146" s="338">
        <f t="shared" si="3"/>
        <v>129</v>
      </c>
      <c r="E146" s="337">
        <v>70</v>
      </c>
      <c r="F146" s="337"/>
      <c r="G146" s="338">
        <v>155</v>
      </c>
      <c r="H146" s="1636"/>
      <c r="I146" s="1636"/>
      <c r="J146" s="1636"/>
      <c r="K146" s="1636"/>
      <c r="L146" s="352" t="s">
        <v>3846</v>
      </c>
    </row>
    <row r="147" spans="1:12" ht="47.25">
      <c r="A147" s="304">
        <v>42782</v>
      </c>
      <c r="B147" s="1575" t="s">
        <v>16</v>
      </c>
      <c r="C147" s="272">
        <v>420</v>
      </c>
      <c r="D147" s="651">
        <f t="shared" si="3"/>
        <v>126</v>
      </c>
      <c r="E147" s="272">
        <v>70</v>
      </c>
      <c r="G147" s="272">
        <v>150</v>
      </c>
      <c r="L147" s="348" t="s">
        <v>3889</v>
      </c>
    </row>
    <row r="148" spans="1:12" ht="47.25">
      <c r="A148" s="304">
        <v>42790</v>
      </c>
      <c r="B148" s="1584" t="s">
        <v>16</v>
      </c>
      <c r="C148" s="272">
        <v>430</v>
      </c>
      <c r="D148" s="651">
        <f t="shared" si="3"/>
        <v>129</v>
      </c>
      <c r="E148" s="272">
        <v>70</v>
      </c>
      <c r="G148" s="272">
        <v>115</v>
      </c>
      <c r="L148" s="348" t="s">
        <v>3913</v>
      </c>
    </row>
    <row r="149" spans="1:12" ht="94.5" customHeight="1">
      <c r="A149" s="304">
        <v>42819</v>
      </c>
      <c r="B149" s="574" t="s">
        <v>12</v>
      </c>
      <c r="C149" s="4340" t="s">
        <v>4318</v>
      </c>
      <c r="D149" s="4263"/>
      <c r="E149" s="4263"/>
      <c r="F149" s="4263"/>
      <c r="G149" s="4263"/>
      <c r="H149" s="4263"/>
      <c r="I149" s="4263"/>
      <c r="J149" s="4344"/>
      <c r="K149" s="4137"/>
    </row>
    <row r="150" spans="1:12" ht="63">
      <c r="A150" s="304">
        <v>42823</v>
      </c>
      <c r="B150" s="1672" t="s">
        <v>16</v>
      </c>
      <c r="C150" s="272">
        <v>305</v>
      </c>
      <c r="D150" s="651">
        <f t="shared" si="3"/>
        <v>70.150000000000006</v>
      </c>
      <c r="E150" s="272">
        <v>77</v>
      </c>
      <c r="G150" s="272">
        <v>155</v>
      </c>
      <c r="L150" s="348" t="s">
        <v>4005</v>
      </c>
    </row>
    <row r="151" spans="1:12" ht="34.5" customHeight="1">
      <c r="A151" s="304">
        <v>42836</v>
      </c>
      <c r="B151" s="574" t="s">
        <v>12</v>
      </c>
      <c r="C151" s="4345" t="s">
        <v>4296</v>
      </c>
      <c r="D151" s="4274"/>
      <c r="E151" s="4274"/>
      <c r="F151" s="4274"/>
      <c r="G151" s="4274"/>
      <c r="H151" s="4274"/>
      <c r="I151" s="4274"/>
      <c r="J151" s="4346"/>
      <c r="K151" s="4138"/>
    </row>
    <row r="152" spans="1:12" ht="33.75" customHeight="1">
      <c r="A152" s="304">
        <v>43031</v>
      </c>
      <c r="B152" s="574" t="s">
        <v>32</v>
      </c>
      <c r="C152" s="4340" t="s">
        <v>4306</v>
      </c>
      <c r="D152" s="4263"/>
      <c r="E152" s="4263"/>
      <c r="F152" s="4263"/>
      <c r="G152" s="4263"/>
      <c r="H152" s="4263"/>
      <c r="I152" s="4263"/>
      <c r="J152" s="4344"/>
      <c r="K152" s="4137"/>
    </row>
    <row r="153" spans="1:12" ht="63">
      <c r="A153" s="304">
        <v>43032</v>
      </c>
      <c r="B153" s="2018" t="s">
        <v>16</v>
      </c>
      <c r="C153" s="272">
        <v>490</v>
      </c>
      <c r="D153" s="651">
        <f t="shared" si="3"/>
        <v>367.5</v>
      </c>
      <c r="E153" s="272">
        <v>25</v>
      </c>
      <c r="G153" s="272">
        <v>130</v>
      </c>
      <c r="L153" s="348" t="s">
        <v>4307</v>
      </c>
    </row>
    <row r="154" spans="1:12">
      <c r="A154" s="304">
        <v>43034</v>
      </c>
      <c r="B154" s="2021" t="s">
        <v>11</v>
      </c>
      <c r="C154" s="4617" t="s">
        <v>4310</v>
      </c>
      <c r="D154" s="4277"/>
      <c r="E154" s="4277"/>
      <c r="F154" s="4277"/>
      <c r="G154" s="4277"/>
      <c r="H154" s="4277"/>
      <c r="I154" s="4277"/>
      <c r="J154" s="4618"/>
      <c r="K154" s="4152"/>
    </row>
    <row r="155" spans="1:12" ht="36" customHeight="1">
      <c r="A155" s="304">
        <v>43035</v>
      </c>
      <c r="B155" s="2021" t="s">
        <v>12</v>
      </c>
      <c r="C155" s="4472" t="s">
        <v>4311</v>
      </c>
      <c r="D155" s="4473"/>
      <c r="E155" s="4473"/>
      <c r="F155" s="4473"/>
      <c r="G155" s="4473"/>
      <c r="H155" s="4473"/>
      <c r="I155" s="4473"/>
      <c r="J155" s="4474"/>
      <c r="K155" s="4148"/>
    </row>
    <row r="156" spans="1:12">
      <c r="A156" s="304">
        <v>43038</v>
      </c>
      <c r="B156" s="574" t="s">
        <v>11</v>
      </c>
      <c r="C156" s="4345" t="s">
        <v>4331</v>
      </c>
      <c r="D156" s="4274"/>
      <c r="E156" s="4274"/>
      <c r="F156" s="4274"/>
      <c r="G156" s="4274"/>
      <c r="H156" s="4274"/>
      <c r="I156" s="4274"/>
      <c r="J156" s="4346"/>
      <c r="K156" s="4138"/>
    </row>
    <row r="157" spans="1:12" ht="36" customHeight="1">
      <c r="A157" s="2030">
        <v>43041</v>
      </c>
      <c r="B157" s="483" t="s">
        <v>11</v>
      </c>
      <c r="C157" s="4546" t="s">
        <v>4321</v>
      </c>
      <c r="D157" s="4547"/>
      <c r="E157" s="4547"/>
      <c r="F157" s="4547"/>
      <c r="G157" s="4547"/>
      <c r="H157" s="4547"/>
      <c r="I157" s="4547"/>
      <c r="J157" s="4548"/>
      <c r="K157" s="4150"/>
      <c r="L157" s="422"/>
    </row>
    <row r="158" spans="1:12" ht="55.5" customHeight="1">
      <c r="A158" s="304">
        <v>43045</v>
      </c>
      <c r="B158" s="2031" t="s">
        <v>1096</v>
      </c>
      <c r="C158" s="4472" t="s">
        <v>4332</v>
      </c>
      <c r="D158" s="4473"/>
      <c r="E158" s="4473"/>
      <c r="F158" s="4473"/>
      <c r="G158" s="4473"/>
      <c r="H158" s="4473"/>
      <c r="I158" s="4473"/>
      <c r="J158" s="4474"/>
      <c r="K158" s="4148"/>
    </row>
    <row r="159" spans="1:12" ht="33" customHeight="1">
      <c r="A159" s="304">
        <v>43046</v>
      </c>
      <c r="B159" s="2031" t="s">
        <v>11</v>
      </c>
      <c r="C159" s="4472" t="s">
        <v>4334</v>
      </c>
      <c r="D159" s="4473"/>
      <c r="E159" s="4473"/>
      <c r="F159" s="4473"/>
      <c r="G159" s="4473"/>
      <c r="H159" s="4473"/>
      <c r="I159" s="4473"/>
      <c r="J159" s="4474"/>
      <c r="K159" s="4148"/>
    </row>
    <row r="160" spans="1:12" ht="39" customHeight="1">
      <c r="A160" s="304">
        <v>43051</v>
      </c>
      <c r="B160" s="574" t="s">
        <v>11</v>
      </c>
      <c r="C160" s="4340" t="s">
        <v>4335</v>
      </c>
      <c r="D160" s="4263"/>
      <c r="E160" s="4263"/>
      <c r="F160" s="4263"/>
      <c r="G160" s="4263"/>
      <c r="H160" s="4263"/>
      <c r="I160" s="4263"/>
      <c r="J160" s="4344"/>
      <c r="K160" s="4137"/>
    </row>
    <row r="161" spans="1:12" ht="102.75" customHeight="1">
      <c r="A161" s="1930">
        <v>43055</v>
      </c>
      <c r="B161" s="1931" t="s">
        <v>34</v>
      </c>
      <c r="C161" s="4338" t="s">
        <v>4340</v>
      </c>
      <c r="D161" s="4332"/>
      <c r="E161" s="4332"/>
      <c r="F161" s="4332"/>
      <c r="G161" s="4332"/>
      <c r="H161" s="4332"/>
      <c r="I161" s="4332"/>
      <c r="J161" s="4339"/>
      <c r="K161" s="3517"/>
      <c r="L161" s="2205" t="s">
        <v>3966</v>
      </c>
    </row>
    <row r="162" spans="1:12" ht="47.25">
      <c r="A162" s="304">
        <v>43061</v>
      </c>
      <c r="B162" s="574" t="s">
        <v>16</v>
      </c>
      <c r="C162" s="2264">
        <v>560</v>
      </c>
      <c r="D162" s="2263">
        <f t="shared" ref="D162:D167" si="4">+C162*(100-E162)/100</f>
        <v>168</v>
      </c>
      <c r="E162" s="2264">
        <v>70</v>
      </c>
      <c r="F162" s="2264"/>
      <c r="G162" s="2264">
        <v>200</v>
      </c>
      <c r="H162" s="2264"/>
      <c r="I162" s="2264"/>
      <c r="J162" s="2264"/>
      <c r="K162" s="4144"/>
      <c r="L162" s="348" t="s">
        <v>4347</v>
      </c>
    </row>
    <row r="163" spans="1:12" ht="47.25">
      <c r="A163" s="304">
        <v>43063</v>
      </c>
      <c r="B163" s="574" t="s">
        <v>16</v>
      </c>
      <c r="C163" s="2264">
        <v>475</v>
      </c>
      <c r="D163" s="2263">
        <f t="shared" si="4"/>
        <v>247</v>
      </c>
      <c r="E163" s="2264">
        <v>48</v>
      </c>
      <c r="F163" s="2264"/>
      <c r="G163" s="2264">
        <v>140</v>
      </c>
      <c r="H163" s="2264"/>
      <c r="I163" s="2264"/>
      <c r="J163" s="2264"/>
      <c r="K163" s="4144"/>
      <c r="L163" s="348" t="s">
        <v>4348</v>
      </c>
    </row>
    <row r="164" spans="1:12" ht="47.25">
      <c r="A164" s="304">
        <v>43075</v>
      </c>
      <c r="B164" s="2058" t="s">
        <v>16</v>
      </c>
      <c r="C164" s="2264">
        <v>457</v>
      </c>
      <c r="D164" s="2263">
        <f t="shared" si="4"/>
        <v>319.89999999999998</v>
      </c>
      <c r="E164" s="2264">
        <v>30</v>
      </c>
      <c r="F164" s="2264"/>
      <c r="G164" s="2264">
        <v>175</v>
      </c>
      <c r="H164" s="2264"/>
      <c r="I164" s="2264"/>
      <c r="J164" s="2264"/>
      <c r="K164" s="4144"/>
      <c r="L164" s="348" t="s">
        <v>4372</v>
      </c>
    </row>
    <row r="165" spans="1:12" ht="32.25" thickBot="1">
      <c r="A165" s="401">
        <v>43098</v>
      </c>
      <c r="B165" s="1703" t="s">
        <v>16</v>
      </c>
      <c r="C165" s="2266">
        <v>355</v>
      </c>
      <c r="D165" s="341">
        <f t="shared" si="4"/>
        <v>213</v>
      </c>
      <c r="E165" s="2266">
        <v>40</v>
      </c>
      <c r="F165" s="2266"/>
      <c r="G165" s="2266">
        <v>135</v>
      </c>
      <c r="H165" s="2266"/>
      <c r="I165" s="2266"/>
      <c r="J165" s="2266"/>
      <c r="K165" s="4146"/>
      <c r="L165" s="344" t="s">
        <v>4423</v>
      </c>
    </row>
    <row r="166" spans="1:12" ht="48" thickTop="1">
      <c r="A166" s="2106">
        <v>43119</v>
      </c>
      <c r="B166" s="1702" t="s">
        <v>16</v>
      </c>
      <c r="C166" s="337">
        <v>295</v>
      </c>
      <c r="D166" s="338">
        <f t="shared" si="4"/>
        <v>162.25</v>
      </c>
      <c r="E166" s="337">
        <v>45</v>
      </c>
      <c r="F166" s="337"/>
      <c r="G166" s="337">
        <v>140</v>
      </c>
      <c r="H166" s="337"/>
      <c r="I166" s="337"/>
      <c r="J166" s="337"/>
      <c r="K166" s="337"/>
      <c r="L166" s="352" t="s">
        <v>4453</v>
      </c>
    </row>
    <row r="167" spans="1:12" ht="47.25">
      <c r="A167" s="304">
        <v>43148</v>
      </c>
      <c r="B167" s="574" t="s">
        <v>16</v>
      </c>
      <c r="C167" s="2264">
        <v>320</v>
      </c>
      <c r="D167" s="2263">
        <f t="shared" si="4"/>
        <v>176</v>
      </c>
      <c r="E167" s="2264">
        <v>45</v>
      </c>
      <c r="F167" s="2264"/>
      <c r="G167" s="2264">
        <v>140</v>
      </c>
      <c r="H167" s="2264"/>
      <c r="I167" s="2264"/>
      <c r="J167" s="2264"/>
      <c r="K167" s="337"/>
      <c r="L167" s="352" t="s">
        <v>4494</v>
      </c>
    </row>
    <row r="168" spans="1:12" ht="28.5" customHeight="1">
      <c r="A168" s="304">
        <v>43172</v>
      </c>
      <c r="B168" s="574" t="s">
        <v>11</v>
      </c>
      <c r="C168" s="4340" t="s">
        <v>4544</v>
      </c>
      <c r="D168" s="4263"/>
      <c r="E168" s="4263"/>
      <c r="F168" s="4263"/>
      <c r="G168" s="4263"/>
      <c r="H168" s="4263"/>
      <c r="I168" s="4263"/>
      <c r="J168" s="4344"/>
      <c r="K168" s="4137"/>
    </row>
    <row r="169" spans="1:12" ht="23.25" customHeight="1">
      <c r="A169" s="304">
        <v>43178</v>
      </c>
      <c r="B169" s="574" t="s">
        <v>11</v>
      </c>
      <c r="C169" s="4340" t="s">
        <v>4564</v>
      </c>
      <c r="D169" s="4263"/>
      <c r="E169" s="4263"/>
      <c r="F169" s="4263"/>
      <c r="G169" s="4263"/>
      <c r="H169" s="4263"/>
      <c r="I169" s="4263"/>
      <c r="J169" s="4344"/>
      <c r="K169" s="4137"/>
    </row>
    <row r="170" spans="1:12" ht="63">
      <c r="A170" s="2269">
        <v>43189</v>
      </c>
      <c r="B170" s="1384" t="s">
        <v>16</v>
      </c>
      <c r="C170" s="2264">
        <v>340</v>
      </c>
      <c r="D170" s="2263">
        <f>+C170*(100-E170)/100</f>
        <v>170</v>
      </c>
      <c r="E170" s="2264">
        <v>50</v>
      </c>
      <c r="F170" s="2264"/>
      <c r="G170" s="2264">
        <v>165</v>
      </c>
      <c r="H170" s="2264"/>
      <c r="I170" s="2264"/>
      <c r="J170" s="2264"/>
      <c r="K170" s="4144"/>
      <c r="L170" s="348" t="s">
        <v>4600</v>
      </c>
    </row>
    <row r="171" spans="1:12" ht="47.25">
      <c r="A171" s="2269">
        <v>43251</v>
      </c>
      <c r="B171" s="574" t="s">
        <v>16</v>
      </c>
      <c r="C171" s="2264">
        <v>320</v>
      </c>
      <c r="D171" s="2263">
        <f>+C171*(100-E171)/100</f>
        <v>240</v>
      </c>
      <c r="E171" s="2264">
        <v>25</v>
      </c>
      <c r="F171" s="2264"/>
      <c r="G171" s="2264">
        <v>155</v>
      </c>
      <c r="H171" s="2264"/>
      <c r="I171" s="2264"/>
      <c r="J171" s="2264"/>
      <c r="K171" s="4144"/>
      <c r="L171" s="348" t="s">
        <v>4706</v>
      </c>
    </row>
    <row r="172" spans="1:12" ht="23.25" customHeight="1">
      <c r="A172" s="304">
        <v>43253</v>
      </c>
      <c r="B172" s="2313" t="s">
        <v>11</v>
      </c>
      <c r="C172" s="4340" t="s">
        <v>4721</v>
      </c>
      <c r="D172" s="4263"/>
      <c r="E172" s="4263"/>
      <c r="F172" s="4263"/>
      <c r="G172" s="4263"/>
      <c r="H172" s="4263"/>
      <c r="I172" s="4263"/>
      <c r="J172" s="4344"/>
      <c r="K172" s="4137"/>
    </row>
    <row r="173" spans="1:12" ht="47.25">
      <c r="A173" s="304">
        <v>43306</v>
      </c>
      <c r="B173" s="574" t="s">
        <v>16</v>
      </c>
      <c r="C173" s="2264">
        <v>305</v>
      </c>
      <c r="D173" s="2263">
        <f>+C173*(100-E173)/100</f>
        <v>76.25</v>
      </c>
      <c r="E173" s="2264">
        <v>75</v>
      </c>
      <c r="F173" s="2264"/>
      <c r="G173" s="2264">
        <v>150</v>
      </c>
      <c r="H173" s="2264"/>
      <c r="I173" s="2264"/>
      <c r="J173" s="2264"/>
      <c r="K173" s="4144"/>
      <c r="L173" s="348" t="s">
        <v>4776</v>
      </c>
    </row>
    <row r="174" spans="1:12">
      <c r="A174" s="304">
        <v>43313</v>
      </c>
      <c r="B174" s="574" t="s">
        <v>4</v>
      </c>
      <c r="C174" s="4478" t="s">
        <v>4797</v>
      </c>
      <c r="D174" s="4281"/>
      <c r="E174" s="4281"/>
      <c r="F174" s="4281"/>
      <c r="G174" s="4281"/>
      <c r="H174" s="4281"/>
      <c r="I174" s="4281"/>
      <c r="J174" s="4359"/>
      <c r="K174" s="4139"/>
    </row>
    <row r="175" spans="1:12" ht="37.5" customHeight="1">
      <c r="A175" s="304">
        <v>43346</v>
      </c>
      <c r="B175" s="574" t="s">
        <v>11</v>
      </c>
      <c r="C175" s="4340" t="s">
        <v>4836</v>
      </c>
      <c r="D175" s="4263"/>
      <c r="E175" s="4263"/>
      <c r="F175" s="4263"/>
      <c r="G175" s="4263"/>
      <c r="H175" s="4263"/>
      <c r="I175" s="4263"/>
      <c r="J175" s="4344"/>
      <c r="K175" s="4137"/>
    </row>
    <row r="176" spans="1:12" ht="78.75" customHeight="1">
      <c r="A176" s="1930">
        <v>43349</v>
      </c>
      <c r="B176" s="1931" t="s">
        <v>34</v>
      </c>
      <c r="C176" s="4338" t="s">
        <v>4860</v>
      </c>
      <c r="D176" s="4332"/>
      <c r="E176" s="4332"/>
      <c r="F176" s="4332"/>
      <c r="G176" s="4332"/>
      <c r="H176" s="4332"/>
      <c r="I176" s="4332"/>
      <c r="J176" s="4339"/>
      <c r="K176" s="3517"/>
      <c r="L176" s="2053" t="s">
        <v>3966</v>
      </c>
    </row>
    <row r="177" spans="1:19" ht="47.25">
      <c r="A177" s="304">
        <v>43352</v>
      </c>
      <c r="B177" s="2388" t="s">
        <v>16</v>
      </c>
      <c r="C177" s="2386">
        <v>485</v>
      </c>
      <c r="D177" s="2385">
        <f>+C177*(100-E177)/100</f>
        <v>9.6999999999999993</v>
      </c>
      <c r="E177" s="2386">
        <v>98</v>
      </c>
      <c r="F177" s="2386"/>
      <c r="G177" s="2386">
        <v>160</v>
      </c>
      <c r="H177" s="2386"/>
      <c r="I177" s="2386"/>
      <c r="J177" s="2386"/>
      <c r="K177" s="4144"/>
      <c r="L177" s="348" t="s">
        <v>4844</v>
      </c>
    </row>
    <row r="178" spans="1:19" ht="47.25">
      <c r="A178" s="304">
        <v>43353</v>
      </c>
      <c r="B178" s="2388" t="s">
        <v>16</v>
      </c>
      <c r="C178" s="2386">
        <v>480</v>
      </c>
      <c r="D178" s="2385">
        <f>+C178*(100-E178)/100</f>
        <v>28.8</v>
      </c>
      <c r="E178" s="2386">
        <v>94</v>
      </c>
      <c r="F178" s="2386"/>
      <c r="G178" s="2386">
        <v>160</v>
      </c>
      <c r="H178" s="2386"/>
      <c r="I178" s="2386"/>
      <c r="J178" s="2386"/>
      <c r="K178" s="4144"/>
      <c r="L178" s="348" t="s">
        <v>4843</v>
      </c>
    </row>
    <row r="179" spans="1:19" ht="47.25">
      <c r="A179" s="304">
        <v>43354</v>
      </c>
      <c r="B179" s="2388" t="s">
        <v>16</v>
      </c>
      <c r="C179" s="2386">
        <v>390</v>
      </c>
      <c r="D179" s="2385">
        <f>+C179*(100-E179)/100</f>
        <v>105.3</v>
      </c>
      <c r="E179" s="2386">
        <v>73</v>
      </c>
      <c r="F179" s="2386"/>
      <c r="G179" s="2386">
        <v>160</v>
      </c>
      <c r="H179" s="2386"/>
      <c r="I179" s="2386"/>
      <c r="J179" s="2386"/>
      <c r="K179" s="4144"/>
      <c r="L179" s="348" t="s">
        <v>4847</v>
      </c>
    </row>
    <row r="180" spans="1:19" ht="26.25" customHeight="1">
      <c r="A180" s="304">
        <v>43355</v>
      </c>
      <c r="B180" s="2388" t="s">
        <v>11</v>
      </c>
      <c r="C180" s="4414" t="s">
        <v>4849</v>
      </c>
      <c r="D180" s="4271"/>
      <c r="E180" s="4271"/>
      <c r="F180" s="4271"/>
      <c r="G180" s="4271"/>
      <c r="H180" s="4271"/>
      <c r="I180" s="4271"/>
      <c r="J180" s="4415"/>
      <c r="K180" s="4142"/>
      <c r="S180" s="271"/>
    </row>
    <row r="181" spans="1:19" ht="31.5" customHeight="1">
      <c r="A181" s="304">
        <v>43357</v>
      </c>
      <c r="B181" s="2392" t="s">
        <v>11</v>
      </c>
      <c r="C181" s="4414" t="s">
        <v>4857</v>
      </c>
      <c r="D181" s="4271"/>
      <c r="E181" s="4271"/>
      <c r="F181" s="4271"/>
      <c r="G181" s="4271"/>
      <c r="H181" s="4271"/>
      <c r="I181" s="4271"/>
      <c r="J181" s="4415"/>
      <c r="K181" s="4142"/>
    </row>
    <row r="182" spans="1:19" ht="24.75" customHeight="1">
      <c r="A182" s="304">
        <v>43367</v>
      </c>
      <c r="B182" s="2388" t="s">
        <v>11</v>
      </c>
      <c r="C182" s="4345" t="s">
        <v>4882</v>
      </c>
      <c r="D182" s="4274"/>
      <c r="E182" s="4274"/>
      <c r="F182" s="4274"/>
      <c r="G182" s="4274"/>
      <c r="H182" s="4274"/>
      <c r="I182" s="4274"/>
      <c r="J182" s="4346"/>
      <c r="K182" s="4138"/>
    </row>
    <row r="183" spans="1:19" ht="24.75" customHeight="1">
      <c r="A183" s="304">
        <v>43370</v>
      </c>
      <c r="B183" s="2388" t="s">
        <v>11</v>
      </c>
      <c r="C183" s="4340" t="s">
        <v>4888</v>
      </c>
      <c r="D183" s="4263"/>
      <c r="E183" s="4263"/>
      <c r="F183" s="4263"/>
      <c r="G183" s="4263"/>
      <c r="H183" s="4263"/>
      <c r="I183" s="4263"/>
      <c r="J183" s="4344"/>
      <c r="K183" s="4137"/>
    </row>
    <row r="184" spans="1:19" ht="48" thickBot="1">
      <c r="A184" s="2602">
        <v>43392</v>
      </c>
      <c r="B184" s="889" t="s">
        <v>16</v>
      </c>
      <c r="C184" s="445">
        <v>345</v>
      </c>
      <c r="D184" s="2601">
        <f>+C184*(100-E184)/100</f>
        <v>93.15</v>
      </c>
      <c r="E184" s="445">
        <v>73</v>
      </c>
      <c r="F184" s="445"/>
      <c r="G184" s="445">
        <v>160</v>
      </c>
      <c r="H184" s="445"/>
      <c r="I184" s="445"/>
      <c r="J184" s="445"/>
      <c r="K184" s="445"/>
      <c r="L184" s="349" t="s">
        <v>4932</v>
      </c>
    </row>
    <row r="185" spans="1:19" ht="66" customHeight="1" thickTop="1">
      <c r="A185" s="473">
        <v>43467</v>
      </c>
      <c r="B185" s="890" t="s">
        <v>11</v>
      </c>
      <c r="C185" s="4604" t="s">
        <v>5093</v>
      </c>
      <c r="D185" s="4605"/>
      <c r="E185" s="4605"/>
      <c r="F185" s="4605"/>
      <c r="G185" s="4605"/>
      <c r="H185" s="4605"/>
      <c r="I185" s="4605"/>
      <c r="J185" s="4606"/>
      <c r="K185" s="4153"/>
      <c r="L185" s="351"/>
    </row>
    <row r="186" spans="1:19" ht="109.5" customHeight="1">
      <c r="A186" s="304">
        <v>43472</v>
      </c>
      <c r="B186" s="2388" t="s">
        <v>1096</v>
      </c>
      <c r="C186" s="4340" t="s">
        <v>5101</v>
      </c>
      <c r="D186" s="4274"/>
      <c r="E186" s="4274"/>
      <c r="F186" s="4274"/>
      <c r="G186" s="4274"/>
      <c r="H186" s="4274"/>
      <c r="I186" s="4274"/>
      <c r="J186" s="4346"/>
      <c r="K186" s="4138"/>
    </row>
    <row r="187" spans="1:19">
      <c r="A187" s="304">
        <v>43475</v>
      </c>
      <c r="B187" s="2388" t="s">
        <v>11</v>
      </c>
      <c r="C187" s="4345" t="s">
        <v>5108</v>
      </c>
      <c r="D187" s="4274"/>
      <c r="E187" s="4274"/>
      <c r="F187" s="4274"/>
      <c r="G187" s="4274"/>
      <c r="H187" s="4274"/>
      <c r="I187" s="4274"/>
      <c r="J187" s="4346"/>
      <c r="K187" s="4138"/>
    </row>
    <row r="188" spans="1:19" ht="41.25" customHeight="1">
      <c r="A188" s="1930">
        <v>43507</v>
      </c>
      <c r="B188" s="1931" t="s">
        <v>284</v>
      </c>
      <c r="C188" s="4450" t="s">
        <v>5173</v>
      </c>
      <c r="D188" s="4451"/>
      <c r="E188" s="4451"/>
      <c r="F188" s="4451"/>
      <c r="G188" s="4451"/>
      <c r="H188" s="4451"/>
      <c r="I188" s="4451"/>
      <c r="J188" s="4452"/>
      <c r="K188" s="4145"/>
      <c r="L188" s="2152"/>
    </row>
    <row r="189" spans="1:19" ht="95.25" customHeight="1">
      <c r="A189" s="1930">
        <v>43532</v>
      </c>
      <c r="B189" s="1931" t="s">
        <v>34</v>
      </c>
      <c r="C189" s="4450" t="s">
        <v>6323</v>
      </c>
      <c r="D189" s="4451"/>
      <c r="E189" s="4451"/>
      <c r="F189" s="4451"/>
      <c r="G189" s="4451"/>
      <c r="H189" s="4451"/>
      <c r="I189" s="4451"/>
      <c r="J189" s="4452"/>
      <c r="K189" s="3524"/>
      <c r="L189" s="2683" t="s">
        <v>3966</v>
      </c>
    </row>
    <row r="190" spans="1:19" ht="47.25">
      <c r="A190" s="304">
        <v>43544</v>
      </c>
      <c r="B190" s="2388" t="s">
        <v>16</v>
      </c>
      <c r="C190" s="2386">
        <v>580</v>
      </c>
      <c r="D190" s="2439">
        <f>+C190*(100-E190)/100</f>
        <v>0</v>
      </c>
      <c r="E190" s="2386">
        <v>100</v>
      </c>
      <c r="F190" s="2386"/>
      <c r="G190" s="2386">
        <v>145</v>
      </c>
      <c r="H190" s="2386"/>
      <c r="I190" s="2386"/>
      <c r="J190" s="2386"/>
      <c r="K190" s="4144"/>
      <c r="L190" s="348" t="s">
        <v>5283</v>
      </c>
    </row>
    <row r="191" spans="1:19" ht="33" customHeight="1">
      <c r="A191" s="304">
        <v>43565</v>
      </c>
      <c r="B191" s="2388" t="s">
        <v>11</v>
      </c>
      <c r="C191" s="4340" t="s">
        <v>5329</v>
      </c>
      <c r="D191" s="4263"/>
      <c r="E191" s="4263"/>
      <c r="F191" s="4263"/>
      <c r="G191" s="4263"/>
      <c r="H191" s="4263"/>
      <c r="I191" s="4263"/>
      <c r="J191" s="4344"/>
      <c r="K191" s="4137"/>
    </row>
    <row r="192" spans="1:19" ht="47.25">
      <c r="A192" s="304">
        <v>43605</v>
      </c>
      <c r="B192" s="2388" t="s">
        <v>16</v>
      </c>
      <c r="C192" s="2386">
        <v>250</v>
      </c>
      <c r="D192" s="2439">
        <f>+C192*(100-E192)/100</f>
        <v>37.5</v>
      </c>
      <c r="E192" s="2386">
        <v>85</v>
      </c>
      <c r="F192" s="2386"/>
      <c r="G192" s="2386">
        <v>160</v>
      </c>
      <c r="H192" s="2386"/>
      <c r="I192" s="2386"/>
      <c r="J192" s="2386"/>
      <c r="K192" s="4144"/>
      <c r="L192" s="348" t="s">
        <v>5408</v>
      </c>
    </row>
    <row r="193" spans="1:12" ht="41.25" customHeight="1">
      <c r="A193" s="304">
        <v>43609</v>
      </c>
      <c r="B193" s="2750" t="s">
        <v>11</v>
      </c>
      <c r="C193" s="4340" t="s">
        <v>5643</v>
      </c>
      <c r="D193" s="4263"/>
      <c r="E193" s="4263"/>
      <c r="F193" s="4263"/>
      <c r="G193" s="4263"/>
      <c r="H193" s="4263"/>
      <c r="I193" s="4263"/>
      <c r="J193" s="4344"/>
      <c r="K193" s="4137"/>
    </row>
    <row r="194" spans="1:12" ht="41.25" customHeight="1">
      <c r="A194" s="360">
        <v>43664</v>
      </c>
      <c r="B194" s="2787" t="s">
        <v>11</v>
      </c>
      <c r="C194" s="4607" t="s">
        <v>5521</v>
      </c>
      <c r="D194" s="4459"/>
      <c r="E194" s="4459"/>
      <c r="F194" s="4459"/>
      <c r="G194" s="4459"/>
      <c r="H194" s="4459"/>
      <c r="I194" s="4459"/>
      <c r="J194" s="4608"/>
      <c r="K194" s="4154"/>
    </row>
    <row r="195" spans="1:12" ht="21.75" customHeight="1">
      <c r="A195" s="304">
        <v>43720</v>
      </c>
      <c r="B195" s="2388" t="s">
        <v>11</v>
      </c>
      <c r="C195" s="4340" t="s">
        <v>5665</v>
      </c>
      <c r="D195" s="4263"/>
      <c r="E195" s="4263"/>
      <c r="F195" s="4263"/>
      <c r="G195" s="4263"/>
      <c r="H195" s="4263"/>
      <c r="I195" s="4263"/>
      <c r="J195" s="4344"/>
      <c r="K195" s="4137"/>
    </row>
    <row r="196" spans="1:12" ht="22.5" customHeight="1">
      <c r="A196" s="304">
        <v>43721</v>
      </c>
      <c r="B196" s="2863" t="s">
        <v>11</v>
      </c>
      <c r="C196" s="4340" t="s">
        <v>5666</v>
      </c>
      <c r="D196" s="4263"/>
      <c r="E196" s="4263"/>
      <c r="F196" s="4263"/>
      <c r="G196" s="4263"/>
      <c r="H196" s="4263"/>
      <c r="I196" s="4263"/>
      <c r="J196" s="4344"/>
      <c r="K196" s="4137"/>
    </row>
    <row r="197" spans="1:12" ht="66" customHeight="1">
      <c r="A197" s="304">
        <v>43870</v>
      </c>
      <c r="B197" s="2388" t="s">
        <v>11</v>
      </c>
      <c r="C197" s="4414" t="s">
        <v>5950</v>
      </c>
      <c r="D197" s="4281"/>
      <c r="E197" s="4281"/>
      <c r="F197" s="4281"/>
      <c r="G197" s="4281"/>
      <c r="H197" s="4281"/>
      <c r="I197" s="4281"/>
      <c r="J197" s="4359"/>
      <c r="K197" s="4139"/>
    </row>
    <row r="198" spans="1:12" ht="92.25" customHeight="1">
      <c r="A198" s="1930">
        <v>43876</v>
      </c>
      <c r="B198" s="1931" t="s">
        <v>11</v>
      </c>
      <c r="C198" s="4450" t="s">
        <v>5969</v>
      </c>
      <c r="D198" s="4577"/>
      <c r="E198" s="4577"/>
      <c r="F198" s="4577"/>
      <c r="G198" s="4577"/>
      <c r="H198" s="4577"/>
      <c r="I198" s="4577"/>
      <c r="J198" s="4609"/>
      <c r="K198" s="4155"/>
      <c r="L198" s="2152"/>
    </row>
    <row r="199" spans="1:12" ht="83.25" customHeight="1">
      <c r="A199" s="304">
        <v>43877</v>
      </c>
      <c r="B199" s="2388" t="s">
        <v>11</v>
      </c>
      <c r="C199" s="4340" t="s">
        <v>5970</v>
      </c>
      <c r="D199" s="4263"/>
      <c r="E199" s="4263"/>
      <c r="F199" s="4263"/>
      <c r="G199" s="4263"/>
      <c r="H199" s="4263"/>
      <c r="I199" s="4263"/>
      <c r="J199" s="4344"/>
      <c r="K199" s="4137"/>
    </row>
    <row r="200" spans="1:12" ht="78.75" customHeight="1">
      <c r="A200" s="304">
        <v>43878</v>
      </c>
      <c r="B200" s="2388" t="s">
        <v>11</v>
      </c>
      <c r="C200" s="4340" t="s">
        <v>6378</v>
      </c>
      <c r="D200" s="4274"/>
      <c r="E200" s="4274"/>
      <c r="F200" s="4274"/>
      <c r="G200" s="4274"/>
      <c r="H200" s="4274"/>
      <c r="I200" s="4274"/>
      <c r="J200" s="4346"/>
      <c r="K200" s="4138"/>
    </row>
    <row r="201" spans="1:12" ht="132" customHeight="1">
      <c r="A201" s="1930">
        <v>44145</v>
      </c>
      <c r="B201" s="1931" t="s">
        <v>34</v>
      </c>
      <c r="C201" s="4610" t="s">
        <v>6388</v>
      </c>
      <c r="D201" s="4332"/>
      <c r="E201" s="4332"/>
      <c r="F201" s="4332"/>
      <c r="G201" s="4332"/>
      <c r="H201" s="4332"/>
      <c r="I201" s="4332"/>
      <c r="J201" s="4339"/>
      <c r="K201" s="3712" t="s">
        <v>6375</v>
      </c>
      <c r="L201" s="3729" t="s">
        <v>6387</v>
      </c>
    </row>
    <row r="202" spans="1:12">
      <c r="A202" s="304">
        <v>44158</v>
      </c>
      <c r="B202" s="2388" t="s">
        <v>143</v>
      </c>
      <c r="C202" s="2386"/>
      <c r="D202" s="2385"/>
      <c r="E202" s="2386"/>
      <c r="F202" s="2386"/>
      <c r="G202" s="2386"/>
      <c r="H202" s="2386">
        <v>405</v>
      </c>
      <c r="I202" s="2386">
        <v>100</v>
      </c>
      <c r="J202" s="2386"/>
      <c r="K202" s="4144"/>
    </row>
    <row r="203" spans="1:12">
      <c r="A203" s="304">
        <v>44159</v>
      </c>
      <c r="B203" s="2388" t="s">
        <v>16</v>
      </c>
      <c r="C203" s="2386">
        <v>315</v>
      </c>
      <c r="D203" s="2385">
        <f>+C203*(100-E203)/100</f>
        <v>220.5</v>
      </c>
      <c r="E203" s="2386">
        <v>30</v>
      </c>
      <c r="F203" s="2386"/>
      <c r="G203" s="2386">
        <v>130</v>
      </c>
      <c r="H203" s="2386"/>
      <c r="I203" s="2386"/>
      <c r="J203" s="2386"/>
      <c r="K203" s="4144"/>
      <c r="L203" s="348" t="s">
        <v>20</v>
      </c>
    </row>
    <row r="204" spans="1:12">
      <c r="A204" s="304">
        <v>44160</v>
      </c>
      <c r="B204" s="3744" t="s">
        <v>6345</v>
      </c>
      <c r="C204" s="4280" t="s">
        <v>6418</v>
      </c>
      <c r="D204" s="4281"/>
      <c r="E204" s="4281"/>
      <c r="F204" s="4281"/>
      <c r="G204" s="4281"/>
      <c r="H204" s="4281"/>
      <c r="I204" s="4281"/>
      <c r="J204" s="4282"/>
      <c r="K204" s="4144"/>
    </row>
    <row r="205" spans="1:12">
      <c r="A205" s="304">
        <v>44169</v>
      </c>
      <c r="B205" s="2388" t="s">
        <v>143</v>
      </c>
      <c r="C205" s="2386"/>
      <c r="D205" s="2385">
        <f>+C205*(100-E205)/100</f>
        <v>0</v>
      </c>
      <c r="E205" s="2386"/>
      <c r="F205" s="2386"/>
      <c r="G205" s="2386"/>
      <c r="H205" s="2386">
        <v>110</v>
      </c>
      <c r="I205" s="2386">
        <v>100</v>
      </c>
      <c r="J205" s="2386"/>
      <c r="K205" s="4144"/>
    </row>
    <row r="206" spans="1:12">
      <c r="A206" s="304">
        <v>44181</v>
      </c>
      <c r="B206" s="3744" t="s">
        <v>6419</v>
      </c>
      <c r="C206" s="4280" t="s">
        <v>6420</v>
      </c>
      <c r="D206" s="4281"/>
      <c r="E206" s="4281"/>
      <c r="F206" s="4281"/>
      <c r="G206" s="4281"/>
      <c r="H206" s="4281"/>
      <c r="I206" s="4281"/>
      <c r="J206" s="4282"/>
      <c r="K206" s="4144"/>
    </row>
    <row r="207" spans="1:12" ht="110.25" customHeight="1">
      <c r="A207" s="1930">
        <v>44183</v>
      </c>
      <c r="B207" s="1931" t="s">
        <v>4264</v>
      </c>
      <c r="C207" s="4603" t="s">
        <v>6411</v>
      </c>
      <c r="D207" s="4332"/>
      <c r="E207" s="4332"/>
      <c r="F207" s="4332"/>
      <c r="G207" s="4332"/>
      <c r="H207" s="4332"/>
      <c r="I207" s="4332"/>
      <c r="J207" s="4333"/>
      <c r="K207" s="2305" t="s">
        <v>6475</v>
      </c>
      <c r="L207" s="3522" t="s">
        <v>6412</v>
      </c>
    </row>
    <row r="208" spans="1:12">
      <c r="A208" s="4438">
        <v>44184</v>
      </c>
      <c r="B208" s="2388" t="s">
        <v>16</v>
      </c>
      <c r="C208" s="2386">
        <v>251</v>
      </c>
      <c r="D208" s="2385">
        <f>+C208*(100-E208)/100</f>
        <v>37.65</v>
      </c>
      <c r="E208" s="2386">
        <v>85</v>
      </c>
      <c r="F208" s="2386" t="s">
        <v>70</v>
      </c>
      <c r="G208" s="2386">
        <v>155</v>
      </c>
      <c r="H208" s="2386"/>
      <c r="I208" s="2386"/>
      <c r="J208" s="2386"/>
      <c r="K208" s="4144"/>
      <c r="L208" s="348" t="s">
        <v>4542</v>
      </c>
    </row>
    <row r="209" spans="1:16384">
      <c r="A209" s="4439"/>
      <c r="B209" s="3744" t="s">
        <v>870</v>
      </c>
      <c r="C209" s="4280" t="s">
        <v>6421</v>
      </c>
      <c r="D209" s="4281"/>
      <c r="E209" s="4281"/>
      <c r="F209" s="4281"/>
      <c r="G209" s="4281"/>
      <c r="H209" s="4281"/>
      <c r="I209" s="4281"/>
      <c r="J209" s="4282"/>
      <c r="K209" s="304"/>
    </row>
    <row r="210" spans="1:16384" ht="98.25" customHeight="1">
      <c r="A210" s="1930">
        <v>44188</v>
      </c>
      <c r="B210" s="1931" t="s">
        <v>15</v>
      </c>
      <c r="C210" s="4576" t="s">
        <v>6415</v>
      </c>
      <c r="D210" s="4577"/>
      <c r="E210" s="4577"/>
      <c r="F210" s="4577"/>
      <c r="G210" s="4577"/>
      <c r="H210" s="4577"/>
      <c r="I210" s="4577"/>
      <c r="J210" s="4578"/>
      <c r="K210" s="2305" t="s">
        <v>4048</v>
      </c>
      <c r="L210" s="3743" t="s">
        <v>6416</v>
      </c>
    </row>
    <row r="211" spans="1:16384">
      <c r="A211" s="304">
        <v>44190</v>
      </c>
      <c r="B211" s="2388" t="s">
        <v>143</v>
      </c>
      <c r="C211" s="2386"/>
      <c r="D211" s="2385" t="s">
        <v>324</v>
      </c>
      <c r="E211" s="2386"/>
      <c r="F211" s="2386"/>
      <c r="G211" s="2386"/>
      <c r="H211" s="2386">
        <v>2140</v>
      </c>
      <c r="I211" s="2386">
        <v>100</v>
      </c>
      <c r="J211" s="2386"/>
      <c r="K211" s="4144"/>
    </row>
    <row r="212" spans="1:16384">
      <c r="A212" s="3707">
        <v>44193</v>
      </c>
      <c r="B212" s="3136" t="s">
        <v>6419</v>
      </c>
      <c r="C212" s="4286" t="s">
        <v>6429</v>
      </c>
      <c r="D212" s="4287"/>
      <c r="E212" s="4287"/>
      <c r="F212" s="4287"/>
      <c r="G212" s="4287"/>
      <c r="H212" s="4287"/>
      <c r="I212" s="4287"/>
      <c r="J212" s="4288"/>
      <c r="K212" s="3135"/>
      <c r="L212" s="4159"/>
    </row>
    <row r="213" spans="1:16384">
      <c r="A213" s="304">
        <v>44196</v>
      </c>
      <c r="B213" s="2388" t="s">
        <v>16</v>
      </c>
      <c r="C213" s="3745">
        <v>285</v>
      </c>
      <c r="D213" s="3745">
        <f>+C213-(E213/100*C213)</f>
        <v>51.300000000000011</v>
      </c>
      <c r="E213" s="3745">
        <v>82</v>
      </c>
      <c r="F213" s="3745" t="s">
        <v>70</v>
      </c>
      <c r="G213" s="3745">
        <v>135</v>
      </c>
      <c r="H213" s="2386"/>
      <c r="I213" s="2386"/>
      <c r="J213" s="2386"/>
      <c r="K213" s="4144"/>
      <c r="L213" s="348" t="s">
        <v>6422</v>
      </c>
    </row>
    <row r="214" spans="1:16384">
      <c r="A214" s="304">
        <v>44199</v>
      </c>
      <c r="B214" s="2388" t="s">
        <v>143</v>
      </c>
      <c r="C214" s="2386"/>
      <c r="D214" s="3742" t="s">
        <v>324</v>
      </c>
      <c r="E214" s="2386"/>
      <c r="F214" s="2386"/>
      <c r="G214" s="2386"/>
      <c r="H214" s="3749">
        <v>1800</v>
      </c>
      <c r="I214" s="3749">
        <v>95</v>
      </c>
      <c r="J214" s="2386"/>
      <c r="K214" s="4144"/>
      <c r="L214" s="348" t="s">
        <v>30</v>
      </c>
    </row>
    <row r="215" spans="1:16384" ht="150.75" customHeight="1">
      <c r="A215" s="1930">
        <v>44215</v>
      </c>
      <c r="B215" s="1931" t="s">
        <v>15</v>
      </c>
      <c r="C215" s="4621" t="s">
        <v>6474</v>
      </c>
      <c r="D215" s="4622"/>
      <c r="E215" s="4622"/>
      <c r="F215" s="4622"/>
      <c r="G215" s="4622"/>
      <c r="H215" s="4622"/>
      <c r="I215" s="4622"/>
      <c r="J215" s="4622"/>
      <c r="K215" s="3795"/>
      <c r="L215" s="3743"/>
    </row>
    <row r="216" spans="1:16384" s="506" customFormat="1" ht="102.75" customHeight="1">
      <c r="A216" s="1930">
        <v>44216</v>
      </c>
      <c r="B216" s="1931" t="s">
        <v>15</v>
      </c>
      <c r="C216" s="4621" t="s">
        <v>6463</v>
      </c>
      <c r="D216" s="4622" t="e">
        <f>+C216*(100-E216)/100</f>
        <v>#VALUE!</v>
      </c>
      <c r="E216" s="4622"/>
      <c r="F216" s="4622"/>
      <c r="G216" s="4622"/>
      <c r="H216" s="4622"/>
      <c r="I216" s="4622"/>
      <c r="J216" s="4622"/>
      <c r="K216" s="3795" t="s">
        <v>6375</v>
      </c>
      <c r="L216" s="3743" t="s">
        <v>6452</v>
      </c>
      <c r="M216" s="304"/>
      <c r="N216" s="704"/>
      <c r="O216" s="4619"/>
      <c r="P216" s="4620"/>
      <c r="Q216" s="4620"/>
      <c r="R216" s="4620"/>
      <c r="S216" s="4620"/>
      <c r="T216" s="4620"/>
      <c r="U216" s="4620"/>
      <c r="V216" s="4620"/>
      <c r="W216" s="3799"/>
      <c r="X216" s="3800"/>
      <c r="Y216" s="304"/>
      <c r="Z216" s="704"/>
      <c r="AA216" s="4619"/>
      <c r="AB216" s="4620"/>
      <c r="AC216" s="4620"/>
      <c r="AD216" s="4620"/>
      <c r="AE216" s="4620"/>
      <c r="AF216" s="4620"/>
      <c r="AG216" s="4620"/>
      <c r="AH216" s="4620"/>
      <c r="AI216" s="3799"/>
      <c r="AJ216" s="3800"/>
      <c r="AK216" s="304"/>
      <c r="AL216" s="704"/>
      <c r="AM216" s="4619"/>
      <c r="AN216" s="4620"/>
      <c r="AO216" s="4620"/>
      <c r="AP216" s="4620"/>
      <c r="AQ216" s="4620"/>
      <c r="AR216" s="4620"/>
      <c r="AS216" s="4620"/>
      <c r="AT216" s="4620"/>
      <c r="AU216" s="3799"/>
      <c r="AV216" s="3800"/>
      <c r="AW216" s="304"/>
      <c r="AX216" s="704"/>
      <c r="AY216" s="4619"/>
      <c r="AZ216" s="4620"/>
      <c r="BA216" s="4620"/>
      <c r="BB216" s="4620"/>
      <c r="BC216" s="4620"/>
      <c r="BD216" s="4620"/>
      <c r="BE216" s="4620"/>
      <c r="BF216" s="4620"/>
      <c r="BG216" s="3799"/>
      <c r="BH216" s="3800"/>
      <c r="BI216" s="304"/>
      <c r="BJ216" s="704"/>
      <c r="BK216" s="4619"/>
      <c r="BL216" s="4620"/>
      <c r="BM216" s="4620"/>
      <c r="BN216" s="4620"/>
      <c r="BO216" s="4620"/>
      <c r="BP216" s="4620"/>
      <c r="BQ216" s="4620"/>
      <c r="BR216" s="4620"/>
      <c r="BS216" s="3799"/>
      <c r="BT216" s="3800"/>
      <c r="BU216" s="304"/>
      <c r="BV216" s="704"/>
      <c r="BW216" s="4619"/>
      <c r="BX216" s="4620"/>
      <c r="BY216" s="4620"/>
      <c r="BZ216" s="4620"/>
      <c r="CA216" s="4620"/>
      <c r="CB216" s="4620"/>
      <c r="CC216" s="4620"/>
      <c r="CD216" s="4620"/>
      <c r="CE216" s="3799"/>
      <c r="CF216" s="3800"/>
      <c r="CG216" s="304"/>
      <c r="CH216" s="704"/>
      <c r="CI216" s="4619"/>
      <c r="CJ216" s="4620"/>
      <c r="CK216" s="4620"/>
      <c r="CL216" s="4620"/>
      <c r="CM216" s="4620"/>
      <c r="CN216" s="4620"/>
      <c r="CO216" s="4620"/>
      <c r="CP216" s="4620"/>
      <c r="CQ216" s="3799"/>
      <c r="CR216" s="3800"/>
      <c r="CS216" s="304"/>
      <c r="CT216" s="704"/>
      <c r="CU216" s="4619"/>
      <c r="CV216" s="4620"/>
      <c r="CW216" s="4620"/>
      <c r="CX216" s="4620"/>
      <c r="CY216" s="4620"/>
      <c r="CZ216" s="4620"/>
      <c r="DA216" s="4620"/>
      <c r="DB216" s="4620"/>
      <c r="DC216" s="3799"/>
      <c r="DD216" s="3800"/>
      <c r="DE216" s="304"/>
      <c r="DF216" s="704"/>
      <c r="DG216" s="4619"/>
      <c r="DH216" s="4620"/>
      <c r="DI216" s="4620"/>
      <c r="DJ216" s="4620"/>
      <c r="DK216" s="4620"/>
      <c r="DL216" s="4620"/>
      <c r="DM216" s="4620"/>
      <c r="DN216" s="4620"/>
      <c r="DO216" s="3799"/>
      <c r="DP216" s="3800"/>
      <c r="DQ216" s="304"/>
      <c r="DR216" s="704"/>
      <c r="DS216" s="4619"/>
      <c r="DT216" s="4620"/>
      <c r="DU216" s="4620"/>
      <c r="DV216" s="4620"/>
      <c r="DW216" s="4620"/>
      <c r="DX216" s="4620"/>
      <c r="DY216" s="4620"/>
      <c r="DZ216" s="4620"/>
      <c r="EA216" s="3799"/>
      <c r="EB216" s="3800"/>
      <c r="EC216" s="304"/>
      <c r="ED216" s="704"/>
      <c r="EE216" s="4619"/>
      <c r="EF216" s="4620"/>
      <c r="EG216" s="4620"/>
      <c r="EH216" s="4620"/>
      <c r="EI216" s="4620"/>
      <c r="EJ216" s="4620"/>
      <c r="EK216" s="4620"/>
      <c r="EL216" s="4620"/>
      <c r="EM216" s="3799"/>
      <c r="EN216" s="3800"/>
      <c r="EO216" s="304"/>
      <c r="EP216" s="704"/>
      <c r="EQ216" s="4619"/>
      <c r="ER216" s="4620"/>
      <c r="ES216" s="4620"/>
      <c r="ET216" s="4620"/>
      <c r="EU216" s="4620"/>
      <c r="EV216" s="4620"/>
      <c r="EW216" s="4620"/>
      <c r="EX216" s="4620"/>
      <c r="EY216" s="3799"/>
      <c r="EZ216" s="3800"/>
      <c r="FA216" s="304"/>
      <c r="FB216" s="704"/>
      <c r="FC216" s="4619"/>
      <c r="FD216" s="4620"/>
      <c r="FE216" s="4620"/>
      <c r="FF216" s="4620"/>
      <c r="FG216" s="4620"/>
      <c r="FH216" s="4620"/>
      <c r="FI216" s="4620"/>
      <c r="FJ216" s="4620"/>
      <c r="FK216" s="3799"/>
      <c r="FL216" s="3800"/>
      <c r="FM216" s="304"/>
      <c r="FN216" s="704"/>
      <c r="FO216" s="4619"/>
      <c r="FP216" s="4620"/>
      <c r="FQ216" s="4620"/>
      <c r="FR216" s="4620"/>
      <c r="FS216" s="4620"/>
      <c r="FT216" s="4620"/>
      <c r="FU216" s="4620"/>
      <c r="FV216" s="4620"/>
      <c r="FW216" s="3799"/>
      <c r="FX216" s="3800"/>
      <c r="FY216" s="304"/>
      <c r="FZ216" s="704"/>
      <c r="GA216" s="4619"/>
      <c r="GB216" s="4620"/>
      <c r="GC216" s="4620"/>
      <c r="GD216" s="4620"/>
      <c r="GE216" s="4620"/>
      <c r="GF216" s="4620"/>
      <c r="GG216" s="4620"/>
      <c r="GH216" s="4620"/>
      <c r="GI216" s="3799"/>
      <c r="GJ216" s="3800"/>
      <c r="GK216" s="304"/>
      <c r="GL216" s="704"/>
      <c r="GM216" s="4619"/>
      <c r="GN216" s="4620"/>
      <c r="GO216" s="4620"/>
      <c r="GP216" s="4620"/>
      <c r="GQ216" s="4620"/>
      <c r="GR216" s="4620"/>
      <c r="GS216" s="4620"/>
      <c r="GT216" s="4620"/>
      <c r="GU216" s="3799"/>
      <c r="GV216" s="3800"/>
      <c r="GW216" s="304"/>
      <c r="GX216" s="704"/>
      <c r="GY216" s="4619"/>
      <c r="GZ216" s="4620"/>
      <c r="HA216" s="4620"/>
      <c r="HB216" s="4620"/>
      <c r="HC216" s="4620"/>
      <c r="HD216" s="4620"/>
      <c r="HE216" s="4620"/>
      <c r="HF216" s="4620"/>
      <c r="HG216" s="3799"/>
      <c r="HH216" s="3800"/>
      <c r="HI216" s="304"/>
      <c r="HJ216" s="704"/>
      <c r="HK216" s="4619"/>
      <c r="HL216" s="4620"/>
      <c r="HM216" s="4620"/>
      <c r="HN216" s="4620"/>
      <c r="HO216" s="4620"/>
      <c r="HP216" s="4620"/>
      <c r="HQ216" s="4620"/>
      <c r="HR216" s="4620"/>
      <c r="HS216" s="3799"/>
      <c r="HT216" s="3800"/>
      <c r="HU216" s="304"/>
      <c r="HV216" s="704"/>
      <c r="HW216" s="4619"/>
      <c r="HX216" s="4620"/>
      <c r="HY216" s="4620"/>
      <c r="HZ216" s="4620"/>
      <c r="IA216" s="4620"/>
      <c r="IB216" s="4620"/>
      <c r="IC216" s="4620"/>
      <c r="ID216" s="4620"/>
      <c r="IE216" s="3799"/>
      <c r="IF216" s="3800"/>
      <c r="IG216" s="304"/>
      <c r="IH216" s="704"/>
      <c r="II216" s="4619"/>
      <c r="IJ216" s="4620"/>
      <c r="IK216" s="4620"/>
      <c r="IL216" s="4620"/>
      <c r="IM216" s="4620"/>
      <c r="IN216" s="4620"/>
      <c r="IO216" s="4620"/>
      <c r="IP216" s="4620"/>
      <c r="IQ216" s="3799"/>
      <c r="IR216" s="3800"/>
      <c r="IS216" s="304"/>
      <c r="IT216" s="704"/>
      <c r="IU216" s="4619"/>
      <c r="IV216" s="4620"/>
      <c r="IW216" s="4620"/>
      <c r="IX216" s="4620"/>
      <c r="IY216" s="4620"/>
      <c r="IZ216" s="4620"/>
      <c r="JA216" s="4620"/>
      <c r="JB216" s="4620"/>
      <c r="JC216" s="3799"/>
      <c r="JD216" s="3800"/>
      <c r="JE216" s="304"/>
      <c r="JF216" s="704"/>
      <c r="JG216" s="4619"/>
      <c r="JH216" s="4620"/>
      <c r="JI216" s="4620"/>
      <c r="JJ216" s="4620"/>
      <c r="JK216" s="4620"/>
      <c r="JL216" s="4620"/>
      <c r="JM216" s="4620"/>
      <c r="JN216" s="4620"/>
      <c r="JO216" s="3799"/>
      <c r="JP216" s="3800"/>
      <c r="JQ216" s="304"/>
      <c r="JR216" s="704"/>
      <c r="JS216" s="4619"/>
      <c r="JT216" s="4620"/>
      <c r="JU216" s="4620"/>
      <c r="JV216" s="4620"/>
      <c r="JW216" s="4620"/>
      <c r="JX216" s="4620"/>
      <c r="JY216" s="4620"/>
      <c r="JZ216" s="4620"/>
      <c r="KA216" s="3799"/>
      <c r="KB216" s="3800"/>
      <c r="KC216" s="304"/>
      <c r="KD216" s="704"/>
      <c r="KE216" s="4619"/>
      <c r="KF216" s="4620"/>
      <c r="KG216" s="4620"/>
      <c r="KH216" s="4620"/>
      <c r="KI216" s="4620"/>
      <c r="KJ216" s="4620"/>
      <c r="KK216" s="4620"/>
      <c r="KL216" s="4620"/>
      <c r="KM216" s="3799"/>
      <c r="KN216" s="3800"/>
      <c r="KO216" s="304"/>
      <c r="KP216" s="704"/>
      <c r="KQ216" s="4619"/>
      <c r="KR216" s="4620"/>
      <c r="KS216" s="4620"/>
      <c r="KT216" s="4620"/>
      <c r="KU216" s="4620"/>
      <c r="KV216" s="4620"/>
      <c r="KW216" s="4620"/>
      <c r="KX216" s="4620"/>
      <c r="KY216" s="3799"/>
      <c r="KZ216" s="3800"/>
      <c r="LA216" s="304"/>
      <c r="LB216" s="704"/>
      <c r="LC216" s="4619"/>
      <c r="LD216" s="4620"/>
      <c r="LE216" s="4620"/>
      <c r="LF216" s="4620"/>
      <c r="LG216" s="4620"/>
      <c r="LH216" s="4620"/>
      <c r="LI216" s="4620"/>
      <c r="LJ216" s="4620"/>
      <c r="LK216" s="3799"/>
      <c r="LL216" s="3800"/>
      <c r="LM216" s="304"/>
      <c r="LN216" s="704"/>
      <c r="LO216" s="4619"/>
      <c r="LP216" s="4620"/>
      <c r="LQ216" s="4620"/>
      <c r="LR216" s="4620"/>
      <c r="LS216" s="4620"/>
      <c r="LT216" s="4620"/>
      <c r="LU216" s="4620"/>
      <c r="LV216" s="4620"/>
      <c r="LW216" s="3799"/>
      <c r="LX216" s="3800"/>
      <c r="LY216" s="304"/>
      <c r="LZ216" s="704"/>
      <c r="MA216" s="4619"/>
      <c r="MB216" s="4620"/>
      <c r="MC216" s="4620"/>
      <c r="MD216" s="4620"/>
      <c r="ME216" s="4620"/>
      <c r="MF216" s="4620"/>
      <c r="MG216" s="4620"/>
      <c r="MH216" s="4620"/>
      <c r="MI216" s="3799"/>
      <c r="MJ216" s="3800"/>
      <c r="MK216" s="304"/>
      <c r="ML216" s="704"/>
      <c r="MM216" s="4619"/>
      <c r="MN216" s="4620"/>
      <c r="MO216" s="4620"/>
      <c r="MP216" s="4620"/>
      <c r="MQ216" s="4620"/>
      <c r="MR216" s="4620"/>
      <c r="MS216" s="4620"/>
      <c r="MT216" s="4620"/>
      <c r="MU216" s="3799"/>
      <c r="MV216" s="3800"/>
      <c r="MW216" s="304"/>
      <c r="MX216" s="704"/>
      <c r="MY216" s="4619"/>
      <c r="MZ216" s="4620"/>
      <c r="NA216" s="4620"/>
      <c r="NB216" s="4620"/>
      <c r="NC216" s="4620"/>
      <c r="ND216" s="4620"/>
      <c r="NE216" s="4620"/>
      <c r="NF216" s="4620"/>
      <c r="NG216" s="3799"/>
      <c r="NH216" s="3800"/>
      <c r="NI216" s="304"/>
      <c r="NJ216" s="704"/>
      <c r="NK216" s="4619"/>
      <c r="NL216" s="4620"/>
      <c r="NM216" s="4620"/>
      <c r="NN216" s="4620"/>
      <c r="NO216" s="4620"/>
      <c r="NP216" s="4620"/>
      <c r="NQ216" s="4620"/>
      <c r="NR216" s="4620"/>
      <c r="NS216" s="3799"/>
      <c r="NT216" s="3800"/>
      <c r="NU216" s="304"/>
      <c r="NV216" s="704"/>
      <c r="NW216" s="4619"/>
      <c r="NX216" s="4620"/>
      <c r="NY216" s="4620"/>
      <c r="NZ216" s="4620"/>
      <c r="OA216" s="4620"/>
      <c r="OB216" s="4620"/>
      <c r="OC216" s="4620"/>
      <c r="OD216" s="4620"/>
      <c r="OE216" s="3799"/>
      <c r="OF216" s="3800"/>
      <c r="OG216" s="304"/>
      <c r="OH216" s="704"/>
      <c r="OI216" s="4619"/>
      <c r="OJ216" s="4620"/>
      <c r="OK216" s="4620"/>
      <c r="OL216" s="4620"/>
      <c r="OM216" s="4620"/>
      <c r="ON216" s="4620"/>
      <c r="OO216" s="4620"/>
      <c r="OP216" s="4620"/>
      <c r="OQ216" s="3799"/>
      <c r="OR216" s="3800"/>
      <c r="OS216" s="304"/>
      <c r="OT216" s="704"/>
      <c r="OU216" s="4619"/>
      <c r="OV216" s="4620"/>
      <c r="OW216" s="4620"/>
      <c r="OX216" s="4620"/>
      <c r="OY216" s="4620"/>
      <c r="OZ216" s="4620"/>
      <c r="PA216" s="4620"/>
      <c r="PB216" s="4620"/>
      <c r="PC216" s="3799"/>
      <c r="PD216" s="3800"/>
      <c r="PE216" s="304"/>
      <c r="PF216" s="704"/>
      <c r="PG216" s="4619"/>
      <c r="PH216" s="4620"/>
      <c r="PI216" s="4620"/>
      <c r="PJ216" s="4620"/>
      <c r="PK216" s="4620"/>
      <c r="PL216" s="4620"/>
      <c r="PM216" s="4620"/>
      <c r="PN216" s="4620"/>
      <c r="PO216" s="3799"/>
      <c r="PP216" s="3800"/>
      <c r="PQ216" s="304"/>
      <c r="PR216" s="704"/>
      <c r="PS216" s="4619"/>
      <c r="PT216" s="4620"/>
      <c r="PU216" s="4620"/>
      <c r="PV216" s="4620"/>
      <c r="PW216" s="4620"/>
      <c r="PX216" s="4620"/>
      <c r="PY216" s="4620"/>
      <c r="PZ216" s="4620"/>
      <c r="QA216" s="3799"/>
      <c r="QB216" s="3800"/>
      <c r="QC216" s="304"/>
      <c r="QD216" s="704"/>
      <c r="QE216" s="4619"/>
      <c r="QF216" s="4620"/>
      <c r="QG216" s="4620"/>
      <c r="QH216" s="4620"/>
      <c r="QI216" s="4620"/>
      <c r="QJ216" s="4620"/>
      <c r="QK216" s="4620"/>
      <c r="QL216" s="4620"/>
      <c r="QM216" s="3799"/>
      <c r="QN216" s="3800"/>
      <c r="QO216" s="304"/>
      <c r="QP216" s="704"/>
      <c r="QQ216" s="4619"/>
      <c r="QR216" s="4620"/>
      <c r="QS216" s="4620"/>
      <c r="QT216" s="4620"/>
      <c r="QU216" s="4620"/>
      <c r="QV216" s="4620"/>
      <c r="QW216" s="4620"/>
      <c r="QX216" s="4620"/>
      <c r="QY216" s="3799"/>
      <c r="QZ216" s="3800"/>
      <c r="RA216" s="304"/>
      <c r="RB216" s="704"/>
      <c r="RC216" s="4619"/>
      <c r="RD216" s="4620"/>
      <c r="RE216" s="4620"/>
      <c r="RF216" s="4620"/>
      <c r="RG216" s="4620"/>
      <c r="RH216" s="4620"/>
      <c r="RI216" s="4620"/>
      <c r="RJ216" s="4620"/>
      <c r="RK216" s="3799"/>
      <c r="RL216" s="3800"/>
      <c r="RM216" s="304"/>
      <c r="RN216" s="704"/>
      <c r="RO216" s="4619"/>
      <c r="RP216" s="4620"/>
      <c r="RQ216" s="4620"/>
      <c r="RR216" s="4620"/>
      <c r="RS216" s="4620"/>
      <c r="RT216" s="4620"/>
      <c r="RU216" s="4620"/>
      <c r="RV216" s="4620"/>
      <c r="RW216" s="3799"/>
      <c r="RX216" s="3800"/>
      <c r="RY216" s="304"/>
      <c r="RZ216" s="704"/>
      <c r="SA216" s="4619"/>
      <c r="SB216" s="4620"/>
      <c r="SC216" s="4620"/>
      <c r="SD216" s="4620"/>
      <c r="SE216" s="4620"/>
      <c r="SF216" s="4620"/>
      <c r="SG216" s="4620"/>
      <c r="SH216" s="4620"/>
      <c r="SI216" s="3799"/>
      <c r="SJ216" s="3800"/>
      <c r="SK216" s="304"/>
      <c r="SL216" s="704"/>
      <c r="SM216" s="4619"/>
      <c r="SN216" s="4620"/>
      <c r="SO216" s="4620"/>
      <c r="SP216" s="4620"/>
      <c r="SQ216" s="4620"/>
      <c r="SR216" s="4620"/>
      <c r="SS216" s="4620"/>
      <c r="ST216" s="4620"/>
      <c r="SU216" s="3799"/>
      <c r="SV216" s="3800"/>
      <c r="SW216" s="304"/>
      <c r="SX216" s="704"/>
      <c r="SY216" s="4619"/>
      <c r="SZ216" s="4620"/>
      <c r="TA216" s="4620"/>
      <c r="TB216" s="4620"/>
      <c r="TC216" s="4620"/>
      <c r="TD216" s="4620"/>
      <c r="TE216" s="4620"/>
      <c r="TF216" s="4620"/>
      <c r="TG216" s="3799"/>
      <c r="TH216" s="3800"/>
      <c r="TI216" s="304"/>
      <c r="TJ216" s="704"/>
      <c r="TK216" s="4619"/>
      <c r="TL216" s="4620"/>
      <c r="TM216" s="4620"/>
      <c r="TN216" s="4620"/>
      <c r="TO216" s="4620"/>
      <c r="TP216" s="4620"/>
      <c r="TQ216" s="4620"/>
      <c r="TR216" s="4620"/>
      <c r="TS216" s="3799"/>
      <c r="TT216" s="3800"/>
      <c r="TU216" s="304"/>
      <c r="TV216" s="704"/>
      <c r="TW216" s="4619"/>
      <c r="TX216" s="4620"/>
      <c r="TY216" s="4620"/>
      <c r="TZ216" s="4620"/>
      <c r="UA216" s="4620"/>
      <c r="UB216" s="4620"/>
      <c r="UC216" s="4620"/>
      <c r="UD216" s="4620"/>
      <c r="UE216" s="3799"/>
      <c r="UF216" s="3800"/>
      <c r="UG216" s="304"/>
      <c r="UH216" s="704"/>
      <c r="UI216" s="4619"/>
      <c r="UJ216" s="4620"/>
      <c r="UK216" s="4620"/>
      <c r="UL216" s="4620"/>
      <c r="UM216" s="4620"/>
      <c r="UN216" s="4620"/>
      <c r="UO216" s="4620"/>
      <c r="UP216" s="4620"/>
      <c r="UQ216" s="3799"/>
      <c r="UR216" s="3800"/>
      <c r="US216" s="304"/>
      <c r="UT216" s="704"/>
      <c r="UU216" s="4619"/>
      <c r="UV216" s="4620"/>
      <c r="UW216" s="4620"/>
      <c r="UX216" s="4620"/>
      <c r="UY216" s="4620"/>
      <c r="UZ216" s="4620"/>
      <c r="VA216" s="4620"/>
      <c r="VB216" s="4620"/>
      <c r="VC216" s="3799"/>
      <c r="VD216" s="3800"/>
      <c r="VE216" s="304"/>
      <c r="VF216" s="704"/>
      <c r="VG216" s="4619"/>
      <c r="VH216" s="4620"/>
      <c r="VI216" s="4620"/>
      <c r="VJ216" s="4620"/>
      <c r="VK216" s="4620"/>
      <c r="VL216" s="4620"/>
      <c r="VM216" s="4620"/>
      <c r="VN216" s="4620"/>
      <c r="VO216" s="3799"/>
      <c r="VP216" s="3800"/>
      <c r="VQ216" s="304"/>
      <c r="VR216" s="704"/>
      <c r="VS216" s="4619"/>
      <c r="VT216" s="4620"/>
      <c r="VU216" s="4620"/>
      <c r="VV216" s="4620"/>
      <c r="VW216" s="4620"/>
      <c r="VX216" s="4620"/>
      <c r="VY216" s="4620"/>
      <c r="VZ216" s="4620"/>
      <c r="WA216" s="3799"/>
      <c r="WB216" s="3800"/>
      <c r="WC216" s="304"/>
      <c r="WD216" s="704"/>
      <c r="WE216" s="4619"/>
      <c r="WF216" s="4620"/>
      <c r="WG216" s="4620"/>
      <c r="WH216" s="4620"/>
      <c r="WI216" s="4620"/>
      <c r="WJ216" s="4620"/>
      <c r="WK216" s="4620"/>
      <c r="WL216" s="4620"/>
      <c r="WM216" s="3799"/>
      <c r="WN216" s="3800"/>
      <c r="WO216" s="304"/>
      <c r="WP216" s="704"/>
      <c r="WQ216" s="4619"/>
      <c r="WR216" s="4620"/>
      <c r="WS216" s="4620"/>
      <c r="WT216" s="4620"/>
      <c r="WU216" s="4620"/>
      <c r="WV216" s="4620"/>
      <c r="WW216" s="4620"/>
      <c r="WX216" s="4620"/>
      <c r="WY216" s="3799"/>
      <c r="WZ216" s="3800"/>
      <c r="XA216" s="304"/>
      <c r="XB216" s="704"/>
      <c r="XC216" s="4619"/>
      <c r="XD216" s="4620"/>
      <c r="XE216" s="4620"/>
      <c r="XF216" s="4620"/>
      <c r="XG216" s="4620"/>
      <c r="XH216" s="4620"/>
      <c r="XI216" s="4620"/>
      <c r="XJ216" s="4620"/>
      <c r="XK216" s="3799"/>
      <c r="XL216" s="3800"/>
      <c r="XM216" s="304"/>
      <c r="XN216" s="704"/>
      <c r="XO216" s="4619"/>
      <c r="XP216" s="4620"/>
      <c r="XQ216" s="4620"/>
      <c r="XR216" s="4620"/>
      <c r="XS216" s="4620"/>
      <c r="XT216" s="4620"/>
      <c r="XU216" s="4620"/>
      <c r="XV216" s="4620"/>
      <c r="XW216" s="3799"/>
      <c r="XX216" s="3800"/>
      <c r="XY216" s="304"/>
      <c r="XZ216" s="704"/>
      <c r="YA216" s="4619"/>
      <c r="YB216" s="4620"/>
      <c r="YC216" s="4620"/>
      <c r="YD216" s="4620"/>
      <c r="YE216" s="4620"/>
      <c r="YF216" s="4620"/>
      <c r="YG216" s="4620"/>
      <c r="YH216" s="4620"/>
      <c r="YI216" s="3799"/>
      <c r="YJ216" s="3800"/>
      <c r="YK216" s="304"/>
      <c r="YL216" s="704"/>
      <c r="YM216" s="4619"/>
      <c r="YN216" s="4620"/>
      <c r="YO216" s="4620"/>
      <c r="YP216" s="4620"/>
      <c r="YQ216" s="4620"/>
      <c r="YR216" s="4620"/>
      <c r="YS216" s="4620"/>
      <c r="YT216" s="4620"/>
      <c r="YU216" s="3799"/>
      <c r="YV216" s="3800"/>
      <c r="YW216" s="304"/>
      <c r="YX216" s="704"/>
      <c r="YY216" s="4619"/>
      <c r="YZ216" s="4620"/>
      <c r="ZA216" s="4620"/>
      <c r="ZB216" s="4620"/>
      <c r="ZC216" s="4620"/>
      <c r="ZD216" s="4620"/>
      <c r="ZE216" s="4620"/>
      <c r="ZF216" s="4620"/>
      <c r="ZG216" s="3799"/>
      <c r="ZH216" s="3800"/>
      <c r="ZI216" s="304"/>
      <c r="ZJ216" s="704"/>
      <c r="ZK216" s="4619"/>
      <c r="ZL216" s="4620"/>
      <c r="ZM216" s="4620"/>
      <c r="ZN216" s="4620"/>
      <c r="ZO216" s="4620"/>
      <c r="ZP216" s="4620"/>
      <c r="ZQ216" s="4620"/>
      <c r="ZR216" s="4620"/>
      <c r="ZS216" s="3799"/>
      <c r="ZT216" s="3800"/>
      <c r="ZU216" s="304"/>
      <c r="ZV216" s="704"/>
      <c r="ZW216" s="4619"/>
      <c r="ZX216" s="4620"/>
      <c r="ZY216" s="4620"/>
      <c r="ZZ216" s="4620"/>
      <c r="AAA216" s="4620"/>
      <c r="AAB216" s="4620"/>
      <c r="AAC216" s="4620"/>
      <c r="AAD216" s="4620"/>
      <c r="AAE216" s="3799"/>
      <c r="AAF216" s="3800"/>
      <c r="AAG216" s="304"/>
      <c r="AAH216" s="704"/>
      <c r="AAI216" s="4619"/>
      <c r="AAJ216" s="4620"/>
      <c r="AAK216" s="4620"/>
      <c r="AAL216" s="4620"/>
      <c r="AAM216" s="4620"/>
      <c r="AAN216" s="4620"/>
      <c r="AAO216" s="4620"/>
      <c r="AAP216" s="4620"/>
      <c r="AAQ216" s="3799"/>
      <c r="AAR216" s="3800"/>
      <c r="AAS216" s="304"/>
      <c r="AAT216" s="704"/>
      <c r="AAU216" s="4619"/>
      <c r="AAV216" s="4620"/>
      <c r="AAW216" s="4620"/>
      <c r="AAX216" s="4620"/>
      <c r="AAY216" s="4620"/>
      <c r="AAZ216" s="4620"/>
      <c r="ABA216" s="4620"/>
      <c r="ABB216" s="4620"/>
      <c r="ABC216" s="3799"/>
      <c r="ABD216" s="3800"/>
      <c r="ABE216" s="304"/>
      <c r="ABF216" s="704"/>
      <c r="ABG216" s="4619"/>
      <c r="ABH216" s="4620"/>
      <c r="ABI216" s="4620"/>
      <c r="ABJ216" s="4620"/>
      <c r="ABK216" s="4620"/>
      <c r="ABL216" s="4620"/>
      <c r="ABM216" s="4620"/>
      <c r="ABN216" s="4620"/>
      <c r="ABO216" s="3799"/>
      <c r="ABP216" s="3800"/>
      <c r="ABQ216" s="304"/>
      <c r="ABR216" s="704"/>
      <c r="ABS216" s="4619"/>
      <c r="ABT216" s="4620"/>
      <c r="ABU216" s="4620"/>
      <c r="ABV216" s="4620"/>
      <c r="ABW216" s="4620"/>
      <c r="ABX216" s="4620"/>
      <c r="ABY216" s="4620"/>
      <c r="ABZ216" s="4620"/>
      <c r="ACA216" s="3799"/>
      <c r="ACB216" s="3800"/>
      <c r="ACC216" s="304"/>
      <c r="ACD216" s="704"/>
      <c r="ACE216" s="4619"/>
      <c r="ACF216" s="4620"/>
      <c r="ACG216" s="4620"/>
      <c r="ACH216" s="4620"/>
      <c r="ACI216" s="4620"/>
      <c r="ACJ216" s="4620"/>
      <c r="ACK216" s="4620"/>
      <c r="ACL216" s="4620"/>
      <c r="ACM216" s="3799"/>
      <c r="ACN216" s="3800"/>
      <c r="ACO216" s="304"/>
      <c r="ACP216" s="704"/>
      <c r="ACQ216" s="4619"/>
      <c r="ACR216" s="4620"/>
      <c r="ACS216" s="4620"/>
      <c r="ACT216" s="4620"/>
      <c r="ACU216" s="4620"/>
      <c r="ACV216" s="4620"/>
      <c r="ACW216" s="4620"/>
      <c r="ACX216" s="4620"/>
      <c r="ACY216" s="3799"/>
      <c r="ACZ216" s="3800"/>
      <c r="ADA216" s="304"/>
      <c r="ADB216" s="704"/>
      <c r="ADC216" s="4619"/>
      <c r="ADD216" s="4620"/>
      <c r="ADE216" s="4620"/>
      <c r="ADF216" s="4620"/>
      <c r="ADG216" s="4620"/>
      <c r="ADH216" s="4620"/>
      <c r="ADI216" s="4620"/>
      <c r="ADJ216" s="4620"/>
      <c r="ADK216" s="3799"/>
      <c r="ADL216" s="3800"/>
      <c r="ADM216" s="304"/>
      <c r="ADN216" s="704"/>
      <c r="ADO216" s="4619"/>
      <c r="ADP216" s="4620"/>
      <c r="ADQ216" s="4620"/>
      <c r="ADR216" s="4620"/>
      <c r="ADS216" s="4620"/>
      <c r="ADT216" s="4620"/>
      <c r="ADU216" s="4620"/>
      <c r="ADV216" s="4620"/>
      <c r="ADW216" s="3799"/>
      <c r="ADX216" s="3800"/>
      <c r="ADY216" s="304"/>
      <c r="ADZ216" s="704"/>
      <c r="AEA216" s="4619"/>
      <c r="AEB216" s="4620"/>
      <c r="AEC216" s="4620"/>
      <c r="AED216" s="4620"/>
      <c r="AEE216" s="4620"/>
      <c r="AEF216" s="4620"/>
      <c r="AEG216" s="4620"/>
      <c r="AEH216" s="4620"/>
      <c r="AEI216" s="3799"/>
      <c r="AEJ216" s="3800"/>
      <c r="AEK216" s="304"/>
      <c r="AEL216" s="704"/>
      <c r="AEM216" s="4619"/>
      <c r="AEN216" s="4620"/>
      <c r="AEO216" s="4620"/>
      <c r="AEP216" s="4620"/>
      <c r="AEQ216" s="4620"/>
      <c r="AER216" s="4620"/>
      <c r="AES216" s="4620"/>
      <c r="AET216" s="4620"/>
      <c r="AEU216" s="3799"/>
      <c r="AEV216" s="3800"/>
      <c r="AEW216" s="304"/>
      <c r="AEX216" s="704"/>
      <c r="AEY216" s="4619"/>
      <c r="AEZ216" s="4620"/>
      <c r="AFA216" s="4620"/>
      <c r="AFB216" s="4620"/>
      <c r="AFC216" s="4620"/>
      <c r="AFD216" s="4620"/>
      <c r="AFE216" s="4620"/>
      <c r="AFF216" s="4620"/>
      <c r="AFG216" s="3799"/>
      <c r="AFH216" s="3800"/>
      <c r="AFI216" s="304"/>
      <c r="AFJ216" s="704"/>
      <c r="AFK216" s="4619"/>
      <c r="AFL216" s="4620"/>
      <c r="AFM216" s="4620"/>
      <c r="AFN216" s="4620"/>
      <c r="AFO216" s="4620"/>
      <c r="AFP216" s="4620"/>
      <c r="AFQ216" s="4620"/>
      <c r="AFR216" s="4620"/>
      <c r="AFS216" s="3799"/>
      <c r="AFT216" s="3800"/>
      <c r="AFU216" s="304"/>
      <c r="AFV216" s="704"/>
      <c r="AFW216" s="4619"/>
      <c r="AFX216" s="4620"/>
      <c r="AFY216" s="4620"/>
      <c r="AFZ216" s="4620"/>
      <c r="AGA216" s="4620"/>
      <c r="AGB216" s="4620"/>
      <c r="AGC216" s="4620"/>
      <c r="AGD216" s="4620"/>
      <c r="AGE216" s="3799"/>
      <c r="AGF216" s="3800"/>
      <c r="AGG216" s="304"/>
      <c r="AGH216" s="704"/>
      <c r="AGI216" s="4619"/>
      <c r="AGJ216" s="4620"/>
      <c r="AGK216" s="4620"/>
      <c r="AGL216" s="4620"/>
      <c r="AGM216" s="4620"/>
      <c r="AGN216" s="4620"/>
      <c r="AGO216" s="4620"/>
      <c r="AGP216" s="4620"/>
      <c r="AGQ216" s="3799"/>
      <c r="AGR216" s="3800"/>
      <c r="AGS216" s="304"/>
      <c r="AGT216" s="704"/>
      <c r="AGU216" s="4619"/>
      <c r="AGV216" s="4620"/>
      <c r="AGW216" s="4620"/>
      <c r="AGX216" s="4620"/>
      <c r="AGY216" s="4620"/>
      <c r="AGZ216" s="4620"/>
      <c r="AHA216" s="4620"/>
      <c r="AHB216" s="4620"/>
      <c r="AHC216" s="3799"/>
      <c r="AHD216" s="3800"/>
      <c r="AHE216" s="304"/>
      <c r="AHF216" s="704"/>
      <c r="AHG216" s="4619"/>
      <c r="AHH216" s="4620"/>
      <c r="AHI216" s="4620"/>
      <c r="AHJ216" s="4620"/>
      <c r="AHK216" s="4620"/>
      <c r="AHL216" s="4620"/>
      <c r="AHM216" s="4620"/>
      <c r="AHN216" s="4620"/>
      <c r="AHO216" s="3799"/>
      <c r="AHP216" s="3800"/>
      <c r="AHQ216" s="304"/>
      <c r="AHR216" s="704"/>
      <c r="AHS216" s="4619"/>
      <c r="AHT216" s="4620"/>
      <c r="AHU216" s="4620"/>
      <c r="AHV216" s="4620"/>
      <c r="AHW216" s="4620"/>
      <c r="AHX216" s="4620"/>
      <c r="AHY216" s="4620"/>
      <c r="AHZ216" s="4620"/>
      <c r="AIA216" s="3799"/>
      <c r="AIB216" s="3800"/>
      <c r="AIC216" s="304"/>
      <c r="AID216" s="704"/>
      <c r="AIE216" s="4619"/>
      <c r="AIF216" s="4620"/>
      <c r="AIG216" s="4620"/>
      <c r="AIH216" s="4620"/>
      <c r="AII216" s="4620"/>
      <c r="AIJ216" s="4620"/>
      <c r="AIK216" s="4620"/>
      <c r="AIL216" s="4620"/>
      <c r="AIM216" s="3799"/>
      <c r="AIN216" s="3800"/>
      <c r="AIO216" s="304"/>
      <c r="AIP216" s="704"/>
      <c r="AIQ216" s="4619"/>
      <c r="AIR216" s="4620"/>
      <c r="AIS216" s="4620"/>
      <c r="AIT216" s="4620"/>
      <c r="AIU216" s="4620"/>
      <c r="AIV216" s="4620"/>
      <c r="AIW216" s="4620"/>
      <c r="AIX216" s="4620"/>
      <c r="AIY216" s="3799"/>
      <c r="AIZ216" s="3800"/>
      <c r="AJA216" s="304"/>
      <c r="AJB216" s="704"/>
      <c r="AJC216" s="4619"/>
      <c r="AJD216" s="4620"/>
      <c r="AJE216" s="4620"/>
      <c r="AJF216" s="4620"/>
      <c r="AJG216" s="4620"/>
      <c r="AJH216" s="4620"/>
      <c r="AJI216" s="4620"/>
      <c r="AJJ216" s="4620"/>
      <c r="AJK216" s="3799"/>
      <c r="AJL216" s="3800"/>
      <c r="AJM216" s="304"/>
      <c r="AJN216" s="704"/>
      <c r="AJO216" s="4619"/>
      <c r="AJP216" s="4620"/>
      <c r="AJQ216" s="4620"/>
      <c r="AJR216" s="4620"/>
      <c r="AJS216" s="4620"/>
      <c r="AJT216" s="4620"/>
      <c r="AJU216" s="4620"/>
      <c r="AJV216" s="4620"/>
      <c r="AJW216" s="3799"/>
      <c r="AJX216" s="3800"/>
      <c r="AJY216" s="304"/>
      <c r="AJZ216" s="704"/>
      <c r="AKA216" s="4619"/>
      <c r="AKB216" s="4620"/>
      <c r="AKC216" s="4620"/>
      <c r="AKD216" s="4620"/>
      <c r="AKE216" s="4620"/>
      <c r="AKF216" s="4620"/>
      <c r="AKG216" s="4620"/>
      <c r="AKH216" s="4620"/>
      <c r="AKI216" s="3799"/>
      <c r="AKJ216" s="3800"/>
      <c r="AKK216" s="304"/>
      <c r="AKL216" s="704"/>
      <c r="AKM216" s="4619"/>
      <c r="AKN216" s="4620"/>
      <c r="AKO216" s="4620"/>
      <c r="AKP216" s="4620"/>
      <c r="AKQ216" s="4620"/>
      <c r="AKR216" s="4620"/>
      <c r="AKS216" s="4620"/>
      <c r="AKT216" s="4620"/>
      <c r="AKU216" s="3799"/>
      <c r="AKV216" s="3800"/>
      <c r="AKW216" s="304"/>
      <c r="AKX216" s="704"/>
      <c r="AKY216" s="4619"/>
      <c r="AKZ216" s="4620"/>
      <c r="ALA216" s="4620"/>
      <c r="ALB216" s="4620"/>
      <c r="ALC216" s="4620"/>
      <c r="ALD216" s="4620"/>
      <c r="ALE216" s="4620"/>
      <c r="ALF216" s="4620"/>
      <c r="ALG216" s="3799"/>
      <c r="ALH216" s="3800"/>
      <c r="ALI216" s="304"/>
      <c r="ALJ216" s="704"/>
      <c r="ALK216" s="4619"/>
      <c r="ALL216" s="4620"/>
      <c r="ALM216" s="4620"/>
      <c r="ALN216" s="4620"/>
      <c r="ALO216" s="4620"/>
      <c r="ALP216" s="4620"/>
      <c r="ALQ216" s="4620"/>
      <c r="ALR216" s="4620"/>
      <c r="ALS216" s="3799"/>
      <c r="ALT216" s="3800"/>
      <c r="ALU216" s="304"/>
      <c r="ALV216" s="704"/>
      <c r="ALW216" s="4619"/>
      <c r="ALX216" s="4620"/>
      <c r="ALY216" s="4620"/>
      <c r="ALZ216" s="4620"/>
      <c r="AMA216" s="4620"/>
      <c r="AMB216" s="4620"/>
      <c r="AMC216" s="4620"/>
      <c r="AMD216" s="4620"/>
      <c r="AME216" s="3799"/>
      <c r="AMF216" s="3800"/>
      <c r="AMG216" s="304"/>
      <c r="AMH216" s="704"/>
      <c r="AMI216" s="4619"/>
      <c r="AMJ216" s="4620"/>
      <c r="AMK216" s="4620"/>
      <c r="AML216" s="4620"/>
      <c r="AMM216" s="4620"/>
      <c r="AMN216" s="4620"/>
      <c r="AMO216" s="4620"/>
      <c r="AMP216" s="4620"/>
      <c r="AMQ216" s="3799"/>
      <c r="AMR216" s="3800"/>
      <c r="AMS216" s="304"/>
      <c r="AMT216" s="704"/>
      <c r="AMU216" s="4619"/>
      <c r="AMV216" s="4620"/>
      <c r="AMW216" s="4620"/>
      <c r="AMX216" s="4620"/>
      <c r="AMY216" s="4620"/>
      <c r="AMZ216" s="4620"/>
      <c r="ANA216" s="4620"/>
      <c r="ANB216" s="4620"/>
      <c r="ANC216" s="3799"/>
      <c r="AND216" s="3800"/>
      <c r="ANE216" s="304"/>
      <c r="ANF216" s="704"/>
      <c r="ANG216" s="4619"/>
      <c r="ANH216" s="4620"/>
      <c r="ANI216" s="4620"/>
      <c r="ANJ216" s="4620"/>
      <c r="ANK216" s="4620"/>
      <c r="ANL216" s="4620"/>
      <c r="ANM216" s="4620"/>
      <c r="ANN216" s="4620"/>
      <c r="ANO216" s="3799"/>
      <c r="ANP216" s="3800"/>
      <c r="ANQ216" s="304"/>
      <c r="ANR216" s="704"/>
      <c r="ANS216" s="4619"/>
      <c r="ANT216" s="4620"/>
      <c r="ANU216" s="4620"/>
      <c r="ANV216" s="4620"/>
      <c r="ANW216" s="4620"/>
      <c r="ANX216" s="4620"/>
      <c r="ANY216" s="4620"/>
      <c r="ANZ216" s="4620"/>
      <c r="AOA216" s="3799"/>
      <c r="AOB216" s="3800"/>
      <c r="AOC216" s="304"/>
      <c r="AOD216" s="704"/>
      <c r="AOE216" s="4619"/>
      <c r="AOF216" s="4620"/>
      <c r="AOG216" s="4620"/>
      <c r="AOH216" s="4620"/>
      <c r="AOI216" s="4620"/>
      <c r="AOJ216" s="4620"/>
      <c r="AOK216" s="4620"/>
      <c r="AOL216" s="4620"/>
      <c r="AOM216" s="3799"/>
      <c r="AON216" s="3800"/>
      <c r="AOO216" s="304"/>
      <c r="AOP216" s="704"/>
      <c r="AOQ216" s="4619"/>
      <c r="AOR216" s="4620"/>
      <c r="AOS216" s="4620"/>
      <c r="AOT216" s="4620"/>
      <c r="AOU216" s="4620"/>
      <c r="AOV216" s="4620"/>
      <c r="AOW216" s="4620"/>
      <c r="AOX216" s="4620"/>
      <c r="AOY216" s="3799"/>
      <c r="AOZ216" s="3800"/>
      <c r="APA216" s="304"/>
      <c r="APB216" s="704"/>
      <c r="APC216" s="4619"/>
      <c r="APD216" s="4620"/>
      <c r="APE216" s="4620"/>
      <c r="APF216" s="4620"/>
      <c r="APG216" s="4620"/>
      <c r="APH216" s="4620"/>
      <c r="API216" s="4620"/>
      <c r="APJ216" s="4620"/>
      <c r="APK216" s="3799"/>
      <c r="APL216" s="3800"/>
      <c r="APM216" s="304"/>
      <c r="APN216" s="704"/>
      <c r="APO216" s="4619"/>
      <c r="APP216" s="4620"/>
      <c r="APQ216" s="4620"/>
      <c r="APR216" s="4620"/>
      <c r="APS216" s="4620"/>
      <c r="APT216" s="4620"/>
      <c r="APU216" s="4620"/>
      <c r="APV216" s="4620"/>
      <c r="APW216" s="3799"/>
      <c r="APX216" s="3800"/>
      <c r="APY216" s="304"/>
      <c r="APZ216" s="704"/>
      <c r="AQA216" s="4619"/>
      <c r="AQB216" s="4620"/>
      <c r="AQC216" s="4620"/>
      <c r="AQD216" s="4620"/>
      <c r="AQE216" s="4620"/>
      <c r="AQF216" s="4620"/>
      <c r="AQG216" s="4620"/>
      <c r="AQH216" s="4620"/>
      <c r="AQI216" s="3799"/>
      <c r="AQJ216" s="3800"/>
      <c r="AQK216" s="304"/>
      <c r="AQL216" s="704"/>
      <c r="AQM216" s="4619"/>
      <c r="AQN216" s="4620"/>
      <c r="AQO216" s="4620"/>
      <c r="AQP216" s="4620"/>
      <c r="AQQ216" s="4620"/>
      <c r="AQR216" s="4620"/>
      <c r="AQS216" s="4620"/>
      <c r="AQT216" s="4620"/>
      <c r="AQU216" s="3799"/>
      <c r="AQV216" s="3800"/>
      <c r="AQW216" s="304"/>
      <c r="AQX216" s="704"/>
      <c r="AQY216" s="4619"/>
      <c r="AQZ216" s="4620"/>
      <c r="ARA216" s="4620"/>
      <c r="ARB216" s="4620"/>
      <c r="ARC216" s="4620"/>
      <c r="ARD216" s="4620"/>
      <c r="ARE216" s="4620"/>
      <c r="ARF216" s="4620"/>
      <c r="ARG216" s="3799"/>
      <c r="ARH216" s="3800"/>
      <c r="ARI216" s="304"/>
      <c r="ARJ216" s="704"/>
      <c r="ARK216" s="4619"/>
      <c r="ARL216" s="4620"/>
      <c r="ARM216" s="4620"/>
      <c r="ARN216" s="4620"/>
      <c r="ARO216" s="4620"/>
      <c r="ARP216" s="4620"/>
      <c r="ARQ216" s="4620"/>
      <c r="ARR216" s="4620"/>
      <c r="ARS216" s="3799"/>
      <c r="ART216" s="3800"/>
      <c r="ARU216" s="304"/>
      <c r="ARV216" s="704"/>
      <c r="ARW216" s="4619"/>
      <c r="ARX216" s="4620"/>
      <c r="ARY216" s="4620"/>
      <c r="ARZ216" s="4620"/>
      <c r="ASA216" s="4620"/>
      <c r="ASB216" s="4620"/>
      <c r="ASC216" s="4620"/>
      <c r="ASD216" s="4620"/>
      <c r="ASE216" s="3799"/>
      <c r="ASF216" s="3800"/>
      <c r="ASG216" s="304"/>
      <c r="ASH216" s="704"/>
      <c r="ASI216" s="4619"/>
      <c r="ASJ216" s="4620"/>
      <c r="ASK216" s="4620"/>
      <c r="ASL216" s="4620"/>
      <c r="ASM216" s="4620"/>
      <c r="ASN216" s="4620"/>
      <c r="ASO216" s="4620"/>
      <c r="ASP216" s="4620"/>
      <c r="ASQ216" s="3799"/>
      <c r="ASR216" s="3800"/>
      <c r="ASS216" s="304"/>
      <c r="AST216" s="704"/>
      <c r="ASU216" s="4619"/>
      <c r="ASV216" s="4620"/>
      <c r="ASW216" s="4620"/>
      <c r="ASX216" s="4620"/>
      <c r="ASY216" s="4620"/>
      <c r="ASZ216" s="4620"/>
      <c r="ATA216" s="4620"/>
      <c r="ATB216" s="4620"/>
      <c r="ATC216" s="3799"/>
      <c r="ATD216" s="3800"/>
      <c r="ATE216" s="304"/>
      <c r="ATF216" s="704"/>
      <c r="ATG216" s="4619"/>
      <c r="ATH216" s="4620"/>
      <c r="ATI216" s="4620"/>
      <c r="ATJ216" s="4620"/>
      <c r="ATK216" s="4620"/>
      <c r="ATL216" s="4620"/>
      <c r="ATM216" s="4620"/>
      <c r="ATN216" s="4620"/>
      <c r="ATO216" s="3799"/>
      <c r="ATP216" s="3800"/>
      <c r="ATQ216" s="304"/>
      <c r="ATR216" s="704"/>
      <c r="ATS216" s="4619"/>
      <c r="ATT216" s="4620"/>
      <c r="ATU216" s="4620"/>
      <c r="ATV216" s="4620"/>
      <c r="ATW216" s="4620"/>
      <c r="ATX216" s="4620"/>
      <c r="ATY216" s="4620"/>
      <c r="ATZ216" s="4620"/>
      <c r="AUA216" s="3799"/>
      <c r="AUB216" s="3800"/>
      <c r="AUC216" s="304"/>
      <c r="AUD216" s="704"/>
      <c r="AUE216" s="4619"/>
      <c r="AUF216" s="4620"/>
      <c r="AUG216" s="4620"/>
      <c r="AUH216" s="4620"/>
      <c r="AUI216" s="4620"/>
      <c r="AUJ216" s="4620"/>
      <c r="AUK216" s="4620"/>
      <c r="AUL216" s="4620"/>
      <c r="AUM216" s="3799"/>
      <c r="AUN216" s="3800"/>
      <c r="AUO216" s="304"/>
      <c r="AUP216" s="704"/>
      <c r="AUQ216" s="4619"/>
      <c r="AUR216" s="4620"/>
      <c r="AUS216" s="4620"/>
      <c r="AUT216" s="4620"/>
      <c r="AUU216" s="4620"/>
      <c r="AUV216" s="4620"/>
      <c r="AUW216" s="4620"/>
      <c r="AUX216" s="4620"/>
      <c r="AUY216" s="3799"/>
      <c r="AUZ216" s="3800"/>
      <c r="AVA216" s="304"/>
      <c r="AVB216" s="704"/>
      <c r="AVC216" s="4619"/>
      <c r="AVD216" s="4620"/>
      <c r="AVE216" s="4620"/>
      <c r="AVF216" s="4620"/>
      <c r="AVG216" s="4620"/>
      <c r="AVH216" s="4620"/>
      <c r="AVI216" s="4620"/>
      <c r="AVJ216" s="4620"/>
      <c r="AVK216" s="3799"/>
      <c r="AVL216" s="3800"/>
      <c r="AVM216" s="304"/>
      <c r="AVN216" s="704"/>
      <c r="AVO216" s="4619"/>
      <c r="AVP216" s="4620"/>
      <c r="AVQ216" s="4620"/>
      <c r="AVR216" s="4620"/>
      <c r="AVS216" s="4620"/>
      <c r="AVT216" s="4620"/>
      <c r="AVU216" s="4620"/>
      <c r="AVV216" s="4620"/>
      <c r="AVW216" s="3799"/>
      <c r="AVX216" s="3800"/>
      <c r="AVY216" s="304"/>
      <c r="AVZ216" s="704"/>
      <c r="AWA216" s="4619"/>
      <c r="AWB216" s="4620"/>
      <c r="AWC216" s="4620"/>
      <c r="AWD216" s="4620"/>
      <c r="AWE216" s="4620"/>
      <c r="AWF216" s="4620"/>
      <c r="AWG216" s="4620"/>
      <c r="AWH216" s="4620"/>
      <c r="AWI216" s="3799"/>
      <c r="AWJ216" s="3800"/>
      <c r="AWK216" s="304"/>
      <c r="AWL216" s="704"/>
      <c r="AWM216" s="4619"/>
      <c r="AWN216" s="4620"/>
      <c r="AWO216" s="4620"/>
      <c r="AWP216" s="4620"/>
      <c r="AWQ216" s="4620"/>
      <c r="AWR216" s="4620"/>
      <c r="AWS216" s="4620"/>
      <c r="AWT216" s="4620"/>
      <c r="AWU216" s="3799"/>
      <c r="AWV216" s="3800"/>
      <c r="AWW216" s="304"/>
      <c r="AWX216" s="704"/>
      <c r="AWY216" s="4619"/>
      <c r="AWZ216" s="4620"/>
      <c r="AXA216" s="4620"/>
      <c r="AXB216" s="4620"/>
      <c r="AXC216" s="4620"/>
      <c r="AXD216" s="4620"/>
      <c r="AXE216" s="4620"/>
      <c r="AXF216" s="4620"/>
      <c r="AXG216" s="3799"/>
      <c r="AXH216" s="3800"/>
      <c r="AXI216" s="304"/>
      <c r="AXJ216" s="704"/>
      <c r="AXK216" s="4619"/>
      <c r="AXL216" s="4620"/>
      <c r="AXM216" s="4620"/>
      <c r="AXN216" s="4620"/>
      <c r="AXO216" s="4620"/>
      <c r="AXP216" s="4620"/>
      <c r="AXQ216" s="4620"/>
      <c r="AXR216" s="4620"/>
      <c r="AXS216" s="3799"/>
      <c r="AXT216" s="3800"/>
      <c r="AXU216" s="304"/>
      <c r="AXV216" s="704"/>
      <c r="AXW216" s="4619"/>
      <c r="AXX216" s="4620"/>
      <c r="AXY216" s="4620"/>
      <c r="AXZ216" s="4620"/>
      <c r="AYA216" s="4620"/>
      <c r="AYB216" s="4620"/>
      <c r="AYC216" s="4620"/>
      <c r="AYD216" s="4620"/>
      <c r="AYE216" s="3799"/>
      <c r="AYF216" s="3800"/>
      <c r="AYG216" s="304"/>
      <c r="AYH216" s="704"/>
      <c r="AYI216" s="4619"/>
      <c r="AYJ216" s="4620"/>
      <c r="AYK216" s="4620"/>
      <c r="AYL216" s="4620"/>
      <c r="AYM216" s="4620"/>
      <c r="AYN216" s="4620"/>
      <c r="AYO216" s="4620"/>
      <c r="AYP216" s="4620"/>
      <c r="AYQ216" s="3799"/>
      <c r="AYR216" s="3800"/>
      <c r="AYS216" s="304"/>
      <c r="AYT216" s="704"/>
      <c r="AYU216" s="4619"/>
      <c r="AYV216" s="4620"/>
      <c r="AYW216" s="4620"/>
      <c r="AYX216" s="4620"/>
      <c r="AYY216" s="4620"/>
      <c r="AYZ216" s="4620"/>
      <c r="AZA216" s="4620"/>
      <c r="AZB216" s="4620"/>
      <c r="AZC216" s="3799"/>
      <c r="AZD216" s="3800"/>
      <c r="AZE216" s="304"/>
      <c r="AZF216" s="704"/>
      <c r="AZG216" s="4619"/>
      <c r="AZH216" s="4620"/>
      <c r="AZI216" s="4620"/>
      <c r="AZJ216" s="4620"/>
      <c r="AZK216" s="4620"/>
      <c r="AZL216" s="4620"/>
      <c r="AZM216" s="4620"/>
      <c r="AZN216" s="4620"/>
      <c r="AZO216" s="3799"/>
      <c r="AZP216" s="3800"/>
      <c r="AZQ216" s="304"/>
      <c r="AZR216" s="704"/>
      <c r="AZS216" s="4619"/>
      <c r="AZT216" s="4620"/>
      <c r="AZU216" s="4620"/>
      <c r="AZV216" s="4620"/>
      <c r="AZW216" s="4620"/>
      <c r="AZX216" s="4620"/>
      <c r="AZY216" s="4620"/>
      <c r="AZZ216" s="4620"/>
      <c r="BAA216" s="3799"/>
      <c r="BAB216" s="3800"/>
      <c r="BAC216" s="304"/>
      <c r="BAD216" s="704"/>
      <c r="BAE216" s="4619"/>
      <c r="BAF216" s="4620"/>
      <c r="BAG216" s="4620"/>
      <c r="BAH216" s="4620"/>
      <c r="BAI216" s="4620"/>
      <c r="BAJ216" s="4620"/>
      <c r="BAK216" s="4620"/>
      <c r="BAL216" s="4620"/>
      <c r="BAM216" s="3799"/>
      <c r="BAN216" s="3800"/>
      <c r="BAO216" s="304"/>
      <c r="BAP216" s="704"/>
      <c r="BAQ216" s="4619"/>
      <c r="BAR216" s="4620"/>
      <c r="BAS216" s="4620"/>
      <c r="BAT216" s="4620"/>
      <c r="BAU216" s="4620"/>
      <c r="BAV216" s="4620"/>
      <c r="BAW216" s="4620"/>
      <c r="BAX216" s="4620"/>
      <c r="BAY216" s="3799"/>
      <c r="BAZ216" s="3800"/>
      <c r="BBA216" s="304"/>
      <c r="BBB216" s="704"/>
      <c r="BBC216" s="4619"/>
      <c r="BBD216" s="4620"/>
      <c r="BBE216" s="4620"/>
      <c r="BBF216" s="4620"/>
      <c r="BBG216" s="4620"/>
      <c r="BBH216" s="4620"/>
      <c r="BBI216" s="4620"/>
      <c r="BBJ216" s="4620"/>
      <c r="BBK216" s="3799"/>
      <c r="BBL216" s="3800"/>
      <c r="BBM216" s="304"/>
      <c r="BBN216" s="704"/>
      <c r="BBO216" s="4619"/>
      <c r="BBP216" s="4620"/>
      <c r="BBQ216" s="4620"/>
      <c r="BBR216" s="4620"/>
      <c r="BBS216" s="4620"/>
      <c r="BBT216" s="4620"/>
      <c r="BBU216" s="4620"/>
      <c r="BBV216" s="4620"/>
      <c r="BBW216" s="3799"/>
      <c r="BBX216" s="3800"/>
      <c r="BBY216" s="304"/>
      <c r="BBZ216" s="704"/>
      <c r="BCA216" s="4619"/>
      <c r="BCB216" s="4620"/>
      <c r="BCC216" s="4620"/>
      <c r="BCD216" s="4620"/>
      <c r="BCE216" s="4620"/>
      <c r="BCF216" s="4620"/>
      <c r="BCG216" s="4620"/>
      <c r="BCH216" s="4620"/>
      <c r="BCI216" s="3799"/>
      <c r="BCJ216" s="3800"/>
      <c r="BCK216" s="304"/>
      <c r="BCL216" s="704"/>
      <c r="BCM216" s="4619"/>
      <c r="BCN216" s="4620"/>
      <c r="BCO216" s="4620"/>
      <c r="BCP216" s="4620"/>
      <c r="BCQ216" s="4620"/>
      <c r="BCR216" s="4620"/>
      <c r="BCS216" s="4620"/>
      <c r="BCT216" s="4620"/>
      <c r="BCU216" s="3799"/>
      <c r="BCV216" s="3800"/>
      <c r="BCW216" s="304"/>
      <c r="BCX216" s="704"/>
      <c r="BCY216" s="4619"/>
      <c r="BCZ216" s="4620"/>
      <c r="BDA216" s="4620"/>
      <c r="BDB216" s="4620"/>
      <c r="BDC216" s="4620"/>
      <c r="BDD216" s="4620"/>
      <c r="BDE216" s="4620"/>
      <c r="BDF216" s="4620"/>
      <c r="BDG216" s="3799"/>
      <c r="BDH216" s="3800"/>
      <c r="BDI216" s="304"/>
      <c r="BDJ216" s="704"/>
      <c r="BDK216" s="4619"/>
      <c r="BDL216" s="4620"/>
      <c r="BDM216" s="4620"/>
      <c r="BDN216" s="4620"/>
      <c r="BDO216" s="4620"/>
      <c r="BDP216" s="4620"/>
      <c r="BDQ216" s="4620"/>
      <c r="BDR216" s="4620"/>
      <c r="BDS216" s="3799"/>
      <c r="BDT216" s="3800"/>
      <c r="BDU216" s="304"/>
      <c r="BDV216" s="704"/>
      <c r="BDW216" s="4619"/>
      <c r="BDX216" s="4620"/>
      <c r="BDY216" s="4620"/>
      <c r="BDZ216" s="4620"/>
      <c r="BEA216" s="4620"/>
      <c r="BEB216" s="4620"/>
      <c r="BEC216" s="4620"/>
      <c r="BED216" s="4620"/>
      <c r="BEE216" s="3799"/>
      <c r="BEF216" s="3800"/>
      <c r="BEG216" s="304"/>
      <c r="BEH216" s="704"/>
      <c r="BEI216" s="4619"/>
      <c r="BEJ216" s="4620"/>
      <c r="BEK216" s="4620"/>
      <c r="BEL216" s="4620"/>
      <c r="BEM216" s="4620"/>
      <c r="BEN216" s="4620"/>
      <c r="BEO216" s="4620"/>
      <c r="BEP216" s="4620"/>
      <c r="BEQ216" s="3799"/>
      <c r="BER216" s="3800"/>
      <c r="BES216" s="304"/>
      <c r="BET216" s="704"/>
      <c r="BEU216" s="4619"/>
      <c r="BEV216" s="4620"/>
      <c r="BEW216" s="4620"/>
      <c r="BEX216" s="4620"/>
      <c r="BEY216" s="4620"/>
      <c r="BEZ216" s="4620"/>
      <c r="BFA216" s="4620"/>
      <c r="BFB216" s="4620"/>
      <c r="BFC216" s="3799"/>
      <c r="BFD216" s="3800"/>
      <c r="BFE216" s="304"/>
      <c r="BFF216" s="704"/>
      <c r="BFG216" s="4619"/>
      <c r="BFH216" s="4620"/>
      <c r="BFI216" s="4620"/>
      <c r="BFJ216" s="4620"/>
      <c r="BFK216" s="4620"/>
      <c r="BFL216" s="4620"/>
      <c r="BFM216" s="4620"/>
      <c r="BFN216" s="4620"/>
      <c r="BFO216" s="3799"/>
      <c r="BFP216" s="3800"/>
      <c r="BFQ216" s="304"/>
      <c r="BFR216" s="704"/>
      <c r="BFS216" s="4619"/>
      <c r="BFT216" s="4620"/>
      <c r="BFU216" s="4620"/>
      <c r="BFV216" s="4620"/>
      <c r="BFW216" s="4620"/>
      <c r="BFX216" s="4620"/>
      <c r="BFY216" s="4620"/>
      <c r="BFZ216" s="4620"/>
      <c r="BGA216" s="3799"/>
      <c r="BGB216" s="3800"/>
      <c r="BGC216" s="304"/>
      <c r="BGD216" s="704"/>
      <c r="BGE216" s="4619"/>
      <c r="BGF216" s="4620"/>
      <c r="BGG216" s="4620"/>
      <c r="BGH216" s="4620"/>
      <c r="BGI216" s="4620"/>
      <c r="BGJ216" s="4620"/>
      <c r="BGK216" s="4620"/>
      <c r="BGL216" s="4620"/>
      <c r="BGM216" s="3799"/>
      <c r="BGN216" s="3800"/>
      <c r="BGO216" s="304"/>
      <c r="BGP216" s="704"/>
      <c r="BGQ216" s="4619"/>
      <c r="BGR216" s="4620"/>
      <c r="BGS216" s="4620"/>
      <c r="BGT216" s="4620"/>
      <c r="BGU216" s="4620"/>
      <c r="BGV216" s="4620"/>
      <c r="BGW216" s="4620"/>
      <c r="BGX216" s="4620"/>
      <c r="BGY216" s="3799"/>
      <c r="BGZ216" s="3800"/>
      <c r="BHA216" s="304"/>
      <c r="BHB216" s="704"/>
      <c r="BHC216" s="4619"/>
      <c r="BHD216" s="4620"/>
      <c r="BHE216" s="4620"/>
      <c r="BHF216" s="4620"/>
      <c r="BHG216" s="4620"/>
      <c r="BHH216" s="4620"/>
      <c r="BHI216" s="4620"/>
      <c r="BHJ216" s="4620"/>
      <c r="BHK216" s="3799"/>
      <c r="BHL216" s="3800"/>
      <c r="BHM216" s="304"/>
      <c r="BHN216" s="704"/>
      <c r="BHO216" s="4619"/>
      <c r="BHP216" s="4620"/>
      <c r="BHQ216" s="4620"/>
      <c r="BHR216" s="4620"/>
      <c r="BHS216" s="4620"/>
      <c r="BHT216" s="4620"/>
      <c r="BHU216" s="4620"/>
      <c r="BHV216" s="4620"/>
      <c r="BHW216" s="3799"/>
      <c r="BHX216" s="3800"/>
      <c r="BHY216" s="304"/>
      <c r="BHZ216" s="704"/>
      <c r="BIA216" s="4619"/>
      <c r="BIB216" s="4620"/>
      <c r="BIC216" s="4620"/>
      <c r="BID216" s="4620"/>
      <c r="BIE216" s="4620"/>
      <c r="BIF216" s="4620"/>
      <c r="BIG216" s="4620"/>
      <c r="BIH216" s="4620"/>
      <c r="BII216" s="3799"/>
      <c r="BIJ216" s="3800"/>
      <c r="BIK216" s="304"/>
      <c r="BIL216" s="704"/>
      <c r="BIM216" s="4619"/>
      <c r="BIN216" s="4620"/>
      <c r="BIO216" s="4620"/>
      <c r="BIP216" s="4620"/>
      <c r="BIQ216" s="4620"/>
      <c r="BIR216" s="4620"/>
      <c r="BIS216" s="4620"/>
      <c r="BIT216" s="4620"/>
      <c r="BIU216" s="3799"/>
      <c r="BIV216" s="3800"/>
      <c r="BIW216" s="304"/>
      <c r="BIX216" s="704"/>
      <c r="BIY216" s="4619"/>
      <c r="BIZ216" s="4620"/>
      <c r="BJA216" s="4620"/>
      <c r="BJB216" s="4620"/>
      <c r="BJC216" s="4620"/>
      <c r="BJD216" s="4620"/>
      <c r="BJE216" s="4620"/>
      <c r="BJF216" s="4620"/>
      <c r="BJG216" s="3799"/>
      <c r="BJH216" s="3800"/>
      <c r="BJI216" s="304"/>
      <c r="BJJ216" s="704"/>
      <c r="BJK216" s="4619"/>
      <c r="BJL216" s="4620"/>
      <c r="BJM216" s="4620"/>
      <c r="BJN216" s="4620"/>
      <c r="BJO216" s="4620"/>
      <c r="BJP216" s="4620"/>
      <c r="BJQ216" s="4620"/>
      <c r="BJR216" s="4620"/>
      <c r="BJS216" s="3799"/>
      <c r="BJT216" s="3800"/>
      <c r="BJU216" s="304"/>
      <c r="BJV216" s="704"/>
      <c r="BJW216" s="4619"/>
      <c r="BJX216" s="4620"/>
      <c r="BJY216" s="4620"/>
      <c r="BJZ216" s="4620"/>
      <c r="BKA216" s="4620"/>
      <c r="BKB216" s="4620"/>
      <c r="BKC216" s="4620"/>
      <c r="BKD216" s="4620"/>
      <c r="BKE216" s="3799"/>
      <c r="BKF216" s="3800"/>
      <c r="BKG216" s="304"/>
      <c r="BKH216" s="704"/>
      <c r="BKI216" s="4619"/>
      <c r="BKJ216" s="4620"/>
      <c r="BKK216" s="4620"/>
      <c r="BKL216" s="4620"/>
      <c r="BKM216" s="4620"/>
      <c r="BKN216" s="4620"/>
      <c r="BKO216" s="4620"/>
      <c r="BKP216" s="4620"/>
      <c r="BKQ216" s="3799"/>
      <c r="BKR216" s="3800"/>
      <c r="BKS216" s="304"/>
      <c r="BKT216" s="704"/>
      <c r="BKU216" s="4619"/>
      <c r="BKV216" s="4620"/>
      <c r="BKW216" s="4620"/>
      <c r="BKX216" s="4620"/>
      <c r="BKY216" s="4620"/>
      <c r="BKZ216" s="4620"/>
      <c r="BLA216" s="4620"/>
      <c r="BLB216" s="4620"/>
      <c r="BLC216" s="3799"/>
      <c r="BLD216" s="3800"/>
      <c r="BLE216" s="304"/>
      <c r="BLF216" s="704"/>
      <c r="BLG216" s="4619"/>
      <c r="BLH216" s="4620"/>
      <c r="BLI216" s="4620"/>
      <c r="BLJ216" s="4620"/>
      <c r="BLK216" s="4620"/>
      <c r="BLL216" s="4620"/>
      <c r="BLM216" s="4620"/>
      <c r="BLN216" s="4620"/>
      <c r="BLO216" s="3799"/>
      <c r="BLP216" s="3800"/>
      <c r="BLQ216" s="304"/>
      <c r="BLR216" s="704"/>
      <c r="BLS216" s="4619"/>
      <c r="BLT216" s="4620"/>
      <c r="BLU216" s="4620"/>
      <c r="BLV216" s="4620"/>
      <c r="BLW216" s="4620"/>
      <c r="BLX216" s="4620"/>
      <c r="BLY216" s="4620"/>
      <c r="BLZ216" s="4620"/>
      <c r="BMA216" s="3799"/>
      <c r="BMB216" s="3800"/>
      <c r="BMC216" s="304"/>
      <c r="BMD216" s="704"/>
      <c r="BME216" s="4619"/>
      <c r="BMF216" s="4620"/>
      <c r="BMG216" s="4620"/>
      <c r="BMH216" s="4620"/>
      <c r="BMI216" s="4620"/>
      <c r="BMJ216" s="4620"/>
      <c r="BMK216" s="4620"/>
      <c r="BML216" s="4620"/>
      <c r="BMM216" s="3799"/>
      <c r="BMN216" s="3800"/>
      <c r="BMO216" s="304"/>
      <c r="BMP216" s="704"/>
      <c r="BMQ216" s="4619"/>
      <c r="BMR216" s="4620"/>
      <c r="BMS216" s="4620"/>
      <c r="BMT216" s="4620"/>
      <c r="BMU216" s="4620"/>
      <c r="BMV216" s="4620"/>
      <c r="BMW216" s="4620"/>
      <c r="BMX216" s="4620"/>
      <c r="BMY216" s="3799"/>
      <c r="BMZ216" s="3800"/>
      <c r="BNA216" s="304"/>
      <c r="BNB216" s="704"/>
      <c r="BNC216" s="4619"/>
      <c r="BND216" s="4620"/>
      <c r="BNE216" s="4620"/>
      <c r="BNF216" s="4620"/>
      <c r="BNG216" s="4620"/>
      <c r="BNH216" s="4620"/>
      <c r="BNI216" s="4620"/>
      <c r="BNJ216" s="4620"/>
      <c r="BNK216" s="3799"/>
      <c r="BNL216" s="3800"/>
      <c r="BNM216" s="304"/>
      <c r="BNN216" s="704"/>
      <c r="BNO216" s="4619"/>
      <c r="BNP216" s="4620"/>
      <c r="BNQ216" s="4620"/>
      <c r="BNR216" s="4620"/>
      <c r="BNS216" s="4620"/>
      <c r="BNT216" s="4620"/>
      <c r="BNU216" s="4620"/>
      <c r="BNV216" s="4620"/>
      <c r="BNW216" s="3799"/>
      <c r="BNX216" s="3800"/>
      <c r="BNY216" s="304"/>
      <c r="BNZ216" s="704"/>
      <c r="BOA216" s="4619"/>
      <c r="BOB216" s="4620"/>
      <c r="BOC216" s="4620"/>
      <c r="BOD216" s="4620"/>
      <c r="BOE216" s="4620"/>
      <c r="BOF216" s="4620"/>
      <c r="BOG216" s="4620"/>
      <c r="BOH216" s="4620"/>
      <c r="BOI216" s="3799"/>
      <c r="BOJ216" s="3800"/>
      <c r="BOK216" s="304"/>
      <c r="BOL216" s="704"/>
      <c r="BOM216" s="4619"/>
      <c r="BON216" s="4620"/>
      <c r="BOO216" s="4620"/>
      <c r="BOP216" s="4620"/>
      <c r="BOQ216" s="4620"/>
      <c r="BOR216" s="4620"/>
      <c r="BOS216" s="4620"/>
      <c r="BOT216" s="4620"/>
      <c r="BOU216" s="3799"/>
      <c r="BOV216" s="3800"/>
      <c r="BOW216" s="304"/>
      <c r="BOX216" s="704"/>
      <c r="BOY216" s="4619"/>
      <c r="BOZ216" s="4620"/>
      <c r="BPA216" s="4620"/>
      <c r="BPB216" s="4620"/>
      <c r="BPC216" s="4620"/>
      <c r="BPD216" s="4620"/>
      <c r="BPE216" s="4620"/>
      <c r="BPF216" s="4620"/>
      <c r="BPG216" s="3799"/>
      <c r="BPH216" s="3800"/>
      <c r="BPI216" s="304"/>
      <c r="BPJ216" s="704"/>
      <c r="BPK216" s="4619"/>
      <c r="BPL216" s="4620"/>
      <c r="BPM216" s="4620"/>
      <c r="BPN216" s="4620"/>
      <c r="BPO216" s="4620"/>
      <c r="BPP216" s="4620"/>
      <c r="BPQ216" s="4620"/>
      <c r="BPR216" s="4620"/>
      <c r="BPS216" s="3799"/>
      <c r="BPT216" s="3800"/>
      <c r="BPU216" s="304"/>
      <c r="BPV216" s="704"/>
      <c r="BPW216" s="4619"/>
      <c r="BPX216" s="4620"/>
      <c r="BPY216" s="4620"/>
      <c r="BPZ216" s="4620"/>
      <c r="BQA216" s="4620"/>
      <c r="BQB216" s="4620"/>
      <c r="BQC216" s="4620"/>
      <c r="BQD216" s="4620"/>
      <c r="BQE216" s="3799"/>
      <c r="BQF216" s="3800"/>
      <c r="BQG216" s="304"/>
      <c r="BQH216" s="704"/>
      <c r="BQI216" s="4619"/>
      <c r="BQJ216" s="4620"/>
      <c r="BQK216" s="4620"/>
      <c r="BQL216" s="4620"/>
      <c r="BQM216" s="4620"/>
      <c r="BQN216" s="4620"/>
      <c r="BQO216" s="4620"/>
      <c r="BQP216" s="4620"/>
      <c r="BQQ216" s="3799"/>
      <c r="BQR216" s="3800"/>
      <c r="BQS216" s="304"/>
      <c r="BQT216" s="704"/>
      <c r="BQU216" s="4619"/>
      <c r="BQV216" s="4620"/>
      <c r="BQW216" s="4620"/>
      <c r="BQX216" s="4620"/>
      <c r="BQY216" s="4620"/>
      <c r="BQZ216" s="4620"/>
      <c r="BRA216" s="4620"/>
      <c r="BRB216" s="4620"/>
      <c r="BRC216" s="3799"/>
      <c r="BRD216" s="3800"/>
      <c r="BRE216" s="304"/>
      <c r="BRF216" s="704"/>
      <c r="BRG216" s="4619"/>
      <c r="BRH216" s="4620"/>
      <c r="BRI216" s="4620"/>
      <c r="BRJ216" s="4620"/>
      <c r="BRK216" s="4620"/>
      <c r="BRL216" s="4620"/>
      <c r="BRM216" s="4620"/>
      <c r="BRN216" s="4620"/>
      <c r="BRO216" s="3799"/>
      <c r="BRP216" s="3800"/>
      <c r="BRQ216" s="304"/>
      <c r="BRR216" s="704"/>
      <c r="BRS216" s="4619"/>
      <c r="BRT216" s="4620"/>
      <c r="BRU216" s="4620"/>
      <c r="BRV216" s="4620"/>
      <c r="BRW216" s="4620"/>
      <c r="BRX216" s="4620"/>
      <c r="BRY216" s="4620"/>
      <c r="BRZ216" s="4620"/>
      <c r="BSA216" s="3799"/>
      <c r="BSB216" s="3800"/>
      <c r="BSC216" s="304"/>
      <c r="BSD216" s="704"/>
      <c r="BSE216" s="4619"/>
      <c r="BSF216" s="4620"/>
      <c r="BSG216" s="4620"/>
      <c r="BSH216" s="4620"/>
      <c r="BSI216" s="4620"/>
      <c r="BSJ216" s="4620"/>
      <c r="BSK216" s="4620"/>
      <c r="BSL216" s="4620"/>
      <c r="BSM216" s="3799"/>
      <c r="BSN216" s="3800"/>
      <c r="BSO216" s="304"/>
      <c r="BSP216" s="704"/>
      <c r="BSQ216" s="4619"/>
      <c r="BSR216" s="4620"/>
      <c r="BSS216" s="4620"/>
      <c r="BST216" s="4620"/>
      <c r="BSU216" s="4620"/>
      <c r="BSV216" s="4620"/>
      <c r="BSW216" s="4620"/>
      <c r="BSX216" s="4620"/>
      <c r="BSY216" s="3799"/>
      <c r="BSZ216" s="3800"/>
      <c r="BTA216" s="304"/>
      <c r="BTB216" s="704"/>
      <c r="BTC216" s="4619"/>
      <c r="BTD216" s="4620"/>
      <c r="BTE216" s="4620"/>
      <c r="BTF216" s="4620"/>
      <c r="BTG216" s="4620"/>
      <c r="BTH216" s="4620"/>
      <c r="BTI216" s="4620"/>
      <c r="BTJ216" s="4620"/>
      <c r="BTK216" s="3799"/>
      <c r="BTL216" s="3800"/>
      <c r="BTM216" s="304"/>
      <c r="BTN216" s="704"/>
      <c r="BTO216" s="4619"/>
      <c r="BTP216" s="4620"/>
      <c r="BTQ216" s="4620"/>
      <c r="BTR216" s="4620"/>
      <c r="BTS216" s="4620"/>
      <c r="BTT216" s="4620"/>
      <c r="BTU216" s="4620"/>
      <c r="BTV216" s="4620"/>
      <c r="BTW216" s="3799"/>
      <c r="BTX216" s="3800"/>
      <c r="BTY216" s="304"/>
      <c r="BTZ216" s="704"/>
      <c r="BUA216" s="4619"/>
      <c r="BUB216" s="4620"/>
      <c r="BUC216" s="4620"/>
      <c r="BUD216" s="4620"/>
      <c r="BUE216" s="4620"/>
      <c r="BUF216" s="4620"/>
      <c r="BUG216" s="4620"/>
      <c r="BUH216" s="4620"/>
      <c r="BUI216" s="3799"/>
      <c r="BUJ216" s="3800"/>
      <c r="BUK216" s="304"/>
      <c r="BUL216" s="704"/>
      <c r="BUM216" s="4619"/>
      <c r="BUN216" s="4620"/>
      <c r="BUO216" s="4620"/>
      <c r="BUP216" s="4620"/>
      <c r="BUQ216" s="4620"/>
      <c r="BUR216" s="4620"/>
      <c r="BUS216" s="4620"/>
      <c r="BUT216" s="4620"/>
      <c r="BUU216" s="3799"/>
      <c r="BUV216" s="3800"/>
      <c r="BUW216" s="304"/>
      <c r="BUX216" s="704"/>
      <c r="BUY216" s="4619"/>
      <c r="BUZ216" s="4620"/>
      <c r="BVA216" s="4620"/>
      <c r="BVB216" s="4620"/>
      <c r="BVC216" s="4620"/>
      <c r="BVD216" s="4620"/>
      <c r="BVE216" s="4620"/>
      <c r="BVF216" s="4620"/>
      <c r="BVG216" s="3799"/>
      <c r="BVH216" s="3800"/>
      <c r="BVI216" s="304"/>
      <c r="BVJ216" s="704"/>
      <c r="BVK216" s="4619"/>
      <c r="BVL216" s="4620"/>
      <c r="BVM216" s="4620"/>
      <c r="BVN216" s="4620"/>
      <c r="BVO216" s="4620"/>
      <c r="BVP216" s="4620"/>
      <c r="BVQ216" s="4620"/>
      <c r="BVR216" s="4620"/>
      <c r="BVS216" s="3799"/>
      <c r="BVT216" s="3800"/>
      <c r="BVU216" s="304"/>
      <c r="BVV216" s="704"/>
      <c r="BVW216" s="4619"/>
      <c r="BVX216" s="4620"/>
      <c r="BVY216" s="4620"/>
      <c r="BVZ216" s="4620"/>
      <c r="BWA216" s="4620"/>
      <c r="BWB216" s="4620"/>
      <c r="BWC216" s="4620"/>
      <c r="BWD216" s="4620"/>
      <c r="BWE216" s="3799"/>
      <c r="BWF216" s="3800"/>
      <c r="BWG216" s="304"/>
      <c r="BWH216" s="704"/>
      <c r="BWI216" s="4619"/>
      <c r="BWJ216" s="4620"/>
      <c r="BWK216" s="4620"/>
      <c r="BWL216" s="4620"/>
      <c r="BWM216" s="4620"/>
      <c r="BWN216" s="4620"/>
      <c r="BWO216" s="4620"/>
      <c r="BWP216" s="4620"/>
      <c r="BWQ216" s="3799"/>
      <c r="BWR216" s="3800"/>
      <c r="BWS216" s="304"/>
      <c r="BWT216" s="704"/>
      <c r="BWU216" s="4619"/>
      <c r="BWV216" s="4620"/>
      <c r="BWW216" s="4620"/>
      <c r="BWX216" s="4620"/>
      <c r="BWY216" s="4620"/>
      <c r="BWZ216" s="4620"/>
      <c r="BXA216" s="4620"/>
      <c r="BXB216" s="4620"/>
      <c r="BXC216" s="3799"/>
      <c r="BXD216" s="3800"/>
      <c r="BXE216" s="304"/>
      <c r="BXF216" s="704"/>
      <c r="BXG216" s="4619"/>
      <c r="BXH216" s="4620"/>
      <c r="BXI216" s="4620"/>
      <c r="BXJ216" s="4620"/>
      <c r="BXK216" s="4620"/>
      <c r="BXL216" s="4620"/>
      <c r="BXM216" s="4620"/>
      <c r="BXN216" s="4620"/>
      <c r="BXO216" s="3799"/>
      <c r="BXP216" s="3800"/>
      <c r="BXQ216" s="304"/>
      <c r="BXR216" s="704"/>
      <c r="BXS216" s="4619"/>
      <c r="BXT216" s="4620"/>
      <c r="BXU216" s="4620"/>
      <c r="BXV216" s="4620"/>
      <c r="BXW216" s="4620"/>
      <c r="BXX216" s="4620"/>
      <c r="BXY216" s="4620"/>
      <c r="BXZ216" s="4620"/>
      <c r="BYA216" s="3799"/>
      <c r="BYB216" s="3800"/>
      <c r="BYC216" s="304"/>
      <c r="BYD216" s="704"/>
      <c r="BYE216" s="4619"/>
      <c r="BYF216" s="4620"/>
      <c r="BYG216" s="4620"/>
      <c r="BYH216" s="4620"/>
      <c r="BYI216" s="4620"/>
      <c r="BYJ216" s="4620"/>
      <c r="BYK216" s="4620"/>
      <c r="BYL216" s="4620"/>
      <c r="BYM216" s="3799"/>
      <c r="BYN216" s="3800"/>
      <c r="BYO216" s="304"/>
      <c r="BYP216" s="704"/>
      <c r="BYQ216" s="4619"/>
      <c r="BYR216" s="4620"/>
      <c r="BYS216" s="4620"/>
      <c r="BYT216" s="4620"/>
      <c r="BYU216" s="4620"/>
      <c r="BYV216" s="4620"/>
      <c r="BYW216" s="4620"/>
      <c r="BYX216" s="4620"/>
      <c r="BYY216" s="3799"/>
      <c r="BYZ216" s="3800"/>
      <c r="BZA216" s="304"/>
      <c r="BZB216" s="704"/>
      <c r="BZC216" s="4619"/>
      <c r="BZD216" s="4620"/>
      <c r="BZE216" s="4620"/>
      <c r="BZF216" s="4620"/>
      <c r="BZG216" s="4620"/>
      <c r="BZH216" s="4620"/>
      <c r="BZI216" s="4620"/>
      <c r="BZJ216" s="4620"/>
      <c r="BZK216" s="3799"/>
      <c r="BZL216" s="3800"/>
      <c r="BZM216" s="304"/>
      <c r="BZN216" s="704"/>
      <c r="BZO216" s="4619"/>
      <c r="BZP216" s="4620"/>
      <c r="BZQ216" s="4620"/>
      <c r="BZR216" s="4620"/>
      <c r="BZS216" s="4620"/>
      <c r="BZT216" s="4620"/>
      <c r="BZU216" s="4620"/>
      <c r="BZV216" s="4620"/>
      <c r="BZW216" s="3799"/>
      <c r="BZX216" s="3800"/>
      <c r="BZY216" s="304"/>
      <c r="BZZ216" s="704"/>
      <c r="CAA216" s="4619"/>
      <c r="CAB216" s="4620"/>
      <c r="CAC216" s="4620"/>
      <c r="CAD216" s="4620"/>
      <c r="CAE216" s="4620"/>
      <c r="CAF216" s="4620"/>
      <c r="CAG216" s="4620"/>
      <c r="CAH216" s="4620"/>
      <c r="CAI216" s="3799"/>
      <c r="CAJ216" s="3800"/>
      <c r="CAK216" s="304"/>
      <c r="CAL216" s="704"/>
      <c r="CAM216" s="4619"/>
      <c r="CAN216" s="4620"/>
      <c r="CAO216" s="4620"/>
      <c r="CAP216" s="4620"/>
      <c r="CAQ216" s="4620"/>
      <c r="CAR216" s="4620"/>
      <c r="CAS216" s="4620"/>
      <c r="CAT216" s="4620"/>
      <c r="CAU216" s="3799"/>
      <c r="CAV216" s="3800"/>
      <c r="CAW216" s="304"/>
      <c r="CAX216" s="704"/>
      <c r="CAY216" s="4619"/>
      <c r="CAZ216" s="4620"/>
      <c r="CBA216" s="4620"/>
      <c r="CBB216" s="4620"/>
      <c r="CBC216" s="4620"/>
      <c r="CBD216" s="4620"/>
      <c r="CBE216" s="4620"/>
      <c r="CBF216" s="4620"/>
      <c r="CBG216" s="3799"/>
      <c r="CBH216" s="3800"/>
      <c r="CBI216" s="304"/>
      <c r="CBJ216" s="704"/>
      <c r="CBK216" s="4619"/>
      <c r="CBL216" s="4620"/>
      <c r="CBM216" s="4620"/>
      <c r="CBN216" s="4620"/>
      <c r="CBO216" s="4620"/>
      <c r="CBP216" s="4620"/>
      <c r="CBQ216" s="4620"/>
      <c r="CBR216" s="4620"/>
      <c r="CBS216" s="3799"/>
      <c r="CBT216" s="3800"/>
      <c r="CBU216" s="304"/>
      <c r="CBV216" s="704"/>
      <c r="CBW216" s="4619"/>
      <c r="CBX216" s="4620"/>
      <c r="CBY216" s="4620"/>
      <c r="CBZ216" s="4620"/>
      <c r="CCA216" s="4620"/>
      <c r="CCB216" s="4620"/>
      <c r="CCC216" s="4620"/>
      <c r="CCD216" s="4620"/>
      <c r="CCE216" s="3799"/>
      <c r="CCF216" s="3800"/>
      <c r="CCG216" s="304"/>
      <c r="CCH216" s="704"/>
      <c r="CCI216" s="4619"/>
      <c r="CCJ216" s="4620"/>
      <c r="CCK216" s="4620"/>
      <c r="CCL216" s="4620"/>
      <c r="CCM216" s="4620"/>
      <c r="CCN216" s="4620"/>
      <c r="CCO216" s="4620"/>
      <c r="CCP216" s="4620"/>
      <c r="CCQ216" s="3799"/>
      <c r="CCR216" s="3800"/>
      <c r="CCS216" s="304"/>
      <c r="CCT216" s="704"/>
      <c r="CCU216" s="4619"/>
      <c r="CCV216" s="4620"/>
      <c r="CCW216" s="4620"/>
      <c r="CCX216" s="4620"/>
      <c r="CCY216" s="4620"/>
      <c r="CCZ216" s="4620"/>
      <c r="CDA216" s="4620"/>
      <c r="CDB216" s="4620"/>
      <c r="CDC216" s="3799"/>
      <c r="CDD216" s="3800"/>
      <c r="CDE216" s="304"/>
      <c r="CDF216" s="704"/>
      <c r="CDG216" s="4619"/>
      <c r="CDH216" s="4620"/>
      <c r="CDI216" s="4620"/>
      <c r="CDJ216" s="4620"/>
      <c r="CDK216" s="4620"/>
      <c r="CDL216" s="4620"/>
      <c r="CDM216" s="4620"/>
      <c r="CDN216" s="4620"/>
      <c r="CDO216" s="3799"/>
      <c r="CDP216" s="3800"/>
      <c r="CDQ216" s="304"/>
      <c r="CDR216" s="704"/>
      <c r="CDS216" s="4619"/>
      <c r="CDT216" s="4620"/>
      <c r="CDU216" s="4620"/>
      <c r="CDV216" s="4620"/>
      <c r="CDW216" s="4620"/>
      <c r="CDX216" s="4620"/>
      <c r="CDY216" s="4620"/>
      <c r="CDZ216" s="4620"/>
      <c r="CEA216" s="3799"/>
      <c r="CEB216" s="3800"/>
      <c r="CEC216" s="304"/>
      <c r="CED216" s="704"/>
      <c r="CEE216" s="4619"/>
      <c r="CEF216" s="4620"/>
      <c r="CEG216" s="4620"/>
      <c r="CEH216" s="4620"/>
      <c r="CEI216" s="4620"/>
      <c r="CEJ216" s="4620"/>
      <c r="CEK216" s="4620"/>
      <c r="CEL216" s="4620"/>
      <c r="CEM216" s="3799"/>
      <c r="CEN216" s="3800"/>
      <c r="CEO216" s="304"/>
      <c r="CEP216" s="704"/>
      <c r="CEQ216" s="4619"/>
      <c r="CER216" s="4620"/>
      <c r="CES216" s="4620"/>
      <c r="CET216" s="4620"/>
      <c r="CEU216" s="4620"/>
      <c r="CEV216" s="4620"/>
      <c r="CEW216" s="4620"/>
      <c r="CEX216" s="4620"/>
      <c r="CEY216" s="3799"/>
      <c r="CEZ216" s="3800"/>
      <c r="CFA216" s="304"/>
      <c r="CFB216" s="704"/>
      <c r="CFC216" s="4619"/>
      <c r="CFD216" s="4620"/>
      <c r="CFE216" s="4620"/>
      <c r="CFF216" s="4620"/>
      <c r="CFG216" s="4620"/>
      <c r="CFH216" s="4620"/>
      <c r="CFI216" s="4620"/>
      <c r="CFJ216" s="4620"/>
      <c r="CFK216" s="3799"/>
      <c r="CFL216" s="3800"/>
      <c r="CFM216" s="304"/>
      <c r="CFN216" s="704"/>
      <c r="CFO216" s="4619"/>
      <c r="CFP216" s="4620"/>
      <c r="CFQ216" s="4620"/>
      <c r="CFR216" s="4620"/>
      <c r="CFS216" s="4620"/>
      <c r="CFT216" s="4620"/>
      <c r="CFU216" s="4620"/>
      <c r="CFV216" s="4620"/>
      <c r="CFW216" s="3799"/>
      <c r="CFX216" s="3800"/>
      <c r="CFY216" s="304"/>
      <c r="CFZ216" s="704"/>
      <c r="CGA216" s="4619"/>
      <c r="CGB216" s="4620"/>
      <c r="CGC216" s="4620"/>
      <c r="CGD216" s="4620"/>
      <c r="CGE216" s="4620"/>
      <c r="CGF216" s="4620"/>
      <c r="CGG216" s="4620"/>
      <c r="CGH216" s="4620"/>
      <c r="CGI216" s="3799"/>
      <c r="CGJ216" s="3800"/>
      <c r="CGK216" s="304"/>
      <c r="CGL216" s="704"/>
      <c r="CGM216" s="4619"/>
      <c r="CGN216" s="4620"/>
      <c r="CGO216" s="4620"/>
      <c r="CGP216" s="4620"/>
      <c r="CGQ216" s="4620"/>
      <c r="CGR216" s="4620"/>
      <c r="CGS216" s="4620"/>
      <c r="CGT216" s="4620"/>
      <c r="CGU216" s="3799"/>
      <c r="CGV216" s="3800"/>
      <c r="CGW216" s="304"/>
      <c r="CGX216" s="704"/>
      <c r="CGY216" s="4619"/>
      <c r="CGZ216" s="4620"/>
      <c r="CHA216" s="4620"/>
      <c r="CHB216" s="4620"/>
      <c r="CHC216" s="4620"/>
      <c r="CHD216" s="4620"/>
      <c r="CHE216" s="4620"/>
      <c r="CHF216" s="4620"/>
      <c r="CHG216" s="3799"/>
      <c r="CHH216" s="3800"/>
      <c r="CHI216" s="304"/>
      <c r="CHJ216" s="704"/>
      <c r="CHK216" s="4619"/>
      <c r="CHL216" s="4620"/>
      <c r="CHM216" s="4620"/>
      <c r="CHN216" s="4620"/>
      <c r="CHO216" s="4620"/>
      <c r="CHP216" s="4620"/>
      <c r="CHQ216" s="4620"/>
      <c r="CHR216" s="4620"/>
      <c r="CHS216" s="3799"/>
      <c r="CHT216" s="3800"/>
      <c r="CHU216" s="304"/>
      <c r="CHV216" s="704"/>
      <c r="CHW216" s="4619"/>
      <c r="CHX216" s="4620"/>
      <c r="CHY216" s="4620"/>
      <c r="CHZ216" s="4620"/>
      <c r="CIA216" s="4620"/>
      <c r="CIB216" s="4620"/>
      <c r="CIC216" s="4620"/>
      <c r="CID216" s="4620"/>
      <c r="CIE216" s="3799"/>
      <c r="CIF216" s="3800"/>
      <c r="CIG216" s="304"/>
      <c r="CIH216" s="704"/>
      <c r="CII216" s="4619"/>
      <c r="CIJ216" s="4620"/>
      <c r="CIK216" s="4620"/>
      <c r="CIL216" s="4620"/>
      <c r="CIM216" s="4620"/>
      <c r="CIN216" s="4620"/>
      <c r="CIO216" s="4620"/>
      <c r="CIP216" s="4620"/>
      <c r="CIQ216" s="3799"/>
      <c r="CIR216" s="3800"/>
      <c r="CIS216" s="304"/>
      <c r="CIT216" s="704"/>
      <c r="CIU216" s="4619"/>
      <c r="CIV216" s="4620"/>
      <c r="CIW216" s="4620"/>
      <c r="CIX216" s="4620"/>
      <c r="CIY216" s="4620"/>
      <c r="CIZ216" s="4620"/>
      <c r="CJA216" s="4620"/>
      <c r="CJB216" s="4620"/>
      <c r="CJC216" s="3799"/>
      <c r="CJD216" s="3800"/>
      <c r="CJE216" s="304"/>
      <c r="CJF216" s="704"/>
      <c r="CJG216" s="4619"/>
      <c r="CJH216" s="4620"/>
      <c r="CJI216" s="4620"/>
      <c r="CJJ216" s="4620"/>
      <c r="CJK216" s="4620"/>
      <c r="CJL216" s="4620"/>
      <c r="CJM216" s="4620"/>
      <c r="CJN216" s="4620"/>
      <c r="CJO216" s="3799"/>
      <c r="CJP216" s="3800"/>
      <c r="CJQ216" s="304"/>
      <c r="CJR216" s="704"/>
      <c r="CJS216" s="4619"/>
      <c r="CJT216" s="4620"/>
      <c r="CJU216" s="4620"/>
      <c r="CJV216" s="4620"/>
      <c r="CJW216" s="4620"/>
      <c r="CJX216" s="4620"/>
      <c r="CJY216" s="4620"/>
      <c r="CJZ216" s="4620"/>
      <c r="CKA216" s="3799"/>
      <c r="CKB216" s="3800"/>
      <c r="CKC216" s="304"/>
      <c r="CKD216" s="704"/>
      <c r="CKE216" s="4619"/>
      <c r="CKF216" s="4620"/>
      <c r="CKG216" s="4620"/>
      <c r="CKH216" s="4620"/>
      <c r="CKI216" s="4620"/>
      <c r="CKJ216" s="4620"/>
      <c r="CKK216" s="4620"/>
      <c r="CKL216" s="4620"/>
      <c r="CKM216" s="3799"/>
      <c r="CKN216" s="3800"/>
      <c r="CKO216" s="304"/>
      <c r="CKP216" s="704"/>
      <c r="CKQ216" s="4619"/>
      <c r="CKR216" s="4620"/>
      <c r="CKS216" s="4620"/>
      <c r="CKT216" s="4620"/>
      <c r="CKU216" s="4620"/>
      <c r="CKV216" s="4620"/>
      <c r="CKW216" s="4620"/>
      <c r="CKX216" s="4620"/>
      <c r="CKY216" s="3799"/>
      <c r="CKZ216" s="3800"/>
      <c r="CLA216" s="304"/>
      <c r="CLB216" s="704"/>
      <c r="CLC216" s="4619"/>
      <c r="CLD216" s="4620"/>
      <c r="CLE216" s="4620"/>
      <c r="CLF216" s="4620"/>
      <c r="CLG216" s="4620"/>
      <c r="CLH216" s="4620"/>
      <c r="CLI216" s="4620"/>
      <c r="CLJ216" s="4620"/>
      <c r="CLK216" s="3799"/>
      <c r="CLL216" s="3800"/>
      <c r="CLM216" s="304"/>
      <c r="CLN216" s="704"/>
      <c r="CLO216" s="4619"/>
      <c r="CLP216" s="4620"/>
      <c r="CLQ216" s="4620"/>
      <c r="CLR216" s="4620"/>
      <c r="CLS216" s="4620"/>
      <c r="CLT216" s="4620"/>
      <c r="CLU216" s="4620"/>
      <c r="CLV216" s="4620"/>
      <c r="CLW216" s="3799"/>
      <c r="CLX216" s="3800"/>
      <c r="CLY216" s="304"/>
      <c r="CLZ216" s="704"/>
      <c r="CMA216" s="4619"/>
      <c r="CMB216" s="4620"/>
      <c r="CMC216" s="4620"/>
      <c r="CMD216" s="4620"/>
      <c r="CME216" s="4620"/>
      <c r="CMF216" s="4620"/>
      <c r="CMG216" s="4620"/>
      <c r="CMH216" s="4620"/>
      <c r="CMI216" s="3799"/>
      <c r="CMJ216" s="3800"/>
      <c r="CMK216" s="304"/>
      <c r="CML216" s="704"/>
      <c r="CMM216" s="4619"/>
      <c r="CMN216" s="4620"/>
      <c r="CMO216" s="4620"/>
      <c r="CMP216" s="4620"/>
      <c r="CMQ216" s="4620"/>
      <c r="CMR216" s="4620"/>
      <c r="CMS216" s="4620"/>
      <c r="CMT216" s="4620"/>
      <c r="CMU216" s="3799"/>
      <c r="CMV216" s="3800"/>
      <c r="CMW216" s="304"/>
      <c r="CMX216" s="704"/>
      <c r="CMY216" s="4619"/>
      <c r="CMZ216" s="4620"/>
      <c r="CNA216" s="4620"/>
      <c r="CNB216" s="4620"/>
      <c r="CNC216" s="4620"/>
      <c r="CND216" s="4620"/>
      <c r="CNE216" s="4620"/>
      <c r="CNF216" s="4620"/>
      <c r="CNG216" s="3799"/>
      <c r="CNH216" s="3800"/>
      <c r="CNI216" s="304"/>
      <c r="CNJ216" s="704"/>
      <c r="CNK216" s="4619"/>
      <c r="CNL216" s="4620"/>
      <c r="CNM216" s="4620"/>
      <c r="CNN216" s="4620"/>
      <c r="CNO216" s="4620"/>
      <c r="CNP216" s="4620"/>
      <c r="CNQ216" s="4620"/>
      <c r="CNR216" s="4620"/>
      <c r="CNS216" s="3799"/>
      <c r="CNT216" s="3800"/>
      <c r="CNU216" s="304"/>
      <c r="CNV216" s="704"/>
      <c r="CNW216" s="4619"/>
      <c r="CNX216" s="4620"/>
      <c r="CNY216" s="4620"/>
      <c r="CNZ216" s="4620"/>
      <c r="COA216" s="4620"/>
      <c r="COB216" s="4620"/>
      <c r="COC216" s="4620"/>
      <c r="COD216" s="4620"/>
      <c r="COE216" s="3799"/>
      <c r="COF216" s="3800"/>
      <c r="COG216" s="304"/>
      <c r="COH216" s="704"/>
      <c r="COI216" s="4619"/>
      <c r="COJ216" s="4620"/>
      <c r="COK216" s="4620"/>
      <c r="COL216" s="4620"/>
      <c r="COM216" s="4620"/>
      <c r="CON216" s="4620"/>
      <c r="COO216" s="4620"/>
      <c r="COP216" s="4620"/>
      <c r="COQ216" s="3799"/>
      <c r="COR216" s="3800"/>
      <c r="COS216" s="304"/>
      <c r="COT216" s="704"/>
      <c r="COU216" s="4619"/>
      <c r="COV216" s="4620"/>
      <c r="COW216" s="4620"/>
      <c r="COX216" s="4620"/>
      <c r="COY216" s="4620"/>
      <c r="COZ216" s="4620"/>
      <c r="CPA216" s="4620"/>
      <c r="CPB216" s="4620"/>
      <c r="CPC216" s="3799"/>
      <c r="CPD216" s="3800"/>
      <c r="CPE216" s="304"/>
      <c r="CPF216" s="704"/>
      <c r="CPG216" s="4619"/>
      <c r="CPH216" s="4620"/>
      <c r="CPI216" s="4620"/>
      <c r="CPJ216" s="4620"/>
      <c r="CPK216" s="4620"/>
      <c r="CPL216" s="4620"/>
      <c r="CPM216" s="4620"/>
      <c r="CPN216" s="4620"/>
      <c r="CPO216" s="3799"/>
      <c r="CPP216" s="3800"/>
      <c r="CPQ216" s="304"/>
      <c r="CPR216" s="704"/>
      <c r="CPS216" s="4619"/>
      <c r="CPT216" s="4620"/>
      <c r="CPU216" s="4620"/>
      <c r="CPV216" s="4620"/>
      <c r="CPW216" s="4620"/>
      <c r="CPX216" s="4620"/>
      <c r="CPY216" s="4620"/>
      <c r="CPZ216" s="4620"/>
      <c r="CQA216" s="3799"/>
      <c r="CQB216" s="3800"/>
      <c r="CQC216" s="304"/>
      <c r="CQD216" s="704"/>
      <c r="CQE216" s="4619"/>
      <c r="CQF216" s="4620"/>
      <c r="CQG216" s="4620"/>
      <c r="CQH216" s="4620"/>
      <c r="CQI216" s="4620"/>
      <c r="CQJ216" s="4620"/>
      <c r="CQK216" s="4620"/>
      <c r="CQL216" s="4620"/>
      <c r="CQM216" s="3799"/>
      <c r="CQN216" s="3800"/>
      <c r="CQO216" s="304"/>
      <c r="CQP216" s="704"/>
      <c r="CQQ216" s="4619"/>
      <c r="CQR216" s="4620"/>
      <c r="CQS216" s="4620"/>
      <c r="CQT216" s="4620"/>
      <c r="CQU216" s="4620"/>
      <c r="CQV216" s="4620"/>
      <c r="CQW216" s="4620"/>
      <c r="CQX216" s="4620"/>
      <c r="CQY216" s="3799"/>
      <c r="CQZ216" s="3800"/>
      <c r="CRA216" s="304"/>
      <c r="CRB216" s="704"/>
      <c r="CRC216" s="4619"/>
      <c r="CRD216" s="4620"/>
      <c r="CRE216" s="4620"/>
      <c r="CRF216" s="4620"/>
      <c r="CRG216" s="4620"/>
      <c r="CRH216" s="4620"/>
      <c r="CRI216" s="4620"/>
      <c r="CRJ216" s="4620"/>
      <c r="CRK216" s="3799"/>
      <c r="CRL216" s="3800"/>
      <c r="CRM216" s="304"/>
      <c r="CRN216" s="704"/>
      <c r="CRO216" s="4619"/>
      <c r="CRP216" s="4620"/>
      <c r="CRQ216" s="4620"/>
      <c r="CRR216" s="4620"/>
      <c r="CRS216" s="4620"/>
      <c r="CRT216" s="4620"/>
      <c r="CRU216" s="4620"/>
      <c r="CRV216" s="4620"/>
      <c r="CRW216" s="3799"/>
      <c r="CRX216" s="3800"/>
      <c r="CRY216" s="304"/>
      <c r="CRZ216" s="704"/>
      <c r="CSA216" s="4619"/>
      <c r="CSB216" s="4620"/>
      <c r="CSC216" s="4620"/>
      <c r="CSD216" s="4620"/>
      <c r="CSE216" s="4620"/>
      <c r="CSF216" s="4620"/>
      <c r="CSG216" s="4620"/>
      <c r="CSH216" s="4620"/>
      <c r="CSI216" s="3799"/>
      <c r="CSJ216" s="3800"/>
      <c r="CSK216" s="304"/>
      <c r="CSL216" s="704"/>
      <c r="CSM216" s="4619"/>
      <c r="CSN216" s="4620"/>
      <c r="CSO216" s="4620"/>
      <c r="CSP216" s="4620"/>
      <c r="CSQ216" s="4620"/>
      <c r="CSR216" s="4620"/>
      <c r="CSS216" s="4620"/>
      <c r="CST216" s="4620"/>
      <c r="CSU216" s="3799"/>
      <c r="CSV216" s="3800"/>
      <c r="CSW216" s="304"/>
      <c r="CSX216" s="704"/>
      <c r="CSY216" s="4619"/>
      <c r="CSZ216" s="4620"/>
      <c r="CTA216" s="4620"/>
      <c r="CTB216" s="4620"/>
      <c r="CTC216" s="4620"/>
      <c r="CTD216" s="4620"/>
      <c r="CTE216" s="4620"/>
      <c r="CTF216" s="4620"/>
      <c r="CTG216" s="3799"/>
      <c r="CTH216" s="3800"/>
      <c r="CTI216" s="304"/>
      <c r="CTJ216" s="704"/>
      <c r="CTK216" s="4619"/>
      <c r="CTL216" s="4620"/>
      <c r="CTM216" s="4620"/>
      <c r="CTN216" s="4620"/>
      <c r="CTO216" s="4620"/>
      <c r="CTP216" s="4620"/>
      <c r="CTQ216" s="4620"/>
      <c r="CTR216" s="4620"/>
      <c r="CTS216" s="3799"/>
      <c r="CTT216" s="3800"/>
      <c r="CTU216" s="304"/>
      <c r="CTV216" s="704"/>
      <c r="CTW216" s="4619"/>
      <c r="CTX216" s="4620"/>
      <c r="CTY216" s="4620"/>
      <c r="CTZ216" s="4620"/>
      <c r="CUA216" s="4620"/>
      <c r="CUB216" s="4620"/>
      <c r="CUC216" s="4620"/>
      <c r="CUD216" s="4620"/>
      <c r="CUE216" s="3799"/>
      <c r="CUF216" s="3800"/>
      <c r="CUG216" s="304"/>
      <c r="CUH216" s="704"/>
      <c r="CUI216" s="4619"/>
      <c r="CUJ216" s="4620"/>
      <c r="CUK216" s="4620"/>
      <c r="CUL216" s="4620"/>
      <c r="CUM216" s="4620"/>
      <c r="CUN216" s="4620"/>
      <c r="CUO216" s="4620"/>
      <c r="CUP216" s="4620"/>
      <c r="CUQ216" s="3799"/>
      <c r="CUR216" s="3800"/>
      <c r="CUS216" s="304"/>
      <c r="CUT216" s="704"/>
      <c r="CUU216" s="4619"/>
      <c r="CUV216" s="4620"/>
      <c r="CUW216" s="4620"/>
      <c r="CUX216" s="4620"/>
      <c r="CUY216" s="4620"/>
      <c r="CUZ216" s="4620"/>
      <c r="CVA216" s="4620"/>
      <c r="CVB216" s="4620"/>
      <c r="CVC216" s="3799"/>
      <c r="CVD216" s="3800"/>
      <c r="CVE216" s="304"/>
      <c r="CVF216" s="704"/>
      <c r="CVG216" s="4619"/>
      <c r="CVH216" s="4620"/>
      <c r="CVI216" s="4620"/>
      <c r="CVJ216" s="4620"/>
      <c r="CVK216" s="4620"/>
      <c r="CVL216" s="4620"/>
      <c r="CVM216" s="4620"/>
      <c r="CVN216" s="4620"/>
      <c r="CVO216" s="3799"/>
      <c r="CVP216" s="3800"/>
      <c r="CVQ216" s="304"/>
      <c r="CVR216" s="704"/>
      <c r="CVS216" s="4619"/>
      <c r="CVT216" s="4620"/>
      <c r="CVU216" s="4620"/>
      <c r="CVV216" s="4620"/>
      <c r="CVW216" s="4620"/>
      <c r="CVX216" s="4620"/>
      <c r="CVY216" s="4620"/>
      <c r="CVZ216" s="4620"/>
      <c r="CWA216" s="3799"/>
      <c r="CWB216" s="3800"/>
      <c r="CWC216" s="304"/>
      <c r="CWD216" s="704"/>
      <c r="CWE216" s="4619"/>
      <c r="CWF216" s="4620"/>
      <c r="CWG216" s="4620"/>
      <c r="CWH216" s="4620"/>
      <c r="CWI216" s="4620"/>
      <c r="CWJ216" s="4620"/>
      <c r="CWK216" s="4620"/>
      <c r="CWL216" s="4620"/>
      <c r="CWM216" s="3799"/>
      <c r="CWN216" s="3800"/>
      <c r="CWO216" s="304"/>
      <c r="CWP216" s="704"/>
      <c r="CWQ216" s="4619"/>
      <c r="CWR216" s="4620"/>
      <c r="CWS216" s="4620"/>
      <c r="CWT216" s="4620"/>
      <c r="CWU216" s="4620"/>
      <c r="CWV216" s="4620"/>
      <c r="CWW216" s="4620"/>
      <c r="CWX216" s="4620"/>
      <c r="CWY216" s="3799"/>
      <c r="CWZ216" s="3800"/>
      <c r="CXA216" s="304"/>
      <c r="CXB216" s="704"/>
      <c r="CXC216" s="4619"/>
      <c r="CXD216" s="4620"/>
      <c r="CXE216" s="4620"/>
      <c r="CXF216" s="4620"/>
      <c r="CXG216" s="4620"/>
      <c r="CXH216" s="4620"/>
      <c r="CXI216" s="4620"/>
      <c r="CXJ216" s="4620"/>
      <c r="CXK216" s="3799"/>
      <c r="CXL216" s="3800"/>
      <c r="CXM216" s="304"/>
      <c r="CXN216" s="704"/>
      <c r="CXO216" s="4619"/>
      <c r="CXP216" s="4620"/>
      <c r="CXQ216" s="4620"/>
      <c r="CXR216" s="4620"/>
      <c r="CXS216" s="4620"/>
      <c r="CXT216" s="4620"/>
      <c r="CXU216" s="4620"/>
      <c r="CXV216" s="4620"/>
      <c r="CXW216" s="3799"/>
      <c r="CXX216" s="3800"/>
      <c r="CXY216" s="304"/>
      <c r="CXZ216" s="704"/>
      <c r="CYA216" s="4619"/>
      <c r="CYB216" s="4620"/>
      <c r="CYC216" s="4620"/>
      <c r="CYD216" s="4620"/>
      <c r="CYE216" s="4620"/>
      <c r="CYF216" s="4620"/>
      <c r="CYG216" s="4620"/>
      <c r="CYH216" s="4620"/>
      <c r="CYI216" s="3799"/>
      <c r="CYJ216" s="3800"/>
      <c r="CYK216" s="304"/>
      <c r="CYL216" s="704"/>
      <c r="CYM216" s="4619"/>
      <c r="CYN216" s="4620"/>
      <c r="CYO216" s="4620"/>
      <c r="CYP216" s="4620"/>
      <c r="CYQ216" s="4620"/>
      <c r="CYR216" s="4620"/>
      <c r="CYS216" s="4620"/>
      <c r="CYT216" s="4620"/>
      <c r="CYU216" s="3799"/>
      <c r="CYV216" s="3800"/>
      <c r="CYW216" s="304"/>
      <c r="CYX216" s="704"/>
      <c r="CYY216" s="4619"/>
      <c r="CYZ216" s="4620"/>
      <c r="CZA216" s="4620"/>
      <c r="CZB216" s="4620"/>
      <c r="CZC216" s="4620"/>
      <c r="CZD216" s="4620"/>
      <c r="CZE216" s="4620"/>
      <c r="CZF216" s="4620"/>
      <c r="CZG216" s="3799"/>
      <c r="CZH216" s="3800"/>
      <c r="CZI216" s="304"/>
      <c r="CZJ216" s="704"/>
      <c r="CZK216" s="4619"/>
      <c r="CZL216" s="4620"/>
      <c r="CZM216" s="4620"/>
      <c r="CZN216" s="4620"/>
      <c r="CZO216" s="4620"/>
      <c r="CZP216" s="4620"/>
      <c r="CZQ216" s="4620"/>
      <c r="CZR216" s="4620"/>
      <c r="CZS216" s="3799"/>
      <c r="CZT216" s="3800"/>
      <c r="CZU216" s="304"/>
      <c r="CZV216" s="704"/>
      <c r="CZW216" s="4619"/>
      <c r="CZX216" s="4620"/>
      <c r="CZY216" s="4620"/>
      <c r="CZZ216" s="4620"/>
      <c r="DAA216" s="4620"/>
      <c r="DAB216" s="4620"/>
      <c r="DAC216" s="4620"/>
      <c r="DAD216" s="4620"/>
      <c r="DAE216" s="3799"/>
      <c r="DAF216" s="3800"/>
      <c r="DAG216" s="304"/>
      <c r="DAH216" s="704"/>
      <c r="DAI216" s="4619"/>
      <c r="DAJ216" s="4620"/>
      <c r="DAK216" s="4620"/>
      <c r="DAL216" s="4620"/>
      <c r="DAM216" s="4620"/>
      <c r="DAN216" s="4620"/>
      <c r="DAO216" s="4620"/>
      <c r="DAP216" s="4620"/>
      <c r="DAQ216" s="3799"/>
      <c r="DAR216" s="3800"/>
      <c r="DAS216" s="304"/>
      <c r="DAT216" s="704"/>
      <c r="DAU216" s="4619"/>
      <c r="DAV216" s="4620"/>
      <c r="DAW216" s="4620"/>
      <c r="DAX216" s="4620"/>
      <c r="DAY216" s="4620"/>
      <c r="DAZ216" s="4620"/>
      <c r="DBA216" s="4620"/>
      <c r="DBB216" s="4620"/>
      <c r="DBC216" s="3799"/>
      <c r="DBD216" s="3800"/>
      <c r="DBE216" s="304"/>
      <c r="DBF216" s="704"/>
      <c r="DBG216" s="4619"/>
      <c r="DBH216" s="4620"/>
      <c r="DBI216" s="4620"/>
      <c r="DBJ216" s="4620"/>
      <c r="DBK216" s="4620"/>
      <c r="DBL216" s="4620"/>
      <c r="DBM216" s="4620"/>
      <c r="DBN216" s="4620"/>
      <c r="DBO216" s="3799"/>
      <c r="DBP216" s="3800"/>
      <c r="DBQ216" s="304"/>
      <c r="DBR216" s="704"/>
      <c r="DBS216" s="4619"/>
      <c r="DBT216" s="4620"/>
      <c r="DBU216" s="4620"/>
      <c r="DBV216" s="4620"/>
      <c r="DBW216" s="4620"/>
      <c r="DBX216" s="4620"/>
      <c r="DBY216" s="4620"/>
      <c r="DBZ216" s="4620"/>
      <c r="DCA216" s="3799"/>
      <c r="DCB216" s="3800"/>
      <c r="DCC216" s="304"/>
      <c r="DCD216" s="704"/>
      <c r="DCE216" s="4619"/>
      <c r="DCF216" s="4620"/>
      <c r="DCG216" s="4620"/>
      <c r="DCH216" s="4620"/>
      <c r="DCI216" s="4620"/>
      <c r="DCJ216" s="4620"/>
      <c r="DCK216" s="4620"/>
      <c r="DCL216" s="4620"/>
      <c r="DCM216" s="3799"/>
      <c r="DCN216" s="3800"/>
      <c r="DCO216" s="304"/>
      <c r="DCP216" s="704"/>
      <c r="DCQ216" s="4619"/>
      <c r="DCR216" s="4620"/>
      <c r="DCS216" s="4620"/>
      <c r="DCT216" s="4620"/>
      <c r="DCU216" s="4620"/>
      <c r="DCV216" s="4620"/>
      <c r="DCW216" s="4620"/>
      <c r="DCX216" s="4620"/>
      <c r="DCY216" s="3799"/>
      <c r="DCZ216" s="3800"/>
      <c r="DDA216" s="304"/>
      <c r="DDB216" s="704"/>
      <c r="DDC216" s="4619"/>
      <c r="DDD216" s="4620"/>
      <c r="DDE216" s="4620"/>
      <c r="DDF216" s="4620"/>
      <c r="DDG216" s="4620"/>
      <c r="DDH216" s="4620"/>
      <c r="DDI216" s="4620"/>
      <c r="DDJ216" s="4620"/>
      <c r="DDK216" s="3799"/>
      <c r="DDL216" s="3800"/>
      <c r="DDM216" s="304"/>
      <c r="DDN216" s="704"/>
      <c r="DDO216" s="4619"/>
      <c r="DDP216" s="4620"/>
      <c r="DDQ216" s="4620"/>
      <c r="DDR216" s="4620"/>
      <c r="DDS216" s="4620"/>
      <c r="DDT216" s="4620"/>
      <c r="DDU216" s="4620"/>
      <c r="DDV216" s="4620"/>
      <c r="DDW216" s="3799"/>
      <c r="DDX216" s="3800"/>
      <c r="DDY216" s="304"/>
      <c r="DDZ216" s="704"/>
      <c r="DEA216" s="4619"/>
      <c r="DEB216" s="4620"/>
      <c r="DEC216" s="4620"/>
      <c r="DED216" s="4620"/>
      <c r="DEE216" s="4620"/>
      <c r="DEF216" s="4620"/>
      <c r="DEG216" s="4620"/>
      <c r="DEH216" s="4620"/>
      <c r="DEI216" s="3799"/>
      <c r="DEJ216" s="3800"/>
      <c r="DEK216" s="304"/>
      <c r="DEL216" s="704"/>
      <c r="DEM216" s="4619"/>
      <c r="DEN216" s="4620"/>
      <c r="DEO216" s="4620"/>
      <c r="DEP216" s="4620"/>
      <c r="DEQ216" s="4620"/>
      <c r="DER216" s="4620"/>
      <c r="DES216" s="4620"/>
      <c r="DET216" s="4620"/>
      <c r="DEU216" s="3799"/>
      <c r="DEV216" s="3800"/>
      <c r="DEW216" s="304"/>
      <c r="DEX216" s="704"/>
      <c r="DEY216" s="4619"/>
      <c r="DEZ216" s="4620"/>
      <c r="DFA216" s="4620"/>
      <c r="DFB216" s="4620"/>
      <c r="DFC216" s="4620"/>
      <c r="DFD216" s="4620"/>
      <c r="DFE216" s="4620"/>
      <c r="DFF216" s="4620"/>
      <c r="DFG216" s="3799"/>
      <c r="DFH216" s="3800"/>
      <c r="DFI216" s="304"/>
      <c r="DFJ216" s="704"/>
      <c r="DFK216" s="4619"/>
      <c r="DFL216" s="4620"/>
      <c r="DFM216" s="4620"/>
      <c r="DFN216" s="4620"/>
      <c r="DFO216" s="4620"/>
      <c r="DFP216" s="4620"/>
      <c r="DFQ216" s="4620"/>
      <c r="DFR216" s="4620"/>
      <c r="DFS216" s="3799"/>
      <c r="DFT216" s="3800"/>
      <c r="DFU216" s="304"/>
      <c r="DFV216" s="704"/>
      <c r="DFW216" s="4619"/>
      <c r="DFX216" s="4620"/>
      <c r="DFY216" s="4620"/>
      <c r="DFZ216" s="4620"/>
      <c r="DGA216" s="4620"/>
      <c r="DGB216" s="4620"/>
      <c r="DGC216" s="4620"/>
      <c r="DGD216" s="4620"/>
      <c r="DGE216" s="3799"/>
      <c r="DGF216" s="3800"/>
      <c r="DGG216" s="304"/>
      <c r="DGH216" s="704"/>
      <c r="DGI216" s="4619"/>
      <c r="DGJ216" s="4620"/>
      <c r="DGK216" s="4620"/>
      <c r="DGL216" s="4620"/>
      <c r="DGM216" s="4620"/>
      <c r="DGN216" s="4620"/>
      <c r="DGO216" s="4620"/>
      <c r="DGP216" s="4620"/>
      <c r="DGQ216" s="3799"/>
      <c r="DGR216" s="3800"/>
      <c r="DGS216" s="304"/>
      <c r="DGT216" s="704"/>
      <c r="DGU216" s="4619"/>
      <c r="DGV216" s="4620"/>
      <c r="DGW216" s="4620"/>
      <c r="DGX216" s="4620"/>
      <c r="DGY216" s="4620"/>
      <c r="DGZ216" s="4620"/>
      <c r="DHA216" s="4620"/>
      <c r="DHB216" s="4620"/>
      <c r="DHC216" s="3799"/>
      <c r="DHD216" s="3800"/>
      <c r="DHE216" s="304"/>
      <c r="DHF216" s="704"/>
      <c r="DHG216" s="4619"/>
      <c r="DHH216" s="4620"/>
      <c r="DHI216" s="4620"/>
      <c r="DHJ216" s="4620"/>
      <c r="DHK216" s="4620"/>
      <c r="DHL216" s="4620"/>
      <c r="DHM216" s="4620"/>
      <c r="DHN216" s="4620"/>
      <c r="DHO216" s="3799"/>
      <c r="DHP216" s="3800"/>
      <c r="DHQ216" s="304"/>
      <c r="DHR216" s="704"/>
      <c r="DHS216" s="4619"/>
      <c r="DHT216" s="4620"/>
      <c r="DHU216" s="4620"/>
      <c r="DHV216" s="4620"/>
      <c r="DHW216" s="4620"/>
      <c r="DHX216" s="4620"/>
      <c r="DHY216" s="4620"/>
      <c r="DHZ216" s="4620"/>
      <c r="DIA216" s="3799"/>
      <c r="DIB216" s="3800"/>
      <c r="DIC216" s="304"/>
      <c r="DID216" s="704"/>
      <c r="DIE216" s="4619"/>
      <c r="DIF216" s="4620"/>
      <c r="DIG216" s="4620"/>
      <c r="DIH216" s="4620"/>
      <c r="DII216" s="4620"/>
      <c r="DIJ216" s="4620"/>
      <c r="DIK216" s="4620"/>
      <c r="DIL216" s="4620"/>
      <c r="DIM216" s="3799"/>
      <c r="DIN216" s="3800"/>
      <c r="DIO216" s="304"/>
      <c r="DIP216" s="704"/>
      <c r="DIQ216" s="4619"/>
      <c r="DIR216" s="4620"/>
      <c r="DIS216" s="4620"/>
      <c r="DIT216" s="4620"/>
      <c r="DIU216" s="4620"/>
      <c r="DIV216" s="4620"/>
      <c r="DIW216" s="4620"/>
      <c r="DIX216" s="4620"/>
      <c r="DIY216" s="3799"/>
      <c r="DIZ216" s="3800"/>
      <c r="DJA216" s="304"/>
      <c r="DJB216" s="704"/>
      <c r="DJC216" s="4619"/>
      <c r="DJD216" s="4620"/>
      <c r="DJE216" s="4620"/>
      <c r="DJF216" s="4620"/>
      <c r="DJG216" s="4620"/>
      <c r="DJH216" s="4620"/>
      <c r="DJI216" s="4620"/>
      <c r="DJJ216" s="4620"/>
      <c r="DJK216" s="3799"/>
      <c r="DJL216" s="3800"/>
      <c r="DJM216" s="304"/>
      <c r="DJN216" s="704"/>
      <c r="DJO216" s="4619"/>
      <c r="DJP216" s="4620"/>
      <c r="DJQ216" s="4620"/>
      <c r="DJR216" s="4620"/>
      <c r="DJS216" s="4620"/>
      <c r="DJT216" s="4620"/>
      <c r="DJU216" s="4620"/>
      <c r="DJV216" s="4620"/>
      <c r="DJW216" s="3799"/>
      <c r="DJX216" s="3800"/>
      <c r="DJY216" s="304"/>
      <c r="DJZ216" s="704"/>
      <c r="DKA216" s="4619"/>
      <c r="DKB216" s="4620"/>
      <c r="DKC216" s="4620"/>
      <c r="DKD216" s="4620"/>
      <c r="DKE216" s="4620"/>
      <c r="DKF216" s="4620"/>
      <c r="DKG216" s="4620"/>
      <c r="DKH216" s="4620"/>
      <c r="DKI216" s="3799"/>
      <c r="DKJ216" s="3800"/>
      <c r="DKK216" s="304"/>
      <c r="DKL216" s="704"/>
      <c r="DKM216" s="4619"/>
      <c r="DKN216" s="4620"/>
      <c r="DKO216" s="4620"/>
      <c r="DKP216" s="4620"/>
      <c r="DKQ216" s="4620"/>
      <c r="DKR216" s="4620"/>
      <c r="DKS216" s="4620"/>
      <c r="DKT216" s="4620"/>
      <c r="DKU216" s="3799"/>
      <c r="DKV216" s="3800"/>
      <c r="DKW216" s="304"/>
      <c r="DKX216" s="704"/>
      <c r="DKY216" s="4619"/>
      <c r="DKZ216" s="4620"/>
      <c r="DLA216" s="4620"/>
      <c r="DLB216" s="4620"/>
      <c r="DLC216" s="4620"/>
      <c r="DLD216" s="4620"/>
      <c r="DLE216" s="4620"/>
      <c r="DLF216" s="4620"/>
      <c r="DLG216" s="3799"/>
      <c r="DLH216" s="3800"/>
      <c r="DLI216" s="304"/>
      <c r="DLJ216" s="704"/>
      <c r="DLK216" s="4619"/>
      <c r="DLL216" s="4620"/>
      <c r="DLM216" s="4620"/>
      <c r="DLN216" s="4620"/>
      <c r="DLO216" s="4620"/>
      <c r="DLP216" s="4620"/>
      <c r="DLQ216" s="4620"/>
      <c r="DLR216" s="4620"/>
      <c r="DLS216" s="3799"/>
      <c r="DLT216" s="3800"/>
      <c r="DLU216" s="304"/>
      <c r="DLV216" s="704"/>
      <c r="DLW216" s="4619"/>
      <c r="DLX216" s="4620"/>
      <c r="DLY216" s="4620"/>
      <c r="DLZ216" s="4620"/>
      <c r="DMA216" s="4620"/>
      <c r="DMB216" s="4620"/>
      <c r="DMC216" s="4620"/>
      <c r="DMD216" s="4620"/>
      <c r="DME216" s="3799"/>
      <c r="DMF216" s="3800"/>
      <c r="DMG216" s="304"/>
      <c r="DMH216" s="704"/>
      <c r="DMI216" s="4619"/>
      <c r="DMJ216" s="4620"/>
      <c r="DMK216" s="4620"/>
      <c r="DML216" s="4620"/>
      <c r="DMM216" s="4620"/>
      <c r="DMN216" s="4620"/>
      <c r="DMO216" s="4620"/>
      <c r="DMP216" s="4620"/>
      <c r="DMQ216" s="3799"/>
      <c r="DMR216" s="3800"/>
      <c r="DMS216" s="304"/>
      <c r="DMT216" s="704"/>
      <c r="DMU216" s="4619"/>
      <c r="DMV216" s="4620"/>
      <c r="DMW216" s="4620"/>
      <c r="DMX216" s="4620"/>
      <c r="DMY216" s="4620"/>
      <c r="DMZ216" s="4620"/>
      <c r="DNA216" s="4620"/>
      <c r="DNB216" s="4620"/>
      <c r="DNC216" s="3799"/>
      <c r="DND216" s="3800"/>
      <c r="DNE216" s="304"/>
      <c r="DNF216" s="704"/>
      <c r="DNG216" s="4619"/>
      <c r="DNH216" s="4620"/>
      <c r="DNI216" s="4620"/>
      <c r="DNJ216" s="4620"/>
      <c r="DNK216" s="4620"/>
      <c r="DNL216" s="4620"/>
      <c r="DNM216" s="4620"/>
      <c r="DNN216" s="4620"/>
      <c r="DNO216" s="3799"/>
      <c r="DNP216" s="3800"/>
      <c r="DNQ216" s="304"/>
      <c r="DNR216" s="704"/>
      <c r="DNS216" s="4619"/>
      <c r="DNT216" s="4620"/>
      <c r="DNU216" s="4620"/>
      <c r="DNV216" s="4620"/>
      <c r="DNW216" s="4620"/>
      <c r="DNX216" s="4620"/>
      <c r="DNY216" s="4620"/>
      <c r="DNZ216" s="4620"/>
      <c r="DOA216" s="3799"/>
      <c r="DOB216" s="3800"/>
      <c r="DOC216" s="304"/>
      <c r="DOD216" s="704"/>
      <c r="DOE216" s="4619"/>
      <c r="DOF216" s="4620"/>
      <c r="DOG216" s="4620"/>
      <c r="DOH216" s="4620"/>
      <c r="DOI216" s="4620"/>
      <c r="DOJ216" s="4620"/>
      <c r="DOK216" s="4620"/>
      <c r="DOL216" s="4620"/>
      <c r="DOM216" s="3799"/>
      <c r="DON216" s="3800"/>
      <c r="DOO216" s="304"/>
      <c r="DOP216" s="704"/>
      <c r="DOQ216" s="4619"/>
      <c r="DOR216" s="4620"/>
      <c r="DOS216" s="4620"/>
      <c r="DOT216" s="4620"/>
      <c r="DOU216" s="4620"/>
      <c r="DOV216" s="4620"/>
      <c r="DOW216" s="4620"/>
      <c r="DOX216" s="4620"/>
      <c r="DOY216" s="3799"/>
      <c r="DOZ216" s="3800"/>
      <c r="DPA216" s="304"/>
      <c r="DPB216" s="704"/>
      <c r="DPC216" s="4619"/>
      <c r="DPD216" s="4620"/>
      <c r="DPE216" s="4620"/>
      <c r="DPF216" s="4620"/>
      <c r="DPG216" s="4620"/>
      <c r="DPH216" s="4620"/>
      <c r="DPI216" s="4620"/>
      <c r="DPJ216" s="4620"/>
      <c r="DPK216" s="3799"/>
      <c r="DPL216" s="3800"/>
      <c r="DPM216" s="304"/>
      <c r="DPN216" s="704"/>
      <c r="DPO216" s="4619"/>
      <c r="DPP216" s="4620"/>
      <c r="DPQ216" s="4620"/>
      <c r="DPR216" s="4620"/>
      <c r="DPS216" s="4620"/>
      <c r="DPT216" s="4620"/>
      <c r="DPU216" s="4620"/>
      <c r="DPV216" s="4620"/>
      <c r="DPW216" s="3799"/>
      <c r="DPX216" s="3800"/>
      <c r="DPY216" s="304"/>
      <c r="DPZ216" s="704"/>
      <c r="DQA216" s="4619"/>
      <c r="DQB216" s="4620"/>
      <c r="DQC216" s="4620"/>
      <c r="DQD216" s="4620"/>
      <c r="DQE216" s="4620"/>
      <c r="DQF216" s="4620"/>
      <c r="DQG216" s="4620"/>
      <c r="DQH216" s="4620"/>
      <c r="DQI216" s="3799"/>
      <c r="DQJ216" s="3800"/>
      <c r="DQK216" s="304"/>
      <c r="DQL216" s="704"/>
      <c r="DQM216" s="4619"/>
      <c r="DQN216" s="4620"/>
      <c r="DQO216" s="4620"/>
      <c r="DQP216" s="4620"/>
      <c r="DQQ216" s="4620"/>
      <c r="DQR216" s="4620"/>
      <c r="DQS216" s="4620"/>
      <c r="DQT216" s="4620"/>
      <c r="DQU216" s="3799"/>
      <c r="DQV216" s="3800"/>
      <c r="DQW216" s="304"/>
      <c r="DQX216" s="704"/>
      <c r="DQY216" s="4619"/>
      <c r="DQZ216" s="4620"/>
      <c r="DRA216" s="4620"/>
      <c r="DRB216" s="4620"/>
      <c r="DRC216" s="4620"/>
      <c r="DRD216" s="4620"/>
      <c r="DRE216" s="4620"/>
      <c r="DRF216" s="4620"/>
      <c r="DRG216" s="3799"/>
      <c r="DRH216" s="3800"/>
      <c r="DRI216" s="304"/>
      <c r="DRJ216" s="704"/>
      <c r="DRK216" s="4619"/>
      <c r="DRL216" s="4620"/>
      <c r="DRM216" s="4620"/>
      <c r="DRN216" s="4620"/>
      <c r="DRO216" s="4620"/>
      <c r="DRP216" s="4620"/>
      <c r="DRQ216" s="4620"/>
      <c r="DRR216" s="4620"/>
      <c r="DRS216" s="3799"/>
      <c r="DRT216" s="3800"/>
      <c r="DRU216" s="304"/>
      <c r="DRV216" s="704"/>
      <c r="DRW216" s="4619"/>
      <c r="DRX216" s="4620"/>
      <c r="DRY216" s="4620"/>
      <c r="DRZ216" s="4620"/>
      <c r="DSA216" s="4620"/>
      <c r="DSB216" s="4620"/>
      <c r="DSC216" s="4620"/>
      <c r="DSD216" s="4620"/>
      <c r="DSE216" s="3799"/>
      <c r="DSF216" s="3800"/>
      <c r="DSG216" s="304"/>
      <c r="DSH216" s="704"/>
      <c r="DSI216" s="4619"/>
      <c r="DSJ216" s="4620"/>
      <c r="DSK216" s="4620"/>
      <c r="DSL216" s="4620"/>
      <c r="DSM216" s="4620"/>
      <c r="DSN216" s="4620"/>
      <c r="DSO216" s="4620"/>
      <c r="DSP216" s="4620"/>
      <c r="DSQ216" s="3799"/>
      <c r="DSR216" s="3800"/>
      <c r="DSS216" s="304"/>
      <c r="DST216" s="704"/>
      <c r="DSU216" s="4619"/>
      <c r="DSV216" s="4620"/>
      <c r="DSW216" s="4620"/>
      <c r="DSX216" s="4620"/>
      <c r="DSY216" s="4620"/>
      <c r="DSZ216" s="4620"/>
      <c r="DTA216" s="4620"/>
      <c r="DTB216" s="4620"/>
      <c r="DTC216" s="3799"/>
      <c r="DTD216" s="3800"/>
      <c r="DTE216" s="304"/>
      <c r="DTF216" s="704"/>
      <c r="DTG216" s="4619"/>
      <c r="DTH216" s="4620"/>
      <c r="DTI216" s="4620"/>
      <c r="DTJ216" s="4620"/>
      <c r="DTK216" s="4620"/>
      <c r="DTL216" s="4620"/>
      <c r="DTM216" s="4620"/>
      <c r="DTN216" s="4620"/>
      <c r="DTO216" s="3799"/>
      <c r="DTP216" s="3800"/>
      <c r="DTQ216" s="304"/>
      <c r="DTR216" s="704"/>
      <c r="DTS216" s="4619"/>
      <c r="DTT216" s="4620"/>
      <c r="DTU216" s="4620"/>
      <c r="DTV216" s="4620"/>
      <c r="DTW216" s="4620"/>
      <c r="DTX216" s="4620"/>
      <c r="DTY216" s="4620"/>
      <c r="DTZ216" s="4620"/>
      <c r="DUA216" s="3799"/>
      <c r="DUB216" s="3800"/>
      <c r="DUC216" s="304"/>
      <c r="DUD216" s="704"/>
      <c r="DUE216" s="4619"/>
      <c r="DUF216" s="4620"/>
      <c r="DUG216" s="4620"/>
      <c r="DUH216" s="4620"/>
      <c r="DUI216" s="4620"/>
      <c r="DUJ216" s="4620"/>
      <c r="DUK216" s="4620"/>
      <c r="DUL216" s="4620"/>
      <c r="DUM216" s="3799"/>
      <c r="DUN216" s="3800"/>
      <c r="DUO216" s="304"/>
      <c r="DUP216" s="704"/>
      <c r="DUQ216" s="4619"/>
      <c r="DUR216" s="4620"/>
      <c r="DUS216" s="4620"/>
      <c r="DUT216" s="4620"/>
      <c r="DUU216" s="4620"/>
      <c r="DUV216" s="4620"/>
      <c r="DUW216" s="4620"/>
      <c r="DUX216" s="4620"/>
      <c r="DUY216" s="3799"/>
      <c r="DUZ216" s="3800"/>
      <c r="DVA216" s="304"/>
      <c r="DVB216" s="704"/>
      <c r="DVC216" s="4619"/>
      <c r="DVD216" s="4620"/>
      <c r="DVE216" s="4620"/>
      <c r="DVF216" s="4620"/>
      <c r="DVG216" s="4620"/>
      <c r="DVH216" s="4620"/>
      <c r="DVI216" s="4620"/>
      <c r="DVJ216" s="4620"/>
      <c r="DVK216" s="3799"/>
      <c r="DVL216" s="3800"/>
      <c r="DVM216" s="304"/>
      <c r="DVN216" s="704"/>
      <c r="DVO216" s="4619"/>
      <c r="DVP216" s="4620"/>
      <c r="DVQ216" s="4620"/>
      <c r="DVR216" s="4620"/>
      <c r="DVS216" s="4620"/>
      <c r="DVT216" s="4620"/>
      <c r="DVU216" s="4620"/>
      <c r="DVV216" s="4620"/>
      <c r="DVW216" s="3799"/>
      <c r="DVX216" s="3800"/>
      <c r="DVY216" s="304"/>
      <c r="DVZ216" s="704"/>
      <c r="DWA216" s="4619"/>
      <c r="DWB216" s="4620"/>
      <c r="DWC216" s="4620"/>
      <c r="DWD216" s="4620"/>
      <c r="DWE216" s="4620"/>
      <c r="DWF216" s="4620"/>
      <c r="DWG216" s="4620"/>
      <c r="DWH216" s="4620"/>
      <c r="DWI216" s="3799"/>
      <c r="DWJ216" s="3800"/>
      <c r="DWK216" s="304"/>
      <c r="DWL216" s="704"/>
      <c r="DWM216" s="4619"/>
      <c r="DWN216" s="4620"/>
      <c r="DWO216" s="4620"/>
      <c r="DWP216" s="4620"/>
      <c r="DWQ216" s="4620"/>
      <c r="DWR216" s="4620"/>
      <c r="DWS216" s="4620"/>
      <c r="DWT216" s="4620"/>
      <c r="DWU216" s="3799"/>
      <c r="DWV216" s="3800"/>
      <c r="DWW216" s="304"/>
      <c r="DWX216" s="704"/>
      <c r="DWY216" s="4619"/>
      <c r="DWZ216" s="4620"/>
      <c r="DXA216" s="4620"/>
      <c r="DXB216" s="4620"/>
      <c r="DXC216" s="4620"/>
      <c r="DXD216" s="4620"/>
      <c r="DXE216" s="4620"/>
      <c r="DXF216" s="4620"/>
      <c r="DXG216" s="3799"/>
      <c r="DXH216" s="3800"/>
      <c r="DXI216" s="304"/>
      <c r="DXJ216" s="704"/>
      <c r="DXK216" s="4619"/>
      <c r="DXL216" s="4620"/>
      <c r="DXM216" s="4620"/>
      <c r="DXN216" s="4620"/>
      <c r="DXO216" s="4620"/>
      <c r="DXP216" s="4620"/>
      <c r="DXQ216" s="4620"/>
      <c r="DXR216" s="4620"/>
      <c r="DXS216" s="3799"/>
      <c r="DXT216" s="3800"/>
      <c r="DXU216" s="304"/>
      <c r="DXV216" s="704"/>
      <c r="DXW216" s="4619"/>
      <c r="DXX216" s="4620"/>
      <c r="DXY216" s="4620"/>
      <c r="DXZ216" s="4620"/>
      <c r="DYA216" s="4620"/>
      <c r="DYB216" s="4620"/>
      <c r="DYC216" s="4620"/>
      <c r="DYD216" s="4620"/>
      <c r="DYE216" s="3799"/>
      <c r="DYF216" s="3800"/>
      <c r="DYG216" s="304"/>
      <c r="DYH216" s="704"/>
      <c r="DYI216" s="4619"/>
      <c r="DYJ216" s="4620"/>
      <c r="DYK216" s="4620"/>
      <c r="DYL216" s="4620"/>
      <c r="DYM216" s="4620"/>
      <c r="DYN216" s="4620"/>
      <c r="DYO216" s="4620"/>
      <c r="DYP216" s="4620"/>
      <c r="DYQ216" s="3799"/>
      <c r="DYR216" s="3800"/>
      <c r="DYS216" s="304"/>
      <c r="DYT216" s="704"/>
      <c r="DYU216" s="4619"/>
      <c r="DYV216" s="4620"/>
      <c r="DYW216" s="4620"/>
      <c r="DYX216" s="4620"/>
      <c r="DYY216" s="4620"/>
      <c r="DYZ216" s="4620"/>
      <c r="DZA216" s="4620"/>
      <c r="DZB216" s="4620"/>
      <c r="DZC216" s="3799"/>
      <c r="DZD216" s="3800"/>
      <c r="DZE216" s="304"/>
      <c r="DZF216" s="704"/>
      <c r="DZG216" s="4619"/>
      <c r="DZH216" s="4620"/>
      <c r="DZI216" s="4620"/>
      <c r="DZJ216" s="4620"/>
      <c r="DZK216" s="4620"/>
      <c r="DZL216" s="4620"/>
      <c r="DZM216" s="4620"/>
      <c r="DZN216" s="4620"/>
      <c r="DZO216" s="3799"/>
      <c r="DZP216" s="3800"/>
      <c r="DZQ216" s="304"/>
      <c r="DZR216" s="704"/>
      <c r="DZS216" s="4619"/>
      <c r="DZT216" s="4620"/>
      <c r="DZU216" s="4620"/>
      <c r="DZV216" s="4620"/>
      <c r="DZW216" s="4620"/>
      <c r="DZX216" s="4620"/>
      <c r="DZY216" s="4620"/>
      <c r="DZZ216" s="4620"/>
      <c r="EAA216" s="3799"/>
      <c r="EAB216" s="3800"/>
      <c r="EAC216" s="304"/>
      <c r="EAD216" s="704"/>
      <c r="EAE216" s="4619"/>
      <c r="EAF216" s="4620"/>
      <c r="EAG216" s="4620"/>
      <c r="EAH216" s="4620"/>
      <c r="EAI216" s="4620"/>
      <c r="EAJ216" s="4620"/>
      <c r="EAK216" s="4620"/>
      <c r="EAL216" s="4620"/>
      <c r="EAM216" s="3799"/>
      <c r="EAN216" s="3800"/>
      <c r="EAO216" s="304"/>
      <c r="EAP216" s="704"/>
      <c r="EAQ216" s="4619"/>
      <c r="EAR216" s="4620"/>
      <c r="EAS216" s="4620"/>
      <c r="EAT216" s="4620"/>
      <c r="EAU216" s="4620"/>
      <c r="EAV216" s="4620"/>
      <c r="EAW216" s="4620"/>
      <c r="EAX216" s="4620"/>
      <c r="EAY216" s="3799"/>
      <c r="EAZ216" s="3800"/>
      <c r="EBA216" s="304"/>
      <c r="EBB216" s="704"/>
      <c r="EBC216" s="4619"/>
      <c r="EBD216" s="4620"/>
      <c r="EBE216" s="4620"/>
      <c r="EBF216" s="4620"/>
      <c r="EBG216" s="4620"/>
      <c r="EBH216" s="4620"/>
      <c r="EBI216" s="4620"/>
      <c r="EBJ216" s="4620"/>
      <c r="EBK216" s="3799"/>
      <c r="EBL216" s="3800"/>
      <c r="EBM216" s="304"/>
      <c r="EBN216" s="704"/>
      <c r="EBO216" s="4619"/>
      <c r="EBP216" s="4620"/>
      <c r="EBQ216" s="4620"/>
      <c r="EBR216" s="4620"/>
      <c r="EBS216" s="4620"/>
      <c r="EBT216" s="4620"/>
      <c r="EBU216" s="4620"/>
      <c r="EBV216" s="4620"/>
      <c r="EBW216" s="3799"/>
      <c r="EBX216" s="3800"/>
      <c r="EBY216" s="304"/>
      <c r="EBZ216" s="704"/>
      <c r="ECA216" s="4619"/>
      <c r="ECB216" s="4620"/>
      <c r="ECC216" s="4620"/>
      <c r="ECD216" s="4620"/>
      <c r="ECE216" s="4620"/>
      <c r="ECF216" s="4620"/>
      <c r="ECG216" s="4620"/>
      <c r="ECH216" s="4620"/>
      <c r="ECI216" s="3799"/>
      <c r="ECJ216" s="3800"/>
      <c r="ECK216" s="304"/>
      <c r="ECL216" s="704"/>
      <c r="ECM216" s="4619"/>
      <c r="ECN216" s="4620"/>
      <c r="ECO216" s="4620"/>
      <c r="ECP216" s="4620"/>
      <c r="ECQ216" s="4620"/>
      <c r="ECR216" s="4620"/>
      <c r="ECS216" s="4620"/>
      <c r="ECT216" s="4620"/>
      <c r="ECU216" s="3799"/>
      <c r="ECV216" s="3800"/>
      <c r="ECW216" s="304"/>
      <c r="ECX216" s="704"/>
      <c r="ECY216" s="4619"/>
      <c r="ECZ216" s="4620"/>
      <c r="EDA216" s="4620"/>
      <c r="EDB216" s="4620"/>
      <c r="EDC216" s="4620"/>
      <c r="EDD216" s="4620"/>
      <c r="EDE216" s="4620"/>
      <c r="EDF216" s="4620"/>
      <c r="EDG216" s="3799"/>
      <c r="EDH216" s="3800"/>
      <c r="EDI216" s="304"/>
      <c r="EDJ216" s="704"/>
      <c r="EDK216" s="4619"/>
      <c r="EDL216" s="4620"/>
      <c r="EDM216" s="4620"/>
      <c r="EDN216" s="4620"/>
      <c r="EDO216" s="4620"/>
      <c r="EDP216" s="4620"/>
      <c r="EDQ216" s="4620"/>
      <c r="EDR216" s="4620"/>
      <c r="EDS216" s="3799"/>
      <c r="EDT216" s="3800"/>
      <c r="EDU216" s="304"/>
      <c r="EDV216" s="704"/>
      <c r="EDW216" s="4619"/>
      <c r="EDX216" s="4620"/>
      <c r="EDY216" s="4620"/>
      <c r="EDZ216" s="4620"/>
      <c r="EEA216" s="4620"/>
      <c r="EEB216" s="4620"/>
      <c r="EEC216" s="4620"/>
      <c r="EED216" s="4620"/>
      <c r="EEE216" s="3799"/>
      <c r="EEF216" s="3800"/>
      <c r="EEG216" s="304"/>
      <c r="EEH216" s="704"/>
      <c r="EEI216" s="4619"/>
      <c r="EEJ216" s="4620"/>
      <c r="EEK216" s="4620"/>
      <c r="EEL216" s="4620"/>
      <c r="EEM216" s="4620"/>
      <c r="EEN216" s="4620"/>
      <c r="EEO216" s="4620"/>
      <c r="EEP216" s="4620"/>
      <c r="EEQ216" s="3799"/>
      <c r="EER216" s="3800"/>
      <c r="EES216" s="304"/>
      <c r="EET216" s="704"/>
      <c r="EEU216" s="4619"/>
      <c r="EEV216" s="4620"/>
      <c r="EEW216" s="4620"/>
      <c r="EEX216" s="4620"/>
      <c r="EEY216" s="4620"/>
      <c r="EEZ216" s="4620"/>
      <c r="EFA216" s="4620"/>
      <c r="EFB216" s="4620"/>
      <c r="EFC216" s="3799"/>
      <c r="EFD216" s="3800"/>
      <c r="EFE216" s="304"/>
      <c r="EFF216" s="704"/>
      <c r="EFG216" s="4619"/>
      <c r="EFH216" s="4620"/>
      <c r="EFI216" s="4620"/>
      <c r="EFJ216" s="4620"/>
      <c r="EFK216" s="4620"/>
      <c r="EFL216" s="4620"/>
      <c r="EFM216" s="4620"/>
      <c r="EFN216" s="4620"/>
      <c r="EFO216" s="3799"/>
      <c r="EFP216" s="3800"/>
      <c r="EFQ216" s="304"/>
      <c r="EFR216" s="704"/>
      <c r="EFS216" s="4619"/>
      <c r="EFT216" s="4620"/>
      <c r="EFU216" s="4620"/>
      <c r="EFV216" s="4620"/>
      <c r="EFW216" s="4620"/>
      <c r="EFX216" s="4620"/>
      <c r="EFY216" s="4620"/>
      <c r="EFZ216" s="4620"/>
      <c r="EGA216" s="3799"/>
      <c r="EGB216" s="3800"/>
      <c r="EGC216" s="304"/>
      <c r="EGD216" s="704"/>
      <c r="EGE216" s="4619"/>
      <c r="EGF216" s="4620"/>
      <c r="EGG216" s="4620"/>
      <c r="EGH216" s="4620"/>
      <c r="EGI216" s="4620"/>
      <c r="EGJ216" s="4620"/>
      <c r="EGK216" s="4620"/>
      <c r="EGL216" s="4620"/>
      <c r="EGM216" s="3799"/>
      <c r="EGN216" s="3800"/>
      <c r="EGO216" s="304"/>
      <c r="EGP216" s="704"/>
      <c r="EGQ216" s="4619"/>
      <c r="EGR216" s="4620"/>
      <c r="EGS216" s="4620"/>
      <c r="EGT216" s="4620"/>
      <c r="EGU216" s="4620"/>
      <c r="EGV216" s="4620"/>
      <c r="EGW216" s="4620"/>
      <c r="EGX216" s="4620"/>
      <c r="EGY216" s="3799"/>
      <c r="EGZ216" s="3800"/>
      <c r="EHA216" s="304"/>
      <c r="EHB216" s="704"/>
      <c r="EHC216" s="4619"/>
      <c r="EHD216" s="4620"/>
      <c r="EHE216" s="4620"/>
      <c r="EHF216" s="4620"/>
      <c r="EHG216" s="4620"/>
      <c r="EHH216" s="4620"/>
      <c r="EHI216" s="4620"/>
      <c r="EHJ216" s="4620"/>
      <c r="EHK216" s="3799"/>
      <c r="EHL216" s="3800"/>
      <c r="EHM216" s="304"/>
      <c r="EHN216" s="704"/>
      <c r="EHO216" s="4619"/>
      <c r="EHP216" s="4620"/>
      <c r="EHQ216" s="4620"/>
      <c r="EHR216" s="4620"/>
      <c r="EHS216" s="4620"/>
      <c r="EHT216" s="4620"/>
      <c r="EHU216" s="4620"/>
      <c r="EHV216" s="4620"/>
      <c r="EHW216" s="3799"/>
      <c r="EHX216" s="3800"/>
      <c r="EHY216" s="304"/>
      <c r="EHZ216" s="704"/>
      <c r="EIA216" s="4619"/>
      <c r="EIB216" s="4620"/>
      <c r="EIC216" s="4620"/>
      <c r="EID216" s="4620"/>
      <c r="EIE216" s="4620"/>
      <c r="EIF216" s="4620"/>
      <c r="EIG216" s="4620"/>
      <c r="EIH216" s="4620"/>
      <c r="EII216" s="3799"/>
      <c r="EIJ216" s="3800"/>
      <c r="EIK216" s="304"/>
      <c r="EIL216" s="704"/>
      <c r="EIM216" s="4619"/>
      <c r="EIN216" s="4620"/>
      <c r="EIO216" s="4620"/>
      <c r="EIP216" s="4620"/>
      <c r="EIQ216" s="4620"/>
      <c r="EIR216" s="4620"/>
      <c r="EIS216" s="4620"/>
      <c r="EIT216" s="4620"/>
      <c r="EIU216" s="3799"/>
      <c r="EIV216" s="3800"/>
      <c r="EIW216" s="304"/>
      <c r="EIX216" s="704"/>
      <c r="EIY216" s="4619"/>
      <c r="EIZ216" s="4620"/>
      <c r="EJA216" s="4620"/>
      <c r="EJB216" s="4620"/>
      <c r="EJC216" s="4620"/>
      <c r="EJD216" s="4620"/>
      <c r="EJE216" s="4620"/>
      <c r="EJF216" s="4620"/>
      <c r="EJG216" s="3799"/>
      <c r="EJH216" s="3800"/>
      <c r="EJI216" s="304"/>
      <c r="EJJ216" s="704"/>
      <c r="EJK216" s="4619"/>
      <c r="EJL216" s="4620"/>
      <c r="EJM216" s="4620"/>
      <c r="EJN216" s="4620"/>
      <c r="EJO216" s="4620"/>
      <c r="EJP216" s="4620"/>
      <c r="EJQ216" s="4620"/>
      <c r="EJR216" s="4620"/>
      <c r="EJS216" s="3799"/>
      <c r="EJT216" s="3800"/>
      <c r="EJU216" s="304"/>
      <c r="EJV216" s="704"/>
      <c r="EJW216" s="4619"/>
      <c r="EJX216" s="4620"/>
      <c r="EJY216" s="4620"/>
      <c r="EJZ216" s="4620"/>
      <c r="EKA216" s="4620"/>
      <c r="EKB216" s="4620"/>
      <c r="EKC216" s="4620"/>
      <c r="EKD216" s="4620"/>
      <c r="EKE216" s="3799"/>
      <c r="EKF216" s="3800"/>
      <c r="EKG216" s="304"/>
      <c r="EKH216" s="704"/>
      <c r="EKI216" s="4619"/>
      <c r="EKJ216" s="4620"/>
      <c r="EKK216" s="4620"/>
      <c r="EKL216" s="4620"/>
      <c r="EKM216" s="4620"/>
      <c r="EKN216" s="4620"/>
      <c r="EKO216" s="4620"/>
      <c r="EKP216" s="4620"/>
      <c r="EKQ216" s="3799"/>
      <c r="EKR216" s="3800"/>
      <c r="EKS216" s="304"/>
      <c r="EKT216" s="704"/>
      <c r="EKU216" s="4619"/>
      <c r="EKV216" s="4620"/>
      <c r="EKW216" s="4620"/>
      <c r="EKX216" s="4620"/>
      <c r="EKY216" s="4620"/>
      <c r="EKZ216" s="4620"/>
      <c r="ELA216" s="4620"/>
      <c r="ELB216" s="4620"/>
      <c r="ELC216" s="3799"/>
      <c r="ELD216" s="3800"/>
      <c r="ELE216" s="304"/>
      <c r="ELF216" s="704"/>
      <c r="ELG216" s="4619"/>
      <c r="ELH216" s="4620"/>
      <c r="ELI216" s="4620"/>
      <c r="ELJ216" s="4620"/>
      <c r="ELK216" s="4620"/>
      <c r="ELL216" s="4620"/>
      <c r="ELM216" s="4620"/>
      <c r="ELN216" s="4620"/>
      <c r="ELO216" s="3799"/>
      <c r="ELP216" s="3800"/>
      <c r="ELQ216" s="304"/>
      <c r="ELR216" s="704"/>
      <c r="ELS216" s="4619"/>
      <c r="ELT216" s="4620"/>
      <c r="ELU216" s="4620"/>
      <c r="ELV216" s="4620"/>
      <c r="ELW216" s="4620"/>
      <c r="ELX216" s="4620"/>
      <c r="ELY216" s="4620"/>
      <c r="ELZ216" s="4620"/>
      <c r="EMA216" s="3799"/>
      <c r="EMB216" s="3800"/>
      <c r="EMC216" s="304"/>
      <c r="EMD216" s="704"/>
      <c r="EME216" s="4619"/>
      <c r="EMF216" s="4620"/>
      <c r="EMG216" s="4620"/>
      <c r="EMH216" s="4620"/>
      <c r="EMI216" s="4620"/>
      <c r="EMJ216" s="4620"/>
      <c r="EMK216" s="4620"/>
      <c r="EML216" s="4620"/>
      <c r="EMM216" s="3799"/>
      <c r="EMN216" s="3800"/>
      <c r="EMO216" s="304"/>
      <c r="EMP216" s="704"/>
      <c r="EMQ216" s="4619"/>
      <c r="EMR216" s="4620"/>
      <c r="EMS216" s="4620"/>
      <c r="EMT216" s="4620"/>
      <c r="EMU216" s="4620"/>
      <c r="EMV216" s="4620"/>
      <c r="EMW216" s="4620"/>
      <c r="EMX216" s="4620"/>
      <c r="EMY216" s="3799"/>
      <c r="EMZ216" s="3800"/>
      <c r="ENA216" s="304"/>
      <c r="ENB216" s="704"/>
      <c r="ENC216" s="4619"/>
      <c r="END216" s="4620"/>
      <c r="ENE216" s="4620"/>
      <c r="ENF216" s="4620"/>
      <c r="ENG216" s="4620"/>
      <c r="ENH216" s="4620"/>
      <c r="ENI216" s="4620"/>
      <c r="ENJ216" s="4620"/>
      <c r="ENK216" s="3799"/>
      <c r="ENL216" s="3800"/>
      <c r="ENM216" s="304"/>
      <c r="ENN216" s="704"/>
      <c r="ENO216" s="4619"/>
      <c r="ENP216" s="4620"/>
      <c r="ENQ216" s="4620"/>
      <c r="ENR216" s="4620"/>
      <c r="ENS216" s="4620"/>
      <c r="ENT216" s="4620"/>
      <c r="ENU216" s="4620"/>
      <c r="ENV216" s="4620"/>
      <c r="ENW216" s="3799"/>
      <c r="ENX216" s="3800"/>
      <c r="ENY216" s="304"/>
      <c r="ENZ216" s="704"/>
      <c r="EOA216" s="4619"/>
      <c r="EOB216" s="4620"/>
      <c r="EOC216" s="4620"/>
      <c r="EOD216" s="4620"/>
      <c r="EOE216" s="4620"/>
      <c r="EOF216" s="4620"/>
      <c r="EOG216" s="4620"/>
      <c r="EOH216" s="4620"/>
      <c r="EOI216" s="3799"/>
      <c r="EOJ216" s="3800"/>
      <c r="EOK216" s="304"/>
      <c r="EOL216" s="704"/>
      <c r="EOM216" s="4619"/>
      <c r="EON216" s="4620"/>
      <c r="EOO216" s="4620"/>
      <c r="EOP216" s="4620"/>
      <c r="EOQ216" s="4620"/>
      <c r="EOR216" s="4620"/>
      <c r="EOS216" s="4620"/>
      <c r="EOT216" s="4620"/>
      <c r="EOU216" s="3799"/>
      <c r="EOV216" s="3800"/>
      <c r="EOW216" s="304"/>
      <c r="EOX216" s="704"/>
      <c r="EOY216" s="4619"/>
      <c r="EOZ216" s="4620"/>
      <c r="EPA216" s="4620"/>
      <c r="EPB216" s="4620"/>
      <c r="EPC216" s="4620"/>
      <c r="EPD216" s="4620"/>
      <c r="EPE216" s="4620"/>
      <c r="EPF216" s="4620"/>
      <c r="EPG216" s="3799"/>
      <c r="EPH216" s="3800"/>
      <c r="EPI216" s="304"/>
      <c r="EPJ216" s="704"/>
      <c r="EPK216" s="4619"/>
      <c r="EPL216" s="4620"/>
      <c r="EPM216" s="4620"/>
      <c r="EPN216" s="4620"/>
      <c r="EPO216" s="4620"/>
      <c r="EPP216" s="4620"/>
      <c r="EPQ216" s="4620"/>
      <c r="EPR216" s="4620"/>
      <c r="EPS216" s="3799"/>
      <c r="EPT216" s="3800"/>
      <c r="EPU216" s="304"/>
      <c r="EPV216" s="704"/>
      <c r="EPW216" s="4619"/>
      <c r="EPX216" s="4620"/>
      <c r="EPY216" s="4620"/>
      <c r="EPZ216" s="4620"/>
      <c r="EQA216" s="4620"/>
      <c r="EQB216" s="4620"/>
      <c r="EQC216" s="4620"/>
      <c r="EQD216" s="4620"/>
      <c r="EQE216" s="3799"/>
      <c r="EQF216" s="3800"/>
      <c r="EQG216" s="304"/>
      <c r="EQH216" s="704"/>
      <c r="EQI216" s="4619"/>
      <c r="EQJ216" s="4620"/>
      <c r="EQK216" s="4620"/>
      <c r="EQL216" s="4620"/>
      <c r="EQM216" s="4620"/>
      <c r="EQN216" s="4620"/>
      <c r="EQO216" s="4620"/>
      <c r="EQP216" s="4620"/>
      <c r="EQQ216" s="3799"/>
      <c r="EQR216" s="3800"/>
      <c r="EQS216" s="304"/>
      <c r="EQT216" s="704"/>
      <c r="EQU216" s="4619"/>
      <c r="EQV216" s="4620"/>
      <c r="EQW216" s="4620"/>
      <c r="EQX216" s="4620"/>
      <c r="EQY216" s="4620"/>
      <c r="EQZ216" s="4620"/>
      <c r="ERA216" s="4620"/>
      <c r="ERB216" s="4620"/>
      <c r="ERC216" s="3799"/>
      <c r="ERD216" s="3800"/>
      <c r="ERE216" s="304"/>
      <c r="ERF216" s="704"/>
      <c r="ERG216" s="4619"/>
      <c r="ERH216" s="4620"/>
      <c r="ERI216" s="4620"/>
      <c r="ERJ216" s="4620"/>
      <c r="ERK216" s="4620"/>
      <c r="ERL216" s="4620"/>
      <c r="ERM216" s="4620"/>
      <c r="ERN216" s="4620"/>
      <c r="ERO216" s="3799"/>
      <c r="ERP216" s="3800"/>
      <c r="ERQ216" s="304"/>
      <c r="ERR216" s="704"/>
      <c r="ERS216" s="4619"/>
      <c r="ERT216" s="4620"/>
      <c r="ERU216" s="4620"/>
      <c r="ERV216" s="4620"/>
      <c r="ERW216" s="4620"/>
      <c r="ERX216" s="4620"/>
      <c r="ERY216" s="4620"/>
      <c r="ERZ216" s="4620"/>
      <c r="ESA216" s="3799"/>
      <c r="ESB216" s="3800"/>
      <c r="ESC216" s="304"/>
      <c r="ESD216" s="704"/>
      <c r="ESE216" s="4619"/>
      <c r="ESF216" s="4620"/>
      <c r="ESG216" s="4620"/>
      <c r="ESH216" s="4620"/>
      <c r="ESI216" s="4620"/>
      <c r="ESJ216" s="4620"/>
      <c r="ESK216" s="4620"/>
      <c r="ESL216" s="4620"/>
      <c r="ESM216" s="3799"/>
      <c r="ESN216" s="3800"/>
      <c r="ESO216" s="304"/>
      <c r="ESP216" s="704"/>
      <c r="ESQ216" s="4619"/>
      <c r="ESR216" s="4620"/>
      <c r="ESS216" s="4620"/>
      <c r="EST216" s="4620"/>
      <c r="ESU216" s="4620"/>
      <c r="ESV216" s="4620"/>
      <c r="ESW216" s="4620"/>
      <c r="ESX216" s="4620"/>
      <c r="ESY216" s="3799"/>
      <c r="ESZ216" s="3800"/>
      <c r="ETA216" s="304"/>
      <c r="ETB216" s="704"/>
      <c r="ETC216" s="4619"/>
      <c r="ETD216" s="4620"/>
      <c r="ETE216" s="4620"/>
      <c r="ETF216" s="4620"/>
      <c r="ETG216" s="4620"/>
      <c r="ETH216" s="4620"/>
      <c r="ETI216" s="4620"/>
      <c r="ETJ216" s="4620"/>
      <c r="ETK216" s="3799"/>
      <c r="ETL216" s="3800"/>
      <c r="ETM216" s="304"/>
      <c r="ETN216" s="704"/>
      <c r="ETO216" s="4619"/>
      <c r="ETP216" s="4620"/>
      <c r="ETQ216" s="4620"/>
      <c r="ETR216" s="4620"/>
      <c r="ETS216" s="4620"/>
      <c r="ETT216" s="4620"/>
      <c r="ETU216" s="4620"/>
      <c r="ETV216" s="4620"/>
      <c r="ETW216" s="3799"/>
      <c r="ETX216" s="3800"/>
      <c r="ETY216" s="304"/>
      <c r="ETZ216" s="704"/>
      <c r="EUA216" s="4619"/>
      <c r="EUB216" s="4620"/>
      <c r="EUC216" s="4620"/>
      <c r="EUD216" s="4620"/>
      <c r="EUE216" s="4620"/>
      <c r="EUF216" s="4620"/>
      <c r="EUG216" s="4620"/>
      <c r="EUH216" s="4620"/>
      <c r="EUI216" s="3799"/>
      <c r="EUJ216" s="3800"/>
      <c r="EUK216" s="304"/>
      <c r="EUL216" s="704"/>
      <c r="EUM216" s="4619"/>
      <c r="EUN216" s="4620"/>
      <c r="EUO216" s="4620"/>
      <c r="EUP216" s="4620"/>
      <c r="EUQ216" s="4620"/>
      <c r="EUR216" s="4620"/>
      <c r="EUS216" s="4620"/>
      <c r="EUT216" s="4620"/>
      <c r="EUU216" s="3799"/>
      <c r="EUV216" s="3800"/>
      <c r="EUW216" s="304"/>
      <c r="EUX216" s="704"/>
      <c r="EUY216" s="4619"/>
      <c r="EUZ216" s="4620"/>
      <c r="EVA216" s="4620"/>
      <c r="EVB216" s="4620"/>
      <c r="EVC216" s="4620"/>
      <c r="EVD216" s="4620"/>
      <c r="EVE216" s="4620"/>
      <c r="EVF216" s="4620"/>
      <c r="EVG216" s="3799"/>
      <c r="EVH216" s="3800"/>
      <c r="EVI216" s="304"/>
      <c r="EVJ216" s="704"/>
      <c r="EVK216" s="4619"/>
      <c r="EVL216" s="4620"/>
      <c r="EVM216" s="4620"/>
      <c r="EVN216" s="4620"/>
      <c r="EVO216" s="4620"/>
      <c r="EVP216" s="4620"/>
      <c r="EVQ216" s="4620"/>
      <c r="EVR216" s="4620"/>
      <c r="EVS216" s="3799"/>
      <c r="EVT216" s="3800"/>
      <c r="EVU216" s="304"/>
      <c r="EVV216" s="704"/>
      <c r="EVW216" s="4619"/>
      <c r="EVX216" s="4620"/>
      <c r="EVY216" s="4620"/>
      <c r="EVZ216" s="4620"/>
      <c r="EWA216" s="4620"/>
      <c r="EWB216" s="4620"/>
      <c r="EWC216" s="4620"/>
      <c r="EWD216" s="4620"/>
      <c r="EWE216" s="3799"/>
      <c r="EWF216" s="3800"/>
      <c r="EWG216" s="304"/>
      <c r="EWH216" s="704"/>
      <c r="EWI216" s="4619"/>
      <c r="EWJ216" s="4620"/>
      <c r="EWK216" s="4620"/>
      <c r="EWL216" s="4620"/>
      <c r="EWM216" s="4620"/>
      <c r="EWN216" s="4620"/>
      <c r="EWO216" s="4620"/>
      <c r="EWP216" s="4620"/>
      <c r="EWQ216" s="3799"/>
      <c r="EWR216" s="3800"/>
      <c r="EWS216" s="304"/>
      <c r="EWT216" s="704"/>
      <c r="EWU216" s="4619"/>
      <c r="EWV216" s="4620"/>
      <c r="EWW216" s="4620"/>
      <c r="EWX216" s="4620"/>
      <c r="EWY216" s="4620"/>
      <c r="EWZ216" s="4620"/>
      <c r="EXA216" s="4620"/>
      <c r="EXB216" s="4620"/>
      <c r="EXC216" s="3799"/>
      <c r="EXD216" s="3800"/>
      <c r="EXE216" s="304"/>
      <c r="EXF216" s="704"/>
      <c r="EXG216" s="4619"/>
      <c r="EXH216" s="4620"/>
      <c r="EXI216" s="4620"/>
      <c r="EXJ216" s="4620"/>
      <c r="EXK216" s="4620"/>
      <c r="EXL216" s="4620"/>
      <c r="EXM216" s="4620"/>
      <c r="EXN216" s="4620"/>
      <c r="EXO216" s="3799"/>
      <c r="EXP216" s="3800"/>
      <c r="EXQ216" s="304"/>
      <c r="EXR216" s="704"/>
      <c r="EXS216" s="4619"/>
      <c r="EXT216" s="4620"/>
      <c r="EXU216" s="4620"/>
      <c r="EXV216" s="4620"/>
      <c r="EXW216" s="4620"/>
      <c r="EXX216" s="4620"/>
      <c r="EXY216" s="4620"/>
      <c r="EXZ216" s="4620"/>
      <c r="EYA216" s="3799"/>
      <c r="EYB216" s="3800"/>
      <c r="EYC216" s="304"/>
      <c r="EYD216" s="704"/>
      <c r="EYE216" s="4619"/>
      <c r="EYF216" s="4620"/>
      <c r="EYG216" s="4620"/>
      <c r="EYH216" s="4620"/>
      <c r="EYI216" s="4620"/>
      <c r="EYJ216" s="4620"/>
      <c r="EYK216" s="4620"/>
      <c r="EYL216" s="4620"/>
      <c r="EYM216" s="3799"/>
      <c r="EYN216" s="3800"/>
      <c r="EYO216" s="304"/>
      <c r="EYP216" s="704"/>
      <c r="EYQ216" s="4619"/>
      <c r="EYR216" s="4620"/>
      <c r="EYS216" s="4620"/>
      <c r="EYT216" s="4620"/>
      <c r="EYU216" s="4620"/>
      <c r="EYV216" s="4620"/>
      <c r="EYW216" s="4620"/>
      <c r="EYX216" s="4620"/>
      <c r="EYY216" s="3799"/>
      <c r="EYZ216" s="3800"/>
      <c r="EZA216" s="304"/>
      <c r="EZB216" s="704"/>
      <c r="EZC216" s="4619"/>
      <c r="EZD216" s="4620"/>
      <c r="EZE216" s="4620"/>
      <c r="EZF216" s="4620"/>
      <c r="EZG216" s="4620"/>
      <c r="EZH216" s="4620"/>
      <c r="EZI216" s="4620"/>
      <c r="EZJ216" s="4620"/>
      <c r="EZK216" s="3799"/>
      <c r="EZL216" s="3800"/>
      <c r="EZM216" s="304"/>
      <c r="EZN216" s="704"/>
      <c r="EZO216" s="4619"/>
      <c r="EZP216" s="4620"/>
      <c r="EZQ216" s="4620"/>
      <c r="EZR216" s="4620"/>
      <c r="EZS216" s="4620"/>
      <c r="EZT216" s="4620"/>
      <c r="EZU216" s="4620"/>
      <c r="EZV216" s="4620"/>
      <c r="EZW216" s="3799"/>
      <c r="EZX216" s="3800"/>
      <c r="EZY216" s="304"/>
      <c r="EZZ216" s="704"/>
      <c r="FAA216" s="4619"/>
      <c r="FAB216" s="4620"/>
      <c r="FAC216" s="4620"/>
      <c r="FAD216" s="4620"/>
      <c r="FAE216" s="4620"/>
      <c r="FAF216" s="4620"/>
      <c r="FAG216" s="4620"/>
      <c r="FAH216" s="4620"/>
      <c r="FAI216" s="3799"/>
      <c r="FAJ216" s="3800"/>
      <c r="FAK216" s="304"/>
      <c r="FAL216" s="704"/>
      <c r="FAM216" s="4619"/>
      <c r="FAN216" s="4620"/>
      <c r="FAO216" s="4620"/>
      <c r="FAP216" s="4620"/>
      <c r="FAQ216" s="4620"/>
      <c r="FAR216" s="4620"/>
      <c r="FAS216" s="4620"/>
      <c r="FAT216" s="4620"/>
      <c r="FAU216" s="3799"/>
      <c r="FAV216" s="3800"/>
      <c r="FAW216" s="304"/>
      <c r="FAX216" s="704"/>
      <c r="FAY216" s="4619"/>
      <c r="FAZ216" s="4620"/>
      <c r="FBA216" s="4620"/>
      <c r="FBB216" s="4620"/>
      <c r="FBC216" s="4620"/>
      <c r="FBD216" s="4620"/>
      <c r="FBE216" s="4620"/>
      <c r="FBF216" s="4620"/>
      <c r="FBG216" s="3799"/>
      <c r="FBH216" s="3800"/>
      <c r="FBI216" s="304"/>
      <c r="FBJ216" s="704"/>
      <c r="FBK216" s="4619"/>
      <c r="FBL216" s="4620"/>
      <c r="FBM216" s="4620"/>
      <c r="FBN216" s="4620"/>
      <c r="FBO216" s="4620"/>
      <c r="FBP216" s="4620"/>
      <c r="FBQ216" s="4620"/>
      <c r="FBR216" s="4620"/>
      <c r="FBS216" s="3799"/>
      <c r="FBT216" s="3800"/>
      <c r="FBU216" s="304"/>
      <c r="FBV216" s="704"/>
      <c r="FBW216" s="4619"/>
      <c r="FBX216" s="4620"/>
      <c r="FBY216" s="4620"/>
      <c r="FBZ216" s="4620"/>
      <c r="FCA216" s="4620"/>
      <c r="FCB216" s="4620"/>
      <c r="FCC216" s="4620"/>
      <c r="FCD216" s="4620"/>
      <c r="FCE216" s="3799"/>
      <c r="FCF216" s="3800"/>
      <c r="FCG216" s="304"/>
      <c r="FCH216" s="704"/>
      <c r="FCI216" s="4619"/>
      <c r="FCJ216" s="4620"/>
      <c r="FCK216" s="4620"/>
      <c r="FCL216" s="4620"/>
      <c r="FCM216" s="4620"/>
      <c r="FCN216" s="4620"/>
      <c r="FCO216" s="4620"/>
      <c r="FCP216" s="4620"/>
      <c r="FCQ216" s="3799"/>
      <c r="FCR216" s="3800"/>
      <c r="FCS216" s="304"/>
      <c r="FCT216" s="704"/>
      <c r="FCU216" s="4619"/>
      <c r="FCV216" s="4620"/>
      <c r="FCW216" s="4620"/>
      <c r="FCX216" s="4620"/>
      <c r="FCY216" s="4620"/>
      <c r="FCZ216" s="4620"/>
      <c r="FDA216" s="4620"/>
      <c r="FDB216" s="4620"/>
      <c r="FDC216" s="3799"/>
      <c r="FDD216" s="3800"/>
      <c r="FDE216" s="304"/>
      <c r="FDF216" s="704"/>
      <c r="FDG216" s="4619"/>
      <c r="FDH216" s="4620"/>
      <c r="FDI216" s="4620"/>
      <c r="FDJ216" s="4620"/>
      <c r="FDK216" s="4620"/>
      <c r="FDL216" s="4620"/>
      <c r="FDM216" s="4620"/>
      <c r="FDN216" s="4620"/>
      <c r="FDO216" s="3799"/>
      <c r="FDP216" s="3800"/>
      <c r="FDQ216" s="304"/>
      <c r="FDR216" s="704"/>
      <c r="FDS216" s="4619"/>
      <c r="FDT216" s="4620"/>
      <c r="FDU216" s="4620"/>
      <c r="FDV216" s="4620"/>
      <c r="FDW216" s="4620"/>
      <c r="FDX216" s="4620"/>
      <c r="FDY216" s="4620"/>
      <c r="FDZ216" s="4620"/>
      <c r="FEA216" s="3799"/>
      <c r="FEB216" s="3800"/>
      <c r="FEC216" s="304"/>
      <c r="FED216" s="704"/>
      <c r="FEE216" s="4619"/>
      <c r="FEF216" s="4620"/>
      <c r="FEG216" s="4620"/>
      <c r="FEH216" s="4620"/>
      <c r="FEI216" s="4620"/>
      <c r="FEJ216" s="4620"/>
      <c r="FEK216" s="4620"/>
      <c r="FEL216" s="4620"/>
      <c r="FEM216" s="3799"/>
      <c r="FEN216" s="3800"/>
      <c r="FEO216" s="304"/>
      <c r="FEP216" s="704"/>
      <c r="FEQ216" s="4619"/>
      <c r="FER216" s="4620"/>
      <c r="FES216" s="4620"/>
      <c r="FET216" s="4620"/>
      <c r="FEU216" s="4620"/>
      <c r="FEV216" s="4620"/>
      <c r="FEW216" s="4620"/>
      <c r="FEX216" s="4620"/>
      <c r="FEY216" s="3799"/>
      <c r="FEZ216" s="3800"/>
      <c r="FFA216" s="304"/>
      <c r="FFB216" s="704"/>
      <c r="FFC216" s="4619"/>
      <c r="FFD216" s="4620"/>
      <c r="FFE216" s="4620"/>
      <c r="FFF216" s="4620"/>
      <c r="FFG216" s="4620"/>
      <c r="FFH216" s="4620"/>
      <c r="FFI216" s="4620"/>
      <c r="FFJ216" s="4620"/>
      <c r="FFK216" s="3799"/>
      <c r="FFL216" s="3800"/>
      <c r="FFM216" s="304"/>
      <c r="FFN216" s="704"/>
      <c r="FFO216" s="4619"/>
      <c r="FFP216" s="4620"/>
      <c r="FFQ216" s="4620"/>
      <c r="FFR216" s="4620"/>
      <c r="FFS216" s="4620"/>
      <c r="FFT216" s="4620"/>
      <c r="FFU216" s="4620"/>
      <c r="FFV216" s="4620"/>
      <c r="FFW216" s="3799"/>
      <c r="FFX216" s="3800"/>
      <c r="FFY216" s="304"/>
      <c r="FFZ216" s="704"/>
      <c r="FGA216" s="4619"/>
      <c r="FGB216" s="4620"/>
      <c r="FGC216" s="4620"/>
      <c r="FGD216" s="4620"/>
      <c r="FGE216" s="4620"/>
      <c r="FGF216" s="4620"/>
      <c r="FGG216" s="4620"/>
      <c r="FGH216" s="4620"/>
      <c r="FGI216" s="3799"/>
      <c r="FGJ216" s="3800"/>
      <c r="FGK216" s="304"/>
      <c r="FGL216" s="704"/>
      <c r="FGM216" s="4619"/>
      <c r="FGN216" s="4620"/>
      <c r="FGO216" s="4620"/>
      <c r="FGP216" s="4620"/>
      <c r="FGQ216" s="4620"/>
      <c r="FGR216" s="4620"/>
      <c r="FGS216" s="4620"/>
      <c r="FGT216" s="4620"/>
      <c r="FGU216" s="3799"/>
      <c r="FGV216" s="3800"/>
      <c r="FGW216" s="304"/>
      <c r="FGX216" s="704"/>
      <c r="FGY216" s="4619"/>
      <c r="FGZ216" s="4620"/>
      <c r="FHA216" s="4620"/>
      <c r="FHB216" s="4620"/>
      <c r="FHC216" s="4620"/>
      <c r="FHD216" s="4620"/>
      <c r="FHE216" s="4620"/>
      <c r="FHF216" s="4620"/>
      <c r="FHG216" s="3799"/>
      <c r="FHH216" s="3800"/>
      <c r="FHI216" s="304"/>
      <c r="FHJ216" s="704"/>
      <c r="FHK216" s="4619"/>
      <c r="FHL216" s="4620"/>
      <c r="FHM216" s="4620"/>
      <c r="FHN216" s="4620"/>
      <c r="FHO216" s="4620"/>
      <c r="FHP216" s="4620"/>
      <c r="FHQ216" s="4620"/>
      <c r="FHR216" s="4620"/>
      <c r="FHS216" s="3799"/>
      <c r="FHT216" s="3800"/>
      <c r="FHU216" s="304"/>
      <c r="FHV216" s="704"/>
      <c r="FHW216" s="4619"/>
      <c r="FHX216" s="4620"/>
      <c r="FHY216" s="4620"/>
      <c r="FHZ216" s="4620"/>
      <c r="FIA216" s="4620"/>
      <c r="FIB216" s="4620"/>
      <c r="FIC216" s="4620"/>
      <c r="FID216" s="4620"/>
      <c r="FIE216" s="3799"/>
      <c r="FIF216" s="3800"/>
      <c r="FIG216" s="304"/>
      <c r="FIH216" s="704"/>
      <c r="FII216" s="4619"/>
      <c r="FIJ216" s="4620"/>
      <c r="FIK216" s="4620"/>
      <c r="FIL216" s="4620"/>
      <c r="FIM216" s="4620"/>
      <c r="FIN216" s="4620"/>
      <c r="FIO216" s="4620"/>
      <c r="FIP216" s="4620"/>
      <c r="FIQ216" s="3799"/>
      <c r="FIR216" s="3800"/>
      <c r="FIS216" s="304"/>
      <c r="FIT216" s="704"/>
      <c r="FIU216" s="4619"/>
      <c r="FIV216" s="4620"/>
      <c r="FIW216" s="4620"/>
      <c r="FIX216" s="4620"/>
      <c r="FIY216" s="4620"/>
      <c r="FIZ216" s="4620"/>
      <c r="FJA216" s="4620"/>
      <c r="FJB216" s="4620"/>
      <c r="FJC216" s="3799"/>
      <c r="FJD216" s="3800"/>
      <c r="FJE216" s="304"/>
      <c r="FJF216" s="704"/>
      <c r="FJG216" s="4619"/>
      <c r="FJH216" s="4620"/>
      <c r="FJI216" s="4620"/>
      <c r="FJJ216" s="4620"/>
      <c r="FJK216" s="4620"/>
      <c r="FJL216" s="4620"/>
      <c r="FJM216" s="4620"/>
      <c r="FJN216" s="4620"/>
      <c r="FJO216" s="3799"/>
      <c r="FJP216" s="3800"/>
      <c r="FJQ216" s="304"/>
      <c r="FJR216" s="704"/>
      <c r="FJS216" s="4619"/>
      <c r="FJT216" s="4620"/>
      <c r="FJU216" s="4620"/>
      <c r="FJV216" s="4620"/>
      <c r="FJW216" s="4620"/>
      <c r="FJX216" s="4620"/>
      <c r="FJY216" s="4620"/>
      <c r="FJZ216" s="4620"/>
      <c r="FKA216" s="3799"/>
      <c r="FKB216" s="3800"/>
      <c r="FKC216" s="304"/>
      <c r="FKD216" s="704"/>
      <c r="FKE216" s="4619"/>
      <c r="FKF216" s="4620"/>
      <c r="FKG216" s="4620"/>
      <c r="FKH216" s="4620"/>
      <c r="FKI216" s="4620"/>
      <c r="FKJ216" s="4620"/>
      <c r="FKK216" s="4620"/>
      <c r="FKL216" s="4620"/>
      <c r="FKM216" s="3799"/>
      <c r="FKN216" s="3800"/>
      <c r="FKO216" s="304"/>
      <c r="FKP216" s="704"/>
      <c r="FKQ216" s="4619"/>
      <c r="FKR216" s="4620"/>
      <c r="FKS216" s="4620"/>
      <c r="FKT216" s="4620"/>
      <c r="FKU216" s="4620"/>
      <c r="FKV216" s="4620"/>
      <c r="FKW216" s="4620"/>
      <c r="FKX216" s="4620"/>
      <c r="FKY216" s="3799"/>
      <c r="FKZ216" s="3800"/>
      <c r="FLA216" s="304"/>
      <c r="FLB216" s="704"/>
      <c r="FLC216" s="4619"/>
      <c r="FLD216" s="4620"/>
      <c r="FLE216" s="4620"/>
      <c r="FLF216" s="4620"/>
      <c r="FLG216" s="4620"/>
      <c r="FLH216" s="4620"/>
      <c r="FLI216" s="4620"/>
      <c r="FLJ216" s="4620"/>
      <c r="FLK216" s="3799"/>
      <c r="FLL216" s="3800"/>
      <c r="FLM216" s="304"/>
      <c r="FLN216" s="704"/>
      <c r="FLO216" s="4619"/>
      <c r="FLP216" s="4620"/>
      <c r="FLQ216" s="4620"/>
      <c r="FLR216" s="4620"/>
      <c r="FLS216" s="4620"/>
      <c r="FLT216" s="4620"/>
      <c r="FLU216" s="4620"/>
      <c r="FLV216" s="4620"/>
      <c r="FLW216" s="3799"/>
      <c r="FLX216" s="3800"/>
      <c r="FLY216" s="304"/>
      <c r="FLZ216" s="704"/>
      <c r="FMA216" s="4619"/>
      <c r="FMB216" s="4620"/>
      <c r="FMC216" s="4620"/>
      <c r="FMD216" s="4620"/>
      <c r="FME216" s="4620"/>
      <c r="FMF216" s="4620"/>
      <c r="FMG216" s="4620"/>
      <c r="FMH216" s="4620"/>
      <c r="FMI216" s="3799"/>
      <c r="FMJ216" s="3800"/>
      <c r="FMK216" s="304"/>
      <c r="FML216" s="704"/>
      <c r="FMM216" s="4619"/>
      <c r="FMN216" s="4620"/>
      <c r="FMO216" s="4620"/>
      <c r="FMP216" s="4620"/>
      <c r="FMQ216" s="4620"/>
      <c r="FMR216" s="4620"/>
      <c r="FMS216" s="4620"/>
      <c r="FMT216" s="4620"/>
      <c r="FMU216" s="3799"/>
      <c r="FMV216" s="3800"/>
      <c r="FMW216" s="304"/>
      <c r="FMX216" s="704"/>
      <c r="FMY216" s="4619"/>
      <c r="FMZ216" s="4620"/>
      <c r="FNA216" s="4620"/>
      <c r="FNB216" s="4620"/>
      <c r="FNC216" s="4620"/>
      <c r="FND216" s="4620"/>
      <c r="FNE216" s="4620"/>
      <c r="FNF216" s="4620"/>
      <c r="FNG216" s="3799"/>
      <c r="FNH216" s="3800"/>
      <c r="FNI216" s="304"/>
      <c r="FNJ216" s="704"/>
      <c r="FNK216" s="4619"/>
      <c r="FNL216" s="4620"/>
      <c r="FNM216" s="4620"/>
      <c r="FNN216" s="4620"/>
      <c r="FNO216" s="4620"/>
      <c r="FNP216" s="4620"/>
      <c r="FNQ216" s="4620"/>
      <c r="FNR216" s="4620"/>
      <c r="FNS216" s="3799"/>
      <c r="FNT216" s="3800"/>
      <c r="FNU216" s="304"/>
      <c r="FNV216" s="704"/>
      <c r="FNW216" s="4619"/>
      <c r="FNX216" s="4620"/>
      <c r="FNY216" s="4620"/>
      <c r="FNZ216" s="4620"/>
      <c r="FOA216" s="4620"/>
      <c r="FOB216" s="4620"/>
      <c r="FOC216" s="4620"/>
      <c r="FOD216" s="4620"/>
      <c r="FOE216" s="3799"/>
      <c r="FOF216" s="3800"/>
      <c r="FOG216" s="304"/>
      <c r="FOH216" s="704"/>
      <c r="FOI216" s="4619"/>
      <c r="FOJ216" s="4620"/>
      <c r="FOK216" s="4620"/>
      <c r="FOL216" s="4620"/>
      <c r="FOM216" s="4620"/>
      <c r="FON216" s="4620"/>
      <c r="FOO216" s="4620"/>
      <c r="FOP216" s="4620"/>
      <c r="FOQ216" s="3799"/>
      <c r="FOR216" s="3800"/>
      <c r="FOS216" s="304"/>
      <c r="FOT216" s="704"/>
      <c r="FOU216" s="4619"/>
      <c r="FOV216" s="4620"/>
      <c r="FOW216" s="4620"/>
      <c r="FOX216" s="4620"/>
      <c r="FOY216" s="4620"/>
      <c r="FOZ216" s="4620"/>
      <c r="FPA216" s="4620"/>
      <c r="FPB216" s="4620"/>
      <c r="FPC216" s="3799"/>
      <c r="FPD216" s="3800"/>
      <c r="FPE216" s="304"/>
      <c r="FPF216" s="704"/>
      <c r="FPG216" s="4619"/>
      <c r="FPH216" s="4620"/>
      <c r="FPI216" s="4620"/>
      <c r="FPJ216" s="4620"/>
      <c r="FPK216" s="4620"/>
      <c r="FPL216" s="4620"/>
      <c r="FPM216" s="4620"/>
      <c r="FPN216" s="4620"/>
      <c r="FPO216" s="3799"/>
      <c r="FPP216" s="3800"/>
      <c r="FPQ216" s="304"/>
      <c r="FPR216" s="704"/>
      <c r="FPS216" s="4619"/>
      <c r="FPT216" s="4620"/>
      <c r="FPU216" s="4620"/>
      <c r="FPV216" s="4620"/>
      <c r="FPW216" s="4620"/>
      <c r="FPX216" s="4620"/>
      <c r="FPY216" s="4620"/>
      <c r="FPZ216" s="4620"/>
      <c r="FQA216" s="3799"/>
      <c r="FQB216" s="3800"/>
      <c r="FQC216" s="304"/>
      <c r="FQD216" s="704"/>
      <c r="FQE216" s="4619"/>
      <c r="FQF216" s="4620"/>
      <c r="FQG216" s="4620"/>
      <c r="FQH216" s="4620"/>
      <c r="FQI216" s="4620"/>
      <c r="FQJ216" s="4620"/>
      <c r="FQK216" s="4620"/>
      <c r="FQL216" s="4620"/>
      <c r="FQM216" s="3799"/>
      <c r="FQN216" s="3800"/>
      <c r="FQO216" s="304"/>
      <c r="FQP216" s="704"/>
      <c r="FQQ216" s="4619"/>
      <c r="FQR216" s="4620"/>
      <c r="FQS216" s="4620"/>
      <c r="FQT216" s="4620"/>
      <c r="FQU216" s="4620"/>
      <c r="FQV216" s="4620"/>
      <c r="FQW216" s="4620"/>
      <c r="FQX216" s="4620"/>
      <c r="FQY216" s="3799"/>
      <c r="FQZ216" s="3800"/>
      <c r="FRA216" s="304"/>
      <c r="FRB216" s="704"/>
      <c r="FRC216" s="4619"/>
      <c r="FRD216" s="4620"/>
      <c r="FRE216" s="4620"/>
      <c r="FRF216" s="4620"/>
      <c r="FRG216" s="4620"/>
      <c r="FRH216" s="4620"/>
      <c r="FRI216" s="4620"/>
      <c r="FRJ216" s="4620"/>
      <c r="FRK216" s="3799"/>
      <c r="FRL216" s="3800"/>
      <c r="FRM216" s="304"/>
      <c r="FRN216" s="704"/>
      <c r="FRO216" s="4619"/>
      <c r="FRP216" s="4620"/>
      <c r="FRQ216" s="4620"/>
      <c r="FRR216" s="4620"/>
      <c r="FRS216" s="4620"/>
      <c r="FRT216" s="4620"/>
      <c r="FRU216" s="4620"/>
      <c r="FRV216" s="4620"/>
      <c r="FRW216" s="3799"/>
      <c r="FRX216" s="3800"/>
      <c r="FRY216" s="304"/>
      <c r="FRZ216" s="704"/>
      <c r="FSA216" s="4619"/>
      <c r="FSB216" s="4620"/>
      <c r="FSC216" s="4620"/>
      <c r="FSD216" s="4620"/>
      <c r="FSE216" s="4620"/>
      <c r="FSF216" s="4620"/>
      <c r="FSG216" s="4620"/>
      <c r="FSH216" s="4620"/>
      <c r="FSI216" s="3799"/>
      <c r="FSJ216" s="3800"/>
      <c r="FSK216" s="304"/>
      <c r="FSL216" s="704"/>
      <c r="FSM216" s="4619"/>
      <c r="FSN216" s="4620"/>
      <c r="FSO216" s="4620"/>
      <c r="FSP216" s="4620"/>
      <c r="FSQ216" s="4620"/>
      <c r="FSR216" s="4620"/>
      <c r="FSS216" s="4620"/>
      <c r="FST216" s="4620"/>
      <c r="FSU216" s="3799"/>
      <c r="FSV216" s="3800"/>
      <c r="FSW216" s="304"/>
      <c r="FSX216" s="704"/>
      <c r="FSY216" s="4619"/>
      <c r="FSZ216" s="4620"/>
      <c r="FTA216" s="4620"/>
      <c r="FTB216" s="4620"/>
      <c r="FTC216" s="4620"/>
      <c r="FTD216" s="4620"/>
      <c r="FTE216" s="4620"/>
      <c r="FTF216" s="4620"/>
      <c r="FTG216" s="3799"/>
      <c r="FTH216" s="3800"/>
      <c r="FTI216" s="304"/>
      <c r="FTJ216" s="704"/>
      <c r="FTK216" s="4619"/>
      <c r="FTL216" s="4620"/>
      <c r="FTM216" s="4620"/>
      <c r="FTN216" s="4620"/>
      <c r="FTO216" s="4620"/>
      <c r="FTP216" s="4620"/>
      <c r="FTQ216" s="4620"/>
      <c r="FTR216" s="4620"/>
      <c r="FTS216" s="3799"/>
      <c r="FTT216" s="3800"/>
      <c r="FTU216" s="304"/>
      <c r="FTV216" s="704"/>
      <c r="FTW216" s="4619"/>
      <c r="FTX216" s="4620"/>
      <c r="FTY216" s="4620"/>
      <c r="FTZ216" s="4620"/>
      <c r="FUA216" s="4620"/>
      <c r="FUB216" s="4620"/>
      <c r="FUC216" s="4620"/>
      <c r="FUD216" s="4620"/>
      <c r="FUE216" s="3799"/>
      <c r="FUF216" s="3800"/>
      <c r="FUG216" s="304"/>
      <c r="FUH216" s="704"/>
      <c r="FUI216" s="4619"/>
      <c r="FUJ216" s="4620"/>
      <c r="FUK216" s="4620"/>
      <c r="FUL216" s="4620"/>
      <c r="FUM216" s="4620"/>
      <c r="FUN216" s="4620"/>
      <c r="FUO216" s="4620"/>
      <c r="FUP216" s="4620"/>
      <c r="FUQ216" s="3799"/>
      <c r="FUR216" s="3800"/>
      <c r="FUS216" s="304"/>
      <c r="FUT216" s="704"/>
      <c r="FUU216" s="4619"/>
      <c r="FUV216" s="4620"/>
      <c r="FUW216" s="4620"/>
      <c r="FUX216" s="4620"/>
      <c r="FUY216" s="4620"/>
      <c r="FUZ216" s="4620"/>
      <c r="FVA216" s="4620"/>
      <c r="FVB216" s="4620"/>
      <c r="FVC216" s="3799"/>
      <c r="FVD216" s="3800"/>
      <c r="FVE216" s="304"/>
      <c r="FVF216" s="704"/>
      <c r="FVG216" s="4619"/>
      <c r="FVH216" s="4620"/>
      <c r="FVI216" s="4620"/>
      <c r="FVJ216" s="4620"/>
      <c r="FVK216" s="4620"/>
      <c r="FVL216" s="4620"/>
      <c r="FVM216" s="4620"/>
      <c r="FVN216" s="4620"/>
      <c r="FVO216" s="3799"/>
      <c r="FVP216" s="3800"/>
      <c r="FVQ216" s="304"/>
      <c r="FVR216" s="704"/>
      <c r="FVS216" s="4619"/>
      <c r="FVT216" s="4620"/>
      <c r="FVU216" s="4620"/>
      <c r="FVV216" s="4620"/>
      <c r="FVW216" s="4620"/>
      <c r="FVX216" s="4620"/>
      <c r="FVY216" s="4620"/>
      <c r="FVZ216" s="4620"/>
      <c r="FWA216" s="3799"/>
      <c r="FWB216" s="3800"/>
      <c r="FWC216" s="304"/>
      <c r="FWD216" s="704"/>
      <c r="FWE216" s="4619"/>
      <c r="FWF216" s="4620"/>
      <c r="FWG216" s="4620"/>
      <c r="FWH216" s="4620"/>
      <c r="FWI216" s="4620"/>
      <c r="FWJ216" s="4620"/>
      <c r="FWK216" s="4620"/>
      <c r="FWL216" s="4620"/>
      <c r="FWM216" s="3799"/>
      <c r="FWN216" s="3800"/>
      <c r="FWO216" s="304"/>
      <c r="FWP216" s="704"/>
      <c r="FWQ216" s="4619"/>
      <c r="FWR216" s="4620"/>
      <c r="FWS216" s="4620"/>
      <c r="FWT216" s="4620"/>
      <c r="FWU216" s="4620"/>
      <c r="FWV216" s="4620"/>
      <c r="FWW216" s="4620"/>
      <c r="FWX216" s="4620"/>
      <c r="FWY216" s="3799"/>
      <c r="FWZ216" s="3800"/>
      <c r="FXA216" s="304"/>
      <c r="FXB216" s="704"/>
      <c r="FXC216" s="4619"/>
      <c r="FXD216" s="4620"/>
      <c r="FXE216" s="4620"/>
      <c r="FXF216" s="4620"/>
      <c r="FXG216" s="4620"/>
      <c r="FXH216" s="4620"/>
      <c r="FXI216" s="4620"/>
      <c r="FXJ216" s="4620"/>
      <c r="FXK216" s="3799"/>
      <c r="FXL216" s="3800"/>
      <c r="FXM216" s="304"/>
      <c r="FXN216" s="704"/>
      <c r="FXO216" s="4619"/>
      <c r="FXP216" s="4620"/>
      <c r="FXQ216" s="4620"/>
      <c r="FXR216" s="4620"/>
      <c r="FXS216" s="4620"/>
      <c r="FXT216" s="4620"/>
      <c r="FXU216" s="4620"/>
      <c r="FXV216" s="4620"/>
      <c r="FXW216" s="3799"/>
      <c r="FXX216" s="3800"/>
      <c r="FXY216" s="304"/>
      <c r="FXZ216" s="704"/>
      <c r="FYA216" s="4619"/>
      <c r="FYB216" s="4620"/>
      <c r="FYC216" s="4620"/>
      <c r="FYD216" s="4620"/>
      <c r="FYE216" s="4620"/>
      <c r="FYF216" s="4620"/>
      <c r="FYG216" s="4620"/>
      <c r="FYH216" s="4620"/>
      <c r="FYI216" s="3799"/>
      <c r="FYJ216" s="3800"/>
      <c r="FYK216" s="304"/>
      <c r="FYL216" s="704"/>
      <c r="FYM216" s="4619"/>
      <c r="FYN216" s="4620"/>
      <c r="FYO216" s="4620"/>
      <c r="FYP216" s="4620"/>
      <c r="FYQ216" s="4620"/>
      <c r="FYR216" s="4620"/>
      <c r="FYS216" s="4620"/>
      <c r="FYT216" s="4620"/>
      <c r="FYU216" s="3799"/>
      <c r="FYV216" s="3800"/>
      <c r="FYW216" s="304"/>
      <c r="FYX216" s="704"/>
      <c r="FYY216" s="4619"/>
      <c r="FYZ216" s="4620"/>
      <c r="FZA216" s="4620"/>
      <c r="FZB216" s="4620"/>
      <c r="FZC216" s="4620"/>
      <c r="FZD216" s="4620"/>
      <c r="FZE216" s="4620"/>
      <c r="FZF216" s="4620"/>
      <c r="FZG216" s="3799"/>
      <c r="FZH216" s="3800"/>
      <c r="FZI216" s="304"/>
      <c r="FZJ216" s="704"/>
      <c r="FZK216" s="4619"/>
      <c r="FZL216" s="4620"/>
      <c r="FZM216" s="4620"/>
      <c r="FZN216" s="4620"/>
      <c r="FZO216" s="4620"/>
      <c r="FZP216" s="4620"/>
      <c r="FZQ216" s="4620"/>
      <c r="FZR216" s="4620"/>
      <c r="FZS216" s="3799"/>
      <c r="FZT216" s="3800"/>
      <c r="FZU216" s="304"/>
      <c r="FZV216" s="704"/>
      <c r="FZW216" s="4619"/>
      <c r="FZX216" s="4620"/>
      <c r="FZY216" s="4620"/>
      <c r="FZZ216" s="4620"/>
      <c r="GAA216" s="4620"/>
      <c r="GAB216" s="4620"/>
      <c r="GAC216" s="4620"/>
      <c r="GAD216" s="4620"/>
      <c r="GAE216" s="3799"/>
      <c r="GAF216" s="3800"/>
      <c r="GAG216" s="304"/>
      <c r="GAH216" s="704"/>
      <c r="GAI216" s="4619"/>
      <c r="GAJ216" s="4620"/>
      <c r="GAK216" s="4620"/>
      <c r="GAL216" s="4620"/>
      <c r="GAM216" s="4620"/>
      <c r="GAN216" s="4620"/>
      <c r="GAO216" s="4620"/>
      <c r="GAP216" s="4620"/>
      <c r="GAQ216" s="3799"/>
      <c r="GAR216" s="3800"/>
      <c r="GAS216" s="304"/>
      <c r="GAT216" s="704"/>
      <c r="GAU216" s="4619"/>
      <c r="GAV216" s="4620"/>
      <c r="GAW216" s="4620"/>
      <c r="GAX216" s="4620"/>
      <c r="GAY216" s="4620"/>
      <c r="GAZ216" s="4620"/>
      <c r="GBA216" s="4620"/>
      <c r="GBB216" s="4620"/>
      <c r="GBC216" s="3799"/>
      <c r="GBD216" s="3800"/>
      <c r="GBE216" s="304"/>
      <c r="GBF216" s="704"/>
      <c r="GBG216" s="4619"/>
      <c r="GBH216" s="4620"/>
      <c r="GBI216" s="4620"/>
      <c r="GBJ216" s="4620"/>
      <c r="GBK216" s="4620"/>
      <c r="GBL216" s="4620"/>
      <c r="GBM216" s="4620"/>
      <c r="GBN216" s="4620"/>
      <c r="GBO216" s="3799"/>
      <c r="GBP216" s="3800"/>
      <c r="GBQ216" s="304"/>
      <c r="GBR216" s="704"/>
      <c r="GBS216" s="4619"/>
      <c r="GBT216" s="4620"/>
      <c r="GBU216" s="4620"/>
      <c r="GBV216" s="4620"/>
      <c r="GBW216" s="4620"/>
      <c r="GBX216" s="4620"/>
      <c r="GBY216" s="4620"/>
      <c r="GBZ216" s="4620"/>
      <c r="GCA216" s="3799"/>
      <c r="GCB216" s="3800"/>
      <c r="GCC216" s="304"/>
      <c r="GCD216" s="704"/>
      <c r="GCE216" s="4619"/>
      <c r="GCF216" s="4620"/>
      <c r="GCG216" s="4620"/>
      <c r="GCH216" s="4620"/>
      <c r="GCI216" s="4620"/>
      <c r="GCJ216" s="4620"/>
      <c r="GCK216" s="4620"/>
      <c r="GCL216" s="4620"/>
      <c r="GCM216" s="3799"/>
      <c r="GCN216" s="3800"/>
      <c r="GCO216" s="304"/>
      <c r="GCP216" s="704"/>
      <c r="GCQ216" s="4619"/>
      <c r="GCR216" s="4620"/>
      <c r="GCS216" s="4620"/>
      <c r="GCT216" s="4620"/>
      <c r="GCU216" s="4620"/>
      <c r="GCV216" s="4620"/>
      <c r="GCW216" s="4620"/>
      <c r="GCX216" s="4620"/>
      <c r="GCY216" s="3799"/>
      <c r="GCZ216" s="3800"/>
      <c r="GDA216" s="304"/>
      <c r="GDB216" s="704"/>
      <c r="GDC216" s="4619"/>
      <c r="GDD216" s="4620"/>
      <c r="GDE216" s="4620"/>
      <c r="GDF216" s="4620"/>
      <c r="GDG216" s="4620"/>
      <c r="GDH216" s="4620"/>
      <c r="GDI216" s="4620"/>
      <c r="GDJ216" s="4620"/>
      <c r="GDK216" s="3799"/>
      <c r="GDL216" s="3800"/>
      <c r="GDM216" s="304"/>
      <c r="GDN216" s="704"/>
      <c r="GDO216" s="4619"/>
      <c r="GDP216" s="4620"/>
      <c r="GDQ216" s="4620"/>
      <c r="GDR216" s="4620"/>
      <c r="GDS216" s="4620"/>
      <c r="GDT216" s="4620"/>
      <c r="GDU216" s="4620"/>
      <c r="GDV216" s="4620"/>
      <c r="GDW216" s="3799"/>
      <c r="GDX216" s="3800"/>
      <c r="GDY216" s="304"/>
      <c r="GDZ216" s="704"/>
      <c r="GEA216" s="4619"/>
      <c r="GEB216" s="4620"/>
      <c r="GEC216" s="4620"/>
      <c r="GED216" s="4620"/>
      <c r="GEE216" s="4620"/>
      <c r="GEF216" s="4620"/>
      <c r="GEG216" s="4620"/>
      <c r="GEH216" s="4620"/>
      <c r="GEI216" s="3799"/>
      <c r="GEJ216" s="3800"/>
      <c r="GEK216" s="304"/>
      <c r="GEL216" s="704"/>
      <c r="GEM216" s="4619"/>
      <c r="GEN216" s="4620"/>
      <c r="GEO216" s="4620"/>
      <c r="GEP216" s="4620"/>
      <c r="GEQ216" s="4620"/>
      <c r="GER216" s="4620"/>
      <c r="GES216" s="4620"/>
      <c r="GET216" s="4620"/>
      <c r="GEU216" s="3799"/>
      <c r="GEV216" s="3800"/>
      <c r="GEW216" s="304"/>
      <c r="GEX216" s="704"/>
      <c r="GEY216" s="4619"/>
      <c r="GEZ216" s="4620"/>
      <c r="GFA216" s="4620"/>
      <c r="GFB216" s="4620"/>
      <c r="GFC216" s="4620"/>
      <c r="GFD216" s="4620"/>
      <c r="GFE216" s="4620"/>
      <c r="GFF216" s="4620"/>
      <c r="GFG216" s="3799"/>
      <c r="GFH216" s="3800"/>
      <c r="GFI216" s="304"/>
      <c r="GFJ216" s="704"/>
      <c r="GFK216" s="4619"/>
      <c r="GFL216" s="4620"/>
      <c r="GFM216" s="4620"/>
      <c r="GFN216" s="4620"/>
      <c r="GFO216" s="4620"/>
      <c r="GFP216" s="4620"/>
      <c r="GFQ216" s="4620"/>
      <c r="GFR216" s="4620"/>
      <c r="GFS216" s="3799"/>
      <c r="GFT216" s="3800"/>
      <c r="GFU216" s="304"/>
      <c r="GFV216" s="704"/>
      <c r="GFW216" s="4619"/>
      <c r="GFX216" s="4620"/>
      <c r="GFY216" s="4620"/>
      <c r="GFZ216" s="4620"/>
      <c r="GGA216" s="4620"/>
      <c r="GGB216" s="4620"/>
      <c r="GGC216" s="4620"/>
      <c r="GGD216" s="4620"/>
      <c r="GGE216" s="3799"/>
      <c r="GGF216" s="3800"/>
      <c r="GGG216" s="304"/>
      <c r="GGH216" s="704"/>
      <c r="GGI216" s="4619"/>
      <c r="GGJ216" s="4620"/>
      <c r="GGK216" s="4620"/>
      <c r="GGL216" s="4620"/>
      <c r="GGM216" s="4620"/>
      <c r="GGN216" s="4620"/>
      <c r="GGO216" s="4620"/>
      <c r="GGP216" s="4620"/>
      <c r="GGQ216" s="3799"/>
      <c r="GGR216" s="3800"/>
      <c r="GGS216" s="304"/>
      <c r="GGT216" s="704"/>
      <c r="GGU216" s="4619"/>
      <c r="GGV216" s="4620"/>
      <c r="GGW216" s="4620"/>
      <c r="GGX216" s="4620"/>
      <c r="GGY216" s="4620"/>
      <c r="GGZ216" s="4620"/>
      <c r="GHA216" s="4620"/>
      <c r="GHB216" s="4620"/>
      <c r="GHC216" s="3799"/>
      <c r="GHD216" s="3800"/>
      <c r="GHE216" s="304"/>
      <c r="GHF216" s="704"/>
      <c r="GHG216" s="4619"/>
      <c r="GHH216" s="4620"/>
      <c r="GHI216" s="4620"/>
      <c r="GHJ216" s="4620"/>
      <c r="GHK216" s="4620"/>
      <c r="GHL216" s="4620"/>
      <c r="GHM216" s="4620"/>
      <c r="GHN216" s="4620"/>
      <c r="GHO216" s="3799"/>
      <c r="GHP216" s="3800"/>
      <c r="GHQ216" s="304"/>
      <c r="GHR216" s="704"/>
      <c r="GHS216" s="4619"/>
      <c r="GHT216" s="4620"/>
      <c r="GHU216" s="4620"/>
      <c r="GHV216" s="4620"/>
      <c r="GHW216" s="4620"/>
      <c r="GHX216" s="4620"/>
      <c r="GHY216" s="4620"/>
      <c r="GHZ216" s="4620"/>
      <c r="GIA216" s="3799"/>
      <c r="GIB216" s="3800"/>
      <c r="GIC216" s="304"/>
      <c r="GID216" s="704"/>
      <c r="GIE216" s="4619"/>
      <c r="GIF216" s="4620"/>
      <c r="GIG216" s="4620"/>
      <c r="GIH216" s="4620"/>
      <c r="GII216" s="4620"/>
      <c r="GIJ216" s="4620"/>
      <c r="GIK216" s="4620"/>
      <c r="GIL216" s="4620"/>
      <c r="GIM216" s="3799"/>
      <c r="GIN216" s="3800"/>
      <c r="GIO216" s="304"/>
      <c r="GIP216" s="704"/>
      <c r="GIQ216" s="4619"/>
      <c r="GIR216" s="4620"/>
      <c r="GIS216" s="4620"/>
      <c r="GIT216" s="4620"/>
      <c r="GIU216" s="4620"/>
      <c r="GIV216" s="4620"/>
      <c r="GIW216" s="4620"/>
      <c r="GIX216" s="4620"/>
      <c r="GIY216" s="3799"/>
      <c r="GIZ216" s="3800"/>
      <c r="GJA216" s="304"/>
      <c r="GJB216" s="704"/>
      <c r="GJC216" s="4619"/>
      <c r="GJD216" s="4620"/>
      <c r="GJE216" s="4620"/>
      <c r="GJF216" s="4620"/>
      <c r="GJG216" s="4620"/>
      <c r="GJH216" s="4620"/>
      <c r="GJI216" s="4620"/>
      <c r="GJJ216" s="4620"/>
      <c r="GJK216" s="3799"/>
      <c r="GJL216" s="3800"/>
      <c r="GJM216" s="304"/>
      <c r="GJN216" s="704"/>
      <c r="GJO216" s="4619"/>
      <c r="GJP216" s="4620"/>
      <c r="GJQ216" s="4620"/>
      <c r="GJR216" s="4620"/>
      <c r="GJS216" s="4620"/>
      <c r="GJT216" s="4620"/>
      <c r="GJU216" s="4620"/>
      <c r="GJV216" s="4620"/>
      <c r="GJW216" s="3799"/>
      <c r="GJX216" s="3800"/>
      <c r="GJY216" s="304"/>
      <c r="GJZ216" s="704"/>
      <c r="GKA216" s="4619"/>
      <c r="GKB216" s="4620"/>
      <c r="GKC216" s="4620"/>
      <c r="GKD216" s="4620"/>
      <c r="GKE216" s="4620"/>
      <c r="GKF216" s="4620"/>
      <c r="GKG216" s="4620"/>
      <c r="GKH216" s="4620"/>
      <c r="GKI216" s="3799"/>
      <c r="GKJ216" s="3800"/>
      <c r="GKK216" s="304"/>
      <c r="GKL216" s="704"/>
      <c r="GKM216" s="4619"/>
      <c r="GKN216" s="4620"/>
      <c r="GKO216" s="4620"/>
      <c r="GKP216" s="4620"/>
      <c r="GKQ216" s="4620"/>
      <c r="GKR216" s="4620"/>
      <c r="GKS216" s="4620"/>
      <c r="GKT216" s="4620"/>
      <c r="GKU216" s="3799"/>
      <c r="GKV216" s="3800"/>
      <c r="GKW216" s="304"/>
      <c r="GKX216" s="704"/>
      <c r="GKY216" s="4619"/>
      <c r="GKZ216" s="4620"/>
      <c r="GLA216" s="4620"/>
      <c r="GLB216" s="4620"/>
      <c r="GLC216" s="4620"/>
      <c r="GLD216" s="4620"/>
      <c r="GLE216" s="4620"/>
      <c r="GLF216" s="4620"/>
      <c r="GLG216" s="3799"/>
      <c r="GLH216" s="3800"/>
      <c r="GLI216" s="304"/>
      <c r="GLJ216" s="704"/>
      <c r="GLK216" s="4619"/>
      <c r="GLL216" s="4620"/>
      <c r="GLM216" s="4620"/>
      <c r="GLN216" s="4620"/>
      <c r="GLO216" s="4620"/>
      <c r="GLP216" s="4620"/>
      <c r="GLQ216" s="4620"/>
      <c r="GLR216" s="4620"/>
      <c r="GLS216" s="3799"/>
      <c r="GLT216" s="3800"/>
      <c r="GLU216" s="304"/>
      <c r="GLV216" s="704"/>
      <c r="GLW216" s="4619"/>
      <c r="GLX216" s="4620"/>
      <c r="GLY216" s="4620"/>
      <c r="GLZ216" s="4620"/>
      <c r="GMA216" s="4620"/>
      <c r="GMB216" s="4620"/>
      <c r="GMC216" s="4620"/>
      <c r="GMD216" s="4620"/>
      <c r="GME216" s="3799"/>
      <c r="GMF216" s="3800"/>
      <c r="GMG216" s="304"/>
      <c r="GMH216" s="704"/>
      <c r="GMI216" s="4619"/>
      <c r="GMJ216" s="4620"/>
      <c r="GMK216" s="4620"/>
      <c r="GML216" s="4620"/>
      <c r="GMM216" s="4620"/>
      <c r="GMN216" s="4620"/>
      <c r="GMO216" s="4620"/>
      <c r="GMP216" s="4620"/>
      <c r="GMQ216" s="3799"/>
      <c r="GMR216" s="3800"/>
      <c r="GMS216" s="304"/>
      <c r="GMT216" s="704"/>
      <c r="GMU216" s="4619"/>
      <c r="GMV216" s="4620"/>
      <c r="GMW216" s="4620"/>
      <c r="GMX216" s="4620"/>
      <c r="GMY216" s="4620"/>
      <c r="GMZ216" s="4620"/>
      <c r="GNA216" s="4620"/>
      <c r="GNB216" s="4620"/>
      <c r="GNC216" s="3799"/>
      <c r="GND216" s="3800"/>
      <c r="GNE216" s="304"/>
      <c r="GNF216" s="704"/>
      <c r="GNG216" s="4619"/>
      <c r="GNH216" s="4620"/>
      <c r="GNI216" s="4620"/>
      <c r="GNJ216" s="4620"/>
      <c r="GNK216" s="4620"/>
      <c r="GNL216" s="4620"/>
      <c r="GNM216" s="4620"/>
      <c r="GNN216" s="4620"/>
      <c r="GNO216" s="3799"/>
      <c r="GNP216" s="3800"/>
      <c r="GNQ216" s="304"/>
      <c r="GNR216" s="704"/>
      <c r="GNS216" s="4619"/>
      <c r="GNT216" s="4620"/>
      <c r="GNU216" s="4620"/>
      <c r="GNV216" s="4620"/>
      <c r="GNW216" s="4620"/>
      <c r="GNX216" s="4620"/>
      <c r="GNY216" s="4620"/>
      <c r="GNZ216" s="4620"/>
      <c r="GOA216" s="3799"/>
      <c r="GOB216" s="3800"/>
      <c r="GOC216" s="304"/>
      <c r="GOD216" s="704"/>
      <c r="GOE216" s="4619"/>
      <c r="GOF216" s="4620"/>
      <c r="GOG216" s="4620"/>
      <c r="GOH216" s="4620"/>
      <c r="GOI216" s="4620"/>
      <c r="GOJ216" s="4620"/>
      <c r="GOK216" s="4620"/>
      <c r="GOL216" s="4620"/>
      <c r="GOM216" s="3799"/>
      <c r="GON216" s="3800"/>
      <c r="GOO216" s="304"/>
      <c r="GOP216" s="704"/>
      <c r="GOQ216" s="4619"/>
      <c r="GOR216" s="4620"/>
      <c r="GOS216" s="4620"/>
      <c r="GOT216" s="4620"/>
      <c r="GOU216" s="4620"/>
      <c r="GOV216" s="4620"/>
      <c r="GOW216" s="4620"/>
      <c r="GOX216" s="4620"/>
      <c r="GOY216" s="3799"/>
      <c r="GOZ216" s="3800"/>
      <c r="GPA216" s="304"/>
      <c r="GPB216" s="704"/>
      <c r="GPC216" s="4619"/>
      <c r="GPD216" s="4620"/>
      <c r="GPE216" s="4620"/>
      <c r="GPF216" s="4620"/>
      <c r="GPG216" s="4620"/>
      <c r="GPH216" s="4620"/>
      <c r="GPI216" s="4620"/>
      <c r="GPJ216" s="4620"/>
      <c r="GPK216" s="3799"/>
      <c r="GPL216" s="3800"/>
      <c r="GPM216" s="304"/>
      <c r="GPN216" s="704"/>
      <c r="GPO216" s="4619"/>
      <c r="GPP216" s="4620"/>
      <c r="GPQ216" s="4620"/>
      <c r="GPR216" s="4620"/>
      <c r="GPS216" s="4620"/>
      <c r="GPT216" s="4620"/>
      <c r="GPU216" s="4620"/>
      <c r="GPV216" s="4620"/>
      <c r="GPW216" s="3799"/>
      <c r="GPX216" s="3800"/>
      <c r="GPY216" s="304"/>
      <c r="GPZ216" s="704"/>
      <c r="GQA216" s="4619"/>
      <c r="GQB216" s="4620"/>
      <c r="GQC216" s="4620"/>
      <c r="GQD216" s="4620"/>
      <c r="GQE216" s="4620"/>
      <c r="GQF216" s="4620"/>
      <c r="GQG216" s="4620"/>
      <c r="GQH216" s="4620"/>
      <c r="GQI216" s="3799"/>
      <c r="GQJ216" s="3800"/>
      <c r="GQK216" s="304"/>
      <c r="GQL216" s="704"/>
      <c r="GQM216" s="4619"/>
      <c r="GQN216" s="4620"/>
      <c r="GQO216" s="4620"/>
      <c r="GQP216" s="4620"/>
      <c r="GQQ216" s="4620"/>
      <c r="GQR216" s="4620"/>
      <c r="GQS216" s="4620"/>
      <c r="GQT216" s="4620"/>
      <c r="GQU216" s="3799"/>
      <c r="GQV216" s="3800"/>
      <c r="GQW216" s="304"/>
      <c r="GQX216" s="704"/>
      <c r="GQY216" s="4619"/>
      <c r="GQZ216" s="4620"/>
      <c r="GRA216" s="4620"/>
      <c r="GRB216" s="4620"/>
      <c r="GRC216" s="4620"/>
      <c r="GRD216" s="4620"/>
      <c r="GRE216" s="4620"/>
      <c r="GRF216" s="4620"/>
      <c r="GRG216" s="3799"/>
      <c r="GRH216" s="3800"/>
      <c r="GRI216" s="304"/>
      <c r="GRJ216" s="704"/>
      <c r="GRK216" s="4619"/>
      <c r="GRL216" s="4620"/>
      <c r="GRM216" s="4620"/>
      <c r="GRN216" s="4620"/>
      <c r="GRO216" s="4620"/>
      <c r="GRP216" s="4620"/>
      <c r="GRQ216" s="4620"/>
      <c r="GRR216" s="4620"/>
      <c r="GRS216" s="3799"/>
      <c r="GRT216" s="3800"/>
      <c r="GRU216" s="304"/>
      <c r="GRV216" s="704"/>
      <c r="GRW216" s="4619"/>
      <c r="GRX216" s="4620"/>
      <c r="GRY216" s="4620"/>
      <c r="GRZ216" s="4620"/>
      <c r="GSA216" s="4620"/>
      <c r="GSB216" s="4620"/>
      <c r="GSC216" s="4620"/>
      <c r="GSD216" s="4620"/>
      <c r="GSE216" s="3799"/>
      <c r="GSF216" s="3800"/>
      <c r="GSG216" s="304"/>
      <c r="GSH216" s="704"/>
      <c r="GSI216" s="4619"/>
      <c r="GSJ216" s="4620"/>
      <c r="GSK216" s="4620"/>
      <c r="GSL216" s="4620"/>
      <c r="GSM216" s="4620"/>
      <c r="GSN216" s="4620"/>
      <c r="GSO216" s="4620"/>
      <c r="GSP216" s="4620"/>
      <c r="GSQ216" s="3799"/>
      <c r="GSR216" s="3800"/>
      <c r="GSS216" s="304"/>
      <c r="GST216" s="704"/>
      <c r="GSU216" s="4619"/>
      <c r="GSV216" s="4620"/>
      <c r="GSW216" s="4620"/>
      <c r="GSX216" s="4620"/>
      <c r="GSY216" s="4620"/>
      <c r="GSZ216" s="4620"/>
      <c r="GTA216" s="4620"/>
      <c r="GTB216" s="4620"/>
      <c r="GTC216" s="3799"/>
      <c r="GTD216" s="3800"/>
      <c r="GTE216" s="304"/>
      <c r="GTF216" s="704"/>
      <c r="GTG216" s="4619"/>
      <c r="GTH216" s="4620"/>
      <c r="GTI216" s="4620"/>
      <c r="GTJ216" s="4620"/>
      <c r="GTK216" s="4620"/>
      <c r="GTL216" s="4620"/>
      <c r="GTM216" s="4620"/>
      <c r="GTN216" s="4620"/>
      <c r="GTO216" s="3799"/>
      <c r="GTP216" s="3800"/>
      <c r="GTQ216" s="304"/>
      <c r="GTR216" s="704"/>
      <c r="GTS216" s="4619"/>
      <c r="GTT216" s="4620"/>
      <c r="GTU216" s="4620"/>
      <c r="GTV216" s="4620"/>
      <c r="GTW216" s="4620"/>
      <c r="GTX216" s="4620"/>
      <c r="GTY216" s="4620"/>
      <c r="GTZ216" s="4620"/>
      <c r="GUA216" s="3799"/>
      <c r="GUB216" s="3800"/>
      <c r="GUC216" s="304"/>
      <c r="GUD216" s="704"/>
      <c r="GUE216" s="4619"/>
      <c r="GUF216" s="4620"/>
      <c r="GUG216" s="4620"/>
      <c r="GUH216" s="4620"/>
      <c r="GUI216" s="4620"/>
      <c r="GUJ216" s="4620"/>
      <c r="GUK216" s="4620"/>
      <c r="GUL216" s="4620"/>
      <c r="GUM216" s="3799"/>
      <c r="GUN216" s="3800"/>
      <c r="GUO216" s="304"/>
      <c r="GUP216" s="704"/>
      <c r="GUQ216" s="4619"/>
      <c r="GUR216" s="4620"/>
      <c r="GUS216" s="4620"/>
      <c r="GUT216" s="4620"/>
      <c r="GUU216" s="4620"/>
      <c r="GUV216" s="4620"/>
      <c r="GUW216" s="4620"/>
      <c r="GUX216" s="4620"/>
      <c r="GUY216" s="3799"/>
      <c r="GUZ216" s="3800"/>
      <c r="GVA216" s="304"/>
      <c r="GVB216" s="704"/>
      <c r="GVC216" s="4619"/>
      <c r="GVD216" s="4620"/>
      <c r="GVE216" s="4620"/>
      <c r="GVF216" s="4620"/>
      <c r="GVG216" s="4620"/>
      <c r="GVH216" s="4620"/>
      <c r="GVI216" s="4620"/>
      <c r="GVJ216" s="4620"/>
      <c r="GVK216" s="3799"/>
      <c r="GVL216" s="3800"/>
      <c r="GVM216" s="304"/>
      <c r="GVN216" s="704"/>
      <c r="GVO216" s="4619"/>
      <c r="GVP216" s="4620"/>
      <c r="GVQ216" s="4620"/>
      <c r="GVR216" s="4620"/>
      <c r="GVS216" s="4620"/>
      <c r="GVT216" s="4620"/>
      <c r="GVU216" s="4620"/>
      <c r="GVV216" s="4620"/>
      <c r="GVW216" s="3799"/>
      <c r="GVX216" s="3800"/>
      <c r="GVY216" s="304"/>
      <c r="GVZ216" s="704"/>
      <c r="GWA216" s="4619"/>
      <c r="GWB216" s="4620"/>
      <c r="GWC216" s="4620"/>
      <c r="GWD216" s="4620"/>
      <c r="GWE216" s="4620"/>
      <c r="GWF216" s="4620"/>
      <c r="GWG216" s="4620"/>
      <c r="GWH216" s="4620"/>
      <c r="GWI216" s="3799"/>
      <c r="GWJ216" s="3800"/>
      <c r="GWK216" s="304"/>
      <c r="GWL216" s="704"/>
      <c r="GWM216" s="4619"/>
      <c r="GWN216" s="4620"/>
      <c r="GWO216" s="4620"/>
      <c r="GWP216" s="4620"/>
      <c r="GWQ216" s="4620"/>
      <c r="GWR216" s="4620"/>
      <c r="GWS216" s="4620"/>
      <c r="GWT216" s="4620"/>
      <c r="GWU216" s="3799"/>
      <c r="GWV216" s="3800"/>
      <c r="GWW216" s="304"/>
      <c r="GWX216" s="704"/>
      <c r="GWY216" s="4619"/>
      <c r="GWZ216" s="4620"/>
      <c r="GXA216" s="4620"/>
      <c r="GXB216" s="4620"/>
      <c r="GXC216" s="4620"/>
      <c r="GXD216" s="4620"/>
      <c r="GXE216" s="4620"/>
      <c r="GXF216" s="4620"/>
      <c r="GXG216" s="3799"/>
      <c r="GXH216" s="3800"/>
      <c r="GXI216" s="304"/>
      <c r="GXJ216" s="704"/>
      <c r="GXK216" s="4619"/>
      <c r="GXL216" s="4620"/>
      <c r="GXM216" s="4620"/>
      <c r="GXN216" s="4620"/>
      <c r="GXO216" s="4620"/>
      <c r="GXP216" s="4620"/>
      <c r="GXQ216" s="4620"/>
      <c r="GXR216" s="4620"/>
      <c r="GXS216" s="3799"/>
      <c r="GXT216" s="3800"/>
      <c r="GXU216" s="304"/>
      <c r="GXV216" s="704"/>
      <c r="GXW216" s="4619"/>
      <c r="GXX216" s="4620"/>
      <c r="GXY216" s="4620"/>
      <c r="GXZ216" s="4620"/>
      <c r="GYA216" s="4620"/>
      <c r="GYB216" s="4620"/>
      <c r="GYC216" s="4620"/>
      <c r="GYD216" s="4620"/>
      <c r="GYE216" s="3799"/>
      <c r="GYF216" s="3800"/>
      <c r="GYG216" s="304"/>
      <c r="GYH216" s="704"/>
      <c r="GYI216" s="4619"/>
      <c r="GYJ216" s="4620"/>
      <c r="GYK216" s="4620"/>
      <c r="GYL216" s="4620"/>
      <c r="GYM216" s="4620"/>
      <c r="GYN216" s="4620"/>
      <c r="GYO216" s="4620"/>
      <c r="GYP216" s="4620"/>
      <c r="GYQ216" s="3799"/>
      <c r="GYR216" s="3800"/>
      <c r="GYS216" s="304"/>
      <c r="GYT216" s="704"/>
      <c r="GYU216" s="4619"/>
      <c r="GYV216" s="4620"/>
      <c r="GYW216" s="4620"/>
      <c r="GYX216" s="4620"/>
      <c r="GYY216" s="4620"/>
      <c r="GYZ216" s="4620"/>
      <c r="GZA216" s="4620"/>
      <c r="GZB216" s="4620"/>
      <c r="GZC216" s="3799"/>
      <c r="GZD216" s="3800"/>
      <c r="GZE216" s="304"/>
      <c r="GZF216" s="704"/>
      <c r="GZG216" s="4619"/>
      <c r="GZH216" s="4620"/>
      <c r="GZI216" s="4620"/>
      <c r="GZJ216" s="4620"/>
      <c r="GZK216" s="4620"/>
      <c r="GZL216" s="4620"/>
      <c r="GZM216" s="4620"/>
      <c r="GZN216" s="4620"/>
      <c r="GZO216" s="3799"/>
      <c r="GZP216" s="3800"/>
      <c r="GZQ216" s="304"/>
      <c r="GZR216" s="704"/>
      <c r="GZS216" s="4619"/>
      <c r="GZT216" s="4620"/>
      <c r="GZU216" s="4620"/>
      <c r="GZV216" s="4620"/>
      <c r="GZW216" s="4620"/>
      <c r="GZX216" s="4620"/>
      <c r="GZY216" s="4620"/>
      <c r="GZZ216" s="4620"/>
      <c r="HAA216" s="3799"/>
      <c r="HAB216" s="3800"/>
      <c r="HAC216" s="304"/>
      <c r="HAD216" s="704"/>
      <c r="HAE216" s="4619"/>
      <c r="HAF216" s="4620"/>
      <c r="HAG216" s="4620"/>
      <c r="HAH216" s="4620"/>
      <c r="HAI216" s="4620"/>
      <c r="HAJ216" s="4620"/>
      <c r="HAK216" s="4620"/>
      <c r="HAL216" s="4620"/>
      <c r="HAM216" s="3799"/>
      <c r="HAN216" s="3800"/>
      <c r="HAO216" s="304"/>
      <c r="HAP216" s="704"/>
      <c r="HAQ216" s="4619"/>
      <c r="HAR216" s="4620"/>
      <c r="HAS216" s="4620"/>
      <c r="HAT216" s="4620"/>
      <c r="HAU216" s="4620"/>
      <c r="HAV216" s="4620"/>
      <c r="HAW216" s="4620"/>
      <c r="HAX216" s="4620"/>
      <c r="HAY216" s="3799"/>
      <c r="HAZ216" s="3800"/>
      <c r="HBA216" s="304"/>
      <c r="HBB216" s="704"/>
      <c r="HBC216" s="4619"/>
      <c r="HBD216" s="4620"/>
      <c r="HBE216" s="4620"/>
      <c r="HBF216" s="4620"/>
      <c r="HBG216" s="4620"/>
      <c r="HBH216" s="4620"/>
      <c r="HBI216" s="4620"/>
      <c r="HBJ216" s="4620"/>
      <c r="HBK216" s="3799"/>
      <c r="HBL216" s="3800"/>
      <c r="HBM216" s="304"/>
      <c r="HBN216" s="704"/>
      <c r="HBO216" s="4619"/>
      <c r="HBP216" s="4620"/>
      <c r="HBQ216" s="4620"/>
      <c r="HBR216" s="4620"/>
      <c r="HBS216" s="4620"/>
      <c r="HBT216" s="4620"/>
      <c r="HBU216" s="4620"/>
      <c r="HBV216" s="4620"/>
      <c r="HBW216" s="3799"/>
      <c r="HBX216" s="3800"/>
      <c r="HBY216" s="304"/>
      <c r="HBZ216" s="704"/>
      <c r="HCA216" s="4619"/>
      <c r="HCB216" s="4620"/>
      <c r="HCC216" s="4620"/>
      <c r="HCD216" s="4620"/>
      <c r="HCE216" s="4620"/>
      <c r="HCF216" s="4620"/>
      <c r="HCG216" s="4620"/>
      <c r="HCH216" s="4620"/>
      <c r="HCI216" s="3799"/>
      <c r="HCJ216" s="3800"/>
      <c r="HCK216" s="304"/>
      <c r="HCL216" s="704"/>
      <c r="HCM216" s="4619"/>
      <c r="HCN216" s="4620"/>
      <c r="HCO216" s="4620"/>
      <c r="HCP216" s="4620"/>
      <c r="HCQ216" s="4620"/>
      <c r="HCR216" s="4620"/>
      <c r="HCS216" s="4620"/>
      <c r="HCT216" s="4620"/>
      <c r="HCU216" s="3799"/>
      <c r="HCV216" s="3800"/>
      <c r="HCW216" s="304"/>
      <c r="HCX216" s="704"/>
      <c r="HCY216" s="4619"/>
      <c r="HCZ216" s="4620"/>
      <c r="HDA216" s="4620"/>
      <c r="HDB216" s="4620"/>
      <c r="HDC216" s="4620"/>
      <c r="HDD216" s="4620"/>
      <c r="HDE216" s="4620"/>
      <c r="HDF216" s="4620"/>
      <c r="HDG216" s="3799"/>
      <c r="HDH216" s="3800"/>
      <c r="HDI216" s="304"/>
      <c r="HDJ216" s="704"/>
      <c r="HDK216" s="4619"/>
      <c r="HDL216" s="4620"/>
      <c r="HDM216" s="4620"/>
      <c r="HDN216" s="4620"/>
      <c r="HDO216" s="4620"/>
      <c r="HDP216" s="4620"/>
      <c r="HDQ216" s="4620"/>
      <c r="HDR216" s="4620"/>
      <c r="HDS216" s="3799"/>
      <c r="HDT216" s="3800"/>
      <c r="HDU216" s="304"/>
      <c r="HDV216" s="704"/>
      <c r="HDW216" s="4619"/>
      <c r="HDX216" s="4620"/>
      <c r="HDY216" s="4620"/>
      <c r="HDZ216" s="4620"/>
      <c r="HEA216" s="4620"/>
      <c r="HEB216" s="4620"/>
      <c r="HEC216" s="4620"/>
      <c r="HED216" s="4620"/>
      <c r="HEE216" s="3799"/>
      <c r="HEF216" s="3800"/>
      <c r="HEG216" s="304"/>
      <c r="HEH216" s="704"/>
      <c r="HEI216" s="4619"/>
      <c r="HEJ216" s="4620"/>
      <c r="HEK216" s="4620"/>
      <c r="HEL216" s="4620"/>
      <c r="HEM216" s="4620"/>
      <c r="HEN216" s="4620"/>
      <c r="HEO216" s="4620"/>
      <c r="HEP216" s="4620"/>
      <c r="HEQ216" s="3799"/>
      <c r="HER216" s="3800"/>
      <c r="HES216" s="304"/>
      <c r="HET216" s="704"/>
      <c r="HEU216" s="4619"/>
      <c r="HEV216" s="4620"/>
      <c r="HEW216" s="4620"/>
      <c r="HEX216" s="4620"/>
      <c r="HEY216" s="4620"/>
      <c r="HEZ216" s="4620"/>
      <c r="HFA216" s="4620"/>
      <c r="HFB216" s="4620"/>
      <c r="HFC216" s="3799"/>
      <c r="HFD216" s="3800"/>
      <c r="HFE216" s="304"/>
      <c r="HFF216" s="704"/>
      <c r="HFG216" s="4619"/>
      <c r="HFH216" s="4620"/>
      <c r="HFI216" s="4620"/>
      <c r="HFJ216" s="4620"/>
      <c r="HFK216" s="4620"/>
      <c r="HFL216" s="4620"/>
      <c r="HFM216" s="4620"/>
      <c r="HFN216" s="4620"/>
      <c r="HFO216" s="3799"/>
      <c r="HFP216" s="3800"/>
      <c r="HFQ216" s="304"/>
      <c r="HFR216" s="704"/>
      <c r="HFS216" s="4619"/>
      <c r="HFT216" s="4620"/>
      <c r="HFU216" s="4620"/>
      <c r="HFV216" s="4620"/>
      <c r="HFW216" s="4620"/>
      <c r="HFX216" s="4620"/>
      <c r="HFY216" s="4620"/>
      <c r="HFZ216" s="4620"/>
      <c r="HGA216" s="3799"/>
      <c r="HGB216" s="3800"/>
      <c r="HGC216" s="304"/>
      <c r="HGD216" s="704"/>
      <c r="HGE216" s="4619"/>
      <c r="HGF216" s="4620"/>
      <c r="HGG216" s="4620"/>
      <c r="HGH216" s="4620"/>
      <c r="HGI216" s="4620"/>
      <c r="HGJ216" s="4620"/>
      <c r="HGK216" s="4620"/>
      <c r="HGL216" s="4620"/>
      <c r="HGM216" s="3799"/>
      <c r="HGN216" s="3800"/>
      <c r="HGO216" s="304"/>
      <c r="HGP216" s="704"/>
      <c r="HGQ216" s="4619"/>
      <c r="HGR216" s="4620"/>
      <c r="HGS216" s="4620"/>
      <c r="HGT216" s="4620"/>
      <c r="HGU216" s="4620"/>
      <c r="HGV216" s="4620"/>
      <c r="HGW216" s="4620"/>
      <c r="HGX216" s="4620"/>
      <c r="HGY216" s="3799"/>
      <c r="HGZ216" s="3800"/>
      <c r="HHA216" s="304"/>
      <c r="HHB216" s="704"/>
      <c r="HHC216" s="4619"/>
      <c r="HHD216" s="4620"/>
      <c r="HHE216" s="4620"/>
      <c r="HHF216" s="4620"/>
      <c r="HHG216" s="4620"/>
      <c r="HHH216" s="4620"/>
      <c r="HHI216" s="4620"/>
      <c r="HHJ216" s="4620"/>
      <c r="HHK216" s="3799"/>
      <c r="HHL216" s="3800"/>
      <c r="HHM216" s="304"/>
      <c r="HHN216" s="704"/>
      <c r="HHO216" s="4619"/>
      <c r="HHP216" s="4620"/>
      <c r="HHQ216" s="4620"/>
      <c r="HHR216" s="4620"/>
      <c r="HHS216" s="4620"/>
      <c r="HHT216" s="4620"/>
      <c r="HHU216" s="4620"/>
      <c r="HHV216" s="4620"/>
      <c r="HHW216" s="3799"/>
      <c r="HHX216" s="3800"/>
      <c r="HHY216" s="304"/>
      <c r="HHZ216" s="704"/>
      <c r="HIA216" s="4619"/>
      <c r="HIB216" s="4620"/>
      <c r="HIC216" s="4620"/>
      <c r="HID216" s="4620"/>
      <c r="HIE216" s="4620"/>
      <c r="HIF216" s="4620"/>
      <c r="HIG216" s="4620"/>
      <c r="HIH216" s="4620"/>
      <c r="HII216" s="3799"/>
      <c r="HIJ216" s="3800"/>
      <c r="HIK216" s="304"/>
      <c r="HIL216" s="704"/>
      <c r="HIM216" s="4619"/>
      <c r="HIN216" s="4620"/>
      <c r="HIO216" s="4620"/>
      <c r="HIP216" s="4620"/>
      <c r="HIQ216" s="4620"/>
      <c r="HIR216" s="4620"/>
      <c r="HIS216" s="4620"/>
      <c r="HIT216" s="4620"/>
      <c r="HIU216" s="3799"/>
      <c r="HIV216" s="3800"/>
      <c r="HIW216" s="304"/>
      <c r="HIX216" s="704"/>
      <c r="HIY216" s="4619"/>
      <c r="HIZ216" s="4620"/>
      <c r="HJA216" s="4620"/>
      <c r="HJB216" s="4620"/>
      <c r="HJC216" s="4620"/>
      <c r="HJD216" s="4620"/>
      <c r="HJE216" s="4620"/>
      <c r="HJF216" s="4620"/>
      <c r="HJG216" s="3799"/>
      <c r="HJH216" s="3800"/>
      <c r="HJI216" s="304"/>
      <c r="HJJ216" s="704"/>
      <c r="HJK216" s="4619"/>
      <c r="HJL216" s="4620"/>
      <c r="HJM216" s="4620"/>
      <c r="HJN216" s="4620"/>
      <c r="HJO216" s="4620"/>
      <c r="HJP216" s="4620"/>
      <c r="HJQ216" s="4620"/>
      <c r="HJR216" s="4620"/>
      <c r="HJS216" s="3799"/>
      <c r="HJT216" s="3800"/>
      <c r="HJU216" s="304"/>
      <c r="HJV216" s="704"/>
      <c r="HJW216" s="4619"/>
      <c r="HJX216" s="4620"/>
      <c r="HJY216" s="4620"/>
      <c r="HJZ216" s="4620"/>
      <c r="HKA216" s="4620"/>
      <c r="HKB216" s="4620"/>
      <c r="HKC216" s="4620"/>
      <c r="HKD216" s="4620"/>
      <c r="HKE216" s="3799"/>
      <c r="HKF216" s="3800"/>
      <c r="HKG216" s="304"/>
      <c r="HKH216" s="704"/>
      <c r="HKI216" s="4619"/>
      <c r="HKJ216" s="4620"/>
      <c r="HKK216" s="4620"/>
      <c r="HKL216" s="4620"/>
      <c r="HKM216" s="4620"/>
      <c r="HKN216" s="4620"/>
      <c r="HKO216" s="4620"/>
      <c r="HKP216" s="4620"/>
      <c r="HKQ216" s="3799"/>
      <c r="HKR216" s="3800"/>
      <c r="HKS216" s="304"/>
      <c r="HKT216" s="704"/>
      <c r="HKU216" s="4619"/>
      <c r="HKV216" s="4620"/>
      <c r="HKW216" s="4620"/>
      <c r="HKX216" s="4620"/>
      <c r="HKY216" s="4620"/>
      <c r="HKZ216" s="4620"/>
      <c r="HLA216" s="4620"/>
      <c r="HLB216" s="4620"/>
      <c r="HLC216" s="3799"/>
      <c r="HLD216" s="3800"/>
      <c r="HLE216" s="304"/>
      <c r="HLF216" s="704"/>
      <c r="HLG216" s="4619"/>
      <c r="HLH216" s="4620"/>
      <c r="HLI216" s="4620"/>
      <c r="HLJ216" s="4620"/>
      <c r="HLK216" s="4620"/>
      <c r="HLL216" s="4620"/>
      <c r="HLM216" s="4620"/>
      <c r="HLN216" s="4620"/>
      <c r="HLO216" s="3799"/>
      <c r="HLP216" s="3800"/>
      <c r="HLQ216" s="304"/>
      <c r="HLR216" s="704"/>
      <c r="HLS216" s="4619"/>
      <c r="HLT216" s="4620"/>
      <c r="HLU216" s="4620"/>
      <c r="HLV216" s="4620"/>
      <c r="HLW216" s="4620"/>
      <c r="HLX216" s="4620"/>
      <c r="HLY216" s="4620"/>
      <c r="HLZ216" s="4620"/>
      <c r="HMA216" s="3799"/>
      <c r="HMB216" s="3800"/>
      <c r="HMC216" s="304"/>
      <c r="HMD216" s="704"/>
      <c r="HME216" s="4619"/>
      <c r="HMF216" s="4620"/>
      <c r="HMG216" s="4620"/>
      <c r="HMH216" s="4620"/>
      <c r="HMI216" s="4620"/>
      <c r="HMJ216" s="4620"/>
      <c r="HMK216" s="4620"/>
      <c r="HML216" s="4620"/>
      <c r="HMM216" s="3799"/>
      <c r="HMN216" s="3800"/>
      <c r="HMO216" s="304"/>
      <c r="HMP216" s="704"/>
      <c r="HMQ216" s="4619"/>
      <c r="HMR216" s="4620"/>
      <c r="HMS216" s="4620"/>
      <c r="HMT216" s="4620"/>
      <c r="HMU216" s="4620"/>
      <c r="HMV216" s="4620"/>
      <c r="HMW216" s="4620"/>
      <c r="HMX216" s="4620"/>
      <c r="HMY216" s="3799"/>
      <c r="HMZ216" s="3800"/>
      <c r="HNA216" s="304"/>
      <c r="HNB216" s="704"/>
      <c r="HNC216" s="4619"/>
      <c r="HND216" s="4620"/>
      <c r="HNE216" s="4620"/>
      <c r="HNF216" s="4620"/>
      <c r="HNG216" s="4620"/>
      <c r="HNH216" s="4620"/>
      <c r="HNI216" s="4620"/>
      <c r="HNJ216" s="4620"/>
      <c r="HNK216" s="3799"/>
      <c r="HNL216" s="3800"/>
      <c r="HNM216" s="304"/>
      <c r="HNN216" s="704"/>
      <c r="HNO216" s="4619"/>
      <c r="HNP216" s="4620"/>
      <c r="HNQ216" s="4620"/>
      <c r="HNR216" s="4620"/>
      <c r="HNS216" s="4620"/>
      <c r="HNT216" s="4620"/>
      <c r="HNU216" s="4620"/>
      <c r="HNV216" s="4620"/>
      <c r="HNW216" s="3799"/>
      <c r="HNX216" s="3800"/>
      <c r="HNY216" s="304"/>
      <c r="HNZ216" s="704"/>
      <c r="HOA216" s="4619"/>
      <c r="HOB216" s="4620"/>
      <c r="HOC216" s="4620"/>
      <c r="HOD216" s="4620"/>
      <c r="HOE216" s="4620"/>
      <c r="HOF216" s="4620"/>
      <c r="HOG216" s="4620"/>
      <c r="HOH216" s="4620"/>
      <c r="HOI216" s="3799"/>
      <c r="HOJ216" s="3800"/>
      <c r="HOK216" s="304"/>
      <c r="HOL216" s="704"/>
      <c r="HOM216" s="4619"/>
      <c r="HON216" s="4620"/>
      <c r="HOO216" s="4620"/>
      <c r="HOP216" s="4620"/>
      <c r="HOQ216" s="4620"/>
      <c r="HOR216" s="4620"/>
      <c r="HOS216" s="4620"/>
      <c r="HOT216" s="4620"/>
      <c r="HOU216" s="3799"/>
      <c r="HOV216" s="3800"/>
      <c r="HOW216" s="304"/>
      <c r="HOX216" s="704"/>
      <c r="HOY216" s="4619"/>
      <c r="HOZ216" s="4620"/>
      <c r="HPA216" s="4620"/>
      <c r="HPB216" s="4620"/>
      <c r="HPC216" s="4620"/>
      <c r="HPD216" s="4620"/>
      <c r="HPE216" s="4620"/>
      <c r="HPF216" s="4620"/>
      <c r="HPG216" s="3799"/>
      <c r="HPH216" s="3800"/>
      <c r="HPI216" s="304"/>
      <c r="HPJ216" s="704"/>
      <c r="HPK216" s="4619"/>
      <c r="HPL216" s="4620"/>
      <c r="HPM216" s="4620"/>
      <c r="HPN216" s="4620"/>
      <c r="HPO216" s="4620"/>
      <c r="HPP216" s="4620"/>
      <c r="HPQ216" s="4620"/>
      <c r="HPR216" s="4620"/>
      <c r="HPS216" s="3799"/>
      <c r="HPT216" s="3800"/>
      <c r="HPU216" s="304"/>
      <c r="HPV216" s="704"/>
      <c r="HPW216" s="4619"/>
      <c r="HPX216" s="4620"/>
      <c r="HPY216" s="4620"/>
      <c r="HPZ216" s="4620"/>
      <c r="HQA216" s="4620"/>
      <c r="HQB216" s="4620"/>
      <c r="HQC216" s="4620"/>
      <c r="HQD216" s="4620"/>
      <c r="HQE216" s="3799"/>
      <c r="HQF216" s="3800"/>
      <c r="HQG216" s="304"/>
      <c r="HQH216" s="704"/>
      <c r="HQI216" s="4619"/>
      <c r="HQJ216" s="4620"/>
      <c r="HQK216" s="4620"/>
      <c r="HQL216" s="4620"/>
      <c r="HQM216" s="4620"/>
      <c r="HQN216" s="4620"/>
      <c r="HQO216" s="4620"/>
      <c r="HQP216" s="4620"/>
      <c r="HQQ216" s="3799"/>
      <c r="HQR216" s="3800"/>
      <c r="HQS216" s="304"/>
      <c r="HQT216" s="704"/>
      <c r="HQU216" s="4619"/>
      <c r="HQV216" s="4620"/>
      <c r="HQW216" s="4620"/>
      <c r="HQX216" s="4620"/>
      <c r="HQY216" s="4620"/>
      <c r="HQZ216" s="4620"/>
      <c r="HRA216" s="4620"/>
      <c r="HRB216" s="4620"/>
      <c r="HRC216" s="3799"/>
      <c r="HRD216" s="3800"/>
      <c r="HRE216" s="304"/>
      <c r="HRF216" s="704"/>
      <c r="HRG216" s="4619"/>
      <c r="HRH216" s="4620"/>
      <c r="HRI216" s="4620"/>
      <c r="HRJ216" s="4620"/>
      <c r="HRK216" s="4620"/>
      <c r="HRL216" s="4620"/>
      <c r="HRM216" s="4620"/>
      <c r="HRN216" s="4620"/>
      <c r="HRO216" s="3799"/>
      <c r="HRP216" s="3800"/>
      <c r="HRQ216" s="304"/>
      <c r="HRR216" s="704"/>
      <c r="HRS216" s="4619"/>
      <c r="HRT216" s="4620"/>
      <c r="HRU216" s="4620"/>
      <c r="HRV216" s="4620"/>
      <c r="HRW216" s="4620"/>
      <c r="HRX216" s="4620"/>
      <c r="HRY216" s="4620"/>
      <c r="HRZ216" s="4620"/>
      <c r="HSA216" s="3799"/>
      <c r="HSB216" s="3800"/>
      <c r="HSC216" s="304"/>
      <c r="HSD216" s="704"/>
      <c r="HSE216" s="4619"/>
      <c r="HSF216" s="4620"/>
      <c r="HSG216" s="4620"/>
      <c r="HSH216" s="4620"/>
      <c r="HSI216" s="4620"/>
      <c r="HSJ216" s="4620"/>
      <c r="HSK216" s="4620"/>
      <c r="HSL216" s="4620"/>
      <c r="HSM216" s="3799"/>
      <c r="HSN216" s="3800"/>
      <c r="HSO216" s="304"/>
      <c r="HSP216" s="704"/>
      <c r="HSQ216" s="4619"/>
      <c r="HSR216" s="4620"/>
      <c r="HSS216" s="4620"/>
      <c r="HST216" s="4620"/>
      <c r="HSU216" s="4620"/>
      <c r="HSV216" s="4620"/>
      <c r="HSW216" s="4620"/>
      <c r="HSX216" s="4620"/>
      <c r="HSY216" s="3799"/>
      <c r="HSZ216" s="3800"/>
      <c r="HTA216" s="304"/>
      <c r="HTB216" s="704"/>
      <c r="HTC216" s="4619"/>
      <c r="HTD216" s="4620"/>
      <c r="HTE216" s="4620"/>
      <c r="HTF216" s="4620"/>
      <c r="HTG216" s="4620"/>
      <c r="HTH216" s="4620"/>
      <c r="HTI216" s="4620"/>
      <c r="HTJ216" s="4620"/>
      <c r="HTK216" s="3799"/>
      <c r="HTL216" s="3800"/>
      <c r="HTM216" s="304"/>
      <c r="HTN216" s="704"/>
      <c r="HTO216" s="4619"/>
      <c r="HTP216" s="4620"/>
      <c r="HTQ216" s="4620"/>
      <c r="HTR216" s="4620"/>
      <c r="HTS216" s="4620"/>
      <c r="HTT216" s="4620"/>
      <c r="HTU216" s="4620"/>
      <c r="HTV216" s="4620"/>
      <c r="HTW216" s="3799"/>
      <c r="HTX216" s="3800"/>
      <c r="HTY216" s="304"/>
      <c r="HTZ216" s="704"/>
      <c r="HUA216" s="4619"/>
      <c r="HUB216" s="4620"/>
      <c r="HUC216" s="4620"/>
      <c r="HUD216" s="4620"/>
      <c r="HUE216" s="4620"/>
      <c r="HUF216" s="4620"/>
      <c r="HUG216" s="4620"/>
      <c r="HUH216" s="4620"/>
      <c r="HUI216" s="3799"/>
      <c r="HUJ216" s="3800"/>
      <c r="HUK216" s="304"/>
      <c r="HUL216" s="704"/>
      <c r="HUM216" s="4619"/>
      <c r="HUN216" s="4620"/>
      <c r="HUO216" s="4620"/>
      <c r="HUP216" s="4620"/>
      <c r="HUQ216" s="4620"/>
      <c r="HUR216" s="4620"/>
      <c r="HUS216" s="4620"/>
      <c r="HUT216" s="4620"/>
      <c r="HUU216" s="3799"/>
      <c r="HUV216" s="3800"/>
      <c r="HUW216" s="304"/>
      <c r="HUX216" s="704"/>
      <c r="HUY216" s="4619"/>
      <c r="HUZ216" s="4620"/>
      <c r="HVA216" s="4620"/>
      <c r="HVB216" s="4620"/>
      <c r="HVC216" s="4620"/>
      <c r="HVD216" s="4620"/>
      <c r="HVE216" s="4620"/>
      <c r="HVF216" s="4620"/>
      <c r="HVG216" s="3799"/>
      <c r="HVH216" s="3800"/>
      <c r="HVI216" s="304"/>
      <c r="HVJ216" s="704"/>
      <c r="HVK216" s="4619"/>
      <c r="HVL216" s="4620"/>
      <c r="HVM216" s="4620"/>
      <c r="HVN216" s="4620"/>
      <c r="HVO216" s="4620"/>
      <c r="HVP216" s="4620"/>
      <c r="HVQ216" s="4620"/>
      <c r="HVR216" s="4620"/>
      <c r="HVS216" s="3799"/>
      <c r="HVT216" s="3800"/>
      <c r="HVU216" s="304"/>
      <c r="HVV216" s="704"/>
      <c r="HVW216" s="4619"/>
      <c r="HVX216" s="4620"/>
      <c r="HVY216" s="4620"/>
      <c r="HVZ216" s="4620"/>
      <c r="HWA216" s="4620"/>
      <c r="HWB216" s="4620"/>
      <c r="HWC216" s="4620"/>
      <c r="HWD216" s="4620"/>
      <c r="HWE216" s="3799"/>
      <c r="HWF216" s="3800"/>
      <c r="HWG216" s="304"/>
      <c r="HWH216" s="704"/>
      <c r="HWI216" s="4619"/>
      <c r="HWJ216" s="4620"/>
      <c r="HWK216" s="4620"/>
      <c r="HWL216" s="4620"/>
      <c r="HWM216" s="4620"/>
      <c r="HWN216" s="4620"/>
      <c r="HWO216" s="4620"/>
      <c r="HWP216" s="4620"/>
      <c r="HWQ216" s="3799"/>
      <c r="HWR216" s="3800"/>
      <c r="HWS216" s="304"/>
      <c r="HWT216" s="704"/>
      <c r="HWU216" s="4619"/>
      <c r="HWV216" s="4620"/>
      <c r="HWW216" s="4620"/>
      <c r="HWX216" s="4620"/>
      <c r="HWY216" s="4620"/>
      <c r="HWZ216" s="4620"/>
      <c r="HXA216" s="4620"/>
      <c r="HXB216" s="4620"/>
      <c r="HXC216" s="3799"/>
      <c r="HXD216" s="3800"/>
      <c r="HXE216" s="304"/>
      <c r="HXF216" s="704"/>
      <c r="HXG216" s="4619"/>
      <c r="HXH216" s="4620"/>
      <c r="HXI216" s="4620"/>
      <c r="HXJ216" s="4620"/>
      <c r="HXK216" s="4620"/>
      <c r="HXL216" s="4620"/>
      <c r="HXM216" s="4620"/>
      <c r="HXN216" s="4620"/>
      <c r="HXO216" s="3799"/>
      <c r="HXP216" s="3800"/>
      <c r="HXQ216" s="304"/>
      <c r="HXR216" s="704"/>
      <c r="HXS216" s="4619"/>
      <c r="HXT216" s="4620"/>
      <c r="HXU216" s="4620"/>
      <c r="HXV216" s="4620"/>
      <c r="HXW216" s="4620"/>
      <c r="HXX216" s="4620"/>
      <c r="HXY216" s="4620"/>
      <c r="HXZ216" s="4620"/>
      <c r="HYA216" s="3799"/>
      <c r="HYB216" s="3800"/>
      <c r="HYC216" s="304"/>
      <c r="HYD216" s="704"/>
      <c r="HYE216" s="4619"/>
      <c r="HYF216" s="4620"/>
      <c r="HYG216" s="4620"/>
      <c r="HYH216" s="4620"/>
      <c r="HYI216" s="4620"/>
      <c r="HYJ216" s="4620"/>
      <c r="HYK216" s="4620"/>
      <c r="HYL216" s="4620"/>
      <c r="HYM216" s="3799"/>
      <c r="HYN216" s="3800"/>
      <c r="HYO216" s="304"/>
      <c r="HYP216" s="704"/>
      <c r="HYQ216" s="4619"/>
      <c r="HYR216" s="4620"/>
      <c r="HYS216" s="4620"/>
      <c r="HYT216" s="4620"/>
      <c r="HYU216" s="4620"/>
      <c r="HYV216" s="4620"/>
      <c r="HYW216" s="4620"/>
      <c r="HYX216" s="4620"/>
      <c r="HYY216" s="3799"/>
      <c r="HYZ216" s="3800"/>
      <c r="HZA216" s="304"/>
      <c r="HZB216" s="704"/>
      <c r="HZC216" s="4619"/>
      <c r="HZD216" s="4620"/>
      <c r="HZE216" s="4620"/>
      <c r="HZF216" s="4620"/>
      <c r="HZG216" s="4620"/>
      <c r="HZH216" s="4620"/>
      <c r="HZI216" s="4620"/>
      <c r="HZJ216" s="4620"/>
      <c r="HZK216" s="3799"/>
      <c r="HZL216" s="3800"/>
      <c r="HZM216" s="304"/>
      <c r="HZN216" s="704"/>
      <c r="HZO216" s="4619"/>
      <c r="HZP216" s="4620"/>
      <c r="HZQ216" s="4620"/>
      <c r="HZR216" s="4620"/>
      <c r="HZS216" s="4620"/>
      <c r="HZT216" s="4620"/>
      <c r="HZU216" s="4620"/>
      <c r="HZV216" s="4620"/>
      <c r="HZW216" s="3799"/>
      <c r="HZX216" s="3800"/>
      <c r="HZY216" s="304"/>
      <c r="HZZ216" s="704"/>
      <c r="IAA216" s="4619"/>
      <c r="IAB216" s="4620"/>
      <c r="IAC216" s="4620"/>
      <c r="IAD216" s="4620"/>
      <c r="IAE216" s="4620"/>
      <c r="IAF216" s="4620"/>
      <c r="IAG216" s="4620"/>
      <c r="IAH216" s="4620"/>
      <c r="IAI216" s="3799"/>
      <c r="IAJ216" s="3800"/>
      <c r="IAK216" s="304"/>
      <c r="IAL216" s="704"/>
      <c r="IAM216" s="4619"/>
      <c r="IAN216" s="4620"/>
      <c r="IAO216" s="4620"/>
      <c r="IAP216" s="4620"/>
      <c r="IAQ216" s="4620"/>
      <c r="IAR216" s="4620"/>
      <c r="IAS216" s="4620"/>
      <c r="IAT216" s="4620"/>
      <c r="IAU216" s="3799"/>
      <c r="IAV216" s="3800"/>
      <c r="IAW216" s="304"/>
      <c r="IAX216" s="704"/>
      <c r="IAY216" s="4619"/>
      <c r="IAZ216" s="4620"/>
      <c r="IBA216" s="4620"/>
      <c r="IBB216" s="4620"/>
      <c r="IBC216" s="4620"/>
      <c r="IBD216" s="4620"/>
      <c r="IBE216" s="4620"/>
      <c r="IBF216" s="4620"/>
      <c r="IBG216" s="3799"/>
      <c r="IBH216" s="3800"/>
      <c r="IBI216" s="304"/>
      <c r="IBJ216" s="704"/>
      <c r="IBK216" s="4619"/>
      <c r="IBL216" s="4620"/>
      <c r="IBM216" s="4620"/>
      <c r="IBN216" s="4620"/>
      <c r="IBO216" s="4620"/>
      <c r="IBP216" s="4620"/>
      <c r="IBQ216" s="4620"/>
      <c r="IBR216" s="4620"/>
      <c r="IBS216" s="3799"/>
      <c r="IBT216" s="3800"/>
      <c r="IBU216" s="304"/>
      <c r="IBV216" s="704"/>
      <c r="IBW216" s="4619"/>
      <c r="IBX216" s="4620"/>
      <c r="IBY216" s="4620"/>
      <c r="IBZ216" s="4620"/>
      <c r="ICA216" s="4620"/>
      <c r="ICB216" s="4620"/>
      <c r="ICC216" s="4620"/>
      <c r="ICD216" s="4620"/>
      <c r="ICE216" s="3799"/>
      <c r="ICF216" s="3800"/>
      <c r="ICG216" s="304"/>
      <c r="ICH216" s="704"/>
      <c r="ICI216" s="4619"/>
      <c r="ICJ216" s="4620"/>
      <c r="ICK216" s="4620"/>
      <c r="ICL216" s="4620"/>
      <c r="ICM216" s="4620"/>
      <c r="ICN216" s="4620"/>
      <c r="ICO216" s="4620"/>
      <c r="ICP216" s="4620"/>
      <c r="ICQ216" s="3799"/>
      <c r="ICR216" s="3800"/>
      <c r="ICS216" s="304"/>
      <c r="ICT216" s="704"/>
      <c r="ICU216" s="4619"/>
      <c r="ICV216" s="4620"/>
      <c r="ICW216" s="4620"/>
      <c r="ICX216" s="4620"/>
      <c r="ICY216" s="4620"/>
      <c r="ICZ216" s="4620"/>
      <c r="IDA216" s="4620"/>
      <c r="IDB216" s="4620"/>
      <c r="IDC216" s="3799"/>
      <c r="IDD216" s="3800"/>
      <c r="IDE216" s="304"/>
      <c r="IDF216" s="704"/>
      <c r="IDG216" s="4619"/>
      <c r="IDH216" s="4620"/>
      <c r="IDI216" s="4620"/>
      <c r="IDJ216" s="4620"/>
      <c r="IDK216" s="4620"/>
      <c r="IDL216" s="4620"/>
      <c r="IDM216" s="4620"/>
      <c r="IDN216" s="4620"/>
      <c r="IDO216" s="3799"/>
      <c r="IDP216" s="3800"/>
      <c r="IDQ216" s="304"/>
      <c r="IDR216" s="704"/>
      <c r="IDS216" s="4619"/>
      <c r="IDT216" s="4620"/>
      <c r="IDU216" s="4620"/>
      <c r="IDV216" s="4620"/>
      <c r="IDW216" s="4620"/>
      <c r="IDX216" s="4620"/>
      <c r="IDY216" s="4620"/>
      <c r="IDZ216" s="4620"/>
      <c r="IEA216" s="3799"/>
      <c r="IEB216" s="3800"/>
      <c r="IEC216" s="304"/>
      <c r="IED216" s="704"/>
      <c r="IEE216" s="4619"/>
      <c r="IEF216" s="4620"/>
      <c r="IEG216" s="4620"/>
      <c r="IEH216" s="4620"/>
      <c r="IEI216" s="4620"/>
      <c r="IEJ216" s="4620"/>
      <c r="IEK216" s="4620"/>
      <c r="IEL216" s="4620"/>
      <c r="IEM216" s="3799"/>
      <c r="IEN216" s="3800"/>
      <c r="IEO216" s="304"/>
      <c r="IEP216" s="704"/>
      <c r="IEQ216" s="4619"/>
      <c r="IER216" s="4620"/>
      <c r="IES216" s="4620"/>
      <c r="IET216" s="4620"/>
      <c r="IEU216" s="4620"/>
      <c r="IEV216" s="4620"/>
      <c r="IEW216" s="4620"/>
      <c r="IEX216" s="4620"/>
      <c r="IEY216" s="3799"/>
      <c r="IEZ216" s="3800"/>
      <c r="IFA216" s="304"/>
      <c r="IFB216" s="704"/>
      <c r="IFC216" s="4619"/>
      <c r="IFD216" s="4620"/>
      <c r="IFE216" s="4620"/>
      <c r="IFF216" s="4620"/>
      <c r="IFG216" s="4620"/>
      <c r="IFH216" s="4620"/>
      <c r="IFI216" s="4620"/>
      <c r="IFJ216" s="4620"/>
      <c r="IFK216" s="3799"/>
      <c r="IFL216" s="3800"/>
      <c r="IFM216" s="304"/>
      <c r="IFN216" s="704"/>
      <c r="IFO216" s="4619"/>
      <c r="IFP216" s="4620"/>
      <c r="IFQ216" s="4620"/>
      <c r="IFR216" s="4620"/>
      <c r="IFS216" s="4620"/>
      <c r="IFT216" s="4620"/>
      <c r="IFU216" s="4620"/>
      <c r="IFV216" s="4620"/>
      <c r="IFW216" s="3799"/>
      <c r="IFX216" s="3800"/>
      <c r="IFY216" s="304"/>
      <c r="IFZ216" s="704"/>
      <c r="IGA216" s="4619"/>
      <c r="IGB216" s="4620"/>
      <c r="IGC216" s="4620"/>
      <c r="IGD216" s="4620"/>
      <c r="IGE216" s="4620"/>
      <c r="IGF216" s="4620"/>
      <c r="IGG216" s="4620"/>
      <c r="IGH216" s="4620"/>
      <c r="IGI216" s="3799"/>
      <c r="IGJ216" s="3800"/>
      <c r="IGK216" s="304"/>
      <c r="IGL216" s="704"/>
      <c r="IGM216" s="4619"/>
      <c r="IGN216" s="4620"/>
      <c r="IGO216" s="4620"/>
      <c r="IGP216" s="4620"/>
      <c r="IGQ216" s="4620"/>
      <c r="IGR216" s="4620"/>
      <c r="IGS216" s="4620"/>
      <c r="IGT216" s="4620"/>
      <c r="IGU216" s="3799"/>
      <c r="IGV216" s="3800"/>
      <c r="IGW216" s="304"/>
      <c r="IGX216" s="704"/>
      <c r="IGY216" s="4619"/>
      <c r="IGZ216" s="4620"/>
      <c r="IHA216" s="4620"/>
      <c r="IHB216" s="4620"/>
      <c r="IHC216" s="4620"/>
      <c r="IHD216" s="4620"/>
      <c r="IHE216" s="4620"/>
      <c r="IHF216" s="4620"/>
      <c r="IHG216" s="3799"/>
      <c r="IHH216" s="3800"/>
      <c r="IHI216" s="304"/>
      <c r="IHJ216" s="704"/>
      <c r="IHK216" s="4619"/>
      <c r="IHL216" s="4620"/>
      <c r="IHM216" s="4620"/>
      <c r="IHN216" s="4620"/>
      <c r="IHO216" s="4620"/>
      <c r="IHP216" s="4620"/>
      <c r="IHQ216" s="4620"/>
      <c r="IHR216" s="4620"/>
      <c r="IHS216" s="3799"/>
      <c r="IHT216" s="3800"/>
      <c r="IHU216" s="304"/>
      <c r="IHV216" s="704"/>
      <c r="IHW216" s="4619"/>
      <c r="IHX216" s="4620"/>
      <c r="IHY216" s="4620"/>
      <c r="IHZ216" s="4620"/>
      <c r="IIA216" s="4620"/>
      <c r="IIB216" s="4620"/>
      <c r="IIC216" s="4620"/>
      <c r="IID216" s="4620"/>
      <c r="IIE216" s="3799"/>
      <c r="IIF216" s="3800"/>
      <c r="IIG216" s="304"/>
      <c r="IIH216" s="704"/>
      <c r="III216" s="4619"/>
      <c r="IIJ216" s="4620"/>
      <c r="IIK216" s="4620"/>
      <c r="IIL216" s="4620"/>
      <c r="IIM216" s="4620"/>
      <c r="IIN216" s="4620"/>
      <c r="IIO216" s="4620"/>
      <c r="IIP216" s="4620"/>
      <c r="IIQ216" s="3799"/>
      <c r="IIR216" s="3800"/>
      <c r="IIS216" s="304"/>
      <c r="IIT216" s="704"/>
      <c r="IIU216" s="4619"/>
      <c r="IIV216" s="4620"/>
      <c r="IIW216" s="4620"/>
      <c r="IIX216" s="4620"/>
      <c r="IIY216" s="4620"/>
      <c r="IIZ216" s="4620"/>
      <c r="IJA216" s="4620"/>
      <c r="IJB216" s="4620"/>
      <c r="IJC216" s="3799"/>
      <c r="IJD216" s="3800"/>
      <c r="IJE216" s="304"/>
      <c r="IJF216" s="704"/>
      <c r="IJG216" s="4619"/>
      <c r="IJH216" s="4620"/>
      <c r="IJI216" s="4620"/>
      <c r="IJJ216" s="4620"/>
      <c r="IJK216" s="4620"/>
      <c r="IJL216" s="4620"/>
      <c r="IJM216" s="4620"/>
      <c r="IJN216" s="4620"/>
      <c r="IJO216" s="3799"/>
      <c r="IJP216" s="3800"/>
      <c r="IJQ216" s="304"/>
      <c r="IJR216" s="704"/>
      <c r="IJS216" s="4619"/>
      <c r="IJT216" s="4620"/>
      <c r="IJU216" s="4620"/>
      <c r="IJV216" s="4620"/>
      <c r="IJW216" s="4620"/>
      <c r="IJX216" s="4620"/>
      <c r="IJY216" s="4620"/>
      <c r="IJZ216" s="4620"/>
      <c r="IKA216" s="3799"/>
      <c r="IKB216" s="3800"/>
      <c r="IKC216" s="304"/>
      <c r="IKD216" s="704"/>
      <c r="IKE216" s="4619"/>
      <c r="IKF216" s="4620"/>
      <c r="IKG216" s="4620"/>
      <c r="IKH216" s="4620"/>
      <c r="IKI216" s="4620"/>
      <c r="IKJ216" s="4620"/>
      <c r="IKK216" s="4620"/>
      <c r="IKL216" s="4620"/>
      <c r="IKM216" s="3799"/>
      <c r="IKN216" s="3800"/>
      <c r="IKO216" s="304"/>
      <c r="IKP216" s="704"/>
      <c r="IKQ216" s="4619"/>
      <c r="IKR216" s="4620"/>
      <c r="IKS216" s="4620"/>
      <c r="IKT216" s="4620"/>
      <c r="IKU216" s="4620"/>
      <c r="IKV216" s="4620"/>
      <c r="IKW216" s="4620"/>
      <c r="IKX216" s="4620"/>
      <c r="IKY216" s="3799"/>
      <c r="IKZ216" s="3800"/>
      <c r="ILA216" s="304"/>
      <c r="ILB216" s="704"/>
      <c r="ILC216" s="4619"/>
      <c r="ILD216" s="4620"/>
      <c r="ILE216" s="4620"/>
      <c r="ILF216" s="4620"/>
      <c r="ILG216" s="4620"/>
      <c r="ILH216" s="4620"/>
      <c r="ILI216" s="4620"/>
      <c r="ILJ216" s="4620"/>
      <c r="ILK216" s="3799"/>
      <c r="ILL216" s="3800"/>
      <c r="ILM216" s="304"/>
      <c r="ILN216" s="704"/>
      <c r="ILO216" s="4619"/>
      <c r="ILP216" s="4620"/>
      <c r="ILQ216" s="4620"/>
      <c r="ILR216" s="4620"/>
      <c r="ILS216" s="4620"/>
      <c r="ILT216" s="4620"/>
      <c r="ILU216" s="4620"/>
      <c r="ILV216" s="4620"/>
      <c r="ILW216" s="3799"/>
      <c r="ILX216" s="3800"/>
      <c r="ILY216" s="304"/>
      <c r="ILZ216" s="704"/>
      <c r="IMA216" s="4619"/>
      <c r="IMB216" s="4620"/>
      <c r="IMC216" s="4620"/>
      <c r="IMD216" s="4620"/>
      <c r="IME216" s="4620"/>
      <c r="IMF216" s="4620"/>
      <c r="IMG216" s="4620"/>
      <c r="IMH216" s="4620"/>
      <c r="IMI216" s="3799"/>
      <c r="IMJ216" s="3800"/>
      <c r="IMK216" s="304"/>
      <c r="IML216" s="704"/>
      <c r="IMM216" s="4619"/>
      <c r="IMN216" s="4620"/>
      <c r="IMO216" s="4620"/>
      <c r="IMP216" s="4620"/>
      <c r="IMQ216" s="4620"/>
      <c r="IMR216" s="4620"/>
      <c r="IMS216" s="4620"/>
      <c r="IMT216" s="4620"/>
      <c r="IMU216" s="3799"/>
      <c r="IMV216" s="3800"/>
      <c r="IMW216" s="304"/>
      <c r="IMX216" s="704"/>
      <c r="IMY216" s="4619"/>
      <c r="IMZ216" s="4620"/>
      <c r="INA216" s="4620"/>
      <c r="INB216" s="4620"/>
      <c r="INC216" s="4620"/>
      <c r="IND216" s="4620"/>
      <c r="INE216" s="4620"/>
      <c r="INF216" s="4620"/>
      <c r="ING216" s="3799"/>
      <c r="INH216" s="3800"/>
      <c r="INI216" s="304"/>
      <c r="INJ216" s="704"/>
      <c r="INK216" s="4619"/>
      <c r="INL216" s="4620"/>
      <c r="INM216" s="4620"/>
      <c r="INN216" s="4620"/>
      <c r="INO216" s="4620"/>
      <c r="INP216" s="4620"/>
      <c r="INQ216" s="4620"/>
      <c r="INR216" s="4620"/>
      <c r="INS216" s="3799"/>
      <c r="INT216" s="3800"/>
      <c r="INU216" s="304"/>
      <c r="INV216" s="704"/>
      <c r="INW216" s="4619"/>
      <c r="INX216" s="4620"/>
      <c r="INY216" s="4620"/>
      <c r="INZ216" s="4620"/>
      <c r="IOA216" s="4620"/>
      <c r="IOB216" s="4620"/>
      <c r="IOC216" s="4620"/>
      <c r="IOD216" s="4620"/>
      <c r="IOE216" s="3799"/>
      <c r="IOF216" s="3800"/>
      <c r="IOG216" s="304"/>
      <c r="IOH216" s="704"/>
      <c r="IOI216" s="4619"/>
      <c r="IOJ216" s="4620"/>
      <c r="IOK216" s="4620"/>
      <c r="IOL216" s="4620"/>
      <c r="IOM216" s="4620"/>
      <c r="ION216" s="4620"/>
      <c r="IOO216" s="4620"/>
      <c r="IOP216" s="4620"/>
      <c r="IOQ216" s="3799"/>
      <c r="IOR216" s="3800"/>
      <c r="IOS216" s="304"/>
      <c r="IOT216" s="704"/>
      <c r="IOU216" s="4619"/>
      <c r="IOV216" s="4620"/>
      <c r="IOW216" s="4620"/>
      <c r="IOX216" s="4620"/>
      <c r="IOY216" s="4620"/>
      <c r="IOZ216" s="4620"/>
      <c r="IPA216" s="4620"/>
      <c r="IPB216" s="4620"/>
      <c r="IPC216" s="3799"/>
      <c r="IPD216" s="3800"/>
      <c r="IPE216" s="304"/>
      <c r="IPF216" s="704"/>
      <c r="IPG216" s="4619"/>
      <c r="IPH216" s="4620"/>
      <c r="IPI216" s="4620"/>
      <c r="IPJ216" s="4620"/>
      <c r="IPK216" s="4620"/>
      <c r="IPL216" s="4620"/>
      <c r="IPM216" s="4620"/>
      <c r="IPN216" s="4620"/>
      <c r="IPO216" s="3799"/>
      <c r="IPP216" s="3800"/>
      <c r="IPQ216" s="304"/>
      <c r="IPR216" s="704"/>
      <c r="IPS216" s="4619"/>
      <c r="IPT216" s="4620"/>
      <c r="IPU216" s="4620"/>
      <c r="IPV216" s="4620"/>
      <c r="IPW216" s="4620"/>
      <c r="IPX216" s="4620"/>
      <c r="IPY216" s="4620"/>
      <c r="IPZ216" s="4620"/>
      <c r="IQA216" s="3799"/>
      <c r="IQB216" s="3800"/>
      <c r="IQC216" s="304"/>
      <c r="IQD216" s="704"/>
      <c r="IQE216" s="4619"/>
      <c r="IQF216" s="4620"/>
      <c r="IQG216" s="4620"/>
      <c r="IQH216" s="4620"/>
      <c r="IQI216" s="4620"/>
      <c r="IQJ216" s="4620"/>
      <c r="IQK216" s="4620"/>
      <c r="IQL216" s="4620"/>
      <c r="IQM216" s="3799"/>
      <c r="IQN216" s="3800"/>
      <c r="IQO216" s="304"/>
      <c r="IQP216" s="704"/>
      <c r="IQQ216" s="4619"/>
      <c r="IQR216" s="4620"/>
      <c r="IQS216" s="4620"/>
      <c r="IQT216" s="4620"/>
      <c r="IQU216" s="4620"/>
      <c r="IQV216" s="4620"/>
      <c r="IQW216" s="4620"/>
      <c r="IQX216" s="4620"/>
      <c r="IQY216" s="3799"/>
      <c r="IQZ216" s="3800"/>
      <c r="IRA216" s="304"/>
      <c r="IRB216" s="704"/>
      <c r="IRC216" s="4619"/>
      <c r="IRD216" s="4620"/>
      <c r="IRE216" s="4620"/>
      <c r="IRF216" s="4620"/>
      <c r="IRG216" s="4620"/>
      <c r="IRH216" s="4620"/>
      <c r="IRI216" s="4620"/>
      <c r="IRJ216" s="4620"/>
      <c r="IRK216" s="3799"/>
      <c r="IRL216" s="3800"/>
      <c r="IRM216" s="304"/>
      <c r="IRN216" s="704"/>
      <c r="IRO216" s="4619"/>
      <c r="IRP216" s="4620"/>
      <c r="IRQ216" s="4620"/>
      <c r="IRR216" s="4620"/>
      <c r="IRS216" s="4620"/>
      <c r="IRT216" s="4620"/>
      <c r="IRU216" s="4620"/>
      <c r="IRV216" s="4620"/>
      <c r="IRW216" s="3799"/>
      <c r="IRX216" s="3800"/>
      <c r="IRY216" s="304"/>
      <c r="IRZ216" s="704"/>
      <c r="ISA216" s="4619"/>
      <c r="ISB216" s="4620"/>
      <c r="ISC216" s="4620"/>
      <c r="ISD216" s="4620"/>
      <c r="ISE216" s="4620"/>
      <c r="ISF216" s="4620"/>
      <c r="ISG216" s="4620"/>
      <c r="ISH216" s="4620"/>
      <c r="ISI216" s="3799"/>
      <c r="ISJ216" s="3800"/>
      <c r="ISK216" s="304"/>
      <c r="ISL216" s="704"/>
      <c r="ISM216" s="4619"/>
      <c r="ISN216" s="4620"/>
      <c r="ISO216" s="4620"/>
      <c r="ISP216" s="4620"/>
      <c r="ISQ216" s="4620"/>
      <c r="ISR216" s="4620"/>
      <c r="ISS216" s="4620"/>
      <c r="IST216" s="4620"/>
      <c r="ISU216" s="3799"/>
      <c r="ISV216" s="3800"/>
      <c r="ISW216" s="304"/>
      <c r="ISX216" s="704"/>
      <c r="ISY216" s="4619"/>
      <c r="ISZ216" s="4620"/>
      <c r="ITA216" s="4620"/>
      <c r="ITB216" s="4620"/>
      <c r="ITC216" s="4620"/>
      <c r="ITD216" s="4620"/>
      <c r="ITE216" s="4620"/>
      <c r="ITF216" s="4620"/>
      <c r="ITG216" s="3799"/>
      <c r="ITH216" s="3800"/>
      <c r="ITI216" s="304"/>
      <c r="ITJ216" s="704"/>
      <c r="ITK216" s="4619"/>
      <c r="ITL216" s="4620"/>
      <c r="ITM216" s="4620"/>
      <c r="ITN216" s="4620"/>
      <c r="ITO216" s="4620"/>
      <c r="ITP216" s="4620"/>
      <c r="ITQ216" s="4620"/>
      <c r="ITR216" s="4620"/>
      <c r="ITS216" s="3799"/>
      <c r="ITT216" s="3800"/>
      <c r="ITU216" s="304"/>
      <c r="ITV216" s="704"/>
      <c r="ITW216" s="4619"/>
      <c r="ITX216" s="4620"/>
      <c r="ITY216" s="4620"/>
      <c r="ITZ216" s="4620"/>
      <c r="IUA216" s="4620"/>
      <c r="IUB216" s="4620"/>
      <c r="IUC216" s="4620"/>
      <c r="IUD216" s="4620"/>
      <c r="IUE216" s="3799"/>
      <c r="IUF216" s="3800"/>
      <c r="IUG216" s="304"/>
      <c r="IUH216" s="704"/>
      <c r="IUI216" s="4619"/>
      <c r="IUJ216" s="4620"/>
      <c r="IUK216" s="4620"/>
      <c r="IUL216" s="4620"/>
      <c r="IUM216" s="4620"/>
      <c r="IUN216" s="4620"/>
      <c r="IUO216" s="4620"/>
      <c r="IUP216" s="4620"/>
      <c r="IUQ216" s="3799"/>
      <c r="IUR216" s="3800"/>
      <c r="IUS216" s="304"/>
      <c r="IUT216" s="704"/>
      <c r="IUU216" s="4619"/>
      <c r="IUV216" s="4620"/>
      <c r="IUW216" s="4620"/>
      <c r="IUX216" s="4620"/>
      <c r="IUY216" s="4620"/>
      <c r="IUZ216" s="4620"/>
      <c r="IVA216" s="4620"/>
      <c r="IVB216" s="4620"/>
      <c r="IVC216" s="3799"/>
      <c r="IVD216" s="3800"/>
      <c r="IVE216" s="304"/>
      <c r="IVF216" s="704"/>
      <c r="IVG216" s="4619"/>
      <c r="IVH216" s="4620"/>
      <c r="IVI216" s="4620"/>
      <c r="IVJ216" s="4620"/>
      <c r="IVK216" s="4620"/>
      <c r="IVL216" s="4620"/>
      <c r="IVM216" s="4620"/>
      <c r="IVN216" s="4620"/>
      <c r="IVO216" s="3799"/>
      <c r="IVP216" s="3800"/>
      <c r="IVQ216" s="304"/>
      <c r="IVR216" s="704"/>
      <c r="IVS216" s="4619"/>
      <c r="IVT216" s="4620"/>
      <c r="IVU216" s="4620"/>
      <c r="IVV216" s="4620"/>
      <c r="IVW216" s="4620"/>
      <c r="IVX216" s="4620"/>
      <c r="IVY216" s="4620"/>
      <c r="IVZ216" s="4620"/>
      <c r="IWA216" s="3799"/>
      <c r="IWB216" s="3800"/>
      <c r="IWC216" s="304"/>
      <c r="IWD216" s="704"/>
      <c r="IWE216" s="4619"/>
      <c r="IWF216" s="4620"/>
      <c r="IWG216" s="4620"/>
      <c r="IWH216" s="4620"/>
      <c r="IWI216" s="4620"/>
      <c r="IWJ216" s="4620"/>
      <c r="IWK216" s="4620"/>
      <c r="IWL216" s="4620"/>
      <c r="IWM216" s="3799"/>
      <c r="IWN216" s="3800"/>
      <c r="IWO216" s="304"/>
      <c r="IWP216" s="704"/>
      <c r="IWQ216" s="4619"/>
      <c r="IWR216" s="4620"/>
      <c r="IWS216" s="4620"/>
      <c r="IWT216" s="4620"/>
      <c r="IWU216" s="4620"/>
      <c r="IWV216" s="4620"/>
      <c r="IWW216" s="4620"/>
      <c r="IWX216" s="4620"/>
      <c r="IWY216" s="3799"/>
      <c r="IWZ216" s="3800"/>
      <c r="IXA216" s="304"/>
      <c r="IXB216" s="704"/>
      <c r="IXC216" s="4619"/>
      <c r="IXD216" s="4620"/>
      <c r="IXE216" s="4620"/>
      <c r="IXF216" s="4620"/>
      <c r="IXG216" s="4620"/>
      <c r="IXH216" s="4620"/>
      <c r="IXI216" s="4620"/>
      <c r="IXJ216" s="4620"/>
      <c r="IXK216" s="3799"/>
      <c r="IXL216" s="3800"/>
      <c r="IXM216" s="304"/>
      <c r="IXN216" s="704"/>
      <c r="IXO216" s="4619"/>
      <c r="IXP216" s="4620"/>
      <c r="IXQ216" s="4620"/>
      <c r="IXR216" s="4620"/>
      <c r="IXS216" s="4620"/>
      <c r="IXT216" s="4620"/>
      <c r="IXU216" s="4620"/>
      <c r="IXV216" s="4620"/>
      <c r="IXW216" s="3799"/>
      <c r="IXX216" s="3800"/>
      <c r="IXY216" s="304"/>
      <c r="IXZ216" s="704"/>
      <c r="IYA216" s="4619"/>
      <c r="IYB216" s="4620"/>
      <c r="IYC216" s="4620"/>
      <c r="IYD216" s="4620"/>
      <c r="IYE216" s="4620"/>
      <c r="IYF216" s="4620"/>
      <c r="IYG216" s="4620"/>
      <c r="IYH216" s="4620"/>
      <c r="IYI216" s="3799"/>
      <c r="IYJ216" s="3800"/>
      <c r="IYK216" s="304"/>
      <c r="IYL216" s="704"/>
      <c r="IYM216" s="4619"/>
      <c r="IYN216" s="4620"/>
      <c r="IYO216" s="4620"/>
      <c r="IYP216" s="4620"/>
      <c r="IYQ216" s="4620"/>
      <c r="IYR216" s="4620"/>
      <c r="IYS216" s="4620"/>
      <c r="IYT216" s="4620"/>
      <c r="IYU216" s="3799"/>
      <c r="IYV216" s="3800"/>
      <c r="IYW216" s="304"/>
      <c r="IYX216" s="704"/>
      <c r="IYY216" s="4619"/>
      <c r="IYZ216" s="4620"/>
      <c r="IZA216" s="4620"/>
      <c r="IZB216" s="4620"/>
      <c r="IZC216" s="4620"/>
      <c r="IZD216" s="4620"/>
      <c r="IZE216" s="4620"/>
      <c r="IZF216" s="4620"/>
      <c r="IZG216" s="3799"/>
      <c r="IZH216" s="3800"/>
      <c r="IZI216" s="304"/>
      <c r="IZJ216" s="704"/>
      <c r="IZK216" s="4619"/>
      <c r="IZL216" s="4620"/>
      <c r="IZM216" s="4620"/>
      <c r="IZN216" s="4620"/>
      <c r="IZO216" s="4620"/>
      <c r="IZP216" s="4620"/>
      <c r="IZQ216" s="4620"/>
      <c r="IZR216" s="4620"/>
      <c r="IZS216" s="3799"/>
      <c r="IZT216" s="3800"/>
      <c r="IZU216" s="304"/>
      <c r="IZV216" s="704"/>
      <c r="IZW216" s="4619"/>
      <c r="IZX216" s="4620"/>
      <c r="IZY216" s="4620"/>
      <c r="IZZ216" s="4620"/>
      <c r="JAA216" s="4620"/>
      <c r="JAB216" s="4620"/>
      <c r="JAC216" s="4620"/>
      <c r="JAD216" s="4620"/>
      <c r="JAE216" s="3799"/>
      <c r="JAF216" s="3800"/>
      <c r="JAG216" s="304"/>
      <c r="JAH216" s="704"/>
      <c r="JAI216" s="4619"/>
      <c r="JAJ216" s="4620"/>
      <c r="JAK216" s="4620"/>
      <c r="JAL216" s="4620"/>
      <c r="JAM216" s="4620"/>
      <c r="JAN216" s="4620"/>
      <c r="JAO216" s="4620"/>
      <c r="JAP216" s="4620"/>
      <c r="JAQ216" s="3799"/>
      <c r="JAR216" s="3800"/>
      <c r="JAS216" s="304"/>
      <c r="JAT216" s="704"/>
      <c r="JAU216" s="4619"/>
      <c r="JAV216" s="4620"/>
      <c r="JAW216" s="4620"/>
      <c r="JAX216" s="4620"/>
      <c r="JAY216" s="4620"/>
      <c r="JAZ216" s="4620"/>
      <c r="JBA216" s="4620"/>
      <c r="JBB216" s="4620"/>
      <c r="JBC216" s="3799"/>
      <c r="JBD216" s="3800"/>
      <c r="JBE216" s="304"/>
      <c r="JBF216" s="704"/>
      <c r="JBG216" s="4619"/>
      <c r="JBH216" s="4620"/>
      <c r="JBI216" s="4620"/>
      <c r="JBJ216" s="4620"/>
      <c r="JBK216" s="4620"/>
      <c r="JBL216" s="4620"/>
      <c r="JBM216" s="4620"/>
      <c r="JBN216" s="4620"/>
      <c r="JBO216" s="3799"/>
      <c r="JBP216" s="3800"/>
      <c r="JBQ216" s="304"/>
      <c r="JBR216" s="704"/>
      <c r="JBS216" s="4619"/>
      <c r="JBT216" s="4620"/>
      <c r="JBU216" s="4620"/>
      <c r="JBV216" s="4620"/>
      <c r="JBW216" s="4620"/>
      <c r="JBX216" s="4620"/>
      <c r="JBY216" s="4620"/>
      <c r="JBZ216" s="4620"/>
      <c r="JCA216" s="3799"/>
      <c r="JCB216" s="3800"/>
      <c r="JCC216" s="304"/>
      <c r="JCD216" s="704"/>
      <c r="JCE216" s="4619"/>
      <c r="JCF216" s="4620"/>
      <c r="JCG216" s="4620"/>
      <c r="JCH216" s="4620"/>
      <c r="JCI216" s="4620"/>
      <c r="JCJ216" s="4620"/>
      <c r="JCK216" s="4620"/>
      <c r="JCL216" s="4620"/>
      <c r="JCM216" s="3799"/>
      <c r="JCN216" s="3800"/>
      <c r="JCO216" s="304"/>
      <c r="JCP216" s="704"/>
      <c r="JCQ216" s="4619"/>
      <c r="JCR216" s="4620"/>
      <c r="JCS216" s="4620"/>
      <c r="JCT216" s="4620"/>
      <c r="JCU216" s="4620"/>
      <c r="JCV216" s="4620"/>
      <c r="JCW216" s="4620"/>
      <c r="JCX216" s="4620"/>
      <c r="JCY216" s="3799"/>
      <c r="JCZ216" s="3800"/>
      <c r="JDA216" s="304"/>
      <c r="JDB216" s="704"/>
      <c r="JDC216" s="4619"/>
      <c r="JDD216" s="4620"/>
      <c r="JDE216" s="4620"/>
      <c r="JDF216" s="4620"/>
      <c r="JDG216" s="4620"/>
      <c r="JDH216" s="4620"/>
      <c r="JDI216" s="4620"/>
      <c r="JDJ216" s="4620"/>
      <c r="JDK216" s="3799"/>
      <c r="JDL216" s="3800"/>
      <c r="JDM216" s="304"/>
      <c r="JDN216" s="704"/>
      <c r="JDO216" s="4619"/>
      <c r="JDP216" s="4620"/>
      <c r="JDQ216" s="4620"/>
      <c r="JDR216" s="4620"/>
      <c r="JDS216" s="4620"/>
      <c r="JDT216" s="4620"/>
      <c r="JDU216" s="4620"/>
      <c r="JDV216" s="4620"/>
      <c r="JDW216" s="3799"/>
      <c r="JDX216" s="3800"/>
      <c r="JDY216" s="304"/>
      <c r="JDZ216" s="704"/>
      <c r="JEA216" s="4619"/>
      <c r="JEB216" s="4620"/>
      <c r="JEC216" s="4620"/>
      <c r="JED216" s="4620"/>
      <c r="JEE216" s="4620"/>
      <c r="JEF216" s="4620"/>
      <c r="JEG216" s="4620"/>
      <c r="JEH216" s="4620"/>
      <c r="JEI216" s="3799"/>
      <c r="JEJ216" s="3800"/>
      <c r="JEK216" s="304"/>
      <c r="JEL216" s="704"/>
      <c r="JEM216" s="4619"/>
      <c r="JEN216" s="4620"/>
      <c r="JEO216" s="4620"/>
      <c r="JEP216" s="4620"/>
      <c r="JEQ216" s="4620"/>
      <c r="JER216" s="4620"/>
      <c r="JES216" s="4620"/>
      <c r="JET216" s="4620"/>
      <c r="JEU216" s="3799"/>
      <c r="JEV216" s="3800"/>
      <c r="JEW216" s="304"/>
      <c r="JEX216" s="704"/>
      <c r="JEY216" s="4619"/>
      <c r="JEZ216" s="4620"/>
      <c r="JFA216" s="4620"/>
      <c r="JFB216" s="4620"/>
      <c r="JFC216" s="4620"/>
      <c r="JFD216" s="4620"/>
      <c r="JFE216" s="4620"/>
      <c r="JFF216" s="4620"/>
      <c r="JFG216" s="3799"/>
      <c r="JFH216" s="3800"/>
      <c r="JFI216" s="304"/>
      <c r="JFJ216" s="704"/>
      <c r="JFK216" s="4619"/>
      <c r="JFL216" s="4620"/>
      <c r="JFM216" s="4620"/>
      <c r="JFN216" s="4620"/>
      <c r="JFO216" s="4620"/>
      <c r="JFP216" s="4620"/>
      <c r="JFQ216" s="4620"/>
      <c r="JFR216" s="4620"/>
      <c r="JFS216" s="3799"/>
      <c r="JFT216" s="3800"/>
      <c r="JFU216" s="304"/>
      <c r="JFV216" s="704"/>
      <c r="JFW216" s="4619"/>
      <c r="JFX216" s="4620"/>
      <c r="JFY216" s="4620"/>
      <c r="JFZ216" s="4620"/>
      <c r="JGA216" s="4620"/>
      <c r="JGB216" s="4620"/>
      <c r="JGC216" s="4620"/>
      <c r="JGD216" s="4620"/>
      <c r="JGE216" s="3799"/>
      <c r="JGF216" s="3800"/>
      <c r="JGG216" s="304"/>
      <c r="JGH216" s="704"/>
      <c r="JGI216" s="4619"/>
      <c r="JGJ216" s="4620"/>
      <c r="JGK216" s="4620"/>
      <c r="JGL216" s="4620"/>
      <c r="JGM216" s="4620"/>
      <c r="JGN216" s="4620"/>
      <c r="JGO216" s="4620"/>
      <c r="JGP216" s="4620"/>
      <c r="JGQ216" s="3799"/>
      <c r="JGR216" s="3800"/>
      <c r="JGS216" s="304"/>
      <c r="JGT216" s="704"/>
      <c r="JGU216" s="4619"/>
      <c r="JGV216" s="4620"/>
      <c r="JGW216" s="4620"/>
      <c r="JGX216" s="4620"/>
      <c r="JGY216" s="4620"/>
      <c r="JGZ216" s="4620"/>
      <c r="JHA216" s="4620"/>
      <c r="JHB216" s="4620"/>
      <c r="JHC216" s="3799"/>
      <c r="JHD216" s="3800"/>
      <c r="JHE216" s="304"/>
      <c r="JHF216" s="704"/>
      <c r="JHG216" s="4619"/>
      <c r="JHH216" s="4620"/>
      <c r="JHI216" s="4620"/>
      <c r="JHJ216" s="4620"/>
      <c r="JHK216" s="4620"/>
      <c r="JHL216" s="4620"/>
      <c r="JHM216" s="4620"/>
      <c r="JHN216" s="4620"/>
      <c r="JHO216" s="3799"/>
      <c r="JHP216" s="3800"/>
      <c r="JHQ216" s="304"/>
      <c r="JHR216" s="704"/>
      <c r="JHS216" s="4619"/>
      <c r="JHT216" s="4620"/>
      <c r="JHU216" s="4620"/>
      <c r="JHV216" s="4620"/>
      <c r="JHW216" s="4620"/>
      <c r="JHX216" s="4620"/>
      <c r="JHY216" s="4620"/>
      <c r="JHZ216" s="4620"/>
      <c r="JIA216" s="3799"/>
      <c r="JIB216" s="3800"/>
      <c r="JIC216" s="304"/>
      <c r="JID216" s="704"/>
      <c r="JIE216" s="4619"/>
      <c r="JIF216" s="4620"/>
      <c r="JIG216" s="4620"/>
      <c r="JIH216" s="4620"/>
      <c r="JII216" s="4620"/>
      <c r="JIJ216" s="4620"/>
      <c r="JIK216" s="4620"/>
      <c r="JIL216" s="4620"/>
      <c r="JIM216" s="3799"/>
      <c r="JIN216" s="3800"/>
      <c r="JIO216" s="304"/>
      <c r="JIP216" s="704"/>
      <c r="JIQ216" s="4619"/>
      <c r="JIR216" s="4620"/>
      <c r="JIS216" s="4620"/>
      <c r="JIT216" s="4620"/>
      <c r="JIU216" s="4620"/>
      <c r="JIV216" s="4620"/>
      <c r="JIW216" s="4620"/>
      <c r="JIX216" s="4620"/>
      <c r="JIY216" s="3799"/>
      <c r="JIZ216" s="3800"/>
      <c r="JJA216" s="304"/>
      <c r="JJB216" s="704"/>
      <c r="JJC216" s="4619"/>
      <c r="JJD216" s="4620"/>
      <c r="JJE216" s="4620"/>
      <c r="JJF216" s="4620"/>
      <c r="JJG216" s="4620"/>
      <c r="JJH216" s="4620"/>
      <c r="JJI216" s="4620"/>
      <c r="JJJ216" s="4620"/>
      <c r="JJK216" s="3799"/>
      <c r="JJL216" s="3800"/>
      <c r="JJM216" s="304"/>
      <c r="JJN216" s="704"/>
      <c r="JJO216" s="4619"/>
      <c r="JJP216" s="4620"/>
      <c r="JJQ216" s="4620"/>
      <c r="JJR216" s="4620"/>
      <c r="JJS216" s="4620"/>
      <c r="JJT216" s="4620"/>
      <c r="JJU216" s="4620"/>
      <c r="JJV216" s="4620"/>
      <c r="JJW216" s="3799"/>
      <c r="JJX216" s="3800"/>
      <c r="JJY216" s="304"/>
      <c r="JJZ216" s="704"/>
      <c r="JKA216" s="4619"/>
      <c r="JKB216" s="4620"/>
      <c r="JKC216" s="4620"/>
      <c r="JKD216" s="4620"/>
      <c r="JKE216" s="4620"/>
      <c r="JKF216" s="4620"/>
      <c r="JKG216" s="4620"/>
      <c r="JKH216" s="4620"/>
      <c r="JKI216" s="3799"/>
      <c r="JKJ216" s="3800"/>
      <c r="JKK216" s="304"/>
      <c r="JKL216" s="704"/>
      <c r="JKM216" s="4619"/>
      <c r="JKN216" s="4620"/>
      <c r="JKO216" s="4620"/>
      <c r="JKP216" s="4620"/>
      <c r="JKQ216" s="4620"/>
      <c r="JKR216" s="4620"/>
      <c r="JKS216" s="4620"/>
      <c r="JKT216" s="4620"/>
      <c r="JKU216" s="3799"/>
      <c r="JKV216" s="3800"/>
      <c r="JKW216" s="304"/>
      <c r="JKX216" s="704"/>
      <c r="JKY216" s="4619"/>
      <c r="JKZ216" s="4620"/>
      <c r="JLA216" s="4620"/>
      <c r="JLB216" s="4620"/>
      <c r="JLC216" s="4620"/>
      <c r="JLD216" s="4620"/>
      <c r="JLE216" s="4620"/>
      <c r="JLF216" s="4620"/>
      <c r="JLG216" s="3799"/>
      <c r="JLH216" s="3800"/>
      <c r="JLI216" s="304"/>
      <c r="JLJ216" s="704"/>
      <c r="JLK216" s="4619"/>
      <c r="JLL216" s="4620"/>
      <c r="JLM216" s="4620"/>
      <c r="JLN216" s="4620"/>
      <c r="JLO216" s="4620"/>
      <c r="JLP216" s="4620"/>
      <c r="JLQ216" s="4620"/>
      <c r="JLR216" s="4620"/>
      <c r="JLS216" s="3799"/>
      <c r="JLT216" s="3800"/>
      <c r="JLU216" s="304"/>
      <c r="JLV216" s="704"/>
      <c r="JLW216" s="4619"/>
      <c r="JLX216" s="4620"/>
      <c r="JLY216" s="4620"/>
      <c r="JLZ216" s="4620"/>
      <c r="JMA216" s="4620"/>
      <c r="JMB216" s="4620"/>
      <c r="JMC216" s="4620"/>
      <c r="JMD216" s="4620"/>
      <c r="JME216" s="3799"/>
      <c r="JMF216" s="3800"/>
      <c r="JMG216" s="304"/>
      <c r="JMH216" s="704"/>
      <c r="JMI216" s="4619"/>
      <c r="JMJ216" s="4620"/>
      <c r="JMK216" s="4620"/>
      <c r="JML216" s="4620"/>
      <c r="JMM216" s="4620"/>
      <c r="JMN216" s="4620"/>
      <c r="JMO216" s="4620"/>
      <c r="JMP216" s="4620"/>
      <c r="JMQ216" s="3799"/>
      <c r="JMR216" s="3800"/>
      <c r="JMS216" s="304"/>
      <c r="JMT216" s="704"/>
      <c r="JMU216" s="4619"/>
      <c r="JMV216" s="4620"/>
      <c r="JMW216" s="4620"/>
      <c r="JMX216" s="4620"/>
      <c r="JMY216" s="4620"/>
      <c r="JMZ216" s="4620"/>
      <c r="JNA216" s="4620"/>
      <c r="JNB216" s="4620"/>
      <c r="JNC216" s="3799"/>
      <c r="JND216" s="3800"/>
      <c r="JNE216" s="304"/>
      <c r="JNF216" s="704"/>
      <c r="JNG216" s="4619"/>
      <c r="JNH216" s="4620"/>
      <c r="JNI216" s="4620"/>
      <c r="JNJ216" s="4620"/>
      <c r="JNK216" s="4620"/>
      <c r="JNL216" s="4620"/>
      <c r="JNM216" s="4620"/>
      <c r="JNN216" s="4620"/>
      <c r="JNO216" s="3799"/>
      <c r="JNP216" s="3800"/>
      <c r="JNQ216" s="304"/>
      <c r="JNR216" s="704"/>
      <c r="JNS216" s="4619"/>
      <c r="JNT216" s="4620"/>
      <c r="JNU216" s="4620"/>
      <c r="JNV216" s="4620"/>
      <c r="JNW216" s="4620"/>
      <c r="JNX216" s="4620"/>
      <c r="JNY216" s="4620"/>
      <c r="JNZ216" s="4620"/>
      <c r="JOA216" s="3799"/>
      <c r="JOB216" s="3800"/>
      <c r="JOC216" s="304"/>
      <c r="JOD216" s="704"/>
      <c r="JOE216" s="4619"/>
      <c r="JOF216" s="4620"/>
      <c r="JOG216" s="4620"/>
      <c r="JOH216" s="4620"/>
      <c r="JOI216" s="4620"/>
      <c r="JOJ216" s="4620"/>
      <c r="JOK216" s="4620"/>
      <c r="JOL216" s="4620"/>
      <c r="JOM216" s="3799"/>
      <c r="JON216" s="3800"/>
      <c r="JOO216" s="304"/>
      <c r="JOP216" s="704"/>
      <c r="JOQ216" s="4619"/>
      <c r="JOR216" s="4620"/>
      <c r="JOS216" s="4620"/>
      <c r="JOT216" s="4620"/>
      <c r="JOU216" s="4620"/>
      <c r="JOV216" s="4620"/>
      <c r="JOW216" s="4620"/>
      <c r="JOX216" s="4620"/>
      <c r="JOY216" s="3799"/>
      <c r="JOZ216" s="3800"/>
      <c r="JPA216" s="304"/>
      <c r="JPB216" s="704"/>
      <c r="JPC216" s="4619"/>
      <c r="JPD216" s="4620"/>
      <c r="JPE216" s="4620"/>
      <c r="JPF216" s="4620"/>
      <c r="JPG216" s="4620"/>
      <c r="JPH216" s="4620"/>
      <c r="JPI216" s="4620"/>
      <c r="JPJ216" s="4620"/>
      <c r="JPK216" s="3799"/>
      <c r="JPL216" s="3800"/>
      <c r="JPM216" s="304"/>
      <c r="JPN216" s="704"/>
      <c r="JPO216" s="4619"/>
      <c r="JPP216" s="4620"/>
      <c r="JPQ216" s="4620"/>
      <c r="JPR216" s="4620"/>
      <c r="JPS216" s="4620"/>
      <c r="JPT216" s="4620"/>
      <c r="JPU216" s="4620"/>
      <c r="JPV216" s="4620"/>
      <c r="JPW216" s="3799"/>
      <c r="JPX216" s="3800"/>
      <c r="JPY216" s="304"/>
      <c r="JPZ216" s="704"/>
      <c r="JQA216" s="4619"/>
      <c r="JQB216" s="4620"/>
      <c r="JQC216" s="4620"/>
      <c r="JQD216" s="4620"/>
      <c r="JQE216" s="4620"/>
      <c r="JQF216" s="4620"/>
      <c r="JQG216" s="4620"/>
      <c r="JQH216" s="4620"/>
      <c r="JQI216" s="3799"/>
      <c r="JQJ216" s="3800"/>
      <c r="JQK216" s="304"/>
      <c r="JQL216" s="704"/>
      <c r="JQM216" s="4619"/>
      <c r="JQN216" s="4620"/>
      <c r="JQO216" s="4620"/>
      <c r="JQP216" s="4620"/>
      <c r="JQQ216" s="4620"/>
      <c r="JQR216" s="4620"/>
      <c r="JQS216" s="4620"/>
      <c r="JQT216" s="4620"/>
      <c r="JQU216" s="3799"/>
      <c r="JQV216" s="3800"/>
      <c r="JQW216" s="304"/>
      <c r="JQX216" s="704"/>
      <c r="JQY216" s="4619"/>
      <c r="JQZ216" s="4620"/>
      <c r="JRA216" s="4620"/>
      <c r="JRB216" s="4620"/>
      <c r="JRC216" s="4620"/>
      <c r="JRD216" s="4620"/>
      <c r="JRE216" s="4620"/>
      <c r="JRF216" s="4620"/>
      <c r="JRG216" s="3799"/>
      <c r="JRH216" s="3800"/>
      <c r="JRI216" s="304"/>
      <c r="JRJ216" s="704"/>
      <c r="JRK216" s="4619"/>
      <c r="JRL216" s="4620"/>
      <c r="JRM216" s="4620"/>
      <c r="JRN216" s="4620"/>
      <c r="JRO216" s="4620"/>
      <c r="JRP216" s="4620"/>
      <c r="JRQ216" s="4620"/>
      <c r="JRR216" s="4620"/>
      <c r="JRS216" s="3799"/>
      <c r="JRT216" s="3800"/>
      <c r="JRU216" s="304"/>
      <c r="JRV216" s="704"/>
      <c r="JRW216" s="4619"/>
      <c r="JRX216" s="4620"/>
      <c r="JRY216" s="4620"/>
      <c r="JRZ216" s="4620"/>
      <c r="JSA216" s="4620"/>
      <c r="JSB216" s="4620"/>
      <c r="JSC216" s="4620"/>
      <c r="JSD216" s="4620"/>
      <c r="JSE216" s="3799"/>
      <c r="JSF216" s="3800"/>
      <c r="JSG216" s="304"/>
      <c r="JSH216" s="704"/>
      <c r="JSI216" s="4619"/>
      <c r="JSJ216" s="4620"/>
      <c r="JSK216" s="4620"/>
      <c r="JSL216" s="4620"/>
      <c r="JSM216" s="4620"/>
      <c r="JSN216" s="4620"/>
      <c r="JSO216" s="4620"/>
      <c r="JSP216" s="4620"/>
      <c r="JSQ216" s="3799"/>
      <c r="JSR216" s="3800"/>
      <c r="JSS216" s="304"/>
      <c r="JST216" s="704"/>
      <c r="JSU216" s="4619"/>
      <c r="JSV216" s="4620"/>
      <c r="JSW216" s="4620"/>
      <c r="JSX216" s="4620"/>
      <c r="JSY216" s="4620"/>
      <c r="JSZ216" s="4620"/>
      <c r="JTA216" s="4620"/>
      <c r="JTB216" s="4620"/>
      <c r="JTC216" s="3799"/>
      <c r="JTD216" s="3800"/>
      <c r="JTE216" s="304"/>
      <c r="JTF216" s="704"/>
      <c r="JTG216" s="4619"/>
      <c r="JTH216" s="4620"/>
      <c r="JTI216" s="4620"/>
      <c r="JTJ216" s="4620"/>
      <c r="JTK216" s="4620"/>
      <c r="JTL216" s="4620"/>
      <c r="JTM216" s="4620"/>
      <c r="JTN216" s="4620"/>
      <c r="JTO216" s="3799"/>
      <c r="JTP216" s="3800"/>
      <c r="JTQ216" s="304"/>
      <c r="JTR216" s="704"/>
      <c r="JTS216" s="4619"/>
      <c r="JTT216" s="4620"/>
      <c r="JTU216" s="4620"/>
      <c r="JTV216" s="4620"/>
      <c r="JTW216" s="4620"/>
      <c r="JTX216" s="4620"/>
      <c r="JTY216" s="4620"/>
      <c r="JTZ216" s="4620"/>
      <c r="JUA216" s="3799"/>
      <c r="JUB216" s="3800"/>
      <c r="JUC216" s="304"/>
      <c r="JUD216" s="704"/>
      <c r="JUE216" s="4619"/>
      <c r="JUF216" s="4620"/>
      <c r="JUG216" s="4620"/>
      <c r="JUH216" s="4620"/>
      <c r="JUI216" s="4620"/>
      <c r="JUJ216" s="4620"/>
      <c r="JUK216" s="4620"/>
      <c r="JUL216" s="4620"/>
      <c r="JUM216" s="3799"/>
      <c r="JUN216" s="3800"/>
      <c r="JUO216" s="304"/>
      <c r="JUP216" s="704"/>
      <c r="JUQ216" s="4619"/>
      <c r="JUR216" s="4620"/>
      <c r="JUS216" s="4620"/>
      <c r="JUT216" s="4620"/>
      <c r="JUU216" s="4620"/>
      <c r="JUV216" s="4620"/>
      <c r="JUW216" s="4620"/>
      <c r="JUX216" s="4620"/>
      <c r="JUY216" s="3799"/>
      <c r="JUZ216" s="3800"/>
      <c r="JVA216" s="304"/>
      <c r="JVB216" s="704"/>
      <c r="JVC216" s="4619"/>
      <c r="JVD216" s="4620"/>
      <c r="JVE216" s="4620"/>
      <c r="JVF216" s="4620"/>
      <c r="JVG216" s="4620"/>
      <c r="JVH216" s="4620"/>
      <c r="JVI216" s="4620"/>
      <c r="JVJ216" s="4620"/>
      <c r="JVK216" s="3799"/>
      <c r="JVL216" s="3800"/>
      <c r="JVM216" s="304"/>
      <c r="JVN216" s="704"/>
      <c r="JVO216" s="4619"/>
      <c r="JVP216" s="4620"/>
      <c r="JVQ216" s="4620"/>
      <c r="JVR216" s="4620"/>
      <c r="JVS216" s="4620"/>
      <c r="JVT216" s="4620"/>
      <c r="JVU216" s="4620"/>
      <c r="JVV216" s="4620"/>
      <c r="JVW216" s="3799"/>
      <c r="JVX216" s="3800"/>
      <c r="JVY216" s="304"/>
      <c r="JVZ216" s="704"/>
      <c r="JWA216" s="4619"/>
      <c r="JWB216" s="4620"/>
      <c r="JWC216" s="4620"/>
      <c r="JWD216" s="4620"/>
      <c r="JWE216" s="4620"/>
      <c r="JWF216" s="4620"/>
      <c r="JWG216" s="4620"/>
      <c r="JWH216" s="4620"/>
      <c r="JWI216" s="3799"/>
      <c r="JWJ216" s="3800"/>
      <c r="JWK216" s="304"/>
      <c r="JWL216" s="704"/>
      <c r="JWM216" s="4619"/>
      <c r="JWN216" s="4620"/>
      <c r="JWO216" s="4620"/>
      <c r="JWP216" s="4620"/>
      <c r="JWQ216" s="4620"/>
      <c r="JWR216" s="4620"/>
      <c r="JWS216" s="4620"/>
      <c r="JWT216" s="4620"/>
      <c r="JWU216" s="3799"/>
      <c r="JWV216" s="3800"/>
      <c r="JWW216" s="304"/>
      <c r="JWX216" s="704"/>
      <c r="JWY216" s="4619"/>
      <c r="JWZ216" s="4620"/>
      <c r="JXA216" s="4620"/>
      <c r="JXB216" s="4620"/>
      <c r="JXC216" s="4620"/>
      <c r="JXD216" s="4620"/>
      <c r="JXE216" s="4620"/>
      <c r="JXF216" s="4620"/>
      <c r="JXG216" s="3799"/>
      <c r="JXH216" s="3800"/>
      <c r="JXI216" s="304"/>
      <c r="JXJ216" s="704"/>
      <c r="JXK216" s="4619"/>
      <c r="JXL216" s="4620"/>
      <c r="JXM216" s="4620"/>
      <c r="JXN216" s="4620"/>
      <c r="JXO216" s="4620"/>
      <c r="JXP216" s="4620"/>
      <c r="JXQ216" s="4620"/>
      <c r="JXR216" s="4620"/>
      <c r="JXS216" s="3799"/>
      <c r="JXT216" s="3800"/>
      <c r="JXU216" s="304"/>
      <c r="JXV216" s="704"/>
      <c r="JXW216" s="4619"/>
      <c r="JXX216" s="4620"/>
      <c r="JXY216" s="4620"/>
      <c r="JXZ216" s="4620"/>
      <c r="JYA216" s="4620"/>
      <c r="JYB216" s="4620"/>
      <c r="JYC216" s="4620"/>
      <c r="JYD216" s="4620"/>
      <c r="JYE216" s="3799"/>
      <c r="JYF216" s="3800"/>
      <c r="JYG216" s="304"/>
      <c r="JYH216" s="704"/>
      <c r="JYI216" s="4619"/>
      <c r="JYJ216" s="4620"/>
      <c r="JYK216" s="4620"/>
      <c r="JYL216" s="4620"/>
      <c r="JYM216" s="4620"/>
      <c r="JYN216" s="4620"/>
      <c r="JYO216" s="4620"/>
      <c r="JYP216" s="4620"/>
      <c r="JYQ216" s="3799"/>
      <c r="JYR216" s="3800"/>
      <c r="JYS216" s="304"/>
      <c r="JYT216" s="704"/>
      <c r="JYU216" s="4619"/>
      <c r="JYV216" s="4620"/>
      <c r="JYW216" s="4620"/>
      <c r="JYX216" s="4620"/>
      <c r="JYY216" s="4620"/>
      <c r="JYZ216" s="4620"/>
      <c r="JZA216" s="4620"/>
      <c r="JZB216" s="4620"/>
      <c r="JZC216" s="3799"/>
      <c r="JZD216" s="3800"/>
      <c r="JZE216" s="304"/>
      <c r="JZF216" s="704"/>
      <c r="JZG216" s="4619"/>
      <c r="JZH216" s="4620"/>
      <c r="JZI216" s="4620"/>
      <c r="JZJ216" s="4620"/>
      <c r="JZK216" s="4620"/>
      <c r="JZL216" s="4620"/>
      <c r="JZM216" s="4620"/>
      <c r="JZN216" s="4620"/>
      <c r="JZO216" s="3799"/>
      <c r="JZP216" s="3800"/>
      <c r="JZQ216" s="304"/>
      <c r="JZR216" s="704"/>
      <c r="JZS216" s="4619"/>
      <c r="JZT216" s="4620"/>
      <c r="JZU216" s="4620"/>
      <c r="JZV216" s="4620"/>
      <c r="JZW216" s="4620"/>
      <c r="JZX216" s="4620"/>
      <c r="JZY216" s="4620"/>
      <c r="JZZ216" s="4620"/>
      <c r="KAA216" s="3799"/>
      <c r="KAB216" s="3800"/>
      <c r="KAC216" s="304"/>
      <c r="KAD216" s="704"/>
      <c r="KAE216" s="4619"/>
      <c r="KAF216" s="4620"/>
      <c r="KAG216" s="4620"/>
      <c r="KAH216" s="4620"/>
      <c r="KAI216" s="4620"/>
      <c r="KAJ216" s="4620"/>
      <c r="KAK216" s="4620"/>
      <c r="KAL216" s="4620"/>
      <c r="KAM216" s="3799"/>
      <c r="KAN216" s="3800"/>
      <c r="KAO216" s="304"/>
      <c r="KAP216" s="704"/>
      <c r="KAQ216" s="4619"/>
      <c r="KAR216" s="4620"/>
      <c r="KAS216" s="4620"/>
      <c r="KAT216" s="4620"/>
      <c r="KAU216" s="4620"/>
      <c r="KAV216" s="4620"/>
      <c r="KAW216" s="4620"/>
      <c r="KAX216" s="4620"/>
      <c r="KAY216" s="3799"/>
      <c r="KAZ216" s="3800"/>
      <c r="KBA216" s="304"/>
      <c r="KBB216" s="704"/>
      <c r="KBC216" s="4619"/>
      <c r="KBD216" s="4620"/>
      <c r="KBE216" s="4620"/>
      <c r="KBF216" s="4620"/>
      <c r="KBG216" s="4620"/>
      <c r="KBH216" s="4620"/>
      <c r="KBI216" s="4620"/>
      <c r="KBJ216" s="4620"/>
      <c r="KBK216" s="3799"/>
      <c r="KBL216" s="3800"/>
      <c r="KBM216" s="304"/>
      <c r="KBN216" s="704"/>
      <c r="KBO216" s="4619"/>
      <c r="KBP216" s="4620"/>
      <c r="KBQ216" s="4620"/>
      <c r="KBR216" s="4620"/>
      <c r="KBS216" s="4620"/>
      <c r="KBT216" s="4620"/>
      <c r="KBU216" s="4620"/>
      <c r="KBV216" s="4620"/>
      <c r="KBW216" s="3799"/>
      <c r="KBX216" s="3800"/>
      <c r="KBY216" s="304"/>
      <c r="KBZ216" s="704"/>
      <c r="KCA216" s="4619"/>
      <c r="KCB216" s="4620"/>
      <c r="KCC216" s="4620"/>
      <c r="KCD216" s="4620"/>
      <c r="KCE216" s="4620"/>
      <c r="KCF216" s="4620"/>
      <c r="KCG216" s="4620"/>
      <c r="KCH216" s="4620"/>
      <c r="KCI216" s="3799"/>
      <c r="KCJ216" s="3800"/>
      <c r="KCK216" s="304"/>
      <c r="KCL216" s="704"/>
      <c r="KCM216" s="4619"/>
      <c r="KCN216" s="4620"/>
      <c r="KCO216" s="4620"/>
      <c r="KCP216" s="4620"/>
      <c r="KCQ216" s="4620"/>
      <c r="KCR216" s="4620"/>
      <c r="KCS216" s="4620"/>
      <c r="KCT216" s="4620"/>
      <c r="KCU216" s="3799"/>
      <c r="KCV216" s="3800"/>
      <c r="KCW216" s="304"/>
      <c r="KCX216" s="704"/>
      <c r="KCY216" s="4619"/>
      <c r="KCZ216" s="4620"/>
      <c r="KDA216" s="4620"/>
      <c r="KDB216" s="4620"/>
      <c r="KDC216" s="4620"/>
      <c r="KDD216" s="4620"/>
      <c r="KDE216" s="4620"/>
      <c r="KDF216" s="4620"/>
      <c r="KDG216" s="3799"/>
      <c r="KDH216" s="3800"/>
      <c r="KDI216" s="304"/>
      <c r="KDJ216" s="704"/>
      <c r="KDK216" s="4619"/>
      <c r="KDL216" s="4620"/>
      <c r="KDM216" s="4620"/>
      <c r="KDN216" s="4620"/>
      <c r="KDO216" s="4620"/>
      <c r="KDP216" s="4620"/>
      <c r="KDQ216" s="4620"/>
      <c r="KDR216" s="4620"/>
      <c r="KDS216" s="3799"/>
      <c r="KDT216" s="3800"/>
      <c r="KDU216" s="304"/>
      <c r="KDV216" s="704"/>
      <c r="KDW216" s="4619"/>
      <c r="KDX216" s="4620"/>
      <c r="KDY216" s="4620"/>
      <c r="KDZ216" s="4620"/>
      <c r="KEA216" s="4620"/>
      <c r="KEB216" s="4620"/>
      <c r="KEC216" s="4620"/>
      <c r="KED216" s="4620"/>
      <c r="KEE216" s="3799"/>
      <c r="KEF216" s="3800"/>
      <c r="KEG216" s="304"/>
      <c r="KEH216" s="704"/>
      <c r="KEI216" s="4619"/>
      <c r="KEJ216" s="4620"/>
      <c r="KEK216" s="4620"/>
      <c r="KEL216" s="4620"/>
      <c r="KEM216" s="4620"/>
      <c r="KEN216" s="4620"/>
      <c r="KEO216" s="4620"/>
      <c r="KEP216" s="4620"/>
      <c r="KEQ216" s="3799"/>
      <c r="KER216" s="3800"/>
      <c r="KES216" s="304"/>
      <c r="KET216" s="704"/>
      <c r="KEU216" s="4619"/>
      <c r="KEV216" s="4620"/>
      <c r="KEW216" s="4620"/>
      <c r="KEX216" s="4620"/>
      <c r="KEY216" s="4620"/>
      <c r="KEZ216" s="4620"/>
      <c r="KFA216" s="4620"/>
      <c r="KFB216" s="4620"/>
      <c r="KFC216" s="3799"/>
      <c r="KFD216" s="3800"/>
      <c r="KFE216" s="304"/>
      <c r="KFF216" s="704"/>
      <c r="KFG216" s="4619"/>
      <c r="KFH216" s="4620"/>
      <c r="KFI216" s="4620"/>
      <c r="KFJ216" s="4620"/>
      <c r="KFK216" s="4620"/>
      <c r="KFL216" s="4620"/>
      <c r="KFM216" s="4620"/>
      <c r="KFN216" s="4620"/>
      <c r="KFO216" s="3799"/>
      <c r="KFP216" s="3800"/>
      <c r="KFQ216" s="304"/>
      <c r="KFR216" s="704"/>
      <c r="KFS216" s="4619"/>
      <c r="KFT216" s="4620"/>
      <c r="KFU216" s="4620"/>
      <c r="KFV216" s="4620"/>
      <c r="KFW216" s="4620"/>
      <c r="KFX216" s="4620"/>
      <c r="KFY216" s="4620"/>
      <c r="KFZ216" s="4620"/>
      <c r="KGA216" s="3799"/>
      <c r="KGB216" s="3800"/>
      <c r="KGC216" s="304"/>
      <c r="KGD216" s="704"/>
      <c r="KGE216" s="4619"/>
      <c r="KGF216" s="4620"/>
      <c r="KGG216" s="4620"/>
      <c r="KGH216" s="4620"/>
      <c r="KGI216" s="4620"/>
      <c r="KGJ216" s="4620"/>
      <c r="KGK216" s="4620"/>
      <c r="KGL216" s="4620"/>
      <c r="KGM216" s="3799"/>
      <c r="KGN216" s="3800"/>
      <c r="KGO216" s="304"/>
      <c r="KGP216" s="704"/>
      <c r="KGQ216" s="4619"/>
      <c r="KGR216" s="4620"/>
      <c r="KGS216" s="4620"/>
      <c r="KGT216" s="4620"/>
      <c r="KGU216" s="4620"/>
      <c r="KGV216" s="4620"/>
      <c r="KGW216" s="4620"/>
      <c r="KGX216" s="4620"/>
      <c r="KGY216" s="3799"/>
      <c r="KGZ216" s="3800"/>
      <c r="KHA216" s="304"/>
      <c r="KHB216" s="704"/>
      <c r="KHC216" s="4619"/>
      <c r="KHD216" s="4620"/>
      <c r="KHE216" s="4620"/>
      <c r="KHF216" s="4620"/>
      <c r="KHG216" s="4620"/>
      <c r="KHH216" s="4620"/>
      <c r="KHI216" s="4620"/>
      <c r="KHJ216" s="4620"/>
      <c r="KHK216" s="3799"/>
      <c r="KHL216" s="3800"/>
      <c r="KHM216" s="304"/>
      <c r="KHN216" s="704"/>
      <c r="KHO216" s="4619"/>
      <c r="KHP216" s="4620"/>
      <c r="KHQ216" s="4620"/>
      <c r="KHR216" s="4620"/>
      <c r="KHS216" s="4620"/>
      <c r="KHT216" s="4620"/>
      <c r="KHU216" s="4620"/>
      <c r="KHV216" s="4620"/>
      <c r="KHW216" s="3799"/>
      <c r="KHX216" s="3800"/>
      <c r="KHY216" s="304"/>
      <c r="KHZ216" s="704"/>
      <c r="KIA216" s="4619"/>
      <c r="KIB216" s="4620"/>
      <c r="KIC216" s="4620"/>
      <c r="KID216" s="4620"/>
      <c r="KIE216" s="4620"/>
      <c r="KIF216" s="4620"/>
      <c r="KIG216" s="4620"/>
      <c r="KIH216" s="4620"/>
      <c r="KII216" s="3799"/>
      <c r="KIJ216" s="3800"/>
      <c r="KIK216" s="304"/>
      <c r="KIL216" s="704"/>
      <c r="KIM216" s="4619"/>
      <c r="KIN216" s="4620"/>
      <c r="KIO216" s="4620"/>
      <c r="KIP216" s="4620"/>
      <c r="KIQ216" s="4620"/>
      <c r="KIR216" s="4620"/>
      <c r="KIS216" s="4620"/>
      <c r="KIT216" s="4620"/>
      <c r="KIU216" s="3799"/>
      <c r="KIV216" s="3800"/>
      <c r="KIW216" s="304"/>
      <c r="KIX216" s="704"/>
      <c r="KIY216" s="4619"/>
      <c r="KIZ216" s="4620"/>
      <c r="KJA216" s="4620"/>
      <c r="KJB216" s="4620"/>
      <c r="KJC216" s="4620"/>
      <c r="KJD216" s="4620"/>
      <c r="KJE216" s="4620"/>
      <c r="KJF216" s="4620"/>
      <c r="KJG216" s="3799"/>
      <c r="KJH216" s="3800"/>
      <c r="KJI216" s="304"/>
      <c r="KJJ216" s="704"/>
      <c r="KJK216" s="4619"/>
      <c r="KJL216" s="4620"/>
      <c r="KJM216" s="4620"/>
      <c r="KJN216" s="4620"/>
      <c r="KJO216" s="4620"/>
      <c r="KJP216" s="4620"/>
      <c r="KJQ216" s="4620"/>
      <c r="KJR216" s="4620"/>
      <c r="KJS216" s="3799"/>
      <c r="KJT216" s="3800"/>
      <c r="KJU216" s="304"/>
      <c r="KJV216" s="704"/>
      <c r="KJW216" s="4619"/>
      <c r="KJX216" s="4620"/>
      <c r="KJY216" s="4620"/>
      <c r="KJZ216" s="4620"/>
      <c r="KKA216" s="4620"/>
      <c r="KKB216" s="4620"/>
      <c r="KKC216" s="4620"/>
      <c r="KKD216" s="4620"/>
      <c r="KKE216" s="3799"/>
      <c r="KKF216" s="3800"/>
      <c r="KKG216" s="304"/>
      <c r="KKH216" s="704"/>
      <c r="KKI216" s="4619"/>
      <c r="KKJ216" s="4620"/>
      <c r="KKK216" s="4620"/>
      <c r="KKL216" s="4620"/>
      <c r="KKM216" s="4620"/>
      <c r="KKN216" s="4620"/>
      <c r="KKO216" s="4620"/>
      <c r="KKP216" s="4620"/>
      <c r="KKQ216" s="3799"/>
      <c r="KKR216" s="3800"/>
      <c r="KKS216" s="304"/>
      <c r="KKT216" s="704"/>
      <c r="KKU216" s="4619"/>
      <c r="KKV216" s="4620"/>
      <c r="KKW216" s="4620"/>
      <c r="KKX216" s="4620"/>
      <c r="KKY216" s="4620"/>
      <c r="KKZ216" s="4620"/>
      <c r="KLA216" s="4620"/>
      <c r="KLB216" s="4620"/>
      <c r="KLC216" s="3799"/>
      <c r="KLD216" s="3800"/>
      <c r="KLE216" s="304"/>
      <c r="KLF216" s="704"/>
      <c r="KLG216" s="4619"/>
      <c r="KLH216" s="4620"/>
      <c r="KLI216" s="4620"/>
      <c r="KLJ216" s="4620"/>
      <c r="KLK216" s="4620"/>
      <c r="KLL216" s="4620"/>
      <c r="KLM216" s="4620"/>
      <c r="KLN216" s="4620"/>
      <c r="KLO216" s="3799"/>
      <c r="KLP216" s="3800"/>
      <c r="KLQ216" s="304"/>
      <c r="KLR216" s="704"/>
      <c r="KLS216" s="4619"/>
      <c r="KLT216" s="4620"/>
      <c r="KLU216" s="4620"/>
      <c r="KLV216" s="4620"/>
      <c r="KLW216" s="4620"/>
      <c r="KLX216" s="4620"/>
      <c r="KLY216" s="4620"/>
      <c r="KLZ216" s="4620"/>
      <c r="KMA216" s="3799"/>
      <c r="KMB216" s="3800"/>
      <c r="KMC216" s="304"/>
      <c r="KMD216" s="704"/>
      <c r="KME216" s="4619"/>
      <c r="KMF216" s="4620"/>
      <c r="KMG216" s="4620"/>
      <c r="KMH216" s="4620"/>
      <c r="KMI216" s="4620"/>
      <c r="KMJ216" s="4620"/>
      <c r="KMK216" s="4620"/>
      <c r="KML216" s="4620"/>
      <c r="KMM216" s="3799"/>
      <c r="KMN216" s="3800"/>
      <c r="KMO216" s="304"/>
      <c r="KMP216" s="704"/>
      <c r="KMQ216" s="4619"/>
      <c r="KMR216" s="4620"/>
      <c r="KMS216" s="4620"/>
      <c r="KMT216" s="4620"/>
      <c r="KMU216" s="4620"/>
      <c r="KMV216" s="4620"/>
      <c r="KMW216" s="4620"/>
      <c r="KMX216" s="4620"/>
      <c r="KMY216" s="3799"/>
      <c r="KMZ216" s="3800"/>
      <c r="KNA216" s="304"/>
      <c r="KNB216" s="704"/>
      <c r="KNC216" s="4619"/>
      <c r="KND216" s="4620"/>
      <c r="KNE216" s="4620"/>
      <c r="KNF216" s="4620"/>
      <c r="KNG216" s="4620"/>
      <c r="KNH216" s="4620"/>
      <c r="KNI216" s="4620"/>
      <c r="KNJ216" s="4620"/>
      <c r="KNK216" s="3799"/>
      <c r="KNL216" s="3800"/>
      <c r="KNM216" s="304"/>
      <c r="KNN216" s="704"/>
      <c r="KNO216" s="4619"/>
      <c r="KNP216" s="4620"/>
      <c r="KNQ216" s="4620"/>
      <c r="KNR216" s="4620"/>
      <c r="KNS216" s="4620"/>
      <c r="KNT216" s="4620"/>
      <c r="KNU216" s="4620"/>
      <c r="KNV216" s="4620"/>
      <c r="KNW216" s="3799"/>
      <c r="KNX216" s="3800"/>
      <c r="KNY216" s="304"/>
      <c r="KNZ216" s="704"/>
      <c r="KOA216" s="4619"/>
      <c r="KOB216" s="4620"/>
      <c r="KOC216" s="4620"/>
      <c r="KOD216" s="4620"/>
      <c r="KOE216" s="4620"/>
      <c r="KOF216" s="4620"/>
      <c r="KOG216" s="4620"/>
      <c r="KOH216" s="4620"/>
      <c r="KOI216" s="3799"/>
      <c r="KOJ216" s="3800"/>
      <c r="KOK216" s="304"/>
      <c r="KOL216" s="704"/>
      <c r="KOM216" s="4619"/>
      <c r="KON216" s="4620"/>
      <c r="KOO216" s="4620"/>
      <c r="KOP216" s="4620"/>
      <c r="KOQ216" s="4620"/>
      <c r="KOR216" s="4620"/>
      <c r="KOS216" s="4620"/>
      <c r="KOT216" s="4620"/>
      <c r="KOU216" s="3799"/>
      <c r="KOV216" s="3800"/>
      <c r="KOW216" s="304"/>
      <c r="KOX216" s="704"/>
      <c r="KOY216" s="4619"/>
      <c r="KOZ216" s="4620"/>
      <c r="KPA216" s="4620"/>
      <c r="KPB216" s="4620"/>
      <c r="KPC216" s="4620"/>
      <c r="KPD216" s="4620"/>
      <c r="KPE216" s="4620"/>
      <c r="KPF216" s="4620"/>
      <c r="KPG216" s="3799"/>
      <c r="KPH216" s="3800"/>
      <c r="KPI216" s="304"/>
      <c r="KPJ216" s="704"/>
      <c r="KPK216" s="4619"/>
      <c r="KPL216" s="4620"/>
      <c r="KPM216" s="4620"/>
      <c r="KPN216" s="4620"/>
      <c r="KPO216" s="4620"/>
      <c r="KPP216" s="4620"/>
      <c r="KPQ216" s="4620"/>
      <c r="KPR216" s="4620"/>
      <c r="KPS216" s="3799"/>
      <c r="KPT216" s="3800"/>
      <c r="KPU216" s="304"/>
      <c r="KPV216" s="704"/>
      <c r="KPW216" s="4619"/>
      <c r="KPX216" s="4620"/>
      <c r="KPY216" s="4620"/>
      <c r="KPZ216" s="4620"/>
      <c r="KQA216" s="4620"/>
      <c r="KQB216" s="4620"/>
      <c r="KQC216" s="4620"/>
      <c r="KQD216" s="4620"/>
      <c r="KQE216" s="3799"/>
      <c r="KQF216" s="3800"/>
      <c r="KQG216" s="304"/>
      <c r="KQH216" s="704"/>
      <c r="KQI216" s="4619"/>
      <c r="KQJ216" s="4620"/>
      <c r="KQK216" s="4620"/>
      <c r="KQL216" s="4620"/>
      <c r="KQM216" s="4620"/>
      <c r="KQN216" s="4620"/>
      <c r="KQO216" s="4620"/>
      <c r="KQP216" s="4620"/>
      <c r="KQQ216" s="3799"/>
      <c r="KQR216" s="3800"/>
      <c r="KQS216" s="304"/>
      <c r="KQT216" s="704"/>
      <c r="KQU216" s="4619"/>
      <c r="KQV216" s="4620"/>
      <c r="KQW216" s="4620"/>
      <c r="KQX216" s="4620"/>
      <c r="KQY216" s="4620"/>
      <c r="KQZ216" s="4620"/>
      <c r="KRA216" s="4620"/>
      <c r="KRB216" s="4620"/>
      <c r="KRC216" s="3799"/>
      <c r="KRD216" s="3800"/>
      <c r="KRE216" s="304"/>
      <c r="KRF216" s="704"/>
      <c r="KRG216" s="4619"/>
      <c r="KRH216" s="4620"/>
      <c r="KRI216" s="4620"/>
      <c r="KRJ216" s="4620"/>
      <c r="KRK216" s="4620"/>
      <c r="KRL216" s="4620"/>
      <c r="KRM216" s="4620"/>
      <c r="KRN216" s="4620"/>
      <c r="KRO216" s="3799"/>
      <c r="KRP216" s="3800"/>
      <c r="KRQ216" s="304"/>
      <c r="KRR216" s="704"/>
      <c r="KRS216" s="4619"/>
      <c r="KRT216" s="4620"/>
      <c r="KRU216" s="4620"/>
      <c r="KRV216" s="4620"/>
      <c r="KRW216" s="4620"/>
      <c r="KRX216" s="4620"/>
      <c r="KRY216" s="4620"/>
      <c r="KRZ216" s="4620"/>
      <c r="KSA216" s="3799"/>
      <c r="KSB216" s="3800"/>
      <c r="KSC216" s="304"/>
      <c r="KSD216" s="704"/>
      <c r="KSE216" s="4619"/>
      <c r="KSF216" s="4620"/>
      <c r="KSG216" s="4620"/>
      <c r="KSH216" s="4620"/>
      <c r="KSI216" s="4620"/>
      <c r="KSJ216" s="4620"/>
      <c r="KSK216" s="4620"/>
      <c r="KSL216" s="4620"/>
      <c r="KSM216" s="3799"/>
      <c r="KSN216" s="3800"/>
      <c r="KSO216" s="304"/>
      <c r="KSP216" s="704"/>
      <c r="KSQ216" s="4619"/>
      <c r="KSR216" s="4620"/>
      <c r="KSS216" s="4620"/>
      <c r="KST216" s="4620"/>
      <c r="KSU216" s="4620"/>
      <c r="KSV216" s="4620"/>
      <c r="KSW216" s="4620"/>
      <c r="KSX216" s="4620"/>
      <c r="KSY216" s="3799"/>
      <c r="KSZ216" s="3800"/>
      <c r="KTA216" s="304"/>
      <c r="KTB216" s="704"/>
      <c r="KTC216" s="4619"/>
      <c r="KTD216" s="4620"/>
      <c r="KTE216" s="4620"/>
      <c r="KTF216" s="4620"/>
      <c r="KTG216" s="4620"/>
      <c r="KTH216" s="4620"/>
      <c r="KTI216" s="4620"/>
      <c r="KTJ216" s="4620"/>
      <c r="KTK216" s="3799"/>
      <c r="KTL216" s="3800"/>
      <c r="KTM216" s="304"/>
      <c r="KTN216" s="704"/>
      <c r="KTO216" s="4619"/>
      <c r="KTP216" s="4620"/>
      <c r="KTQ216" s="4620"/>
      <c r="KTR216" s="4620"/>
      <c r="KTS216" s="4620"/>
      <c r="KTT216" s="4620"/>
      <c r="KTU216" s="4620"/>
      <c r="KTV216" s="4620"/>
      <c r="KTW216" s="3799"/>
      <c r="KTX216" s="3800"/>
      <c r="KTY216" s="304"/>
      <c r="KTZ216" s="704"/>
      <c r="KUA216" s="4619"/>
      <c r="KUB216" s="4620"/>
      <c r="KUC216" s="4620"/>
      <c r="KUD216" s="4620"/>
      <c r="KUE216" s="4620"/>
      <c r="KUF216" s="4620"/>
      <c r="KUG216" s="4620"/>
      <c r="KUH216" s="4620"/>
      <c r="KUI216" s="3799"/>
      <c r="KUJ216" s="3800"/>
      <c r="KUK216" s="304"/>
      <c r="KUL216" s="704"/>
      <c r="KUM216" s="4619"/>
      <c r="KUN216" s="4620"/>
      <c r="KUO216" s="4620"/>
      <c r="KUP216" s="4620"/>
      <c r="KUQ216" s="4620"/>
      <c r="KUR216" s="4620"/>
      <c r="KUS216" s="4620"/>
      <c r="KUT216" s="4620"/>
      <c r="KUU216" s="3799"/>
      <c r="KUV216" s="3800"/>
      <c r="KUW216" s="304"/>
      <c r="KUX216" s="704"/>
      <c r="KUY216" s="4619"/>
      <c r="KUZ216" s="4620"/>
      <c r="KVA216" s="4620"/>
      <c r="KVB216" s="4620"/>
      <c r="KVC216" s="4620"/>
      <c r="KVD216" s="4620"/>
      <c r="KVE216" s="4620"/>
      <c r="KVF216" s="4620"/>
      <c r="KVG216" s="3799"/>
      <c r="KVH216" s="3800"/>
      <c r="KVI216" s="304"/>
      <c r="KVJ216" s="704"/>
      <c r="KVK216" s="4619"/>
      <c r="KVL216" s="4620"/>
      <c r="KVM216" s="4620"/>
      <c r="KVN216" s="4620"/>
      <c r="KVO216" s="4620"/>
      <c r="KVP216" s="4620"/>
      <c r="KVQ216" s="4620"/>
      <c r="KVR216" s="4620"/>
      <c r="KVS216" s="3799"/>
      <c r="KVT216" s="3800"/>
      <c r="KVU216" s="304"/>
      <c r="KVV216" s="704"/>
      <c r="KVW216" s="4619"/>
      <c r="KVX216" s="4620"/>
      <c r="KVY216" s="4620"/>
      <c r="KVZ216" s="4620"/>
      <c r="KWA216" s="4620"/>
      <c r="KWB216" s="4620"/>
      <c r="KWC216" s="4620"/>
      <c r="KWD216" s="4620"/>
      <c r="KWE216" s="3799"/>
      <c r="KWF216" s="3800"/>
      <c r="KWG216" s="304"/>
      <c r="KWH216" s="704"/>
      <c r="KWI216" s="4619"/>
      <c r="KWJ216" s="4620"/>
      <c r="KWK216" s="4620"/>
      <c r="KWL216" s="4620"/>
      <c r="KWM216" s="4620"/>
      <c r="KWN216" s="4620"/>
      <c r="KWO216" s="4620"/>
      <c r="KWP216" s="4620"/>
      <c r="KWQ216" s="3799"/>
      <c r="KWR216" s="3800"/>
      <c r="KWS216" s="304"/>
      <c r="KWT216" s="704"/>
      <c r="KWU216" s="4619"/>
      <c r="KWV216" s="4620"/>
      <c r="KWW216" s="4620"/>
      <c r="KWX216" s="4620"/>
      <c r="KWY216" s="4620"/>
      <c r="KWZ216" s="4620"/>
      <c r="KXA216" s="4620"/>
      <c r="KXB216" s="4620"/>
      <c r="KXC216" s="3799"/>
      <c r="KXD216" s="3800"/>
      <c r="KXE216" s="304"/>
      <c r="KXF216" s="704"/>
      <c r="KXG216" s="4619"/>
      <c r="KXH216" s="4620"/>
      <c r="KXI216" s="4620"/>
      <c r="KXJ216" s="4620"/>
      <c r="KXK216" s="4620"/>
      <c r="KXL216" s="4620"/>
      <c r="KXM216" s="4620"/>
      <c r="KXN216" s="4620"/>
      <c r="KXO216" s="3799"/>
      <c r="KXP216" s="3800"/>
      <c r="KXQ216" s="304"/>
      <c r="KXR216" s="704"/>
      <c r="KXS216" s="4619"/>
      <c r="KXT216" s="4620"/>
      <c r="KXU216" s="4620"/>
      <c r="KXV216" s="4620"/>
      <c r="KXW216" s="4620"/>
      <c r="KXX216" s="4620"/>
      <c r="KXY216" s="4620"/>
      <c r="KXZ216" s="4620"/>
      <c r="KYA216" s="3799"/>
      <c r="KYB216" s="3800"/>
      <c r="KYC216" s="304"/>
      <c r="KYD216" s="704"/>
      <c r="KYE216" s="4619"/>
      <c r="KYF216" s="4620"/>
      <c r="KYG216" s="4620"/>
      <c r="KYH216" s="4620"/>
      <c r="KYI216" s="4620"/>
      <c r="KYJ216" s="4620"/>
      <c r="KYK216" s="4620"/>
      <c r="KYL216" s="4620"/>
      <c r="KYM216" s="3799"/>
      <c r="KYN216" s="3800"/>
      <c r="KYO216" s="304"/>
      <c r="KYP216" s="704"/>
      <c r="KYQ216" s="4619"/>
      <c r="KYR216" s="4620"/>
      <c r="KYS216" s="4620"/>
      <c r="KYT216" s="4620"/>
      <c r="KYU216" s="4620"/>
      <c r="KYV216" s="4620"/>
      <c r="KYW216" s="4620"/>
      <c r="KYX216" s="4620"/>
      <c r="KYY216" s="3799"/>
      <c r="KYZ216" s="3800"/>
      <c r="KZA216" s="304"/>
      <c r="KZB216" s="704"/>
      <c r="KZC216" s="4619"/>
      <c r="KZD216" s="4620"/>
      <c r="KZE216" s="4620"/>
      <c r="KZF216" s="4620"/>
      <c r="KZG216" s="4620"/>
      <c r="KZH216" s="4620"/>
      <c r="KZI216" s="4620"/>
      <c r="KZJ216" s="4620"/>
      <c r="KZK216" s="3799"/>
      <c r="KZL216" s="3800"/>
      <c r="KZM216" s="304"/>
      <c r="KZN216" s="704"/>
      <c r="KZO216" s="4619"/>
      <c r="KZP216" s="4620"/>
      <c r="KZQ216" s="4620"/>
      <c r="KZR216" s="4620"/>
      <c r="KZS216" s="4620"/>
      <c r="KZT216" s="4620"/>
      <c r="KZU216" s="4620"/>
      <c r="KZV216" s="4620"/>
      <c r="KZW216" s="3799"/>
      <c r="KZX216" s="3800"/>
      <c r="KZY216" s="304"/>
      <c r="KZZ216" s="704"/>
      <c r="LAA216" s="4619"/>
      <c r="LAB216" s="4620"/>
      <c r="LAC216" s="4620"/>
      <c r="LAD216" s="4620"/>
      <c r="LAE216" s="4620"/>
      <c r="LAF216" s="4620"/>
      <c r="LAG216" s="4620"/>
      <c r="LAH216" s="4620"/>
      <c r="LAI216" s="3799"/>
      <c r="LAJ216" s="3800"/>
      <c r="LAK216" s="304"/>
      <c r="LAL216" s="704"/>
      <c r="LAM216" s="4619"/>
      <c r="LAN216" s="4620"/>
      <c r="LAO216" s="4620"/>
      <c r="LAP216" s="4620"/>
      <c r="LAQ216" s="4620"/>
      <c r="LAR216" s="4620"/>
      <c r="LAS216" s="4620"/>
      <c r="LAT216" s="4620"/>
      <c r="LAU216" s="3799"/>
      <c r="LAV216" s="3800"/>
      <c r="LAW216" s="304"/>
      <c r="LAX216" s="704"/>
      <c r="LAY216" s="4619"/>
      <c r="LAZ216" s="4620"/>
      <c r="LBA216" s="4620"/>
      <c r="LBB216" s="4620"/>
      <c r="LBC216" s="4620"/>
      <c r="LBD216" s="4620"/>
      <c r="LBE216" s="4620"/>
      <c r="LBF216" s="4620"/>
      <c r="LBG216" s="3799"/>
      <c r="LBH216" s="3800"/>
      <c r="LBI216" s="304"/>
      <c r="LBJ216" s="704"/>
      <c r="LBK216" s="4619"/>
      <c r="LBL216" s="4620"/>
      <c r="LBM216" s="4620"/>
      <c r="LBN216" s="4620"/>
      <c r="LBO216" s="4620"/>
      <c r="LBP216" s="4620"/>
      <c r="LBQ216" s="4620"/>
      <c r="LBR216" s="4620"/>
      <c r="LBS216" s="3799"/>
      <c r="LBT216" s="3800"/>
      <c r="LBU216" s="304"/>
      <c r="LBV216" s="704"/>
      <c r="LBW216" s="4619"/>
      <c r="LBX216" s="4620"/>
      <c r="LBY216" s="4620"/>
      <c r="LBZ216" s="4620"/>
      <c r="LCA216" s="4620"/>
      <c r="LCB216" s="4620"/>
      <c r="LCC216" s="4620"/>
      <c r="LCD216" s="4620"/>
      <c r="LCE216" s="3799"/>
      <c r="LCF216" s="3800"/>
      <c r="LCG216" s="304"/>
      <c r="LCH216" s="704"/>
      <c r="LCI216" s="4619"/>
      <c r="LCJ216" s="4620"/>
      <c r="LCK216" s="4620"/>
      <c r="LCL216" s="4620"/>
      <c r="LCM216" s="4620"/>
      <c r="LCN216" s="4620"/>
      <c r="LCO216" s="4620"/>
      <c r="LCP216" s="4620"/>
      <c r="LCQ216" s="3799"/>
      <c r="LCR216" s="3800"/>
      <c r="LCS216" s="304"/>
      <c r="LCT216" s="704"/>
      <c r="LCU216" s="4619"/>
      <c r="LCV216" s="4620"/>
      <c r="LCW216" s="4620"/>
      <c r="LCX216" s="4620"/>
      <c r="LCY216" s="4620"/>
      <c r="LCZ216" s="4620"/>
      <c r="LDA216" s="4620"/>
      <c r="LDB216" s="4620"/>
      <c r="LDC216" s="3799"/>
      <c r="LDD216" s="3800"/>
      <c r="LDE216" s="304"/>
      <c r="LDF216" s="704"/>
      <c r="LDG216" s="4619"/>
      <c r="LDH216" s="4620"/>
      <c r="LDI216" s="4620"/>
      <c r="LDJ216" s="4620"/>
      <c r="LDK216" s="4620"/>
      <c r="LDL216" s="4620"/>
      <c r="LDM216" s="4620"/>
      <c r="LDN216" s="4620"/>
      <c r="LDO216" s="3799"/>
      <c r="LDP216" s="3800"/>
      <c r="LDQ216" s="304"/>
      <c r="LDR216" s="704"/>
      <c r="LDS216" s="4619"/>
      <c r="LDT216" s="4620"/>
      <c r="LDU216" s="4620"/>
      <c r="LDV216" s="4620"/>
      <c r="LDW216" s="4620"/>
      <c r="LDX216" s="4620"/>
      <c r="LDY216" s="4620"/>
      <c r="LDZ216" s="4620"/>
      <c r="LEA216" s="3799"/>
      <c r="LEB216" s="3800"/>
      <c r="LEC216" s="304"/>
      <c r="LED216" s="704"/>
      <c r="LEE216" s="4619"/>
      <c r="LEF216" s="4620"/>
      <c r="LEG216" s="4620"/>
      <c r="LEH216" s="4620"/>
      <c r="LEI216" s="4620"/>
      <c r="LEJ216" s="4620"/>
      <c r="LEK216" s="4620"/>
      <c r="LEL216" s="4620"/>
      <c r="LEM216" s="3799"/>
      <c r="LEN216" s="3800"/>
      <c r="LEO216" s="304"/>
      <c r="LEP216" s="704"/>
      <c r="LEQ216" s="4619"/>
      <c r="LER216" s="4620"/>
      <c r="LES216" s="4620"/>
      <c r="LET216" s="4620"/>
      <c r="LEU216" s="4620"/>
      <c r="LEV216" s="4620"/>
      <c r="LEW216" s="4620"/>
      <c r="LEX216" s="4620"/>
      <c r="LEY216" s="3799"/>
      <c r="LEZ216" s="3800"/>
      <c r="LFA216" s="304"/>
      <c r="LFB216" s="704"/>
      <c r="LFC216" s="4619"/>
      <c r="LFD216" s="4620"/>
      <c r="LFE216" s="4620"/>
      <c r="LFF216" s="4620"/>
      <c r="LFG216" s="4620"/>
      <c r="LFH216" s="4620"/>
      <c r="LFI216" s="4620"/>
      <c r="LFJ216" s="4620"/>
      <c r="LFK216" s="3799"/>
      <c r="LFL216" s="3800"/>
      <c r="LFM216" s="304"/>
      <c r="LFN216" s="704"/>
      <c r="LFO216" s="4619"/>
      <c r="LFP216" s="4620"/>
      <c r="LFQ216" s="4620"/>
      <c r="LFR216" s="4620"/>
      <c r="LFS216" s="4620"/>
      <c r="LFT216" s="4620"/>
      <c r="LFU216" s="4620"/>
      <c r="LFV216" s="4620"/>
      <c r="LFW216" s="3799"/>
      <c r="LFX216" s="3800"/>
      <c r="LFY216" s="304"/>
      <c r="LFZ216" s="704"/>
      <c r="LGA216" s="4619"/>
      <c r="LGB216" s="4620"/>
      <c r="LGC216" s="4620"/>
      <c r="LGD216" s="4620"/>
      <c r="LGE216" s="4620"/>
      <c r="LGF216" s="4620"/>
      <c r="LGG216" s="4620"/>
      <c r="LGH216" s="4620"/>
      <c r="LGI216" s="3799"/>
      <c r="LGJ216" s="3800"/>
      <c r="LGK216" s="304"/>
      <c r="LGL216" s="704"/>
      <c r="LGM216" s="4619"/>
      <c r="LGN216" s="4620"/>
      <c r="LGO216" s="4620"/>
      <c r="LGP216" s="4620"/>
      <c r="LGQ216" s="4620"/>
      <c r="LGR216" s="4620"/>
      <c r="LGS216" s="4620"/>
      <c r="LGT216" s="4620"/>
      <c r="LGU216" s="3799"/>
      <c r="LGV216" s="3800"/>
      <c r="LGW216" s="304"/>
      <c r="LGX216" s="704"/>
      <c r="LGY216" s="4619"/>
      <c r="LGZ216" s="4620"/>
      <c r="LHA216" s="4620"/>
      <c r="LHB216" s="4620"/>
      <c r="LHC216" s="4620"/>
      <c r="LHD216" s="4620"/>
      <c r="LHE216" s="4620"/>
      <c r="LHF216" s="4620"/>
      <c r="LHG216" s="3799"/>
      <c r="LHH216" s="3800"/>
      <c r="LHI216" s="304"/>
      <c r="LHJ216" s="704"/>
      <c r="LHK216" s="4619"/>
      <c r="LHL216" s="4620"/>
      <c r="LHM216" s="4620"/>
      <c r="LHN216" s="4620"/>
      <c r="LHO216" s="4620"/>
      <c r="LHP216" s="4620"/>
      <c r="LHQ216" s="4620"/>
      <c r="LHR216" s="4620"/>
      <c r="LHS216" s="3799"/>
      <c r="LHT216" s="3800"/>
      <c r="LHU216" s="304"/>
      <c r="LHV216" s="704"/>
      <c r="LHW216" s="4619"/>
      <c r="LHX216" s="4620"/>
      <c r="LHY216" s="4620"/>
      <c r="LHZ216" s="4620"/>
      <c r="LIA216" s="4620"/>
      <c r="LIB216" s="4620"/>
      <c r="LIC216" s="4620"/>
      <c r="LID216" s="4620"/>
      <c r="LIE216" s="3799"/>
      <c r="LIF216" s="3800"/>
      <c r="LIG216" s="304"/>
      <c r="LIH216" s="704"/>
      <c r="LII216" s="4619"/>
      <c r="LIJ216" s="4620"/>
      <c r="LIK216" s="4620"/>
      <c r="LIL216" s="4620"/>
      <c r="LIM216" s="4620"/>
      <c r="LIN216" s="4620"/>
      <c r="LIO216" s="4620"/>
      <c r="LIP216" s="4620"/>
      <c r="LIQ216" s="3799"/>
      <c r="LIR216" s="3800"/>
      <c r="LIS216" s="304"/>
      <c r="LIT216" s="704"/>
      <c r="LIU216" s="4619"/>
      <c r="LIV216" s="4620"/>
      <c r="LIW216" s="4620"/>
      <c r="LIX216" s="4620"/>
      <c r="LIY216" s="4620"/>
      <c r="LIZ216" s="4620"/>
      <c r="LJA216" s="4620"/>
      <c r="LJB216" s="4620"/>
      <c r="LJC216" s="3799"/>
      <c r="LJD216" s="3800"/>
      <c r="LJE216" s="304"/>
      <c r="LJF216" s="704"/>
      <c r="LJG216" s="4619"/>
      <c r="LJH216" s="4620"/>
      <c r="LJI216" s="4620"/>
      <c r="LJJ216" s="4620"/>
      <c r="LJK216" s="4620"/>
      <c r="LJL216" s="4620"/>
      <c r="LJM216" s="4620"/>
      <c r="LJN216" s="4620"/>
      <c r="LJO216" s="3799"/>
      <c r="LJP216" s="3800"/>
      <c r="LJQ216" s="304"/>
      <c r="LJR216" s="704"/>
      <c r="LJS216" s="4619"/>
      <c r="LJT216" s="4620"/>
      <c r="LJU216" s="4620"/>
      <c r="LJV216" s="4620"/>
      <c r="LJW216" s="4620"/>
      <c r="LJX216" s="4620"/>
      <c r="LJY216" s="4620"/>
      <c r="LJZ216" s="4620"/>
      <c r="LKA216" s="3799"/>
      <c r="LKB216" s="3800"/>
      <c r="LKC216" s="304"/>
      <c r="LKD216" s="704"/>
      <c r="LKE216" s="4619"/>
      <c r="LKF216" s="4620"/>
      <c r="LKG216" s="4620"/>
      <c r="LKH216" s="4620"/>
      <c r="LKI216" s="4620"/>
      <c r="LKJ216" s="4620"/>
      <c r="LKK216" s="4620"/>
      <c r="LKL216" s="4620"/>
      <c r="LKM216" s="3799"/>
      <c r="LKN216" s="3800"/>
      <c r="LKO216" s="304"/>
      <c r="LKP216" s="704"/>
      <c r="LKQ216" s="4619"/>
      <c r="LKR216" s="4620"/>
      <c r="LKS216" s="4620"/>
      <c r="LKT216" s="4620"/>
      <c r="LKU216" s="4620"/>
      <c r="LKV216" s="4620"/>
      <c r="LKW216" s="4620"/>
      <c r="LKX216" s="4620"/>
      <c r="LKY216" s="3799"/>
      <c r="LKZ216" s="3800"/>
      <c r="LLA216" s="304"/>
      <c r="LLB216" s="704"/>
      <c r="LLC216" s="4619"/>
      <c r="LLD216" s="4620"/>
      <c r="LLE216" s="4620"/>
      <c r="LLF216" s="4620"/>
      <c r="LLG216" s="4620"/>
      <c r="LLH216" s="4620"/>
      <c r="LLI216" s="4620"/>
      <c r="LLJ216" s="4620"/>
      <c r="LLK216" s="3799"/>
      <c r="LLL216" s="3800"/>
      <c r="LLM216" s="304"/>
      <c r="LLN216" s="704"/>
      <c r="LLO216" s="4619"/>
      <c r="LLP216" s="4620"/>
      <c r="LLQ216" s="4620"/>
      <c r="LLR216" s="4620"/>
      <c r="LLS216" s="4620"/>
      <c r="LLT216" s="4620"/>
      <c r="LLU216" s="4620"/>
      <c r="LLV216" s="4620"/>
      <c r="LLW216" s="3799"/>
      <c r="LLX216" s="3800"/>
      <c r="LLY216" s="304"/>
      <c r="LLZ216" s="704"/>
      <c r="LMA216" s="4619"/>
      <c r="LMB216" s="4620"/>
      <c r="LMC216" s="4620"/>
      <c r="LMD216" s="4620"/>
      <c r="LME216" s="4620"/>
      <c r="LMF216" s="4620"/>
      <c r="LMG216" s="4620"/>
      <c r="LMH216" s="4620"/>
      <c r="LMI216" s="3799"/>
      <c r="LMJ216" s="3800"/>
      <c r="LMK216" s="304"/>
      <c r="LML216" s="704"/>
      <c r="LMM216" s="4619"/>
      <c r="LMN216" s="4620"/>
      <c r="LMO216" s="4620"/>
      <c r="LMP216" s="4620"/>
      <c r="LMQ216" s="4620"/>
      <c r="LMR216" s="4620"/>
      <c r="LMS216" s="4620"/>
      <c r="LMT216" s="4620"/>
      <c r="LMU216" s="3799"/>
      <c r="LMV216" s="3800"/>
      <c r="LMW216" s="304"/>
      <c r="LMX216" s="704"/>
      <c r="LMY216" s="4619"/>
      <c r="LMZ216" s="4620"/>
      <c r="LNA216" s="4620"/>
      <c r="LNB216" s="4620"/>
      <c r="LNC216" s="4620"/>
      <c r="LND216" s="4620"/>
      <c r="LNE216" s="4620"/>
      <c r="LNF216" s="4620"/>
      <c r="LNG216" s="3799"/>
      <c r="LNH216" s="3800"/>
      <c r="LNI216" s="304"/>
      <c r="LNJ216" s="704"/>
      <c r="LNK216" s="4619"/>
      <c r="LNL216" s="4620"/>
      <c r="LNM216" s="4620"/>
      <c r="LNN216" s="4620"/>
      <c r="LNO216" s="4620"/>
      <c r="LNP216" s="4620"/>
      <c r="LNQ216" s="4620"/>
      <c r="LNR216" s="4620"/>
      <c r="LNS216" s="3799"/>
      <c r="LNT216" s="3800"/>
      <c r="LNU216" s="304"/>
      <c r="LNV216" s="704"/>
      <c r="LNW216" s="4619"/>
      <c r="LNX216" s="4620"/>
      <c r="LNY216" s="4620"/>
      <c r="LNZ216" s="4620"/>
      <c r="LOA216" s="4620"/>
      <c r="LOB216" s="4620"/>
      <c r="LOC216" s="4620"/>
      <c r="LOD216" s="4620"/>
      <c r="LOE216" s="3799"/>
      <c r="LOF216" s="3800"/>
      <c r="LOG216" s="304"/>
      <c r="LOH216" s="704"/>
      <c r="LOI216" s="4619"/>
      <c r="LOJ216" s="4620"/>
      <c r="LOK216" s="4620"/>
      <c r="LOL216" s="4620"/>
      <c r="LOM216" s="4620"/>
      <c r="LON216" s="4620"/>
      <c r="LOO216" s="4620"/>
      <c r="LOP216" s="4620"/>
      <c r="LOQ216" s="3799"/>
      <c r="LOR216" s="3800"/>
      <c r="LOS216" s="304"/>
      <c r="LOT216" s="704"/>
      <c r="LOU216" s="4619"/>
      <c r="LOV216" s="4620"/>
      <c r="LOW216" s="4620"/>
      <c r="LOX216" s="4620"/>
      <c r="LOY216" s="4620"/>
      <c r="LOZ216" s="4620"/>
      <c r="LPA216" s="4620"/>
      <c r="LPB216" s="4620"/>
      <c r="LPC216" s="3799"/>
      <c r="LPD216" s="3800"/>
      <c r="LPE216" s="304"/>
      <c r="LPF216" s="704"/>
      <c r="LPG216" s="4619"/>
      <c r="LPH216" s="4620"/>
      <c r="LPI216" s="4620"/>
      <c r="LPJ216" s="4620"/>
      <c r="LPK216" s="4620"/>
      <c r="LPL216" s="4620"/>
      <c r="LPM216" s="4620"/>
      <c r="LPN216" s="4620"/>
      <c r="LPO216" s="3799"/>
      <c r="LPP216" s="3800"/>
      <c r="LPQ216" s="304"/>
      <c r="LPR216" s="704"/>
      <c r="LPS216" s="4619"/>
      <c r="LPT216" s="4620"/>
      <c r="LPU216" s="4620"/>
      <c r="LPV216" s="4620"/>
      <c r="LPW216" s="4620"/>
      <c r="LPX216" s="4620"/>
      <c r="LPY216" s="4620"/>
      <c r="LPZ216" s="4620"/>
      <c r="LQA216" s="3799"/>
      <c r="LQB216" s="3800"/>
      <c r="LQC216" s="304"/>
      <c r="LQD216" s="704"/>
      <c r="LQE216" s="4619"/>
      <c r="LQF216" s="4620"/>
      <c r="LQG216" s="4620"/>
      <c r="LQH216" s="4620"/>
      <c r="LQI216" s="4620"/>
      <c r="LQJ216" s="4620"/>
      <c r="LQK216" s="4620"/>
      <c r="LQL216" s="4620"/>
      <c r="LQM216" s="3799"/>
      <c r="LQN216" s="3800"/>
      <c r="LQO216" s="304"/>
      <c r="LQP216" s="704"/>
      <c r="LQQ216" s="4619"/>
      <c r="LQR216" s="4620"/>
      <c r="LQS216" s="4620"/>
      <c r="LQT216" s="4620"/>
      <c r="LQU216" s="4620"/>
      <c r="LQV216" s="4620"/>
      <c r="LQW216" s="4620"/>
      <c r="LQX216" s="4620"/>
      <c r="LQY216" s="3799"/>
      <c r="LQZ216" s="3800"/>
      <c r="LRA216" s="304"/>
      <c r="LRB216" s="704"/>
      <c r="LRC216" s="4619"/>
      <c r="LRD216" s="4620"/>
      <c r="LRE216" s="4620"/>
      <c r="LRF216" s="4620"/>
      <c r="LRG216" s="4620"/>
      <c r="LRH216" s="4620"/>
      <c r="LRI216" s="4620"/>
      <c r="LRJ216" s="4620"/>
      <c r="LRK216" s="3799"/>
      <c r="LRL216" s="3800"/>
      <c r="LRM216" s="304"/>
      <c r="LRN216" s="704"/>
      <c r="LRO216" s="4619"/>
      <c r="LRP216" s="4620"/>
      <c r="LRQ216" s="4620"/>
      <c r="LRR216" s="4620"/>
      <c r="LRS216" s="4620"/>
      <c r="LRT216" s="4620"/>
      <c r="LRU216" s="4620"/>
      <c r="LRV216" s="4620"/>
      <c r="LRW216" s="3799"/>
      <c r="LRX216" s="3800"/>
      <c r="LRY216" s="304"/>
      <c r="LRZ216" s="704"/>
      <c r="LSA216" s="4619"/>
      <c r="LSB216" s="4620"/>
      <c r="LSC216" s="4620"/>
      <c r="LSD216" s="4620"/>
      <c r="LSE216" s="4620"/>
      <c r="LSF216" s="4620"/>
      <c r="LSG216" s="4620"/>
      <c r="LSH216" s="4620"/>
      <c r="LSI216" s="3799"/>
      <c r="LSJ216" s="3800"/>
      <c r="LSK216" s="304"/>
      <c r="LSL216" s="704"/>
      <c r="LSM216" s="4619"/>
      <c r="LSN216" s="4620"/>
      <c r="LSO216" s="4620"/>
      <c r="LSP216" s="4620"/>
      <c r="LSQ216" s="4620"/>
      <c r="LSR216" s="4620"/>
      <c r="LSS216" s="4620"/>
      <c r="LST216" s="4620"/>
      <c r="LSU216" s="3799"/>
      <c r="LSV216" s="3800"/>
      <c r="LSW216" s="304"/>
      <c r="LSX216" s="704"/>
      <c r="LSY216" s="4619"/>
      <c r="LSZ216" s="4620"/>
      <c r="LTA216" s="4620"/>
      <c r="LTB216" s="4620"/>
      <c r="LTC216" s="4620"/>
      <c r="LTD216" s="4620"/>
      <c r="LTE216" s="4620"/>
      <c r="LTF216" s="4620"/>
      <c r="LTG216" s="3799"/>
      <c r="LTH216" s="3800"/>
      <c r="LTI216" s="304"/>
      <c r="LTJ216" s="704"/>
      <c r="LTK216" s="4619"/>
      <c r="LTL216" s="4620"/>
      <c r="LTM216" s="4620"/>
      <c r="LTN216" s="4620"/>
      <c r="LTO216" s="4620"/>
      <c r="LTP216" s="4620"/>
      <c r="LTQ216" s="4620"/>
      <c r="LTR216" s="4620"/>
      <c r="LTS216" s="3799"/>
      <c r="LTT216" s="3800"/>
      <c r="LTU216" s="304"/>
      <c r="LTV216" s="704"/>
      <c r="LTW216" s="4619"/>
      <c r="LTX216" s="4620"/>
      <c r="LTY216" s="4620"/>
      <c r="LTZ216" s="4620"/>
      <c r="LUA216" s="4620"/>
      <c r="LUB216" s="4620"/>
      <c r="LUC216" s="4620"/>
      <c r="LUD216" s="4620"/>
      <c r="LUE216" s="3799"/>
      <c r="LUF216" s="3800"/>
      <c r="LUG216" s="304"/>
      <c r="LUH216" s="704"/>
      <c r="LUI216" s="4619"/>
      <c r="LUJ216" s="4620"/>
      <c r="LUK216" s="4620"/>
      <c r="LUL216" s="4620"/>
      <c r="LUM216" s="4620"/>
      <c r="LUN216" s="4620"/>
      <c r="LUO216" s="4620"/>
      <c r="LUP216" s="4620"/>
      <c r="LUQ216" s="3799"/>
      <c r="LUR216" s="3800"/>
      <c r="LUS216" s="304"/>
      <c r="LUT216" s="704"/>
      <c r="LUU216" s="4619"/>
      <c r="LUV216" s="4620"/>
      <c r="LUW216" s="4620"/>
      <c r="LUX216" s="4620"/>
      <c r="LUY216" s="4620"/>
      <c r="LUZ216" s="4620"/>
      <c r="LVA216" s="4620"/>
      <c r="LVB216" s="4620"/>
      <c r="LVC216" s="3799"/>
      <c r="LVD216" s="3800"/>
      <c r="LVE216" s="304"/>
      <c r="LVF216" s="704"/>
      <c r="LVG216" s="4619"/>
      <c r="LVH216" s="4620"/>
      <c r="LVI216" s="4620"/>
      <c r="LVJ216" s="4620"/>
      <c r="LVK216" s="4620"/>
      <c r="LVL216" s="4620"/>
      <c r="LVM216" s="4620"/>
      <c r="LVN216" s="4620"/>
      <c r="LVO216" s="3799"/>
      <c r="LVP216" s="3800"/>
      <c r="LVQ216" s="304"/>
      <c r="LVR216" s="704"/>
      <c r="LVS216" s="4619"/>
      <c r="LVT216" s="4620"/>
      <c r="LVU216" s="4620"/>
      <c r="LVV216" s="4620"/>
      <c r="LVW216" s="4620"/>
      <c r="LVX216" s="4620"/>
      <c r="LVY216" s="4620"/>
      <c r="LVZ216" s="4620"/>
      <c r="LWA216" s="3799"/>
      <c r="LWB216" s="3800"/>
      <c r="LWC216" s="304"/>
      <c r="LWD216" s="704"/>
      <c r="LWE216" s="4619"/>
      <c r="LWF216" s="4620"/>
      <c r="LWG216" s="4620"/>
      <c r="LWH216" s="4620"/>
      <c r="LWI216" s="4620"/>
      <c r="LWJ216" s="4620"/>
      <c r="LWK216" s="4620"/>
      <c r="LWL216" s="4620"/>
      <c r="LWM216" s="3799"/>
      <c r="LWN216" s="3800"/>
      <c r="LWO216" s="304"/>
      <c r="LWP216" s="704"/>
      <c r="LWQ216" s="4619"/>
      <c r="LWR216" s="4620"/>
      <c r="LWS216" s="4620"/>
      <c r="LWT216" s="4620"/>
      <c r="LWU216" s="4620"/>
      <c r="LWV216" s="4620"/>
      <c r="LWW216" s="4620"/>
      <c r="LWX216" s="4620"/>
      <c r="LWY216" s="3799"/>
      <c r="LWZ216" s="3800"/>
      <c r="LXA216" s="304"/>
      <c r="LXB216" s="704"/>
      <c r="LXC216" s="4619"/>
      <c r="LXD216" s="4620"/>
      <c r="LXE216" s="4620"/>
      <c r="LXF216" s="4620"/>
      <c r="LXG216" s="4620"/>
      <c r="LXH216" s="4620"/>
      <c r="LXI216" s="4620"/>
      <c r="LXJ216" s="4620"/>
      <c r="LXK216" s="3799"/>
      <c r="LXL216" s="3800"/>
      <c r="LXM216" s="304"/>
      <c r="LXN216" s="704"/>
      <c r="LXO216" s="4619"/>
      <c r="LXP216" s="4620"/>
      <c r="LXQ216" s="4620"/>
      <c r="LXR216" s="4620"/>
      <c r="LXS216" s="4620"/>
      <c r="LXT216" s="4620"/>
      <c r="LXU216" s="4620"/>
      <c r="LXV216" s="4620"/>
      <c r="LXW216" s="3799"/>
      <c r="LXX216" s="3800"/>
      <c r="LXY216" s="304"/>
      <c r="LXZ216" s="704"/>
      <c r="LYA216" s="4619"/>
      <c r="LYB216" s="4620"/>
      <c r="LYC216" s="4620"/>
      <c r="LYD216" s="4620"/>
      <c r="LYE216" s="4620"/>
      <c r="LYF216" s="4620"/>
      <c r="LYG216" s="4620"/>
      <c r="LYH216" s="4620"/>
      <c r="LYI216" s="3799"/>
      <c r="LYJ216" s="3800"/>
      <c r="LYK216" s="304"/>
      <c r="LYL216" s="704"/>
      <c r="LYM216" s="4619"/>
      <c r="LYN216" s="4620"/>
      <c r="LYO216" s="4620"/>
      <c r="LYP216" s="4620"/>
      <c r="LYQ216" s="4620"/>
      <c r="LYR216" s="4620"/>
      <c r="LYS216" s="4620"/>
      <c r="LYT216" s="4620"/>
      <c r="LYU216" s="3799"/>
      <c r="LYV216" s="3800"/>
      <c r="LYW216" s="304"/>
      <c r="LYX216" s="704"/>
      <c r="LYY216" s="4619"/>
      <c r="LYZ216" s="4620"/>
      <c r="LZA216" s="4620"/>
      <c r="LZB216" s="4620"/>
      <c r="LZC216" s="4620"/>
      <c r="LZD216" s="4620"/>
      <c r="LZE216" s="4620"/>
      <c r="LZF216" s="4620"/>
      <c r="LZG216" s="3799"/>
      <c r="LZH216" s="3800"/>
      <c r="LZI216" s="304"/>
      <c r="LZJ216" s="704"/>
      <c r="LZK216" s="4619"/>
      <c r="LZL216" s="4620"/>
      <c r="LZM216" s="4620"/>
      <c r="LZN216" s="4620"/>
      <c r="LZO216" s="4620"/>
      <c r="LZP216" s="4620"/>
      <c r="LZQ216" s="4620"/>
      <c r="LZR216" s="4620"/>
      <c r="LZS216" s="3799"/>
      <c r="LZT216" s="3800"/>
      <c r="LZU216" s="304"/>
      <c r="LZV216" s="704"/>
      <c r="LZW216" s="4619"/>
      <c r="LZX216" s="4620"/>
      <c r="LZY216" s="4620"/>
      <c r="LZZ216" s="4620"/>
      <c r="MAA216" s="4620"/>
      <c r="MAB216" s="4620"/>
      <c r="MAC216" s="4620"/>
      <c r="MAD216" s="4620"/>
      <c r="MAE216" s="3799"/>
      <c r="MAF216" s="3800"/>
      <c r="MAG216" s="304"/>
      <c r="MAH216" s="704"/>
      <c r="MAI216" s="4619"/>
      <c r="MAJ216" s="4620"/>
      <c r="MAK216" s="4620"/>
      <c r="MAL216" s="4620"/>
      <c r="MAM216" s="4620"/>
      <c r="MAN216" s="4620"/>
      <c r="MAO216" s="4620"/>
      <c r="MAP216" s="4620"/>
      <c r="MAQ216" s="3799"/>
      <c r="MAR216" s="3800"/>
      <c r="MAS216" s="304"/>
      <c r="MAT216" s="704"/>
      <c r="MAU216" s="4619"/>
      <c r="MAV216" s="4620"/>
      <c r="MAW216" s="4620"/>
      <c r="MAX216" s="4620"/>
      <c r="MAY216" s="4620"/>
      <c r="MAZ216" s="4620"/>
      <c r="MBA216" s="4620"/>
      <c r="MBB216" s="4620"/>
      <c r="MBC216" s="3799"/>
      <c r="MBD216" s="3800"/>
      <c r="MBE216" s="304"/>
      <c r="MBF216" s="704"/>
      <c r="MBG216" s="4619"/>
      <c r="MBH216" s="4620"/>
      <c r="MBI216" s="4620"/>
      <c r="MBJ216" s="4620"/>
      <c r="MBK216" s="4620"/>
      <c r="MBL216" s="4620"/>
      <c r="MBM216" s="4620"/>
      <c r="MBN216" s="4620"/>
      <c r="MBO216" s="3799"/>
      <c r="MBP216" s="3800"/>
      <c r="MBQ216" s="304"/>
      <c r="MBR216" s="704"/>
      <c r="MBS216" s="4619"/>
      <c r="MBT216" s="4620"/>
      <c r="MBU216" s="4620"/>
      <c r="MBV216" s="4620"/>
      <c r="MBW216" s="4620"/>
      <c r="MBX216" s="4620"/>
      <c r="MBY216" s="4620"/>
      <c r="MBZ216" s="4620"/>
      <c r="MCA216" s="3799"/>
      <c r="MCB216" s="3800"/>
      <c r="MCC216" s="304"/>
      <c r="MCD216" s="704"/>
      <c r="MCE216" s="4619"/>
      <c r="MCF216" s="4620"/>
      <c r="MCG216" s="4620"/>
      <c r="MCH216" s="4620"/>
      <c r="MCI216" s="4620"/>
      <c r="MCJ216" s="4620"/>
      <c r="MCK216" s="4620"/>
      <c r="MCL216" s="4620"/>
      <c r="MCM216" s="3799"/>
      <c r="MCN216" s="3800"/>
      <c r="MCO216" s="304"/>
      <c r="MCP216" s="704"/>
      <c r="MCQ216" s="4619"/>
      <c r="MCR216" s="4620"/>
      <c r="MCS216" s="4620"/>
      <c r="MCT216" s="4620"/>
      <c r="MCU216" s="4620"/>
      <c r="MCV216" s="4620"/>
      <c r="MCW216" s="4620"/>
      <c r="MCX216" s="4620"/>
      <c r="MCY216" s="3799"/>
      <c r="MCZ216" s="3800"/>
      <c r="MDA216" s="304"/>
      <c r="MDB216" s="704"/>
      <c r="MDC216" s="4619"/>
      <c r="MDD216" s="4620"/>
      <c r="MDE216" s="4620"/>
      <c r="MDF216" s="4620"/>
      <c r="MDG216" s="4620"/>
      <c r="MDH216" s="4620"/>
      <c r="MDI216" s="4620"/>
      <c r="MDJ216" s="4620"/>
      <c r="MDK216" s="3799"/>
      <c r="MDL216" s="3800"/>
      <c r="MDM216" s="304"/>
      <c r="MDN216" s="704"/>
      <c r="MDO216" s="4619"/>
      <c r="MDP216" s="4620"/>
      <c r="MDQ216" s="4620"/>
      <c r="MDR216" s="4620"/>
      <c r="MDS216" s="4620"/>
      <c r="MDT216" s="4620"/>
      <c r="MDU216" s="4620"/>
      <c r="MDV216" s="4620"/>
      <c r="MDW216" s="3799"/>
      <c r="MDX216" s="3800"/>
      <c r="MDY216" s="304"/>
      <c r="MDZ216" s="704"/>
      <c r="MEA216" s="4619"/>
      <c r="MEB216" s="4620"/>
      <c r="MEC216" s="4620"/>
      <c r="MED216" s="4620"/>
      <c r="MEE216" s="4620"/>
      <c r="MEF216" s="4620"/>
      <c r="MEG216" s="4620"/>
      <c r="MEH216" s="4620"/>
      <c r="MEI216" s="3799"/>
      <c r="MEJ216" s="3800"/>
      <c r="MEK216" s="304"/>
      <c r="MEL216" s="704"/>
      <c r="MEM216" s="4619"/>
      <c r="MEN216" s="4620"/>
      <c r="MEO216" s="4620"/>
      <c r="MEP216" s="4620"/>
      <c r="MEQ216" s="4620"/>
      <c r="MER216" s="4620"/>
      <c r="MES216" s="4620"/>
      <c r="MET216" s="4620"/>
      <c r="MEU216" s="3799"/>
      <c r="MEV216" s="3800"/>
      <c r="MEW216" s="304"/>
      <c r="MEX216" s="704"/>
      <c r="MEY216" s="4619"/>
      <c r="MEZ216" s="4620"/>
      <c r="MFA216" s="4620"/>
      <c r="MFB216" s="4620"/>
      <c r="MFC216" s="4620"/>
      <c r="MFD216" s="4620"/>
      <c r="MFE216" s="4620"/>
      <c r="MFF216" s="4620"/>
      <c r="MFG216" s="3799"/>
      <c r="MFH216" s="3800"/>
      <c r="MFI216" s="304"/>
      <c r="MFJ216" s="704"/>
      <c r="MFK216" s="4619"/>
      <c r="MFL216" s="4620"/>
      <c r="MFM216" s="4620"/>
      <c r="MFN216" s="4620"/>
      <c r="MFO216" s="4620"/>
      <c r="MFP216" s="4620"/>
      <c r="MFQ216" s="4620"/>
      <c r="MFR216" s="4620"/>
      <c r="MFS216" s="3799"/>
      <c r="MFT216" s="3800"/>
      <c r="MFU216" s="304"/>
      <c r="MFV216" s="704"/>
      <c r="MFW216" s="4619"/>
      <c r="MFX216" s="4620"/>
      <c r="MFY216" s="4620"/>
      <c r="MFZ216" s="4620"/>
      <c r="MGA216" s="4620"/>
      <c r="MGB216" s="4620"/>
      <c r="MGC216" s="4620"/>
      <c r="MGD216" s="4620"/>
      <c r="MGE216" s="3799"/>
      <c r="MGF216" s="3800"/>
      <c r="MGG216" s="304"/>
      <c r="MGH216" s="704"/>
      <c r="MGI216" s="4619"/>
      <c r="MGJ216" s="4620"/>
      <c r="MGK216" s="4620"/>
      <c r="MGL216" s="4620"/>
      <c r="MGM216" s="4620"/>
      <c r="MGN216" s="4620"/>
      <c r="MGO216" s="4620"/>
      <c r="MGP216" s="4620"/>
      <c r="MGQ216" s="3799"/>
      <c r="MGR216" s="3800"/>
      <c r="MGS216" s="304"/>
      <c r="MGT216" s="704"/>
      <c r="MGU216" s="4619"/>
      <c r="MGV216" s="4620"/>
      <c r="MGW216" s="4620"/>
      <c r="MGX216" s="4620"/>
      <c r="MGY216" s="4620"/>
      <c r="MGZ216" s="4620"/>
      <c r="MHA216" s="4620"/>
      <c r="MHB216" s="4620"/>
      <c r="MHC216" s="3799"/>
      <c r="MHD216" s="3800"/>
      <c r="MHE216" s="304"/>
      <c r="MHF216" s="704"/>
      <c r="MHG216" s="4619"/>
      <c r="MHH216" s="4620"/>
      <c r="MHI216" s="4620"/>
      <c r="MHJ216" s="4620"/>
      <c r="MHK216" s="4620"/>
      <c r="MHL216" s="4620"/>
      <c r="MHM216" s="4620"/>
      <c r="MHN216" s="4620"/>
      <c r="MHO216" s="3799"/>
      <c r="MHP216" s="3800"/>
      <c r="MHQ216" s="304"/>
      <c r="MHR216" s="704"/>
      <c r="MHS216" s="4619"/>
      <c r="MHT216" s="4620"/>
      <c r="MHU216" s="4620"/>
      <c r="MHV216" s="4620"/>
      <c r="MHW216" s="4620"/>
      <c r="MHX216" s="4620"/>
      <c r="MHY216" s="4620"/>
      <c r="MHZ216" s="4620"/>
      <c r="MIA216" s="3799"/>
      <c r="MIB216" s="3800"/>
      <c r="MIC216" s="304"/>
      <c r="MID216" s="704"/>
      <c r="MIE216" s="4619"/>
      <c r="MIF216" s="4620"/>
      <c r="MIG216" s="4620"/>
      <c r="MIH216" s="4620"/>
      <c r="MII216" s="4620"/>
      <c r="MIJ216" s="4620"/>
      <c r="MIK216" s="4620"/>
      <c r="MIL216" s="4620"/>
      <c r="MIM216" s="3799"/>
      <c r="MIN216" s="3800"/>
      <c r="MIO216" s="304"/>
      <c r="MIP216" s="704"/>
      <c r="MIQ216" s="4619"/>
      <c r="MIR216" s="4620"/>
      <c r="MIS216" s="4620"/>
      <c r="MIT216" s="4620"/>
      <c r="MIU216" s="4620"/>
      <c r="MIV216" s="4620"/>
      <c r="MIW216" s="4620"/>
      <c r="MIX216" s="4620"/>
      <c r="MIY216" s="3799"/>
      <c r="MIZ216" s="3800"/>
      <c r="MJA216" s="304"/>
      <c r="MJB216" s="704"/>
      <c r="MJC216" s="4619"/>
      <c r="MJD216" s="4620"/>
      <c r="MJE216" s="4620"/>
      <c r="MJF216" s="4620"/>
      <c r="MJG216" s="4620"/>
      <c r="MJH216" s="4620"/>
      <c r="MJI216" s="4620"/>
      <c r="MJJ216" s="4620"/>
      <c r="MJK216" s="3799"/>
      <c r="MJL216" s="3800"/>
      <c r="MJM216" s="304"/>
      <c r="MJN216" s="704"/>
      <c r="MJO216" s="4619"/>
      <c r="MJP216" s="4620"/>
      <c r="MJQ216" s="4620"/>
      <c r="MJR216" s="4620"/>
      <c r="MJS216" s="4620"/>
      <c r="MJT216" s="4620"/>
      <c r="MJU216" s="4620"/>
      <c r="MJV216" s="4620"/>
      <c r="MJW216" s="3799"/>
      <c r="MJX216" s="3800"/>
      <c r="MJY216" s="304"/>
      <c r="MJZ216" s="704"/>
      <c r="MKA216" s="4619"/>
      <c r="MKB216" s="4620"/>
      <c r="MKC216" s="4620"/>
      <c r="MKD216" s="4620"/>
      <c r="MKE216" s="4620"/>
      <c r="MKF216" s="4620"/>
      <c r="MKG216" s="4620"/>
      <c r="MKH216" s="4620"/>
      <c r="MKI216" s="3799"/>
      <c r="MKJ216" s="3800"/>
      <c r="MKK216" s="304"/>
      <c r="MKL216" s="704"/>
      <c r="MKM216" s="4619"/>
      <c r="MKN216" s="4620"/>
      <c r="MKO216" s="4620"/>
      <c r="MKP216" s="4620"/>
      <c r="MKQ216" s="4620"/>
      <c r="MKR216" s="4620"/>
      <c r="MKS216" s="4620"/>
      <c r="MKT216" s="4620"/>
      <c r="MKU216" s="3799"/>
      <c r="MKV216" s="3800"/>
      <c r="MKW216" s="304"/>
      <c r="MKX216" s="704"/>
      <c r="MKY216" s="4619"/>
      <c r="MKZ216" s="4620"/>
      <c r="MLA216" s="4620"/>
      <c r="MLB216" s="4620"/>
      <c r="MLC216" s="4620"/>
      <c r="MLD216" s="4620"/>
      <c r="MLE216" s="4620"/>
      <c r="MLF216" s="4620"/>
      <c r="MLG216" s="3799"/>
      <c r="MLH216" s="3800"/>
      <c r="MLI216" s="304"/>
      <c r="MLJ216" s="704"/>
      <c r="MLK216" s="4619"/>
      <c r="MLL216" s="4620"/>
      <c r="MLM216" s="4620"/>
      <c r="MLN216" s="4620"/>
      <c r="MLO216" s="4620"/>
      <c r="MLP216" s="4620"/>
      <c r="MLQ216" s="4620"/>
      <c r="MLR216" s="4620"/>
      <c r="MLS216" s="3799"/>
      <c r="MLT216" s="3800"/>
      <c r="MLU216" s="304"/>
      <c r="MLV216" s="704"/>
      <c r="MLW216" s="4619"/>
      <c r="MLX216" s="4620"/>
      <c r="MLY216" s="4620"/>
      <c r="MLZ216" s="4620"/>
      <c r="MMA216" s="4620"/>
      <c r="MMB216" s="4620"/>
      <c r="MMC216" s="4620"/>
      <c r="MMD216" s="4620"/>
      <c r="MME216" s="3799"/>
      <c r="MMF216" s="3800"/>
      <c r="MMG216" s="304"/>
      <c r="MMH216" s="704"/>
      <c r="MMI216" s="4619"/>
      <c r="MMJ216" s="4620"/>
      <c r="MMK216" s="4620"/>
      <c r="MML216" s="4620"/>
      <c r="MMM216" s="4620"/>
      <c r="MMN216" s="4620"/>
      <c r="MMO216" s="4620"/>
      <c r="MMP216" s="4620"/>
      <c r="MMQ216" s="3799"/>
      <c r="MMR216" s="3800"/>
      <c r="MMS216" s="304"/>
      <c r="MMT216" s="704"/>
      <c r="MMU216" s="4619"/>
      <c r="MMV216" s="4620"/>
      <c r="MMW216" s="4620"/>
      <c r="MMX216" s="4620"/>
      <c r="MMY216" s="4620"/>
      <c r="MMZ216" s="4620"/>
      <c r="MNA216" s="4620"/>
      <c r="MNB216" s="4620"/>
      <c r="MNC216" s="3799"/>
      <c r="MND216" s="3800"/>
      <c r="MNE216" s="304"/>
      <c r="MNF216" s="704"/>
      <c r="MNG216" s="4619"/>
      <c r="MNH216" s="4620"/>
      <c r="MNI216" s="4620"/>
      <c r="MNJ216" s="4620"/>
      <c r="MNK216" s="4620"/>
      <c r="MNL216" s="4620"/>
      <c r="MNM216" s="4620"/>
      <c r="MNN216" s="4620"/>
      <c r="MNO216" s="3799"/>
      <c r="MNP216" s="3800"/>
      <c r="MNQ216" s="304"/>
      <c r="MNR216" s="704"/>
      <c r="MNS216" s="4619"/>
      <c r="MNT216" s="4620"/>
      <c r="MNU216" s="4620"/>
      <c r="MNV216" s="4620"/>
      <c r="MNW216" s="4620"/>
      <c r="MNX216" s="4620"/>
      <c r="MNY216" s="4620"/>
      <c r="MNZ216" s="4620"/>
      <c r="MOA216" s="3799"/>
      <c r="MOB216" s="3800"/>
      <c r="MOC216" s="304"/>
      <c r="MOD216" s="704"/>
      <c r="MOE216" s="4619"/>
      <c r="MOF216" s="4620"/>
      <c r="MOG216" s="4620"/>
      <c r="MOH216" s="4620"/>
      <c r="MOI216" s="4620"/>
      <c r="MOJ216" s="4620"/>
      <c r="MOK216" s="4620"/>
      <c r="MOL216" s="4620"/>
      <c r="MOM216" s="3799"/>
      <c r="MON216" s="3800"/>
      <c r="MOO216" s="304"/>
      <c r="MOP216" s="704"/>
      <c r="MOQ216" s="4619"/>
      <c r="MOR216" s="4620"/>
      <c r="MOS216" s="4620"/>
      <c r="MOT216" s="4620"/>
      <c r="MOU216" s="4620"/>
      <c r="MOV216" s="4620"/>
      <c r="MOW216" s="4620"/>
      <c r="MOX216" s="4620"/>
      <c r="MOY216" s="3799"/>
      <c r="MOZ216" s="3800"/>
      <c r="MPA216" s="304"/>
      <c r="MPB216" s="704"/>
      <c r="MPC216" s="4619"/>
      <c r="MPD216" s="4620"/>
      <c r="MPE216" s="4620"/>
      <c r="MPF216" s="4620"/>
      <c r="MPG216" s="4620"/>
      <c r="MPH216" s="4620"/>
      <c r="MPI216" s="4620"/>
      <c r="MPJ216" s="4620"/>
      <c r="MPK216" s="3799"/>
      <c r="MPL216" s="3800"/>
      <c r="MPM216" s="304"/>
      <c r="MPN216" s="704"/>
      <c r="MPO216" s="4619"/>
      <c r="MPP216" s="4620"/>
      <c r="MPQ216" s="4620"/>
      <c r="MPR216" s="4620"/>
      <c r="MPS216" s="4620"/>
      <c r="MPT216" s="4620"/>
      <c r="MPU216" s="4620"/>
      <c r="MPV216" s="4620"/>
      <c r="MPW216" s="3799"/>
      <c r="MPX216" s="3800"/>
      <c r="MPY216" s="304"/>
      <c r="MPZ216" s="704"/>
      <c r="MQA216" s="4619"/>
      <c r="MQB216" s="4620"/>
      <c r="MQC216" s="4620"/>
      <c r="MQD216" s="4620"/>
      <c r="MQE216" s="4620"/>
      <c r="MQF216" s="4620"/>
      <c r="MQG216" s="4620"/>
      <c r="MQH216" s="4620"/>
      <c r="MQI216" s="3799"/>
      <c r="MQJ216" s="3800"/>
      <c r="MQK216" s="304"/>
      <c r="MQL216" s="704"/>
      <c r="MQM216" s="4619"/>
      <c r="MQN216" s="4620"/>
      <c r="MQO216" s="4620"/>
      <c r="MQP216" s="4620"/>
      <c r="MQQ216" s="4620"/>
      <c r="MQR216" s="4620"/>
      <c r="MQS216" s="4620"/>
      <c r="MQT216" s="4620"/>
      <c r="MQU216" s="3799"/>
      <c r="MQV216" s="3800"/>
      <c r="MQW216" s="304"/>
      <c r="MQX216" s="704"/>
      <c r="MQY216" s="4619"/>
      <c r="MQZ216" s="4620"/>
      <c r="MRA216" s="4620"/>
      <c r="MRB216" s="4620"/>
      <c r="MRC216" s="4620"/>
      <c r="MRD216" s="4620"/>
      <c r="MRE216" s="4620"/>
      <c r="MRF216" s="4620"/>
      <c r="MRG216" s="3799"/>
      <c r="MRH216" s="3800"/>
      <c r="MRI216" s="304"/>
      <c r="MRJ216" s="704"/>
      <c r="MRK216" s="4619"/>
      <c r="MRL216" s="4620"/>
      <c r="MRM216" s="4620"/>
      <c r="MRN216" s="4620"/>
      <c r="MRO216" s="4620"/>
      <c r="MRP216" s="4620"/>
      <c r="MRQ216" s="4620"/>
      <c r="MRR216" s="4620"/>
      <c r="MRS216" s="3799"/>
      <c r="MRT216" s="3800"/>
      <c r="MRU216" s="304"/>
      <c r="MRV216" s="704"/>
      <c r="MRW216" s="4619"/>
      <c r="MRX216" s="4620"/>
      <c r="MRY216" s="4620"/>
      <c r="MRZ216" s="4620"/>
      <c r="MSA216" s="4620"/>
      <c r="MSB216" s="4620"/>
      <c r="MSC216" s="4620"/>
      <c r="MSD216" s="4620"/>
      <c r="MSE216" s="3799"/>
      <c r="MSF216" s="3800"/>
      <c r="MSG216" s="304"/>
      <c r="MSH216" s="704"/>
      <c r="MSI216" s="4619"/>
      <c r="MSJ216" s="4620"/>
      <c r="MSK216" s="4620"/>
      <c r="MSL216" s="4620"/>
      <c r="MSM216" s="4620"/>
      <c r="MSN216" s="4620"/>
      <c r="MSO216" s="4620"/>
      <c r="MSP216" s="4620"/>
      <c r="MSQ216" s="3799"/>
      <c r="MSR216" s="3800"/>
      <c r="MSS216" s="304"/>
      <c r="MST216" s="704"/>
      <c r="MSU216" s="4619"/>
      <c r="MSV216" s="4620"/>
      <c r="MSW216" s="4620"/>
      <c r="MSX216" s="4620"/>
      <c r="MSY216" s="4620"/>
      <c r="MSZ216" s="4620"/>
      <c r="MTA216" s="4620"/>
      <c r="MTB216" s="4620"/>
      <c r="MTC216" s="3799"/>
      <c r="MTD216" s="3800"/>
      <c r="MTE216" s="304"/>
      <c r="MTF216" s="704"/>
      <c r="MTG216" s="4619"/>
      <c r="MTH216" s="4620"/>
      <c r="MTI216" s="4620"/>
      <c r="MTJ216" s="4620"/>
      <c r="MTK216" s="4620"/>
      <c r="MTL216" s="4620"/>
      <c r="MTM216" s="4620"/>
      <c r="MTN216" s="4620"/>
      <c r="MTO216" s="3799"/>
      <c r="MTP216" s="3800"/>
      <c r="MTQ216" s="304"/>
      <c r="MTR216" s="704"/>
      <c r="MTS216" s="4619"/>
      <c r="MTT216" s="4620"/>
      <c r="MTU216" s="4620"/>
      <c r="MTV216" s="4620"/>
      <c r="MTW216" s="4620"/>
      <c r="MTX216" s="4620"/>
      <c r="MTY216" s="4620"/>
      <c r="MTZ216" s="4620"/>
      <c r="MUA216" s="3799"/>
      <c r="MUB216" s="3800"/>
      <c r="MUC216" s="304"/>
      <c r="MUD216" s="704"/>
      <c r="MUE216" s="4619"/>
      <c r="MUF216" s="4620"/>
      <c r="MUG216" s="4620"/>
      <c r="MUH216" s="4620"/>
      <c r="MUI216" s="4620"/>
      <c r="MUJ216" s="4620"/>
      <c r="MUK216" s="4620"/>
      <c r="MUL216" s="4620"/>
      <c r="MUM216" s="3799"/>
      <c r="MUN216" s="3800"/>
      <c r="MUO216" s="304"/>
      <c r="MUP216" s="704"/>
      <c r="MUQ216" s="4619"/>
      <c r="MUR216" s="4620"/>
      <c r="MUS216" s="4620"/>
      <c r="MUT216" s="4620"/>
      <c r="MUU216" s="4620"/>
      <c r="MUV216" s="4620"/>
      <c r="MUW216" s="4620"/>
      <c r="MUX216" s="4620"/>
      <c r="MUY216" s="3799"/>
      <c r="MUZ216" s="3800"/>
      <c r="MVA216" s="304"/>
      <c r="MVB216" s="704"/>
      <c r="MVC216" s="4619"/>
      <c r="MVD216" s="4620"/>
      <c r="MVE216" s="4620"/>
      <c r="MVF216" s="4620"/>
      <c r="MVG216" s="4620"/>
      <c r="MVH216" s="4620"/>
      <c r="MVI216" s="4620"/>
      <c r="MVJ216" s="4620"/>
      <c r="MVK216" s="3799"/>
      <c r="MVL216" s="3800"/>
      <c r="MVM216" s="304"/>
      <c r="MVN216" s="704"/>
      <c r="MVO216" s="4619"/>
      <c r="MVP216" s="4620"/>
      <c r="MVQ216" s="4620"/>
      <c r="MVR216" s="4620"/>
      <c r="MVS216" s="4620"/>
      <c r="MVT216" s="4620"/>
      <c r="MVU216" s="4620"/>
      <c r="MVV216" s="4620"/>
      <c r="MVW216" s="3799"/>
      <c r="MVX216" s="3800"/>
      <c r="MVY216" s="304"/>
      <c r="MVZ216" s="704"/>
      <c r="MWA216" s="4619"/>
      <c r="MWB216" s="4620"/>
      <c r="MWC216" s="4620"/>
      <c r="MWD216" s="4620"/>
      <c r="MWE216" s="4620"/>
      <c r="MWF216" s="4620"/>
      <c r="MWG216" s="4620"/>
      <c r="MWH216" s="4620"/>
      <c r="MWI216" s="3799"/>
      <c r="MWJ216" s="3800"/>
      <c r="MWK216" s="304"/>
      <c r="MWL216" s="704"/>
      <c r="MWM216" s="4619"/>
      <c r="MWN216" s="4620"/>
      <c r="MWO216" s="4620"/>
      <c r="MWP216" s="4620"/>
      <c r="MWQ216" s="4620"/>
      <c r="MWR216" s="4620"/>
      <c r="MWS216" s="4620"/>
      <c r="MWT216" s="4620"/>
      <c r="MWU216" s="3799"/>
      <c r="MWV216" s="3800"/>
      <c r="MWW216" s="304"/>
      <c r="MWX216" s="704"/>
      <c r="MWY216" s="4619"/>
      <c r="MWZ216" s="4620"/>
      <c r="MXA216" s="4620"/>
      <c r="MXB216" s="4620"/>
      <c r="MXC216" s="4620"/>
      <c r="MXD216" s="4620"/>
      <c r="MXE216" s="4620"/>
      <c r="MXF216" s="4620"/>
      <c r="MXG216" s="3799"/>
      <c r="MXH216" s="3800"/>
      <c r="MXI216" s="304"/>
      <c r="MXJ216" s="704"/>
      <c r="MXK216" s="4619"/>
      <c r="MXL216" s="4620"/>
      <c r="MXM216" s="4620"/>
      <c r="MXN216" s="4620"/>
      <c r="MXO216" s="4620"/>
      <c r="MXP216" s="4620"/>
      <c r="MXQ216" s="4620"/>
      <c r="MXR216" s="4620"/>
      <c r="MXS216" s="3799"/>
      <c r="MXT216" s="3800"/>
      <c r="MXU216" s="304"/>
      <c r="MXV216" s="704"/>
      <c r="MXW216" s="4619"/>
      <c r="MXX216" s="4620"/>
      <c r="MXY216" s="4620"/>
      <c r="MXZ216" s="4620"/>
      <c r="MYA216" s="4620"/>
      <c r="MYB216" s="4620"/>
      <c r="MYC216" s="4620"/>
      <c r="MYD216" s="4620"/>
      <c r="MYE216" s="3799"/>
      <c r="MYF216" s="3800"/>
      <c r="MYG216" s="304"/>
      <c r="MYH216" s="704"/>
      <c r="MYI216" s="4619"/>
      <c r="MYJ216" s="4620"/>
      <c r="MYK216" s="4620"/>
      <c r="MYL216" s="4620"/>
      <c r="MYM216" s="4620"/>
      <c r="MYN216" s="4620"/>
      <c r="MYO216" s="4620"/>
      <c r="MYP216" s="4620"/>
      <c r="MYQ216" s="3799"/>
      <c r="MYR216" s="3800"/>
      <c r="MYS216" s="304"/>
      <c r="MYT216" s="704"/>
      <c r="MYU216" s="4619"/>
      <c r="MYV216" s="4620"/>
      <c r="MYW216" s="4620"/>
      <c r="MYX216" s="4620"/>
      <c r="MYY216" s="4620"/>
      <c r="MYZ216" s="4620"/>
      <c r="MZA216" s="4620"/>
      <c r="MZB216" s="4620"/>
      <c r="MZC216" s="3799"/>
      <c r="MZD216" s="3800"/>
      <c r="MZE216" s="304"/>
      <c r="MZF216" s="704"/>
      <c r="MZG216" s="4619"/>
      <c r="MZH216" s="4620"/>
      <c r="MZI216" s="4620"/>
      <c r="MZJ216" s="4620"/>
      <c r="MZK216" s="4620"/>
      <c r="MZL216" s="4620"/>
      <c r="MZM216" s="4620"/>
      <c r="MZN216" s="4620"/>
      <c r="MZO216" s="3799"/>
      <c r="MZP216" s="3800"/>
      <c r="MZQ216" s="304"/>
      <c r="MZR216" s="704"/>
      <c r="MZS216" s="4619"/>
      <c r="MZT216" s="4620"/>
      <c r="MZU216" s="4620"/>
      <c r="MZV216" s="4620"/>
      <c r="MZW216" s="4620"/>
      <c r="MZX216" s="4620"/>
      <c r="MZY216" s="4620"/>
      <c r="MZZ216" s="4620"/>
      <c r="NAA216" s="3799"/>
      <c r="NAB216" s="3800"/>
      <c r="NAC216" s="304"/>
      <c r="NAD216" s="704"/>
      <c r="NAE216" s="4619"/>
      <c r="NAF216" s="4620"/>
      <c r="NAG216" s="4620"/>
      <c r="NAH216" s="4620"/>
      <c r="NAI216" s="4620"/>
      <c r="NAJ216" s="4620"/>
      <c r="NAK216" s="4620"/>
      <c r="NAL216" s="4620"/>
      <c r="NAM216" s="3799"/>
      <c r="NAN216" s="3800"/>
      <c r="NAO216" s="304"/>
      <c r="NAP216" s="704"/>
      <c r="NAQ216" s="4619"/>
      <c r="NAR216" s="4620"/>
      <c r="NAS216" s="4620"/>
      <c r="NAT216" s="4620"/>
      <c r="NAU216" s="4620"/>
      <c r="NAV216" s="4620"/>
      <c r="NAW216" s="4620"/>
      <c r="NAX216" s="4620"/>
      <c r="NAY216" s="3799"/>
      <c r="NAZ216" s="3800"/>
      <c r="NBA216" s="304"/>
      <c r="NBB216" s="704"/>
      <c r="NBC216" s="4619"/>
      <c r="NBD216" s="4620"/>
      <c r="NBE216" s="4620"/>
      <c r="NBF216" s="4620"/>
      <c r="NBG216" s="4620"/>
      <c r="NBH216" s="4620"/>
      <c r="NBI216" s="4620"/>
      <c r="NBJ216" s="4620"/>
      <c r="NBK216" s="3799"/>
      <c r="NBL216" s="3800"/>
      <c r="NBM216" s="304"/>
      <c r="NBN216" s="704"/>
      <c r="NBO216" s="4619"/>
      <c r="NBP216" s="4620"/>
      <c r="NBQ216" s="4620"/>
      <c r="NBR216" s="4620"/>
      <c r="NBS216" s="4620"/>
      <c r="NBT216" s="4620"/>
      <c r="NBU216" s="4620"/>
      <c r="NBV216" s="4620"/>
      <c r="NBW216" s="3799"/>
      <c r="NBX216" s="3800"/>
      <c r="NBY216" s="304"/>
      <c r="NBZ216" s="704"/>
      <c r="NCA216" s="4619"/>
      <c r="NCB216" s="4620"/>
      <c r="NCC216" s="4620"/>
      <c r="NCD216" s="4620"/>
      <c r="NCE216" s="4620"/>
      <c r="NCF216" s="4620"/>
      <c r="NCG216" s="4620"/>
      <c r="NCH216" s="4620"/>
      <c r="NCI216" s="3799"/>
      <c r="NCJ216" s="3800"/>
      <c r="NCK216" s="304"/>
      <c r="NCL216" s="704"/>
      <c r="NCM216" s="4619"/>
      <c r="NCN216" s="4620"/>
      <c r="NCO216" s="4620"/>
      <c r="NCP216" s="4620"/>
      <c r="NCQ216" s="4620"/>
      <c r="NCR216" s="4620"/>
      <c r="NCS216" s="4620"/>
      <c r="NCT216" s="4620"/>
      <c r="NCU216" s="3799"/>
      <c r="NCV216" s="3800"/>
      <c r="NCW216" s="304"/>
      <c r="NCX216" s="704"/>
      <c r="NCY216" s="4619"/>
      <c r="NCZ216" s="4620"/>
      <c r="NDA216" s="4620"/>
      <c r="NDB216" s="4620"/>
      <c r="NDC216" s="4620"/>
      <c r="NDD216" s="4620"/>
      <c r="NDE216" s="4620"/>
      <c r="NDF216" s="4620"/>
      <c r="NDG216" s="3799"/>
      <c r="NDH216" s="3800"/>
      <c r="NDI216" s="304"/>
      <c r="NDJ216" s="704"/>
      <c r="NDK216" s="4619"/>
      <c r="NDL216" s="4620"/>
      <c r="NDM216" s="4620"/>
      <c r="NDN216" s="4620"/>
      <c r="NDO216" s="4620"/>
      <c r="NDP216" s="4620"/>
      <c r="NDQ216" s="4620"/>
      <c r="NDR216" s="4620"/>
      <c r="NDS216" s="3799"/>
      <c r="NDT216" s="3800"/>
      <c r="NDU216" s="304"/>
      <c r="NDV216" s="704"/>
      <c r="NDW216" s="4619"/>
      <c r="NDX216" s="4620"/>
      <c r="NDY216" s="4620"/>
      <c r="NDZ216" s="4620"/>
      <c r="NEA216" s="4620"/>
      <c r="NEB216" s="4620"/>
      <c r="NEC216" s="4620"/>
      <c r="NED216" s="4620"/>
      <c r="NEE216" s="3799"/>
      <c r="NEF216" s="3800"/>
      <c r="NEG216" s="304"/>
      <c r="NEH216" s="704"/>
      <c r="NEI216" s="4619"/>
      <c r="NEJ216" s="4620"/>
      <c r="NEK216" s="4620"/>
      <c r="NEL216" s="4620"/>
      <c r="NEM216" s="4620"/>
      <c r="NEN216" s="4620"/>
      <c r="NEO216" s="4620"/>
      <c r="NEP216" s="4620"/>
      <c r="NEQ216" s="3799"/>
      <c r="NER216" s="3800"/>
      <c r="NES216" s="304"/>
      <c r="NET216" s="704"/>
      <c r="NEU216" s="4619"/>
      <c r="NEV216" s="4620"/>
      <c r="NEW216" s="4620"/>
      <c r="NEX216" s="4620"/>
      <c r="NEY216" s="4620"/>
      <c r="NEZ216" s="4620"/>
      <c r="NFA216" s="4620"/>
      <c r="NFB216" s="4620"/>
      <c r="NFC216" s="3799"/>
      <c r="NFD216" s="3800"/>
      <c r="NFE216" s="304"/>
      <c r="NFF216" s="704"/>
      <c r="NFG216" s="4619"/>
      <c r="NFH216" s="4620"/>
      <c r="NFI216" s="4620"/>
      <c r="NFJ216" s="4620"/>
      <c r="NFK216" s="4620"/>
      <c r="NFL216" s="4620"/>
      <c r="NFM216" s="4620"/>
      <c r="NFN216" s="4620"/>
      <c r="NFO216" s="3799"/>
      <c r="NFP216" s="3800"/>
      <c r="NFQ216" s="304"/>
      <c r="NFR216" s="704"/>
      <c r="NFS216" s="4619"/>
      <c r="NFT216" s="4620"/>
      <c r="NFU216" s="4620"/>
      <c r="NFV216" s="4620"/>
      <c r="NFW216" s="4620"/>
      <c r="NFX216" s="4620"/>
      <c r="NFY216" s="4620"/>
      <c r="NFZ216" s="4620"/>
      <c r="NGA216" s="3799"/>
      <c r="NGB216" s="3800"/>
      <c r="NGC216" s="304"/>
      <c r="NGD216" s="704"/>
      <c r="NGE216" s="4619"/>
      <c r="NGF216" s="4620"/>
      <c r="NGG216" s="4620"/>
      <c r="NGH216" s="4620"/>
      <c r="NGI216" s="4620"/>
      <c r="NGJ216" s="4620"/>
      <c r="NGK216" s="4620"/>
      <c r="NGL216" s="4620"/>
      <c r="NGM216" s="3799"/>
      <c r="NGN216" s="3800"/>
      <c r="NGO216" s="304"/>
      <c r="NGP216" s="704"/>
      <c r="NGQ216" s="4619"/>
      <c r="NGR216" s="4620"/>
      <c r="NGS216" s="4620"/>
      <c r="NGT216" s="4620"/>
      <c r="NGU216" s="4620"/>
      <c r="NGV216" s="4620"/>
      <c r="NGW216" s="4620"/>
      <c r="NGX216" s="4620"/>
      <c r="NGY216" s="3799"/>
      <c r="NGZ216" s="3800"/>
      <c r="NHA216" s="304"/>
      <c r="NHB216" s="704"/>
      <c r="NHC216" s="4619"/>
      <c r="NHD216" s="4620"/>
      <c r="NHE216" s="4620"/>
      <c r="NHF216" s="4620"/>
      <c r="NHG216" s="4620"/>
      <c r="NHH216" s="4620"/>
      <c r="NHI216" s="4620"/>
      <c r="NHJ216" s="4620"/>
      <c r="NHK216" s="3799"/>
      <c r="NHL216" s="3800"/>
      <c r="NHM216" s="304"/>
      <c r="NHN216" s="704"/>
      <c r="NHO216" s="4619"/>
      <c r="NHP216" s="4620"/>
      <c r="NHQ216" s="4620"/>
      <c r="NHR216" s="4620"/>
      <c r="NHS216" s="4620"/>
      <c r="NHT216" s="4620"/>
      <c r="NHU216" s="4620"/>
      <c r="NHV216" s="4620"/>
      <c r="NHW216" s="3799"/>
      <c r="NHX216" s="3800"/>
      <c r="NHY216" s="304"/>
      <c r="NHZ216" s="704"/>
      <c r="NIA216" s="4619"/>
      <c r="NIB216" s="4620"/>
      <c r="NIC216" s="4620"/>
      <c r="NID216" s="4620"/>
      <c r="NIE216" s="4620"/>
      <c r="NIF216" s="4620"/>
      <c r="NIG216" s="4620"/>
      <c r="NIH216" s="4620"/>
      <c r="NII216" s="3799"/>
      <c r="NIJ216" s="3800"/>
      <c r="NIK216" s="304"/>
      <c r="NIL216" s="704"/>
      <c r="NIM216" s="4619"/>
      <c r="NIN216" s="4620"/>
      <c r="NIO216" s="4620"/>
      <c r="NIP216" s="4620"/>
      <c r="NIQ216" s="4620"/>
      <c r="NIR216" s="4620"/>
      <c r="NIS216" s="4620"/>
      <c r="NIT216" s="4620"/>
      <c r="NIU216" s="3799"/>
      <c r="NIV216" s="3800"/>
      <c r="NIW216" s="304"/>
      <c r="NIX216" s="704"/>
      <c r="NIY216" s="4619"/>
      <c r="NIZ216" s="4620"/>
      <c r="NJA216" s="4620"/>
      <c r="NJB216" s="4620"/>
      <c r="NJC216" s="4620"/>
      <c r="NJD216" s="4620"/>
      <c r="NJE216" s="4620"/>
      <c r="NJF216" s="4620"/>
      <c r="NJG216" s="3799"/>
      <c r="NJH216" s="3800"/>
      <c r="NJI216" s="304"/>
      <c r="NJJ216" s="704"/>
      <c r="NJK216" s="4619"/>
      <c r="NJL216" s="4620"/>
      <c r="NJM216" s="4620"/>
      <c r="NJN216" s="4620"/>
      <c r="NJO216" s="4620"/>
      <c r="NJP216" s="4620"/>
      <c r="NJQ216" s="4620"/>
      <c r="NJR216" s="4620"/>
      <c r="NJS216" s="3799"/>
      <c r="NJT216" s="3800"/>
      <c r="NJU216" s="304"/>
      <c r="NJV216" s="704"/>
      <c r="NJW216" s="4619"/>
      <c r="NJX216" s="4620"/>
      <c r="NJY216" s="4620"/>
      <c r="NJZ216" s="4620"/>
      <c r="NKA216" s="4620"/>
      <c r="NKB216" s="4620"/>
      <c r="NKC216" s="4620"/>
      <c r="NKD216" s="4620"/>
      <c r="NKE216" s="3799"/>
      <c r="NKF216" s="3800"/>
      <c r="NKG216" s="304"/>
      <c r="NKH216" s="704"/>
      <c r="NKI216" s="4619"/>
      <c r="NKJ216" s="4620"/>
      <c r="NKK216" s="4620"/>
      <c r="NKL216" s="4620"/>
      <c r="NKM216" s="4620"/>
      <c r="NKN216" s="4620"/>
      <c r="NKO216" s="4620"/>
      <c r="NKP216" s="4620"/>
      <c r="NKQ216" s="3799"/>
      <c r="NKR216" s="3800"/>
      <c r="NKS216" s="304"/>
      <c r="NKT216" s="704"/>
      <c r="NKU216" s="4619"/>
      <c r="NKV216" s="4620"/>
      <c r="NKW216" s="4620"/>
      <c r="NKX216" s="4620"/>
      <c r="NKY216" s="4620"/>
      <c r="NKZ216" s="4620"/>
      <c r="NLA216" s="4620"/>
      <c r="NLB216" s="4620"/>
      <c r="NLC216" s="3799"/>
      <c r="NLD216" s="3800"/>
      <c r="NLE216" s="304"/>
      <c r="NLF216" s="704"/>
      <c r="NLG216" s="4619"/>
      <c r="NLH216" s="4620"/>
      <c r="NLI216" s="4620"/>
      <c r="NLJ216" s="4620"/>
      <c r="NLK216" s="4620"/>
      <c r="NLL216" s="4620"/>
      <c r="NLM216" s="4620"/>
      <c r="NLN216" s="4620"/>
      <c r="NLO216" s="3799"/>
      <c r="NLP216" s="3800"/>
      <c r="NLQ216" s="304"/>
      <c r="NLR216" s="704"/>
      <c r="NLS216" s="4619"/>
      <c r="NLT216" s="4620"/>
      <c r="NLU216" s="4620"/>
      <c r="NLV216" s="4620"/>
      <c r="NLW216" s="4620"/>
      <c r="NLX216" s="4620"/>
      <c r="NLY216" s="4620"/>
      <c r="NLZ216" s="4620"/>
      <c r="NMA216" s="3799"/>
      <c r="NMB216" s="3800"/>
      <c r="NMC216" s="304"/>
      <c r="NMD216" s="704"/>
      <c r="NME216" s="4619"/>
      <c r="NMF216" s="4620"/>
      <c r="NMG216" s="4620"/>
      <c r="NMH216" s="4620"/>
      <c r="NMI216" s="4620"/>
      <c r="NMJ216" s="4620"/>
      <c r="NMK216" s="4620"/>
      <c r="NML216" s="4620"/>
      <c r="NMM216" s="3799"/>
      <c r="NMN216" s="3800"/>
      <c r="NMO216" s="304"/>
      <c r="NMP216" s="704"/>
      <c r="NMQ216" s="4619"/>
      <c r="NMR216" s="4620"/>
      <c r="NMS216" s="4620"/>
      <c r="NMT216" s="4620"/>
      <c r="NMU216" s="4620"/>
      <c r="NMV216" s="4620"/>
      <c r="NMW216" s="4620"/>
      <c r="NMX216" s="4620"/>
      <c r="NMY216" s="3799"/>
      <c r="NMZ216" s="3800"/>
      <c r="NNA216" s="304"/>
      <c r="NNB216" s="704"/>
      <c r="NNC216" s="4619"/>
      <c r="NND216" s="4620"/>
      <c r="NNE216" s="4620"/>
      <c r="NNF216" s="4620"/>
      <c r="NNG216" s="4620"/>
      <c r="NNH216" s="4620"/>
      <c r="NNI216" s="4620"/>
      <c r="NNJ216" s="4620"/>
      <c r="NNK216" s="3799"/>
      <c r="NNL216" s="3800"/>
      <c r="NNM216" s="304"/>
      <c r="NNN216" s="704"/>
      <c r="NNO216" s="4619"/>
      <c r="NNP216" s="4620"/>
      <c r="NNQ216" s="4620"/>
      <c r="NNR216" s="4620"/>
      <c r="NNS216" s="4620"/>
      <c r="NNT216" s="4620"/>
      <c r="NNU216" s="4620"/>
      <c r="NNV216" s="4620"/>
      <c r="NNW216" s="3799"/>
      <c r="NNX216" s="3800"/>
      <c r="NNY216" s="304"/>
      <c r="NNZ216" s="704"/>
      <c r="NOA216" s="4619"/>
      <c r="NOB216" s="4620"/>
      <c r="NOC216" s="4620"/>
      <c r="NOD216" s="4620"/>
      <c r="NOE216" s="4620"/>
      <c r="NOF216" s="4620"/>
      <c r="NOG216" s="4620"/>
      <c r="NOH216" s="4620"/>
      <c r="NOI216" s="3799"/>
      <c r="NOJ216" s="3800"/>
      <c r="NOK216" s="304"/>
      <c r="NOL216" s="704"/>
      <c r="NOM216" s="4619"/>
      <c r="NON216" s="4620"/>
      <c r="NOO216" s="4620"/>
      <c r="NOP216" s="4620"/>
      <c r="NOQ216" s="4620"/>
      <c r="NOR216" s="4620"/>
      <c r="NOS216" s="4620"/>
      <c r="NOT216" s="4620"/>
      <c r="NOU216" s="3799"/>
      <c r="NOV216" s="3800"/>
      <c r="NOW216" s="304"/>
      <c r="NOX216" s="704"/>
      <c r="NOY216" s="4619"/>
      <c r="NOZ216" s="4620"/>
      <c r="NPA216" s="4620"/>
      <c r="NPB216" s="4620"/>
      <c r="NPC216" s="4620"/>
      <c r="NPD216" s="4620"/>
      <c r="NPE216" s="4620"/>
      <c r="NPF216" s="4620"/>
      <c r="NPG216" s="3799"/>
      <c r="NPH216" s="3800"/>
      <c r="NPI216" s="304"/>
      <c r="NPJ216" s="704"/>
      <c r="NPK216" s="4619"/>
      <c r="NPL216" s="4620"/>
      <c r="NPM216" s="4620"/>
      <c r="NPN216" s="4620"/>
      <c r="NPO216" s="4620"/>
      <c r="NPP216" s="4620"/>
      <c r="NPQ216" s="4620"/>
      <c r="NPR216" s="4620"/>
      <c r="NPS216" s="3799"/>
      <c r="NPT216" s="3800"/>
      <c r="NPU216" s="304"/>
      <c r="NPV216" s="704"/>
      <c r="NPW216" s="4619"/>
      <c r="NPX216" s="4620"/>
      <c r="NPY216" s="4620"/>
      <c r="NPZ216" s="4620"/>
      <c r="NQA216" s="4620"/>
      <c r="NQB216" s="4620"/>
      <c r="NQC216" s="4620"/>
      <c r="NQD216" s="4620"/>
      <c r="NQE216" s="3799"/>
      <c r="NQF216" s="3800"/>
      <c r="NQG216" s="304"/>
      <c r="NQH216" s="704"/>
      <c r="NQI216" s="4619"/>
      <c r="NQJ216" s="4620"/>
      <c r="NQK216" s="4620"/>
      <c r="NQL216" s="4620"/>
      <c r="NQM216" s="4620"/>
      <c r="NQN216" s="4620"/>
      <c r="NQO216" s="4620"/>
      <c r="NQP216" s="4620"/>
      <c r="NQQ216" s="3799"/>
      <c r="NQR216" s="3800"/>
      <c r="NQS216" s="304"/>
      <c r="NQT216" s="704"/>
      <c r="NQU216" s="4619"/>
      <c r="NQV216" s="4620"/>
      <c r="NQW216" s="4620"/>
      <c r="NQX216" s="4620"/>
      <c r="NQY216" s="4620"/>
      <c r="NQZ216" s="4620"/>
      <c r="NRA216" s="4620"/>
      <c r="NRB216" s="4620"/>
      <c r="NRC216" s="3799"/>
      <c r="NRD216" s="3800"/>
      <c r="NRE216" s="304"/>
      <c r="NRF216" s="704"/>
      <c r="NRG216" s="4619"/>
      <c r="NRH216" s="4620"/>
      <c r="NRI216" s="4620"/>
      <c r="NRJ216" s="4620"/>
      <c r="NRK216" s="4620"/>
      <c r="NRL216" s="4620"/>
      <c r="NRM216" s="4620"/>
      <c r="NRN216" s="4620"/>
      <c r="NRO216" s="3799"/>
      <c r="NRP216" s="3800"/>
      <c r="NRQ216" s="304"/>
      <c r="NRR216" s="704"/>
      <c r="NRS216" s="4619"/>
      <c r="NRT216" s="4620"/>
      <c r="NRU216" s="4620"/>
      <c r="NRV216" s="4620"/>
      <c r="NRW216" s="4620"/>
      <c r="NRX216" s="4620"/>
      <c r="NRY216" s="4620"/>
      <c r="NRZ216" s="4620"/>
      <c r="NSA216" s="3799"/>
      <c r="NSB216" s="3800"/>
      <c r="NSC216" s="304"/>
      <c r="NSD216" s="704"/>
      <c r="NSE216" s="4619"/>
      <c r="NSF216" s="4620"/>
      <c r="NSG216" s="4620"/>
      <c r="NSH216" s="4620"/>
      <c r="NSI216" s="4620"/>
      <c r="NSJ216" s="4620"/>
      <c r="NSK216" s="4620"/>
      <c r="NSL216" s="4620"/>
      <c r="NSM216" s="3799"/>
      <c r="NSN216" s="3800"/>
      <c r="NSO216" s="304"/>
      <c r="NSP216" s="704"/>
      <c r="NSQ216" s="4619"/>
      <c r="NSR216" s="4620"/>
      <c r="NSS216" s="4620"/>
      <c r="NST216" s="4620"/>
      <c r="NSU216" s="4620"/>
      <c r="NSV216" s="4620"/>
      <c r="NSW216" s="4620"/>
      <c r="NSX216" s="4620"/>
      <c r="NSY216" s="3799"/>
      <c r="NSZ216" s="3800"/>
      <c r="NTA216" s="304"/>
      <c r="NTB216" s="704"/>
      <c r="NTC216" s="4619"/>
      <c r="NTD216" s="4620"/>
      <c r="NTE216" s="4620"/>
      <c r="NTF216" s="4620"/>
      <c r="NTG216" s="4620"/>
      <c r="NTH216" s="4620"/>
      <c r="NTI216" s="4620"/>
      <c r="NTJ216" s="4620"/>
      <c r="NTK216" s="3799"/>
      <c r="NTL216" s="3800"/>
      <c r="NTM216" s="304"/>
      <c r="NTN216" s="704"/>
      <c r="NTO216" s="4619"/>
      <c r="NTP216" s="4620"/>
      <c r="NTQ216" s="4620"/>
      <c r="NTR216" s="4620"/>
      <c r="NTS216" s="4620"/>
      <c r="NTT216" s="4620"/>
      <c r="NTU216" s="4620"/>
      <c r="NTV216" s="4620"/>
      <c r="NTW216" s="3799"/>
      <c r="NTX216" s="3800"/>
      <c r="NTY216" s="304"/>
      <c r="NTZ216" s="704"/>
      <c r="NUA216" s="4619"/>
      <c r="NUB216" s="4620"/>
      <c r="NUC216" s="4620"/>
      <c r="NUD216" s="4620"/>
      <c r="NUE216" s="4620"/>
      <c r="NUF216" s="4620"/>
      <c r="NUG216" s="4620"/>
      <c r="NUH216" s="4620"/>
      <c r="NUI216" s="3799"/>
      <c r="NUJ216" s="3800"/>
      <c r="NUK216" s="304"/>
      <c r="NUL216" s="704"/>
      <c r="NUM216" s="4619"/>
      <c r="NUN216" s="4620"/>
      <c r="NUO216" s="4620"/>
      <c r="NUP216" s="4620"/>
      <c r="NUQ216" s="4620"/>
      <c r="NUR216" s="4620"/>
      <c r="NUS216" s="4620"/>
      <c r="NUT216" s="4620"/>
      <c r="NUU216" s="3799"/>
      <c r="NUV216" s="3800"/>
      <c r="NUW216" s="304"/>
      <c r="NUX216" s="704"/>
      <c r="NUY216" s="4619"/>
      <c r="NUZ216" s="4620"/>
      <c r="NVA216" s="4620"/>
      <c r="NVB216" s="4620"/>
      <c r="NVC216" s="4620"/>
      <c r="NVD216" s="4620"/>
      <c r="NVE216" s="4620"/>
      <c r="NVF216" s="4620"/>
      <c r="NVG216" s="3799"/>
      <c r="NVH216" s="3800"/>
      <c r="NVI216" s="304"/>
      <c r="NVJ216" s="704"/>
      <c r="NVK216" s="4619"/>
      <c r="NVL216" s="4620"/>
      <c r="NVM216" s="4620"/>
      <c r="NVN216" s="4620"/>
      <c r="NVO216" s="4620"/>
      <c r="NVP216" s="4620"/>
      <c r="NVQ216" s="4620"/>
      <c r="NVR216" s="4620"/>
      <c r="NVS216" s="3799"/>
      <c r="NVT216" s="3800"/>
      <c r="NVU216" s="304"/>
      <c r="NVV216" s="704"/>
      <c r="NVW216" s="4619"/>
      <c r="NVX216" s="4620"/>
      <c r="NVY216" s="4620"/>
      <c r="NVZ216" s="4620"/>
      <c r="NWA216" s="4620"/>
      <c r="NWB216" s="4620"/>
      <c r="NWC216" s="4620"/>
      <c r="NWD216" s="4620"/>
      <c r="NWE216" s="3799"/>
      <c r="NWF216" s="3800"/>
      <c r="NWG216" s="304"/>
      <c r="NWH216" s="704"/>
      <c r="NWI216" s="4619"/>
      <c r="NWJ216" s="4620"/>
      <c r="NWK216" s="4620"/>
      <c r="NWL216" s="4620"/>
      <c r="NWM216" s="4620"/>
      <c r="NWN216" s="4620"/>
      <c r="NWO216" s="4620"/>
      <c r="NWP216" s="4620"/>
      <c r="NWQ216" s="3799"/>
      <c r="NWR216" s="3800"/>
      <c r="NWS216" s="304"/>
      <c r="NWT216" s="704"/>
      <c r="NWU216" s="4619"/>
      <c r="NWV216" s="4620"/>
      <c r="NWW216" s="4620"/>
      <c r="NWX216" s="4620"/>
      <c r="NWY216" s="4620"/>
      <c r="NWZ216" s="4620"/>
      <c r="NXA216" s="4620"/>
      <c r="NXB216" s="4620"/>
      <c r="NXC216" s="3799"/>
      <c r="NXD216" s="3800"/>
      <c r="NXE216" s="304"/>
      <c r="NXF216" s="704"/>
      <c r="NXG216" s="4619"/>
      <c r="NXH216" s="4620"/>
      <c r="NXI216" s="4620"/>
      <c r="NXJ216" s="4620"/>
      <c r="NXK216" s="4620"/>
      <c r="NXL216" s="4620"/>
      <c r="NXM216" s="4620"/>
      <c r="NXN216" s="4620"/>
      <c r="NXO216" s="3799"/>
      <c r="NXP216" s="3800"/>
      <c r="NXQ216" s="304"/>
      <c r="NXR216" s="704"/>
      <c r="NXS216" s="4619"/>
      <c r="NXT216" s="4620"/>
      <c r="NXU216" s="4620"/>
      <c r="NXV216" s="4620"/>
      <c r="NXW216" s="4620"/>
      <c r="NXX216" s="4620"/>
      <c r="NXY216" s="4620"/>
      <c r="NXZ216" s="4620"/>
      <c r="NYA216" s="3799"/>
      <c r="NYB216" s="3800"/>
      <c r="NYC216" s="304"/>
      <c r="NYD216" s="704"/>
      <c r="NYE216" s="4619"/>
      <c r="NYF216" s="4620"/>
      <c r="NYG216" s="4620"/>
      <c r="NYH216" s="4620"/>
      <c r="NYI216" s="4620"/>
      <c r="NYJ216" s="4620"/>
      <c r="NYK216" s="4620"/>
      <c r="NYL216" s="4620"/>
      <c r="NYM216" s="3799"/>
      <c r="NYN216" s="3800"/>
      <c r="NYO216" s="304"/>
      <c r="NYP216" s="704"/>
      <c r="NYQ216" s="4619"/>
      <c r="NYR216" s="4620"/>
      <c r="NYS216" s="4620"/>
      <c r="NYT216" s="4620"/>
      <c r="NYU216" s="4620"/>
      <c r="NYV216" s="4620"/>
      <c r="NYW216" s="4620"/>
      <c r="NYX216" s="4620"/>
      <c r="NYY216" s="3799"/>
      <c r="NYZ216" s="3800"/>
      <c r="NZA216" s="304"/>
      <c r="NZB216" s="704"/>
      <c r="NZC216" s="4619"/>
      <c r="NZD216" s="4620"/>
      <c r="NZE216" s="4620"/>
      <c r="NZF216" s="4620"/>
      <c r="NZG216" s="4620"/>
      <c r="NZH216" s="4620"/>
      <c r="NZI216" s="4620"/>
      <c r="NZJ216" s="4620"/>
      <c r="NZK216" s="3799"/>
      <c r="NZL216" s="3800"/>
      <c r="NZM216" s="304"/>
      <c r="NZN216" s="704"/>
      <c r="NZO216" s="4619"/>
      <c r="NZP216" s="4620"/>
      <c r="NZQ216" s="4620"/>
      <c r="NZR216" s="4620"/>
      <c r="NZS216" s="4620"/>
      <c r="NZT216" s="4620"/>
      <c r="NZU216" s="4620"/>
      <c r="NZV216" s="4620"/>
      <c r="NZW216" s="3799"/>
      <c r="NZX216" s="3800"/>
      <c r="NZY216" s="304"/>
      <c r="NZZ216" s="704"/>
      <c r="OAA216" s="4619"/>
      <c r="OAB216" s="4620"/>
      <c r="OAC216" s="4620"/>
      <c r="OAD216" s="4620"/>
      <c r="OAE216" s="4620"/>
      <c r="OAF216" s="4620"/>
      <c r="OAG216" s="4620"/>
      <c r="OAH216" s="4620"/>
      <c r="OAI216" s="3799"/>
      <c r="OAJ216" s="3800"/>
      <c r="OAK216" s="304"/>
      <c r="OAL216" s="704"/>
      <c r="OAM216" s="4619"/>
      <c r="OAN216" s="4620"/>
      <c r="OAO216" s="4620"/>
      <c r="OAP216" s="4620"/>
      <c r="OAQ216" s="4620"/>
      <c r="OAR216" s="4620"/>
      <c r="OAS216" s="4620"/>
      <c r="OAT216" s="4620"/>
      <c r="OAU216" s="3799"/>
      <c r="OAV216" s="3800"/>
      <c r="OAW216" s="304"/>
      <c r="OAX216" s="704"/>
      <c r="OAY216" s="4619"/>
      <c r="OAZ216" s="4620"/>
      <c r="OBA216" s="4620"/>
      <c r="OBB216" s="4620"/>
      <c r="OBC216" s="4620"/>
      <c r="OBD216" s="4620"/>
      <c r="OBE216" s="4620"/>
      <c r="OBF216" s="4620"/>
      <c r="OBG216" s="3799"/>
      <c r="OBH216" s="3800"/>
      <c r="OBI216" s="304"/>
      <c r="OBJ216" s="704"/>
      <c r="OBK216" s="4619"/>
      <c r="OBL216" s="4620"/>
      <c r="OBM216" s="4620"/>
      <c r="OBN216" s="4620"/>
      <c r="OBO216" s="4620"/>
      <c r="OBP216" s="4620"/>
      <c r="OBQ216" s="4620"/>
      <c r="OBR216" s="4620"/>
      <c r="OBS216" s="3799"/>
      <c r="OBT216" s="3800"/>
      <c r="OBU216" s="304"/>
      <c r="OBV216" s="704"/>
      <c r="OBW216" s="4619"/>
      <c r="OBX216" s="4620"/>
      <c r="OBY216" s="4620"/>
      <c r="OBZ216" s="4620"/>
      <c r="OCA216" s="4620"/>
      <c r="OCB216" s="4620"/>
      <c r="OCC216" s="4620"/>
      <c r="OCD216" s="4620"/>
      <c r="OCE216" s="3799"/>
      <c r="OCF216" s="3800"/>
      <c r="OCG216" s="304"/>
      <c r="OCH216" s="704"/>
      <c r="OCI216" s="4619"/>
      <c r="OCJ216" s="4620"/>
      <c r="OCK216" s="4620"/>
      <c r="OCL216" s="4620"/>
      <c r="OCM216" s="4620"/>
      <c r="OCN216" s="4620"/>
      <c r="OCO216" s="4620"/>
      <c r="OCP216" s="4620"/>
      <c r="OCQ216" s="3799"/>
      <c r="OCR216" s="3800"/>
      <c r="OCS216" s="304"/>
      <c r="OCT216" s="704"/>
      <c r="OCU216" s="4619"/>
      <c r="OCV216" s="4620"/>
      <c r="OCW216" s="4620"/>
      <c r="OCX216" s="4620"/>
      <c r="OCY216" s="4620"/>
      <c r="OCZ216" s="4620"/>
      <c r="ODA216" s="4620"/>
      <c r="ODB216" s="4620"/>
      <c r="ODC216" s="3799"/>
      <c r="ODD216" s="3800"/>
      <c r="ODE216" s="304"/>
      <c r="ODF216" s="704"/>
      <c r="ODG216" s="4619"/>
      <c r="ODH216" s="4620"/>
      <c r="ODI216" s="4620"/>
      <c r="ODJ216" s="4620"/>
      <c r="ODK216" s="4620"/>
      <c r="ODL216" s="4620"/>
      <c r="ODM216" s="4620"/>
      <c r="ODN216" s="4620"/>
      <c r="ODO216" s="3799"/>
      <c r="ODP216" s="3800"/>
      <c r="ODQ216" s="304"/>
      <c r="ODR216" s="704"/>
      <c r="ODS216" s="4619"/>
      <c r="ODT216" s="4620"/>
      <c r="ODU216" s="4620"/>
      <c r="ODV216" s="4620"/>
      <c r="ODW216" s="4620"/>
      <c r="ODX216" s="4620"/>
      <c r="ODY216" s="4620"/>
      <c r="ODZ216" s="4620"/>
      <c r="OEA216" s="3799"/>
      <c r="OEB216" s="3800"/>
      <c r="OEC216" s="304"/>
      <c r="OED216" s="704"/>
      <c r="OEE216" s="4619"/>
      <c r="OEF216" s="4620"/>
      <c r="OEG216" s="4620"/>
      <c r="OEH216" s="4620"/>
      <c r="OEI216" s="4620"/>
      <c r="OEJ216" s="4620"/>
      <c r="OEK216" s="4620"/>
      <c r="OEL216" s="4620"/>
      <c r="OEM216" s="3799"/>
      <c r="OEN216" s="3800"/>
      <c r="OEO216" s="304"/>
      <c r="OEP216" s="704"/>
      <c r="OEQ216" s="4619"/>
      <c r="OER216" s="4620"/>
      <c r="OES216" s="4620"/>
      <c r="OET216" s="4620"/>
      <c r="OEU216" s="4620"/>
      <c r="OEV216" s="4620"/>
      <c r="OEW216" s="4620"/>
      <c r="OEX216" s="4620"/>
      <c r="OEY216" s="3799"/>
      <c r="OEZ216" s="3800"/>
      <c r="OFA216" s="304"/>
      <c r="OFB216" s="704"/>
      <c r="OFC216" s="4619"/>
      <c r="OFD216" s="4620"/>
      <c r="OFE216" s="4620"/>
      <c r="OFF216" s="4620"/>
      <c r="OFG216" s="4620"/>
      <c r="OFH216" s="4620"/>
      <c r="OFI216" s="4620"/>
      <c r="OFJ216" s="4620"/>
      <c r="OFK216" s="3799"/>
      <c r="OFL216" s="3800"/>
      <c r="OFM216" s="304"/>
      <c r="OFN216" s="704"/>
      <c r="OFO216" s="4619"/>
      <c r="OFP216" s="4620"/>
      <c r="OFQ216" s="4620"/>
      <c r="OFR216" s="4620"/>
      <c r="OFS216" s="4620"/>
      <c r="OFT216" s="4620"/>
      <c r="OFU216" s="4620"/>
      <c r="OFV216" s="4620"/>
      <c r="OFW216" s="3799"/>
      <c r="OFX216" s="3800"/>
      <c r="OFY216" s="304"/>
      <c r="OFZ216" s="704"/>
      <c r="OGA216" s="4619"/>
      <c r="OGB216" s="4620"/>
      <c r="OGC216" s="4620"/>
      <c r="OGD216" s="4620"/>
      <c r="OGE216" s="4620"/>
      <c r="OGF216" s="4620"/>
      <c r="OGG216" s="4620"/>
      <c r="OGH216" s="4620"/>
      <c r="OGI216" s="3799"/>
      <c r="OGJ216" s="3800"/>
      <c r="OGK216" s="304"/>
      <c r="OGL216" s="704"/>
      <c r="OGM216" s="4619"/>
      <c r="OGN216" s="4620"/>
      <c r="OGO216" s="4620"/>
      <c r="OGP216" s="4620"/>
      <c r="OGQ216" s="4620"/>
      <c r="OGR216" s="4620"/>
      <c r="OGS216" s="4620"/>
      <c r="OGT216" s="4620"/>
      <c r="OGU216" s="3799"/>
      <c r="OGV216" s="3800"/>
      <c r="OGW216" s="304"/>
      <c r="OGX216" s="704"/>
      <c r="OGY216" s="4619"/>
      <c r="OGZ216" s="4620"/>
      <c r="OHA216" s="4620"/>
      <c r="OHB216" s="4620"/>
      <c r="OHC216" s="4620"/>
      <c r="OHD216" s="4620"/>
      <c r="OHE216" s="4620"/>
      <c r="OHF216" s="4620"/>
      <c r="OHG216" s="3799"/>
      <c r="OHH216" s="3800"/>
      <c r="OHI216" s="304"/>
      <c r="OHJ216" s="704"/>
      <c r="OHK216" s="4619"/>
      <c r="OHL216" s="4620"/>
      <c r="OHM216" s="4620"/>
      <c r="OHN216" s="4620"/>
      <c r="OHO216" s="4620"/>
      <c r="OHP216" s="4620"/>
      <c r="OHQ216" s="4620"/>
      <c r="OHR216" s="4620"/>
      <c r="OHS216" s="3799"/>
      <c r="OHT216" s="3800"/>
      <c r="OHU216" s="304"/>
      <c r="OHV216" s="704"/>
      <c r="OHW216" s="4619"/>
      <c r="OHX216" s="4620"/>
      <c r="OHY216" s="4620"/>
      <c r="OHZ216" s="4620"/>
      <c r="OIA216" s="4620"/>
      <c r="OIB216" s="4620"/>
      <c r="OIC216" s="4620"/>
      <c r="OID216" s="4620"/>
      <c r="OIE216" s="3799"/>
      <c r="OIF216" s="3800"/>
      <c r="OIG216" s="304"/>
      <c r="OIH216" s="704"/>
      <c r="OII216" s="4619"/>
      <c r="OIJ216" s="4620"/>
      <c r="OIK216" s="4620"/>
      <c r="OIL216" s="4620"/>
      <c r="OIM216" s="4620"/>
      <c r="OIN216" s="4620"/>
      <c r="OIO216" s="4620"/>
      <c r="OIP216" s="4620"/>
      <c r="OIQ216" s="3799"/>
      <c r="OIR216" s="3800"/>
      <c r="OIS216" s="304"/>
      <c r="OIT216" s="704"/>
      <c r="OIU216" s="4619"/>
      <c r="OIV216" s="4620"/>
      <c r="OIW216" s="4620"/>
      <c r="OIX216" s="4620"/>
      <c r="OIY216" s="4620"/>
      <c r="OIZ216" s="4620"/>
      <c r="OJA216" s="4620"/>
      <c r="OJB216" s="4620"/>
      <c r="OJC216" s="3799"/>
      <c r="OJD216" s="3800"/>
      <c r="OJE216" s="304"/>
      <c r="OJF216" s="704"/>
      <c r="OJG216" s="4619"/>
      <c r="OJH216" s="4620"/>
      <c r="OJI216" s="4620"/>
      <c r="OJJ216" s="4620"/>
      <c r="OJK216" s="4620"/>
      <c r="OJL216" s="4620"/>
      <c r="OJM216" s="4620"/>
      <c r="OJN216" s="4620"/>
      <c r="OJO216" s="3799"/>
      <c r="OJP216" s="3800"/>
      <c r="OJQ216" s="304"/>
      <c r="OJR216" s="704"/>
      <c r="OJS216" s="4619"/>
      <c r="OJT216" s="4620"/>
      <c r="OJU216" s="4620"/>
      <c r="OJV216" s="4620"/>
      <c r="OJW216" s="4620"/>
      <c r="OJX216" s="4620"/>
      <c r="OJY216" s="4620"/>
      <c r="OJZ216" s="4620"/>
      <c r="OKA216" s="3799"/>
      <c r="OKB216" s="3800"/>
      <c r="OKC216" s="304"/>
      <c r="OKD216" s="704"/>
      <c r="OKE216" s="4619"/>
      <c r="OKF216" s="4620"/>
      <c r="OKG216" s="4620"/>
      <c r="OKH216" s="4620"/>
      <c r="OKI216" s="4620"/>
      <c r="OKJ216" s="4620"/>
      <c r="OKK216" s="4620"/>
      <c r="OKL216" s="4620"/>
      <c r="OKM216" s="3799"/>
      <c r="OKN216" s="3800"/>
      <c r="OKO216" s="304"/>
      <c r="OKP216" s="704"/>
      <c r="OKQ216" s="4619"/>
      <c r="OKR216" s="4620"/>
      <c r="OKS216" s="4620"/>
      <c r="OKT216" s="4620"/>
      <c r="OKU216" s="4620"/>
      <c r="OKV216" s="4620"/>
      <c r="OKW216" s="4620"/>
      <c r="OKX216" s="4620"/>
      <c r="OKY216" s="3799"/>
      <c r="OKZ216" s="3800"/>
      <c r="OLA216" s="304"/>
      <c r="OLB216" s="704"/>
      <c r="OLC216" s="4619"/>
      <c r="OLD216" s="4620"/>
      <c r="OLE216" s="4620"/>
      <c r="OLF216" s="4620"/>
      <c r="OLG216" s="4620"/>
      <c r="OLH216" s="4620"/>
      <c r="OLI216" s="4620"/>
      <c r="OLJ216" s="4620"/>
      <c r="OLK216" s="3799"/>
      <c r="OLL216" s="3800"/>
      <c r="OLM216" s="304"/>
      <c r="OLN216" s="704"/>
      <c r="OLO216" s="4619"/>
      <c r="OLP216" s="4620"/>
      <c r="OLQ216" s="4620"/>
      <c r="OLR216" s="4620"/>
      <c r="OLS216" s="4620"/>
      <c r="OLT216" s="4620"/>
      <c r="OLU216" s="4620"/>
      <c r="OLV216" s="4620"/>
      <c r="OLW216" s="3799"/>
      <c r="OLX216" s="3800"/>
      <c r="OLY216" s="304"/>
      <c r="OLZ216" s="704"/>
      <c r="OMA216" s="4619"/>
      <c r="OMB216" s="4620"/>
      <c r="OMC216" s="4620"/>
      <c r="OMD216" s="4620"/>
      <c r="OME216" s="4620"/>
      <c r="OMF216" s="4620"/>
      <c r="OMG216" s="4620"/>
      <c r="OMH216" s="4620"/>
      <c r="OMI216" s="3799"/>
      <c r="OMJ216" s="3800"/>
      <c r="OMK216" s="304"/>
      <c r="OML216" s="704"/>
      <c r="OMM216" s="4619"/>
      <c r="OMN216" s="4620"/>
      <c r="OMO216" s="4620"/>
      <c r="OMP216" s="4620"/>
      <c r="OMQ216" s="4620"/>
      <c r="OMR216" s="4620"/>
      <c r="OMS216" s="4620"/>
      <c r="OMT216" s="4620"/>
      <c r="OMU216" s="3799"/>
      <c r="OMV216" s="3800"/>
      <c r="OMW216" s="304"/>
      <c r="OMX216" s="704"/>
      <c r="OMY216" s="4619"/>
      <c r="OMZ216" s="4620"/>
      <c r="ONA216" s="4620"/>
      <c r="ONB216" s="4620"/>
      <c r="ONC216" s="4620"/>
      <c r="OND216" s="4620"/>
      <c r="ONE216" s="4620"/>
      <c r="ONF216" s="4620"/>
      <c r="ONG216" s="3799"/>
      <c r="ONH216" s="3800"/>
      <c r="ONI216" s="304"/>
      <c r="ONJ216" s="704"/>
      <c r="ONK216" s="4619"/>
      <c r="ONL216" s="4620"/>
      <c r="ONM216" s="4620"/>
      <c r="ONN216" s="4620"/>
      <c r="ONO216" s="4620"/>
      <c r="ONP216" s="4620"/>
      <c r="ONQ216" s="4620"/>
      <c r="ONR216" s="4620"/>
      <c r="ONS216" s="3799"/>
      <c r="ONT216" s="3800"/>
      <c r="ONU216" s="304"/>
      <c r="ONV216" s="704"/>
      <c r="ONW216" s="4619"/>
      <c r="ONX216" s="4620"/>
      <c r="ONY216" s="4620"/>
      <c r="ONZ216" s="4620"/>
      <c r="OOA216" s="4620"/>
      <c r="OOB216" s="4620"/>
      <c r="OOC216" s="4620"/>
      <c r="OOD216" s="4620"/>
      <c r="OOE216" s="3799"/>
      <c r="OOF216" s="3800"/>
      <c r="OOG216" s="304"/>
      <c r="OOH216" s="704"/>
      <c r="OOI216" s="4619"/>
      <c r="OOJ216" s="4620"/>
      <c r="OOK216" s="4620"/>
      <c r="OOL216" s="4620"/>
      <c r="OOM216" s="4620"/>
      <c r="OON216" s="4620"/>
      <c r="OOO216" s="4620"/>
      <c r="OOP216" s="4620"/>
      <c r="OOQ216" s="3799"/>
      <c r="OOR216" s="3800"/>
      <c r="OOS216" s="304"/>
      <c r="OOT216" s="704"/>
      <c r="OOU216" s="4619"/>
      <c r="OOV216" s="4620"/>
      <c r="OOW216" s="4620"/>
      <c r="OOX216" s="4620"/>
      <c r="OOY216" s="4620"/>
      <c r="OOZ216" s="4620"/>
      <c r="OPA216" s="4620"/>
      <c r="OPB216" s="4620"/>
      <c r="OPC216" s="3799"/>
      <c r="OPD216" s="3800"/>
      <c r="OPE216" s="304"/>
      <c r="OPF216" s="704"/>
      <c r="OPG216" s="4619"/>
      <c r="OPH216" s="4620"/>
      <c r="OPI216" s="4620"/>
      <c r="OPJ216" s="4620"/>
      <c r="OPK216" s="4620"/>
      <c r="OPL216" s="4620"/>
      <c r="OPM216" s="4620"/>
      <c r="OPN216" s="4620"/>
      <c r="OPO216" s="3799"/>
      <c r="OPP216" s="3800"/>
      <c r="OPQ216" s="304"/>
      <c r="OPR216" s="704"/>
      <c r="OPS216" s="4619"/>
      <c r="OPT216" s="4620"/>
      <c r="OPU216" s="4620"/>
      <c r="OPV216" s="4620"/>
      <c r="OPW216" s="4620"/>
      <c r="OPX216" s="4620"/>
      <c r="OPY216" s="4620"/>
      <c r="OPZ216" s="4620"/>
      <c r="OQA216" s="3799"/>
      <c r="OQB216" s="3800"/>
      <c r="OQC216" s="304"/>
      <c r="OQD216" s="704"/>
      <c r="OQE216" s="4619"/>
      <c r="OQF216" s="4620"/>
      <c r="OQG216" s="4620"/>
      <c r="OQH216" s="4620"/>
      <c r="OQI216" s="4620"/>
      <c r="OQJ216" s="4620"/>
      <c r="OQK216" s="4620"/>
      <c r="OQL216" s="4620"/>
      <c r="OQM216" s="3799"/>
      <c r="OQN216" s="3800"/>
      <c r="OQO216" s="304"/>
      <c r="OQP216" s="704"/>
      <c r="OQQ216" s="4619"/>
      <c r="OQR216" s="4620"/>
      <c r="OQS216" s="4620"/>
      <c r="OQT216" s="4620"/>
      <c r="OQU216" s="4620"/>
      <c r="OQV216" s="4620"/>
      <c r="OQW216" s="4620"/>
      <c r="OQX216" s="4620"/>
      <c r="OQY216" s="3799"/>
      <c r="OQZ216" s="3800"/>
      <c r="ORA216" s="304"/>
      <c r="ORB216" s="704"/>
      <c r="ORC216" s="4619"/>
      <c r="ORD216" s="4620"/>
      <c r="ORE216" s="4620"/>
      <c r="ORF216" s="4620"/>
      <c r="ORG216" s="4620"/>
      <c r="ORH216" s="4620"/>
      <c r="ORI216" s="4620"/>
      <c r="ORJ216" s="4620"/>
      <c r="ORK216" s="3799"/>
      <c r="ORL216" s="3800"/>
      <c r="ORM216" s="304"/>
      <c r="ORN216" s="704"/>
      <c r="ORO216" s="4619"/>
      <c r="ORP216" s="4620"/>
      <c r="ORQ216" s="4620"/>
      <c r="ORR216" s="4620"/>
      <c r="ORS216" s="4620"/>
      <c r="ORT216" s="4620"/>
      <c r="ORU216" s="4620"/>
      <c r="ORV216" s="4620"/>
      <c r="ORW216" s="3799"/>
      <c r="ORX216" s="3800"/>
      <c r="ORY216" s="304"/>
      <c r="ORZ216" s="704"/>
      <c r="OSA216" s="4619"/>
      <c r="OSB216" s="4620"/>
      <c r="OSC216" s="4620"/>
      <c r="OSD216" s="4620"/>
      <c r="OSE216" s="4620"/>
      <c r="OSF216" s="4620"/>
      <c r="OSG216" s="4620"/>
      <c r="OSH216" s="4620"/>
      <c r="OSI216" s="3799"/>
      <c r="OSJ216" s="3800"/>
      <c r="OSK216" s="304"/>
      <c r="OSL216" s="704"/>
      <c r="OSM216" s="4619"/>
      <c r="OSN216" s="4620"/>
      <c r="OSO216" s="4620"/>
      <c r="OSP216" s="4620"/>
      <c r="OSQ216" s="4620"/>
      <c r="OSR216" s="4620"/>
      <c r="OSS216" s="4620"/>
      <c r="OST216" s="4620"/>
      <c r="OSU216" s="3799"/>
      <c r="OSV216" s="3800"/>
      <c r="OSW216" s="304"/>
      <c r="OSX216" s="704"/>
      <c r="OSY216" s="4619"/>
      <c r="OSZ216" s="4620"/>
      <c r="OTA216" s="4620"/>
      <c r="OTB216" s="4620"/>
      <c r="OTC216" s="4620"/>
      <c r="OTD216" s="4620"/>
      <c r="OTE216" s="4620"/>
      <c r="OTF216" s="4620"/>
      <c r="OTG216" s="3799"/>
      <c r="OTH216" s="3800"/>
      <c r="OTI216" s="304"/>
      <c r="OTJ216" s="704"/>
      <c r="OTK216" s="4619"/>
      <c r="OTL216" s="4620"/>
      <c r="OTM216" s="4620"/>
      <c r="OTN216" s="4620"/>
      <c r="OTO216" s="4620"/>
      <c r="OTP216" s="4620"/>
      <c r="OTQ216" s="4620"/>
      <c r="OTR216" s="4620"/>
      <c r="OTS216" s="3799"/>
      <c r="OTT216" s="3800"/>
      <c r="OTU216" s="304"/>
      <c r="OTV216" s="704"/>
      <c r="OTW216" s="4619"/>
      <c r="OTX216" s="4620"/>
      <c r="OTY216" s="4620"/>
      <c r="OTZ216" s="4620"/>
      <c r="OUA216" s="4620"/>
      <c r="OUB216" s="4620"/>
      <c r="OUC216" s="4620"/>
      <c r="OUD216" s="4620"/>
      <c r="OUE216" s="3799"/>
      <c r="OUF216" s="3800"/>
      <c r="OUG216" s="304"/>
      <c r="OUH216" s="704"/>
      <c r="OUI216" s="4619"/>
      <c r="OUJ216" s="4620"/>
      <c r="OUK216" s="4620"/>
      <c r="OUL216" s="4620"/>
      <c r="OUM216" s="4620"/>
      <c r="OUN216" s="4620"/>
      <c r="OUO216" s="4620"/>
      <c r="OUP216" s="4620"/>
      <c r="OUQ216" s="3799"/>
      <c r="OUR216" s="3800"/>
      <c r="OUS216" s="304"/>
      <c r="OUT216" s="704"/>
      <c r="OUU216" s="4619"/>
      <c r="OUV216" s="4620"/>
      <c r="OUW216" s="4620"/>
      <c r="OUX216" s="4620"/>
      <c r="OUY216" s="4620"/>
      <c r="OUZ216" s="4620"/>
      <c r="OVA216" s="4620"/>
      <c r="OVB216" s="4620"/>
      <c r="OVC216" s="3799"/>
      <c r="OVD216" s="3800"/>
      <c r="OVE216" s="304"/>
      <c r="OVF216" s="704"/>
      <c r="OVG216" s="4619"/>
      <c r="OVH216" s="4620"/>
      <c r="OVI216" s="4620"/>
      <c r="OVJ216" s="4620"/>
      <c r="OVK216" s="4620"/>
      <c r="OVL216" s="4620"/>
      <c r="OVM216" s="4620"/>
      <c r="OVN216" s="4620"/>
      <c r="OVO216" s="3799"/>
      <c r="OVP216" s="3800"/>
      <c r="OVQ216" s="304"/>
      <c r="OVR216" s="704"/>
      <c r="OVS216" s="4619"/>
      <c r="OVT216" s="4620"/>
      <c r="OVU216" s="4620"/>
      <c r="OVV216" s="4620"/>
      <c r="OVW216" s="4620"/>
      <c r="OVX216" s="4620"/>
      <c r="OVY216" s="4620"/>
      <c r="OVZ216" s="4620"/>
      <c r="OWA216" s="3799"/>
      <c r="OWB216" s="3800"/>
      <c r="OWC216" s="304"/>
      <c r="OWD216" s="704"/>
      <c r="OWE216" s="4619"/>
      <c r="OWF216" s="4620"/>
      <c r="OWG216" s="4620"/>
      <c r="OWH216" s="4620"/>
      <c r="OWI216" s="4620"/>
      <c r="OWJ216" s="4620"/>
      <c r="OWK216" s="4620"/>
      <c r="OWL216" s="4620"/>
      <c r="OWM216" s="3799"/>
      <c r="OWN216" s="3800"/>
      <c r="OWO216" s="304"/>
      <c r="OWP216" s="704"/>
      <c r="OWQ216" s="4619"/>
      <c r="OWR216" s="4620"/>
      <c r="OWS216" s="4620"/>
      <c r="OWT216" s="4620"/>
      <c r="OWU216" s="4620"/>
      <c r="OWV216" s="4620"/>
      <c r="OWW216" s="4620"/>
      <c r="OWX216" s="4620"/>
      <c r="OWY216" s="3799"/>
      <c r="OWZ216" s="3800"/>
      <c r="OXA216" s="304"/>
      <c r="OXB216" s="704"/>
      <c r="OXC216" s="4619"/>
      <c r="OXD216" s="4620"/>
      <c r="OXE216" s="4620"/>
      <c r="OXF216" s="4620"/>
      <c r="OXG216" s="4620"/>
      <c r="OXH216" s="4620"/>
      <c r="OXI216" s="4620"/>
      <c r="OXJ216" s="4620"/>
      <c r="OXK216" s="3799"/>
      <c r="OXL216" s="3800"/>
      <c r="OXM216" s="304"/>
      <c r="OXN216" s="704"/>
      <c r="OXO216" s="4619"/>
      <c r="OXP216" s="4620"/>
      <c r="OXQ216" s="4620"/>
      <c r="OXR216" s="4620"/>
      <c r="OXS216" s="4620"/>
      <c r="OXT216" s="4620"/>
      <c r="OXU216" s="4620"/>
      <c r="OXV216" s="4620"/>
      <c r="OXW216" s="3799"/>
      <c r="OXX216" s="3800"/>
      <c r="OXY216" s="304"/>
      <c r="OXZ216" s="704"/>
      <c r="OYA216" s="4619"/>
      <c r="OYB216" s="4620"/>
      <c r="OYC216" s="4620"/>
      <c r="OYD216" s="4620"/>
      <c r="OYE216" s="4620"/>
      <c r="OYF216" s="4620"/>
      <c r="OYG216" s="4620"/>
      <c r="OYH216" s="4620"/>
      <c r="OYI216" s="3799"/>
      <c r="OYJ216" s="3800"/>
      <c r="OYK216" s="304"/>
      <c r="OYL216" s="704"/>
      <c r="OYM216" s="4619"/>
      <c r="OYN216" s="4620"/>
      <c r="OYO216" s="4620"/>
      <c r="OYP216" s="4620"/>
      <c r="OYQ216" s="4620"/>
      <c r="OYR216" s="4620"/>
      <c r="OYS216" s="4620"/>
      <c r="OYT216" s="4620"/>
      <c r="OYU216" s="3799"/>
      <c r="OYV216" s="3800"/>
      <c r="OYW216" s="304"/>
      <c r="OYX216" s="704"/>
      <c r="OYY216" s="4619"/>
      <c r="OYZ216" s="4620"/>
      <c r="OZA216" s="4620"/>
      <c r="OZB216" s="4620"/>
      <c r="OZC216" s="4620"/>
      <c r="OZD216" s="4620"/>
      <c r="OZE216" s="4620"/>
      <c r="OZF216" s="4620"/>
      <c r="OZG216" s="3799"/>
      <c r="OZH216" s="3800"/>
      <c r="OZI216" s="304"/>
      <c r="OZJ216" s="704"/>
      <c r="OZK216" s="4619"/>
      <c r="OZL216" s="4620"/>
      <c r="OZM216" s="4620"/>
      <c r="OZN216" s="4620"/>
      <c r="OZO216" s="4620"/>
      <c r="OZP216" s="4620"/>
      <c r="OZQ216" s="4620"/>
      <c r="OZR216" s="4620"/>
      <c r="OZS216" s="3799"/>
      <c r="OZT216" s="3800"/>
      <c r="OZU216" s="304"/>
      <c r="OZV216" s="704"/>
      <c r="OZW216" s="4619"/>
      <c r="OZX216" s="4620"/>
      <c r="OZY216" s="4620"/>
      <c r="OZZ216" s="4620"/>
      <c r="PAA216" s="4620"/>
      <c r="PAB216" s="4620"/>
      <c r="PAC216" s="4620"/>
      <c r="PAD216" s="4620"/>
      <c r="PAE216" s="3799"/>
      <c r="PAF216" s="3800"/>
      <c r="PAG216" s="304"/>
      <c r="PAH216" s="704"/>
      <c r="PAI216" s="4619"/>
      <c r="PAJ216" s="4620"/>
      <c r="PAK216" s="4620"/>
      <c r="PAL216" s="4620"/>
      <c r="PAM216" s="4620"/>
      <c r="PAN216" s="4620"/>
      <c r="PAO216" s="4620"/>
      <c r="PAP216" s="4620"/>
      <c r="PAQ216" s="3799"/>
      <c r="PAR216" s="3800"/>
      <c r="PAS216" s="304"/>
      <c r="PAT216" s="704"/>
      <c r="PAU216" s="4619"/>
      <c r="PAV216" s="4620"/>
      <c r="PAW216" s="4620"/>
      <c r="PAX216" s="4620"/>
      <c r="PAY216" s="4620"/>
      <c r="PAZ216" s="4620"/>
      <c r="PBA216" s="4620"/>
      <c r="PBB216" s="4620"/>
      <c r="PBC216" s="3799"/>
      <c r="PBD216" s="3800"/>
      <c r="PBE216" s="304"/>
      <c r="PBF216" s="704"/>
      <c r="PBG216" s="4619"/>
      <c r="PBH216" s="4620"/>
      <c r="PBI216" s="4620"/>
      <c r="PBJ216" s="4620"/>
      <c r="PBK216" s="4620"/>
      <c r="PBL216" s="4620"/>
      <c r="PBM216" s="4620"/>
      <c r="PBN216" s="4620"/>
      <c r="PBO216" s="3799"/>
      <c r="PBP216" s="3800"/>
      <c r="PBQ216" s="304"/>
      <c r="PBR216" s="704"/>
      <c r="PBS216" s="4619"/>
      <c r="PBT216" s="4620"/>
      <c r="PBU216" s="4620"/>
      <c r="PBV216" s="4620"/>
      <c r="PBW216" s="4620"/>
      <c r="PBX216" s="4620"/>
      <c r="PBY216" s="4620"/>
      <c r="PBZ216" s="4620"/>
      <c r="PCA216" s="3799"/>
      <c r="PCB216" s="3800"/>
      <c r="PCC216" s="304"/>
      <c r="PCD216" s="704"/>
      <c r="PCE216" s="4619"/>
      <c r="PCF216" s="4620"/>
      <c r="PCG216" s="4620"/>
      <c r="PCH216" s="4620"/>
      <c r="PCI216" s="4620"/>
      <c r="PCJ216" s="4620"/>
      <c r="PCK216" s="4620"/>
      <c r="PCL216" s="4620"/>
      <c r="PCM216" s="3799"/>
      <c r="PCN216" s="3800"/>
      <c r="PCO216" s="304"/>
      <c r="PCP216" s="704"/>
      <c r="PCQ216" s="4619"/>
      <c r="PCR216" s="4620"/>
      <c r="PCS216" s="4620"/>
      <c r="PCT216" s="4620"/>
      <c r="PCU216" s="4620"/>
      <c r="PCV216" s="4620"/>
      <c r="PCW216" s="4620"/>
      <c r="PCX216" s="4620"/>
      <c r="PCY216" s="3799"/>
      <c r="PCZ216" s="3800"/>
      <c r="PDA216" s="304"/>
      <c r="PDB216" s="704"/>
      <c r="PDC216" s="4619"/>
      <c r="PDD216" s="4620"/>
      <c r="PDE216" s="4620"/>
      <c r="PDF216" s="4620"/>
      <c r="PDG216" s="4620"/>
      <c r="PDH216" s="4620"/>
      <c r="PDI216" s="4620"/>
      <c r="PDJ216" s="4620"/>
      <c r="PDK216" s="3799"/>
      <c r="PDL216" s="3800"/>
      <c r="PDM216" s="304"/>
      <c r="PDN216" s="704"/>
      <c r="PDO216" s="4619"/>
      <c r="PDP216" s="4620"/>
      <c r="PDQ216" s="4620"/>
      <c r="PDR216" s="4620"/>
      <c r="PDS216" s="4620"/>
      <c r="PDT216" s="4620"/>
      <c r="PDU216" s="4620"/>
      <c r="PDV216" s="4620"/>
      <c r="PDW216" s="3799"/>
      <c r="PDX216" s="3800"/>
      <c r="PDY216" s="304"/>
      <c r="PDZ216" s="704"/>
      <c r="PEA216" s="4619"/>
      <c r="PEB216" s="4620"/>
      <c r="PEC216" s="4620"/>
      <c r="PED216" s="4620"/>
      <c r="PEE216" s="4620"/>
      <c r="PEF216" s="4620"/>
      <c r="PEG216" s="4620"/>
      <c r="PEH216" s="4620"/>
      <c r="PEI216" s="3799"/>
      <c r="PEJ216" s="3800"/>
      <c r="PEK216" s="304"/>
      <c r="PEL216" s="704"/>
      <c r="PEM216" s="4619"/>
      <c r="PEN216" s="4620"/>
      <c r="PEO216" s="4620"/>
      <c r="PEP216" s="4620"/>
      <c r="PEQ216" s="4620"/>
      <c r="PER216" s="4620"/>
      <c r="PES216" s="4620"/>
      <c r="PET216" s="4620"/>
      <c r="PEU216" s="3799"/>
      <c r="PEV216" s="3800"/>
      <c r="PEW216" s="304"/>
      <c r="PEX216" s="704"/>
      <c r="PEY216" s="4619"/>
      <c r="PEZ216" s="4620"/>
      <c r="PFA216" s="4620"/>
      <c r="PFB216" s="4620"/>
      <c r="PFC216" s="4620"/>
      <c r="PFD216" s="4620"/>
      <c r="PFE216" s="4620"/>
      <c r="PFF216" s="4620"/>
      <c r="PFG216" s="3799"/>
      <c r="PFH216" s="3800"/>
      <c r="PFI216" s="304"/>
      <c r="PFJ216" s="704"/>
      <c r="PFK216" s="4619"/>
      <c r="PFL216" s="4620"/>
      <c r="PFM216" s="4620"/>
      <c r="PFN216" s="4620"/>
      <c r="PFO216" s="4620"/>
      <c r="PFP216" s="4620"/>
      <c r="PFQ216" s="4620"/>
      <c r="PFR216" s="4620"/>
      <c r="PFS216" s="3799"/>
      <c r="PFT216" s="3800"/>
      <c r="PFU216" s="304"/>
      <c r="PFV216" s="704"/>
      <c r="PFW216" s="4619"/>
      <c r="PFX216" s="4620"/>
      <c r="PFY216" s="4620"/>
      <c r="PFZ216" s="4620"/>
      <c r="PGA216" s="4620"/>
      <c r="PGB216" s="4620"/>
      <c r="PGC216" s="4620"/>
      <c r="PGD216" s="4620"/>
      <c r="PGE216" s="3799"/>
      <c r="PGF216" s="3800"/>
      <c r="PGG216" s="304"/>
      <c r="PGH216" s="704"/>
      <c r="PGI216" s="4619"/>
      <c r="PGJ216" s="4620"/>
      <c r="PGK216" s="4620"/>
      <c r="PGL216" s="4620"/>
      <c r="PGM216" s="4620"/>
      <c r="PGN216" s="4620"/>
      <c r="PGO216" s="4620"/>
      <c r="PGP216" s="4620"/>
      <c r="PGQ216" s="3799"/>
      <c r="PGR216" s="3800"/>
      <c r="PGS216" s="304"/>
      <c r="PGT216" s="704"/>
      <c r="PGU216" s="4619"/>
      <c r="PGV216" s="4620"/>
      <c r="PGW216" s="4620"/>
      <c r="PGX216" s="4620"/>
      <c r="PGY216" s="4620"/>
      <c r="PGZ216" s="4620"/>
      <c r="PHA216" s="4620"/>
      <c r="PHB216" s="4620"/>
      <c r="PHC216" s="3799"/>
      <c r="PHD216" s="3800"/>
      <c r="PHE216" s="304"/>
      <c r="PHF216" s="704"/>
      <c r="PHG216" s="4619"/>
      <c r="PHH216" s="4620"/>
      <c r="PHI216" s="4620"/>
      <c r="PHJ216" s="4620"/>
      <c r="PHK216" s="4620"/>
      <c r="PHL216" s="4620"/>
      <c r="PHM216" s="4620"/>
      <c r="PHN216" s="4620"/>
      <c r="PHO216" s="3799"/>
      <c r="PHP216" s="3800"/>
      <c r="PHQ216" s="304"/>
      <c r="PHR216" s="704"/>
      <c r="PHS216" s="4619"/>
      <c r="PHT216" s="4620"/>
      <c r="PHU216" s="4620"/>
      <c r="PHV216" s="4620"/>
      <c r="PHW216" s="4620"/>
      <c r="PHX216" s="4620"/>
      <c r="PHY216" s="4620"/>
      <c r="PHZ216" s="4620"/>
      <c r="PIA216" s="3799"/>
      <c r="PIB216" s="3800"/>
      <c r="PIC216" s="304"/>
      <c r="PID216" s="704"/>
      <c r="PIE216" s="4619"/>
      <c r="PIF216" s="4620"/>
      <c r="PIG216" s="4620"/>
      <c r="PIH216" s="4620"/>
      <c r="PII216" s="4620"/>
      <c r="PIJ216" s="4620"/>
      <c r="PIK216" s="4620"/>
      <c r="PIL216" s="4620"/>
      <c r="PIM216" s="3799"/>
      <c r="PIN216" s="3800"/>
      <c r="PIO216" s="304"/>
      <c r="PIP216" s="704"/>
      <c r="PIQ216" s="4619"/>
      <c r="PIR216" s="4620"/>
      <c r="PIS216" s="4620"/>
      <c r="PIT216" s="4620"/>
      <c r="PIU216" s="4620"/>
      <c r="PIV216" s="4620"/>
      <c r="PIW216" s="4620"/>
      <c r="PIX216" s="4620"/>
      <c r="PIY216" s="3799"/>
      <c r="PIZ216" s="3800"/>
      <c r="PJA216" s="304"/>
      <c r="PJB216" s="704"/>
      <c r="PJC216" s="4619"/>
      <c r="PJD216" s="4620"/>
      <c r="PJE216" s="4620"/>
      <c r="PJF216" s="4620"/>
      <c r="PJG216" s="4620"/>
      <c r="PJH216" s="4620"/>
      <c r="PJI216" s="4620"/>
      <c r="PJJ216" s="4620"/>
      <c r="PJK216" s="3799"/>
      <c r="PJL216" s="3800"/>
      <c r="PJM216" s="304"/>
      <c r="PJN216" s="704"/>
      <c r="PJO216" s="4619"/>
      <c r="PJP216" s="4620"/>
      <c r="PJQ216" s="4620"/>
      <c r="PJR216" s="4620"/>
      <c r="PJS216" s="4620"/>
      <c r="PJT216" s="4620"/>
      <c r="PJU216" s="4620"/>
      <c r="PJV216" s="4620"/>
      <c r="PJW216" s="3799"/>
      <c r="PJX216" s="3800"/>
      <c r="PJY216" s="304"/>
      <c r="PJZ216" s="704"/>
      <c r="PKA216" s="4619"/>
      <c r="PKB216" s="4620"/>
      <c r="PKC216" s="4620"/>
      <c r="PKD216" s="4620"/>
      <c r="PKE216" s="4620"/>
      <c r="PKF216" s="4620"/>
      <c r="PKG216" s="4620"/>
      <c r="PKH216" s="4620"/>
      <c r="PKI216" s="3799"/>
      <c r="PKJ216" s="3800"/>
      <c r="PKK216" s="304"/>
      <c r="PKL216" s="704"/>
      <c r="PKM216" s="4619"/>
      <c r="PKN216" s="4620"/>
      <c r="PKO216" s="4620"/>
      <c r="PKP216" s="4620"/>
      <c r="PKQ216" s="4620"/>
      <c r="PKR216" s="4620"/>
      <c r="PKS216" s="4620"/>
      <c r="PKT216" s="4620"/>
      <c r="PKU216" s="3799"/>
      <c r="PKV216" s="3800"/>
      <c r="PKW216" s="304"/>
      <c r="PKX216" s="704"/>
      <c r="PKY216" s="4619"/>
      <c r="PKZ216" s="4620"/>
      <c r="PLA216" s="4620"/>
      <c r="PLB216" s="4620"/>
      <c r="PLC216" s="4620"/>
      <c r="PLD216" s="4620"/>
      <c r="PLE216" s="4620"/>
      <c r="PLF216" s="4620"/>
      <c r="PLG216" s="3799"/>
      <c r="PLH216" s="3800"/>
      <c r="PLI216" s="304"/>
      <c r="PLJ216" s="704"/>
      <c r="PLK216" s="4619"/>
      <c r="PLL216" s="4620"/>
      <c r="PLM216" s="4620"/>
      <c r="PLN216" s="4620"/>
      <c r="PLO216" s="4620"/>
      <c r="PLP216" s="4620"/>
      <c r="PLQ216" s="4620"/>
      <c r="PLR216" s="4620"/>
      <c r="PLS216" s="3799"/>
      <c r="PLT216" s="3800"/>
      <c r="PLU216" s="304"/>
      <c r="PLV216" s="704"/>
      <c r="PLW216" s="4619"/>
      <c r="PLX216" s="4620"/>
      <c r="PLY216" s="4620"/>
      <c r="PLZ216" s="4620"/>
      <c r="PMA216" s="4620"/>
      <c r="PMB216" s="4620"/>
      <c r="PMC216" s="4620"/>
      <c r="PMD216" s="4620"/>
      <c r="PME216" s="3799"/>
      <c r="PMF216" s="3800"/>
      <c r="PMG216" s="304"/>
      <c r="PMH216" s="704"/>
      <c r="PMI216" s="4619"/>
      <c r="PMJ216" s="4620"/>
      <c r="PMK216" s="4620"/>
      <c r="PML216" s="4620"/>
      <c r="PMM216" s="4620"/>
      <c r="PMN216" s="4620"/>
      <c r="PMO216" s="4620"/>
      <c r="PMP216" s="4620"/>
      <c r="PMQ216" s="3799"/>
      <c r="PMR216" s="3800"/>
      <c r="PMS216" s="304"/>
      <c r="PMT216" s="704"/>
      <c r="PMU216" s="4619"/>
      <c r="PMV216" s="4620"/>
      <c r="PMW216" s="4620"/>
      <c r="PMX216" s="4620"/>
      <c r="PMY216" s="4620"/>
      <c r="PMZ216" s="4620"/>
      <c r="PNA216" s="4620"/>
      <c r="PNB216" s="4620"/>
      <c r="PNC216" s="3799"/>
      <c r="PND216" s="3800"/>
      <c r="PNE216" s="304"/>
      <c r="PNF216" s="704"/>
      <c r="PNG216" s="4619"/>
      <c r="PNH216" s="4620"/>
      <c r="PNI216" s="4620"/>
      <c r="PNJ216" s="4620"/>
      <c r="PNK216" s="4620"/>
      <c r="PNL216" s="4620"/>
      <c r="PNM216" s="4620"/>
      <c r="PNN216" s="4620"/>
      <c r="PNO216" s="3799"/>
      <c r="PNP216" s="3800"/>
      <c r="PNQ216" s="304"/>
      <c r="PNR216" s="704"/>
      <c r="PNS216" s="4619"/>
      <c r="PNT216" s="4620"/>
      <c r="PNU216" s="4620"/>
      <c r="PNV216" s="4620"/>
      <c r="PNW216" s="4620"/>
      <c r="PNX216" s="4620"/>
      <c r="PNY216" s="4620"/>
      <c r="PNZ216" s="4620"/>
      <c r="POA216" s="3799"/>
      <c r="POB216" s="3800"/>
      <c r="POC216" s="304"/>
      <c r="POD216" s="704"/>
      <c r="POE216" s="4619"/>
      <c r="POF216" s="4620"/>
      <c r="POG216" s="4620"/>
      <c r="POH216" s="4620"/>
      <c r="POI216" s="4620"/>
      <c r="POJ216" s="4620"/>
      <c r="POK216" s="4620"/>
      <c r="POL216" s="4620"/>
      <c r="POM216" s="3799"/>
      <c r="PON216" s="3800"/>
      <c r="POO216" s="304"/>
      <c r="POP216" s="704"/>
      <c r="POQ216" s="4619"/>
      <c r="POR216" s="4620"/>
      <c r="POS216" s="4620"/>
      <c r="POT216" s="4620"/>
      <c r="POU216" s="4620"/>
      <c r="POV216" s="4620"/>
      <c r="POW216" s="4620"/>
      <c r="POX216" s="4620"/>
      <c r="POY216" s="3799"/>
      <c r="POZ216" s="3800"/>
      <c r="PPA216" s="304"/>
      <c r="PPB216" s="704"/>
      <c r="PPC216" s="4619"/>
      <c r="PPD216" s="4620"/>
      <c r="PPE216" s="4620"/>
      <c r="PPF216" s="4620"/>
      <c r="PPG216" s="4620"/>
      <c r="PPH216" s="4620"/>
      <c r="PPI216" s="4620"/>
      <c r="PPJ216" s="4620"/>
      <c r="PPK216" s="3799"/>
      <c r="PPL216" s="3800"/>
      <c r="PPM216" s="304"/>
      <c r="PPN216" s="704"/>
      <c r="PPO216" s="4619"/>
      <c r="PPP216" s="4620"/>
      <c r="PPQ216" s="4620"/>
      <c r="PPR216" s="4620"/>
      <c r="PPS216" s="4620"/>
      <c r="PPT216" s="4620"/>
      <c r="PPU216" s="4620"/>
      <c r="PPV216" s="4620"/>
      <c r="PPW216" s="3799"/>
      <c r="PPX216" s="3800"/>
      <c r="PPY216" s="304"/>
      <c r="PPZ216" s="704"/>
      <c r="PQA216" s="4619"/>
      <c r="PQB216" s="4620"/>
      <c r="PQC216" s="4620"/>
      <c r="PQD216" s="4620"/>
      <c r="PQE216" s="4620"/>
      <c r="PQF216" s="4620"/>
      <c r="PQG216" s="4620"/>
      <c r="PQH216" s="4620"/>
      <c r="PQI216" s="3799"/>
      <c r="PQJ216" s="3800"/>
      <c r="PQK216" s="304"/>
      <c r="PQL216" s="704"/>
      <c r="PQM216" s="4619"/>
      <c r="PQN216" s="4620"/>
      <c r="PQO216" s="4620"/>
      <c r="PQP216" s="4620"/>
      <c r="PQQ216" s="4620"/>
      <c r="PQR216" s="4620"/>
      <c r="PQS216" s="4620"/>
      <c r="PQT216" s="4620"/>
      <c r="PQU216" s="3799"/>
      <c r="PQV216" s="3800"/>
      <c r="PQW216" s="304"/>
      <c r="PQX216" s="704"/>
      <c r="PQY216" s="4619"/>
      <c r="PQZ216" s="4620"/>
      <c r="PRA216" s="4620"/>
      <c r="PRB216" s="4620"/>
      <c r="PRC216" s="4620"/>
      <c r="PRD216" s="4620"/>
      <c r="PRE216" s="4620"/>
      <c r="PRF216" s="4620"/>
      <c r="PRG216" s="3799"/>
      <c r="PRH216" s="3800"/>
      <c r="PRI216" s="304"/>
      <c r="PRJ216" s="704"/>
      <c r="PRK216" s="4619"/>
      <c r="PRL216" s="4620"/>
      <c r="PRM216" s="4620"/>
      <c r="PRN216" s="4620"/>
      <c r="PRO216" s="4620"/>
      <c r="PRP216" s="4620"/>
      <c r="PRQ216" s="4620"/>
      <c r="PRR216" s="4620"/>
      <c r="PRS216" s="3799"/>
      <c r="PRT216" s="3800"/>
      <c r="PRU216" s="304"/>
      <c r="PRV216" s="704"/>
      <c r="PRW216" s="4619"/>
      <c r="PRX216" s="4620"/>
      <c r="PRY216" s="4620"/>
      <c r="PRZ216" s="4620"/>
      <c r="PSA216" s="4620"/>
      <c r="PSB216" s="4620"/>
      <c r="PSC216" s="4620"/>
      <c r="PSD216" s="4620"/>
      <c r="PSE216" s="3799"/>
      <c r="PSF216" s="3800"/>
      <c r="PSG216" s="304"/>
      <c r="PSH216" s="704"/>
      <c r="PSI216" s="4619"/>
      <c r="PSJ216" s="4620"/>
      <c r="PSK216" s="4620"/>
      <c r="PSL216" s="4620"/>
      <c r="PSM216" s="4620"/>
      <c r="PSN216" s="4620"/>
      <c r="PSO216" s="4620"/>
      <c r="PSP216" s="4620"/>
      <c r="PSQ216" s="3799"/>
      <c r="PSR216" s="3800"/>
      <c r="PSS216" s="304"/>
      <c r="PST216" s="704"/>
      <c r="PSU216" s="4619"/>
      <c r="PSV216" s="4620"/>
      <c r="PSW216" s="4620"/>
      <c r="PSX216" s="4620"/>
      <c r="PSY216" s="4620"/>
      <c r="PSZ216" s="4620"/>
      <c r="PTA216" s="4620"/>
      <c r="PTB216" s="4620"/>
      <c r="PTC216" s="3799"/>
      <c r="PTD216" s="3800"/>
      <c r="PTE216" s="304"/>
      <c r="PTF216" s="704"/>
      <c r="PTG216" s="4619"/>
      <c r="PTH216" s="4620"/>
      <c r="PTI216" s="4620"/>
      <c r="PTJ216" s="4620"/>
      <c r="PTK216" s="4620"/>
      <c r="PTL216" s="4620"/>
      <c r="PTM216" s="4620"/>
      <c r="PTN216" s="4620"/>
      <c r="PTO216" s="3799"/>
      <c r="PTP216" s="3800"/>
      <c r="PTQ216" s="304"/>
      <c r="PTR216" s="704"/>
      <c r="PTS216" s="4619"/>
      <c r="PTT216" s="4620"/>
      <c r="PTU216" s="4620"/>
      <c r="PTV216" s="4620"/>
      <c r="PTW216" s="4620"/>
      <c r="PTX216" s="4620"/>
      <c r="PTY216" s="4620"/>
      <c r="PTZ216" s="4620"/>
      <c r="PUA216" s="3799"/>
      <c r="PUB216" s="3800"/>
      <c r="PUC216" s="304"/>
      <c r="PUD216" s="704"/>
      <c r="PUE216" s="4619"/>
      <c r="PUF216" s="4620"/>
      <c r="PUG216" s="4620"/>
      <c r="PUH216" s="4620"/>
      <c r="PUI216" s="4620"/>
      <c r="PUJ216" s="4620"/>
      <c r="PUK216" s="4620"/>
      <c r="PUL216" s="4620"/>
      <c r="PUM216" s="3799"/>
      <c r="PUN216" s="3800"/>
      <c r="PUO216" s="304"/>
      <c r="PUP216" s="704"/>
      <c r="PUQ216" s="4619"/>
      <c r="PUR216" s="4620"/>
      <c r="PUS216" s="4620"/>
      <c r="PUT216" s="4620"/>
      <c r="PUU216" s="4620"/>
      <c r="PUV216" s="4620"/>
      <c r="PUW216" s="4620"/>
      <c r="PUX216" s="4620"/>
      <c r="PUY216" s="3799"/>
      <c r="PUZ216" s="3800"/>
      <c r="PVA216" s="304"/>
      <c r="PVB216" s="704"/>
      <c r="PVC216" s="4619"/>
      <c r="PVD216" s="4620"/>
      <c r="PVE216" s="4620"/>
      <c r="PVF216" s="4620"/>
      <c r="PVG216" s="4620"/>
      <c r="PVH216" s="4620"/>
      <c r="PVI216" s="4620"/>
      <c r="PVJ216" s="4620"/>
      <c r="PVK216" s="3799"/>
      <c r="PVL216" s="3800"/>
      <c r="PVM216" s="304"/>
      <c r="PVN216" s="704"/>
      <c r="PVO216" s="4619"/>
      <c r="PVP216" s="4620"/>
      <c r="PVQ216" s="4620"/>
      <c r="PVR216" s="4620"/>
      <c r="PVS216" s="4620"/>
      <c r="PVT216" s="4620"/>
      <c r="PVU216" s="4620"/>
      <c r="PVV216" s="4620"/>
      <c r="PVW216" s="3799"/>
      <c r="PVX216" s="3800"/>
      <c r="PVY216" s="304"/>
      <c r="PVZ216" s="704"/>
      <c r="PWA216" s="4619"/>
      <c r="PWB216" s="4620"/>
      <c r="PWC216" s="4620"/>
      <c r="PWD216" s="4620"/>
      <c r="PWE216" s="4620"/>
      <c r="PWF216" s="4620"/>
      <c r="PWG216" s="4620"/>
      <c r="PWH216" s="4620"/>
      <c r="PWI216" s="3799"/>
      <c r="PWJ216" s="3800"/>
      <c r="PWK216" s="304"/>
      <c r="PWL216" s="704"/>
      <c r="PWM216" s="4619"/>
      <c r="PWN216" s="4620"/>
      <c r="PWO216" s="4620"/>
      <c r="PWP216" s="4620"/>
      <c r="PWQ216" s="4620"/>
      <c r="PWR216" s="4620"/>
      <c r="PWS216" s="4620"/>
      <c r="PWT216" s="4620"/>
      <c r="PWU216" s="3799"/>
      <c r="PWV216" s="3800"/>
      <c r="PWW216" s="304"/>
      <c r="PWX216" s="704"/>
      <c r="PWY216" s="4619"/>
      <c r="PWZ216" s="4620"/>
      <c r="PXA216" s="4620"/>
      <c r="PXB216" s="4620"/>
      <c r="PXC216" s="4620"/>
      <c r="PXD216" s="4620"/>
      <c r="PXE216" s="4620"/>
      <c r="PXF216" s="4620"/>
      <c r="PXG216" s="3799"/>
      <c r="PXH216" s="3800"/>
      <c r="PXI216" s="304"/>
      <c r="PXJ216" s="704"/>
      <c r="PXK216" s="4619"/>
      <c r="PXL216" s="4620"/>
      <c r="PXM216" s="4620"/>
      <c r="PXN216" s="4620"/>
      <c r="PXO216" s="4620"/>
      <c r="PXP216" s="4620"/>
      <c r="PXQ216" s="4620"/>
      <c r="PXR216" s="4620"/>
      <c r="PXS216" s="3799"/>
      <c r="PXT216" s="3800"/>
      <c r="PXU216" s="304"/>
      <c r="PXV216" s="704"/>
      <c r="PXW216" s="4619"/>
      <c r="PXX216" s="4620"/>
      <c r="PXY216" s="4620"/>
      <c r="PXZ216" s="4620"/>
      <c r="PYA216" s="4620"/>
      <c r="PYB216" s="4620"/>
      <c r="PYC216" s="4620"/>
      <c r="PYD216" s="4620"/>
      <c r="PYE216" s="3799"/>
      <c r="PYF216" s="3800"/>
      <c r="PYG216" s="304"/>
      <c r="PYH216" s="704"/>
      <c r="PYI216" s="4619"/>
      <c r="PYJ216" s="4620"/>
      <c r="PYK216" s="4620"/>
      <c r="PYL216" s="4620"/>
      <c r="PYM216" s="4620"/>
      <c r="PYN216" s="4620"/>
      <c r="PYO216" s="4620"/>
      <c r="PYP216" s="4620"/>
      <c r="PYQ216" s="3799"/>
      <c r="PYR216" s="3800"/>
      <c r="PYS216" s="304"/>
      <c r="PYT216" s="704"/>
      <c r="PYU216" s="4619"/>
      <c r="PYV216" s="4620"/>
      <c r="PYW216" s="4620"/>
      <c r="PYX216" s="4620"/>
      <c r="PYY216" s="4620"/>
      <c r="PYZ216" s="4620"/>
      <c r="PZA216" s="4620"/>
      <c r="PZB216" s="4620"/>
      <c r="PZC216" s="3799"/>
      <c r="PZD216" s="3800"/>
      <c r="PZE216" s="304"/>
      <c r="PZF216" s="704"/>
      <c r="PZG216" s="4619"/>
      <c r="PZH216" s="4620"/>
      <c r="PZI216" s="4620"/>
      <c r="PZJ216" s="4620"/>
      <c r="PZK216" s="4620"/>
      <c r="PZL216" s="4620"/>
      <c r="PZM216" s="4620"/>
      <c r="PZN216" s="4620"/>
      <c r="PZO216" s="3799"/>
      <c r="PZP216" s="3800"/>
      <c r="PZQ216" s="304"/>
      <c r="PZR216" s="704"/>
      <c r="PZS216" s="4619"/>
      <c r="PZT216" s="4620"/>
      <c r="PZU216" s="4620"/>
      <c r="PZV216" s="4620"/>
      <c r="PZW216" s="4620"/>
      <c r="PZX216" s="4620"/>
      <c r="PZY216" s="4620"/>
      <c r="PZZ216" s="4620"/>
      <c r="QAA216" s="3799"/>
      <c r="QAB216" s="3800"/>
      <c r="QAC216" s="304"/>
      <c r="QAD216" s="704"/>
      <c r="QAE216" s="4619"/>
      <c r="QAF216" s="4620"/>
      <c r="QAG216" s="4620"/>
      <c r="QAH216" s="4620"/>
      <c r="QAI216" s="4620"/>
      <c r="QAJ216" s="4620"/>
      <c r="QAK216" s="4620"/>
      <c r="QAL216" s="4620"/>
      <c r="QAM216" s="3799"/>
      <c r="QAN216" s="3800"/>
      <c r="QAO216" s="304"/>
      <c r="QAP216" s="704"/>
      <c r="QAQ216" s="4619"/>
      <c r="QAR216" s="4620"/>
      <c r="QAS216" s="4620"/>
      <c r="QAT216" s="4620"/>
      <c r="QAU216" s="4620"/>
      <c r="QAV216" s="4620"/>
      <c r="QAW216" s="4620"/>
      <c r="QAX216" s="4620"/>
      <c r="QAY216" s="3799"/>
      <c r="QAZ216" s="3800"/>
      <c r="QBA216" s="304"/>
      <c r="QBB216" s="704"/>
      <c r="QBC216" s="4619"/>
      <c r="QBD216" s="4620"/>
      <c r="QBE216" s="4620"/>
      <c r="QBF216" s="4620"/>
      <c r="QBG216" s="4620"/>
      <c r="QBH216" s="4620"/>
      <c r="QBI216" s="4620"/>
      <c r="QBJ216" s="4620"/>
      <c r="QBK216" s="3799"/>
      <c r="QBL216" s="3800"/>
      <c r="QBM216" s="304"/>
      <c r="QBN216" s="704"/>
      <c r="QBO216" s="4619"/>
      <c r="QBP216" s="4620"/>
      <c r="QBQ216" s="4620"/>
      <c r="QBR216" s="4620"/>
      <c r="QBS216" s="4620"/>
      <c r="QBT216" s="4620"/>
      <c r="QBU216" s="4620"/>
      <c r="QBV216" s="4620"/>
      <c r="QBW216" s="3799"/>
      <c r="QBX216" s="3800"/>
      <c r="QBY216" s="304"/>
      <c r="QBZ216" s="704"/>
      <c r="QCA216" s="4619"/>
      <c r="QCB216" s="4620"/>
      <c r="QCC216" s="4620"/>
      <c r="QCD216" s="4620"/>
      <c r="QCE216" s="4620"/>
      <c r="QCF216" s="4620"/>
      <c r="QCG216" s="4620"/>
      <c r="QCH216" s="4620"/>
      <c r="QCI216" s="3799"/>
      <c r="QCJ216" s="3800"/>
      <c r="QCK216" s="304"/>
      <c r="QCL216" s="704"/>
      <c r="QCM216" s="4619"/>
      <c r="QCN216" s="4620"/>
      <c r="QCO216" s="4620"/>
      <c r="QCP216" s="4620"/>
      <c r="QCQ216" s="4620"/>
      <c r="QCR216" s="4620"/>
      <c r="QCS216" s="4620"/>
      <c r="QCT216" s="4620"/>
      <c r="QCU216" s="3799"/>
      <c r="QCV216" s="3800"/>
      <c r="QCW216" s="304"/>
      <c r="QCX216" s="704"/>
      <c r="QCY216" s="4619"/>
      <c r="QCZ216" s="4620"/>
      <c r="QDA216" s="4620"/>
      <c r="QDB216" s="4620"/>
      <c r="QDC216" s="4620"/>
      <c r="QDD216" s="4620"/>
      <c r="QDE216" s="4620"/>
      <c r="QDF216" s="4620"/>
      <c r="QDG216" s="3799"/>
      <c r="QDH216" s="3800"/>
      <c r="QDI216" s="304"/>
      <c r="QDJ216" s="704"/>
      <c r="QDK216" s="4619"/>
      <c r="QDL216" s="4620"/>
      <c r="QDM216" s="4620"/>
      <c r="QDN216" s="4620"/>
      <c r="QDO216" s="4620"/>
      <c r="QDP216" s="4620"/>
      <c r="QDQ216" s="4620"/>
      <c r="QDR216" s="4620"/>
      <c r="QDS216" s="3799"/>
      <c r="QDT216" s="3800"/>
      <c r="QDU216" s="304"/>
      <c r="QDV216" s="704"/>
      <c r="QDW216" s="4619"/>
      <c r="QDX216" s="4620"/>
      <c r="QDY216" s="4620"/>
      <c r="QDZ216" s="4620"/>
      <c r="QEA216" s="4620"/>
      <c r="QEB216" s="4620"/>
      <c r="QEC216" s="4620"/>
      <c r="QED216" s="4620"/>
      <c r="QEE216" s="3799"/>
      <c r="QEF216" s="3800"/>
      <c r="QEG216" s="304"/>
      <c r="QEH216" s="704"/>
      <c r="QEI216" s="4619"/>
      <c r="QEJ216" s="4620"/>
      <c r="QEK216" s="4620"/>
      <c r="QEL216" s="4620"/>
      <c r="QEM216" s="4620"/>
      <c r="QEN216" s="4620"/>
      <c r="QEO216" s="4620"/>
      <c r="QEP216" s="4620"/>
      <c r="QEQ216" s="3799"/>
      <c r="QER216" s="3800"/>
      <c r="QES216" s="304"/>
      <c r="QET216" s="704"/>
      <c r="QEU216" s="4619"/>
      <c r="QEV216" s="4620"/>
      <c r="QEW216" s="4620"/>
      <c r="QEX216" s="4620"/>
      <c r="QEY216" s="4620"/>
      <c r="QEZ216" s="4620"/>
      <c r="QFA216" s="4620"/>
      <c r="QFB216" s="4620"/>
      <c r="QFC216" s="3799"/>
      <c r="QFD216" s="3800"/>
      <c r="QFE216" s="304"/>
      <c r="QFF216" s="704"/>
      <c r="QFG216" s="4619"/>
      <c r="QFH216" s="4620"/>
      <c r="QFI216" s="4620"/>
      <c r="QFJ216" s="4620"/>
      <c r="QFK216" s="4620"/>
      <c r="QFL216" s="4620"/>
      <c r="QFM216" s="4620"/>
      <c r="QFN216" s="4620"/>
      <c r="QFO216" s="3799"/>
      <c r="QFP216" s="3800"/>
      <c r="QFQ216" s="304"/>
      <c r="QFR216" s="704"/>
      <c r="QFS216" s="4619"/>
      <c r="QFT216" s="4620"/>
      <c r="QFU216" s="4620"/>
      <c r="QFV216" s="4620"/>
      <c r="QFW216" s="4620"/>
      <c r="QFX216" s="4620"/>
      <c r="QFY216" s="4620"/>
      <c r="QFZ216" s="4620"/>
      <c r="QGA216" s="3799"/>
      <c r="QGB216" s="3800"/>
      <c r="QGC216" s="304"/>
      <c r="QGD216" s="704"/>
      <c r="QGE216" s="4619"/>
      <c r="QGF216" s="4620"/>
      <c r="QGG216" s="4620"/>
      <c r="QGH216" s="4620"/>
      <c r="QGI216" s="4620"/>
      <c r="QGJ216" s="4620"/>
      <c r="QGK216" s="4620"/>
      <c r="QGL216" s="4620"/>
      <c r="QGM216" s="3799"/>
      <c r="QGN216" s="3800"/>
      <c r="QGO216" s="304"/>
      <c r="QGP216" s="704"/>
      <c r="QGQ216" s="4619"/>
      <c r="QGR216" s="4620"/>
      <c r="QGS216" s="4620"/>
      <c r="QGT216" s="4620"/>
      <c r="QGU216" s="4620"/>
      <c r="QGV216" s="4620"/>
      <c r="QGW216" s="4620"/>
      <c r="QGX216" s="4620"/>
      <c r="QGY216" s="3799"/>
      <c r="QGZ216" s="3800"/>
      <c r="QHA216" s="304"/>
      <c r="QHB216" s="704"/>
      <c r="QHC216" s="4619"/>
      <c r="QHD216" s="4620"/>
      <c r="QHE216" s="4620"/>
      <c r="QHF216" s="4620"/>
      <c r="QHG216" s="4620"/>
      <c r="QHH216" s="4620"/>
      <c r="QHI216" s="4620"/>
      <c r="QHJ216" s="4620"/>
      <c r="QHK216" s="3799"/>
      <c r="QHL216" s="3800"/>
      <c r="QHM216" s="304"/>
      <c r="QHN216" s="704"/>
      <c r="QHO216" s="4619"/>
      <c r="QHP216" s="4620"/>
      <c r="QHQ216" s="4620"/>
      <c r="QHR216" s="4620"/>
      <c r="QHS216" s="4620"/>
      <c r="QHT216" s="4620"/>
      <c r="QHU216" s="4620"/>
      <c r="QHV216" s="4620"/>
      <c r="QHW216" s="3799"/>
      <c r="QHX216" s="3800"/>
      <c r="QHY216" s="304"/>
      <c r="QHZ216" s="704"/>
      <c r="QIA216" s="4619"/>
      <c r="QIB216" s="4620"/>
      <c r="QIC216" s="4620"/>
      <c r="QID216" s="4620"/>
      <c r="QIE216" s="4620"/>
      <c r="QIF216" s="4620"/>
      <c r="QIG216" s="4620"/>
      <c r="QIH216" s="4620"/>
      <c r="QII216" s="3799"/>
      <c r="QIJ216" s="3800"/>
      <c r="QIK216" s="304"/>
      <c r="QIL216" s="704"/>
      <c r="QIM216" s="4619"/>
      <c r="QIN216" s="4620"/>
      <c r="QIO216" s="4620"/>
      <c r="QIP216" s="4620"/>
      <c r="QIQ216" s="4620"/>
      <c r="QIR216" s="4620"/>
      <c r="QIS216" s="4620"/>
      <c r="QIT216" s="4620"/>
      <c r="QIU216" s="3799"/>
      <c r="QIV216" s="3800"/>
      <c r="QIW216" s="304"/>
      <c r="QIX216" s="704"/>
      <c r="QIY216" s="4619"/>
      <c r="QIZ216" s="4620"/>
      <c r="QJA216" s="4620"/>
      <c r="QJB216" s="4620"/>
      <c r="QJC216" s="4620"/>
      <c r="QJD216" s="4620"/>
      <c r="QJE216" s="4620"/>
      <c r="QJF216" s="4620"/>
      <c r="QJG216" s="3799"/>
      <c r="QJH216" s="3800"/>
      <c r="QJI216" s="304"/>
      <c r="QJJ216" s="704"/>
      <c r="QJK216" s="4619"/>
      <c r="QJL216" s="4620"/>
      <c r="QJM216" s="4620"/>
      <c r="QJN216" s="4620"/>
      <c r="QJO216" s="4620"/>
      <c r="QJP216" s="4620"/>
      <c r="QJQ216" s="4620"/>
      <c r="QJR216" s="4620"/>
      <c r="QJS216" s="3799"/>
      <c r="QJT216" s="3800"/>
      <c r="QJU216" s="304"/>
      <c r="QJV216" s="704"/>
      <c r="QJW216" s="4619"/>
      <c r="QJX216" s="4620"/>
      <c r="QJY216" s="4620"/>
      <c r="QJZ216" s="4620"/>
      <c r="QKA216" s="4620"/>
      <c r="QKB216" s="4620"/>
      <c r="QKC216" s="4620"/>
      <c r="QKD216" s="4620"/>
      <c r="QKE216" s="3799"/>
      <c r="QKF216" s="3800"/>
      <c r="QKG216" s="304"/>
      <c r="QKH216" s="704"/>
      <c r="QKI216" s="4619"/>
      <c r="QKJ216" s="4620"/>
      <c r="QKK216" s="4620"/>
      <c r="QKL216" s="4620"/>
      <c r="QKM216" s="4620"/>
      <c r="QKN216" s="4620"/>
      <c r="QKO216" s="4620"/>
      <c r="QKP216" s="4620"/>
      <c r="QKQ216" s="3799"/>
      <c r="QKR216" s="3800"/>
      <c r="QKS216" s="304"/>
      <c r="QKT216" s="704"/>
      <c r="QKU216" s="4619"/>
      <c r="QKV216" s="4620"/>
      <c r="QKW216" s="4620"/>
      <c r="QKX216" s="4620"/>
      <c r="QKY216" s="4620"/>
      <c r="QKZ216" s="4620"/>
      <c r="QLA216" s="4620"/>
      <c r="QLB216" s="4620"/>
      <c r="QLC216" s="3799"/>
      <c r="QLD216" s="3800"/>
      <c r="QLE216" s="304"/>
      <c r="QLF216" s="704"/>
      <c r="QLG216" s="4619"/>
      <c r="QLH216" s="4620"/>
      <c r="QLI216" s="4620"/>
      <c r="QLJ216" s="4620"/>
      <c r="QLK216" s="4620"/>
      <c r="QLL216" s="4620"/>
      <c r="QLM216" s="4620"/>
      <c r="QLN216" s="4620"/>
      <c r="QLO216" s="3799"/>
      <c r="QLP216" s="3800"/>
      <c r="QLQ216" s="304"/>
      <c r="QLR216" s="704"/>
      <c r="QLS216" s="4619"/>
      <c r="QLT216" s="4620"/>
      <c r="QLU216" s="4620"/>
      <c r="QLV216" s="4620"/>
      <c r="QLW216" s="4620"/>
      <c r="QLX216" s="4620"/>
      <c r="QLY216" s="4620"/>
      <c r="QLZ216" s="4620"/>
      <c r="QMA216" s="3799"/>
      <c r="QMB216" s="3800"/>
      <c r="QMC216" s="304"/>
      <c r="QMD216" s="704"/>
      <c r="QME216" s="4619"/>
      <c r="QMF216" s="4620"/>
      <c r="QMG216" s="4620"/>
      <c r="QMH216" s="4620"/>
      <c r="QMI216" s="4620"/>
      <c r="QMJ216" s="4620"/>
      <c r="QMK216" s="4620"/>
      <c r="QML216" s="4620"/>
      <c r="QMM216" s="3799"/>
      <c r="QMN216" s="3800"/>
      <c r="QMO216" s="304"/>
      <c r="QMP216" s="704"/>
      <c r="QMQ216" s="4619"/>
      <c r="QMR216" s="4620"/>
      <c r="QMS216" s="4620"/>
      <c r="QMT216" s="4620"/>
      <c r="QMU216" s="4620"/>
      <c r="QMV216" s="4620"/>
      <c r="QMW216" s="4620"/>
      <c r="QMX216" s="4620"/>
      <c r="QMY216" s="3799"/>
      <c r="QMZ216" s="3800"/>
      <c r="QNA216" s="304"/>
      <c r="QNB216" s="704"/>
      <c r="QNC216" s="4619"/>
      <c r="QND216" s="4620"/>
      <c r="QNE216" s="4620"/>
      <c r="QNF216" s="4620"/>
      <c r="QNG216" s="4620"/>
      <c r="QNH216" s="4620"/>
      <c r="QNI216" s="4620"/>
      <c r="QNJ216" s="4620"/>
      <c r="QNK216" s="3799"/>
      <c r="QNL216" s="3800"/>
      <c r="QNM216" s="304"/>
      <c r="QNN216" s="704"/>
      <c r="QNO216" s="4619"/>
      <c r="QNP216" s="4620"/>
      <c r="QNQ216" s="4620"/>
      <c r="QNR216" s="4620"/>
      <c r="QNS216" s="4620"/>
      <c r="QNT216" s="4620"/>
      <c r="QNU216" s="4620"/>
      <c r="QNV216" s="4620"/>
      <c r="QNW216" s="3799"/>
      <c r="QNX216" s="3800"/>
      <c r="QNY216" s="304"/>
      <c r="QNZ216" s="704"/>
      <c r="QOA216" s="4619"/>
      <c r="QOB216" s="4620"/>
      <c r="QOC216" s="4620"/>
      <c r="QOD216" s="4620"/>
      <c r="QOE216" s="4620"/>
      <c r="QOF216" s="4620"/>
      <c r="QOG216" s="4620"/>
      <c r="QOH216" s="4620"/>
      <c r="QOI216" s="3799"/>
      <c r="QOJ216" s="3800"/>
      <c r="QOK216" s="304"/>
      <c r="QOL216" s="704"/>
      <c r="QOM216" s="4619"/>
      <c r="QON216" s="4620"/>
      <c r="QOO216" s="4620"/>
      <c r="QOP216" s="4620"/>
      <c r="QOQ216" s="4620"/>
      <c r="QOR216" s="4620"/>
      <c r="QOS216" s="4620"/>
      <c r="QOT216" s="4620"/>
      <c r="QOU216" s="3799"/>
      <c r="QOV216" s="3800"/>
      <c r="QOW216" s="304"/>
      <c r="QOX216" s="704"/>
      <c r="QOY216" s="4619"/>
      <c r="QOZ216" s="4620"/>
      <c r="QPA216" s="4620"/>
      <c r="QPB216" s="4620"/>
      <c r="QPC216" s="4620"/>
      <c r="QPD216" s="4620"/>
      <c r="QPE216" s="4620"/>
      <c r="QPF216" s="4620"/>
      <c r="QPG216" s="3799"/>
      <c r="QPH216" s="3800"/>
      <c r="QPI216" s="304"/>
      <c r="QPJ216" s="704"/>
      <c r="QPK216" s="4619"/>
      <c r="QPL216" s="4620"/>
      <c r="QPM216" s="4620"/>
      <c r="QPN216" s="4620"/>
      <c r="QPO216" s="4620"/>
      <c r="QPP216" s="4620"/>
      <c r="QPQ216" s="4620"/>
      <c r="QPR216" s="4620"/>
      <c r="QPS216" s="3799"/>
      <c r="QPT216" s="3800"/>
      <c r="QPU216" s="304"/>
      <c r="QPV216" s="704"/>
      <c r="QPW216" s="4619"/>
      <c r="QPX216" s="4620"/>
      <c r="QPY216" s="4620"/>
      <c r="QPZ216" s="4620"/>
      <c r="QQA216" s="4620"/>
      <c r="QQB216" s="4620"/>
      <c r="QQC216" s="4620"/>
      <c r="QQD216" s="4620"/>
      <c r="QQE216" s="3799"/>
      <c r="QQF216" s="3800"/>
      <c r="QQG216" s="304"/>
      <c r="QQH216" s="704"/>
      <c r="QQI216" s="4619"/>
      <c r="QQJ216" s="4620"/>
      <c r="QQK216" s="4620"/>
      <c r="QQL216" s="4620"/>
      <c r="QQM216" s="4620"/>
      <c r="QQN216" s="4620"/>
      <c r="QQO216" s="4620"/>
      <c r="QQP216" s="4620"/>
      <c r="QQQ216" s="3799"/>
      <c r="QQR216" s="3800"/>
      <c r="QQS216" s="304"/>
      <c r="QQT216" s="704"/>
      <c r="QQU216" s="4619"/>
      <c r="QQV216" s="4620"/>
      <c r="QQW216" s="4620"/>
      <c r="QQX216" s="4620"/>
      <c r="QQY216" s="4620"/>
      <c r="QQZ216" s="4620"/>
      <c r="QRA216" s="4620"/>
      <c r="QRB216" s="4620"/>
      <c r="QRC216" s="3799"/>
      <c r="QRD216" s="3800"/>
      <c r="QRE216" s="304"/>
      <c r="QRF216" s="704"/>
      <c r="QRG216" s="4619"/>
      <c r="QRH216" s="4620"/>
      <c r="QRI216" s="4620"/>
      <c r="QRJ216" s="4620"/>
      <c r="QRK216" s="4620"/>
      <c r="QRL216" s="4620"/>
      <c r="QRM216" s="4620"/>
      <c r="QRN216" s="4620"/>
      <c r="QRO216" s="3799"/>
      <c r="QRP216" s="3800"/>
      <c r="QRQ216" s="304"/>
      <c r="QRR216" s="704"/>
      <c r="QRS216" s="4619"/>
      <c r="QRT216" s="4620"/>
      <c r="QRU216" s="4620"/>
      <c r="QRV216" s="4620"/>
      <c r="QRW216" s="4620"/>
      <c r="QRX216" s="4620"/>
      <c r="QRY216" s="4620"/>
      <c r="QRZ216" s="4620"/>
      <c r="QSA216" s="3799"/>
      <c r="QSB216" s="3800"/>
      <c r="QSC216" s="304"/>
      <c r="QSD216" s="704"/>
      <c r="QSE216" s="4619"/>
      <c r="QSF216" s="4620"/>
      <c r="QSG216" s="4620"/>
      <c r="QSH216" s="4620"/>
      <c r="QSI216" s="4620"/>
      <c r="QSJ216" s="4620"/>
      <c r="QSK216" s="4620"/>
      <c r="QSL216" s="4620"/>
      <c r="QSM216" s="3799"/>
      <c r="QSN216" s="3800"/>
      <c r="QSO216" s="304"/>
      <c r="QSP216" s="704"/>
      <c r="QSQ216" s="4619"/>
      <c r="QSR216" s="4620"/>
      <c r="QSS216" s="4620"/>
      <c r="QST216" s="4620"/>
      <c r="QSU216" s="4620"/>
      <c r="QSV216" s="4620"/>
      <c r="QSW216" s="4620"/>
      <c r="QSX216" s="4620"/>
      <c r="QSY216" s="3799"/>
      <c r="QSZ216" s="3800"/>
      <c r="QTA216" s="304"/>
      <c r="QTB216" s="704"/>
      <c r="QTC216" s="4619"/>
      <c r="QTD216" s="4620"/>
      <c r="QTE216" s="4620"/>
      <c r="QTF216" s="4620"/>
      <c r="QTG216" s="4620"/>
      <c r="QTH216" s="4620"/>
      <c r="QTI216" s="4620"/>
      <c r="QTJ216" s="4620"/>
      <c r="QTK216" s="3799"/>
      <c r="QTL216" s="3800"/>
      <c r="QTM216" s="304"/>
      <c r="QTN216" s="704"/>
      <c r="QTO216" s="4619"/>
      <c r="QTP216" s="4620"/>
      <c r="QTQ216" s="4620"/>
      <c r="QTR216" s="4620"/>
      <c r="QTS216" s="4620"/>
      <c r="QTT216" s="4620"/>
      <c r="QTU216" s="4620"/>
      <c r="QTV216" s="4620"/>
      <c r="QTW216" s="3799"/>
      <c r="QTX216" s="3800"/>
      <c r="QTY216" s="304"/>
      <c r="QTZ216" s="704"/>
      <c r="QUA216" s="4619"/>
      <c r="QUB216" s="4620"/>
      <c r="QUC216" s="4620"/>
      <c r="QUD216" s="4620"/>
      <c r="QUE216" s="4620"/>
      <c r="QUF216" s="4620"/>
      <c r="QUG216" s="4620"/>
      <c r="QUH216" s="4620"/>
      <c r="QUI216" s="3799"/>
      <c r="QUJ216" s="3800"/>
      <c r="QUK216" s="304"/>
      <c r="QUL216" s="704"/>
      <c r="QUM216" s="4619"/>
      <c r="QUN216" s="4620"/>
      <c r="QUO216" s="4620"/>
      <c r="QUP216" s="4620"/>
      <c r="QUQ216" s="4620"/>
      <c r="QUR216" s="4620"/>
      <c r="QUS216" s="4620"/>
      <c r="QUT216" s="4620"/>
      <c r="QUU216" s="3799"/>
      <c r="QUV216" s="3800"/>
      <c r="QUW216" s="304"/>
      <c r="QUX216" s="704"/>
      <c r="QUY216" s="4619"/>
      <c r="QUZ216" s="4620"/>
      <c r="QVA216" s="4620"/>
      <c r="QVB216" s="4620"/>
      <c r="QVC216" s="4620"/>
      <c r="QVD216" s="4620"/>
      <c r="QVE216" s="4620"/>
      <c r="QVF216" s="4620"/>
      <c r="QVG216" s="3799"/>
      <c r="QVH216" s="3800"/>
      <c r="QVI216" s="304"/>
      <c r="QVJ216" s="704"/>
      <c r="QVK216" s="4619"/>
      <c r="QVL216" s="4620"/>
      <c r="QVM216" s="4620"/>
      <c r="QVN216" s="4620"/>
      <c r="QVO216" s="4620"/>
      <c r="QVP216" s="4620"/>
      <c r="QVQ216" s="4620"/>
      <c r="QVR216" s="4620"/>
      <c r="QVS216" s="3799"/>
      <c r="QVT216" s="3800"/>
      <c r="QVU216" s="304"/>
      <c r="QVV216" s="704"/>
      <c r="QVW216" s="4619"/>
      <c r="QVX216" s="4620"/>
      <c r="QVY216" s="4620"/>
      <c r="QVZ216" s="4620"/>
      <c r="QWA216" s="4620"/>
      <c r="QWB216" s="4620"/>
      <c r="QWC216" s="4620"/>
      <c r="QWD216" s="4620"/>
      <c r="QWE216" s="3799"/>
      <c r="QWF216" s="3800"/>
      <c r="QWG216" s="304"/>
      <c r="QWH216" s="704"/>
      <c r="QWI216" s="4619"/>
      <c r="QWJ216" s="4620"/>
      <c r="QWK216" s="4620"/>
      <c r="QWL216" s="4620"/>
      <c r="QWM216" s="4620"/>
      <c r="QWN216" s="4620"/>
      <c r="QWO216" s="4620"/>
      <c r="QWP216" s="4620"/>
      <c r="QWQ216" s="3799"/>
      <c r="QWR216" s="3800"/>
      <c r="QWS216" s="304"/>
      <c r="QWT216" s="704"/>
      <c r="QWU216" s="4619"/>
      <c r="QWV216" s="4620"/>
      <c r="QWW216" s="4620"/>
      <c r="QWX216" s="4620"/>
      <c r="QWY216" s="4620"/>
      <c r="QWZ216" s="4620"/>
      <c r="QXA216" s="4620"/>
      <c r="QXB216" s="4620"/>
      <c r="QXC216" s="3799"/>
      <c r="QXD216" s="3800"/>
      <c r="QXE216" s="304"/>
      <c r="QXF216" s="704"/>
      <c r="QXG216" s="4619"/>
      <c r="QXH216" s="4620"/>
      <c r="QXI216" s="4620"/>
      <c r="QXJ216" s="4620"/>
      <c r="QXK216" s="4620"/>
      <c r="QXL216" s="4620"/>
      <c r="QXM216" s="4620"/>
      <c r="QXN216" s="4620"/>
      <c r="QXO216" s="3799"/>
      <c r="QXP216" s="3800"/>
      <c r="QXQ216" s="304"/>
      <c r="QXR216" s="704"/>
      <c r="QXS216" s="4619"/>
      <c r="QXT216" s="4620"/>
      <c r="QXU216" s="4620"/>
      <c r="QXV216" s="4620"/>
      <c r="QXW216" s="4620"/>
      <c r="QXX216" s="4620"/>
      <c r="QXY216" s="4620"/>
      <c r="QXZ216" s="4620"/>
      <c r="QYA216" s="3799"/>
      <c r="QYB216" s="3800"/>
      <c r="QYC216" s="304"/>
      <c r="QYD216" s="704"/>
      <c r="QYE216" s="4619"/>
      <c r="QYF216" s="4620"/>
      <c r="QYG216" s="4620"/>
      <c r="QYH216" s="4620"/>
      <c r="QYI216" s="4620"/>
      <c r="QYJ216" s="4620"/>
      <c r="QYK216" s="4620"/>
      <c r="QYL216" s="4620"/>
      <c r="QYM216" s="3799"/>
      <c r="QYN216" s="3800"/>
      <c r="QYO216" s="304"/>
      <c r="QYP216" s="704"/>
      <c r="QYQ216" s="4619"/>
      <c r="QYR216" s="4620"/>
      <c r="QYS216" s="4620"/>
      <c r="QYT216" s="4620"/>
      <c r="QYU216" s="4620"/>
      <c r="QYV216" s="4620"/>
      <c r="QYW216" s="4620"/>
      <c r="QYX216" s="4620"/>
      <c r="QYY216" s="3799"/>
      <c r="QYZ216" s="3800"/>
      <c r="QZA216" s="304"/>
      <c r="QZB216" s="704"/>
      <c r="QZC216" s="4619"/>
      <c r="QZD216" s="4620"/>
      <c r="QZE216" s="4620"/>
      <c r="QZF216" s="4620"/>
      <c r="QZG216" s="4620"/>
      <c r="QZH216" s="4620"/>
      <c r="QZI216" s="4620"/>
      <c r="QZJ216" s="4620"/>
      <c r="QZK216" s="3799"/>
      <c r="QZL216" s="3800"/>
      <c r="QZM216" s="304"/>
      <c r="QZN216" s="704"/>
      <c r="QZO216" s="4619"/>
      <c r="QZP216" s="4620"/>
      <c r="QZQ216" s="4620"/>
      <c r="QZR216" s="4620"/>
      <c r="QZS216" s="4620"/>
      <c r="QZT216" s="4620"/>
      <c r="QZU216" s="4620"/>
      <c r="QZV216" s="4620"/>
      <c r="QZW216" s="3799"/>
      <c r="QZX216" s="3800"/>
      <c r="QZY216" s="304"/>
      <c r="QZZ216" s="704"/>
      <c r="RAA216" s="4619"/>
      <c r="RAB216" s="4620"/>
      <c r="RAC216" s="4620"/>
      <c r="RAD216" s="4620"/>
      <c r="RAE216" s="4620"/>
      <c r="RAF216" s="4620"/>
      <c r="RAG216" s="4620"/>
      <c r="RAH216" s="4620"/>
      <c r="RAI216" s="3799"/>
      <c r="RAJ216" s="3800"/>
      <c r="RAK216" s="304"/>
      <c r="RAL216" s="704"/>
      <c r="RAM216" s="4619"/>
      <c r="RAN216" s="4620"/>
      <c r="RAO216" s="4620"/>
      <c r="RAP216" s="4620"/>
      <c r="RAQ216" s="4620"/>
      <c r="RAR216" s="4620"/>
      <c r="RAS216" s="4620"/>
      <c r="RAT216" s="4620"/>
      <c r="RAU216" s="3799"/>
      <c r="RAV216" s="3800"/>
      <c r="RAW216" s="304"/>
      <c r="RAX216" s="704"/>
      <c r="RAY216" s="4619"/>
      <c r="RAZ216" s="4620"/>
      <c r="RBA216" s="4620"/>
      <c r="RBB216" s="4620"/>
      <c r="RBC216" s="4620"/>
      <c r="RBD216" s="4620"/>
      <c r="RBE216" s="4620"/>
      <c r="RBF216" s="4620"/>
      <c r="RBG216" s="3799"/>
      <c r="RBH216" s="3800"/>
      <c r="RBI216" s="304"/>
      <c r="RBJ216" s="704"/>
      <c r="RBK216" s="4619"/>
      <c r="RBL216" s="4620"/>
      <c r="RBM216" s="4620"/>
      <c r="RBN216" s="4620"/>
      <c r="RBO216" s="4620"/>
      <c r="RBP216" s="4620"/>
      <c r="RBQ216" s="4620"/>
      <c r="RBR216" s="4620"/>
      <c r="RBS216" s="3799"/>
      <c r="RBT216" s="3800"/>
      <c r="RBU216" s="304"/>
      <c r="RBV216" s="704"/>
      <c r="RBW216" s="4619"/>
      <c r="RBX216" s="4620"/>
      <c r="RBY216" s="4620"/>
      <c r="RBZ216" s="4620"/>
      <c r="RCA216" s="4620"/>
      <c r="RCB216" s="4620"/>
      <c r="RCC216" s="4620"/>
      <c r="RCD216" s="4620"/>
      <c r="RCE216" s="3799"/>
      <c r="RCF216" s="3800"/>
      <c r="RCG216" s="304"/>
      <c r="RCH216" s="704"/>
      <c r="RCI216" s="4619"/>
      <c r="RCJ216" s="4620"/>
      <c r="RCK216" s="4620"/>
      <c r="RCL216" s="4620"/>
      <c r="RCM216" s="4620"/>
      <c r="RCN216" s="4620"/>
      <c r="RCO216" s="4620"/>
      <c r="RCP216" s="4620"/>
      <c r="RCQ216" s="3799"/>
      <c r="RCR216" s="3800"/>
      <c r="RCS216" s="304"/>
      <c r="RCT216" s="704"/>
      <c r="RCU216" s="4619"/>
      <c r="RCV216" s="4620"/>
      <c r="RCW216" s="4620"/>
      <c r="RCX216" s="4620"/>
      <c r="RCY216" s="4620"/>
      <c r="RCZ216" s="4620"/>
      <c r="RDA216" s="4620"/>
      <c r="RDB216" s="4620"/>
      <c r="RDC216" s="3799"/>
      <c r="RDD216" s="3800"/>
      <c r="RDE216" s="304"/>
      <c r="RDF216" s="704"/>
      <c r="RDG216" s="4619"/>
      <c r="RDH216" s="4620"/>
      <c r="RDI216" s="4620"/>
      <c r="RDJ216" s="4620"/>
      <c r="RDK216" s="4620"/>
      <c r="RDL216" s="4620"/>
      <c r="RDM216" s="4620"/>
      <c r="RDN216" s="4620"/>
      <c r="RDO216" s="3799"/>
      <c r="RDP216" s="3800"/>
      <c r="RDQ216" s="304"/>
      <c r="RDR216" s="704"/>
      <c r="RDS216" s="4619"/>
      <c r="RDT216" s="4620"/>
      <c r="RDU216" s="4620"/>
      <c r="RDV216" s="4620"/>
      <c r="RDW216" s="4620"/>
      <c r="RDX216" s="4620"/>
      <c r="RDY216" s="4620"/>
      <c r="RDZ216" s="4620"/>
      <c r="REA216" s="3799"/>
      <c r="REB216" s="3800"/>
      <c r="REC216" s="304"/>
      <c r="RED216" s="704"/>
      <c r="REE216" s="4619"/>
      <c r="REF216" s="4620"/>
      <c r="REG216" s="4620"/>
      <c r="REH216" s="4620"/>
      <c r="REI216" s="4620"/>
      <c r="REJ216" s="4620"/>
      <c r="REK216" s="4620"/>
      <c r="REL216" s="4620"/>
      <c r="REM216" s="3799"/>
      <c r="REN216" s="3800"/>
      <c r="REO216" s="304"/>
      <c r="REP216" s="704"/>
      <c r="REQ216" s="4619"/>
      <c r="RER216" s="4620"/>
      <c r="RES216" s="4620"/>
      <c r="RET216" s="4620"/>
      <c r="REU216" s="4620"/>
      <c r="REV216" s="4620"/>
      <c r="REW216" s="4620"/>
      <c r="REX216" s="4620"/>
      <c r="REY216" s="3799"/>
      <c r="REZ216" s="3800"/>
      <c r="RFA216" s="304"/>
      <c r="RFB216" s="704"/>
      <c r="RFC216" s="4619"/>
      <c r="RFD216" s="4620"/>
      <c r="RFE216" s="4620"/>
      <c r="RFF216" s="4620"/>
      <c r="RFG216" s="4620"/>
      <c r="RFH216" s="4620"/>
      <c r="RFI216" s="4620"/>
      <c r="RFJ216" s="4620"/>
      <c r="RFK216" s="3799"/>
      <c r="RFL216" s="3800"/>
      <c r="RFM216" s="304"/>
      <c r="RFN216" s="704"/>
      <c r="RFO216" s="4619"/>
      <c r="RFP216" s="4620"/>
      <c r="RFQ216" s="4620"/>
      <c r="RFR216" s="4620"/>
      <c r="RFS216" s="4620"/>
      <c r="RFT216" s="4620"/>
      <c r="RFU216" s="4620"/>
      <c r="RFV216" s="4620"/>
      <c r="RFW216" s="3799"/>
      <c r="RFX216" s="3800"/>
      <c r="RFY216" s="304"/>
      <c r="RFZ216" s="704"/>
      <c r="RGA216" s="4619"/>
      <c r="RGB216" s="4620"/>
      <c r="RGC216" s="4620"/>
      <c r="RGD216" s="4620"/>
      <c r="RGE216" s="4620"/>
      <c r="RGF216" s="4620"/>
      <c r="RGG216" s="4620"/>
      <c r="RGH216" s="4620"/>
      <c r="RGI216" s="3799"/>
      <c r="RGJ216" s="3800"/>
      <c r="RGK216" s="304"/>
      <c r="RGL216" s="704"/>
      <c r="RGM216" s="4619"/>
      <c r="RGN216" s="4620"/>
      <c r="RGO216" s="4620"/>
      <c r="RGP216" s="4620"/>
      <c r="RGQ216" s="4620"/>
      <c r="RGR216" s="4620"/>
      <c r="RGS216" s="4620"/>
      <c r="RGT216" s="4620"/>
      <c r="RGU216" s="3799"/>
      <c r="RGV216" s="3800"/>
      <c r="RGW216" s="304"/>
      <c r="RGX216" s="704"/>
      <c r="RGY216" s="4619"/>
      <c r="RGZ216" s="4620"/>
      <c r="RHA216" s="4620"/>
      <c r="RHB216" s="4620"/>
      <c r="RHC216" s="4620"/>
      <c r="RHD216" s="4620"/>
      <c r="RHE216" s="4620"/>
      <c r="RHF216" s="4620"/>
      <c r="RHG216" s="3799"/>
      <c r="RHH216" s="3800"/>
      <c r="RHI216" s="304"/>
      <c r="RHJ216" s="704"/>
      <c r="RHK216" s="4619"/>
      <c r="RHL216" s="4620"/>
      <c r="RHM216" s="4620"/>
      <c r="RHN216" s="4620"/>
      <c r="RHO216" s="4620"/>
      <c r="RHP216" s="4620"/>
      <c r="RHQ216" s="4620"/>
      <c r="RHR216" s="4620"/>
      <c r="RHS216" s="3799"/>
      <c r="RHT216" s="3800"/>
      <c r="RHU216" s="304"/>
      <c r="RHV216" s="704"/>
      <c r="RHW216" s="4619"/>
      <c r="RHX216" s="4620"/>
      <c r="RHY216" s="4620"/>
      <c r="RHZ216" s="4620"/>
      <c r="RIA216" s="4620"/>
      <c r="RIB216" s="4620"/>
      <c r="RIC216" s="4620"/>
      <c r="RID216" s="4620"/>
      <c r="RIE216" s="3799"/>
      <c r="RIF216" s="3800"/>
      <c r="RIG216" s="304"/>
      <c r="RIH216" s="704"/>
      <c r="RII216" s="4619"/>
      <c r="RIJ216" s="4620"/>
      <c r="RIK216" s="4620"/>
      <c r="RIL216" s="4620"/>
      <c r="RIM216" s="4620"/>
      <c r="RIN216" s="4620"/>
      <c r="RIO216" s="4620"/>
      <c r="RIP216" s="4620"/>
      <c r="RIQ216" s="3799"/>
      <c r="RIR216" s="3800"/>
      <c r="RIS216" s="304"/>
      <c r="RIT216" s="704"/>
      <c r="RIU216" s="4619"/>
      <c r="RIV216" s="4620"/>
      <c r="RIW216" s="4620"/>
      <c r="RIX216" s="4620"/>
      <c r="RIY216" s="4620"/>
      <c r="RIZ216" s="4620"/>
      <c r="RJA216" s="4620"/>
      <c r="RJB216" s="4620"/>
      <c r="RJC216" s="3799"/>
      <c r="RJD216" s="3800"/>
      <c r="RJE216" s="304"/>
      <c r="RJF216" s="704"/>
      <c r="RJG216" s="4619"/>
      <c r="RJH216" s="4620"/>
      <c r="RJI216" s="4620"/>
      <c r="RJJ216" s="4620"/>
      <c r="RJK216" s="4620"/>
      <c r="RJL216" s="4620"/>
      <c r="RJM216" s="4620"/>
      <c r="RJN216" s="4620"/>
      <c r="RJO216" s="3799"/>
      <c r="RJP216" s="3800"/>
      <c r="RJQ216" s="304"/>
      <c r="RJR216" s="704"/>
      <c r="RJS216" s="4619"/>
      <c r="RJT216" s="4620"/>
      <c r="RJU216" s="4620"/>
      <c r="RJV216" s="4620"/>
      <c r="RJW216" s="4620"/>
      <c r="RJX216" s="4620"/>
      <c r="RJY216" s="4620"/>
      <c r="RJZ216" s="4620"/>
      <c r="RKA216" s="3799"/>
      <c r="RKB216" s="3800"/>
      <c r="RKC216" s="304"/>
      <c r="RKD216" s="704"/>
      <c r="RKE216" s="4619"/>
      <c r="RKF216" s="4620"/>
      <c r="RKG216" s="4620"/>
      <c r="RKH216" s="4620"/>
      <c r="RKI216" s="4620"/>
      <c r="RKJ216" s="4620"/>
      <c r="RKK216" s="4620"/>
      <c r="RKL216" s="4620"/>
      <c r="RKM216" s="3799"/>
      <c r="RKN216" s="3800"/>
      <c r="RKO216" s="304"/>
      <c r="RKP216" s="704"/>
      <c r="RKQ216" s="4619"/>
      <c r="RKR216" s="4620"/>
      <c r="RKS216" s="4620"/>
      <c r="RKT216" s="4620"/>
      <c r="RKU216" s="4620"/>
      <c r="RKV216" s="4620"/>
      <c r="RKW216" s="4620"/>
      <c r="RKX216" s="4620"/>
      <c r="RKY216" s="3799"/>
      <c r="RKZ216" s="3800"/>
      <c r="RLA216" s="304"/>
      <c r="RLB216" s="704"/>
      <c r="RLC216" s="4619"/>
      <c r="RLD216" s="4620"/>
      <c r="RLE216" s="4620"/>
      <c r="RLF216" s="4620"/>
      <c r="RLG216" s="4620"/>
      <c r="RLH216" s="4620"/>
      <c r="RLI216" s="4620"/>
      <c r="RLJ216" s="4620"/>
      <c r="RLK216" s="3799"/>
      <c r="RLL216" s="3800"/>
      <c r="RLM216" s="304"/>
      <c r="RLN216" s="704"/>
      <c r="RLO216" s="4619"/>
      <c r="RLP216" s="4620"/>
      <c r="RLQ216" s="4620"/>
      <c r="RLR216" s="4620"/>
      <c r="RLS216" s="4620"/>
      <c r="RLT216" s="4620"/>
      <c r="RLU216" s="4620"/>
      <c r="RLV216" s="4620"/>
      <c r="RLW216" s="3799"/>
      <c r="RLX216" s="3800"/>
      <c r="RLY216" s="304"/>
      <c r="RLZ216" s="704"/>
      <c r="RMA216" s="4619"/>
      <c r="RMB216" s="4620"/>
      <c r="RMC216" s="4620"/>
      <c r="RMD216" s="4620"/>
      <c r="RME216" s="4620"/>
      <c r="RMF216" s="4620"/>
      <c r="RMG216" s="4620"/>
      <c r="RMH216" s="4620"/>
      <c r="RMI216" s="3799"/>
      <c r="RMJ216" s="3800"/>
      <c r="RMK216" s="304"/>
      <c r="RML216" s="704"/>
      <c r="RMM216" s="4619"/>
      <c r="RMN216" s="4620"/>
      <c r="RMO216" s="4620"/>
      <c r="RMP216" s="4620"/>
      <c r="RMQ216" s="4620"/>
      <c r="RMR216" s="4620"/>
      <c r="RMS216" s="4620"/>
      <c r="RMT216" s="4620"/>
      <c r="RMU216" s="3799"/>
      <c r="RMV216" s="3800"/>
      <c r="RMW216" s="304"/>
      <c r="RMX216" s="704"/>
      <c r="RMY216" s="4619"/>
      <c r="RMZ216" s="4620"/>
      <c r="RNA216" s="4620"/>
      <c r="RNB216" s="4620"/>
      <c r="RNC216" s="4620"/>
      <c r="RND216" s="4620"/>
      <c r="RNE216" s="4620"/>
      <c r="RNF216" s="4620"/>
      <c r="RNG216" s="3799"/>
      <c r="RNH216" s="3800"/>
      <c r="RNI216" s="304"/>
      <c r="RNJ216" s="704"/>
      <c r="RNK216" s="4619"/>
      <c r="RNL216" s="4620"/>
      <c r="RNM216" s="4620"/>
      <c r="RNN216" s="4620"/>
      <c r="RNO216" s="4620"/>
      <c r="RNP216" s="4620"/>
      <c r="RNQ216" s="4620"/>
      <c r="RNR216" s="4620"/>
      <c r="RNS216" s="3799"/>
      <c r="RNT216" s="3800"/>
      <c r="RNU216" s="304"/>
      <c r="RNV216" s="704"/>
      <c r="RNW216" s="4619"/>
      <c r="RNX216" s="4620"/>
      <c r="RNY216" s="4620"/>
      <c r="RNZ216" s="4620"/>
      <c r="ROA216" s="4620"/>
      <c r="ROB216" s="4620"/>
      <c r="ROC216" s="4620"/>
      <c r="ROD216" s="4620"/>
      <c r="ROE216" s="3799"/>
      <c r="ROF216" s="3800"/>
      <c r="ROG216" s="304"/>
      <c r="ROH216" s="704"/>
      <c r="ROI216" s="4619"/>
      <c r="ROJ216" s="4620"/>
      <c r="ROK216" s="4620"/>
      <c r="ROL216" s="4620"/>
      <c r="ROM216" s="4620"/>
      <c r="RON216" s="4620"/>
      <c r="ROO216" s="4620"/>
      <c r="ROP216" s="4620"/>
      <c r="ROQ216" s="3799"/>
      <c r="ROR216" s="3800"/>
      <c r="ROS216" s="304"/>
      <c r="ROT216" s="704"/>
      <c r="ROU216" s="4619"/>
      <c r="ROV216" s="4620"/>
      <c r="ROW216" s="4620"/>
      <c r="ROX216" s="4620"/>
      <c r="ROY216" s="4620"/>
      <c r="ROZ216" s="4620"/>
      <c r="RPA216" s="4620"/>
      <c r="RPB216" s="4620"/>
      <c r="RPC216" s="3799"/>
      <c r="RPD216" s="3800"/>
      <c r="RPE216" s="304"/>
      <c r="RPF216" s="704"/>
      <c r="RPG216" s="4619"/>
      <c r="RPH216" s="4620"/>
      <c r="RPI216" s="4620"/>
      <c r="RPJ216" s="4620"/>
      <c r="RPK216" s="4620"/>
      <c r="RPL216" s="4620"/>
      <c r="RPM216" s="4620"/>
      <c r="RPN216" s="4620"/>
      <c r="RPO216" s="3799"/>
      <c r="RPP216" s="3800"/>
      <c r="RPQ216" s="304"/>
      <c r="RPR216" s="704"/>
      <c r="RPS216" s="4619"/>
      <c r="RPT216" s="4620"/>
      <c r="RPU216" s="4620"/>
      <c r="RPV216" s="4620"/>
      <c r="RPW216" s="4620"/>
      <c r="RPX216" s="4620"/>
      <c r="RPY216" s="4620"/>
      <c r="RPZ216" s="4620"/>
      <c r="RQA216" s="3799"/>
      <c r="RQB216" s="3800"/>
      <c r="RQC216" s="304"/>
      <c r="RQD216" s="704"/>
      <c r="RQE216" s="4619"/>
      <c r="RQF216" s="4620"/>
      <c r="RQG216" s="4620"/>
      <c r="RQH216" s="4620"/>
      <c r="RQI216" s="4620"/>
      <c r="RQJ216" s="4620"/>
      <c r="RQK216" s="4620"/>
      <c r="RQL216" s="4620"/>
      <c r="RQM216" s="3799"/>
      <c r="RQN216" s="3800"/>
      <c r="RQO216" s="304"/>
      <c r="RQP216" s="704"/>
      <c r="RQQ216" s="4619"/>
      <c r="RQR216" s="4620"/>
      <c r="RQS216" s="4620"/>
      <c r="RQT216" s="4620"/>
      <c r="RQU216" s="4620"/>
      <c r="RQV216" s="4620"/>
      <c r="RQW216" s="4620"/>
      <c r="RQX216" s="4620"/>
      <c r="RQY216" s="3799"/>
      <c r="RQZ216" s="3800"/>
      <c r="RRA216" s="304"/>
      <c r="RRB216" s="704"/>
      <c r="RRC216" s="4619"/>
      <c r="RRD216" s="4620"/>
      <c r="RRE216" s="4620"/>
      <c r="RRF216" s="4620"/>
      <c r="RRG216" s="4620"/>
      <c r="RRH216" s="4620"/>
      <c r="RRI216" s="4620"/>
      <c r="RRJ216" s="4620"/>
      <c r="RRK216" s="3799"/>
      <c r="RRL216" s="3800"/>
      <c r="RRM216" s="304"/>
      <c r="RRN216" s="704"/>
      <c r="RRO216" s="4619"/>
      <c r="RRP216" s="4620"/>
      <c r="RRQ216" s="4620"/>
      <c r="RRR216" s="4620"/>
      <c r="RRS216" s="4620"/>
      <c r="RRT216" s="4620"/>
      <c r="RRU216" s="4620"/>
      <c r="RRV216" s="4620"/>
      <c r="RRW216" s="3799"/>
      <c r="RRX216" s="3800"/>
      <c r="RRY216" s="304"/>
      <c r="RRZ216" s="704"/>
      <c r="RSA216" s="4619"/>
      <c r="RSB216" s="4620"/>
      <c r="RSC216" s="4620"/>
      <c r="RSD216" s="4620"/>
      <c r="RSE216" s="4620"/>
      <c r="RSF216" s="4620"/>
      <c r="RSG216" s="4620"/>
      <c r="RSH216" s="4620"/>
      <c r="RSI216" s="3799"/>
      <c r="RSJ216" s="3800"/>
      <c r="RSK216" s="304"/>
      <c r="RSL216" s="704"/>
      <c r="RSM216" s="4619"/>
      <c r="RSN216" s="4620"/>
      <c r="RSO216" s="4620"/>
      <c r="RSP216" s="4620"/>
      <c r="RSQ216" s="4620"/>
      <c r="RSR216" s="4620"/>
      <c r="RSS216" s="4620"/>
      <c r="RST216" s="4620"/>
      <c r="RSU216" s="3799"/>
      <c r="RSV216" s="3800"/>
      <c r="RSW216" s="304"/>
      <c r="RSX216" s="704"/>
      <c r="RSY216" s="4619"/>
      <c r="RSZ216" s="4620"/>
      <c r="RTA216" s="4620"/>
      <c r="RTB216" s="4620"/>
      <c r="RTC216" s="4620"/>
      <c r="RTD216" s="4620"/>
      <c r="RTE216" s="4620"/>
      <c r="RTF216" s="4620"/>
      <c r="RTG216" s="3799"/>
      <c r="RTH216" s="3800"/>
      <c r="RTI216" s="304"/>
      <c r="RTJ216" s="704"/>
      <c r="RTK216" s="4619"/>
      <c r="RTL216" s="4620"/>
      <c r="RTM216" s="4620"/>
      <c r="RTN216" s="4620"/>
      <c r="RTO216" s="4620"/>
      <c r="RTP216" s="4620"/>
      <c r="RTQ216" s="4620"/>
      <c r="RTR216" s="4620"/>
      <c r="RTS216" s="3799"/>
      <c r="RTT216" s="3800"/>
      <c r="RTU216" s="304"/>
      <c r="RTV216" s="704"/>
      <c r="RTW216" s="4619"/>
      <c r="RTX216" s="4620"/>
      <c r="RTY216" s="4620"/>
      <c r="RTZ216" s="4620"/>
      <c r="RUA216" s="4620"/>
      <c r="RUB216" s="4620"/>
      <c r="RUC216" s="4620"/>
      <c r="RUD216" s="4620"/>
      <c r="RUE216" s="3799"/>
      <c r="RUF216" s="3800"/>
      <c r="RUG216" s="304"/>
      <c r="RUH216" s="704"/>
      <c r="RUI216" s="4619"/>
      <c r="RUJ216" s="4620"/>
      <c r="RUK216" s="4620"/>
      <c r="RUL216" s="4620"/>
      <c r="RUM216" s="4620"/>
      <c r="RUN216" s="4620"/>
      <c r="RUO216" s="4620"/>
      <c r="RUP216" s="4620"/>
      <c r="RUQ216" s="3799"/>
      <c r="RUR216" s="3800"/>
      <c r="RUS216" s="304"/>
      <c r="RUT216" s="704"/>
      <c r="RUU216" s="4619"/>
      <c r="RUV216" s="4620"/>
      <c r="RUW216" s="4620"/>
      <c r="RUX216" s="4620"/>
      <c r="RUY216" s="4620"/>
      <c r="RUZ216" s="4620"/>
      <c r="RVA216" s="4620"/>
      <c r="RVB216" s="4620"/>
      <c r="RVC216" s="3799"/>
      <c r="RVD216" s="3800"/>
      <c r="RVE216" s="304"/>
      <c r="RVF216" s="704"/>
      <c r="RVG216" s="4619"/>
      <c r="RVH216" s="4620"/>
      <c r="RVI216" s="4620"/>
      <c r="RVJ216" s="4620"/>
      <c r="RVK216" s="4620"/>
      <c r="RVL216" s="4620"/>
      <c r="RVM216" s="4620"/>
      <c r="RVN216" s="4620"/>
      <c r="RVO216" s="3799"/>
      <c r="RVP216" s="3800"/>
      <c r="RVQ216" s="304"/>
      <c r="RVR216" s="704"/>
      <c r="RVS216" s="4619"/>
      <c r="RVT216" s="4620"/>
      <c r="RVU216" s="4620"/>
      <c r="RVV216" s="4620"/>
      <c r="RVW216" s="4620"/>
      <c r="RVX216" s="4620"/>
      <c r="RVY216" s="4620"/>
      <c r="RVZ216" s="4620"/>
      <c r="RWA216" s="3799"/>
      <c r="RWB216" s="3800"/>
      <c r="RWC216" s="304"/>
      <c r="RWD216" s="704"/>
      <c r="RWE216" s="4619"/>
      <c r="RWF216" s="4620"/>
      <c r="RWG216" s="4620"/>
      <c r="RWH216" s="4620"/>
      <c r="RWI216" s="4620"/>
      <c r="RWJ216" s="4620"/>
      <c r="RWK216" s="4620"/>
      <c r="RWL216" s="4620"/>
      <c r="RWM216" s="3799"/>
      <c r="RWN216" s="3800"/>
      <c r="RWO216" s="304"/>
      <c r="RWP216" s="704"/>
      <c r="RWQ216" s="4619"/>
      <c r="RWR216" s="4620"/>
      <c r="RWS216" s="4620"/>
      <c r="RWT216" s="4620"/>
      <c r="RWU216" s="4620"/>
      <c r="RWV216" s="4620"/>
      <c r="RWW216" s="4620"/>
      <c r="RWX216" s="4620"/>
      <c r="RWY216" s="3799"/>
      <c r="RWZ216" s="3800"/>
      <c r="RXA216" s="304"/>
      <c r="RXB216" s="704"/>
      <c r="RXC216" s="4619"/>
      <c r="RXD216" s="4620"/>
      <c r="RXE216" s="4620"/>
      <c r="RXF216" s="4620"/>
      <c r="RXG216" s="4620"/>
      <c r="RXH216" s="4620"/>
      <c r="RXI216" s="4620"/>
      <c r="RXJ216" s="4620"/>
      <c r="RXK216" s="3799"/>
      <c r="RXL216" s="3800"/>
      <c r="RXM216" s="304"/>
      <c r="RXN216" s="704"/>
      <c r="RXO216" s="4619"/>
      <c r="RXP216" s="4620"/>
      <c r="RXQ216" s="4620"/>
      <c r="RXR216" s="4620"/>
      <c r="RXS216" s="4620"/>
      <c r="RXT216" s="4620"/>
      <c r="RXU216" s="4620"/>
      <c r="RXV216" s="4620"/>
      <c r="RXW216" s="3799"/>
      <c r="RXX216" s="3800"/>
      <c r="RXY216" s="304"/>
      <c r="RXZ216" s="704"/>
      <c r="RYA216" s="4619"/>
      <c r="RYB216" s="4620"/>
      <c r="RYC216" s="4620"/>
      <c r="RYD216" s="4620"/>
      <c r="RYE216" s="4620"/>
      <c r="RYF216" s="4620"/>
      <c r="RYG216" s="4620"/>
      <c r="RYH216" s="4620"/>
      <c r="RYI216" s="3799"/>
      <c r="RYJ216" s="3800"/>
      <c r="RYK216" s="304"/>
      <c r="RYL216" s="704"/>
      <c r="RYM216" s="4619"/>
      <c r="RYN216" s="4620"/>
      <c r="RYO216" s="4620"/>
      <c r="RYP216" s="4620"/>
      <c r="RYQ216" s="4620"/>
      <c r="RYR216" s="4620"/>
      <c r="RYS216" s="4620"/>
      <c r="RYT216" s="4620"/>
      <c r="RYU216" s="3799"/>
      <c r="RYV216" s="3800"/>
      <c r="RYW216" s="304"/>
      <c r="RYX216" s="704"/>
      <c r="RYY216" s="4619"/>
      <c r="RYZ216" s="4620"/>
      <c r="RZA216" s="4620"/>
      <c r="RZB216" s="4620"/>
      <c r="RZC216" s="4620"/>
      <c r="RZD216" s="4620"/>
      <c r="RZE216" s="4620"/>
      <c r="RZF216" s="4620"/>
      <c r="RZG216" s="3799"/>
      <c r="RZH216" s="3800"/>
      <c r="RZI216" s="304"/>
      <c r="RZJ216" s="704"/>
      <c r="RZK216" s="4619"/>
      <c r="RZL216" s="4620"/>
      <c r="RZM216" s="4620"/>
      <c r="RZN216" s="4620"/>
      <c r="RZO216" s="4620"/>
      <c r="RZP216" s="4620"/>
      <c r="RZQ216" s="4620"/>
      <c r="RZR216" s="4620"/>
      <c r="RZS216" s="3799"/>
      <c r="RZT216" s="3800"/>
      <c r="RZU216" s="304"/>
      <c r="RZV216" s="704"/>
      <c r="RZW216" s="4619"/>
      <c r="RZX216" s="4620"/>
      <c r="RZY216" s="4620"/>
      <c r="RZZ216" s="4620"/>
      <c r="SAA216" s="4620"/>
      <c r="SAB216" s="4620"/>
      <c r="SAC216" s="4620"/>
      <c r="SAD216" s="4620"/>
      <c r="SAE216" s="3799"/>
      <c r="SAF216" s="3800"/>
      <c r="SAG216" s="304"/>
      <c r="SAH216" s="704"/>
      <c r="SAI216" s="4619"/>
      <c r="SAJ216" s="4620"/>
      <c r="SAK216" s="4620"/>
      <c r="SAL216" s="4620"/>
      <c r="SAM216" s="4620"/>
      <c r="SAN216" s="4620"/>
      <c r="SAO216" s="4620"/>
      <c r="SAP216" s="4620"/>
      <c r="SAQ216" s="3799"/>
      <c r="SAR216" s="3800"/>
      <c r="SAS216" s="304"/>
      <c r="SAT216" s="704"/>
      <c r="SAU216" s="4619"/>
      <c r="SAV216" s="4620"/>
      <c r="SAW216" s="4620"/>
      <c r="SAX216" s="4620"/>
      <c r="SAY216" s="4620"/>
      <c r="SAZ216" s="4620"/>
      <c r="SBA216" s="4620"/>
      <c r="SBB216" s="4620"/>
      <c r="SBC216" s="3799"/>
      <c r="SBD216" s="3800"/>
      <c r="SBE216" s="304"/>
      <c r="SBF216" s="704"/>
      <c r="SBG216" s="4619"/>
      <c r="SBH216" s="4620"/>
      <c r="SBI216" s="4620"/>
      <c r="SBJ216" s="4620"/>
      <c r="SBK216" s="4620"/>
      <c r="SBL216" s="4620"/>
      <c r="SBM216" s="4620"/>
      <c r="SBN216" s="4620"/>
      <c r="SBO216" s="3799"/>
      <c r="SBP216" s="3800"/>
      <c r="SBQ216" s="304"/>
      <c r="SBR216" s="704"/>
      <c r="SBS216" s="4619"/>
      <c r="SBT216" s="4620"/>
      <c r="SBU216" s="4620"/>
      <c r="SBV216" s="4620"/>
      <c r="SBW216" s="4620"/>
      <c r="SBX216" s="4620"/>
      <c r="SBY216" s="4620"/>
      <c r="SBZ216" s="4620"/>
      <c r="SCA216" s="3799"/>
      <c r="SCB216" s="3800"/>
      <c r="SCC216" s="304"/>
      <c r="SCD216" s="704"/>
      <c r="SCE216" s="4619"/>
      <c r="SCF216" s="4620"/>
      <c r="SCG216" s="4620"/>
      <c r="SCH216" s="4620"/>
      <c r="SCI216" s="4620"/>
      <c r="SCJ216" s="4620"/>
      <c r="SCK216" s="4620"/>
      <c r="SCL216" s="4620"/>
      <c r="SCM216" s="3799"/>
      <c r="SCN216" s="3800"/>
      <c r="SCO216" s="304"/>
      <c r="SCP216" s="704"/>
      <c r="SCQ216" s="4619"/>
      <c r="SCR216" s="4620"/>
      <c r="SCS216" s="4620"/>
      <c r="SCT216" s="4620"/>
      <c r="SCU216" s="4620"/>
      <c r="SCV216" s="4620"/>
      <c r="SCW216" s="4620"/>
      <c r="SCX216" s="4620"/>
      <c r="SCY216" s="3799"/>
      <c r="SCZ216" s="3800"/>
      <c r="SDA216" s="304"/>
      <c r="SDB216" s="704"/>
      <c r="SDC216" s="4619"/>
      <c r="SDD216" s="4620"/>
      <c r="SDE216" s="4620"/>
      <c r="SDF216" s="4620"/>
      <c r="SDG216" s="4620"/>
      <c r="SDH216" s="4620"/>
      <c r="SDI216" s="4620"/>
      <c r="SDJ216" s="4620"/>
      <c r="SDK216" s="3799"/>
      <c r="SDL216" s="3800"/>
      <c r="SDM216" s="304"/>
      <c r="SDN216" s="704"/>
      <c r="SDO216" s="4619"/>
      <c r="SDP216" s="4620"/>
      <c r="SDQ216" s="4620"/>
      <c r="SDR216" s="4620"/>
      <c r="SDS216" s="4620"/>
      <c r="SDT216" s="4620"/>
      <c r="SDU216" s="4620"/>
      <c r="SDV216" s="4620"/>
      <c r="SDW216" s="3799"/>
      <c r="SDX216" s="3800"/>
      <c r="SDY216" s="304"/>
      <c r="SDZ216" s="704"/>
      <c r="SEA216" s="4619"/>
      <c r="SEB216" s="4620"/>
      <c r="SEC216" s="4620"/>
      <c r="SED216" s="4620"/>
      <c r="SEE216" s="4620"/>
      <c r="SEF216" s="4620"/>
      <c r="SEG216" s="4620"/>
      <c r="SEH216" s="4620"/>
      <c r="SEI216" s="3799"/>
      <c r="SEJ216" s="3800"/>
      <c r="SEK216" s="304"/>
      <c r="SEL216" s="704"/>
      <c r="SEM216" s="4619"/>
      <c r="SEN216" s="4620"/>
      <c r="SEO216" s="4620"/>
      <c r="SEP216" s="4620"/>
      <c r="SEQ216" s="4620"/>
      <c r="SER216" s="4620"/>
      <c r="SES216" s="4620"/>
      <c r="SET216" s="4620"/>
      <c r="SEU216" s="3799"/>
      <c r="SEV216" s="3800"/>
      <c r="SEW216" s="304"/>
      <c r="SEX216" s="704"/>
      <c r="SEY216" s="4619"/>
      <c r="SEZ216" s="4620"/>
      <c r="SFA216" s="4620"/>
      <c r="SFB216" s="4620"/>
      <c r="SFC216" s="4620"/>
      <c r="SFD216" s="4620"/>
      <c r="SFE216" s="4620"/>
      <c r="SFF216" s="4620"/>
      <c r="SFG216" s="3799"/>
      <c r="SFH216" s="3800"/>
      <c r="SFI216" s="304"/>
      <c r="SFJ216" s="704"/>
      <c r="SFK216" s="4619"/>
      <c r="SFL216" s="4620"/>
      <c r="SFM216" s="4620"/>
      <c r="SFN216" s="4620"/>
      <c r="SFO216" s="4620"/>
      <c r="SFP216" s="4620"/>
      <c r="SFQ216" s="4620"/>
      <c r="SFR216" s="4620"/>
      <c r="SFS216" s="3799"/>
      <c r="SFT216" s="3800"/>
      <c r="SFU216" s="304"/>
      <c r="SFV216" s="704"/>
      <c r="SFW216" s="4619"/>
      <c r="SFX216" s="4620"/>
      <c r="SFY216" s="4620"/>
      <c r="SFZ216" s="4620"/>
      <c r="SGA216" s="4620"/>
      <c r="SGB216" s="4620"/>
      <c r="SGC216" s="4620"/>
      <c r="SGD216" s="4620"/>
      <c r="SGE216" s="3799"/>
      <c r="SGF216" s="3800"/>
      <c r="SGG216" s="304"/>
      <c r="SGH216" s="704"/>
      <c r="SGI216" s="4619"/>
      <c r="SGJ216" s="4620"/>
      <c r="SGK216" s="4620"/>
      <c r="SGL216" s="4620"/>
      <c r="SGM216" s="4620"/>
      <c r="SGN216" s="4620"/>
      <c r="SGO216" s="4620"/>
      <c r="SGP216" s="4620"/>
      <c r="SGQ216" s="3799"/>
      <c r="SGR216" s="3800"/>
      <c r="SGS216" s="304"/>
      <c r="SGT216" s="704"/>
      <c r="SGU216" s="4619"/>
      <c r="SGV216" s="4620"/>
      <c r="SGW216" s="4620"/>
      <c r="SGX216" s="4620"/>
      <c r="SGY216" s="4620"/>
      <c r="SGZ216" s="4620"/>
      <c r="SHA216" s="4620"/>
      <c r="SHB216" s="4620"/>
      <c r="SHC216" s="3799"/>
      <c r="SHD216" s="3800"/>
      <c r="SHE216" s="304"/>
      <c r="SHF216" s="704"/>
      <c r="SHG216" s="4619"/>
      <c r="SHH216" s="4620"/>
      <c r="SHI216" s="4620"/>
      <c r="SHJ216" s="4620"/>
      <c r="SHK216" s="4620"/>
      <c r="SHL216" s="4620"/>
      <c r="SHM216" s="4620"/>
      <c r="SHN216" s="4620"/>
      <c r="SHO216" s="3799"/>
      <c r="SHP216" s="3800"/>
      <c r="SHQ216" s="304"/>
      <c r="SHR216" s="704"/>
      <c r="SHS216" s="4619"/>
      <c r="SHT216" s="4620"/>
      <c r="SHU216" s="4620"/>
      <c r="SHV216" s="4620"/>
      <c r="SHW216" s="4620"/>
      <c r="SHX216" s="4620"/>
      <c r="SHY216" s="4620"/>
      <c r="SHZ216" s="4620"/>
      <c r="SIA216" s="3799"/>
      <c r="SIB216" s="3800"/>
      <c r="SIC216" s="304"/>
      <c r="SID216" s="704"/>
      <c r="SIE216" s="4619"/>
      <c r="SIF216" s="4620"/>
      <c r="SIG216" s="4620"/>
      <c r="SIH216" s="4620"/>
      <c r="SII216" s="4620"/>
      <c r="SIJ216" s="4620"/>
      <c r="SIK216" s="4620"/>
      <c r="SIL216" s="4620"/>
      <c r="SIM216" s="3799"/>
      <c r="SIN216" s="3800"/>
      <c r="SIO216" s="304"/>
      <c r="SIP216" s="704"/>
      <c r="SIQ216" s="4619"/>
      <c r="SIR216" s="4620"/>
      <c r="SIS216" s="4620"/>
      <c r="SIT216" s="4620"/>
      <c r="SIU216" s="4620"/>
      <c r="SIV216" s="4620"/>
      <c r="SIW216" s="4620"/>
      <c r="SIX216" s="4620"/>
      <c r="SIY216" s="3799"/>
      <c r="SIZ216" s="3800"/>
      <c r="SJA216" s="304"/>
      <c r="SJB216" s="704"/>
      <c r="SJC216" s="4619"/>
      <c r="SJD216" s="4620"/>
      <c r="SJE216" s="4620"/>
      <c r="SJF216" s="4620"/>
      <c r="SJG216" s="4620"/>
      <c r="SJH216" s="4620"/>
      <c r="SJI216" s="4620"/>
      <c r="SJJ216" s="4620"/>
      <c r="SJK216" s="3799"/>
      <c r="SJL216" s="3800"/>
      <c r="SJM216" s="304"/>
      <c r="SJN216" s="704"/>
      <c r="SJO216" s="4619"/>
      <c r="SJP216" s="4620"/>
      <c r="SJQ216" s="4620"/>
      <c r="SJR216" s="4620"/>
      <c r="SJS216" s="4620"/>
      <c r="SJT216" s="4620"/>
      <c r="SJU216" s="4620"/>
      <c r="SJV216" s="4620"/>
      <c r="SJW216" s="3799"/>
      <c r="SJX216" s="3800"/>
      <c r="SJY216" s="304"/>
      <c r="SJZ216" s="704"/>
      <c r="SKA216" s="4619"/>
      <c r="SKB216" s="4620"/>
      <c r="SKC216" s="4620"/>
      <c r="SKD216" s="4620"/>
      <c r="SKE216" s="4620"/>
      <c r="SKF216" s="4620"/>
      <c r="SKG216" s="4620"/>
      <c r="SKH216" s="4620"/>
      <c r="SKI216" s="3799"/>
      <c r="SKJ216" s="3800"/>
      <c r="SKK216" s="304"/>
      <c r="SKL216" s="704"/>
      <c r="SKM216" s="4619"/>
      <c r="SKN216" s="4620"/>
      <c r="SKO216" s="4620"/>
      <c r="SKP216" s="4620"/>
      <c r="SKQ216" s="4620"/>
      <c r="SKR216" s="4620"/>
      <c r="SKS216" s="4620"/>
      <c r="SKT216" s="4620"/>
      <c r="SKU216" s="3799"/>
      <c r="SKV216" s="3800"/>
      <c r="SKW216" s="304"/>
      <c r="SKX216" s="704"/>
      <c r="SKY216" s="4619"/>
      <c r="SKZ216" s="4620"/>
      <c r="SLA216" s="4620"/>
      <c r="SLB216" s="4620"/>
      <c r="SLC216" s="4620"/>
      <c r="SLD216" s="4620"/>
      <c r="SLE216" s="4620"/>
      <c r="SLF216" s="4620"/>
      <c r="SLG216" s="3799"/>
      <c r="SLH216" s="3800"/>
      <c r="SLI216" s="304"/>
      <c r="SLJ216" s="704"/>
      <c r="SLK216" s="4619"/>
      <c r="SLL216" s="4620"/>
      <c r="SLM216" s="4620"/>
      <c r="SLN216" s="4620"/>
      <c r="SLO216" s="4620"/>
      <c r="SLP216" s="4620"/>
      <c r="SLQ216" s="4620"/>
      <c r="SLR216" s="4620"/>
      <c r="SLS216" s="3799"/>
      <c r="SLT216" s="3800"/>
      <c r="SLU216" s="304"/>
      <c r="SLV216" s="704"/>
      <c r="SLW216" s="4619"/>
      <c r="SLX216" s="4620"/>
      <c r="SLY216" s="4620"/>
      <c r="SLZ216" s="4620"/>
      <c r="SMA216" s="4620"/>
      <c r="SMB216" s="4620"/>
      <c r="SMC216" s="4620"/>
      <c r="SMD216" s="4620"/>
      <c r="SME216" s="3799"/>
      <c r="SMF216" s="3800"/>
      <c r="SMG216" s="304"/>
      <c r="SMH216" s="704"/>
      <c r="SMI216" s="4619"/>
      <c r="SMJ216" s="4620"/>
      <c r="SMK216" s="4620"/>
      <c r="SML216" s="4620"/>
      <c r="SMM216" s="4620"/>
      <c r="SMN216" s="4620"/>
      <c r="SMO216" s="4620"/>
      <c r="SMP216" s="4620"/>
      <c r="SMQ216" s="3799"/>
      <c r="SMR216" s="3800"/>
      <c r="SMS216" s="304"/>
      <c r="SMT216" s="704"/>
      <c r="SMU216" s="4619"/>
      <c r="SMV216" s="4620"/>
      <c r="SMW216" s="4620"/>
      <c r="SMX216" s="4620"/>
      <c r="SMY216" s="4620"/>
      <c r="SMZ216" s="4620"/>
      <c r="SNA216" s="4620"/>
      <c r="SNB216" s="4620"/>
      <c r="SNC216" s="3799"/>
      <c r="SND216" s="3800"/>
      <c r="SNE216" s="304"/>
      <c r="SNF216" s="704"/>
      <c r="SNG216" s="4619"/>
      <c r="SNH216" s="4620"/>
      <c r="SNI216" s="4620"/>
      <c r="SNJ216" s="4620"/>
      <c r="SNK216" s="4620"/>
      <c r="SNL216" s="4620"/>
      <c r="SNM216" s="4620"/>
      <c r="SNN216" s="4620"/>
      <c r="SNO216" s="3799"/>
      <c r="SNP216" s="3800"/>
      <c r="SNQ216" s="304"/>
      <c r="SNR216" s="704"/>
      <c r="SNS216" s="4619"/>
      <c r="SNT216" s="4620"/>
      <c r="SNU216" s="4620"/>
      <c r="SNV216" s="4620"/>
      <c r="SNW216" s="4620"/>
      <c r="SNX216" s="4620"/>
      <c r="SNY216" s="4620"/>
      <c r="SNZ216" s="4620"/>
      <c r="SOA216" s="3799"/>
      <c r="SOB216" s="3800"/>
      <c r="SOC216" s="304"/>
      <c r="SOD216" s="704"/>
      <c r="SOE216" s="4619"/>
      <c r="SOF216" s="4620"/>
      <c r="SOG216" s="4620"/>
      <c r="SOH216" s="4620"/>
      <c r="SOI216" s="4620"/>
      <c r="SOJ216" s="4620"/>
      <c r="SOK216" s="4620"/>
      <c r="SOL216" s="4620"/>
      <c r="SOM216" s="3799"/>
      <c r="SON216" s="3800"/>
      <c r="SOO216" s="304"/>
      <c r="SOP216" s="704"/>
      <c r="SOQ216" s="4619"/>
      <c r="SOR216" s="4620"/>
      <c r="SOS216" s="4620"/>
      <c r="SOT216" s="4620"/>
      <c r="SOU216" s="4620"/>
      <c r="SOV216" s="4620"/>
      <c r="SOW216" s="4620"/>
      <c r="SOX216" s="4620"/>
      <c r="SOY216" s="3799"/>
      <c r="SOZ216" s="3800"/>
      <c r="SPA216" s="304"/>
      <c r="SPB216" s="704"/>
      <c r="SPC216" s="4619"/>
      <c r="SPD216" s="4620"/>
      <c r="SPE216" s="4620"/>
      <c r="SPF216" s="4620"/>
      <c r="SPG216" s="4620"/>
      <c r="SPH216" s="4620"/>
      <c r="SPI216" s="4620"/>
      <c r="SPJ216" s="4620"/>
      <c r="SPK216" s="3799"/>
      <c r="SPL216" s="3800"/>
      <c r="SPM216" s="304"/>
      <c r="SPN216" s="704"/>
      <c r="SPO216" s="4619"/>
      <c r="SPP216" s="4620"/>
      <c r="SPQ216" s="4620"/>
      <c r="SPR216" s="4620"/>
      <c r="SPS216" s="4620"/>
      <c r="SPT216" s="4620"/>
      <c r="SPU216" s="4620"/>
      <c r="SPV216" s="4620"/>
      <c r="SPW216" s="3799"/>
      <c r="SPX216" s="3800"/>
      <c r="SPY216" s="304"/>
      <c r="SPZ216" s="704"/>
      <c r="SQA216" s="4619"/>
      <c r="SQB216" s="4620"/>
      <c r="SQC216" s="4620"/>
      <c r="SQD216" s="4620"/>
      <c r="SQE216" s="4620"/>
      <c r="SQF216" s="4620"/>
      <c r="SQG216" s="4620"/>
      <c r="SQH216" s="4620"/>
      <c r="SQI216" s="3799"/>
      <c r="SQJ216" s="3800"/>
      <c r="SQK216" s="304"/>
      <c r="SQL216" s="704"/>
      <c r="SQM216" s="4619"/>
      <c r="SQN216" s="4620"/>
      <c r="SQO216" s="4620"/>
      <c r="SQP216" s="4620"/>
      <c r="SQQ216" s="4620"/>
      <c r="SQR216" s="4620"/>
      <c r="SQS216" s="4620"/>
      <c r="SQT216" s="4620"/>
      <c r="SQU216" s="3799"/>
      <c r="SQV216" s="3800"/>
      <c r="SQW216" s="304"/>
      <c r="SQX216" s="704"/>
      <c r="SQY216" s="4619"/>
      <c r="SQZ216" s="4620"/>
      <c r="SRA216" s="4620"/>
      <c r="SRB216" s="4620"/>
      <c r="SRC216" s="4620"/>
      <c r="SRD216" s="4620"/>
      <c r="SRE216" s="4620"/>
      <c r="SRF216" s="4620"/>
      <c r="SRG216" s="3799"/>
      <c r="SRH216" s="3800"/>
      <c r="SRI216" s="304"/>
      <c r="SRJ216" s="704"/>
      <c r="SRK216" s="4619"/>
      <c r="SRL216" s="4620"/>
      <c r="SRM216" s="4620"/>
      <c r="SRN216" s="4620"/>
      <c r="SRO216" s="4620"/>
      <c r="SRP216" s="4620"/>
      <c r="SRQ216" s="4620"/>
      <c r="SRR216" s="4620"/>
      <c r="SRS216" s="3799"/>
      <c r="SRT216" s="3800"/>
      <c r="SRU216" s="304"/>
      <c r="SRV216" s="704"/>
      <c r="SRW216" s="4619"/>
      <c r="SRX216" s="4620"/>
      <c r="SRY216" s="4620"/>
      <c r="SRZ216" s="4620"/>
      <c r="SSA216" s="4620"/>
      <c r="SSB216" s="4620"/>
      <c r="SSC216" s="4620"/>
      <c r="SSD216" s="4620"/>
      <c r="SSE216" s="3799"/>
      <c r="SSF216" s="3800"/>
      <c r="SSG216" s="304"/>
      <c r="SSH216" s="704"/>
      <c r="SSI216" s="4619"/>
      <c r="SSJ216" s="4620"/>
      <c r="SSK216" s="4620"/>
      <c r="SSL216" s="4620"/>
      <c r="SSM216" s="4620"/>
      <c r="SSN216" s="4620"/>
      <c r="SSO216" s="4620"/>
      <c r="SSP216" s="4620"/>
      <c r="SSQ216" s="3799"/>
      <c r="SSR216" s="3800"/>
      <c r="SSS216" s="304"/>
      <c r="SST216" s="704"/>
      <c r="SSU216" s="4619"/>
      <c r="SSV216" s="4620"/>
      <c r="SSW216" s="4620"/>
      <c r="SSX216" s="4620"/>
      <c r="SSY216" s="4620"/>
      <c r="SSZ216" s="4620"/>
      <c r="STA216" s="4620"/>
      <c r="STB216" s="4620"/>
      <c r="STC216" s="3799"/>
      <c r="STD216" s="3800"/>
      <c r="STE216" s="304"/>
      <c r="STF216" s="704"/>
      <c r="STG216" s="4619"/>
      <c r="STH216" s="4620"/>
      <c r="STI216" s="4620"/>
      <c r="STJ216" s="4620"/>
      <c r="STK216" s="4620"/>
      <c r="STL216" s="4620"/>
      <c r="STM216" s="4620"/>
      <c r="STN216" s="4620"/>
      <c r="STO216" s="3799"/>
      <c r="STP216" s="3800"/>
      <c r="STQ216" s="304"/>
      <c r="STR216" s="704"/>
      <c r="STS216" s="4619"/>
      <c r="STT216" s="4620"/>
      <c r="STU216" s="4620"/>
      <c r="STV216" s="4620"/>
      <c r="STW216" s="4620"/>
      <c r="STX216" s="4620"/>
      <c r="STY216" s="4620"/>
      <c r="STZ216" s="4620"/>
      <c r="SUA216" s="3799"/>
      <c r="SUB216" s="3800"/>
      <c r="SUC216" s="304"/>
      <c r="SUD216" s="704"/>
      <c r="SUE216" s="4619"/>
      <c r="SUF216" s="4620"/>
      <c r="SUG216" s="4620"/>
      <c r="SUH216" s="4620"/>
      <c r="SUI216" s="4620"/>
      <c r="SUJ216" s="4620"/>
      <c r="SUK216" s="4620"/>
      <c r="SUL216" s="4620"/>
      <c r="SUM216" s="3799"/>
      <c r="SUN216" s="3800"/>
      <c r="SUO216" s="304"/>
      <c r="SUP216" s="704"/>
      <c r="SUQ216" s="4619"/>
      <c r="SUR216" s="4620"/>
      <c r="SUS216" s="4620"/>
      <c r="SUT216" s="4620"/>
      <c r="SUU216" s="4620"/>
      <c r="SUV216" s="4620"/>
      <c r="SUW216" s="4620"/>
      <c r="SUX216" s="4620"/>
      <c r="SUY216" s="3799"/>
      <c r="SUZ216" s="3800"/>
      <c r="SVA216" s="304"/>
      <c r="SVB216" s="704"/>
      <c r="SVC216" s="4619"/>
      <c r="SVD216" s="4620"/>
      <c r="SVE216" s="4620"/>
      <c r="SVF216" s="4620"/>
      <c r="SVG216" s="4620"/>
      <c r="SVH216" s="4620"/>
      <c r="SVI216" s="4620"/>
      <c r="SVJ216" s="4620"/>
      <c r="SVK216" s="3799"/>
      <c r="SVL216" s="3800"/>
      <c r="SVM216" s="304"/>
      <c r="SVN216" s="704"/>
      <c r="SVO216" s="4619"/>
      <c r="SVP216" s="4620"/>
      <c r="SVQ216" s="4620"/>
      <c r="SVR216" s="4620"/>
      <c r="SVS216" s="4620"/>
      <c r="SVT216" s="4620"/>
      <c r="SVU216" s="4620"/>
      <c r="SVV216" s="4620"/>
      <c r="SVW216" s="3799"/>
      <c r="SVX216" s="3800"/>
      <c r="SVY216" s="304"/>
      <c r="SVZ216" s="704"/>
      <c r="SWA216" s="4619"/>
      <c r="SWB216" s="4620"/>
      <c r="SWC216" s="4620"/>
      <c r="SWD216" s="4620"/>
      <c r="SWE216" s="4620"/>
      <c r="SWF216" s="4620"/>
      <c r="SWG216" s="4620"/>
      <c r="SWH216" s="4620"/>
      <c r="SWI216" s="3799"/>
      <c r="SWJ216" s="3800"/>
      <c r="SWK216" s="304"/>
      <c r="SWL216" s="704"/>
      <c r="SWM216" s="4619"/>
      <c r="SWN216" s="4620"/>
      <c r="SWO216" s="4620"/>
      <c r="SWP216" s="4620"/>
      <c r="SWQ216" s="4620"/>
      <c r="SWR216" s="4620"/>
      <c r="SWS216" s="4620"/>
      <c r="SWT216" s="4620"/>
      <c r="SWU216" s="3799"/>
      <c r="SWV216" s="3800"/>
      <c r="SWW216" s="304"/>
      <c r="SWX216" s="704"/>
      <c r="SWY216" s="4619"/>
      <c r="SWZ216" s="4620"/>
      <c r="SXA216" s="4620"/>
      <c r="SXB216" s="4620"/>
      <c r="SXC216" s="4620"/>
      <c r="SXD216" s="4620"/>
      <c r="SXE216" s="4620"/>
      <c r="SXF216" s="4620"/>
      <c r="SXG216" s="3799"/>
      <c r="SXH216" s="3800"/>
      <c r="SXI216" s="304"/>
      <c r="SXJ216" s="704"/>
      <c r="SXK216" s="4619"/>
      <c r="SXL216" s="4620"/>
      <c r="SXM216" s="4620"/>
      <c r="SXN216" s="4620"/>
      <c r="SXO216" s="4620"/>
      <c r="SXP216" s="4620"/>
      <c r="SXQ216" s="4620"/>
      <c r="SXR216" s="4620"/>
      <c r="SXS216" s="3799"/>
      <c r="SXT216" s="3800"/>
      <c r="SXU216" s="304"/>
      <c r="SXV216" s="704"/>
      <c r="SXW216" s="4619"/>
      <c r="SXX216" s="4620"/>
      <c r="SXY216" s="4620"/>
      <c r="SXZ216" s="4620"/>
      <c r="SYA216" s="4620"/>
      <c r="SYB216" s="4620"/>
      <c r="SYC216" s="4620"/>
      <c r="SYD216" s="4620"/>
      <c r="SYE216" s="3799"/>
      <c r="SYF216" s="3800"/>
      <c r="SYG216" s="304"/>
      <c r="SYH216" s="704"/>
      <c r="SYI216" s="4619"/>
      <c r="SYJ216" s="4620"/>
      <c r="SYK216" s="4620"/>
      <c r="SYL216" s="4620"/>
      <c r="SYM216" s="4620"/>
      <c r="SYN216" s="4620"/>
      <c r="SYO216" s="4620"/>
      <c r="SYP216" s="4620"/>
      <c r="SYQ216" s="3799"/>
      <c r="SYR216" s="3800"/>
      <c r="SYS216" s="304"/>
      <c r="SYT216" s="704"/>
      <c r="SYU216" s="4619"/>
      <c r="SYV216" s="4620"/>
      <c r="SYW216" s="4620"/>
      <c r="SYX216" s="4620"/>
      <c r="SYY216" s="4620"/>
      <c r="SYZ216" s="4620"/>
      <c r="SZA216" s="4620"/>
      <c r="SZB216" s="4620"/>
      <c r="SZC216" s="3799"/>
      <c r="SZD216" s="3800"/>
      <c r="SZE216" s="304"/>
      <c r="SZF216" s="704"/>
      <c r="SZG216" s="4619"/>
      <c r="SZH216" s="4620"/>
      <c r="SZI216" s="4620"/>
      <c r="SZJ216" s="4620"/>
      <c r="SZK216" s="4620"/>
      <c r="SZL216" s="4620"/>
      <c r="SZM216" s="4620"/>
      <c r="SZN216" s="4620"/>
      <c r="SZO216" s="3799"/>
      <c r="SZP216" s="3800"/>
      <c r="SZQ216" s="304"/>
      <c r="SZR216" s="704"/>
      <c r="SZS216" s="4619"/>
      <c r="SZT216" s="4620"/>
      <c r="SZU216" s="4620"/>
      <c r="SZV216" s="4620"/>
      <c r="SZW216" s="4620"/>
      <c r="SZX216" s="4620"/>
      <c r="SZY216" s="4620"/>
      <c r="SZZ216" s="4620"/>
      <c r="TAA216" s="3799"/>
      <c r="TAB216" s="3800"/>
      <c r="TAC216" s="304"/>
      <c r="TAD216" s="704"/>
      <c r="TAE216" s="4619"/>
      <c r="TAF216" s="4620"/>
      <c r="TAG216" s="4620"/>
      <c r="TAH216" s="4620"/>
      <c r="TAI216" s="4620"/>
      <c r="TAJ216" s="4620"/>
      <c r="TAK216" s="4620"/>
      <c r="TAL216" s="4620"/>
      <c r="TAM216" s="3799"/>
      <c r="TAN216" s="3800"/>
      <c r="TAO216" s="304"/>
      <c r="TAP216" s="704"/>
      <c r="TAQ216" s="4619"/>
      <c r="TAR216" s="4620"/>
      <c r="TAS216" s="4620"/>
      <c r="TAT216" s="4620"/>
      <c r="TAU216" s="4620"/>
      <c r="TAV216" s="4620"/>
      <c r="TAW216" s="4620"/>
      <c r="TAX216" s="4620"/>
      <c r="TAY216" s="3799"/>
      <c r="TAZ216" s="3800"/>
      <c r="TBA216" s="304"/>
      <c r="TBB216" s="704"/>
      <c r="TBC216" s="4619"/>
      <c r="TBD216" s="4620"/>
      <c r="TBE216" s="4620"/>
      <c r="TBF216" s="4620"/>
      <c r="TBG216" s="4620"/>
      <c r="TBH216" s="4620"/>
      <c r="TBI216" s="4620"/>
      <c r="TBJ216" s="4620"/>
      <c r="TBK216" s="3799"/>
      <c r="TBL216" s="3800"/>
      <c r="TBM216" s="304"/>
      <c r="TBN216" s="704"/>
      <c r="TBO216" s="4619"/>
      <c r="TBP216" s="4620"/>
      <c r="TBQ216" s="4620"/>
      <c r="TBR216" s="4620"/>
      <c r="TBS216" s="4620"/>
      <c r="TBT216" s="4620"/>
      <c r="TBU216" s="4620"/>
      <c r="TBV216" s="4620"/>
      <c r="TBW216" s="3799"/>
      <c r="TBX216" s="3800"/>
      <c r="TBY216" s="304"/>
      <c r="TBZ216" s="704"/>
      <c r="TCA216" s="4619"/>
      <c r="TCB216" s="4620"/>
      <c r="TCC216" s="4620"/>
      <c r="TCD216" s="4620"/>
      <c r="TCE216" s="4620"/>
      <c r="TCF216" s="4620"/>
      <c r="TCG216" s="4620"/>
      <c r="TCH216" s="4620"/>
      <c r="TCI216" s="3799"/>
      <c r="TCJ216" s="3800"/>
      <c r="TCK216" s="304"/>
      <c r="TCL216" s="704"/>
      <c r="TCM216" s="4619"/>
      <c r="TCN216" s="4620"/>
      <c r="TCO216" s="4620"/>
      <c r="TCP216" s="4620"/>
      <c r="TCQ216" s="4620"/>
      <c r="TCR216" s="4620"/>
      <c r="TCS216" s="4620"/>
      <c r="TCT216" s="4620"/>
      <c r="TCU216" s="3799"/>
      <c r="TCV216" s="3800"/>
      <c r="TCW216" s="304"/>
      <c r="TCX216" s="704"/>
      <c r="TCY216" s="4619"/>
      <c r="TCZ216" s="4620"/>
      <c r="TDA216" s="4620"/>
      <c r="TDB216" s="4620"/>
      <c r="TDC216" s="4620"/>
      <c r="TDD216" s="4620"/>
      <c r="TDE216" s="4620"/>
      <c r="TDF216" s="4620"/>
      <c r="TDG216" s="3799"/>
      <c r="TDH216" s="3800"/>
      <c r="TDI216" s="304"/>
      <c r="TDJ216" s="704"/>
      <c r="TDK216" s="4619"/>
      <c r="TDL216" s="4620"/>
      <c r="TDM216" s="4620"/>
      <c r="TDN216" s="4620"/>
      <c r="TDO216" s="4620"/>
      <c r="TDP216" s="4620"/>
      <c r="TDQ216" s="4620"/>
      <c r="TDR216" s="4620"/>
      <c r="TDS216" s="3799"/>
      <c r="TDT216" s="3800"/>
      <c r="TDU216" s="304"/>
      <c r="TDV216" s="704"/>
      <c r="TDW216" s="4619"/>
      <c r="TDX216" s="4620"/>
      <c r="TDY216" s="4620"/>
      <c r="TDZ216" s="4620"/>
      <c r="TEA216" s="4620"/>
      <c r="TEB216" s="4620"/>
      <c r="TEC216" s="4620"/>
      <c r="TED216" s="4620"/>
      <c r="TEE216" s="3799"/>
      <c r="TEF216" s="3800"/>
      <c r="TEG216" s="304"/>
      <c r="TEH216" s="704"/>
      <c r="TEI216" s="4619"/>
      <c r="TEJ216" s="4620"/>
      <c r="TEK216" s="4620"/>
      <c r="TEL216" s="4620"/>
      <c r="TEM216" s="4620"/>
      <c r="TEN216" s="4620"/>
      <c r="TEO216" s="4620"/>
      <c r="TEP216" s="4620"/>
      <c r="TEQ216" s="3799"/>
      <c r="TER216" s="3800"/>
      <c r="TES216" s="304"/>
      <c r="TET216" s="704"/>
      <c r="TEU216" s="4619"/>
      <c r="TEV216" s="4620"/>
      <c r="TEW216" s="4620"/>
      <c r="TEX216" s="4620"/>
      <c r="TEY216" s="4620"/>
      <c r="TEZ216" s="4620"/>
      <c r="TFA216" s="4620"/>
      <c r="TFB216" s="4620"/>
      <c r="TFC216" s="3799"/>
      <c r="TFD216" s="3800"/>
      <c r="TFE216" s="304"/>
      <c r="TFF216" s="704"/>
      <c r="TFG216" s="4619"/>
      <c r="TFH216" s="4620"/>
      <c r="TFI216" s="4620"/>
      <c r="TFJ216" s="4620"/>
      <c r="TFK216" s="4620"/>
      <c r="TFL216" s="4620"/>
      <c r="TFM216" s="4620"/>
      <c r="TFN216" s="4620"/>
      <c r="TFO216" s="3799"/>
      <c r="TFP216" s="3800"/>
      <c r="TFQ216" s="304"/>
      <c r="TFR216" s="704"/>
      <c r="TFS216" s="4619"/>
      <c r="TFT216" s="4620"/>
      <c r="TFU216" s="4620"/>
      <c r="TFV216" s="4620"/>
      <c r="TFW216" s="4620"/>
      <c r="TFX216" s="4620"/>
      <c r="TFY216" s="4620"/>
      <c r="TFZ216" s="4620"/>
      <c r="TGA216" s="3799"/>
      <c r="TGB216" s="3800"/>
      <c r="TGC216" s="304"/>
      <c r="TGD216" s="704"/>
      <c r="TGE216" s="4619"/>
      <c r="TGF216" s="4620"/>
      <c r="TGG216" s="4620"/>
      <c r="TGH216" s="4620"/>
      <c r="TGI216" s="4620"/>
      <c r="TGJ216" s="4620"/>
      <c r="TGK216" s="4620"/>
      <c r="TGL216" s="4620"/>
      <c r="TGM216" s="3799"/>
      <c r="TGN216" s="3800"/>
      <c r="TGO216" s="304"/>
      <c r="TGP216" s="704"/>
      <c r="TGQ216" s="4619"/>
      <c r="TGR216" s="4620"/>
      <c r="TGS216" s="4620"/>
      <c r="TGT216" s="4620"/>
      <c r="TGU216" s="4620"/>
      <c r="TGV216" s="4620"/>
      <c r="TGW216" s="4620"/>
      <c r="TGX216" s="4620"/>
      <c r="TGY216" s="3799"/>
      <c r="TGZ216" s="3800"/>
      <c r="THA216" s="304"/>
      <c r="THB216" s="704"/>
      <c r="THC216" s="4619"/>
      <c r="THD216" s="4620"/>
      <c r="THE216" s="4620"/>
      <c r="THF216" s="4620"/>
      <c r="THG216" s="4620"/>
      <c r="THH216" s="4620"/>
      <c r="THI216" s="4620"/>
      <c r="THJ216" s="4620"/>
      <c r="THK216" s="3799"/>
      <c r="THL216" s="3800"/>
      <c r="THM216" s="304"/>
      <c r="THN216" s="704"/>
      <c r="THO216" s="4619"/>
      <c r="THP216" s="4620"/>
      <c r="THQ216" s="4620"/>
      <c r="THR216" s="4620"/>
      <c r="THS216" s="4620"/>
      <c r="THT216" s="4620"/>
      <c r="THU216" s="4620"/>
      <c r="THV216" s="4620"/>
      <c r="THW216" s="3799"/>
      <c r="THX216" s="3800"/>
      <c r="THY216" s="304"/>
      <c r="THZ216" s="704"/>
      <c r="TIA216" s="4619"/>
      <c r="TIB216" s="4620"/>
      <c r="TIC216" s="4620"/>
      <c r="TID216" s="4620"/>
      <c r="TIE216" s="4620"/>
      <c r="TIF216" s="4620"/>
      <c r="TIG216" s="4620"/>
      <c r="TIH216" s="4620"/>
      <c r="TII216" s="3799"/>
      <c r="TIJ216" s="3800"/>
      <c r="TIK216" s="304"/>
      <c r="TIL216" s="704"/>
      <c r="TIM216" s="4619"/>
      <c r="TIN216" s="4620"/>
      <c r="TIO216" s="4620"/>
      <c r="TIP216" s="4620"/>
      <c r="TIQ216" s="4620"/>
      <c r="TIR216" s="4620"/>
      <c r="TIS216" s="4620"/>
      <c r="TIT216" s="4620"/>
      <c r="TIU216" s="3799"/>
      <c r="TIV216" s="3800"/>
      <c r="TIW216" s="304"/>
      <c r="TIX216" s="704"/>
      <c r="TIY216" s="4619"/>
      <c r="TIZ216" s="4620"/>
      <c r="TJA216" s="4620"/>
      <c r="TJB216" s="4620"/>
      <c r="TJC216" s="4620"/>
      <c r="TJD216" s="4620"/>
      <c r="TJE216" s="4620"/>
      <c r="TJF216" s="4620"/>
      <c r="TJG216" s="3799"/>
      <c r="TJH216" s="3800"/>
      <c r="TJI216" s="304"/>
      <c r="TJJ216" s="704"/>
      <c r="TJK216" s="4619"/>
      <c r="TJL216" s="4620"/>
      <c r="TJM216" s="4620"/>
      <c r="TJN216" s="4620"/>
      <c r="TJO216" s="4620"/>
      <c r="TJP216" s="4620"/>
      <c r="TJQ216" s="4620"/>
      <c r="TJR216" s="4620"/>
      <c r="TJS216" s="3799"/>
      <c r="TJT216" s="3800"/>
      <c r="TJU216" s="304"/>
      <c r="TJV216" s="704"/>
      <c r="TJW216" s="4619"/>
      <c r="TJX216" s="4620"/>
      <c r="TJY216" s="4620"/>
      <c r="TJZ216" s="4620"/>
      <c r="TKA216" s="4620"/>
      <c r="TKB216" s="4620"/>
      <c r="TKC216" s="4620"/>
      <c r="TKD216" s="4620"/>
      <c r="TKE216" s="3799"/>
      <c r="TKF216" s="3800"/>
      <c r="TKG216" s="304"/>
      <c r="TKH216" s="704"/>
      <c r="TKI216" s="4619"/>
      <c r="TKJ216" s="4620"/>
      <c r="TKK216" s="4620"/>
      <c r="TKL216" s="4620"/>
      <c r="TKM216" s="4620"/>
      <c r="TKN216" s="4620"/>
      <c r="TKO216" s="4620"/>
      <c r="TKP216" s="4620"/>
      <c r="TKQ216" s="3799"/>
      <c r="TKR216" s="3800"/>
      <c r="TKS216" s="304"/>
      <c r="TKT216" s="704"/>
      <c r="TKU216" s="4619"/>
      <c r="TKV216" s="4620"/>
      <c r="TKW216" s="4620"/>
      <c r="TKX216" s="4620"/>
      <c r="TKY216" s="4620"/>
      <c r="TKZ216" s="4620"/>
      <c r="TLA216" s="4620"/>
      <c r="TLB216" s="4620"/>
      <c r="TLC216" s="3799"/>
      <c r="TLD216" s="3800"/>
      <c r="TLE216" s="304"/>
      <c r="TLF216" s="704"/>
      <c r="TLG216" s="4619"/>
      <c r="TLH216" s="4620"/>
      <c r="TLI216" s="4620"/>
      <c r="TLJ216" s="4620"/>
      <c r="TLK216" s="4620"/>
      <c r="TLL216" s="4620"/>
      <c r="TLM216" s="4620"/>
      <c r="TLN216" s="4620"/>
      <c r="TLO216" s="3799"/>
      <c r="TLP216" s="3800"/>
      <c r="TLQ216" s="304"/>
      <c r="TLR216" s="704"/>
      <c r="TLS216" s="4619"/>
      <c r="TLT216" s="4620"/>
      <c r="TLU216" s="4620"/>
      <c r="TLV216" s="4620"/>
      <c r="TLW216" s="4620"/>
      <c r="TLX216" s="4620"/>
      <c r="TLY216" s="4620"/>
      <c r="TLZ216" s="4620"/>
      <c r="TMA216" s="3799"/>
      <c r="TMB216" s="3800"/>
      <c r="TMC216" s="304"/>
      <c r="TMD216" s="704"/>
      <c r="TME216" s="4619"/>
      <c r="TMF216" s="4620"/>
      <c r="TMG216" s="4620"/>
      <c r="TMH216" s="4620"/>
      <c r="TMI216" s="4620"/>
      <c r="TMJ216" s="4620"/>
      <c r="TMK216" s="4620"/>
      <c r="TML216" s="4620"/>
      <c r="TMM216" s="3799"/>
      <c r="TMN216" s="3800"/>
      <c r="TMO216" s="304"/>
      <c r="TMP216" s="704"/>
      <c r="TMQ216" s="4619"/>
      <c r="TMR216" s="4620"/>
      <c r="TMS216" s="4620"/>
      <c r="TMT216" s="4620"/>
      <c r="TMU216" s="4620"/>
      <c r="TMV216" s="4620"/>
      <c r="TMW216" s="4620"/>
      <c r="TMX216" s="4620"/>
      <c r="TMY216" s="3799"/>
      <c r="TMZ216" s="3800"/>
      <c r="TNA216" s="304"/>
      <c r="TNB216" s="704"/>
      <c r="TNC216" s="4619"/>
      <c r="TND216" s="4620"/>
      <c r="TNE216" s="4620"/>
      <c r="TNF216" s="4620"/>
      <c r="TNG216" s="4620"/>
      <c r="TNH216" s="4620"/>
      <c r="TNI216" s="4620"/>
      <c r="TNJ216" s="4620"/>
      <c r="TNK216" s="3799"/>
      <c r="TNL216" s="3800"/>
      <c r="TNM216" s="304"/>
      <c r="TNN216" s="704"/>
      <c r="TNO216" s="4619"/>
      <c r="TNP216" s="4620"/>
      <c r="TNQ216" s="4620"/>
      <c r="TNR216" s="4620"/>
      <c r="TNS216" s="4620"/>
      <c r="TNT216" s="4620"/>
      <c r="TNU216" s="4620"/>
      <c r="TNV216" s="4620"/>
      <c r="TNW216" s="3799"/>
      <c r="TNX216" s="3800"/>
      <c r="TNY216" s="304"/>
      <c r="TNZ216" s="704"/>
      <c r="TOA216" s="4619"/>
      <c r="TOB216" s="4620"/>
      <c r="TOC216" s="4620"/>
      <c r="TOD216" s="4620"/>
      <c r="TOE216" s="4620"/>
      <c r="TOF216" s="4620"/>
      <c r="TOG216" s="4620"/>
      <c r="TOH216" s="4620"/>
      <c r="TOI216" s="3799"/>
      <c r="TOJ216" s="3800"/>
      <c r="TOK216" s="304"/>
      <c r="TOL216" s="704"/>
      <c r="TOM216" s="4619"/>
      <c r="TON216" s="4620"/>
      <c r="TOO216" s="4620"/>
      <c r="TOP216" s="4620"/>
      <c r="TOQ216" s="4620"/>
      <c r="TOR216" s="4620"/>
      <c r="TOS216" s="4620"/>
      <c r="TOT216" s="4620"/>
      <c r="TOU216" s="3799"/>
      <c r="TOV216" s="3800"/>
      <c r="TOW216" s="304"/>
      <c r="TOX216" s="704"/>
      <c r="TOY216" s="4619"/>
      <c r="TOZ216" s="4620"/>
      <c r="TPA216" s="4620"/>
      <c r="TPB216" s="4620"/>
      <c r="TPC216" s="4620"/>
      <c r="TPD216" s="4620"/>
      <c r="TPE216" s="4620"/>
      <c r="TPF216" s="4620"/>
      <c r="TPG216" s="3799"/>
      <c r="TPH216" s="3800"/>
      <c r="TPI216" s="304"/>
      <c r="TPJ216" s="704"/>
      <c r="TPK216" s="4619"/>
      <c r="TPL216" s="4620"/>
      <c r="TPM216" s="4620"/>
      <c r="TPN216" s="4620"/>
      <c r="TPO216" s="4620"/>
      <c r="TPP216" s="4620"/>
      <c r="TPQ216" s="4620"/>
      <c r="TPR216" s="4620"/>
      <c r="TPS216" s="3799"/>
      <c r="TPT216" s="3800"/>
      <c r="TPU216" s="304"/>
      <c r="TPV216" s="704"/>
      <c r="TPW216" s="4619"/>
      <c r="TPX216" s="4620"/>
      <c r="TPY216" s="4620"/>
      <c r="TPZ216" s="4620"/>
      <c r="TQA216" s="4620"/>
      <c r="TQB216" s="4620"/>
      <c r="TQC216" s="4620"/>
      <c r="TQD216" s="4620"/>
      <c r="TQE216" s="3799"/>
      <c r="TQF216" s="3800"/>
      <c r="TQG216" s="304"/>
      <c r="TQH216" s="704"/>
      <c r="TQI216" s="4619"/>
      <c r="TQJ216" s="4620"/>
      <c r="TQK216" s="4620"/>
      <c r="TQL216" s="4620"/>
      <c r="TQM216" s="4620"/>
      <c r="TQN216" s="4620"/>
      <c r="TQO216" s="4620"/>
      <c r="TQP216" s="4620"/>
      <c r="TQQ216" s="3799"/>
      <c r="TQR216" s="3800"/>
      <c r="TQS216" s="304"/>
      <c r="TQT216" s="704"/>
      <c r="TQU216" s="4619"/>
      <c r="TQV216" s="4620"/>
      <c r="TQW216" s="4620"/>
      <c r="TQX216" s="4620"/>
      <c r="TQY216" s="4620"/>
      <c r="TQZ216" s="4620"/>
      <c r="TRA216" s="4620"/>
      <c r="TRB216" s="4620"/>
      <c r="TRC216" s="3799"/>
      <c r="TRD216" s="3800"/>
      <c r="TRE216" s="304"/>
      <c r="TRF216" s="704"/>
      <c r="TRG216" s="4619"/>
      <c r="TRH216" s="4620"/>
      <c r="TRI216" s="4620"/>
      <c r="TRJ216" s="4620"/>
      <c r="TRK216" s="4620"/>
      <c r="TRL216" s="4620"/>
      <c r="TRM216" s="4620"/>
      <c r="TRN216" s="4620"/>
      <c r="TRO216" s="3799"/>
      <c r="TRP216" s="3800"/>
      <c r="TRQ216" s="304"/>
      <c r="TRR216" s="704"/>
      <c r="TRS216" s="4619"/>
      <c r="TRT216" s="4620"/>
      <c r="TRU216" s="4620"/>
      <c r="TRV216" s="4620"/>
      <c r="TRW216" s="4620"/>
      <c r="TRX216" s="4620"/>
      <c r="TRY216" s="4620"/>
      <c r="TRZ216" s="4620"/>
      <c r="TSA216" s="3799"/>
      <c r="TSB216" s="3800"/>
      <c r="TSC216" s="304"/>
      <c r="TSD216" s="704"/>
      <c r="TSE216" s="4619"/>
      <c r="TSF216" s="4620"/>
      <c r="TSG216" s="4620"/>
      <c r="TSH216" s="4620"/>
      <c r="TSI216" s="4620"/>
      <c r="TSJ216" s="4620"/>
      <c r="TSK216" s="4620"/>
      <c r="TSL216" s="4620"/>
      <c r="TSM216" s="3799"/>
      <c r="TSN216" s="3800"/>
      <c r="TSO216" s="304"/>
      <c r="TSP216" s="704"/>
      <c r="TSQ216" s="4619"/>
      <c r="TSR216" s="4620"/>
      <c r="TSS216" s="4620"/>
      <c r="TST216" s="4620"/>
      <c r="TSU216" s="4620"/>
      <c r="TSV216" s="4620"/>
      <c r="TSW216" s="4620"/>
      <c r="TSX216" s="4620"/>
      <c r="TSY216" s="3799"/>
      <c r="TSZ216" s="3800"/>
      <c r="TTA216" s="304"/>
      <c r="TTB216" s="704"/>
      <c r="TTC216" s="4619"/>
      <c r="TTD216" s="4620"/>
      <c r="TTE216" s="4620"/>
      <c r="TTF216" s="4620"/>
      <c r="TTG216" s="4620"/>
      <c r="TTH216" s="4620"/>
      <c r="TTI216" s="4620"/>
      <c r="TTJ216" s="4620"/>
      <c r="TTK216" s="3799"/>
      <c r="TTL216" s="3800"/>
      <c r="TTM216" s="304"/>
      <c r="TTN216" s="704"/>
      <c r="TTO216" s="4619"/>
      <c r="TTP216" s="4620"/>
      <c r="TTQ216" s="4620"/>
      <c r="TTR216" s="4620"/>
      <c r="TTS216" s="4620"/>
      <c r="TTT216" s="4620"/>
      <c r="TTU216" s="4620"/>
      <c r="TTV216" s="4620"/>
      <c r="TTW216" s="3799"/>
      <c r="TTX216" s="3800"/>
      <c r="TTY216" s="304"/>
      <c r="TTZ216" s="704"/>
      <c r="TUA216" s="4619"/>
      <c r="TUB216" s="4620"/>
      <c r="TUC216" s="4620"/>
      <c r="TUD216" s="4620"/>
      <c r="TUE216" s="4620"/>
      <c r="TUF216" s="4620"/>
      <c r="TUG216" s="4620"/>
      <c r="TUH216" s="4620"/>
      <c r="TUI216" s="3799"/>
      <c r="TUJ216" s="3800"/>
      <c r="TUK216" s="304"/>
      <c r="TUL216" s="704"/>
      <c r="TUM216" s="4619"/>
      <c r="TUN216" s="4620"/>
      <c r="TUO216" s="4620"/>
      <c r="TUP216" s="4620"/>
      <c r="TUQ216" s="4620"/>
      <c r="TUR216" s="4620"/>
      <c r="TUS216" s="4620"/>
      <c r="TUT216" s="4620"/>
      <c r="TUU216" s="3799"/>
      <c r="TUV216" s="3800"/>
      <c r="TUW216" s="304"/>
      <c r="TUX216" s="704"/>
      <c r="TUY216" s="4619"/>
      <c r="TUZ216" s="4620"/>
      <c r="TVA216" s="4620"/>
      <c r="TVB216" s="4620"/>
      <c r="TVC216" s="4620"/>
      <c r="TVD216" s="4620"/>
      <c r="TVE216" s="4620"/>
      <c r="TVF216" s="4620"/>
      <c r="TVG216" s="3799"/>
      <c r="TVH216" s="3800"/>
      <c r="TVI216" s="304"/>
      <c r="TVJ216" s="704"/>
      <c r="TVK216" s="4619"/>
      <c r="TVL216" s="4620"/>
      <c r="TVM216" s="4620"/>
      <c r="TVN216" s="4620"/>
      <c r="TVO216" s="4620"/>
      <c r="TVP216" s="4620"/>
      <c r="TVQ216" s="4620"/>
      <c r="TVR216" s="4620"/>
      <c r="TVS216" s="3799"/>
      <c r="TVT216" s="3800"/>
      <c r="TVU216" s="304"/>
      <c r="TVV216" s="704"/>
      <c r="TVW216" s="4619"/>
      <c r="TVX216" s="4620"/>
      <c r="TVY216" s="4620"/>
      <c r="TVZ216" s="4620"/>
      <c r="TWA216" s="4620"/>
      <c r="TWB216" s="4620"/>
      <c r="TWC216" s="4620"/>
      <c r="TWD216" s="4620"/>
      <c r="TWE216" s="3799"/>
      <c r="TWF216" s="3800"/>
      <c r="TWG216" s="304"/>
      <c r="TWH216" s="704"/>
      <c r="TWI216" s="4619"/>
      <c r="TWJ216" s="4620"/>
      <c r="TWK216" s="4620"/>
      <c r="TWL216" s="4620"/>
      <c r="TWM216" s="4620"/>
      <c r="TWN216" s="4620"/>
      <c r="TWO216" s="4620"/>
      <c r="TWP216" s="4620"/>
      <c r="TWQ216" s="3799"/>
      <c r="TWR216" s="3800"/>
      <c r="TWS216" s="304"/>
      <c r="TWT216" s="704"/>
      <c r="TWU216" s="4619"/>
      <c r="TWV216" s="4620"/>
      <c r="TWW216" s="4620"/>
      <c r="TWX216" s="4620"/>
      <c r="TWY216" s="4620"/>
      <c r="TWZ216" s="4620"/>
      <c r="TXA216" s="4620"/>
      <c r="TXB216" s="4620"/>
      <c r="TXC216" s="3799"/>
      <c r="TXD216" s="3800"/>
      <c r="TXE216" s="304"/>
      <c r="TXF216" s="704"/>
      <c r="TXG216" s="4619"/>
      <c r="TXH216" s="4620"/>
      <c r="TXI216" s="4620"/>
      <c r="TXJ216" s="4620"/>
      <c r="TXK216" s="4620"/>
      <c r="TXL216" s="4620"/>
      <c r="TXM216" s="4620"/>
      <c r="TXN216" s="4620"/>
      <c r="TXO216" s="3799"/>
      <c r="TXP216" s="3800"/>
      <c r="TXQ216" s="304"/>
      <c r="TXR216" s="704"/>
      <c r="TXS216" s="4619"/>
      <c r="TXT216" s="4620"/>
      <c r="TXU216" s="4620"/>
      <c r="TXV216" s="4620"/>
      <c r="TXW216" s="4620"/>
      <c r="TXX216" s="4620"/>
      <c r="TXY216" s="4620"/>
      <c r="TXZ216" s="4620"/>
      <c r="TYA216" s="3799"/>
      <c r="TYB216" s="3800"/>
      <c r="TYC216" s="304"/>
      <c r="TYD216" s="704"/>
      <c r="TYE216" s="4619"/>
      <c r="TYF216" s="4620"/>
      <c r="TYG216" s="4620"/>
      <c r="TYH216" s="4620"/>
      <c r="TYI216" s="4620"/>
      <c r="TYJ216" s="4620"/>
      <c r="TYK216" s="4620"/>
      <c r="TYL216" s="4620"/>
      <c r="TYM216" s="3799"/>
      <c r="TYN216" s="3800"/>
      <c r="TYO216" s="304"/>
      <c r="TYP216" s="704"/>
      <c r="TYQ216" s="4619"/>
      <c r="TYR216" s="4620"/>
      <c r="TYS216" s="4620"/>
      <c r="TYT216" s="4620"/>
      <c r="TYU216" s="4620"/>
      <c r="TYV216" s="4620"/>
      <c r="TYW216" s="4620"/>
      <c r="TYX216" s="4620"/>
      <c r="TYY216" s="3799"/>
      <c r="TYZ216" s="3800"/>
      <c r="TZA216" s="304"/>
      <c r="TZB216" s="704"/>
      <c r="TZC216" s="4619"/>
      <c r="TZD216" s="4620"/>
      <c r="TZE216" s="4620"/>
      <c r="TZF216" s="4620"/>
      <c r="TZG216" s="4620"/>
      <c r="TZH216" s="4620"/>
      <c r="TZI216" s="4620"/>
      <c r="TZJ216" s="4620"/>
      <c r="TZK216" s="3799"/>
      <c r="TZL216" s="3800"/>
      <c r="TZM216" s="304"/>
      <c r="TZN216" s="704"/>
      <c r="TZO216" s="4619"/>
      <c r="TZP216" s="4620"/>
      <c r="TZQ216" s="4620"/>
      <c r="TZR216" s="4620"/>
      <c r="TZS216" s="4620"/>
      <c r="TZT216" s="4620"/>
      <c r="TZU216" s="4620"/>
      <c r="TZV216" s="4620"/>
      <c r="TZW216" s="3799"/>
      <c r="TZX216" s="3800"/>
      <c r="TZY216" s="304"/>
      <c r="TZZ216" s="704"/>
      <c r="UAA216" s="4619"/>
      <c r="UAB216" s="4620"/>
      <c r="UAC216" s="4620"/>
      <c r="UAD216" s="4620"/>
      <c r="UAE216" s="4620"/>
      <c r="UAF216" s="4620"/>
      <c r="UAG216" s="4620"/>
      <c r="UAH216" s="4620"/>
      <c r="UAI216" s="3799"/>
      <c r="UAJ216" s="3800"/>
      <c r="UAK216" s="304"/>
      <c r="UAL216" s="704"/>
      <c r="UAM216" s="4619"/>
      <c r="UAN216" s="4620"/>
      <c r="UAO216" s="4620"/>
      <c r="UAP216" s="4620"/>
      <c r="UAQ216" s="4620"/>
      <c r="UAR216" s="4620"/>
      <c r="UAS216" s="4620"/>
      <c r="UAT216" s="4620"/>
      <c r="UAU216" s="3799"/>
      <c r="UAV216" s="3800"/>
      <c r="UAW216" s="304"/>
      <c r="UAX216" s="704"/>
      <c r="UAY216" s="4619"/>
      <c r="UAZ216" s="4620"/>
      <c r="UBA216" s="4620"/>
      <c r="UBB216" s="4620"/>
      <c r="UBC216" s="4620"/>
      <c r="UBD216" s="4620"/>
      <c r="UBE216" s="4620"/>
      <c r="UBF216" s="4620"/>
      <c r="UBG216" s="3799"/>
      <c r="UBH216" s="3800"/>
      <c r="UBI216" s="304"/>
      <c r="UBJ216" s="704"/>
      <c r="UBK216" s="4619"/>
      <c r="UBL216" s="4620"/>
      <c r="UBM216" s="4620"/>
      <c r="UBN216" s="4620"/>
      <c r="UBO216" s="4620"/>
      <c r="UBP216" s="4620"/>
      <c r="UBQ216" s="4620"/>
      <c r="UBR216" s="4620"/>
      <c r="UBS216" s="3799"/>
      <c r="UBT216" s="3800"/>
      <c r="UBU216" s="304"/>
      <c r="UBV216" s="704"/>
      <c r="UBW216" s="4619"/>
      <c r="UBX216" s="4620"/>
      <c r="UBY216" s="4620"/>
      <c r="UBZ216" s="4620"/>
      <c r="UCA216" s="4620"/>
      <c r="UCB216" s="4620"/>
      <c r="UCC216" s="4620"/>
      <c r="UCD216" s="4620"/>
      <c r="UCE216" s="3799"/>
      <c r="UCF216" s="3800"/>
      <c r="UCG216" s="304"/>
      <c r="UCH216" s="704"/>
      <c r="UCI216" s="4619"/>
      <c r="UCJ216" s="4620"/>
      <c r="UCK216" s="4620"/>
      <c r="UCL216" s="4620"/>
      <c r="UCM216" s="4620"/>
      <c r="UCN216" s="4620"/>
      <c r="UCO216" s="4620"/>
      <c r="UCP216" s="4620"/>
      <c r="UCQ216" s="3799"/>
      <c r="UCR216" s="3800"/>
      <c r="UCS216" s="304"/>
      <c r="UCT216" s="704"/>
      <c r="UCU216" s="4619"/>
      <c r="UCV216" s="4620"/>
      <c r="UCW216" s="4620"/>
      <c r="UCX216" s="4620"/>
      <c r="UCY216" s="4620"/>
      <c r="UCZ216" s="4620"/>
      <c r="UDA216" s="4620"/>
      <c r="UDB216" s="4620"/>
      <c r="UDC216" s="3799"/>
      <c r="UDD216" s="3800"/>
      <c r="UDE216" s="304"/>
      <c r="UDF216" s="704"/>
      <c r="UDG216" s="4619"/>
      <c r="UDH216" s="4620"/>
      <c r="UDI216" s="4620"/>
      <c r="UDJ216" s="4620"/>
      <c r="UDK216" s="4620"/>
      <c r="UDL216" s="4620"/>
      <c r="UDM216" s="4620"/>
      <c r="UDN216" s="4620"/>
      <c r="UDO216" s="3799"/>
      <c r="UDP216" s="3800"/>
      <c r="UDQ216" s="304"/>
      <c r="UDR216" s="704"/>
      <c r="UDS216" s="4619"/>
      <c r="UDT216" s="4620"/>
      <c r="UDU216" s="4620"/>
      <c r="UDV216" s="4620"/>
      <c r="UDW216" s="4620"/>
      <c r="UDX216" s="4620"/>
      <c r="UDY216" s="4620"/>
      <c r="UDZ216" s="4620"/>
      <c r="UEA216" s="3799"/>
      <c r="UEB216" s="3800"/>
      <c r="UEC216" s="304"/>
      <c r="UED216" s="704"/>
      <c r="UEE216" s="4619"/>
      <c r="UEF216" s="4620"/>
      <c r="UEG216" s="4620"/>
      <c r="UEH216" s="4620"/>
      <c r="UEI216" s="4620"/>
      <c r="UEJ216" s="4620"/>
      <c r="UEK216" s="4620"/>
      <c r="UEL216" s="4620"/>
      <c r="UEM216" s="3799"/>
      <c r="UEN216" s="3800"/>
      <c r="UEO216" s="304"/>
      <c r="UEP216" s="704"/>
      <c r="UEQ216" s="4619"/>
      <c r="UER216" s="4620"/>
      <c r="UES216" s="4620"/>
      <c r="UET216" s="4620"/>
      <c r="UEU216" s="4620"/>
      <c r="UEV216" s="4620"/>
      <c r="UEW216" s="4620"/>
      <c r="UEX216" s="4620"/>
      <c r="UEY216" s="3799"/>
      <c r="UEZ216" s="3800"/>
      <c r="UFA216" s="304"/>
      <c r="UFB216" s="704"/>
      <c r="UFC216" s="4619"/>
      <c r="UFD216" s="4620"/>
      <c r="UFE216" s="4620"/>
      <c r="UFF216" s="4620"/>
      <c r="UFG216" s="4620"/>
      <c r="UFH216" s="4620"/>
      <c r="UFI216" s="4620"/>
      <c r="UFJ216" s="4620"/>
      <c r="UFK216" s="3799"/>
      <c r="UFL216" s="3800"/>
      <c r="UFM216" s="304"/>
      <c r="UFN216" s="704"/>
      <c r="UFO216" s="4619"/>
      <c r="UFP216" s="4620"/>
      <c r="UFQ216" s="4620"/>
      <c r="UFR216" s="4620"/>
      <c r="UFS216" s="4620"/>
      <c r="UFT216" s="4620"/>
      <c r="UFU216" s="4620"/>
      <c r="UFV216" s="4620"/>
      <c r="UFW216" s="3799"/>
      <c r="UFX216" s="3800"/>
      <c r="UFY216" s="304"/>
      <c r="UFZ216" s="704"/>
      <c r="UGA216" s="4619"/>
      <c r="UGB216" s="4620"/>
      <c r="UGC216" s="4620"/>
      <c r="UGD216" s="4620"/>
      <c r="UGE216" s="4620"/>
      <c r="UGF216" s="4620"/>
      <c r="UGG216" s="4620"/>
      <c r="UGH216" s="4620"/>
      <c r="UGI216" s="3799"/>
      <c r="UGJ216" s="3800"/>
      <c r="UGK216" s="304"/>
      <c r="UGL216" s="704"/>
      <c r="UGM216" s="4619"/>
      <c r="UGN216" s="4620"/>
      <c r="UGO216" s="4620"/>
      <c r="UGP216" s="4620"/>
      <c r="UGQ216" s="4620"/>
      <c r="UGR216" s="4620"/>
      <c r="UGS216" s="4620"/>
      <c r="UGT216" s="4620"/>
      <c r="UGU216" s="3799"/>
      <c r="UGV216" s="3800"/>
      <c r="UGW216" s="304"/>
      <c r="UGX216" s="704"/>
      <c r="UGY216" s="4619"/>
      <c r="UGZ216" s="4620"/>
      <c r="UHA216" s="4620"/>
      <c r="UHB216" s="4620"/>
      <c r="UHC216" s="4620"/>
      <c r="UHD216" s="4620"/>
      <c r="UHE216" s="4620"/>
      <c r="UHF216" s="4620"/>
      <c r="UHG216" s="3799"/>
      <c r="UHH216" s="3800"/>
      <c r="UHI216" s="304"/>
      <c r="UHJ216" s="704"/>
      <c r="UHK216" s="4619"/>
      <c r="UHL216" s="4620"/>
      <c r="UHM216" s="4620"/>
      <c r="UHN216" s="4620"/>
      <c r="UHO216" s="4620"/>
      <c r="UHP216" s="4620"/>
      <c r="UHQ216" s="4620"/>
      <c r="UHR216" s="4620"/>
      <c r="UHS216" s="3799"/>
      <c r="UHT216" s="3800"/>
      <c r="UHU216" s="304"/>
      <c r="UHV216" s="704"/>
      <c r="UHW216" s="4619"/>
      <c r="UHX216" s="4620"/>
      <c r="UHY216" s="4620"/>
      <c r="UHZ216" s="4620"/>
      <c r="UIA216" s="4620"/>
      <c r="UIB216" s="4620"/>
      <c r="UIC216" s="4620"/>
      <c r="UID216" s="4620"/>
      <c r="UIE216" s="3799"/>
      <c r="UIF216" s="3800"/>
      <c r="UIG216" s="304"/>
      <c r="UIH216" s="704"/>
      <c r="UII216" s="4619"/>
      <c r="UIJ216" s="4620"/>
      <c r="UIK216" s="4620"/>
      <c r="UIL216" s="4620"/>
      <c r="UIM216" s="4620"/>
      <c r="UIN216" s="4620"/>
      <c r="UIO216" s="4620"/>
      <c r="UIP216" s="4620"/>
      <c r="UIQ216" s="3799"/>
      <c r="UIR216" s="3800"/>
      <c r="UIS216" s="304"/>
      <c r="UIT216" s="704"/>
      <c r="UIU216" s="4619"/>
      <c r="UIV216" s="4620"/>
      <c r="UIW216" s="4620"/>
      <c r="UIX216" s="4620"/>
      <c r="UIY216" s="4620"/>
      <c r="UIZ216" s="4620"/>
      <c r="UJA216" s="4620"/>
      <c r="UJB216" s="4620"/>
      <c r="UJC216" s="3799"/>
      <c r="UJD216" s="3800"/>
      <c r="UJE216" s="304"/>
      <c r="UJF216" s="704"/>
      <c r="UJG216" s="4619"/>
      <c r="UJH216" s="4620"/>
      <c r="UJI216" s="4620"/>
      <c r="UJJ216" s="4620"/>
      <c r="UJK216" s="4620"/>
      <c r="UJL216" s="4620"/>
      <c r="UJM216" s="4620"/>
      <c r="UJN216" s="4620"/>
      <c r="UJO216" s="3799"/>
      <c r="UJP216" s="3800"/>
      <c r="UJQ216" s="304"/>
      <c r="UJR216" s="704"/>
      <c r="UJS216" s="4619"/>
      <c r="UJT216" s="4620"/>
      <c r="UJU216" s="4620"/>
      <c r="UJV216" s="4620"/>
      <c r="UJW216" s="4620"/>
      <c r="UJX216" s="4620"/>
      <c r="UJY216" s="4620"/>
      <c r="UJZ216" s="4620"/>
      <c r="UKA216" s="3799"/>
      <c r="UKB216" s="3800"/>
      <c r="UKC216" s="304"/>
      <c r="UKD216" s="704"/>
      <c r="UKE216" s="4619"/>
      <c r="UKF216" s="4620"/>
      <c r="UKG216" s="4620"/>
      <c r="UKH216" s="4620"/>
      <c r="UKI216" s="4620"/>
      <c r="UKJ216" s="4620"/>
      <c r="UKK216" s="4620"/>
      <c r="UKL216" s="4620"/>
      <c r="UKM216" s="3799"/>
      <c r="UKN216" s="3800"/>
      <c r="UKO216" s="304"/>
      <c r="UKP216" s="704"/>
      <c r="UKQ216" s="4619"/>
      <c r="UKR216" s="4620"/>
      <c r="UKS216" s="4620"/>
      <c r="UKT216" s="4620"/>
      <c r="UKU216" s="4620"/>
      <c r="UKV216" s="4620"/>
      <c r="UKW216" s="4620"/>
      <c r="UKX216" s="4620"/>
      <c r="UKY216" s="3799"/>
      <c r="UKZ216" s="3800"/>
      <c r="ULA216" s="304"/>
      <c r="ULB216" s="704"/>
      <c r="ULC216" s="4619"/>
      <c r="ULD216" s="4620"/>
      <c r="ULE216" s="4620"/>
      <c r="ULF216" s="4620"/>
      <c r="ULG216" s="4620"/>
      <c r="ULH216" s="4620"/>
      <c r="ULI216" s="4620"/>
      <c r="ULJ216" s="4620"/>
      <c r="ULK216" s="3799"/>
      <c r="ULL216" s="3800"/>
      <c r="ULM216" s="304"/>
      <c r="ULN216" s="704"/>
      <c r="ULO216" s="4619"/>
      <c r="ULP216" s="4620"/>
      <c r="ULQ216" s="4620"/>
      <c r="ULR216" s="4620"/>
      <c r="ULS216" s="4620"/>
      <c r="ULT216" s="4620"/>
      <c r="ULU216" s="4620"/>
      <c r="ULV216" s="4620"/>
      <c r="ULW216" s="3799"/>
      <c r="ULX216" s="3800"/>
      <c r="ULY216" s="304"/>
      <c r="ULZ216" s="704"/>
      <c r="UMA216" s="4619"/>
      <c r="UMB216" s="4620"/>
      <c r="UMC216" s="4620"/>
      <c r="UMD216" s="4620"/>
      <c r="UME216" s="4620"/>
      <c r="UMF216" s="4620"/>
      <c r="UMG216" s="4620"/>
      <c r="UMH216" s="4620"/>
      <c r="UMI216" s="3799"/>
      <c r="UMJ216" s="3800"/>
      <c r="UMK216" s="304"/>
      <c r="UML216" s="704"/>
      <c r="UMM216" s="4619"/>
      <c r="UMN216" s="4620"/>
      <c r="UMO216" s="4620"/>
      <c r="UMP216" s="4620"/>
      <c r="UMQ216" s="4620"/>
      <c r="UMR216" s="4620"/>
      <c r="UMS216" s="4620"/>
      <c r="UMT216" s="4620"/>
      <c r="UMU216" s="3799"/>
      <c r="UMV216" s="3800"/>
      <c r="UMW216" s="304"/>
      <c r="UMX216" s="704"/>
      <c r="UMY216" s="4619"/>
      <c r="UMZ216" s="4620"/>
      <c r="UNA216" s="4620"/>
      <c r="UNB216" s="4620"/>
      <c r="UNC216" s="4620"/>
      <c r="UND216" s="4620"/>
      <c r="UNE216" s="4620"/>
      <c r="UNF216" s="4620"/>
      <c r="UNG216" s="3799"/>
      <c r="UNH216" s="3800"/>
      <c r="UNI216" s="304"/>
      <c r="UNJ216" s="704"/>
      <c r="UNK216" s="4619"/>
      <c r="UNL216" s="4620"/>
      <c r="UNM216" s="4620"/>
      <c r="UNN216" s="4620"/>
      <c r="UNO216" s="4620"/>
      <c r="UNP216" s="4620"/>
      <c r="UNQ216" s="4620"/>
      <c r="UNR216" s="4620"/>
      <c r="UNS216" s="3799"/>
      <c r="UNT216" s="3800"/>
      <c r="UNU216" s="304"/>
      <c r="UNV216" s="704"/>
      <c r="UNW216" s="4619"/>
      <c r="UNX216" s="4620"/>
      <c r="UNY216" s="4620"/>
      <c r="UNZ216" s="4620"/>
      <c r="UOA216" s="4620"/>
      <c r="UOB216" s="4620"/>
      <c r="UOC216" s="4620"/>
      <c r="UOD216" s="4620"/>
      <c r="UOE216" s="3799"/>
      <c r="UOF216" s="3800"/>
      <c r="UOG216" s="304"/>
      <c r="UOH216" s="704"/>
      <c r="UOI216" s="4619"/>
      <c r="UOJ216" s="4620"/>
      <c r="UOK216" s="4620"/>
      <c r="UOL216" s="4620"/>
      <c r="UOM216" s="4620"/>
      <c r="UON216" s="4620"/>
      <c r="UOO216" s="4620"/>
      <c r="UOP216" s="4620"/>
      <c r="UOQ216" s="3799"/>
      <c r="UOR216" s="3800"/>
      <c r="UOS216" s="304"/>
      <c r="UOT216" s="704"/>
      <c r="UOU216" s="4619"/>
      <c r="UOV216" s="4620"/>
      <c r="UOW216" s="4620"/>
      <c r="UOX216" s="4620"/>
      <c r="UOY216" s="4620"/>
      <c r="UOZ216" s="4620"/>
      <c r="UPA216" s="4620"/>
      <c r="UPB216" s="4620"/>
      <c r="UPC216" s="3799"/>
      <c r="UPD216" s="3800"/>
      <c r="UPE216" s="304"/>
      <c r="UPF216" s="704"/>
      <c r="UPG216" s="4619"/>
      <c r="UPH216" s="4620"/>
      <c r="UPI216" s="4620"/>
      <c r="UPJ216" s="4620"/>
      <c r="UPK216" s="4620"/>
      <c r="UPL216" s="4620"/>
      <c r="UPM216" s="4620"/>
      <c r="UPN216" s="4620"/>
      <c r="UPO216" s="3799"/>
      <c r="UPP216" s="3800"/>
      <c r="UPQ216" s="304"/>
      <c r="UPR216" s="704"/>
      <c r="UPS216" s="4619"/>
      <c r="UPT216" s="4620"/>
      <c r="UPU216" s="4620"/>
      <c r="UPV216" s="4620"/>
      <c r="UPW216" s="4620"/>
      <c r="UPX216" s="4620"/>
      <c r="UPY216" s="4620"/>
      <c r="UPZ216" s="4620"/>
      <c r="UQA216" s="3799"/>
      <c r="UQB216" s="3800"/>
      <c r="UQC216" s="304"/>
      <c r="UQD216" s="704"/>
      <c r="UQE216" s="4619"/>
      <c r="UQF216" s="4620"/>
      <c r="UQG216" s="4620"/>
      <c r="UQH216" s="4620"/>
      <c r="UQI216" s="4620"/>
      <c r="UQJ216" s="4620"/>
      <c r="UQK216" s="4620"/>
      <c r="UQL216" s="4620"/>
      <c r="UQM216" s="3799"/>
      <c r="UQN216" s="3800"/>
      <c r="UQO216" s="304"/>
      <c r="UQP216" s="704"/>
      <c r="UQQ216" s="4619"/>
      <c r="UQR216" s="4620"/>
      <c r="UQS216" s="4620"/>
      <c r="UQT216" s="4620"/>
      <c r="UQU216" s="4620"/>
      <c r="UQV216" s="4620"/>
      <c r="UQW216" s="4620"/>
      <c r="UQX216" s="4620"/>
      <c r="UQY216" s="3799"/>
      <c r="UQZ216" s="3800"/>
      <c r="URA216" s="304"/>
      <c r="URB216" s="704"/>
      <c r="URC216" s="4619"/>
      <c r="URD216" s="4620"/>
      <c r="URE216" s="4620"/>
      <c r="URF216" s="4620"/>
      <c r="URG216" s="4620"/>
      <c r="URH216" s="4620"/>
      <c r="URI216" s="4620"/>
      <c r="URJ216" s="4620"/>
      <c r="URK216" s="3799"/>
      <c r="URL216" s="3800"/>
      <c r="URM216" s="304"/>
      <c r="URN216" s="704"/>
      <c r="URO216" s="4619"/>
      <c r="URP216" s="4620"/>
      <c r="URQ216" s="4620"/>
      <c r="URR216" s="4620"/>
      <c r="URS216" s="4620"/>
      <c r="URT216" s="4620"/>
      <c r="URU216" s="4620"/>
      <c r="URV216" s="4620"/>
      <c r="URW216" s="3799"/>
      <c r="URX216" s="3800"/>
      <c r="URY216" s="304"/>
      <c r="URZ216" s="704"/>
      <c r="USA216" s="4619"/>
      <c r="USB216" s="4620"/>
      <c r="USC216" s="4620"/>
      <c r="USD216" s="4620"/>
      <c r="USE216" s="4620"/>
      <c r="USF216" s="4620"/>
      <c r="USG216" s="4620"/>
      <c r="USH216" s="4620"/>
      <c r="USI216" s="3799"/>
      <c r="USJ216" s="3800"/>
      <c r="USK216" s="304"/>
      <c r="USL216" s="704"/>
      <c r="USM216" s="4619"/>
      <c r="USN216" s="4620"/>
      <c r="USO216" s="4620"/>
      <c r="USP216" s="4620"/>
      <c r="USQ216" s="4620"/>
      <c r="USR216" s="4620"/>
      <c r="USS216" s="4620"/>
      <c r="UST216" s="4620"/>
      <c r="USU216" s="3799"/>
      <c r="USV216" s="3800"/>
      <c r="USW216" s="304"/>
      <c r="USX216" s="704"/>
      <c r="USY216" s="4619"/>
      <c r="USZ216" s="4620"/>
      <c r="UTA216" s="4620"/>
      <c r="UTB216" s="4620"/>
      <c r="UTC216" s="4620"/>
      <c r="UTD216" s="4620"/>
      <c r="UTE216" s="4620"/>
      <c r="UTF216" s="4620"/>
      <c r="UTG216" s="3799"/>
      <c r="UTH216" s="3800"/>
      <c r="UTI216" s="304"/>
      <c r="UTJ216" s="704"/>
      <c r="UTK216" s="4619"/>
      <c r="UTL216" s="4620"/>
      <c r="UTM216" s="4620"/>
      <c r="UTN216" s="4620"/>
      <c r="UTO216" s="4620"/>
      <c r="UTP216" s="4620"/>
      <c r="UTQ216" s="4620"/>
      <c r="UTR216" s="4620"/>
      <c r="UTS216" s="3799"/>
      <c r="UTT216" s="3800"/>
      <c r="UTU216" s="304"/>
      <c r="UTV216" s="704"/>
      <c r="UTW216" s="4619"/>
      <c r="UTX216" s="4620"/>
      <c r="UTY216" s="4620"/>
      <c r="UTZ216" s="4620"/>
      <c r="UUA216" s="4620"/>
      <c r="UUB216" s="4620"/>
      <c r="UUC216" s="4620"/>
      <c r="UUD216" s="4620"/>
      <c r="UUE216" s="3799"/>
      <c r="UUF216" s="3800"/>
      <c r="UUG216" s="304"/>
      <c r="UUH216" s="704"/>
      <c r="UUI216" s="4619"/>
      <c r="UUJ216" s="4620"/>
      <c r="UUK216" s="4620"/>
      <c r="UUL216" s="4620"/>
      <c r="UUM216" s="4620"/>
      <c r="UUN216" s="4620"/>
      <c r="UUO216" s="4620"/>
      <c r="UUP216" s="4620"/>
      <c r="UUQ216" s="3799"/>
      <c r="UUR216" s="3800"/>
      <c r="UUS216" s="304"/>
      <c r="UUT216" s="704"/>
      <c r="UUU216" s="4619"/>
      <c r="UUV216" s="4620"/>
      <c r="UUW216" s="4620"/>
      <c r="UUX216" s="4620"/>
      <c r="UUY216" s="4620"/>
      <c r="UUZ216" s="4620"/>
      <c r="UVA216" s="4620"/>
      <c r="UVB216" s="4620"/>
      <c r="UVC216" s="3799"/>
      <c r="UVD216" s="3800"/>
      <c r="UVE216" s="304"/>
      <c r="UVF216" s="704"/>
      <c r="UVG216" s="4619"/>
      <c r="UVH216" s="4620"/>
      <c r="UVI216" s="4620"/>
      <c r="UVJ216" s="4620"/>
      <c r="UVK216" s="4620"/>
      <c r="UVL216" s="4620"/>
      <c r="UVM216" s="4620"/>
      <c r="UVN216" s="4620"/>
      <c r="UVO216" s="3799"/>
      <c r="UVP216" s="3800"/>
      <c r="UVQ216" s="304"/>
      <c r="UVR216" s="704"/>
      <c r="UVS216" s="4619"/>
      <c r="UVT216" s="4620"/>
      <c r="UVU216" s="4620"/>
      <c r="UVV216" s="4620"/>
      <c r="UVW216" s="4620"/>
      <c r="UVX216" s="4620"/>
      <c r="UVY216" s="4620"/>
      <c r="UVZ216" s="4620"/>
      <c r="UWA216" s="3799"/>
      <c r="UWB216" s="3800"/>
      <c r="UWC216" s="304"/>
      <c r="UWD216" s="704"/>
      <c r="UWE216" s="4619"/>
      <c r="UWF216" s="4620"/>
      <c r="UWG216" s="4620"/>
      <c r="UWH216" s="4620"/>
      <c r="UWI216" s="4620"/>
      <c r="UWJ216" s="4620"/>
      <c r="UWK216" s="4620"/>
      <c r="UWL216" s="4620"/>
      <c r="UWM216" s="3799"/>
      <c r="UWN216" s="3800"/>
      <c r="UWO216" s="304"/>
      <c r="UWP216" s="704"/>
      <c r="UWQ216" s="4619"/>
      <c r="UWR216" s="4620"/>
      <c r="UWS216" s="4620"/>
      <c r="UWT216" s="4620"/>
      <c r="UWU216" s="4620"/>
      <c r="UWV216" s="4620"/>
      <c r="UWW216" s="4620"/>
      <c r="UWX216" s="4620"/>
      <c r="UWY216" s="3799"/>
      <c r="UWZ216" s="3800"/>
      <c r="UXA216" s="304"/>
      <c r="UXB216" s="704"/>
      <c r="UXC216" s="4619"/>
      <c r="UXD216" s="4620"/>
      <c r="UXE216" s="4620"/>
      <c r="UXF216" s="4620"/>
      <c r="UXG216" s="4620"/>
      <c r="UXH216" s="4620"/>
      <c r="UXI216" s="4620"/>
      <c r="UXJ216" s="4620"/>
      <c r="UXK216" s="3799"/>
      <c r="UXL216" s="3800"/>
      <c r="UXM216" s="304"/>
      <c r="UXN216" s="704"/>
      <c r="UXO216" s="4619"/>
      <c r="UXP216" s="4620"/>
      <c r="UXQ216" s="4620"/>
      <c r="UXR216" s="4620"/>
      <c r="UXS216" s="4620"/>
      <c r="UXT216" s="4620"/>
      <c r="UXU216" s="4620"/>
      <c r="UXV216" s="4620"/>
      <c r="UXW216" s="3799"/>
      <c r="UXX216" s="3800"/>
      <c r="UXY216" s="304"/>
      <c r="UXZ216" s="704"/>
      <c r="UYA216" s="4619"/>
      <c r="UYB216" s="4620"/>
      <c r="UYC216" s="4620"/>
      <c r="UYD216" s="4620"/>
      <c r="UYE216" s="4620"/>
      <c r="UYF216" s="4620"/>
      <c r="UYG216" s="4620"/>
      <c r="UYH216" s="4620"/>
      <c r="UYI216" s="3799"/>
      <c r="UYJ216" s="3800"/>
      <c r="UYK216" s="304"/>
      <c r="UYL216" s="704"/>
      <c r="UYM216" s="4619"/>
      <c r="UYN216" s="4620"/>
      <c r="UYO216" s="4620"/>
      <c r="UYP216" s="4620"/>
      <c r="UYQ216" s="4620"/>
      <c r="UYR216" s="4620"/>
      <c r="UYS216" s="4620"/>
      <c r="UYT216" s="4620"/>
      <c r="UYU216" s="3799"/>
      <c r="UYV216" s="3800"/>
      <c r="UYW216" s="304"/>
      <c r="UYX216" s="704"/>
      <c r="UYY216" s="4619"/>
      <c r="UYZ216" s="4620"/>
      <c r="UZA216" s="4620"/>
      <c r="UZB216" s="4620"/>
      <c r="UZC216" s="4620"/>
      <c r="UZD216" s="4620"/>
      <c r="UZE216" s="4620"/>
      <c r="UZF216" s="4620"/>
      <c r="UZG216" s="3799"/>
      <c r="UZH216" s="3800"/>
      <c r="UZI216" s="304"/>
      <c r="UZJ216" s="704"/>
      <c r="UZK216" s="4619"/>
      <c r="UZL216" s="4620"/>
      <c r="UZM216" s="4620"/>
      <c r="UZN216" s="4620"/>
      <c r="UZO216" s="4620"/>
      <c r="UZP216" s="4620"/>
      <c r="UZQ216" s="4620"/>
      <c r="UZR216" s="4620"/>
      <c r="UZS216" s="3799"/>
      <c r="UZT216" s="3800"/>
      <c r="UZU216" s="304"/>
      <c r="UZV216" s="704"/>
      <c r="UZW216" s="4619"/>
      <c r="UZX216" s="4620"/>
      <c r="UZY216" s="4620"/>
      <c r="UZZ216" s="4620"/>
      <c r="VAA216" s="4620"/>
      <c r="VAB216" s="4620"/>
      <c r="VAC216" s="4620"/>
      <c r="VAD216" s="4620"/>
      <c r="VAE216" s="3799"/>
      <c r="VAF216" s="3800"/>
      <c r="VAG216" s="304"/>
      <c r="VAH216" s="704"/>
      <c r="VAI216" s="4619"/>
      <c r="VAJ216" s="4620"/>
      <c r="VAK216" s="4620"/>
      <c r="VAL216" s="4620"/>
      <c r="VAM216" s="4620"/>
      <c r="VAN216" s="4620"/>
      <c r="VAO216" s="4620"/>
      <c r="VAP216" s="4620"/>
      <c r="VAQ216" s="3799"/>
      <c r="VAR216" s="3800"/>
      <c r="VAS216" s="304"/>
      <c r="VAT216" s="704"/>
      <c r="VAU216" s="4619"/>
      <c r="VAV216" s="4620"/>
      <c r="VAW216" s="4620"/>
      <c r="VAX216" s="4620"/>
      <c r="VAY216" s="4620"/>
      <c r="VAZ216" s="4620"/>
      <c r="VBA216" s="4620"/>
      <c r="VBB216" s="4620"/>
      <c r="VBC216" s="3799"/>
      <c r="VBD216" s="3800"/>
      <c r="VBE216" s="304"/>
      <c r="VBF216" s="704"/>
      <c r="VBG216" s="4619"/>
      <c r="VBH216" s="4620"/>
      <c r="VBI216" s="4620"/>
      <c r="VBJ216" s="4620"/>
      <c r="VBK216" s="4620"/>
      <c r="VBL216" s="4620"/>
      <c r="VBM216" s="4620"/>
      <c r="VBN216" s="4620"/>
      <c r="VBO216" s="3799"/>
      <c r="VBP216" s="3800"/>
      <c r="VBQ216" s="304"/>
      <c r="VBR216" s="704"/>
      <c r="VBS216" s="4619"/>
      <c r="VBT216" s="4620"/>
      <c r="VBU216" s="4620"/>
      <c r="VBV216" s="4620"/>
      <c r="VBW216" s="4620"/>
      <c r="VBX216" s="4620"/>
      <c r="VBY216" s="4620"/>
      <c r="VBZ216" s="4620"/>
      <c r="VCA216" s="3799"/>
      <c r="VCB216" s="3800"/>
      <c r="VCC216" s="304"/>
      <c r="VCD216" s="704"/>
      <c r="VCE216" s="4619"/>
      <c r="VCF216" s="4620"/>
      <c r="VCG216" s="4620"/>
      <c r="VCH216" s="4620"/>
      <c r="VCI216" s="4620"/>
      <c r="VCJ216" s="4620"/>
      <c r="VCK216" s="4620"/>
      <c r="VCL216" s="4620"/>
      <c r="VCM216" s="3799"/>
      <c r="VCN216" s="3800"/>
      <c r="VCO216" s="304"/>
      <c r="VCP216" s="704"/>
      <c r="VCQ216" s="4619"/>
      <c r="VCR216" s="4620"/>
      <c r="VCS216" s="4620"/>
      <c r="VCT216" s="4620"/>
      <c r="VCU216" s="4620"/>
      <c r="VCV216" s="4620"/>
      <c r="VCW216" s="4620"/>
      <c r="VCX216" s="4620"/>
      <c r="VCY216" s="3799"/>
      <c r="VCZ216" s="3800"/>
      <c r="VDA216" s="304"/>
      <c r="VDB216" s="704"/>
      <c r="VDC216" s="4619"/>
      <c r="VDD216" s="4620"/>
      <c r="VDE216" s="4620"/>
      <c r="VDF216" s="4620"/>
      <c r="VDG216" s="4620"/>
      <c r="VDH216" s="4620"/>
      <c r="VDI216" s="4620"/>
      <c r="VDJ216" s="4620"/>
      <c r="VDK216" s="3799"/>
      <c r="VDL216" s="3800"/>
      <c r="VDM216" s="304"/>
      <c r="VDN216" s="704"/>
      <c r="VDO216" s="4619"/>
      <c r="VDP216" s="4620"/>
      <c r="VDQ216" s="4620"/>
      <c r="VDR216" s="4620"/>
      <c r="VDS216" s="4620"/>
      <c r="VDT216" s="4620"/>
      <c r="VDU216" s="4620"/>
      <c r="VDV216" s="4620"/>
      <c r="VDW216" s="3799"/>
      <c r="VDX216" s="3800"/>
      <c r="VDY216" s="304"/>
      <c r="VDZ216" s="704"/>
      <c r="VEA216" s="4619"/>
      <c r="VEB216" s="4620"/>
      <c r="VEC216" s="4620"/>
      <c r="VED216" s="4620"/>
      <c r="VEE216" s="4620"/>
      <c r="VEF216" s="4620"/>
      <c r="VEG216" s="4620"/>
      <c r="VEH216" s="4620"/>
      <c r="VEI216" s="3799"/>
      <c r="VEJ216" s="3800"/>
      <c r="VEK216" s="304"/>
      <c r="VEL216" s="704"/>
      <c r="VEM216" s="4619"/>
      <c r="VEN216" s="4620"/>
      <c r="VEO216" s="4620"/>
      <c r="VEP216" s="4620"/>
      <c r="VEQ216" s="4620"/>
      <c r="VER216" s="4620"/>
      <c r="VES216" s="4620"/>
      <c r="VET216" s="4620"/>
      <c r="VEU216" s="3799"/>
      <c r="VEV216" s="3800"/>
      <c r="VEW216" s="304"/>
      <c r="VEX216" s="704"/>
      <c r="VEY216" s="4619"/>
      <c r="VEZ216" s="4620"/>
      <c r="VFA216" s="4620"/>
      <c r="VFB216" s="4620"/>
      <c r="VFC216" s="4620"/>
      <c r="VFD216" s="4620"/>
      <c r="VFE216" s="4620"/>
      <c r="VFF216" s="4620"/>
      <c r="VFG216" s="3799"/>
      <c r="VFH216" s="3800"/>
      <c r="VFI216" s="304"/>
      <c r="VFJ216" s="704"/>
      <c r="VFK216" s="4619"/>
      <c r="VFL216" s="4620"/>
      <c r="VFM216" s="4620"/>
      <c r="VFN216" s="4620"/>
      <c r="VFO216" s="4620"/>
      <c r="VFP216" s="4620"/>
      <c r="VFQ216" s="4620"/>
      <c r="VFR216" s="4620"/>
      <c r="VFS216" s="3799"/>
      <c r="VFT216" s="3800"/>
      <c r="VFU216" s="304"/>
      <c r="VFV216" s="704"/>
      <c r="VFW216" s="4619"/>
      <c r="VFX216" s="4620"/>
      <c r="VFY216" s="4620"/>
      <c r="VFZ216" s="4620"/>
      <c r="VGA216" s="4620"/>
      <c r="VGB216" s="4620"/>
      <c r="VGC216" s="4620"/>
      <c r="VGD216" s="4620"/>
      <c r="VGE216" s="3799"/>
      <c r="VGF216" s="3800"/>
      <c r="VGG216" s="304"/>
      <c r="VGH216" s="704"/>
      <c r="VGI216" s="4619"/>
      <c r="VGJ216" s="4620"/>
      <c r="VGK216" s="4620"/>
      <c r="VGL216" s="4620"/>
      <c r="VGM216" s="4620"/>
      <c r="VGN216" s="4620"/>
      <c r="VGO216" s="4620"/>
      <c r="VGP216" s="4620"/>
      <c r="VGQ216" s="3799"/>
      <c r="VGR216" s="3800"/>
      <c r="VGS216" s="304"/>
      <c r="VGT216" s="704"/>
      <c r="VGU216" s="4619"/>
      <c r="VGV216" s="4620"/>
      <c r="VGW216" s="4620"/>
      <c r="VGX216" s="4620"/>
      <c r="VGY216" s="4620"/>
      <c r="VGZ216" s="4620"/>
      <c r="VHA216" s="4620"/>
      <c r="VHB216" s="4620"/>
      <c r="VHC216" s="3799"/>
      <c r="VHD216" s="3800"/>
      <c r="VHE216" s="304"/>
      <c r="VHF216" s="704"/>
      <c r="VHG216" s="4619"/>
      <c r="VHH216" s="4620"/>
      <c r="VHI216" s="4620"/>
      <c r="VHJ216" s="4620"/>
      <c r="VHK216" s="4620"/>
      <c r="VHL216" s="4620"/>
      <c r="VHM216" s="4620"/>
      <c r="VHN216" s="4620"/>
      <c r="VHO216" s="3799"/>
      <c r="VHP216" s="3800"/>
      <c r="VHQ216" s="304"/>
      <c r="VHR216" s="704"/>
      <c r="VHS216" s="4619"/>
      <c r="VHT216" s="4620"/>
      <c r="VHU216" s="4620"/>
      <c r="VHV216" s="4620"/>
      <c r="VHW216" s="4620"/>
      <c r="VHX216" s="4620"/>
      <c r="VHY216" s="4620"/>
      <c r="VHZ216" s="4620"/>
      <c r="VIA216" s="3799"/>
      <c r="VIB216" s="3800"/>
      <c r="VIC216" s="304"/>
      <c r="VID216" s="704"/>
      <c r="VIE216" s="4619"/>
      <c r="VIF216" s="4620"/>
      <c r="VIG216" s="4620"/>
      <c r="VIH216" s="4620"/>
      <c r="VII216" s="4620"/>
      <c r="VIJ216" s="4620"/>
      <c r="VIK216" s="4620"/>
      <c r="VIL216" s="4620"/>
      <c r="VIM216" s="3799"/>
      <c r="VIN216" s="3800"/>
      <c r="VIO216" s="304"/>
      <c r="VIP216" s="704"/>
      <c r="VIQ216" s="4619"/>
      <c r="VIR216" s="4620"/>
      <c r="VIS216" s="4620"/>
      <c r="VIT216" s="4620"/>
      <c r="VIU216" s="4620"/>
      <c r="VIV216" s="4620"/>
      <c r="VIW216" s="4620"/>
      <c r="VIX216" s="4620"/>
      <c r="VIY216" s="3799"/>
      <c r="VIZ216" s="3800"/>
      <c r="VJA216" s="304"/>
      <c r="VJB216" s="704"/>
      <c r="VJC216" s="4619"/>
      <c r="VJD216" s="4620"/>
      <c r="VJE216" s="4620"/>
      <c r="VJF216" s="4620"/>
      <c r="VJG216" s="4620"/>
      <c r="VJH216" s="4620"/>
      <c r="VJI216" s="4620"/>
      <c r="VJJ216" s="4620"/>
      <c r="VJK216" s="3799"/>
      <c r="VJL216" s="3800"/>
      <c r="VJM216" s="304"/>
      <c r="VJN216" s="704"/>
      <c r="VJO216" s="4619"/>
      <c r="VJP216" s="4620"/>
      <c r="VJQ216" s="4620"/>
      <c r="VJR216" s="4620"/>
      <c r="VJS216" s="4620"/>
      <c r="VJT216" s="4620"/>
      <c r="VJU216" s="4620"/>
      <c r="VJV216" s="4620"/>
      <c r="VJW216" s="3799"/>
      <c r="VJX216" s="3800"/>
      <c r="VJY216" s="304"/>
      <c r="VJZ216" s="704"/>
      <c r="VKA216" s="4619"/>
      <c r="VKB216" s="4620"/>
      <c r="VKC216" s="4620"/>
      <c r="VKD216" s="4620"/>
      <c r="VKE216" s="4620"/>
      <c r="VKF216" s="4620"/>
      <c r="VKG216" s="4620"/>
      <c r="VKH216" s="4620"/>
      <c r="VKI216" s="3799"/>
      <c r="VKJ216" s="3800"/>
      <c r="VKK216" s="304"/>
      <c r="VKL216" s="704"/>
      <c r="VKM216" s="4619"/>
      <c r="VKN216" s="4620"/>
      <c r="VKO216" s="4620"/>
      <c r="VKP216" s="4620"/>
      <c r="VKQ216" s="4620"/>
      <c r="VKR216" s="4620"/>
      <c r="VKS216" s="4620"/>
      <c r="VKT216" s="4620"/>
      <c r="VKU216" s="3799"/>
      <c r="VKV216" s="3800"/>
      <c r="VKW216" s="304"/>
      <c r="VKX216" s="704"/>
      <c r="VKY216" s="4619"/>
      <c r="VKZ216" s="4620"/>
      <c r="VLA216" s="4620"/>
      <c r="VLB216" s="4620"/>
      <c r="VLC216" s="4620"/>
      <c r="VLD216" s="4620"/>
      <c r="VLE216" s="4620"/>
      <c r="VLF216" s="4620"/>
      <c r="VLG216" s="3799"/>
      <c r="VLH216" s="3800"/>
      <c r="VLI216" s="304"/>
      <c r="VLJ216" s="704"/>
      <c r="VLK216" s="4619"/>
      <c r="VLL216" s="4620"/>
      <c r="VLM216" s="4620"/>
      <c r="VLN216" s="4620"/>
      <c r="VLO216" s="4620"/>
      <c r="VLP216" s="4620"/>
      <c r="VLQ216" s="4620"/>
      <c r="VLR216" s="4620"/>
      <c r="VLS216" s="3799"/>
      <c r="VLT216" s="3800"/>
      <c r="VLU216" s="304"/>
      <c r="VLV216" s="704"/>
      <c r="VLW216" s="4619"/>
      <c r="VLX216" s="4620"/>
      <c r="VLY216" s="4620"/>
      <c r="VLZ216" s="4620"/>
      <c r="VMA216" s="4620"/>
      <c r="VMB216" s="4620"/>
      <c r="VMC216" s="4620"/>
      <c r="VMD216" s="4620"/>
      <c r="VME216" s="3799"/>
      <c r="VMF216" s="3800"/>
      <c r="VMG216" s="304"/>
      <c r="VMH216" s="704"/>
      <c r="VMI216" s="4619"/>
      <c r="VMJ216" s="4620"/>
      <c r="VMK216" s="4620"/>
      <c r="VML216" s="4620"/>
      <c r="VMM216" s="4620"/>
      <c r="VMN216" s="4620"/>
      <c r="VMO216" s="4620"/>
      <c r="VMP216" s="4620"/>
      <c r="VMQ216" s="3799"/>
      <c r="VMR216" s="3800"/>
      <c r="VMS216" s="304"/>
      <c r="VMT216" s="704"/>
      <c r="VMU216" s="4619"/>
      <c r="VMV216" s="4620"/>
      <c r="VMW216" s="4620"/>
      <c r="VMX216" s="4620"/>
      <c r="VMY216" s="4620"/>
      <c r="VMZ216" s="4620"/>
      <c r="VNA216" s="4620"/>
      <c r="VNB216" s="4620"/>
      <c r="VNC216" s="3799"/>
      <c r="VND216" s="3800"/>
      <c r="VNE216" s="304"/>
      <c r="VNF216" s="704"/>
      <c r="VNG216" s="4619"/>
      <c r="VNH216" s="4620"/>
      <c r="VNI216" s="4620"/>
      <c r="VNJ216" s="4620"/>
      <c r="VNK216" s="4620"/>
      <c r="VNL216" s="4620"/>
      <c r="VNM216" s="4620"/>
      <c r="VNN216" s="4620"/>
      <c r="VNO216" s="3799"/>
      <c r="VNP216" s="3800"/>
      <c r="VNQ216" s="304"/>
      <c r="VNR216" s="704"/>
      <c r="VNS216" s="4619"/>
      <c r="VNT216" s="4620"/>
      <c r="VNU216" s="4620"/>
      <c r="VNV216" s="4620"/>
      <c r="VNW216" s="4620"/>
      <c r="VNX216" s="4620"/>
      <c r="VNY216" s="4620"/>
      <c r="VNZ216" s="4620"/>
      <c r="VOA216" s="3799"/>
      <c r="VOB216" s="3800"/>
      <c r="VOC216" s="304"/>
      <c r="VOD216" s="704"/>
      <c r="VOE216" s="4619"/>
      <c r="VOF216" s="4620"/>
      <c r="VOG216" s="4620"/>
      <c r="VOH216" s="4620"/>
      <c r="VOI216" s="4620"/>
      <c r="VOJ216" s="4620"/>
      <c r="VOK216" s="4620"/>
      <c r="VOL216" s="4620"/>
      <c r="VOM216" s="3799"/>
      <c r="VON216" s="3800"/>
      <c r="VOO216" s="304"/>
      <c r="VOP216" s="704"/>
      <c r="VOQ216" s="4619"/>
      <c r="VOR216" s="4620"/>
      <c r="VOS216" s="4620"/>
      <c r="VOT216" s="4620"/>
      <c r="VOU216" s="4620"/>
      <c r="VOV216" s="4620"/>
      <c r="VOW216" s="4620"/>
      <c r="VOX216" s="4620"/>
      <c r="VOY216" s="3799"/>
      <c r="VOZ216" s="3800"/>
      <c r="VPA216" s="304"/>
      <c r="VPB216" s="704"/>
      <c r="VPC216" s="4619"/>
      <c r="VPD216" s="4620"/>
      <c r="VPE216" s="4620"/>
      <c r="VPF216" s="4620"/>
      <c r="VPG216" s="4620"/>
      <c r="VPH216" s="4620"/>
      <c r="VPI216" s="4620"/>
      <c r="VPJ216" s="4620"/>
      <c r="VPK216" s="3799"/>
      <c r="VPL216" s="3800"/>
      <c r="VPM216" s="304"/>
      <c r="VPN216" s="704"/>
      <c r="VPO216" s="4619"/>
      <c r="VPP216" s="4620"/>
      <c r="VPQ216" s="4620"/>
      <c r="VPR216" s="4620"/>
      <c r="VPS216" s="4620"/>
      <c r="VPT216" s="4620"/>
      <c r="VPU216" s="4620"/>
      <c r="VPV216" s="4620"/>
      <c r="VPW216" s="3799"/>
      <c r="VPX216" s="3800"/>
      <c r="VPY216" s="304"/>
      <c r="VPZ216" s="704"/>
      <c r="VQA216" s="4619"/>
      <c r="VQB216" s="4620"/>
      <c r="VQC216" s="4620"/>
      <c r="VQD216" s="4620"/>
      <c r="VQE216" s="4620"/>
      <c r="VQF216" s="4620"/>
      <c r="VQG216" s="4620"/>
      <c r="VQH216" s="4620"/>
      <c r="VQI216" s="3799"/>
      <c r="VQJ216" s="3800"/>
      <c r="VQK216" s="304"/>
      <c r="VQL216" s="704"/>
      <c r="VQM216" s="4619"/>
      <c r="VQN216" s="4620"/>
      <c r="VQO216" s="4620"/>
      <c r="VQP216" s="4620"/>
      <c r="VQQ216" s="4620"/>
      <c r="VQR216" s="4620"/>
      <c r="VQS216" s="4620"/>
      <c r="VQT216" s="4620"/>
      <c r="VQU216" s="3799"/>
      <c r="VQV216" s="3800"/>
      <c r="VQW216" s="304"/>
      <c r="VQX216" s="704"/>
      <c r="VQY216" s="4619"/>
      <c r="VQZ216" s="4620"/>
      <c r="VRA216" s="4620"/>
      <c r="VRB216" s="4620"/>
      <c r="VRC216" s="4620"/>
      <c r="VRD216" s="4620"/>
      <c r="VRE216" s="4620"/>
      <c r="VRF216" s="4620"/>
      <c r="VRG216" s="3799"/>
      <c r="VRH216" s="3800"/>
      <c r="VRI216" s="304"/>
      <c r="VRJ216" s="704"/>
      <c r="VRK216" s="4619"/>
      <c r="VRL216" s="4620"/>
      <c r="VRM216" s="4620"/>
      <c r="VRN216" s="4620"/>
      <c r="VRO216" s="4620"/>
      <c r="VRP216" s="4620"/>
      <c r="VRQ216" s="4620"/>
      <c r="VRR216" s="4620"/>
      <c r="VRS216" s="3799"/>
      <c r="VRT216" s="3800"/>
      <c r="VRU216" s="304"/>
      <c r="VRV216" s="704"/>
      <c r="VRW216" s="4619"/>
      <c r="VRX216" s="4620"/>
      <c r="VRY216" s="4620"/>
      <c r="VRZ216" s="4620"/>
      <c r="VSA216" s="4620"/>
      <c r="VSB216" s="4620"/>
      <c r="VSC216" s="4620"/>
      <c r="VSD216" s="4620"/>
      <c r="VSE216" s="3799"/>
      <c r="VSF216" s="3800"/>
      <c r="VSG216" s="304"/>
      <c r="VSH216" s="704"/>
      <c r="VSI216" s="4619"/>
      <c r="VSJ216" s="4620"/>
      <c r="VSK216" s="4620"/>
      <c r="VSL216" s="4620"/>
      <c r="VSM216" s="4620"/>
      <c r="VSN216" s="4620"/>
      <c r="VSO216" s="4620"/>
      <c r="VSP216" s="4620"/>
      <c r="VSQ216" s="3799"/>
      <c r="VSR216" s="3800"/>
      <c r="VSS216" s="304"/>
      <c r="VST216" s="704"/>
      <c r="VSU216" s="4619"/>
      <c r="VSV216" s="4620"/>
      <c r="VSW216" s="4620"/>
      <c r="VSX216" s="4620"/>
      <c r="VSY216" s="4620"/>
      <c r="VSZ216" s="4620"/>
      <c r="VTA216" s="4620"/>
      <c r="VTB216" s="4620"/>
      <c r="VTC216" s="3799"/>
      <c r="VTD216" s="3800"/>
      <c r="VTE216" s="304"/>
      <c r="VTF216" s="704"/>
      <c r="VTG216" s="4619"/>
      <c r="VTH216" s="4620"/>
      <c r="VTI216" s="4620"/>
      <c r="VTJ216" s="4620"/>
      <c r="VTK216" s="4620"/>
      <c r="VTL216" s="4620"/>
      <c r="VTM216" s="4620"/>
      <c r="VTN216" s="4620"/>
      <c r="VTO216" s="3799"/>
      <c r="VTP216" s="3800"/>
      <c r="VTQ216" s="304"/>
      <c r="VTR216" s="704"/>
      <c r="VTS216" s="4619"/>
      <c r="VTT216" s="4620"/>
      <c r="VTU216" s="4620"/>
      <c r="VTV216" s="4620"/>
      <c r="VTW216" s="4620"/>
      <c r="VTX216" s="4620"/>
      <c r="VTY216" s="4620"/>
      <c r="VTZ216" s="4620"/>
      <c r="VUA216" s="3799"/>
      <c r="VUB216" s="3800"/>
      <c r="VUC216" s="304"/>
      <c r="VUD216" s="704"/>
      <c r="VUE216" s="4619"/>
      <c r="VUF216" s="4620"/>
      <c r="VUG216" s="4620"/>
      <c r="VUH216" s="4620"/>
      <c r="VUI216" s="4620"/>
      <c r="VUJ216" s="4620"/>
      <c r="VUK216" s="4620"/>
      <c r="VUL216" s="4620"/>
      <c r="VUM216" s="3799"/>
      <c r="VUN216" s="3800"/>
      <c r="VUO216" s="304"/>
      <c r="VUP216" s="704"/>
      <c r="VUQ216" s="4619"/>
      <c r="VUR216" s="4620"/>
      <c r="VUS216" s="4620"/>
      <c r="VUT216" s="4620"/>
      <c r="VUU216" s="4620"/>
      <c r="VUV216" s="4620"/>
      <c r="VUW216" s="4620"/>
      <c r="VUX216" s="4620"/>
      <c r="VUY216" s="3799"/>
      <c r="VUZ216" s="3800"/>
      <c r="VVA216" s="304"/>
      <c r="VVB216" s="704"/>
      <c r="VVC216" s="4619"/>
      <c r="VVD216" s="4620"/>
      <c r="VVE216" s="4620"/>
      <c r="VVF216" s="4620"/>
      <c r="VVG216" s="4620"/>
      <c r="VVH216" s="4620"/>
      <c r="VVI216" s="4620"/>
      <c r="VVJ216" s="4620"/>
      <c r="VVK216" s="3799"/>
      <c r="VVL216" s="3800"/>
      <c r="VVM216" s="304"/>
      <c r="VVN216" s="704"/>
      <c r="VVO216" s="4619"/>
      <c r="VVP216" s="4620"/>
      <c r="VVQ216" s="4620"/>
      <c r="VVR216" s="4620"/>
      <c r="VVS216" s="4620"/>
      <c r="VVT216" s="4620"/>
      <c r="VVU216" s="4620"/>
      <c r="VVV216" s="4620"/>
      <c r="VVW216" s="3799"/>
      <c r="VVX216" s="3800"/>
      <c r="VVY216" s="304"/>
      <c r="VVZ216" s="704"/>
      <c r="VWA216" s="4619"/>
      <c r="VWB216" s="4620"/>
      <c r="VWC216" s="4620"/>
      <c r="VWD216" s="4620"/>
      <c r="VWE216" s="4620"/>
      <c r="VWF216" s="4620"/>
      <c r="VWG216" s="4620"/>
      <c r="VWH216" s="4620"/>
      <c r="VWI216" s="3799"/>
      <c r="VWJ216" s="3800"/>
      <c r="VWK216" s="304"/>
      <c r="VWL216" s="704"/>
      <c r="VWM216" s="4619"/>
      <c r="VWN216" s="4620"/>
      <c r="VWO216" s="4620"/>
      <c r="VWP216" s="4620"/>
      <c r="VWQ216" s="4620"/>
      <c r="VWR216" s="4620"/>
      <c r="VWS216" s="4620"/>
      <c r="VWT216" s="4620"/>
      <c r="VWU216" s="3799"/>
      <c r="VWV216" s="3800"/>
      <c r="VWW216" s="304"/>
      <c r="VWX216" s="704"/>
      <c r="VWY216" s="4619"/>
      <c r="VWZ216" s="4620"/>
      <c r="VXA216" s="4620"/>
      <c r="VXB216" s="4620"/>
      <c r="VXC216" s="4620"/>
      <c r="VXD216" s="4620"/>
      <c r="VXE216" s="4620"/>
      <c r="VXF216" s="4620"/>
      <c r="VXG216" s="3799"/>
      <c r="VXH216" s="3800"/>
      <c r="VXI216" s="304"/>
      <c r="VXJ216" s="704"/>
      <c r="VXK216" s="4619"/>
      <c r="VXL216" s="4620"/>
      <c r="VXM216" s="4620"/>
      <c r="VXN216" s="4620"/>
      <c r="VXO216" s="4620"/>
      <c r="VXP216" s="4620"/>
      <c r="VXQ216" s="4620"/>
      <c r="VXR216" s="4620"/>
      <c r="VXS216" s="3799"/>
      <c r="VXT216" s="3800"/>
      <c r="VXU216" s="304"/>
      <c r="VXV216" s="704"/>
      <c r="VXW216" s="4619"/>
      <c r="VXX216" s="4620"/>
      <c r="VXY216" s="4620"/>
      <c r="VXZ216" s="4620"/>
      <c r="VYA216" s="4620"/>
      <c r="VYB216" s="4620"/>
      <c r="VYC216" s="4620"/>
      <c r="VYD216" s="4620"/>
      <c r="VYE216" s="3799"/>
      <c r="VYF216" s="3800"/>
      <c r="VYG216" s="304"/>
      <c r="VYH216" s="704"/>
      <c r="VYI216" s="4619"/>
      <c r="VYJ216" s="4620"/>
      <c r="VYK216" s="4620"/>
      <c r="VYL216" s="4620"/>
      <c r="VYM216" s="4620"/>
      <c r="VYN216" s="4620"/>
      <c r="VYO216" s="4620"/>
      <c r="VYP216" s="4620"/>
      <c r="VYQ216" s="3799"/>
      <c r="VYR216" s="3800"/>
      <c r="VYS216" s="304"/>
      <c r="VYT216" s="704"/>
      <c r="VYU216" s="4619"/>
      <c r="VYV216" s="4620"/>
      <c r="VYW216" s="4620"/>
      <c r="VYX216" s="4620"/>
      <c r="VYY216" s="4620"/>
      <c r="VYZ216" s="4620"/>
      <c r="VZA216" s="4620"/>
      <c r="VZB216" s="4620"/>
      <c r="VZC216" s="3799"/>
      <c r="VZD216" s="3800"/>
      <c r="VZE216" s="304"/>
      <c r="VZF216" s="704"/>
      <c r="VZG216" s="4619"/>
      <c r="VZH216" s="4620"/>
      <c r="VZI216" s="4620"/>
      <c r="VZJ216" s="4620"/>
      <c r="VZK216" s="4620"/>
      <c r="VZL216" s="4620"/>
      <c r="VZM216" s="4620"/>
      <c r="VZN216" s="4620"/>
      <c r="VZO216" s="3799"/>
      <c r="VZP216" s="3800"/>
      <c r="VZQ216" s="304"/>
      <c r="VZR216" s="704"/>
      <c r="VZS216" s="4619"/>
      <c r="VZT216" s="4620"/>
      <c r="VZU216" s="4620"/>
      <c r="VZV216" s="4620"/>
      <c r="VZW216" s="4620"/>
      <c r="VZX216" s="4620"/>
      <c r="VZY216" s="4620"/>
      <c r="VZZ216" s="4620"/>
      <c r="WAA216" s="3799"/>
      <c r="WAB216" s="3800"/>
      <c r="WAC216" s="304"/>
      <c r="WAD216" s="704"/>
      <c r="WAE216" s="4619"/>
      <c r="WAF216" s="4620"/>
      <c r="WAG216" s="4620"/>
      <c r="WAH216" s="4620"/>
      <c r="WAI216" s="4620"/>
      <c r="WAJ216" s="4620"/>
      <c r="WAK216" s="4620"/>
      <c r="WAL216" s="4620"/>
      <c r="WAM216" s="3799"/>
      <c r="WAN216" s="3800"/>
      <c r="WAO216" s="304"/>
      <c r="WAP216" s="704"/>
      <c r="WAQ216" s="4619"/>
      <c r="WAR216" s="4620"/>
      <c r="WAS216" s="4620"/>
      <c r="WAT216" s="4620"/>
      <c r="WAU216" s="4620"/>
      <c r="WAV216" s="4620"/>
      <c r="WAW216" s="4620"/>
      <c r="WAX216" s="4620"/>
      <c r="WAY216" s="3799"/>
      <c r="WAZ216" s="3800"/>
      <c r="WBA216" s="304"/>
      <c r="WBB216" s="704"/>
      <c r="WBC216" s="4619"/>
      <c r="WBD216" s="4620"/>
      <c r="WBE216" s="4620"/>
      <c r="WBF216" s="4620"/>
      <c r="WBG216" s="4620"/>
      <c r="WBH216" s="4620"/>
      <c r="WBI216" s="4620"/>
      <c r="WBJ216" s="4620"/>
      <c r="WBK216" s="3799"/>
      <c r="WBL216" s="3800"/>
      <c r="WBM216" s="304"/>
      <c r="WBN216" s="704"/>
      <c r="WBO216" s="4619"/>
      <c r="WBP216" s="4620"/>
      <c r="WBQ216" s="4620"/>
      <c r="WBR216" s="4620"/>
      <c r="WBS216" s="4620"/>
      <c r="WBT216" s="4620"/>
      <c r="WBU216" s="4620"/>
      <c r="WBV216" s="4620"/>
      <c r="WBW216" s="3799"/>
      <c r="WBX216" s="3800"/>
      <c r="WBY216" s="304"/>
      <c r="WBZ216" s="704"/>
      <c r="WCA216" s="4619"/>
      <c r="WCB216" s="4620"/>
      <c r="WCC216" s="4620"/>
      <c r="WCD216" s="4620"/>
      <c r="WCE216" s="4620"/>
      <c r="WCF216" s="4620"/>
      <c r="WCG216" s="4620"/>
      <c r="WCH216" s="4620"/>
      <c r="WCI216" s="3799"/>
      <c r="WCJ216" s="3800"/>
      <c r="WCK216" s="304"/>
      <c r="WCL216" s="704"/>
      <c r="WCM216" s="4619"/>
      <c r="WCN216" s="4620"/>
      <c r="WCO216" s="4620"/>
      <c r="WCP216" s="4620"/>
      <c r="WCQ216" s="4620"/>
      <c r="WCR216" s="4620"/>
      <c r="WCS216" s="4620"/>
      <c r="WCT216" s="4620"/>
      <c r="WCU216" s="3799"/>
      <c r="WCV216" s="3800"/>
      <c r="WCW216" s="304"/>
      <c r="WCX216" s="704"/>
      <c r="WCY216" s="4619"/>
      <c r="WCZ216" s="4620"/>
      <c r="WDA216" s="4620"/>
      <c r="WDB216" s="4620"/>
      <c r="WDC216" s="4620"/>
      <c r="WDD216" s="4620"/>
      <c r="WDE216" s="4620"/>
      <c r="WDF216" s="4620"/>
      <c r="WDG216" s="3799"/>
      <c r="WDH216" s="3800"/>
      <c r="WDI216" s="304"/>
      <c r="WDJ216" s="704"/>
      <c r="WDK216" s="4619"/>
      <c r="WDL216" s="4620"/>
      <c r="WDM216" s="4620"/>
      <c r="WDN216" s="4620"/>
      <c r="WDO216" s="4620"/>
      <c r="WDP216" s="4620"/>
      <c r="WDQ216" s="4620"/>
      <c r="WDR216" s="4620"/>
      <c r="WDS216" s="3799"/>
      <c r="WDT216" s="3800"/>
      <c r="WDU216" s="304"/>
      <c r="WDV216" s="704"/>
      <c r="WDW216" s="4619"/>
      <c r="WDX216" s="4620"/>
      <c r="WDY216" s="4620"/>
      <c r="WDZ216" s="4620"/>
      <c r="WEA216" s="4620"/>
      <c r="WEB216" s="4620"/>
      <c r="WEC216" s="4620"/>
      <c r="WED216" s="4620"/>
      <c r="WEE216" s="3799"/>
      <c r="WEF216" s="3800"/>
      <c r="WEG216" s="304"/>
      <c r="WEH216" s="704"/>
      <c r="WEI216" s="4619"/>
      <c r="WEJ216" s="4620"/>
      <c r="WEK216" s="4620"/>
      <c r="WEL216" s="4620"/>
      <c r="WEM216" s="4620"/>
      <c r="WEN216" s="4620"/>
      <c r="WEO216" s="4620"/>
      <c r="WEP216" s="4620"/>
      <c r="WEQ216" s="3799"/>
      <c r="WER216" s="3800"/>
      <c r="WES216" s="304"/>
      <c r="WET216" s="704"/>
      <c r="WEU216" s="4619"/>
      <c r="WEV216" s="4620"/>
      <c r="WEW216" s="4620"/>
      <c r="WEX216" s="4620"/>
      <c r="WEY216" s="4620"/>
      <c r="WEZ216" s="4620"/>
      <c r="WFA216" s="4620"/>
      <c r="WFB216" s="4620"/>
      <c r="WFC216" s="3799"/>
      <c r="WFD216" s="3800"/>
      <c r="WFE216" s="304"/>
      <c r="WFF216" s="704"/>
      <c r="WFG216" s="4619"/>
      <c r="WFH216" s="4620"/>
      <c r="WFI216" s="4620"/>
      <c r="WFJ216" s="4620"/>
      <c r="WFK216" s="4620"/>
      <c r="WFL216" s="4620"/>
      <c r="WFM216" s="4620"/>
      <c r="WFN216" s="4620"/>
      <c r="WFO216" s="3799"/>
      <c r="WFP216" s="3800"/>
      <c r="WFQ216" s="304"/>
      <c r="WFR216" s="704"/>
      <c r="WFS216" s="4619"/>
      <c r="WFT216" s="4620"/>
      <c r="WFU216" s="4620"/>
      <c r="WFV216" s="4620"/>
      <c r="WFW216" s="4620"/>
      <c r="WFX216" s="4620"/>
      <c r="WFY216" s="4620"/>
      <c r="WFZ216" s="4620"/>
      <c r="WGA216" s="3799"/>
      <c r="WGB216" s="3800"/>
      <c r="WGC216" s="304"/>
      <c r="WGD216" s="704"/>
      <c r="WGE216" s="4619"/>
      <c r="WGF216" s="4620"/>
      <c r="WGG216" s="4620"/>
      <c r="WGH216" s="4620"/>
      <c r="WGI216" s="4620"/>
      <c r="WGJ216" s="4620"/>
      <c r="WGK216" s="4620"/>
      <c r="WGL216" s="4620"/>
      <c r="WGM216" s="3799"/>
      <c r="WGN216" s="3800"/>
      <c r="WGO216" s="304"/>
      <c r="WGP216" s="704"/>
      <c r="WGQ216" s="4619"/>
      <c r="WGR216" s="4620"/>
      <c r="WGS216" s="4620"/>
      <c r="WGT216" s="4620"/>
      <c r="WGU216" s="4620"/>
      <c r="WGV216" s="4620"/>
      <c r="WGW216" s="4620"/>
      <c r="WGX216" s="4620"/>
      <c r="WGY216" s="3799"/>
      <c r="WGZ216" s="3800"/>
      <c r="WHA216" s="304"/>
      <c r="WHB216" s="704"/>
      <c r="WHC216" s="4619"/>
      <c r="WHD216" s="4620"/>
      <c r="WHE216" s="4620"/>
      <c r="WHF216" s="4620"/>
      <c r="WHG216" s="4620"/>
      <c r="WHH216" s="4620"/>
      <c r="WHI216" s="4620"/>
      <c r="WHJ216" s="4620"/>
      <c r="WHK216" s="3799"/>
      <c r="WHL216" s="3800"/>
      <c r="WHM216" s="304"/>
      <c r="WHN216" s="704"/>
      <c r="WHO216" s="4619"/>
      <c r="WHP216" s="4620"/>
      <c r="WHQ216" s="4620"/>
      <c r="WHR216" s="4620"/>
      <c r="WHS216" s="4620"/>
      <c r="WHT216" s="4620"/>
      <c r="WHU216" s="4620"/>
      <c r="WHV216" s="4620"/>
      <c r="WHW216" s="3799"/>
      <c r="WHX216" s="3800"/>
      <c r="WHY216" s="304"/>
      <c r="WHZ216" s="704"/>
      <c r="WIA216" s="4619"/>
      <c r="WIB216" s="4620"/>
      <c r="WIC216" s="4620"/>
      <c r="WID216" s="4620"/>
      <c r="WIE216" s="4620"/>
      <c r="WIF216" s="4620"/>
      <c r="WIG216" s="4620"/>
      <c r="WIH216" s="4620"/>
      <c r="WII216" s="3799"/>
      <c r="WIJ216" s="3800"/>
      <c r="WIK216" s="304"/>
      <c r="WIL216" s="704"/>
      <c r="WIM216" s="4619"/>
      <c r="WIN216" s="4620"/>
      <c r="WIO216" s="4620"/>
      <c r="WIP216" s="4620"/>
      <c r="WIQ216" s="4620"/>
      <c r="WIR216" s="4620"/>
      <c r="WIS216" s="4620"/>
      <c r="WIT216" s="4620"/>
      <c r="WIU216" s="3799"/>
      <c r="WIV216" s="3800"/>
      <c r="WIW216" s="304"/>
      <c r="WIX216" s="704"/>
      <c r="WIY216" s="4619"/>
      <c r="WIZ216" s="4620"/>
      <c r="WJA216" s="4620"/>
      <c r="WJB216" s="4620"/>
      <c r="WJC216" s="4620"/>
      <c r="WJD216" s="4620"/>
      <c r="WJE216" s="4620"/>
      <c r="WJF216" s="4620"/>
      <c r="WJG216" s="3799"/>
      <c r="WJH216" s="3800"/>
      <c r="WJI216" s="304"/>
      <c r="WJJ216" s="704"/>
      <c r="WJK216" s="4619"/>
      <c r="WJL216" s="4620"/>
      <c r="WJM216" s="4620"/>
      <c r="WJN216" s="4620"/>
      <c r="WJO216" s="4620"/>
      <c r="WJP216" s="4620"/>
      <c r="WJQ216" s="4620"/>
      <c r="WJR216" s="4620"/>
      <c r="WJS216" s="3799"/>
      <c r="WJT216" s="3800"/>
      <c r="WJU216" s="304"/>
      <c r="WJV216" s="704"/>
      <c r="WJW216" s="4619"/>
      <c r="WJX216" s="4620"/>
      <c r="WJY216" s="4620"/>
      <c r="WJZ216" s="4620"/>
      <c r="WKA216" s="4620"/>
      <c r="WKB216" s="4620"/>
      <c r="WKC216" s="4620"/>
      <c r="WKD216" s="4620"/>
      <c r="WKE216" s="3799"/>
      <c r="WKF216" s="3800"/>
      <c r="WKG216" s="304"/>
      <c r="WKH216" s="704"/>
      <c r="WKI216" s="4619"/>
      <c r="WKJ216" s="4620"/>
      <c r="WKK216" s="4620"/>
      <c r="WKL216" s="4620"/>
      <c r="WKM216" s="4620"/>
      <c r="WKN216" s="4620"/>
      <c r="WKO216" s="4620"/>
      <c r="WKP216" s="4620"/>
      <c r="WKQ216" s="3799"/>
      <c r="WKR216" s="3800"/>
      <c r="WKS216" s="304"/>
      <c r="WKT216" s="704"/>
      <c r="WKU216" s="4619"/>
      <c r="WKV216" s="4620"/>
      <c r="WKW216" s="4620"/>
      <c r="WKX216" s="4620"/>
      <c r="WKY216" s="4620"/>
      <c r="WKZ216" s="4620"/>
      <c r="WLA216" s="4620"/>
      <c r="WLB216" s="4620"/>
      <c r="WLC216" s="3799"/>
      <c r="WLD216" s="3800"/>
      <c r="WLE216" s="304"/>
      <c r="WLF216" s="704"/>
      <c r="WLG216" s="4619"/>
      <c r="WLH216" s="4620"/>
      <c r="WLI216" s="4620"/>
      <c r="WLJ216" s="4620"/>
      <c r="WLK216" s="4620"/>
      <c r="WLL216" s="4620"/>
      <c r="WLM216" s="4620"/>
      <c r="WLN216" s="4620"/>
      <c r="WLO216" s="3799"/>
      <c r="WLP216" s="3800"/>
      <c r="WLQ216" s="304"/>
      <c r="WLR216" s="704"/>
      <c r="WLS216" s="4619"/>
      <c r="WLT216" s="4620"/>
      <c r="WLU216" s="4620"/>
      <c r="WLV216" s="4620"/>
      <c r="WLW216" s="4620"/>
      <c r="WLX216" s="4620"/>
      <c r="WLY216" s="4620"/>
      <c r="WLZ216" s="4620"/>
      <c r="WMA216" s="3799"/>
      <c r="WMB216" s="3800"/>
      <c r="WMC216" s="304"/>
      <c r="WMD216" s="704"/>
      <c r="WME216" s="4619"/>
      <c r="WMF216" s="4620"/>
      <c r="WMG216" s="4620"/>
      <c r="WMH216" s="4620"/>
      <c r="WMI216" s="4620"/>
      <c r="WMJ216" s="4620"/>
      <c r="WMK216" s="4620"/>
      <c r="WML216" s="4620"/>
      <c r="WMM216" s="3799"/>
      <c r="WMN216" s="3800"/>
      <c r="WMO216" s="304"/>
      <c r="WMP216" s="704"/>
      <c r="WMQ216" s="4619"/>
      <c r="WMR216" s="4620"/>
      <c r="WMS216" s="4620"/>
      <c r="WMT216" s="4620"/>
      <c r="WMU216" s="4620"/>
      <c r="WMV216" s="4620"/>
      <c r="WMW216" s="4620"/>
      <c r="WMX216" s="4620"/>
      <c r="WMY216" s="3799"/>
      <c r="WMZ216" s="3800"/>
      <c r="WNA216" s="304"/>
      <c r="WNB216" s="704"/>
      <c r="WNC216" s="4619"/>
      <c r="WND216" s="4620"/>
      <c r="WNE216" s="4620"/>
      <c r="WNF216" s="4620"/>
      <c r="WNG216" s="4620"/>
      <c r="WNH216" s="4620"/>
      <c r="WNI216" s="4620"/>
      <c r="WNJ216" s="4620"/>
      <c r="WNK216" s="3799"/>
      <c r="WNL216" s="3800"/>
      <c r="WNM216" s="304"/>
      <c r="WNN216" s="704"/>
      <c r="WNO216" s="4619"/>
      <c r="WNP216" s="4620"/>
      <c r="WNQ216" s="4620"/>
      <c r="WNR216" s="4620"/>
      <c r="WNS216" s="4620"/>
      <c r="WNT216" s="4620"/>
      <c r="WNU216" s="4620"/>
      <c r="WNV216" s="4620"/>
      <c r="WNW216" s="3799"/>
      <c r="WNX216" s="3800"/>
      <c r="WNY216" s="304"/>
      <c r="WNZ216" s="704"/>
      <c r="WOA216" s="4619"/>
      <c r="WOB216" s="4620"/>
      <c r="WOC216" s="4620"/>
      <c r="WOD216" s="4620"/>
      <c r="WOE216" s="4620"/>
      <c r="WOF216" s="4620"/>
      <c r="WOG216" s="4620"/>
      <c r="WOH216" s="4620"/>
      <c r="WOI216" s="3799"/>
      <c r="WOJ216" s="3800"/>
      <c r="WOK216" s="304"/>
      <c r="WOL216" s="704"/>
      <c r="WOM216" s="4619"/>
      <c r="WON216" s="4620"/>
      <c r="WOO216" s="4620"/>
      <c r="WOP216" s="4620"/>
      <c r="WOQ216" s="4620"/>
      <c r="WOR216" s="4620"/>
      <c r="WOS216" s="4620"/>
      <c r="WOT216" s="4620"/>
      <c r="WOU216" s="3799"/>
      <c r="WOV216" s="3800"/>
      <c r="WOW216" s="304"/>
      <c r="WOX216" s="704"/>
      <c r="WOY216" s="4619"/>
      <c r="WOZ216" s="4620"/>
      <c r="WPA216" s="4620"/>
      <c r="WPB216" s="4620"/>
      <c r="WPC216" s="4620"/>
      <c r="WPD216" s="4620"/>
      <c r="WPE216" s="4620"/>
      <c r="WPF216" s="4620"/>
      <c r="WPG216" s="3799"/>
      <c r="WPH216" s="3800"/>
      <c r="WPI216" s="304"/>
      <c r="WPJ216" s="704"/>
      <c r="WPK216" s="4619"/>
      <c r="WPL216" s="4620"/>
      <c r="WPM216" s="4620"/>
      <c r="WPN216" s="4620"/>
      <c r="WPO216" s="4620"/>
      <c r="WPP216" s="4620"/>
      <c r="WPQ216" s="4620"/>
      <c r="WPR216" s="4620"/>
      <c r="WPS216" s="3799"/>
      <c r="WPT216" s="3800"/>
      <c r="WPU216" s="304"/>
      <c r="WPV216" s="704"/>
      <c r="WPW216" s="4619"/>
      <c r="WPX216" s="4620"/>
      <c r="WPY216" s="4620"/>
      <c r="WPZ216" s="4620"/>
      <c r="WQA216" s="4620"/>
      <c r="WQB216" s="4620"/>
      <c r="WQC216" s="4620"/>
      <c r="WQD216" s="4620"/>
      <c r="WQE216" s="3799"/>
      <c r="WQF216" s="3800"/>
      <c r="WQG216" s="304"/>
      <c r="WQH216" s="704"/>
      <c r="WQI216" s="4619"/>
      <c r="WQJ216" s="4620"/>
      <c r="WQK216" s="4620"/>
      <c r="WQL216" s="4620"/>
      <c r="WQM216" s="4620"/>
      <c r="WQN216" s="4620"/>
      <c r="WQO216" s="4620"/>
      <c r="WQP216" s="4620"/>
      <c r="WQQ216" s="3799"/>
      <c r="WQR216" s="3800"/>
      <c r="WQS216" s="304"/>
      <c r="WQT216" s="704"/>
      <c r="WQU216" s="4619"/>
      <c r="WQV216" s="4620"/>
      <c r="WQW216" s="4620"/>
      <c r="WQX216" s="4620"/>
      <c r="WQY216" s="4620"/>
      <c r="WQZ216" s="4620"/>
      <c r="WRA216" s="4620"/>
      <c r="WRB216" s="4620"/>
      <c r="WRC216" s="3799"/>
      <c r="WRD216" s="3800"/>
      <c r="WRE216" s="304"/>
      <c r="WRF216" s="704"/>
      <c r="WRG216" s="4619"/>
      <c r="WRH216" s="4620"/>
      <c r="WRI216" s="4620"/>
      <c r="WRJ216" s="4620"/>
      <c r="WRK216" s="4620"/>
      <c r="WRL216" s="4620"/>
      <c r="WRM216" s="4620"/>
      <c r="WRN216" s="4620"/>
      <c r="WRO216" s="3799"/>
      <c r="WRP216" s="3800"/>
      <c r="WRQ216" s="304"/>
      <c r="WRR216" s="704"/>
      <c r="WRS216" s="4619"/>
      <c r="WRT216" s="4620"/>
      <c r="WRU216" s="4620"/>
      <c r="WRV216" s="4620"/>
      <c r="WRW216" s="4620"/>
      <c r="WRX216" s="4620"/>
      <c r="WRY216" s="4620"/>
      <c r="WRZ216" s="4620"/>
      <c r="WSA216" s="3799"/>
      <c r="WSB216" s="3800"/>
      <c r="WSC216" s="304"/>
      <c r="WSD216" s="704"/>
      <c r="WSE216" s="4619"/>
      <c r="WSF216" s="4620"/>
      <c r="WSG216" s="4620"/>
      <c r="WSH216" s="4620"/>
      <c r="WSI216" s="4620"/>
      <c r="WSJ216" s="4620"/>
      <c r="WSK216" s="4620"/>
      <c r="WSL216" s="4620"/>
      <c r="WSM216" s="3799"/>
      <c r="WSN216" s="3800"/>
      <c r="WSO216" s="304"/>
      <c r="WSP216" s="704"/>
      <c r="WSQ216" s="4619"/>
      <c r="WSR216" s="4620"/>
      <c r="WSS216" s="4620"/>
      <c r="WST216" s="4620"/>
      <c r="WSU216" s="4620"/>
      <c r="WSV216" s="4620"/>
      <c r="WSW216" s="4620"/>
      <c r="WSX216" s="4620"/>
      <c r="WSY216" s="3799"/>
      <c r="WSZ216" s="3800"/>
      <c r="WTA216" s="304"/>
      <c r="WTB216" s="704"/>
      <c r="WTC216" s="4619"/>
      <c r="WTD216" s="4620"/>
      <c r="WTE216" s="4620"/>
      <c r="WTF216" s="4620"/>
      <c r="WTG216" s="4620"/>
      <c r="WTH216" s="4620"/>
      <c r="WTI216" s="4620"/>
      <c r="WTJ216" s="4620"/>
      <c r="WTK216" s="3799"/>
      <c r="WTL216" s="3800"/>
      <c r="WTM216" s="304"/>
      <c r="WTN216" s="704"/>
      <c r="WTO216" s="4619"/>
      <c r="WTP216" s="4620"/>
      <c r="WTQ216" s="4620"/>
      <c r="WTR216" s="4620"/>
      <c r="WTS216" s="4620"/>
      <c r="WTT216" s="4620"/>
      <c r="WTU216" s="4620"/>
      <c r="WTV216" s="4620"/>
      <c r="WTW216" s="3799"/>
      <c r="WTX216" s="3800"/>
      <c r="WTY216" s="304"/>
      <c r="WTZ216" s="704"/>
      <c r="WUA216" s="4619"/>
      <c r="WUB216" s="4620"/>
      <c r="WUC216" s="4620"/>
      <c r="WUD216" s="4620"/>
      <c r="WUE216" s="4620"/>
      <c r="WUF216" s="4620"/>
      <c r="WUG216" s="4620"/>
      <c r="WUH216" s="4620"/>
      <c r="WUI216" s="3799"/>
      <c r="WUJ216" s="3800"/>
      <c r="WUK216" s="304"/>
      <c r="WUL216" s="704"/>
      <c r="WUM216" s="4619"/>
      <c r="WUN216" s="4620"/>
      <c r="WUO216" s="4620"/>
      <c r="WUP216" s="4620"/>
      <c r="WUQ216" s="4620"/>
      <c r="WUR216" s="4620"/>
      <c r="WUS216" s="4620"/>
      <c r="WUT216" s="4620"/>
      <c r="WUU216" s="3799"/>
      <c r="WUV216" s="3800"/>
      <c r="WUW216" s="304"/>
      <c r="WUX216" s="704"/>
      <c r="WUY216" s="4619"/>
      <c r="WUZ216" s="4620"/>
      <c r="WVA216" s="4620"/>
      <c r="WVB216" s="4620"/>
      <c r="WVC216" s="4620"/>
      <c r="WVD216" s="4620"/>
      <c r="WVE216" s="4620"/>
      <c r="WVF216" s="4620"/>
      <c r="WVG216" s="3799"/>
      <c r="WVH216" s="3800"/>
      <c r="WVI216" s="304"/>
      <c r="WVJ216" s="704"/>
      <c r="WVK216" s="4619"/>
      <c r="WVL216" s="4620"/>
      <c r="WVM216" s="4620"/>
      <c r="WVN216" s="4620"/>
      <c r="WVO216" s="4620"/>
      <c r="WVP216" s="4620"/>
      <c r="WVQ216" s="4620"/>
      <c r="WVR216" s="4620"/>
      <c r="WVS216" s="3799"/>
      <c r="WVT216" s="3800"/>
      <c r="WVU216" s="304"/>
      <c r="WVV216" s="704"/>
      <c r="WVW216" s="4619"/>
      <c r="WVX216" s="4620"/>
      <c r="WVY216" s="4620"/>
      <c r="WVZ216" s="4620"/>
      <c r="WWA216" s="4620"/>
      <c r="WWB216" s="4620"/>
      <c r="WWC216" s="4620"/>
      <c r="WWD216" s="4620"/>
      <c r="WWE216" s="3799"/>
      <c r="WWF216" s="3800"/>
      <c r="WWG216" s="304"/>
      <c r="WWH216" s="704"/>
      <c r="WWI216" s="4619"/>
      <c r="WWJ216" s="4620"/>
      <c r="WWK216" s="4620"/>
      <c r="WWL216" s="4620"/>
      <c r="WWM216" s="4620"/>
      <c r="WWN216" s="4620"/>
      <c r="WWO216" s="4620"/>
      <c r="WWP216" s="4620"/>
      <c r="WWQ216" s="3799"/>
      <c r="WWR216" s="3800"/>
      <c r="WWS216" s="304"/>
      <c r="WWT216" s="704"/>
      <c r="WWU216" s="4619"/>
      <c r="WWV216" s="4620"/>
      <c r="WWW216" s="4620"/>
      <c r="WWX216" s="4620"/>
      <c r="WWY216" s="4620"/>
      <c r="WWZ216" s="4620"/>
      <c r="WXA216" s="4620"/>
      <c r="WXB216" s="4620"/>
      <c r="WXC216" s="3799"/>
      <c r="WXD216" s="3800"/>
      <c r="WXE216" s="304"/>
      <c r="WXF216" s="704"/>
      <c r="WXG216" s="4619"/>
      <c r="WXH216" s="4620"/>
      <c r="WXI216" s="4620"/>
      <c r="WXJ216" s="4620"/>
      <c r="WXK216" s="4620"/>
      <c r="WXL216" s="4620"/>
      <c r="WXM216" s="4620"/>
      <c r="WXN216" s="4620"/>
      <c r="WXO216" s="3799"/>
      <c r="WXP216" s="3800"/>
      <c r="WXQ216" s="304"/>
      <c r="WXR216" s="704"/>
      <c r="WXS216" s="4619"/>
      <c r="WXT216" s="4620"/>
      <c r="WXU216" s="4620"/>
      <c r="WXV216" s="4620"/>
      <c r="WXW216" s="4620"/>
      <c r="WXX216" s="4620"/>
      <c r="WXY216" s="4620"/>
      <c r="WXZ216" s="4620"/>
      <c r="WYA216" s="3799"/>
      <c r="WYB216" s="3800"/>
      <c r="WYC216" s="304"/>
      <c r="WYD216" s="704"/>
      <c r="WYE216" s="4619"/>
      <c r="WYF216" s="4620"/>
      <c r="WYG216" s="4620"/>
      <c r="WYH216" s="4620"/>
      <c r="WYI216" s="4620"/>
      <c r="WYJ216" s="4620"/>
      <c r="WYK216" s="4620"/>
      <c r="WYL216" s="4620"/>
      <c r="WYM216" s="3799"/>
      <c r="WYN216" s="3800"/>
      <c r="WYO216" s="304"/>
      <c r="WYP216" s="704"/>
      <c r="WYQ216" s="4619"/>
      <c r="WYR216" s="4620"/>
      <c r="WYS216" s="4620"/>
      <c r="WYT216" s="4620"/>
      <c r="WYU216" s="4620"/>
      <c r="WYV216" s="4620"/>
      <c r="WYW216" s="4620"/>
      <c r="WYX216" s="4620"/>
      <c r="WYY216" s="3799"/>
      <c r="WYZ216" s="3800"/>
      <c r="WZA216" s="304"/>
      <c r="WZB216" s="704"/>
      <c r="WZC216" s="4619"/>
      <c r="WZD216" s="4620"/>
      <c r="WZE216" s="4620"/>
      <c r="WZF216" s="4620"/>
      <c r="WZG216" s="4620"/>
      <c r="WZH216" s="4620"/>
      <c r="WZI216" s="4620"/>
      <c r="WZJ216" s="4620"/>
      <c r="WZK216" s="3799"/>
      <c r="WZL216" s="3800"/>
      <c r="WZM216" s="304"/>
      <c r="WZN216" s="704"/>
      <c r="WZO216" s="4619"/>
      <c r="WZP216" s="4620"/>
      <c r="WZQ216" s="4620"/>
      <c r="WZR216" s="4620"/>
      <c r="WZS216" s="4620"/>
      <c r="WZT216" s="4620"/>
      <c r="WZU216" s="4620"/>
      <c r="WZV216" s="4620"/>
      <c r="WZW216" s="3799"/>
      <c r="WZX216" s="3800"/>
      <c r="WZY216" s="304"/>
      <c r="WZZ216" s="704"/>
      <c r="XAA216" s="4619"/>
      <c r="XAB216" s="4620"/>
      <c r="XAC216" s="4620"/>
      <c r="XAD216" s="4620"/>
      <c r="XAE216" s="4620"/>
      <c r="XAF216" s="4620"/>
      <c r="XAG216" s="4620"/>
      <c r="XAH216" s="4620"/>
      <c r="XAI216" s="3799"/>
      <c r="XAJ216" s="3800"/>
      <c r="XAK216" s="304"/>
      <c r="XAL216" s="704"/>
      <c r="XAM216" s="4619"/>
      <c r="XAN216" s="4620"/>
      <c r="XAO216" s="4620"/>
      <c r="XAP216" s="4620"/>
      <c r="XAQ216" s="4620"/>
      <c r="XAR216" s="4620"/>
      <c r="XAS216" s="4620"/>
      <c r="XAT216" s="4620"/>
      <c r="XAU216" s="3799"/>
      <c r="XAV216" s="3800"/>
      <c r="XAW216" s="304"/>
      <c r="XAX216" s="704"/>
      <c r="XAY216" s="4619"/>
      <c r="XAZ216" s="4620"/>
      <c r="XBA216" s="4620"/>
      <c r="XBB216" s="4620"/>
      <c r="XBC216" s="4620"/>
      <c r="XBD216" s="4620"/>
      <c r="XBE216" s="4620"/>
      <c r="XBF216" s="4620"/>
      <c r="XBG216" s="3799"/>
      <c r="XBH216" s="3800"/>
      <c r="XBI216" s="304"/>
      <c r="XBJ216" s="704"/>
      <c r="XBK216" s="4619"/>
      <c r="XBL216" s="4620"/>
      <c r="XBM216" s="4620"/>
      <c r="XBN216" s="4620"/>
      <c r="XBO216" s="4620"/>
      <c r="XBP216" s="4620"/>
      <c r="XBQ216" s="4620"/>
      <c r="XBR216" s="4620"/>
      <c r="XBS216" s="3799"/>
      <c r="XBT216" s="3800"/>
      <c r="XBU216" s="304"/>
      <c r="XBV216" s="704"/>
      <c r="XBW216" s="4619"/>
      <c r="XBX216" s="4620"/>
      <c r="XBY216" s="4620"/>
      <c r="XBZ216" s="4620"/>
      <c r="XCA216" s="4620"/>
      <c r="XCB216" s="4620"/>
      <c r="XCC216" s="4620"/>
      <c r="XCD216" s="4620"/>
      <c r="XCE216" s="3799"/>
      <c r="XCF216" s="3800"/>
      <c r="XCG216" s="304"/>
      <c r="XCH216" s="704"/>
      <c r="XCI216" s="4619"/>
      <c r="XCJ216" s="4620"/>
      <c r="XCK216" s="4620"/>
      <c r="XCL216" s="4620"/>
      <c r="XCM216" s="4620"/>
      <c r="XCN216" s="4620"/>
      <c r="XCO216" s="4620"/>
      <c r="XCP216" s="4620"/>
      <c r="XCQ216" s="3799"/>
      <c r="XCR216" s="3800"/>
      <c r="XCS216" s="304"/>
      <c r="XCT216" s="704"/>
      <c r="XCU216" s="4619"/>
      <c r="XCV216" s="4620"/>
      <c r="XCW216" s="4620"/>
      <c r="XCX216" s="4620"/>
      <c r="XCY216" s="4620"/>
      <c r="XCZ216" s="4620"/>
      <c r="XDA216" s="4620"/>
      <c r="XDB216" s="4620"/>
      <c r="XDC216" s="3799"/>
      <c r="XDD216" s="3800"/>
      <c r="XDE216" s="304"/>
      <c r="XDF216" s="704"/>
      <c r="XDG216" s="4619"/>
      <c r="XDH216" s="4620"/>
      <c r="XDI216" s="4620"/>
      <c r="XDJ216" s="4620"/>
      <c r="XDK216" s="4620"/>
      <c r="XDL216" s="4620"/>
      <c r="XDM216" s="4620"/>
      <c r="XDN216" s="4620"/>
      <c r="XDO216" s="3799"/>
      <c r="XDP216" s="3800"/>
      <c r="XDQ216" s="304"/>
      <c r="XDR216" s="704"/>
      <c r="XDS216" s="4619"/>
      <c r="XDT216" s="4620"/>
      <c r="XDU216" s="4620"/>
      <c r="XDV216" s="4620"/>
      <c r="XDW216" s="4620"/>
      <c r="XDX216" s="4620"/>
      <c r="XDY216" s="4620"/>
      <c r="XDZ216" s="4620"/>
      <c r="XEA216" s="3799"/>
      <c r="XEB216" s="3800"/>
      <c r="XEC216" s="304"/>
      <c r="XED216" s="704"/>
      <c r="XEE216" s="4619"/>
      <c r="XEF216" s="4620"/>
      <c r="XEG216" s="4620"/>
      <c r="XEH216" s="4620"/>
      <c r="XEI216" s="4620"/>
      <c r="XEJ216" s="4620"/>
      <c r="XEK216" s="4620"/>
      <c r="XEL216" s="4620"/>
      <c r="XEM216" s="3799"/>
      <c r="XEN216" s="3800"/>
      <c r="XEO216" s="304"/>
      <c r="XEP216" s="704"/>
      <c r="XEQ216" s="4619"/>
      <c r="XER216" s="4620"/>
      <c r="XES216" s="4620"/>
      <c r="XET216" s="4620"/>
      <c r="XEU216" s="4620"/>
      <c r="XEV216" s="4620"/>
      <c r="XEW216" s="4620"/>
      <c r="XEX216" s="4620"/>
      <c r="XEY216" s="3799"/>
      <c r="XEZ216" s="3800"/>
      <c r="XFA216" s="304"/>
      <c r="XFB216" s="704"/>
      <c r="XFC216" s="4619"/>
      <c r="XFD216" s="4620"/>
    </row>
    <row r="217" spans="1:16384" ht="47.25">
      <c r="A217" s="304">
        <v>44225</v>
      </c>
      <c r="B217" s="2388" t="s">
        <v>143</v>
      </c>
      <c r="C217" s="2386"/>
      <c r="D217" s="3742">
        <f>+C217*(100-E217)/100</f>
        <v>0</v>
      </c>
      <c r="E217" s="2386"/>
      <c r="F217" s="2386"/>
      <c r="G217" s="2386"/>
      <c r="H217" s="4280" t="s">
        <v>315</v>
      </c>
      <c r="I217" s="4282"/>
      <c r="J217" s="2386"/>
      <c r="K217" s="4144"/>
      <c r="L217" s="348" t="s">
        <v>6485</v>
      </c>
    </row>
    <row r="218" spans="1:16384" ht="31.5" customHeight="1">
      <c r="A218" s="304">
        <v>44226</v>
      </c>
      <c r="B218" s="2388" t="s">
        <v>16</v>
      </c>
      <c r="C218" s="2386">
        <v>300</v>
      </c>
      <c r="D218" s="3742">
        <f>+C218*(100-E218)/100</f>
        <v>54</v>
      </c>
      <c r="E218" s="2386">
        <v>82</v>
      </c>
      <c r="F218" s="2386" t="s">
        <v>70</v>
      </c>
      <c r="G218" s="2386">
        <v>170</v>
      </c>
      <c r="H218" s="2386"/>
      <c r="I218" s="2386"/>
      <c r="J218" s="2386"/>
      <c r="K218" s="4144"/>
      <c r="L218" s="348" t="s">
        <v>20</v>
      </c>
    </row>
    <row r="219" spans="1:16384" ht="31.5">
      <c r="A219" s="4438">
        <v>44231</v>
      </c>
      <c r="B219" s="2388" t="s">
        <v>16</v>
      </c>
      <c r="C219" s="2386">
        <v>345</v>
      </c>
      <c r="D219" s="3742">
        <f>+C219*(100-E219)/100</f>
        <v>127.65</v>
      </c>
      <c r="E219" s="2386">
        <v>63</v>
      </c>
      <c r="F219" s="2386" t="s">
        <v>70</v>
      </c>
      <c r="G219" s="2386">
        <v>168</v>
      </c>
      <c r="H219" s="2386"/>
      <c r="I219" s="2386"/>
      <c r="J219" s="2386"/>
      <c r="K219" s="4144"/>
      <c r="L219" s="348" t="s">
        <v>6499</v>
      </c>
    </row>
    <row r="220" spans="1:16384" ht="23.25" customHeight="1">
      <c r="A220" s="4439"/>
      <c r="B220" s="3136" t="s">
        <v>4</v>
      </c>
      <c r="C220" s="4286" t="s">
        <v>6511</v>
      </c>
      <c r="D220" s="4287"/>
      <c r="E220" s="4287"/>
      <c r="F220" s="4287"/>
      <c r="G220" s="4287"/>
      <c r="H220" s="4287"/>
      <c r="I220" s="4287"/>
      <c r="J220" s="4288"/>
      <c r="K220" s="3135"/>
      <c r="L220" s="4159"/>
    </row>
    <row r="221" spans="1:16384" ht="31.5">
      <c r="A221" s="304">
        <v>44232</v>
      </c>
      <c r="B221" s="2388" t="s">
        <v>16</v>
      </c>
      <c r="C221" s="2386">
        <v>340</v>
      </c>
      <c r="D221" s="3791">
        <f>+C221*(100-E221)/100</f>
        <v>68</v>
      </c>
      <c r="E221" s="2386">
        <v>80</v>
      </c>
      <c r="F221" s="2386" t="s">
        <v>70</v>
      </c>
      <c r="G221" s="2386">
        <v>168</v>
      </c>
      <c r="H221" s="2386"/>
      <c r="I221" s="2386"/>
      <c r="J221" s="2386"/>
      <c r="K221" s="4144"/>
      <c r="L221" s="348" t="s">
        <v>6499</v>
      </c>
    </row>
    <row r="222" spans="1:16384" ht="65.25" customHeight="1">
      <c r="A222" s="4438">
        <v>44233</v>
      </c>
      <c r="B222" s="2461" t="s">
        <v>4264</v>
      </c>
      <c r="C222" s="4601" t="s">
        <v>6666</v>
      </c>
      <c r="D222" s="4536"/>
      <c r="E222" s="4536"/>
      <c r="F222" s="4536"/>
      <c r="G222" s="4536"/>
      <c r="H222" s="4536"/>
      <c r="I222" s="4536"/>
      <c r="J222" s="4602"/>
      <c r="K222" s="3815" t="s">
        <v>6475</v>
      </c>
      <c r="L222" s="3814" t="s">
        <v>6527</v>
      </c>
    </row>
    <row r="223" spans="1:16384">
      <c r="A223" s="4439"/>
      <c r="B223" s="4009" t="s">
        <v>16</v>
      </c>
      <c r="C223" s="3807">
        <v>312</v>
      </c>
      <c r="D223" s="3806">
        <f>+C223*(100-E223)/100</f>
        <v>124.8</v>
      </c>
      <c r="E223" s="3807">
        <v>60</v>
      </c>
      <c r="F223" s="3807" t="s">
        <v>70</v>
      </c>
      <c r="G223" s="3807">
        <v>155</v>
      </c>
      <c r="H223" s="3807"/>
      <c r="I223" s="3807"/>
      <c r="J223" s="3807"/>
      <c r="K223" s="4144"/>
      <c r="L223" s="348" t="s">
        <v>6514</v>
      </c>
    </row>
    <row r="224" spans="1:16384" ht="19.5" customHeight="1">
      <c r="A224" s="304">
        <v>44350</v>
      </c>
      <c r="B224" s="4009" t="s">
        <v>143</v>
      </c>
      <c r="C224" s="4005"/>
      <c r="D224" s="4005"/>
      <c r="E224" s="4005"/>
      <c r="F224" s="4005"/>
      <c r="G224" s="4005"/>
      <c r="H224" s="4280"/>
      <c r="I224" s="4282"/>
      <c r="J224" s="4005"/>
      <c r="L224" s="348" t="s">
        <v>30</v>
      </c>
    </row>
    <row r="225" spans="1:12" ht="19.5" customHeight="1">
      <c r="A225" s="304">
        <v>44351</v>
      </c>
      <c r="B225" s="4009" t="s">
        <v>16</v>
      </c>
      <c r="C225" s="4005">
        <v>215</v>
      </c>
      <c r="D225" s="3996">
        <f>+C225*(100-E225)/100</f>
        <v>86</v>
      </c>
      <c r="E225" s="4005">
        <v>60</v>
      </c>
      <c r="F225" s="4005"/>
      <c r="G225" s="4005">
        <v>150</v>
      </c>
      <c r="H225" s="4005"/>
      <c r="I225" s="4005"/>
      <c r="J225" s="4005"/>
      <c r="L225" s="348" t="s">
        <v>4152</v>
      </c>
    </row>
    <row r="226" spans="1:12" ht="48" customHeight="1">
      <c r="A226" s="304">
        <v>44404</v>
      </c>
      <c r="B226" s="4009" t="s">
        <v>12</v>
      </c>
      <c r="C226" s="4600" t="s">
        <v>6778</v>
      </c>
      <c r="D226" s="4274"/>
      <c r="E226" s="4274"/>
      <c r="F226" s="4274"/>
      <c r="G226" s="4274"/>
      <c r="H226" s="4274"/>
      <c r="I226" s="4274"/>
      <c r="J226" s="4275"/>
      <c r="L226" s="4098" t="s">
        <v>5322</v>
      </c>
    </row>
    <row r="227" spans="1:12" ht="19.5" customHeight="1">
      <c r="A227" s="304">
        <v>44437</v>
      </c>
      <c r="B227" s="4009" t="s">
        <v>143</v>
      </c>
      <c r="C227" s="4005"/>
      <c r="D227" s="3996">
        <f>+C227*(100-E227)/100</f>
        <v>0</v>
      </c>
      <c r="E227" s="4005"/>
      <c r="F227" s="4005"/>
      <c r="G227" s="4005"/>
      <c r="H227" s="4280" t="s">
        <v>2484</v>
      </c>
      <c r="I227" s="4282"/>
      <c r="J227" s="4005"/>
      <c r="L227" s="348" t="s">
        <v>6808</v>
      </c>
    </row>
    <row r="228" spans="1:12" ht="19.5" customHeight="1">
      <c r="A228" s="304">
        <v>44468</v>
      </c>
      <c r="B228" s="4009" t="s">
        <v>12</v>
      </c>
      <c r="C228" s="4273" t="s">
        <v>6850</v>
      </c>
      <c r="D228" s="4274"/>
      <c r="E228" s="4274"/>
      <c r="F228" s="4274"/>
      <c r="G228" s="4274"/>
      <c r="H228" s="4274"/>
      <c r="I228" s="4274"/>
      <c r="J228" s="4275"/>
      <c r="L228" s="4098" t="s">
        <v>6851</v>
      </c>
    </row>
    <row r="229" spans="1:12" ht="19.5" customHeight="1">
      <c r="A229" s="304"/>
      <c r="B229" s="4009"/>
      <c r="C229" s="4005"/>
      <c r="D229" s="3996">
        <f t="shared" ref="D229:D245" si="5">+C229*(100-E229)/100</f>
        <v>0</v>
      </c>
      <c r="E229" s="4005"/>
      <c r="F229" s="4005"/>
      <c r="G229" s="4005"/>
      <c r="H229" s="4005"/>
      <c r="I229" s="4005"/>
      <c r="J229" s="4005"/>
    </row>
    <row r="230" spans="1:12" ht="19.5" customHeight="1">
      <c r="A230" s="304"/>
      <c r="B230" s="4009"/>
      <c r="C230" s="4005"/>
      <c r="D230" s="3996">
        <f t="shared" si="5"/>
        <v>0</v>
      </c>
      <c r="E230" s="4005"/>
      <c r="F230" s="4005"/>
      <c r="G230" s="4005"/>
      <c r="H230" s="4005"/>
      <c r="I230" s="4005"/>
      <c r="J230" s="4005"/>
    </row>
    <row r="231" spans="1:12" ht="19.5" customHeight="1">
      <c r="A231" s="304"/>
      <c r="B231" s="4009"/>
      <c r="C231" s="4005"/>
      <c r="D231" s="3996">
        <f t="shared" si="5"/>
        <v>0</v>
      </c>
      <c r="E231" s="4005"/>
      <c r="F231" s="4005"/>
      <c r="G231" s="4005"/>
      <c r="H231" s="4005"/>
      <c r="I231" s="4005"/>
      <c r="J231" s="4005"/>
    </row>
    <row r="232" spans="1:12" ht="19.5" customHeight="1">
      <c r="A232" s="304"/>
      <c r="B232" s="4009"/>
      <c r="C232" s="4005"/>
      <c r="D232" s="3996">
        <f t="shared" si="5"/>
        <v>0</v>
      </c>
      <c r="E232" s="4005"/>
      <c r="F232" s="4005"/>
      <c r="G232" s="4005"/>
      <c r="H232" s="4005"/>
      <c r="I232" s="4005"/>
      <c r="J232" s="4005"/>
    </row>
    <row r="233" spans="1:12">
      <c r="A233" s="304"/>
      <c r="C233" s="4005"/>
      <c r="D233" s="3996">
        <f t="shared" si="5"/>
        <v>0</v>
      </c>
      <c r="E233" s="4005"/>
      <c r="F233" s="4005"/>
      <c r="G233" s="4005"/>
      <c r="H233" s="4005"/>
      <c r="I233" s="4005"/>
      <c r="J233" s="4005"/>
    </row>
    <row r="234" spans="1:12">
      <c r="A234" s="304"/>
      <c r="C234" s="4005"/>
      <c r="D234" s="3996">
        <f t="shared" si="5"/>
        <v>0</v>
      </c>
      <c r="E234" s="4005"/>
      <c r="F234" s="4005"/>
      <c r="G234" s="4005"/>
      <c r="H234" s="4005"/>
      <c r="I234" s="4005"/>
      <c r="J234" s="4005"/>
    </row>
    <row r="235" spans="1:12">
      <c r="A235" s="304"/>
      <c r="C235" s="4005"/>
      <c r="D235" s="3996">
        <f t="shared" si="5"/>
        <v>0</v>
      </c>
      <c r="E235" s="4005"/>
      <c r="F235" s="4005"/>
      <c r="G235" s="4005"/>
      <c r="H235" s="4005"/>
      <c r="I235" s="4005"/>
      <c r="J235" s="4005"/>
    </row>
    <row r="236" spans="1:12">
      <c r="A236" s="304"/>
      <c r="C236" s="4005"/>
      <c r="D236" s="3996">
        <f t="shared" si="5"/>
        <v>0</v>
      </c>
      <c r="E236" s="4005"/>
      <c r="F236" s="4005"/>
      <c r="G236" s="4005"/>
      <c r="H236" s="4005"/>
      <c r="I236" s="4005"/>
      <c r="J236" s="4005"/>
    </row>
    <row r="237" spans="1:12">
      <c r="A237" s="304"/>
      <c r="C237" s="4005"/>
      <c r="D237" s="3996">
        <f t="shared" si="5"/>
        <v>0</v>
      </c>
      <c r="E237" s="4005"/>
      <c r="F237" s="4005"/>
      <c r="G237" s="4005"/>
      <c r="H237" s="4005"/>
      <c r="I237" s="4005"/>
      <c r="J237" s="4005"/>
    </row>
    <row r="238" spans="1:12">
      <c r="C238" s="4005"/>
      <c r="D238" s="3996">
        <f t="shared" si="5"/>
        <v>0</v>
      </c>
      <c r="E238" s="4005"/>
      <c r="F238" s="4005"/>
      <c r="G238" s="4005"/>
      <c r="H238" s="4005"/>
      <c r="I238" s="4005"/>
      <c r="J238" s="4005"/>
    </row>
    <row r="239" spans="1:12">
      <c r="C239" s="4005"/>
      <c r="D239" s="3996">
        <f t="shared" si="5"/>
        <v>0</v>
      </c>
      <c r="E239" s="4005"/>
      <c r="F239" s="4005"/>
      <c r="G239" s="4005"/>
      <c r="H239" s="4005"/>
      <c r="I239" s="4005"/>
      <c r="J239" s="4005"/>
    </row>
    <row r="240" spans="1:12">
      <c r="C240" s="4005"/>
      <c r="D240" s="3996">
        <f t="shared" si="5"/>
        <v>0</v>
      </c>
      <c r="E240" s="4005"/>
      <c r="F240" s="4005"/>
      <c r="G240" s="4005"/>
      <c r="H240" s="4005"/>
      <c r="I240" s="4005"/>
      <c r="J240" s="4005"/>
    </row>
    <row r="241" spans="3:10">
      <c r="C241" s="4005"/>
      <c r="D241" s="3996">
        <f t="shared" si="5"/>
        <v>0</v>
      </c>
      <c r="E241" s="4005"/>
      <c r="F241" s="4005"/>
      <c r="G241" s="4005"/>
      <c r="H241" s="4005"/>
      <c r="I241" s="4005"/>
      <c r="J241" s="4005"/>
    </row>
    <row r="242" spans="3:10">
      <c r="C242" s="4005"/>
      <c r="D242" s="3996">
        <f t="shared" si="5"/>
        <v>0</v>
      </c>
      <c r="E242" s="4005"/>
      <c r="F242" s="4005"/>
      <c r="G242" s="4005"/>
      <c r="H242" s="4005"/>
      <c r="I242" s="4005"/>
      <c r="J242" s="4005"/>
    </row>
    <row r="243" spans="3:10">
      <c r="C243" s="4005"/>
      <c r="D243" s="3996">
        <f t="shared" si="5"/>
        <v>0</v>
      </c>
      <c r="E243" s="4005"/>
      <c r="F243" s="4005"/>
      <c r="G243" s="4005"/>
      <c r="H243" s="4005"/>
      <c r="I243" s="4005"/>
      <c r="J243" s="4005"/>
    </row>
    <row r="244" spans="3:10">
      <c r="C244" s="4005"/>
      <c r="D244" s="3996">
        <f t="shared" si="5"/>
        <v>0</v>
      </c>
      <c r="E244" s="4005"/>
      <c r="F244" s="4005"/>
      <c r="G244" s="4005"/>
      <c r="H244" s="4005"/>
      <c r="I244" s="4005"/>
      <c r="J244" s="4005"/>
    </row>
    <row r="245" spans="3:10">
      <c r="D245" s="3812">
        <f t="shared" si="5"/>
        <v>0</v>
      </c>
    </row>
  </sheetData>
  <autoFilter ref="A6:L6"/>
  <customSheetViews>
    <customSheetView guid="{CD481555-6D06-49CD-9625-98C90CC09C9A}" showPageBreaks="1" printArea="1" showAutoFilter="1">
      <selection activeCell="I153" sqref="I153"/>
      <colBreaks count="1" manualBreakCount="1">
        <brk id="11" max="1048575" man="1"/>
      </colBreaks>
      <pageMargins left="0.70866141732283472" right="0.70866141732283472" top="0.74803149606299213" bottom="0.74803149606299213" header="0.31496062992125984" footer="0.31496062992125984"/>
      <pageSetup paperSize="9" scale="77" orientation="landscape" r:id="rId1"/>
      <autoFilter ref="B6:B169"/>
    </customSheetView>
    <customSheetView guid="{9EC6AF21-4B8E-44E3-AF29-8895353139B2}" showPageBreaks="1" printArea="1" showAutoFilter="1">
      <pane ySplit="6" topLeftCell="A147" activePane="bottomLeft" state="frozen"/>
      <selection pane="bottomLeft" activeCell="K101" sqref="K101"/>
      <colBreaks count="1" manualBreakCount="1">
        <brk id="11" max="1048575" man="1"/>
      </colBreaks>
      <pageMargins left="0.70866141732283472" right="0.70866141732283472" top="0.74803149606299213" bottom="0.74803149606299213" header="0.31496062992125984" footer="0.31496062992125984"/>
      <pageSetup paperSize="9" scale="77" orientation="landscape" r:id="rId2"/>
      <autoFilter ref="B6:B169"/>
    </customSheetView>
    <customSheetView guid="{4A6D03CA-35D0-42B2-8E76-6C991766DE68}" showPageBreaks="1" printArea="1" showAutoFilter="1">
      <pane ySplit="4" topLeftCell="A145" activePane="bottomLeft" state="frozen"/>
      <selection pane="bottomLeft" activeCell="K152" sqref="K152"/>
      <colBreaks count="1" manualBreakCount="1">
        <brk id="11" max="1048575" man="1"/>
      </colBreaks>
      <pageMargins left="0.70866141732283472" right="0.70866141732283472" top="0.74803149606299213" bottom="0.74803149606299213" header="0.31496062992125984" footer="0.31496062992125984"/>
      <pageSetup paperSize="9" scale="77" orientation="landscape" r:id="rId3"/>
      <autoFilter ref="B6:B169"/>
    </customSheetView>
    <customSheetView guid="{94FC66D5-BF29-4BE8-974C-C93BA07E9FE3}" showPageBreaks="1" printArea="1" showAutoFilter="1">
      <pane ySplit="6" topLeftCell="A145" activePane="bottomLeft" state="frozen"/>
      <selection pane="bottomLeft" activeCell="K152" sqref="K152"/>
      <colBreaks count="1" manualBreakCount="1">
        <brk id="11" max="1048575" man="1"/>
      </colBreaks>
      <pageMargins left="0.70866141732283472" right="0.70866141732283472" top="0.74803149606299213" bottom="0.74803149606299213" header="0.31496062992125984" footer="0.31496062992125984"/>
      <pageSetup paperSize="9" scale="77" orientation="landscape" r:id="rId4"/>
      <autoFilter ref="B6:B169"/>
    </customSheetView>
  </customSheetViews>
  <mergeCells count="1489">
    <mergeCell ref="XBK216:XBR216"/>
    <mergeCell ref="XBW216:XCD216"/>
    <mergeCell ref="XCI216:XCP216"/>
    <mergeCell ref="XCU216:XDB216"/>
    <mergeCell ref="XDG216:XDN216"/>
    <mergeCell ref="XDS216:XDZ216"/>
    <mergeCell ref="XEE216:XEL216"/>
    <mergeCell ref="XEQ216:XEX216"/>
    <mergeCell ref="XFC216:XFD216"/>
    <mergeCell ref="WXG216:WXN216"/>
    <mergeCell ref="WXS216:WXZ216"/>
    <mergeCell ref="WYE216:WYL216"/>
    <mergeCell ref="WYQ216:WYX216"/>
    <mergeCell ref="WZC216:WZJ216"/>
    <mergeCell ref="WZO216:WZV216"/>
    <mergeCell ref="XAA216:XAH216"/>
    <mergeCell ref="XAM216:XAT216"/>
    <mergeCell ref="XAY216:XBF216"/>
    <mergeCell ref="WTC216:WTJ216"/>
    <mergeCell ref="WTO216:WTV216"/>
    <mergeCell ref="WUA216:WUH216"/>
    <mergeCell ref="WUM216:WUT216"/>
    <mergeCell ref="WUY216:WVF216"/>
    <mergeCell ref="WVK216:WVR216"/>
    <mergeCell ref="WVW216:WWD216"/>
    <mergeCell ref="WWI216:WWP216"/>
    <mergeCell ref="WWU216:WXB216"/>
    <mergeCell ref="WOY216:WPF216"/>
    <mergeCell ref="WPK216:WPR216"/>
    <mergeCell ref="WPW216:WQD216"/>
    <mergeCell ref="WQI216:WQP216"/>
    <mergeCell ref="WQU216:WRB216"/>
    <mergeCell ref="WRG216:WRN216"/>
    <mergeCell ref="WRS216:WRZ216"/>
    <mergeCell ref="WSE216:WSL216"/>
    <mergeCell ref="WSQ216:WSX216"/>
    <mergeCell ref="WKU216:WLB216"/>
    <mergeCell ref="WLG216:WLN216"/>
    <mergeCell ref="WLS216:WLZ216"/>
    <mergeCell ref="WME216:WML216"/>
    <mergeCell ref="WMQ216:WMX216"/>
    <mergeCell ref="WNC216:WNJ216"/>
    <mergeCell ref="WNO216:WNV216"/>
    <mergeCell ref="WOA216:WOH216"/>
    <mergeCell ref="WOM216:WOT216"/>
    <mergeCell ref="WGQ216:WGX216"/>
    <mergeCell ref="WHC216:WHJ216"/>
    <mergeCell ref="WHO216:WHV216"/>
    <mergeCell ref="WIA216:WIH216"/>
    <mergeCell ref="WIM216:WIT216"/>
    <mergeCell ref="WIY216:WJF216"/>
    <mergeCell ref="WJK216:WJR216"/>
    <mergeCell ref="WJW216:WKD216"/>
    <mergeCell ref="WKI216:WKP216"/>
    <mergeCell ref="WCM216:WCT216"/>
    <mergeCell ref="WCY216:WDF216"/>
    <mergeCell ref="WDK216:WDR216"/>
    <mergeCell ref="WDW216:WED216"/>
    <mergeCell ref="WEI216:WEP216"/>
    <mergeCell ref="WEU216:WFB216"/>
    <mergeCell ref="WFG216:WFN216"/>
    <mergeCell ref="WFS216:WFZ216"/>
    <mergeCell ref="WGE216:WGL216"/>
    <mergeCell ref="VYI216:VYP216"/>
    <mergeCell ref="VYU216:VZB216"/>
    <mergeCell ref="VZG216:VZN216"/>
    <mergeCell ref="VZS216:VZZ216"/>
    <mergeCell ref="WAE216:WAL216"/>
    <mergeCell ref="WAQ216:WAX216"/>
    <mergeCell ref="WBC216:WBJ216"/>
    <mergeCell ref="WBO216:WBV216"/>
    <mergeCell ref="WCA216:WCH216"/>
    <mergeCell ref="VUE216:VUL216"/>
    <mergeCell ref="VUQ216:VUX216"/>
    <mergeCell ref="VVC216:VVJ216"/>
    <mergeCell ref="VVO216:VVV216"/>
    <mergeCell ref="VWA216:VWH216"/>
    <mergeCell ref="VWM216:VWT216"/>
    <mergeCell ref="VWY216:VXF216"/>
    <mergeCell ref="VXK216:VXR216"/>
    <mergeCell ref="VXW216:VYD216"/>
    <mergeCell ref="VQA216:VQH216"/>
    <mergeCell ref="VQM216:VQT216"/>
    <mergeCell ref="VQY216:VRF216"/>
    <mergeCell ref="VRK216:VRR216"/>
    <mergeCell ref="VRW216:VSD216"/>
    <mergeCell ref="VSI216:VSP216"/>
    <mergeCell ref="VSU216:VTB216"/>
    <mergeCell ref="VTG216:VTN216"/>
    <mergeCell ref="VTS216:VTZ216"/>
    <mergeCell ref="VLW216:VMD216"/>
    <mergeCell ref="VMI216:VMP216"/>
    <mergeCell ref="VMU216:VNB216"/>
    <mergeCell ref="VNG216:VNN216"/>
    <mergeCell ref="VNS216:VNZ216"/>
    <mergeCell ref="VOE216:VOL216"/>
    <mergeCell ref="VOQ216:VOX216"/>
    <mergeCell ref="VPC216:VPJ216"/>
    <mergeCell ref="VPO216:VPV216"/>
    <mergeCell ref="VHS216:VHZ216"/>
    <mergeCell ref="VIE216:VIL216"/>
    <mergeCell ref="VIQ216:VIX216"/>
    <mergeCell ref="VJC216:VJJ216"/>
    <mergeCell ref="VJO216:VJV216"/>
    <mergeCell ref="VKA216:VKH216"/>
    <mergeCell ref="VKM216:VKT216"/>
    <mergeCell ref="VKY216:VLF216"/>
    <mergeCell ref="VLK216:VLR216"/>
    <mergeCell ref="VDO216:VDV216"/>
    <mergeCell ref="VEA216:VEH216"/>
    <mergeCell ref="VEM216:VET216"/>
    <mergeCell ref="VEY216:VFF216"/>
    <mergeCell ref="VFK216:VFR216"/>
    <mergeCell ref="VFW216:VGD216"/>
    <mergeCell ref="VGI216:VGP216"/>
    <mergeCell ref="VGU216:VHB216"/>
    <mergeCell ref="VHG216:VHN216"/>
    <mergeCell ref="UZK216:UZR216"/>
    <mergeCell ref="UZW216:VAD216"/>
    <mergeCell ref="VAI216:VAP216"/>
    <mergeCell ref="VAU216:VBB216"/>
    <mergeCell ref="VBG216:VBN216"/>
    <mergeCell ref="VBS216:VBZ216"/>
    <mergeCell ref="VCE216:VCL216"/>
    <mergeCell ref="VCQ216:VCX216"/>
    <mergeCell ref="VDC216:VDJ216"/>
    <mergeCell ref="UVG216:UVN216"/>
    <mergeCell ref="UVS216:UVZ216"/>
    <mergeCell ref="UWE216:UWL216"/>
    <mergeCell ref="UWQ216:UWX216"/>
    <mergeCell ref="UXC216:UXJ216"/>
    <mergeCell ref="UXO216:UXV216"/>
    <mergeCell ref="UYA216:UYH216"/>
    <mergeCell ref="UYM216:UYT216"/>
    <mergeCell ref="UYY216:UZF216"/>
    <mergeCell ref="URC216:URJ216"/>
    <mergeCell ref="URO216:URV216"/>
    <mergeCell ref="USA216:USH216"/>
    <mergeCell ref="USM216:UST216"/>
    <mergeCell ref="USY216:UTF216"/>
    <mergeCell ref="UTK216:UTR216"/>
    <mergeCell ref="UTW216:UUD216"/>
    <mergeCell ref="UUI216:UUP216"/>
    <mergeCell ref="UUU216:UVB216"/>
    <mergeCell ref="UMY216:UNF216"/>
    <mergeCell ref="UNK216:UNR216"/>
    <mergeCell ref="UNW216:UOD216"/>
    <mergeCell ref="UOI216:UOP216"/>
    <mergeCell ref="UOU216:UPB216"/>
    <mergeCell ref="UPG216:UPN216"/>
    <mergeCell ref="UPS216:UPZ216"/>
    <mergeCell ref="UQE216:UQL216"/>
    <mergeCell ref="UQQ216:UQX216"/>
    <mergeCell ref="UIU216:UJB216"/>
    <mergeCell ref="UJG216:UJN216"/>
    <mergeCell ref="UJS216:UJZ216"/>
    <mergeCell ref="UKE216:UKL216"/>
    <mergeCell ref="UKQ216:UKX216"/>
    <mergeCell ref="ULC216:ULJ216"/>
    <mergeCell ref="ULO216:ULV216"/>
    <mergeCell ref="UMA216:UMH216"/>
    <mergeCell ref="UMM216:UMT216"/>
    <mergeCell ref="UEQ216:UEX216"/>
    <mergeCell ref="UFC216:UFJ216"/>
    <mergeCell ref="UFO216:UFV216"/>
    <mergeCell ref="UGA216:UGH216"/>
    <mergeCell ref="UGM216:UGT216"/>
    <mergeCell ref="UGY216:UHF216"/>
    <mergeCell ref="UHK216:UHR216"/>
    <mergeCell ref="UHW216:UID216"/>
    <mergeCell ref="UII216:UIP216"/>
    <mergeCell ref="UAM216:UAT216"/>
    <mergeCell ref="UAY216:UBF216"/>
    <mergeCell ref="UBK216:UBR216"/>
    <mergeCell ref="UBW216:UCD216"/>
    <mergeCell ref="UCI216:UCP216"/>
    <mergeCell ref="UCU216:UDB216"/>
    <mergeCell ref="UDG216:UDN216"/>
    <mergeCell ref="UDS216:UDZ216"/>
    <mergeCell ref="UEE216:UEL216"/>
    <mergeCell ref="TWI216:TWP216"/>
    <mergeCell ref="TWU216:TXB216"/>
    <mergeCell ref="TXG216:TXN216"/>
    <mergeCell ref="TXS216:TXZ216"/>
    <mergeCell ref="TYE216:TYL216"/>
    <mergeCell ref="TYQ216:TYX216"/>
    <mergeCell ref="TZC216:TZJ216"/>
    <mergeCell ref="TZO216:TZV216"/>
    <mergeCell ref="UAA216:UAH216"/>
    <mergeCell ref="TSE216:TSL216"/>
    <mergeCell ref="TSQ216:TSX216"/>
    <mergeCell ref="TTC216:TTJ216"/>
    <mergeCell ref="TTO216:TTV216"/>
    <mergeCell ref="TUA216:TUH216"/>
    <mergeCell ref="TUM216:TUT216"/>
    <mergeCell ref="TUY216:TVF216"/>
    <mergeCell ref="TVK216:TVR216"/>
    <mergeCell ref="TVW216:TWD216"/>
    <mergeCell ref="TOA216:TOH216"/>
    <mergeCell ref="TOM216:TOT216"/>
    <mergeCell ref="TOY216:TPF216"/>
    <mergeCell ref="TPK216:TPR216"/>
    <mergeCell ref="TPW216:TQD216"/>
    <mergeCell ref="TQI216:TQP216"/>
    <mergeCell ref="TQU216:TRB216"/>
    <mergeCell ref="TRG216:TRN216"/>
    <mergeCell ref="TRS216:TRZ216"/>
    <mergeCell ref="TJW216:TKD216"/>
    <mergeCell ref="TKI216:TKP216"/>
    <mergeCell ref="TKU216:TLB216"/>
    <mergeCell ref="TLG216:TLN216"/>
    <mergeCell ref="TLS216:TLZ216"/>
    <mergeCell ref="TME216:TML216"/>
    <mergeCell ref="TMQ216:TMX216"/>
    <mergeCell ref="TNC216:TNJ216"/>
    <mergeCell ref="TNO216:TNV216"/>
    <mergeCell ref="TFS216:TFZ216"/>
    <mergeCell ref="TGE216:TGL216"/>
    <mergeCell ref="TGQ216:TGX216"/>
    <mergeCell ref="THC216:THJ216"/>
    <mergeCell ref="THO216:THV216"/>
    <mergeCell ref="TIA216:TIH216"/>
    <mergeCell ref="TIM216:TIT216"/>
    <mergeCell ref="TIY216:TJF216"/>
    <mergeCell ref="TJK216:TJR216"/>
    <mergeCell ref="TBO216:TBV216"/>
    <mergeCell ref="TCA216:TCH216"/>
    <mergeCell ref="TCM216:TCT216"/>
    <mergeCell ref="TCY216:TDF216"/>
    <mergeCell ref="TDK216:TDR216"/>
    <mergeCell ref="TDW216:TED216"/>
    <mergeCell ref="TEI216:TEP216"/>
    <mergeCell ref="TEU216:TFB216"/>
    <mergeCell ref="TFG216:TFN216"/>
    <mergeCell ref="SXK216:SXR216"/>
    <mergeCell ref="SXW216:SYD216"/>
    <mergeCell ref="SYI216:SYP216"/>
    <mergeCell ref="SYU216:SZB216"/>
    <mergeCell ref="SZG216:SZN216"/>
    <mergeCell ref="SZS216:SZZ216"/>
    <mergeCell ref="TAE216:TAL216"/>
    <mergeCell ref="TAQ216:TAX216"/>
    <mergeCell ref="TBC216:TBJ216"/>
    <mergeCell ref="STG216:STN216"/>
    <mergeCell ref="STS216:STZ216"/>
    <mergeCell ref="SUE216:SUL216"/>
    <mergeCell ref="SUQ216:SUX216"/>
    <mergeCell ref="SVC216:SVJ216"/>
    <mergeCell ref="SVO216:SVV216"/>
    <mergeCell ref="SWA216:SWH216"/>
    <mergeCell ref="SWM216:SWT216"/>
    <mergeCell ref="SWY216:SXF216"/>
    <mergeCell ref="SPC216:SPJ216"/>
    <mergeCell ref="SPO216:SPV216"/>
    <mergeCell ref="SQA216:SQH216"/>
    <mergeCell ref="SQM216:SQT216"/>
    <mergeCell ref="SQY216:SRF216"/>
    <mergeCell ref="SRK216:SRR216"/>
    <mergeCell ref="SRW216:SSD216"/>
    <mergeCell ref="SSI216:SSP216"/>
    <mergeCell ref="SSU216:STB216"/>
    <mergeCell ref="SKY216:SLF216"/>
    <mergeCell ref="SLK216:SLR216"/>
    <mergeCell ref="SLW216:SMD216"/>
    <mergeCell ref="SMI216:SMP216"/>
    <mergeCell ref="SMU216:SNB216"/>
    <mergeCell ref="SNG216:SNN216"/>
    <mergeCell ref="SNS216:SNZ216"/>
    <mergeCell ref="SOE216:SOL216"/>
    <mergeCell ref="SOQ216:SOX216"/>
    <mergeCell ref="SGU216:SHB216"/>
    <mergeCell ref="SHG216:SHN216"/>
    <mergeCell ref="SHS216:SHZ216"/>
    <mergeCell ref="SIE216:SIL216"/>
    <mergeCell ref="SIQ216:SIX216"/>
    <mergeCell ref="SJC216:SJJ216"/>
    <mergeCell ref="SJO216:SJV216"/>
    <mergeCell ref="SKA216:SKH216"/>
    <mergeCell ref="SKM216:SKT216"/>
    <mergeCell ref="SCQ216:SCX216"/>
    <mergeCell ref="SDC216:SDJ216"/>
    <mergeCell ref="SDO216:SDV216"/>
    <mergeCell ref="SEA216:SEH216"/>
    <mergeCell ref="SEM216:SET216"/>
    <mergeCell ref="SEY216:SFF216"/>
    <mergeCell ref="SFK216:SFR216"/>
    <mergeCell ref="SFW216:SGD216"/>
    <mergeCell ref="SGI216:SGP216"/>
    <mergeCell ref="RYM216:RYT216"/>
    <mergeCell ref="RYY216:RZF216"/>
    <mergeCell ref="RZK216:RZR216"/>
    <mergeCell ref="RZW216:SAD216"/>
    <mergeCell ref="SAI216:SAP216"/>
    <mergeCell ref="SAU216:SBB216"/>
    <mergeCell ref="SBG216:SBN216"/>
    <mergeCell ref="SBS216:SBZ216"/>
    <mergeCell ref="SCE216:SCL216"/>
    <mergeCell ref="RUI216:RUP216"/>
    <mergeCell ref="RUU216:RVB216"/>
    <mergeCell ref="RVG216:RVN216"/>
    <mergeCell ref="RVS216:RVZ216"/>
    <mergeCell ref="RWE216:RWL216"/>
    <mergeCell ref="RWQ216:RWX216"/>
    <mergeCell ref="RXC216:RXJ216"/>
    <mergeCell ref="RXO216:RXV216"/>
    <mergeCell ref="RYA216:RYH216"/>
    <mergeCell ref="RQE216:RQL216"/>
    <mergeCell ref="RQQ216:RQX216"/>
    <mergeCell ref="RRC216:RRJ216"/>
    <mergeCell ref="RRO216:RRV216"/>
    <mergeCell ref="RSA216:RSH216"/>
    <mergeCell ref="RSM216:RST216"/>
    <mergeCell ref="RSY216:RTF216"/>
    <mergeCell ref="RTK216:RTR216"/>
    <mergeCell ref="RTW216:RUD216"/>
    <mergeCell ref="RMA216:RMH216"/>
    <mergeCell ref="RMM216:RMT216"/>
    <mergeCell ref="RMY216:RNF216"/>
    <mergeCell ref="RNK216:RNR216"/>
    <mergeCell ref="RNW216:ROD216"/>
    <mergeCell ref="ROI216:ROP216"/>
    <mergeCell ref="ROU216:RPB216"/>
    <mergeCell ref="RPG216:RPN216"/>
    <mergeCell ref="RPS216:RPZ216"/>
    <mergeCell ref="RHW216:RID216"/>
    <mergeCell ref="RII216:RIP216"/>
    <mergeCell ref="RIU216:RJB216"/>
    <mergeCell ref="RJG216:RJN216"/>
    <mergeCell ref="RJS216:RJZ216"/>
    <mergeCell ref="RKE216:RKL216"/>
    <mergeCell ref="RKQ216:RKX216"/>
    <mergeCell ref="RLC216:RLJ216"/>
    <mergeCell ref="RLO216:RLV216"/>
    <mergeCell ref="RDS216:RDZ216"/>
    <mergeCell ref="REE216:REL216"/>
    <mergeCell ref="REQ216:REX216"/>
    <mergeCell ref="RFC216:RFJ216"/>
    <mergeCell ref="RFO216:RFV216"/>
    <mergeCell ref="RGA216:RGH216"/>
    <mergeCell ref="RGM216:RGT216"/>
    <mergeCell ref="RGY216:RHF216"/>
    <mergeCell ref="RHK216:RHR216"/>
    <mergeCell ref="QZO216:QZV216"/>
    <mergeCell ref="RAA216:RAH216"/>
    <mergeCell ref="RAM216:RAT216"/>
    <mergeCell ref="RAY216:RBF216"/>
    <mergeCell ref="RBK216:RBR216"/>
    <mergeCell ref="RBW216:RCD216"/>
    <mergeCell ref="RCI216:RCP216"/>
    <mergeCell ref="RCU216:RDB216"/>
    <mergeCell ref="RDG216:RDN216"/>
    <mergeCell ref="QVK216:QVR216"/>
    <mergeCell ref="QVW216:QWD216"/>
    <mergeCell ref="QWI216:QWP216"/>
    <mergeCell ref="QWU216:QXB216"/>
    <mergeCell ref="QXG216:QXN216"/>
    <mergeCell ref="QXS216:QXZ216"/>
    <mergeCell ref="QYE216:QYL216"/>
    <mergeCell ref="QYQ216:QYX216"/>
    <mergeCell ref="QZC216:QZJ216"/>
    <mergeCell ref="QRG216:QRN216"/>
    <mergeCell ref="QRS216:QRZ216"/>
    <mergeCell ref="QSE216:QSL216"/>
    <mergeCell ref="QSQ216:QSX216"/>
    <mergeCell ref="QTC216:QTJ216"/>
    <mergeCell ref="QTO216:QTV216"/>
    <mergeCell ref="QUA216:QUH216"/>
    <mergeCell ref="QUM216:QUT216"/>
    <mergeCell ref="QUY216:QVF216"/>
    <mergeCell ref="QNC216:QNJ216"/>
    <mergeCell ref="QNO216:QNV216"/>
    <mergeCell ref="QOA216:QOH216"/>
    <mergeCell ref="QOM216:QOT216"/>
    <mergeCell ref="QOY216:QPF216"/>
    <mergeCell ref="QPK216:QPR216"/>
    <mergeCell ref="QPW216:QQD216"/>
    <mergeCell ref="QQI216:QQP216"/>
    <mergeCell ref="QQU216:QRB216"/>
    <mergeCell ref="QIY216:QJF216"/>
    <mergeCell ref="QJK216:QJR216"/>
    <mergeCell ref="QJW216:QKD216"/>
    <mergeCell ref="QKI216:QKP216"/>
    <mergeCell ref="QKU216:QLB216"/>
    <mergeCell ref="QLG216:QLN216"/>
    <mergeCell ref="QLS216:QLZ216"/>
    <mergeCell ref="QME216:QML216"/>
    <mergeCell ref="QMQ216:QMX216"/>
    <mergeCell ref="QEU216:QFB216"/>
    <mergeCell ref="QFG216:QFN216"/>
    <mergeCell ref="QFS216:QFZ216"/>
    <mergeCell ref="QGE216:QGL216"/>
    <mergeCell ref="QGQ216:QGX216"/>
    <mergeCell ref="QHC216:QHJ216"/>
    <mergeCell ref="QHO216:QHV216"/>
    <mergeCell ref="QIA216:QIH216"/>
    <mergeCell ref="QIM216:QIT216"/>
    <mergeCell ref="QAQ216:QAX216"/>
    <mergeCell ref="QBC216:QBJ216"/>
    <mergeCell ref="QBO216:QBV216"/>
    <mergeCell ref="QCA216:QCH216"/>
    <mergeCell ref="QCM216:QCT216"/>
    <mergeCell ref="QCY216:QDF216"/>
    <mergeCell ref="QDK216:QDR216"/>
    <mergeCell ref="QDW216:QED216"/>
    <mergeCell ref="QEI216:QEP216"/>
    <mergeCell ref="PWM216:PWT216"/>
    <mergeCell ref="PWY216:PXF216"/>
    <mergeCell ref="PXK216:PXR216"/>
    <mergeCell ref="PXW216:PYD216"/>
    <mergeCell ref="PYI216:PYP216"/>
    <mergeCell ref="PYU216:PZB216"/>
    <mergeCell ref="PZG216:PZN216"/>
    <mergeCell ref="PZS216:PZZ216"/>
    <mergeCell ref="QAE216:QAL216"/>
    <mergeCell ref="PSI216:PSP216"/>
    <mergeCell ref="PSU216:PTB216"/>
    <mergeCell ref="PTG216:PTN216"/>
    <mergeCell ref="PTS216:PTZ216"/>
    <mergeCell ref="PUE216:PUL216"/>
    <mergeCell ref="PUQ216:PUX216"/>
    <mergeCell ref="PVC216:PVJ216"/>
    <mergeCell ref="PVO216:PVV216"/>
    <mergeCell ref="PWA216:PWH216"/>
    <mergeCell ref="POE216:POL216"/>
    <mergeCell ref="POQ216:POX216"/>
    <mergeCell ref="PPC216:PPJ216"/>
    <mergeCell ref="PPO216:PPV216"/>
    <mergeCell ref="PQA216:PQH216"/>
    <mergeCell ref="PQM216:PQT216"/>
    <mergeCell ref="PQY216:PRF216"/>
    <mergeCell ref="PRK216:PRR216"/>
    <mergeCell ref="PRW216:PSD216"/>
    <mergeCell ref="PKA216:PKH216"/>
    <mergeCell ref="PKM216:PKT216"/>
    <mergeCell ref="PKY216:PLF216"/>
    <mergeCell ref="PLK216:PLR216"/>
    <mergeCell ref="PLW216:PMD216"/>
    <mergeCell ref="PMI216:PMP216"/>
    <mergeCell ref="PMU216:PNB216"/>
    <mergeCell ref="PNG216:PNN216"/>
    <mergeCell ref="PNS216:PNZ216"/>
    <mergeCell ref="PFW216:PGD216"/>
    <mergeCell ref="PGI216:PGP216"/>
    <mergeCell ref="PGU216:PHB216"/>
    <mergeCell ref="PHG216:PHN216"/>
    <mergeCell ref="PHS216:PHZ216"/>
    <mergeCell ref="PIE216:PIL216"/>
    <mergeCell ref="PIQ216:PIX216"/>
    <mergeCell ref="PJC216:PJJ216"/>
    <mergeCell ref="PJO216:PJV216"/>
    <mergeCell ref="PBS216:PBZ216"/>
    <mergeCell ref="PCE216:PCL216"/>
    <mergeCell ref="PCQ216:PCX216"/>
    <mergeCell ref="PDC216:PDJ216"/>
    <mergeCell ref="PDO216:PDV216"/>
    <mergeCell ref="PEA216:PEH216"/>
    <mergeCell ref="PEM216:PET216"/>
    <mergeCell ref="PEY216:PFF216"/>
    <mergeCell ref="PFK216:PFR216"/>
    <mergeCell ref="OXO216:OXV216"/>
    <mergeCell ref="OYA216:OYH216"/>
    <mergeCell ref="OYM216:OYT216"/>
    <mergeCell ref="OYY216:OZF216"/>
    <mergeCell ref="OZK216:OZR216"/>
    <mergeCell ref="OZW216:PAD216"/>
    <mergeCell ref="PAI216:PAP216"/>
    <mergeCell ref="PAU216:PBB216"/>
    <mergeCell ref="PBG216:PBN216"/>
    <mergeCell ref="OTK216:OTR216"/>
    <mergeCell ref="OTW216:OUD216"/>
    <mergeCell ref="OUI216:OUP216"/>
    <mergeCell ref="OUU216:OVB216"/>
    <mergeCell ref="OVG216:OVN216"/>
    <mergeCell ref="OVS216:OVZ216"/>
    <mergeCell ref="OWE216:OWL216"/>
    <mergeCell ref="OWQ216:OWX216"/>
    <mergeCell ref="OXC216:OXJ216"/>
    <mergeCell ref="OPG216:OPN216"/>
    <mergeCell ref="OPS216:OPZ216"/>
    <mergeCell ref="OQE216:OQL216"/>
    <mergeCell ref="OQQ216:OQX216"/>
    <mergeCell ref="ORC216:ORJ216"/>
    <mergeCell ref="ORO216:ORV216"/>
    <mergeCell ref="OSA216:OSH216"/>
    <mergeCell ref="OSM216:OST216"/>
    <mergeCell ref="OSY216:OTF216"/>
    <mergeCell ref="OLC216:OLJ216"/>
    <mergeCell ref="OLO216:OLV216"/>
    <mergeCell ref="OMA216:OMH216"/>
    <mergeCell ref="OMM216:OMT216"/>
    <mergeCell ref="OMY216:ONF216"/>
    <mergeCell ref="ONK216:ONR216"/>
    <mergeCell ref="ONW216:OOD216"/>
    <mergeCell ref="OOI216:OOP216"/>
    <mergeCell ref="OOU216:OPB216"/>
    <mergeCell ref="OGY216:OHF216"/>
    <mergeCell ref="OHK216:OHR216"/>
    <mergeCell ref="OHW216:OID216"/>
    <mergeCell ref="OII216:OIP216"/>
    <mergeCell ref="OIU216:OJB216"/>
    <mergeCell ref="OJG216:OJN216"/>
    <mergeCell ref="OJS216:OJZ216"/>
    <mergeCell ref="OKE216:OKL216"/>
    <mergeCell ref="OKQ216:OKX216"/>
    <mergeCell ref="OCU216:ODB216"/>
    <mergeCell ref="ODG216:ODN216"/>
    <mergeCell ref="ODS216:ODZ216"/>
    <mergeCell ref="OEE216:OEL216"/>
    <mergeCell ref="OEQ216:OEX216"/>
    <mergeCell ref="OFC216:OFJ216"/>
    <mergeCell ref="OFO216:OFV216"/>
    <mergeCell ref="OGA216:OGH216"/>
    <mergeCell ref="OGM216:OGT216"/>
    <mergeCell ref="NYQ216:NYX216"/>
    <mergeCell ref="NZC216:NZJ216"/>
    <mergeCell ref="NZO216:NZV216"/>
    <mergeCell ref="OAA216:OAH216"/>
    <mergeCell ref="OAM216:OAT216"/>
    <mergeCell ref="OAY216:OBF216"/>
    <mergeCell ref="OBK216:OBR216"/>
    <mergeCell ref="OBW216:OCD216"/>
    <mergeCell ref="OCI216:OCP216"/>
    <mergeCell ref="NUM216:NUT216"/>
    <mergeCell ref="NUY216:NVF216"/>
    <mergeCell ref="NVK216:NVR216"/>
    <mergeCell ref="NVW216:NWD216"/>
    <mergeCell ref="NWI216:NWP216"/>
    <mergeCell ref="NWU216:NXB216"/>
    <mergeCell ref="NXG216:NXN216"/>
    <mergeCell ref="NXS216:NXZ216"/>
    <mergeCell ref="NYE216:NYL216"/>
    <mergeCell ref="NQI216:NQP216"/>
    <mergeCell ref="NQU216:NRB216"/>
    <mergeCell ref="NRG216:NRN216"/>
    <mergeCell ref="NRS216:NRZ216"/>
    <mergeCell ref="NSE216:NSL216"/>
    <mergeCell ref="NSQ216:NSX216"/>
    <mergeCell ref="NTC216:NTJ216"/>
    <mergeCell ref="NTO216:NTV216"/>
    <mergeCell ref="NUA216:NUH216"/>
    <mergeCell ref="NME216:NML216"/>
    <mergeCell ref="NMQ216:NMX216"/>
    <mergeCell ref="NNC216:NNJ216"/>
    <mergeCell ref="NNO216:NNV216"/>
    <mergeCell ref="NOA216:NOH216"/>
    <mergeCell ref="NOM216:NOT216"/>
    <mergeCell ref="NOY216:NPF216"/>
    <mergeCell ref="NPK216:NPR216"/>
    <mergeCell ref="NPW216:NQD216"/>
    <mergeCell ref="NIA216:NIH216"/>
    <mergeCell ref="NIM216:NIT216"/>
    <mergeCell ref="NIY216:NJF216"/>
    <mergeCell ref="NJK216:NJR216"/>
    <mergeCell ref="NJW216:NKD216"/>
    <mergeCell ref="NKI216:NKP216"/>
    <mergeCell ref="NKU216:NLB216"/>
    <mergeCell ref="NLG216:NLN216"/>
    <mergeCell ref="NLS216:NLZ216"/>
    <mergeCell ref="NDW216:NED216"/>
    <mergeCell ref="NEI216:NEP216"/>
    <mergeCell ref="NEU216:NFB216"/>
    <mergeCell ref="NFG216:NFN216"/>
    <mergeCell ref="NFS216:NFZ216"/>
    <mergeCell ref="NGE216:NGL216"/>
    <mergeCell ref="NGQ216:NGX216"/>
    <mergeCell ref="NHC216:NHJ216"/>
    <mergeCell ref="NHO216:NHV216"/>
    <mergeCell ref="MZS216:MZZ216"/>
    <mergeCell ref="NAE216:NAL216"/>
    <mergeCell ref="NAQ216:NAX216"/>
    <mergeCell ref="NBC216:NBJ216"/>
    <mergeCell ref="NBO216:NBV216"/>
    <mergeCell ref="NCA216:NCH216"/>
    <mergeCell ref="NCM216:NCT216"/>
    <mergeCell ref="NCY216:NDF216"/>
    <mergeCell ref="NDK216:NDR216"/>
    <mergeCell ref="MVO216:MVV216"/>
    <mergeCell ref="MWA216:MWH216"/>
    <mergeCell ref="MWM216:MWT216"/>
    <mergeCell ref="MWY216:MXF216"/>
    <mergeCell ref="MXK216:MXR216"/>
    <mergeCell ref="MXW216:MYD216"/>
    <mergeCell ref="MYI216:MYP216"/>
    <mergeCell ref="MYU216:MZB216"/>
    <mergeCell ref="MZG216:MZN216"/>
    <mergeCell ref="MRK216:MRR216"/>
    <mergeCell ref="MRW216:MSD216"/>
    <mergeCell ref="MSI216:MSP216"/>
    <mergeCell ref="MSU216:MTB216"/>
    <mergeCell ref="MTG216:MTN216"/>
    <mergeCell ref="MTS216:MTZ216"/>
    <mergeCell ref="MUE216:MUL216"/>
    <mergeCell ref="MUQ216:MUX216"/>
    <mergeCell ref="MVC216:MVJ216"/>
    <mergeCell ref="MNG216:MNN216"/>
    <mergeCell ref="MNS216:MNZ216"/>
    <mergeCell ref="MOE216:MOL216"/>
    <mergeCell ref="MOQ216:MOX216"/>
    <mergeCell ref="MPC216:MPJ216"/>
    <mergeCell ref="MPO216:MPV216"/>
    <mergeCell ref="MQA216:MQH216"/>
    <mergeCell ref="MQM216:MQT216"/>
    <mergeCell ref="MQY216:MRF216"/>
    <mergeCell ref="MJC216:MJJ216"/>
    <mergeCell ref="MJO216:MJV216"/>
    <mergeCell ref="MKA216:MKH216"/>
    <mergeCell ref="MKM216:MKT216"/>
    <mergeCell ref="MKY216:MLF216"/>
    <mergeCell ref="MLK216:MLR216"/>
    <mergeCell ref="MLW216:MMD216"/>
    <mergeCell ref="MMI216:MMP216"/>
    <mergeCell ref="MMU216:MNB216"/>
    <mergeCell ref="MEY216:MFF216"/>
    <mergeCell ref="MFK216:MFR216"/>
    <mergeCell ref="MFW216:MGD216"/>
    <mergeCell ref="MGI216:MGP216"/>
    <mergeCell ref="MGU216:MHB216"/>
    <mergeCell ref="MHG216:MHN216"/>
    <mergeCell ref="MHS216:MHZ216"/>
    <mergeCell ref="MIE216:MIL216"/>
    <mergeCell ref="MIQ216:MIX216"/>
    <mergeCell ref="MAU216:MBB216"/>
    <mergeCell ref="MBG216:MBN216"/>
    <mergeCell ref="MBS216:MBZ216"/>
    <mergeCell ref="MCE216:MCL216"/>
    <mergeCell ref="MCQ216:MCX216"/>
    <mergeCell ref="MDC216:MDJ216"/>
    <mergeCell ref="MDO216:MDV216"/>
    <mergeCell ref="MEA216:MEH216"/>
    <mergeCell ref="MEM216:MET216"/>
    <mergeCell ref="LWQ216:LWX216"/>
    <mergeCell ref="LXC216:LXJ216"/>
    <mergeCell ref="LXO216:LXV216"/>
    <mergeCell ref="LYA216:LYH216"/>
    <mergeCell ref="LYM216:LYT216"/>
    <mergeCell ref="LYY216:LZF216"/>
    <mergeCell ref="LZK216:LZR216"/>
    <mergeCell ref="LZW216:MAD216"/>
    <mergeCell ref="MAI216:MAP216"/>
    <mergeCell ref="LSM216:LST216"/>
    <mergeCell ref="LSY216:LTF216"/>
    <mergeCell ref="LTK216:LTR216"/>
    <mergeCell ref="LTW216:LUD216"/>
    <mergeCell ref="LUI216:LUP216"/>
    <mergeCell ref="LUU216:LVB216"/>
    <mergeCell ref="LVG216:LVN216"/>
    <mergeCell ref="LVS216:LVZ216"/>
    <mergeCell ref="LWE216:LWL216"/>
    <mergeCell ref="LOI216:LOP216"/>
    <mergeCell ref="LOU216:LPB216"/>
    <mergeCell ref="LPG216:LPN216"/>
    <mergeCell ref="LPS216:LPZ216"/>
    <mergeCell ref="LQE216:LQL216"/>
    <mergeCell ref="LQQ216:LQX216"/>
    <mergeCell ref="LRC216:LRJ216"/>
    <mergeCell ref="LRO216:LRV216"/>
    <mergeCell ref="LSA216:LSH216"/>
    <mergeCell ref="LKE216:LKL216"/>
    <mergeCell ref="LKQ216:LKX216"/>
    <mergeCell ref="LLC216:LLJ216"/>
    <mergeCell ref="LLO216:LLV216"/>
    <mergeCell ref="LMA216:LMH216"/>
    <mergeCell ref="LMM216:LMT216"/>
    <mergeCell ref="LMY216:LNF216"/>
    <mergeCell ref="LNK216:LNR216"/>
    <mergeCell ref="LNW216:LOD216"/>
    <mergeCell ref="LGA216:LGH216"/>
    <mergeCell ref="LGM216:LGT216"/>
    <mergeCell ref="LGY216:LHF216"/>
    <mergeCell ref="LHK216:LHR216"/>
    <mergeCell ref="LHW216:LID216"/>
    <mergeCell ref="LII216:LIP216"/>
    <mergeCell ref="LIU216:LJB216"/>
    <mergeCell ref="LJG216:LJN216"/>
    <mergeCell ref="LJS216:LJZ216"/>
    <mergeCell ref="LBW216:LCD216"/>
    <mergeCell ref="LCI216:LCP216"/>
    <mergeCell ref="LCU216:LDB216"/>
    <mergeCell ref="LDG216:LDN216"/>
    <mergeCell ref="LDS216:LDZ216"/>
    <mergeCell ref="LEE216:LEL216"/>
    <mergeCell ref="LEQ216:LEX216"/>
    <mergeCell ref="LFC216:LFJ216"/>
    <mergeCell ref="LFO216:LFV216"/>
    <mergeCell ref="KXS216:KXZ216"/>
    <mergeCell ref="KYE216:KYL216"/>
    <mergeCell ref="KYQ216:KYX216"/>
    <mergeCell ref="KZC216:KZJ216"/>
    <mergeCell ref="KZO216:KZV216"/>
    <mergeCell ref="LAA216:LAH216"/>
    <mergeCell ref="LAM216:LAT216"/>
    <mergeCell ref="LAY216:LBF216"/>
    <mergeCell ref="LBK216:LBR216"/>
    <mergeCell ref="KTO216:KTV216"/>
    <mergeCell ref="KUA216:KUH216"/>
    <mergeCell ref="KUM216:KUT216"/>
    <mergeCell ref="KUY216:KVF216"/>
    <mergeCell ref="KVK216:KVR216"/>
    <mergeCell ref="KVW216:KWD216"/>
    <mergeCell ref="KWI216:KWP216"/>
    <mergeCell ref="KWU216:KXB216"/>
    <mergeCell ref="KXG216:KXN216"/>
    <mergeCell ref="KPK216:KPR216"/>
    <mergeCell ref="KPW216:KQD216"/>
    <mergeCell ref="KQI216:KQP216"/>
    <mergeCell ref="KQU216:KRB216"/>
    <mergeCell ref="KRG216:KRN216"/>
    <mergeCell ref="KRS216:KRZ216"/>
    <mergeCell ref="KSE216:KSL216"/>
    <mergeCell ref="KSQ216:KSX216"/>
    <mergeCell ref="KTC216:KTJ216"/>
    <mergeCell ref="KLG216:KLN216"/>
    <mergeCell ref="KLS216:KLZ216"/>
    <mergeCell ref="KME216:KML216"/>
    <mergeCell ref="KMQ216:KMX216"/>
    <mergeCell ref="KNC216:KNJ216"/>
    <mergeCell ref="KNO216:KNV216"/>
    <mergeCell ref="KOA216:KOH216"/>
    <mergeCell ref="KOM216:KOT216"/>
    <mergeCell ref="KOY216:KPF216"/>
    <mergeCell ref="KHC216:KHJ216"/>
    <mergeCell ref="KHO216:KHV216"/>
    <mergeCell ref="KIA216:KIH216"/>
    <mergeCell ref="KIM216:KIT216"/>
    <mergeCell ref="KIY216:KJF216"/>
    <mergeCell ref="KJK216:KJR216"/>
    <mergeCell ref="KJW216:KKD216"/>
    <mergeCell ref="KKI216:KKP216"/>
    <mergeCell ref="KKU216:KLB216"/>
    <mergeCell ref="KCY216:KDF216"/>
    <mergeCell ref="KDK216:KDR216"/>
    <mergeCell ref="KDW216:KED216"/>
    <mergeCell ref="KEI216:KEP216"/>
    <mergeCell ref="KEU216:KFB216"/>
    <mergeCell ref="KFG216:KFN216"/>
    <mergeCell ref="KFS216:KFZ216"/>
    <mergeCell ref="KGE216:KGL216"/>
    <mergeCell ref="KGQ216:KGX216"/>
    <mergeCell ref="JYU216:JZB216"/>
    <mergeCell ref="JZG216:JZN216"/>
    <mergeCell ref="JZS216:JZZ216"/>
    <mergeCell ref="KAE216:KAL216"/>
    <mergeCell ref="KAQ216:KAX216"/>
    <mergeCell ref="KBC216:KBJ216"/>
    <mergeCell ref="KBO216:KBV216"/>
    <mergeCell ref="KCA216:KCH216"/>
    <mergeCell ref="KCM216:KCT216"/>
    <mergeCell ref="JUQ216:JUX216"/>
    <mergeCell ref="JVC216:JVJ216"/>
    <mergeCell ref="JVO216:JVV216"/>
    <mergeCell ref="JWA216:JWH216"/>
    <mergeCell ref="JWM216:JWT216"/>
    <mergeCell ref="JWY216:JXF216"/>
    <mergeCell ref="JXK216:JXR216"/>
    <mergeCell ref="JXW216:JYD216"/>
    <mergeCell ref="JYI216:JYP216"/>
    <mergeCell ref="JQM216:JQT216"/>
    <mergeCell ref="JQY216:JRF216"/>
    <mergeCell ref="JRK216:JRR216"/>
    <mergeCell ref="JRW216:JSD216"/>
    <mergeCell ref="JSI216:JSP216"/>
    <mergeCell ref="JSU216:JTB216"/>
    <mergeCell ref="JTG216:JTN216"/>
    <mergeCell ref="JTS216:JTZ216"/>
    <mergeCell ref="JUE216:JUL216"/>
    <mergeCell ref="JMI216:JMP216"/>
    <mergeCell ref="JMU216:JNB216"/>
    <mergeCell ref="JNG216:JNN216"/>
    <mergeCell ref="JNS216:JNZ216"/>
    <mergeCell ref="JOE216:JOL216"/>
    <mergeCell ref="JOQ216:JOX216"/>
    <mergeCell ref="JPC216:JPJ216"/>
    <mergeCell ref="JPO216:JPV216"/>
    <mergeCell ref="JQA216:JQH216"/>
    <mergeCell ref="JIE216:JIL216"/>
    <mergeCell ref="JIQ216:JIX216"/>
    <mergeCell ref="JJC216:JJJ216"/>
    <mergeCell ref="JJO216:JJV216"/>
    <mergeCell ref="JKA216:JKH216"/>
    <mergeCell ref="JKM216:JKT216"/>
    <mergeCell ref="JKY216:JLF216"/>
    <mergeCell ref="JLK216:JLR216"/>
    <mergeCell ref="JLW216:JMD216"/>
    <mergeCell ref="JEA216:JEH216"/>
    <mergeCell ref="JEM216:JET216"/>
    <mergeCell ref="JEY216:JFF216"/>
    <mergeCell ref="JFK216:JFR216"/>
    <mergeCell ref="JFW216:JGD216"/>
    <mergeCell ref="JGI216:JGP216"/>
    <mergeCell ref="JGU216:JHB216"/>
    <mergeCell ref="JHG216:JHN216"/>
    <mergeCell ref="JHS216:JHZ216"/>
    <mergeCell ref="IZW216:JAD216"/>
    <mergeCell ref="JAI216:JAP216"/>
    <mergeCell ref="JAU216:JBB216"/>
    <mergeCell ref="JBG216:JBN216"/>
    <mergeCell ref="JBS216:JBZ216"/>
    <mergeCell ref="JCE216:JCL216"/>
    <mergeCell ref="JCQ216:JCX216"/>
    <mergeCell ref="JDC216:JDJ216"/>
    <mergeCell ref="JDO216:JDV216"/>
    <mergeCell ref="IVS216:IVZ216"/>
    <mergeCell ref="IWE216:IWL216"/>
    <mergeCell ref="IWQ216:IWX216"/>
    <mergeCell ref="IXC216:IXJ216"/>
    <mergeCell ref="IXO216:IXV216"/>
    <mergeCell ref="IYA216:IYH216"/>
    <mergeCell ref="IYM216:IYT216"/>
    <mergeCell ref="IYY216:IZF216"/>
    <mergeCell ref="IZK216:IZR216"/>
    <mergeCell ref="IRO216:IRV216"/>
    <mergeCell ref="ISA216:ISH216"/>
    <mergeCell ref="ISM216:IST216"/>
    <mergeCell ref="ISY216:ITF216"/>
    <mergeCell ref="ITK216:ITR216"/>
    <mergeCell ref="ITW216:IUD216"/>
    <mergeCell ref="IUI216:IUP216"/>
    <mergeCell ref="IUU216:IVB216"/>
    <mergeCell ref="IVG216:IVN216"/>
    <mergeCell ref="INK216:INR216"/>
    <mergeCell ref="INW216:IOD216"/>
    <mergeCell ref="IOI216:IOP216"/>
    <mergeCell ref="IOU216:IPB216"/>
    <mergeCell ref="IPG216:IPN216"/>
    <mergeCell ref="IPS216:IPZ216"/>
    <mergeCell ref="IQE216:IQL216"/>
    <mergeCell ref="IQQ216:IQX216"/>
    <mergeCell ref="IRC216:IRJ216"/>
    <mergeCell ref="IJG216:IJN216"/>
    <mergeCell ref="IJS216:IJZ216"/>
    <mergeCell ref="IKE216:IKL216"/>
    <mergeCell ref="IKQ216:IKX216"/>
    <mergeCell ref="ILC216:ILJ216"/>
    <mergeCell ref="ILO216:ILV216"/>
    <mergeCell ref="IMA216:IMH216"/>
    <mergeCell ref="IMM216:IMT216"/>
    <mergeCell ref="IMY216:INF216"/>
    <mergeCell ref="IFC216:IFJ216"/>
    <mergeCell ref="IFO216:IFV216"/>
    <mergeCell ref="IGA216:IGH216"/>
    <mergeCell ref="IGM216:IGT216"/>
    <mergeCell ref="IGY216:IHF216"/>
    <mergeCell ref="IHK216:IHR216"/>
    <mergeCell ref="IHW216:IID216"/>
    <mergeCell ref="III216:IIP216"/>
    <mergeCell ref="IIU216:IJB216"/>
    <mergeCell ref="IAY216:IBF216"/>
    <mergeCell ref="IBK216:IBR216"/>
    <mergeCell ref="IBW216:ICD216"/>
    <mergeCell ref="ICI216:ICP216"/>
    <mergeCell ref="ICU216:IDB216"/>
    <mergeCell ref="IDG216:IDN216"/>
    <mergeCell ref="IDS216:IDZ216"/>
    <mergeCell ref="IEE216:IEL216"/>
    <mergeCell ref="IEQ216:IEX216"/>
    <mergeCell ref="HWU216:HXB216"/>
    <mergeCell ref="HXG216:HXN216"/>
    <mergeCell ref="HXS216:HXZ216"/>
    <mergeCell ref="HYE216:HYL216"/>
    <mergeCell ref="HYQ216:HYX216"/>
    <mergeCell ref="HZC216:HZJ216"/>
    <mergeCell ref="HZO216:HZV216"/>
    <mergeCell ref="IAA216:IAH216"/>
    <mergeCell ref="IAM216:IAT216"/>
    <mergeCell ref="HSQ216:HSX216"/>
    <mergeCell ref="HTC216:HTJ216"/>
    <mergeCell ref="HTO216:HTV216"/>
    <mergeCell ref="HUA216:HUH216"/>
    <mergeCell ref="HUM216:HUT216"/>
    <mergeCell ref="HUY216:HVF216"/>
    <mergeCell ref="HVK216:HVR216"/>
    <mergeCell ref="HVW216:HWD216"/>
    <mergeCell ref="HWI216:HWP216"/>
    <mergeCell ref="HOM216:HOT216"/>
    <mergeCell ref="HOY216:HPF216"/>
    <mergeCell ref="HPK216:HPR216"/>
    <mergeCell ref="HPW216:HQD216"/>
    <mergeCell ref="HQI216:HQP216"/>
    <mergeCell ref="HQU216:HRB216"/>
    <mergeCell ref="HRG216:HRN216"/>
    <mergeCell ref="HRS216:HRZ216"/>
    <mergeCell ref="HSE216:HSL216"/>
    <mergeCell ref="HKI216:HKP216"/>
    <mergeCell ref="HKU216:HLB216"/>
    <mergeCell ref="HLG216:HLN216"/>
    <mergeCell ref="HLS216:HLZ216"/>
    <mergeCell ref="HME216:HML216"/>
    <mergeCell ref="HMQ216:HMX216"/>
    <mergeCell ref="HNC216:HNJ216"/>
    <mergeCell ref="HNO216:HNV216"/>
    <mergeCell ref="HOA216:HOH216"/>
    <mergeCell ref="HGE216:HGL216"/>
    <mergeCell ref="HGQ216:HGX216"/>
    <mergeCell ref="HHC216:HHJ216"/>
    <mergeCell ref="HHO216:HHV216"/>
    <mergeCell ref="HIA216:HIH216"/>
    <mergeCell ref="HIM216:HIT216"/>
    <mergeCell ref="HIY216:HJF216"/>
    <mergeCell ref="HJK216:HJR216"/>
    <mergeCell ref="HJW216:HKD216"/>
    <mergeCell ref="HCA216:HCH216"/>
    <mergeCell ref="HCM216:HCT216"/>
    <mergeCell ref="HCY216:HDF216"/>
    <mergeCell ref="HDK216:HDR216"/>
    <mergeCell ref="HDW216:HED216"/>
    <mergeCell ref="HEI216:HEP216"/>
    <mergeCell ref="HEU216:HFB216"/>
    <mergeCell ref="HFG216:HFN216"/>
    <mergeCell ref="HFS216:HFZ216"/>
    <mergeCell ref="GXW216:GYD216"/>
    <mergeCell ref="GYI216:GYP216"/>
    <mergeCell ref="GYU216:GZB216"/>
    <mergeCell ref="GZG216:GZN216"/>
    <mergeCell ref="GZS216:GZZ216"/>
    <mergeCell ref="HAE216:HAL216"/>
    <mergeCell ref="HAQ216:HAX216"/>
    <mergeCell ref="HBC216:HBJ216"/>
    <mergeCell ref="HBO216:HBV216"/>
    <mergeCell ref="GTS216:GTZ216"/>
    <mergeCell ref="GUE216:GUL216"/>
    <mergeCell ref="GUQ216:GUX216"/>
    <mergeCell ref="GVC216:GVJ216"/>
    <mergeCell ref="GVO216:GVV216"/>
    <mergeCell ref="GWA216:GWH216"/>
    <mergeCell ref="GWM216:GWT216"/>
    <mergeCell ref="GWY216:GXF216"/>
    <mergeCell ref="GXK216:GXR216"/>
    <mergeCell ref="GPO216:GPV216"/>
    <mergeCell ref="GQA216:GQH216"/>
    <mergeCell ref="GQM216:GQT216"/>
    <mergeCell ref="GQY216:GRF216"/>
    <mergeCell ref="GRK216:GRR216"/>
    <mergeCell ref="GRW216:GSD216"/>
    <mergeCell ref="GSI216:GSP216"/>
    <mergeCell ref="GSU216:GTB216"/>
    <mergeCell ref="GTG216:GTN216"/>
    <mergeCell ref="GLK216:GLR216"/>
    <mergeCell ref="GLW216:GMD216"/>
    <mergeCell ref="GMI216:GMP216"/>
    <mergeCell ref="GMU216:GNB216"/>
    <mergeCell ref="GNG216:GNN216"/>
    <mergeCell ref="GNS216:GNZ216"/>
    <mergeCell ref="GOE216:GOL216"/>
    <mergeCell ref="GOQ216:GOX216"/>
    <mergeCell ref="GPC216:GPJ216"/>
    <mergeCell ref="GHG216:GHN216"/>
    <mergeCell ref="GHS216:GHZ216"/>
    <mergeCell ref="GIE216:GIL216"/>
    <mergeCell ref="GIQ216:GIX216"/>
    <mergeCell ref="GJC216:GJJ216"/>
    <mergeCell ref="GJO216:GJV216"/>
    <mergeCell ref="GKA216:GKH216"/>
    <mergeCell ref="GKM216:GKT216"/>
    <mergeCell ref="GKY216:GLF216"/>
    <mergeCell ref="GDC216:GDJ216"/>
    <mergeCell ref="GDO216:GDV216"/>
    <mergeCell ref="GEA216:GEH216"/>
    <mergeCell ref="GEM216:GET216"/>
    <mergeCell ref="GEY216:GFF216"/>
    <mergeCell ref="GFK216:GFR216"/>
    <mergeCell ref="GFW216:GGD216"/>
    <mergeCell ref="GGI216:GGP216"/>
    <mergeCell ref="GGU216:GHB216"/>
    <mergeCell ref="FYY216:FZF216"/>
    <mergeCell ref="FZK216:FZR216"/>
    <mergeCell ref="FZW216:GAD216"/>
    <mergeCell ref="GAI216:GAP216"/>
    <mergeCell ref="GAU216:GBB216"/>
    <mergeCell ref="GBG216:GBN216"/>
    <mergeCell ref="GBS216:GBZ216"/>
    <mergeCell ref="GCE216:GCL216"/>
    <mergeCell ref="GCQ216:GCX216"/>
    <mergeCell ref="FUU216:FVB216"/>
    <mergeCell ref="FVG216:FVN216"/>
    <mergeCell ref="FVS216:FVZ216"/>
    <mergeCell ref="FWE216:FWL216"/>
    <mergeCell ref="FWQ216:FWX216"/>
    <mergeCell ref="FXC216:FXJ216"/>
    <mergeCell ref="FXO216:FXV216"/>
    <mergeCell ref="FYA216:FYH216"/>
    <mergeCell ref="FYM216:FYT216"/>
    <mergeCell ref="FQQ216:FQX216"/>
    <mergeCell ref="FRC216:FRJ216"/>
    <mergeCell ref="FRO216:FRV216"/>
    <mergeCell ref="FSA216:FSH216"/>
    <mergeCell ref="FSM216:FST216"/>
    <mergeCell ref="FSY216:FTF216"/>
    <mergeCell ref="FTK216:FTR216"/>
    <mergeCell ref="FTW216:FUD216"/>
    <mergeCell ref="FUI216:FUP216"/>
    <mergeCell ref="FMM216:FMT216"/>
    <mergeCell ref="FMY216:FNF216"/>
    <mergeCell ref="FNK216:FNR216"/>
    <mergeCell ref="FNW216:FOD216"/>
    <mergeCell ref="FOI216:FOP216"/>
    <mergeCell ref="FOU216:FPB216"/>
    <mergeCell ref="FPG216:FPN216"/>
    <mergeCell ref="FPS216:FPZ216"/>
    <mergeCell ref="FQE216:FQL216"/>
    <mergeCell ref="FII216:FIP216"/>
    <mergeCell ref="FIU216:FJB216"/>
    <mergeCell ref="FJG216:FJN216"/>
    <mergeCell ref="FJS216:FJZ216"/>
    <mergeCell ref="FKE216:FKL216"/>
    <mergeCell ref="FKQ216:FKX216"/>
    <mergeCell ref="FLC216:FLJ216"/>
    <mergeCell ref="FLO216:FLV216"/>
    <mergeCell ref="FMA216:FMH216"/>
    <mergeCell ref="FEE216:FEL216"/>
    <mergeCell ref="FEQ216:FEX216"/>
    <mergeCell ref="FFC216:FFJ216"/>
    <mergeCell ref="FFO216:FFV216"/>
    <mergeCell ref="FGA216:FGH216"/>
    <mergeCell ref="FGM216:FGT216"/>
    <mergeCell ref="FGY216:FHF216"/>
    <mergeCell ref="FHK216:FHR216"/>
    <mergeCell ref="FHW216:FID216"/>
    <mergeCell ref="FAA216:FAH216"/>
    <mergeCell ref="FAM216:FAT216"/>
    <mergeCell ref="FAY216:FBF216"/>
    <mergeCell ref="FBK216:FBR216"/>
    <mergeCell ref="FBW216:FCD216"/>
    <mergeCell ref="FCI216:FCP216"/>
    <mergeCell ref="FCU216:FDB216"/>
    <mergeCell ref="FDG216:FDN216"/>
    <mergeCell ref="FDS216:FDZ216"/>
    <mergeCell ref="EVW216:EWD216"/>
    <mergeCell ref="EWI216:EWP216"/>
    <mergeCell ref="EWU216:EXB216"/>
    <mergeCell ref="EXG216:EXN216"/>
    <mergeCell ref="EXS216:EXZ216"/>
    <mergeCell ref="EYE216:EYL216"/>
    <mergeCell ref="EYQ216:EYX216"/>
    <mergeCell ref="EZC216:EZJ216"/>
    <mergeCell ref="EZO216:EZV216"/>
    <mergeCell ref="ERS216:ERZ216"/>
    <mergeCell ref="ESE216:ESL216"/>
    <mergeCell ref="ESQ216:ESX216"/>
    <mergeCell ref="ETC216:ETJ216"/>
    <mergeCell ref="ETO216:ETV216"/>
    <mergeCell ref="EUA216:EUH216"/>
    <mergeCell ref="EUM216:EUT216"/>
    <mergeCell ref="EUY216:EVF216"/>
    <mergeCell ref="EVK216:EVR216"/>
    <mergeCell ref="ENO216:ENV216"/>
    <mergeCell ref="EOA216:EOH216"/>
    <mergeCell ref="EOM216:EOT216"/>
    <mergeCell ref="EOY216:EPF216"/>
    <mergeCell ref="EPK216:EPR216"/>
    <mergeCell ref="EPW216:EQD216"/>
    <mergeCell ref="EQI216:EQP216"/>
    <mergeCell ref="EQU216:ERB216"/>
    <mergeCell ref="ERG216:ERN216"/>
    <mergeCell ref="EJK216:EJR216"/>
    <mergeCell ref="EJW216:EKD216"/>
    <mergeCell ref="EKI216:EKP216"/>
    <mergeCell ref="EKU216:ELB216"/>
    <mergeCell ref="ELG216:ELN216"/>
    <mergeCell ref="ELS216:ELZ216"/>
    <mergeCell ref="EME216:EML216"/>
    <mergeCell ref="EMQ216:EMX216"/>
    <mergeCell ref="ENC216:ENJ216"/>
    <mergeCell ref="EFG216:EFN216"/>
    <mergeCell ref="EFS216:EFZ216"/>
    <mergeCell ref="EGE216:EGL216"/>
    <mergeCell ref="EGQ216:EGX216"/>
    <mergeCell ref="EHC216:EHJ216"/>
    <mergeCell ref="EHO216:EHV216"/>
    <mergeCell ref="EIA216:EIH216"/>
    <mergeCell ref="EIM216:EIT216"/>
    <mergeCell ref="EIY216:EJF216"/>
    <mergeCell ref="EBC216:EBJ216"/>
    <mergeCell ref="EBO216:EBV216"/>
    <mergeCell ref="ECA216:ECH216"/>
    <mergeCell ref="ECM216:ECT216"/>
    <mergeCell ref="ECY216:EDF216"/>
    <mergeCell ref="EDK216:EDR216"/>
    <mergeCell ref="EDW216:EED216"/>
    <mergeCell ref="EEI216:EEP216"/>
    <mergeCell ref="EEU216:EFB216"/>
    <mergeCell ref="DWY216:DXF216"/>
    <mergeCell ref="DXK216:DXR216"/>
    <mergeCell ref="DXW216:DYD216"/>
    <mergeCell ref="DYI216:DYP216"/>
    <mergeCell ref="DYU216:DZB216"/>
    <mergeCell ref="DZG216:DZN216"/>
    <mergeCell ref="DZS216:DZZ216"/>
    <mergeCell ref="EAE216:EAL216"/>
    <mergeCell ref="EAQ216:EAX216"/>
    <mergeCell ref="DSU216:DTB216"/>
    <mergeCell ref="DTG216:DTN216"/>
    <mergeCell ref="DTS216:DTZ216"/>
    <mergeCell ref="DUE216:DUL216"/>
    <mergeCell ref="DUQ216:DUX216"/>
    <mergeCell ref="DVC216:DVJ216"/>
    <mergeCell ref="DVO216:DVV216"/>
    <mergeCell ref="DWA216:DWH216"/>
    <mergeCell ref="DWM216:DWT216"/>
    <mergeCell ref="DOQ216:DOX216"/>
    <mergeCell ref="DPC216:DPJ216"/>
    <mergeCell ref="DPO216:DPV216"/>
    <mergeCell ref="DQA216:DQH216"/>
    <mergeCell ref="DQM216:DQT216"/>
    <mergeCell ref="DQY216:DRF216"/>
    <mergeCell ref="DRK216:DRR216"/>
    <mergeCell ref="DRW216:DSD216"/>
    <mergeCell ref="DSI216:DSP216"/>
    <mergeCell ref="DKM216:DKT216"/>
    <mergeCell ref="DKY216:DLF216"/>
    <mergeCell ref="DLK216:DLR216"/>
    <mergeCell ref="DLW216:DMD216"/>
    <mergeCell ref="DMI216:DMP216"/>
    <mergeCell ref="DMU216:DNB216"/>
    <mergeCell ref="DNG216:DNN216"/>
    <mergeCell ref="DNS216:DNZ216"/>
    <mergeCell ref="DOE216:DOL216"/>
    <mergeCell ref="DGI216:DGP216"/>
    <mergeCell ref="DGU216:DHB216"/>
    <mergeCell ref="DHG216:DHN216"/>
    <mergeCell ref="DHS216:DHZ216"/>
    <mergeCell ref="DIE216:DIL216"/>
    <mergeCell ref="DIQ216:DIX216"/>
    <mergeCell ref="DJC216:DJJ216"/>
    <mergeCell ref="DJO216:DJV216"/>
    <mergeCell ref="DKA216:DKH216"/>
    <mergeCell ref="DCE216:DCL216"/>
    <mergeCell ref="DCQ216:DCX216"/>
    <mergeCell ref="DDC216:DDJ216"/>
    <mergeCell ref="DDO216:DDV216"/>
    <mergeCell ref="DEA216:DEH216"/>
    <mergeCell ref="DEM216:DET216"/>
    <mergeCell ref="DEY216:DFF216"/>
    <mergeCell ref="DFK216:DFR216"/>
    <mergeCell ref="DFW216:DGD216"/>
    <mergeCell ref="CYA216:CYH216"/>
    <mergeCell ref="CYM216:CYT216"/>
    <mergeCell ref="CYY216:CZF216"/>
    <mergeCell ref="CZK216:CZR216"/>
    <mergeCell ref="CZW216:DAD216"/>
    <mergeCell ref="DAI216:DAP216"/>
    <mergeCell ref="DAU216:DBB216"/>
    <mergeCell ref="DBG216:DBN216"/>
    <mergeCell ref="DBS216:DBZ216"/>
    <mergeCell ref="CTW216:CUD216"/>
    <mergeCell ref="CUI216:CUP216"/>
    <mergeCell ref="CUU216:CVB216"/>
    <mergeCell ref="CVG216:CVN216"/>
    <mergeCell ref="CVS216:CVZ216"/>
    <mergeCell ref="CWE216:CWL216"/>
    <mergeCell ref="CWQ216:CWX216"/>
    <mergeCell ref="CXC216:CXJ216"/>
    <mergeCell ref="CXO216:CXV216"/>
    <mergeCell ref="CPS216:CPZ216"/>
    <mergeCell ref="CQE216:CQL216"/>
    <mergeCell ref="CQQ216:CQX216"/>
    <mergeCell ref="CRC216:CRJ216"/>
    <mergeCell ref="CRO216:CRV216"/>
    <mergeCell ref="CSA216:CSH216"/>
    <mergeCell ref="CSM216:CST216"/>
    <mergeCell ref="CSY216:CTF216"/>
    <mergeCell ref="CTK216:CTR216"/>
    <mergeCell ref="CLO216:CLV216"/>
    <mergeCell ref="CMA216:CMH216"/>
    <mergeCell ref="CMM216:CMT216"/>
    <mergeCell ref="CMY216:CNF216"/>
    <mergeCell ref="CNK216:CNR216"/>
    <mergeCell ref="CNW216:COD216"/>
    <mergeCell ref="COI216:COP216"/>
    <mergeCell ref="COU216:CPB216"/>
    <mergeCell ref="CPG216:CPN216"/>
    <mergeCell ref="CHK216:CHR216"/>
    <mergeCell ref="CHW216:CID216"/>
    <mergeCell ref="CII216:CIP216"/>
    <mergeCell ref="CIU216:CJB216"/>
    <mergeCell ref="CJG216:CJN216"/>
    <mergeCell ref="CJS216:CJZ216"/>
    <mergeCell ref="CKE216:CKL216"/>
    <mergeCell ref="CKQ216:CKX216"/>
    <mergeCell ref="CLC216:CLJ216"/>
    <mergeCell ref="CDG216:CDN216"/>
    <mergeCell ref="CDS216:CDZ216"/>
    <mergeCell ref="CEE216:CEL216"/>
    <mergeCell ref="CEQ216:CEX216"/>
    <mergeCell ref="CFC216:CFJ216"/>
    <mergeCell ref="CFO216:CFV216"/>
    <mergeCell ref="CGA216:CGH216"/>
    <mergeCell ref="CGM216:CGT216"/>
    <mergeCell ref="CGY216:CHF216"/>
    <mergeCell ref="BZC216:BZJ216"/>
    <mergeCell ref="BZO216:BZV216"/>
    <mergeCell ref="CAA216:CAH216"/>
    <mergeCell ref="CAM216:CAT216"/>
    <mergeCell ref="CAY216:CBF216"/>
    <mergeCell ref="CBK216:CBR216"/>
    <mergeCell ref="CBW216:CCD216"/>
    <mergeCell ref="CCI216:CCP216"/>
    <mergeCell ref="CCU216:CDB216"/>
    <mergeCell ref="BUY216:BVF216"/>
    <mergeCell ref="BVK216:BVR216"/>
    <mergeCell ref="BVW216:BWD216"/>
    <mergeCell ref="BWI216:BWP216"/>
    <mergeCell ref="BWU216:BXB216"/>
    <mergeCell ref="BXG216:BXN216"/>
    <mergeCell ref="BXS216:BXZ216"/>
    <mergeCell ref="BYE216:BYL216"/>
    <mergeCell ref="BYQ216:BYX216"/>
    <mergeCell ref="BQU216:BRB216"/>
    <mergeCell ref="BRG216:BRN216"/>
    <mergeCell ref="BRS216:BRZ216"/>
    <mergeCell ref="BSE216:BSL216"/>
    <mergeCell ref="BSQ216:BSX216"/>
    <mergeCell ref="BTC216:BTJ216"/>
    <mergeCell ref="BTO216:BTV216"/>
    <mergeCell ref="BUA216:BUH216"/>
    <mergeCell ref="BUM216:BUT216"/>
    <mergeCell ref="BMQ216:BMX216"/>
    <mergeCell ref="BNC216:BNJ216"/>
    <mergeCell ref="BNO216:BNV216"/>
    <mergeCell ref="BOA216:BOH216"/>
    <mergeCell ref="BOM216:BOT216"/>
    <mergeCell ref="BOY216:BPF216"/>
    <mergeCell ref="BPK216:BPR216"/>
    <mergeCell ref="BPW216:BQD216"/>
    <mergeCell ref="BQI216:BQP216"/>
    <mergeCell ref="BIM216:BIT216"/>
    <mergeCell ref="BIY216:BJF216"/>
    <mergeCell ref="BJK216:BJR216"/>
    <mergeCell ref="BJW216:BKD216"/>
    <mergeCell ref="BKI216:BKP216"/>
    <mergeCell ref="BKU216:BLB216"/>
    <mergeCell ref="BLG216:BLN216"/>
    <mergeCell ref="BLS216:BLZ216"/>
    <mergeCell ref="BME216:BML216"/>
    <mergeCell ref="BEI216:BEP216"/>
    <mergeCell ref="BEU216:BFB216"/>
    <mergeCell ref="BFG216:BFN216"/>
    <mergeCell ref="BFS216:BFZ216"/>
    <mergeCell ref="BGE216:BGL216"/>
    <mergeCell ref="BGQ216:BGX216"/>
    <mergeCell ref="BHC216:BHJ216"/>
    <mergeCell ref="BHO216:BHV216"/>
    <mergeCell ref="BIA216:BIH216"/>
    <mergeCell ref="BAE216:BAL216"/>
    <mergeCell ref="BAQ216:BAX216"/>
    <mergeCell ref="BBC216:BBJ216"/>
    <mergeCell ref="BBO216:BBV216"/>
    <mergeCell ref="BCA216:BCH216"/>
    <mergeCell ref="BCM216:BCT216"/>
    <mergeCell ref="BCY216:BDF216"/>
    <mergeCell ref="BDK216:BDR216"/>
    <mergeCell ref="BDW216:BED216"/>
    <mergeCell ref="AWA216:AWH216"/>
    <mergeCell ref="AWM216:AWT216"/>
    <mergeCell ref="AWY216:AXF216"/>
    <mergeCell ref="AXK216:AXR216"/>
    <mergeCell ref="AXW216:AYD216"/>
    <mergeCell ref="AYI216:AYP216"/>
    <mergeCell ref="AYU216:AZB216"/>
    <mergeCell ref="AZG216:AZN216"/>
    <mergeCell ref="AZS216:AZZ216"/>
    <mergeCell ref="ARW216:ASD216"/>
    <mergeCell ref="ASI216:ASP216"/>
    <mergeCell ref="ASU216:ATB216"/>
    <mergeCell ref="ATG216:ATN216"/>
    <mergeCell ref="ATS216:ATZ216"/>
    <mergeCell ref="AUE216:AUL216"/>
    <mergeCell ref="AUQ216:AUX216"/>
    <mergeCell ref="AVC216:AVJ216"/>
    <mergeCell ref="AVO216:AVV216"/>
    <mergeCell ref="ANS216:ANZ216"/>
    <mergeCell ref="AOE216:AOL216"/>
    <mergeCell ref="AOQ216:AOX216"/>
    <mergeCell ref="APC216:APJ216"/>
    <mergeCell ref="APO216:APV216"/>
    <mergeCell ref="AQA216:AQH216"/>
    <mergeCell ref="AQM216:AQT216"/>
    <mergeCell ref="AQY216:ARF216"/>
    <mergeCell ref="ARK216:ARR216"/>
    <mergeCell ref="AJO216:AJV216"/>
    <mergeCell ref="AKA216:AKH216"/>
    <mergeCell ref="AKM216:AKT216"/>
    <mergeCell ref="AKY216:ALF216"/>
    <mergeCell ref="ALK216:ALR216"/>
    <mergeCell ref="ALW216:AMD216"/>
    <mergeCell ref="AMI216:AMP216"/>
    <mergeCell ref="AMU216:ANB216"/>
    <mergeCell ref="ANG216:ANN216"/>
    <mergeCell ref="AFK216:AFR216"/>
    <mergeCell ref="AFW216:AGD216"/>
    <mergeCell ref="AGI216:AGP216"/>
    <mergeCell ref="AGU216:AHB216"/>
    <mergeCell ref="AHG216:AHN216"/>
    <mergeCell ref="AHS216:AHZ216"/>
    <mergeCell ref="AIE216:AIL216"/>
    <mergeCell ref="AIQ216:AIX216"/>
    <mergeCell ref="AJC216:AJJ216"/>
    <mergeCell ref="ABG216:ABN216"/>
    <mergeCell ref="ABS216:ABZ216"/>
    <mergeCell ref="ACE216:ACL216"/>
    <mergeCell ref="ACQ216:ACX216"/>
    <mergeCell ref="ADC216:ADJ216"/>
    <mergeCell ref="ADO216:ADV216"/>
    <mergeCell ref="AEA216:AEH216"/>
    <mergeCell ref="AEM216:AET216"/>
    <mergeCell ref="AEY216:AFF216"/>
    <mergeCell ref="XC216:XJ216"/>
    <mergeCell ref="XO216:XV216"/>
    <mergeCell ref="YA216:YH216"/>
    <mergeCell ref="YM216:YT216"/>
    <mergeCell ref="YY216:ZF216"/>
    <mergeCell ref="ZK216:ZR216"/>
    <mergeCell ref="ZW216:AAD216"/>
    <mergeCell ref="AAI216:AAP216"/>
    <mergeCell ref="AAU216:ABB216"/>
    <mergeCell ref="SY216:TF216"/>
    <mergeCell ref="TK216:TR216"/>
    <mergeCell ref="TW216:UD216"/>
    <mergeCell ref="UI216:UP216"/>
    <mergeCell ref="UU216:VB216"/>
    <mergeCell ref="VG216:VN216"/>
    <mergeCell ref="VS216:VZ216"/>
    <mergeCell ref="WE216:WL216"/>
    <mergeCell ref="WQ216:WX216"/>
    <mergeCell ref="OU216:PB216"/>
    <mergeCell ref="PG216:PN216"/>
    <mergeCell ref="PS216:PZ216"/>
    <mergeCell ref="QE216:QL216"/>
    <mergeCell ref="QQ216:QX216"/>
    <mergeCell ref="RC216:RJ216"/>
    <mergeCell ref="RO216:RV216"/>
    <mergeCell ref="SA216:SH216"/>
    <mergeCell ref="SM216:ST216"/>
    <mergeCell ref="KQ216:KX216"/>
    <mergeCell ref="LC216:LJ216"/>
    <mergeCell ref="LO216:LV216"/>
    <mergeCell ref="MA216:MH216"/>
    <mergeCell ref="MM216:MT216"/>
    <mergeCell ref="MY216:NF216"/>
    <mergeCell ref="NK216:NR216"/>
    <mergeCell ref="NW216:OD216"/>
    <mergeCell ref="OI216:OP216"/>
    <mergeCell ref="GM216:GT216"/>
    <mergeCell ref="GY216:HF216"/>
    <mergeCell ref="HK216:HR216"/>
    <mergeCell ref="HW216:ID216"/>
    <mergeCell ref="II216:IP216"/>
    <mergeCell ref="IU216:JB216"/>
    <mergeCell ref="JG216:JN216"/>
    <mergeCell ref="JS216:JZ216"/>
    <mergeCell ref="KE216:KL216"/>
    <mergeCell ref="CI216:CP216"/>
    <mergeCell ref="CU216:DB216"/>
    <mergeCell ref="DG216:DN216"/>
    <mergeCell ref="DS216:DZ216"/>
    <mergeCell ref="EE216:EL216"/>
    <mergeCell ref="EQ216:EX216"/>
    <mergeCell ref="FC216:FJ216"/>
    <mergeCell ref="FO216:FV216"/>
    <mergeCell ref="GA216:GH216"/>
    <mergeCell ref="C215:J215"/>
    <mergeCell ref="C216:J216"/>
    <mergeCell ref="O216:V216"/>
    <mergeCell ref="AA216:AH216"/>
    <mergeCell ref="AM216:AT216"/>
    <mergeCell ref="AY216:BF216"/>
    <mergeCell ref="BK216:BR216"/>
    <mergeCell ref="BW216:CD216"/>
    <mergeCell ref="C182:J182"/>
    <mergeCell ref="C181:J181"/>
    <mergeCell ref="C180:J180"/>
    <mergeCell ref="C176:J176"/>
    <mergeCell ref="C159:J159"/>
    <mergeCell ref="C156:J156"/>
    <mergeCell ref="C158:J158"/>
    <mergeCell ref="C157:J157"/>
    <mergeCell ref="C161:J161"/>
    <mergeCell ref="C160:J160"/>
    <mergeCell ref="C175:J175"/>
    <mergeCell ref="C174:J174"/>
    <mergeCell ref="C172:J172"/>
    <mergeCell ref="C169:J169"/>
    <mergeCell ref="C168:J168"/>
    <mergeCell ref="C3:F3"/>
    <mergeCell ref="G3:H4"/>
    <mergeCell ref="I3:J3"/>
    <mergeCell ref="C9:J9"/>
    <mergeCell ref="C15:J15"/>
    <mergeCell ref="C154:J154"/>
    <mergeCell ref="C152:J152"/>
    <mergeCell ref="C155:J155"/>
    <mergeCell ref="C32:J32"/>
    <mergeCell ref="C33:J33"/>
    <mergeCell ref="C34:J34"/>
    <mergeCell ref="C70:J70"/>
    <mergeCell ref="C69:J69"/>
    <mergeCell ref="C71:J71"/>
    <mergeCell ref="A1:L1"/>
    <mergeCell ref="C31:J31"/>
    <mergeCell ref="C14:J14"/>
    <mergeCell ref="C11:J11"/>
    <mergeCell ref="C16:J16"/>
    <mergeCell ref="K2:L2"/>
    <mergeCell ref="K3:L3"/>
    <mergeCell ref="K4:L4"/>
    <mergeCell ref="K5:L5"/>
    <mergeCell ref="C7:J7"/>
    <mergeCell ref="C30:J30"/>
    <mergeCell ref="C27:J27"/>
    <mergeCell ref="C18:J18"/>
    <mergeCell ref="C22:J22"/>
    <mergeCell ref="C17:J17"/>
    <mergeCell ref="C26:J26"/>
    <mergeCell ref="C19:J19"/>
    <mergeCell ref="A2:B2"/>
    <mergeCell ref="C2:F2"/>
    <mergeCell ref="G2:H2"/>
    <mergeCell ref="I2:J2"/>
    <mergeCell ref="A3:B3"/>
    <mergeCell ref="A45:A46"/>
    <mergeCell ref="C45:J45"/>
    <mergeCell ref="C64:J64"/>
    <mergeCell ref="C55:J55"/>
    <mergeCell ref="C62:J62"/>
    <mergeCell ref="C68:J68"/>
    <mergeCell ref="C67:J67"/>
    <mergeCell ref="A36:A37"/>
    <mergeCell ref="C36:J36"/>
    <mergeCell ref="A64:A66"/>
    <mergeCell ref="A61:A62"/>
    <mergeCell ref="C51:J51"/>
    <mergeCell ref="A4:B4"/>
    <mergeCell ref="C4:F4"/>
    <mergeCell ref="I4:J4"/>
    <mergeCell ref="A5:B5"/>
    <mergeCell ref="C5:F5"/>
    <mergeCell ref="I5:J5"/>
    <mergeCell ref="A72:A73"/>
    <mergeCell ref="C151:J151"/>
    <mergeCell ref="A103:A105"/>
    <mergeCell ref="A90:A91"/>
    <mergeCell ref="A130:A131"/>
    <mergeCell ref="C149:J149"/>
    <mergeCell ref="C75:J75"/>
    <mergeCell ref="C73:J73"/>
    <mergeCell ref="C88:J88"/>
    <mergeCell ref="C78:J78"/>
    <mergeCell ref="C104:J104"/>
    <mergeCell ref="C101:J101"/>
    <mergeCell ref="C130:J130"/>
    <mergeCell ref="A74:A75"/>
    <mergeCell ref="C112:J112"/>
    <mergeCell ref="C111:J111"/>
    <mergeCell ref="C74:J74"/>
    <mergeCell ref="C81:J81"/>
    <mergeCell ref="C90:J90"/>
    <mergeCell ref="C89:J89"/>
    <mergeCell ref="C138:J138"/>
    <mergeCell ref="C228:J228"/>
    <mergeCell ref="H227:I227"/>
    <mergeCell ref="C226:J226"/>
    <mergeCell ref="H224:I224"/>
    <mergeCell ref="A222:A223"/>
    <mergeCell ref="C222:J222"/>
    <mergeCell ref="H217:I217"/>
    <mergeCell ref="C209:J209"/>
    <mergeCell ref="A208:A209"/>
    <mergeCell ref="C212:J212"/>
    <mergeCell ref="C207:J207"/>
    <mergeCell ref="C200:J200"/>
    <mergeCell ref="C186:J186"/>
    <mergeCell ref="C185:J185"/>
    <mergeCell ref="C183:J183"/>
    <mergeCell ref="C199:J199"/>
    <mergeCell ref="C197:J197"/>
    <mergeCell ref="C195:J195"/>
    <mergeCell ref="C196:J196"/>
    <mergeCell ref="C194:J194"/>
    <mergeCell ref="C198:J198"/>
    <mergeCell ref="C201:J201"/>
    <mergeCell ref="C193:J193"/>
    <mergeCell ref="C191:J191"/>
    <mergeCell ref="C189:J189"/>
    <mergeCell ref="C188:J188"/>
    <mergeCell ref="C204:J204"/>
    <mergeCell ref="C206:J206"/>
    <mergeCell ref="C210:J210"/>
    <mergeCell ref="C187:J187"/>
    <mergeCell ref="A219:A220"/>
    <mergeCell ref="C220:J220"/>
  </mergeCells>
  <hyperlinks>
    <hyperlink ref="B75" r:id="rId5"/>
    <hyperlink ref="B34" r:id="rId6"/>
    <hyperlink ref="B112" r:id="rId7"/>
  </hyperlinks>
  <pageMargins left="0.70866141732283472" right="0.70866141732283472" top="0.74803149606299213" bottom="0.74803149606299213" header="0.31496062992125984" footer="0.31496062992125984"/>
  <pageSetup paperSize="9" scale="77" orientation="landscape" r:id="rId8"/>
  <colBreaks count="1" manualBreakCount="1">
    <brk id="12" max="1048575"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0000"/>
  </sheetPr>
  <dimension ref="A1:AB199"/>
  <sheetViews>
    <sheetView zoomScaleNormal="100" workbookViewId="0">
      <pane ySplit="6" topLeftCell="A179" activePane="bottomLeft" state="frozen"/>
      <selection pane="bottomLeft" activeCell="C182" sqref="C182:J182"/>
    </sheetView>
  </sheetViews>
  <sheetFormatPr defaultRowHeight="15.75"/>
  <cols>
    <col min="1" max="1" width="14.140625" style="273" bestFit="1" customWidth="1"/>
    <col min="2" max="2" width="10.140625" style="272" customWidth="1"/>
    <col min="3" max="9" width="11.140625" style="272" customWidth="1"/>
    <col min="10" max="10" width="13.85546875" style="272" customWidth="1"/>
    <col min="11" max="11" width="60.42578125" style="271" customWidth="1"/>
    <col min="12" max="16384" width="9.140625" style="270"/>
  </cols>
  <sheetData>
    <row r="1" spans="1:28" s="281" customFormat="1" ht="34.5" customHeight="1" thickTop="1" thickBot="1">
      <c r="A1" s="4648" t="s">
        <v>3588</v>
      </c>
      <c r="B1" s="4649"/>
      <c r="C1" s="4649"/>
      <c r="D1" s="4649"/>
      <c r="E1" s="4649"/>
      <c r="F1" s="4649"/>
      <c r="G1" s="4649"/>
      <c r="H1" s="4649"/>
      <c r="I1" s="4649"/>
      <c r="J1" s="4649"/>
      <c r="K1" s="4650"/>
      <c r="L1" s="325"/>
      <c r="M1" s="325"/>
      <c r="N1" s="325"/>
      <c r="O1" s="325"/>
      <c r="P1" s="325"/>
      <c r="Q1" s="325"/>
      <c r="R1" s="325"/>
    </row>
    <row r="2" spans="1:28" ht="20.100000000000001" customHeight="1" thickTop="1">
      <c r="A2" s="4289" t="s">
        <v>215</v>
      </c>
      <c r="B2" s="4373"/>
      <c r="C2" s="4651">
        <v>6857</v>
      </c>
      <c r="D2" s="4652"/>
      <c r="E2" s="4652"/>
      <c r="F2" s="4653"/>
      <c r="G2" s="1348"/>
      <c r="H2" s="4668" t="s">
        <v>1227</v>
      </c>
      <c r="I2" s="4661" t="s">
        <v>1570</v>
      </c>
      <c r="J2" s="4662"/>
      <c r="K2" s="347"/>
      <c r="L2" s="1349"/>
      <c r="M2" s="325"/>
      <c r="N2" s="325"/>
      <c r="O2" s="325"/>
      <c r="P2" s="325"/>
      <c r="Q2" s="325"/>
      <c r="R2" s="325"/>
    </row>
    <row r="3" spans="1:28" ht="20.100000000000001" customHeight="1" thickBot="1">
      <c r="A3" s="4289" t="s">
        <v>222</v>
      </c>
      <c r="B3" s="4373"/>
      <c r="C3" s="4651" t="s">
        <v>3589</v>
      </c>
      <c r="D3" s="4659"/>
      <c r="E3" s="4659"/>
      <c r="F3" s="4660"/>
      <c r="G3" s="1348"/>
      <c r="H3" s="4669"/>
      <c r="I3" s="4663"/>
      <c r="J3" s="4664"/>
      <c r="K3" s="4667"/>
      <c r="L3" s="1349"/>
      <c r="M3" s="325"/>
      <c r="N3" s="325"/>
      <c r="O3" s="325"/>
      <c r="P3" s="325"/>
      <c r="Q3" s="325"/>
      <c r="R3" s="325"/>
    </row>
    <row r="4" spans="1:28" ht="27.75" customHeight="1" thickTop="1">
      <c r="A4" s="4289" t="s">
        <v>223</v>
      </c>
      <c r="B4" s="4666"/>
      <c r="C4" s="4651" t="s">
        <v>3587</v>
      </c>
      <c r="D4" s="4665"/>
      <c r="E4" s="4665"/>
      <c r="F4" s="4666"/>
      <c r="G4" s="1339"/>
      <c r="H4" s="4669"/>
      <c r="I4" s="4676" t="s">
        <v>1569</v>
      </c>
      <c r="J4" s="4677"/>
      <c r="K4" s="4667"/>
      <c r="L4" s="1349"/>
      <c r="M4" s="325"/>
      <c r="N4" s="325"/>
      <c r="O4" s="325"/>
      <c r="P4" s="325"/>
      <c r="Q4" s="325"/>
      <c r="R4" s="325"/>
      <c r="S4" s="1349"/>
      <c r="T4" s="325"/>
      <c r="U4" s="325"/>
      <c r="V4" s="325"/>
      <c r="W4" s="325"/>
      <c r="X4" s="325"/>
      <c r="Y4" s="325"/>
      <c r="Z4" s="1349"/>
      <c r="AA4" s="325"/>
      <c r="AB4" s="325"/>
    </row>
    <row r="5" spans="1:28" s="325" customFormat="1" ht="51" customHeight="1" thickBot="1">
      <c r="A5" s="4289" t="s">
        <v>325</v>
      </c>
      <c r="B5" s="4666"/>
      <c r="C5" s="4675" t="s">
        <v>3590</v>
      </c>
      <c r="D5" s="4665"/>
      <c r="E5" s="4665"/>
      <c r="F5" s="4666"/>
      <c r="G5" s="1350"/>
      <c r="H5" s="4670"/>
      <c r="I5" s="4678"/>
      <c r="J5" s="4679"/>
      <c r="K5" s="347"/>
      <c r="L5" s="1349"/>
      <c r="S5" s="1349"/>
      <c r="Z5" s="1349"/>
    </row>
    <row r="6" spans="1:28" s="281" customFormat="1" ht="35.25" customHeight="1" thickTop="1">
      <c r="A6" s="284" t="s">
        <v>1</v>
      </c>
      <c r="B6" s="283" t="s">
        <v>0</v>
      </c>
      <c r="C6" s="283" t="s">
        <v>2</v>
      </c>
      <c r="D6" s="283" t="s">
        <v>3</v>
      </c>
      <c r="E6" s="283" t="s">
        <v>4</v>
      </c>
      <c r="F6" s="283" t="s">
        <v>5</v>
      </c>
      <c r="G6" s="283" t="s">
        <v>6</v>
      </c>
      <c r="H6" s="283" t="s">
        <v>7</v>
      </c>
      <c r="I6" s="283" t="s">
        <v>8</v>
      </c>
      <c r="J6" s="283" t="s">
        <v>9</v>
      </c>
      <c r="K6" s="282" t="s">
        <v>10</v>
      </c>
      <c r="L6" s="1349"/>
      <c r="M6" s="325"/>
      <c r="N6" s="325"/>
      <c r="O6" s="325"/>
      <c r="P6" s="325"/>
      <c r="Q6" s="325"/>
      <c r="R6" s="325"/>
      <c r="S6" s="1349"/>
      <c r="T6" s="325"/>
      <c r="U6" s="325"/>
      <c r="V6" s="325"/>
      <c r="W6" s="325"/>
      <c r="X6" s="325"/>
      <c r="Y6" s="325"/>
      <c r="Z6" s="1349"/>
      <c r="AA6" s="325"/>
      <c r="AB6" s="325"/>
    </row>
    <row r="7" spans="1:28" ht="80.25" customHeight="1">
      <c r="A7" s="1335">
        <v>41428</v>
      </c>
      <c r="B7" s="1351" t="s">
        <v>32</v>
      </c>
      <c r="C7" s="4671" t="s">
        <v>1568</v>
      </c>
      <c r="D7" s="4671"/>
      <c r="E7" s="4671"/>
      <c r="F7" s="4671"/>
      <c r="G7" s="4671"/>
      <c r="H7" s="4671"/>
      <c r="I7" s="4671"/>
      <c r="J7" s="4671"/>
      <c r="K7" s="1788" t="s">
        <v>3967</v>
      </c>
      <c r="L7" s="1349"/>
      <c r="M7" s="325"/>
      <c r="N7" s="325"/>
      <c r="O7" s="325"/>
      <c r="P7" s="325"/>
      <c r="Q7" s="325"/>
      <c r="R7" s="325"/>
      <c r="S7" s="1349"/>
      <c r="T7" s="325"/>
      <c r="U7" s="325"/>
      <c r="V7" s="325"/>
      <c r="W7" s="325"/>
      <c r="X7" s="325"/>
      <c r="Y7" s="325"/>
      <c r="Z7" s="1349"/>
      <c r="AA7" s="325"/>
      <c r="AB7" s="325"/>
    </row>
    <row r="8" spans="1:28" s="271" customFormat="1" ht="46.5" customHeight="1">
      <c r="A8" s="1340">
        <v>41429</v>
      </c>
      <c r="B8" s="1332" t="s">
        <v>16</v>
      </c>
      <c r="C8" s="1334">
        <v>4620</v>
      </c>
      <c r="D8" s="1334">
        <f>+C8*(100-E8)/100</f>
        <v>4389</v>
      </c>
      <c r="E8" s="1334">
        <v>5</v>
      </c>
      <c r="F8" s="1334">
        <v>155</v>
      </c>
      <c r="G8" s="1334">
        <v>172</v>
      </c>
      <c r="H8" s="1334"/>
      <c r="I8" s="1334"/>
      <c r="J8" s="1334"/>
      <c r="K8" s="271" t="s">
        <v>1567</v>
      </c>
      <c r="L8" s="1349"/>
      <c r="M8" s="325"/>
      <c r="N8" s="325"/>
      <c r="O8" s="325"/>
      <c r="P8" s="325"/>
      <c r="Q8" s="325"/>
      <c r="R8" s="325"/>
      <c r="S8" s="1349"/>
      <c r="T8" s="325"/>
      <c r="U8" s="325"/>
      <c r="V8" s="325"/>
      <c r="W8" s="325"/>
      <c r="X8" s="325"/>
      <c r="Y8" s="325"/>
      <c r="Z8" s="1349"/>
      <c r="AA8" s="325"/>
      <c r="AB8" s="325"/>
    </row>
    <row r="9" spans="1:28" s="271" customFormat="1" ht="47.25" customHeight="1">
      <c r="A9" s="1340">
        <v>41433</v>
      </c>
      <c r="B9" s="1332" t="s">
        <v>16</v>
      </c>
      <c r="C9" s="1334">
        <v>4970</v>
      </c>
      <c r="D9" s="1334">
        <f>+C9*(100-E9)/100</f>
        <v>4920.3</v>
      </c>
      <c r="E9" s="1334">
        <v>1</v>
      </c>
      <c r="F9" s="1334">
        <v>121</v>
      </c>
      <c r="G9" s="1334">
        <v>180</v>
      </c>
      <c r="H9" s="1334"/>
      <c r="I9" s="1334"/>
      <c r="J9" s="1334"/>
      <c r="K9" s="348" t="s">
        <v>1566</v>
      </c>
      <c r="L9" s="1349"/>
      <c r="M9" s="325"/>
      <c r="N9" s="325"/>
      <c r="O9" s="325"/>
      <c r="P9" s="325"/>
      <c r="Q9" s="325"/>
      <c r="R9" s="325"/>
      <c r="S9" s="1349"/>
      <c r="T9" s="325"/>
      <c r="U9" s="325"/>
      <c r="V9" s="325"/>
      <c r="W9" s="325"/>
      <c r="X9" s="325"/>
      <c r="Y9" s="325"/>
      <c r="Z9" s="1349"/>
      <c r="AA9" s="325"/>
      <c r="AB9" s="325"/>
    </row>
    <row r="10" spans="1:28" s="271" customFormat="1" ht="47.25">
      <c r="A10" s="1340">
        <v>41446</v>
      </c>
      <c r="B10" s="1332" t="s">
        <v>16</v>
      </c>
      <c r="C10" s="1334">
        <v>4580</v>
      </c>
      <c r="D10" s="1334">
        <f>+C10*(100-E10)/100</f>
        <v>4580</v>
      </c>
      <c r="E10" s="1334">
        <v>0</v>
      </c>
      <c r="F10" s="1334">
        <v>147</v>
      </c>
      <c r="G10" s="1334">
        <v>200</v>
      </c>
      <c r="H10" s="1334"/>
      <c r="I10" s="1334"/>
      <c r="J10" s="1334"/>
      <c r="K10" s="271" t="s">
        <v>1565</v>
      </c>
      <c r="L10" s="1349"/>
      <c r="M10" s="1352"/>
      <c r="N10" s="1352"/>
      <c r="O10" s="1352"/>
      <c r="P10" s="1352"/>
      <c r="Q10" s="1352"/>
      <c r="R10" s="1352"/>
    </row>
    <row r="11" spans="1:28" s="271" customFormat="1">
      <c r="A11" s="1340">
        <v>41453</v>
      </c>
      <c r="B11" s="1332" t="s">
        <v>11</v>
      </c>
      <c r="C11" s="4345" t="s">
        <v>1564</v>
      </c>
      <c r="D11" s="4274"/>
      <c r="E11" s="4274"/>
      <c r="F11" s="4274"/>
      <c r="G11" s="4274"/>
      <c r="H11" s="4274"/>
      <c r="I11" s="4274"/>
      <c r="J11" s="4346"/>
      <c r="L11" s="1349"/>
      <c r="M11" s="1352"/>
      <c r="N11" s="1352"/>
      <c r="O11" s="1352"/>
      <c r="P11" s="1352"/>
      <c r="Q11" s="1352"/>
      <c r="R11" s="1352"/>
    </row>
    <row r="12" spans="1:28" s="271" customFormat="1">
      <c r="A12" s="1353">
        <v>41459</v>
      </c>
      <c r="B12" s="497" t="s">
        <v>11</v>
      </c>
      <c r="C12" s="4672" t="s">
        <v>1563</v>
      </c>
      <c r="D12" s="4673"/>
      <c r="E12" s="4673"/>
      <c r="F12" s="4673"/>
      <c r="G12" s="4673"/>
      <c r="H12" s="4673"/>
      <c r="I12" s="4673"/>
      <c r="J12" s="4674"/>
      <c r="K12" s="495"/>
      <c r="L12" s="1349"/>
      <c r="M12" s="1352"/>
      <c r="N12" s="1352"/>
      <c r="O12" s="1352"/>
      <c r="P12" s="1352"/>
      <c r="Q12" s="1352"/>
      <c r="R12" s="1352"/>
    </row>
    <row r="13" spans="1:28" s="271" customFormat="1" ht="31.5">
      <c r="A13" s="1340">
        <v>41480</v>
      </c>
      <c r="B13" s="1332" t="s">
        <v>16</v>
      </c>
      <c r="C13" s="1334">
        <v>4510</v>
      </c>
      <c r="D13" s="1334">
        <f>+C13*(100-E13)/100</f>
        <v>4510</v>
      </c>
      <c r="E13" s="1334">
        <v>0</v>
      </c>
      <c r="F13" s="1334">
        <v>125</v>
      </c>
      <c r="G13" s="1334">
        <v>215</v>
      </c>
      <c r="H13" s="1334"/>
      <c r="I13" s="1334"/>
      <c r="J13" s="1334"/>
      <c r="K13" s="271" t="s">
        <v>3591</v>
      </c>
      <c r="L13" s="1349"/>
      <c r="M13" s="1352"/>
      <c r="N13" s="1352"/>
      <c r="O13" s="1352"/>
      <c r="P13" s="1352"/>
      <c r="Q13" s="1352"/>
      <c r="R13" s="1352"/>
    </row>
    <row r="14" spans="1:28" s="271" customFormat="1" ht="31.5">
      <c r="A14" s="318">
        <v>41508</v>
      </c>
      <c r="B14" s="448" t="s">
        <v>16</v>
      </c>
      <c r="C14" s="316">
        <v>3685</v>
      </c>
      <c r="D14" s="316">
        <f>+C14*(100-E14)/100</f>
        <v>3685</v>
      </c>
      <c r="E14" s="316">
        <v>0</v>
      </c>
      <c r="F14" s="316">
        <v>263</v>
      </c>
      <c r="G14" s="316">
        <v>187</v>
      </c>
      <c r="H14" s="316"/>
      <c r="I14" s="316"/>
      <c r="J14" s="316"/>
      <c r="K14" s="342" t="s">
        <v>3592</v>
      </c>
      <c r="L14" s="1349"/>
      <c r="M14" s="1352"/>
      <c r="N14" s="1352"/>
      <c r="O14" s="1352"/>
      <c r="P14" s="1352"/>
      <c r="Q14" s="1352"/>
      <c r="R14" s="1352"/>
    </row>
    <row r="15" spans="1:28" s="271" customFormat="1" ht="37.5" customHeight="1">
      <c r="A15" s="1340">
        <v>41509</v>
      </c>
      <c r="B15" s="1332" t="s">
        <v>11</v>
      </c>
      <c r="C15" s="4340" t="s">
        <v>3593</v>
      </c>
      <c r="D15" s="4274"/>
      <c r="E15" s="4274"/>
      <c r="F15" s="4274"/>
      <c r="G15" s="4274"/>
      <c r="H15" s="4274"/>
      <c r="I15" s="4274"/>
      <c r="J15" s="4346"/>
      <c r="L15" s="1349"/>
      <c r="M15" s="1352"/>
      <c r="N15" s="1352"/>
      <c r="O15" s="1352"/>
      <c r="P15" s="1352"/>
      <c r="Q15" s="1352"/>
      <c r="R15" s="1352"/>
    </row>
    <row r="16" spans="1:28" s="271" customFormat="1" ht="31.5" customHeight="1">
      <c r="A16" s="1340">
        <v>41511</v>
      </c>
      <c r="B16" s="1332" t="s">
        <v>16</v>
      </c>
      <c r="C16" s="1334">
        <v>4070</v>
      </c>
      <c r="D16" s="1334">
        <f>+C16*(100-E16)/100</f>
        <v>4070</v>
      </c>
      <c r="E16" s="1334">
        <v>0</v>
      </c>
      <c r="F16" s="1334">
        <v>177</v>
      </c>
      <c r="G16" s="1334">
        <v>155</v>
      </c>
      <c r="H16" s="1334"/>
      <c r="I16" s="1334"/>
      <c r="J16" s="1334"/>
      <c r="K16" s="271" t="s">
        <v>1562</v>
      </c>
      <c r="L16" s="1349"/>
      <c r="M16" s="1352"/>
      <c r="N16" s="1352"/>
      <c r="O16" s="1352"/>
      <c r="P16" s="1352"/>
      <c r="Q16" s="1352"/>
      <c r="R16" s="1352"/>
    </row>
    <row r="17" spans="1:18" s="271" customFormat="1" ht="24" customHeight="1">
      <c r="A17" s="1340">
        <v>41514</v>
      </c>
      <c r="B17" s="1332" t="s">
        <v>16</v>
      </c>
      <c r="C17" s="1334">
        <v>4125</v>
      </c>
      <c r="D17" s="1334">
        <f>+C17*(100-E17)/100</f>
        <v>4125</v>
      </c>
      <c r="E17" s="1334">
        <v>0</v>
      </c>
      <c r="F17" s="1334">
        <v>160</v>
      </c>
      <c r="G17" s="1334">
        <v>310</v>
      </c>
      <c r="H17" s="1334"/>
      <c r="I17" s="1334"/>
      <c r="J17" s="1334"/>
      <c r="K17" s="271" t="s">
        <v>1561</v>
      </c>
      <c r="L17" s="1349"/>
      <c r="M17" s="1352"/>
      <c r="N17" s="1352"/>
      <c r="O17" s="1352"/>
      <c r="P17" s="1352"/>
      <c r="Q17" s="1352"/>
      <c r="R17" s="1352"/>
    </row>
    <row r="18" spans="1:18" s="271" customFormat="1" ht="24" customHeight="1">
      <c r="A18" s="1340">
        <v>41542</v>
      </c>
      <c r="B18" s="1332" t="s">
        <v>16</v>
      </c>
      <c r="C18" s="1334">
        <v>4127</v>
      </c>
      <c r="D18" s="1334">
        <f>+C18*(100-E18)/100</f>
        <v>4127</v>
      </c>
      <c r="E18" s="1334">
        <v>0</v>
      </c>
      <c r="F18" s="1334">
        <v>122</v>
      </c>
      <c r="G18" s="1334">
        <v>230</v>
      </c>
      <c r="H18" s="1334"/>
      <c r="I18" s="1334"/>
      <c r="J18" s="1334"/>
      <c r="K18" s="271" t="s">
        <v>1560</v>
      </c>
      <c r="L18" s="1349"/>
      <c r="M18" s="1352"/>
      <c r="N18" s="1352"/>
      <c r="O18" s="1352"/>
      <c r="P18" s="1352"/>
      <c r="Q18" s="1352"/>
      <c r="R18" s="1352"/>
    </row>
    <row r="19" spans="1:18" s="271" customFormat="1" ht="24" customHeight="1">
      <c r="A19" s="1340">
        <v>41573</v>
      </c>
      <c r="B19" s="1332" t="s">
        <v>16</v>
      </c>
      <c r="C19" s="1334">
        <v>4255</v>
      </c>
      <c r="D19" s="1334">
        <f>+C19*(100-E19)/100</f>
        <v>4255</v>
      </c>
      <c r="E19" s="1334">
        <v>0</v>
      </c>
      <c r="F19" s="1334">
        <f>(0.715*1000000/D19)</f>
        <v>168.0376028202115</v>
      </c>
      <c r="G19" s="1334">
        <v>240</v>
      </c>
      <c r="H19" s="1332"/>
      <c r="I19" s="1332"/>
      <c r="J19" s="1332"/>
      <c r="K19" s="271" t="s">
        <v>1559</v>
      </c>
      <c r="L19" s="1349"/>
      <c r="M19" s="1352"/>
      <c r="N19" s="1352"/>
      <c r="O19" s="1352"/>
      <c r="P19" s="1352"/>
      <c r="Q19" s="1352"/>
      <c r="R19" s="1352"/>
    </row>
    <row r="20" spans="1:18" s="271" customFormat="1" ht="29.25" customHeight="1">
      <c r="A20" s="1340">
        <v>41594</v>
      </c>
      <c r="B20" s="1332" t="s">
        <v>11</v>
      </c>
      <c r="C20" s="4340" t="s">
        <v>3594</v>
      </c>
      <c r="D20" s="4263"/>
      <c r="E20" s="4263"/>
      <c r="F20" s="4263"/>
      <c r="G20" s="4263"/>
      <c r="H20" s="4263"/>
      <c r="I20" s="4263"/>
      <c r="J20" s="4344"/>
      <c r="L20" s="1349"/>
      <c r="M20" s="1352"/>
      <c r="N20" s="1352"/>
      <c r="O20" s="1352"/>
      <c r="P20" s="1352"/>
      <c r="Q20" s="1352"/>
      <c r="R20" s="1352"/>
    </row>
    <row r="21" spans="1:18" s="271" customFormat="1" ht="29.25" customHeight="1">
      <c r="A21" s="1340">
        <v>41573</v>
      </c>
      <c r="B21" s="1332" t="s">
        <v>11</v>
      </c>
      <c r="C21" s="4340" t="s">
        <v>3595</v>
      </c>
      <c r="D21" s="4263"/>
      <c r="E21" s="4263"/>
      <c r="F21" s="4263"/>
      <c r="G21" s="4263"/>
      <c r="H21" s="4263"/>
      <c r="I21" s="4263"/>
      <c r="J21" s="4344"/>
      <c r="L21" s="1349"/>
      <c r="M21" s="1352"/>
      <c r="N21" s="1352"/>
      <c r="O21" s="1352"/>
      <c r="P21" s="1352"/>
      <c r="Q21" s="1352"/>
      <c r="R21" s="1352"/>
    </row>
    <row r="22" spans="1:18" s="271" customFormat="1" ht="29.25" customHeight="1" thickBot="1">
      <c r="A22" s="1331">
        <v>41624</v>
      </c>
      <c r="B22" s="1338" t="s">
        <v>16</v>
      </c>
      <c r="C22" s="1333">
        <v>4305</v>
      </c>
      <c r="D22" s="1333">
        <f t="shared" ref="D22:D34" si="0">+C22*(100-E22)/100</f>
        <v>4305</v>
      </c>
      <c r="E22" s="1333">
        <v>0</v>
      </c>
      <c r="F22" s="1333">
        <f>(0.624*1000000)/D22</f>
        <v>144.94773519163763</v>
      </c>
      <c r="G22" s="1333">
        <v>248</v>
      </c>
      <c r="H22" s="1338"/>
      <c r="I22" s="1338"/>
      <c r="J22" s="1338"/>
      <c r="K22" s="336" t="s">
        <v>1558</v>
      </c>
      <c r="L22" s="1349"/>
      <c r="M22" s="1352"/>
      <c r="N22" s="1352"/>
      <c r="O22" s="1352"/>
      <c r="P22" s="1352"/>
      <c r="Q22" s="1352"/>
      <c r="R22" s="1352"/>
    </row>
    <row r="23" spans="1:18" s="271" customFormat="1" ht="32.25" thickTop="1">
      <c r="A23" s="308">
        <v>41652</v>
      </c>
      <c r="B23" s="307" t="s">
        <v>16</v>
      </c>
      <c r="C23" s="446">
        <v>4275</v>
      </c>
      <c r="D23" s="322">
        <f t="shared" si="0"/>
        <v>4275</v>
      </c>
      <c r="E23" s="446">
        <v>0</v>
      </c>
      <c r="F23" s="446">
        <v>126</v>
      </c>
      <c r="G23" s="446">
        <v>242</v>
      </c>
      <c r="H23" s="307"/>
      <c r="I23" s="307"/>
      <c r="J23" s="307"/>
      <c r="K23" s="335" t="s">
        <v>1557</v>
      </c>
      <c r="L23" s="1349"/>
      <c r="M23" s="1352"/>
      <c r="N23" s="1352"/>
      <c r="O23" s="1352"/>
      <c r="P23" s="1352"/>
      <c r="Q23" s="1352"/>
      <c r="R23" s="1352"/>
    </row>
    <row r="24" spans="1:18" s="271" customFormat="1" ht="33.75" customHeight="1">
      <c r="A24" s="1340">
        <v>41664</v>
      </c>
      <c r="B24" s="1332" t="s">
        <v>16</v>
      </c>
      <c r="C24" s="1334">
        <v>4690</v>
      </c>
      <c r="D24" s="1334">
        <f t="shared" si="0"/>
        <v>4690</v>
      </c>
      <c r="E24" s="1334">
        <v>0</v>
      </c>
      <c r="F24" s="1334">
        <v>127</v>
      </c>
      <c r="G24" s="1334">
        <v>250</v>
      </c>
      <c r="H24" s="1332"/>
      <c r="I24" s="1332"/>
      <c r="J24" s="1332"/>
      <c r="K24" s="271" t="s">
        <v>1556</v>
      </c>
      <c r="L24" s="1349"/>
      <c r="M24" s="1352"/>
      <c r="N24" s="1352"/>
      <c r="O24" s="1352"/>
      <c r="P24" s="1352"/>
      <c r="Q24" s="1352"/>
      <c r="R24" s="1352"/>
    </row>
    <row r="25" spans="1:18" s="271" customFormat="1" ht="45.75" customHeight="1">
      <c r="A25" s="1340">
        <v>41681</v>
      </c>
      <c r="B25" s="1332" t="s">
        <v>16</v>
      </c>
      <c r="C25" s="1334">
        <v>4665</v>
      </c>
      <c r="D25" s="1334">
        <f t="shared" si="0"/>
        <v>4665</v>
      </c>
      <c r="E25" s="1334">
        <v>0</v>
      </c>
      <c r="F25" s="1334">
        <v>117</v>
      </c>
      <c r="G25" s="1334">
        <v>208</v>
      </c>
      <c r="H25" s="1332"/>
      <c r="I25" s="1332"/>
      <c r="J25" s="1332"/>
      <c r="K25" s="271" t="s">
        <v>1555</v>
      </c>
      <c r="L25" s="1349"/>
      <c r="M25" s="1352"/>
      <c r="N25" s="1352"/>
      <c r="O25" s="1352"/>
      <c r="P25" s="1352"/>
      <c r="Q25" s="1352"/>
      <c r="R25" s="1352"/>
    </row>
    <row r="26" spans="1:18" s="271" customFormat="1" ht="36.75" customHeight="1">
      <c r="A26" s="1340">
        <v>41707</v>
      </c>
      <c r="B26" s="1332" t="s">
        <v>16</v>
      </c>
      <c r="C26" s="1334">
        <v>4695</v>
      </c>
      <c r="D26" s="1334">
        <f t="shared" si="0"/>
        <v>4695</v>
      </c>
      <c r="E26" s="1334">
        <v>0</v>
      </c>
      <c r="F26" s="1334">
        <f>539000/D26</f>
        <v>114.80298189563365</v>
      </c>
      <c r="G26" s="1334">
        <v>263</v>
      </c>
      <c r="H26" s="1332"/>
      <c r="I26" s="1332"/>
      <c r="J26" s="1332"/>
      <c r="K26" s="271" t="s">
        <v>3596</v>
      </c>
      <c r="L26" s="1349"/>
      <c r="M26" s="1352"/>
      <c r="N26" s="1352"/>
      <c r="O26" s="1352"/>
      <c r="P26" s="1352"/>
      <c r="Q26" s="1352"/>
      <c r="R26" s="1352"/>
    </row>
    <row r="27" spans="1:18" s="271" customFormat="1" ht="34.5" customHeight="1">
      <c r="A27" s="1340">
        <v>41727</v>
      </c>
      <c r="B27" s="1332" t="s">
        <v>16</v>
      </c>
      <c r="C27" s="1334">
        <v>4520</v>
      </c>
      <c r="D27" s="1334">
        <f t="shared" si="0"/>
        <v>4520</v>
      </c>
      <c r="E27" s="1334">
        <v>0</v>
      </c>
      <c r="F27" s="1334">
        <f>676000/D27</f>
        <v>149.55752212389382</v>
      </c>
      <c r="G27" s="1334">
        <v>190</v>
      </c>
      <c r="H27" s="1332"/>
      <c r="I27" s="1332"/>
      <c r="J27" s="1332"/>
      <c r="K27" s="271" t="s">
        <v>1554</v>
      </c>
      <c r="L27" s="1349"/>
      <c r="M27" s="1352"/>
      <c r="N27" s="1352"/>
      <c r="O27" s="1352"/>
      <c r="P27" s="1352"/>
      <c r="Q27" s="1352"/>
      <c r="R27" s="1352"/>
    </row>
    <row r="28" spans="1:18" s="271" customFormat="1" ht="34.5" customHeight="1">
      <c r="A28" s="1340">
        <v>41739</v>
      </c>
      <c r="B28" s="1332" t="s">
        <v>16</v>
      </c>
      <c r="C28" s="1334">
        <v>4420</v>
      </c>
      <c r="D28" s="1334">
        <f t="shared" si="0"/>
        <v>4420</v>
      </c>
      <c r="E28" s="1334">
        <v>0</v>
      </c>
      <c r="F28" s="1334">
        <v>187</v>
      </c>
      <c r="G28" s="1334">
        <v>180</v>
      </c>
      <c r="H28" s="1332"/>
      <c r="I28" s="1332"/>
      <c r="J28" s="1332"/>
      <c r="K28" s="271" t="s">
        <v>1553</v>
      </c>
      <c r="L28" s="1349"/>
      <c r="M28" s="1352"/>
      <c r="N28" s="1352"/>
      <c r="O28" s="1352"/>
      <c r="P28" s="1352"/>
      <c r="Q28" s="1352"/>
      <c r="R28" s="1352"/>
    </row>
    <row r="29" spans="1:18" s="271" customFormat="1" ht="47.25">
      <c r="A29" s="1340">
        <v>41748</v>
      </c>
      <c r="B29" s="1332" t="s">
        <v>16</v>
      </c>
      <c r="C29" s="1334">
        <v>4480</v>
      </c>
      <c r="D29" s="1334">
        <f t="shared" si="0"/>
        <v>4480</v>
      </c>
      <c r="E29" s="1334">
        <v>0</v>
      </c>
      <c r="F29" s="1334">
        <v>166</v>
      </c>
      <c r="G29" s="1334">
        <v>182</v>
      </c>
      <c r="H29" s="1332"/>
      <c r="I29" s="1332"/>
      <c r="J29" s="1332"/>
      <c r="K29" s="271" t="s">
        <v>1552</v>
      </c>
      <c r="L29" s="1349"/>
      <c r="M29" s="1352"/>
      <c r="N29" s="1352"/>
      <c r="O29" s="1352"/>
      <c r="P29" s="1352"/>
      <c r="Q29" s="1352"/>
      <c r="R29" s="1352"/>
    </row>
    <row r="30" spans="1:18" s="271" customFormat="1" ht="31.5">
      <c r="A30" s="1340">
        <v>41756</v>
      </c>
      <c r="B30" s="1332" t="s">
        <v>16</v>
      </c>
      <c r="C30" s="1334">
        <v>4490</v>
      </c>
      <c r="D30" s="1334">
        <f t="shared" si="0"/>
        <v>4490</v>
      </c>
      <c r="E30" s="1334">
        <v>0</v>
      </c>
      <c r="F30" s="1334">
        <v>188</v>
      </c>
      <c r="G30" s="1334">
        <v>170</v>
      </c>
      <c r="H30" s="1332"/>
      <c r="I30" s="1332"/>
      <c r="J30" s="1332"/>
      <c r="K30" s="271" t="s">
        <v>1551</v>
      </c>
      <c r="L30" s="1349"/>
      <c r="M30" s="1352"/>
      <c r="N30" s="1352"/>
      <c r="O30" s="1352"/>
      <c r="P30" s="1352"/>
      <c r="Q30" s="1352"/>
      <c r="R30" s="1352"/>
    </row>
    <row r="31" spans="1:18" s="271" customFormat="1" ht="31.5">
      <c r="A31" s="318">
        <v>41777</v>
      </c>
      <c r="B31" s="448" t="s">
        <v>16</v>
      </c>
      <c r="C31" s="316">
        <v>4145</v>
      </c>
      <c r="D31" s="316">
        <f t="shared" si="0"/>
        <v>4145</v>
      </c>
      <c r="E31" s="316">
        <v>0</v>
      </c>
      <c r="F31" s="316">
        <v>198</v>
      </c>
      <c r="G31" s="316">
        <v>169</v>
      </c>
      <c r="H31" s="448"/>
      <c r="I31" s="448"/>
      <c r="J31" s="448"/>
      <c r="K31" s="342" t="s">
        <v>1550</v>
      </c>
      <c r="L31" s="1349"/>
      <c r="M31" s="1352"/>
      <c r="N31" s="1352"/>
      <c r="O31" s="1352"/>
      <c r="P31" s="1352"/>
      <c r="Q31" s="1352"/>
      <c r="R31" s="1352"/>
    </row>
    <row r="32" spans="1:18" s="271" customFormat="1" ht="47.25">
      <c r="A32" s="318">
        <v>41791</v>
      </c>
      <c r="B32" s="448" t="s">
        <v>16</v>
      </c>
      <c r="C32" s="316">
        <v>4170</v>
      </c>
      <c r="D32" s="316">
        <f t="shared" si="0"/>
        <v>4170</v>
      </c>
      <c r="E32" s="316">
        <v>0</v>
      </c>
      <c r="F32" s="316">
        <v>229</v>
      </c>
      <c r="G32" s="316">
        <v>168</v>
      </c>
      <c r="H32" s="448"/>
      <c r="I32" s="448"/>
      <c r="J32" s="448"/>
      <c r="K32" s="342" t="s">
        <v>1549</v>
      </c>
      <c r="L32" s="1349"/>
      <c r="M32" s="1352"/>
      <c r="N32" s="1352"/>
      <c r="O32" s="1352"/>
      <c r="P32" s="1352"/>
      <c r="Q32" s="1352"/>
      <c r="R32" s="1352"/>
    </row>
    <row r="33" spans="1:18" s="271" customFormat="1" ht="32.25" customHeight="1">
      <c r="A33" s="1340">
        <v>41806</v>
      </c>
      <c r="B33" s="1332" t="s">
        <v>16</v>
      </c>
      <c r="C33" s="358">
        <v>4390</v>
      </c>
      <c r="D33" s="358">
        <f t="shared" si="0"/>
        <v>4390</v>
      </c>
      <c r="E33" s="358">
        <v>0</v>
      </c>
      <c r="F33" s="358">
        <f>955000/D33</f>
        <v>217.53986332574033</v>
      </c>
      <c r="G33" s="358">
        <v>105</v>
      </c>
      <c r="H33" s="1332"/>
      <c r="I33" s="1332"/>
      <c r="J33" s="1332"/>
      <c r="K33" s="348" t="s">
        <v>1548</v>
      </c>
      <c r="L33" s="1349"/>
      <c r="M33" s="1352"/>
      <c r="N33" s="1352"/>
      <c r="O33" s="1352"/>
      <c r="P33" s="1352"/>
      <c r="Q33" s="1352"/>
      <c r="R33" s="1352"/>
    </row>
    <row r="34" spans="1:18" s="271" customFormat="1" ht="49.5" customHeight="1">
      <c r="A34" s="4293">
        <v>41827</v>
      </c>
      <c r="B34" s="1332" t="s">
        <v>16</v>
      </c>
      <c r="C34" s="358">
        <v>4185</v>
      </c>
      <c r="D34" s="358">
        <f t="shared" si="0"/>
        <v>4185</v>
      </c>
      <c r="E34" s="358">
        <v>0</v>
      </c>
      <c r="F34" s="358">
        <v>110</v>
      </c>
      <c r="G34" s="358">
        <v>163</v>
      </c>
      <c r="H34" s="1332"/>
      <c r="I34" s="1332"/>
      <c r="J34" s="1332"/>
      <c r="K34" s="348" t="s">
        <v>1547</v>
      </c>
      <c r="L34" s="1349"/>
      <c r="M34" s="1352"/>
      <c r="N34" s="1352"/>
      <c r="O34" s="1352"/>
      <c r="P34" s="1352"/>
      <c r="Q34" s="1352"/>
      <c r="R34" s="1352"/>
    </row>
    <row r="35" spans="1:18" s="271" customFormat="1" ht="22.5" customHeight="1">
      <c r="A35" s="4654"/>
      <c r="B35" s="1332" t="s">
        <v>11</v>
      </c>
      <c r="C35" s="4656" t="s">
        <v>1546</v>
      </c>
      <c r="D35" s="4657"/>
      <c r="E35" s="4657"/>
      <c r="F35" s="4657"/>
      <c r="G35" s="4657"/>
      <c r="H35" s="4657"/>
      <c r="I35" s="4657"/>
      <c r="J35" s="4658"/>
      <c r="K35" s="348"/>
      <c r="L35" s="1349"/>
      <c r="M35" s="1352"/>
      <c r="N35" s="1352"/>
      <c r="O35" s="1352"/>
      <c r="P35" s="1352"/>
      <c r="Q35" s="1352"/>
      <c r="R35" s="1352"/>
    </row>
    <row r="36" spans="1:18" s="271" customFormat="1" ht="48" customHeight="1">
      <c r="A36" s="4655"/>
      <c r="B36" s="1332" t="s">
        <v>16</v>
      </c>
      <c r="C36" s="358">
        <v>4495</v>
      </c>
      <c r="D36" s="358">
        <f>+C36*(100-E36)/100</f>
        <v>4495</v>
      </c>
      <c r="E36" s="358">
        <v>0</v>
      </c>
      <c r="F36" s="358">
        <f>+(0.615*1000000)/D36</f>
        <v>136.81868743047832</v>
      </c>
      <c r="G36" s="358">
        <v>160</v>
      </c>
      <c r="H36" s="1332"/>
      <c r="I36" s="1332"/>
      <c r="J36" s="1332"/>
      <c r="K36" s="348" t="s">
        <v>3597</v>
      </c>
      <c r="L36" s="1349"/>
      <c r="M36" s="1352"/>
      <c r="N36" s="1352"/>
      <c r="O36" s="1352"/>
      <c r="P36" s="1352"/>
      <c r="Q36" s="1352"/>
      <c r="R36" s="1352"/>
    </row>
    <row r="37" spans="1:18" s="271" customFormat="1" ht="24.75" customHeight="1">
      <c r="A37" s="4293">
        <v>41828</v>
      </c>
      <c r="B37" s="1332" t="s">
        <v>11</v>
      </c>
      <c r="C37" s="4345" t="s">
        <v>1545</v>
      </c>
      <c r="D37" s="4274"/>
      <c r="E37" s="4274"/>
      <c r="F37" s="4274"/>
      <c r="G37" s="4274"/>
      <c r="H37" s="4274"/>
      <c r="I37" s="4274"/>
      <c r="J37" s="4346"/>
      <c r="L37" s="1349"/>
      <c r="M37" s="1352"/>
      <c r="N37" s="1352"/>
      <c r="O37" s="1352"/>
      <c r="P37" s="1352"/>
      <c r="Q37" s="1352"/>
      <c r="R37" s="1352"/>
    </row>
    <row r="38" spans="1:18" s="271" customFormat="1" ht="47.25">
      <c r="A38" s="4307"/>
      <c r="B38" s="1332" t="s">
        <v>16</v>
      </c>
      <c r="C38" s="358">
        <v>4375</v>
      </c>
      <c r="D38" s="358">
        <f>+C38*(100-E38)/100</f>
        <v>4375</v>
      </c>
      <c r="E38" s="358">
        <v>0</v>
      </c>
      <c r="F38" s="358">
        <v>137</v>
      </c>
      <c r="G38" s="358">
        <v>175</v>
      </c>
      <c r="H38" s="1332"/>
      <c r="I38" s="358"/>
      <c r="J38" s="358"/>
      <c r="K38" s="348" t="s">
        <v>3598</v>
      </c>
      <c r="L38" s="1349"/>
      <c r="M38" s="1352"/>
      <c r="N38" s="1352"/>
      <c r="O38" s="1352"/>
      <c r="P38" s="1352"/>
      <c r="Q38" s="1352"/>
      <c r="R38" s="1352"/>
    </row>
    <row r="39" spans="1:18" s="271" customFormat="1" ht="47.25">
      <c r="A39" s="318">
        <v>41829</v>
      </c>
      <c r="B39" s="448" t="s">
        <v>16</v>
      </c>
      <c r="C39" s="316">
        <v>4600</v>
      </c>
      <c r="D39" s="316">
        <f>+C39*(100-E39)/100</f>
        <v>4600</v>
      </c>
      <c r="E39" s="316">
        <v>0</v>
      </c>
      <c r="F39" s="316">
        <v>126</v>
      </c>
      <c r="G39" s="316">
        <v>170</v>
      </c>
      <c r="H39" s="448"/>
      <c r="I39" s="316"/>
      <c r="J39" s="316"/>
      <c r="K39" s="422" t="s">
        <v>3599</v>
      </c>
      <c r="L39" s="1349"/>
      <c r="M39" s="1352"/>
      <c r="N39" s="1352"/>
      <c r="O39" s="1352"/>
      <c r="P39" s="1352"/>
      <c r="Q39" s="1352"/>
      <c r="R39" s="1352"/>
    </row>
    <row r="40" spans="1:18" s="271" customFormat="1" ht="31.5">
      <c r="A40" s="1340">
        <v>41859</v>
      </c>
      <c r="B40" s="1332" t="s">
        <v>16</v>
      </c>
      <c r="C40" s="358">
        <v>4460</v>
      </c>
      <c r="D40" s="358">
        <f>+C40*(100-E40)/100</f>
        <v>4460</v>
      </c>
      <c r="E40" s="358">
        <v>0</v>
      </c>
      <c r="F40" s="358">
        <v>93</v>
      </c>
      <c r="G40" s="358">
        <v>190</v>
      </c>
      <c r="H40" s="1332"/>
      <c r="I40" s="1332"/>
      <c r="J40" s="1332"/>
      <c r="K40" s="348" t="s">
        <v>3600</v>
      </c>
      <c r="L40" s="1349"/>
      <c r="M40" s="1352"/>
      <c r="N40" s="1352"/>
      <c r="O40" s="1352"/>
      <c r="P40" s="1352"/>
      <c r="Q40" s="1352"/>
      <c r="R40" s="1352"/>
    </row>
    <row r="41" spans="1:18" s="271" customFormat="1" ht="51" customHeight="1">
      <c r="A41" s="1340">
        <v>41876</v>
      </c>
      <c r="B41" s="1354" t="s">
        <v>34</v>
      </c>
      <c r="C41" s="4607" t="s">
        <v>3601</v>
      </c>
      <c r="D41" s="4459"/>
      <c r="E41" s="4459"/>
      <c r="F41" s="4459"/>
      <c r="G41" s="4459"/>
      <c r="H41" s="4459"/>
      <c r="I41" s="4459"/>
      <c r="J41" s="4608"/>
      <c r="K41" s="348"/>
      <c r="L41" s="1349"/>
      <c r="M41" s="1352"/>
      <c r="N41" s="1352"/>
      <c r="O41" s="1352"/>
      <c r="P41" s="1352"/>
      <c r="Q41" s="1352"/>
      <c r="R41" s="1352"/>
    </row>
    <row r="42" spans="1:18" s="271" customFormat="1" ht="36" customHeight="1">
      <c r="A42" s="1340">
        <v>41879</v>
      </c>
      <c r="B42" s="1332" t="s">
        <v>16</v>
      </c>
      <c r="C42" s="1337">
        <v>5190</v>
      </c>
      <c r="D42" s="1334">
        <f>+C42*(100-E42)/100</f>
        <v>5190</v>
      </c>
      <c r="E42" s="1337">
        <v>0</v>
      </c>
      <c r="F42" s="1337">
        <v>193</v>
      </c>
      <c r="G42" s="1337">
        <v>230</v>
      </c>
      <c r="H42" s="1337"/>
      <c r="I42" s="1332"/>
      <c r="J42" s="1332"/>
      <c r="K42" s="348" t="s">
        <v>3602</v>
      </c>
      <c r="L42" s="1349"/>
      <c r="M42" s="1352"/>
      <c r="N42" s="1352"/>
      <c r="O42" s="1352"/>
      <c r="P42" s="1352"/>
      <c r="Q42" s="1352"/>
      <c r="R42" s="1352"/>
    </row>
    <row r="43" spans="1:18" s="271" customFormat="1" ht="31.5">
      <c r="A43" s="1340">
        <v>41880</v>
      </c>
      <c r="B43" s="1332" t="s">
        <v>16</v>
      </c>
      <c r="C43" s="1337">
        <v>5050</v>
      </c>
      <c r="D43" s="1334">
        <f>+C43*(100-E43)/100</f>
        <v>5050</v>
      </c>
      <c r="E43" s="1337">
        <v>0</v>
      </c>
      <c r="F43" s="1337">
        <v>158</v>
      </c>
      <c r="G43" s="1337">
        <v>230</v>
      </c>
      <c r="H43" s="1337"/>
      <c r="I43" s="1332"/>
      <c r="J43" s="1332"/>
      <c r="K43" s="348" t="s">
        <v>3603</v>
      </c>
      <c r="L43" s="1349"/>
      <c r="M43" s="1352"/>
      <c r="N43" s="1352"/>
      <c r="O43" s="1352"/>
      <c r="P43" s="1352"/>
      <c r="Q43" s="1352"/>
      <c r="R43" s="1352"/>
    </row>
    <row r="44" spans="1:18" s="271" customFormat="1" ht="47.25">
      <c r="A44" s="1340">
        <v>41886</v>
      </c>
      <c r="B44" s="1332" t="s">
        <v>16</v>
      </c>
      <c r="C44" s="1337">
        <v>5045</v>
      </c>
      <c r="D44" s="1334">
        <f>+C44*(100-E44)/100</f>
        <v>5045</v>
      </c>
      <c r="E44" s="1337">
        <v>0</v>
      </c>
      <c r="F44" s="1337">
        <v>66</v>
      </c>
      <c r="G44" s="1337">
        <v>190</v>
      </c>
      <c r="H44" s="1337"/>
      <c r="I44" s="1332"/>
      <c r="J44" s="1332"/>
      <c r="K44" s="348" t="s">
        <v>3604</v>
      </c>
      <c r="L44" s="1349"/>
      <c r="M44" s="1352"/>
      <c r="N44" s="1352"/>
      <c r="O44" s="1352"/>
      <c r="P44" s="1352"/>
      <c r="Q44" s="1352"/>
      <c r="R44" s="1352"/>
    </row>
    <row r="45" spans="1:18" s="271" customFormat="1" ht="47.25">
      <c r="A45" s="304">
        <v>41889</v>
      </c>
      <c r="B45" s="303" t="s">
        <v>16</v>
      </c>
      <c r="C45" s="1337">
        <v>4990</v>
      </c>
      <c r="D45" s="302">
        <f>+C45*(100-E45)/100</f>
        <v>4990</v>
      </c>
      <c r="E45" s="1337">
        <v>0</v>
      </c>
      <c r="F45" s="1337">
        <v>282</v>
      </c>
      <c r="G45" s="1337">
        <v>200</v>
      </c>
      <c r="H45" s="303"/>
      <c r="I45" s="303"/>
      <c r="J45" s="303"/>
      <c r="K45" s="350" t="s">
        <v>3605</v>
      </c>
      <c r="L45" s="1349"/>
      <c r="M45" s="1352"/>
      <c r="N45" s="1352"/>
      <c r="O45" s="1352"/>
      <c r="P45" s="1352"/>
      <c r="Q45" s="1352"/>
      <c r="R45" s="1352"/>
    </row>
    <row r="46" spans="1:18" s="271" customFormat="1" ht="20.25" customHeight="1">
      <c r="A46" s="4293">
        <v>41924</v>
      </c>
      <c r="B46" s="303" t="s">
        <v>11</v>
      </c>
      <c r="C46" s="4358" t="s">
        <v>3606</v>
      </c>
      <c r="D46" s="4281"/>
      <c r="E46" s="4281"/>
      <c r="F46" s="4281"/>
      <c r="G46" s="4281"/>
      <c r="H46" s="4281"/>
      <c r="I46" s="4281"/>
      <c r="J46" s="4359"/>
      <c r="K46" s="350"/>
      <c r="L46" s="1349"/>
      <c r="M46" s="1352"/>
      <c r="N46" s="1352"/>
      <c r="O46" s="1352"/>
      <c r="P46" s="1352"/>
      <c r="Q46" s="1352"/>
      <c r="R46" s="1352"/>
    </row>
    <row r="47" spans="1:18" s="271" customFormat="1" ht="47.25">
      <c r="A47" s="4307"/>
      <c r="B47" s="1332" t="s">
        <v>16</v>
      </c>
      <c r="C47" s="1337">
        <v>4780</v>
      </c>
      <c r="D47" s="1334">
        <f t="shared" ref="D47:D111" si="1">+C47*(100-E47)/100</f>
        <v>4780</v>
      </c>
      <c r="E47" s="1337">
        <v>0</v>
      </c>
      <c r="F47" s="1337">
        <v>201</v>
      </c>
      <c r="G47" s="1337">
        <v>155</v>
      </c>
      <c r="H47" s="1337"/>
      <c r="I47" s="1337"/>
      <c r="J47" s="1337"/>
      <c r="K47" s="348" t="s">
        <v>3607</v>
      </c>
      <c r="L47" s="1349"/>
      <c r="M47" s="1352"/>
      <c r="N47" s="1352"/>
      <c r="O47" s="1352"/>
      <c r="P47" s="1352"/>
      <c r="Q47" s="1352"/>
      <c r="R47" s="1352"/>
    </row>
    <row r="48" spans="1:18" s="271" customFormat="1" ht="47.25">
      <c r="A48" s="1340">
        <v>41930</v>
      </c>
      <c r="B48" s="1332" t="s">
        <v>16</v>
      </c>
      <c r="C48" s="1337">
        <v>4810</v>
      </c>
      <c r="D48" s="1334">
        <f t="shared" si="1"/>
        <v>4810</v>
      </c>
      <c r="E48" s="1337">
        <v>0</v>
      </c>
      <c r="F48" s="1337">
        <v>101</v>
      </c>
      <c r="G48" s="1337">
        <v>220</v>
      </c>
      <c r="H48" s="1337"/>
      <c r="I48" s="1337"/>
      <c r="J48" s="1337"/>
      <c r="K48" s="348" t="s">
        <v>3608</v>
      </c>
      <c r="L48" s="1349"/>
      <c r="M48" s="1352"/>
      <c r="N48" s="1352"/>
      <c r="O48" s="1352"/>
      <c r="P48" s="1352"/>
      <c r="Q48" s="1352"/>
      <c r="R48" s="1352"/>
    </row>
    <row r="49" spans="1:18" s="271" customFormat="1" ht="31.5">
      <c r="A49" s="1340">
        <v>41935</v>
      </c>
      <c r="B49" s="1332" t="s">
        <v>16</v>
      </c>
      <c r="C49" s="1337">
        <v>5015</v>
      </c>
      <c r="D49" s="1334">
        <f t="shared" si="1"/>
        <v>5015</v>
      </c>
      <c r="E49" s="1337">
        <v>0</v>
      </c>
      <c r="F49" s="1337">
        <v>84</v>
      </c>
      <c r="G49" s="1337">
        <v>222</v>
      </c>
      <c r="H49" s="1337"/>
      <c r="I49" s="1337"/>
      <c r="J49" s="1337"/>
      <c r="K49" s="348" t="s">
        <v>3609</v>
      </c>
      <c r="L49" s="1349"/>
      <c r="M49" s="1352"/>
      <c r="N49" s="1352"/>
      <c r="O49" s="1352"/>
      <c r="P49" s="1352"/>
      <c r="Q49" s="1352"/>
      <c r="R49" s="1352"/>
    </row>
    <row r="50" spans="1:18" s="271" customFormat="1" ht="31.5">
      <c r="A50" s="1340">
        <v>41949</v>
      </c>
      <c r="B50" s="1332" t="s">
        <v>16</v>
      </c>
      <c r="C50" s="1337">
        <v>4850</v>
      </c>
      <c r="D50" s="1334">
        <f t="shared" si="1"/>
        <v>4850</v>
      </c>
      <c r="E50" s="1337">
        <v>0</v>
      </c>
      <c r="F50" s="1337">
        <v>96</v>
      </c>
      <c r="G50" s="1337">
        <v>235</v>
      </c>
      <c r="H50" s="1337"/>
      <c r="I50" s="1337"/>
      <c r="J50" s="1337"/>
      <c r="K50" s="348" t="s">
        <v>3610</v>
      </c>
      <c r="L50" s="1349"/>
      <c r="M50" s="1352"/>
      <c r="N50" s="1352"/>
      <c r="O50" s="1352"/>
      <c r="P50" s="1352"/>
      <c r="Q50" s="1352"/>
      <c r="R50" s="1352"/>
    </row>
    <row r="51" spans="1:18" s="271" customFormat="1" ht="31.5">
      <c r="A51" s="1340">
        <v>41956</v>
      </c>
      <c r="B51" s="1332" t="s">
        <v>16</v>
      </c>
      <c r="C51" s="1337">
        <v>4875</v>
      </c>
      <c r="D51" s="1334">
        <f t="shared" si="1"/>
        <v>4875</v>
      </c>
      <c r="E51" s="1337">
        <v>0</v>
      </c>
      <c r="F51" s="1337">
        <v>110</v>
      </c>
      <c r="G51" s="1337">
        <v>231</v>
      </c>
      <c r="H51" s="1337"/>
      <c r="I51" s="1337"/>
      <c r="J51" s="1337"/>
      <c r="K51" s="348" t="s">
        <v>3611</v>
      </c>
      <c r="L51" s="1349"/>
      <c r="M51" s="1352"/>
      <c r="N51" s="1352"/>
      <c r="O51" s="1352"/>
      <c r="P51" s="1352"/>
      <c r="Q51" s="1352"/>
      <c r="R51" s="1352"/>
    </row>
    <row r="52" spans="1:18" s="271" customFormat="1" ht="31.5">
      <c r="A52" s="1340">
        <v>41978</v>
      </c>
      <c r="B52" s="1332" t="s">
        <v>16</v>
      </c>
      <c r="C52" s="1337">
        <v>4605</v>
      </c>
      <c r="D52" s="1334">
        <f t="shared" si="1"/>
        <v>4605</v>
      </c>
      <c r="E52" s="1337">
        <v>0</v>
      </c>
      <c r="F52" s="1337">
        <v>168</v>
      </c>
      <c r="G52" s="1337">
        <v>205</v>
      </c>
      <c r="H52" s="1337"/>
      <c r="I52" s="1337"/>
      <c r="J52" s="1337"/>
      <c r="K52" s="348" t="s">
        <v>3612</v>
      </c>
      <c r="L52" s="1349"/>
      <c r="M52" s="1352"/>
      <c r="N52" s="1352"/>
      <c r="O52" s="1352"/>
      <c r="P52" s="1352"/>
      <c r="Q52" s="1352"/>
      <c r="R52" s="1352"/>
    </row>
    <row r="53" spans="1:18" s="271" customFormat="1" ht="37.5" customHeight="1">
      <c r="A53" s="1340">
        <v>41986</v>
      </c>
      <c r="B53" s="1332" t="s">
        <v>16</v>
      </c>
      <c r="C53" s="1337">
        <v>4650</v>
      </c>
      <c r="D53" s="1334">
        <f t="shared" si="1"/>
        <v>4650</v>
      </c>
      <c r="E53" s="1337">
        <v>0</v>
      </c>
      <c r="F53" s="1337">
        <v>146</v>
      </c>
      <c r="G53" s="1337">
        <v>200</v>
      </c>
      <c r="H53" s="1337"/>
      <c r="I53" s="1337"/>
      <c r="J53" s="1337"/>
      <c r="K53" s="348" t="s">
        <v>3613</v>
      </c>
      <c r="L53" s="1349"/>
      <c r="M53" s="1352"/>
      <c r="N53" s="1352"/>
      <c r="O53" s="1352"/>
      <c r="P53" s="1352"/>
      <c r="Q53" s="1352"/>
      <c r="R53" s="1352"/>
    </row>
    <row r="54" spans="1:18" s="271" customFormat="1" ht="37.5" customHeight="1" thickBot="1">
      <c r="A54" s="1331">
        <v>42003</v>
      </c>
      <c r="B54" s="1338" t="s">
        <v>16</v>
      </c>
      <c r="C54" s="445">
        <v>4580</v>
      </c>
      <c r="D54" s="1333">
        <f t="shared" si="1"/>
        <v>4580</v>
      </c>
      <c r="E54" s="445">
        <v>0</v>
      </c>
      <c r="F54" s="445">
        <v>175</v>
      </c>
      <c r="G54" s="445">
        <v>175</v>
      </c>
      <c r="H54" s="445"/>
      <c r="I54" s="445"/>
      <c r="J54" s="445"/>
      <c r="K54" s="349" t="s">
        <v>3614</v>
      </c>
      <c r="L54" s="1349"/>
      <c r="M54" s="1352"/>
      <c r="N54" s="1352"/>
      <c r="O54" s="1352"/>
      <c r="P54" s="1352"/>
      <c r="Q54" s="1352"/>
      <c r="R54" s="1352"/>
    </row>
    <row r="55" spans="1:18" s="271" customFormat="1" ht="39" customHeight="1" thickTop="1">
      <c r="A55" s="308">
        <v>42013</v>
      </c>
      <c r="B55" s="307" t="s">
        <v>16</v>
      </c>
      <c r="C55" s="446">
        <v>4685</v>
      </c>
      <c r="D55" s="322">
        <f t="shared" si="1"/>
        <v>4591.3</v>
      </c>
      <c r="E55" s="446">
        <v>2</v>
      </c>
      <c r="F55" s="446">
        <v>146</v>
      </c>
      <c r="G55" s="446">
        <v>210</v>
      </c>
      <c r="H55" s="446"/>
      <c r="I55" s="446"/>
      <c r="J55" s="446"/>
      <c r="K55" s="351" t="s">
        <v>3615</v>
      </c>
      <c r="L55" s="1349"/>
      <c r="M55" s="1352"/>
      <c r="N55" s="1352"/>
      <c r="O55" s="1352"/>
      <c r="P55" s="1352"/>
      <c r="Q55" s="1352"/>
      <c r="R55" s="1352"/>
    </row>
    <row r="56" spans="1:18" s="271" customFormat="1" ht="45.75" customHeight="1">
      <c r="A56" s="1340">
        <v>42021</v>
      </c>
      <c r="B56" s="1332" t="s">
        <v>16</v>
      </c>
      <c r="C56" s="1337">
        <v>4690</v>
      </c>
      <c r="D56" s="1334">
        <f t="shared" si="1"/>
        <v>4455.5</v>
      </c>
      <c r="E56" s="1337">
        <v>5</v>
      </c>
      <c r="F56" s="1337">
        <v>145</v>
      </c>
      <c r="G56" s="1337">
        <v>200</v>
      </c>
      <c r="H56" s="1337"/>
      <c r="I56" s="1337"/>
      <c r="J56" s="1337"/>
      <c r="K56" s="348" t="s">
        <v>1544</v>
      </c>
      <c r="L56" s="1349"/>
      <c r="M56" s="1352"/>
      <c r="N56" s="1352"/>
      <c r="O56" s="1352"/>
      <c r="P56" s="1352"/>
      <c r="Q56" s="1352"/>
      <c r="R56" s="1352"/>
    </row>
    <row r="57" spans="1:18" s="271" customFormat="1" ht="36.75" customHeight="1">
      <c r="A57" s="1340">
        <v>42031</v>
      </c>
      <c r="B57" s="1332" t="s">
        <v>16</v>
      </c>
      <c r="C57" s="1337">
        <v>4655</v>
      </c>
      <c r="D57" s="1334">
        <f t="shared" si="1"/>
        <v>4375.7</v>
      </c>
      <c r="E57" s="1337">
        <v>6</v>
      </c>
      <c r="F57" s="1337">
        <v>198</v>
      </c>
      <c r="G57" s="1337">
        <v>195</v>
      </c>
      <c r="H57" s="1337"/>
      <c r="I57" s="1337"/>
      <c r="J57" s="1337"/>
      <c r="K57" s="348" t="s">
        <v>1543</v>
      </c>
      <c r="L57" s="1349"/>
      <c r="M57" s="1352"/>
      <c r="N57" s="1352"/>
      <c r="O57" s="1352"/>
      <c r="P57" s="1352"/>
      <c r="Q57" s="1352"/>
      <c r="R57" s="1352"/>
    </row>
    <row r="58" spans="1:18" s="271" customFormat="1" ht="31.5">
      <c r="A58" s="1340">
        <v>42048</v>
      </c>
      <c r="B58" s="1332" t="s">
        <v>16</v>
      </c>
      <c r="C58" s="1337">
        <v>4665</v>
      </c>
      <c r="D58" s="1334">
        <f t="shared" si="1"/>
        <v>4291.8</v>
      </c>
      <c r="E58" s="1337">
        <v>8</v>
      </c>
      <c r="F58" s="1337">
        <v>193</v>
      </c>
      <c r="G58" s="1337">
        <v>194</v>
      </c>
      <c r="H58" s="1337"/>
      <c r="I58" s="1337"/>
      <c r="J58" s="1337"/>
      <c r="K58" s="348" t="s">
        <v>1542</v>
      </c>
      <c r="L58" s="1349"/>
      <c r="M58" s="1352"/>
      <c r="N58" s="1352"/>
      <c r="O58" s="1352"/>
      <c r="P58" s="1352"/>
      <c r="Q58" s="1352"/>
      <c r="R58" s="1352"/>
    </row>
    <row r="59" spans="1:18" s="271" customFormat="1" ht="31.5">
      <c r="A59" s="1340">
        <v>42056</v>
      </c>
      <c r="B59" s="1332" t="s">
        <v>16</v>
      </c>
      <c r="C59" s="1337">
        <v>4645</v>
      </c>
      <c r="D59" s="1334">
        <f t="shared" si="1"/>
        <v>4273.3999999999996</v>
      </c>
      <c r="E59" s="1337">
        <v>8</v>
      </c>
      <c r="F59" s="1337">
        <v>112</v>
      </c>
      <c r="G59" s="1337">
        <v>200</v>
      </c>
      <c r="H59" s="1337"/>
      <c r="I59" s="1337"/>
      <c r="J59" s="1337"/>
      <c r="K59" s="348" t="s">
        <v>1541</v>
      </c>
      <c r="L59" s="1349"/>
      <c r="M59" s="1352"/>
      <c r="N59" s="1352"/>
      <c r="O59" s="1352"/>
      <c r="P59" s="1352"/>
      <c r="Q59" s="1352"/>
      <c r="R59" s="1352"/>
    </row>
    <row r="60" spans="1:18" s="271" customFormat="1" ht="31.5">
      <c r="A60" s="1340">
        <v>42064</v>
      </c>
      <c r="B60" s="1332" t="s">
        <v>16</v>
      </c>
      <c r="C60" s="1337">
        <v>4620</v>
      </c>
      <c r="D60" s="1334">
        <f t="shared" si="1"/>
        <v>4065.6</v>
      </c>
      <c r="E60" s="1337">
        <v>12</v>
      </c>
      <c r="F60" s="1337">
        <v>99</v>
      </c>
      <c r="G60" s="1337">
        <v>210</v>
      </c>
      <c r="H60" s="1337"/>
      <c r="I60" s="1337"/>
      <c r="J60" s="1337"/>
      <c r="K60" s="348" t="s">
        <v>3616</v>
      </c>
      <c r="L60" s="1349"/>
      <c r="M60" s="1352"/>
      <c r="N60" s="1352"/>
      <c r="O60" s="1352"/>
      <c r="P60" s="1352"/>
      <c r="Q60" s="1352"/>
      <c r="R60" s="1352"/>
    </row>
    <row r="61" spans="1:18" s="271" customFormat="1" ht="31.5">
      <c r="A61" s="1340">
        <v>42077</v>
      </c>
      <c r="B61" s="1332" t="s">
        <v>16</v>
      </c>
      <c r="C61" s="1337">
        <v>4655</v>
      </c>
      <c r="D61" s="1334">
        <f t="shared" si="1"/>
        <v>4096.3999999999996</v>
      </c>
      <c r="E61" s="1337">
        <v>12</v>
      </c>
      <c r="F61" s="1337">
        <v>95</v>
      </c>
      <c r="G61" s="1337">
        <v>213</v>
      </c>
      <c r="H61" s="1337"/>
      <c r="I61" s="1337"/>
      <c r="J61" s="1337"/>
      <c r="K61" s="348" t="s">
        <v>3617</v>
      </c>
      <c r="L61" s="1349"/>
      <c r="M61" s="1352"/>
      <c r="N61" s="1352"/>
      <c r="O61" s="1352"/>
      <c r="P61" s="1352"/>
      <c r="Q61" s="1352"/>
      <c r="R61" s="1352"/>
    </row>
    <row r="62" spans="1:18" s="271" customFormat="1" ht="31.5">
      <c r="A62" s="1340">
        <v>42084</v>
      </c>
      <c r="B62" s="1332" t="s">
        <v>16</v>
      </c>
      <c r="C62" s="1337">
        <v>4640</v>
      </c>
      <c r="D62" s="1334">
        <f t="shared" si="1"/>
        <v>4083.2</v>
      </c>
      <c r="E62" s="1337">
        <v>12</v>
      </c>
      <c r="F62" s="1337">
        <v>115</v>
      </c>
      <c r="G62" s="1337">
        <v>195</v>
      </c>
      <c r="H62" s="1337"/>
      <c r="I62" s="272"/>
      <c r="J62" s="272"/>
      <c r="K62" s="271" t="s">
        <v>3618</v>
      </c>
      <c r="L62" s="1349"/>
      <c r="M62" s="1352"/>
      <c r="N62" s="1352"/>
      <c r="O62" s="1352"/>
      <c r="P62" s="1352"/>
      <c r="Q62" s="1352"/>
      <c r="R62" s="1352"/>
    </row>
    <row r="63" spans="1:18" s="271" customFormat="1" ht="31.5">
      <c r="A63" s="1340">
        <v>42091</v>
      </c>
      <c r="B63" s="1332" t="s">
        <v>16</v>
      </c>
      <c r="C63" s="1337">
        <v>4675</v>
      </c>
      <c r="D63" s="1334">
        <f t="shared" si="1"/>
        <v>4114</v>
      </c>
      <c r="E63" s="1337">
        <v>12</v>
      </c>
      <c r="F63" s="1337">
        <v>124</v>
      </c>
      <c r="G63" s="1337">
        <v>197</v>
      </c>
      <c r="H63" s="1337"/>
      <c r="I63" s="1337"/>
      <c r="J63" s="1337"/>
      <c r="K63" s="271" t="s">
        <v>3619</v>
      </c>
      <c r="L63" s="1349"/>
      <c r="M63" s="1352"/>
      <c r="N63" s="1352"/>
      <c r="O63" s="1352"/>
      <c r="P63" s="1352"/>
      <c r="Q63" s="1352"/>
      <c r="R63" s="1352"/>
    </row>
    <row r="64" spans="1:18" s="271" customFormat="1" ht="31.5">
      <c r="A64" s="1340">
        <v>42099</v>
      </c>
      <c r="B64" s="1332" t="s">
        <v>16</v>
      </c>
      <c r="C64" s="1337">
        <v>4695</v>
      </c>
      <c r="D64" s="1334">
        <f t="shared" si="1"/>
        <v>3990.75</v>
      </c>
      <c r="E64" s="1337">
        <v>15</v>
      </c>
      <c r="F64" s="1337">
        <v>132</v>
      </c>
      <c r="G64" s="1337">
        <v>212</v>
      </c>
      <c r="H64" s="1337"/>
      <c r="I64" s="1337"/>
      <c r="J64" s="1337"/>
      <c r="K64" s="271" t="s">
        <v>3620</v>
      </c>
      <c r="L64" s="1349"/>
      <c r="M64" s="1352"/>
      <c r="N64" s="1352"/>
      <c r="O64" s="1352"/>
      <c r="P64" s="1352"/>
      <c r="Q64" s="1352"/>
      <c r="R64" s="1352"/>
    </row>
    <row r="65" spans="1:19" s="271" customFormat="1" ht="37.5" customHeight="1">
      <c r="A65" s="1340">
        <v>42106</v>
      </c>
      <c r="B65" s="1332" t="s">
        <v>16</v>
      </c>
      <c r="C65" s="1337">
        <v>4740</v>
      </c>
      <c r="D65" s="1334">
        <f t="shared" si="1"/>
        <v>3886.8</v>
      </c>
      <c r="E65" s="1337">
        <v>18</v>
      </c>
      <c r="F65" s="1337">
        <v>105</v>
      </c>
      <c r="G65" s="1337">
        <v>205</v>
      </c>
      <c r="H65" s="1337"/>
      <c r="I65" s="1337"/>
      <c r="J65" s="1337"/>
      <c r="K65" s="348" t="s">
        <v>3621</v>
      </c>
      <c r="L65" s="1349"/>
      <c r="M65" s="1352"/>
      <c r="N65" s="1352"/>
      <c r="O65" s="1352"/>
      <c r="P65" s="1352"/>
      <c r="Q65" s="1352"/>
      <c r="R65" s="1352"/>
    </row>
    <row r="66" spans="1:19" s="271" customFormat="1" ht="35.25" customHeight="1">
      <c r="A66" s="1340">
        <v>42113</v>
      </c>
      <c r="B66" s="1332" t="s">
        <v>16</v>
      </c>
      <c r="C66" s="1337">
        <v>4635</v>
      </c>
      <c r="D66" s="1334">
        <f t="shared" si="1"/>
        <v>3708</v>
      </c>
      <c r="E66" s="1337">
        <v>20</v>
      </c>
      <c r="F66" s="1337">
        <v>117</v>
      </c>
      <c r="G66" s="1337">
        <v>235</v>
      </c>
      <c r="H66" s="1337"/>
      <c r="I66" s="1337"/>
      <c r="J66" s="1337"/>
      <c r="K66" s="348" t="s">
        <v>3622</v>
      </c>
      <c r="L66" s="1349"/>
      <c r="M66" s="1352"/>
      <c r="N66" s="1352"/>
      <c r="O66" s="1352"/>
      <c r="P66" s="1352"/>
      <c r="Q66" s="1352"/>
      <c r="R66" s="1352"/>
    </row>
    <row r="67" spans="1:19" s="272" customFormat="1" ht="36.75" customHeight="1">
      <c r="A67" s="1340">
        <v>42116</v>
      </c>
      <c r="B67" s="1332" t="s">
        <v>16</v>
      </c>
      <c r="C67" s="1337">
        <v>4580</v>
      </c>
      <c r="D67" s="1334">
        <f t="shared" si="1"/>
        <v>3664</v>
      </c>
      <c r="E67" s="1337">
        <v>20</v>
      </c>
      <c r="F67" s="1337">
        <v>120</v>
      </c>
      <c r="G67" s="1337">
        <v>230</v>
      </c>
      <c r="H67" s="1337"/>
      <c r="I67" s="1337"/>
      <c r="J67" s="1337"/>
      <c r="K67" s="348" t="s">
        <v>3623</v>
      </c>
      <c r="L67" s="1352"/>
      <c r="M67" s="1352"/>
      <c r="N67" s="1352"/>
      <c r="O67" s="1352"/>
      <c r="P67" s="1352"/>
      <c r="Q67" s="1352"/>
      <c r="R67" s="1352"/>
      <c r="S67" s="1337"/>
    </row>
    <row r="68" spans="1:19" s="272" customFormat="1" ht="31.5">
      <c r="A68" s="1340">
        <v>42125</v>
      </c>
      <c r="B68" s="1332" t="s">
        <v>16</v>
      </c>
      <c r="C68" s="1337">
        <v>4540</v>
      </c>
      <c r="D68" s="1334">
        <f t="shared" si="1"/>
        <v>3405</v>
      </c>
      <c r="E68" s="1337">
        <v>25</v>
      </c>
      <c r="F68" s="1337">
        <v>104</v>
      </c>
      <c r="G68" s="1337">
        <v>217</v>
      </c>
      <c r="H68" s="1337"/>
      <c r="I68" s="1337"/>
      <c r="J68" s="1337"/>
      <c r="K68" s="271" t="s">
        <v>1540</v>
      </c>
      <c r="L68" s="1352"/>
      <c r="M68" s="1352"/>
      <c r="N68" s="1352"/>
      <c r="O68" s="1352"/>
      <c r="P68" s="1352"/>
      <c r="Q68" s="1352"/>
      <c r="R68" s="1352"/>
      <c r="S68" s="1337"/>
    </row>
    <row r="69" spans="1:19" s="272" customFormat="1" ht="31.5">
      <c r="A69" s="1340">
        <v>42134</v>
      </c>
      <c r="B69" s="1332" t="s">
        <v>16</v>
      </c>
      <c r="C69" s="1337">
        <v>4515</v>
      </c>
      <c r="D69" s="1334">
        <f t="shared" si="1"/>
        <v>3386.25</v>
      </c>
      <c r="E69" s="1337">
        <v>25</v>
      </c>
      <c r="F69" s="1337">
        <v>84</v>
      </c>
      <c r="G69" s="1337">
        <v>230</v>
      </c>
      <c r="H69" s="1337"/>
      <c r="I69" s="1337"/>
      <c r="J69" s="1337"/>
      <c r="K69" s="271" t="s">
        <v>1539</v>
      </c>
      <c r="L69" s="1352"/>
      <c r="M69" s="1352"/>
      <c r="N69" s="1352"/>
      <c r="O69" s="1352"/>
      <c r="P69" s="1352"/>
      <c r="Q69" s="1352"/>
      <c r="R69" s="1352"/>
      <c r="S69" s="1337"/>
    </row>
    <row r="70" spans="1:19" s="272" customFormat="1" ht="31.5">
      <c r="A70" s="1340">
        <v>42141</v>
      </c>
      <c r="B70" s="1332" t="s">
        <v>16</v>
      </c>
      <c r="C70" s="1337">
        <v>4415</v>
      </c>
      <c r="D70" s="1334">
        <f t="shared" si="1"/>
        <v>3090.5</v>
      </c>
      <c r="E70" s="1337">
        <v>30</v>
      </c>
      <c r="F70" s="1337" t="s">
        <v>70</v>
      </c>
      <c r="G70" s="1337">
        <v>250</v>
      </c>
      <c r="H70" s="1337"/>
      <c r="I70" s="1337"/>
      <c r="J70" s="1337"/>
      <c r="K70" s="271" t="s">
        <v>1538</v>
      </c>
      <c r="L70" s="1352"/>
      <c r="M70" s="1352"/>
      <c r="N70" s="1352"/>
      <c r="O70" s="1352"/>
      <c r="P70" s="1352"/>
      <c r="Q70" s="1352"/>
      <c r="R70" s="1352"/>
      <c r="S70" s="1337"/>
    </row>
    <row r="71" spans="1:19" s="272" customFormat="1" ht="36.75" customHeight="1">
      <c r="A71" s="1340">
        <v>42150</v>
      </c>
      <c r="B71" s="1332" t="s">
        <v>16</v>
      </c>
      <c r="C71" s="1337">
        <v>4430</v>
      </c>
      <c r="D71" s="1334">
        <f t="shared" si="1"/>
        <v>3145.3</v>
      </c>
      <c r="E71" s="1337">
        <v>29</v>
      </c>
      <c r="F71" s="1337">
        <v>93</v>
      </c>
      <c r="G71" s="1337">
        <v>262</v>
      </c>
      <c r="H71" s="1337"/>
      <c r="I71" s="1337"/>
      <c r="J71" s="1337"/>
      <c r="K71" s="348" t="s">
        <v>1915</v>
      </c>
      <c r="L71" s="1352"/>
      <c r="M71" s="1352"/>
      <c r="N71" s="1352"/>
      <c r="O71" s="1352"/>
      <c r="P71" s="1352"/>
      <c r="Q71" s="1352"/>
      <c r="R71" s="1352"/>
    </row>
    <row r="72" spans="1:19" s="272" customFormat="1" ht="31.5">
      <c r="A72" s="1340">
        <v>42159</v>
      </c>
      <c r="B72" s="1332" t="s">
        <v>16</v>
      </c>
      <c r="C72" s="1337">
        <v>4485</v>
      </c>
      <c r="D72" s="1334">
        <f t="shared" si="1"/>
        <v>3139.5</v>
      </c>
      <c r="E72" s="1337">
        <v>30</v>
      </c>
      <c r="F72" s="1337">
        <v>113</v>
      </c>
      <c r="G72" s="1337">
        <v>265</v>
      </c>
      <c r="H72" s="1337"/>
      <c r="I72" s="1337"/>
      <c r="J72" s="1337"/>
      <c r="K72" s="348" t="s">
        <v>1939</v>
      </c>
      <c r="L72" s="1352"/>
      <c r="M72" s="1352"/>
      <c r="N72" s="1352"/>
      <c r="O72" s="1352"/>
      <c r="P72" s="1352"/>
      <c r="Q72" s="1352"/>
      <c r="R72" s="1352"/>
    </row>
    <row r="73" spans="1:19" s="272" customFormat="1" ht="35.25" customHeight="1">
      <c r="A73" s="1340">
        <v>42170</v>
      </c>
      <c r="B73" s="1332" t="s">
        <v>16</v>
      </c>
      <c r="C73" s="1337">
        <v>4405</v>
      </c>
      <c r="D73" s="1334">
        <f t="shared" si="1"/>
        <v>3083.5</v>
      </c>
      <c r="E73" s="1337">
        <v>30</v>
      </c>
      <c r="F73" s="1337">
        <v>120</v>
      </c>
      <c r="G73" s="1337">
        <v>256</v>
      </c>
      <c r="H73" s="1337"/>
      <c r="I73" s="1337"/>
      <c r="J73" s="1337"/>
      <c r="K73" s="1336" t="s">
        <v>1958</v>
      </c>
      <c r="L73" s="1352"/>
      <c r="M73" s="1352"/>
      <c r="N73" s="1352"/>
      <c r="O73" s="1352"/>
      <c r="P73" s="1352"/>
      <c r="Q73" s="1352"/>
      <c r="R73" s="1352"/>
    </row>
    <row r="74" spans="1:19" s="272" customFormat="1" ht="31.5">
      <c r="A74" s="1340">
        <v>42182</v>
      </c>
      <c r="B74" s="1332" t="s">
        <v>16</v>
      </c>
      <c r="C74" s="1337">
        <v>4420</v>
      </c>
      <c r="D74" s="1334">
        <f t="shared" si="1"/>
        <v>2431</v>
      </c>
      <c r="E74" s="1337">
        <v>45</v>
      </c>
      <c r="F74" s="1337">
        <v>108</v>
      </c>
      <c r="G74" s="1337">
        <v>256</v>
      </c>
      <c r="H74" s="1337"/>
      <c r="I74" s="1337"/>
      <c r="J74" s="1337"/>
      <c r="K74" s="271" t="s">
        <v>1990</v>
      </c>
      <c r="L74" s="1352"/>
      <c r="M74" s="1352"/>
      <c r="N74" s="1352"/>
      <c r="O74" s="1352"/>
      <c r="P74" s="1352"/>
      <c r="Q74" s="1352"/>
      <c r="R74" s="1352"/>
    </row>
    <row r="75" spans="1:19" s="272" customFormat="1" ht="47.25">
      <c r="A75" s="1340">
        <v>42191</v>
      </c>
      <c r="B75" s="1332" t="s">
        <v>16</v>
      </c>
      <c r="C75" s="1337">
        <v>4355</v>
      </c>
      <c r="D75" s="1334">
        <f t="shared" si="1"/>
        <v>2395.25</v>
      </c>
      <c r="E75" s="1337">
        <v>45</v>
      </c>
      <c r="F75" s="1337">
        <v>144</v>
      </c>
      <c r="G75" s="1337">
        <v>253</v>
      </c>
      <c r="H75" s="1337"/>
      <c r="I75" s="1337"/>
      <c r="J75" s="1337"/>
      <c r="K75" s="271" t="s">
        <v>1999</v>
      </c>
      <c r="L75" s="1352"/>
      <c r="M75" s="1352"/>
      <c r="N75" s="1352"/>
      <c r="O75" s="1352"/>
      <c r="P75" s="1352"/>
      <c r="Q75" s="1352"/>
      <c r="R75" s="1352"/>
    </row>
    <row r="76" spans="1:19" s="272" customFormat="1" ht="47.25">
      <c r="A76" s="1340">
        <v>42197</v>
      </c>
      <c r="B76" s="1332" t="s">
        <v>16</v>
      </c>
      <c r="C76" s="1337">
        <v>4335</v>
      </c>
      <c r="D76" s="1334">
        <f t="shared" si="1"/>
        <v>2384.25</v>
      </c>
      <c r="E76" s="1337">
        <v>45</v>
      </c>
      <c r="F76" s="1337">
        <v>153</v>
      </c>
      <c r="G76" s="1337">
        <v>248</v>
      </c>
      <c r="H76" s="1337"/>
      <c r="I76" s="1337"/>
      <c r="J76" s="1337"/>
      <c r="K76" s="271" t="s">
        <v>2015</v>
      </c>
      <c r="L76" s="1352"/>
      <c r="M76" s="1352"/>
      <c r="N76" s="1352"/>
      <c r="O76" s="1352"/>
      <c r="P76" s="1352"/>
      <c r="Q76" s="1352"/>
      <c r="R76" s="1352"/>
    </row>
    <row r="77" spans="1:19" s="272" customFormat="1" ht="51" customHeight="1">
      <c r="A77" s="4293">
        <v>42207</v>
      </c>
      <c r="B77" s="1332" t="s">
        <v>11</v>
      </c>
      <c r="C77" s="4414" t="s">
        <v>3624</v>
      </c>
      <c r="D77" s="4271"/>
      <c r="E77" s="4271"/>
      <c r="F77" s="4271"/>
      <c r="G77" s="4271"/>
      <c r="H77" s="4271"/>
      <c r="I77" s="4271"/>
      <c r="J77" s="4415"/>
      <c r="K77" s="271"/>
      <c r="L77" s="1352"/>
      <c r="M77" s="1352"/>
      <c r="N77" s="1352"/>
      <c r="O77" s="1352"/>
      <c r="P77" s="1352"/>
      <c r="Q77" s="1352"/>
      <c r="R77" s="1352"/>
    </row>
    <row r="78" spans="1:19" s="272" customFormat="1" ht="47.25">
      <c r="A78" s="4307"/>
      <c r="B78" s="1332" t="s">
        <v>16</v>
      </c>
      <c r="C78" s="1337">
        <v>3700</v>
      </c>
      <c r="D78" s="1334">
        <f t="shared" si="1"/>
        <v>1850</v>
      </c>
      <c r="E78" s="1337">
        <v>50</v>
      </c>
      <c r="F78" s="1337">
        <v>127</v>
      </c>
      <c r="G78" s="1337">
        <v>235</v>
      </c>
      <c r="H78" s="1337"/>
      <c r="I78" s="1337"/>
      <c r="J78" s="1337"/>
      <c r="K78" s="271" t="s">
        <v>3625</v>
      </c>
      <c r="L78" s="1352"/>
      <c r="M78" s="1352"/>
      <c r="N78" s="1352"/>
      <c r="O78" s="1352"/>
      <c r="P78" s="1352"/>
      <c r="Q78" s="1352"/>
      <c r="R78" s="1352"/>
    </row>
    <row r="79" spans="1:19" s="272" customFormat="1">
      <c r="A79" s="4293">
        <v>42208</v>
      </c>
      <c r="B79" s="1332" t="s">
        <v>11</v>
      </c>
      <c r="C79" s="4358" t="s">
        <v>2030</v>
      </c>
      <c r="D79" s="4281"/>
      <c r="E79" s="4281"/>
      <c r="F79" s="4281"/>
      <c r="G79" s="4281"/>
      <c r="H79" s="4281"/>
      <c r="I79" s="4281"/>
      <c r="J79" s="4359"/>
      <c r="K79" s="271"/>
      <c r="L79" s="1352"/>
      <c r="M79" s="1352"/>
      <c r="N79" s="1352"/>
      <c r="O79" s="1352"/>
      <c r="P79" s="1352"/>
      <c r="Q79" s="1352"/>
      <c r="R79" s="1352"/>
    </row>
    <row r="80" spans="1:19" s="272" customFormat="1" ht="47.25">
      <c r="A80" s="4307"/>
      <c r="B80" s="1332" t="s">
        <v>16</v>
      </c>
      <c r="C80" s="1337">
        <v>4055</v>
      </c>
      <c r="D80" s="1334">
        <f t="shared" si="1"/>
        <v>2027.5</v>
      </c>
      <c r="E80" s="1337">
        <v>50</v>
      </c>
      <c r="F80" s="1337">
        <v>122</v>
      </c>
      <c r="G80" s="1337">
        <v>248</v>
      </c>
      <c r="H80" s="1337"/>
      <c r="I80" s="1337"/>
      <c r="J80" s="1337"/>
      <c r="K80" s="271" t="s">
        <v>2031</v>
      </c>
      <c r="L80" s="1352"/>
      <c r="M80" s="1352"/>
      <c r="N80" s="1352"/>
      <c r="O80" s="1352"/>
      <c r="P80" s="1352"/>
      <c r="Q80" s="1352"/>
      <c r="R80" s="1352"/>
    </row>
    <row r="81" spans="1:18" s="272" customFormat="1" ht="47.25">
      <c r="A81" s="1340">
        <v>42217</v>
      </c>
      <c r="B81" s="1332" t="s">
        <v>16</v>
      </c>
      <c r="C81" s="1337">
        <v>4140</v>
      </c>
      <c r="D81" s="1334">
        <f t="shared" si="1"/>
        <v>1863</v>
      </c>
      <c r="E81" s="1337">
        <v>55</v>
      </c>
      <c r="F81" s="1337">
        <v>256</v>
      </c>
      <c r="G81" s="1337">
        <v>200</v>
      </c>
      <c r="H81" s="1337"/>
      <c r="I81" s="1337"/>
      <c r="J81" s="1337"/>
      <c r="K81" s="271" t="s">
        <v>2056</v>
      </c>
      <c r="L81" s="1352"/>
      <c r="M81" s="1352"/>
      <c r="N81" s="1352"/>
      <c r="O81" s="1352"/>
      <c r="P81" s="1352"/>
      <c r="Q81" s="1352"/>
      <c r="R81" s="1352"/>
    </row>
    <row r="82" spans="1:18" s="272" customFormat="1" ht="47.25">
      <c r="A82" s="1340">
        <v>42225</v>
      </c>
      <c r="B82" s="1332" t="s">
        <v>16</v>
      </c>
      <c r="C82" s="1337">
        <v>4335</v>
      </c>
      <c r="D82" s="1334">
        <f t="shared" si="1"/>
        <v>1950.75</v>
      </c>
      <c r="E82" s="1337">
        <v>55</v>
      </c>
      <c r="F82" s="1337">
        <v>259</v>
      </c>
      <c r="G82" s="1337">
        <v>235</v>
      </c>
      <c r="H82" s="1337"/>
      <c r="I82" s="1337"/>
      <c r="J82" s="1337"/>
      <c r="K82" s="271" t="s">
        <v>2072</v>
      </c>
      <c r="L82" s="1352"/>
      <c r="M82" s="1352"/>
      <c r="N82" s="1352"/>
      <c r="O82" s="1352"/>
      <c r="P82" s="1352"/>
      <c r="Q82" s="1352"/>
      <c r="R82" s="1352"/>
    </row>
    <row r="83" spans="1:18" s="272" customFormat="1" ht="47.25">
      <c r="A83" s="1340">
        <v>42233</v>
      </c>
      <c r="B83" s="1332" t="s">
        <v>16</v>
      </c>
      <c r="C83" s="1337">
        <v>4465</v>
      </c>
      <c r="D83" s="1334">
        <f t="shared" si="1"/>
        <v>2009.25</v>
      </c>
      <c r="E83" s="1337">
        <v>55</v>
      </c>
      <c r="F83" s="1337">
        <v>208</v>
      </c>
      <c r="G83" s="1337">
        <v>230</v>
      </c>
      <c r="H83" s="1337"/>
      <c r="I83" s="1337"/>
      <c r="J83" s="1337"/>
      <c r="K83" s="271" t="s">
        <v>2085</v>
      </c>
      <c r="L83" s="1352"/>
      <c r="M83" s="1352"/>
      <c r="N83" s="1352"/>
      <c r="O83" s="1352"/>
      <c r="P83" s="1352"/>
      <c r="Q83" s="1352"/>
      <c r="R83" s="1352"/>
    </row>
    <row r="84" spans="1:18" s="272" customFormat="1" ht="47.25">
      <c r="A84" s="1340">
        <v>42237</v>
      </c>
      <c r="B84" s="1332" t="s">
        <v>16</v>
      </c>
      <c r="C84" s="1337">
        <v>4360</v>
      </c>
      <c r="D84" s="1334">
        <f t="shared" si="1"/>
        <v>1831.2</v>
      </c>
      <c r="E84" s="1337">
        <v>58</v>
      </c>
      <c r="F84" s="1337">
        <v>195</v>
      </c>
      <c r="G84" s="1337">
        <v>229</v>
      </c>
      <c r="K84" s="271" t="s">
        <v>2091</v>
      </c>
      <c r="L84" s="1352"/>
      <c r="M84" s="1352"/>
      <c r="N84" s="1352"/>
      <c r="O84" s="1352"/>
      <c r="P84" s="1352"/>
      <c r="Q84" s="1352"/>
      <c r="R84" s="1352"/>
    </row>
    <row r="85" spans="1:18" s="272" customFormat="1" ht="47.25">
      <c r="A85" s="1340">
        <v>42246</v>
      </c>
      <c r="B85" s="1332" t="s">
        <v>16</v>
      </c>
      <c r="C85" s="1337">
        <v>4310</v>
      </c>
      <c r="D85" s="1334">
        <f t="shared" si="1"/>
        <v>1508.5</v>
      </c>
      <c r="E85" s="1337">
        <v>65</v>
      </c>
      <c r="F85" s="1337">
        <v>215</v>
      </c>
      <c r="G85" s="1337">
        <v>235</v>
      </c>
      <c r="K85" s="271" t="s">
        <v>2106</v>
      </c>
      <c r="L85" s="1352"/>
      <c r="M85" s="1352"/>
      <c r="N85" s="1352"/>
      <c r="O85" s="1352"/>
      <c r="P85" s="1352"/>
      <c r="Q85" s="1352"/>
      <c r="R85" s="1352"/>
    </row>
    <row r="86" spans="1:18" s="272" customFormat="1" ht="47.25">
      <c r="A86" s="1340">
        <v>42250</v>
      </c>
      <c r="B86" s="1332" t="s">
        <v>16</v>
      </c>
      <c r="C86" s="1337">
        <v>4345</v>
      </c>
      <c r="D86" s="1334">
        <f t="shared" si="1"/>
        <v>1520.75</v>
      </c>
      <c r="E86" s="1337">
        <v>65</v>
      </c>
      <c r="F86" s="1337">
        <v>217</v>
      </c>
      <c r="G86" s="1337">
        <v>235</v>
      </c>
      <c r="K86" s="271" t="s">
        <v>2116</v>
      </c>
      <c r="L86" s="1352"/>
      <c r="M86" s="1352"/>
      <c r="N86" s="1352"/>
      <c r="O86" s="1352"/>
      <c r="P86" s="1352"/>
      <c r="Q86" s="1352"/>
      <c r="R86" s="1352"/>
    </row>
    <row r="87" spans="1:18" s="272" customFormat="1">
      <c r="A87" s="4293">
        <v>42251</v>
      </c>
      <c r="B87" s="1332" t="s">
        <v>12</v>
      </c>
      <c r="C87" s="4340" t="s">
        <v>2125</v>
      </c>
      <c r="D87" s="4263"/>
      <c r="E87" s="4263"/>
      <c r="F87" s="4263"/>
      <c r="G87" s="4263"/>
      <c r="H87" s="4263"/>
      <c r="I87" s="4263"/>
      <c r="J87" s="4344"/>
      <c r="K87" s="271"/>
      <c r="L87" s="1352"/>
      <c r="M87" s="1352"/>
      <c r="N87" s="1352"/>
      <c r="O87" s="1352"/>
      <c r="P87" s="1352"/>
      <c r="Q87" s="1352"/>
      <c r="R87" s="1352"/>
    </row>
    <row r="88" spans="1:18" ht="94.5" customHeight="1">
      <c r="A88" s="4307"/>
      <c r="B88" s="1354" t="s">
        <v>34</v>
      </c>
      <c r="C88" s="4545" t="s">
        <v>3626</v>
      </c>
      <c r="D88" s="4549"/>
      <c r="E88" s="4549"/>
      <c r="F88" s="4549"/>
      <c r="G88" s="4549"/>
      <c r="H88" s="4549"/>
      <c r="I88" s="4549"/>
      <c r="J88" s="4550"/>
      <c r="K88" s="1789" t="s">
        <v>4032</v>
      </c>
      <c r="L88" s="1352"/>
      <c r="M88" s="1352"/>
      <c r="N88" s="1352"/>
      <c r="O88" s="1352"/>
      <c r="P88" s="1352"/>
      <c r="Q88" s="1352"/>
      <c r="R88" s="1352"/>
    </row>
    <row r="89" spans="1:18" ht="84.75" customHeight="1">
      <c r="A89" s="1340">
        <v>42268</v>
      </c>
      <c r="B89" s="1332" t="s">
        <v>16</v>
      </c>
      <c r="C89" s="1337">
        <v>4705</v>
      </c>
      <c r="D89" s="1334">
        <f t="shared" si="1"/>
        <v>2352.5</v>
      </c>
      <c r="E89" s="1337">
        <v>50</v>
      </c>
      <c r="F89" s="1337">
        <v>252</v>
      </c>
      <c r="G89" s="1337">
        <v>266</v>
      </c>
      <c r="K89" s="271" t="s">
        <v>3627</v>
      </c>
      <c r="L89" s="1352"/>
      <c r="M89" s="1352"/>
      <c r="N89" s="1352"/>
      <c r="O89" s="1352"/>
      <c r="P89" s="1352"/>
      <c r="Q89" s="1352"/>
      <c r="R89" s="1352"/>
    </row>
    <row r="90" spans="1:18" s="17" customFormat="1" ht="63">
      <c r="A90" s="1345">
        <v>42277</v>
      </c>
      <c r="B90" s="1346" t="s">
        <v>16</v>
      </c>
      <c r="C90" s="1343">
        <v>4755</v>
      </c>
      <c r="D90" s="1347">
        <f t="shared" si="1"/>
        <v>2139.75</v>
      </c>
      <c r="E90" s="1343">
        <v>55</v>
      </c>
      <c r="F90" s="1343">
        <v>254</v>
      </c>
      <c r="G90" s="1343">
        <v>246</v>
      </c>
      <c r="H90" s="1346"/>
      <c r="I90" s="1346"/>
      <c r="J90" s="1346"/>
      <c r="K90" s="12" t="s">
        <v>2158</v>
      </c>
    </row>
    <row r="91" spans="1:18" ht="49.5" customHeight="1">
      <c r="A91" s="1345">
        <v>42286</v>
      </c>
      <c r="B91" s="1346" t="s">
        <v>16</v>
      </c>
      <c r="C91" s="1343">
        <v>4705</v>
      </c>
      <c r="D91" s="1347">
        <f t="shared" si="1"/>
        <v>1646.75</v>
      </c>
      <c r="E91" s="1343">
        <v>65</v>
      </c>
      <c r="F91" s="1343">
        <v>317</v>
      </c>
      <c r="G91" s="1343">
        <v>245</v>
      </c>
      <c r="H91" s="1346"/>
      <c r="I91" s="1346"/>
      <c r="J91" s="1346"/>
      <c r="K91" s="12" t="s">
        <v>2170</v>
      </c>
    </row>
    <row r="92" spans="1:18" ht="48" customHeight="1">
      <c r="A92" s="4">
        <v>42299</v>
      </c>
      <c r="B92" s="28" t="s">
        <v>16</v>
      </c>
      <c r="C92" s="1344">
        <v>4370</v>
      </c>
      <c r="D92" s="23">
        <f t="shared" si="1"/>
        <v>1311</v>
      </c>
      <c r="E92" s="1344">
        <v>70</v>
      </c>
      <c r="F92" s="1344">
        <v>131</v>
      </c>
      <c r="G92" s="1344">
        <v>245</v>
      </c>
      <c r="H92" s="28"/>
      <c r="I92" s="28"/>
      <c r="J92" s="28"/>
      <c r="K92" s="15" t="s">
        <v>2198</v>
      </c>
    </row>
    <row r="93" spans="1:18" ht="63">
      <c r="A93" s="1345">
        <v>42306</v>
      </c>
      <c r="B93" s="1346" t="s">
        <v>16</v>
      </c>
      <c r="C93" s="1343">
        <v>5155</v>
      </c>
      <c r="D93" s="1347">
        <f t="shared" si="1"/>
        <v>1546.5</v>
      </c>
      <c r="E93" s="1343">
        <v>70</v>
      </c>
      <c r="F93" s="1343">
        <v>295</v>
      </c>
      <c r="G93" s="1343">
        <v>220</v>
      </c>
      <c r="H93" s="1346"/>
      <c r="I93" s="1346"/>
      <c r="J93" s="1346"/>
      <c r="K93" s="12" t="s">
        <v>2218</v>
      </c>
    </row>
    <row r="94" spans="1:18" ht="61.5" customHeight="1">
      <c r="A94" s="1345">
        <v>42312</v>
      </c>
      <c r="B94" s="1346" t="s">
        <v>16</v>
      </c>
      <c r="C94" s="1343">
        <v>5060</v>
      </c>
      <c r="D94" s="1347">
        <f t="shared" si="1"/>
        <v>1518</v>
      </c>
      <c r="E94" s="1343">
        <v>70</v>
      </c>
      <c r="F94" s="1343">
        <v>274</v>
      </c>
      <c r="G94" s="1343">
        <v>235</v>
      </c>
      <c r="H94" s="1346"/>
      <c r="I94" s="1346"/>
      <c r="J94" s="1346"/>
      <c r="K94" s="12" t="s">
        <v>2231</v>
      </c>
    </row>
    <row r="95" spans="1:18" ht="63">
      <c r="A95" s="1345">
        <v>42323</v>
      </c>
      <c r="B95" s="1346" t="s">
        <v>16</v>
      </c>
      <c r="C95" s="1343">
        <v>4970</v>
      </c>
      <c r="D95" s="1347">
        <f t="shared" si="1"/>
        <v>1491</v>
      </c>
      <c r="E95" s="1343">
        <v>70</v>
      </c>
      <c r="F95" s="1343">
        <v>184</v>
      </c>
      <c r="G95" s="1343">
        <v>245</v>
      </c>
      <c r="H95" s="1346"/>
      <c r="I95" s="1346"/>
      <c r="J95" s="1346"/>
      <c r="K95" s="12" t="s">
        <v>3628</v>
      </c>
    </row>
    <row r="96" spans="1:18" ht="78.75">
      <c r="A96" s="1345">
        <v>42334</v>
      </c>
      <c r="B96" s="1346" t="s">
        <v>16</v>
      </c>
      <c r="C96" s="1343">
        <v>4750</v>
      </c>
      <c r="D96" s="1347">
        <f t="shared" si="1"/>
        <v>1425</v>
      </c>
      <c r="E96" s="1343">
        <v>70</v>
      </c>
      <c r="F96" s="1343">
        <v>275</v>
      </c>
      <c r="G96" s="1343">
        <v>238</v>
      </c>
      <c r="H96" s="1346"/>
      <c r="I96" s="1346"/>
      <c r="J96" s="1346"/>
      <c r="K96" s="12" t="s">
        <v>3629</v>
      </c>
    </row>
    <row r="97" spans="1:11" ht="78.75">
      <c r="A97" s="4">
        <v>42342</v>
      </c>
      <c r="B97" s="28" t="s">
        <v>16</v>
      </c>
      <c r="C97" s="1344">
        <v>3845</v>
      </c>
      <c r="D97" s="23">
        <f t="shared" si="1"/>
        <v>1153.5</v>
      </c>
      <c r="E97" s="1344">
        <v>70</v>
      </c>
      <c r="F97" s="1344">
        <v>191</v>
      </c>
      <c r="G97" s="1344">
        <v>225</v>
      </c>
      <c r="H97" s="28"/>
      <c r="I97" s="28"/>
      <c r="J97" s="28"/>
      <c r="K97" s="15" t="s">
        <v>2312</v>
      </c>
    </row>
    <row r="98" spans="1:11" ht="63">
      <c r="A98" s="4">
        <v>42343</v>
      </c>
      <c r="B98" s="28" t="s">
        <v>16</v>
      </c>
      <c r="C98" s="1344">
        <v>3930</v>
      </c>
      <c r="D98" s="23">
        <f t="shared" si="1"/>
        <v>1179</v>
      </c>
      <c r="E98" s="1344">
        <v>70</v>
      </c>
      <c r="F98" s="1344">
        <v>191</v>
      </c>
      <c r="G98" s="1344">
        <v>225</v>
      </c>
      <c r="H98" s="479"/>
      <c r="I98" s="479"/>
      <c r="J98" s="479"/>
      <c r="K98" s="342" t="s">
        <v>3630</v>
      </c>
    </row>
    <row r="99" spans="1:11" ht="63">
      <c r="A99" s="4">
        <v>42345</v>
      </c>
      <c r="B99" s="28" t="s">
        <v>16</v>
      </c>
      <c r="C99" s="1344">
        <v>4065</v>
      </c>
      <c r="D99" s="23">
        <f t="shared" si="1"/>
        <v>1219.5</v>
      </c>
      <c r="E99" s="1344">
        <v>70</v>
      </c>
      <c r="F99" s="1344">
        <v>185</v>
      </c>
      <c r="G99" s="1344">
        <v>227</v>
      </c>
      <c r="H99" s="479"/>
      <c r="I99" s="479"/>
      <c r="J99" s="479"/>
      <c r="K99" s="342" t="s">
        <v>3631</v>
      </c>
    </row>
    <row r="100" spans="1:11" ht="47.25">
      <c r="A100" s="4642">
        <v>42355</v>
      </c>
      <c r="B100" s="28" t="s">
        <v>16</v>
      </c>
      <c r="C100" s="1344">
        <v>2085</v>
      </c>
      <c r="D100" s="23">
        <f t="shared" si="1"/>
        <v>625.5</v>
      </c>
      <c r="E100" s="1344">
        <v>70</v>
      </c>
      <c r="F100" s="1344" t="s">
        <v>70</v>
      </c>
      <c r="G100" s="1344">
        <v>245</v>
      </c>
      <c r="H100" s="479"/>
      <c r="I100" s="479"/>
      <c r="J100" s="479"/>
      <c r="K100" s="342" t="s">
        <v>3632</v>
      </c>
    </row>
    <row r="101" spans="1:11" ht="60.75" customHeight="1">
      <c r="A101" s="4643"/>
      <c r="B101" s="1341" t="s">
        <v>11</v>
      </c>
      <c r="C101" s="4340" t="s">
        <v>2324</v>
      </c>
      <c r="D101" s="4263"/>
      <c r="E101" s="4263"/>
      <c r="F101" s="4263"/>
      <c r="G101" s="4263"/>
      <c r="H101" s="4263"/>
      <c r="I101" s="4263"/>
      <c r="J101" s="4344"/>
    </row>
    <row r="102" spans="1:11" ht="63.75" customHeight="1">
      <c r="A102" s="1342">
        <v>42356</v>
      </c>
      <c r="B102" s="1354" t="s">
        <v>34</v>
      </c>
      <c r="C102" s="4340" t="s">
        <v>3633</v>
      </c>
      <c r="D102" s="4263"/>
      <c r="E102" s="4263"/>
      <c r="F102" s="4263"/>
      <c r="G102" s="4263"/>
      <c r="H102" s="4263"/>
      <c r="I102" s="4263"/>
      <c r="J102" s="4344"/>
    </row>
    <row r="103" spans="1:11" ht="63.75" thickBot="1">
      <c r="A103" s="1727">
        <v>42363</v>
      </c>
      <c r="B103" s="1732" t="s">
        <v>16</v>
      </c>
      <c r="C103" s="218">
        <v>4160</v>
      </c>
      <c r="D103" s="42">
        <f t="shared" si="1"/>
        <v>1248</v>
      </c>
      <c r="E103" s="218">
        <v>70</v>
      </c>
      <c r="F103" s="218" t="s">
        <v>70</v>
      </c>
      <c r="G103" s="218">
        <v>238</v>
      </c>
      <c r="H103" s="1732"/>
      <c r="I103" s="1732"/>
      <c r="J103" s="1732"/>
      <c r="K103" s="43" t="s">
        <v>3634</v>
      </c>
    </row>
    <row r="104" spans="1:11" ht="63.75" thickTop="1">
      <c r="A104" s="4647">
        <v>42377</v>
      </c>
      <c r="B104" s="48" t="s">
        <v>16</v>
      </c>
      <c r="C104" s="219">
        <v>5145</v>
      </c>
      <c r="D104" s="128">
        <f t="shared" si="1"/>
        <v>771.75</v>
      </c>
      <c r="E104" s="219">
        <v>85</v>
      </c>
      <c r="F104" s="219">
        <v>149</v>
      </c>
      <c r="G104" s="219">
        <v>210</v>
      </c>
      <c r="H104" s="48"/>
      <c r="I104" s="48"/>
      <c r="J104" s="48"/>
      <c r="K104" s="335" t="s">
        <v>3635</v>
      </c>
    </row>
    <row r="105" spans="1:11">
      <c r="A105" s="4643"/>
      <c r="B105" s="1743" t="s">
        <v>4</v>
      </c>
      <c r="C105" s="4644" t="s">
        <v>6093</v>
      </c>
      <c r="D105" s="4645"/>
      <c r="E105" s="4645"/>
      <c r="F105" s="4645"/>
      <c r="G105" s="4645"/>
      <c r="H105" s="4645"/>
      <c r="I105" s="4645"/>
      <c r="J105" s="4646"/>
      <c r="K105" s="12"/>
    </row>
    <row r="106" spans="1:11" ht="63">
      <c r="A106" s="1740">
        <v>42385</v>
      </c>
      <c r="B106" s="1743" t="s">
        <v>16</v>
      </c>
      <c r="C106" s="1736">
        <v>5100</v>
      </c>
      <c r="D106" s="1739">
        <f t="shared" si="1"/>
        <v>765</v>
      </c>
      <c r="E106" s="1736">
        <v>85</v>
      </c>
      <c r="F106" s="1736">
        <v>156</v>
      </c>
      <c r="G106" s="1736">
        <v>265</v>
      </c>
      <c r="H106" s="1743"/>
      <c r="I106" s="1743"/>
      <c r="J106" s="1743"/>
      <c r="K106" s="12" t="s">
        <v>2399</v>
      </c>
    </row>
    <row r="107" spans="1:11" ht="63">
      <c r="A107" s="1740">
        <v>42396</v>
      </c>
      <c r="B107" s="1743" t="s">
        <v>16</v>
      </c>
      <c r="C107" s="1736">
        <v>5100</v>
      </c>
      <c r="D107" s="1739">
        <f t="shared" si="1"/>
        <v>765</v>
      </c>
      <c r="E107" s="1736">
        <v>85</v>
      </c>
      <c r="F107" s="1736">
        <v>196</v>
      </c>
      <c r="G107" s="1736">
        <v>250</v>
      </c>
      <c r="H107" s="1743"/>
      <c r="I107" s="1743"/>
      <c r="J107" s="1743"/>
      <c r="K107" s="12" t="s">
        <v>2420</v>
      </c>
    </row>
    <row r="108" spans="1:11" ht="63">
      <c r="A108" s="1740">
        <v>42405</v>
      </c>
      <c r="B108" s="1743" t="s">
        <v>16</v>
      </c>
      <c r="C108" s="1736">
        <v>5175</v>
      </c>
      <c r="D108" s="1739">
        <f t="shared" si="1"/>
        <v>776.25</v>
      </c>
      <c r="E108" s="1736">
        <v>85</v>
      </c>
      <c r="F108" s="1736">
        <v>282</v>
      </c>
      <c r="G108" s="1736">
        <v>225</v>
      </c>
      <c r="H108" s="1743"/>
      <c r="I108" s="1743"/>
      <c r="J108" s="1355"/>
      <c r="K108" s="12" t="s">
        <v>3025</v>
      </c>
    </row>
    <row r="109" spans="1:11" ht="63">
      <c r="A109" s="4">
        <v>42412</v>
      </c>
      <c r="B109" s="28" t="s">
        <v>16</v>
      </c>
      <c r="C109" s="1737">
        <v>4300</v>
      </c>
      <c r="D109" s="23">
        <f t="shared" si="1"/>
        <v>645</v>
      </c>
      <c r="E109" s="1737">
        <v>85</v>
      </c>
      <c r="F109" s="23">
        <f>+(0.127*1000000)/D109</f>
        <v>196.89922480620154</v>
      </c>
      <c r="G109" s="1737">
        <v>220</v>
      </c>
      <c r="H109" s="28"/>
      <c r="I109" s="28"/>
      <c r="J109" s="1356"/>
      <c r="K109" s="15" t="s">
        <v>3039</v>
      </c>
    </row>
    <row r="110" spans="1:11" ht="63">
      <c r="A110" s="4">
        <v>42414</v>
      </c>
      <c r="B110" s="28" t="s">
        <v>16</v>
      </c>
      <c r="C110" s="1737">
        <v>3570</v>
      </c>
      <c r="D110" s="23">
        <f t="shared" si="1"/>
        <v>535.5</v>
      </c>
      <c r="E110" s="1737">
        <v>85</v>
      </c>
      <c r="F110" s="23">
        <f>+(0.127*1000000)/D110</f>
        <v>237.16153127917835</v>
      </c>
      <c r="G110" s="1737">
        <v>220</v>
      </c>
      <c r="H110" s="28"/>
      <c r="I110" s="28"/>
      <c r="J110" s="1356"/>
      <c r="K110" s="15" t="s">
        <v>3036</v>
      </c>
    </row>
    <row r="111" spans="1:11" ht="63">
      <c r="A111" s="4623">
        <v>42416</v>
      </c>
      <c r="B111" s="28" t="s">
        <v>16</v>
      </c>
      <c r="C111" s="1737">
        <v>3145</v>
      </c>
      <c r="D111" s="23">
        <f t="shared" si="1"/>
        <v>471.75</v>
      </c>
      <c r="E111" s="23">
        <v>85</v>
      </c>
      <c r="F111" s="1737">
        <v>201</v>
      </c>
      <c r="G111" s="1737">
        <v>225</v>
      </c>
      <c r="H111" s="28"/>
      <c r="I111" s="28"/>
      <c r="J111" s="1356"/>
      <c r="K111" s="15" t="s">
        <v>3055</v>
      </c>
    </row>
    <row r="112" spans="1:11">
      <c r="A112" s="4624"/>
      <c r="B112" s="1743" t="s">
        <v>11</v>
      </c>
      <c r="C112" s="4644" t="s">
        <v>3057</v>
      </c>
      <c r="D112" s="4645"/>
      <c r="E112" s="4645"/>
      <c r="F112" s="4645"/>
      <c r="G112" s="4645"/>
      <c r="H112" s="4645"/>
      <c r="I112" s="4645"/>
      <c r="J112" s="4646"/>
      <c r="K112" s="12"/>
    </row>
    <row r="113" spans="1:11" ht="98.25" customHeight="1">
      <c r="A113" s="4623">
        <v>42417</v>
      </c>
      <c r="B113" s="1743" t="s">
        <v>1096</v>
      </c>
      <c r="C113" s="4627" t="s">
        <v>3061</v>
      </c>
      <c r="D113" s="4628"/>
      <c r="E113" s="4628"/>
      <c r="F113" s="4628"/>
      <c r="G113" s="4628"/>
      <c r="H113" s="4628"/>
      <c r="I113" s="4628"/>
      <c r="J113" s="4629"/>
      <c r="K113" s="12"/>
    </row>
    <row r="114" spans="1:11" ht="63">
      <c r="A114" s="4624"/>
      <c r="B114" s="28" t="s">
        <v>16</v>
      </c>
      <c r="C114" s="1737">
        <v>1705</v>
      </c>
      <c r="D114" s="23">
        <f t="shared" ref="D114:D176" si="2">+C114*(100-E114)/100</f>
        <v>255.75</v>
      </c>
      <c r="E114" s="1737">
        <v>85</v>
      </c>
      <c r="F114" s="1737"/>
      <c r="G114" s="1737">
        <v>210</v>
      </c>
      <c r="H114" s="28"/>
      <c r="I114" s="28"/>
      <c r="J114" s="28"/>
      <c r="K114" s="15" t="s">
        <v>3068</v>
      </c>
    </row>
    <row r="115" spans="1:11" ht="87.75" customHeight="1">
      <c r="A115" s="1740">
        <v>42419</v>
      </c>
      <c r="B115" s="1743" t="s">
        <v>34</v>
      </c>
      <c r="C115" s="4627" t="s">
        <v>3636</v>
      </c>
      <c r="D115" s="4628"/>
      <c r="E115" s="4628"/>
      <c r="F115" s="4628"/>
      <c r="G115" s="4628"/>
      <c r="H115" s="4628"/>
      <c r="I115" s="4628"/>
      <c r="J115" s="4629"/>
      <c r="K115" s="12"/>
    </row>
    <row r="116" spans="1:11" ht="63">
      <c r="A116" s="1740">
        <v>42427</v>
      </c>
      <c r="B116" s="1743" t="s">
        <v>16</v>
      </c>
      <c r="C116" s="1736">
        <v>3730</v>
      </c>
      <c r="D116" s="1739">
        <f t="shared" si="2"/>
        <v>186.5</v>
      </c>
      <c r="E116" s="1737">
        <v>95</v>
      </c>
      <c r="F116" s="1736"/>
      <c r="G116" s="1736">
        <v>170</v>
      </c>
      <c r="H116" s="1743"/>
      <c r="I116" s="1743"/>
      <c r="J116" s="1743"/>
      <c r="K116" s="12" t="s">
        <v>3637</v>
      </c>
    </row>
    <row r="117" spans="1:11" ht="63">
      <c r="A117" s="1740">
        <v>42432</v>
      </c>
      <c r="B117" s="1743" t="s">
        <v>16</v>
      </c>
      <c r="C117" s="1736">
        <v>4175</v>
      </c>
      <c r="D117" s="1739">
        <f t="shared" si="2"/>
        <v>250.5</v>
      </c>
      <c r="E117" s="1736">
        <v>94</v>
      </c>
      <c r="F117" s="1736"/>
      <c r="G117" s="1736">
        <v>200</v>
      </c>
      <c r="H117" s="1743"/>
      <c r="I117" s="1743"/>
      <c r="J117" s="1743"/>
      <c r="K117" s="12" t="s">
        <v>3638</v>
      </c>
    </row>
    <row r="118" spans="1:11" ht="63">
      <c r="A118" s="1740">
        <v>42441</v>
      </c>
      <c r="B118" s="1743" t="s">
        <v>16</v>
      </c>
      <c r="C118" s="1736">
        <v>4930</v>
      </c>
      <c r="D118" s="1739">
        <f t="shared" si="2"/>
        <v>295.8</v>
      </c>
      <c r="E118" s="1736">
        <v>94</v>
      </c>
      <c r="F118" s="1736"/>
      <c r="G118" s="1736">
        <v>190</v>
      </c>
      <c r="H118" s="1743"/>
      <c r="I118" s="1743"/>
      <c r="J118" s="1743"/>
      <c r="K118" s="12" t="s">
        <v>3127</v>
      </c>
    </row>
    <row r="119" spans="1:11" ht="63">
      <c r="A119" s="1740">
        <v>42450</v>
      </c>
      <c r="B119" s="1743" t="s">
        <v>16</v>
      </c>
      <c r="C119" s="1736">
        <v>5040</v>
      </c>
      <c r="D119" s="1739">
        <f t="shared" si="2"/>
        <v>252</v>
      </c>
      <c r="E119" s="1736">
        <v>95</v>
      </c>
      <c r="F119" s="1736"/>
      <c r="G119" s="1736">
        <v>200</v>
      </c>
      <c r="H119" s="1743"/>
      <c r="I119" s="1743"/>
      <c r="J119" s="1743"/>
      <c r="K119" s="12" t="s">
        <v>3163</v>
      </c>
    </row>
    <row r="120" spans="1:11" ht="69" customHeight="1">
      <c r="A120" s="1740">
        <v>42459</v>
      </c>
      <c r="B120" s="1743" t="s">
        <v>16</v>
      </c>
      <c r="C120" s="1736">
        <v>4935</v>
      </c>
      <c r="D120" s="1739">
        <f t="shared" si="2"/>
        <v>345.45</v>
      </c>
      <c r="E120" s="1736">
        <v>93</v>
      </c>
      <c r="F120" s="1736"/>
      <c r="G120" s="1736">
        <v>215</v>
      </c>
      <c r="H120" s="1743"/>
      <c r="I120" s="1743"/>
      <c r="J120" s="1743"/>
      <c r="K120" s="12" t="s">
        <v>3201</v>
      </c>
    </row>
    <row r="121" spans="1:11" ht="78.75">
      <c r="A121" s="1740">
        <v>42464</v>
      </c>
      <c r="B121" s="1743" t="s">
        <v>16</v>
      </c>
      <c r="C121" s="1736">
        <v>4710</v>
      </c>
      <c r="D121" s="1739">
        <f t="shared" si="2"/>
        <v>329.7</v>
      </c>
      <c r="E121" s="1736">
        <v>93</v>
      </c>
      <c r="F121" s="1736"/>
      <c r="G121" s="1736">
        <v>215</v>
      </c>
      <c r="H121" s="1743"/>
      <c r="I121" s="1743"/>
      <c r="J121" s="1743"/>
      <c r="K121" s="12" t="s">
        <v>3216</v>
      </c>
    </row>
    <row r="122" spans="1:11">
      <c r="A122" s="1740">
        <v>42472</v>
      </c>
      <c r="B122" s="1743" t="s">
        <v>41</v>
      </c>
      <c r="C122" s="4644" t="s">
        <v>3236</v>
      </c>
      <c r="D122" s="4645"/>
      <c r="E122" s="4645"/>
      <c r="F122" s="4645"/>
      <c r="G122" s="4645"/>
      <c r="H122" s="4645"/>
      <c r="I122" s="4645"/>
      <c r="J122" s="4646"/>
      <c r="K122" s="12"/>
    </row>
    <row r="123" spans="1:11" ht="130.5" customHeight="1">
      <c r="A123" s="1740">
        <v>42480</v>
      </c>
      <c r="B123" s="1743" t="s">
        <v>15</v>
      </c>
      <c r="C123" s="4627" t="s">
        <v>3639</v>
      </c>
      <c r="D123" s="4628"/>
      <c r="E123" s="4628"/>
      <c r="F123" s="4628"/>
      <c r="G123" s="4628"/>
      <c r="H123" s="4628"/>
      <c r="I123" s="4628"/>
      <c r="J123" s="4629"/>
      <c r="K123" s="12"/>
    </row>
    <row r="124" spans="1:11" ht="44.25" customHeight="1">
      <c r="A124" s="1740">
        <v>42482</v>
      </c>
      <c r="B124" s="1743" t="s">
        <v>15</v>
      </c>
      <c r="C124" s="4633" t="s">
        <v>3258</v>
      </c>
      <c r="D124" s="4634"/>
      <c r="E124" s="4634"/>
      <c r="F124" s="4634"/>
      <c r="G124" s="4634"/>
      <c r="H124" s="4634"/>
      <c r="I124" s="4634"/>
      <c r="J124" s="4635"/>
      <c r="K124" s="12"/>
    </row>
    <row r="125" spans="1:11" ht="13.5" customHeight="1">
      <c r="A125" s="1740">
        <v>42513</v>
      </c>
      <c r="B125" s="1743" t="s">
        <v>15</v>
      </c>
      <c r="C125" s="4633" t="s">
        <v>3304</v>
      </c>
      <c r="D125" s="4634"/>
      <c r="E125" s="4634"/>
      <c r="F125" s="4634"/>
      <c r="G125" s="4634"/>
      <c r="H125" s="4634"/>
      <c r="I125" s="4634"/>
      <c r="J125" s="4635"/>
      <c r="K125" s="12"/>
    </row>
    <row r="126" spans="1:11" ht="57.75" customHeight="1">
      <c r="A126" s="1740">
        <v>42514</v>
      </c>
      <c r="B126" s="1743" t="s">
        <v>11</v>
      </c>
      <c r="C126" s="4627" t="s">
        <v>3319</v>
      </c>
      <c r="D126" s="4628"/>
      <c r="E126" s="4628"/>
      <c r="F126" s="4628"/>
      <c r="G126" s="4628"/>
      <c r="H126" s="4628"/>
      <c r="I126" s="4628"/>
      <c r="J126" s="4629"/>
      <c r="K126" s="12"/>
    </row>
    <row r="127" spans="1:11" ht="29.25" customHeight="1">
      <c r="A127" s="1740">
        <v>42515</v>
      </c>
      <c r="B127" s="1743" t="s">
        <v>11</v>
      </c>
      <c r="C127" s="4630" t="s">
        <v>3318</v>
      </c>
      <c r="D127" s="4631"/>
      <c r="E127" s="4631"/>
      <c r="F127" s="4631"/>
      <c r="G127" s="4631"/>
      <c r="H127" s="4631"/>
      <c r="I127" s="4631"/>
      <c r="J127" s="4632"/>
      <c r="K127" s="12"/>
    </row>
    <row r="128" spans="1:11" ht="89.25" customHeight="1">
      <c r="A128" s="1740">
        <v>42517</v>
      </c>
      <c r="B128" s="1743" t="s">
        <v>11</v>
      </c>
      <c r="C128" s="4633" t="s">
        <v>3331</v>
      </c>
      <c r="D128" s="4634"/>
      <c r="E128" s="4634"/>
      <c r="F128" s="4634"/>
      <c r="G128" s="4634"/>
      <c r="H128" s="4634"/>
      <c r="I128" s="4634"/>
      <c r="J128" s="4635"/>
      <c r="K128" s="12"/>
    </row>
    <row r="129" spans="1:11" ht="72.75" customHeight="1">
      <c r="A129" s="1740">
        <v>42518</v>
      </c>
      <c r="B129" s="1743" t="s">
        <v>11</v>
      </c>
      <c r="C129" s="4633" t="s">
        <v>3333</v>
      </c>
      <c r="D129" s="4634"/>
      <c r="E129" s="4634"/>
      <c r="F129" s="4634"/>
      <c r="G129" s="4634"/>
      <c r="H129" s="4634"/>
      <c r="I129" s="4634"/>
      <c r="J129" s="4635"/>
      <c r="K129" s="12"/>
    </row>
    <row r="130" spans="1:11" ht="111.75" customHeight="1">
      <c r="A130" s="1740">
        <v>42519</v>
      </c>
      <c r="B130" s="1743" t="s">
        <v>11</v>
      </c>
      <c r="C130" s="4633" t="s">
        <v>3334</v>
      </c>
      <c r="D130" s="4634"/>
      <c r="E130" s="4634"/>
      <c r="F130" s="4634"/>
      <c r="G130" s="4634"/>
      <c r="H130" s="4634"/>
      <c r="I130" s="4634"/>
      <c r="J130" s="4635"/>
      <c r="K130" s="12"/>
    </row>
    <row r="131" spans="1:11" ht="32.25" customHeight="1">
      <c r="A131" s="1740">
        <v>42520</v>
      </c>
      <c r="B131" s="1743" t="s">
        <v>11</v>
      </c>
      <c r="C131" s="4633" t="s">
        <v>3335</v>
      </c>
      <c r="D131" s="4634"/>
      <c r="E131" s="4634"/>
      <c r="F131" s="4634"/>
      <c r="G131" s="4634"/>
      <c r="H131" s="4634"/>
      <c r="I131" s="4634"/>
      <c r="J131" s="4635"/>
      <c r="K131" s="12"/>
    </row>
    <row r="132" spans="1:11" ht="56.25" customHeight="1">
      <c r="A132" s="1727">
        <v>42522</v>
      </c>
      <c r="B132" s="1732" t="s">
        <v>15</v>
      </c>
      <c r="C132" s="4633" t="s">
        <v>3330</v>
      </c>
      <c r="D132" s="4634"/>
      <c r="E132" s="4634"/>
      <c r="F132" s="4634"/>
      <c r="G132" s="4634"/>
      <c r="H132" s="4634"/>
      <c r="I132" s="4634"/>
      <c r="J132" s="4635"/>
      <c r="K132" s="12"/>
    </row>
    <row r="133" spans="1:11" ht="73.5" customHeight="1">
      <c r="A133" s="1740">
        <v>42522</v>
      </c>
      <c r="B133" s="1743" t="s">
        <v>34</v>
      </c>
      <c r="C133" s="4639" t="s">
        <v>3640</v>
      </c>
      <c r="D133" s="4640"/>
      <c r="E133" s="4640"/>
      <c r="F133" s="4640"/>
      <c r="G133" s="4640"/>
      <c r="H133" s="4640"/>
      <c r="I133" s="4640"/>
      <c r="J133" s="4641"/>
      <c r="K133" s="12"/>
    </row>
    <row r="134" spans="1:11" ht="63">
      <c r="A134" s="1740">
        <v>42533</v>
      </c>
      <c r="B134" s="1743" t="s">
        <v>16</v>
      </c>
      <c r="C134" s="1736">
        <v>2890</v>
      </c>
      <c r="D134" s="1739">
        <f t="shared" si="2"/>
        <v>982.6</v>
      </c>
      <c r="E134" s="1736">
        <v>66</v>
      </c>
      <c r="F134" s="1736">
        <v>321</v>
      </c>
      <c r="G134" s="1736">
        <v>210</v>
      </c>
      <c r="H134" s="1743"/>
      <c r="I134" s="1743"/>
      <c r="J134" s="1743"/>
      <c r="K134" s="12" t="s">
        <v>3641</v>
      </c>
    </row>
    <row r="135" spans="1:11" ht="52.5" customHeight="1">
      <c r="A135" s="1740">
        <v>42537</v>
      </c>
      <c r="B135" s="1743" t="s">
        <v>11</v>
      </c>
      <c r="C135" s="4639" t="s">
        <v>3642</v>
      </c>
      <c r="D135" s="4640"/>
      <c r="E135" s="4640"/>
      <c r="F135" s="4640"/>
      <c r="G135" s="4640"/>
      <c r="H135" s="4640"/>
      <c r="I135" s="4640"/>
      <c r="J135" s="4641"/>
      <c r="K135" s="12"/>
    </row>
    <row r="136" spans="1:11" ht="47.25">
      <c r="A136" s="1740">
        <v>42538</v>
      </c>
      <c r="B136" s="1743" t="s">
        <v>16</v>
      </c>
      <c r="C136" s="1736">
        <v>2765</v>
      </c>
      <c r="D136" s="1739">
        <f t="shared" si="2"/>
        <v>1106</v>
      </c>
      <c r="E136" s="1736">
        <v>60</v>
      </c>
      <c r="F136" s="1736">
        <v>177</v>
      </c>
      <c r="G136" s="1736">
        <v>220</v>
      </c>
      <c r="H136" s="1743"/>
      <c r="I136" s="1743"/>
      <c r="J136" s="1743"/>
      <c r="K136" s="12" t="s">
        <v>3365</v>
      </c>
    </row>
    <row r="137" spans="1:11" ht="33.75" customHeight="1">
      <c r="A137" s="1740">
        <v>42539</v>
      </c>
      <c r="B137" s="1743" t="s">
        <v>11</v>
      </c>
      <c r="C137" s="4633" t="s">
        <v>3370</v>
      </c>
      <c r="D137" s="4634"/>
      <c r="E137" s="4634"/>
      <c r="F137" s="4634"/>
      <c r="G137" s="4634"/>
      <c r="H137" s="4634"/>
      <c r="I137" s="4634"/>
      <c r="J137" s="4635"/>
      <c r="K137" s="12"/>
    </row>
    <row r="138" spans="1:11" ht="47.25">
      <c r="A138" s="1740">
        <v>42558</v>
      </c>
      <c r="B138" s="1743" t="s">
        <v>16</v>
      </c>
      <c r="C138" s="1736">
        <v>2860</v>
      </c>
      <c r="D138" s="1739">
        <f>+C138*(100-E138)/100</f>
        <v>800.8</v>
      </c>
      <c r="E138" s="1736">
        <v>72</v>
      </c>
      <c r="F138" s="1739">
        <f>+(0.573*1000000)/D138</f>
        <v>715.53446553446554</v>
      </c>
      <c r="G138" s="1736">
        <v>215</v>
      </c>
      <c r="H138" s="1743"/>
      <c r="I138" s="1743"/>
      <c r="J138" s="1743"/>
      <c r="K138" s="12" t="s">
        <v>3392</v>
      </c>
    </row>
    <row r="139" spans="1:11" ht="47.25">
      <c r="A139" s="1740">
        <v>42567</v>
      </c>
      <c r="B139" s="1743" t="s">
        <v>16</v>
      </c>
      <c r="C139" s="1736">
        <v>2840</v>
      </c>
      <c r="D139" s="1739">
        <f t="shared" si="2"/>
        <v>795.2</v>
      </c>
      <c r="E139" s="1736">
        <v>72</v>
      </c>
      <c r="F139" s="1736">
        <v>327</v>
      </c>
      <c r="G139" s="1736">
        <v>200</v>
      </c>
      <c r="H139" s="1743"/>
      <c r="I139" s="1743"/>
      <c r="J139" s="1743"/>
      <c r="K139" s="12" t="s">
        <v>3410</v>
      </c>
    </row>
    <row r="140" spans="1:11">
      <c r="A140" s="1740">
        <v>42577</v>
      </c>
      <c r="B140" s="1743" t="s">
        <v>11</v>
      </c>
      <c r="C140" s="4636" t="s">
        <v>3643</v>
      </c>
      <c r="D140" s="4637"/>
      <c r="E140" s="4637"/>
      <c r="F140" s="4637"/>
      <c r="G140" s="4637"/>
      <c r="H140" s="4637"/>
      <c r="I140" s="4637"/>
      <c r="J140" s="4638"/>
      <c r="K140" s="12"/>
    </row>
    <row r="141" spans="1:11">
      <c r="A141" s="1740">
        <v>42583</v>
      </c>
      <c r="B141" s="1743" t="s">
        <v>143</v>
      </c>
      <c r="C141" s="1736"/>
      <c r="D141" s="1739"/>
      <c r="E141" s="1736"/>
      <c r="F141" s="1736"/>
      <c r="G141" s="1736"/>
      <c r="H141" s="1743">
        <v>2535</v>
      </c>
      <c r="I141" s="1743">
        <v>100</v>
      </c>
      <c r="J141" s="1743"/>
      <c r="K141" s="12" t="s">
        <v>197</v>
      </c>
    </row>
    <row r="142" spans="1:11" ht="55.5" customHeight="1">
      <c r="A142" s="1740">
        <v>42595</v>
      </c>
      <c r="B142" s="1743" t="s">
        <v>16</v>
      </c>
      <c r="C142" s="1736">
        <v>2650</v>
      </c>
      <c r="D142" s="1739">
        <f t="shared" si="2"/>
        <v>503.5</v>
      </c>
      <c r="E142" s="1736">
        <v>81</v>
      </c>
      <c r="F142" s="1736"/>
      <c r="G142" s="1736">
        <v>210</v>
      </c>
      <c r="H142" s="1743"/>
      <c r="I142" s="1743"/>
      <c r="J142" s="1743"/>
      <c r="K142" s="12" t="s">
        <v>3503</v>
      </c>
    </row>
    <row r="143" spans="1:11">
      <c r="A143" s="1740">
        <v>42611</v>
      </c>
      <c r="B143" s="1743" t="s">
        <v>11</v>
      </c>
      <c r="C143" s="4630">
        <v>2650</v>
      </c>
      <c r="D143" s="4631"/>
      <c r="E143" s="4631"/>
      <c r="F143" s="4631"/>
      <c r="G143" s="4631"/>
      <c r="H143" s="4631"/>
      <c r="I143" s="4631"/>
      <c r="J143" s="4632"/>
      <c r="K143" s="12"/>
    </row>
    <row r="144" spans="1:11">
      <c r="A144" s="1740">
        <v>42619</v>
      </c>
      <c r="B144" s="1743" t="s">
        <v>11</v>
      </c>
      <c r="C144" s="4630" t="s">
        <v>3536</v>
      </c>
      <c r="D144" s="4631"/>
      <c r="E144" s="4631"/>
      <c r="F144" s="4631"/>
      <c r="G144" s="4631"/>
      <c r="H144" s="4631"/>
      <c r="I144" s="4631"/>
      <c r="J144" s="4632"/>
      <c r="K144" s="12"/>
    </row>
    <row r="145" spans="1:11">
      <c r="A145" s="1740">
        <v>42632</v>
      </c>
      <c r="B145" s="1743" t="s">
        <v>11</v>
      </c>
      <c r="C145" s="4630" t="s">
        <v>3537</v>
      </c>
      <c r="D145" s="4631"/>
      <c r="E145" s="4631"/>
      <c r="F145" s="4631"/>
      <c r="G145" s="4631"/>
      <c r="H145" s="4631"/>
      <c r="I145" s="4631"/>
      <c r="J145" s="4632"/>
      <c r="K145" s="12"/>
    </row>
    <row r="146" spans="1:11">
      <c r="A146" s="1740">
        <v>42638</v>
      </c>
      <c r="B146" s="1743" t="s">
        <v>11</v>
      </c>
      <c r="C146" s="4630" t="s">
        <v>3538</v>
      </c>
      <c r="D146" s="4631"/>
      <c r="E146" s="4631"/>
      <c r="F146" s="4631"/>
      <c r="G146" s="4631"/>
      <c r="H146" s="4631"/>
      <c r="I146" s="4631"/>
      <c r="J146" s="4632"/>
      <c r="K146" s="12"/>
    </row>
    <row r="147" spans="1:11" ht="36" customHeight="1">
      <c r="A147" s="1740">
        <v>42640</v>
      </c>
      <c r="B147" s="1743" t="s">
        <v>11</v>
      </c>
      <c r="C147" s="4633" t="s">
        <v>3557</v>
      </c>
      <c r="D147" s="4634"/>
      <c r="E147" s="4634"/>
      <c r="F147" s="4634"/>
      <c r="G147" s="4634"/>
      <c r="H147" s="4634"/>
      <c r="I147" s="4634"/>
      <c r="J147" s="4635"/>
      <c r="K147" s="12"/>
    </row>
    <row r="148" spans="1:11" ht="44.25" customHeight="1">
      <c r="A148" s="4">
        <v>42656</v>
      </c>
      <c r="B148" s="28" t="s">
        <v>16</v>
      </c>
      <c r="C148" s="1737">
        <v>1320</v>
      </c>
      <c r="D148" s="23">
        <f t="shared" si="2"/>
        <v>250.8</v>
      </c>
      <c r="E148" s="1737">
        <v>81</v>
      </c>
      <c r="F148" s="1737" t="s">
        <v>70</v>
      </c>
      <c r="G148" s="1737">
        <v>200</v>
      </c>
      <c r="H148" s="28"/>
      <c r="I148" s="28"/>
      <c r="J148" s="28"/>
      <c r="K148" s="15" t="s">
        <v>3652</v>
      </c>
    </row>
    <row r="149" spans="1:11">
      <c r="A149" s="4642">
        <v>42657</v>
      </c>
      <c r="B149" s="1743" t="s">
        <v>11</v>
      </c>
      <c r="C149" s="4644" t="s">
        <v>3644</v>
      </c>
      <c r="D149" s="4645"/>
      <c r="E149" s="4645"/>
      <c r="F149" s="4645"/>
      <c r="G149" s="4645"/>
      <c r="H149" s="4645"/>
      <c r="I149" s="4645"/>
      <c r="J149" s="4646"/>
      <c r="K149" s="12"/>
    </row>
    <row r="150" spans="1:11">
      <c r="A150" s="4643"/>
      <c r="B150" s="1743" t="s">
        <v>143</v>
      </c>
      <c r="C150" s="1736"/>
      <c r="D150" s="1739"/>
      <c r="E150" s="1736"/>
      <c r="F150" s="1736"/>
      <c r="G150" s="1736"/>
      <c r="H150" s="1743"/>
      <c r="I150" s="1743"/>
      <c r="J150" s="1743">
        <v>3500</v>
      </c>
      <c r="K150" s="12"/>
    </row>
    <row r="151" spans="1:11" ht="47.25" customHeight="1">
      <c r="A151" s="1740">
        <v>42658</v>
      </c>
      <c r="B151" s="1743" t="s">
        <v>34</v>
      </c>
      <c r="C151" s="4627" t="s">
        <v>3645</v>
      </c>
      <c r="D151" s="4628"/>
      <c r="E151" s="4628"/>
      <c r="F151" s="4628"/>
      <c r="G151" s="4628"/>
      <c r="H151" s="4628"/>
      <c r="I151" s="4628"/>
      <c r="J151" s="4629"/>
      <c r="K151" s="12"/>
    </row>
    <row r="152" spans="1:11" ht="47.25">
      <c r="A152" s="1740">
        <v>42660</v>
      </c>
      <c r="B152" s="1743" t="s">
        <v>16</v>
      </c>
      <c r="C152" s="1736">
        <v>2810</v>
      </c>
      <c r="D152" s="1739">
        <f t="shared" si="2"/>
        <v>533.9</v>
      </c>
      <c r="E152" s="1736">
        <v>81</v>
      </c>
      <c r="F152" s="1736"/>
      <c r="G152" s="1736">
        <v>165</v>
      </c>
      <c r="H152" s="1743"/>
      <c r="I152" s="1743"/>
      <c r="J152" s="1743"/>
      <c r="K152" s="12" t="s">
        <v>3658</v>
      </c>
    </row>
    <row r="153" spans="1:11" ht="36.75" customHeight="1">
      <c r="A153" s="1740">
        <v>42672</v>
      </c>
      <c r="B153" s="1743" t="s">
        <v>16</v>
      </c>
      <c r="C153" s="1736">
        <v>2720</v>
      </c>
      <c r="D153" s="1739">
        <f t="shared" si="2"/>
        <v>408</v>
      </c>
      <c r="E153" s="1736">
        <v>85</v>
      </c>
      <c r="F153" s="1736"/>
      <c r="G153" s="1736">
        <v>180</v>
      </c>
      <c r="H153" s="1743"/>
      <c r="I153" s="1743"/>
      <c r="J153" s="1743"/>
      <c r="K153" s="12" t="s">
        <v>3670</v>
      </c>
    </row>
    <row r="154" spans="1:11" ht="47.25">
      <c r="A154" s="4623">
        <v>42700</v>
      </c>
      <c r="B154" s="4625" t="s">
        <v>16</v>
      </c>
      <c r="C154" s="1737">
        <v>1890</v>
      </c>
      <c r="D154" s="23">
        <f t="shared" si="2"/>
        <v>283.5</v>
      </c>
      <c r="E154" s="1737">
        <v>85</v>
      </c>
      <c r="F154" s="1737"/>
      <c r="G154" s="1737">
        <v>140</v>
      </c>
      <c r="H154" s="991"/>
      <c r="I154" s="28"/>
      <c r="J154" s="28"/>
      <c r="K154" s="15" t="s">
        <v>3727</v>
      </c>
    </row>
    <row r="155" spans="1:11" ht="31.5">
      <c r="A155" s="4624"/>
      <c r="B155" s="4626"/>
      <c r="C155" s="1737">
        <v>1750</v>
      </c>
      <c r="D155" s="23">
        <f t="shared" si="2"/>
        <v>262.5</v>
      </c>
      <c r="E155" s="1737">
        <v>85</v>
      </c>
      <c r="F155" s="1737"/>
      <c r="G155" s="1737">
        <v>140</v>
      </c>
      <c r="H155" s="28"/>
      <c r="I155" s="28"/>
      <c r="J155" s="28"/>
      <c r="K155" s="15" t="s">
        <v>3728</v>
      </c>
    </row>
    <row r="156" spans="1:11">
      <c r="A156" s="1740">
        <v>42704</v>
      </c>
      <c r="B156" s="1743" t="s">
        <v>34</v>
      </c>
      <c r="C156" s="4644" t="s">
        <v>3734</v>
      </c>
      <c r="D156" s="4645"/>
      <c r="E156" s="4645"/>
      <c r="F156" s="4645"/>
      <c r="G156" s="4645"/>
      <c r="H156" s="4645"/>
      <c r="I156" s="4645"/>
      <c r="J156" s="4646"/>
      <c r="K156" s="12"/>
    </row>
    <row r="157" spans="1:11" ht="125.25" customHeight="1">
      <c r="A157" s="1943">
        <v>42705</v>
      </c>
      <c r="B157" s="1944" t="s">
        <v>34</v>
      </c>
      <c r="C157" s="4686" t="s">
        <v>3742</v>
      </c>
      <c r="D157" s="4687"/>
      <c r="E157" s="4687"/>
      <c r="F157" s="4687"/>
      <c r="G157" s="4687"/>
      <c r="H157" s="4687"/>
      <c r="I157" s="4687"/>
      <c r="J157" s="4688"/>
      <c r="K157" s="2149" t="s">
        <v>3969</v>
      </c>
    </row>
    <row r="158" spans="1:11" ht="47.25">
      <c r="A158" s="1740">
        <v>42710</v>
      </c>
      <c r="B158" s="1743" t="s">
        <v>16</v>
      </c>
      <c r="C158" s="1736">
        <v>3095</v>
      </c>
      <c r="D158" s="1739">
        <f t="shared" si="2"/>
        <v>123.8</v>
      </c>
      <c r="E158" s="1736">
        <v>96</v>
      </c>
      <c r="F158" s="1736"/>
      <c r="G158" s="1736">
        <v>150</v>
      </c>
      <c r="H158" s="1743"/>
      <c r="I158" s="1743"/>
      <c r="J158" s="1743"/>
      <c r="K158" s="12" t="s">
        <v>3783</v>
      </c>
    </row>
    <row r="159" spans="1:11" ht="48" thickBot="1">
      <c r="A159" s="54">
        <v>42731</v>
      </c>
      <c r="B159" s="55" t="s">
        <v>16</v>
      </c>
      <c r="C159" s="1744">
        <v>2990</v>
      </c>
      <c r="D159" s="63">
        <f t="shared" si="2"/>
        <v>358.8</v>
      </c>
      <c r="E159" s="1744">
        <v>88</v>
      </c>
      <c r="F159" s="1744">
        <v>647</v>
      </c>
      <c r="G159" s="1744">
        <v>180</v>
      </c>
      <c r="H159" s="55"/>
      <c r="I159" s="55"/>
      <c r="J159" s="55"/>
      <c r="K159" s="57" t="s">
        <v>3784</v>
      </c>
    </row>
    <row r="160" spans="1:11" ht="48" thickTop="1">
      <c r="A160" s="1583">
        <v>42780</v>
      </c>
      <c r="B160" s="1585" t="s">
        <v>16</v>
      </c>
      <c r="C160" s="52">
        <v>3010</v>
      </c>
      <c r="D160" s="62">
        <f t="shared" si="2"/>
        <v>331.1</v>
      </c>
      <c r="E160" s="52">
        <v>89</v>
      </c>
      <c r="F160" s="52"/>
      <c r="G160" s="52">
        <v>205</v>
      </c>
      <c r="H160" s="1585"/>
      <c r="I160" s="1585"/>
      <c r="J160" s="1585"/>
      <c r="K160" s="53" t="s">
        <v>3884</v>
      </c>
    </row>
    <row r="161" spans="1:11" ht="47.25">
      <c r="A161" s="1345">
        <v>42790</v>
      </c>
      <c r="B161" s="1587" t="s">
        <v>16</v>
      </c>
      <c r="C161" s="1343">
        <v>3025</v>
      </c>
      <c r="D161" s="1347">
        <f t="shared" si="2"/>
        <v>332.75</v>
      </c>
      <c r="E161" s="1343">
        <v>89</v>
      </c>
      <c r="F161" s="1343"/>
      <c r="G161" s="1343">
        <v>160</v>
      </c>
      <c r="H161" s="1346"/>
      <c r="I161" s="1346"/>
      <c r="J161" s="1346"/>
      <c r="K161" s="53" t="s">
        <v>3914</v>
      </c>
    </row>
    <row r="162" spans="1:11" ht="63">
      <c r="A162" s="1345">
        <v>42891</v>
      </c>
      <c r="B162" s="1346" t="s">
        <v>16</v>
      </c>
      <c r="C162" s="1343">
        <v>3120</v>
      </c>
      <c r="D162" s="1347">
        <f t="shared" si="2"/>
        <v>343.2</v>
      </c>
      <c r="E162" s="1343">
        <v>89</v>
      </c>
      <c r="F162" s="1343">
        <v>198</v>
      </c>
      <c r="G162" s="1343">
        <v>160</v>
      </c>
      <c r="H162" s="1346"/>
      <c r="I162" s="1346"/>
      <c r="J162" s="1346"/>
      <c r="K162" s="53" t="s">
        <v>4121</v>
      </c>
    </row>
    <row r="163" spans="1:11" ht="63">
      <c r="A163" s="1345">
        <v>42974</v>
      </c>
      <c r="B163" s="1346" t="s">
        <v>16</v>
      </c>
      <c r="C163" s="1343">
        <v>2895</v>
      </c>
      <c r="D163" s="1347">
        <f t="shared" si="2"/>
        <v>289.5</v>
      </c>
      <c r="E163" s="1343">
        <v>90</v>
      </c>
      <c r="F163" s="1343">
        <v>321</v>
      </c>
      <c r="G163" s="1343">
        <v>145</v>
      </c>
      <c r="H163" s="1346"/>
      <c r="I163" s="1346"/>
      <c r="J163" s="1346"/>
      <c r="K163" s="53" t="s">
        <v>4278</v>
      </c>
    </row>
    <row r="164" spans="1:11" ht="47.25">
      <c r="A164" s="1345">
        <v>43018</v>
      </c>
      <c r="B164" s="1346" t="s">
        <v>16</v>
      </c>
      <c r="C164" s="1343">
        <v>2625</v>
      </c>
      <c r="D164" s="1347">
        <f t="shared" si="2"/>
        <v>183.75</v>
      </c>
      <c r="E164" s="1343">
        <v>93</v>
      </c>
      <c r="F164" s="1343" t="s">
        <v>70</v>
      </c>
      <c r="G164" s="1343">
        <v>180</v>
      </c>
      <c r="H164" s="1346"/>
      <c r="I164" s="1346"/>
      <c r="J164" s="1346"/>
      <c r="K164" s="12" t="s">
        <v>4279</v>
      </c>
    </row>
    <row r="165" spans="1:11" ht="48" thickBot="1">
      <c r="A165" s="2190">
        <v>43076</v>
      </c>
      <c r="B165" s="2193" t="s">
        <v>16</v>
      </c>
      <c r="C165" s="218">
        <v>2615</v>
      </c>
      <c r="D165" s="42">
        <f t="shared" si="2"/>
        <v>261.5</v>
      </c>
      <c r="E165" s="218">
        <v>90</v>
      </c>
      <c r="F165" s="218" t="s">
        <v>70</v>
      </c>
      <c r="G165" s="218">
        <v>170</v>
      </c>
      <c r="H165" s="2193"/>
      <c r="I165" s="2193"/>
      <c r="J165" s="2193"/>
      <c r="K165" s="43" t="s">
        <v>4378</v>
      </c>
    </row>
    <row r="166" spans="1:11" ht="63.75" thickTop="1">
      <c r="A166" s="47">
        <v>43120</v>
      </c>
      <c r="B166" s="48" t="s">
        <v>16</v>
      </c>
      <c r="C166" s="219">
        <v>2410</v>
      </c>
      <c r="D166" s="128">
        <f t="shared" si="2"/>
        <v>241</v>
      </c>
      <c r="E166" s="219">
        <v>90</v>
      </c>
      <c r="F166" s="219"/>
      <c r="G166" s="219">
        <v>175</v>
      </c>
      <c r="H166" s="48"/>
      <c r="I166" s="48"/>
      <c r="J166" s="48"/>
      <c r="K166" s="50" t="s">
        <v>4455</v>
      </c>
    </row>
    <row r="167" spans="1:11" ht="63">
      <c r="A167" s="1345">
        <v>43149</v>
      </c>
      <c r="B167" s="1346" t="s">
        <v>16</v>
      </c>
      <c r="C167" s="1343">
        <v>2655</v>
      </c>
      <c r="D167" s="1347">
        <f t="shared" si="2"/>
        <v>265.5</v>
      </c>
      <c r="E167" s="1343">
        <v>90</v>
      </c>
      <c r="F167" s="1343"/>
      <c r="G167" s="1343">
        <v>185</v>
      </c>
      <c r="H167" s="1346"/>
      <c r="I167" s="1346"/>
      <c r="J167" s="1346"/>
      <c r="K167" s="12" t="s">
        <v>4497</v>
      </c>
    </row>
    <row r="168" spans="1:11" ht="63">
      <c r="A168" s="2261">
        <v>43187</v>
      </c>
      <c r="B168" s="1297" t="s">
        <v>16</v>
      </c>
      <c r="C168" s="2257">
        <v>2465</v>
      </c>
      <c r="D168" s="23">
        <f t="shared" si="2"/>
        <v>123.25</v>
      </c>
      <c r="E168" s="2257">
        <v>95</v>
      </c>
      <c r="F168" s="2257"/>
      <c r="G168" s="2257">
        <v>166</v>
      </c>
      <c r="H168" s="28"/>
      <c r="I168" s="28"/>
      <c r="J168" s="28"/>
      <c r="K168" s="15" t="s">
        <v>4982</v>
      </c>
    </row>
    <row r="169" spans="1:11" ht="63">
      <c r="A169" s="2234">
        <v>43188</v>
      </c>
      <c r="B169" s="2258" t="s">
        <v>16</v>
      </c>
      <c r="C169" s="1343">
        <v>2640</v>
      </c>
      <c r="D169" s="1347">
        <f t="shared" si="2"/>
        <v>132</v>
      </c>
      <c r="E169" s="1343">
        <v>95</v>
      </c>
      <c r="F169" s="1343"/>
      <c r="G169" s="1343">
        <v>185</v>
      </c>
      <c r="H169" s="1346"/>
      <c r="I169" s="1346"/>
      <c r="J169" s="1346"/>
      <c r="K169" s="12" t="s">
        <v>4598</v>
      </c>
    </row>
    <row r="170" spans="1:11" ht="63">
      <c r="A170" s="1345">
        <v>43251</v>
      </c>
      <c r="B170" s="1346" t="s">
        <v>16</v>
      </c>
      <c r="C170" s="1343">
        <v>2500</v>
      </c>
      <c r="D170" s="1347">
        <f t="shared" si="2"/>
        <v>175</v>
      </c>
      <c r="E170" s="1343">
        <v>93</v>
      </c>
      <c r="F170" s="1343"/>
      <c r="G170" s="1343">
        <v>188</v>
      </c>
      <c r="H170" s="1346"/>
      <c r="I170" s="1346"/>
      <c r="J170" s="1346"/>
      <c r="K170" s="12" t="s">
        <v>4707</v>
      </c>
    </row>
    <row r="171" spans="1:11" ht="47.25">
      <c r="A171" s="1345">
        <v>43306</v>
      </c>
      <c r="B171" s="1346" t="s">
        <v>16</v>
      </c>
      <c r="C171" s="1343">
        <v>2387</v>
      </c>
      <c r="D171" s="1347">
        <f t="shared" si="2"/>
        <v>167.09</v>
      </c>
      <c r="E171" s="1343">
        <v>93</v>
      </c>
      <c r="F171" s="1343"/>
      <c r="G171" s="1343">
        <v>170</v>
      </c>
      <c r="H171" s="1346"/>
      <c r="I171" s="1346"/>
      <c r="J171" s="1346"/>
      <c r="K171" s="12" t="s">
        <v>4777</v>
      </c>
    </row>
    <row r="172" spans="1:11" ht="39" customHeight="1">
      <c r="A172" s="1345">
        <v>43313</v>
      </c>
      <c r="B172" s="1346" t="s">
        <v>11</v>
      </c>
      <c r="C172" s="4633" t="s">
        <v>4786</v>
      </c>
      <c r="D172" s="4634"/>
      <c r="E172" s="4634"/>
      <c r="F172" s="4634"/>
      <c r="G172" s="4634"/>
      <c r="H172" s="4634"/>
      <c r="I172" s="4634"/>
      <c r="J172" s="4635"/>
      <c r="K172" s="12"/>
    </row>
    <row r="173" spans="1:11" ht="40.5" customHeight="1">
      <c r="A173" s="989">
        <v>43317</v>
      </c>
      <c r="B173" s="990" t="s">
        <v>11</v>
      </c>
      <c r="C173" s="4683" t="s">
        <v>4850</v>
      </c>
      <c r="D173" s="4684"/>
      <c r="E173" s="4684"/>
      <c r="F173" s="4684"/>
      <c r="G173" s="4684"/>
      <c r="H173" s="4684"/>
      <c r="I173" s="4684"/>
      <c r="J173" s="4685"/>
      <c r="K173" s="993"/>
    </row>
    <row r="174" spans="1:11" ht="47.25">
      <c r="A174" s="1345">
        <v>43349</v>
      </c>
      <c r="B174" s="1346" t="s">
        <v>16</v>
      </c>
      <c r="C174" s="1343">
        <v>2500</v>
      </c>
      <c r="D174" s="1347">
        <f t="shared" si="2"/>
        <v>250</v>
      </c>
      <c r="E174" s="1343">
        <v>90</v>
      </c>
      <c r="F174" s="1343"/>
      <c r="G174" s="1343">
        <v>190</v>
      </c>
      <c r="H174" s="1346"/>
      <c r="I174" s="1346"/>
      <c r="J174" s="1346"/>
      <c r="K174" s="12" t="s">
        <v>4838</v>
      </c>
    </row>
    <row r="175" spans="1:11" ht="47.25">
      <c r="A175" s="1345">
        <v>43354</v>
      </c>
      <c r="B175" s="1346" t="s">
        <v>16</v>
      </c>
      <c r="C175" s="1343">
        <v>2740</v>
      </c>
      <c r="D175" s="1347">
        <f t="shared" si="2"/>
        <v>274</v>
      </c>
      <c r="E175" s="1343">
        <v>90</v>
      </c>
      <c r="F175" s="1343"/>
      <c r="G175" s="1343">
        <v>170</v>
      </c>
      <c r="H175" s="1346"/>
      <c r="I175" s="1346"/>
      <c r="J175" s="1346"/>
      <c r="K175" s="12" t="s">
        <v>4848</v>
      </c>
    </row>
    <row r="176" spans="1:11" ht="47.25">
      <c r="A176" s="1345">
        <v>43392</v>
      </c>
      <c r="B176" s="1346" t="s">
        <v>16</v>
      </c>
      <c r="C176" s="1343">
        <v>2740</v>
      </c>
      <c r="D176" s="1347">
        <f t="shared" si="2"/>
        <v>274</v>
      </c>
      <c r="E176" s="1343">
        <v>90</v>
      </c>
      <c r="F176" s="1343"/>
      <c r="G176" s="1343">
        <v>165</v>
      </c>
      <c r="H176" s="1346"/>
      <c r="I176" s="1346"/>
      <c r="J176" s="1346"/>
      <c r="K176" s="12" t="s">
        <v>4933</v>
      </c>
    </row>
    <row r="177" spans="1:11" ht="47.25">
      <c r="A177" s="520">
        <v>43425</v>
      </c>
      <c r="B177" s="521" t="s">
        <v>16</v>
      </c>
      <c r="C177" s="1343">
        <v>2635</v>
      </c>
      <c r="D177" s="1347">
        <f t="shared" ref="D177:D199" si="3">+C177*(100-E177)/100</f>
        <v>263.5</v>
      </c>
      <c r="E177" s="1343">
        <v>90</v>
      </c>
      <c r="F177" s="1343"/>
      <c r="G177" s="1343">
        <v>160</v>
      </c>
      <c r="H177" s="1346"/>
      <c r="I177" s="1346"/>
      <c r="J177" s="1346"/>
      <c r="K177" s="12" t="s">
        <v>4983</v>
      </c>
    </row>
    <row r="178" spans="1:11" ht="48" thickBot="1">
      <c r="A178" s="2524">
        <v>43449</v>
      </c>
      <c r="B178" s="2523" t="s">
        <v>16</v>
      </c>
      <c r="C178" s="218">
        <v>2580</v>
      </c>
      <c r="D178" s="42">
        <f t="shared" si="3"/>
        <v>206.4</v>
      </c>
      <c r="E178" s="218">
        <v>92</v>
      </c>
      <c r="F178" s="218"/>
      <c r="G178" s="218">
        <v>155</v>
      </c>
      <c r="H178" s="2532"/>
      <c r="I178" s="2532"/>
      <c r="J178" s="2532"/>
      <c r="K178" s="43" t="s">
        <v>5110</v>
      </c>
    </row>
    <row r="179" spans="1:11" ht="48" thickTop="1">
      <c r="A179" s="47">
        <v>43476</v>
      </c>
      <c r="B179" s="48" t="s">
        <v>16</v>
      </c>
      <c r="C179" s="219">
        <v>2715</v>
      </c>
      <c r="D179" s="128">
        <f t="shared" si="3"/>
        <v>108.6</v>
      </c>
      <c r="E179" s="219">
        <v>96</v>
      </c>
      <c r="F179" s="219"/>
      <c r="G179" s="219">
        <v>180</v>
      </c>
      <c r="H179" s="48"/>
      <c r="I179" s="48"/>
      <c r="J179" s="48"/>
      <c r="K179" s="50" t="s">
        <v>5111</v>
      </c>
    </row>
    <row r="180" spans="1:11" ht="63">
      <c r="A180" s="1345">
        <v>43604</v>
      </c>
      <c r="B180" s="1346" t="s">
        <v>16</v>
      </c>
      <c r="C180" s="1343">
        <v>2520</v>
      </c>
      <c r="D180" s="1347">
        <f t="shared" si="3"/>
        <v>100.8</v>
      </c>
      <c r="E180" s="1343">
        <v>96</v>
      </c>
      <c r="F180" s="1343"/>
      <c r="G180" s="1343">
        <v>170</v>
      </c>
      <c r="H180" s="1346"/>
      <c r="I180" s="1346"/>
      <c r="J180" s="1346"/>
      <c r="K180" s="12" t="s">
        <v>5405</v>
      </c>
    </row>
    <row r="181" spans="1:11">
      <c r="A181" s="4">
        <v>43657</v>
      </c>
      <c r="B181" s="28" t="s">
        <v>41</v>
      </c>
      <c r="C181" s="4680" t="s">
        <v>6094</v>
      </c>
      <c r="D181" s="4681"/>
      <c r="E181" s="4681"/>
      <c r="F181" s="4681"/>
      <c r="G181" s="4681"/>
      <c r="H181" s="4681"/>
      <c r="I181" s="4681"/>
      <c r="J181" s="4682"/>
      <c r="K181" s="12"/>
    </row>
    <row r="182" spans="1:11" ht="30.75" customHeight="1">
      <c r="A182" s="1345">
        <v>43873</v>
      </c>
      <c r="B182" s="1346" t="s">
        <v>32</v>
      </c>
      <c r="C182" s="4633" t="s">
        <v>5960</v>
      </c>
      <c r="D182" s="4631"/>
      <c r="E182" s="4631"/>
      <c r="F182" s="4631"/>
      <c r="G182" s="4631"/>
      <c r="H182" s="4631"/>
      <c r="I182" s="4631"/>
      <c r="J182" s="4632"/>
      <c r="K182" s="12"/>
    </row>
    <row r="183" spans="1:11">
      <c r="A183" s="1345">
        <v>43932</v>
      </c>
      <c r="B183" s="1346" t="s">
        <v>41</v>
      </c>
      <c r="C183" s="4627" t="s">
        <v>6095</v>
      </c>
      <c r="D183" s="4628"/>
      <c r="E183" s="4628"/>
      <c r="F183" s="4628"/>
      <c r="G183" s="4628"/>
      <c r="H183" s="4628"/>
      <c r="I183" s="4628"/>
      <c r="J183" s="4629"/>
      <c r="K183" s="12"/>
    </row>
    <row r="184" spans="1:11">
      <c r="A184" s="1345"/>
      <c r="B184" s="1346"/>
      <c r="C184" s="1343"/>
      <c r="D184" s="1347">
        <f t="shared" si="3"/>
        <v>0</v>
      </c>
      <c r="E184" s="1343"/>
      <c r="F184" s="1343"/>
      <c r="G184" s="1343"/>
      <c r="H184" s="1346"/>
      <c r="I184" s="1346"/>
      <c r="J184" s="1346"/>
      <c r="K184" s="12"/>
    </row>
    <row r="185" spans="1:11">
      <c r="A185" s="1345"/>
      <c r="B185" s="1346"/>
      <c r="C185" s="1343"/>
      <c r="D185" s="1347">
        <f t="shared" si="3"/>
        <v>0</v>
      </c>
      <c r="E185" s="1343"/>
      <c r="F185" s="1343"/>
      <c r="G185" s="1343"/>
      <c r="H185" s="1346"/>
      <c r="I185" s="1346"/>
      <c r="J185" s="1346"/>
      <c r="K185" s="12"/>
    </row>
    <row r="186" spans="1:11">
      <c r="A186" s="1345"/>
      <c r="B186" s="1346"/>
      <c r="C186" s="1343"/>
      <c r="D186" s="1347">
        <f t="shared" si="3"/>
        <v>0</v>
      </c>
      <c r="E186" s="1343"/>
      <c r="F186" s="1343"/>
      <c r="G186" s="1343"/>
      <c r="H186" s="1346"/>
      <c r="I186" s="1346"/>
      <c r="J186" s="1346"/>
      <c r="K186" s="12"/>
    </row>
    <row r="187" spans="1:11">
      <c r="A187" s="1345"/>
      <c r="B187" s="1346"/>
      <c r="C187" s="1343"/>
      <c r="D187" s="1347">
        <f t="shared" si="3"/>
        <v>0</v>
      </c>
      <c r="E187" s="1343"/>
      <c r="F187" s="1343"/>
      <c r="G187" s="1343"/>
      <c r="H187" s="1346"/>
      <c r="I187" s="1346"/>
      <c r="J187" s="1346"/>
      <c r="K187" s="12"/>
    </row>
    <row r="188" spans="1:11">
      <c r="A188" s="1345"/>
      <c r="B188" s="1346"/>
      <c r="C188" s="1343"/>
      <c r="D188" s="1347">
        <f t="shared" si="3"/>
        <v>0</v>
      </c>
      <c r="E188" s="1343"/>
      <c r="F188" s="1343"/>
      <c r="G188" s="1343"/>
      <c r="H188" s="1346"/>
      <c r="I188" s="1346"/>
      <c r="J188" s="1346"/>
      <c r="K188" s="12"/>
    </row>
    <row r="189" spans="1:11">
      <c r="A189" s="1345"/>
      <c r="B189" s="1346"/>
      <c r="C189" s="1343"/>
      <c r="D189" s="1347">
        <f t="shared" si="3"/>
        <v>0</v>
      </c>
      <c r="E189" s="1343"/>
      <c r="F189" s="1343"/>
      <c r="G189" s="1343"/>
      <c r="H189" s="1346"/>
      <c r="I189" s="1346"/>
      <c r="J189" s="1346"/>
      <c r="K189" s="12"/>
    </row>
    <row r="190" spans="1:11">
      <c r="A190" s="1345"/>
      <c r="B190" s="1346"/>
      <c r="C190" s="1343"/>
      <c r="D190" s="1347">
        <f t="shared" si="3"/>
        <v>0</v>
      </c>
      <c r="E190" s="1343"/>
      <c r="F190" s="1343"/>
      <c r="G190" s="1343"/>
      <c r="H190" s="1346"/>
      <c r="I190" s="1346"/>
      <c r="J190" s="1346"/>
      <c r="K190" s="12"/>
    </row>
    <row r="191" spans="1:11">
      <c r="A191" s="1345"/>
      <c r="B191" s="1346"/>
      <c r="C191" s="1343"/>
      <c r="D191" s="1347">
        <f t="shared" si="3"/>
        <v>0</v>
      </c>
      <c r="E191" s="1343"/>
      <c r="F191" s="1343"/>
      <c r="G191" s="1343"/>
      <c r="H191" s="1346"/>
      <c r="I191" s="1346"/>
      <c r="J191" s="1346"/>
      <c r="K191" s="12"/>
    </row>
    <row r="192" spans="1:11">
      <c r="A192" s="1345"/>
      <c r="B192" s="1346"/>
      <c r="C192" s="1343"/>
      <c r="D192" s="1347">
        <f t="shared" si="3"/>
        <v>0</v>
      </c>
      <c r="E192" s="1343"/>
      <c r="F192" s="1343"/>
      <c r="G192" s="1343"/>
      <c r="H192" s="1346"/>
      <c r="I192" s="1346"/>
      <c r="J192" s="1346"/>
      <c r="K192" s="12"/>
    </row>
    <row r="193" spans="1:11">
      <c r="A193" s="1345"/>
      <c r="B193" s="1346"/>
      <c r="C193" s="1343"/>
      <c r="D193" s="1347">
        <f t="shared" si="3"/>
        <v>0</v>
      </c>
      <c r="E193" s="1343"/>
      <c r="F193" s="1343"/>
      <c r="G193" s="1343"/>
      <c r="H193" s="1346"/>
      <c r="I193" s="1346"/>
      <c r="J193" s="1346"/>
      <c r="K193" s="12"/>
    </row>
    <row r="194" spans="1:11">
      <c r="A194" s="1345"/>
      <c r="B194" s="1346"/>
      <c r="C194" s="1343"/>
      <c r="D194" s="1347">
        <f t="shared" si="3"/>
        <v>0</v>
      </c>
      <c r="E194" s="1343"/>
      <c r="F194" s="1343"/>
      <c r="G194" s="1343"/>
      <c r="H194" s="1346"/>
      <c r="I194" s="1346"/>
      <c r="J194" s="1346"/>
      <c r="K194" s="12"/>
    </row>
    <row r="195" spans="1:11">
      <c r="A195" s="1345"/>
      <c r="B195" s="1346"/>
      <c r="C195" s="1343"/>
      <c r="D195" s="1347">
        <f t="shared" si="3"/>
        <v>0</v>
      </c>
      <c r="E195" s="1343"/>
      <c r="F195" s="1343"/>
      <c r="G195" s="1343"/>
      <c r="H195" s="1346"/>
      <c r="I195" s="1346"/>
      <c r="J195" s="1346"/>
      <c r="K195" s="12"/>
    </row>
    <row r="196" spans="1:11">
      <c r="A196" s="1345"/>
      <c r="B196" s="1346"/>
      <c r="C196" s="1343"/>
      <c r="D196" s="1347">
        <f t="shared" si="3"/>
        <v>0</v>
      </c>
      <c r="E196" s="1343"/>
      <c r="F196" s="1343"/>
      <c r="G196" s="1343"/>
      <c r="H196" s="1346"/>
      <c r="I196" s="1346"/>
      <c r="J196" s="1346"/>
      <c r="K196" s="12"/>
    </row>
    <row r="197" spans="1:11">
      <c r="A197" s="1345"/>
      <c r="B197" s="1346"/>
      <c r="C197" s="1343"/>
      <c r="D197" s="1347">
        <f t="shared" si="3"/>
        <v>0</v>
      </c>
      <c r="E197" s="1343"/>
      <c r="F197" s="1343"/>
      <c r="G197" s="1343"/>
      <c r="H197" s="1346"/>
      <c r="I197" s="1346"/>
      <c r="J197" s="1346"/>
      <c r="K197" s="12"/>
    </row>
    <row r="198" spans="1:11">
      <c r="A198" s="1345"/>
      <c r="B198" s="1346"/>
      <c r="C198" s="1343"/>
      <c r="D198" s="1347">
        <f t="shared" si="3"/>
        <v>0</v>
      </c>
      <c r="E198" s="1343"/>
      <c r="F198" s="1343"/>
      <c r="G198" s="1343"/>
      <c r="H198" s="1346"/>
      <c r="I198" s="1346"/>
      <c r="J198" s="1346"/>
      <c r="K198" s="12"/>
    </row>
    <row r="199" spans="1:11">
      <c r="A199" s="1345"/>
      <c r="B199" s="1346"/>
      <c r="C199" s="1343"/>
      <c r="D199" s="1347">
        <f t="shared" si="3"/>
        <v>0</v>
      </c>
      <c r="E199" s="1343"/>
      <c r="F199" s="1343"/>
      <c r="G199" s="1343"/>
      <c r="H199" s="1346"/>
      <c r="I199" s="1346"/>
      <c r="J199" s="1346"/>
      <c r="K199" s="12"/>
    </row>
  </sheetData>
  <autoFilter ref="B6:B199"/>
  <customSheetViews>
    <customSheetView guid="{CD481555-6D06-49CD-9625-98C90CC09C9A}" showAutoFilter="1">
      <selection activeCell="K157" sqref="K157"/>
      <rowBreaks count="1" manualBreakCount="1">
        <brk id="87" max="16383" man="1"/>
      </rowBreaks>
      <colBreaks count="1" manualBreakCount="1">
        <brk id="11" max="1048575" man="1"/>
      </colBreaks>
      <pageMargins left="0.7" right="0.7" top="0.75" bottom="0.75" header="0.3" footer="0.3"/>
      <pageSetup paperSize="9" scale="47" orientation="portrait" r:id="rId1"/>
      <autoFilter ref="B6:B198"/>
    </customSheetView>
    <customSheetView guid="{9EC6AF21-4B8E-44E3-AF29-8895353139B2}" showAutoFilter="1">
      <pane ySplit="6" topLeftCell="A110" activePane="bottomLeft" state="frozen"/>
      <selection pane="bottomLeft" activeCell="K157" sqref="K157"/>
      <rowBreaks count="1" manualBreakCount="1">
        <brk id="87" max="16383" man="1"/>
      </rowBreaks>
      <colBreaks count="1" manualBreakCount="1">
        <brk id="11" max="1048575" man="1"/>
      </colBreaks>
      <pageMargins left="0.7" right="0.7" top="0.75" bottom="0.75" header="0.3" footer="0.3"/>
      <pageSetup paperSize="9" scale="47" orientation="portrait" r:id="rId2"/>
      <autoFilter ref="B6:B198"/>
    </customSheetView>
    <customSheetView guid="{4A6D03CA-35D0-42B2-8E76-6C991766DE68}" showAutoFilter="1" topLeftCell="C1">
      <pane ySplit="4" topLeftCell="A156" activePane="bottomLeft" state="frozen"/>
      <selection pane="bottomLeft" activeCell="K165" sqref="K165"/>
      <rowBreaks count="1" manualBreakCount="1">
        <brk id="87" max="16383" man="1"/>
      </rowBreaks>
      <colBreaks count="1" manualBreakCount="1">
        <brk id="11" max="1048575" man="1"/>
      </colBreaks>
      <pageMargins left="0.7" right="0.7" top="0.75" bottom="0.75" header="0.3" footer="0.3"/>
      <pageSetup paperSize="9" scale="47" orientation="portrait" r:id="rId3"/>
      <autoFilter ref="B6:B198"/>
    </customSheetView>
    <customSheetView guid="{94FC66D5-BF29-4BE8-974C-C93BA07E9FE3}" showAutoFilter="1" topLeftCell="C1">
      <pane ySplit="6" topLeftCell="A156" activePane="bottomLeft" state="frozen"/>
      <selection pane="bottomLeft" activeCell="K165" sqref="K165"/>
      <rowBreaks count="1" manualBreakCount="1">
        <brk id="87" max="16383" man="1"/>
      </rowBreaks>
      <colBreaks count="1" manualBreakCount="1">
        <brk id="11" max="1048575" man="1"/>
      </colBreaks>
      <pageMargins left="0.7" right="0.7" top="0.75" bottom="0.75" header="0.3" footer="0.3"/>
      <pageSetup paperSize="9" scale="47" orientation="portrait" r:id="rId4"/>
      <autoFilter ref="B6:B198"/>
    </customSheetView>
  </customSheetViews>
  <mergeCells count="75">
    <mergeCell ref="C183:J183"/>
    <mergeCell ref="C182:J182"/>
    <mergeCell ref="C173:J173"/>
    <mergeCell ref="C172:J172"/>
    <mergeCell ref="C157:J157"/>
    <mergeCell ref="C156:J156"/>
    <mergeCell ref="C181:J181"/>
    <mergeCell ref="C144:J144"/>
    <mergeCell ref="C145:J145"/>
    <mergeCell ref="C146:J146"/>
    <mergeCell ref="C149:J149"/>
    <mergeCell ref="C147:J147"/>
    <mergeCell ref="C101:J101"/>
    <mergeCell ref="C105:J105"/>
    <mergeCell ref="C102:J102"/>
    <mergeCell ref="K3:K4"/>
    <mergeCell ref="C15:J15"/>
    <mergeCell ref="C77:J77"/>
    <mergeCell ref="C41:J41"/>
    <mergeCell ref="H2:H5"/>
    <mergeCell ref="C7:J7"/>
    <mergeCell ref="C11:J11"/>
    <mergeCell ref="C46:J46"/>
    <mergeCell ref="C12:J12"/>
    <mergeCell ref="C20:J20"/>
    <mergeCell ref="C5:F5"/>
    <mergeCell ref="I4:J5"/>
    <mergeCell ref="A1:K1"/>
    <mergeCell ref="A2:B2"/>
    <mergeCell ref="C2:F2"/>
    <mergeCell ref="A77:A78"/>
    <mergeCell ref="A37:A38"/>
    <mergeCell ref="C37:J37"/>
    <mergeCell ref="A34:A36"/>
    <mergeCell ref="C35:J35"/>
    <mergeCell ref="A3:B3"/>
    <mergeCell ref="C3:F3"/>
    <mergeCell ref="C21:J21"/>
    <mergeCell ref="I2:J3"/>
    <mergeCell ref="C4:F4"/>
    <mergeCell ref="A46:A47"/>
    <mergeCell ref="A4:B4"/>
    <mergeCell ref="A5:B5"/>
    <mergeCell ref="A79:A80"/>
    <mergeCell ref="C125:J125"/>
    <mergeCell ref="A113:A114"/>
    <mergeCell ref="C113:J113"/>
    <mergeCell ref="A87:A88"/>
    <mergeCell ref="C88:J88"/>
    <mergeCell ref="C87:J87"/>
    <mergeCell ref="A111:A112"/>
    <mergeCell ref="C112:J112"/>
    <mergeCell ref="A104:A105"/>
    <mergeCell ref="C115:J115"/>
    <mergeCell ref="C124:J124"/>
    <mergeCell ref="C123:J123"/>
    <mergeCell ref="C122:J122"/>
    <mergeCell ref="C79:J79"/>
    <mergeCell ref="A100:A101"/>
    <mergeCell ref="A154:A155"/>
    <mergeCell ref="B154:B155"/>
    <mergeCell ref="C151:J151"/>
    <mergeCell ref="C126:J126"/>
    <mergeCell ref="C127:J127"/>
    <mergeCell ref="C137:J137"/>
    <mergeCell ref="C140:J140"/>
    <mergeCell ref="C135:J135"/>
    <mergeCell ref="C132:J132"/>
    <mergeCell ref="C128:J128"/>
    <mergeCell ref="C129:J129"/>
    <mergeCell ref="C130:J130"/>
    <mergeCell ref="C131:J131"/>
    <mergeCell ref="C133:J133"/>
    <mergeCell ref="A149:A150"/>
    <mergeCell ref="C143:J143"/>
  </mergeCells>
  <hyperlinks>
    <hyperlink ref="B41" r:id="rId5"/>
    <hyperlink ref="B7" r:id="rId6"/>
    <hyperlink ref="B88" r:id="rId7"/>
    <hyperlink ref="B102" r:id="rId8"/>
  </hyperlinks>
  <pageMargins left="0.7" right="0.7" top="0.75" bottom="0.75" header="0.3" footer="0.3"/>
  <pageSetup paperSize="9" scale="47" orientation="portrait" r:id="rId9"/>
  <rowBreaks count="1" manualBreakCount="1">
    <brk id="87" max="16383" man="1"/>
  </rowBreaks>
  <colBreaks count="1" manualBreakCount="1">
    <brk id="11"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FFFF00"/>
  </sheetPr>
  <dimension ref="A1:R251"/>
  <sheetViews>
    <sheetView zoomScaleNormal="100" workbookViewId="0">
      <pane ySplit="6" topLeftCell="A178" activePane="bottomLeft" state="frozen"/>
      <selection pane="bottomLeft" activeCell="J191" sqref="J191"/>
    </sheetView>
  </sheetViews>
  <sheetFormatPr defaultRowHeight="15.75"/>
  <cols>
    <col min="1" max="1" width="11.5703125" style="273" bestFit="1" customWidth="1"/>
    <col min="2" max="2" width="10.140625" style="272" customWidth="1"/>
    <col min="3" max="3" width="12.7109375" style="272" customWidth="1"/>
    <col min="4" max="4" width="12.5703125" style="272" customWidth="1"/>
    <col min="5" max="5" width="12.85546875" style="272" customWidth="1"/>
    <col min="6" max="11" width="11.5703125" style="272" customWidth="1"/>
    <col min="12" max="12" width="61.5703125" style="271" customWidth="1"/>
    <col min="13" max="16384" width="9.140625" style="270"/>
  </cols>
  <sheetData>
    <row r="1" spans="1:13" s="281" customFormat="1" ht="34.5" customHeight="1" thickTop="1">
      <c r="A1" s="4298" t="s">
        <v>1642</v>
      </c>
      <c r="B1" s="4299"/>
      <c r="C1" s="4299"/>
      <c r="D1" s="4299"/>
      <c r="E1" s="4299"/>
      <c r="F1" s="4299"/>
      <c r="G1" s="4299"/>
      <c r="H1" s="4299"/>
      <c r="I1" s="4299"/>
      <c r="J1" s="4299"/>
      <c r="K1" s="4299"/>
      <c r="L1" s="4300"/>
      <c r="M1" s="288"/>
    </row>
    <row r="2" spans="1:13" ht="20.100000000000001" customHeight="1">
      <c r="A2" s="4289" t="s">
        <v>215</v>
      </c>
      <c r="B2" s="4373"/>
      <c r="C2" s="4358">
        <v>7787</v>
      </c>
      <c r="D2" s="4281"/>
      <c r="E2" s="4281"/>
      <c r="F2" s="4359"/>
      <c r="G2" s="4268"/>
      <c r="H2" s="4269"/>
      <c r="I2" s="4269"/>
      <c r="J2" s="4269"/>
      <c r="K2" s="3270"/>
      <c r="L2" s="4693" t="s">
        <v>3897</v>
      </c>
      <c r="M2" s="285"/>
    </row>
    <row r="3" spans="1:13" ht="20.100000000000001" customHeight="1" thickBot="1">
      <c r="A3" s="4289" t="s">
        <v>222</v>
      </c>
      <c r="B3" s="4373"/>
      <c r="C3" s="4358" t="s">
        <v>3898</v>
      </c>
      <c r="D3" s="4281"/>
      <c r="E3" s="4281"/>
      <c r="F3" s="4359"/>
      <c r="G3" s="4268"/>
      <c r="H3" s="4269"/>
      <c r="I3" s="4269"/>
      <c r="J3" s="4269"/>
      <c r="K3" s="3270"/>
      <c r="L3" s="4694"/>
      <c r="M3" s="285"/>
    </row>
    <row r="4" spans="1:13" ht="20.25" customHeight="1" thickTop="1" thickBot="1">
      <c r="A4" s="4289" t="s">
        <v>223</v>
      </c>
      <c r="B4" s="4373"/>
      <c r="C4" s="4358" t="s">
        <v>5038</v>
      </c>
      <c r="D4" s="4281"/>
      <c r="E4" s="4281"/>
      <c r="F4" s="4359"/>
      <c r="G4" s="435"/>
      <c r="H4" s="4584" t="s">
        <v>1641</v>
      </c>
      <c r="I4" s="4585"/>
      <c r="J4" s="435"/>
      <c r="K4" s="3270"/>
      <c r="L4" s="4694"/>
      <c r="M4" s="285"/>
    </row>
    <row r="5" spans="1:13" s="325" customFormat="1" ht="20.25" customHeight="1" thickTop="1" thickBot="1">
      <c r="A5" s="4289" t="s">
        <v>325</v>
      </c>
      <c r="B5" s="4373"/>
      <c r="C5" s="4362" t="s">
        <v>1640</v>
      </c>
      <c r="D5" s="4696"/>
      <c r="E5" s="4696"/>
      <c r="F5" s="4697"/>
      <c r="G5" s="433"/>
      <c r="H5" s="4374" t="s">
        <v>6403</v>
      </c>
      <c r="I5" s="4375"/>
      <c r="J5" s="433"/>
      <c r="K5" s="3241"/>
      <c r="L5" s="4695"/>
    </row>
    <row r="6" spans="1:13" s="281" customFormat="1" ht="35.25" customHeight="1" thickTop="1">
      <c r="A6" s="284" t="s">
        <v>1</v>
      </c>
      <c r="B6" s="283" t="s">
        <v>0</v>
      </c>
      <c r="C6" s="283" t="s">
        <v>2</v>
      </c>
      <c r="D6" s="283" t="s">
        <v>3</v>
      </c>
      <c r="E6" s="283" t="s">
        <v>4</v>
      </c>
      <c r="F6" s="283" t="s">
        <v>5</v>
      </c>
      <c r="G6" s="283" t="s">
        <v>6</v>
      </c>
      <c r="H6" s="283" t="s">
        <v>7</v>
      </c>
      <c r="I6" s="283" t="s">
        <v>8</v>
      </c>
      <c r="J6" s="283" t="s">
        <v>9</v>
      </c>
      <c r="K6" s="283" t="s">
        <v>6286</v>
      </c>
      <c r="L6" s="282" t="s">
        <v>10</v>
      </c>
    </row>
    <row r="7" spans="1:13" ht="98.25" customHeight="1">
      <c r="A7" s="2045">
        <v>41333</v>
      </c>
      <c r="B7" s="1933" t="s">
        <v>32</v>
      </c>
      <c r="C7" s="4519" t="s">
        <v>1639</v>
      </c>
      <c r="D7" s="4519"/>
      <c r="E7" s="4519"/>
      <c r="F7" s="4519"/>
      <c r="G7" s="4519"/>
      <c r="H7" s="4519"/>
      <c r="I7" s="4519"/>
      <c r="J7" s="4519"/>
      <c r="K7" s="3513" t="s">
        <v>3965</v>
      </c>
      <c r="L7" s="1940" t="s">
        <v>3965</v>
      </c>
    </row>
    <row r="8" spans="1:13" ht="47.25">
      <c r="A8" s="441">
        <v>41343</v>
      </c>
      <c r="B8" s="275" t="s">
        <v>16</v>
      </c>
      <c r="C8" s="292">
        <v>1170</v>
      </c>
      <c r="D8" s="292">
        <f>+C8*(100-E8)/100</f>
        <v>1170</v>
      </c>
      <c r="E8" s="292">
        <v>0</v>
      </c>
      <c r="F8" s="292">
        <v>237</v>
      </c>
      <c r="G8" s="292">
        <v>230</v>
      </c>
      <c r="H8" s="292"/>
      <c r="I8" s="292"/>
      <c r="J8" s="292"/>
      <c r="K8" s="3248"/>
      <c r="L8" s="271" t="s">
        <v>1638</v>
      </c>
    </row>
    <row r="9" spans="1:13" ht="52.5" customHeight="1">
      <c r="A9" s="304">
        <v>41348</v>
      </c>
      <c r="B9" s="303" t="s">
        <v>11</v>
      </c>
      <c r="C9" s="4545" t="s">
        <v>1637</v>
      </c>
      <c r="D9" s="4549"/>
      <c r="E9" s="4549"/>
      <c r="F9" s="4549"/>
      <c r="G9" s="4549"/>
      <c r="H9" s="4549"/>
      <c r="I9" s="4549"/>
      <c r="J9" s="4550"/>
      <c r="K9" s="3283"/>
      <c r="L9" s="334"/>
    </row>
    <row r="10" spans="1:13" s="271" customFormat="1" ht="34.5" customHeight="1">
      <c r="A10" s="318">
        <v>41363</v>
      </c>
      <c r="B10" s="448" t="s">
        <v>16</v>
      </c>
      <c r="C10" s="316">
        <v>890</v>
      </c>
      <c r="D10" s="316">
        <f>+C10*(100-E10)/100</f>
        <v>890</v>
      </c>
      <c r="E10" s="316">
        <v>0</v>
      </c>
      <c r="F10" s="316"/>
      <c r="G10" s="316">
        <v>200</v>
      </c>
      <c r="H10" s="316"/>
      <c r="I10" s="316"/>
      <c r="J10" s="316"/>
      <c r="K10" s="316"/>
      <c r="L10" s="342" t="s">
        <v>1636</v>
      </c>
      <c r="M10" s="270"/>
    </row>
    <row r="11" spans="1:13" s="271" customFormat="1" ht="54.75" customHeight="1">
      <c r="A11" s="441">
        <v>41364</v>
      </c>
      <c r="B11" s="275" t="s">
        <v>16</v>
      </c>
      <c r="C11" s="292">
        <v>1235</v>
      </c>
      <c r="D11" s="292">
        <f>+C11*(100-E11)/100</f>
        <v>1235</v>
      </c>
      <c r="E11" s="292">
        <v>0</v>
      </c>
      <c r="F11" s="292"/>
      <c r="G11" s="292">
        <v>260</v>
      </c>
      <c r="H11" s="292"/>
      <c r="I11" s="292"/>
      <c r="J11" s="292"/>
      <c r="K11" s="3248"/>
      <c r="L11" s="348" t="s">
        <v>1635</v>
      </c>
      <c r="M11" s="270"/>
    </row>
    <row r="12" spans="1:13" s="271" customFormat="1">
      <c r="A12" s="441">
        <v>41404</v>
      </c>
      <c r="B12" s="275" t="s">
        <v>11</v>
      </c>
      <c r="C12" s="4340" t="s">
        <v>1634</v>
      </c>
      <c r="D12" s="4263"/>
      <c r="E12" s="4263"/>
      <c r="F12" s="4263"/>
      <c r="G12" s="4263"/>
      <c r="H12" s="4263"/>
      <c r="I12" s="4263"/>
      <c r="J12" s="4344"/>
      <c r="K12" s="3221"/>
      <c r="M12" s="270"/>
    </row>
    <row r="13" spans="1:13" s="271" customFormat="1" ht="29.25" customHeight="1">
      <c r="A13" s="318">
        <v>41417</v>
      </c>
      <c r="B13" s="448" t="s">
        <v>16</v>
      </c>
      <c r="C13" s="316">
        <v>850</v>
      </c>
      <c r="D13" s="316">
        <f>+C13*(100-E13)/100</f>
        <v>773.5</v>
      </c>
      <c r="E13" s="316">
        <v>9</v>
      </c>
      <c r="F13" s="316"/>
      <c r="G13" s="316">
        <v>250</v>
      </c>
      <c r="H13" s="316"/>
      <c r="I13" s="316"/>
      <c r="J13" s="316"/>
      <c r="K13" s="316"/>
      <c r="L13" s="342" t="s">
        <v>1633</v>
      </c>
      <c r="M13" s="270"/>
    </row>
    <row r="14" spans="1:13" s="271" customFormat="1" ht="31.5">
      <c r="A14" s="441">
        <v>41421</v>
      </c>
      <c r="B14" s="275" t="s">
        <v>16</v>
      </c>
      <c r="C14" s="292">
        <v>1280</v>
      </c>
      <c r="D14" s="292">
        <f>+C14*(100-E14)/100</f>
        <v>1152</v>
      </c>
      <c r="E14" s="292">
        <v>10</v>
      </c>
      <c r="F14" s="292"/>
      <c r="G14" s="292">
        <v>258</v>
      </c>
      <c r="H14" s="292"/>
      <c r="I14" s="292"/>
      <c r="J14" s="292"/>
      <c r="K14" s="3248"/>
      <c r="L14" s="271" t="s">
        <v>1632</v>
      </c>
      <c r="M14" s="270"/>
    </row>
    <row r="15" spans="1:13" s="271" customFormat="1" ht="31.5">
      <c r="A15" s="441">
        <v>41436</v>
      </c>
      <c r="B15" s="275" t="s">
        <v>16</v>
      </c>
      <c r="C15" s="292">
        <v>1300</v>
      </c>
      <c r="D15" s="292">
        <f>+C15*(100-E15)/100</f>
        <v>1170</v>
      </c>
      <c r="E15" s="292">
        <v>10</v>
      </c>
      <c r="F15" s="292" t="s">
        <v>70</v>
      </c>
      <c r="G15" s="292">
        <v>160</v>
      </c>
      <c r="H15" s="292"/>
      <c r="I15" s="292"/>
      <c r="J15" s="292"/>
      <c r="K15" s="3248"/>
      <c r="L15" s="271" t="s">
        <v>1631</v>
      </c>
      <c r="M15" s="270"/>
    </row>
    <row r="16" spans="1:13" s="271" customFormat="1" ht="70.5" customHeight="1">
      <c r="A16" s="441">
        <v>41438</v>
      </c>
      <c r="B16" s="275" t="s">
        <v>12</v>
      </c>
      <c r="C16" s="4340" t="s">
        <v>1630</v>
      </c>
      <c r="D16" s="4263"/>
      <c r="E16" s="4263"/>
      <c r="F16" s="4263"/>
      <c r="G16" s="4263"/>
      <c r="H16" s="4263"/>
      <c r="I16" s="4263"/>
      <c r="J16" s="4344"/>
      <c r="K16" s="3221"/>
      <c r="M16" s="270"/>
    </row>
    <row r="17" spans="1:13" s="271" customFormat="1" ht="36" customHeight="1">
      <c r="A17" s="441">
        <v>41442</v>
      </c>
      <c r="B17" s="275" t="s">
        <v>15</v>
      </c>
      <c r="C17" s="4340" t="s">
        <v>1629</v>
      </c>
      <c r="D17" s="4263"/>
      <c r="E17" s="4263"/>
      <c r="F17" s="4263"/>
      <c r="G17" s="4263"/>
      <c r="H17" s="4263"/>
      <c r="I17" s="4263"/>
      <c r="J17" s="4344"/>
      <c r="K17" s="3221"/>
      <c r="M17" s="270"/>
    </row>
    <row r="18" spans="1:13" s="271" customFormat="1" ht="36.75" customHeight="1">
      <c r="A18" s="441">
        <v>41444</v>
      </c>
      <c r="B18" s="275" t="s">
        <v>11</v>
      </c>
      <c r="C18" s="4340" t="s">
        <v>1628</v>
      </c>
      <c r="D18" s="4263"/>
      <c r="E18" s="4263"/>
      <c r="F18" s="4263"/>
      <c r="G18" s="4263"/>
      <c r="H18" s="4263"/>
      <c r="I18" s="4263"/>
      <c r="J18" s="4344"/>
      <c r="K18" s="3221"/>
      <c r="M18" s="270"/>
    </row>
    <row r="19" spans="1:13" s="271" customFormat="1" ht="31.5">
      <c r="A19" s="441">
        <v>41445</v>
      </c>
      <c r="B19" s="275" t="s">
        <v>16</v>
      </c>
      <c r="C19" s="292">
        <v>800</v>
      </c>
      <c r="D19" s="292">
        <f>+C19*(100-E19)/100</f>
        <v>640</v>
      </c>
      <c r="E19" s="292">
        <v>20</v>
      </c>
      <c r="F19" s="292"/>
      <c r="G19" s="292">
        <v>97</v>
      </c>
      <c r="H19" s="292"/>
      <c r="I19" s="292"/>
      <c r="J19" s="292"/>
      <c r="K19" s="3248"/>
      <c r="L19" s="271" t="s">
        <v>1627</v>
      </c>
      <c r="M19" s="270"/>
    </row>
    <row r="20" spans="1:13" s="271" customFormat="1">
      <c r="A20" s="441">
        <v>41446</v>
      </c>
      <c r="B20" s="275" t="s">
        <v>11</v>
      </c>
      <c r="C20" s="4340" t="s">
        <v>1626</v>
      </c>
      <c r="D20" s="4263"/>
      <c r="E20" s="4263"/>
      <c r="F20" s="4263"/>
      <c r="G20" s="4263"/>
      <c r="H20" s="4263"/>
      <c r="I20" s="4263"/>
      <c r="J20" s="4344"/>
      <c r="K20" s="3221"/>
      <c r="M20" s="270"/>
    </row>
    <row r="21" spans="1:13" s="271" customFormat="1" ht="18.75" customHeight="1">
      <c r="A21" s="441">
        <v>41447</v>
      </c>
      <c r="B21" s="275" t="s">
        <v>11</v>
      </c>
      <c r="C21" s="4340" t="s">
        <v>1625</v>
      </c>
      <c r="D21" s="4263"/>
      <c r="E21" s="4263"/>
      <c r="F21" s="4263"/>
      <c r="G21" s="4263"/>
      <c r="H21" s="4263"/>
      <c r="I21" s="4263"/>
      <c r="J21" s="4344"/>
      <c r="K21" s="3221"/>
      <c r="M21" s="270"/>
    </row>
    <row r="22" spans="1:13" s="271" customFormat="1">
      <c r="A22" s="441">
        <v>41479</v>
      </c>
      <c r="B22" s="275" t="s">
        <v>16</v>
      </c>
      <c r="C22" s="292">
        <v>1040</v>
      </c>
      <c r="D22" s="292">
        <f>+C22*(100-E22)/100</f>
        <v>852.8</v>
      </c>
      <c r="E22" s="292">
        <v>18</v>
      </c>
      <c r="F22" s="292"/>
      <c r="G22" s="292">
        <v>125</v>
      </c>
      <c r="H22" s="292"/>
      <c r="I22" s="292"/>
      <c r="J22" s="292"/>
      <c r="K22" s="3248"/>
      <c r="L22" s="271" t="s">
        <v>1624</v>
      </c>
      <c r="M22" s="270"/>
    </row>
    <row r="23" spans="1:13" s="271" customFormat="1">
      <c r="A23" s="441">
        <v>41521</v>
      </c>
      <c r="B23" s="275" t="s">
        <v>16</v>
      </c>
      <c r="C23" s="292">
        <v>1075</v>
      </c>
      <c r="D23" s="292">
        <f>+C23*(100-E23)/100</f>
        <v>860</v>
      </c>
      <c r="E23" s="292">
        <v>20</v>
      </c>
      <c r="F23" s="292"/>
      <c r="G23" s="292">
        <v>120</v>
      </c>
      <c r="H23" s="292"/>
      <c r="I23" s="292"/>
      <c r="J23" s="292"/>
      <c r="K23" s="3248"/>
      <c r="L23" s="271" t="s">
        <v>1623</v>
      </c>
      <c r="M23" s="270"/>
    </row>
    <row r="24" spans="1:13" s="271" customFormat="1">
      <c r="A24" s="441">
        <v>41541</v>
      </c>
      <c r="B24" s="275" t="s">
        <v>16</v>
      </c>
      <c r="C24" s="292">
        <v>1080</v>
      </c>
      <c r="D24" s="292">
        <f>+C24*(100-E24)/100</f>
        <v>907.2</v>
      </c>
      <c r="E24" s="292">
        <v>16</v>
      </c>
      <c r="F24" s="292" t="s">
        <v>70</v>
      </c>
      <c r="G24" s="292">
        <v>115</v>
      </c>
      <c r="H24" s="292"/>
      <c r="I24" s="292"/>
      <c r="J24" s="292"/>
      <c r="K24" s="3248"/>
      <c r="L24" s="271" t="s">
        <v>1622</v>
      </c>
      <c r="M24" s="270"/>
    </row>
    <row r="25" spans="1:13" s="271" customFormat="1">
      <c r="A25" s="441">
        <v>41555</v>
      </c>
      <c r="B25" s="275" t="s">
        <v>11</v>
      </c>
      <c r="C25" s="4345" t="s">
        <v>1621</v>
      </c>
      <c r="D25" s="4274"/>
      <c r="E25" s="4274"/>
      <c r="F25" s="4274"/>
      <c r="G25" s="4274"/>
      <c r="H25" s="4274"/>
      <c r="I25" s="4274"/>
      <c r="J25" s="4346"/>
      <c r="K25" s="3226"/>
      <c r="M25" s="270"/>
    </row>
    <row r="26" spans="1:13" s="271" customFormat="1">
      <c r="A26" s="441">
        <v>41573</v>
      </c>
      <c r="B26" s="275" t="s">
        <v>16</v>
      </c>
      <c r="C26" s="292">
        <v>1085</v>
      </c>
      <c r="D26" s="292">
        <f>+C26*(100-E26)/100</f>
        <v>889.7</v>
      </c>
      <c r="E26" s="292">
        <v>18</v>
      </c>
      <c r="F26" s="292" t="s">
        <v>70</v>
      </c>
      <c r="G26" s="292">
        <v>200</v>
      </c>
      <c r="H26" s="292"/>
      <c r="I26" s="292"/>
      <c r="J26" s="292"/>
      <c r="K26" s="3248"/>
      <c r="L26" s="271" t="s">
        <v>1620</v>
      </c>
      <c r="M26" s="270"/>
    </row>
    <row r="27" spans="1:13" s="271" customFormat="1">
      <c r="A27" s="441">
        <v>41594</v>
      </c>
      <c r="B27" s="275" t="s">
        <v>11</v>
      </c>
      <c r="C27" s="4340" t="s">
        <v>1619</v>
      </c>
      <c r="D27" s="4263"/>
      <c r="E27" s="4263"/>
      <c r="F27" s="4263"/>
      <c r="G27" s="4263"/>
      <c r="H27" s="4263"/>
      <c r="I27" s="4263"/>
      <c r="J27" s="4344"/>
      <c r="K27" s="3221"/>
      <c r="M27" s="270"/>
    </row>
    <row r="28" spans="1:13" s="271" customFormat="1">
      <c r="A28" s="441">
        <v>41604</v>
      </c>
      <c r="B28" s="275" t="s">
        <v>11</v>
      </c>
      <c r="C28" s="4340" t="s">
        <v>1618</v>
      </c>
      <c r="D28" s="4263"/>
      <c r="E28" s="4263"/>
      <c r="F28" s="4263"/>
      <c r="G28" s="4263"/>
      <c r="H28" s="4263"/>
      <c r="I28" s="4263"/>
      <c r="J28" s="4344"/>
      <c r="K28" s="3221"/>
      <c r="M28" s="270"/>
    </row>
    <row r="29" spans="1:13" s="271" customFormat="1">
      <c r="A29" s="4598">
        <v>41621</v>
      </c>
      <c r="B29" s="497" t="s">
        <v>16</v>
      </c>
      <c r="C29" s="496">
        <v>2500</v>
      </c>
      <c r="D29" s="496" t="e">
        <f>+C29*(100-E29)/100</f>
        <v>#VALUE!</v>
      </c>
      <c r="E29" s="496" t="s">
        <v>70</v>
      </c>
      <c r="F29" s="496"/>
      <c r="G29" s="496">
        <v>155</v>
      </c>
      <c r="H29" s="496"/>
      <c r="I29" s="496"/>
      <c r="J29" s="496"/>
      <c r="K29" s="496"/>
      <c r="L29" s="495" t="s">
        <v>1411</v>
      </c>
      <c r="M29" s="270"/>
    </row>
    <row r="30" spans="1:13" s="271" customFormat="1" ht="16.5" thickBot="1">
      <c r="A30" s="4692"/>
      <c r="B30" s="442" t="s">
        <v>11</v>
      </c>
      <c r="C30" s="4387" t="s">
        <v>1617</v>
      </c>
      <c r="D30" s="4388"/>
      <c r="E30" s="4388"/>
      <c r="F30" s="4388"/>
      <c r="G30" s="4388"/>
      <c r="H30" s="4388"/>
      <c r="I30" s="4388"/>
      <c r="J30" s="4389"/>
      <c r="K30" s="3238"/>
      <c r="L30" s="336"/>
      <c r="M30" s="270"/>
    </row>
    <row r="31" spans="1:13" s="271" customFormat="1" ht="19.5" customHeight="1" thickTop="1">
      <c r="A31" s="408">
        <v>41653</v>
      </c>
      <c r="B31" s="404" t="s">
        <v>16</v>
      </c>
      <c r="C31" s="480">
        <v>750</v>
      </c>
      <c r="D31" s="423">
        <f t="shared" ref="D31:D47" si="0">+C31*(100-E31)/100</f>
        <v>615</v>
      </c>
      <c r="E31" s="480">
        <v>18</v>
      </c>
      <c r="F31" s="480"/>
      <c r="G31" s="480">
        <v>180</v>
      </c>
      <c r="H31" s="404"/>
      <c r="I31" s="404"/>
      <c r="J31" s="404"/>
      <c r="K31" s="404"/>
      <c r="L31" s="402" t="s">
        <v>1616</v>
      </c>
      <c r="M31" s="270"/>
    </row>
    <row r="32" spans="1:13" s="271" customFormat="1" ht="23.25" customHeight="1">
      <c r="A32" s="441">
        <v>41665</v>
      </c>
      <c r="B32" s="497" t="s">
        <v>16</v>
      </c>
      <c r="C32" s="496">
        <v>2650</v>
      </c>
      <c r="D32" s="496" t="e">
        <f t="shared" si="0"/>
        <v>#VALUE!</v>
      </c>
      <c r="E32" s="496" t="s">
        <v>70</v>
      </c>
      <c r="F32" s="496"/>
      <c r="G32" s="496">
        <v>178</v>
      </c>
      <c r="H32" s="496"/>
      <c r="I32" s="496"/>
      <c r="J32" s="496"/>
      <c r="K32" s="496"/>
      <c r="L32" s="502" t="s">
        <v>1411</v>
      </c>
      <c r="M32" s="270"/>
    </row>
    <row r="33" spans="1:13" s="271" customFormat="1" ht="23.25" customHeight="1">
      <c r="A33" s="441">
        <v>41682</v>
      </c>
      <c r="B33" s="497" t="s">
        <v>16</v>
      </c>
      <c r="C33" s="496">
        <v>2540</v>
      </c>
      <c r="D33" s="496" t="e">
        <f t="shared" si="0"/>
        <v>#VALUE!</v>
      </c>
      <c r="E33" s="496" t="s">
        <v>70</v>
      </c>
      <c r="F33" s="496"/>
      <c r="G33" s="496">
        <v>190</v>
      </c>
      <c r="H33" s="496"/>
      <c r="I33" s="496"/>
      <c r="J33" s="496"/>
      <c r="K33" s="496"/>
      <c r="L33" s="502" t="s">
        <v>1411</v>
      </c>
      <c r="M33" s="270"/>
    </row>
    <row r="34" spans="1:13" s="271" customFormat="1" ht="20.25" customHeight="1">
      <c r="A34" s="441">
        <v>41343</v>
      </c>
      <c r="B34" s="497" t="s">
        <v>16</v>
      </c>
      <c r="C34" s="496">
        <v>2570</v>
      </c>
      <c r="D34" s="496" t="e">
        <f t="shared" si="0"/>
        <v>#VALUE!</v>
      </c>
      <c r="E34" s="496" t="s">
        <v>70</v>
      </c>
      <c r="F34" s="496"/>
      <c r="G34" s="496">
        <v>218</v>
      </c>
      <c r="H34" s="496"/>
      <c r="I34" s="496"/>
      <c r="J34" s="496"/>
      <c r="K34" s="496"/>
      <c r="L34" s="502" t="s">
        <v>1411</v>
      </c>
      <c r="M34" s="270"/>
    </row>
    <row r="35" spans="1:13" s="271" customFormat="1" ht="23.25" customHeight="1">
      <c r="A35" s="441">
        <v>41728</v>
      </c>
      <c r="B35" s="275" t="s">
        <v>16</v>
      </c>
      <c r="C35" s="432">
        <v>1150</v>
      </c>
      <c r="D35" s="292">
        <f t="shared" si="0"/>
        <v>943</v>
      </c>
      <c r="E35" s="432">
        <v>18</v>
      </c>
      <c r="F35" s="432"/>
      <c r="G35" s="432">
        <v>175</v>
      </c>
      <c r="H35" s="275"/>
      <c r="I35" s="275"/>
      <c r="J35" s="275"/>
      <c r="K35" s="3233"/>
      <c r="L35" s="348" t="s">
        <v>1615</v>
      </c>
      <c r="M35" s="270"/>
    </row>
    <row r="36" spans="1:13" s="271" customFormat="1" ht="20.25" customHeight="1">
      <c r="A36" s="441">
        <v>41741</v>
      </c>
      <c r="B36" s="275" t="s">
        <v>16</v>
      </c>
      <c r="C36" s="432">
        <v>1060</v>
      </c>
      <c r="D36" s="292">
        <f t="shared" si="0"/>
        <v>869.2</v>
      </c>
      <c r="E36" s="432">
        <v>18</v>
      </c>
      <c r="F36" s="432"/>
      <c r="G36" s="432">
        <v>160</v>
      </c>
      <c r="H36" s="275"/>
      <c r="I36" s="275"/>
      <c r="J36" s="275"/>
      <c r="K36" s="3233"/>
      <c r="L36" s="271" t="s">
        <v>1614</v>
      </c>
      <c r="M36" s="270"/>
    </row>
    <row r="37" spans="1:13" s="271" customFormat="1" ht="31.5">
      <c r="A37" s="441">
        <v>41748</v>
      </c>
      <c r="B37" s="275" t="s">
        <v>16</v>
      </c>
      <c r="C37" s="292">
        <v>1065</v>
      </c>
      <c r="D37" s="292">
        <f t="shared" si="0"/>
        <v>873.3</v>
      </c>
      <c r="E37" s="432">
        <v>18</v>
      </c>
      <c r="F37" s="432"/>
      <c r="G37" s="432">
        <v>170</v>
      </c>
      <c r="H37" s="432"/>
      <c r="I37" s="275"/>
      <c r="J37" s="275"/>
      <c r="K37" s="3233"/>
      <c r="L37" s="271" t="s">
        <v>1613</v>
      </c>
      <c r="M37" s="270"/>
    </row>
    <row r="38" spans="1:13" s="271" customFormat="1" ht="31.5">
      <c r="A38" s="441">
        <v>41757</v>
      </c>
      <c r="B38" s="275" t="s">
        <v>16</v>
      </c>
      <c r="C38" s="292">
        <v>1165</v>
      </c>
      <c r="D38" s="292">
        <f t="shared" si="0"/>
        <v>955.3</v>
      </c>
      <c r="E38" s="432">
        <v>18</v>
      </c>
      <c r="F38" s="432"/>
      <c r="G38" s="432">
        <v>150</v>
      </c>
      <c r="H38" s="275"/>
      <c r="I38" s="275"/>
      <c r="J38" s="275"/>
      <c r="K38" s="3233"/>
      <c r="L38" s="271" t="s">
        <v>1612</v>
      </c>
      <c r="M38" s="270"/>
    </row>
    <row r="39" spans="1:13" s="271" customFormat="1" ht="31.5">
      <c r="A39" s="441">
        <v>41778</v>
      </c>
      <c r="B39" s="275" t="s">
        <v>16</v>
      </c>
      <c r="C39" s="432">
        <v>1120</v>
      </c>
      <c r="D39" s="292">
        <f t="shared" si="0"/>
        <v>918.4</v>
      </c>
      <c r="E39" s="432">
        <v>18</v>
      </c>
      <c r="F39" s="432"/>
      <c r="G39" s="432">
        <v>220</v>
      </c>
      <c r="H39" s="275"/>
      <c r="I39" s="275"/>
      <c r="J39" s="275"/>
      <c r="K39" s="3233"/>
      <c r="L39" s="271" t="s">
        <v>1611</v>
      </c>
      <c r="M39" s="270"/>
    </row>
    <row r="40" spans="1:13" s="271" customFormat="1" ht="31.5">
      <c r="A40" s="441">
        <v>41791</v>
      </c>
      <c r="B40" s="275" t="s">
        <v>16</v>
      </c>
      <c r="C40" s="432">
        <v>1090</v>
      </c>
      <c r="D40" s="292">
        <f t="shared" si="0"/>
        <v>893.8</v>
      </c>
      <c r="E40" s="432">
        <v>18</v>
      </c>
      <c r="F40" s="432"/>
      <c r="G40" s="432">
        <v>175</v>
      </c>
      <c r="H40" s="275"/>
      <c r="I40" s="275"/>
      <c r="J40" s="275"/>
      <c r="K40" s="3233"/>
      <c r="L40" s="271" t="s">
        <v>1610</v>
      </c>
      <c r="M40" s="270"/>
    </row>
    <row r="41" spans="1:13" s="271" customFormat="1" ht="31.5">
      <c r="A41" s="441">
        <v>41807</v>
      </c>
      <c r="B41" s="275" t="s">
        <v>16</v>
      </c>
      <c r="C41" s="432">
        <v>1110</v>
      </c>
      <c r="D41" s="292">
        <f t="shared" si="0"/>
        <v>910.2</v>
      </c>
      <c r="E41" s="432">
        <v>18</v>
      </c>
      <c r="F41" s="275"/>
      <c r="G41" s="432">
        <v>150</v>
      </c>
      <c r="H41" s="275"/>
      <c r="I41" s="275"/>
      <c r="J41" s="275"/>
      <c r="K41" s="3233"/>
      <c r="L41" s="271" t="s">
        <v>1609</v>
      </c>
      <c r="M41" s="270"/>
    </row>
    <row r="42" spans="1:13" s="271" customFormat="1" ht="31.5">
      <c r="A42" s="441">
        <v>41829</v>
      </c>
      <c r="B42" s="275" t="s">
        <v>16</v>
      </c>
      <c r="C42" s="432">
        <v>880</v>
      </c>
      <c r="D42" s="292">
        <f t="shared" si="0"/>
        <v>704</v>
      </c>
      <c r="E42" s="432">
        <v>20</v>
      </c>
      <c r="F42" s="275"/>
      <c r="G42" s="432">
        <v>140</v>
      </c>
      <c r="H42" s="432"/>
      <c r="I42" s="292"/>
      <c r="J42" s="275"/>
      <c r="K42" s="3233"/>
      <c r="L42" s="271" t="s">
        <v>1608</v>
      </c>
      <c r="M42" s="270"/>
    </row>
    <row r="43" spans="1:13" s="271" customFormat="1" ht="31.5">
      <c r="A43" s="441">
        <v>41830</v>
      </c>
      <c r="B43" s="275" t="s">
        <v>16</v>
      </c>
      <c r="C43" s="432">
        <v>910</v>
      </c>
      <c r="D43" s="292">
        <f t="shared" si="0"/>
        <v>728</v>
      </c>
      <c r="E43" s="432">
        <v>20</v>
      </c>
      <c r="F43" s="275"/>
      <c r="G43" s="432">
        <v>145</v>
      </c>
      <c r="H43" s="432"/>
      <c r="I43" s="292"/>
      <c r="J43" s="275"/>
      <c r="K43" s="3233"/>
      <c r="L43" s="271" t="s">
        <v>1607</v>
      </c>
      <c r="M43" s="270"/>
    </row>
    <row r="44" spans="1:13" s="271" customFormat="1" ht="24" customHeight="1">
      <c r="A44" s="441" t="s">
        <v>1606</v>
      </c>
      <c r="B44" s="275" t="s">
        <v>16</v>
      </c>
      <c r="C44" s="432">
        <v>915</v>
      </c>
      <c r="D44" s="292">
        <f t="shared" si="0"/>
        <v>732</v>
      </c>
      <c r="E44" s="432">
        <v>20</v>
      </c>
      <c r="F44" s="275"/>
      <c r="G44" s="432">
        <v>185</v>
      </c>
      <c r="H44" s="432"/>
      <c r="I44" s="292"/>
      <c r="J44" s="275"/>
      <c r="K44" s="3233"/>
      <c r="L44" s="271" t="s">
        <v>1605</v>
      </c>
      <c r="M44" s="270"/>
    </row>
    <row r="45" spans="1:13" s="271" customFormat="1" ht="31.5">
      <c r="A45" s="441">
        <v>41844</v>
      </c>
      <c r="B45" s="275" t="s">
        <v>16</v>
      </c>
      <c r="C45" s="432">
        <v>940</v>
      </c>
      <c r="D45" s="292">
        <f t="shared" si="0"/>
        <v>752</v>
      </c>
      <c r="E45" s="432">
        <v>20</v>
      </c>
      <c r="F45" s="432">
        <v>73</v>
      </c>
      <c r="G45" s="432">
        <v>180</v>
      </c>
      <c r="H45" s="432"/>
      <c r="I45" s="292"/>
      <c r="J45" s="275"/>
      <c r="K45" s="3233"/>
      <c r="L45" s="271" t="s">
        <v>1604</v>
      </c>
      <c r="M45" s="270"/>
    </row>
    <row r="46" spans="1:13" s="271" customFormat="1" ht="31.5">
      <c r="A46" s="441">
        <v>41852</v>
      </c>
      <c r="B46" s="275" t="s">
        <v>16</v>
      </c>
      <c r="C46" s="432">
        <v>975</v>
      </c>
      <c r="D46" s="292">
        <f t="shared" si="0"/>
        <v>780</v>
      </c>
      <c r="E46" s="432">
        <v>20</v>
      </c>
      <c r="F46" s="432">
        <v>72</v>
      </c>
      <c r="G46" s="432">
        <v>180</v>
      </c>
      <c r="H46" s="432"/>
      <c r="I46" s="292"/>
      <c r="J46" s="275"/>
      <c r="K46" s="3233"/>
      <c r="L46" s="271" t="s">
        <v>1603</v>
      </c>
      <c r="M46" s="270"/>
    </row>
    <row r="47" spans="1:13" s="271" customFormat="1" ht="31.5">
      <c r="A47" s="441">
        <v>41860</v>
      </c>
      <c r="B47" s="275" t="s">
        <v>16</v>
      </c>
      <c r="C47" s="432">
        <v>1080</v>
      </c>
      <c r="D47" s="292">
        <f t="shared" si="0"/>
        <v>864</v>
      </c>
      <c r="E47" s="432">
        <v>20</v>
      </c>
      <c r="F47" s="275"/>
      <c r="G47" s="432">
        <v>180</v>
      </c>
      <c r="H47" s="432"/>
      <c r="I47" s="292"/>
      <c r="J47" s="275"/>
      <c r="K47" s="3233"/>
      <c r="L47" s="271" t="s">
        <v>1602</v>
      </c>
      <c r="M47" s="270"/>
    </row>
    <row r="48" spans="1:13" s="271" customFormat="1" ht="22.5" customHeight="1">
      <c r="A48" s="441">
        <v>41872</v>
      </c>
      <c r="B48" s="275" t="s">
        <v>12</v>
      </c>
      <c r="C48" s="4345" t="s">
        <v>1601</v>
      </c>
      <c r="D48" s="4274"/>
      <c r="E48" s="4274"/>
      <c r="F48" s="4274"/>
      <c r="G48" s="4274"/>
      <c r="H48" s="4274"/>
      <c r="I48" s="4274"/>
      <c r="J48" s="4346"/>
      <c r="K48" s="3226"/>
      <c r="M48" s="270"/>
    </row>
    <row r="49" spans="1:13" s="271" customFormat="1" ht="86.25" customHeight="1">
      <c r="A49" s="1930">
        <v>41875</v>
      </c>
      <c r="B49" s="1933" t="s">
        <v>34</v>
      </c>
      <c r="C49" s="4338" t="s">
        <v>1600</v>
      </c>
      <c r="D49" s="4332"/>
      <c r="E49" s="4332"/>
      <c r="F49" s="4332"/>
      <c r="G49" s="4332"/>
      <c r="H49" s="4332"/>
      <c r="I49" s="4332"/>
      <c r="J49" s="4339"/>
      <c r="K49" s="3517"/>
      <c r="L49" s="1940" t="s">
        <v>3965</v>
      </c>
      <c r="M49" s="270"/>
    </row>
    <row r="50" spans="1:13" s="271" customFormat="1" ht="47.25">
      <c r="A50" s="304">
        <v>41887</v>
      </c>
      <c r="B50" s="303" t="s">
        <v>16</v>
      </c>
      <c r="C50" s="301">
        <v>1160</v>
      </c>
      <c r="D50" s="302">
        <f>+C50*(100-E50)/100</f>
        <v>951.2</v>
      </c>
      <c r="E50" s="301">
        <v>18</v>
      </c>
      <c r="F50" s="303">
        <v>105</v>
      </c>
      <c r="G50" s="301">
        <v>190</v>
      </c>
      <c r="H50" s="301"/>
      <c r="I50" s="302"/>
      <c r="J50" s="303"/>
      <c r="K50" s="303"/>
      <c r="L50" s="373" t="s">
        <v>1599</v>
      </c>
      <c r="M50" s="270"/>
    </row>
    <row r="51" spans="1:13" s="271" customFormat="1" ht="31.5">
      <c r="A51" s="441">
        <v>41892</v>
      </c>
      <c r="B51" s="275" t="s">
        <v>16</v>
      </c>
      <c r="C51" s="432">
        <v>1150</v>
      </c>
      <c r="D51" s="292">
        <f>+C51*(100-E51)/100</f>
        <v>943</v>
      </c>
      <c r="E51" s="432">
        <v>18</v>
      </c>
      <c r="F51" s="275" t="s">
        <v>70</v>
      </c>
      <c r="G51" s="432">
        <v>158</v>
      </c>
      <c r="H51" s="432"/>
      <c r="I51" s="292"/>
      <c r="J51" s="275"/>
      <c r="K51" s="3233"/>
      <c r="L51" s="373" t="s">
        <v>1598</v>
      </c>
      <c r="M51" s="270"/>
    </row>
    <row r="52" spans="1:13" s="271" customFormat="1" ht="31.5">
      <c r="A52" s="441">
        <v>41907</v>
      </c>
      <c r="B52" s="275" t="s">
        <v>16</v>
      </c>
      <c r="C52" s="432">
        <v>1085</v>
      </c>
      <c r="D52" s="292">
        <f>+C52*(100-E52)/100</f>
        <v>868</v>
      </c>
      <c r="E52" s="432">
        <v>20</v>
      </c>
      <c r="F52" s="275" t="s">
        <v>70</v>
      </c>
      <c r="G52" s="432">
        <v>140</v>
      </c>
      <c r="H52" s="432"/>
      <c r="I52" s="292"/>
      <c r="J52" s="275"/>
      <c r="K52" s="3233"/>
      <c r="L52" s="271" t="s">
        <v>1597</v>
      </c>
      <c r="M52" s="270"/>
    </row>
    <row r="53" spans="1:13" s="271" customFormat="1" ht="48.75" customHeight="1">
      <c r="A53" s="458">
        <v>41922</v>
      </c>
      <c r="B53" s="501" t="s">
        <v>11</v>
      </c>
      <c r="C53" s="4340" t="s">
        <v>1596</v>
      </c>
      <c r="D53" s="4263"/>
      <c r="E53" s="4263"/>
      <c r="F53" s="4263"/>
      <c r="G53" s="4263"/>
      <c r="H53" s="4263"/>
      <c r="I53" s="4263"/>
      <c r="J53" s="4344"/>
      <c r="K53" s="3221"/>
      <c r="M53" s="270"/>
    </row>
    <row r="54" spans="1:13" s="271" customFormat="1">
      <c r="A54" s="441">
        <v>41923</v>
      </c>
      <c r="B54" s="275" t="s">
        <v>11</v>
      </c>
      <c r="C54" s="4478" t="s">
        <v>1595</v>
      </c>
      <c r="D54" s="4485"/>
      <c r="E54" s="4485"/>
      <c r="F54" s="4485"/>
      <c r="G54" s="4485"/>
      <c r="H54" s="4485"/>
      <c r="I54" s="4485"/>
      <c r="J54" s="4486"/>
      <c r="K54" s="3266"/>
      <c r="M54" s="270"/>
    </row>
    <row r="55" spans="1:13" s="271" customFormat="1" ht="99" customHeight="1">
      <c r="A55" s="1930">
        <v>41924</v>
      </c>
      <c r="B55" s="1933" t="s">
        <v>34</v>
      </c>
      <c r="C55" s="4338" t="s">
        <v>1979</v>
      </c>
      <c r="D55" s="4332"/>
      <c r="E55" s="4332"/>
      <c r="F55" s="4332"/>
      <c r="G55" s="4332"/>
      <c r="H55" s="4332"/>
      <c r="I55" s="4332"/>
      <c r="J55" s="4339"/>
      <c r="K55" s="3517"/>
      <c r="L55" s="1940" t="s">
        <v>3965</v>
      </c>
      <c r="M55" s="270"/>
    </row>
    <row r="56" spans="1:13" s="271" customFormat="1" ht="45.75" customHeight="1">
      <c r="A56" s="441">
        <v>41931</v>
      </c>
      <c r="B56" s="275" t="s">
        <v>16</v>
      </c>
      <c r="C56" s="432">
        <v>2310</v>
      </c>
      <c r="D56" s="292">
        <f t="shared" ref="D56:D87" si="1">+C56*(100-E56)/100</f>
        <v>1848</v>
      </c>
      <c r="E56" s="432">
        <v>20</v>
      </c>
      <c r="F56" s="275"/>
      <c r="G56" s="432">
        <v>115</v>
      </c>
      <c r="H56" s="432"/>
      <c r="I56" s="292"/>
      <c r="J56" s="275"/>
      <c r="K56" s="3233"/>
      <c r="L56" s="271" t="s">
        <v>1594</v>
      </c>
      <c r="M56" s="270"/>
    </row>
    <row r="57" spans="1:13" s="271" customFormat="1" ht="41.25" customHeight="1">
      <c r="A57" s="441">
        <v>41932</v>
      </c>
      <c r="B57" s="275" t="s">
        <v>16</v>
      </c>
      <c r="C57" s="432">
        <v>2110</v>
      </c>
      <c r="D57" s="292">
        <f t="shared" si="1"/>
        <v>1688</v>
      </c>
      <c r="E57" s="432">
        <v>20</v>
      </c>
      <c r="F57" s="275"/>
      <c r="G57" s="432">
        <v>115</v>
      </c>
      <c r="H57" s="432"/>
      <c r="I57" s="292"/>
      <c r="J57" s="275"/>
      <c r="K57" s="3233"/>
      <c r="L57" s="348" t="s">
        <v>1593</v>
      </c>
      <c r="M57" s="270"/>
    </row>
    <row r="58" spans="1:13" s="271" customFormat="1" ht="47.25">
      <c r="A58" s="441">
        <v>41938</v>
      </c>
      <c r="B58" s="275" t="s">
        <v>16</v>
      </c>
      <c r="C58" s="432">
        <v>2115</v>
      </c>
      <c r="D58" s="292">
        <f t="shared" si="1"/>
        <v>1649.7</v>
      </c>
      <c r="E58" s="432">
        <v>22</v>
      </c>
      <c r="F58" s="275"/>
      <c r="G58" s="432">
        <v>130</v>
      </c>
      <c r="H58" s="432"/>
      <c r="I58" s="292"/>
      <c r="J58" s="275"/>
      <c r="K58" s="3233"/>
      <c r="L58" s="271" t="s">
        <v>1592</v>
      </c>
      <c r="M58" s="270"/>
    </row>
    <row r="59" spans="1:13" s="271" customFormat="1" ht="47.25">
      <c r="A59" s="441">
        <v>41951</v>
      </c>
      <c r="B59" s="275" t="s">
        <v>16</v>
      </c>
      <c r="C59" s="432">
        <v>2040</v>
      </c>
      <c r="D59" s="292">
        <f t="shared" si="1"/>
        <v>1591.2</v>
      </c>
      <c r="E59" s="432">
        <v>22</v>
      </c>
      <c r="F59" s="275"/>
      <c r="G59" s="432">
        <v>155</v>
      </c>
      <c r="H59" s="432"/>
      <c r="I59" s="292"/>
      <c r="J59" s="275"/>
      <c r="K59" s="3233"/>
      <c r="L59" s="271" t="s">
        <v>1591</v>
      </c>
      <c r="M59" s="270"/>
    </row>
    <row r="60" spans="1:13" s="271" customFormat="1" ht="31.5">
      <c r="A60" s="441">
        <v>41958</v>
      </c>
      <c r="B60" s="275" t="s">
        <v>16</v>
      </c>
      <c r="C60" s="432">
        <v>1820</v>
      </c>
      <c r="D60" s="292">
        <f t="shared" si="1"/>
        <v>1419.6</v>
      </c>
      <c r="E60" s="432">
        <v>22</v>
      </c>
      <c r="F60" s="275"/>
      <c r="G60" s="432">
        <v>173</v>
      </c>
      <c r="H60" s="432"/>
      <c r="I60" s="292"/>
      <c r="J60" s="275"/>
      <c r="K60" s="3233"/>
      <c r="L60" s="271" t="s">
        <v>1590</v>
      </c>
      <c r="M60" s="270"/>
    </row>
    <row r="61" spans="1:13" s="271" customFormat="1" ht="45.75" customHeight="1">
      <c r="A61" s="441">
        <v>41981</v>
      </c>
      <c r="B61" s="275" t="s">
        <v>16</v>
      </c>
      <c r="C61" s="432">
        <v>1950</v>
      </c>
      <c r="D61" s="292">
        <f t="shared" si="1"/>
        <v>1521</v>
      </c>
      <c r="E61" s="432">
        <v>22</v>
      </c>
      <c r="F61" s="275"/>
      <c r="G61" s="432">
        <v>205</v>
      </c>
      <c r="H61" s="432"/>
      <c r="I61" s="292"/>
      <c r="J61" s="275"/>
      <c r="K61" s="3233"/>
      <c r="L61" s="348" t="s">
        <v>1589</v>
      </c>
      <c r="M61" s="270"/>
    </row>
    <row r="62" spans="1:13" s="271" customFormat="1" ht="31.5">
      <c r="A62" s="441">
        <v>41988</v>
      </c>
      <c r="B62" s="275" t="s">
        <v>16</v>
      </c>
      <c r="C62" s="432">
        <v>2155</v>
      </c>
      <c r="D62" s="292">
        <f t="shared" si="1"/>
        <v>1616.25</v>
      </c>
      <c r="E62" s="432">
        <v>25</v>
      </c>
      <c r="F62" s="275"/>
      <c r="G62" s="432">
        <v>205</v>
      </c>
      <c r="H62" s="432"/>
      <c r="I62" s="292"/>
      <c r="J62" s="275"/>
      <c r="K62" s="3233"/>
      <c r="L62" s="348" t="s">
        <v>1588</v>
      </c>
      <c r="M62" s="270"/>
    </row>
    <row r="63" spans="1:13" s="271" customFormat="1" ht="32.25" thickBot="1">
      <c r="A63" s="436">
        <v>42004</v>
      </c>
      <c r="B63" s="442" t="s">
        <v>16</v>
      </c>
      <c r="C63" s="445">
        <v>2025</v>
      </c>
      <c r="D63" s="311">
        <f t="shared" si="1"/>
        <v>1518.75</v>
      </c>
      <c r="E63" s="445">
        <v>25</v>
      </c>
      <c r="F63" s="442"/>
      <c r="G63" s="445">
        <v>205</v>
      </c>
      <c r="H63" s="445"/>
      <c r="I63" s="311"/>
      <c r="J63" s="442"/>
      <c r="K63" s="3263"/>
      <c r="L63" s="349" t="s">
        <v>1587</v>
      </c>
      <c r="M63" s="270"/>
    </row>
    <row r="64" spans="1:13" s="271" customFormat="1" ht="32.25" thickTop="1">
      <c r="A64" s="308">
        <v>42014</v>
      </c>
      <c r="B64" s="307" t="s">
        <v>16</v>
      </c>
      <c r="C64" s="446">
        <v>2045</v>
      </c>
      <c r="D64" s="322">
        <f t="shared" si="1"/>
        <v>1533.75</v>
      </c>
      <c r="E64" s="446">
        <v>25</v>
      </c>
      <c r="F64" s="307"/>
      <c r="G64" s="446">
        <v>215</v>
      </c>
      <c r="H64" s="446"/>
      <c r="I64" s="322"/>
      <c r="J64" s="307"/>
      <c r="K64" s="3530"/>
      <c r="L64" s="500" t="s">
        <v>1586</v>
      </c>
      <c r="M64" s="270"/>
    </row>
    <row r="65" spans="1:18" s="271" customFormat="1" ht="31.5">
      <c r="A65" s="441">
        <v>42024</v>
      </c>
      <c r="B65" s="275" t="s">
        <v>16</v>
      </c>
      <c r="C65" s="432">
        <v>2025</v>
      </c>
      <c r="D65" s="292">
        <f t="shared" si="1"/>
        <v>1518.75</v>
      </c>
      <c r="E65" s="432">
        <v>25</v>
      </c>
      <c r="F65" s="275"/>
      <c r="G65" s="432">
        <v>285</v>
      </c>
      <c r="H65" s="432"/>
      <c r="I65" s="292"/>
      <c r="J65" s="275"/>
      <c r="K65" s="3233"/>
      <c r="L65" s="348" t="s">
        <v>1585</v>
      </c>
      <c r="M65" s="270"/>
    </row>
    <row r="66" spans="1:18" s="271" customFormat="1" ht="31.5">
      <c r="A66" s="441">
        <v>42035</v>
      </c>
      <c r="B66" s="275" t="s">
        <v>16</v>
      </c>
      <c r="C66" s="432">
        <v>1925</v>
      </c>
      <c r="D66" s="292">
        <f t="shared" si="1"/>
        <v>1443.75</v>
      </c>
      <c r="E66" s="432">
        <v>25</v>
      </c>
      <c r="F66" s="275">
        <v>61</v>
      </c>
      <c r="G66" s="432">
        <v>200</v>
      </c>
      <c r="H66" s="432"/>
      <c r="I66" s="292"/>
      <c r="J66" s="275"/>
      <c r="K66" s="3233"/>
      <c r="L66" s="348" t="s">
        <v>1584</v>
      </c>
      <c r="M66" s="270"/>
    </row>
    <row r="67" spans="1:18" s="271" customFormat="1" ht="48.75" customHeight="1">
      <c r="A67" s="441">
        <v>42038</v>
      </c>
      <c r="B67" s="440" t="s">
        <v>16</v>
      </c>
      <c r="C67" s="432">
        <v>1910</v>
      </c>
      <c r="D67" s="292">
        <f t="shared" si="1"/>
        <v>1432.5</v>
      </c>
      <c r="E67" s="432">
        <v>25</v>
      </c>
      <c r="F67" s="275">
        <v>80</v>
      </c>
      <c r="G67" s="432">
        <v>200</v>
      </c>
      <c r="H67" s="432"/>
      <c r="I67" s="292"/>
      <c r="J67" s="272"/>
      <c r="K67" s="272"/>
      <c r="L67" s="348" t="s">
        <v>1583</v>
      </c>
      <c r="M67" s="270"/>
    </row>
    <row r="68" spans="1:18" s="271" customFormat="1" ht="47.25">
      <c r="A68" s="441">
        <v>42043</v>
      </c>
      <c r="B68" s="440" t="s">
        <v>16</v>
      </c>
      <c r="C68" s="432">
        <v>1950</v>
      </c>
      <c r="D68" s="292">
        <f t="shared" si="1"/>
        <v>1462.5</v>
      </c>
      <c r="E68" s="432">
        <v>25</v>
      </c>
      <c r="F68" s="275">
        <v>68</v>
      </c>
      <c r="G68" s="432">
        <v>202</v>
      </c>
      <c r="H68" s="432"/>
      <c r="I68" s="292"/>
      <c r="J68" s="272"/>
      <c r="K68" s="272"/>
      <c r="L68" s="271" t="s">
        <v>1582</v>
      </c>
      <c r="M68" s="270"/>
    </row>
    <row r="69" spans="1:18" s="271" customFormat="1" ht="47.25">
      <c r="A69" s="441">
        <v>42052</v>
      </c>
      <c r="B69" s="440" t="s">
        <v>16</v>
      </c>
      <c r="C69" s="432">
        <v>1800</v>
      </c>
      <c r="D69" s="292">
        <f t="shared" si="1"/>
        <v>1350</v>
      </c>
      <c r="E69" s="432">
        <v>25</v>
      </c>
      <c r="F69" s="275">
        <v>67</v>
      </c>
      <c r="G69" s="432">
        <v>210</v>
      </c>
      <c r="H69" s="432"/>
      <c r="I69" s="292"/>
      <c r="J69" s="272"/>
      <c r="K69" s="272"/>
      <c r="L69" s="271" t="s">
        <v>1581</v>
      </c>
      <c r="M69" s="270"/>
    </row>
    <row r="70" spans="1:18" s="271" customFormat="1" ht="47.25">
      <c r="A70" s="441">
        <v>42061</v>
      </c>
      <c r="B70" s="440" t="s">
        <v>16</v>
      </c>
      <c r="C70" s="432">
        <v>1900</v>
      </c>
      <c r="D70" s="292">
        <f t="shared" si="1"/>
        <v>1425</v>
      </c>
      <c r="E70" s="432">
        <v>25</v>
      </c>
      <c r="F70" s="432">
        <v>12</v>
      </c>
      <c r="G70" s="432">
        <v>200</v>
      </c>
      <c r="H70" s="272"/>
      <c r="I70" s="272"/>
      <c r="J70" s="272"/>
      <c r="K70" s="272"/>
      <c r="L70" s="271" t="s">
        <v>1580</v>
      </c>
      <c r="M70" s="270"/>
    </row>
    <row r="71" spans="1:18" s="271" customFormat="1" ht="47.25">
      <c r="A71" s="441">
        <v>42067</v>
      </c>
      <c r="B71" s="440" t="s">
        <v>16</v>
      </c>
      <c r="C71" s="432">
        <v>1930</v>
      </c>
      <c r="D71" s="292">
        <f t="shared" si="1"/>
        <v>1447.5</v>
      </c>
      <c r="E71" s="432">
        <v>25</v>
      </c>
      <c r="F71" s="432">
        <v>12</v>
      </c>
      <c r="G71" s="432">
        <v>210</v>
      </c>
      <c r="H71" s="272"/>
      <c r="I71" s="272"/>
      <c r="J71" s="272"/>
      <c r="K71" s="272"/>
      <c r="L71" s="271" t="s">
        <v>1579</v>
      </c>
      <c r="M71" s="270"/>
    </row>
    <row r="72" spans="1:18" s="271" customFormat="1" ht="47.25">
      <c r="A72" s="441">
        <v>42078</v>
      </c>
      <c r="B72" s="440" t="s">
        <v>16</v>
      </c>
      <c r="C72" s="432">
        <v>1940</v>
      </c>
      <c r="D72" s="292">
        <f t="shared" si="1"/>
        <v>1513.2</v>
      </c>
      <c r="E72" s="432">
        <v>22</v>
      </c>
      <c r="F72" s="432">
        <v>15</v>
      </c>
      <c r="G72" s="432">
        <v>210</v>
      </c>
      <c r="H72" s="272"/>
      <c r="I72" s="272"/>
      <c r="J72" s="272"/>
      <c r="K72" s="272"/>
      <c r="L72" s="271" t="s">
        <v>1578</v>
      </c>
      <c r="M72" s="270"/>
    </row>
    <row r="73" spans="1:18" s="271" customFormat="1" ht="47.25">
      <c r="A73" s="441">
        <v>42086</v>
      </c>
      <c r="B73" s="440" t="s">
        <v>16</v>
      </c>
      <c r="C73" s="432">
        <v>1935</v>
      </c>
      <c r="D73" s="292">
        <f t="shared" si="1"/>
        <v>1509.3</v>
      </c>
      <c r="E73" s="432">
        <v>22</v>
      </c>
      <c r="F73" s="499">
        <v>226</v>
      </c>
      <c r="G73" s="432">
        <v>186</v>
      </c>
      <c r="H73" s="272"/>
      <c r="I73" s="272"/>
      <c r="J73" s="272"/>
      <c r="K73" s="272"/>
      <c r="L73" s="271" t="s">
        <v>1577</v>
      </c>
      <c r="M73" s="270"/>
    </row>
    <row r="74" spans="1:18" s="272" customFormat="1" ht="47.25">
      <c r="A74" s="441">
        <v>42093</v>
      </c>
      <c r="B74" s="440" t="s">
        <v>16</v>
      </c>
      <c r="C74" s="432">
        <v>1895</v>
      </c>
      <c r="D74" s="292">
        <f t="shared" si="1"/>
        <v>1440.2</v>
      </c>
      <c r="E74" s="432">
        <v>24</v>
      </c>
      <c r="F74" s="432">
        <v>17</v>
      </c>
      <c r="G74" s="432">
        <v>231</v>
      </c>
      <c r="L74" s="348" t="s">
        <v>1576</v>
      </c>
      <c r="M74" s="270"/>
    </row>
    <row r="75" spans="1:18" s="272" customFormat="1" ht="47.25">
      <c r="A75" s="441">
        <v>42102</v>
      </c>
      <c r="B75" s="440" t="s">
        <v>16</v>
      </c>
      <c r="C75" s="432">
        <v>1960</v>
      </c>
      <c r="D75" s="292">
        <f t="shared" si="1"/>
        <v>1489.6</v>
      </c>
      <c r="E75" s="432">
        <v>24</v>
      </c>
      <c r="F75" s="432">
        <v>11</v>
      </c>
      <c r="G75" s="432">
        <v>232</v>
      </c>
      <c r="L75" s="348" t="s">
        <v>1575</v>
      </c>
      <c r="M75" s="270"/>
    </row>
    <row r="76" spans="1:18" s="272" customFormat="1" ht="47.25">
      <c r="A76" s="441">
        <v>42117</v>
      </c>
      <c r="B76" s="440" t="s">
        <v>16</v>
      </c>
      <c r="C76" s="432">
        <v>1940</v>
      </c>
      <c r="D76" s="292">
        <f t="shared" si="1"/>
        <v>1552</v>
      </c>
      <c r="E76" s="432">
        <v>20</v>
      </c>
      <c r="F76" s="432">
        <v>12</v>
      </c>
      <c r="G76" s="432">
        <v>240</v>
      </c>
      <c r="L76" s="348" t="s">
        <v>1574</v>
      </c>
      <c r="M76" s="270"/>
    </row>
    <row r="77" spans="1:18" s="272" customFormat="1" ht="47.25">
      <c r="A77" s="441">
        <v>42126</v>
      </c>
      <c r="B77" s="440" t="s">
        <v>16</v>
      </c>
      <c r="C77" s="432">
        <v>1900</v>
      </c>
      <c r="D77" s="292">
        <f t="shared" si="1"/>
        <v>1425</v>
      </c>
      <c r="E77" s="432">
        <v>25</v>
      </c>
      <c r="F77" s="432">
        <v>53</v>
      </c>
      <c r="G77" s="432">
        <v>210</v>
      </c>
      <c r="L77" s="348" t="s">
        <v>1573</v>
      </c>
      <c r="M77" s="270"/>
    </row>
    <row r="78" spans="1:18" s="272" customFormat="1" ht="47.25">
      <c r="A78" s="441">
        <v>42135</v>
      </c>
      <c r="B78" s="440" t="s">
        <v>16</v>
      </c>
      <c r="C78" s="432">
        <v>1865</v>
      </c>
      <c r="D78" s="292">
        <f t="shared" si="1"/>
        <v>1398.75</v>
      </c>
      <c r="E78" s="432">
        <v>25</v>
      </c>
      <c r="F78" s="432">
        <v>11</v>
      </c>
      <c r="G78" s="432">
        <v>190</v>
      </c>
      <c r="L78" s="348" t="s">
        <v>1572</v>
      </c>
      <c r="R78" s="271"/>
    </row>
    <row r="79" spans="1:18" s="272" customFormat="1" ht="47.25">
      <c r="A79" s="441">
        <v>42142</v>
      </c>
      <c r="B79" s="440" t="s">
        <v>16</v>
      </c>
      <c r="C79" s="432">
        <v>1770</v>
      </c>
      <c r="D79" s="292">
        <f t="shared" si="1"/>
        <v>1327.5</v>
      </c>
      <c r="E79" s="432">
        <v>25</v>
      </c>
      <c r="F79" s="432" t="s">
        <v>70</v>
      </c>
      <c r="G79" s="432">
        <v>240</v>
      </c>
      <c r="L79" s="271" t="s">
        <v>1571</v>
      </c>
      <c r="R79" s="271"/>
    </row>
    <row r="80" spans="1:18" s="272" customFormat="1" ht="47.25">
      <c r="A80" s="441">
        <v>42151</v>
      </c>
      <c r="B80" s="514" t="s">
        <v>16</v>
      </c>
      <c r="C80" s="432">
        <v>1795</v>
      </c>
      <c r="D80" s="292">
        <f t="shared" si="1"/>
        <v>1346.25</v>
      </c>
      <c r="E80" s="432">
        <v>25</v>
      </c>
      <c r="F80" s="542" t="s">
        <v>70</v>
      </c>
      <c r="G80" s="432">
        <v>240</v>
      </c>
      <c r="L80" s="271" t="s">
        <v>1916</v>
      </c>
      <c r="R80" s="271"/>
    </row>
    <row r="81" spans="1:18" s="272" customFormat="1" ht="36" customHeight="1">
      <c r="A81" s="441">
        <v>42160</v>
      </c>
      <c r="B81" s="544" t="s">
        <v>16</v>
      </c>
      <c r="C81" s="432">
        <v>1745</v>
      </c>
      <c r="D81" s="292">
        <f t="shared" si="1"/>
        <v>1308.75</v>
      </c>
      <c r="E81" s="432">
        <v>25</v>
      </c>
      <c r="F81" s="542" t="s">
        <v>70</v>
      </c>
      <c r="G81" s="432">
        <v>245</v>
      </c>
      <c r="L81" s="271" t="s">
        <v>1940</v>
      </c>
      <c r="R81" s="271"/>
    </row>
    <row r="82" spans="1:18" s="272" customFormat="1" ht="48" customHeight="1">
      <c r="A82" s="441">
        <v>42167</v>
      </c>
      <c r="B82" s="553" t="s">
        <v>16</v>
      </c>
      <c r="C82" s="432">
        <v>1810</v>
      </c>
      <c r="D82" s="292">
        <f t="shared" si="1"/>
        <v>1357.5</v>
      </c>
      <c r="E82" s="432">
        <v>25</v>
      </c>
      <c r="F82" s="552" t="s">
        <v>70</v>
      </c>
      <c r="G82" s="432">
        <v>229</v>
      </c>
      <c r="L82" s="348" t="s">
        <v>1954</v>
      </c>
      <c r="M82" s="270"/>
    </row>
    <row r="83" spans="1:18" s="272" customFormat="1" ht="49.5" customHeight="1">
      <c r="A83" s="441">
        <v>42177</v>
      </c>
      <c r="B83" s="569" t="s">
        <v>16</v>
      </c>
      <c r="C83" s="432">
        <v>1785</v>
      </c>
      <c r="D83" s="292">
        <f t="shared" si="1"/>
        <v>1338.75</v>
      </c>
      <c r="E83" s="432">
        <v>25</v>
      </c>
      <c r="F83" s="568" t="s">
        <v>70</v>
      </c>
      <c r="G83" s="432">
        <v>230</v>
      </c>
      <c r="L83" s="348" t="s">
        <v>1974</v>
      </c>
      <c r="M83" s="270"/>
    </row>
    <row r="84" spans="1:18" s="272" customFormat="1" ht="63">
      <c r="A84" s="441">
        <v>42186</v>
      </c>
      <c r="B84" s="583" t="s">
        <v>16</v>
      </c>
      <c r="C84" s="432">
        <v>1840</v>
      </c>
      <c r="D84" s="292">
        <f t="shared" si="1"/>
        <v>1288</v>
      </c>
      <c r="E84" s="432">
        <v>30</v>
      </c>
      <c r="F84" s="582" t="s">
        <v>70</v>
      </c>
      <c r="G84" s="432">
        <v>235</v>
      </c>
      <c r="L84" s="271" t="s">
        <v>1993</v>
      </c>
      <c r="M84" s="270"/>
    </row>
    <row r="85" spans="1:18" s="272" customFormat="1" ht="63">
      <c r="A85" s="441">
        <v>42198</v>
      </c>
      <c r="B85" s="613" t="s">
        <v>16</v>
      </c>
      <c r="C85" s="432">
        <v>1890</v>
      </c>
      <c r="D85" s="292">
        <f t="shared" si="1"/>
        <v>1323</v>
      </c>
      <c r="E85" s="432">
        <v>30</v>
      </c>
      <c r="F85" s="611" t="s">
        <v>70</v>
      </c>
      <c r="G85" s="432">
        <v>227</v>
      </c>
      <c r="L85" s="271" t="s">
        <v>2014</v>
      </c>
      <c r="M85" s="270"/>
    </row>
    <row r="86" spans="1:18" s="272" customFormat="1" ht="63">
      <c r="A86" s="441">
        <v>42212</v>
      </c>
      <c r="B86" s="642" t="s">
        <v>16</v>
      </c>
      <c r="C86" s="432">
        <v>1840</v>
      </c>
      <c r="D86" s="292">
        <f t="shared" si="1"/>
        <v>1288</v>
      </c>
      <c r="E86" s="432">
        <v>30</v>
      </c>
      <c r="F86" s="627" t="s">
        <v>70</v>
      </c>
      <c r="G86" s="432">
        <v>200</v>
      </c>
      <c r="L86" s="271" t="s">
        <v>2044</v>
      </c>
      <c r="M86" s="270"/>
    </row>
    <row r="87" spans="1:18" s="272" customFormat="1" ht="47.25">
      <c r="A87" s="441">
        <v>42219</v>
      </c>
      <c r="B87" s="647" t="s">
        <v>16</v>
      </c>
      <c r="C87" s="432">
        <v>1820</v>
      </c>
      <c r="D87" s="292">
        <f t="shared" si="1"/>
        <v>1001</v>
      </c>
      <c r="E87" s="432">
        <v>45</v>
      </c>
      <c r="F87" s="659" t="s">
        <v>70</v>
      </c>
      <c r="G87" s="432">
        <v>170</v>
      </c>
      <c r="L87" s="271" t="s">
        <v>2057</v>
      </c>
      <c r="M87" s="270"/>
    </row>
    <row r="88" spans="1:18" s="272" customFormat="1" ht="47.25">
      <c r="A88" s="441">
        <v>42224</v>
      </c>
      <c r="B88" s="660" t="s">
        <v>16</v>
      </c>
      <c r="C88" s="432">
        <v>1825</v>
      </c>
      <c r="D88" s="292">
        <f>+C88*(100-E88)/100</f>
        <v>1003.75</v>
      </c>
      <c r="E88" s="432">
        <v>45</v>
      </c>
      <c r="F88" s="659" t="s">
        <v>70</v>
      </c>
      <c r="G88" s="432">
        <v>170</v>
      </c>
      <c r="L88" s="271" t="s">
        <v>2070</v>
      </c>
      <c r="M88" s="270"/>
    </row>
    <row r="89" spans="1:18" s="272" customFormat="1" ht="63">
      <c r="A89" s="441">
        <v>42232</v>
      </c>
      <c r="B89" s="669" t="s">
        <v>16</v>
      </c>
      <c r="C89" s="432">
        <v>1850</v>
      </c>
      <c r="D89" s="292">
        <f>+C89*(100-E89)/100</f>
        <v>1017.5</v>
      </c>
      <c r="E89" s="432">
        <v>45</v>
      </c>
      <c r="F89" s="432"/>
      <c r="G89" s="432">
        <v>192</v>
      </c>
      <c r="L89" s="271" t="s">
        <v>2084</v>
      </c>
      <c r="M89" s="270"/>
    </row>
    <row r="90" spans="1:18" s="272" customFormat="1" ht="47.25">
      <c r="A90" s="441">
        <v>42238</v>
      </c>
      <c r="B90" s="672" t="s">
        <v>16</v>
      </c>
      <c r="C90" s="432">
        <v>1780</v>
      </c>
      <c r="D90" s="292">
        <f>+C90*(100-E90)/100</f>
        <v>1068</v>
      </c>
      <c r="E90" s="432">
        <v>40</v>
      </c>
      <c r="F90" s="671" t="s">
        <v>70</v>
      </c>
      <c r="G90" s="432">
        <v>210</v>
      </c>
      <c r="L90" s="271" t="s">
        <v>2092</v>
      </c>
      <c r="M90" s="270"/>
    </row>
    <row r="91" spans="1:18" s="272" customFormat="1" ht="31.5">
      <c r="A91" s="441">
        <v>42251</v>
      </c>
      <c r="B91" s="687" t="s">
        <v>16</v>
      </c>
      <c r="C91" s="432">
        <v>1805</v>
      </c>
      <c r="D91" s="292">
        <f>+C91*(100-E91)/100</f>
        <v>1083</v>
      </c>
      <c r="E91" s="432">
        <v>40</v>
      </c>
      <c r="F91" s="432"/>
      <c r="G91" s="432">
        <v>230</v>
      </c>
      <c r="L91" s="271" t="s">
        <v>2117</v>
      </c>
      <c r="M91" s="270"/>
    </row>
    <row r="92" spans="1:18" s="272" customFormat="1" ht="31.5">
      <c r="A92" s="304">
        <v>42262</v>
      </c>
      <c r="B92" s="704" t="s">
        <v>16</v>
      </c>
      <c r="C92" s="301">
        <v>1650</v>
      </c>
      <c r="D92" s="302">
        <f>+C92*(100-E92)/100</f>
        <v>990</v>
      </c>
      <c r="E92" s="301">
        <v>40</v>
      </c>
      <c r="F92" s="301" t="s">
        <v>70</v>
      </c>
      <c r="G92" s="301">
        <v>230</v>
      </c>
      <c r="H92" s="509"/>
      <c r="I92" s="509"/>
      <c r="J92" s="509"/>
      <c r="K92" s="509"/>
      <c r="L92" s="334" t="s">
        <v>2144</v>
      </c>
      <c r="M92" s="270"/>
    </row>
    <row r="93" spans="1:18" s="272" customFormat="1" ht="31.5">
      <c r="A93" s="441">
        <v>42272</v>
      </c>
      <c r="B93" s="708" t="s">
        <v>16</v>
      </c>
      <c r="C93" s="432">
        <v>1510</v>
      </c>
      <c r="D93" s="643">
        <f t="shared" ref="D93:D154" si="2">+C93*(100-E93)/100</f>
        <v>906</v>
      </c>
      <c r="E93" s="432">
        <v>40</v>
      </c>
      <c r="F93" s="432"/>
      <c r="G93" s="432">
        <v>260</v>
      </c>
      <c r="L93" s="271" t="s">
        <v>2145</v>
      </c>
      <c r="M93" s="270"/>
    </row>
    <row r="94" spans="1:18" ht="33.75" customHeight="1">
      <c r="A94" s="441">
        <v>42279</v>
      </c>
      <c r="B94" s="723" t="s">
        <v>16</v>
      </c>
      <c r="C94" s="432">
        <v>1525</v>
      </c>
      <c r="D94" s="643">
        <f t="shared" si="2"/>
        <v>915</v>
      </c>
      <c r="E94" s="432">
        <v>40</v>
      </c>
      <c r="F94" s="432"/>
      <c r="G94" s="432">
        <v>240</v>
      </c>
      <c r="L94" s="271" t="s">
        <v>2161</v>
      </c>
    </row>
    <row r="95" spans="1:18" ht="31.5">
      <c r="A95" s="441">
        <v>42288</v>
      </c>
      <c r="B95" s="748" t="s">
        <v>16</v>
      </c>
      <c r="C95" s="432">
        <v>1520</v>
      </c>
      <c r="D95" s="643">
        <f t="shared" si="2"/>
        <v>912</v>
      </c>
      <c r="E95" s="432">
        <v>40</v>
      </c>
      <c r="F95" s="432"/>
      <c r="G95" s="432">
        <v>239</v>
      </c>
      <c r="L95" s="271" t="s">
        <v>2173</v>
      </c>
    </row>
    <row r="96" spans="1:18" ht="31.5">
      <c r="A96" s="441">
        <v>42299</v>
      </c>
      <c r="B96" s="755" t="s">
        <v>16</v>
      </c>
      <c r="C96" s="432">
        <v>1410</v>
      </c>
      <c r="D96" s="643">
        <f t="shared" si="2"/>
        <v>846</v>
      </c>
      <c r="E96" s="432">
        <v>40</v>
      </c>
      <c r="F96" s="432"/>
      <c r="G96" s="432">
        <v>200</v>
      </c>
      <c r="L96" s="271" t="s">
        <v>2200</v>
      </c>
    </row>
    <row r="97" spans="1:12" ht="47.25">
      <c r="A97" s="441">
        <v>42307</v>
      </c>
      <c r="B97" s="771" t="s">
        <v>16</v>
      </c>
      <c r="C97" s="432">
        <v>1460</v>
      </c>
      <c r="D97" s="643">
        <f t="shared" si="2"/>
        <v>876</v>
      </c>
      <c r="E97" s="432">
        <v>40</v>
      </c>
      <c r="F97" s="729">
        <v>172</v>
      </c>
      <c r="G97" s="432">
        <v>188</v>
      </c>
      <c r="H97" s="270"/>
      <c r="I97" s="270"/>
      <c r="J97" s="270"/>
      <c r="K97" s="270"/>
      <c r="L97" s="271" t="s">
        <v>2220</v>
      </c>
    </row>
    <row r="98" spans="1:12" ht="47.25">
      <c r="A98" s="441">
        <v>42314</v>
      </c>
      <c r="B98" s="780" t="s">
        <v>16</v>
      </c>
      <c r="C98" s="432">
        <v>1500</v>
      </c>
      <c r="D98" s="643">
        <f t="shared" si="2"/>
        <v>900</v>
      </c>
      <c r="E98" s="432">
        <v>40</v>
      </c>
      <c r="F98" s="432">
        <v>117</v>
      </c>
      <c r="G98" s="432">
        <v>210</v>
      </c>
      <c r="H98" s="270"/>
      <c r="I98" s="270"/>
      <c r="J98" s="270"/>
      <c r="K98" s="270"/>
      <c r="L98" s="271" t="s">
        <v>2235</v>
      </c>
    </row>
    <row r="99" spans="1:12" ht="49.5" customHeight="1">
      <c r="A99" s="441">
        <v>42329</v>
      </c>
      <c r="B99" s="821" t="s">
        <v>16</v>
      </c>
      <c r="C99" s="432">
        <v>1515</v>
      </c>
      <c r="D99" s="643">
        <f t="shared" si="2"/>
        <v>909</v>
      </c>
      <c r="E99" s="432">
        <v>40</v>
      </c>
      <c r="F99" s="432">
        <v>116</v>
      </c>
      <c r="G99" s="432">
        <v>210</v>
      </c>
      <c r="H99" s="270"/>
      <c r="I99" s="270"/>
      <c r="J99" s="270"/>
      <c r="K99" s="270"/>
      <c r="L99" s="348" t="s">
        <v>2305</v>
      </c>
    </row>
    <row r="100" spans="1:12" ht="56.25" customHeight="1">
      <c r="A100" s="441">
        <v>42341</v>
      </c>
      <c r="B100" s="843" t="s">
        <v>16</v>
      </c>
      <c r="C100" s="432">
        <v>1605</v>
      </c>
      <c r="D100" s="643">
        <f t="shared" si="2"/>
        <v>963</v>
      </c>
      <c r="E100" s="432">
        <v>40</v>
      </c>
      <c r="F100" s="841" t="s">
        <v>70</v>
      </c>
      <c r="G100" s="432">
        <v>245</v>
      </c>
      <c r="H100" s="270"/>
      <c r="I100" s="270"/>
      <c r="J100" s="270"/>
      <c r="K100" s="270"/>
      <c r="L100" s="348" t="s">
        <v>2306</v>
      </c>
    </row>
    <row r="101" spans="1:12" ht="31.5">
      <c r="A101" s="441">
        <v>42351</v>
      </c>
      <c r="B101" s="855" t="s">
        <v>16</v>
      </c>
      <c r="C101" s="432">
        <v>1540</v>
      </c>
      <c r="D101" s="643">
        <f t="shared" si="2"/>
        <v>924</v>
      </c>
      <c r="E101" s="432">
        <v>40</v>
      </c>
      <c r="F101" s="853" t="s">
        <v>70</v>
      </c>
      <c r="G101" s="432">
        <v>220</v>
      </c>
      <c r="H101" s="270"/>
      <c r="I101" s="270"/>
      <c r="J101" s="270"/>
      <c r="K101" s="270"/>
      <c r="L101" s="348" t="s">
        <v>2319</v>
      </c>
    </row>
    <row r="102" spans="1:12" ht="31.5" customHeight="1" thickBot="1">
      <c r="A102" s="881">
        <v>42360</v>
      </c>
      <c r="B102" s="889" t="s">
        <v>16</v>
      </c>
      <c r="C102" s="445">
        <v>1560</v>
      </c>
      <c r="D102" s="880">
        <f t="shared" si="2"/>
        <v>936</v>
      </c>
      <c r="E102" s="445">
        <v>40</v>
      </c>
      <c r="F102" s="445" t="s">
        <v>70</v>
      </c>
      <c r="G102" s="445">
        <v>240</v>
      </c>
      <c r="H102" s="886"/>
      <c r="I102" s="886"/>
      <c r="J102" s="886"/>
      <c r="K102" s="886"/>
      <c r="L102" s="349" t="s">
        <v>2331</v>
      </c>
    </row>
    <row r="103" spans="1:12" ht="36" customHeight="1" thickTop="1">
      <c r="A103" s="308">
        <v>42371</v>
      </c>
      <c r="B103" s="890" t="s">
        <v>16</v>
      </c>
      <c r="C103" s="446">
        <v>1755</v>
      </c>
      <c r="D103" s="322">
        <f t="shared" si="2"/>
        <v>1053</v>
      </c>
      <c r="E103" s="446">
        <v>40</v>
      </c>
      <c r="F103" s="446" t="s">
        <v>70</v>
      </c>
      <c r="G103" s="446">
        <v>225</v>
      </c>
      <c r="H103" s="281"/>
      <c r="I103" s="281"/>
      <c r="J103" s="281"/>
      <c r="K103" s="3531"/>
      <c r="L103" s="911" t="s">
        <v>2359</v>
      </c>
    </row>
    <row r="104" spans="1:12" ht="31.5">
      <c r="A104" s="441">
        <v>42379</v>
      </c>
      <c r="B104" s="899" t="s">
        <v>16</v>
      </c>
      <c r="C104" s="432">
        <v>1550</v>
      </c>
      <c r="D104" s="745">
        <f t="shared" si="2"/>
        <v>930</v>
      </c>
      <c r="E104" s="432">
        <v>40</v>
      </c>
      <c r="F104" s="897" t="s">
        <v>70</v>
      </c>
      <c r="G104" s="432">
        <v>220</v>
      </c>
      <c r="H104" s="270"/>
      <c r="I104" s="270"/>
      <c r="J104" s="270"/>
      <c r="K104" s="270"/>
      <c r="L104" s="363" t="s">
        <v>2382</v>
      </c>
    </row>
    <row r="105" spans="1:12" ht="31.5">
      <c r="A105" s="441">
        <v>42389</v>
      </c>
      <c r="B105" s="922" t="s">
        <v>16</v>
      </c>
      <c r="C105" s="432">
        <v>1495</v>
      </c>
      <c r="D105" s="745">
        <f t="shared" si="2"/>
        <v>897</v>
      </c>
      <c r="E105" s="432">
        <v>40</v>
      </c>
      <c r="F105" s="920" t="s">
        <v>70</v>
      </c>
      <c r="G105" s="432">
        <v>175</v>
      </c>
      <c r="H105" s="270"/>
      <c r="I105" s="270"/>
      <c r="J105" s="270"/>
      <c r="K105" s="270"/>
      <c r="L105" s="363" t="s">
        <v>2409</v>
      </c>
    </row>
    <row r="106" spans="1:12" ht="31.5">
      <c r="A106" s="931">
        <v>42397</v>
      </c>
      <c r="B106" s="932" t="s">
        <v>16</v>
      </c>
      <c r="C106" s="930">
        <v>1630</v>
      </c>
      <c r="D106" s="929">
        <f t="shared" si="2"/>
        <v>978</v>
      </c>
      <c r="E106" s="930">
        <v>40</v>
      </c>
      <c r="F106" s="930" t="s">
        <v>70</v>
      </c>
      <c r="G106" s="930">
        <v>200</v>
      </c>
      <c r="L106" s="363" t="s">
        <v>2421</v>
      </c>
    </row>
    <row r="107" spans="1:12" ht="47.25">
      <c r="A107" s="1045">
        <v>42407</v>
      </c>
      <c r="B107" s="1046" t="s">
        <v>16</v>
      </c>
      <c r="C107" s="1044">
        <v>1640</v>
      </c>
      <c r="D107" s="1043">
        <f t="shared" si="2"/>
        <v>902</v>
      </c>
      <c r="E107" s="1044">
        <v>45</v>
      </c>
      <c r="F107" s="1044" t="s">
        <v>70</v>
      </c>
      <c r="G107" s="1044">
        <v>225</v>
      </c>
      <c r="L107" s="363" t="s">
        <v>3027</v>
      </c>
    </row>
    <row r="108" spans="1:12" ht="31.5">
      <c r="A108" s="1059">
        <v>42416</v>
      </c>
      <c r="B108" s="1060" t="s">
        <v>16</v>
      </c>
      <c r="C108" s="1058">
        <v>1630</v>
      </c>
      <c r="D108" s="1057">
        <f t="shared" si="2"/>
        <v>815</v>
      </c>
      <c r="E108" s="1058">
        <v>50</v>
      </c>
      <c r="F108" s="1058" t="s">
        <v>70</v>
      </c>
      <c r="G108" s="1058">
        <v>215</v>
      </c>
      <c r="L108" s="363" t="s">
        <v>3056</v>
      </c>
    </row>
    <row r="109" spans="1:12" ht="31.5">
      <c r="A109" s="1070">
        <v>42425</v>
      </c>
      <c r="B109" s="1071" t="s">
        <v>16</v>
      </c>
      <c r="C109" s="1069">
        <v>1655</v>
      </c>
      <c r="D109" s="1068">
        <f t="shared" si="2"/>
        <v>910.25</v>
      </c>
      <c r="E109" s="1069">
        <v>45</v>
      </c>
      <c r="F109" s="1069" t="s">
        <v>70</v>
      </c>
      <c r="G109" s="1069">
        <v>210</v>
      </c>
      <c r="L109" s="363" t="s">
        <v>3075</v>
      </c>
    </row>
    <row r="110" spans="1:12" ht="31.5">
      <c r="A110" s="1086">
        <v>42433</v>
      </c>
      <c r="B110" s="1087" t="s">
        <v>16</v>
      </c>
      <c r="C110" s="1085">
        <v>1650</v>
      </c>
      <c r="D110" s="1084">
        <f t="shared" si="2"/>
        <v>825</v>
      </c>
      <c r="E110" s="1085">
        <v>50</v>
      </c>
      <c r="F110" s="1085" t="s">
        <v>70</v>
      </c>
      <c r="G110" s="1085">
        <v>200</v>
      </c>
      <c r="L110" s="363" t="s">
        <v>3075</v>
      </c>
    </row>
    <row r="111" spans="1:12" ht="31.5">
      <c r="A111" s="1086">
        <v>42434</v>
      </c>
      <c r="B111" s="1087" t="s">
        <v>16</v>
      </c>
      <c r="C111" s="1085">
        <v>1660</v>
      </c>
      <c r="D111" s="1084">
        <f>+C111*(100-E111)/100</f>
        <v>830</v>
      </c>
      <c r="E111" s="1085">
        <v>50</v>
      </c>
      <c r="F111" s="1085" t="s">
        <v>70</v>
      </c>
      <c r="G111" s="1085">
        <v>200</v>
      </c>
      <c r="L111" s="363" t="s">
        <v>3102</v>
      </c>
    </row>
    <row r="112" spans="1:12" ht="31.5">
      <c r="A112" s="318">
        <v>42442</v>
      </c>
      <c r="B112" s="483" t="s">
        <v>16</v>
      </c>
      <c r="C112" s="449">
        <v>1930</v>
      </c>
      <c r="D112" s="316">
        <f t="shared" si="2"/>
        <v>965</v>
      </c>
      <c r="E112" s="449">
        <v>50</v>
      </c>
      <c r="F112" s="449" t="s">
        <v>70</v>
      </c>
      <c r="G112" s="449">
        <v>160</v>
      </c>
      <c r="H112" s="479"/>
      <c r="I112" s="479"/>
      <c r="J112" s="479"/>
      <c r="K112" s="479"/>
      <c r="L112" s="376" t="s">
        <v>3200</v>
      </c>
    </row>
    <row r="113" spans="1:12" ht="31.5">
      <c r="A113" s="1123">
        <v>42454</v>
      </c>
      <c r="B113" s="1124" t="s">
        <v>16</v>
      </c>
      <c r="C113" s="1122">
        <v>1715</v>
      </c>
      <c r="D113" s="1121">
        <f t="shared" si="2"/>
        <v>857.5</v>
      </c>
      <c r="E113" s="1122">
        <v>50</v>
      </c>
      <c r="F113" s="1122" t="s">
        <v>70</v>
      </c>
      <c r="G113" s="1122">
        <v>200</v>
      </c>
      <c r="L113" s="363" t="s">
        <v>3199</v>
      </c>
    </row>
    <row r="114" spans="1:12" ht="47.25">
      <c r="A114" s="1143">
        <v>42465</v>
      </c>
      <c r="B114" s="1158" t="s">
        <v>16</v>
      </c>
      <c r="C114" s="1142">
        <v>1625</v>
      </c>
      <c r="D114" s="1141">
        <f t="shared" si="2"/>
        <v>812.5</v>
      </c>
      <c r="E114" s="1142">
        <v>50</v>
      </c>
      <c r="F114" s="1156" t="s">
        <v>70</v>
      </c>
      <c r="G114" s="1142">
        <v>200</v>
      </c>
      <c r="L114" s="363" t="s">
        <v>3217</v>
      </c>
    </row>
    <row r="115" spans="1:12" ht="47.25">
      <c r="A115" s="1174">
        <v>42473</v>
      </c>
      <c r="B115" s="1175" t="s">
        <v>16</v>
      </c>
      <c r="C115" s="1173">
        <v>1670</v>
      </c>
      <c r="D115" s="1172">
        <f t="shared" si="2"/>
        <v>801.6</v>
      </c>
      <c r="E115" s="1173">
        <v>52</v>
      </c>
      <c r="F115" s="1173"/>
      <c r="G115" s="1173">
        <v>200</v>
      </c>
      <c r="L115" s="363" t="s">
        <v>3249</v>
      </c>
    </row>
    <row r="116" spans="1:12" ht="47.25">
      <c r="A116" s="4293">
        <v>42480</v>
      </c>
      <c r="B116" s="483" t="s">
        <v>16</v>
      </c>
      <c r="C116" s="449">
        <v>1890</v>
      </c>
      <c r="D116" s="316">
        <f t="shared" si="2"/>
        <v>907.2</v>
      </c>
      <c r="E116" s="449">
        <v>52</v>
      </c>
      <c r="F116" s="449"/>
      <c r="G116" s="449">
        <v>210</v>
      </c>
      <c r="H116" s="479"/>
      <c r="I116" s="479"/>
      <c r="J116" s="479"/>
      <c r="K116" s="479"/>
      <c r="L116" s="376" t="s">
        <v>3255</v>
      </c>
    </row>
    <row r="117" spans="1:12" ht="47.25">
      <c r="A117" s="4307"/>
      <c r="B117" s="1181" t="s">
        <v>16</v>
      </c>
      <c r="C117" s="1173">
        <v>1580</v>
      </c>
      <c r="D117" s="1172">
        <f t="shared" si="2"/>
        <v>758.4</v>
      </c>
      <c r="E117" s="1173">
        <v>52</v>
      </c>
      <c r="F117" s="1173"/>
      <c r="G117" s="1173">
        <v>290</v>
      </c>
      <c r="L117" s="363" t="s">
        <v>3254</v>
      </c>
    </row>
    <row r="118" spans="1:12" ht="49.5" customHeight="1">
      <c r="A118" s="1174">
        <v>42487</v>
      </c>
      <c r="B118" s="1175" t="s">
        <v>16</v>
      </c>
      <c r="C118" s="1173">
        <v>1615</v>
      </c>
      <c r="D118" s="1172">
        <f t="shared" si="2"/>
        <v>775.2</v>
      </c>
      <c r="E118" s="1173">
        <v>52</v>
      </c>
      <c r="F118" s="1173"/>
      <c r="G118" s="1173">
        <v>180</v>
      </c>
      <c r="L118" s="1190" t="s">
        <v>3272</v>
      </c>
    </row>
    <row r="119" spans="1:12" ht="33" customHeight="1">
      <c r="A119" s="1174">
        <v>42498</v>
      </c>
      <c r="B119" s="1175" t="s">
        <v>11</v>
      </c>
      <c r="C119" s="4340" t="s">
        <v>3286</v>
      </c>
      <c r="D119" s="4263"/>
      <c r="E119" s="4263"/>
      <c r="F119" s="4263"/>
      <c r="G119" s="4263"/>
      <c r="H119" s="4263"/>
      <c r="I119" s="4263"/>
      <c r="J119" s="4344"/>
      <c r="K119" s="3221"/>
      <c r="L119" s="363"/>
    </row>
    <row r="120" spans="1:12" ht="54" customHeight="1">
      <c r="A120" s="1174">
        <v>42499</v>
      </c>
      <c r="B120" s="1175" t="s">
        <v>11</v>
      </c>
      <c r="C120" s="4340" t="s">
        <v>3287</v>
      </c>
      <c r="D120" s="4263"/>
      <c r="E120" s="4263"/>
      <c r="F120" s="4263"/>
      <c r="G120" s="4263"/>
      <c r="H120" s="4263"/>
      <c r="I120" s="4263"/>
      <c r="J120" s="4344"/>
      <c r="K120" s="3221"/>
      <c r="L120" s="363"/>
    </row>
    <row r="121" spans="1:12" ht="98.25" customHeight="1">
      <c r="A121" s="1930">
        <v>42500</v>
      </c>
      <c r="B121" s="1931" t="s">
        <v>34</v>
      </c>
      <c r="C121" s="4338" t="s">
        <v>3307</v>
      </c>
      <c r="D121" s="4332"/>
      <c r="E121" s="4332"/>
      <c r="F121" s="4332"/>
      <c r="G121" s="4332"/>
      <c r="H121" s="4332"/>
      <c r="I121" s="4332"/>
      <c r="J121" s="4339"/>
      <c r="K121" s="3517"/>
      <c r="L121" s="1940" t="s">
        <v>3965</v>
      </c>
    </row>
    <row r="122" spans="1:12" ht="63">
      <c r="A122" s="1174">
        <v>42516</v>
      </c>
      <c r="B122" s="1175" t="s">
        <v>16</v>
      </c>
      <c r="C122" s="1173">
        <v>1625</v>
      </c>
      <c r="D122" s="1172">
        <f t="shared" si="2"/>
        <v>520</v>
      </c>
      <c r="E122" s="1173">
        <v>68</v>
      </c>
      <c r="F122" s="1173"/>
      <c r="G122" s="1173">
        <v>190</v>
      </c>
      <c r="L122" s="363" t="s">
        <v>3306</v>
      </c>
    </row>
    <row r="123" spans="1:12" ht="63">
      <c r="A123" s="1174">
        <v>42535</v>
      </c>
      <c r="B123" s="1175" t="s">
        <v>16</v>
      </c>
      <c r="C123" s="1173">
        <v>1645</v>
      </c>
      <c r="D123" s="1172">
        <f t="shared" si="2"/>
        <v>740.25</v>
      </c>
      <c r="E123" s="1173">
        <v>55</v>
      </c>
      <c r="F123" s="1173"/>
      <c r="G123" s="1173">
        <v>220</v>
      </c>
      <c r="L123" s="363" t="s">
        <v>3359</v>
      </c>
    </row>
    <row r="124" spans="1:12" ht="63">
      <c r="A124" s="1174">
        <v>42559</v>
      </c>
      <c r="B124" s="1175" t="s">
        <v>16</v>
      </c>
      <c r="C124" s="1173">
        <v>1725</v>
      </c>
      <c r="D124" s="1172">
        <f t="shared" si="2"/>
        <v>690</v>
      </c>
      <c r="E124" s="1173">
        <v>60</v>
      </c>
      <c r="F124" s="1173"/>
      <c r="G124" s="1173">
        <v>205</v>
      </c>
      <c r="L124" s="363" t="s">
        <v>3393</v>
      </c>
    </row>
    <row r="125" spans="1:12" ht="63">
      <c r="A125" s="1174">
        <v>42567</v>
      </c>
      <c r="B125" s="1175" t="s">
        <v>16</v>
      </c>
      <c r="C125" s="1173">
        <v>1790</v>
      </c>
      <c r="D125" s="1172">
        <f t="shared" si="2"/>
        <v>716</v>
      </c>
      <c r="E125" s="1173">
        <v>60</v>
      </c>
      <c r="F125" s="1173"/>
      <c r="G125" s="1173">
        <v>200</v>
      </c>
      <c r="L125" s="363" t="s">
        <v>3411</v>
      </c>
    </row>
    <row r="126" spans="1:12" ht="68.25" customHeight="1">
      <c r="A126" s="1304">
        <v>42596</v>
      </c>
      <c r="B126" s="1305" t="s">
        <v>16</v>
      </c>
      <c r="C126" s="1303">
        <v>1705</v>
      </c>
      <c r="D126" s="1302">
        <f>+C126*(100-E126)/100</f>
        <v>682</v>
      </c>
      <c r="E126" s="1303">
        <v>60</v>
      </c>
      <c r="F126" s="1303"/>
      <c r="G126" s="1303">
        <v>210</v>
      </c>
      <c r="L126" s="363" t="s">
        <v>3497</v>
      </c>
    </row>
    <row r="127" spans="1:12" ht="39.75" customHeight="1">
      <c r="A127" s="1174">
        <v>42603</v>
      </c>
      <c r="B127" s="1175" t="s">
        <v>11</v>
      </c>
      <c r="C127" s="4340" t="s">
        <v>3511</v>
      </c>
      <c r="D127" s="4263"/>
      <c r="E127" s="4263"/>
      <c r="F127" s="4263"/>
      <c r="G127" s="4263"/>
      <c r="H127" s="4263"/>
      <c r="I127" s="4263"/>
      <c r="J127" s="4344"/>
      <c r="K127" s="3221"/>
      <c r="L127" s="363"/>
    </row>
    <row r="128" spans="1:12" ht="47.25" customHeight="1">
      <c r="A128" s="1174">
        <v>42656</v>
      </c>
      <c r="B128" s="1361" t="s">
        <v>16</v>
      </c>
      <c r="C128" s="1173">
        <v>1795</v>
      </c>
      <c r="D128" s="1172">
        <f t="shared" si="2"/>
        <v>718</v>
      </c>
      <c r="E128" s="1173">
        <v>60</v>
      </c>
      <c r="F128" s="1359" t="s">
        <v>70</v>
      </c>
      <c r="G128" s="1173">
        <v>210</v>
      </c>
      <c r="L128" s="363" t="s">
        <v>3653</v>
      </c>
    </row>
    <row r="129" spans="1:12" ht="53.25" customHeight="1">
      <c r="A129" s="1174">
        <v>42676</v>
      </c>
      <c r="B129" s="1379" t="s">
        <v>16</v>
      </c>
      <c r="C129" s="1173">
        <v>1735</v>
      </c>
      <c r="D129" s="1172">
        <f t="shared" si="2"/>
        <v>607.25</v>
      </c>
      <c r="E129" s="1173">
        <v>65</v>
      </c>
      <c r="F129" s="1173"/>
      <c r="G129" s="1173">
        <v>210</v>
      </c>
      <c r="L129" s="363" t="s">
        <v>3694</v>
      </c>
    </row>
    <row r="130" spans="1:12" ht="47.25">
      <c r="A130" s="1174">
        <v>42702</v>
      </c>
      <c r="B130" s="1175" t="s">
        <v>16</v>
      </c>
      <c r="C130" s="1173">
        <v>1900</v>
      </c>
      <c r="D130" s="1172">
        <f t="shared" si="2"/>
        <v>608</v>
      </c>
      <c r="E130" s="1173">
        <v>68</v>
      </c>
      <c r="F130" s="1173"/>
      <c r="G130" s="1173">
        <v>140</v>
      </c>
      <c r="L130" s="363" t="s">
        <v>3732</v>
      </c>
    </row>
    <row r="131" spans="1:12" ht="47.25">
      <c r="A131" s="1174">
        <v>42712</v>
      </c>
      <c r="B131" s="1390" t="s">
        <v>16</v>
      </c>
      <c r="C131" s="1173">
        <v>1845</v>
      </c>
      <c r="D131" s="1172">
        <f t="shared" si="2"/>
        <v>627.29999999999995</v>
      </c>
      <c r="E131" s="1173">
        <v>66</v>
      </c>
      <c r="F131" s="1173"/>
      <c r="G131" s="1173">
        <v>155</v>
      </c>
      <c r="L131" s="363" t="s">
        <v>3753</v>
      </c>
    </row>
    <row r="132" spans="1:12" ht="63.75" thickBot="1">
      <c r="A132" s="1706">
        <v>42732</v>
      </c>
      <c r="B132" s="889" t="s">
        <v>16</v>
      </c>
      <c r="C132" s="445">
        <v>1840</v>
      </c>
      <c r="D132" s="1709">
        <f t="shared" si="2"/>
        <v>625.6</v>
      </c>
      <c r="E132" s="445">
        <v>66</v>
      </c>
      <c r="F132" s="445">
        <v>272</v>
      </c>
      <c r="G132" s="445">
        <v>182</v>
      </c>
      <c r="H132" s="504"/>
      <c r="I132" s="504"/>
      <c r="J132" s="504"/>
      <c r="K132" s="504"/>
      <c r="L132" s="367" t="s">
        <v>3782</v>
      </c>
    </row>
    <row r="133" spans="1:12" ht="36" customHeight="1" thickTop="1">
      <c r="A133" s="308">
        <v>42770</v>
      </c>
      <c r="B133" s="890" t="s">
        <v>11</v>
      </c>
      <c r="C133" s="4503" t="s">
        <v>3869</v>
      </c>
      <c r="D133" s="4504"/>
      <c r="E133" s="4504"/>
      <c r="F133" s="4504"/>
      <c r="G133" s="4504"/>
      <c r="H133" s="4504"/>
      <c r="I133" s="4504"/>
      <c r="J133" s="4581"/>
      <c r="K133" s="3291"/>
      <c r="L133" s="377"/>
    </row>
    <row r="134" spans="1:12" ht="39.75" customHeight="1">
      <c r="A134" s="1174">
        <v>42771</v>
      </c>
      <c r="B134" s="1175" t="s">
        <v>15</v>
      </c>
      <c r="C134" s="4414" t="s">
        <v>3871</v>
      </c>
      <c r="D134" s="4281"/>
      <c r="E134" s="4281"/>
      <c r="F134" s="4281"/>
      <c r="G134" s="4281"/>
      <c r="H134" s="4281"/>
      <c r="I134" s="4281"/>
      <c r="J134" s="4359"/>
      <c r="K134" s="3229"/>
      <c r="L134" s="363"/>
    </row>
    <row r="135" spans="1:12" ht="132" customHeight="1">
      <c r="A135" s="1930">
        <v>42772</v>
      </c>
      <c r="B135" s="1931" t="s">
        <v>34</v>
      </c>
      <c r="C135" s="4338" t="s">
        <v>3899</v>
      </c>
      <c r="D135" s="4332"/>
      <c r="E135" s="4332"/>
      <c r="F135" s="4332"/>
      <c r="G135" s="4332"/>
      <c r="H135" s="4332"/>
      <c r="I135" s="4332"/>
      <c r="J135" s="4339"/>
      <c r="K135" s="3517"/>
      <c r="L135" s="1940" t="s">
        <v>3965</v>
      </c>
    </row>
    <row r="136" spans="1:12" ht="90.75" customHeight="1">
      <c r="A136" s="1174">
        <v>42784</v>
      </c>
      <c r="B136" s="1584" t="s">
        <v>11</v>
      </c>
      <c r="C136" s="4414" t="s">
        <v>5027</v>
      </c>
      <c r="D136" s="4271"/>
      <c r="E136" s="4271"/>
      <c r="F136" s="4271"/>
      <c r="G136" s="4271"/>
      <c r="H136" s="4271"/>
      <c r="I136" s="4271"/>
      <c r="J136" s="4415"/>
      <c r="K136" s="3250"/>
      <c r="L136" s="363"/>
    </row>
    <row r="137" spans="1:12" ht="47.25">
      <c r="A137" s="1718">
        <v>42788</v>
      </c>
      <c r="B137" s="1729" t="s">
        <v>16</v>
      </c>
      <c r="C137" s="1710">
        <v>2015</v>
      </c>
      <c r="D137" s="1710">
        <f t="shared" si="2"/>
        <v>302.25</v>
      </c>
      <c r="E137" s="1710">
        <v>85</v>
      </c>
      <c r="F137" s="1710"/>
      <c r="G137" s="1710">
        <v>150</v>
      </c>
      <c r="H137" s="1710"/>
      <c r="I137" s="1710"/>
      <c r="J137" s="1710"/>
      <c r="K137" s="3248"/>
      <c r="L137" s="271" t="s">
        <v>3910</v>
      </c>
    </row>
    <row r="138" spans="1:12" ht="47.25">
      <c r="A138" s="1718">
        <v>42789</v>
      </c>
      <c r="B138" s="1729" t="s">
        <v>16</v>
      </c>
      <c r="C138" s="1710">
        <v>2005</v>
      </c>
      <c r="D138" s="1710">
        <f t="shared" si="2"/>
        <v>621.54999999999995</v>
      </c>
      <c r="E138" s="1710">
        <v>69</v>
      </c>
      <c r="F138" s="1710"/>
      <c r="G138" s="1710">
        <v>150</v>
      </c>
      <c r="H138" s="1710"/>
      <c r="I138" s="1710"/>
      <c r="J138" s="1710"/>
      <c r="K138" s="3248"/>
      <c r="L138" s="271" t="s">
        <v>3911</v>
      </c>
    </row>
    <row r="139" spans="1:12" ht="47.25">
      <c r="A139" s="1718">
        <v>42791</v>
      </c>
      <c r="B139" s="1729" t="s">
        <v>16</v>
      </c>
      <c r="C139" s="1710">
        <v>2150</v>
      </c>
      <c r="D139" s="1710">
        <f t="shared" si="2"/>
        <v>688</v>
      </c>
      <c r="E139" s="1710">
        <v>68</v>
      </c>
      <c r="F139" s="1710"/>
      <c r="G139" s="1710">
        <v>140</v>
      </c>
      <c r="H139" s="1710"/>
      <c r="I139" s="1710"/>
      <c r="J139" s="1710"/>
      <c r="K139" s="3248"/>
      <c r="L139" s="271" t="s">
        <v>3915</v>
      </c>
    </row>
    <row r="140" spans="1:12" ht="47.25">
      <c r="A140" s="1718">
        <v>42843</v>
      </c>
      <c r="B140" s="1729" t="s">
        <v>16</v>
      </c>
      <c r="C140" s="1710">
        <v>2155</v>
      </c>
      <c r="D140" s="745">
        <f t="shared" si="2"/>
        <v>646.5</v>
      </c>
      <c r="E140" s="1710">
        <v>70</v>
      </c>
      <c r="F140" s="1710"/>
      <c r="G140" s="1710">
        <v>165</v>
      </c>
      <c r="H140" s="1710"/>
      <c r="I140" s="1710"/>
      <c r="J140" s="1710"/>
      <c r="K140" s="3248"/>
      <c r="L140" s="271" t="s">
        <v>4055</v>
      </c>
    </row>
    <row r="141" spans="1:12" ht="63">
      <c r="A141" s="1718">
        <v>42891</v>
      </c>
      <c r="B141" s="1729" t="s">
        <v>16</v>
      </c>
      <c r="C141" s="1710">
        <v>2280</v>
      </c>
      <c r="D141" s="1710">
        <f t="shared" si="2"/>
        <v>684</v>
      </c>
      <c r="E141" s="1710">
        <v>70</v>
      </c>
      <c r="F141" s="1710">
        <v>129</v>
      </c>
      <c r="G141" s="1710">
        <v>180</v>
      </c>
      <c r="H141" s="1710"/>
      <c r="I141" s="1710"/>
      <c r="J141" s="1710"/>
      <c r="K141" s="3248"/>
      <c r="L141" s="271" t="s">
        <v>4122</v>
      </c>
    </row>
    <row r="142" spans="1:12" ht="47.25">
      <c r="A142" s="1718">
        <v>42916</v>
      </c>
      <c r="B142" s="1729" t="s">
        <v>16</v>
      </c>
      <c r="C142" s="1710">
        <v>2160</v>
      </c>
      <c r="D142" s="1710">
        <f t="shared" si="2"/>
        <v>540</v>
      </c>
      <c r="E142" s="1710">
        <v>75</v>
      </c>
      <c r="F142" s="1710"/>
      <c r="G142" s="1710">
        <v>165</v>
      </c>
      <c r="H142" s="1710"/>
      <c r="I142" s="1710"/>
      <c r="J142" s="1710"/>
      <c r="K142" s="3248"/>
      <c r="L142" s="271" t="s">
        <v>4145</v>
      </c>
    </row>
    <row r="143" spans="1:12" ht="47.25">
      <c r="A143" s="1718">
        <v>42974</v>
      </c>
      <c r="B143" s="1729" t="s">
        <v>16</v>
      </c>
      <c r="C143" s="1710">
        <v>2270</v>
      </c>
      <c r="D143" s="1710">
        <f t="shared" si="2"/>
        <v>567.5</v>
      </c>
      <c r="E143" s="1710">
        <v>75</v>
      </c>
      <c r="F143" s="1710"/>
      <c r="G143" s="1710">
        <v>160</v>
      </c>
      <c r="H143" s="1710"/>
      <c r="I143" s="1710"/>
      <c r="J143" s="1710"/>
      <c r="K143" s="3248"/>
      <c r="L143" s="271" t="s">
        <v>4223</v>
      </c>
    </row>
    <row r="144" spans="1:12" ht="47.25">
      <c r="A144" s="2006">
        <v>43019</v>
      </c>
      <c r="B144" s="2007" t="s">
        <v>16</v>
      </c>
      <c r="C144" s="2005">
        <v>2175</v>
      </c>
      <c r="D144" s="2005">
        <f t="shared" si="2"/>
        <v>522</v>
      </c>
      <c r="E144" s="2005">
        <v>76</v>
      </c>
      <c r="F144" s="2005"/>
      <c r="G144" s="2005">
        <v>180</v>
      </c>
      <c r="H144" s="2005"/>
      <c r="I144" s="2005"/>
      <c r="J144" s="2005"/>
      <c r="K144" s="3248"/>
      <c r="L144" s="271" t="s">
        <v>4280</v>
      </c>
    </row>
    <row r="145" spans="1:13" ht="30.75" customHeight="1">
      <c r="A145" s="1718">
        <v>43035</v>
      </c>
      <c r="B145" s="2021" t="s">
        <v>11</v>
      </c>
      <c r="C145" s="4472" t="s">
        <v>4312</v>
      </c>
      <c r="D145" s="4473"/>
      <c r="E145" s="4473"/>
      <c r="F145" s="4473"/>
      <c r="G145" s="4473"/>
      <c r="H145" s="4473"/>
      <c r="I145" s="4473"/>
      <c r="J145" s="4474"/>
      <c r="K145" s="3259"/>
    </row>
    <row r="146" spans="1:13" ht="47.25">
      <c r="A146" s="1718">
        <v>43038</v>
      </c>
      <c r="B146" s="1729" t="s">
        <v>16</v>
      </c>
      <c r="C146" s="2112">
        <v>2160</v>
      </c>
      <c r="D146" s="2112">
        <f t="shared" si="2"/>
        <v>518.4</v>
      </c>
      <c r="E146" s="2112">
        <v>76</v>
      </c>
      <c r="F146" s="2112"/>
      <c r="G146" s="2112">
        <v>150</v>
      </c>
      <c r="H146" s="2112"/>
      <c r="L146" s="271" t="s">
        <v>4316</v>
      </c>
    </row>
    <row r="147" spans="1:13" ht="47.25">
      <c r="A147" s="1718">
        <v>43075</v>
      </c>
      <c r="B147" s="2058" t="s">
        <v>16</v>
      </c>
      <c r="C147" s="2112">
        <v>2130</v>
      </c>
      <c r="D147" s="2112">
        <f t="shared" si="2"/>
        <v>511.2</v>
      </c>
      <c r="E147" s="2112">
        <v>76</v>
      </c>
      <c r="F147" s="2112"/>
      <c r="G147" s="2112">
        <v>168</v>
      </c>
      <c r="H147" s="2112"/>
      <c r="L147" s="271" t="s">
        <v>4373</v>
      </c>
    </row>
    <row r="148" spans="1:13" ht="48" thickBot="1">
      <c r="A148" s="2178">
        <v>43098</v>
      </c>
      <c r="B148" s="889" t="s">
        <v>16</v>
      </c>
      <c r="C148" s="2180">
        <v>2000</v>
      </c>
      <c r="D148" s="2180">
        <f t="shared" si="2"/>
        <v>480</v>
      </c>
      <c r="E148" s="2180">
        <v>76</v>
      </c>
      <c r="F148" s="2180"/>
      <c r="G148" s="2180">
        <v>155</v>
      </c>
      <c r="H148" s="2180"/>
      <c r="I148" s="504"/>
      <c r="J148" s="504"/>
      <c r="K148" s="504"/>
      <c r="L148" s="336" t="s">
        <v>4422</v>
      </c>
    </row>
    <row r="149" spans="1:13" ht="63.75" thickTop="1">
      <c r="A149" s="308">
        <v>43120</v>
      </c>
      <c r="B149" s="890" t="s">
        <v>16</v>
      </c>
      <c r="C149" s="322">
        <v>2030</v>
      </c>
      <c r="D149" s="322">
        <f t="shared" si="2"/>
        <v>487.2</v>
      </c>
      <c r="E149" s="322">
        <v>76</v>
      </c>
      <c r="F149" s="322"/>
      <c r="G149" s="322">
        <v>155</v>
      </c>
      <c r="H149" s="322"/>
      <c r="I149" s="354"/>
      <c r="J149" s="354"/>
      <c r="K149" s="354"/>
      <c r="L149" s="335" t="s">
        <v>4454</v>
      </c>
    </row>
    <row r="150" spans="1:13" ht="63">
      <c r="A150" s="1718">
        <v>43149</v>
      </c>
      <c r="B150" s="1729" t="s">
        <v>16</v>
      </c>
      <c r="C150" s="2145">
        <v>2170</v>
      </c>
      <c r="D150" s="2145">
        <f t="shared" si="2"/>
        <v>520.79999999999995</v>
      </c>
      <c r="E150" s="2145">
        <v>76</v>
      </c>
      <c r="F150" s="2145"/>
      <c r="G150" s="2145">
        <v>170</v>
      </c>
      <c r="H150" s="2145"/>
      <c r="L150" s="271" t="s">
        <v>4498</v>
      </c>
    </row>
    <row r="151" spans="1:13" ht="63">
      <c r="A151" s="1718">
        <v>43157</v>
      </c>
      <c r="B151" s="1729" t="s">
        <v>16</v>
      </c>
      <c r="C151" s="2145">
        <v>2375</v>
      </c>
      <c r="D151" s="2145">
        <f t="shared" si="2"/>
        <v>451.25</v>
      </c>
      <c r="E151" s="2145">
        <v>81</v>
      </c>
      <c r="F151" s="2145">
        <v>295</v>
      </c>
      <c r="G151" s="2145">
        <v>150</v>
      </c>
      <c r="H151" s="2145"/>
      <c r="L151" s="271" t="s">
        <v>4525</v>
      </c>
    </row>
    <row r="152" spans="1:13" ht="63">
      <c r="A152" s="2147">
        <v>43158</v>
      </c>
      <c r="B152" s="2148" t="s">
        <v>16</v>
      </c>
      <c r="C152" s="2145">
        <v>2380</v>
      </c>
      <c r="D152" s="2145">
        <f t="shared" si="2"/>
        <v>476</v>
      </c>
      <c r="E152" s="2145">
        <v>80</v>
      </c>
      <c r="F152" s="2145">
        <v>288</v>
      </c>
      <c r="G152" s="2145">
        <v>150</v>
      </c>
      <c r="L152" s="271" t="s">
        <v>4526</v>
      </c>
    </row>
    <row r="153" spans="1:13" ht="63">
      <c r="A153" s="2261">
        <v>43187</v>
      </c>
      <c r="B153" s="1297" t="s">
        <v>16</v>
      </c>
      <c r="C153" s="449">
        <v>2090</v>
      </c>
      <c r="D153" s="316">
        <f t="shared" si="2"/>
        <v>418</v>
      </c>
      <c r="E153" s="449">
        <v>80</v>
      </c>
      <c r="F153" s="449"/>
      <c r="G153" s="449">
        <v>165</v>
      </c>
      <c r="H153" s="479"/>
      <c r="I153" s="479"/>
      <c r="J153" s="479"/>
      <c r="K153" s="479"/>
      <c r="L153" s="342" t="s">
        <v>4594</v>
      </c>
    </row>
    <row r="154" spans="1:13" ht="63">
      <c r="A154" s="2234">
        <v>43188</v>
      </c>
      <c r="B154" s="2258" t="s">
        <v>16</v>
      </c>
      <c r="C154" s="2259">
        <v>2115</v>
      </c>
      <c r="D154" s="745">
        <f t="shared" si="2"/>
        <v>423</v>
      </c>
      <c r="E154" s="2259">
        <v>80</v>
      </c>
      <c r="F154" s="2259">
        <v>352.24586288416083</v>
      </c>
      <c r="G154" s="2259">
        <v>170</v>
      </c>
      <c r="L154" s="271" t="s">
        <v>4599</v>
      </c>
    </row>
    <row r="155" spans="1:13" ht="47.25">
      <c r="A155" s="2234">
        <v>43254</v>
      </c>
      <c r="B155" s="2306" t="s">
        <v>16</v>
      </c>
      <c r="C155" s="2307">
        <v>2205</v>
      </c>
      <c r="D155" s="2307">
        <f t="shared" ref="D155:D220" si="3">+C155*(100-E155)/100</f>
        <v>396.9</v>
      </c>
      <c r="E155" s="2307">
        <v>82</v>
      </c>
      <c r="F155" s="2307"/>
      <c r="G155" s="2307">
        <v>173</v>
      </c>
      <c r="L155" s="271" t="s">
        <v>4716</v>
      </c>
    </row>
    <row r="156" spans="1:13" ht="47.25">
      <c r="A156" s="2234">
        <v>43307</v>
      </c>
      <c r="B156" s="2345" t="s">
        <v>16</v>
      </c>
      <c r="C156" s="2346">
        <v>1915</v>
      </c>
      <c r="D156" s="2346">
        <f t="shared" si="3"/>
        <v>344.7</v>
      </c>
      <c r="E156" s="2346">
        <v>82</v>
      </c>
      <c r="F156" s="2346"/>
      <c r="G156" s="2346">
        <v>180</v>
      </c>
      <c r="L156" s="271" t="s">
        <v>4778</v>
      </c>
    </row>
    <row r="157" spans="1:13" ht="47.25">
      <c r="A157" s="1718">
        <v>43344</v>
      </c>
      <c r="B157" s="1729" t="s">
        <v>16</v>
      </c>
      <c r="C157" s="2378">
        <v>1950</v>
      </c>
      <c r="D157" s="2378">
        <f t="shared" si="3"/>
        <v>487.5</v>
      </c>
      <c r="E157" s="2378">
        <v>75</v>
      </c>
      <c r="F157" s="2378" t="s">
        <v>70</v>
      </c>
      <c r="G157" s="2378">
        <v>155</v>
      </c>
      <c r="L157" s="271" t="s">
        <v>4826</v>
      </c>
    </row>
    <row r="158" spans="1:13" ht="63">
      <c r="A158" s="2387">
        <v>43350</v>
      </c>
      <c r="B158" s="2388" t="s">
        <v>16</v>
      </c>
      <c r="C158" s="2385">
        <v>1850</v>
      </c>
      <c r="D158" s="2385">
        <f t="shared" si="3"/>
        <v>462.5</v>
      </c>
      <c r="E158" s="2385">
        <v>75</v>
      </c>
      <c r="F158" s="2385"/>
      <c r="G158" s="2385">
        <v>193</v>
      </c>
      <c r="L158" s="271" t="s">
        <v>4976</v>
      </c>
    </row>
    <row r="159" spans="1:13" ht="47.25">
      <c r="A159" s="1718">
        <v>43373</v>
      </c>
      <c r="B159" s="1729" t="s">
        <v>16</v>
      </c>
      <c r="C159" s="2435">
        <v>1810</v>
      </c>
      <c r="D159" s="2435">
        <f t="shared" si="3"/>
        <v>452.5</v>
      </c>
      <c r="E159" s="2435">
        <v>75</v>
      </c>
      <c r="F159" s="2435"/>
      <c r="G159" s="2435">
        <v>165</v>
      </c>
      <c r="L159" s="271" t="s">
        <v>4977</v>
      </c>
      <c r="M159" s="2435"/>
    </row>
    <row r="160" spans="1:13" ht="63">
      <c r="A160" s="1718">
        <v>43392</v>
      </c>
      <c r="B160" s="1729" t="s">
        <v>16</v>
      </c>
      <c r="C160" s="2435">
        <v>1865</v>
      </c>
      <c r="D160" s="2435">
        <f t="shared" si="3"/>
        <v>373</v>
      </c>
      <c r="E160" s="2435">
        <v>80</v>
      </c>
      <c r="F160" s="2435"/>
      <c r="G160" s="2435">
        <v>170</v>
      </c>
      <c r="L160" s="271" t="s">
        <v>4978</v>
      </c>
      <c r="M160" s="2435"/>
    </row>
    <row r="161" spans="1:13" ht="47.25">
      <c r="A161" s="318">
        <v>43424</v>
      </c>
      <c r="B161" s="483" t="s">
        <v>16</v>
      </c>
      <c r="C161" s="316">
        <v>1225</v>
      </c>
      <c r="D161" s="316">
        <f t="shared" si="3"/>
        <v>306.25</v>
      </c>
      <c r="E161" s="316">
        <v>75</v>
      </c>
      <c r="F161" s="316"/>
      <c r="G161" s="316">
        <v>170</v>
      </c>
      <c r="H161" s="479"/>
      <c r="I161" s="479"/>
      <c r="J161" s="479"/>
      <c r="K161" s="479"/>
      <c r="L161" s="342" t="s">
        <v>4980</v>
      </c>
      <c r="M161" s="2435"/>
    </row>
    <row r="162" spans="1:13" ht="34.5" customHeight="1">
      <c r="A162" s="1718">
        <v>43428</v>
      </c>
      <c r="B162" s="1729" t="s">
        <v>11</v>
      </c>
      <c r="C162" s="4472" t="s">
        <v>4991</v>
      </c>
      <c r="D162" s="4473"/>
      <c r="E162" s="4473"/>
      <c r="F162" s="4473"/>
      <c r="G162" s="4473"/>
      <c r="H162" s="4473"/>
      <c r="I162" s="4473"/>
      <c r="J162" s="4474"/>
      <c r="K162" s="3259"/>
    </row>
    <row r="163" spans="1:13" ht="47.25">
      <c r="A163" s="4293">
        <v>43432</v>
      </c>
      <c r="B163" s="1729" t="s">
        <v>16</v>
      </c>
      <c r="C163" s="272">
        <v>855</v>
      </c>
      <c r="D163" s="2439">
        <f t="shared" si="3"/>
        <v>171</v>
      </c>
      <c r="E163" s="272">
        <v>80</v>
      </c>
      <c r="G163" s="272">
        <v>172</v>
      </c>
      <c r="L163" s="271" t="s">
        <v>5006</v>
      </c>
    </row>
    <row r="164" spans="1:13" ht="57" customHeight="1">
      <c r="A164" s="4307"/>
      <c r="B164" s="1729" t="s">
        <v>11</v>
      </c>
      <c r="C164" s="4340" t="s">
        <v>5007</v>
      </c>
      <c r="D164" s="4274"/>
      <c r="E164" s="4274"/>
      <c r="F164" s="4274"/>
      <c r="G164" s="4274"/>
      <c r="H164" s="4274"/>
      <c r="I164" s="4274"/>
      <c r="J164" s="4346"/>
      <c r="K164" s="3226"/>
    </row>
    <row r="165" spans="1:13" ht="156.75" customHeight="1">
      <c r="A165" s="1930">
        <v>43434</v>
      </c>
      <c r="B165" s="1931" t="s">
        <v>34</v>
      </c>
      <c r="C165" s="4338" t="s">
        <v>5037</v>
      </c>
      <c r="D165" s="4332"/>
      <c r="E165" s="4332"/>
      <c r="F165" s="4332"/>
      <c r="G165" s="4332"/>
      <c r="H165" s="4332"/>
      <c r="I165" s="4332"/>
      <c r="J165" s="4339"/>
      <c r="K165" s="3517"/>
      <c r="L165" s="1940" t="s">
        <v>3965</v>
      </c>
    </row>
    <row r="166" spans="1:13" ht="47.25">
      <c r="A166" s="4293">
        <v>43438</v>
      </c>
      <c r="B166" s="2531" t="s">
        <v>16</v>
      </c>
      <c r="C166" s="2520">
        <v>2630</v>
      </c>
      <c r="D166" s="2519">
        <f t="shared" si="3"/>
        <v>52.6</v>
      </c>
      <c r="E166" s="2520">
        <v>98</v>
      </c>
      <c r="F166" s="2520"/>
      <c r="G166" s="2520">
        <v>170</v>
      </c>
      <c r="H166" s="2520"/>
      <c r="L166" s="271" t="s">
        <v>5023</v>
      </c>
    </row>
    <row r="167" spans="1:13">
      <c r="A167" s="4294"/>
      <c r="B167" s="2531" t="s">
        <v>11</v>
      </c>
      <c r="C167" s="4358" t="s">
        <v>5024</v>
      </c>
      <c r="D167" s="4281"/>
      <c r="E167" s="4281"/>
      <c r="F167" s="4281"/>
      <c r="G167" s="4281"/>
      <c r="H167" s="4281"/>
      <c r="I167" s="4281"/>
      <c r="J167" s="4359"/>
      <c r="K167" s="3229"/>
    </row>
    <row r="168" spans="1:13" ht="48" thickBot="1">
      <c r="A168" s="4292"/>
      <c r="B168" s="1703" t="s">
        <v>16</v>
      </c>
      <c r="C168" s="2522">
        <v>1925</v>
      </c>
      <c r="D168" s="341">
        <f t="shared" si="3"/>
        <v>288.75</v>
      </c>
      <c r="E168" s="2522">
        <v>85</v>
      </c>
      <c r="F168" s="2522"/>
      <c r="G168" s="2522">
        <v>170</v>
      </c>
      <c r="H168" s="2522"/>
      <c r="I168" s="1704"/>
      <c r="J168" s="1704"/>
      <c r="K168" s="1704"/>
      <c r="L168" s="339" t="s">
        <v>5025</v>
      </c>
    </row>
    <row r="169" spans="1:13" ht="48" thickTop="1">
      <c r="A169" s="2521">
        <v>43477</v>
      </c>
      <c r="B169" s="2531" t="s">
        <v>16</v>
      </c>
      <c r="C169" s="337">
        <v>2075</v>
      </c>
      <c r="D169" s="338">
        <f t="shared" si="3"/>
        <v>415</v>
      </c>
      <c r="E169" s="337">
        <v>80</v>
      </c>
      <c r="F169" s="337"/>
      <c r="G169" s="337">
        <v>180</v>
      </c>
      <c r="H169" s="337"/>
      <c r="I169" s="337"/>
      <c r="J169" s="337"/>
      <c r="K169" s="337"/>
      <c r="L169" s="276" t="s">
        <v>5115</v>
      </c>
    </row>
    <row r="170" spans="1:13" ht="39" customHeight="1">
      <c r="A170" s="304">
        <v>43565</v>
      </c>
      <c r="B170" s="2725" t="s">
        <v>11</v>
      </c>
      <c r="C170" s="4340" t="s">
        <v>5330</v>
      </c>
      <c r="D170" s="4263"/>
      <c r="E170" s="4263"/>
      <c r="F170" s="4263"/>
      <c r="G170" s="4263"/>
      <c r="H170" s="4263"/>
      <c r="I170" s="4263"/>
      <c r="J170" s="4344"/>
      <c r="K170" s="3221"/>
    </row>
    <row r="171" spans="1:13" ht="47.25">
      <c r="A171" s="304">
        <v>43603</v>
      </c>
      <c r="B171" s="2747" t="s">
        <v>16</v>
      </c>
      <c r="C171" s="2520">
        <v>1945</v>
      </c>
      <c r="D171" s="2519">
        <f t="shared" si="3"/>
        <v>389</v>
      </c>
      <c r="E171" s="2520">
        <v>80</v>
      </c>
      <c r="F171" s="2520"/>
      <c r="G171" s="2520">
        <v>155</v>
      </c>
      <c r="H171" s="2520"/>
      <c r="I171" s="2520"/>
      <c r="J171" s="2520"/>
      <c r="K171" s="3256"/>
      <c r="L171" s="271" t="s">
        <v>5403</v>
      </c>
    </row>
    <row r="172" spans="1:13" ht="51" customHeight="1">
      <c r="A172" s="304">
        <v>43609</v>
      </c>
      <c r="B172" s="2750" t="s">
        <v>11</v>
      </c>
      <c r="C172" s="4340" t="s">
        <v>5415</v>
      </c>
      <c r="D172" s="4263"/>
      <c r="E172" s="4263"/>
      <c r="F172" s="4263"/>
      <c r="G172" s="4263"/>
      <c r="H172" s="4263"/>
      <c r="I172" s="4263"/>
      <c r="J172" s="4344"/>
      <c r="K172" s="3221"/>
    </row>
    <row r="173" spans="1:13" ht="36.75" customHeight="1">
      <c r="A173" s="304">
        <v>43664</v>
      </c>
      <c r="B173" s="2786" t="s">
        <v>11</v>
      </c>
      <c r="C173" s="4340" t="s">
        <v>5522</v>
      </c>
      <c r="D173" s="4263"/>
      <c r="E173" s="4263"/>
      <c r="F173" s="4263"/>
      <c r="G173" s="4263"/>
      <c r="H173" s="4263"/>
      <c r="I173" s="4263"/>
      <c r="J173" s="4344"/>
      <c r="K173" s="3221"/>
    </row>
    <row r="174" spans="1:13" ht="40.5" customHeight="1">
      <c r="A174" s="304">
        <v>43757</v>
      </c>
      <c r="B174" s="2888" t="s">
        <v>11</v>
      </c>
      <c r="C174" s="4340" t="s">
        <v>5729</v>
      </c>
      <c r="D174" s="4263" t="e">
        <f t="shared" si="3"/>
        <v>#VALUE!</v>
      </c>
      <c r="E174" s="4263"/>
      <c r="F174" s="4263"/>
      <c r="G174" s="4263"/>
      <c r="H174" s="4263"/>
      <c r="I174" s="4263"/>
      <c r="J174" s="4344"/>
      <c r="K174" s="3221"/>
    </row>
    <row r="175" spans="1:13">
      <c r="A175" s="3629">
        <v>43920</v>
      </c>
      <c r="B175" s="3136" t="s">
        <v>4</v>
      </c>
      <c r="C175" s="3135"/>
      <c r="D175" s="3131"/>
      <c r="E175" s="3135">
        <v>90</v>
      </c>
      <c r="F175" s="3135"/>
      <c r="G175" s="3135"/>
      <c r="H175" s="3135"/>
      <c r="I175" s="3135"/>
      <c r="J175" s="3135"/>
      <c r="K175" s="3135"/>
      <c r="L175" s="3137"/>
    </row>
    <row r="176" spans="1:13">
      <c r="A176" s="3629">
        <v>43951</v>
      </c>
      <c r="B176" s="3136" t="s">
        <v>4</v>
      </c>
      <c r="C176" s="3135"/>
      <c r="D176" s="3131"/>
      <c r="E176" s="3135">
        <v>95</v>
      </c>
      <c r="F176" s="3135"/>
      <c r="G176" s="3135"/>
      <c r="H176" s="3135"/>
      <c r="I176" s="3135"/>
      <c r="J176" s="3135"/>
      <c r="K176" s="3135"/>
      <c r="L176" s="3137"/>
    </row>
    <row r="177" spans="1:12">
      <c r="A177" s="304">
        <v>43952</v>
      </c>
      <c r="B177" s="3124" t="s">
        <v>11</v>
      </c>
      <c r="C177" s="4345" t="s">
        <v>6158</v>
      </c>
      <c r="D177" s="4274"/>
      <c r="E177" s="4274"/>
      <c r="F177" s="4274"/>
      <c r="G177" s="4274"/>
      <c r="H177" s="4274"/>
      <c r="I177" s="4274"/>
      <c r="J177" s="4346"/>
      <c r="K177" s="3226"/>
    </row>
    <row r="178" spans="1:12">
      <c r="A178" s="3629">
        <v>43981</v>
      </c>
      <c r="B178" s="3136" t="s">
        <v>4</v>
      </c>
      <c r="C178" s="3135"/>
      <c r="D178" s="3131"/>
      <c r="E178" s="3135">
        <v>95</v>
      </c>
      <c r="F178" s="3135"/>
      <c r="G178" s="3135"/>
      <c r="H178" s="3135"/>
      <c r="I178" s="3135"/>
      <c r="J178" s="3135"/>
      <c r="K178" s="3135"/>
      <c r="L178" s="3137"/>
    </row>
    <row r="179" spans="1:12">
      <c r="A179" s="3629">
        <v>44012</v>
      </c>
      <c r="B179" s="3136" t="s">
        <v>4</v>
      </c>
      <c r="C179" s="3135"/>
      <c r="D179" s="3131"/>
      <c r="E179" s="3135">
        <v>95</v>
      </c>
      <c r="F179" s="3135"/>
      <c r="G179" s="3135"/>
      <c r="H179" s="3135"/>
      <c r="I179" s="3135"/>
      <c r="J179" s="3135"/>
      <c r="K179" s="3135"/>
      <c r="L179" s="3137"/>
    </row>
    <row r="180" spans="1:12">
      <c r="A180" s="3629">
        <v>44042</v>
      </c>
      <c r="B180" s="3136" t="s">
        <v>4</v>
      </c>
      <c r="C180" s="3135"/>
      <c r="D180" s="3131"/>
      <c r="E180" s="3135">
        <v>89</v>
      </c>
      <c r="F180" s="3135"/>
      <c r="G180" s="3135"/>
      <c r="H180" s="3135"/>
      <c r="I180" s="3135"/>
      <c r="J180" s="3135"/>
      <c r="K180" s="3135"/>
      <c r="L180" s="3137"/>
    </row>
    <row r="181" spans="1:12" ht="31.5">
      <c r="A181" s="304">
        <v>44058</v>
      </c>
      <c r="B181" s="3124" t="s">
        <v>16</v>
      </c>
      <c r="C181" s="2520">
        <v>1800</v>
      </c>
      <c r="D181" s="2519">
        <f>C181*(100-E181)/100</f>
        <v>180</v>
      </c>
      <c r="E181" s="2520">
        <v>90</v>
      </c>
      <c r="F181" s="2520" t="s">
        <v>70</v>
      </c>
      <c r="G181" s="2520">
        <v>180</v>
      </c>
      <c r="H181" s="2520"/>
      <c r="I181" s="2520"/>
      <c r="J181" s="2520"/>
      <c r="K181" s="3256"/>
      <c r="L181" s="271" t="s">
        <v>6252</v>
      </c>
    </row>
    <row r="182" spans="1:12">
      <c r="A182" s="3629">
        <v>44073</v>
      </c>
      <c r="B182" s="3136" t="s">
        <v>4</v>
      </c>
      <c r="C182" s="3135"/>
      <c r="D182" s="3131"/>
      <c r="E182" s="3135">
        <v>90</v>
      </c>
      <c r="F182" s="3135"/>
      <c r="G182" s="3135"/>
      <c r="H182" s="3135"/>
      <c r="I182" s="3135"/>
      <c r="J182" s="3135"/>
      <c r="K182" s="3135"/>
      <c r="L182" s="3137"/>
    </row>
    <row r="183" spans="1:12" ht="27" customHeight="1">
      <c r="A183" s="304">
        <v>44185</v>
      </c>
      <c r="B183" s="3124" t="s">
        <v>16</v>
      </c>
      <c r="C183" s="2520">
        <v>1990</v>
      </c>
      <c r="D183" s="2519">
        <f t="shared" si="3"/>
        <v>199</v>
      </c>
      <c r="E183" s="2520">
        <v>90</v>
      </c>
      <c r="F183" s="2520" t="s">
        <v>70</v>
      </c>
      <c r="G183" s="2520">
        <v>197</v>
      </c>
      <c r="H183" s="2520"/>
      <c r="I183" s="2520"/>
      <c r="J183" s="2520"/>
      <c r="K183" s="3256"/>
      <c r="L183" s="271" t="s">
        <v>4542</v>
      </c>
    </row>
    <row r="184" spans="1:12" ht="36" customHeight="1">
      <c r="A184" s="304">
        <v>44186</v>
      </c>
      <c r="B184" s="3124" t="s">
        <v>16</v>
      </c>
      <c r="C184" s="2520">
        <v>2000</v>
      </c>
      <c r="D184" s="2519">
        <f t="shared" si="3"/>
        <v>200</v>
      </c>
      <c r="E184" s="2520">
        <v>90</v>
      </c>
      <c r="F184" s="2520" t="s">
        <v>70</v>
      </c>
      <c r="G184" s="2520">
        <v>197</v>
      </c>
      <c r="H184" s="2520"/>
      <c r="I184" s="2520"/>
      <c r="J184" s="2520"/>
      <c r="K184" s="3256"/>
      <c r="L184" s="348" t="s">
        <v>6414</v>
      </c>
    </row>
    <row r="185" spans="1:12" ht="29.25" customHeight="1">
      <c r="A185" s="3707">
        <v>44217</v>
      </c>
      <c r="B185" s="3136" t="s">
        <v>4</v>
      </c>
      <c r="C185" s="4689" t="s">
        <v>6458</v>
      </c>
      <c r="D185" s="4690"/>
      <c r="E185" s="4690"/>
      <c r="F185" s="4690"/>
      <c r="G185" s="4690"/>
      <c r="H185" s="4690"/>
      <c r="I185" s="4690"/>
      <c r="J185" s="4691"/>
      <c r="K185" s="3135"/>
      <c r="L185" s="3137"/>
    </row>
    <row r="186" spans="1:12" ht="47.25">
      <c r="A186" s="273">
        <v>44235</v>
      </c>
      <c r="B186" s="272" t="s">
        <v>16</v>
      </c>
      <c r="C186" s="2520">
        <v>2030</v>
      </c>
      <c r="D186" s="2519">
        <f t="shared" si="3"/>
        <v>101.5</v>
      </c>
      <c r="E186" s="2520">
        <v>95</v>
      </c>
      <c r="F186" s="2520" t="s">
        <v>70</v>
      </c>
      <c r="G186" s="2520">
        <v>190</v>
      </c>
      <c r="H186" s="2520"/>
      <c r="I186" s="2520"/>
      <c r="J186" s="2520"/>
      <c r="K186" s="3256"/>
      <c r="L186" s="348" t="s">
        <v>6506</v>
      </c>
    </row>
    <row r="187" spans="1:12" ht="30" customHeight="1">
      <c r="A187" s="273">
        <v>44319</v>
      </c>
      <c r="B187" s="3947" t="s">
        <v>11</v>
      </c>
      <c r="C187" s="4280" t="s">
        <v>6612</v>
      </c>
      <c r="D187" s="4281"/>
      <c r="E187" s="4281"/>
      <c r="F187" s="4281"/>
      <c r="G187" s="4281"/>
      <c r="H187" s="4281"/>
      <c r="I187" s="4281"/>
      <c r="J187" s="4281"/>
      <c r="K187" s="4282"/>
    </row>
    <row r="188" spans="1:12" ht="49.5" customHeight="1">
      <c r="A188" s="273">
        <v>44493</v>
      </c>
      <c r="B188" s="272" t="s">
        <v>11</v>
      </c>
      <c r="C188" s="4314" t="s">
        <v>6880</v>
      </c>
      <c r="D188" s="4271"/>
      <c r="E188" s="4271"/>
      <c r="F188" s="4271"/>
      <c r="G188" s="4271"/>
      <c r="H188" s="4271"/>
      <c r="I188" s="4271"/>
      <c r="J188" s="4272"/>
      <c r="K188" s="3256"/>
    </row>
    <row r="189" spans="1:12">
      <c r="C189" s="2520"/>
      <c r="D189" s="2519">
        <f t="shared" si="3"/>
        <v>0</v>
      </c>
      <c r="E189" s="2520"/>
      <c r="F189" s="2520"/>
      <c r="G189" s="2520"/>
      <c r="H189" s="2520"/>
      <c r="I189" s="2520"/>
      <c r="J189" s="2520"/>
      <c r="K189" s="3256"/>
    </row>
    <row r="190" spans="1:12">
      <c r="C190" s="2520"/>
      <c r="D190" s="2519">
        <f t="shared" si="3"/>
        <v>0</v>
      </c>
      <c r="E190" s="2520"/>
      <c r="F190" s="2520"/>
      <c r="G190" s="2520"/>
      <c r="H190" s="2520"/>
      <c r="I190" s="2520"/>
      <c r="J190" s="2520"/>
      <c r="K190" s="3256"/>
    </row>
    <row r="191" spans="1:12">
      <c r="C191" s="2520"/>
      <c r="D191" s="2519">
        <f t="shared" si="3"/>
        <v>0</v>
      </c>
      <c r="E191" s="2520"/>
      <c r="F191" s="2520"/>
      <c r="G191" s="2520"/>
      <c r="H191" s="2520"/>
      <c r="I191" s="2520"/>
      <c r="J191" s="2520"/>
      <c r="K191" s="3256"/>
    </row>
    <row r="192" spans="1:12">
      <c r="C192" s="2520"/>
      <c r="D192" s="2519">
        <f t="shared" si="3"/>
        <v>0</v>
      </c>
      <c r="E192" s="2520"/>
      <c r="F192" s="2520"/>
      <c r="G192" s="2520"/>
      <c r="H192" s="2520"/>
      <c r="I192" s="2520"/>
      <c r="J192" s="2520"/>
      <c r="K192" s="3256"/>
    </row>
    <row r="193" spans="3:11">
      <c r="C193" s="2520"/>
      <c r="D193" s="2519">
        <f t="shared" si="3"/>
        <v>0</v>
      </c>
      <c r="E193" s="2520"/>
      <c r="F193" s="2520"/>
      <c r="G193" s="2520"/>
      <c r="H193" s="2520"/>
      <c r="I193" s="2520"/>
      <c r="J193" s="2520"/>
      <c r="K193" s="3256"/>
    </row>
    <row r="194" spans="3:11">
      <c r="C194" s="2520"/>
      <c r="D194" s="2519">
        <f t="shared" si="3"/>
        <v>0</v>
      </c>
      <c r="E194" s="2520"/>
      <c r="F194" s="2520"/>
      <c r="G194" s="2520"/>
      <c r="H194" s="2520"/>
      <c r="I194" s="2520"/>
      <c r="J194" s="2520"/>
      <c r="K194" s="3256"/>
    </row>
    <row r="195" spans="3:11">
      <c r="C195" s="2520"/>
      <c r="D195" s="2519">
        <f t="shared" si="3"/>
        <v>0</v>
      </c>
      <c r="E195" s="2520"/>
      <c r="F195" s="2520"/>
      <c r="G195" s="2520"/>
      <c r="H195" s="2520"/>
      <c r="I195" s="2520"/>
      <c r="J195" s="2520"/>
      <c r="K195" s="3256"/>
    </row>
    <row r="196" spans="3:11">
      <c r="C196" s="2520"/>
      <c r="D196" s="2519">
        <f t="shared" si="3"/>
        <v>0</v>
      </c>
      <c r="E196" s="2520"/>
      <c r="F196" s="2520"/>
      <c r="G196" s="2520"/>
      <c r="H196" s="2520"/>
      <c r="I196" s="2520"/>
      <c r="J196" s="2520"/>
      <c r="K196" s="3256"/>
    </row>
    <row r="197" spans="3:11">
      <c r="C197" s="2520"/>
      <c r="D197" s="2519">
        <f t="shared" si="3"/>
        <v>0</v>
      </c>
      <c r="E197" s="2520"/>
      <c r="F197" s="2520"/>
      <c r="G197" s="2520"/>
      <c r="H197" s="2520"/>
      <c r="I197" s="2520"/>
      <c r="J197" s="2520"/>
      <c r="K197" s="3256"/>
    </row>
    <row r="198" spans="3:11">
      <c r="C198" s="2520"/>
      <c r="D198" s="2519">
        <f t="shared" si="3"/>
        <v>0</v>
      </c>
      <c r="E198" s="2520"/>
      <c r="F198" s="2520"/>
      <c r="G198" s="2520"/>
      <c r="H198" s="2520"/>
      <c r="I198" s="2520"/>
      <c r="J198" s="2520"/>
      <c r="K198" s="3256"/>
    </row>
    <row r="199" spans="3:11">
      <c r="C199" s="2520"/>
      <c r="D199" s="2519">
        <f t="shared" si="3"/>
        <v>0</v>
      </c>
      <c r="E199" s="2520"/>
      <c r="F199" s="2520"/>
      <c r="G199" s="2520"/>
      <c r="H199" s="2520"/>
      <c r="I199" s="2520"/>
      <c r="J199" s="2520"/>
      <c r="K199" s="3256"/>
    </row>
    <row r="200" spans="3:11">
      <c r="C200" s="2520"/>
      <c r="D200" s="2519">
        <f t="shared" si="3"/>
        <v>0</v>
      </c>
      <c r="E200" s="2520"/>
      <c r="F200" s="2520"/>
      <c r="G200" s="2520"/>
      <c r="H200" s="2520"/>
      <c r="I200" s="2520"/>
      <c r="J200" s="2520"/>
      <c r="K200" s="3256"/>
    </row>
    <row r="201" spans="3:11">
      <c r="C201" s="2520"/>
      <c r="D201" s="2519">
        <f t="shared" si="3"/>
        <v>0</v>
      </c>
      <c r="E201" s="2520"/>
      <c r="F201" s="2520"/>
      <c r="G201" s="2520"/>
      <c r="H201" s="2520"/>
      <c r="I201" s="2520"/>
      <c r="J201" s="2520"/>
      <c r="K201" s="3256"/>
    </row>
    <row r="202" spans="3:11">
      <c r="D202" s="745">
        <f t="shared" si="3"/>
        <v>0</v>
      </c>
    </row>
    <row r="203" spans="3:11">
      <c r="D203" s="745">
        <f t="shared" si="3"/>
        <v>0</v>
      </c>
    </row>
    <row r="204" spans="3:11">
      <c r="D204" s="745">
        <f t="shared" si="3"/>
        <v>0</v>
      </c>
    </row>
    <row r="205" spans="3:11">
      <c r="D205" s="745">
        <f t="shared" si="3"/>
        <v>0</v>
      </c>
    </row>
    <row r="206" spans="3:11">
      <c r="D206" s="745">
        <f t="shared" si="3"/>
        <v>0</v>
      </c>
    </row>
    <row r="207" spans="3:11">
      <c r="D207" s="745">
        <f t="shared" si="3"/>
        <v>0</v>
      </c>
    </row>
    <row r="208" spans="3:11">
      <c r="D208" s="745">
        <f t="shared" si="3"/>
        <v>0</v>
      </c>
    </row>
    <row r="209" spans="4:4">
      <c r="D209" s="745">
        <f t="shared" si="3"/>
        <v>0</v>
      </c>
    </row>
    <row r="210" spans="4:4">
      <c r="D210" s="745">
        <f t="shared" si="3"/>
        <v>0</v>
      </c>
    </row>
    <row r="211" spans="4:4">
      <c r="D211" s="745">
        <f t="shared" si="3"/>
        <v>0</v>
      </c>
    </row>
    <row r="212" spans="4:4">
      <c r="D212" s="745">
        <f t="shared" si="3"/>
        <v>0</v>
      </c>
    </row>
    <row r="213" spans="4:4">
      <c r="D213" s="745">
        <f t="shared" si="3"/>
        <v>0</v>
      </c>
    </row>
    <row r="214" spans="4:4">
      <c r="D214" s="745">
        <f t="shared" si="3"/>
        <v>0</v>
      </c>
    </row>
    <row r="215" spans="4:4">
      <c r="D215" s="745">
        <f t="shared" si="3"/>
        <v>0</v>
      </c>
    </row>
    <row r="216" spans="4:4">
      <c r="D216" s="745">
        <f t="shared" si="3"/>
        <v>0</v>
      </c>
    </row>
    <row r="217" spans="4:4">
      <c r="D217" s="745">
        <f t="shared" si="3"/>
        <v>0</v>
      </c>
    </row>
    <row r="218" spans="4:4">
      <c r="D218" s="745">
        <f t="shared" si="3"/>
        <v>0</v>
      </c>
    </row>
    <row r="219" spans="4:4">
      <c r="D219" s="745">
        <f t="shared" si="3"/>
        <v>0</v>
      </c>
    </row>
    <row r="220" spans="4:4">
      <c r="D220" s="745">
        <f t="shared" si="3"/>
        <v>0</v>
      </c>
    </row>
    <row r="221" spans="4:4">
      <c r="D221" s="745">
        <f t="shared" ref="D221:D251" si="4">+C221*(100-E221)/100</f>
        <v>0</v>
      </c>
    </row>
    <row r="222" spans="4:4">
      <c r="D222" s="745">
        <f t="shared" si="4"/>
        <v>0</v>
      </c>
    </row>
    <row r="223" spans="4:4">
      <c r="D223" s="745">
        <f t="shared" si="4"/>
        <v>0</v>
      </c>
    </row>
    <row r="224" spans="4:4">
      <c r="D224" s="745">
        <f t="shared" si="4"/>
        <v>0</v>
      </c>
    </row>
    <row r="225" spans="4:4">
      <c r="D225" s="745">
        <f t="shared" si="4"/>
        <v>0</v>
      </c>
    </row>
    <row r="226" spans="4:4">
      <c r="D226" s="745">
        <f t="shared" si="4"/>
        <v>0</v>
      </c>
    </row>
    <row r="227" spans="4:4">
      <c r="D227" s="745">
        <f t="shared" si="4"/>
        <v>0</v>
      </c>
    </row>
    <row r="228" spans="4:4">
      <c r="D228" s="745">
        <f t="shared" si="4"/>
        <v>0</v>
      </c>
    </row>
    <row r="229" spans="4:4">
      <c r="D229" s="745">
        <f t="shared" si="4"/>
        <v>0</v>
      </c>
    </row>
    <row r="230" spans="4:4">
      <c r="D230" s="745">
        <f t="shared" si="4"/>
        <v>0</v>
      </c>
    </row>
    <row r="231" spans="4:4">
      <c r="D231" s="745">
        <f t="shared" si="4"/>
        <v>0</v>
      </c>
    </row>
    <row r="232" spans="4:4">
      <c r="D232" s="745">
        <f t="shared" si="4"/>
        <v>0</v>
      </c>
    </row>
    <row r="233" spans="4:4">
      <c r="D233" s="745">
        <f t="shared" si="4"/>
        <v>0</v>
      </c>
    </row>
    <row r="234" spans="4:4">
      <c r="D234" s="745">
        <f t="shared" si="4"/>
        <v>0</v>
      </c>
    </row>
    <row r="235" spans="4:4">
      <c r="D235" s="745">
        <f t="shared" si="4"/>
        <v>0</v>
      </c>
    </row>
    <row r="236" spans="4:4">
      <c r="D236" s="745">
        <f t="shared" si="4"/>
        <v>0</v>
      </c>
    </row>
    <row r="237" spans="4:4">
      <c r="D237" s="745">
        <f t="shared" si="4"/>
        <v>0</v>
      </c>
    </row>
    <row r="238" spans="4:4">
      <c r="D238" s="745">
        <f t="shared" si="4"/>
        <v>0</v>
      </c>
    </row>
    <row r="239" spans="4:4">
      <c r="D239" s="745">
        <f t="shared" si="4"/>
        <v>0</v>
      </c>
    </row>
    <row r="240" spans="4:4">
      <c r="D240" s="745">
        <f t="shared" si="4"/>
        <v>0</v>
      </c>
    </row>
    <row r="241" spans="4:4">
      <c r="D241" s="745">
        <f t="shared" si="4"/>
        <v>0</v>
      </c>
    </row>
    <row r="242" spans="4:4">
      <c r="D242" s="745">
        <f t="shared" si="4"/>
        <v>0</v>
      </c>
    </row>
    <row r="243" spans="4:4">
      <c r="D243" s="745">
        <f t="shared" si="4"/>
        <v>0</v>
      </c>
    </row>
    <row r="244" spans="4:4">
      <c r="D244" s="745">
        <f t="shared" si="4"/>
        <v>0</v>
      </c>
    </row>
    <row r="245" spans="4:4">
      <c r="D245" s="745">
        <f t="shared" si="4"/>
        <v>0</v>
      </c>
    </row>
    <row r="246" spans="4:4">
      <c r="D246" s="745">
        <f t="shared" si="4"/>
        <v>0</v>
      </c>
    </row>
    <row r="247" spans="4:4">
      <c r="D247" s="745">
        <f t="shared" si="4"/>
        <v>0</v>
      </c>
    </row>
    <row r="248" spans="4:4">
      <c r="D248" s="745">
        <f t="shared" si="4"/>
        <v>0</v>
      </c>
    </row>
    <row r="249" spans="4:4">
      <c r="D249" s="745">
        <f t="shared" si="4"/>
        <v>0</v>
      </c>
    </row>
    <row r="250" spans="4:4">
      <c r="D250" s="745">
        <f t="shared" si="4"/>
        <v>0</v>
      </c>
    </row>
    <row r="251" spans="4:4">
      <c r="D251" s="745">
        <f t="shared" si="4"/>
        <v>0</v>
      </c>
    </row>
  </sheetData>
  <autoFilter ref="A6:L6"/>
  <customSheetViews>
    <customSheetView guid="{CD481555-6D06-49CD-9625-98C90CC09C9A}" showAutoFilter="1" topLeftCell="C1">
      <selection activeCell="K140" sqref="K140"/>
      <pageMargins left="0.7" right="0.7" top="0.75" bottom="0.75" header="0.3" footer="0.3"/>
      <pageSetup paperSize="9" orientation="portrait" r:id="rId1"/>
      <autoFilter ref="B6:B249"/>
    </customSheetView>
    <customSheetView guid="{9EC6AF21-4B8E-44E3-AF29-8895353139B2}" showAutoFilter="1" topLeftCell="C1">
      <pane ySplit="6" topLeftCell="A136" activePane="bottomLeft" state="frozen"/>
      <selection pane="bottomLeft" activeCell="K140" sqref="K140"/>
      <pageMargins left="0.7" right="0.7" top="0.75" bottom="0.75" header="0.3" footer="0.3"/>
      <pageSetup paperSize="9" orientation="portrait" r:id="rId2"/>
      <autoFilter ref="B6:B249"/>
    </customSheetView>
    <customSheetView guid="{4A6D03CA-35D0-42B2-8E76-6C991766DE68}" showAutoFilter="1" topLeftCell="C1">
      <pane ySplit="5" topLeftCell="A136" activePane="bottomLeft" state="frozen"/>
      <selection pane="bottomLeft" activeCell="K140" sqref="K140"/>
      <pageMargins left="0.7" right="0.7" top="0.75" bottom="0.75" header="0.3" footer="0.3"/>
      <pageSetup paperSize="9" orientation="portrait" r:id="rId3"/>
      <autoFilter ref="B6:B249"/>
    </customSheetView>
    <customSheetView guid="{94FC66D5-BF29-4BE8-974C-C93BA07E9FE3}" showAutoFilter="1" topLeftCell="C1">
      <pane ySplit="6" topLeftCell="A136" activePane="bottomLeft" state="frozen"/>
      <selection pane="bottomLeft" activeCell="K140" sqref="K140"/>
      <pageMargins left="0.7" right="0.7" top="0.75" bottom="0.75" header="0.3" footer="0.3"/>
      <pageSetup paperSize="9" orientation="portrait" r:id="rId4"/>
      <autoFilter ref="B6:B249"/>
    </customSheetView>
  </customSheetViews>
  <mergeCells count="58">
    <mergeCell ref="C188:J188"/>
    <mergeCell ref="A1:L1"/>
    <mergeCell ref="A2:B2"/>
    <mergeCell ref="C2:F2"/>
    <mergeCell ref="G2:H2"/>
    <mergeCell ref="I2:J2"/>
    <mergeCell ref="L2:L5"/>
    <mergeCell ref="A3:B3"/>
    <mergeCell ref="C3:F3"/>
    <mergeCell ref="G3:H3"/>
    <mergeCell ref="I3:J3"/>
    <mergeCell ref="A4:B4"/>
    <mergeCell ref="C4:F4"/>
    <mergeCell ref="A5:B5"/>
    <mergeCell ref="C5:F5"/>
    <mergeCell ref="H4:I4"/>
    <mergeCell ref="H5:I5"/>
    <mergeCell ref="C21:J21"/>
    <mergeCell ref="C16:J16"/>
    <mergeCell ref="C12:J12"/>
    <mergeCell ref="C9:J9"/>
    <mergeCell ref="C17:J17"/>
    <mergeCell ref="C18:J18"/>
    <mergeCell ref="C20:J20"/>
    <mergeCell ref="C25:J25"/>
    <mergeCell ref="C134:J134"/>
    <mergeCell ref="C133:J133"/>
    <mergeCell ref="A29:A30"/>
    <mergeCell ref="C7:J7"/>
    <mergeCell ref="C49:J49"/>
    <mergeCell ref="C127:J127"/>
    <mergeCell ref="C121:J121"/>
    <mergeCell ref="C119:J119"/>
    <mergeCell ref="C120:J120"/>
    <mergeCell ref="C30:J30"/>
    <mergeCell ref="C54:J54"/>
    <mergeCell ref="C53:J53"/>
    <mergeCell ref="C48:J48"/>
    <mergeCell ref="C28:J28"/>
    <mergeCell ref="C27:J27"/>
    <mergeCell ref="C55:J55"/>
    <mergeCell ref="A163:A164"/>
    <mergeCell ref="C164:J164"/>
    <mergeCell ref="C162:J162"/>
    <mergeCell ref="C145:J145"/>
    <mergeCell ref="A116:A117"/>
    <mergeCell ref="C135:J135"/>
    <mergeCell ref="A166:A168"/>
    <mergeCell ref="C167:J167"/>
    <mergeCell ref="C187:K187"/>
    <mergeCell ref="C185:J185"/>
    <mergeCell ref="C173:J173"/>
    <mergeCell ref="C165:J165"/>
    <mergeCell ref="C136:J136"/>
    <mergeCell ref="C177:J177"/>
    <mergeCell ref="C174:J174"/>
    <mergeCell ref="C172:J172"/>
    <mergeCell ref="C170:J170"/>
  </mergeCells>
  <hyperlinks>
    <hyperlink ref="B55" r:id="rId5"/>
    <hyperlink ref="B49" r:id="rId6"/>
    <hyperlink ref="B7" r:id="rId7"/>
  </hyperlinks>
  <pageMargins left="0.7" right="0.7" top="0.75" bottom="0.75" header="0.3" footer="0.3"/>
  <pageSetup paperSize="9" orientation="portrait" r:id="rId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FFF00"/>
  </sheetPr>
  <dimension ref="A1:M238"/>
  <sheetViews>
    <sheetView zoomScaleNormal="100" workbookViewId="0">
      <pane ySplit="6" topLeftCell="A184" activePane="bottomLeft" state="frozen"/>
      <selection pane="bottomLeft" activeCell="C169" sqref="C169:J169"/>
    </sheetView>
  </sheetViews>
  <sheetFormatPr defaultRowHeight="15.75"/>
  <cols>
    <col min="1" max="1" width="13.7109375" style="273" customWidth="1"/>
    <col min="2" max="5" width="10.140625" style="272" customWidth="1"/>
    <col min="6" max="6" width="11.7109375" style="272" customWidth="1"/>
    <col min="7" max="7" width="11.140625" style="272" customWidth="1"/>
    <col min="8" max="8" width="12.28515625" style="272" customWidth="1"/>
    <col min="9" max="9" width="16.28515625" style="272" customWidth="1"/>
    <col min="10" max="11" width="15.42578125" style="272" customWidth="1"/>
    <col min="12" max="12" width="80.7109375" style="271" customWidth="1"/>
    <col min="13" max="16384" width="9.140625" style="270"/>
  </cols>
  <sheetData>
    <row r="1" spans="1:13" s="281" customFormat="1" ht="34.5" customHeight="1" thickTop="1">
      <c r="A1" s="4298" t="s">
        <v>1735</v>
      </c>
      <c r="B1" s="4299"/>
      <c r="C1" s="4299"/>
      <c r="D1" s="4299"/>
      <c r="E1" s="4299"/>
      <c r="F1" s="4299"/>
      <c r="G1" s="4299"/>
      <c r="H1" s="4299"/>
      <c r="I1" s="4299"/>
      <c r="J1" s="4299"/>
      <c r="K1" s="4299"/>
      <c r="L1" s="4300"/>
      <c r="M1" s="288"/>
    </row>
    <row r="2" spans="1:13" ht="20.100000000000001" customHeight="1" thickBot="1">
      <c r="A2" s="4289" t="s">
        <v>215</v>
      </c>
      <c r="B2" s="4373"/>
      <c r="C2" s="4483">
        <v>9285</v>
      </c>
      <c r="D2" s="4302"/>
      <c r="E2" s="4302"/>
      <c r="F2" s="4484"/>
      <c r="G2" s="4268"/>
      <c r="H2" s="4269"/>
      <c r="I2" s="4269"/>
      <c r="J2" s="4269"/>
      <c r="K2" s="3270"/>
      <c r="L2" s="347"/>
    </row>
    <row r="3" spans="1:13" ht="20.100000000000001" customHeight="1" thickTop="1" thickBot="1">
      <c r="A3" s="4289" t="s">
        <v>222</v>
      </c>
      <c r="B3" s="4373"/>
      <c r="C3" s="4358" t="s">
        <v>4361</v>
      </c>
      <c r="D3" s="4281"/>
      <c r="E3" s="4281"/>
      <c r="F3" s="4359"/>
      <c r="G3" s="4268"/>
      <c r="H3" s="4269"/>
      <c r="I3" s="4584" t="s">
        <v>5523</v>
      </c>
      <c r="J3" s="4585"/>
      <c r="K3" s="3270"/>
      <c r="L3" s="347"/>
    </row>
    <row r="4" spans="1:13" ht="20.25" customHeight="1" thickTop="1">
      <c r="A4" s="4289" t="s">
        <v>223</v>
      </c>
      <c r="B4" s="4373"/>
      <c r="C4" s="4358" t="s">
        <v>4376</v>
      </c>
      <c r="D4" s="4281"/>
      <c r="E4" s="4281"/>
      <c r="F4" s="4359"/>
      <c r="G4" s="435"/>
      <c r="H4" s="435"/>
      <c r="I4" s="435"/>
      <c r="J4" s="435"/>
      <c r="K4" s="3270"/>
      <c r="L4" s="347"/>
    </row>
    <row r="5" spans="1:13" s="325" customFormat="1" ht="87" customHeight="1" thickBot="1">
      <c r="A5" s="4289" t="s">
        <v>325</v>
      </c>
      <c r="B5" s="4373"/>
      <c r="C5" s="4416" t="s">
        <v>4359</v>
      </c>
      <c r="D5" s="4696"/>
      <c r="E5" s="4696"/>
      <c r="F5" s="4697"/>
      <c r="G5" s="433"/>
      <c r="H5" s="433"/>
      <c r="I5" s="433"/>
      <c r="J5" s="433"/>
      <c r="K5" s="3241"/>
      <c r="L5" s="327"/>
    </row>
    <row r="6" spans="1:13" s="281" customFormat="1" ht="35.25" customHeight="1" thickTop="1">
      <c r="A6" s="284" t="s">
        <v>1</v>
      </c>
      <c r="B6" s="283" t="s">
        <v>0</v>
      </c>
      <c r="C6" s="283" t="s">
        <v>2</v>
      </c>
      <c r="D6" s="283" t="s">
        <v>3</v>
      </c>
      <c r="E6" s="283" t="s">
        <v>4</v>
      </c>
      <c r="F6" s="283" t="s">
        <v>5</v>
      </c>
      <c r="G6" s="283" t="s">
        <v>6</v>
      </c>
      <c r="H6" s="283" t="s">
        <v>7</v>
      </c>
      <c r="I6" s="283" t="s">
        <v>8</v>
      </c>
      <c r="J6" s="283" t="s">
        <v>9</v>
      </c>
      <c r="K6" s="283" t="s">
        <v>6286</v>
      </c>
      <c r="L6" s="282" t="s">
        <v>10</v>
      </c>
    </row>
    <row r="7" spans="1:13" ht="80.25" customHeight="1">
      <c r="A7" s="2045">
        <v>41397</v>
      </c>
      <c r="B7" s="1933" t="s">
        <v>32</v>
      </c>
      <c r="C7" s="4519" t="s">
        <v>6324</v>
      </c>
      <c r="D7" s="4519"/>
      <c r="E7" s="4519"/>
      <c r="F7" s="4519"/>
      <c r="G7" s="4519"/>
      <c r="H7" s="4519"/>
      <c r="I7" s="4519"/>
      <c r="J7" s="4519"/>
      <c r="K7" s="3513" t="s">
        <v>3965</v>
      </c>
      <c r="L7" s="3534" t="s">
        <v>4360</v>
      </c>
    </row>
    <row r="8" spans="1:13" ht="32.25" customHeight="1">
      <c r="A8" s="441">
        <v>41399</v>
      </c>
      <c r="B8" s="275" t="s">
        <v>16</v>
      </c>
      <c r="C8" s="292">
        <v>4830</v>
      </c>
      <c r="D8" s="292">
        <f>+C8*(100-E8)/100</f>
        <v>4781.7</v>
      </c>
      <c r="E8" s="292">
        <v>1</v>
      </c>
      <c r="F8" s="292" t="s">
        <v>70</v>
      </c>
      <c r="G8" s="292">
        <v>550</v>
      </c>
      <c r="H8" s="292"/>
      <c r="I8" s="292"/>
      <c r="J8" s="292"/>
      <c r="K8" s="3248"/>
      <c r="L8" s="348" t="s">
        <v>1734</v>
      </c>
    </row>
    <row r="9" spans="1:13" s="271" customFormat="1" ht="28.5" customHeight="1">
      <c r="A9" s="441">
        <v>41400</v>
      </c>
      <c r="B9" s="275" t="s">
        <v>16</v>
      </c>
      <c r="C9" s="292">
        <v>4810</v>
      </c>
      <c r="D9" s="292">
        <f>+C9*(100-E9)/100</f>
        <v>4761.8999999999996</v>
      </c>
      <c r="E9" s="292">
        <v>1</v>
      </c>
      <c r="F9" s="292" t="s">
        <v>70</v>
      </c>
      <c r="G9" s="292">
        <v>535</v>
      </c>
      <c r="H9" s="292"/>
      <c r="I9" s="292"/>
      <c r="J9" s="292"/>
      <c r="K9" s="3248"/>
      <c r="L9" s="348" t="s">
        <v>1733</v>
      </c>
      <c r="M9" s="270"/>
    </row>
    <row r="10" spans="1:13" s="271" customFormat="1" ht="27" customHeight="1">
      <c r="A10" s="441">
        <v>41401</v>
      </c>
      <c r="B10" s="275" t="s">
        <v>16</v>
      </c>
      <c r="C10" s="292">
        <v>4725</v>
      </c>
      <c r="D10" s="292">
        <f>+C10*(100-E10)/100</f>
        <v>4677.75</v>
      </c>
      <c r="E10" s="292">
        <v>1</v>
      </c>
      <c r="F10" s="292" t="s">
        <v>70</v>
      </c>
      <c r="G10" s="292">
        <v>575</v>
      </c>
      <c r="H10" s="292"/>
      <c r="I10" s="292"/>
      <c r="J10" s="292"/>
      <c r="K10" s="3248"/>
      <c r="L10" s="348" t="s">
        <v>1732</v>
      </c>
      <c r="M10" s="270"/>
    </row>
    <row r="11" spans="1:13" s="271" customFormat="1" ht="22.5" customHeight="1">
      <c r="A11" s="441">
        <v>41402</v>
      </c>
      <c r="B11" s="275" t="s">
        <v>16</v>
      </c>
      <c r="C11" s="292">
        <v>4715</v>
      </c>
      <c r="D11" s="292">
        <f>+C11*(100-E11)/100</f>
        <v>4667.8500000000004</v>
      </c>
      <c r="E11" s="292">
        <v>1</v>
      </c>
      <c r="F11" s="292" t="s">
        <v>70</v>
      </c>
      <c r="G11" s="292">
        <v>535</v>
      </c>
      <c r="H11" s="292"/>
      <c r="I11" s="292"/>
      <c r="J11" s="292"/>
      <c r="K11" s="3248"/>
      <c r="L11" s="348" t="s">
        <v>1731</v>
      </c>
      <c r="M11" s="270"/>
    </row>
    <row r="12" spans="1:13" s="271" customFormat="1" ht="30" customHeight="1">
      <c r="A12" s="441">
        <v>41404</v>
      </c>
      <c r="B12" s="275" t="s">
        <v>11</v>
      </c>
      <c r="C12" s="4340" t="s">
        <v>1730</v>
      </c>
      <c r="D12" s="4263"/>
      <c r="E12" s="4263"/>
      <c r="F12" s="4263"/>
      <c r="G12" s="4263"/>
      <c r="H12" s="4263"/>
      <c r="I12" s="4263"/>
      <c r="J12" s="4344"/>
      <c r="K12" s="3221"/>
      <c r="M12" s="270"/>
    </row>
    <row r="13" spans="1:13" s="271" customFormat="1">
      <c r="A13" s="441">
        <v>41406</v>
      </c>
      <c r="B13" s="275" t="s">
        <v>11</v>
      </c>
      <c r="C13" s="4345" t="s">
        <v>1729</v>
      </c>
      <c r="D13" s="4274"/>
      <c r="E13" s="4274"/>
      <c r="F13" s="4274"/>
      <c r="G13" s="4274"/>
      <c r="H13" s="4274"/>
      <c r="I13" s="4274"/>
      <c r="J13" s="4346"/>
      <c r="K13" s="3226"/>
      <c r="M13" s="270"/>
    </row>
    <row r="14" spans="1:13" s="271" customFormat="1" ht="31.5">
      <c r="A14" s="441">
        <v>41420</v>
      </c>
      <c r="B14" s="275" t="s">
        <v>16</v>
      </c>
      <c r="C14" s="292">
        <v>4225</v>
      </c>
      <c r="D14" s="292">
        <f>+C14*(100-E14)/100</f>
        <v>4182.75</v>
      </c>
      <c r="E14" s="292">
        <v>1</v>
      </c>
      <c r="F14" s="292">
        <v>83</v>
      </c>
      <c r="G14" s="292">
        <v>300</v>
      </c>
      <c r="H14" s="292"/>
      <c r="I14" s="292"/>
      <c r="J14" s="292"/>
      <c r="K14" s="3248"/>
      <c r="L14" s="271" t="s">
        <v>1728</v>
      </c>
      <c r="M14" s="270"/>
    </row>
    <row r="15" spans="1:13" s="271" customFormat="1" ht="28.5" customHeight="1">
      <c r="A15" s="441">
        <v>41426</v>
      </c>
      <c r="B15" s="275" t="s">
        <v>11</v>
      </c>
      <c r="C15" s="4340" t="s">
        <v>1727</v>
      </c>
      <c r="D15" s="4263"/>
      <c r="E15" s="4263"/>
      <c r="F15" s="4263"/>
      <c r="G15" s="4263"/>
      <c r="H15" s="4263"/>
      <c r="I15" s="4263"/>
      <c r="J15" s="4344"/>
      <c r="K15" s="3221"/>
      <c r="M15" s="270"/>
    </row>
    <row r="16" spans="1:13" s="271" customFormat="1" ht="31.5">
      <c r="A16" s="441">
        <v>41435</v>
      </c>
      <c r="B16" s="275" t="s">
        <v>16</v>
      </c>
      <c r="C16" s="292">
        <v>3830</v>
      </c>
      <c r="D16" s="292">
        <f>+C16*(100-E16)/100</f>
        <v>3791.7</v>
      </c>
      <c r="E16" s="292">
        <v>1</v>
      </c>
      <c r="F16" s="292">
        <v>125</v>
      </c>
      <c r="G16" s="292">
        <v>140</v>
      </c>
      <c r="H16" s="292"/>
      <c r="I16" s="292"/>
      <c r="J16" s="292"/>
      <c r="K16" s="3248"/>
      <c r="L16" s="271" t="s">
        <v>1726</v>
      </c>
      <c r="M16" s="270"/>
    </row>
    <row r="17" spans="1:13" s="271" customFormat="1" ht="21.75" customHeight="1">
      <c r="A17" s="441">
        <v>41455</v>
      </c>
      <c r="B17" s="275" t="s">
        <v>16</v>
      </c>
      <c r="C17" s="292">
        <v>4245</v>
      </c>
      <c r="D17" s="292">
        <f>+C17*(100-E17)/100</f>
        <v>4245</v>
      </c>
      <c r="E17" s="292">
        <v>0</v>
      </c>
      <c r="F17" s="292">
        <v>136</v>
      </c>
      <c r="G17" s="292">
        <v>130</v>
      </c>
      <c r="H17" s="292"/>
      <c r="I17" s="292"/>
      <c r="J17" s="292"/>
      <c r="K17" s="3248"/>
      <c r="L17" s="271" t="s">
        <v>1725</v>
      </c>
      <c r="M17" s="270"/>
    </row>
    <row r="18" spans="1:13" s="271" customFormat="1" ht="31.5">
      <c r="A18" s="441">
        <v>41479</v>
      </c>
      <c r="B18" s="275" t="s">
        <v>16</v>
      </c>
      <c r="C18" s="292">
        <v>4160</v>
      </c>
      <c r="D18" s="292">
        <f>+C18*(100-E18)/100</f>
        <v>4160</v>
      </c>
      <c r="E18" s="292">
        <v>0</v>
      </c>
      <c r="F18" s="292">
        <v>160</v>
      </c>
      <c r="G18" s="292">
        <v>145</v>
      </c>
      <c r="H18" s="292"/>
      <c r="I18" s="292"/>
      <c r="J18" s="292"/>
      <c r="K18" s="3248"/>
      <c r="L18" s="271" t="s">
        <v>1724</v>
      </c>
      <c r="M18" s="270"/>
    </row>
    <row r="19" spans="1:13" s="271" customFormat="1" ht="31.5">
      <c r="A19" s="441">
        <v>41520</v>
      </c>
      <c r="B19" s="275" t="s">
        <v>16</v>
      </c>
      <c r="C19" s="292">
        <v>4150</v>
      </c>
      <c r="D19" s="292">
        <f>+C19*(100-E19)/100</f>
        <v>4150</v>
      </c>
      <c r="E19" s="292">
        <v>0</v>
      </c>
      <c r="F19" s="292">
        <v>139</v>
      </c>
      <c r="G19" s="292">
        <v>220</v>
      </c>
      <c r="H19" s="292"/>
      <c r="I19" s="292"/>
      <c r="J19" s="292"/>
      <c r="K19" s="3248"/>
      <c r="L19" s="271" t="s">
        <v>1723</v>
      </c>
      <c r="M19" s="270"/>
    </row>
    <row r="20" spans="1:13" s="271" customFormat="1" ht="20.25" customHeight="1">
      <c r="A20" s="441">
        <v>41541</v>
      </c>
      <c r="B20" s="275" t="s">
        <v>16</v>
      </c>
      <c r="C20" s="292">
        <v>4090</v>
      </c>
      <c r="D20" s="292">
        <f>+C20*(100-E20)/100</f>
        <v>4090</v>
      </c>
      <c r="E20" s="292">
        <v>0</v>
      </c>
      <c r="F20" s="292">
        <f>(750000/D20)</f>
        <v>183.37408312958436</v>
      </c>
      <c r="G20" s="292">
        <v>130</v>
      </c>
      <c r="H20" s="292"/>
      <c r="I20" s="292"/>
      <c r="J20" s="292"/>
      <c r="K20" s="3248"/>
      <c r="L20" s="271" t="s">
        <v>1722</v>
      </c>
      <c r="M20" s="270"/>
    </row>
    <row r="21" spans="1:13" s="271" customFormat="1" ht="33" customHeight="1">
      <c r="A21" s="441">
        <v>41563</v>
      </c>
      <c r="B21" s="275" t="s">
        <v>11</v>
      </c>
      <c r="C21" s="4340" t="s">
        <v>1721</v>
      </c>
      <c r="D21" s="4263"/>
      <c r="E21" s="4263"/>
      <c r="F21" s="4263"/>
      <c r="G21" s="4263"/>
      <c r="H21" s="4263"/>
      <c r="I21" s="4263"/>
      <c r="J21" s="4344"/>
      <c r="K21" s="3221"/>
      <c r="M21" s="270"/>
    </row>
    <row r="22" spans="1:13" s="271" customFormat="1" ht="46.5" customHeight="1">
      <c r="A22" s="441">
        <v>41572</v>
      </c>
      <c r="B22" s="275" t="s">
        <v>16</v>
      </c>
      <c r="C22" s="292">
        <v>4030</v>
      </c>
      <c r="D22" s="292">
        <f>+C22*(100-E22)/100</f>
        <v>4030</v>
      </c>
      <c r="E22" s="292">
        <v>0</v>
      </c>
      <c r="F22" s="292">
        <f>(0.865*1000000)/D22</f>
        <v>214.64019851116626</v>
      </c>
      <c r="G22" s="292">
        <v>110</v>
      </c>
      <c r="H22" s="292"/>
      <c r="I22" s="292"/>
      <c r="J22" s="292"/>
      <c r="K22" s="3248"/>
      <c r="L22" s="348" t="s">
        <v>1720</v>
      </c>
      <c r="M22" s="270"/>
    </row>
    <row r="23" spans="1:13" s="271" customFormat="1" ht="39" customHeight="1">
      <c r="A23" s="441">
        <v>41604</v>
      </c>
      <c r="B23" s="275" t="s">
        <v>11</v>
      </c>
      <c r="C23" s="4340" t="s">
        <v>1719</v>
      </c>
      <c r="D23" s="4263"/>
      <c r="E23" s="4263"/>
      <c r="F23" s="4263"/>
      <c r="G23" s="4263"/>
      <c r="H23" s="4263"/>
      <c r="I23" s="4263"/>
      <c r="J23" s="4344"/>
      <c r="K23" s="3221"/>
      <c r="M23" s="270"/>
    </row>
    <row r="24" spans="1:13" s="271" customFormat="1" ht="48.75" customHeight="1" thickBot="1">
      <c r="A24" s="436">
        <v>41620</v>
      </c>
      <c r="B24" s="442" t="s">
        <v>16</v>
      </c>
      <c r="C24" s="311">
        <v>3965</v>
      </c>
      <c r="D24" s="311">
        <f>+C24*(100-E24)/100</f>
        <v>3965</v>
      </c>
      <c r="E24" s="311">
        <v>0</v>
      </c>
      <c r="F24" s="311" t="s">
        <v>70</v>
      </c>
      <c r="G24" s="311">
        <v>225</v>
      </c>
      <c r="H24" s="311"/>
      <c r="I24" s="311"/>
      <c r="J24" s="311"/>
      <c r="K24" s="3234"/>
      <c r="L24" s="336" t="s">
        <v>1718</v>
      </c>
      <c r="M24" s="270"/>
    </row>
    <row r="25" spans="1:13" s="271" customFormat="1" ht="48" thickTop="1">
      <c r="A25" s="408">
        <v>41651</v>
      </c>
      <c r="B25" s="404" t="s">
        <v>16</v>
      </c>
      <c r="C25" s="423">
        <v>3710</v>
      </c>
      <c r="D25" s="423">
        <f>+C25*(100-E25)/100</f>
        <v>3710</v>
      </c>
      <c r="E25" s="423">
        <v>0</v>
      </c>
      <c r="F25" s="423">
        <v>88</v>
      </c>
      <c r="G25" s="423">
        <v>240</v>
      </c>
      <c r="H25" s="423"/>
      <c r="I25" s="423"/>
      <c r="J25" s="423"/>
      <c r="K25" s="423"/>
      <c r="L25" s="402" t="s">
        <v>1717</v>
      </c>
      <c r="M25" s="270"/>
    </row>
    <row r="26" spans="1:13" s="271" customFormat="1" ht="49.5" customHeight="1">
      <c r="A26" s="441">
        <v>41663</v>
      </c>
      <c r="B26" s="275" t="s">
        <v>16</v>
      </c>
      <c r="C26" s="292">
        <v>4120</v>
      </c>
      <c r="D26" s="292">
        <f>+C26*(100-E26)/100</f>
        <v>4120</v>
      </c>
      <c r="E26" s="292">
        <v>0</v>
      </c>
      <c r="F26" s="292">
        <v>82</v>
      </c>
      <c r="G26" s="292">
        <v>220</v>
      </c>
      <c r="H26" s="292"/>
      <c r="I26" s="292"/>
      <c r="J26" s="292"/>
      <c r="K26" s="3248"/>
      <c r="L26" s="271" t="s">
        <v>1716</v>
      </c>
      <c r="M26" s="270"/>
    </row>
    <row r="27" spans="1:13" s="271" customFormat="1" ht="47.25" customHeight="1">
      <c r="A27" s="441">
        <v>41680</v>
      </c>
      <c r="B27" s="275" t="s">
        <v>16</v>
      </c>
      <c r="C27" s="292">
        <v>4050</v>
      </c>
      <c r="D27" s="292">
        <f>+C27*(100-E27)/100</f>
        <v>4050</v>
      </c>
      <c r="E27" s="292">
        <v>0</v>
      </c>
      <c r="F27" s="292">
        <v>64</v>
      </c>
      <c r="G27" s="292">
        <v>200</v>
      </c>
      <c r="H27" s="275"/>
      <c r="I27" s="275"/>
      <c r="J27" s="275"/>
      <c r="K27" s="3233"/>
      <c r="L27" s="271" t="s">
        <v>1715</v>
      </c>
      <c r="M27" s="270"/>
    </row>
    <row r="28" spans="1:13" s="271" customFormat="1" ht="49.5" customHeight="1">
      <c r="A28" s="441">
        <v>41708</v>
      </c>
      <c r="B28" s="275" t="s">
        <v>16</v>
      </c>
      <c r="C28" s="292">
        <v>4100</v>
      </c>
      <c r="D28" s="292">
        <f>+C28*(100-E28)/100</f>
        <v>4100</v>
      </c>
      <c r="E28" s="292">
        <v>0</v>
      </c>
      <c r="F28" s="292">
        <f>300000/D28</f>
        <v>73.170731707317074</v>
      </c>
      <c r="G28" s="292">
        <v>230</v>
      </c>
      <c r="H28" s="275"/>
      <c r="I28" s="275"/>
      <c r="J28" s="275"/>
      <c r="K28" s="3233"/>
      <c r="L28" s="271" t="s">
        <v>1714</v>
      </c>
      <c r="M28" s="270"/>
    </row>
    <row r="29" spans="1:13" s="271" customFormat="1" ht="30" customHeight="1">
      <c r="A29" s="441">
        <v>41726</v>
      </c>
      <c r="B29" s="275" t="s">
        <v>11</v>
      </c>
      <c r="C29" s="4345" t="s">
        <v>1713</v>
      </c>
      <c r="D29" s="4274"/>
      <c r="E29" s="4274"/>
      <c r="F29" s="4274"/>
      <c r="G29" s="4274"/>
      <c r="H29" s="4274"/>
      <c r="I29" s="4274"/>
      <c r="J29" s="4346"/>
      <c r="K29" s="3226"/>
      <c r="M29" s="270"/>
    </row>
    <row r="30" spans="1:13" s="271" customFormat="1" ht="51" customHeight="1">
      <c r="A30" s="441">
        <v>41728</v>
      </c>
      <c r="B30" s="275" t="s">
        <v>16</v>
      </c>
      <c r="C30" s="432">
        <v>4055</v>
      </c>
      <c r="D30" s="292">
        <f>+C30*(100-E30)/100</f>
        <v>4055</v>
      </c>
      <c r="E30" s="432">
        <v>0</v>
      </c>
      <c r="F30" s="432">
        <v>100</v>
      </c>
      <c r="G30" s="432">
        <v>172</v>
      </c>
      <c r="H30" s="432"/>
      <c r="I30" s="432"/>
      <c r="J30" s="432"/>
      <c r="K30" s="3256"/>
      <c r="L30" s="271" t="s">
        <v>1712</v>
      </c>
      <c r="M30" s="270"/>
    </row>
    <row r="31" spans="1:13" s="271" customFormat="1" ht="33.75" customHeight="1">
      <c r="A31" s="441">
        <v>41740</v>
      </c>
      <c r="B31" s="275" t="s">
        <v>16</v>
      </c>
      <c r="C31" s="432">
        <v>3975</v>
      </c>
      <c r="D31" s="292">
        <f>+C31*(100-E31)/100</f>
        <v>3975</v>
      </c>
      <c r="E31" s="432">
        <v>0</v>
      </c>
      <c r="F31" s="432">
        <v>138</v>
      </c>
      <c r="G31" s="432">
        <v>180</v>
      </c>
      <c r="H31" s="432"/>
      <c r="I31" s="432"/>
      <c r="J31" s="432"/>
      <c r="K31" s="3256"/>
      <c r="L31" s="271" t="s">
        <v>1711</v>
      </c>
      <c r="M31" s="270"/>
    </row>
    <row r="32" spans="1:13" s="271" customFormat="1" ht="34.5" customHeight="1">
      <c r="A32" s="441">
        <v>41748</v>
      </c>
      <c r="B32" s="275" t="s">
        <v>16</v>
      </c>
      <c r="C32" s="432">
        <v>3920</v>
      </c>
      <c r="D32" s="292">
        <f>+C32*(100-E32)/100</f>
        <v>3920</v>
      </c>
      <c r="E32" s="432">
        <v>0</v>
      </c>
      <c r="F32" s="432">
        <v>131</v>
      </c>
      <c r="G32" s="432">
        <v>175</v>
      </c>
      <c r="H32" s="432"/>
      <c r="I32" s="432"/>
      <c r="J32" s="432"/>
      <c r="K32" s="3256"/>
      <c r="L32" s="271" t="s">
        <v>1710</v>
      </c>
      <c r="M32" s="270"/>
    </row>
    <row r="33" spans="1:13" s="271" customFormat="1" ht="34.5" customHeight="1">
      <c r="A33" s="441">
        <v>41753</v>
      </c>
      <c r="B33" s="275" t="s">
        <v>11</v>
      </c>
      <c r="C33" s="4340" t="s">
        <v>1709</v>
      </c>
      <c r="D33" s="4263"/>
      <c r="E33" s="4263"/>
      <c r="F33" s="4263"/>
      <c r="G33" s="4263"/>
      <c r="H33" s="4263"/>
      <c r="I33" s="4263"/>
      <c r="J33" s="4344"/>
      <c r="K33" s="3221"/>
      <c r="M33" s="270"/>
    </row>
    <row r="34" spans="1:13" s="271" customFormat="1" ht="34.5" customHeight="1">
      <c r="A34" s="441">
        <v>41758</v>
      </c>
      <c r="B34" s="275" t="s">
        <v>16</v>
      </c>
      <c r="C34" s="432">
        <v>3910</v>
      </c>
      <c r="D34" s="292">
        <f t="shared" ref="D34:D39" si="0">+C34*(100-E34)/100</f>
        <v>3910</v>
      </c>
      <c r="E34" s="432">
        <v>0</v>
      </c>
      <c r="F34" s="432">
        <v>134</v>
      </c>
      <c r="G34" s="432">
        <v>160</v>
      </c>
      <c r="H34" s="432"/>
      <c r="I34" s="432"/>
      <c r="J34" s="432"/>
      <c r="K34" s="3256"/>
      <c r="L34" s="271" t="s">
        <v>1708</v>
      </c>
      <c r="M34" s="270"/>
    </row>
    <row r="35" spans="1:13" s="271" customFormat="1" ht="34.5" customHeight="1">
      <c r="A35" s="441">
        <v>41777</v>
      </c>
      <c r="B35" s="275" t="s">
        <v>16</v>
      </c>
      <c r="C35" s="432">
        <v>3725</v>
      </c>
      <c r="D35" s="292">
        <f t="shared" si="0"/>
        <v>3725</v>
      </c>
      <c r="E35" s="432">
        <v>0</v>
      </c>
      <c r="F35" s="432">
        <v>233</v>
      </c>
      <c r="G35" s="432">
        <v>157</v>
      </c>
      <c r="H35" s="432"/>
      <c r="I35" s="432"/>
      <c r="J35" s="432"/>
      <c r="K35" s="3256"/>
      <c r="L35" s="271" t="s">
        <v>1707</v>
      </c>
      <c r="M35" s="270"/>
    </row>
    <row r="36" spans="1:13" s="271" customFormat="1" ht="31.5">
      <c r="A36" s="441">
        <v>41789</v>
      </c>
      <c r="B36" s="275" t="s">
        <v>16</v>
      </c>
      <c r="C36" s="432">
        <v>3875</v>
      </c>
      <c r="D36" s="292">
        <f t="shared" si="0"/>
        <v>3875</v>
      </c>
      <c r="E36" s="432">
        <v>0</v>
      </c>
      <c r="F36" s="432">
        <v>144</v>
      </c>
      <c r="G36" s="432">
        <v>136</v>
      </c>
      <c r="H36" s="432"/>
      <c r="I36" s="432"/>
      <c r="J36" s="432"/>
      <c r="K36" s="3256"/>
      <c r="L36" s="271" t="s">
        <v>1706</v>
      </c>
      <c r="M36" s="270"/>
    </row>
    <row r="37" spans="1:13" s="271" customFormat="1" ht="31.5">
      <c r="A37" s="441">
        <v>41810</v>
      </c>
      <c r="B37" s="275" t="s">
        <v>16</v>
      </c>
      <c r="C37" s="432">
        <v>3695</v>
      </c>
      <c r="D37" s="292">
        <f t="shared" si="0"/>
        <v>3695</v>
      </c>
      <c r="E37" s="432">
        <v>0</v>
      </c>
      <c r="F37" s="432">
        <v>141</v>
      </c>
      <c r="G37" s="432">
        <v>140</v>
      </c>
      <c r="H37" s="432"/>
      <c r="I37" s="432"/>
      <c r="J37" s="432"/>
      <c r="K37" s="3256"/>
      <c r="L37" s="271" t="s">
        <v>1705</v>
      </c>
      <c r="M37" s="270"/>
    </row>
    <row r="38" spans="1:13" s="271" customFormat="1" ht="31.5">
      <c r="A38" s="441">
        <v>41824</v>
      </c>
      <c r="B38" s="275" t="s">
        <v>16</v>
      </c>
      <c r="C38" s="432">
        <v>3825</v>
      </c>
      <c r="D38" s="292">
        <f t="shared" si="0"/>
        <v>3825</v>
      </c>
      <c r="E38" s="432">
        <v>0</v>
      </c>
      <c r="F38" s="292">
        <v>46</v>
      </c>
      <c r="G38" s="432">
        <v>140</v>
      </c>
      <c r="H38" s="432"/>
      <c r="I38" s="432"/>
      <c r="J38" s="432"/>
      <c r="K38" s="3256"/>
      <c r="L38" s="271" t="s">
        <v>1704</v>
      </c>
      <c r="M38" s="270"/>
    </row>
    <row r="39" spans="1:13" s="271" customFormat="1" ht="31.5">
      <c r="A39" s="4293">
        <v>41825</v>
      </c>
      <c r="B39" s="275" t="s">
        <v>16</v>
      </c>
      <c r="C39" s="432">
        <v>4100</v>
      </c>
      <c r="D39" s="292">
        <f t="shared" si="0"/>
        <v>4100</v>
      </c>
      <c r="E39" s="432">
        <v>0</v>
      </c>
      <c r="F39" s="432">
        <v>90</v>
      </c>
      <c r="G39" s="432">
        <v>155</v>
      </c>
      <c r="H39" s="432"/>
      <c r="I39" s="432"/>
      <c r="J39" s="432"/>
      <c r="K39" s="3256"/>
      <c r="L39" s="271" t="s">
        <v>1703</v>
      </c>
      <c r="M39" s="270"/>
    </row>
    <row r="40" spans="1:13" s="271" customFormat="1">
      <c r="A40" s="4294"/>
      <c r="B40" s="275" t="s">
        <v>11</v>
      </c>
      <c r="C40" s="4656" t="s">
        <v>1702</v>
      </c>
      <c r="D40" s="4657"/>
      <c r="E40" s="4657"/>
      <c r="F40" s="4657"/>
      <c r="G40" s="4657"/>
      <c r="H40" s="4657"/>
      <c r="I40" s="4657"/>
      <c r="J40" s="4658"/>
      <c r="K40" s="3305"/>
      <c r="M40" s="270"/>
    </row>
    <row r="41" spans="1:13" s="271" customFormat="1" ht="31.5">
      <c r="A41" s="4294"/>
      <c r="B41" s="275" t="s">
        <v>16</v>
      </c>
      <c r="C41" s="432">
        <v>4330</v>
      </c>
      <c r="D41" s="292">
        <f>+C41*(100-E41)/100</f>
        <v>4330</v>
      </c>
      <c r="E41" s="432">
        <v>0</v>
      </c>
      <c r="F41" s="432">
        <v>77</v>
      </c>
      <c r="G41" s="432">
        <v>150</v>
      </c>
      <c r="H41" s="432"/>
      <c r="I41" s="432"/>
      <c r="J41" s="432"/>
      <c r="K41" s="3256"/>
      <c r="L41" s="271" t="s">
        <v>1701</v>
      </c>
      <c r="M41" s="270"/>
    </row>
    <row r="42" spans="1:13" s="271" customFormat="1">
      <c r="A42" s="4294"/>
      <c r="B42" s="275" t="s">
        <v>11</v>
      </c>
      <c r="C42" s="4656" t="s">
        <v>1700</v>
      </c>
      <c r="D42" s="4657"/>
      <c r="E42" s="4657"/>
      <c r="F42" s="4657"/>
      <c r="G42" s="4657"/>
      <c r="H42" s="4657"/>
      <c r="I42" s="4657"/>
      <c r="J42" s="4658"/>
      <c r="K42" s="3305"/>
      <c r="M42" s="270"/>
    </row>
    <row r="43" spans="1:13" s="271" customFormat="1" ht="31.5">
      <c r="A43" s="4307"/>
      <c r="B43" s="275" t="s">
        <v>16</v>
      </c>
      <c r="C43" s="432">
        <v>4470</v>
      </c>
      <c r="D43" s="292">
        <f>+C43*(100-E43)/100</f>
        <v>4470</v>
      </c>
      <c r="E43" s="432">
        <v>0</v>
      </c>
      <c r="F43" s="432">
        <v>84</v>
      </c>
      <c r="G43" s="432">
        <v>155</v>
      </c>
      <c r="H43" s="432"/>
      <c r="I43" s="432"/>
      <c r="J43" s="432"/>
      <c r="K43" s="3256"/>
      <c r="L43" s="271" t="s">
        <v>1699</v>
      </c>
      <c r="M43" s="270"/>
    </row>
    <row r="44" spans="1:13" s="271" customFormat="1" ht="31.5">
      <c r="A44" s="441">
        <v>41829</v>
      </c>
      <c r="B44" s="275" t="s">
        <v>16</v>
      </c>
      <c r="C44" s="432">
        <v>4410</v>
      </c>
      <c r="D44" s="292">
        <f>+C44*(100-E44)/100</f>
        <v>4410</v>
      </c>
      <c r="E44" s="432">
        <v>0</v>
      </c>
      <c r="F44" s="432">
        <v>81</v>
      </c>
      <c r="G44" s="432">
        <v>150</v>
      </c>
      <c r="H44" s="432"/>
      <c r="I44" s="432"/>
      <c r="J44" s="432"/>
      <c r="K44" s="3256"/>
      <c r="L44" s="271" t="s">
        <v>1698</v>
      </c>
      <c r="M44" s="270"/>
    </row>
    <row r="45" spans="1:13" s="271" customFormat="1" ht="31.5">
      <c r="A45" s="441">
        <v>41835</v>
      </c>
      <c r="B45" s="275" t="s">
        <v>16</v>
      </c>
      <c r="C45" s="432">
        <v>4430</v>
      </c>
      <c r="D45" s="292">
        <f>+C45*(100-E45)/100</f>
        <v>4430</v>
      </c>
      <c r="E45" s="432">
        <v>0</v>
      </c>
      <c r="F45" s="432">
        <v>85</v>
      </c>
      <c r="G45" s="432">
        <v>150</v>
      </c>
      <c r="H45" s="432"/>
      <c r="I45" s="432"/>
      <c r="J45" s="432"/>
      <c r="K45" s="3256"/>
      <c r="L45" s="271" t="s">
        <v>1697</v>
      </c>
      <c r="M45" s="270"/>
    </row>
    <row r="46" spans="1:13" s="271" customFormat="1" ht="31.5">
      <c r="A46" s="441" t="s">
        <v>1696</v>
      </c>
      <c r="B46" s="275" t="s">
        <v>16</v>
      </c>
      <c r="C46" s="432">
        <v>4420</v>
      </c>
      <c r="D46" s="292">
        <f>+C46*(100-E46)/100</f>
        <v>4420</v>
      </c>
      <c r="E46" s="432">
        <v>0</v>
      </c>
      <c r="F46" s="432">
        <v>87</v>
      </c>
      <c r="G46" s="432">
        <v>155</v>
      </c>
      <c r="H46" s="432"/>
      <c r="I46" s="432"/>
      <c r="J46" s="432"/>
      <c r="K46" s="3256"/>
      <c r="L46" s="271" t="s">
        <v>1695</v>
      </c>
      <c r="M46" s="270"/>
    </row>
    <row r="47" spans="1:13" s="271" customFormat="1" ht="46.5" customHeight="1">
      <c r="A47" s="4293">
        <v>41849</v>
      </c>
      <c r="B47" s="275" t="s">
        <v>16</v>
      </c>
      <c r="C47" s="432">
        <v>4365</v>
      </c>
      <c r="D47" s="292">
        <f>+C47*(100-E47)/100</f>
        <v>4277.7</v>
      </c>
      <c r="E47" s="432">
        <v>2</v>
      </c>
      <c r="F47" s="432">
        <v>90</v>
      </c>
      <c r="G47" s="432">
        <v>175</v>
      </c>
      <c r="H47" s="432"/>
      <c r="I47" s="432"/>
      <c r="J47" s="432"/>
      <c r="K47" s="3256"/>
      <c r="L47" s="271" t="s">
        <v>1694</v>
      </c>
      <c r="M47" s="270"/>
    </row>
    <row r="48" spans="1:13" s="271" customFormat="1" ht="24.75" customHeight="1">
      <c r="A48" s="4294"/>
      <c r="B48" s="275" t="s">
        <v>11</v>
      </c>
      <c r="C48" s="4340" t="s">
        <v>1693</v>
      </c>
      <c r="D48" s="4263"/>
      <c r="E48" s="4263"/>
      <c r="F48" s="4263"/>
      <c r="G48" s="4263"/>
      <c r="H48" s="4263"/>
      <c r="I48" s="4263"/>
      <c r="J48" s="4344"/>
      <c r="K48" s="3221"/>
      <c r="M48" s="270"/>
    </row>
    <row r="49" spans="1:13" s="271" customFormat="1" ht="47.25" customHeight="1">
      <c r="A49" s="4307"/>
      <c r="B49" s="275" t="s">
        <v>16</v>
      </c>
      <c r="C49" s="432">
        <v>3930</v>
      </c>
      <c r="D49" s="292">
        <f t="shared" ref="D49:D55" si="1">+C49*(100-E49)/100</f>
        <v>3851.4</v>
      </c>
      <c r="E49" s="432">
        <v>2</v>
      </c>
      <c r="F49" s="432">
        <v>96</v>
      </c>
      <c r="G49" s="432">
        <v>150</v>
      </c>
      <c r="H49" s="432"/>
      <c r="I49" s="432"/>
      <c r="J49" s="432"/>
      <c r="K49" s="3256"/>
      <c r="L49" s="271" t="s">
        <v>1692</v>
      </c>
      <c r="M49" s="270"/>
    </row>
    <row r="50" spans="1:13" s="271" customFormat="1" ht="31.5">
      <c r="A50" s="441">
        <v>41870</v>
      </c>
      <c r="B50" s="275" t="s">
        <v>16</v>
      </c>
      <c r="C50" s="432">
        <v>3910</v>
      </c>
      <c r="D50" s="292">
        <f t="shared" si="1"/>
        <v>3792.7</v>
      </c>
      <c r="E50" s="432">
        <v>3</v>
      </c>
      <c r="F50" s="432">
        <v>78</v>
      </c>
      <c r="G50" s="432">
        <v>150</v>
      </c>
      <c r="H50" s="432"/>
      <c r="I50" s="432"/>
      <c r="J50" s="432"/>
      <c r="K50" s="3256"/>
      <c r="L50" s="271" t="s">
        <v>1691</v>
      </c>
      <c r="M50" s="270"/>
    </row>
    <row r="51" spans="1:13" s="271" customFormat="1" ht="31.5">
      <c r="A51" s="441">
        <v>41877</v>
      </c>
      <c r="B51" s="275" t="s">
        <v>16</v>
      </c>
      <c r="C51" s="432">
        <v>4250</v>
      </c>
      <c r="D51" s="292">
        <f t="shared" si="1"/>
        <v>4122.5</v>
      </c>
      <c r="E51" s="292">
        <v>3</v>
      </c>
      <c r="F51" s="432">
        <v>155</v>
      </c>
      <c r="G51" s="432">
        <v>158</v>
      </c>
      <c r="H51" s="432"/>
      <c r="I51" s="432"/>
      <c r="J51" s="432"/>
      <c r="K51" s="3256"/>
      <c r="L51" s="271" t="s">
        <v>1690</v>
      </c>
      <c r="M51" s="270"/>
    </row>
    <row r="52" spans="1:13" s="271" customFormat="1" ht="31.5">
      <c r="A52" s="441">
        <v>41885</v>
      </c>
      <c r="B52" s="275" t="s">
        <v>16</v>
      </c>
      <c r="C52" s="432">
        <v>3825</v>
      </c>
      <c r="D52" s="292">
        <f t="shared" si="1"/>
        <v>3710.25</v>
      </c>
      <c r="E52" s="432">
        <v>3</v>
      </c>
      <c r="F52" s="432">
        <v>232</v>
      </c>
      <c r="G52" s="432">
        <v>185</v>
      </c>
      <c r="H52" s="432"/>
      <c r="I52" s="432"/>
      <c r="J52" s="432"/>
      <c r="K52" s="3256"/>
      <c r="L52" s="271" t="s">
        <v>1689</v>
      </c>
      <c r="M52" s="270"/>
    </row>
    <row r="53" spans="1:13" s="271" customFormat="1" ht="36.75" customHeight="1">
      <c r="A53" s="441">
        <v>41890</v>
      </c>
      <c r="B53" s="275" t="s">
        <v>16</v>
      </c>
      <c r="C53" s="432">
        <v>3850</v>
      </c>
      <c r="D53" s="292">
        <f t="shared" si="1"/>
        <v>3542</v>
      </c>
      <c r="E53" s="432">
        <v>8</v>
      </c>
      <c r="F53" s="432">
        <v>66</v>
      </c>
      <c r="G53" s="432">
        <v>180</v>
      </c>
      <c r="H53" s="432"/>
      <c r="I53" s="432"/>
      <c r="J53" s="432"/>
      <c r="K53" s="3256"/>
      <c r="L53" s="271" t="s">
        <v>1688</v>
      </c>
      <c r="M53" s="270"/>
    </row>
    <row r="54" spans="1:13" s="271" customFormat="1" ht="36" customHeight="1">
      <c r="A54" s="304">
        <v>41908</v>
      </c>
      <c r="B54" s="303" t="s">
        <v>16</v>
      </c>
      <c r="C54" s="301">
        <v>4405</v>
      </c>
      <c r="D54" s="302">
        <f t="shared" si="1"/>
        <v>3964.5</v>
      </c>
      <c r="E54" s="301">
        <v>10</v>
      </c>
      <c r="F54" s="301">
        <v>164</v>
      </c>
      <c r="G54" s="301">
        <v>160</v>
      </c>
      <c r="H54" s="301"/>
      <c r="I54" s="301"/>
      <c r="J54" s="301"/>
      <c r="K54" s="301"/>
      <c r="L54" s="350" t="s">
        <v>1687</v>
      </c>
      <c r="M54" s="270"/>
    </row>
    <row r="55" spans="1:13" s="271" customFormat="1" ht="48.75" customHeight="1">
      <c r="A55" s="304">
        <v>41927</v>
      </c>
      <c r="B55" s="303" t="s">
        <v>16</v>
      </c>
      <c r="C55" s="301">
        <v>3210</v>
      </c>
      <c r="D55" s="302">
        <f t="shared" si="1"/>
        <v>2953.2</v>
      </c>
      <c r="E55" s="301">
        <v>8</v>
      </c>
      <c r="F55" s="301">
        <v>85</v>
      </c>
      <c r="G55" s="301">
        <v>182</v>
      </c>
      <c r="H55" s="301"/>
      <c r="I55" s="301"/>
      <c r="J55" s="301"/>
      <c r="K55" s="301"/>
      <c r="L55" s="350" t="s">
        <v>1686</v>
      </c>
      <c r="M55" s="270"/>
    </row>
    <row r="56" spans="1:13" s="271" customFormat="1">
      <c r="A56" s="458">
        <v>41931</v>
      </c>
      <c r="B56" s="442" t="s">
        <v>12</v>
      </c>
      <c r="C56" s="4387" t="s">
        <v>1601</v>
      </c>
      <c r="D56" s="4388"/>
      <c r="E56" s="4388"/>
      <c r="F56" s="4388"/>
      <c r="G56" s="4388"/>
      <c r="H56" s="4388"/>
      <c r="I56" s="4388"/>
      <c r="J56" s="4389"/>
      <c r="K56" s="3238"/>
      <c r="M56" s="270"/>
    </row>
    <row r="57" spans="1:13" s="271" customFormat="1" ht="66" customHeight="1">
      <c r="A57" s="1930">
        <v>41932</v>
      </c>
      <c r="B57" s="1933" t="s">
        <v>34</v>
      </c>
      <c r="C57" s="4338" t="s">
        <v>1980</v>
      </c>
      <c r="D57" s="4332"/>
      <c r="E57" s="4332"/>
      <c r="F57" s="4332"/>
      <c r="G57" s="4332"/>
      <c r="H57" s="4332"/>
      <c r="I57" s="4332"/>
      <c r="J57" s="4339"/>
      <c r="K57" s="3517"/>
      <c r="L57" s="3534" t="s">
        <v>4360</v>
      </c>
      <c r="M57" s="270"/>
    </row>
    <row r="58" spans="1:13" s="271" customFormat="1" ht="31.5">
      <c r="A58" s="441">
        <v>41943</v>
      </c>
      <c r="B58" s="275" t="s">
        <v>16</v>
      </c>
      <c r="C58" s="432">
        <v>4645</v>
      </c>
      <c r="D58" s="292">
        <f>+C58*(100-E58)/100</f>
        <v>4087.6</v>
      </c>
      <c r="E58" s="432">
        <v>12</v>
      </c>
      <c r="F58" s="432">
        <v>88</v>
      </c>
      <c r="G58" s="432">
        <v>88</v>
      </c>
      <c r="H58" s="432"/>
      <c r="I58" s="432"/>
      <c r="J58" s="432"/>
      <c r="K58" s="3256"/>
      <c r="L58" s="350" t="s">
        <v>1685</v>
      </c>
      <c r="M58" s="270"/>
    </row>
    <row r="59" spans="1:13" s="271" customFormat="1" ht="31.5">
      <c r="A59" s="441">
        <v>41948</v>
      </c>
      <c r="B59" s="275" t="s">
        <v>16</v>
      </c>
      <c r="C59" s="432">
        <v>4325</v>
      </c>
      <c r="D59" s="292">
        <f>+C59*(100-E59)/100</f>
        <v>3806</v>
      </c>
      <c r="E59" s="432">
        <v>12</v>
      </c>
      <c r="F59" s="432">
        <v>98</v>
      </c>
      <c r="G59" s="432">
        <v>230</v>
      </c>
      <c r="H59" s="432"/>
      <c r="I59" s="432"/>
      <c r="J59" s="432"/>
      <c r="K59" s="3256"/>
      <c r="L59" s="350" t="s">
        <v>1684</v>
      </c>
      <c r="M59" s="270"/>
    </row>
    <row r="60" spans="1:13" s="271" customFormat="1">
      <c r="A60" s="441">
        <v>41953</v>
      </c>
      <c r="B60" s="275" t="s">
        <v>11</v>
      </c>
      <c r="C60" s="4345" t="s">
        <v>1683</v>
      </c>
      <c r="D60" s="4274"/>
      <c r="E60" s="4274"/>
      <c r="F60" s="4274"/>
      <c r="G60" s="4274"/>
      <c r="H60" s="4274"/>
      <c r="I60" s="4274"/>
      <c r="J60" s="4346"/>
      <c r="K60" s="3226"/>
      <c r="M60" s="270"/>
    </row>
    <row r="61" spans="1:13" s="271" customFormat="1" ht="31.5">
      <c r="A61" s="441">
        <v>41954</v>
      </c>
      <c r="B61" s="275" t="s">
        <v>16</v>
      </c>
      <c r="C61" s="432">
        <v>3830</v>
      </c>
      <c r="D61" s="292">
        <f t="shared" ref="D61:D66" si="2">+C61*(100-E61)/100</f>
        <v>3370.4</v>
      </c>
      <c r="E61" s="432">
        <v>12</v>
      </c>
      <c r="F61" s="432">
        <v>102</v>
      </c>
      <c r="G61" s="432">
        <v>220</v>
      </c>
      <c r="H61" s="432"/>
      <c r="I61" s="432"/>
      <c r="J61" s="432"/>
      <c r="K61" s="3256"/>
      <c r="L61" s="350" t="s">
        <v>1682</v>
      </c>
      <c r="M61" s="270"/>
    </row>
    <row r="62" spans="1:13" s="271" customFormat="1" ht="31.5">
      <c r="A62" s="441">
        <v>41962</v>
      </c>
      <c r="B62" s="275" t="s">
        <v>16</v>
      </c>
      <c r="C62" s="432">
        <v>3795</v>
      </c>
      <c r="D62" s="292">
        <f t="shared" si="2"/>
        <v>3339.6</v>
      </c>
      <c r="E62" s="432">
        <v>12</v>
      </c>
      <c r="F62" s="432">
        <v>111</v>
      </c>
      <c r="G62" s="432">
        <v>183</v>
      </c>
      <c r="H62" s="432"/>
      <c r="I62" s="432"/>
      <c r="J62" s="432"/>
      <c r="K62" s="3256"/>
      <c r="L62" s="350" t="s">
        <v>1681</v>
      </c>
      <c r="M62" s="270"/>
    </row>
    <row r="63" spans="1:13" s="271" customFormat="1" ht="47.25">
      <c r="A63" s="318">
        <v>41971</v>
      </c>
      <c r="B63" s="448" t="s">
        <v>16</v>
      </c>
      <c r="C63" s="449">
        <v>3015</v>
      </c>
      <c r="D63" s="316">
        <f t="shared" si="2"/>
        <v>2653.2</v>
      </c>
      <c r="E63" s="449">
        <v>12</v>
      </c>
      <c r="F63" s="449">
        <v>176</v>
      </c>
      <c r="G63" s="449">
        <v>220</v>
      </c>
      <c r="H63" s="449"/>
      <c r="I63" s="449"/>
      <c r="J63" s="449"/>
      <c r="K63" s="449"/>
      <c r="L63" s="422" t="s">
        <v>1680</v>
      </c>
      <c r="M63" s="270"/>
    </row>
    <row r="64" spans="1:13" s="271" customFormat="1" ht="31.5">
      <c r="A64" s="441">
        <v>41977</v>
      </c>
      <c r="B64" s="275" t="s">
        <v>16</v>
      </c>
      <c r="C64" s="432">
        <v>3360</v>
      </c>
      <c r="D64" s="292">
        <f t="shared" si="2"/>
        <v>2956.8</v>
      </c>
      <c r="E64" s="432">
        <v>12</v>
      </c>
      <c r="F64" s="432">
        <v>102</v>
      </c>
      <c r="G64" s="432">
        <v>192</v>
      </c>
      <c r="H64" s="432"/>
      <c r="I64" s="432"/>
      <c r="J64" s="432"/>
      <c r="K64" s="3256"/>
      <c r="L64" s="350" t="s">
        <v>1679</v>
      </c>
      <c r="M64" s="270"/>
    </row>
    <row r="65" spans="1:13" s="271" customFormat="1" ht="31.5">
      <c r="A65" s="441">
        <v>41990</v>
      </c>
      <c r="B65" s="275" t="s">
        <v>16</v>
      </c>
      <c r="C65" s="432">
        <v>3270</v>
      </c>
      <c r="D65" s="292">
        <f t="shared" si="2"/>
        <v>2877.6</v>
      </c>
      <c r="E65" s="432">
        <v>12</v>
      </c>
      <c r="F65" s="432">
        <v>109</v>
      </c>
      <c r="G65" s="432">
        <v>190</v>
      </c>
      <c r="H65" s="432"/>
      <c r="I65" s="432"/>
      <c r="J65" s="432"/>
      <c r="K65" s="3256"/>
      <c r="L65" s="350" t="s">
        <v>1678</v>
      </c>
      <c r="M65" s="270"/>
    </row>
    <row r="66" spans="1:13" s="271" customFormat="1" ht="31.5">
      <c r="A66" s="441">
        <v>42003</v>
      </c>
      <c r="B66" s="275" t="s">
        <v>16</v>
      </c>
      <c r="C66" s="432">
        <v>3210</v>
      </c>
      <c r="D66" s="292">
        <f t="shared" si="2"/>
        <v>2728.5</v>
      </c>
      <c r="E66" s="432">
        <v>15</v>
      </c>
      <c r="F66" s="432">
        <v>103</v>
      </c>
      <c r="G66" s="432">
        <v>170</v>
      </c>
      <c r="H66" s="432"/>
      <c r="I66" s="432"/>
      <c r="J66" s="432"/>
      <c r="K66" s="3256"/>
      <c r="L66" s="350" t="s">
        <v>1677</v>
      </c>
      <c r="M66" s="270"/>
    </row>
    <row r="67" spans="1:13" s="271" customFormat="1" ht="16.5" thickBot="1">
      <c r="A67" s="436">
        <v>42004</v>
      </c>
      <c r="B67" s="442" t="s">
        <v>11</v>
      </c>
      <c r="C67" s="4510" t="s">
        <v>1676</v>
      </c>
      <c r="D67" s="4511"/>
      <c r="E67" s="4511"/>
      <c r="F67" s="4511"/>
      <c r="G67" s="4511"/>
      <c r="H67" s="4511"/>
      <c r="I67" s="4511"/>
      <c r="J67" s="4698"/>
      <c r="K67" s="3308"/>
      <c r="L67" s="336"/>
      <c r="M67" s="270"/>
    </row>
    <row r="68" spans="1:13" s="271" customFormat="1" ht="16.5" thickTop="1">
      <c r="A68" s="308">
        <v>42006</v>
      </c>
      <c r="B68" s="307" t="s">
        <v>11</v>
      </c>
      <c r="C68" s="4503" t="s">
        <v>1675</v>
      </c>
      <c r="D68" s="4504"/>
      <c r="E68" s="4504"/>
      <c r="F68" s="4504"/>
      <c r="G68" s="4504"/>
      <c r="H68" s="4504"/>
      <c r="I68" s="4504"/>
      <c r="J68" s="4581"/>
      <c r="K68" s="3291"/>
      <c r="L68" s="335"/>
      <c r="M68" s="270"/>
    </row>
    <row r="69" spans="1:13" s="271" customFormat="1">
      <c r="A69" s="441">
        <v>42008</v>
      </c>
      <c r="B69" s="275" t="s">
        <v>11</v>
      </c>
      <c r="C69" s="4358" t="s">
        <v>1674</v>
      </c>
      <c r="D69" s="4281"/>
      <c r="E69" s="4281"/>
      <c r="F69" s="4281"/>
      <c r="G69" s="4281"/>
      <c r="H69" s="4281"/>
      <c r="I69" s="4281"/>
      <c r="J69" s="4359"/>
      <c r="K69" s="3229"/>
      <c r="M69" s="270"/>
    </row>
    <row r="70" spans="1:13" s="271" customFormat="1" ht="78" customHeight="1">
      <c r="A70" s="439">
        <v>42009</v>
      </c>
      <c r="B70" s="275" t="s">
        <v>11</v>
      </c>
      <c r="C70" s="4414" t="s">
        <v>1673</v>
      </c>
      <c r="D70" s="4281"/>
      <c r="E70" s="4281"/>
      <c r="F70" s="4281"/>
      <c r="G70" s="4281"/>
      <c r="H70" s="4281"/>
      <c r="I70" s="4281"/>
      <c r="J70" s="4359"/>
      <c r="K70" s="3229"/>
      <c r="M70" s="270"/>
    </row>
    <row r="71" spans="1:13" s="271" customFormat="1" ht="31.5">
      <c r="A71" s="4293">
        <v>42010</v>
      </c>
      <c r="B71" s="275" t="s">
        <v>16</v>
      </c>
      <c r="C71" s="432">
        <v>4320</v>
      </c>
      <c r="D71" s="292">
        <f>+C71*(100-E71)/100</f>
        <v>3672</v>
      </c>
      <c r="E71" s="432">
        <v>15</v>
      </c>
      <c r="F71" s="432">
        <v>78</v>
      </c>
      <c r="G71" s="432">
        <v>225</v>
      </c>
      <c r="H71" s="272"/>
      <c r="I71" s="272"/>
      <c r="J71" s="272"/>
      <c r="K71" s="272"/>
      <c r="L71" s="350" t="s">
        <v>1672</v>
      </c>
      <c r="M71" s="270"/>
    </row>
    <row r="72" spans="1:13" s="271" customFormat="1" ht="23.25" customHeight="1">
      <c r="A72" s="4294"/>
      <c r="B72" s="275" t="s">
        <v>11</v>
      </c>
      <c r="C72" s="4345" t="s">
        <v>1671</v>
      </c>
      <c r="D72" s="4274"/>
      <c r="E72" s="4274"/>
      <c r="F72" s="4274"/>
      <c r="G72" s="4274"/>
      <c r="H72" s="4274"/>
      <c r="I72" s="4274"/>
      <c r="J72" s="4346"/>
      <c r="K72" s="3226"/>
      <c r="M72" s="270"/>
    </row>
    <row r="73" spans="1:13" s="271" customFormat="1" ht="54.75" customHeight="1">
      <c r="A73" s="4307"/>
      <c r="B73" s="275" t="s">
        <v>16</v>
      </c>
      <c r="C73" s="432">
        <v>4565</v>
      </c>
      <c r="D73" s="292">
        <f>+C73*(100-E73)/100</f>
        <v>3834.6</v>
      </c>
      <c r="E73" s="432">
        <v>16</v>
      </c>
      <c r="F73" s="432">
        <v>75</v>
      </c>
      <c r="G73" s="432">
        <v>210</v>
      </c>
      <c r="H73" s="432"/>
      <c r="I73" s="432"/>
      <c r="J73" s="432"/>
      <c r="K73" s="3256"/>
      <c r="L73" s="350" t="s">
        <v>1670</v>
      </c>
      <c r="M73" s="270"/>
    </row>
    <row r="74" spans="1:13" s="272" customFormat="1" ht="51.75" customHeight="1">
      <c r="A74" s="441">
        <v>42017</v>
      </c>
      <c r="B74" s="275" t="s">
        <v>16</v>
      </c>
      <c r="C74" s="432">
        <v>4475</v>
      </c>
      <c r="D74" s="292">
        <f>+C74*(100-E74)/100</f>
        <v>3759</v>
      </c>
      <c r="E74" s="432">
        <v>16</v>
      </c>
      <c r="F74" s="432">
        <v>105</v>
      </c>
      <c r="G74" s="432">
        <v>190</v>
      </c>
      <c r="H74" s="432"/>
      <c r="I74" s="432"/>
      <c r="J74" s="432"/>
      <c r="K74" s="3256"/>
      <c r="L74" s="350" t="s">
        <v>1669</v>
      </c>
      <c r="M74" s="270"/>
    </row>
    <row r="75" spans="1:13" s="272" customFormat="1" ht="54.75" customHeight="1">
      <c r="A75" s="441">
        <v>42026</v>
      </c>
      <c r="B75" s="275" t="s">
        <v>11</v>
      </c>
      <c r="C75" s="4340" t="s">
        <v>1668</v>
      </c>
      <c r="D75" s="4263"/>
      <c r="E75" s="4263"/>
      <c r="F75" s="4263"/>
      <c r="G75" s="4263"/>
      <c r="H75" s="4263"/>
      <c r="I75" s="4263"/>
      <c r="J75" s="4344"/>
      <c r="K75" s="3221"/>
      <c r="L75" s="363"/>
      <c r="M75" s="270"/>
    </row>
    <row r="76" spans="1:13" s="272" customFormat="1" ht="48" customHeight="1">
      <c r="A76" s="441">
        <v>42027</v>
      </c>
      <c r="B76" s="275" t="s">
        <v>16</v>
      </c>
      <c r="C76" s="432">
        <v>4435</v>
      </c>
      <c r="D76" s="292">
        <f t="shared" ref="D76:D81" si="3">+C76*(100-E76)/100</f>
        <v>3769.75</v>
      </c>
      <c r="E76" s="432">
        <v>15</v>
      </c>
      <c r="F76" s="432"/>
      <c r="G76" s="432"/>
      <c r="H76" s="432"/>
      <c r="I76" s="432"/>
      <c r="J76" s="432"/>
      <c r="K76" s="3256"/>
      <c r="L76" s="350" t="s">
        <v>1667</v>
      </c>
      <c r="M76" s="270"/>
    </row>
    <row r="77" spans="1:13" s="272" customFormat="1" ht="54" customHeight="1">
      <c r="A77" s="441">
        <v>42036</v>
      </c>
      <c r="B77" s="275" t="s">
        <v>16</v>
      </c>
      <c r="C77" s="432">
        <v>4670</v>
      </c>
      <c r="D77" s="292">
        <f t="shared" si="3"/>
        <v>3736</v>
      </c>
      <c r="E77" s="432">
        <v>20</v>
      </c>
      <c r="F77" s="432">
        <v>105</v>
      </c>
      <c r="G77" s="432">
        <v>205</v>
      </c>
      <c r="H77" s="432"/>
      <c r="I77" s="432"/>
      <c r="J77" s="432"/>
      <c r="K77" s="3256"/>
      <c r="L77" s="350" t="s">
        <v>1666</v>
      </c>
      <c r="M77" s="270"/>
    </row>
    <row r="78" spans="1:13" s="272" customFormat="1" ht="59.25" customHeight="1">
      <c r="A78" s="441">
        <v>42046</v>
      </c>
      <c r="B78" s="275" t="s">
        <v>16</v>
      </c>
      <c r="C78" s="432">
        <v>4640</v>
      </c>
      <c r="D78" s="292">
        <f t="shared" si="3"/>
        <v>3712</v>
      </c>
      <c r="E78" s="432">
        <v>20</v>
      </c>
      <c r="F78" s="432">
        <v>117</v>
      </c>
      <c r="G78" s="432">
        <v>200</v>
      </c>
      <c r="H78" s="432"/>
      <c r="I78" s="432"/>
      <c r="J78" s="432"/>
      <c r="K78" s="3256"/>
      <c r="L78" s="434" t="s">
        <v>1665</v>
      </c>
      <c r="M78" s="270"/>
    </row>
    <row r="79" spans="1:13" s="272" customFormat="1" ht="47.25">
      <c r="A79" s="441">
        <v>42054</v>
      </c>
      <c r="B79" s="275" t="s">
        <v>16</v>
      </c>
      <c r="C79" s="432">
        <v>5035</v>
      </c>
      <c r="D79" s="292">
        <f t="shared" si="3"/>
        <v>4028</v>
      </c>
      <c r="E79" s="432">
        <v>20</v>
      </c>
      <c r="F79" s="432">
        <v>83</v>
      </c>
      <c r="G79" s="432">
        <v>211</v>
      </c>
      <c r="H79" s="432"/>
      <c r="I79" s="432"/>
      <c r="J79" s="432"/>
      <c r="K79" s="3256"/>
      <c r="L79" s="434" t="s">
        <v>1664</v>
      </c>
      <c r="M79" s="270"/>
    </row>
    <row r="80" spans="1:13" s="272" customFormat="1" ht="47.25">
      <c r="A80" s="441">
        <v>42063</v>
      </c>
      <c r="B80" s="275" t="s">
        <v>16</v>
      </c>
      <c r="C80" s="432">
        <v>5300</v>
      </c>
      <c r="D80" s="292">
        <f t="shared" si="3"/>
        <v>4240</v>
      </c>
      <c r="E80" s="432">
        <v>20</v>
      </c>
      <c r="F80" s="432">
        <v>80</v>
      </c>
      <c r="G80" s="432">
        <v>210</v>
      </c>
      <c r="H80" s="432"/>
      <c r="I80" s="432"/>
      <c r="J80" s="432"/>
      <c r="K80" s="3256"/>
      <c r="L80" s="434" t="s">
        <v>1663</v>
      </c>
      <c r="M80" s="270"/>
    </row>
    <row r="81" spans="1:13" s="272" customFormat="1" ht="43.5" customHeight="1">
      <c r="A81" s="441">
        <v>42076</v>
      </c>
      <c r="B81" s="275" t="s">
        <v>16</v>
      </c>
      <c r="C81" s="432">
        <v>5290</v>
      </c>
      <c r="D81" s="292">
        <f t="shared" si="3"/>
        <v>4126.2</v>
      </c>
      <c r="E81" s="432">
        <v>22</v>
      </c>
      <c r="F81" s="432">
        <v>105</v>
      </c>
      <c r="G81" s="432">
        <v>210</v>
      </c>
      <c r="H81" s="432"/>
      <c r="I81" s="432"/>
      <c r="J81" s="432"/>
      <c r="K81" s="3256"/>
      <c r="L81" s="363" t="s">
        <v>1662</v>
      </c>
      <c r="M81" s="270"/>
    </row>
    <row r="82" spans="1:13" s="272" customFormat="1" ht="30.75" customHeight="1">
      <c r="A82" s="4293">
        <v>42081</v>
      </c>
      <c r="B82" s="275" t="s">
        <v>11</v>
      </c>
      <c r="C82" s="4340" t="s">
        <v>1661</v>
      </c>
      <c r="D82" s="4263"/>
      <c r="E82" s="4263"/>
      <c r="F82" s="4263"/>
      <c r="G82" s="4263"/>
      <c r="H82" s="4263"/>
      <c r="I82" s="4263"/>
      <c r="J82" s="4344"/>
      <c r="K82" s="3221"/>
      <c r="L82" s="363"/>
      <c r="M82" s="270"/>
    </row>
    <row r="83" spans="1:13" s="272" customFormat="1" ht="18.75" customHeight="1">
      <c r="A83" s="4307"/>
      <c r="B83" s="275" t="s">
        <v>11</v>
      </c>
      <c r="C83" s="4358" t="s">
        <v>1660</v>
      </c>
      <c r="D83" s="4281"/>
      <c r="E83" s="4281"/>
      <c r="F83" s="4281"/>
      <c r="G83" s="4281"/>
      <c r="H83" s="4281"/>
      <c r="I83" s="4281"/>
      <c r="J83" s="4359"/>
      <c r="K83" s="3229"/>
      <c r="L83" s="363"/>
      <c r="M83" s="270"/>
    </row>
    <row r="84" spans="1:13" s="272" customFormat="1" ht="69" customHeight="1">
      <c r="A84" s="441">
        <v>42082</v>
      </c>
      <c r="B84" s="275" t="s">
        <v>72</v>
      </c>
      <c r="C84" s="4340" t="s">
        <v>1659</v>
      </c>
      <c r="D84" s="4263"/>
      <c r="E84" s="4263"/>
      <c r="F84" s="4263"/>
      <c r="G84" s="4263"/>
      <c r="H84" s="4263"/>
      <c r="I84" s="4263"/>
      <c r="J84" s="4344"/>
      <c r="K84" s="3221"/>
      <c r="L84" s="363"/>
      <c r="M84" s="270"/>
    </row>
    <row r="85" spans="1:13" s="272" customFormat="1" ht="79.5" customHeight="1">
      <c r="A85" s="1930">
        <v>42083</v>
      </c>
      <c r="B85" s="1933" t="s">
        <v>34</v>
      </c>
      <c r="C85" s="4338" t="s">
        <v>1658</v>
      </c>
      <c r="D85" s="4332"/>
      <c r="E85" s="4332"/>
      <c r="F85" s="4332"/>
      <c r="G85" s="4332"/>
      <c r="H85" s="4332"/>
      <c r="I85" s="4332"/>
      <c r="J85" s="4339"/>
      <c r="K85" s="3517"/>
      <c r="L85" s="3534" t="s">
        <v>4360</v>
      </c>
      <c r="M85" s="270"/>
    </row>
    <row r="86" spans="1:13" s="272" customFormat="1" ht="52.5">
      <c r="A86" s="4293">
        <v>42095</v>
      </c>
      <c r="B86" s="275" t="s">
        <v>16</v>
      </c>
      <c r="C86" s="432">
        <v>4550</v>
      </c>
      <c r="D86" s="292">
        <f>+C86*(100-E86)/100</f>
        <v>4459</v>
      </c>
      <c r="E86" s="432">
        <v>2</v>
      </c>
      <c r="F86" s="292">
        <v>84.996636017044182</v>
      </c>
      <c r="G86" s="432">
        <v>210</v>
      </c>
      <c r="H86" s="432"/>
      <c r="I86" s="432"/>
      <c r="J86" s="432"/>
      <c r="K86" s="3256"/>
      <c r="L86" s="363" t="s">
        <v>1657</v>
      </c>
      <c r="M86" s="270"/>
    </row>
    <row r="87" spans="1:13" s="272" customFormat="1" ht="18.75" customHeight="1">
      <c r="A87" s="4294"/>
      <c r="B87" s="275" t="s">
        <v>11</v>
      </c>
      <c r="C87" s="4358" t="s">
        <v>1656</v>
      </c>
      <c r="D87" s="4281"/>
      <c r="E87" s="4281"/>
      <c r="F87" s="4281"/>
      <c r="G87" s="4281"/>
      <c r="H87" s="4281"/>
      <c r="I87" s="4281"/>
      <c r="J87" s="4359"/>
      <c r="K87" s="3229"/>
      <c r="L87" s="363"/>
      <c r="M87" s="270"/>
    </row>
    <row r="88" spans="1:13" s="272" customFormat="1" ht="49.5" customHeight="1">
      <c r="A88" s="4307"/>
      <c r="B88" s="275" t="s">
        <v>16</v>
      </c>
      <c r="C88" s="432">
        <v>4820</v>
      </c>
      <c r="D88" s="292">
        <f>+C88*(100-E88)/100</f>
        <v>4723.6000000000004</v>
      </c>
      <c r="E88" s="432">
        <v>2</v>
      </c>
      <c r="F88" s="292">
        <v>91.455669404691335</v>
      </c>
      <c r="G88" s="432">
        <v>215</v>
      </c>
      <c r="H88" s="432"/>
      <c r="I88" s="432"/>
      <c r="J88" s="432"/>
      <c r="K88" s="3256"/>
      <c r="L88" s="363" t="s">
        <v>1655</v>
      </c>
      <c r="M88" s="270"/>
    </row>
    <row r="89" spans="1:13" s="272" customFormat="1">
      <c r="A89" s="441">
        <v>42096</v>
      </c>
      <c r="B89" s="275" t="s">
        <v>11</v>
      </c>
      <c r="C89" s="4358" t="s">
        <v>1654</v>
      </c>
      <c r="D89" s="4281"/>
      <c r="E89" s="4281"/>
      <c r="F89" s="4281"/>
      <c r="G89" s="4281"/>
      <c r="H89" s="4281"/>
      <c r="I89" s="4281"/>
      <c r="J89" s="4359"/>
      <c r="K89" s="3229"/>
      <c r="L89" s="363"/>
      <c r="M89" s="270"/>
    </row>
    <row r="90" spans="1:13" s="272" customFormat="1" ht="34.5">
      <c r="A90" s="441">
        <v>42097</v>
      </c>
      <c r="B90" s="275" t="s">
        <v>16</v>
      </c>
      <c r="C90" s="432">
        <v>4750</v>
      </c>
      <c r="D90" s="292">
        <f>+C90*(100-E90)/100</f>
        <v>4275</v>
      </c>
      <c r="E90" s="432">
        <v>10</v>
      </c>
      <c r="F90" s="432">
        <v>108</v>
      </c>
      <c r="G90" s="432">
        <v>215</v>
      </c>
      <c r="H90" s="432"/>
      <c r="I90" s="432"/>
      <c r="J90" s="432"/>
      <c r="K90" s="3256"/>
      <c r="L90" s="486" t="s">
        <v>1653</v>
      </c>
      <c r="M90" s="270"/>
    </row>
    <row r="91" spans="1:13" s="272" customFormat="1" ht="36.75">
      <c r="A91" s="441">
        <v>42105</v>
      </c>
      <c r="B91" s="275" t="s">
        <v>16</v>
      </c>
      <c r="C91" s="432">
        <v>4370</v>
      </c>
      <c r="D91" s="292">
        <f>+C91*(100-E91)/100</f>
        <v>3496</v>
      </c>
      <c r="E91" s="432">
        <v>20</v>
      </c>
      <c r="F91" s="432">
        <v>64</v>
      </c>
      <c r="G91" s="432">
        <v>188</v>
      </c>
      <c r="H91" s="432"/>
      <c r="I91" s="432"/>
      <c r="J91" s="432"/>
      <c r="K91" s="3256"/>
      <c r="L91" s="486" t="s">
        <v>1652</v>
      </c>
      <c r="M91" s="270"/>
    </row>
    <row r="92" spans="1:13" s="272" customFormat="1">
      <c r="A92" s="436">
        <v>42107</v>
      </c>
      <c r="B92" s="275" t="s">
        <v>11</v>
      </c>
      <c r="C92" s="4358" t="s">
        <v>1651</v>
      </c>
      <c r="D92" s="4281"/>
      <c r="E92" s="4281"/>
      <c r="F92" s="4281"/>
      <c r="G92" s="4281"/>
      <c r="H92" s="4281"/>
      <c r="I92" s="4281"/>
      <c r="J92" s="4359"/>
      <c r="K92" s="3229"/>
      <c r="L92" s="486"/>
      <c r="M92" s="270"/>
    </row>
    <row r="93" spans="1:13" s="272" customFormat="1" ht="36.75">
      <c r="A93" s="4293">
        <v>42108</v>
      </c>
      <c r="B93" s="275" t="s">
        <v>16</v>
      </c>
      <c r="C93" s="432">
        <v>3845</v>
      </c>
      <c r="D93" s="292">
        <f>+C93*(100-E93)/100</f>
        <v>2883.75</v>
      </c>
      <c r="E93" s="432">
        <v>25</v>
      </c>
      <c r="F93" s="432">
        <v>73</v>
      </c>
      <c r="G93" s="432">
        <v>190</v>
      </c>
      <c r="H93" s="432"/>
      <c r="I93" s="432"/>
      <c r="J93" s="432"/>
      <c r="K93" s="3256"/>
      <c r="L93" s="486" t="s">
        <v>1650</v>
      </c>
      <c r="M93" s="270"/>
    </row>
    <row r="94" spans="1:13" s="272" customFormat="1" ht="27" customHeight="1">
      <c r="A94" s="4294"/>
      <c r="B94" s="275" t="s">
        <v>11</v>
      </c>
      <c r="C94" s="4358" t="s">
        <v>1649</v>
      </c>
      <c r="D94" s="4281"/>
      <c r="E94" s="4281"/>
      <c r="F94" s="4281"/>
      <c r="G94" s="4281"/>
      <c r="H94" s="4281"/>
      <c r="I94" s="4281"/>
      <c r="J94" s="4359"/>
      <c r="K94" s="3229"/>
      <c r="L94" s="486"/>
      <c r="M94" s="270"/>
    </row>
    <row r="95" spans="1:13" s="272" customFormat="1" ht="36.75">
      <c r="A95" s="4307"/>
      <c r="B95" s="275" t="s">
        <v>16</v>
      </c>
      <c r="C95" s="432">
        <v>4065</v>
      </c>
      <c r="D95" s="292">
        <f>+C95*(100-E95)/100</f>
        <v>2845.5</v>
      </c>
      <c r="E95" s="432">
        <v>30</v>
      </c>
      <c r="F95" s="432">
        <v>78</v>
      </c>
      <c r="G95" s="432">
        <v>185</v>
      </c>
      <c r="H95" s="432"/>
      <c r="I95" s="432"/>
      <c r="J95" s="432"/>
      <c r="K95" s="3256"/>
      <c r="L95" s="486" t="s">
        <v>1648</v>
      </c>
      <c r="M95" s="270"/>
    </row>
    <row r="96" spans="1:13" s="272" customFormat="1" ht="36.75">
      <c r="A96" s="441">
        <v>42109</v>
      </c>
      <c r="B96" s="275" t="s">
        <v>16</v>
      </c>
      <c r="C96" s="432">
        <v>4055</v>
      </c>
      <c r="D96" s="292">
        <f>+C96*(100-E96)/100</f>
        <v>2838.5</v>
      </c>
      <c r="E96" s="432">
        <v>30</v>
      </c>
      <c r="F96" s="432">
        <v>78</v>
      </c>
      <c r="G96" s="432">
        <v>190</v>
      </c>
      <c r="H96" s="432"/>
      <c r="I96" s="432"/>
      <c r="J96" s="432"/>
      <c r="K96" s="3256"/>
      <c r="L96" s="486" t="s">
        <v>1647</v>
      </c>
      <c r="M96" s="270"/>
    </row>
    <row r="97" spans="1:13" s="272" customFormat="1" ht="36.75">
      <c r="A97" s="441">
        <v>42119</v>
      </c>
      <c r="B97" s="275" t="s">
        <v>16</v>
      </c>
      <c r="C97" s="432">
        <v>4000</v>
      </c>
      <c r="D97" s="292">
        <f>+C97*(100-E97)/100</f>
        <v>2400</v>
      </c>
      <c r="E97" s="432">
        <v>40</v>
      </c>
      <c r="F97" s="432">
        <v>74</v>
      </c>
      <c r="G97" s="432">
        <v>215</v>
      </c>
      <c r="H97" s="432"/>
      <c r="I97" s="432"/>
      <c r="J97" s="432"/>
      <c r="K97" s="3256"/>
      <c r="L97" s="486" t="s">
        <v>1646</v>
      </c>
      <c r="M97" s="270"/>
    </row>
    <row r="98" spans="1:13" ht="36.75">
      <c r="A98" s="441">
        <v>42129</v>
      </c>
      <c r="B98" s="275" t="s">
        <v>16</v>
      </c>
      <c r="C98" s="432">
        <v>4075</v>
      </c>
      <c r="D98" s="292">
        <f>+C98*(100-E98)/100</f>
        <v>2037.5</v>
      </c>
      <c r="E98" s="432">
        <v>50</v>
      </c>
      <c r="F98" s="432">
        <v>33</v>
      </c>
      <c r="G98" s="432">
        <v>215</v>
      </c>
      <c r="H98" s="432"/>
      <c r="I98" s="432"/>
      <c r="J98" s="432"/>
      <c r="K98" s="3256"/>
      <c r="L98" s="486" t="s">
        <v>1645</v>
      </c>
    </row>
    <row r="99" spans="1:13" ht="43.5" customHeight="1">
      <c r="A99" s="441">
        <v>42134</v>
      </c>
      <c r="B99" s="275" t="s">
        <v>11</v>
      </c>
      <c r="C99" s="4340" t="s">
        <v>1644</v>
      </c>
      <c r="D99" s="4274"/>
      <c r="E99" s="4274"/>
      <c r="F99" s="4274"/>
      <c r="G99" s="4274"/>
      <c r="H99" s="4274"/>
      <c r="I99" s="4274"/>
      <c r="J99" s="4346"/>
      <c r="K99" s="3226"/>
    </row>
    <row r="100" spans="1:13" ht="31.5">
      <c r="A100" s="453">
        <v>42144</v>
      </c>
      <c r="B100" s="460" t="s">
        <v>16</v>
      </c>
      <c r="C100" s="432">
        <v>4260</v>
      </c>
      <c r="D100" s="292">
        <f t="shared" ref="D100:D131" si="4">+C100*(100-E100)/100</f>
        <v>2130</v>
      </c>
      <c r="E100" s="432">
        <v>50</v>
      </c>
      <c r="F100" s="432">
        <v>92</v>
      </c>
      <c r="G100" s="432">
        <v>222</v>
      </c>
      <c r="H100" s="432"/>
      <c r="I100" s="432"/>
      <c r="J100" s="432"/>
      <c r="K100" s="3256"/>
      <c r="L100" s="486" t="s">
        <v>1643</v>
      </c>
    </row>
    <row r="101" spans="1:13" ht="23.25" customHeight="1">
      <c r="A101" s="453">
        <v>42152</v>
      </c>
      <c r="B101" s="524" t="s">
        <v>143</v>
      </c>
      <c r="D101" s="292"/>
      <c r="H101" s="526">
        <v>5345</v>
      </c>
      <c r="I101" s="526">
        <v>100</v>
      </c>
      <c r="L101" s="271" t="s">
        <v>197</v>
      </c>
    </row>
    <row r="102" spans="1:13" ht="23.25" customHeight="1">
      <c r="A102" s="539">
        <v>42160</v>
      </c>
      <c r="B102" s="540" t="s">
        <v>4</v>
      </c>
      <c r="C102" s="4358" t="s">
        <v>1945</v>
      </c>
      <c r="D102" s="4281"/>
      <c r="E102" s="4281"/>
      <c r="F102" s="4281"/>
      <c r="G102" s="4281"/>
      <c r="H102" s="4281"/>
      <c r="I102" s="4281"/>
      <c r="J102" s="4359"/>
      <c r="K102" s="3229"/>
    </row>
    <row r="103" spans="1:13" ht="23.25" customHeight="1">
      <c r="A103" s="4293">
        <v>42164</v>
      </c>
      <c r="B103" s="540" t="s">
        <v>11</v>
      </c>
      <c r="C103" s="4345" t="s">
        <v>1943</v>
      </c>
      <c r="D103" s="4274"/>
      <c r="E103" s="4274"/>
      <c r="F103" s="4274"/>
      <c r="G103" s="4274"/>
      <c r="H103" s="4274"/>
      <c r="I103" s="4274"/>
      <c r="J103" s="4346"/>
      <c r="K103" s="3226"/>
    </row>
    <row r="104" spans="1:13" ht="69" customHeight="1">
      <c r="A104" s="4307"/>
      <c r="B104" s="540" t="s">
        <v>16</v>
      </c>
      <c r="C104" s="542">
        <v>1715</v>
      </c>
      <c r="D104" s="541">
        <f t="shared" si="4"/>
        <v>565.95000000000005</v>
      </c>
      <c r="E104" s="542">
        <v>67</v>
      </c>
      <c r="F104" s="542" t="s">
        <v>70</v>
      </c>
      <c r="G104" s="542">
        <v>223</v>
      </c>
      <c r="L104" s="348" t="s">
        <v>1960</v>
      </c>
    </row>
    <row r="105" spans="1:13" ht="47.25">
      <c r="A105" s="453">
        <v>42172</v>
      </c>
      <c r="B105" s="555" t="s">
        <v>16</v>
      </c>
      <c r="C105" s="565">
        <v>1745</v>
      </c>
      <c r="D105" s="564">
        <f t="shared" si="4"/>
        <v>523.5</v>
      </c>
      <c r="E105" s="565">
        <v>70</v>
      </c>
      <c r="F105" s="565" t="s">
        <v>70</v>
      </c>
      <c r="G105" s="565">
        <v>228</v>
      </c>
      <c r="L105" s="271" t="s">
        <v>1961</v>
      </c>
    </row>
    <row r="106" spans="1:13" ht="47.25">
      <c r="A106" s="453">
        <v>42181</v>
      </c>
      <c r="B106" s="571" t="s">
        <v>16</v>
      </c>
      <c r="C106" s="573">
        <v>1720</v>
      </c>
      <c r="D106" s="572">
        <f t="shared" si="4"/>
        <v>516</v>
      </c>
      <c r="E106" s="573">
        <v>70</v>
      </c>
      <c r="F106" s="573" t="s">
        <v>70</v>
      </c>
      <c r="G106" s="573">
        <v>230</v>
      </c>
      <c r="L106" s="271" t="s">
        <v>1987</v>
      </c>
    </row>
    <row r="107" spans="1:13" ht="47.25">
      <c r="A107" s="596">
        <v>42190</v>
      </c>
      <c r="B107" s="593" t="s">
        <v>16</v>
      </c>
      <c r="C107" s="595">
        <v>1700</v>
      </c>
      <c r="D107" s="594">
        <f>+C107*(100-E107)/100</f>
        <v>510</v>
      </c>
      <c r="E107" s="595">
        <v>70</v>
      </c>
      <c r="F107" s="595" t="s">
        <v>70</v>
      </c>
      <c r="G107" s="595">
        <v>220</v>
      </c>
      <c r="L107" s="271" t="s">
        <v>1998</v>
      </c>
    </row>
    <row r="108" spans="1:13" ht="54.75" customHeight="1">
      <c r="A108" s="612">
        <v>42199</v>
      </c>
      <c r="B108" s="609" t="s">
        <v>16</v>
      </c>
      <c r="C108" s="611">
        <v>1680</v>
      </c>
      <c r="D108" s="610">
        <f t="shared" si="4"/>
        <v>504</v>
      </c>
      <c r="E108" s="611">
        <v>70</v>
      </c>
      <c r="F108" s="611" t="s">
        <v>70</v>
      </c>
      <c r="G108" s="611">
        <v>225</v>
      </c>
      <c r="L108" s="271" t="s">
        <v>2088</v>
      </c>
    </row>
    <row r="109" spans="1:13" ht="47.25">
      <c r="A109" s="453">
        <v>42213</v>
      </c>
      <c r="B109" s="626" t="s">
        <v>16</v>
      </c>
      <c r="C109" s="644">
        <v>1970</v>
      </c>
      <c r="D109" s="643">
        <f t="shared" si="4"/>
        <v>591</v>
      </c>
      <c r="E109" s="644">
        <v>70</v>
      </c>
      <c r="F109" s="644" t="s">
        <v>70</v>
      </c>
      <c r="G109" s="644">
        <v>200</v>
      </c>
      <c r="L109" s="271" t="s">
        <v>2045</v>
      </c>
    </row>
    <row r="110" spans="1:13" ht="47.25">
      <c r="A110" s="453">
        <v>42216</v>
      </c>
      <c r="B110" s="638" t="s">
        <v>16</v>
      </c>
      <c r="C110" s="644">
        <v>2200</v>
      </c>
      <c r="D110" s="643">
        <f t="shared" si="4"/>
        <v>660</v>
      </c>
      <c r="E110" s="644">
        <v>70</v>
      </c>
      <c r="F110" s="644" t="s">
        <v>70</v>
      </c>
      <c r="G110" s="644">
        <v>170</v>
      </c>
      <c r="L110" s="271" t="s">
        <v>2087</v>
      </c>
    </row>
    <row r="111" spans="1:13" ht="47.25">
      <c r="A111" s="453">
        <v>42227</v>
      </c>
      <c r="B111" s="658" t="s">
        <v>16</v>
      </c>
      <c r="C111" s="644">
        <v>2485</v>
      </c>
      <c r="D111" s="643">
        <f t="shared" si="4"/>
        <v>745.5</v>
      </c>
      <c r="E111" s="644">
        <v>70</v>
      </c>
      <c r="F111" s="659" t="s">
        <v>70</v>
      </c>
      <c r="G111" s="644">
        <v>230</v>
      </c>
      <c r="L111" s="271" t="s">
        <v>2074</v>
      </c>
    </row>
    <row r="112" spans="1:13" ht="47.25">
      <c r="A112" s="453">
        <v>42234</v>
      </c>
      <c r="B112" s="666" t="s">
        <v>16</v>
      </c>
      <c r="C112" s="668">
        <v>2475</v>
      </c>
      <c r="D112" s="667">
        <f t="shared" si="4"/>
        <v>742.5</v>
      </c>
      <c r="E112" s="668">
        <v>70</v>
      </c>
      <c r="F112" s="668" t="s">
        <v>70</v>
      </c>
      <c r="G112" s="668">
        <v>217</v>
      </c>
      <c r="L112" s="271" t="s">
        <v>2086</v>
      </c>
    </row>
    <row r="113" spans="1:12" ht="47.25">
      <c r="A113" s="686">
        <v>42239</v>
      </c>
      <c r="B113" s="682" t="s">
        <v>16</v>
      </c>
      <c r="C113" s="685">
        <v>2480</v>
      </c>
      <c r="D113" s="684">
        <f t="shared" si="4"/>
        <v>744</v>
      </c>
      <c r="E113" s="685">
        <v>70</v>
      </c>
      <c r="F113" s="696" t="s">
        <v>70</v>
      </c>
      <c r="G113" s="683">
        <v>210</v>
      </c>
      <c r="H113" s="689"/>
      <c r="I113" s="682"/>
      <c r="J113" s="685"/>
      <c r="K113" s="3256"/>
      <c r="L113" s="271" t="s">
        <v>2094</v>
      </c>
    </row>
    <row r="114" spans="1:12" ht="47.25">
      <c r="A114" s="686">
        <v>42252</v>
      </c>
      <c r="B114" s="682" t="s">
        <v>16</v>
      </c>
      <c r="C114" s="685">
        <v>2095</v>
      </c>
      <c r="D114" s="684">
        <f t="shared" si="4"/>
        <v>628.5</v>
      </c>
      <c r="E114" s="685">
        <v>70</v>
      </c>
      <c r="F114" s="696" t="s">
        <v>70</v>
      </c>
      <c r="G114" s="683">
        <v>210</v>
      </c>
      <c r="H114" s="689"/>
      <c r="I114" s="682"/>
      <c r="J114" s="685"/>
      <c r="K114" s="3256"/>
      <c r="L114" s="271" t="s">
        <v>2130</v>
      </c>
    </row>
    <row r="115" spans="1:12" ht="47.25">
      <c r="A115" s="304">
        <v>42263</v>
      </c>
      <c r="B115" s="303" t="s">
        <v>16</v>
      </c>
      <c r="C115" s="301">
        <v>1670</v>
      </c>
      <c r="D115" s="302">
        <f t="shared" si="4"/>
        <v>551.1</v>
      </c>
      <c r="E115" s="301">
        <v>67</v>
      </c>
      <c r="F115" s="301" t="s">
        <v>70</v>
      </c>
      <c r="G115" s="747">
        <v>238</v>
      </c>
      <c r="H115" s="749"/>
      <c r="I115" s="303"/>
      <c r="J115" s="301"/>
      <c r="K115" s="301"/>
      <c r="L115" s="334" t="s">
        <v>2131</v>
      </c>
    </row>
    <row r="116" spans="1:12" ht="47.25">
      <c r="A116" s="453">
        <v>42273</v>
      </c>
      <c r="B116" s="720" t="s">
        <v>16</v>
      </c>
      <c r="C116" s="722">
        <v>1695</v>
      </c>
      <c r="D116" s="721">
        <f t="shared" si="4"/>
        <v>508.5</v>
      </c>
      <c r="E116" s="722">
        <v>70</v>
      </c>
      <c r="F116" s="722" t="s">
        <v>70</v>
      </c>
      <c r="G116" s="719">
        <v>233</v>
      </c>
      <c r="H116" s="270"/>
      <c r="I116" s="270"/>
      <c r="J116" s="270"/>
      <c r="K116" s="270"/>
      <c r="L116" s="271" t="s">
        <v>2153</v>
      </c>
    </row>
    <row r="117" spans="1:12" ht="47.25">
      <c r="A117" s="453">
        <v>42280</v>
      </c>
      <c r="B117" s="720" t="s">
        <v>16</v>
      </c>
      <c r="C117" s="722">
        <v>1670</v>
      </c>
      <c r="D117" s="721">
        <f t="shared" si="4"/>
        <v>501</v>
      </c>
      <c r="E117" s="722">
        <v>70</v>
      </c>
      <c r="F117" s="722" t="s">
        <v>70</v>
      </c>
      <c r="G117" s="719">
        <v>245</v>
      </c>
      <c r="H117" s="270"/>
      <c r="I117" s="270"/>
      <c r="J117" s="270"/>
      <c r="K117" s="270"/>
      <c r="L117" s="271" t="s">
        <v>2162</v>
      </c>
    </row>
    <row r="118" spans="1:12" ht="47.25">
      <c r="A118" s="740">
        <v>42289</v>
      </c>
      <c r="B118" s="744" t="s">
        <v>16</v>
      </c>
      <c r="C118" s="739">
        <v>1620</v>
      </c>
      <c r="D118" s="738">
        <f t="shared" si="4"/>
        <v>405</v>
      </c>
      <c r="E118" s="739">
        <v>75</v>
      </c>
      <c r="F118" s="746" t="s">
        <v>70</v>
      </c>
      <c r="G118" s="737">
        <v>245</v>
      </c>
      <c r="H118" s="270"/>
      <c r="I118" s="270"/>
      <c r="J118" s="270"/>
      <c r="K118" s="270"/>
      <c r="L118" s="271" t="s">
        <v>2174</v>
      </c>
    </row>
    <row r="119" spans="1:12" ht="47.25">
      <c r="A119" s="763">
        <v>42300</v>
      </c>
      <c r="B119" s="759" t="s">
        <v>16</v>
      </c>
      <c r="C119" s="762">
        <v>1780</v>
      </c>
      <c r="D119" s="761">
        <f t="shared" si="4"/>
        <v>445</v>
      </c>
      <c r="E119" s="762">
        <v>75</v>
      </c>
      <c r="F119" s="762" t="s">
        <v>70</v>
      </c>
      <c r="G119" s="760">
        <v>205</v>
      </c>
      <c r="H119" s="270"/>
      <c r="I119" s="270"/>
      <c r="J119" s="270"/>
      <c r="K119" s="270"/>
      <c r="L119" s="271" t="s">
        <v>2201</v>
      </c>
    </row>
    <row r="120" spans="1:12" ht="63">
      <c r="A120" s="453">
        <v>42305</v>
      </c>
      <c r="B120" s="765" t="s">
        <v>16</v>
      </c>
      <c r="C120" s="768">
        <v>2130</v>
      </c>
      <c r="D120" s="767">
        <f t="shared" si="4"/>
        <v>639</v>
      </c>
      <c r="E120" s="768">
        <v>70</v>
      </c>
      <c r="F120" s="768"/>
      <c r="G120" s="766">
        <v>185</v>
      </c>
      <c r="H120" s="270"/>
      <c r="I120" s="270"/>
      <c r="J120" s="270"/>
      <c r="K120" s="270"/>
      <c r="L120" s="271" t="s">
        <v>2210</v>
      </c>
    </row>
    <row r="121" spans="1:12" ht="63">
      <c r="A121" s="453">
        <v>42313</v>
      </c>
      <c r="B121" s="777" t="s">
        <v>16</v>
      </c>
      <c r="C121" s="779">
        <v>2320</v>
      </c>
      <c r="D121" s="778">
        <f t="shared" si="4"/>
        <v>696</v>
      </c>
      <c r="E121" s="779">
        <v>70</v>
      </c>
      <c r="F121" s="779" t="s">
        <v>70</v>
      </c>
      <c r="G121" s="776">
        <v>220</v>
      </c>
      <c r="H121" s="270"/>
      <c r="I121" s="270"/>
      <c r="J121" s="270"/>
      <c r="K121" s="270"/>
      <c r="L121" s="271" t="s">
        <v>2234</v>
      </c>
    </row>
    <row r="122" spans="1:12" ht="63">
      <c r="A122" s="453">
        <v>42325</v>
      </c>
      <c r="B122" s="803" t="s">
        <v>16</v>
      </c>
      <c r="C122" s="806">
        <v>2545</v>
      </c>
      <c r="D122" s="805">
        <f t="shared" si="4"/>
        <v>712.6</v>
      </c>
      <c r="E122" s="806">
        <v>72</v>
      </c>
      <c r="F122" s="806"/>
      <c r="G122" s="804">
        <v>220</v>
      </c>
      <c r="H122" s="270"/>
      <c r="I122" s="806"/>
      <c r="J122" s="270"/>
      <c r="K122" s="270"/>
      <c r="L122" s="271" t="s">
        <v>2263</v>
      </c>
    </row>
    <row r="123" spans="1:12" ht="47.25">
      <c r="A123" s="453">
        <v>42326</v>
      </c>
      <c r="B123" s="809" t="s">
        <v>16</v>
      </c>
      <c r="C123" s="812">
        <v>2540</v>
      </c>
      <c r="D123" s="811">
        <f t="shared" si="4"/>
        <v>711.2</v>
      </c>
      <c r="E123" s="812">
        <v>72</v>
      </c>
      <c r="F123" s="812"/>
      <c r="G123" s="810">
        <v>220</v>
      </c>
      <c r="H123" s="270"/>
      <c r="I123" s="812"/>
      <c r="J123" s="270"/>
      <c r="K123" s="270"/>
      <c r="L123" s="271" t="s">
        <v>2270</v>
      </c>
    </row>
    <row r="124" spans="1:12" ht="47.25">
      <c r="A124" s="453">
        <v>42335</v>
      </c>
      <c r="B124" s="826" t="s">
        <v>16</v>
      </c>
      <c r="C124" s="828">
        <v>2535</v>
      </c>
      <c r="D124" s="827">
        <f t="shared" si="4"/>
        <v>760.5</v>
      </c>
      <c r="E124" s="828">
        <v>70</v>
      </c>
      <c r="F124" s="828"/>
      <c r="G124" s="825">
        <v>227</v>
      </c>
      <c r="H124" s="270"/>
      <c r="I124" s="828"/>
      <c r="J124" s="270"/>
      <c r="K124" s="270"/>
      <c r="L124" s="271" t="s">
        <v>2287</v>
      </c>
    </row>
    <row r="125" spans="1:12" ht="47.25">
      <c r="A125" s="842">
        <v>42342</v>
      </c>
      <c r="B125" s="838" t="s">
        <v>16</v>
      </c>
      <c r="C125" s="841">
        <v>2555</v>
      </c>
      <c r="D125" s="840">
        <f t="shared" si="4"/>
        <v>766.5</v>
      </c>
      <c r="E125" s="841">
        <v>70</v>
      </c>
      <c r="F125" s="841"/>
      <c r="G125" s="839">
        <v>220</v>
      </c>
      <c r="H125" s="270"/>
      <c r="I125" s="841"/>
      <c r="J125" s="270"/>
      <c r="K125" s="270"/>
      <c r="L125" s="271" t="s">
        <v>2296</v>
      </c>
    </row>
    <row r="126" spans="1:12" ht="47.25">
      <c r="A126" s="854">
        <v>42352</v>
      </c>
      <c r="B126" s="850" t="s">
        <v>16</v>
      </c>
      <c r="C126" s="853">
        <v>2610</v>
      </c>
      <c r="D126" s="852">
        <f t="shared" si="4"/>
        <v>783</v>
      </c>
      <c r="E126" s="853">
        <v>70</v>
      </c>
      <c r="F126" s="853"/>
      <c r="G126" s="851">
        <v>225</v>
      </c>
      <c r="H126" s="270"/>
      <c r="I126" s="853"/>
      <c r="J126" s="270"/>
      <c r="K126" s="270"/>
      <c r="L126" s="271" t="s">
        <v>2296</v>
      </c>
    </row>
    <row r="127" spans="1:12" ht="48" thickBot="1">
      <c r="A127" s="1706">
        <v>42361</v>
      </c>
      <c r="B127" s="1713" t="s">
        <v>16</v>
      </c>
      <c r="C127" s="445">
        <v>2620</v>
      </c>
      <c r="D127" s="1709">
        <f t="shared" si="4"/>
        <v>786</v>
      </c>
      <c r="E127" s="445">
        <v>70</v>
      </c>
      <c r="F127" s="445"/>
      <c r="G127" s="1717">
        <v>234</v>
      </c>
      <c r="H127" s="886"/>
      <c r="I127" s="445"/>
      <c r="J127" s="886"/>
      <c r="K127" s="886"/>
      <c r="L127" s="336" t="s">
        <v>2334</v>
      </c>
    </row>
    <row r="128" spans="1:12" ht="48" thickTop="1">
      <c r="A128" s="308">
        <v>42372</v>
      </c>
      <c r="B128" s="307" t="s">
        <v>16</v>
      </c>
      <c r="C128" s="446">
        <v>2740</v>
      </c>
      <c r="D128" s="322">
        <f t="shared" si="4"/>
        <v>548</v>
      </c>
      <c r="E128" s="446">
        <v>80</v>
      </c>
      <c r="F128" s="446"/>
      <c r="G128" s="1716">
        <v>185</v>
      </c>
      <c r="H128" s="281"/>
      <c r="I128" s="446"/>
      <c r="J128" s="281"/>
      <c r="K128" s="281"/>
      <c r="L128" s="335" t="s">
        <v>2360</v>
      </c>
    </row>
    <row r="129" spans="1:12" ht="47.25">
      <c r="A129" s="898">
        <v>42380</v>
      </c>
      <c r="B129" s="894" t="s">
        <v>16</v>
      </c>
      <c r="C129" s="897">
        <v>2815</v>
      </c>
      <c r="D129" s="896">
        <f t="shared" si="4"/>
        <v>422.25</v>
      </c>
      <c r="E129" s="897">
        <v>85</v>
      </c>
      <c r="F129" s="897"/>
      <c r="G129" s="895">
        <v>185</v>
      </c>
      <c r="H129" s="270"/>
      <c r="I129" s="897"/>
      <c r="J129" s="270"/>
      <c r="K129" s="270"/>
      <c r="L129" s="271" t="s">
        <v>2383</v>
      </c>
    </row>
    <row r="130" spans="1:12" ht="47.25">
      <c r="A130" s="921">
        <v>42390</v>
      </c>
      <c r="B130" s="918" t="s">
        <v>16</v>
      </c>
      <c r="C130" s="920">
        <v>2835</v>
      </c>
      <c r="D130" s="919">
        <f t="shared" si="4"/>
        <v>425.25</v>
      </c>
      <c r="E130" s="920">
        <v>85</v>
      </c>
      <c r="F130" s="920" t="s">
        <v>70</v>
      </c>
      <c r="G130" s="917">
        <v>200</v>
      </c>
      <c r="H130" s="270"/>
      <c r="I130" s="920"/>
      <c r="J130" s="270"/>
      <c r="K130" s="270"/>
      <c r="L130" s="271" t="s">
        <v>2413</v>
      </c>
    </row>
    <row r="131" spans="1:12" ht="47.25">
      <c r="A131" s="1024">
        <v>42399</v>
      </c>
      <c r="B131" s="1021" t="s">
        <v>16</v>
      </c>
      <c r="C131" s="1023">
        <v>2705</v>
      </c>
      <c r="D131" s="1022">
        <f t="shared" si="4"/>
        <v>405.75</v>
      </c>
      <c r="E131" s="1023">
        <v>85</v>
      </c>
      <c r="F131" s="1023"/>
      <c r="G131" s="1020">
        <v>215</v>
      </c>
      <c r="H131" s="270"/>
      <c r="I131" s="1023"/>
      <c r="J131" s="270"/>
      <c r="K131" s="270"/>
      <c r="L131" s="271" t="s">
        <v>3016</v>
      </c>
    </row>
    <row r="132" spans="1:12" ht="47.25">
      <c r="A132" s="1024">
        <v>42408</v>
      </c>
      <c r="B132" s="1042" t="s">
        <v>16</v>
      </c>
      <c r="C132" s="1023">
        <v>2775</v>
      </c>
      <c r="D132" s="1022">
        <f t="shared" ref="D132:D164" si="5">+C132*(100-E132)/100</f>
        <v>416.25</v>
      </c>
      <c r="E132" s="1023">
        <v>85</v>
      </c>
      <c r="F132" s="1023"/>
      <c r="G132" s="1020">
        <v>220</v>
      </c>
      <c r="H132" s="270"/>
      <c r="I132" s="1023"/>
      <c r="J132" s="270"/>
      <c r="K132" s="270"/>
      <c r="L132" s="271" t="s">
        <v>3028</v>
      </c>
    </row>
    <row r="133" spans="1:12" ht="47.25">
      <c r="A133" s="1024">
        <v>42418</v>
      </c>
      <c r="B133" s="1063" t="s">
        <v>16</v>
      </c>
      <c r="C133" s="1023">
        <v>2855</v>
      </c>
      <c r="D133" s="1022">
        <f t="shared" si="5"/>
        <v>428.25</v>
      </c>
      <c r="E133" s="1023">
        <v>85</v>
      </c>
      <c r="F133" s="1023"/>
      <c r="G133" s="1020">
        <v>205</v>
      </c>
      <c r="H133" s="270"/>
      <c r="I133" s="1023"/>
      <c r="J133" s="270"/>
      <c r="K133" s="270"/>
      <c r="L133" s="271" t="s">
        <v>3063</v>
      </c>
    </row>
    <row r="134" spans="1:12" ht="47.25">
      <c r="A134" s="1024">
        <v>42426</v>
      </c>
      <c r="B134" s="1072" t="s">
        <v>16</v>
      </c>
      <c r="C134" s="1023">
        <v>2830</v>
      </c>
      <c r="D134" s="1022">
        <f t="shared" si="5"/>
        <v>424.5</v>
      </c>
      <c r="E134" s="1023">
        <v>85</v>
      </c>
      <c r="F134" s="1023"/>
      <c r="G134" s="1020">
        <v>190</v>
      </c>
      <c r="H134" s="270"/>
      <c r="I134" s="1023"/>
      <c r="J134" s="270"/>
      <c r="K134" s="270"/>
      <c r="L134" s="271" t="s">
        <v>3078</v>
      </c>
    </row>
    <row r="135" spans="1:12" ht="47.25">
      <c r="A135" s="1024">
        <v>42436</v>
      </c>
      <c r="B135" s="1083" t="s">
        <v>16</v>
      </c>
      <c r="C135" s="1023">
        <v>2730</v>
      </c>
      <c r="D135" s="1022">
        <f t="shared" si="5"/>
        <v>409.5</v>
      </c>
      <c r="E135" s="1023">
        <v>85</v>
      </c>
      <c r="F135" s="1023"/>
      <c r="G135" s="1020">
        <v>170</v>
      </c>
      <c r="H135" s="270"/>
      <c r="I135" s="1023"/>
      <c r="J135" s="270"/>
      <c r="K135" s="270"/>
      <c r="L135" s="271" t="s">
        <v>3104</v>
      </c>
    </row>
    <row r="136" spans="1:12" ht="47.25">
      <c r="A136" s="1024">
        <v>42445</v>
      </c>
      <c r="B136" s="1105" t="s">
        <v>16</v>
      </c>
      <c r="C136" s="1023">
        <v>2820</v>
      </c>
      <c r="D136" s="1022">
        <f t="shared" si="5"/>
        <v>479.4</v>
      </c>
      <c r="E136" s="1023">
        <v>83</v>
      </c>
      <c r="F136" s="1023"/>
      <c r="G136" s="1020">
        <v>160</v>
      </c>
      <c r="H136" s="270"/>
      <c r="I136" s="1023"/>
      <c r="J136" s="270"/>
      <c r="K136" s="270"/>
      <c r="L136" s="271" t="s">
        <v>3146</v>
      </c>
    </row>
    <row r="137" spans="1:12" ht="47.25">
      <c r="A137" s="1024">
        <v>42452</v>
      </c>
      <c r="B137" s="1114" t="s">
        <v>16</v>
      </c>
      <c r="C137" s="1023">
        <v>2775</v>
      </c>
      <c r="D137" s="1022">
        <f t="shared" si="5"/>
        <v>471.75</v>
      </c>
      <c r="E137" s="1023">
        <v>83</v>
      </c>
      <c r="F137" s="1023"/>
      <c r="G137" s="1020">
        <v>200</v>
      </c>
      <c r="H137" s="270"/>
      <c r="I137" s="1023"/>
      <c r="J137" s="270"/>
      <c r="K137" s="270"/>
      <c r="L137" s="271" t="s">
        <v>3167</v>
      </c>
    </row>
    <row r="138" spans="1:12" ht="47.25">
      <c r="A138" s="1024">
        <v>42469</v>
      </c>
      <c r="B138" s="1162" t="s">
        <v>16</v>
      </c>
      <c r="C138" s="1023">
        <v>2675</v>
      </c>
      <c r="D138" s="1022">
        <f t="shared" si="5"/>
        <v>454.75</v>
      </c>
      <c r="E138" s="1023">
        <v>83</v>
      </c>
      <c r="F138" s="1023"/>
      <c r="G138" s="1020">
        <v>190</v>
      </c>
      <c r="H138" s="270"/>
      <c r="I138" s="1023"/>
      <c r="J138" s="270"/>
      <c r="K138" s="270"/>
      <c r="L138" s="271" t="s">
        <v>3231</v>
      </c>
    </row>
    <row r="139" spans="1:12" ht="47.25">
      <c r="A139" s="1024">
        <v>42470</v>
      </c>
      <c r="B139" s="1162" t="s">
        <v>16</v>
      </c>
      <c r="C139" s="1023">
        <v>2700</v>
      </c>
      <c r="D139" s="1022">
        <f t="shared" si="5"/>
        <v>459</v>
      </c>
      <c r="E139" s="1023">
        <v>83</v>
      </c>
      <c r="F139" s="1023"/>
      <c r="G139" s="1020">
        <v>190</v>
      </c>
      <c r="H139" s="270"/>
      <c r="I139" s="1023"/>
      <c r="J139" s="270"/>
      <c r="K139" s="270"/>
      <c r="L139" s="271" t="s">
        <v>3233</v>
      </c>
    </row>
    <row r="140" spans="1:12" ht="47.25">
      <c r="A140" s="1024">
        <v>42475</v>
      </c>
      <c r="B140" s="1171" t="s">
        <v>16</v>
      </c>
      <c r="C140" s="1023">
        <v>2680</v>
      </c>
      <c r="D140" s="1022">
        <f t="shared" si="5"/>
        <v>455.6</v>
      </c>
      <c r="E140" s="1023">
        <v>83</v>
      </c>
      <c r="F140" s="1023"/>
      <c r="G140" s="1020">
        <v>190</v>
      </c>
      <c r="H140" s="270"/>
      <c r="I140" s="1023"/>
      <c r="J140" s="270"/>
      <c r="K140" s="270"/>
      <c r="L140" s="271" t="s">
        <v>3242</v>
      </c>
    </row>
    <row r="141" spans="1:12" ht="63">
      <c r="A141" s="1024">
        <v>42482</v>
      </c>
      <c r="B141" s="1021" t="s">
        <v>16</v>
      </c>
      <c r="C141" s="1023">
        <v>2715</v>
      </c>
      <c r="D141" s="1022">
        <f t="shared" si="5"/>
        <v>461.55</v>
      </c>
      <c r="E141" s="1023">
        <v>83</v>
      </c>
      <c r="F141" s="1023"/>
      <c r="G141" s="1020">
        <v>170</v>
      </c>
      <c r="H141" s="270"/>
      <c r="I141" s="1023"/>
      <c r="J141" s="270"/>
      <c r="K141" s="270"/>
      <c r="L141" s="271" t="s">
        <v>3257</v>
      </c>
    </row>
    <row r="142" spans="1:12" ht="47.25">
      <c r="A142" s="1024">
        <v>42501</v>
      </c>
      <c r="B142" s="1021" t="s">
        <v>16</v>
      </c>
      <c r="C142" s="1023">
        <v>2565</v>
      </c>
      <c r="D142" s="1022">
        <f t="shared" si="5"/>
        <v>436.05</v>
      </c>
      <c r="E142" s="1023">
        <v>83</v>
      </c>
      <c r="F142" s="1023"/>
      <c r="G142" s="1020">
        <v>320</v>
      </c>
      <c r="H142" s="270"/>
      <c r="I142" s="1023"/>
      <c r="J142" s="270"/>
      <c r="K142" s="270"/>
      <c r="L142" s="271" t="s">
        <v>3313</v>
      </c>
    </row>
    <row r="143" spans="1:12">
      <c r="A143" s="1024">
        <v>42510</v>
      </c>
      <c r="B143" s="1213" t="s">
        <v>4</v>
      </c>
      <c r="C143" s="4345" t="s">
        <v>6096</v>
      </c>
      <c r="D143" s="4274"/>
      <c r="E143" s="4274"/>
      <c r="F143" s="4274"/>
      <c r="G143" s="4274"/>
      <c r="H143" s="4274"/>
      <c r="I143" s="4274"/>
      <c r="J143" s="4346"/>
      <c r="K143" s="3226"/>
    </row>
    <row r="144" spans="1:12" ht="47.25">
      <c r="A144" s="1024">
        <v>42517</v>
      </c>
      <c r="B144" s="1021" t="s">
        <v>16</v>
      </c>
      <c r="C144" s="1023">
        <v>2765</v>
      </c>
      <c r="D144" s="1022">
        <f t="shared" si="5"/>
        <v>442.4</v>
      </c>
      <c r="E144" s="1023">
        <v>84</v>
      </c>
      <c r="F144" s="1023"/>
      <c r="G144" s="1020">
        <v>210</v>
      </c>
      <c r="H144" s="270"/>
      <c r="I144" s="1023"/>
      <c r="J144" s="270"/>
      <c r="K144" s="270"/>
      <c r="L144" s="271" t="s">
        <v>3332</v>
      </c>
    </row>
    <row r="145" spans="1:12" ht="47.25">
      <c r="A145" s="1024">
        <v>42536</v>
      </c>
      <c r="B145" s="1021" t="s">
        <v>16</v>
      </c>
      <c r="C145" s="1023">
        <v>2780</v>
      </c>
      <c r="D145" s="1022">
        <f t="shared" si="5"/>
        <v>417</v>
      </c>
      <c r="E145" s="1023">
        <v>85</v>
      </c>
      <c r="F145" s="1023"/>
      <c r="G145" s="1020">
        <v>240</v>
      </c>
      <c r="H145" s="270"/>
      <c r="I145" s="1023"/>
      <c r="J145" s="270"/>
      <c r="K145" s="270"/>
      <c r="L145" s="271" t="s">
        <v>3360</v>
      </c>
    </row>
    <row r="146" spans="1:12" ht="47.25">
      <c r="A146" s="1024">
        <v>42559</v>
      </c>
      <c r="B146" s="1021" t="s">
        <v>16</v>
      </c>
      <c r="C146" s="1023">
        <v>2935</v>
      </c>
      <c r="D146" s="1022">
        <f t="shared" si="5"/>
        <v>440.25</v>
      </c>
      <c r="E146" s="1023">
        <v>85</v>
      </c>
      <c r="F146" s="1023"/>
      <c r="G146" s="1020">
        <v>200</v>
      </c>
      <c r="H146" s="270"/>
      <c r="I146" s="1023"/>
      <c r="J146" s="270"/>
      <c r="K146" s="270"/>
      <c r="L146" s="271" t="s">
        <v>3394</v>
      </c>
    </row>
    <row r="147" spans="1:12" ht="47.25">
      <c r="A147" s="1024">
        <v>42566</v>
      </c>
      <c r="B147" s="1021" t="s">
        <v>16</v>
      </c>
      <c r="C147" s="1023">
        <v>2950</v>
      </c>
      <c r="D147" s="1022">
        <f t="shared" si="5"/>
        <v>295</v>
      </c>
      <c r="E147" s="1023">
        <v>90</v>
      </c>
      <c r="F147" s="1023"/>
      <c r="G147" s="1020">
        <v>240</v>
      </c>
      <c r="H147" s="270"/>
      <c r="I147" s="1023"/>
      <c r="J147" s="270"/>
      <c r="K147" s="270"/>
      <c r="L147" s="271" t="s">
        <v>3409</v>
      </c>
    </row>
    <row r="148" spans="1:12" ht="45.75" customHeight="1">
      <c r="A148" s="1024">
        <v>42597</v>
      </c>
      <c r="B148" s="1301" t="s">
        <v>16</v>
      </c>
      <c r="C148" s="1023">
        <v>2710</v>
      </c>
      <c r="D148" s="1022">
        <f t="shared" si="5"/>
        <v>271</v>
      </c>
      <c r="E148" s="1023">
        <v>90</v>
      </c>
      <c r="F148" s="1023"/>
      <c r="G148" s="1020">
        <v>205</v>
      </c>
      <c r="H148" s="270"/>
      <c r="I148" s="1023"/>
      <c r="J148" s="270"/>
      <c r="K148" s="270"/>
      <c r="L148" s="271" t="s">
        <v>3496</v>
      </c>
    </row>
    <row r="149" spans="1:12" ht="47.25" customHeight="1">
      <c r="A149" s="1024">
        <v>42657</v>
      </c>
      <c r="B149" s="1357" t="s">
        <v>16</v>
      </c>
      <c r="C149" s="1023">
        <v>2920</v>
      </c>
      <c r="D149" s="1022">
        <f t="shared" si="5"/>
        <v>292</v>
      </c>
      <c r="E149" s="1023">
        <v>90</v>
      </c>
      <c r="F149" s="1023"/>
      <c r="G149" s="1020">
        <v>255</v>
      </c>
      <c r="H149" s="270"/>
      <c r="I149" s="1023"/>
      <c r="J149" s="270"/>
      <c r="K149" s="270"/>
      <c r="L149" s="271" t="s">
        <v>3654</v>
      </c>
    </row>
    <row r="150" spans="1:12" ht="47.25" customHeight="1">
      <c r="A150" s="1024">
        <v>42676</v>
      </c>
      <c r="B150" s="1376" t="s">
        <v>16</v>
      </c>
      <c r="C150" s="1023">
        <v>2830</v>
      </c>
      <c r="D150" s="1022">
        <f t="shared" si="5"/>
        <v>283</v>
      </c>
      <c r="E150" s="1023">
        <v>90</v>
      </c>
      <c r="F150" s="1023"/>
      <c r="G150" s="1020">
        <v>200</v>
      </c>
      <c r="H150" s="270"/>
      <c r="I150" s="1023"/>
      <c r="J150" s="270"/>
      <c r="K150" s="270"/>
      <c r="L150" s="271" t="s">
        <v>3695</v>
      </c>
    </row>
    <row r="151" spans="1:12" ht="47.25">
      <c r="A151" s="1024">
        <v>42702</v>
      </c>
      <c r="B151" s="1021" t="s">
        <v>16</v>
      </c>
      <c r="C151" s="1023">
        <v>2875</v>
      </c>
      <c r="D151" s="1022">
        <f t="shared" si="5"/>
        <v>287.5</v>
      </c>
      <c r="E151" s="1023">
        <v>90</v>
      </c>
      <c r="F151" s="1023"/>
      <c r="G151" s="1020">
        <v>140</v>
      </c>
      <c r="H151" s="270"/>
      <c r="I151" s="1023"/>
      <c r="J151" s="270"/>
      <c r="K151" s="270"/>
      <c r="L151" s="271" t="s">
        <v>3733</v>
      </c>
    </row>
    <row r="152" spans="1:12" ht="48" thickBot="1">
      <c r="A152" s="1706">
        <v>42714</v>
      </c>
      <c r="B152" s="1713" t="s">
        <v>16</v>
      </c>
      <c r="C152" s="445">
        <v>2770</v>
      </c>
      <c r="D152" s="1709">
        <f t="shared" si="5"/>
        <v>193.9</v>
      </c>
      <c r="E152" s="445">
        <v>93</v>
      </c>
      <c r="F152" s="445"/>
      <c r="G152" s="1717">
        <v>160</v>
      </c>
      <c r="H152" s="886"/>
      <c r="I152" s="445"/>
      <c r="J152" s="886"/>
      <c r="K152" s="886"/>
      <c r="L152" s="336" t="s">
        <v>3756</v>
      </c>
    </row>
    <row r="153" spans="1:12" ht="48" thickTop="1">
      <c r="A153" s="308">
        <v>42780</v>
      </c>
      <c r="B153" s="307" t="s">
        <v>16</v>
      </c>
      <c r="C153" s="446">
        <v>2875</v>
      </c>
      <c r="D153" s="322">
        <f t="shared" si="5"/>
        <v>402.5</v>
      </c>
      <c r="E153" s="446">
        <v>86</v>
      </c>
      <c r="F153" s="446"/>
      <c r="G153" s="1716">
        <v>183</v>
      </c>
      <c r="H153" s="281"/>
      <c r="I153" s="446"/>
      <c r="J153" s="281"/>
      <c r="K153" s="281"/>
      <c r="L153" s="335" t="s">
        <v>3885</v>
      </c>
    </row>
    <row r="154" spans="1:12" ht="47.25">
      <c r="A154" s="1024">
        <v>42792</v>
      </c>
      <c r="B154" s="1021" t="s">
        <v>16</v>
      </c>
      <c r="C154" s="1023">
        <v>2900</v>
      </c>
      <c r="D154" s="1022">
        <f t="shared" si="5"/>
        <v>406</v>
      </c>
      <c r="E154" s="1023">
        <v>86</v>
      </c>
      <c r="F154" s="1023"/>
      <c r="G154" s="1020">
        <v>140</v>
      </c>
      <c r="H154" s="270"/>
      <c r="I154" s="1023"/>
      <c r="J154" s="270"/>
      <c r="K154" s="270"/>
      <c r="L154" s="271" t="s">
        <v>3917</v>
      </c>
    </row>
    <row r="155" spans="1:12" ht="47.25">
      <c r="A155" s="1024">
        <v>42845</v>
      </c>
      <c r="B155" s="1021" t="s">
        <v>16</v>
      </c>
      <c r="C155" s="1023">
        <v>2900</v>
      </c>
      <c r="D155" s="1022">
        <f t="shared" si="5"/>
        <v>290</v>
      </c>
      <c r="E155" s="1023">
        <v>90</v>
      </c>
      <c r="F155" s="1023"/>
      <c r="G155" s="1020">
        <v>175</v>
      </c>
      <c r="H155" s="270"/>
      <c r="I155" s="1023"/>
      <c r="J155" s="270"/>
      <c r="K155" s="270"/>
      <c r="L155" s="271" t="s">
        <v>4057</v>
      </c>
    </row>
    <row r="156" spans="1:12" ht="47.25">
      <c r="A156" s="1024">
        <v>42891</v>
      </c>
      <c r="B156" s="1021" t="s">
        <v>16</v>
      </c>
      <c r="C156" s="1023">
        <v>3175</v>
      </c>
      <c r="D156" s="1022">
        <f t="shared" si="5"/>
        <v>317.5</v>
      </c>
      <c r="E156" s="1023">
        <v>90</v>
      </c>
      <c r="F156" s="1023">
        <v>186</v>
      </c>
      <c r="G156" s="1020">
        <v>140</v>
      </c>
      <c r="H156" s="270"/>
      <c r="I156" s="1023"/>
      <c r="J156" s="270"/>
      <c r="K156" s="270"/>
      <c r="L156" s="271" t="s">
        <v>4123</v>
      </c>
    </row>
    <row r="157" spans="1:12">
      <c r="A157" s="4293">
        <v>42915</v>
      </c>
      <c r="B157" s="1864" t="s">
        <v>11</v>
      </c>
      <c r="C157" s="4358" t="s">
        <v>4162</v>
      </c>
      <c r="D157" s="4281"/>
      <c r="E157" s="4281"/>
      <c r="F157" s="4281"/>
      <c r="G157" s="4281"/>
      <c r="H157" s="4281"/>
      <c r="I157" s="4281"/>
      <c r="J157" s="4359"/>
      <c r="K157" s="3229"/>
    </row>
    <row r="158" spans="1:12" ht="31.5">
      <c r="A158" s="4307"/>
      <c r="B158" s="1021" t="s">
        <v>16</v>
      </c>
      <c r="C158" s="1023">
        <v>2895</v>
      </c>
      <c r="D158" s="1022">
        <f t="shared" si="5"/>
        <v>289.5</v>
      </c>
      <c r="E158" s="1023">
        <v>90</v>
      </c>
      <c r="F158" s="1023"/>
      <c r="G158" s="1020">
        <v>175</v>
      </c>
      <c r="H158" s="270"/>
      <c r="I158" s="1023"/>
      <c r="J158" s="270"/>
      <c r="K158" s="270"/>
      <c r="L158" s="271" t="s">
        <v>4143</v>
      </c>
    </row>
    <row r="159" spans="1:12" ht="31.5">
      <c r="A159" s="1866">
        <v>42974</v>
      </c>
      <c r="B159" s="1021" t="s">
        <v>16</v>
      </c>
      <c r="C159" s="1023">
        <v>2875</v>
      </c>
      <c r="D159" s="1022">
        <f t="shared" si="5"/>
        <v>230</v>
      </c>
      <c r="E159" s="1023">
        <v>92</v>
      </c>
      <c r="F159" s="1023">
        <v>383</v>
      </c>
      <c r="G159" s="1020">
        <v>160</v>
      </c>
      <c r="H159" s="270"/>
      <c r="I159" s="1023"/>
      <c r="J159" s="270"/>
      <c r="K159" s="270"/>
      <c r="L159" s="271" t="s">
        <v>4224</v>
      </c>
    </row>
    <row r="160" spans="1:12" ht="31.5">
      <c r="A160" s="1024">
        <v>43019</v>
      </c>
      <c r="B160" s="1021" t="s">
        <v>16</v>
      </c>
      <c r="C160" s="1023">
        <v>2825</v>
      </c>
      <c r="D160" s="1022">
        <f t="shared" si="5"/>
        <v>254.25</v>
      </c>
      <c r="E160" s="1023">
        <v>91</v>
      </c>
      <c r="F160" s="1023"/>
      <c r="G160" s="1020">
        <v>170</v>
      </c>
      <c r="H160" s="270"/>
      <c r="I160" s="1023"/>
      <c r="J160" s="270"/>
      <c r="K160" s="270"/>
      <c r="L160" s="271" t="s">
        <v>4281</v>
      </c>
    </row>
    <row r="161" spans="1:12" ht="159" customHeight="1">
      <c r="A161" s="1930">
        <v>43057</v>
      </c>
      <c r="B161" s="1937" t="s">
        <v>34</v>
      </c>
      <c r="C161" s="4338" t="s">
        <v>4377</v>
      </c>
      <c r="D161" s="4332"/>
      <c r="E161" s="4332"/>
      <c r="F161" s="4332"/>
      <c r="G161" s="4332"/>
      <c r="H161" s="4332"/>
      <c r="I161" s="4332"/>
      <c r="J161" s="4339"/>
      <c r="K161" s="3517" t="s">
        <v>3965</v>
      </c>
      <c r="L161" s="2053" t="s">
        <v>4362</v>
      </c>
    </row>
    <row r="162" spans="1:12" ht="31.5">
      <c r="A162" s="453">
        <v>43077</v>
      </c>
      <c r="B162" s="460" t="s">
        <v>16</v>
      </c>
      <c r="C162" s="272">
        <v>2445</v>
      </c>
      <c r="D162" s="2065">
        <f t="shared" si="5"/>
        <v>855.75</v>
      </c>
      <c r="E162" s="272">
        <v>65</v>
      </c>
      <c r="G162" s="272">
        <v>170</v>
      </c>
      <c r="L162" s="795" t="s">
        <v>4393</v>
      </c>
    </row>
    <row r="163" spans="1:12" ht="47.25">
      <c r="A163" s="453">
        <v>43089</v>
      </c>
      <c r="B163" s="460" t="s">
        <v>16</v>
      </c>
      <c r="C163" s="272">
        <v>2355</v>
      </c>
      <c r="D163" s="2065">
        <f t="shared" si="5"/>
        <v>353.25</v>
      </c>
      <c r="E163" s="272">
        <v>85</v>
      </c>
      <c r="G163" s="272">
        <v>170</v>
      </c>
      <c r="L163" s="795" t="s">
        <v>4403</v>
      </c>
    </row>
    <row r="164" spans="1:12" ht="32.25" thickBot="1">
      <c r="A164" s="2155">
        <v>43097</v>
      </c>
      <c r="B164" s="2157" t="s">
        <v>16</v>
      </c>
      <c r="C164" s="504">
        <v>2125</v>
      </c>
      <c r="D164" s="2156">
        <f t="shared" si="5"/>
        <v>318.75</v>
      </c>
      <c r="E164" s="504">
        <v>85</v>
      </c>
      <c r="F164" s="504"/>
      <c r="G164" s="504">
        <v>140</v>
      </c>
      <c r="H164" s="504"/>
      <c r="I164" s="504"/>
      <c r="J164" s="504"/>
      <c r="K164" s="504"/>
      <c r="L164" s="2166" t="s">
        <v>4410</v>
      </c>
    </row>
    <row r="165" spans="1:12" ht="48" thickTop="1">
      <c r="A165" s="308">
        <v>43120</v>
      </c>
      <c r="B165" s="307" t="s">
        <v>16</v>
      </c>
      <c r="C165" s="354">
        <v>2075</v>
      </c>
      <c r="D165" s="322">
        <f>+C165*(100-E165)/100</f>
        <v>311.25</v>
      </c>
      <c r="E165" s="354">
        <v>85</v>
      </c>
      <c r="F165" s="354"/>
      <c r="G165" s="354">
        <v>150</v>
      </c>
      <c r="H165" s="354"/>
      <c r="I165" s="354"/>
      <c r="J165" s="354"/>
      <c r="K165" s="354"/>
      <c r="L165" s="2167" t="s">
        <v>4554</v>
      </c>
    </row>
    <row r="166" spans="1:12" ht="47.25">
      <c r="A166" s="2134">
        <v>43148</v>
      </c>
      <c r="B166" s="2132" t="s">
        <v>16</v>
      </c>
      <c r="C166" s="272">
        <v>2125</v>
      </c>
      <c r="D166" s="2133">
        <f>+C166*(100-E166)/100</f>
        <v>318.75</v>
      </c>
      <c r="E166" s="272">
        <v>85</v>
      </c>
      <c r="G166" s="272">
        <v>190</v>
      </c>
      <c r="L166" s="795" t="s">
        <v>4555</v>
      </c>
    </row>
    <row r="167" spans="1:12" ht="47.25">
      <c r="A167" s="4293">
        <v>43171</v>
      </c>
      <c r="B167" s="448" t="s">
        <v>16</v>
      </c>
      <c r="C167" s="479">
        <v>970</v>
      </c>
      <c r="D167" s="316">
        <f t="shared" ref="D167:D231" si="6">+C167*(100-E167)/100</f>
        <v>145.5</v>
      </c>
      <c r="E167" s="479">
        <v>85</v>
      </c>
      <c r="F167" s="479"/>
      <c r="G167" s="479">
        <v>190</v>
      </c>
      <c r="H167" s="479"/>
      <c r="I167" s="479"/>
      <c r="J167" s="479"/>
      <c r="K167" s="479"/>
      <c r="L167" s="870" t="s">
        <v>4538</v>
      </c>
    </row>
    <row r="168" spans="1:12" ht="40.5" customHeight="1">
      <c r="A168" s="4307"/>
      <c r="B168" s="2132" t="s">
        <v>11</v>
      </c>
      <c r="C168" s="4414" t="s">
        <v>4537</v>
      </c>
      <c r="D168" s="4281"/>
      <c r="E168" s="4281"/>
      <c r="F168" s="4281"/>
      <c r="G168" s="4281"/>
      <c r="H168" s="4281"/>
      <c r="I168" s="4281"/>
      <c r="J168" s="4359"/>
      <c r="K168" s="3229"/>
      <c r="L168" s="795"/>
    </row>
    <row r="169" spans="1:12" ht="79.5" customHeight="1">
      <c r="A169" s="2168">
        <v>43172</v>
      </c>
      <c r="B169" s="2169" t="s">
        <v>34</v>
      </c>
      <c r="C169" s="4535" t="s">
        <v>4605</v>
      </c>
      <c r="D169" s="4699"/>
      <c r="E169" s="4699"/>
      <c r="F169" s="4699"/>
      <c r="G169" s="4699"/>
      <c r="H169" s="4699"/>
      <c r="I169" s="4699"/>
      <c r="J169" s="4700"/>
      <c r="K169" s="3520"/>
      <c r="L169" s="2170" t="s">
        <v>4551</v>
      </c>
    </row>
    <row r="170" spans="1:12" ht="56.25" customHeight="1">
      <c r="A170" s="2252">
        <v>43176</v>
      </c>
      <c r="B170" s="2249" t="s">
        <v>16</v>
      </c>
      <c r="C170" s="2251">
        <v>1720</v>
      </c>
      <c r="D170" s="2250">
        <f t="shared" si="6"/>
        <v>258</v>
      </c>
      <c r="E170" s="2251">
        <v>85</v>
      </c>
      <c r="F170" s="2251"/>
      <c r="G170" s="2251">
        <v>203</v>
      </c>
      <c r="H170" s="2251"/>
      <c r="I170" s="2251"/>
      <c r="J170" s="2251"/>
      <c r="K170" s="3256"/>
      <c r="L170" s="363" t="s">
        <v>4591</v>
      </c>
    </row>
    <row r="171" spans="1:12" ht="47.25">
      <c r="A171" s="2252">
        <v>43186</v>
      </c>
      <c r="B171" s="2249" t="s">
        <v>16</v>
      </c>
      <c r="C171" s="2251">
        <v>1800</v>
      </c>
      <c r="D171" s="2250">
        <f t="shared" si="6"/>
        <v>270</v>
      </c>
      <c r="E171" s="2251">
        <v>85</v>
      </c>
      <c r="F171" s="2251"/>
      <c r="G171" s="2251">
        <v>140</v>
      </c>
      <c r="H171" s="2251"/>
      <c r="I171" s="2251"/>
      <c r="J171" s="2251"/>
      <c r="K171" s="3256"/>
      <c r="L171" s="363" t="s">
        <v>4590</v>
      </c>
    </row>
    <row r="172" spans="1:12" ht="47.25">
      <c r="A172" s="2265">
        <v>43189</v>
      </c>
      <c r="B172" s="1384" t="s">
        <v>16</v>
      </c>
      <c r="C172" s="2264">
        <v>1925</v>
      </c>
      <c r="D172" s="2263">
        <f t="shared" si="6"/>
        <v>288.75</v>
      </c>
      <c r="E172" s="2264">
        <v>85</v>
      </c>
      <c r="F172" s="2264"/>
      <c r="G172" s="2264">
        <v>185</v>
      </c>
      <c r="H172" s="2264"/>
      <c r="I172" s="2264"/>
      <c r="J172" s="2264"/>
      <c r="K172" s="3256"/>
      <c r="L172" s="363" t="s">
        <v>4601</v>
      </c>
    </row>
    <row r="173" spans="1:12" ht="34.5" customHeight="1">
      <c r="A173" s="2134">
        <v>43199</v>
      </c>
      <c r="B173" s="2132" t="s">
        <v>11</v>
      </c>
      <c r="C173" s="4414" t="s">
        <v>4625</v>
      </c>
      <c r="D173" s="4271"/>
      <c r="E173" s="4271"/>
      <c r="F173" s="4271"/>
      <c r="G173" s="4271"/>
      <c r="H173" s="4271"/>
      <c r="I173" s="4271"/>
      <c r="J173" s="4415"/>
      <c r="K173" s="3250"/>
      <c r="L173" s="363"/>
    </row>
    <row r="174" spans="1:12" ht="47.25">
      <c r="A174" s="2284">
        <v>43200</v>
      </c>
      <c r="B174" s="2283" t="s">
        <v>16</v>
      </c>
      <c r="C174" s="2264">
        <v>2185</v>
      </c>
      <c r="D174" s="2263">
        <f t="shared" si="6"/>
        <v>327.75</v>
      </c>
      <c r="E174" s="2264">
        <v>85</v>
      </c>
      <c r="F174" s="2264"/>
      <c r="G174" s="2264">
        <v>180</v>
      </c>
      <c r="H174" s="2264"/>
      <c r="I174" s="2264"/>
      <c r="J174" s="2264"/>
      <c r="K174" s="3256"/>
      <c r="L174" s="363" t="s">
        <v>4631</v>
      </c>
    </row>
    <row r="175" spans="1:12" ht="47.25">
      <c r="A175" s="2284">
        <v>43250</v>
      </c>
      <c r="B175" s="2283" t="s">
        <v>16</v>
      </c>
      <c r="C175" s="2264">
        <v>2075</v>
      </c>
      <c r="D175" s="2263">
        <f t="shared" si="6"/>
        <v>311.25</v>
      </c>
      <c r="E175" s="2264">
        <v>85</v>
      </c>
      <c r="F175" s="2264"/>
      <c r="G175" s="2264">
        <v>155</v>
      </c>
      <c r="H175" s="2264"/>
      <c r="I175" s="2264" t="s">
        <v>324</v>
      </c>
      <c r="J175" s="2264"/>
      <c r="K175" s="3256"/>
      <c r="L175" s="363" t="s">
        <v>4699</v>
      </c>
    </row>
    <row r="176" spans="1:12">
      <c r="A176" s="2284">
        <v>43299</v>
      </c>
      <c r="B176" s="2283" t="s">
        <v>11</v>
      </c>
      <c r="C176" s="4358" t="s">
        <v>4759</v>
      </c>
      <c r="D176" s="4281"/>
      <c r="E176" s="4281"/>
      <c r="F176" s="4281"/>
      <c r="G176" s="4281"/>
      <c r="H176" s="4281"/>
      <c r="I176" s="4281"/>
      <c r="J176" s="4359"/>
      <c r="K176" s="3229"/>
      <c r="L176" s="363"/>
    </row>
    <row r="177" spans="1:12" ht="47.25">
      <c r="A177" s="2284">
        <v>43307</v>
      </c>
      <c r="B177" s="2283" t="s">
        <v>16</v>
      </c>
      <c r="C177" s="2264">
        <v>2150</v>
      </c>
      <c r="D177" s="2263">
        <f t="shared" si="6"/>
        <v>322.5</v>
      </c>
      <c r="E177" s="2264">
        <v>85</v>
      </c>
      <c r="F177" s="2264"/>
      <c r="G177" s="2264">
        <v>170</v>
      </c>
      <c r="H177" s="2264"/>
      <c r="I177" s="2264"/>
      <c r="J177" s="2264"/>
      <c r="K177" s="3256"/>
      <c r="L177" s="363" t="s">
        <v>4840</v>
      </c>
    </row>
    <row r="178" spans="1:12">
      <c r="A178" s="2284">
        <v>43313</v>
      </c>
      <c r="B178" s="2283" t="s">
        <v>4</v>
      </c>
      <c r="C178" s="4478" t="s">
        <v>4794</v>
      </c>
      <c r="D178" s="4281"/>
      <c r="E178" s="4281"/>
      <c r="F178" s="4281"/>
      <c r="G178" s="4281"/>
      <c r="H178" s="4281"/>
      <c r="I178" s="4281"/>
      <c r="J178" s="4359"/>
      <c r="K178" s="3229"/>
      <c r="L178" s="363"/>
    </row>
    <row r="179" spans="1:12" ht="47.25">
      <c r="A179" s="2284">
        <v>43349</v>
      </c>
      <c r="B179" s="2283" t="s">
        <v>16</v>
      </c>
      <c r="C179" s="2264">
        <v>2180</v>
      </c>
      <c r="D179" s="2263">
        <f t="shared" si="6"/>
        <v>261.60000000000002</v>
      </c>
      <c r="E179" s="2264">
        <v>88</v>
      </c>
      <c r="F179" s="2264"/>
      <c r="G179" s="2264">
        <v>165</v>
      </c>
      <c r="H179" s="2264"/>
      <c r="I179" s="2264"/>
      <c r="J179" s="2264"/>
      <c r="K179" s="3256"/>
      <c r="L179" s="363" t="s">
        <v>4839</v>
      </c>
    </row>
    <row r="180" spans="1:12" ht="47.25">
      <c r="A180" s="2284">
        <v>43393</v>
      </c>
      <c r="B180" s="2283" t="s">
        <v>16</v>
      </c>
      <c r="C180" s="2264">
        <v>2285</v>
      </c>
      <c r="D180" s="2263">
        <f t="shared" si="6"/>
        <v>274.2</v>
      </c>
      <c r="E180" s="2264">
        <v>88</v>
      </c>
      <c r="F180" s="2264"/>
      <c r="G180" s="2264">
        <v>165</v>
      </c>
      <c r="H180" s="2264"/>
      <c r="I180" s="2264"/>
      <c r="J180" s="2264"/>
      <c r="K180" s="3256"/>
      <c r="L180" s="363" t="s">
        <v>4934</v>
      </c>
    </row>
    <row r="181" spans="1:12" ht="48" thickBot="1">
      <c r="A181" s="2518">
        <v>43450</v>
      </c>
      <c r="B181" s="2523" t="s">
        <v>16</v>
      </c>
      <c r="C181" s="445">
        <v>2210</v>
      </c>
      <c r="D181" s="2517">
        <f t="shared" si="6"/>
        <v>265.2</v>
      </c>
      <c r="E181" s="445">
        <v>88</v>
      </c>
      <c r="F181" s="445"/>
      <c r="G181" s="445">
        <v>180</v>
      </c>
      <c r="H181" s="445"/>
      <c r="I181" s="445"/>
      <c r="J181" s="445"/>
      <c r="K181" s="445"/>
      <c r="L181" s="367" t="s">
        <v>5061</v>
      </c>
    </row>
    <row r="182" spans="1:12" ht="48" thickTop="1">
      <c r="A182" s="308">
        <v>43475</v>
      </c>
      <c r="B182" s="307" t="s">
        <v>16</v>
      </c>
      <c r="C182" s="446">
        <v>2310</v>
      </c>
      <c r="D182" s="322">
        <f t="shared" si="6"/>
        <v>277.2</v>
      </c>
      <c r="E182" s="446">
        <v>88</v>
      </c>
      <c r="F182" s="446"/>
      <c r="G182" s="446">
        <v>165</v>
      </c>
      <c r="H182" s="446"/>
      <c r="I182" s="446"/>
      <c r="J182" s="446"/>
      <c r="K182" s="446"/>
      <c r="L182" s="377" t="s">
        <v>5105</v>
      </c>
    </row>
    <row r="183" spans="1:12" ht="32.25" customHeight="1">
      <c r="A183" s="304">
        <v>43565</v>
      </c>
      <c r="B183" s="2725" t="s">
        <v>11</v>
      </c>
      <c r="C183" s="4340" t="s">
        <v>5331</v>
      </c>
      <c r="D183" s="4263"/>
      <c r="E183" s="4263"/>
      <c r="F183" s="4263"/>
      <c r="G183" s="4263"/>
      <c r="H183" s="4263"/>
      <c r="I183" s="4263"/>
      <c r="J183" s="4344"/>
      <c r="K183" s="3221"/>
      <c r="L183" s="363"/>
    </row>
    <row r="184" spans="1:12" ht="47.25">
      <c r="A184" s="2284">
        <v>43604</v>
      </c>
      <c r="B184" s="2283" t="s">
        <v>16</v>
      </c>
      <c r="C184" s="2264">
        <v>2350</v>
      </c>
      <c r="D184" s="2263">
        <f t="shared" si="6"/>
        <v>188</v>
      </c>
      <c r="E184" s="2264">
        <v>92</v>
      </c>
      <c r="F184" s="2264"/>
      <c r="G184" s="2264">
        <v>175</v>
      </c>
      <c r="H184" s="2264"/>
      <c r="I184" s="2264"/>
      <c r="J184" s="2264"/>
      <c r="K184" s="3256"/>
      <c r="L184" s="363" t="s">
        <v>5406</v>
      </c>
    </row>
    <row r="185" spans="1:12" ht="48" customHeight="1">
      <c r="A185" s="304">
        <v>43609</v>
      </c>
      <c r="B185" s="2750" t="s">
        <v>11</v>
      </c>
      <c r="C185" s="4340" t="s">
        <v>5416</v>
      </c>
      <c r="D185" s="4263"/>
      <c r="E185" s="4263"/>
      <c r="F185" s="4263"/>
      <c r="G185" s="4263"/>
      <c r="H185" s="4263"/>
      <c r="I185" s="4263"/>
      <c r="J185" s="4344"/>
      <c r="K185" s="3221"/>
      <c r="L185" s="363"/>
    </row>
    <row r="186" spans="1:12">
      <c r="A186" s="2284">
        <v>43813</v>
      </c>
      <c r="B186" s="2283" t="s">
        <v>11</v>
      </c>
      <c r="C186" s="4358" t="s">
        <v>5811</v>
      </c>
      <c r="D186" s="4281"/>
      <c r="E186" s="4281"/>
      <c r="F186" s="4281"/>
      <c r="G186" s="4281"/>
      <c r="H186" s="4281"/>
      <c r="I186" s="4281"/>
      <c r="J186" s="4359"/>
      <c r="K186" s="3229"/>
      <c r="L186" s="363"/>
    </row>
    <row r="187" spans="1:12" ht="57.75" customHeight="1">
      <c r="A187" s="2284">
        <v>43873</v>
      </c>
      <c r="B187" s="2283" t="s">
        <v>11</v>
      </c>
      <c r="C187" s="4414" t="s">
        <v>5962</v>
      </c>
      <c r="D187" s="4281"/>
      <c r="E187" s="4281"/>
      <c r="F187" s="4281"/>
      <c r="G187" s="4281"/>
      <c r="H187" s="4281"/>
      <c r="I187" s="4281"/>
      <c r="J187" s="4359"/>
      <c r="K187" s="3229"/>
      <c r="L187" s="363"/>
    </row>
    <row r="188" spans="1:12">
      <c r="A188" s="2284"/>
      <c r="B188" s="2283"/>
      <c r="C188" s="2264"/>
      <c r="D188" s="2263">
        <f t="shared" si="6"/>
        <v>0</v>
      </c>
      <c r="E188" s="2264"/>
      <c r="F188" s="2264"/>
      <c r="G188" s="2264"/>
      <c r="H188" s="2264"/>
      <c r="I188" s="2264"/>
      <c r="J188" s="2264"/>
      <c r="K188" s="3256"/>
      <c r="L188" s="363"/>
    </row>
    <row r="189" spans="1:12">
      <c r="A189" s="2284"/>
      <c r="B189" s="2283"/>
      <c r="C189" s="2264"/>
      <c r="D189" s="2263">
        <f t="shared" si="6"/>
        <v>0</v>
      </c>
      <c r="E189" s="2264"/>
      <c r="F189" s="2264"/>
      <c r="G189" s="2264"/>
      <c r="H189" s="2264"/>
      <c r="I189" s="2264"/>
      <c r="J189" s="2264"/>
      <c r="K189" s="3256"/>
      <c r="L189" s="363"/>
    </row>
    <row r="190" spans="1:12">
      <c r="A190" s="2284"/>
      <c r="B190" s="2283"/>
      <c r="C190" s="2264"/>
      <c r="D190" s="2263">
        <f t="shared" si="6"/>
        <v>0</v>
      </c>
      <c r="E190" s="2264"/>
      <c r="F190" s="2264"/>
      <c r="G190" s="2264"/>
      <c r="H190" s="2264"/>
      <c r="I190" s="2264"/>
      <c r="J190" s="2264"/>
      <c r="K190" s="3256"/>
      <c r="L190" s="363"/>
    </row>
    <row r="191" spans="1:12">
      <c r="A191" s="2284"/>
      <c r="B191" s="2283"/>
      <c r="C191" s="2264"/>
      <c r="D191" s="2263">
        <f t="shared" si="6"/>
        <v>0</v>
      </c>
      <c r="E191" s="2264"/>
      <c r="F191" s="2264"/>
      <c r="G191" s="2264"/>
      <c r="H191" s="2264"/>
      <c r="I191" s="2264"/>
      <c r="J191" s="2264"/>
      <c r="K191" s="3256"/>
      <c r="L191" s="363"/>
    </row>
    <row r="192" spans="1:12">
      <c r="A192" s="2284"/>
      <c r="B192" s="2283"/>
      <c r="C192" s="2264"/>
      <c r="D192" s="2263">
        <f t="shared" si="6"/>
        <v>0</v>
      </c>
      <c r="E192" s="2264"/>
      <c r="F192" s="2264"/>
      <c r="G192" s="2264"/>
      <c r="H192" s="2264"/>
      <c r="I192" s="2264"/>
      <c r="J192" s="2264"/>
      <c r="K192" s="3256"/>
      <c r="L192" s="363"/>
    </row>
    <row r="193" spans="1:12">
      <c r="A193" s="2284"/>
      <c r="B193" s="2283"/>
      <c r="C193" s="2264"/>
      <c r="D193" s="2263">
        <f t="shared" si="6"/>
        <v>0</v>
      </c>
      <c r="E193" s="2264"/>
      <c r="F193" s="2264"/>
      <c r="G193" s="2264"/>
      <c r="H193" s="2264"/>
      <c r="I193" s="2264"/>
      <c r="J193" s="2264"/>
      <c r="K193" s="3256"/>
      <c r="L193" s="363"/>
    </row>
    <row r="194" spans="1:12">
      <c r="A194" s="2284"/>
      <c r="B194" s="2283"/>
      <c r="C194" s="2264"/>
      <c r="D194" s="2263">
        <f t="shared" si="6"/>
        <v>0</v>
      </c>
      <c r="E194" s="2264"/>
      <c r="F194" s="2264"/>
      <c r="G194" s="2264"/>
      <c r="H194" s="2264"/>
      <c r="I194" s="2264"/>
      <c r="J194" s="2264"/>
      <c r="K194" s="3256"/>
      <c r="L194" s="363"/>
    </row>
    <row r="195" spans="1:12">
      <c r="A195" s="2284"/>
      <c r="B195" s="2283"/>
      <c r="C195" s="2264"/>
      <c r="D195" s="2263">
        <f t="shared" si="6"/>
        <v>0</v>
      </c>
      <c r="E195" s="2264"/>
      <c r="F195" s="2264"/>
      <c r="G195" s="2264"/>
      <c r="H195" s="2264"/>
      <c r="I195" s="2264"/>
      <c r="J195" s="2264"/>
      <c r="K195" s="3256"/>
      <c r="L195" s="363"/>
    </row>
    <row r="196" spans="1:12">
      <c r="A196" s="2284"/>
      <c r="B196" s="2283"/>
      <c r="C196" s="2264"/>
      <c r="D196" s="2263">
        <f t="shared" si="6"/>
        <v>0</v>
      </c>
      <c r="E196" s="2264"/>
      <c r="F196" s="2264"/>
      <c r="G196" s="2264"/>
      <c r="H196" s="2264"/>
      <c r="I196" s="2264"/>
      <c r="J196" s="2264"/>
      <c r="K196" s="3256"/>
      <c r="L196" s="363"/>
    </row>
    <row r="197" spans="1:12">
      <c r="B197" s="2283"/>
      <c r="C197" s="2264"/>
      <c r="D197" s="2263">
        <f t="shared" si="6"/>
        <v>0</v>
      </c>
      <c r="E197" s="2264"/>
      <c r="F197" s="2264"/>
      <c r="G197" s="2264"/>
      <c r="H197" s="2264"/>
      <c r="I197" s="2264"/>
      <c r="J197" s="2264"/>
      <c r="K197" s="3256"/>
      <c r="L197" s="363"/>
    </row>
    <row r="198" spans="1:12">
      <c r="B198" s="2283"/>
      <c r="C198" s="2264"/>
      <c r="D198" s="2263">
        <f t="shared" si="6"/>
        <v>0</v>
      </c>
      <c r="E198" s="2264"/>
      <c r="F198" s="2264"/>
      <c r="G198" s="2264"/>
      <c r="H198" s="2264"/>
      <c r="I198" s="2264"/>
      <c r="J198" s="2264"/>
      <c r="K198" s="3256"/>
      <c r="L198" s="363"/>
    </row>
    <row r="199" spans="1:12">
      <c r="B199" s="2283"/>
      <c r="C199" s="2264"/>
      <c r="D199" s="2263">
        <f t="shared" si="6"/>
        <v>0</v>
      </c>
      <c r="E199" s="2264"/>
      <c r="F199" s="2264"/>
      <c r="G199" s="2264"/>
      <c r="H199" s="2264"/>
      <c r="I199" s="2264"/>
      <c r="J199" s="2264"/>
      <c r="K199" s="3256"/>
      <c r="L199" s="363"/>
    </row>
    <row r="200" spans="1:12">
      <c r="B200" s="2283"/>
      <c r="C200" s="2264"/>
      <c r="D200" s="2263">
        <f t="shared" si="6"/>
        <v>0</v>
      </c>
      <c r="E200" s="2264"/>
      <c r="F200" s="2264"/>
      <c r="G200" s="2264"/>
      <c r="H200" s="2264"/>
      <c r="I200" s="2264"/>
      <c r="J200" s="2264"/>
      <c r="K200" s="3256"/>
      <c r="L200" s="363"/>
    </row>
    <row r="201" spans="1:12">
      <c r="B201" s="2283"/>
      <c r="C201" s="2264"/>
      <c r="D201" s="2263">
        <f t="shared" si="6"/>
        <v>0</v>
      </c>
      <c r="E201" s="2264"/>
      <c r="F201" s="2264"/>
      <c r="G201" s="2264"/>
      <c r="H201" s="2264"/>
      <c r="I201" s="2264"/>
      <c r="J201" s="2264"/>
      <c r="K201" s="3256"/>
      <c r="L201" s="363"/>
    </row>
    <row r="202" spans="1:12">
      <c r="B202" s="2283"/>
      <c r="C202" s="2264"/>
      <c r="D202" s="2263">
        <f t="shared" si="6"/>
        <v>0</v>
      </c>
      <c r="E202" s="2264"/>
      <c r="F202" s="2264"/>
      <c r="G202" s="2264"/>
      <c r="H202" s="2264"/>
      <c r="I202" s="2264"/>
      <c r="J202" s="2264"/>
      <c r="K202" s="3256"/>
      <c r="L202" s="363"/>
    </row>
    <row r="203" spans="1:12">
      <c r="B203" s="2283"/>
      <c r="C203" s="2264"/>
      <c r="D203" s="2263">
        <f t="shared" si="6"/>
        <v>0</v>
      </c>
      <c r="E203" s="2264"/>
      <c r="F203" s="2264"/>
      <c r="G203" s="2264"/>
      <c r="H203" s="2264"/>
      <c r="I203" s="2264"/>
      <c r="J203" s="2264"/>
      <c r="K203" s="3256"/>
      <c r="L203" s="363"/>
    </row>
    <row r="204" spans="1:12">
      <c r="B204" s="2283"/>
      <c r="C204" s="2264"/>
      <c r="D204" s="2263">
        <f t="shared" si="6"/>
        <v>0</v>
      </c>
      <c r="E204" s="2264"/>
      <c r="F204" s="2264"/>
      <c r="G204" s="2264"/>
      <c r="H204" s="2264"/>
      <c r="I204" s="2264"/>
      <c r="J204" s="2264"/>
      <c r="K204" s="3256"/>
      <c r="L204" s="363"/>
    </row>
    <row r="205" spans="1:12">
      <c r="B205" s="2283"/>
      <c r="C205" s="2264"/>
      <c r="D205" s="2263">
        <f t="shared" si="6"/>
        <v>0</v>
      </c>
      <c r="E205" s="2264"/>
      <c r="F205" s="2264"/>
      <c r="G205" s="2264"/>
      <c r="H205" s="2264"/>
      <c r="I205" s="2264"/>
      <c r="J205" s="2264"/>
      <c r="K205" s="3256"/>
      <c r="L205" s="363"/>
    </row>
    <row r="206" spans="1:12">
      <c r="B206" s="2283"/>
      <c r="C206" s="2264"/>
      <c r="D206" s="2263">
        <f t="shared" si="6"/>
        <v>0</v>
      </c>
      <c r="E206" s="2264"/>
      <c r="F206" s="2264"/>
      <c r="G206" s="2264"/>
      <c r="H206" s="2264"/>
      <c r="I206" s="2264"/>
      <c r="J206" s="2264"/>
      <c r="K206" s="3256"/>
      <c r="L206" s="363"/>
    </row>
    <row r="207" spans="1:12">
      <c r="B207" s="2283"/>
      <c r="C207" s="2264"/>
      <c r="D207" s="2263">
        <f t="shared" si="6"/>
        <v>0</v>
      </c>
      <c r="E207" s="2264"/>
      <c r="F207" s="2264"/>
      <c r="G207" s="2264"/>
      <c r="H207" s="2264"/>
      <c r="I207" s="2264"/>
      <c r="J207" s="2264"/>
      <c r="K207" s="3256"/>
      <c r="L207" s="363"/>
    </row>
    <row r="208" spans="1:12">
      <c r="B208" s="2283"/>
      <c r="C208" s="2264"/>
      <c r="D208" s="2263">
        <f t="shared" si="6"/>
        <v>0</v>
      </c>
      <c r="E208" s="2264"/>
      <c r="F208" s="2264"/>
      <c r="G208" s="2264"/>
      <c r="H208" s="2264"/>
      <c r="I208" s="2264"/>
      <c r="J208" s="2264"/>
      <c r="K208" s="3256"/>
      <c r="L208" s="363"/>
    </row>
    <row r="209" spans="2:12">
      <c r="B209" s="2283"/>
      <c r="C209" s="2264"/>
      <c r="D209" s="2263">
        <f t="shared" si="6"/>
        <v>0</v>
      </c>
      <c r="E209" s="2264"/>
      <c r="F209" s="2264"/>
      <c r="G209" s="2264"/>
      <c r="H209" s="2264"/>
      <c r="I209" s="2264"/>
      <c r="J209" s="2264"/>
      <c r="K209" s="3256"/>
      <c r="L209" s="363"/>
    </row>
    <row r="210" spans="2:12">
      <c r="B210" s="2283"/>
      <c r="C210" s="2264"/>
      <c r="D210" s="2263">
        <f t="shared" si="6"/>
        <v>0</v>
      </c>
      <c r="E210" s="2264"/>
      <c r="F210" s="2264"/>
      <c r="G210" s="2264"/>
      <c r="H210" s="2264"/>
      <c r="I210" s="2264"/>
      <c r="J210" s="2264"/>
      <c r="K210" s="3256"/>
      <c r="L210" s="363"/>
    </row>
    <row r="211" spans="2:12">
      <c r="B211" s="2283"/>
      <c r="C211" s="2264"/>
      <c r="D211" s="2263">
        <f t="shared" si="6"/>
        <v>0</v>
      </c>
      <c r="E211" s="2264"/>
      <c r="F211" s="2264"/>
      <c r="G211" s="2264"/>
      <c r="H211" s="2264"/>
      <c r="I211" s="2264"/>
      <c r="J211" s="2264"/>
      <c r="K211" s="3256"/>
      <c r="L211" s="363"/>
    </row>
    <row r="212" spans="2:12">
      <c r="B212" s="2283"/>
      <c r="C212" s="2264"/>
      <c r="D212" s="2263">
        <f t="shared" si="6"/>
        <v>0</v>
      </c>
      <c r="E212" s="2264"/>
      <c r="F212" s="2264"/>
      <c r="G212" s="2264"/>
      <c r="H212" s="2264"/>
      <c r="I212" s="2264"/>
      <c r="J212" s="2264"/>
      <c r="K212" s="3256"/>
      <c r="L212" s="363"/>
    </row>
    <row r="213" spans="2:12">
      <c r="B213" s="2283"/>
      <c r="C213" s="2264"/>
      <c r="D213" s="2263">
        <f t="shared" si="6"/>
        <v>0</v>
      </c>
      <c r="E213" s="2264"/>
      <c r="F213" s="2264"/>
      <c r="G213" s="2264"/>
      <c r="H213" s="2264"/>
      <c r="I213" s="2264"/>
      <c r="J213" s="2264"/>
      <c r="K213" s="3256"/>
      <c r="L213" s="363"/>
    </row>
    <row r="214" spans="2:12">
      <c r="B214" s="2283"/>
      <c r="C214" s="2264"/>
      <c r="D214" s="2263">
        <f t="shared" si="6"/>
        <v>0</v>
      </c>
      <c r="E214" s="2264"/>
      <c r="F214" s="2264"/>
      <c r="G214" s="2264"/>
      <c r="H214" s="2264"/>
      <c r="I214" s="2264"/>
      <c r="J214" s="2264"/>
      <c r="K214" s="3256"/>
      <c r="L214" s="363"/>
    </row>
    <row r="215" spans="2:12">
      <c r="B215" s="2283"/>
      <c r="C215" s="2264"/>
      <c r="D215" s="2263">
        <f t="shared" si="6"/>
        <v>0</v>
      </c>
      <c r="E215" s="2264"/>
      <c r="F215" s="2264"/>
      <c r="G215" s="2264"/>
      <c r="H215" s="2264"/>
      <c r="I215" s="2264"/>
      <c r="J215" s="2264"/>
      <c r="K215" s="3256"/>
      <c r="L215" s="363"/>
    </row>
    <row r="216" spans="2:12">
      <c r="B216" s="2283"/>
      <c r="C216" s="2264"/>
      <c r="D216" s="2263">
        <f t="shared" si="6"/>
        <v>0</v>
      </c>
      <c r="E216" s="2264"/>
      <c r="F216" s="2264"/>
      <c r="G216" s="2264"/>
      <c r="H216" s="2264"/>
      <c r="I216" s="2264"/>
      <c r="J216" s="2264"/>
      <c r="K216" s="3256"/>
      <c r="L216" s="363"/>
    </row>
    <row r="217" spans="2:12">
      <c r="C217" s="2264"/>
      <c r="D217" s="2263">
        <f t="shared" si="6"/>
        <v>0</v>
      </c>
      <c r="E217" s="2264"/>
      <c r="F217" s="2264"/>
      <c r="G217" s="2264"/>
      <c r="H217" s="2264"/>
      <c r="I217" s="2264"/>
      <c r="J217" s="2264"/>
      <c r="K217" s="3256"/>
      <c r="L217" s="363"/>
    </row>
    <row r="218" spans="2:12">
      <c r="C218" s="2264"/>
      <c r="D218" s="2263">
        <f t="shared" si="6"/>
        <v>0</v>
      </c>
      <c r="E218" s="2264"/>
      <c r="F218" s="2264"/>
      <c r="G218" s="2264"/>
      <c r="H218" s="2264"/>
      <c r="I218" s="2264"/>
      <c r="J218" s="2264"/>
      <c r="K218" s="3256"/>
      <c r="L218" s="363"/>
    </row>
    <row r="219" spans="2:12">
      <c r="C219" s="2264"/>
      <c r="D219" s="2263">
        <f t="shared" si="6"/>
        <v>0</v>
      </c>
      <c r="E219" s="2264"/>
      <c r="F219" s="2264"/>
      <c r="G219" s="2264"/>
      <c r="H219" s="2264"/>
      <c r="I219" s="2264"/>
      <c r="J219" s="2264"/>
      <c r="K219" s="3256"/>
      <c r="L219" s="363"/>
    </row>
    <row r="220" spans="2:12">
      <c r="C220" s="2264"/>
      <c r="D220" s="2263">
        <f t="shared" si="6"/>
        <v>0</v>
      </c>
      <c r="E220" s="2264"/>
      <c r="F220" s="2264"/>
      <c r="G220" s="2264"/>
      <c r="H220" s="2264"/>
      <c r="I220" s="2264"/>
      <c r="J220" s="2264"/>
      <c r="K220" s="3256"/>
      <c r="L220" s="363"/>
    </row>
    <row r="221" spans="2:12">
      <c r="C221" s="2264"/>
      <c r="D221" s="2263">
        <f t="shared" si="6"/>
        <v>0</v>
      </c>
      <c r="E221" s="2264"/>
      <c r="F221" s="2264"/>
      <c r="G221" s="2264"/>
      <c r="H221" s="2264"/>
      <c r="I221" s="2264"/>
      <c r="J221" s="2264"/>
      <c r="K221" s="3256"/>
      <c r="L221" s="363"/>
    </row>
    <row r="222" spans="2:12">
      <c r="C222" s="2264"/>
      <c r="D222" s="2263">
        <f t="shared" si="6"/>
        <v>0</v>
      </c>
      <c r="E222" s="2264"/>
      <c r="F222" s="2264"/>
      <c r="G222" s="2264"/>
      <c r="H222" s="2264"/>
      <c r="I222" s="2264"/>
      <c r="J222" s="2264"/>
      <c r="K222" s="3256"/>
      <c r="L222" s="363"/>
    </row>
    <row r="223" spans="2:12">
      <c r="C223" s="2264"/>
      <c r="D223" s="2263">
        <f t="shared" si="6"/>
        <v>0</v>
      </c>
      <c r="E223" s="2264"/>
      <c r="F223" s="2264"/>
      <c r="G223" s="2264"/>
      <c r="H223" s="2264"/>
      <c r="I223" s="2264"/>
      <c r="J223" s="2264"/>
      <c r="K223" s="3256"/>
      <c r="L223" s="363"/>
    </row>
    <row r="224" spans="2:12">
      <c r="C224" s="2264"/>
      <c r="D224" s="2263">
        <f t="shared" si="6"/>
        <v>0</v>
      </c>
      <c r="E224" s="2264"/>
      <c r="F224" s="2264"/>
      <c r="G224" s="2264"/>
      <c r="H224" s="2264"/>
      <c r="I224" s="2264"/>
      <c r="J224" s="2264"/>
      <c r="K224" s="3256"/>
      <c r="L224" s="363"/>
    </row>
    <row r="225" spans="3:12">
      <c r="C225" s="2264"/>
      <c r="D225" s="2263">
        <f t="shared" si="6"/>
        <v>0</v>
      </c>
      <c r="E225" s="2264"/>
      <c r="F225" s="2264"/>
      <c r="G225" s="2264"/>
      <c r="H225" s="2264"/>
      <c r="I225" s="2264"/>
      <c r="J225" s="2264"/>
      <c r="K225" s="3256"/>
      <c r="L225" s="363"/>
    </row>
    <row r="226" spans="3:12">
      <c r="C226" s="2264"/>
      <c r="D226" s="2263">
        <f t="shared" si="6"/>
        <v>0</v>
      </c>
      <c r="E226" s="2264"/>
      <c r="F226" s="2264"/>
      <c r="G226" s="2264"/>
      <c r="H226" s="2264"/>
      <c r="I226" s="2264"/>
      <c r="J226" s="2264"/>
      <c r="K226" s="3256"/>
      <c r="L226" s="363"/>
    </row>
    <row r="227" spans="3:12">
      <c r="C227" s="2264"/>
      <c r="D227" s="2263">
        <f t="shared" si="6"/>
        <v>0</v>
      </c>
      <c r="E227" s="2264"/>
      <c r="F227" s="2264"/>
      <c r="G227" s="2264"/>
      <c r="H227" s="2264"/>
      <c r="I227" s="2264"/>
      <c r="J227" s="2264"/>
      <c r="K227" s="3256"/>
      <c r="L227" s="363"/>
    </row>
    <row r="228" spans="3:12">
      <c r="C228" s="2264"/>
      <c r="D228" s="2263">
        <f t="shared" si="6"/>
        <v>0</v>
      </c>
      <c r="E228" s="2264"/>
      <c r="F228" s="2264"/>
      <c r="G228" s="2264"/>
      <c r="H228" s="2264"/>
      <c r="I228" s="2264"/>
      <c r="J228" s="2264"/>
      <c r="K228" s="3256"/>
      <c r="L228" s="363"/>
    </row>
    <row r="229" spans="3:12">
      <c r="C229" s="2264"/>
      <c r="D229" s="2263">
        <f t="shared" si="6"/>
        <v>0</v>
      </c>
      <c r="E229" s="2264"/>
      <c r="F229" s="2264"/>
      <c r="G229" s="2264"/>
      <c r="H229" s="2264"/>
      <c r="I229" s="2264"/>
      <c r="J229" s="2264"/>
      <c r="K229" s="3256"/>
      <c r="L229" s="363"/>
    </row>
    <row r="230" spans="3:12">
      <c r="C230" s="2264"/>
      <c r="D230" s="2263">
        <f t="shared" si="6"/>
        <v>0</v>
      </c>
      <c r="E230" s="2264"/>
      <c r="F230" s="2264"/>
      <c r="G230" s="2264"/>
      <c r="H230" s="2264"/>
      <c r="I230" s="2264"/>
      <c r="J230" s="2264"/>
      <c r="K230" s="3256"/>
      <c r="L230" s="363"/>
    </row>
    <row r="231" spans="3:12">
      <c r="C231" s="2264"/>
      <c r="D231" s="2263">
        <f t="shared" si="6"/>
        <v>0</v>
      </c>
      <c r="E231" s="2264"/>
      <c r="F231" s="2264"/>
      <c r="G231" s="2264"/>
      <c r="H231" s="2264"/>
      <c r="I231" s="2264"/>
      <c r="J231" s="2264"/>
      <c r="K231" s="3256"/>
      <c r="L231" s="363"/>
    </row>
    <row r="232" spans="3:12">
      <c r="C232" s="2264"/>
      <c r="D232" s="2263">
        <f t="shared" ref="D232:D238" si="7">+C232*(100-E232)/100</f>
        <v>0</v>
      </c>
      <c r="E232" s="2264"/>
      <c r="F232" s="2264"/>
      <c r="G232" s="2264"/>
      <c r="H232" s="2264"/>
      <c r="I232" s="2264"/>
      <c r="J232" s="2264"/>
      <c r="K232" s="3256"/>
      <c r="L232" s="363"/>
    </row>
    <row r="233" spans="3:12">
      <c r="D233" s="2046">
        <f t="shared" si="7"/>
        <v>0</v>
      </c>
    </row>
    <row r="234" spans="3:12">
      <c r="D234" s="2046">
        <f t="shared" si="7"/>
        <v>0</v>
      </c>
    </row>
    <row r="235" spans="3:12">
      <c r="D235" s="2046">
        <f t="shared" si="7"/>
        <v>0</v>
      </c>
    </row>
    <row r="236" spans="3:12">
      <c r="D236" s="2046">
        <f t="shared" si="7"/>
        <v>0</v>
      </c>
    </row>
    <row r="237" spans="3:12">
      <c r="D237" s="2046">
        <f t="shared" si="7"/>
        <v>0</v>
      </c>
    </row>
    <row r="238" spans="3:12">
      <c r="D238" s="2046">
        <f t="shared" si="7"/>
        <v>0</v>
      </c>
    </row>
  </sheetData>
  <autoFilter ref="A6:L6"/>
  <customSheetViews>
    <customSheetView guid="{CD481555-6D06-49CD-9625-98C90CC09C9A}" showAutoFilter="1">
      <selection activeCell="K155" sqref="K155"/>
      <pageMargins left="0.7" right="0.7" top="0.75" bottom="0.75" header="0.3" footer="0.3"/>
      <pageSetup paperSize="9" orientation="portrait" r:id="rId1"/>
      <autoFilter ref="B6:B166"/>
    </customSheetView>
    <customSheetView guid="{9EC6AF21-4B8E-44E3-AF29-8895353139B2}" showAutoFilter="1">
      <pane ySplit="6" topLeftCell="A148" activePane="bottomLeft" state="frozen"/>
      <selection pane="bottomLeft" activeCell="K155" sqref="K155"/>
      <pageMargins left="0.7" right="0.7" top="0.75" bottom="0.75" header="0.3" footer="0.3"/>
      <pageSetup paperSize="9" orientation="portrait" r:id="rId2"/>
      <autoFilter ref="B6:B166"/>
    </customSheetView>
    <customSheetView guid="{4A6D03CA-35D0-42B2-8E76-6C991766DE68}" showAutoFilter="1">
      <pane ySplit="5" topLeftCell="A148" activePane="bottomLeft" state="frozen"/>
      <selection pane="bottomLeft" activeCell="K155" sqref="K155"/>
      <pageMargins left="0.7" right="0.7" top="0.75" bottom="0.75" header="0.3" footer="0.3"/>
      <pageSetup paperSize="9" orientation="portrait" r:id="rId3"/>
      <autoFilter ref="B6:B166"/>
    </customSheetView>
    <customSheetView guid="{94FC66D5-BF29-4BE8-974C-C93BA07E9FE3}" showAutoFilter="1">
      <pane ySplit="6" topLeftCell="A148" activePane="bottomLeft" state="frozen"/>
      <selection pane="bottomLeft" activeCell="K155" sqref="K155"/>
      <pageMargins left="0.7" right="0.7" top="0.75" bottom="0.75" header="0.3" footer="0.3"/>
      <pageSetup paperSize="9" orientation="portrait" r:id="rId4"/>
      <autoFilter ref="B6:B166"/>
    </customSheetView>
  </customSheetViews>
  <mergeCells count="65">
    <mergeCell ref="C187:J187"/>
    <mergeCell ref="C102:J102"/>
    <mergeCell ref="A103:A104"/>
    <mergeCell ref="C99:J99"/>
    <mergeCell ref="A71:A73"/>
    <mergeCell ref="C94:J94"/>
    <mergeCell ref="C84:J84"/>
    <mergeCell ref="C186:J186"/>
    <mergeCell ref="C103:J103"/>
    <mergeCell ref="A157:A158"/>
    <mergeCell ref="C176:J176"/>
    <mergeCell ref="C169:J169"/>
    <mergeCell ref="A167:A168"/>
    <mergeCell ref="C168:J168"/>
    <mergeCell ref="C161:J161"/>
    <mergeCell ref="C173:J173"/>
    <mergeCell ref="C23:J23"/>
    <mergeCell ref="A47:A49"/>
    <mergeCell ref="C60:J60"/>
    <mergeCell ref="C56:J56"/>
    <mergeCell ref="C83:J83"/>
    <mergeCell ref="C48:J48"/>
    <mergeCell ref="C72:J72"/>
    <mergeCell ref="C70:J70"/>
    <mergeCell ref="C75:J75"/>
    <mergeCell ref="C82:J82"/>
    <mergeCell ref="C33:J33"/>
    <mergeCell ref="A82:A83"/>
    <mergeCell ref="A39:A43"/>
    <mergeCell ref="C67:J67"/>
    <mergeCell ref="C68:J68"/>
    <mergeCell ref="C69:J69"/>
    <mergeCell ref="C57:J57"/>
    <mergeCell ref="A93:A95"/>
    <mergeCell ref="C92:J92"/>
    <mergeCell ref="A86:A88"/>
    <mergeCell ref="C87:J87"/>
    <mergeCell ref="C85:J85"/>
    <mergeCell ref="C89:J89"/>
    <mergeCell ref="A3:B3"/>
    <mergeCell ref="C3:F3"/>
    <mergeCell ref="G3:H3"/>
    <mergeCell ref="I3:J3"/>
    <mergeCell ref="C42:J42"/>
    <mergeCell ref="C15:J15"/>
    <mergeCell ref="C12:J12"/>
    <mergeCell ref="A4:B4"/>
    <mergeCell ref="C4:F4"/>
    <mergeCell ref="C7:J7"/>
    <mergeCell ref="A5:B5"/>
    <mergeCell ref="C5:F5"/>
    <mergeCell ref="C13:J13"/>
    <mergeCell ref="C21:J21"/>
    <mergeCell ref="C40:J40"/>
    <mergeCell ref="C29:J29"/>
    <mergeCell ref="A1:L1"/>
    <mergeCell ref="A2:B2"/>
    <mergeCell ref="C2:F2"/>
    <mergeCell ref="G2:H2"/>
    <mergeCell ref="I2:J2"/>
    <mergeCell ref="C185:J185"/>
    <mergeCell ref="C183:J183"/>
    <mergeCell ref="C178:J178"/>
    <mergeCell ref="C157:J157"/>
    <mergeCell ref="C143:J143"/>
  </mergeCells>
  <hyperlinks>
    <hyperlink ref="B85" r:id="rId5"/>
    <hyperlink ref="B57" r:id="rId6"/>
    <hyperlink ref="B7" r:id="rId7"/>
  </hyperlinks>
  <pageMargins left="0.7" right="0.7" top="0.75" bottom="0.75" header="0.3" footer="0.3"/>
  <pageSetup paperSize="9" orientation="portrait" r:id="rId8"/>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7030A0"/>
  </sheetPr>
  <dimension ref="A1:L206"/>
  <sheetViews>
    <sheetView zoomScaleNormal="100" workbookViewId="0">
      <pane ySplit="6" topLeftCell="A161" activePane="bottomLeft" state="frozen"/>
      <selection pane="bottomLeft" activeCell="C139" sqref="C139:J139"/>
    </sheetView>
  </sheetViews>
  <sheetFormatPr defaultRowHeight="15.75"/>
  <cols>
    <col min="1" max="1" width="16.85546875" style="273" customWidth="1"/>
    <col min="2" max="2" width="10.140625" style="272" customWidth="1"/>
    <col min="3" max="9" width="10" style="272" customWidth="1"/>
    <col min="10" max="10" width="14.7109375" style="272" customWidth="1"/>
    <col min="11" max="11" width="54.5703125" style="271" customWidth="1"/>
    <col min="12" max="16384" width="9.140625" style="270"/>
  </cols>
  <sheetData>
    <row r="1" spans="1:12" s="281" customFormat="1" ht="34.5" customHeight="1" thickTop="1">
      <c r="A1" s="4702" t="s">
        <v>1813</v>
      </c>
      <c r="B1" s="4702"/>
      <c r="C1" s="4702"/>
      <c r="D1" s="4702"/>
      <c r="E1" s="4702"/>
      <c r="F1" s="4702"/>
      <c r="G1" s="4702"/>
      <c r="H1" s="4702"/>
      <c r="I1" s="4702"/>
      <c r="J1" s="4702"/>
      <c r="K1" s="4702"/>
      <c r="L1" s="288"/>
    </row>
    <row r="2" spans="1:12" ht="20.100000000000001" customHeight="1" thickBot="1">
      <c r="A2" s="4703" t="s">
        <v>215</v>
      </c>
      <c r="B2" s="4704"/>
      <c r="C2" s="4705">
        <v>8107</v>
      </c>
      <c r="D2" s="4706"/>
      <c r="E2" s="4706"/>
      <c r="F2" s="4707"/>
      <c r="G2" s="4268"/>
      <c r="H2" s="4269"/>
      <c r="I2" s="4269"/>
      <c r="J2" s="4269"/>
      <c r="K2" s="347"/>
    </row>
    <row r="3" spans="1:12" ht="20.100000000000001" customHeight="1" thickTop="1" thickBot="1">
      <c r="A3" s="4289" t="s">
        <v>222</v>
      </c>
      <c r="B3" s="4373"/>
      <c r="C3" s="4708" t="s">
        <v>4415</v>
      </c>
      <c r="D3" s="4709"/>
      <c r="E3" s="4709"/>
      <c r="F3" s="4710"/>
      <c r="G3" s="4268"/>
      <c r="H3" s="4269"/>
      <c r="I3" s="4711" t="s">
        <v>1917</v>
      </c>
      <c r="J3" s="4712"/>
      <c r="K3" s="347"/>
    </row>
    <row r="4" spans="1:12" ht="20.25" customHeight="1" thickTop="1" thickBot="1">
      <c r="A4" s="4289" t="s">
        <v>223</v>
      </c>
      <c r="B4" s="4373"/>
      <c r="C4" s="4651" t="s">
        <v>4416</v>
      </c>
      <c r="D4" s="4659"/>
      <c r="E4" s="4659"/>
      <c r="F4" s="4660"/>
      <c r="G4" s="435"/>
      <c r="H4" s="435"/>
      <c r="I4" s="4713" t="s">
        <v>3902</v>
      </c>
      <c r="J4" s="4714"/>
      <c r="K4" s="4715"/>
    </row>
    <row r="5" spans="1:12" s="325" customFormat="1" ht="53.25" customHeight="1" thickTop="1" thickBot="1">
      <c r="A5" s="4289" t="s">
        <v>325</v>
      </c>
      <c r="B5" s="4373"/>
      <c r="C5" s="4716" t="s">
        <v>4414</v>
      </c>
      <c r="D5" s="4696"/>
      <c r="E5" s="4696"/>
      <c r="F5" s="4697"/>
      <c r="G5" s="433"/>
      <c r="H5" s="433"/>
      <c r="I5" s="433"/>
      <c r="J5" s="433"/>
      <c r="K5" s="327"/>
    </row>
    <row r="6" spans="1:12" s="281" customFormat="1" ht="35.25" customHeight="1" thickTop="1">
      <c r="A6" s="284" t="s">
        <v>1</v>
      </c>
      <c r="B6" s="283" t="s">
        <v>0</v>
      </c>
      <c r="C6" s="283" t="s">
        <v>2</v>
      </c>
      <c r="D6" s="283" t="s">
        <v>3</v>
      </c>
      <c r="E6" s="283" t="s">
        <v>4</v>
      </c>
      <c r="F6" s="283" t="s">
        <v>5</v>
      </c>
      <c r="G6" s="283" t="s">
        <v>6</v>
      </c>
      <c r="H6" s="283" t="s">
        <v>7</v>
      </c>
      <c r="I6" s="283" t="s">
        <v>8</v>
      </c>
      <c r="J6" s="283" t="s">
        <v>9</v>
      </c>
      <c r="K6" s="282" t="s">
        <v>10</v>
      </c>
    </row>
    <row r="7" spans="1:12" ht="66" customHeight="1">
      <c r="A7" s="1934">
        <v>41428</v>
      </c>
      <c r="B7" s="1933" t="s">
        <v>32</v>
      </c>
      <c r="C7" s="4450" t="s">
        <v>1812</v>
      </c>
      <c r="D7" s="4451"/>
      <c r="E7" s="4451"/>
      <c r="F7" s="4451"/>
      <c r="G7" s="4451"/>
      <c r="H7" s="4451"/>
      <c r="I7" s="4451"/>
      <c r="J7" s="4452"/>
      <c r="K7" s="2071" t="s">
        <v>3965</v>
      </c>
    </row>
    <row r="8" spans="1:12" ht="48" customHeight="1">
      <c r="A8" s="441">
        <v>41429</v>
      </c>
      <c r="B8" s="275" t="s">
        <v>16</v>
      </c>
      <c r="C8" s="292">
        <v>4152</v>
      </c>
      <c r="D8" s="292">
        <f>+C8*(100-E8)/100</f>
        <v>4027.44</v>
      </c>
      <c r="E8" s="292">
        <v>3</v>
      </c>
      <c r="F8" s="292">
        <v>81</v>
      </c>
      <c r="G8" s="292">
        <v>145</v>
      </c>
      <c r="H8" s="292"/>
      <c r="I8" s="292"/>
      <c r="J8" s="292"/>
      <c r="K8" s="348" t="s">
        <v>1811</v>
      </c>
    </row>
    <row r="9" spans="1:12" ht="49.5" customHeight="1">
      <c r="A9" s="441">
        <v>41433</v>
      </c>
      <c r="B9" s="275" t="s">
        <v>16</v>
      </c>
      <c r="C9" s="292">
        <v>4270</v>
      </c>
      <c r="D9" s="292">
        <f>+C9*(100-E9)/100</f>
        <v>4270</v>
      </c>
      <c r="E9" s="292">
        <v>0</v>
      </c>
      <c r="F9" s="292">
        <v>105</v>
      </c>
      <c r="G9" s="292">
        <v>180</v>
      </c>
      <c r="H9" s="292"/>
      <c r="I9" s="292"/>
      <c r="J9" s="292"/>
      <c r="K9" s="348" t="s">
        <v>1810</v>
      </c>
    </row>
    <row r="10" spans="1:12" ht="48.75" customHeight="1">
      <c r="A10" s="441">
        <v>41447</v>
      </c>
      <c r="B10" s="275" t="s">
        <v>16</v>
      </c>
      <c r="C10" s="292">
        <v>4040</v>
      </c>
      <c r="D10" s="292">
        <f>+C10*(100-E10)/100</f>
        <v>4040</v>
      </c>
      <c r="E10" s="292">
        <v>0</v>
      </c>
      <c r="F10" s="292">
        <v>85</v>
      </c>
      <c r="G10" s="292">
        <v>230</v>
      </c>
      <c r="H10" s="292"/>
      <c r="I10" s="292"/>
      <c r="J10" s="292"/>
      <c r="K10" s="348" t="s">
        <v>1809</v>
      </c>
    </row>
    <row r="11" spans="1:12" ht="25.5" customHeight="1">
      <c r="A11" s="441">
        <v>41463</v>
      </c>
      <c r="B11" s="275" t="s">
        <v>11</v>
      </c>
      <c r="C11" s="4345" t="s">
        <v>1808</v>
      </c>
      <c r="D11" s="4274"/>
      <c r="E11" s="4274"/>
      <c r="F11" s="4274"/>
      <c r="G11" s="4274"/>
      <c r="H11" s="4274"/>
      <c r="I11" s="4274"/>
      <c r="J11" s="4346"/>
      <c r="K11" s="348"/>
    </row>
    <row r="12" spans="1:12" ht="26.25" customHeight="1">
      <c r="A12" s="441">
        <v>41476</v>
      </c>
      <c r="B12" s="275" t="s">
        <v>11</v>
      </c>
      <c r="C12" s="4345" t="s">
        <v>1807</v>
      </c>
      <c r="D12" s="4274"/>
      <c r="E12" s="4274"/>
      <c r="F12" s="4274"/>
      <c r="G12" s="4274"/>
      <c r="H12" s="4274"/>
      <c r="I12" s="4274"/>
      <c r="J12" s="4346"/>
      <c r="K12" s="348"/>
    </row>
    <row r="13" spans="1:12" ht="47.25">
      <c r="A13" s="441">
        <v>41480</v>
      </c>
      <c r="B13" s="275" t="s">
        <v>16</v>
      </c>
      <c r="C13" s="292">
        <v>4110</v>
      </c>
      <c r="D13" s="292">
        <f>+C13*(100-E13)/100</f>
        <v>4110</v>
      </c>
      <c r="E13" s="292">
        <v>0</v>
      </c>
      <c r="F13" s="292">
        <v>65</v>
      </c>
      <c r="G13" s="292">
        <v>215</v>
      </c>
      <c r="H13" s="292"/>
      <c r="I13" s="292"/>
      <c r="J13" s="292"/>
      <c r="K13" s="348" t="s">
        <v>1806</v>
      </c>
    </row>
    <row r="14" spans="1:12">
      <c r="A14" s="441">
        <v>41487</v>
      </c>
      <c r="B14" s="275" t="s">
        <v>11</v>
      </c>
      <c r="C14" s="4345" t="s">
        <v>1805</v>
      </c>
      <c r="D14" s="4274"/>
      <c r="E14" s="4274"/>
      <c r="F14" s="4274"/>
      <c r="G14" s="4274"/>
      <c r="H14" s="4274"/>
      <c r="I14" s="4274"/>
      <c r="J14" s="4346"/>
      <c r="K14" s="348"/>
    </row>
    <row r="15" spans="1:12">
      <c r="A15" s="441">
        <v>41499</v>
      </c>
      <c r="B15" s="275" t="s">
        <v>11</v>
      </c>
      <c r="C15" s="4345" t="s">
        <v>1804</v>
      </c>
      <c r="D15" s="4274"/>
      <c r="E15" s="4274"/>
      <c r="F15" s="4274"/>
      <c r="G15" s="4274"/>
      <c r="H15" s="4274"/>
      <c r="I15" s="4274"/>
      <c r="J15" s="4346"/>
      <c r="K15" s="348"/>
    </row>
    <row r="16" spans="1:12" ht="33" customHeight="1">
      <c r="A16" s="441">
        <v>41514</v>
      </c>
      <c r="B16" s="275" t="s">
        <v>16</v>
      </c>
      <c r="C16" s="292">
        <v>3780</v>
      </c>
      <c r="D16" s="292">
        <f>+C16*(100-E16)/100</f>
        <v>3780</v>
      </c>
      <c r="E16" s="292">
        <v>0</v>
      </c>
      <c r="F16" s="292">
        <v>143</v>
      </c>
      <c r="G16" s="292">
        <v>370</v>
      </c>
      <c r="H16" s="292"/>
      <c r="I16" s="292"/>
      <c r="J16" s="292"/>
      <c r="K16" s="348" t="s">
        <v>1803</v>
      </c>
    </row>
    <row r="17" spans="1:12" s="271" customFormat="1" ht="25.5" customHeight="1">
      <c r="A17" s="441">
        <v>41515</v>
      </c>
      <c r="B17" s="275" t="s">
        <v>11</v>
      </c>
      <c r="C17" s="4701" t="s">
        <v>1802</v>
      </c>
      <c r="D17" s="4274"/>
      <c r="E17" s="4274"/>
      <c r="F17" s="4274"/>
      <c r="G17" s="4274"/>
      <c r="H17" s="4274"/>
      <c r="I17" s="4274"/>
      <c r="J17" s="4346"/>
      <c r="L17" s="270"/>
    </row>
    <row r="18" spans="1:12" s="271" customFormat="1" ht="51.75" customHeight="1">
      <c r="A18" s="441">
        <v>41515</v>
      </c>
      <c r="B18" s="275" t="s">
        <v>16</v>
      </c>
      <c r="C18" s="292">
        <v>4100</v>
      </c>
      <c r="D18" s="292">
        <f>+C18*(100-E18)/100</f>
        <v>4100</v>
      </c>
      <c r="E18" s="292">
        <v>0</v>
      </c>
      <c r="F18" s="292">
        <v>117</v>
      </c>
      <c r="G18" s="292">
        <v>270</v>
      </c>
      <c r="H18" s="292"/>
      <c r="I18" s="292"/>
      <c r="J18" s="292"/>
      <c r="K18" s="271" t="s">
        <v>1801</v>
      </c>
      <c r="L18" s="270"/>
    </row>
    <row r="19" spans="1:12" s="271" customFormat="1" ht="18" customHeight="1">
      <c r="A19" s="441">
        <v>41529</v>
      </c>
      <c r="B19" s="275" t="s">
        <v>11</v>
      </c>
      <c r="C19" s="4340" t="s">
        <v>1800</v>
      </c>
      <c r="D19" s="4263"/>
      <c r="E19" s="4263"/>
      <c r="F19" s="4263"/>
      <c r="G19" s="4263"/>
      <c r="H19" s="4263"/>
      <c r="I19" s="4263"/>
      <c r="J19" s="4344"/>
      <c r="L19" s="270"/>
    </row>
    <row r="20" spans="1:12" s="271" customFormat="1" ht="18" customHeight="1">
      <c r="A20" s="441">
        <v>41542</v>
      </c>
      <c r="B20" s="275" t="s">
        <v>16</v>
      </c>
      <c r="C20" s="292">
        <v>3965</v>
      </c>
      <c r="D20" s="292">
        <f>+C20*(100-E20)/100</f>
        <v>3965</v>
      </c>
      <c r="E20" s="292">
        <v>0</v>
      </c>
      <c r="F20" s="292">
        <v>93</v>
      </c>
      <c r="G20" s="292">
        <v>255</v>
      </c>
      <c r="H20" s="292"/>
      <c r="I20" s="292"/>
      <c r="J20" s="292"/>
      <c r="K20" s="271" t="s">
        <v>1799</v>
      </c>
      <c r="L20" s="270"/>
    </row>
    <row r="21" spans="1:12" s="271" customFormat="1" ht="18" customHeight="1">
      <c r="A21" s="441">
        <v>41574</v>
      </c>
      <c r="B21" s="275" t="s">
        <v>16</v>
      </c>
      <c r="C21" s="292">
        <v>3990</v>
      </c>
      <c r="D21" s="292">
        <f>+C21*(100-E21)/100</f>
        <v>3990</v>
      </c>
      <c r="E21" s="292">
        <v>0</v>
      </c>
      <c r="F21" s="292">
        <f>(0.456*1000000)/D21</f>
        <v>114.28571428571429</v>
      </c>
      <c r="G21" s="292">
        <v>250</v>
      </c>
      <c r="H21" s="292"/>
      <c r="I21" s="292"/>
      <c r="J21" s="292"/>
      <c r="K21" s="271" t="s">
        <v>1798</v>
      </c>
      <c r="L21" s="270"/>
    </row>
    <row r="22" spans="1:12" s="271" customFormat="1" ht="33.75" customHeight="1">
      <c r="A22" s="441">
        <v>41563</v>
      </c>
      <c r="B22" s="275" t="s">
        <v>11</v>
      </c>
      <c r="C22" s="4340" t="s">
        <v>1797</v>
      </c>
      <c r="D22" s="4263"/>
      <c r="E22" s="4263"/>
      <c r="F22" s="4263"/>
      <c r="G22" s="4263"/>
      <c r="H22" s="4263"/>
      <c r="I22" s="4263"/>
      <c r="J22" s="4344"/>
      <c r="L22" s="270"/>
    </row>
    <row r="23" spans="1:12" s="271" customFormat="1" ht="33.75" customHeight="1">
      <c r="A23" s="441">
        <v>41604</v>
      </c>
      <c r="B23" s="275" t="s">
        <v>11</v>
      </c>
      <c r="C23" s="4340" t="s">
        <v>1796</v>
      </c>
      <c r="D23" s="4263"/>
      <c r="E23" s="4263"/>
      <c r="F23" s="4263"/>
      <c r="G23" s="4263"/>
      <c r="H23" s="4263"/>
      <c r="I23" s="4263"/>
      <c r="J23" s="4344"/>
      <c r="L23" s="270"/>
    </row>
    <row r="24" spans="1:12" s="271" customFormat="1" ht="48" thickBot="1">
      <c r="A24" s="300">
        <v>41624</v>
      </c>
      <c r="B24" s="299" t="s">
        <v>16</v>
      </c>
      <c r="C24" s="341">
        <v>4160</v>
      </c>
      <c r="D24" s="341">
        <f>+C24*(100-E24)/100</f>
        <v>4160</v>
      </c>
      <c r="E24" s="341">
        <v>0</v>
      </c>
      <c r="F24" s="341">
        <v>82</v>
      </c>
      <c r="G24" s="341">
        <v>230</v>
      </c>
      <c r="H24" s="299"/>
      <c r="I24" s="299"/>
      <c r="J24" s="299"/>
      <c r="K24" s="339" t="s">
        <v>1795</v>
      </c>
      <c r="L24" s="270"/>
    </row>
    <row r="25" spans="1:12" s="271" customFormat="1" ht="16.5" thickTop="1">
      <c r="A25" s="308">
        <v>41643</v>
      </c>
      <c r="B25" s="307" t="s">
        <v>870</v>
      </c>
      <c r="C25" s="4381" t="s">
        <v>1794</v>
      </c>
      <c r="D25" s="4382"/>
      <c r="E25" s="4382"/>
      <c r="F25" s="4382"/>
      <c r="G25" s="4382"/>
      <c r="H25" s="4382"/>
      <c r="I25" s="4382"/>
      <c r="J25" s="4383"/>
      <c r="K25" s="411"/>
      <c r="L25" s="270"/>
    </row>
    <row r="26" spans="1:12" s="271" customFormat="1" ht="51.75" customHeight="1">
      <c r="A26" s="441">
        <v>41650</v>
      </c>
      <c r="B26" s="275" t="s">
        <v>16</v>
      </c>
      <c r="C26" s="432">
        <v>4065</v>
      </c>
      <c r="D26" s="292">
        <f>+C26*(100-E26)/100</f>
        <v>3739.8</v>
      </c>
      <c r="E26" s="432">
        <v>8</v>
      </c>
      <c r="F26" s="432">
        <v>64</v>
      </c>
      <c r="G26" s="432">
        <v>233</v>
      </c>
      <c r="H26" s="275"/>
      <c r="I26" s="275"/>
      <c r="J26" s="275"/>
      <c r="K26" s="271" t="s">
        <v>1793</v>
      </c>
      <c r="L26" s="270"/>
    </row>
    <row r="27" spans="1:12" s="271" customFormat="1">
      <c r="A27" s="4293">
        <v>41660</v>
      </c>
      <c r="B27" s="275" t="s">
        <v>870</v>
      </c>
      <c r="C27" s="4345" t="s">
        <v>1792</v>
      </c>
      <c r="D27" s="4274"/>
      <c r="E27" s="4274"/>
      <c r="F27" s="4274"/>
      <c r="G27" s="4274"/>
      <c r="H27" s="4274"/>
      <c r="I27" s="4274"/>
      <c r="J27" s="4346"/>
      <c r="L27" s="270"/>
    </row>
    <row r="28" spans="1:12" s="271" customFormat="1" ht="34.5" customHeight="1">
      <c r="A28" s="4307"/>
      <c r="B28" s="275" t="s">
        <v>11</v>
      </c>
      <c r="C28" s="4340" t="s">
        <v>1791</v>
      </c>
      <c r="D28" s="4263"/>
      <c r="E28" s="4263"/>
      <c r="F28" s="4263"/>
      <c r="G28" s="4263"/>
      <c r="H28" s="4263"/>
      <c r="I28" s="4263"/>
      <c r="J28" s="4344"/>
      <c r="L28" s="270"/>
    </row>
    <row r="29" spans="1:12" s="271" customFormat="1">
      <c r="A29" s="441">
        <v>41662</v>
      </c>
      <c r="B29" s="275" t="s">
        <v>11</v>
      </c>
      <c r="C29" s="4345" t="s">
        <v>1790</v>
      </c>
      <c r="D29" s="4274"/>
      <c r="E29" s="4274"/>
      <c r="F29" s="4274"/>
      <c r="G29" s="4274"/>
      <c r="H29" s="4274"/>
      <c r="I29" s="4274"/>
      <c r="J29" s="4346"/>
      <c r="L29" s="270"/>
    </row>
    <row r="30" spans="1:12" s="271" customFormat="1" ht="62.25" customHeight="1">
      <c r="A30" s="318">
        <v>41663</v>
      </c>
      <c r="B30" s="448" t="s">
        <v>16</v>
      </c>
      <c r="C30" s="449">
        <v>4870</v>
      </c>
      <c r="D30" s="316">
        <f>+C30*(100-E30)/100</f>
        <v>3896</v>
      </c>
      <c r="E30" s="488">
        <v>20</v>
      </c>
      <c r="F30" s="449">
        <v>56</v>
      </c>
      <c r="G30" s="449">
        <v>240</v>
      </c>
      <c r="H30" s="448"/>
      <c r="I30" s="448"/>
      <c r="J30" s="448"/>
      <c r="K30" s="342" t="s">
        <v>1789</v>
      </c>
      <c r="L30" s="270"/>
    </row>
    <row r="31" spans="1:12" s="271" customFormat="1" ht="60.75" customHeight="1">
      <c r="A31" s="441">
        <v>41679</v>
      </c>
      <c r="B31" s="275" t="s">
        <v>16</v>
      </c>
      <c r="C31" s="432">
        <v>4230</v>
      </c>
      <c r="D31" s="292">
        <f>+C31*(100-E31)/100</f>
        <v>3384</v>
      </c>
      <c r="E31" s="478">
        <v>20</v>
      </c>
      <c r="F31" s="432">
        <v>29</v>
      </c>
      <c r="G31" s="432">
        <v>207</v>
      </c>
      <c r="H31" s="275"/>
      <c r="I31" s="275"/>
      <c r="J31" s="275"/>
      <c r="K31" s="271" t="s">
        <v>1788</v>
      </c>
      <c r="L31" s="270"/>
    </row>
    <row r="32" spans="1:12" s="271" customFormat="1">
      <c r="A32" s="441">
        <v>41693</v>
      </c>
      <c r="B32" s="275" t="s">
        <v>11</v>
      </c>
      <c r="C32" s="4345" t="s">
        <v>1787</v>
      </c>
      <c r="D32" s="4274"/>
      <c r="E32" s="4274"/>
      <c r="F32" s="4274"/>
      <c r="G32" s="4274"/>
      <c r="H32" s="4274"/>
      <c r="I32" s="4274"/>
      <c r="J32" s="4346"/>
      <c r="L32" s="270"/>
    </row>
    <row r="33" spans="1:12" s="271" customFormat="1">
      <c r="A33" s="441">
        <v>41704</v>
      </c>
      <c r="B33" s="275" t="s">
        <v>11</v>
      </c>
      <c r="C33" s="4345" t="s">
        <v>1786</v>
      </c>
      <c r="D33" s="4274"/>
      <c r="E33" s="4274"/>
      <c r="F33" s="4274"/>
      <c r="G33" s="4274"/>
      <c r="H33" s="4274"/>
      <c r="I33" s="4274"/>
      <c r="J33" s="4346"/>
      <c r="L33" s="270"/>
    </row>
    <row r="34" spans="1:12" s="271" customFormat="1" ht="51" customHeight="1">
      <c r="A34" s="441">
        <v>41705</v>
      </c>
      <c r="B34" s="275" t="s">
        <v>12</v>
      </c>
      <c r="C34" s="4340" t="s">
        <v>1785</v>
      </c>
      <c r="D34" s="4263"/>
      <c r="E34" s="4263"/>
      <c r="F34" s="4263"/>
      <c r="G34" s="4263"/>
      <c r="H34" s="4263"/>
      <c r="I34" s="4263"/>
      <c r="J34" s="4344"/>
      <c r="L34" s="270"/>
    </row>
    <row r="35" spans="1:12" s="271" customFormat="1" ht="48.75" customHeight="1">
      <c r="A35" s="4293">
        <v>41706</v>
      </c>
      <c r="B35" s="275" t="s">
        <v>11</v>
      </c>
      <c r="C35" s="4340" t="s">
        <v>1784</v>
      </c>
      <c r="D35" s="4263"/>
      <c r="E35" s="4263"/>
      <c r="F35" s="4263"/>
      <c r="G35" s="4263"/>
      <c r="H35" s="4263"/>
      <c r="I35" s="4263"/>
      <c r="J35" s="4344"/>
      <c r="K35" s="348"/>
      <c r="L35" s="270"/>
    </row>
    <row r="36" spans="1:12" s="271" customFormat="1" ht="61.5" customHeight="1">
      <c r="A36" s="4307"/>
      <c r="B36" s="275" t="s">
        <v>16</v>
      </c>
      <c r="C36" s="445">
        <v>4210</v>
      </c>
      <c r="D36" s="311">
        <f>+C36*(100-E36)/100</f>
        <v>3368</v>
      </c>
      <c r="E36" s="409">
        <v>20</v>
      </c>
      <c r="F36" s="311">
        <f>(0.144*1000000)/D36</f>
        <v>42.755344418052253</v>
      </c>
      <c r="G36" s="445">
        <v>259</v>
      </c>
      <c r="H36" s="442"/>
      <c r="I36" s="442"/>
      <c r="J36" s="442"/>
      <c r="K36" s="271" t="s">
        <v>1783</v>
      </c>
      <c r="L36" s="270"/>
    </row>
    <row r="37" spans="1:12" s="271" customFormat="1" ht="23.25" customHeight="1">
      <c r="A37" s="441">
        <v>41711</v>
      </c>
      <c r="B37" s="275" t="s">
        <v>870</v>
      </c>
      <c r="C37" s="4345" t="s">
        <v>1782</v>
      </c>
      <c r="D37" s="4274"/>
      <c r="E37" s="4274"/>
      <c r="F37" s="4274"/>
      <c r="G37" s="4274"/>
      <c r="H37" s="4274"/>
      <c r="I37" s="4274"/>
      <c r="J37" s="4346"/>
      <c r="L37" s="270"/>
    </row>
    <row r="38" spans="1:12" s="271" customFormat="1" ht="49.5" customHeight="1">
      <c r="A38" s="304">
        <v>41726</v>
      </c>
      <c r="B38" s="303" t="s">
        <v>16</v>
      </c>
      <c r="C38" s="477">
        <v>3890</v>
      </c>
      <c r="D38" s="507">
        <f>+C38*(100-E38)/100</f>
        <v>2723</v>
      </c>
      <c r="E38" s="477">
        <v>30</v>
      </c>
      <c r="F38" s="507">
        <f>267000/D38</f>
        <v>98.053617333822984</v>
      </c>
      <c r="G38" s="477">
        <v>178</v>
      </c>
      <c r="H38" s="303"/>
      <c r="I38" s="303"/>
      <c r="J38" s="303"/>
      <c r="K38" s="334" t="s">
        <v>1781</v>
      </c>
      <c r="L38" s="270"/>
    </row>
    <row r="39" spans="1:12" s="271" customFormat="1" ht="46.5" customHeight="1">
      <c r="A39" s="441">
        <v>41740</v>
      </c>
      <c r="B39" s="275" t="s">
        <v>16</v>
      </c>
      <c r="C39" s="445">
        <v>3915</v>
      </c>
      <c r="D39" s="311">
        <f>+C39*(100-E39)/100</f>
        <v>2740.5</v>
      </c>
      <c r="E39" s="409">
        <v>30</v>
      </c>
      <c r="F39" s="311">
        <v>128</v>
      </c>
      <c r="G39" s="445">
        <v>180</v>
      </c>
      <c r="H39" s="275"/>
      <c r="I39" s="275"/>
      <c r="J39" s="275"/>
      <c r="K39" s="271" t="s">
        <v>1780</v>
      </c>
      <c r="L39" s="270"/>
    </row>
    <row r="40" spans="1:12" s="271" customFormat="1" ht="47.25">
      <c r="A40" s="441">
        <v>41747</v>
      </c>
      <c r="B40" s="275" t="s">
        <v>16</v>
      </c>
      <c r="C40" s="432">
        <v>3915</v>
      </c>
      <c r="D40" s="292">
        <f>+C40*(100-E40)/100</f>
        <v>2740.5</v>
      </c>
      <c r="E40" s="432">
        <v>30</v>
      </c>
      <c r="F40" s="292">
        <v>134</v>
      </c>
      <c r="G40" s="432">
        <v>182</v>
      </c>
      <c r="H40" s="432"/>
      <c r="I40" s="275"/>
      <c r="J40" s="275"/>
      <c r="K40" s="334" t="s">
        <v>1779</v>
      </c>
      <c r="L40" s="270"/>
    </row>
    <row r="41" spans="1:12" s="271" customFormat="1">
      <c r="A41" s="441">
        <v>41748</v>
      </c>
      <c r="B41" s="275" t="s">
        <v>870</v>
      </c>
      <c r="C41" s="4345" t="s">
        <v>1778</v>
      </c>
      <c r="D41" s="4274"/>
      <c r="E41" s="4274"/>
      <c r="F41" s="4274"/>
      <c r="G41" s="4274"/>
      <c r="H41" s="4274"/>
      <c r="I41" s="4274"/>
      <c r="J41" s="4346"/>
      <c r="K41" s="334"/>
      <c r="L41" s="270"/>
    </row>
    <row r="42" spans="1:12" s="271" customFormat="1" ht="47.25">
      <c r="A42" s="441">
        <v>41758</v>
      </c>
      <c r="B42" s="275" t="s">
        <v>16</v>
      </c>
      <c r="C42" s="432">
        <v>3863</v>
      </c>
      <c r="D42" s="292">
        <f>+C42*(100-E42)/100</f>
        <v>2704.1</v>
      </c>
      <c r="E42" s="432">
        <v>30</v>
      </c>
      <c r="F42" s="292">
        <v>152</v>
      </c>
      <c r="G42" s="275"/>
      <c r="H42" s="275"/>
      <c r="I42" s="275"/>
      <c r="J42" s="275"/>
      <c r="K42" s="334" t="s">
        <v>1777</v>
      </c>
      <c r="L42" s="270"/>
    </row>
    <row r="43" spans="1:12" s="271" customFormat="1" ht="47.25">
      <c r="A43" s="441">
        <v>41778</v>
      </c>
      <c r="B43" s="275" t="s">
        <v>16</v>
      </c>
      <c r="C43" s="432">
        <v>3905</v>
      </c>
      <c r="D43" s="292">
        <f>+C43*(100-E43)/100</f>
        <v>2538.25</v>
      </c>
      <c r="E43" s="432">
        <v>35</v>
      </c>
      <c r="F43" s="432">
        <v>135</v>
      </c>
      <c r="G43" s="432">
        <v>160</v>
      </c>
      <c r="H43" s="275"/>
      <c r="I43" s="275"/>
      <c r="J43" s="275"/>
      <c r="K43" s="334" t="s">
        <v>1776</v>
      </c>
      <c r="L43" s="270"/>
    </row>
    <row r="44" spans="1:12" s="271" customFormat="1" ht="47.25">
      <c r="A44" s="441">
        <v>41790</v>
      </c>
      <c r="B44" s="275" t="s">
        <v>16</v>
      </c>
      <c r="C44" s="432">
        <v>3870</v>
      </c>
      <c r="D44" s="292">
        <f>+C44*(100-E44)/100</f>
        <v>2709</v>
      </c>
      <c r="E44" s="432">
        <v>30</v>
      </c>
      <c r="F44" s="432">
        <v>130</v>
      </c>
      <c r="G44" s="432">
        <v>125</v>
      </c>
      <c r="H44" s="275"/>
      <c r="I44" s="275"/>
      <c r="J44" s="275"/>
      <c r="K44" s="271" t="s">
        <v>1775</v>
      </c>
      <c r="L44" s="270"/>
    </row>
    <row r="45" spans="1:12" s="271" customFormat="1">
      <c r="A45" s="441">
        <v>41801</v>
      </c>
      <c r="B45" s="275" t="s">
        <v>12</v>
      </c>
      <c r="C45" s="4345" t="s">
        <v>313</v>
      </c>
      <c r="D45" s="4274"/>
      <c r="E45" s="4274"/>
      <c r="F45" s="4274"/>
      <c r="G45" s="4274"/>
      <c r="H45" s="4274"/>
      <c r="I45" s="4274"/>
      <c r="J45" s="4346"/>
      <c r="L45" s="270"/>
    </row>
    <row r="46" spans="1:12" s="271" customFormat="1" ht="80.25" customHeight="1">
      <c r="A46" s="441">
        <v>41802</v>
      </c>
      <c r="B46" s="635" t="s">
        <v>34</v>
      </c>
      <c r="C46" s="4340" t="s">
        <v>1774</v>
      </c>
      <c r="D46" s="4263"/>
      <c r="E46" s="4263"/>
      <c r="F46" s="4263"/>
      <c r="G46" s="4263"/>
      <c r="H46" s="4263"/>
      <c r="I46" s="4263"/>
      <c r="J46" s="4344"/>
      <c r="K46" s="1791" t="s">
        <v>3965</v>
      </c>
      <c r="L46" s="270"/>
    </row>
    <row r="47" spans="1:12" s="271" customFormat="1" ht="47.25" customHeight="1">
      <c r="A47" s="441">
        <v>41805</v>
      </c>
      <c r="B47" s="275" t="s">
        <v>16</v>
      </c>
      <c r="C47" s="432">
        <v>3900</v>
      </c>
      <c r="D47" s="292">
        <f t="shared" ref="D47:D57" si="0">+C47*(100-E47)/100</f>
        <v>1560</v>
      </c>
      <c r="E47" s="432">
        <v>60</v>
      </c>
      <c r="F47" s="292">
        <f>405000/D47</f>
        <v>259.61538461538464</v>
      </c>
      <c r="G47" s="432">
        <v>110</v>
      </c>
      <c r="H47" s="275"/>
      <c r="I47" s="275"/>
      <c r="J47" s="275"/>
      <c r="K47" s="271" t="s">
        <v>1773</v>
      </c>
      <c r="L47" s="270"/>
    </row>
    <row r="48" spans="1:12" s="271" customFormat="1" ht="47.25">
      <c r="A48" s="318">
        <v>41811</v>
      </c>
      <c r="B48" s="448" t="s">
        <v>16</v>
      </c>
      <c r="C48" s="449">
        <v>3575</v>
      </c>
      <c r="D48" s="316">
        <f t="shared" si="0"/>
        <v>1787.5</v>
      </c>
      <c r="E48" s="449">
        <v>50</v>
      </c>
      <c r="F48" s="316">
        <v>68</v>
      </c>
      <c r="G48" s="449">
        <v>142</v>
      </c>
      <c r="H48" s="448"/>
      <c r="I48" s="448"/>
      <c r="J48" s="448"/>
      <c r="K48" s="342" t="s">
        <v>1772</v>
      </c>
      <c r="L48" s="270"/>
    </row>
    <row r="49" spans="1:12" s="271" customFormat="1" ht="47.25">
      <c r="A49" s="441">
        <v>41812</v>
      </c>
      <c r="B49" s="275" t="s">
        <v>16</v>
      </c>
      <c r="C49" s="432">
        <v>3800</v>
      </c>
      <c r="D49" s="292">
        <f t="shared" si="0"/>
        <v>1900</v>
      </c>
      <c r="E49" s="432">
        <v>50</v>
      </c>
      <c r="F49" s="292">
        <v>95</v>
      </c>
      <c r="G49" s="432">
        <v>125</v>
      </c>
      <c r="H49" s="275"/>
      <c r="I49" s="275"/>
      <c r="J49" s="275"/>
      <c r="K49" s="271" t="s">
        <v>1771</v>
      </c>
      <c r="L49" s="270"/>
    </row>
    <row r="50" spans="1:12" s="271" customFormat="1" ht="63">
      <c r="A50" s="441">
        <v>41827</v>
      </c>
      <c r="B50" s="275" t="s">
        <v>16</v>
      </c>
      <c r="C50" s="432">
        <v>3630</v>
      </c>
      <c r="D50" s="292">
        <f t="shared" si="0"/>
        <v>1996.5</v>
      </c>
      <c r="E50" s="432">
        <v>45</v>
      </c>
      <c r="F50" s="292">
        <v>54</v>
      </c>
      <c r="G50" s="432">
        <v>150</v>
      </c>
      <c r="H50" s="432"/>
      <c r="I50" s="292"/>
      <c r="J50" s="432"/>
      <c r="K50" s="271" t="s">
        <v>1770</v>
      </c>
      <c r="L50" s="270"/>
    </row>
    <row r="51" spans="1:12" s="271" customFormat="1" ht="48" customHeight="1">
      <c r="A51" s="441">
        <v>41837</v>
      </c>
      <c r="B51" s="275" t="s">
        <v>16</v>
      </c>
      <c r="C51" s="432">
        <v>3345</v>
      </c>
      <c r="D51" s="292">
        <f t="shared" si="0"/>
        <v>1605.6</v>
      </c>
      <c r="E51" s="432">
        <v>52</v>
      </c>
      <c r="F51" s="292">
        <v>24</v>
      </c>
      <c r="G51" s="432">
        <v>205</v>
      </c>
      <c r="H51" s="275"/>
      <c r="I51" s="275"/>
      <c r="J51" s="275"/>
      <c r="K51" s="271" t="s">
        <v>1769</v>
      </c>
      <c r="L51" s="270"/>
    </row>
    <row r="52" spans="1:12" s="271" customFormat="1" ht="47.25">
      <c r="A52" s="441">
        <v>41843</v>
      </c>
      <c r="B52" s="275" t="s">
        <v>16</v>
      </c>
      <c r="C52" s="432">
        <v>3295</v>
      </c>
      <c r="D52" s="292">
        <f t="shared" si="0"/>
        <v>1581.6</v>
      </c>
      <c r="E52" s="432">
        <v>52</v>
      </c>
      <c r="F52" s="432">
        <v>52</v>
      </c>
      <c r="G52" s="432">
        <v>210</v>
      </c>
      <c r="H52" s="432"/>
      <c r="I52" s="275" t="s">
        <v>324</v>
      </c>
      <c r="J52" s="275"/>
      <c r="K52" s="271" t="s">
        <v>1768</v>
      </c>
      <c r="L52" s="270"/>
    </row>
    <row r="53" spans="1:12" s="271" customFormat="1" ht="47.25">
      <c r="A53" s="441">
        <v>41851</v>
      </c>
      <c r="B53" s="275" t="s">
        <v>16</v>
      </c>
      <c r="C53" s="432">
        <v>3165</v>
      </c>
      <c r="D53" s="292">
        <f t="shared" si="0"/>
        <v>1582.5</v>
      </c>
      <c r="E53" s="432">
        <v>50</v>
      </c>
      <c r="F53" s="432">
        <v>50</v>
      </c>
      <c r="G53" s="432">
        <v>210</v>
      </c>
      <c r="H53" s="432"/>
      <c r="I53" s="275"/>
      <c r="J53" s="275"/>
      <c r="K53" s="271" t="s">
        <v>1767</v>
      </c>
      <c r="L53" s="270"/>
    </row>
    <row r="54" spans="1:12" s="271" customFormat="1" ht="31.5">
      <c r="A54" s="304">
        <v>41879</v>
      </c>
      <c r="B54" s="303" t="s">
        <v>16</v>
      </c>
      <c r="C54" s="301">
        <v>2550</v>
      </c>
      <c r="D54" s="302">
        <f t="shared" si="0"/>
        <v>1275</v>
      </c>
      <c r="E54" s="301">
        <v>50</v>
      </c>
      <c r="F54" s="301">
        <v>102</v>
      </c>
      <c r="G54" s="301">
        <v>192</v>
      </c>
      <c r="H54" s="303"/>
      <c r="I54" s="303"/>
      <c r="J54" s="303"/>
      <c r="K54" s="334" t="s">
        <v>1766</v>
      </c>
      <c r="L54" s="270"/>
    </row>
    <row r="55" spans="1:12" s="334" customFormat="1" ht="47.25">
      <c r="A55" s="304">
        <v>41886</v>
      </c>
      <c r="B55" s="303" t="s">
        <v>16</v>
      </c>
      <c r="C55" s="301">
        <v>2475</v>
      </c>
      <c r="D55" s="302">
        <f t="shared" si="0"/>
        <v>1237.5</v>
      </c>
      <c r="E55" s="301">
        <v>50</v>
      </c>
      <c r="F55" s="301" t="s">
        <v>70</v>
      </c>
      <c r="G55" s="301">
        <v>170</v>
      </c>
      <c r="H55" s="303"/>
      <c r="I55" s="303"/>
      <c r="J55" s="303"/>
      <c r="K55" s="334" t="s">
        <v>1765</v>
      </c>
      <c r="L55" s="506"/>
    </row>
    <row r="56" spans="1:12" s="271" customFormat="1" ht="47.25">
      <c r="A56" s="304">
        <v>41889</v>
      </c>
      <c r="B56" s="303" t="s">
        <v>16</v>
      </c>
      <c r="C56" s="301">
        <v>2520</v>
      </c>
      <c r="D56" s="302">
        <f t="shared" si="0"/>
        <v>1260</v>
      </c>
      <c r="E56" s="301">
        <v>50</v>
      </c>
      <c r="F56" s="301">
        <v>118</v>
      </c>
      <c r="G56" s="301">
        <v>230</v>
      </c>
      <c r="H56" s="303"/>
      <c r="I56" s="303"/>
      <c r="J56" s="303"/>
      <c r="K56" s="334" t="s">
        <v>1764</v>
      </c>
      <c r="L56" s="270"/>
    </row>
    <row r="57" spans="1:12" s="271" customFormat="1" ht="47.25">
      <c r="A57" s="304">
        <v>41909</v>
      </c>
      <c r="B57" s="303" t="s">
        <v>16</v>
      </c>
      <c r="C57" s="301">
        <v>2930</v>
      </c>
      <c r="D57" s="302">
        <f t="shared" si="0"/>
        <v>732.5</v>
      </c>
      <c r="E57" s="301">
        <v>75</v>
      </c>
      <c r="F57" s="301">
        <v>164</v>
      </c>
      <c r="G57" s="301">
        <v>163</v>
      </c>
      <c r="H57" s="303"/>
      <c r="I57" s="303"/>
      <c r="J57" s="303"/>
      <c r="K57" s="334" t="s">
        <v>1763</v>
      </c>
      <c r="L57" s="270"/>
    </row>
    <row r="58" spans="1:12" s="271" customFormat="1" ht="99" customHeight="1">
      <c r="A58" s="441">
        <v>41924</v>
      </c>
      <c r="B58" s="303" t="s">
        <v>11</v>
      </c>
      <c r="C58" s="4340" t="s">
        <v>1762</v>
      </c>
      <c r="D58" s="4274"/>
      <c r="E58" s="4274"/>
      <c r="F58" s="4274"/>
      <c r="G58" s="4274"/>
      <c r="H58" s="4274"/>
      <c r="I58" s="4274"/>
      <c r="J58" s="4346"/>
      <c r="L58" s="270"/>
    </row>
    <row r="59" spans="1:12" s="271" customFormat="1">
      <c r="A59" s="4293">
        <v>41926</v>
      </c>
      <c r="B59" s="303" t="s">
        <v>11</v>
      </c>
      <c r="C59" s="4478" t="s">
        <v>1761</v>
      </c>
      <c r="D59" s="4485"/>
      <c r="E59" s="4485"/>
      <c r="F59" s="4485"/>
      <c r="G59" s="4485"/>
      <c r="H59" s="4485"/>
      <c r="I59" s="4485"/>
      <c r="J59" s="4486"/>
      <c r="L59" s="270"/>
    </row>
    <row r="60" spans="1:12" s="271" customFormat="1" ht="148.5" customHeight="1">
      <c r="A60" s="4307"/>
      <c r="B60" s="303" t="s">
        <v>11</v>
      </c>
      <c r="C60" s="4340" t="s">
        <v>1760</v>
      </c>
      <c r="D60" s="4274"/>
      <c r="E60" s="4274"/>
      <c r="F60" s="4274"/>
      <c r="G60" s="4274"/>
      <c r="H60" s="4274"/>
      <c r="I60" s="4274"/>
      <c r="J60" s="4346"/>
      <c r="L60" s="270"/>
    </row>
    <row r="61" spans="1:12" s="271" customFormat="1" ht="85.5" customHeight="1">
      <c r="A61" s="441">
        <v>41927</v>
      </c>
      <c r="B61" s="664" t="s">
        <v>34</v>
      </c>
      <c r="C61" s="4545" t="s">
        <v>1759</v>
      </c>
      <c r="D61" s="4549"/>
      <c r="E61" s="4549"/>
      <c r="F61" s="4549"/>
      <c r="G61" s="4549"/>
      <c r="H61" s="4549"/>
      <c r="I61" s="4549"/>
      <c r="J61" s="4550"/>
      <c r="K61" s="1792" t="s">
        <v>3965</v>
      </c>
      <c r="L61" s="270"/>
    </row>
    <row r="62" spans="1:12" s="271" customFormat="1" ht="38.25" customHeight="1">
      <c r="A62" s="441">
        <v>41936</v>
      </c>
      <c r="B62" s="303" t="s">
        <v>16</v>
      </c>
      <c r="C62" s="301">
        <v>2915</v>
      </c>
      <c r="D62" s="302">
        <f t="shared" ref="D62:D78" si="1">+C62*(100-E62)/100</f>
        <v>2186.25</v>
      </c>
      <c r="E62" s="301">
        <v>25</v>
      </c>
      <c r="F62" s="301"/>
      <c r="G62" s="301">
        <v>140</v>
      </c>
      <c r="H62" s="272"/>
      <c r="I62" s="272"/>
      <c r="J62" s="272"/>
      <c r="K62" s="271" t="s">
        <v>1758</v>
      </c>
      <c r="L62" s="270"/>
    </row>
    <row r="63" spans="1:12" s="271" customFormat="1" ht="31.5">
      <c r="A63" s="441">
        <v>41937</v>
      </c>
      <c r="B63" s="303" t="s">
        <v>16</v>
      </c>
      <c r="C63" s="301">
        <v>2870</v>
      </c>
      <c r="D63" s="302">
        <f t="shared" si="1"/>
        <v>2152.5</v>
      </c>
      <c r="E63" s="301">
        <v>25</v>
      </c>
      <c r="F63" s="301"/>
      <c r="G63" s="301">
        <v>140</v>
      </c>
      <c r="H63" s="272"/>
      <c r="I63" s="272"/>
      <c r="J63" s="272"/>
      <c r="K63" s="271" t="s">
        <v>1757</v>
      </c>
      <c r="L63" s="270"/>
    </row>
    <row r="64" spans="1:12" s="272" customFormat="1" ht="47.25">
      <c r="A64" s="441">
        <v>41938</v>
      </c>
      <c r="B64" s="303" t="s">
        <v>16</v>
      </c>
      <c r="C64" s="301">
        <v>2940</v>
      </c>
      <c r="D64" s="302">
        <f t="shared" si="1"/>
        <v>2205</v>
      </c>
      <c r="E64" s="301">
        <v>25</v>
      </c>
      <c r="F64" s="301"/>
      <c r="G64" s="301">
        <v>160</v>
      </c>
      <c r="K64" s="271" t="s">
        <v>1756</v>
      </c>
      <c r="L64" s="270"/>
    </row>
    <row r="65" spans="1:12" s="272" customFormat="1" ht="47.25">
      <c r="A65" s="441">
        <v>41950</v>
      </c>
      <c r="B65" s="303" t="s">
        <v>16</v>
      </c>
      <c r="C65" s="432">
        <v>2775</v>
      </c>
      <c r="D65" s="292">
        <f t="shared" si="1"/>
        <v>1942.5</v>
      </c>
      <c r="E65" s="432">
        <v>30</v>
      </c>
      <c r="F65" s="432"/>
      <c r="G65" s="432">
        <v>180</v>
      </c>
      <c r="H65" s="432"/>
      <c r="K65" s="271" t="s">
        <v>1755</v>
      </c>
      <c r="L65" s="270"/>
    </row>
    <row r="66" spans="1:12" s="272" customFormat="1" ht="47.25">
      <c r="A66" s="441">
        <v>41959</v>
      </c>
      <c r="B66" s="303" t="s">
        <v>16</v>
      </c>
      <c r="C66" s="432">
        <v>2640</v>
      </c>
      <c r="D66" s="292">
        <f t="shared" si="1"/>
        <v>1848</v>
      </c>
      <c r="E66" s="432">
        <v>30</v>
      </c>
      <c r="F66" s="432"/>
      <c r="G66" s="432">
        <v>208</v>
      </c>
      <c r="H66" s="432"/>
      <c r="K66" s="271" t="s">
        <v>1754</v>
      </c>
      <c r="L66" s="270"/>
    </row>
    <row r="67" spans="1:12" s="272" customFormat="1" ht="47.25">
      <c r="A67" s="441">
        <v>41980</v>
      </c>
      <c r="B67" s="303" t="s">
        <v>16</v>
      </c>
      <c r="C67" s="432">
        <v>2375</v>
      </c>
      <c r="D67" s="292">
        <f t="shared" si="1"/>
        <v>1496.25</v>
      </c>
      <c r="E67" s="432">
        <v>37</v>
      </c>
      <c r="F67" s="432"/>
      <c r="G67" s="292">
        <v>206</v>
      </c>
      <c r="K67" s="271" t="s">
        <v>1753</v>
      </c>
      <c r="L67" s="270"/>
    </row>
    <row r="68" spans="1:12" s="272" customFormat="1" ht="47.25">
      <c r="A68" s="441">
        <v>41989</v>
      </c>
      <c r="B68" s="303" t="s">
        <v>16</v>
      </c>
      <c r="C68" s="432">
        <v>2450</v>
      </c>
      <c r="D68" s="292">
        <f t="shared" si="1"/>
        <v>1470</v>
      </c>
      <c r="E68" s="432">
        <v>40</v>
      </c>
      <c r="F68" s="432"/>
      <c r="G68" s="432">
        <v>200</v>
      </c>
      <c r="H68" s="432"/>
      <c r="I68" s="432"/>
      <c r="K68" s="271" t="s">
        <v>1752</v>
      </c>
      <c r="L68" s="270"/>
    </row>
    <row r="69" spans="1:12" s="272" customFormat="1" ht="48" thickBot="1">
      <c r="A69" s="436">
        <v>41996</v>
      </c>
      <c r="B69" s="505" t="s">
        <v>16</v>
      </c>
      <c r="C69" s="445">
        <v>2520</v>
      </c>
      <c r="D69" s="311">
        <f t="shared" si="1"/>
        <v>1512</v>
      </c>
      <c r="E69" s="445">
        <v>40</v>
      </c>
      <c r="F69" s="445"/>
      <c r="G69" s="445">
        <v>220</v>
      </c>
      <c r="H69" s="504"/>
      <c r="I69" s="504"/>
      <c r="J69" s="504"/>
      <c r="K69" s="336" t="s">
        <v>1751</v>
      </c>
      <c r="L69" s="270"/>
    </row>
    <row r="70" spans="1:12" s="272" customFormat="1" ht="48" thickTop="1">
      <c r="A70" s="308">
        <v>42015</v>
      </c>
      <c r="B70" s="503" t="s">
        <v>16</v>
      </c>
      <c r="C70" s="446">
        <v>2560</v>
      </c>
      <c r="D70" s="322">
        <f t="shared" si="1"/>
        <v>1408</v>
      </c>
      <c r="E70" s="446">
        <v>45</v>
      </c>
      <c r="F70" s="354"/>
      <c r="G70" s="446">
        <v>240</v>
      </c>
      <c r="H70" s="354"/>
      <c r="I70" s="354"/>
      <c r="J70" s="354"/>
      <c r="K70" s="491" t="s">
        <v>1750</v>
      </c>
      <c r="L70" s="270"/>
    </row>
    <row r="71" spans="1:12" s="272" customFormat="1" ht="47.25">
      <c r="A71" s="441">
        <v>42032</v>
      </c>
      <c r="B71" s="303" t="s">
        <v>16</v>
      </c>
      <c r="C71" s="478">
        <v>2620</v>
      </c>
      <c r="D71" s="296">
        <f t="shared" si="1"/>
        <v>1310</v>
      </c>
      <c r="E71" s="478">
        <v>50</v>
      </c>
      <c r="F71" s="478"/>
      <c r="G71" s="478">
        <v>200</v>
      </c>
      <c r="H71" s="478"/>
      <c r="K71" s="271" t="s">
        <v>1749</v>
      </c>
      <c r="L71" s="270"/>
    </row>
    <row r="72" spans="1:12" s="272" customFormat="1" ht="47.25">
      <c r="A72" s="441">
        <v>42039</v>
      </c>
      <c r="B72" s="303" t="s">
        <v>16</v>
      </c>
      <c r="C72" s="478">
        <v>2525</v>
      </c>
      <c r="D72" s="296">
        <f t="shared" si="1"/>
        <v>1262.5</v>
      </c>
      <c r="E72" s="478">
        <v>50</v>
      </c>
      <c r="F72" s="478">
        <v>69</v>
      </c>
      <c r="G72" s="478">
        <v>215</v>
      </c>
      <c r="K72" s="271" t="s">
        <v>1748</v>
      </c>
      <c r="L72" s="270"/>
    </row>
    <row r="73" spans="1:12" s="272" customFormat="1" ht="47.25">
      <c r="A73" s="441">
        <v>42051</v>
      </c>
      <c r="B73" s="303" t="s">
        <v>16</v>
      </c>
      <c r="C73" s="478">
        <v>2500</v>
      </c>
      <c r="D73" s="296">
        <f t="shared" si="1"/>
        <v>1125</v>
      </c>
      <c r="E73" s="478">
        <v>55</v>
      </c>
      <c r="F73" s="478">
        <v>133</v>
      </c>
      <c r="G73" s="478">
        <v>200</v>
      </c>
      <c r="K73" s="271" t="s">
        <v>1747</v>
      </c>
      <c r="L73" s="270"/>
    </row>
    <row r="74" spans="1:12" s="272" customFormat="1" ht="47.25">
      <c r="A74" s="441">
        <v>42060</v>
      </c>
      <c r="B74" s="303" t="s">
        <v>16</v>
      </c>
      <c r="C74" s="432">
        <v>2555</v>
      </c>
      <c r="D74" s="292">
        <f t="shared" si="1"/>
        <v>1149.75</v>
      </c>
      <c r="E74" s="432">
        <v>55</v>
      </c>
      <c r="F74" s="432">
        <v>133</v>
      </c>
      <c r="G74" s="432">
        <v>200</v>
      </c>
      <c r="K74" s="271" t="s">
        <v>1746</v>
      </c>
      <c r="L74" s="270"/>
    </row>
    <row r="75" spans="1:12" s="272" customFormat="1" ht="63">
      <c r="A75" s="441">
        <v>42069</v>
      </c>
      <c r="B75" s="303" t="s">
        <v>16</v>
      </c>
      <c r="C75" s="432">
        <v>2565</v>
      </c>
      <c r="D75" s="292">
        <f t="shared" si="1"/>
        <v>1231.2</v>
      </c>
      <c r="E75" s="432">
        <v>52</v>
      </c>
      <c r="F75" s="432">
        <v>11</v>
      </c>
      <c r="G75" s="432">
        <v>215</v>
      </c>
      <c r="H75" s="432"/>
      <c r="I75" s="292"/>
      <c r="J75" s="432"/>
      <c r="K75" s="271" t="s">
        <v>1745</v>
      </c>
      <c r="L75" s="270"/>
    </row>
    <row r="76" spans="1:12" s="272" customFormat="1" ht="47.25">
      <c r="A76" s="441">
        <v>42078</v>
      </c>
      <c r="B76" s="303" t="s">
        <v>16</v>
      </c>
      <c r="C76" s="432">
        <v>2590</v>
      </c>
      <c r="D76" s="292">
        <f t="shared" si="1"/>
        <v>1243.2</v>
      </c>
      <c r="E76" s="432">
        <v>52</v>
      </c>
      <c r="F76" s="432">
        <v>10</v>
      </c>
      <c r="G76" s="432">
        <v>190</v>
      </c>
      <c r="H76" s="432"/>
      <c r="I76" s="292"/>
      <c r="J76" s="432"/>
      <c r="K76" s="271" t="s">
        <v>1744</v>
      </c>
      <c r="L76" s="270"/>
    </row>
    <row r="77" spans="1:12" s="272" customFormat="1" ht="47.25">
      <c r="A77" s="441">
        <v>42085</v>
      </c>
      <c r="B77" s="303" t="s">
        <v>16</v>
      </c>
      <c r="C77" s="432">
        <v>2645</v>
      </c>
      <c r="D77" s="292">
        <f t="shared" si="1"/>
        <v>1190.25</v>
      </c>
      <c r="E77" s="432">
        <v>55</v>
      </c>
      <c r="F77" s="432">
        <v>168</v>
      </c>
      <c r="G77" s="432">
        <v>192</v>
      </c>
      <c r="H77" s="432"/>
      <c r="I77" s="292"/>
      <c r="J77" s="432"/>
      <c r="K77" s="271" t="s">
        <v>1743</v>
      </c>
      <c r="L77" s="270"/>
    </row>
    <row r="78" spans="1:12" s="272" customFormat="1" ht="47.25">
      <c r="A78" s="441">
        <v>42092</v>
      </c>
      <c r="B78" s="303" t="s">
        <v>16</v>
      </c>
      <c r="C78" s="432">
        <v>2705</v>
      </c>
      <c r="D78" s="292">
        <f t="shared" si="1"/>
        <v>1217.25</v>
      </c>
      <c r="E78" s="432">
        <v>55</v>
      </c>
      <c r="F78" s="432">
        <v>181</v>
      </c>
      <c r="G78" s="432">
        <v>170</v>
      </c>
      <c r="H78" s="432"/>
      <c r="I78" s="292"/>
      <c r="J78" s="432"/>
      <c r="K78" s="271" t="s">
        <v>1742</v>
      </c>
      <c r="L78" s="270"/>
    </row>
    <row r="79" spans="1:12" s="272" customFormat="1" ht="19.5" customHeight="1">
      <c r="A79" s="441">
        <v>42096</v>
      </c>
      <c r="B79" s="303" t="s">
        <v>11</v>
      </c>
      <c r="C79" s="4352" t="s">
        <v>1741</v>
      </c>
      <c r="D79" s="4717"/>
      <c r="E79" s="4717"/>
      <c r="F79" s="4717"/>
      <c r="G79" s="4717"/>
      <c r="H79" s="4717"/>
      <c r="I79" s="4717"/>
      <c r="J79" s="4718"/>
      <c r="K79" s="271"/>
      <c r="L79" s="270"/>
    </row>
    <row r="80" spans="1:12" s="272" customFormat="1" ht="47.25">
      <c r="A80" s="441">
        <v>42100</v>
      </c>
      <c r="B80" s="303" t="s">
        <v>16</v>
      </c>
      <c r="C80" s="432">
        <v>2700</v>
      </c>
      <c r="D80" s="292">
        <f>+C80*(100-E80)/100</f>
        <v>1215</v>
      </c>
      <c r="E80" s="432">
        <v>55</v>
      </c>
      <c r="F80" s="432">
        <v>173</v>
      </c>
      <c r="G80" s="432">
        <v>190</v>
      </c>
      <c r="H80" s="432"/>
      <c r="I80" s="292"/>
      <c r="J80" s="432"/>
      <c r="K80" s="271" t="s">
        <v>1740</v>
      </c>
      <c r="L80" s="270"/>
    </row>
    <row r="81" spans="1:12" s="272" customFormat="1" ht="23.25">
      <c r="A81" s="4293">
        <v>42115</v>
      </c>
      <c r="B81" s="303" t="s">
        <v>11</v>
      </c>
      <c r="C81" s="4488" t="s">
        <v>1739</v>
      </c>
      <c r="D81" s="4489"/>
      <c r="E81" s="4489"/>
      <c r="F81" s="4489"/>
      <c r="G81" s="4489"/>
      <c r="H81" s="4489"/>
      <c r="I81" s="4489"/>
      <c r="J81" s="4490"/>
      <c r="K81" s="271"/>
      <c r="L81" s="270"/>
    </row>
    <row r="82" spans="1:12" s="272" customFormat="1" ht="31.5">
      <c r="A82" s="4307"/>
      <c r="B82" s="303" t="s">
        <v>16</v>
      </c>
      <c r="C82" s="432">
        <v>2690</v>
      </c>
      <c r="D82" s="292">
        <f t="shared" ref="D82:D144" si="2">+C82*(100-E82)/100</f>
        <v>1210.5</v>
      </c>
      <c r="E82" s="432">
        <v>55</v>
      </c>
      <c r="F82" s="432" t="s">
        <v>70</v>
      </c>
      <c r="G82" s="432">
        <v>260</v>
      </c>
      <c r="H82" s="432"/>
      <c r="I82" s="292"/>
      <c r="J82" s="432"/>
      <c r="K82" s="271" t="s">
        <v>1738</v>
      </c>
      <c r="L82" s="270"/>
    </row>
    <row r="83" spans="1:12" s="272" customFormat="1" ht="31.5">
      <c r="A83" s="441">
        <v>42124</v>
      </c>
      <c r="B83" s="303" t="s">
        <v>16</v>
      </c>
      <c r="C83" s="432">
        <v>2630</v>
      </c>
      <c r="D83" s="292">
        <f t="shared" si="2"/>
        <v>920.5</v>
      </c>
      <c r="E83" s="432">
        <v>65</v>
      </c>
      <c r="F83" s="432">
        <v>15</v>
      </c>
      <c r="G83" s="432">
        <v>215</v>
      </c>
      <c r="H83" s="432"/>
      <c r="I83" s="292"/>
      <c r="J83" s="432"/>
      <c r="K83" s="271" t="s">
        <v>1737</v>
      </c>
      <c r="L83" s="270"/>
    </row>
    <row r="84" spans="1:12" s="272" customFormat="1" ht="47.25">
      <c r="A84" s="441">
        <v>42136</v>
      </c>
      <c r="B84" s="303" t="s">
        <v>16</v>
      </c>
      <c r="C84" s="432">
        <v>2630</v>
      </c>
      <c r="D84" s="292">
        <f t="shared" si="2"/>
        <v>920.5</v>
      </c>
      <c r="E84" s="432">
        <v>65</v>
      </c>
      <c r="F84" s="432">
        <v>15</v>
      </c>
      <c r="G84" s="432">
        <v>191</v>
      </c>
      <c r="H84" s="432"/>
      <c r="I84" s="292"/>
      <c r="J84" s="432"/>
      <c r="K84" s="271" t="s">
        <v>1736</v>
      </c>
      <c r="L84" s="270"/>
    </row>
    <row r="85" spans="1:12" s="272" customFormat="1" ht="31.5">
      <c r="A85" s="441">
        <v>42145</v>
      </c>
      <c r="B85" s="303" t="s">
        <v>16</v>
      </c>
      <c r="C85" s="432">
        <v>2805</v>
      </c>
      <c r="D85" s="292">
        <f t="shared" si="2"/>
        <v>981.75</v>
      </c>
      <c r="E85" s="432">
        <v>65</v>
      </c>
      <c r="F85" s="452" t="s">
        <v>70</v>
      </c>
      <c r="G85" s="432">
        <v>215</v>
      </c>
      <c r="H85" s="432"/>
      <c r="I85" s="292"/>
      <c r="J85" s="432"/>
      <c r="K85" s="271" t="s">
        <v>1905</v>
      </c>
      <c r="L85" s="270"/>
    </row>
    <row r="86" spans="1:12" s="272" customFormat="1" ht="20.25" customHeight="1">
      <c r="A86" s="441">
        <v>42152</v>
      </c>
      <c r="B86" s="303" t="s">
        <v>143</v>
      </c>
      <c r="C86" s="432"/>
      <c r="D86" s="292"/>
      <c r="E86" s="432"/>
      <c r="F86" s="432"/>
      <c r="G86" s="432"/>
      <c r="H86" s="432">
        <v>2245</v>
      </c>
      <c r="I86" s="292">
        <v>100</v>
      </c>
      <c r="J86" s="432"/>
      <c r="K86" s="271" t="s">
        <v>197</v>
      </c>
      <c r="L86" s="270"/>
    </row>
    <row r="87" spans="1:12" ht="31.5">
      <c r="A87" s="543">
        <v>42161</v>
      </c>
      <c r="B87" s="303" t="s">
        <v>16</v>
      </c>
      <c r="C87" s="542">
        <v>2730</v>
      </c>
      <c r="D87" s="541">
        <f t="shared" si="2"/>
        <v>955.5</v>
      </c>
      <c r="E87" s="542">
        <v>65</v>
      </c>
      <c r="F87" s="542"/>
      <c r="G87" s="542">
        <v>245</v>
      </c>
      <c r="H87" s="542"/>
      <c r="I87" s="541"/>
      <c r="J87" s="542"/>
      <c r="K87" s="271" t="s">
        <v>1941</v>
      </c>
    </row>
    <row r="88" spans="1:12" ht="47.25">
      <c r="A88" s="543">
        <v>42168</v>
      </c>
      <c r="B88" s="303" t="s">
        <v>16</v>
      </c>
      <c r="C88" s="542">
        <v>2685</v>
      </c>
      <c r="D88" s="541">
        <f t="shared" si="2"/>
        <v>939.75</v>
      </c>
      <c r="E88" s="542">
        <v>65</v>
      </c>
      <c r="F88" s="542"/>
      <c r="G88" s="542">
        <v>235</v>
      </c>
      <c r="H88" s="542"/>
      <c r="I88" s="541"/>
      <c r="J88" s="542"/>
      <c r="K88" s="271" t="s">
        <v>1967</v>
      </c>
    </row>
    <row r="89" spans="1:12" ht="33" customHeight="1">
      <c r="A89" s="543">
        <v>42179</v>
      </c>
      <c r="B89" s="303" t="s">
        <v>16</v>
      </c>
      <c r="C89" s="542">
        <v>2660</v>
      </c>
      <c r="D89" s="541">
        <f t="shared" si="2"/>
        <v>771.4</v>
      </c>
      <c r="E89" s="542">
        <v>71</v>
      </c>
      <c r="F89" s="542"/>
      <c r="G89" s="542">
        <v>232</v>
      </c>
      <c r="H89" s="542"/>
      <c r="I89" s="541"/>
      <c r="J89" s="542"/>
      <c r="K89" s="348" t="s">
        <v>1984</v>
      </c>
    </row>
    <row r="90" spans="1:12" ht="47.25">
      <c r="A90" s="543">
        <v>42188</v>
      </c>
      <c r="B90" s="303" t="s">
        <v>16</v>
      </c>
      <c r="C90" s="542">
        <v>2590</v>
      </c>
      <c r="D90" s="541">
        <f t="shared" si="2"/>
        <v>802.9</v>
      </c>
      <c r="E90" s="542">
        <v>69</v>
      </c>
      <c r="F90" s="542"/>
      <c r="G90" s="542">
        <v>235</v>
      </c>
      <c r="H90" s="542"/>
      <c r="I90" s="541"/>
      <c r="J90" s="542"/>
      <c r="K90" s="348" t="s">
        <v>1994</v>
      </c>
    </row>
    <row r="91" spans="1:12" ht="33" customHeight="1">
      <c r="A91" s="543">
        <v>42200</v>
      </c>
      <c r="B91" s="303" t="s">
        <v>16</v>
      </c>
      <c r="C91" s="542">
        <v>2550</v>
      </c>
      <c r="D91" s="541">
        <f t="shared" si="2"/>
        <v>765</v>
      </c>
      <c r="E91" s="542">
        <v>70</v>
      </c>
      <c r="F91" s="542"/>
      <c r="G91" s="542">
        <v>230</v>
      </c>
      <c r="H91" s="542"/>
      <c r="I91" s="541"/>
      <c r="J91" s="542"/>
      <c r="K91" s="271" t="s">
        <v>2016</v>
      </c>
    </row>
    <row r="92" spans="1:12" ht="33" customHeight="1">
      <c r="A92" s="633">
        <v>42214</v>
      </c>
      <c r="B92" s="303" t="s">
        <v>16</v>
      </c>
      <c r="C92" s="632">
        <v>2500</v>
      </c>
      <c r="D92" s="631">
        <f t="shared" si="2"/>
        <v>750</v>
      </c>
      <c r="E92" s="632">
        <v>70</v>
      </c>
      <c r="F92" s="632"/>
      <c r="G92" s="632">
        <v>200</v>
      </c>
      <c r="H92" s="632"/>
      <c r="I92" s="631"/>
      <c r="J92" s="632"/>
      <c r="K92" s="271" t="s">
        <v>2047</v>
      </c>
    </row>
    <row r="93" spans="1:12" ht="33" customHeight="1">
      <c r="A93" s="543">
        <v>42220</v>
      </c>
      <c r="B93" s="303" t="s">
        <v>16</v>
      </c>
      <c r="C93" s="542">
        <v>2575</v>
      </c>
      <c r="D93" s="541">
        <f t="shared" si="2"/>
        <v>772.5</v>
      </c>
      <c r="E93" s="542">
        <v>70</v>
      </c>
      <c r="F93" s="542"/>
      <c r="G93" s="542">
        <v>160</v>
      </c>
      <c r="H93" s="542"/>
      <c r="I93" s="541"/>
      <c r="J93" s="542"/>
      <c r="K93" s="271" t="s">
        <v>2058</v>
      </c>
    </row>
    <row r="94" spans="1:12" ht="47.25">
      <c r="A94" s="543">
        <v>42228</v>
      </c>
      <c r="B94" s="303" t="s">
        <v>16</v>
      </c>
      <c r="C94" s="542">
        <v>2740</v>
      </c>
      <c r="D94" s="541">
        <f t="shared" si="2"/>
        <v>822</v>
      </c>
      <c r="E94" s="542">
        <v>70</v>
      </c>
      <c r="F94" s="542"/>
      <c r="G94" s="542">
        <v>237</v>
      </c>
      <c r="H94" s="542"/>
      <c r="I94" s="541"/>
      <c r="J94" s="542"/>
      <c r="K94" s="271" t="s">
        <v>2080</v>
      </c>
    </row>
    <row r="95" spans="1:12" ht="47.25">
      <c r="A95" s="543">
        <v>42242</v>
      </c>
      <c r="B95" s="303" t="s">
        <v>16</v>
      </c>
      <c r="C95" s="542">
        <v>2650</v>
      </c>
      <c r="D95" s="541">
        <f t="shared" si="2"/>
        <v>636</v>
      </c>
      <c r="E95" s="542">
        <v>76</v>
      </c>
      <c r="F95" s="542"/>
      <c r="G95" s="542">
        <v>215</v>
      </c>
      <c r="H95" s="542"/>
      <c r="I95" s="541"/>
      <c r="J95" s="542"/>
      <c r="K95" s="271" t="s">
        <v>2099</v>
      </c>
    </row>
    <row r="96" spans="1:12" ht="47.25">
      <c r="A96" s="543">
        <v>42254</v>
      </c>
      <c r="B96" s="303" t="s">
        <v>16</v>
      </c>
      <c r="C96" s="542">
        <v>2585</v>
      </c>
      <c r="D96" s="541">
        <f t="shared" si="2"/>
        <v>646.25</v>
      </c>
      <c r="E96" s="542">
        <v>75</v>
      </c>
      <c r="F96" s="542"/>
      <c r="G96" s="542">
        <v>254</v>
      </c>
      <c r="H96" s="542"/>
      <c r="I96" s="541"/>
      <c r="J96" s="542"/>
      <c r="K96" s="271" t="s">
        <v>2119</v>
      </c>
    </row>
    <row r="97" spans="1:11" ht="47.25">
      <c r="A97" s="543">
        <v>42264</v>
      </c>
      <c r="B97" s="303" t="s">
        <v>16</v>
      </c>
      <c r="C97" s="542">
        <v>2685</v>
      </c>
      <c r="D97" s="541">
        <f t="shared" si="2"/>
        <v>671.25</v>
      </c>
      <c r="E97" s="542">
        <v>75</v>
      </c>
      <c r="F97" s="542"/>
      <c r="G97" s="542">
        <v>255</v>
      </c>
      <c r="H97" s="542"/>
      <c r="I97" s="541"/>
      <c r="J97" s="542"/>
      <c r="K97" s="271" t="s">
        <v>2133</v>
      </c>
    </row>
    <row r="98" spans="1:11" ht="47.25">
      <c r="A98" s="543">
        <v>42274</v>
      </c>
      <c r="B98" s="303" t="s">
        <v>16</v>
      </c>
      <c r="C98" s="542">
        <v>2570</v>
      </c>
      <c r="D98" s="541">
        <f t="shared" si="2"/>
        <v>642.5</v>
      </c>
      <c r="E98" s="542">
        <v>75</v>
      </c>
      <c r="F98" s="542"/>
      <c r="G98" s="542">
        <v>230</v>
      </c>
      <c r="H98" s="542"/>
      <c r="I98" s="541"/>
      <c r="J98" s="542"/>
      <c r="K98" s="271" t="s">
        <v>2155</v>
      </c>
    </row>
    <row r="99" spans="1:11" ht="47.25">
      <c r="A99" s="543">
        <v>42285</v>
      </c>
      <c r="B99" s="303" t="s">
        <v>16</v>
      </c>
      <c r="C99" s="542">
        <v>2595</v>
      </c>
      <c r="D99" s="541">
        <f t="shared" si="2"/>
        <v>648.75</v>
      </c>
      <c r="E99" s="542">
        <v>75</v>
      </c>
      <c r="F99" s="542"/>
      <c r="G99" s="542">
        <v>255</v>
      </c>
      <c r="H99" s="542"/>
      <c r="I99" s="541"/>
      <c r="J99" s="542"/>
      <c r="K99" s="271" t="s">
        <v>2169</v>
      </c>
    </row>
    <row r="100" spans="1:11" ht="47.25">
      <c r="A100" s="543">
        <v>42301</v>
      </c>
      <c r="B100" s="303" t="s">
        <v>16</v>
      </c>
      <c r="C100" s="542">
        <v>2525</v>
      </c>
      <c r="D100" s="541">
        <f t="shared" si="2"/>
        <v>505</v>
      </c>
      <c r="E100" s="542">
        <v>80</v>
      </c>
      <c r="F100" s="542"/>
      <c r="G100" s="542">
        <v>195</v>
      </c>
      <c r="H100" s="542"/>
      <c r="I100" s="541"/>
      <c r="J100" s="542"/>
      <c r="K100" s="271" t="s">
        <v>2203</v>
      </c>
    </row>
    <row r="101" spans="1:11" ht="47.25">
      <c r="A101" s="543">
        <v>42308</v>
      </c>
      <c r="B101" s="303" t="s">
        <v>16</v>
      </c>
      <c r="C101" s="542">
        <v>2535</v>
      </c>
      <c r="D101" s="541">
        <f t="shared" si="2"/>
        <v>380.25</v>
      </c>
      <c r="E101" s="542">
        <v>85</v>
      </c>
      <c r="F101" s="542"/>
      <c r="G101" s="542">
        <v>185</v>
      </c>
      <c r="H101" s="542"/>
      <c r="I101" s="541"/>
      <c r="J101" s="542"/>
      <c r="K101" s="271" t="s">
        <v>2224</v>
      </c>
    </row>
    <row r="102" spans="1:11" ht="47.25">
      <c r="A102" s="543">
        <v>42311</v>
      </c>
      <c r="B102" s="303" t="s">
        <v>16</v>
      </c>
      <c r="C102" s="542">
        <v>2325</v>
      </c>
      <c r="D102" s="646">
        <f t="shared" si="2"/>
        <v>465</v>
      </c>
      <c r="E102" s="542">
        <v>80</v>
      </c>
      <c r="F102" s="542"/>
      <c r="G102" s="542">
        <v>220</v>
      </c>
      <c r="H102" s="542"/>
      <c r="I102" s="541"/>
      <c r="J102" s="542"/>
      <c r="K102" s="271" t="s">
        <v>2229</v>
      </c>
    </row>
    <row r="103" spans="1:11" ht="47.25">
      <c r="A103" s="543">
        <v>42319</v>
      </c>
      <c r="B103" s="303" t="s">
        <v>16</v>
      </c>
      <c r="C103" s="542">
        <v>2445</v>
      </c>
      <c r="D103" s="646">
        <f t="shared" si="2"/>
        <v>489</v>
      </c>
      <c r="E103" s="542">
        <v>80</v>
      </c>
      <c r="F103" s="542"/>
      <c r="G103" s="542">
        <v>235</v>
      </c>
      <c r="H103" s="542"/>
      <c r="I103" s="541"/>
      <c r="J103" s="542"/>
      <c r="K103" s="271" t="s">
        <v>2256</v>
      </c>
    </row>
    <row r="104" spans="1:11" ht="47.25">
      <c r="A104" s="543">
        <v>42333</v>
      </c>
      <c r="B104" s="303" t="s">
        <v>16</v>
      </c>
      <c r="C104" s="542">
        <v>2380</v>
      </c>
      <c r="D104" s="646">
        <f t="shared" si="2"/>
        <v>476</v>
      </c>
      <c r="E104" s="542">
        <v>80</v>
      </c>
      <c r="F104" s="542"/>
      <c r="G104" s="542">
        <v>215</v>
      </c>
      <c r="H104" s="542"/>
      <c r="I104" s="541"/>
      <c r="J104" s="542"/>
      <c r="K104" s="271" t="s">
        <v>2322</v>
      </c>
    </row>
    <row r="105" spans="1:11" ht="47.25">
      <c r="A105" s="543">
        <v>42343</v>
      </c>
      <c r="B105" s="303" t="s">
        <v>16</v>
      </c>
      <c r="C105" s="542">
        <v>2425</v>
      </c>
      <c r="D105" s="646">
        <f t="shared" si="2"/>
        <v>485</v>
      </c>
      <c r="E105" s="542">
        <v>80</v>
      </c>
      <c r="F105" s="542"/>
      <c r="G105" s="542">
        <v>225</v>
      </c>
      <c r="H105" s="542"/>
      <c r="I105" s="541"/>
      <c r="J105" s="542"/>
      <c r="K105" s="271" t="s">
        <v>2321</v>
      </c>
    </row>
    <row r="106" spans="1:11" ht="47.25">
      <c r="A106" s="854">
        <v>42353</v>
      </c>
      <c r="B106" s="303" t="s">
        <v>16</v>
      </c>
      <c r="C106" s="853">
        <v>2405</v>
      </c>
      <c r="D106" s="852">
        <f t="shared" si="2"/>
        <v>432.9</v>
      </c>
      <c r="E106" s="853">
        <v>82</v>
      </c>
      <c r="F106" s="853"/>
      <c r="G106" s="853">
        <v>240</v>
      </c>
      <c r="H106" s="853"/>
      <c r="I106" s="852"/>
      <c r="J106" s="853"/>
      <c r="K106" s="271" t="s">
        <v>2320</v>
      </c>
    </row>
    <row r="107" spans="1:11" ht="48" thickBot="1">
      <c r="A107" s="1706">
        <v>42362</v>
      </c>
      <c r="B107" s="505" t="s">
        <v>16</v>
      </c>
      <c r="C107" s="445">
        <v>2465</v>
      </c>
      <c r="D107" s="1709">
        <f>+C107*(100-E107)/100</f>
        <v>443.7</v>
      </c>
      <c r="E107" s="445">
        <v>82</v>
      </c>
      <c r="F107" s="445"/>
      <c r="G107" s="445">
        <v>235</v>
      </c>
      <c r="H107" s="445"/>
      <c r="I107" s="1709"/>
      <c r="J107" s="445"/>
      <c r="K107" s="336" t="s">
        <v>2335</v>
      </c>
    </row>
    <row r="108" spans="1:11" ht="63.75" thickTop="1">
      <c r="A108" s="308">
        <v>42377</v>
      </c>
      <c r="B108" s="503" t="s">
        <v>16</v>
      </c>
      <c r="C108" s="446">
        <v>2630</v>
      </c>
      <c r="D108" s="322">
        <f t="shared" si="2"/>
        <v>473.4</v>
      </c>
      <c r="E108" s="446">
        <v>82</v>
      </c>
      <c r="F108" s="446"/>
      <c r="G108" s="446">
        <v>190</v>
      </c>
      <c r="H108" s="446"/>
      <c r="I108" s="322"/>
      <c r="J108" s="446"/>
      <c r="K108" s="335" t="s">
        <v>2381</v>
      </c>
    </row>
    <row r="109" spans="1:11" ht="47.25">
      <c r="A109" s="867">
        <v>42391</v>
      </c>
      <c r="B109" s="303" t="s">
        <v>16</v>
      </c>
      <c r="C109" s="866">
        <v>2690</v>
      </c>
      <c r="D109" s="865">
        <f t="shared" si="2"/>
        <v>430.4</v>
      </c>
      <c r="E109" s="866">
        <v>84</v>
      </c>
      <c r="F109" s="866"/>
      <c r="G109" s="866">
        <v>190</v>
      </c>
      <c r="H109" s="866"/>
      <c r="I109" s="865"/>
      <c r="J109" s="866"/>
      <c r="K109" s="271" t="s">
        <v>2414</v>
      </c>
    </row>
    <row r="110" spans="1:11" ht="47.25">
      <c r="A110" s="867">
        <v>42409</v>
      </c>
      <c r="B110" s="303" t="s">
        <v>16</v>
      </c>
      <c r="C110" s="866">
        <v>2575</v>
      </c>
      <c r="D110" s="865">
        <f t="shared" si="2"/>
        <v>412</v>
      </c>
      <c r="E110" s="866">
        <v>84</v>
      </c>
      <c r="F110" s="866"/>
      <c r="G110" s="866">
        <v>200</v>
      </c>
      <c r="H110" s="866"/>
      <c r="I110" s="865"/>
      <c r="J110" s="866"/>
      <c r="K110" s="271" t="s">
        <v>3029</v>
      </c>
    </row>
    <row r="111" spans="1:11" ht="47.25">
      <c r="A111" s="867">
        <v>42419</v>
      </c>
      <c r="B111" s="303" t="s">
        <v>16</v>
      </c>
      <c r="C111" s="866">
        <v>2695</v>
      </c>
      <c r="D111" s="865">
        <f t="shared" si="2"/>
        <v>431.2</v>
      </c>
      <c r="E111" s="866">
        <v>84</v>
      </c>
      <c r="F111" s="866"/>
      <c r="G111" s="866">
        <v>200</v>
      </c>
      <c r="H111" s="866"/>
      <c r="I111" s="865"/>
      <c r="J111" s="866"/>
      <c r="K111" s="271" t="s">
        <v>3067</v>
      </c>
    </row>
    <row r="112" spans="1:11" ht="47.25">
      <c r="A112" s="867">
        <v>42428</v>
      </c>
      <c r="B112" s="303" t="s">
        <v>16</v>
      </c>
      <c r="C112" s="866">
        <v>2675</v>
      </c>
      <c r="D112" s="865">
        <f t="shared" si="2"/>
        <v>401.25</v>
      </c>
      <c r="E112" s="866">
        <v>85</v>
      </c>
      <c r="F112" s="866"/>
      <c r="G112" s="866">
        <v>205</v>
      </c>
      <c r="H112" s="866"/>
      <c r="I112" s="865"/>
      <c r="J112" s="866"/>
      <c r="K112" s="271" t="s">
        <v>3091</v>
      </c>
    </row>
    <row r="113" spans="1:11" ht="47.25">
      <c r="A113" s="867">
        <v>42431</v>
      </c>
      <c r="B113" s="303" t="s">
        <v>16</v>
      </c>
      <c r="C113" s="866">
        <v>2720</v>
      </c>
      <c r="D113" s="865">
        <f t="shared" si="2"/>
        <v>408</v>
      </c>
      <c r="E113" s="866">
        <v>85</v>
      </c>
      <c r="F113" s="866"/>
      <c r="G113" s="866">
        <v>185</v>
      </c>
      <c r="H113" s="866"/>
      <c r="I113" s="865"/>
      <c r="J113" s="866"/>
      <c r="K113" s="271" t="s">
        <v>3067</v>
      </c>
    </row>
    <row r="114" spans="1:11" ht="47.25">
      <c r="A114" s="867">
        <v>42437</v>
      </c>
      <c r="B114" s="303" t="s">
        <v>16</v>
      </c>
      <c r="C114" s="866">
        <v>2775</v>
      </c>
      <c r="D114" s="865">
        <f t="shared" si="2"/>
        <v>416.25</v>
      </c>
      <c r="E114" s="866">
        <v>85</v>
      </c>
      <c r="F114" s="866"/>
      <c r="G114" s="866">
        <v>180</v>
      </c>
      <c r="H114" s="866"/>
      <c r="I114" s="865"/>
      <c r="J114" s="866"/>
      <c r="K114" s="271" t="s">
        <v>3105</v>
      </c>
    </row>
    <row r="115" spans="1:11" ht="47.25">
      <c r="A115" s="867">
        <v>42449</v>
      </c>
      <c r="B115" s="303" t="s">
        <v>16</v>
      </c>
      <c r="C115" s="866">
        <v>2765</v>
      </c>
      <c r="D115" s="865">
        <f t="shared" si="2"/>
        <v>414.75</v>
      </c>
      <c r="E115" s="866">
        <v>85</v>
      </c>
      <c r="F115" s="866"/>
      <c r="G115" s="866">
        <v>185</v>
      </c>
      <c r="H115" s="866"/>
      <c r="I115" s="865"/>
      <c r="J115" s="866"/>
      <c r="K115" s="271" t="s">
        <v>3105</v>
      </c>
    </row>
    <row r="116" spans="1:11" ht="47.25">
      <c r="A116" s="867">
        <v>42458</v>
      </c>
      <c r="B116" s="303" t="s">
        <v>16</v>
      </c>
      <c r="C116" s="866">
        <v>2645</v>
      </c>
      <c r="D116" s="865">
        <f t="shared" si="2"/>
        <v>396.75</v>
      </c>
      <c r="E116" s="866">
        <v>85</v>
      </c>
      <c r="F116" s="866"/>
      <c r="G116" s="866">
        <v>195</v>
      </c>
      <c r="H116" s="866"/>
      <c r="I116" s="865"/>
      <c r="J116" s="866"/>
      <c r="K116" s="271" t="s">
        <v>3194</v>
      </c>
    </row>
    <row r="117" spans="1:11" ht="47.25">
      <c r="A117" s="867">
        <v>42466</v>
      </c>
      <c r="B117" s="303" t="s">
        <v>16</v>
      </c>
      <c r="C117" s="866">
        <v>2675</v>
      </c>
      <c r="D117" s="865">
        <f t="shared" si="2"/>
        <v>401.25</v>
      </c>
      <c r="E117" s="866">
        <v>85</v>
      </c>
      <c r="F117" s="866"/>
      <c r="G117" s="866">
        <v>215</v>
      </c>
      <c r="H117" s="866"/>
      <c r="I117" s="865"/>
      <c r="J117" s="866"/>
      <c r="K117" s="271" t="s">
        <v>3218</v>
      </c>
    </row>
    <row r="118" spans="1:11" ht="47.25">
      <c r="A118" s="867">
        <v>42473</v>
      </c>
      <c r="B118" s="303" t="s">
        <v>16</v>
      </c>
      <c r="C118" s="866">
        <v>2650</v>
      </c>
      <c r="D118" s="865">
        <f t="shared" si="2"/>
        <v>397.5</v>
      </c>
      <c r="E118" s="866">
        <v>85</v>
      </c>
      <c r="F118" s="866"/>
      <c r="G118" s="866">
        <v>200</v>
      </c>
      <c r="H118" s="866"/>
      <c r="I118" s="865"/>
      <c r="J118" s="866"/>
      <c r="K118" s="271" t="s">
        <v>3239</v>
      </c>
    </row>
    <row r="119" spans="1:11" ht="47.25">
      <c r="A119" s="867">
        <v>42479</v>
      </c>
      <c r="B119" s="303" t="s">
        <v>16</v>
      </c>
      <c r="C119" s="866">
        <v>2635</v>
      </c>
      <c r="D119" s="865">
        <f t="shared" si="2"/>
        <v>395.25</v>
      </c>
      <c r="E119" s="866">
        <v>85</v>
      </c>
      <c r="F119" s="866"/>
      <c r="G119" s="866">
        <v>190</v>
      </c>
      <c r="H119" s="866"/>
      <c r="I119" s="865"/>
      <c r="J119" s="866"/>
      <c r="K119" s="271" t="s">
        <v>3239</v>
      </c>
    </row>
    <row r="120" spans="1:11" ht="47.25">
      <c r="A120" s="867">
        <v>42502</v>
      </c>
      <c r="B120" s="303" t="s">
        <v>16</v>
      </c>
      <c r="C120" s="866">
        <v>2590</v>
      </c>
      <c r="D120" s="865">
        <f t="shared" si="2"/>
        <v>388.5</v>
      </c>
      <c r="E120" s="866">
        <v>85</v>
      </c>
      <c r="F120" s="866"/>
      <c r="G120" s="866">
        <v>230</v>
      </c>
      <c r="H120" s="866"/>
      <c r="I120" s="865"/>
      <c r="J120" s="866"/>
      <c r="K120" s="271" t="s">
        <v>3290</v>
      </c>
    </row>
    <row r="121" spans="1:11" ht="47.25">
      <c r="A121" s="867">
        <v>42518</v>
      </c>
      <c r="B121" s="303" t="s">
        <v>16</v>
      </c>
      <c r="C121" s="866">
        <v>2915</v>
      </c>
      <c r="D121" s="865">
        <f t="shared" si="2"/>
        <v>437.25</v>
      </c>
      <c r="E121" s="866">
        <v>85</v>
      </c>
      <c r="F121" s="866"/>
      <c r="G121" s="866">
        <v>190</v>
      </c>
      <c r="H121" s="866"/>
      <c r="I121" s="865"/>
      <c r="J121" s="866"/>
      <c r="K121" s="271" t="s">
        <v>3321</v>
      </c>
    </row>
    <row r="122" spans="1:11" ht="43.5" customHeight="1">
      <c r="A122" s="867">
        <v>42526</v>
      </c>
      <c r="B122" s="303" t="s">
        <v>11</v>
      </c>
      <c r="C122" s="4340" t="s">
        <v>3346</v>
      </c>
      <c r="D122" s="4263"/>
      <c r="E122" s="4263"/>
      <c r="F122" s="4263"/>
      <c r="G122" s="4263"/>
      <c r="H122" s="4263"/>
      <c r="I122" s="4263"/>
      <c r="J122" s="4344"/>
    </row>
    <row r="123" spans="1:11" ht="47.25">
      <c r="A123" s="867">
        <v>42536</v>
      </c>
      <c r="B123" s="303" t="s">
        <v>16</v>
      </c>
      <c r="C123" s="866">
        <v>2905</v>
      </c>
      <c r="D123" s="865">
        <f t="shared" si="2"/>
        <v>435.75</v>
      </c>
      <c r="E123" s="866">
        <v>85</v>
      </c>
      <c r="F123" s="866"/>
      <c r="G123" s="866">
        <v>240</v>
      </c>
      <c r="H123" s="866"/>
      <c r="I123" s="865"/>
      <c r="J123" s="866"/>
      <c r="K123" s="271" t="s">
        <v>3361</v>
      </c>
    </row>
    <row r="124" spans="1:11" ht="47.25">
      <c r="A124" s="867">
        <v>42560</v>
      </c>
      <c r="B124" s="303" t="s">
        <v>16</v>
      </c>
      <c r="C124" s="866">
        <v>2950</v>
      </c>
      <c r="D124" s="865">
        <f t="shared" si="2"/>
        <v>442.5</v>
      </c>
      <c r="E124" s="866">
        <v>85</v>
      </c>
      <c r="F124" s="866"/>
      <c r="G124" s="866">
        <v>210</v>
      </c>
      <c r="H124" s="866"/>
      <c r="I124" s="865"/>
      <c r="J124" s="866"/>
      <c r="K124" s="271" t="s">
        <v>3396</v>
      </c>
    </row>
    <row r="125" spans="1:11" ht="47.25">
      <c r="A125" s="867">
        <v>42567</v>
      </c>
      <c r="B125" s="303" t="s">
        <v>16</v>
      </c>
      <c r="C125" s="866">
        <v>2950</v>
      </c>
      <c r="D125" s="865">
        <f t="shared" si="2"/>
        <v>295</v>
      </c>
      <c r="E125" s="866">
        <v>90</v>
      </c>
      <c r="F125" s="866"/>
      <c r="G125" s="866">
        <v>210</v>
      </c>
      <c r="H125" s="866"/>
      <c r="I125" s="865"/>
      <c r="J125" s="866"/>
      <c r="K125" s="271" t="s">
        <v>3412</v>
      </c>
    </row>
    <row r="126" spans="1:11" ht="25.5" customHeight="1">
      <c r="A126" s="867">
        <v>42583</v>
      </c>
      <c r="B126" s="303" t="s">
        <v>143</v>
      </c>
      <c r="C126" s="866"/>
      <c r="D126" s="865"/>
      <c r="E126" s="866"/>
      <c r="F126" s="866"/>
      <c r="G126" s="866"/>
      <c r="H126" s="866">
        <v>1665</v>
      </c>
      <c r="I126" s="865">
        <v>100</v>
      </c>
      <c r="J126" s="866"/>
      <c r="K126" s="348" t="s">
        <v>197</v>
      </c>
    </row>
    <row r="127" spans="1:11" ht="32.25" customHeight="1">
      <c r="A127" s="867">
        <v>42597</v>
      </c>
      <c r="B127" s="303" t="s">
        <v>16</v>
      </c>
      <c r="C127" s="866">
        <v>2800</v>
      </c>
      <c r="D127" s="865">
        <f t="shared" si="2"/>
        <v>392</v>
      </c>
      <c r="E127" s="866">
        <v>86</v>
      </c>
      <c r="F127" s="866"/>
      <c r="G127" s="866">
        <v>260</v>
      </c>
      <c r="H127" s="866"/>
      <c r="I127" s="865"/>
      <c r="J127" s="866"/>
      <c r="K127" s="271" t="s">
        <v>3498</v>
      </c>
    </row>
    <row r="128" spans="1:11" ht="32.25" customHeight="1">
      <c r="A128" s="4293">
        <v>42657</v>
      </c>
      <c r="B128" s="303" t="s">
        <v>324</v>
      </c>
      <c r="C128" s="4358" t="s">
        <v>6091</v>
      </c>
      <c r="D128" s="4281"/>
      <c r="E128" s="4281"/>
      <c r="F128" s="4281"/>
      <c r="G128" s="4281"/>
      <c r="H128" s="4281"/>
      <c r="I128" s="4281"/>
      <c r="J128" s="4359"/>
    </row>
    <row r="129" spans="1:11" ht="31.5" customHeight="1">
      <c r="A129" s="4307"/>
      <c r="B129" s="303" t="s">
        <v>16</v>
      </c>
      <c r="C129" s="866">
        <v>2995</v>
      </c>
      <c r="D129" s="865">
        <f t="shared" si="2"/>
        <v>299.5</v>
      </c>
      <c r="E129" s="866">
        <v>90</v>
      </c>
      <c r="F129" s="866"/>
      <c r="G129" s="866">
        <v>230</v>
      </c>
      <c r="H129" s="866"/>
      <c r="I129" s="865"/>
      <c r="J129" s="866"/>
      <c r="K129" s="271" t="s">
        <v>3655</v>
      </c>
    </row>
    <row r="130" spans="1:11" ht="42.75" customHeight="1">
      <c r="A130" s="867">
        <v>42677</v>
      </c>
      <c r="B130" s="303" t="s">
        <v>16</v>
      </c>
      <c r="C130" s="866">
        <v>2890</v>
      </c>
      <c r="D130" s="865">
        <f t="shared" si="2"/>
        <v>289</v>
      </c>
      <c r="E130" s="866">
        <v>90</v>
      </c>
      <c r="F130" s="866"/>
      <c r="G130" s="866">
        <v>185</v>
      </c>
      <c r="H130" s="866"/>
      <c r="I130" s="865"/>
      <c r="J130" s="866"/>
      <c r="K130" s="271" t="s">
        <v>3696</v>
      </c>
    </row>
    <row r="131" spans="1:11" ht="39" customHeight="1">
      <c r="A131" s="318">
        <v>42703</v>
      </c>
      <c r="B131" s="448" t="s">
        <v>16</v>
      </c>
      <c r="C131" s="449">
        <v>2465</v>
      </c>
      <c r="D131" s="316">
        <f t="shared" si="2"/>
        <v>246.5</v>
      </c>
      <c r="E131" s="449">
        <v>90</v>
      </c>
      <c r="F131" s="449"/>
      <c r="G131" s="449">
        <v>145</v>
      </c>
      <c r="H131" s="449"/>
      <c r="I131" s="316"/>
      <c r="J131" s="449"/>
      <c r="K131" s="422" t="s">
        <v>3736</v>
      </c>
    </row>
    <row r="132" spans="1:11" ht="37.5" customHeight="1">
      <c r="A132" s="318">
        <v>42711</v>
      </c>
      <c r="B132" s="448" t="s">
        <v>16</v>
      </c>
      <c r="C132" s="449">
        <v>1950</v>
      </c>
      <c r="D132" s="316">
        <f t="shared" si="2"/>
        <v>195</v>
      </c>
      <c r="E132" s="449">
        <v>90</v>
      </c>
      <c r="F132" s="449"/>
      <c r="G132" s="449">
        <v>145</v>
      </c>
      <c r="H132" s="449"/>
      <c r="I132" s="316"/>
      <c r="J132" s="449"/>
      <c r="K132" s="342" t="s">
        <v>3744</v>
      </c>
    </row>
    <row r="133" spans="1:11" ht="48" thickBot="1">
      <c r="A133" s="1664">
        <v>42714</v>
      </c>
      <c r="B133" s="394" t="s">
        <v>16</v>
      </c>
      <c r="C133" s="887">
        <v>2625</v>
      </c>
      <c r="D133" s="464">
        <f t="shared" si="2"/>
        <v>262.5</v>
      </c>
      <c r="E133" s="887">
        <v>90</v>
      </c>
      <c r="F133" s="887"/>
      <c r="G133" s="887">
        <v>175</v>
      </c>
      <c r="H133" s="887"/>
      <c r="I133" s="464"/>
      <c r="J133" s="887"/>
      <c r="K133" s="463" t="s">
        <v>3757</v>
      </c>
    </row>
    <row r="134" spans="1:11" ht="37.5" customHeight="1" thickTop="1">
      <c r="A134" s="408">
        <v>42779</v>
      </c>
      <c r="B134" s="404" t="s">
        <v>16</v>
      </c>
      <c r="C134" s="480">
        <v>2045</v>
      </c>
      <c r="D134" s="423">
        <f t="shared" si="2"/>
        <v>204.5</v>
      </c>
      <c r="E134" s="480">
        <v>90</v>
      </c>
      <c r="F134" s="480"/>
      <c r="G134" s="480">
        <v>170</v>
      </c>
      <c r="H134" s="480"/>
      <c r="I134" s="423"/>
      <c r="J134" s="480"/>
      <c r="K134" s="402" t="s">
        <v>3880</v>
      </c>
    </row>
    <row r="135" spans="1:11" ht="47.25">
      <c r="A135" s="318">
        <v>42782</v>
      </c>
      <c r="B135" s="448" t="s">
        <v>16</v>
      </c>
      <c r="C135" s="449">
        <v>1822</v>
      </c>
      <c r="D135" s="316">
        <f t="shared" si="2"/>
        <v>182.2</v>
      </c>
      <c r="E135" s="449">
        <v>90</v>
      </c>
      <c r="F135" s="449"/>
      <c r="G135" s="449">
        <v>180</v>
      </c>
      <c r="H135" s="449"/>
      <c r="I135" s="316"/>
      <c r="J135" s="449"/>
      <c r="K135" s="342" t="s">
        <v>3890</v>
      </c>
    </row>
    <row r="136" spans="1:11">
      <c r="A136" s="867">
        <v>42783</v>
      </c>
      <c r="B136" s="303" t="s">
        <v>16</v>
      </c>
      <c r="C136" s="4358" t="s">
        <v>3901</v>
      </c>
      <c r="D136" s="4281"/>
      <c r="E136" s="4281"/>
      <c r="F136" s="4281"/>
      <c r="G136" s="4281"/>
      <c r="H136" s="4281"/>
      <c r="I136" s="4281"/>
      <c r="J136" s="4359"/>
    </row>
    <row r="137" spans="1:11" ht="109.5" customHeight="1">
      <c r="A137" s="1930">
        <v>42786</v>
      </c>
      <c r="B137" s="1937" t="s">
        <v>34</v>
      </c>
      <c r="C137" s="4338" t="s">
        <v>3907</v>
      </c>
      <c r="D137" s="4332"/>
      <c r="E137" s="4332"/>
      <c r="F137" s="4332"/>
      <c r="G137" s="4332"/>
      <c r="H137" s="4332"/>
      <c r="I137" s="4332"/>
      <c r="J137" s="4339"/>
      <c r="K137" s="2071" t="s">
        <v>4033</v>
      </c>
    </row>
    <row r="138" spans="1:11" ht="47.25">
      <c r="A138" s="867">
        <v>42794</v>
      </c>
      <c r="B138" s="303" t="s">
        <v>16</v>
      </c>
      <c r="C138" s="866">
        <v>2825</v>
      </c>
      <c r="D138" s="865">
        <f t="shared" si="2"/>
        <v>169.5</v>
      </c>
      <c r="E138" s="866">
        <v>94</v>
      </c>
      <c r="F138" s="866"/>
      <c r="G138" s="866">
        <v>180</v>
      </c>
      <c r="H138" s="866"/>
      <c r="I138" s="865"/>
      <c r="J138" s="866"/>
      <c r="K138" s="271" t="s">
        <v>4149</v>
      </c>
    </row>
    <row r="139" spans="1:11" ht="54.75" customHeight="1">
      <c r="A139" s="867">
        <v>42817</v>
      </c>
      <c r="B139" s="303" t="s">
        <v>11</v>
      </c>
      <c r="C139" s="4340" t="s">
        <v>4003</v>
      </c>
      <c r="D139" s="4263"/>
      <c r="E139" s="4263"/>
      <c r="F139" s="4263"/>
      <c r="G139" s="4263"/>
      <c r="H139" s="4263"/>
      <c r="I139" s="4263"/>
      <c r="J139" s="4344"/>
    </row>
    <row r="140" spans="1:11" ht="66" customHeight="1">
      <c r="A140" s="1930">
        <v>42818</v>
      </c>
      <c r="B140" s="1937" t="s">
        <v>3997</v>
      </c>
      <c r="C140" s="4338" t="s">
        <v>4006</v>
      </c>
      <c r="D140" s="4332"/>
      <c r="E140" s="4332"/>
      <c r="F140" s="4332"/>
      <c r="G140" s="4332"/>
      <c r="H140" s="4332"/>
      <c r="I140" s="4332"/>
      <c r="J140" s="4339"/>
      <c r="K140" s="2071" t="s">
        <v>4033</v>
      </c>
    </row>
    <row r="141" spans="1:11" ht="63">
      <c r="A141" s="867">
        <v>42823</v>
      </c>
      <c r="B141" s="303" t="s">
        <v>16</v>
      </c>
      <c r="C141" s="866">
        <v>2770</v>
      </c>
      <c r="D141" s="865">
        <f t="shared" si="2"/>
        <v>221.6</v>
      </c>
      <c r="E141" s="866">
        <v>92</v>
      </c>
      <c r="F141" s="866"/>
      <c r="G141" s="866">
        <v>155</v>
      </c>
      <c r="H141" s="866"/>
      <c r="I141" s="865"/>
      <c r="J141" s="866"/>
      <c r="K141" s="271" t="s">
        <v>4148</v>
      </c>
    </row>
    <row r="142" spans="1:11" ht="63">
      <c r="A142" s="867">
        <v>42845</v>
      </c>
      <c r="B142" s="303" t="s">
        <v>16</v>
      </c>
      <c r="C142" s="866">
        <v>2905</v>
      </c>
      <c r="D142" s="865">
        <f t="shared" si="2"/>
        <v>290.5</v>
      </c>
      <c r="E142" s="866">
        <v>90</v>
      </c>
      <c r="F142" s="866"/>
      <c r="G142" s="866">
        <v>175</v>
      </c>
      <c r="H142" s="866"/>
      <c r="I142" s="865"/>
      <c r="J142" s="866"/>
      <c r="K142" s="271" t="s">
        <v>4147</v>
      </c>
    </row>
    <row r="143" spans="1:11" ht="63">
      <c r="A143" s="867">
        <v>42892</v>
      </c>
      <c r="B143" s="303" t="s">
        <v>16</v>
      </c>
      <c r="C143" s="866">
        <v>3075</v>
      </c>
      <c r="D143" s="865">
        <f t="shared" si="2"/>
        <v>307.5</v>
      </c>
      <c r="E143" s="866">
        <v>90</v>
      </c>
      <c r="F143" s="866"/>
      <c r="G143" s="866">
        <v>180</v>
      </c>
      <c r="H143" s="866"/>
      <c r="I143" s="865"/>
      <c r="J143" s="866"/>
      <c r="K143" s="271" t="s">
        <v>4146</v>
      </c>
    </row>
    <row r="144" spans="1:11" ht="47.25">
      <c r="A144" s="867">
        <v>42917</v>
      </c>
      <c r="B144" s="303" t="s">
        <v>16</v>
      </c>
      <c r="C144" s="866">
        <v>2850</v>
      </c>
      <c r="D144" s="865">
        <f t="shared" si="2"/>
        <v>285</v>
      </c>
      <c r="E144" s="866">
        <v>90</v>
      </c>
      <c r="F144" s="866"/>
      <c r="G144" s="866">
        <v>170</v>
      </c>
      <c r="H144" s="866"/>
      <c r="I144" s="865"/>
      <c r="J144" s="866"/>
      <c r="K144" s="271" t="s">
        <v>4150</v>
      </c>
    </row>
    <row r="145" spans="1:11">
      <c r="A145" s="867">
        <v>42924</v>
      </c>
      <c r="B145" s="303" t="s">
        <v>11</v>
      </c>
      <c r="C145" s="4358" t="s">
        <v>4208</v>
      </c>
      <c r="D145" s="4281"/>
      <c r="E145" s="4281"/>
      <c r="F145" s="4281"/>
      <c r="G145" s="4281"/>
      <c r="H145" s="4281"/>
      <c r="I145" s="4281"/>
      <c r="J145" s="4359"/>
    </row>
    <row r="146" spans="1:11">
      <c r="A146" s="867">
        <v>42938</v>
      </c>
      <c r="B146" s="303" t="s">
        <v>11</v>
      </c>
      <c r="C146" s="4358" t="s">
        <v>4209</v>
      </c>
      <c r="D146" s="4281"/>
      <c r="E146" s="4281"/>
      <c r="F146" s="4281"/>
      <c r="G146" s="4281"/>
      <c r="H146" s="4281"/>
      <c r="I146" s="4281"/>
      <c r="J146" s="4359"/>
    </row>
    <row r="147" spans="1:11">
      <c r="A147" s="867">
        <v>42967</v>
      </c>
      <c r="B147" s="303" t="s">
        <v>11</v>
      </c>
      <c r="C147" s="4358" t="s">
        <v>4210</v>
      </c>
      <c r="D147" s="4281"/>
      <c r="E147" s="4281"/>
      <c r="F147" s="4281"/>
      <c r="G147" s="4281"/>
      <c r="H147" s="4281"/>
      <c r="I147" s="4281"/>
      <c r="J147" s="4359"/>
    </row>
    <row r="148" spans="1:11">
      <c r="A148" s="4293">
        <v>42975</v>
      </c>
      <c r="B148" s="303" t="s">
        <v>11</v>
      </c>
      <c r="C148" s="4345" t="s">
        <v>4220</v>
      </c>
      <c r="D148" s="4274"/>
      <c r="E148" s="4274"/>
      <c r="F148" s="4274"/>
      <c r="G148" s="4274"/>
      <c r="H148" s="4274"/>
      <c r="I148" s="4274"/>
      <c r="J148" s="4346"/>
    </row>
    <row r="149" spans="1:11" ht="47.25">
      <c r="A149" s="4307"/>
      <c r="B149" s="303" t="s">
        <v>16</v>
      </c>
      <c r="C149" s="866">
        <v>2940</v>
      </c>
      <c r="D149" s="865">
        <f t="shared" ref="D149:D206" si="3">+C149*(100-E149)/100</f>
        <v>205.8</v>
      </c>
      <c r="E149" s="866">
        <v>93</v>
      </c>
      <c r="F149" s="866"/>
      <c r="G149" s="866">
        <v>160</v>
      </c>
      <c r="H149" s="866"/>
      <c r="I149" s="865"/>
      <c r="J149" s="866"/>
      <c r="K149" s="271" t="s">
        <v>4225</v>
      </c>
    </row>
    <row r="150" spans="1:11" ht="47.25">
      <c r="A150" s="867">
        <v>43020</v>
      </c>
      <c r="B150" s="303" t="s">
        <v>16</v>
      </c>
      <c r="C150" s="866">
        <v>2920</v>
      </c>
      <c r="D150" s="865">
        <f t="shared" si="3"/>
        <v>262.8</v>
      </c>
      <c r="E150" s="866">
        <v>91</v>
      </c>
      <c r="F150" s="866"/>
      <c r="G150" s="866">
        <v>165</v>
      </c>
      <c r="H150" s="866"/>
      <c r="I150" s="865"/>
      <c r="J150" s="866"/>
      <c r="K150" s="271" t="s">
        <v>4282</v>
      </c>
    </row>
    <row r="151" spans="1:11" ht="35.25" customHeight="1">
      <c r="A151" s="867">
        <v>43035</v>
      </c>
      <c r="B151" s="303" t="s">
        <v>11</v>
      </c>
      <c r="C151" s="4414" t="s">
        <v>4313</v>
      </c>
      <c r="D151" s="4271"/>
      <c r="E151" s="4271"/>
      <c r="F151" s="4271"/>
      <c r="G151" s="4271"/>
      <c r="H151" s="4271"/>
      <c r="I151" s="4271"/>
      <c r="J151" s="4415"/>
    </row>
    <row r="152" spans="1:11" ht="47.25">
      <c r="A152" s="867">
        <v>43076</v>
      </c>
      <c r="B152" s="303" t="s">
        <v>16</v>
      </c>
      <c r="C152" s="866">
        <v>2840</v>
      </c>
      <c r="D152" s="865">
        <f t="shared" si="3"/>
        <v>255.6</v>
      </c>
      <c r="E152" s="866">
        <v>91</v>
      </c>
      <c r="F152" s="866"/>
      <c r="G152" s="866">
        <v>170</v>
      </c>
      <c r="H152" s="866"/>
      <c r="I152" s="865"/>
      <c r="J152" s="866"/>
      <c r="K152" s="271" t="s">
        <v>4379</v>
      </c>
    </row>
    <row r="153" spans="1:11" ht="143.25" customHeight="1">
      <c r="A153" s="1930">
        <v>43083</v>
      </c>
      <c r="B153" s="1937" t="s">
        <v>34</v>
      </c>
      <c r="C153" s="4338" t="s">
        <v>4418</v>
      </c>
      <c r="D153" s="4332"/>
      <c r="E153" s="4332"/>
      <c r="F153" s="4332"/>
      <c r="G153" s="4332"/>
      <c r="H153" s="4332"/>
      <c r="I153" s="4332"/>
      <c r="J153" s="4339"/>
      <c r="K153" s="2077" t="s">
        <v>4413</v>
      </c>
    </row>
    <row r="154" spans="1:11" ht="46.5" customHeight="1" thickBot="1">
      <c r="A154" s="2178">
        <v>43096</v>
      </c>
      <c r="B154" s="505" t="s">
        <v>16</v>
      </c>
      <c r="C154" s="445">
        <v>1275</v>
      </c>
      <c r="D154" s="2180">
        <f t="shared" si="3"/>
        <v>114.75</v>
      </c>
      <c r="E154" s="445">
        <v>91</v>
      </c>
      <c r="F154" s="445"/>
      <c r="G154" s="445">
        <v>150</v>
      </c>
      <c r="H154" s="445"/>
      <c r="I154" s="2180"/>
      <c r="J154" s="445"/>
      <c r="K154" s="336" t="s">
        <v>4409</v>
      </c>
    </row>
    <row r="155" spans="1:11" ht="48" customHeight="1" thickTop="1">
      <c r="A155" s="308">
        <v>43112</v>
      </c>
      <c r="B155" s="503" t="s">
        <v>11</v>
      </c>
      <c r="C155" s="4724" t="s">
        <v>4440</v>
      </c>
      <c r="D155" s="4725"/>
      <c r="E155" s="4725"/>
      <c r="F155" s="4725"/>
      <c r="G155" s="4725"/>
      <c r="H155" s="4725"/>
      <c r="I155" s="4725"/>
      <c r="J155" s="4726"/>
      <c r="K155" s="335"/>
    </row>
    <row r="156" spans="1:11" ht="63" customHeight="1">
      <c r="A156" s="2104">
        <v>43121</v>
      </c>
      <c r="B156" s="303" t="s">
        <v>16</v>
      </c>
      <c r="C156" s="2103">
        <v>1255</v>
      </c>
      <c r="D156" s="2102">
        <f t="shared" si="3"/>
        <v>112.95</v>
      </c>
      <c r="E156" s="2103">
        <v>91</v>
      </c>
      <c r="F156" s="2103"/>
      <c r="G156" s="2103">
        <v>176</v>
      </c>
      <c r="H156" s="2103"/>
      <c r="I156" s="2102"/>
      <c r="J156" s="2103"/>
      <c r="K156" s="348" t="s">
        <v>4456</v>
      </c>
    </row>
    <row r="157" spans="1:11">
      <c r="A157" s="2186">
        <v>43148</v>
      </c>
      <c r="B157" s="303" t="s">
        <v>143</v>
      </c>
      <c r="D157" s="646"/>
      <c r="H157" s="2182">
        <v>2050</v>
      </c>
      <c r="I157" s="2182">
        <v>100</v>
      </c>
      <c r="K157" s="271" t="s">
        <v>197</v>
      </c>
    </row>
    <row r="158" spans="1:11" ht="31.5">
      <c r="A158" s="2265">
        <v>43189</v>
      </c>
      <c r="B158" s="1384" t="s">
        <v>16</v>
      </c>
      <c r="C158" s="2264">
        <v>1290</v>
      </c>
      <c r="D158" s="2263">
        <f t="shared" si="3"/>
        <v>129</v>
      </c>
      <c r="E158" s="2264">
        <v>90</v>
      </c>
      <c r="F158" s="2264"/>
      <c r="G158" s="2264">
        <v>180</v>
      </c>
      <c r="H158" s="2264"/>
      <c r="I158" s="2263"/>
      <c r="J158" s="2264"/>
      <c r="K158" s="348" t="s">
        <v>4602</v>
      </c>
    </row>
    <row r="159" spans="1:11" ht="31.5">
      <c r="A159" s="2309">
        <v>43252</v>
      </c>
      <c r="B159" s="1384" t="s">
        <v>16</v>
      </c>
      <c r="C159" s="2308">
        <v>1270</v>
      </c>
      <c r="D159" s="2307">
        <f t="shared" si="3"/>
        <v>127</v>
      </c>
      <c r="E159" s="2308">
        <v>90</v>
      </c>
      <c r="F159" s="2308"/>
      <c r="G159" s="2308">
        <v>165</v>
      </c>
      <c r="H159" s="2308"/>
      <c r="I159" s="2307"/>
      <c r="J159" s="2308"/>
      <c r="K159" s="348" t="s">
        <v>4710</v>
      </c>
    </row>
    <row r="160" spans="1:11" ht="31.5">
      <c r="A160" s="2347">
        <v>43307</v>
      </c>
      <c r="B160" s="1384" t="s">
        <v>16</v>
      </c>
      <c r="C160" s="2344">
        <v>1265</v>
      </c>
      <c r="D160" s="2343">
        <f t="shared" si="3"/>
        <v>126.5</v>
      </c>
      <c r="E160" s="2344">
        <v>90</v>
      </c>
      <c r="F160" s="2344"/>
      <c r="G160" s="2344">
        <v>160</v>
      </c>
      <c r="H160" s="2344"/>
      <c r="K160" s="348" t="s">
        <v>4779</v>
      </c>
    </row>
    <row r="161" spans="1:11" ht="31.5">
      <c r="A161" s="2387">
        <v>43350</v>
      </c>
      <c r="B161" s="1384" t="s">
        <v>16</v>
      </c>
      <c r="C161" s="2386">
        <v>1095</v>
      </c>
      <c r="D161" s="2385">
        <f t="shared" si="3"/>
        <v>109.5</v>
      </c>
      <c r="E161" s="2386">
        <v>90</v>
      </c>
      <c r="F161" s="2386"/>
      <c r="G161" s="2386">
        <v>165</v>
      </c>
      <c r="H161" s="2386"/>
      <c r="K161" s="348" t="s">
        <v>4841</v>
      </c>
    </row>
    <row r="162" spans="1:11" ht="32.25" thickBot="1">
      <c r="A162" s="2518">
        <v>43393</v>
      </c>
      <c r="B162" s="2536" t="s">
        <v>16</v>
      </c>
      <c r="C162" s="445">
        <v>1150</v>
      </c>
      <c r="D162" s="2517">
        <f t="shared" si="3"/>
        <v>92</v>
      </c>
      <c r="E162" s="445">
        <v>92</v>
      </c>
      <c r="F162" s="445"/>
      <c r="G162" s="445">
        <v>165</v>
      </c>
      <c r="H162" s="504"/>
      <c r="I162" s="504"/>
      <c r="J162" s="504"/>
      <c r="K162" s="349" t="s">
        <v>4935</v>
      </c>
    </row>
    <row r="163" spans="1:11" ht="48" thickTop="1">
      <c r="A163" s="308">
        <v>43475</v>
      </c>
      <c r="B163" s="2537" t="s">
        <v>16</v>
      </c>
      <c r="C163" s="446">
        <v>1095</v>
      </c>
      <c r="D163" s="322">
        <f t="shared" si="3"/>
        <v>76.650000000000006</v>
      </c>
      <c r="E163" s="446">
        <v>93</v>
      </c>
      <c r="F163" s="446"/>
      <c r="G163" s="446">
        <v>170</v>
      </c>
      <c r="H163" s="354"/>
      <c r="I163" s="354"/>
      <c r="J163" s="354"/>
      <c r="K163" s="351" t="s">
        <v>5106</v>
      </c>
    </row>
    <row r="164" spans="1:11">
      <c r="A164" s="2440">
        <v>43517</v>
      </c>
      <c r="B164" s="1384" t="s">
        <v>41</v>
      </c>
      <c r="C164" s="4437" t="s">
        <v>5192</v>
      </c>
      <c r="D164" s="4722"/>
      <c r="E164" s="4722"/>
      <c r="F164" s="4722"/>
      <c r="G164" s="4722"/>
      <c r="H164" s="4722"/>
      <c r="I164" s="4722"/>
      <c r="J164" s="4723"/>
    </row>
    <row r="165" spans="1:11">
      <c r="A165" s="1930">
        <v>43621</v>
      </c>
      <c r="B165" s="2767" t="s">
        <v>34</v>
      </c>
      <c r="C165" s="4719" t="s">
        <v>5480</v>
      </c>
      <c r="D165" s="4720"/>
      <c r="E165" s="4720"/>
      <c r="F165" s="4720"/>
      <c r="G165" s="4720"/>
      <c r="H165" s="4720"/>
      <c r="I165" s="4720"/>
      <c r="J165" s="4721"/>
      <c r="K165" s="2150"/>
    </row>
    <row r="166" spans="1:11">
      <c r="A166" s="2440"/>
      <c r="B166" s="1384"/>
      <c r="D166" s="2076">
        <f t="shared" si="3"/>
        <v>0</v>
      </c>
    </row>
    <row r="167" spans="1:11">
      <c r="A167" s="2440"/>
      <c r="B167" s="1384"/>
      <c r="D167" s="2076">
        <f t="shared" si="3"/>
        <v>0</v>
      </c>
    </row>
    <row r="168" spans="1:11">
      <c r="A168" s="2440"/>
      <c r="B168" s="1384"/>
      <c r="D168" s="2076">
        <f t="shared" si="3"/>
        <v>0</v>
      </c>
    </row>
    <row r="169" spans="1:11">
      <c r="A169" s="2440"/>
      <c r="B169" s="1384"/>
      <c r="D169" s="2076">
        <f t="shared" si="3"/>
        <v>0</v>
      </c>
    </row>
    <row r="170" spans="1:11">
      <c r="A170" s="2440"/>
      <c r="B170" s="1384"/>
      <c r="D170" s="2076">
        <f t="shared" si="3"/>
        <v>0</v>
      </c>
    </row>
    <row r="171" spans="1:11">
      <c r="A171" s="2440"/>
      <c r="B171" s="1384"/>
      <c r="D171" s="2076">
        <f t="shared" si="3"/>
        <v>0</v>
      </c>
    </row>
    <row r="172" spans="1:11">
      <c r="A172" s="2440"/>
      <c r="B172" s="1384"/>
      <c r="D172" s="2076">
        <f t="shared" si="3"/>
        <v>0</v>
      </c>
    </row>
    <row r="173" spans="1:11">
      <c r="A173" s="2440"/>
      <c r="B173" s="1384"/>
      <c r="D173" s="2076">
        <f t="shared" si="3"/>
        <v>0</v>
      </c>
    </row>
    <row r="174" spans="1:11">
      <c r="A174" s="2440"/>
      <c r="B174" s="1384"/>
      <c r="D174" s="2076">
        <f t="shared" si="3"/>
        <v>0</v>
      </c>
    </row>
    <row r="175" spans="1:11">
      <c r="A175" s="2440"/>
      <c r="B175" s="1384"/>
      <c r="D175" s="2076">
        <f t="shared" si="3"/>
        <v>0</v>
      </c>
    </row>
    <row r="176" spans="1:11">
      <c r="A176" s="2440"/>
      <c r="B176" s="1384"/>
      <c r="D176" s="2076">
        <f t="shared" si="3"/>
        <v>0</v>
      </c>
    </row>
    <row r="177" spans="1:4">
      <c r="A177" s="2440"/>
      <c r="B177" s="1384"/>
      <c r="D177" s="2076">
        <f t="shared" si="3"/>
        <v>0</v>
      </c>
    </row>
    <row r="178" spans="1:4">
      <c r="A178" s="2440"/>
      <c r="B178" s="1384"/>
      <c r="D178" s="2076">
        <f t="shared" si="3"/>
        <v>0</v>
      </c>
    </row>
    <row r="179" spans="1:4">
      <c r="A179" s="2440"/>
      <c r="B179" s="1384"/>
      <c r="D179" s="2076">
        <f t="shared" si="3"/>
        <v>0</v>
      </c>
    </row>
    <row r="180" spans="1:4">
      <c r="A180" s="2440"/>
      <c r="B180" s="1384"/>
      <c r="D180" s="2076">
        <f t="shared" si="3"/>
        <v>0</v>
      </c>
    </row>
    <row r="181" spans="1:4">
      <c r="A181" s="2440"/>
      <c r="B181" s="1384"/>
      <c r="D181" s="2076">
        <f t="shared" si="3"/>
        <v>0</v>
      </c>
    </row>
    <row r="182" spans="1:4">
      <c r="A182" s="2440"/>
      <c r="B182" s="1384"/>
      <c r="D182" s="2076">
        <f t="shared" si="3"/>
        <v>0</v>
      </c>
    </row>
    <row r="183" spans="1:4">
      <c r="A183" s="2440"/>
      <c r="B183" s="1384"/>
      <c r="D183" s="2076">
        <f t="shared" si="3"/>
        <v>0</v>
      </c>
    </row>
    <row r="184" spans="1:4">
      <c r="A184" s="2440"/>
      <c r="B184" s="1384"/>
      <c r="D184" s="2076">
        <f t="shared" si="3"/>
        <v>0</v>
      </c>
    </row>
    <row r="185" spans="1:4">
      <c r="A185" s="2440"/>
      <c r="B185" s="1384"/>
      <c r="D185" s="2076">
        <f t="shared" si="3"/>
        <v>0</v>
      </c>
    </row>
    <row r="186" spans="1:4">
      <c r="A186" s="2440"/>
      <c r="B186" s="1384"/>
      <c r="D186" s="2076">
        <f t="shared" si="3"/>
        <v>0</v>
      </c>
    </row>
    <row r="187" spans="1:4">
      <c r="A187" s="2440"/>
      <c r="B187" s="1384"/>
      <c r="D187" s="2076">
        <f t="shared" si="3"/>
        <v>0</v>
      </c>
    </row>
    <row r="188" spans="1:4">
      <c r="A188" s="2440"/>
      <c r="B188" s="1384"/>
      <c r="D188" s="2076">
        <f t="shared" si="3"/>
        <v>0</v>
      </c>
    </row>
    <row r="189" spans="1:4">
      <c r="A189" s="2440"/>
      <c r="B189" s="1384"/>
      <c r="D189" s="2076">
        <f t="shared" si="3"/>
        <v>0</v>
      </c>
    </row>
    <row r="190" spans="1:4">
      <c r="A190" s="2440"/>
      <c r="B190" s="1384"/>
      <c r="D190" s="2076">
        <f t="shared" si="3"/>
        <v>0</v>
      </c>
    </row>
    <row r="191" spans="1:4">
      <c r="A191" s="2440"/>
      <c r="B191" s="1384"/>
      <c r="D191" s="2076">
        <f t="shared" si="3"/>
        <v>0</v>
      </c>
    </row>
    <row r="192" spans="1:4">
      <c r="A192" s="2440"/>
      <c r="B192" s="1384"/>
      <c r="D192" s="2076">
        <f t="shared" si="3"/>
        <v>0</v>
      </c>
    </row>
    <row r="193" spans="1:4">
      <c r="A193" s="2440"/>
      <c r="B193" s="1384"/>
      <c r="D193" s="2076">
        <f t="shared" si="3"/>
        <v>0</v>
      </c>
    </row>
    <row r="194" spans="1:4">
      <c r="A194" s="2440"/>
      <c r="B194" s="1384"/>
      <c r="D194" s="2076">
        <f t="shared" si="3"/>
        <v>0</v>
      </c>
    </row>
    <row r="195" spans="1:4">
      <c r="A195" s="2440"/>
      <c r="B195" s="1384"/>
      <c r="D195" s="2076">
        <f t="shared" si="3"/>
        <v>0</v>
      </c>
    </row>
    <row r="196" spans="1:4">
      <c r="A196" s="2440"/>
      <c r="B196" s="1384"/>
      <c r="D196" s="2076">
        <f t="shared" si="3"/>
        <v>0</v>
      </c>
    </row>
    <row r="197" spans="1:4">
      <c r="A197" s="2440"/>
      <c r="B197" s="1384"/>
      <c r="D197" s="2076">
        <f t="shared" si="3"/>
        <v>0</v>
      </c>
    </row>
    <row r="198" spans="1:4">
      <c r="A198" s="2440"/>
      <c r="B198" s="1384"/>
      <c r="D198" s="2076">
        <f t="shared" si="3"/>
        <v>0</v>
      </c>
    </row>
    <row r="199" spans="1:4">
      <c r="A199" s="2440"/>
      <c r="B199" s="1384"/>
      <c r="D199" s="2076">
        <f t="shared" si="3"/>
        <v>0</v>
      </c>
    </row>
    <row r="200" spans="1:4">
      <c r="A200" s="2440"/>
      <c r="B200" s="1384"/>
      <c r="D200" s="2076">
        <f t="shared" si="3"/>
        <v>0</v>
      </c>
    </row>
    <row r="201" spans="1:4">
      <c r="A201" s="2440"/>
      <c r="B201" s="1384"/>
      <c r="D201" s="2076">
        <f t="shared" si="3"/>
        <v>0</v>
      </c>
    </row>
    <row r="202" spans="1:4">
      <c r="A202" s="2440"/>
      <c r="B202" s="1384"/>
      <c r="D202" s="2076">
        <f t="shared" si="3"/>
        <v>0</v>
      </c>
    </row>
    <row r="203" spans="1:4">
      <c r="A203" s="2440"/>
      <c r="B203" s="1384"/>
      <c r="D203" s="2076">
        <f t="shared" si="3"/>
        <v>0</v>
      </c>
    </row>
    <row r="204" spans="1:4">
      <c r="A204" s="2440"/>
      <c r="B204" s="1384"/>
      <c r="D204" s="2076">
        <f t="shared" si="3"/>
        <v>0</v>
      </c>
    </row>
    <row r="205" spans="1:4">
      <c r="A205" s="2440"/>
      <c r="B205" s="1384"/>
      <c r="D205" s="2076">
        <f t="shared" si="3"/>
        <v>0</v>
      </c>
    </row>
    <row r="206" spans="1:4">
      <c r="D206" s="2076">
        <f t="shared" si="3"/>
        <v>0</v>
      </c>
    </row>
  </sheetData>
  <autoFilter ref="B6:B160"/>
  <customSheetViews>
    <customSheetView guid="{CD481555-6D06-49CD-9625-98C90CC09C9A}" showAutoFilter="1">
      <selection activeCell="G146" sqref="G146"/>
      <pageMargins left="0.7" right="0.7" top="0.75" bottom="0.75" header="0.3" footer="0.3"/>
      <pageSetup paperSize="9" orientation="portrait" r:id="rId1"/>
      <autoFilter ref="B6:B160"/>
    </customSheetView>
    <customSheetView guid="{9EC6AF21-4B8E-44E3-AF29-8895353139B2}" showAutoFilter="1">
      <pane ySplit="6" topLeftCell="A134" activePane="bottomLeft" state="frozen"/>
      <selection pane="bottomLeft" activeCell="H143" sqref="H143"/>
      <pageMargins left="0.7" right="0.7" top="0.75" bottom="0.75" header="0.3" footer="0.3"/>
      <pageSetup paperSize="9" orientation="portrait" r:id="rId2"/>
      <autoFilter ref="B6:B160"/>
    </customSheetView>
    <customSheetView guid="{4A6D03CA-35D0-42B2-8E76-6C991766DE68}" showAutoFilter="1">
      <pane ySplit="5" topLeftCell="A131" activePane="bottomLeft" state="frozen"/>
      <selection pane="bottomLeft" activeCell="N137" sqref="N137"/>
      <pageMargins left="0.7" right="0.7" top="0.75" bottom="0.75" header="0.3" footer="0.3"/>
      <pageSetup paperSize="9" orientation="portrait" r:id="rId3"/>
      <autoFilter ref="B6:B160"/>
    </customSheetView>
    <customSheetView guid="{94FC66D5-BF29-4BE8-974C-C93BA07E9FE3}" showAutoFilter="1">
      <pane ySplit="6" topLeftCell="A131" activePane="bottomLeft" state="frozen"/>
      <selection pane="bottomLeft" activeCell="N137" sqref="N137"/>
      <pageMargins left="0.7" right="0.7" top="0.75" bottom="0.75" header="0.3" footer="0.3"/>
      <pageSetup paperSize="9" orientation="portrait" r:id="rId4"/>
      <autoFilter ref="B6:B160"/>
    </customSheetView>
  </customSheetViews>
  <mergeCells count="62">
    <mergeCell ref="C165:J165"/>
    <mergeCell ref="C164:J164"/>
    <mergeCell ref="C155:J155"/>
    <mergeCell ref="C153:J153"/>
    <mergeCell ref="C151:J151"/>
    <mergeCell ref="C148:J148"/>
    <mergeCell ref="A35:A36"/>
    <mergeCell ref="C37:J37"/>
    <mergeCell ref="A81:A82"/>
    <mergeCell ref="C81:J81"/>
    <mergeCell ref="C79:J79"/>
    <mergeCell ref="C61:J61"/>
    <mergeCell ref="C59:J59"/>
    <mergeCell ref="C35:J35"/>
    <mergeCell ref="C58:J58"/>
    <mergeCell ref="C45:J45"/>
    <mergeCell ref="C46:J46"/>
    <mergeCell ref="C41:J41"/>
    <mergeCell ref="C122:J122"/>
    <mergeCell ref="C60:J60"/>
    <mergeCell ref="A148:A149"/>
    <mergeCell ref="C145:J145"/>
    <mergeCell ref="C146:J146"/>
    <mergeCell ref="C147:J147"/>
    <mergeCell ref="A59:A60"/>
    <mergeCell ref="C140:J140"/>
    <mergeCell ref="C139:J139"/>
    <mergeCell ref="C136:J136"/>
    <mergeCell ref="C137:J137"/>
    <mergeCell ref="A128:A129"/>
    <mergeCell ref="C128:J128"/>
    <mergeCell ref="C34:J34"/>
    <mergeCell ref="C32:J32"/>
    <mergeCell ref="C33:J33"/>
    <mergeCell ref="C27:J27"/>
    <mergeCell ref="A3:B3"/>
    <mergeCell ref="C3:F3"/>
    <mergeCell ref="G3:H3"/>
    <mergeCell ref="I3:J3"/>
    <mergeCell ref="I4:K4"/>
    <mergeCell ref="A4:B4"/>
    <mergeCell ref="C4:F4"/>
    <mergeCell ref="C22:J22"/>
    <mergeCell ref="C29:J29"/>
    <mergeCell ref="A5:B5"/>
    <mergeCell ref="C5:F5"/>
    <mergeCell ref="C12:J12"/>
    <mergeCell ref="A1:K1"/>
    <mergeCell ref="A2:B2"/>
    <mergeCell ref="C2:F2"/>
    <mergeCell ref="G2:H2"/>
    <mergeCell ref="I2:J2"/>
    <mergeCell ref="C14:J14"/>
    <mergeCell ref="C15:J15"/>
    <mergeCell ref="C7:J7"/>
    <mergeCell ref="C11:J11"/>
    <mergeCell ref="A27:A28"/>
    <mergeCell ref="C28:J28"/>
    <mergeCell ref="C17:J17"/>
    <mergeCell ref="C19:J19"/>
    <mergeCell ref="C25:J25"/>
    <mergeCell ref="C23:J23"/>
  </mergeCells>
  <hyperlinks>
    <hyperlink ref="B61" r:id="rId5"/>
    <hyperlink ref="B46" r:id="rId6"/>
    <hyperlink ref="B7" r:id="rId7"/>
  </hyperlinks>
  <pageMargins left="0.7" right="0.7" top="0.75" bottom="0.75" header="0.3" footer="0.3"/>
  <pageSetup paperSize="9" orientation="portrait" r:id="rId8"/>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0000"/>
  </sheetPr>
  <dimension ref="A1:L555"/>
  <sheetViews>
    <sheetView zoomScaleNormal="100" workbookViewId="0">
      <pane xSplit="1" ySplit="6" topLeftCell="B139" activePane="bottomRight" state="frozen"/>
      <selection pane="topRight" activeCell="B1" sqref="B1"/>
      <selection pane="bottomLeft" activeCell="A7" sqref="A7"/>
      <selection pane="bottomRight" activeCell="C145" sqref="C145:J145"/>
    </sheetView>
  </sheetViews>
  <sheetFormatPr defaultRowHeight="15.75"/>
  <cols>
    <col min="1" max="1" width="16.5703125" style="273" customWidth="1"/>
    <col min="2" max="2" width="10.140625" style="272" customWidth="1"/>
    <col min="3" max="8" width="9.7109375" style="272" customWidth="1"/>
    <col min="9" max="9" width="12" style="272" customWidth="1"/>
    <col min="10" max="10" width="13.7109375" style="272" customWidth="1"/>
    <col min="11" max="11" width="60.28515625" style="271" customWidth="1"/>
    <col min="12" max="16384" width="9.140625" style="270"/>
  </cols>
  <sheetData>
    <row r="1" spans="1:12" s="281" customFormat="1" ht="34.5" customHeight="1" thickTop="1">
      <c r="A1" s="4298" t="s">
        <v>1850</v>
      </c>
      <c r="B1" s="4299"/>
      <c r="C1" s="4299"/>
      <c r="D1" s="4299"/>
      <c r="E1" s="4299"/>
      <c r="F1" s="4299"/>
      <c r="G1" s="4299"/>
      <c r="H1" s="4299"/>
      <c r="I1" s="4299"/>
      <c r="J1" s="4299"/>
      <c r="K1" s="4300"/>
      <c r="L1" s="288"/>
    </row>
    <row r="2" spans="1:12" ht="20.100000000000001" customHeight="1">
      <c r="A2" s="4732" t="s">
        <v>215</v>
      </c>
      <c r="B2" s="4733"/>
      <c r="C2" s="4734">
        <v>8927</v>
      </c>
      <c r="D2" s="4735"/>
      <c r="E2" s="4735"/>
      <c r="F2" s="4736"/>
      <c r="G2" s="4268"/>
      <c r="H2" s="4269"/>
      <c r="I2" s="4269"/>
      <c r="J2" s="4269"/>
      <c r="K2" s="347"/>
    </row>
    <row r="3" spans="1:12" ht="24.75" customHeight="1">
      <c r="A3" s="4732" t="s">
        <v>222</v>
      </c>
      <c r="B3" s="4733"/>
      <c r="C3" s="4734" t="s">
        <v>5150</v>
      </c>
      <c r="D3" s="4737"/>
      <c r="E3" s="4737"/>
      <c r="F3" s="4738"/>
      <c r="G3" s="4268"/>
      <c r="H3" s="4269"/>
      <c r="I3" s="4269"/>
      <c r="J3" s="4269"/>
      <c r="K3" s="347"/>
    </row>
    <row r="4" spans="1:12" ht="20.25" customHeight="1">
      <c r="A4" s="4732" t="s">
        <v>223</v>
      </c>
      <c r="B4" s="4733"/>
      <c r="C4" s="4739" t="s">
        <v>4138</v>
      </c>
      <c r="D4" s="4740"/>
      <c r="E4" s="4740"/>
      <c r="F4" s="4741"/>
      <c r="G4" s="435"/>
      <c r="H4" s="508" t="s">
        <v>1227</v>
      </c>
      <c r="I4" s="4742" t="s">
        <v>1849</v>
      </c>
      <c r="J4" s="4742"/>
      <c r="K4" s="4743"/>
    </row>
    <row r="5" spans="1:12" s="325" customFormat="1" ht="36.75" customHeight="1" thickBot="1">
      <c r="A5" s="4732" t="s">
        <v>325</v>
      </c>
      <c r="B5" s="4733"/>
      <c r="C5" s="4744" t="s">
        <v>4803</v>
      </c>
      <c r="D5" s="4745"/>
      <c r="E5" s="4745"/>
      <c r="F5" s="4745"/>
      <c r="G5" s="362"/>
      <c r="H5" s="361"/>
      <c r="I5" s="361"/>
      <c r="J5" s="433"/>
      <c r="K5" s="327"/>
    </row>
    <row r="6" spans="1:12" s="281" customFormat="1" ht="35.25" customHeight="1" thickTop="1">
      <c r="A6" s="284" t="s">
        <v>1</v>
      </c>
      <c r="B6" s="283" t="s">
        <v>0</v>
      </c>
      <c r="C6" s="283" t="s">
        <v>2</v>
      </c>
      <c r="D6" s="283" t="s">
        <v>3</v>
      </c>
      <c r="E6" s="283" t="s">
        <v>4</v>
      </c>
      <c r="F6" s="283" t="s">
        <v>5</v>
      </c>
      <c r="G6" s="283" t="s">
        <v>6</v>
      </c>
      <c r="H6" s="283" t="s">
        <v>7</v>
      </c>
      <c r="I6" s="283" t="s">
        <v>8</v>
      </c>
      <c r="J6" s="283" t="s">
        <v>9</v>
      </c>
      <c r="K6" s="282" t="s">
        <v>10</v>
      </c>
    </row>
    <row r="7" spans="1:12" ht="125.25" customHeight="1">
      <c r="A7" s="4293">
        <v>41964</v>
      </c>
      <c r="B7" s="1933" t="s">
        <v>32</v>
      </c>
      <c r="C7" s="4450" t="s">
        <v>1848</v>
      </c>
      <c r="D7" s="4451"/>
      <c r="E7" s="4451"/>
      <c r="F7" s="4451"/>
      <c r="G7" s="4451"/>
      <c r="H7" s="4451"/>
      <c r="I7" s="4451"/>
      <c r="J7" s="4452"/>
      <c r="K7" s="1940" t="s">
        <v>3965</v>
      </c>
    </row>
    <row r="8" spans="1:12" s="272" customFormat="1" ht="47.25">
      <c r="A8" s="4307"/>
      <c r="B8" s="275" t="s">
        <v>16</v>
      </c>
      <c r="C8" s="432">
        <v>4575</v>
      </c>
      <c r="D8" s="292">
        <f>+C8*(100-E8)/100</f>
        <v>4071.75</v>
      </c>
      <c r="E8" s="432">
        <v>11</v>
      </c>
      <c r="F8" s="432">
        <v>181</v>
      </c>
      <c r="G8" s="432">
        <v>227</v>
      </c>
      <c r="H8" s="432"/>
      <c r="I8" s="432"/>
      <c r="J8" s="432"/>
      <c r="K8" s="348" t="s">
        <v>1847</v>
      </c>
      <c r="L8" s="270"/>
    </row>
    <row r="9" spans="1:12" s="272" customFormat="1" ht="47.25">
      <c r="A9" s="441">
        <v>41965</v>
      </c>
      <c r="B9" s="275" t="s">
        <v>16</v>
      </c>
      <c r="C9" s="432">
        <v>4315</v>
      </c>
      <c r="D9" s="292">
        <f>+C9*(100-E9)/100</f>
        <v>4315</v>
      </c>
      <c r="E9" s="432">
        <v>0</v>
      </c>
      <c r="F9" s="432">
        <v>162</v>
      </c>
      <c r="G9" s="432">
        <v>237</v>
      </c>
      <c r="H9" s="432"/>
      <c r="I9" s="432"/>
      <c r="J9" s="432"/>
      <c r="K9" s="348" t="s">
        <v>1846</v>
      </c>
      <c r="L9" s="270"/>
    </row>
    <row r="10" spans="1:12" s="272" customFormat="1" ht="47.25">
      <c r="A10" s="441">
        <v>41967</v>
      </c>
      <c r="B10" s="275" t="s">
        <v>16</v>
      </c>
      <c r="C10" s="432">
        <v>4225</v>
      </c>
      <c r="D10" s="292">
        <f>+C10*(100-E10)/100</f>
        <v>4225</v>
      </c>
      <c r="E10" s="432">
        <v>0</v>
      </c>
      <c r="F10" s="432">
        <v>167</v>
      </c>
      <c r="G10" s="432">
        <v>240</v>
      </c>
      <c r="H10" s="432"/>
      <c r="I10" s="432"/>
      <c r="J10" s="432"/>
      <c r="K10" s="348" t="s">
        <v>1845</v>
      </c>
      <c r="L10" s="270"/>
    </row>
    <row r="11" spans="1:12" s="272" customFormat="1">
      <c r="A11" s="441">
        <v>41972</v>
      </c>
      <c r="B11" s="275" t="s">
        <v>11</v>
      </c>
      <c r="C11" s="4358" t="s">
        <v>1844</v>
      </c>
      <c r="D11" s="4281"/>
      <c r="E11" s="4281"/>
      <c r="F11" s="4281"/>
      <c r="G11" s="4281"/>
      <c r="H11" s="4281"/>
      <c r="I11" s="4281"/>
      <c r="J11" s="4359"/>
      <c r="K11" s="348"/>
      <c r="L11" s="270"/>
    </row>
    <row r="12" spans="1:12" s="272" customFormat="1">
      <c r="A12" s="441">
        <v>41977</v>
      </c>
      <c r="B12" s="275"/>
      <c r="C12" s="4358" t="s">
        <v>1843</v>
      </c>
      <c r="D12" s="4281"/>
      <c r="E12" s="4281"/>
      <c r="F12" s="4281"/>
      <c r="G12" s="4281"/>
      <c r="H12" s="4281"/>
      <c r="I12" s="4281"/>
      <c r="J12" s="4359"/>
      <c r="K12" s="348"/>
      <c r="L12" s="270"/>
    </row>
    <row r="13" spans="1:12" s="272" customFormat="1">
      <c r="A13" s="441">
        <v>41975</v>
      </c>
      <c r="B13" s="275"/>
      <c r="C13" s="4358" t="s">
        <v>1842</v>
      </c>
      <c r="D13" s="4281"/>
      <c r="E13" s="4281"/>
      <c r="F13" s="4281"/>
      <c r="G13" s="4281"/>
      <c r="H13" s="4281"/>
      <c r="I13" s="4281"/>
      <c r="J13" s="4359"/>
      <c r="K13" s="348"/>
      <c r="L13" s="270"/>
    </row>
    <row r="14" spans="1:12" s="272" customFormat="1" ht="47.25">
      <c r="A14" s="441">
        <v>41979</v>
      </c>
      <c r="B14" s="275" t="s">
        <v>16</v>
      </c>
      <c r="C14" s="432">
        <v>4045</v>
      </c>
      <c r="D14" s="292">
        <f>+C14*(100-E14)/100</f>
        <v>3802.3</v>
      </c>
      <c r="E14" s="432">
        <v>6</v>
      </c>
      <c r="F14" s="432">
        <v>66</v>
      </c>
      <c r="G14" s="432">
        <v>222</v>
      </c>
      <c r="H14" s="432"/>
      <c r="I14" s="432"/>
      <c r="J14" s="432"/>
      <c r="K14" s="348" t="s">
        <v>1841</v>
      </c>
      <c r="L14" s="270"/>
    </row>
    <row r="15" spans="1:12" s="272" customFormat="1">
      <c r="A15" s="441">
        <v>41981</v>
      </c>
      <c r="B15" s="275" t="s">
        <v>11</v>
      </c>
      <c r="C15" s="4358" t="s">
        <v>1840</v>
      </c>
      <c r="D15" s="4281"/>
      <c r="E15" s="4281"/>
      <c r="F15" s="4281"/>
      <c r="G15" s="4281"/>
      <c r="H15" s="4281"/>
      <c r="I15" s="4281"/>
      <c r="J15" s="4359"/>
      <c r="K15" s="348"/>
      <c r="L15" s="270"/>
    </row>
    <row r="16" spans="1:12" s="272" customFormat="1">
      <c r="A16" s="441">
        <v>41983</v>
      </c>
      <c r="B16" s="275" t="s">
        <v>11</v>
      </c>
      <c r="C16" s="4358" t="s">
        <v>1839</v>
      </c>
      <c r="D16" s="4281"/>
      <c r="E16" s="4281"/>
      <c r="F16" s="4281"/>
      <c r="G16" s="4281"/>
      <c r="H16" s="4281"/>
      <c r="I16" s="4281"/>
      <c r="J16" s="4359"/>
      <c r="K16" s="348"/>
      <c r="L16" s="270"/>
    </row>
    <row r="17" spans="1:12" s="272" customFormat="1">
      <c r="A17" s="441">
        <v>41984</v>
      </c>
      <c r="B17" s="275" t="s">
        <v>11</v>
      </c>
      <c r="C17" s="4358" t="s">
        <v>1838</v>
      </c>
      <c r="D17" s="4281"/>
      <c r="E17" s="4281"/>
      <c r="F17" s="4281"/>
      <c r="G17" s="4281"/>
      <c r="H17" s="4281"/>
      <c r="I17" s="4281"/>
      <c r="J17" s="4359"/>
      <c r="K17" s="348"/>
      <c r="L17" s="270"/>
    </row>
    <row r="18" spans="1:12" s="272" customFormat="1">
      <c r="A18" s="441">
        <v>41985</v>
      </c>
      <c r="B18" s="275" t="s">
        <v>11</v>
      </c>
      <c r="C18" s="4358" t="s">
        <v>1837</v>
      </c>
      <c r="D18" s="4281"/>
      <c r="E18" s="4281"/>
      <c r="F18" s="4281"/>
      <c r="G18" s="4281"/>
      <c r="H18" s="4281"/>
      <c r="I18" s="4281"/>
      <c r="J18" s="4359"/>
      <c r="K18" s="348"/>
      <c r="L18" s="270"/>
    </row>
    <row r="19" spans="1:12" s="272" customFormat="1" ht="47.25" customHeight="1">
      <c r="A19" s="441">
        <v>41986</v>
      </c>
      <c r="B19" s="275" t="s">
        <v>11</v>
      </c>
      <c r="C19" s="4340" t="s">
        <v>1836</v>
      </c>
      <c r="D19" s="4263"/>
      <c r="E19" s="4263"/>
      <c r="F19" s="4263"/>
      <c r="G19" s="4263"/>
      <c r="H19" s="4263"/>
      <c r="I19" s="4263"/>
      <c r="J19" s="4344"/>
      <c r="K19" s="271"/>
      <c r="L19" s="270"/>
    </row>
    <row r="20" spans="1:12" s="272" customFormat="1" ht="21" customHeight="1">
      <c r="A20" s="441">
        <v>41989</v>
      </c>
      <c r="B20" s="275" t="s">
        <v>11</v>
      </c>
      <c r="C20" s="4746" t="s">
        <v>1835</v>
      </c>
      <c r="D20" s="4263"/>
      <c r="E20" s="4263"/>
      <c r="F20" s="4263"/>
      <c r="G20" s="4263"/>
      <c r="H20" s="4263"/>
      <c r="I20" s="4263"/>
      <c r="J20" s="4344"/>
      <c r="K20" s="271"/>
      <c r="L20" s="270"/>
    </row>
    <row r="21" spans="1:12" s="272" customFormat="1" ht="47.25">
      <c r="A21" s="441">
        <v>41987</v>
      </c>
      <c r="B21" s="275" t="s">
        <v>16</v>
      </c>
      <c r="C21" s="432">
        <v>3970</v>
      </c>
      <c r="D21" s="292">
        <f t="shared" ref="D21:D29" si="0">+C21*(100-E21)/100</f>
        <v>3533.3</v>
      </c>
      <c r="E21" s="432">
        <v>11</v>
      </c>
      <c r="F21" s="432">
        <v>92</v>
      </c>
      <c r="G21" s="432">
        <v>218</v>
      </c>
      <c r="H21" s="432"/>
      <c r="I21" s="432"/>
      <c r="J21" s="432"/>
      <c r="K21" s="348" t="s">
        <v>1834</v>
      </c>
      <c r="L21" s="270"/>
    </row>
    <row r="22" spans="1:12" s="272" customFormat="1" ht="31.5">
      <c r="A22" s="441">
        <v>41993</v>
      </c>
      <c r="B22" s="275" t="s">
        <v>16</v>
      </c>
      <c r="C22" s="432">
        <v>4025</v>
      </c>
      <c r="D22" s="292">
        <f t="shared" si="0"/>
        <v>2415</v>
      </c>
      <c r="E22" s="432">
        <v>40</v>
      </c>
      <c r="F22" s="432">
        <v>108</v>
      </c>
      <c r="G22" s="432">
        <v>225</v>
      </c>
      <c r="H22" s="432"/>
      <c r="I22" s="432"/>
      <c r="J22" s="432"/>
      <c r="K22" s="348" t="s">
        <v>1833</v>
      </c>
      <c r="L22" s="270"/>
    </row>
    <row r="23" spans="1:12" s="272" customFormat="1" ht="48" thickBot="1">
      <c r="A23" s="436">
        <v>41997</v>
      </c>
      <c r="B23" s="442" t="s">
        <v>16</v>
      </c>
      <c r="C23" s="445">
        <v>3770</v>
      </c>
      <c r="D23" s="311">
        <f t="shared" si="0"/>
        <v>2262</v>
      </c>
      <c r="E23" s="445">
        <v>40</v>
      </c>
      <c r="F23" s="445">
        <v>96</v>
      </c>
      <c r="G23" s="445">
        <v>222</v>
      </c>
      <c r="H23" s="445"/>
      <c r="I23" s="445"/>
      <c r="J23" s="445"/>
      <c r="K23" s="349" t="s">
        <v>1832</v>
      </c>
      <c r="L23" s="270"/>
    </row>
    <row r="24" spans="1:12" s="272" customFormat="1" ht="38.25" customHeight="1" thickTop="1">
      <c r="A24" s="308">
        <v>42016</v>
      </c>
      <c r="B24" s="307" t="s">
        <v>16</v>
      </c>
      <c r="C24" s="446">
        <v>3730</v>
      </c>
      <c r="D24" s="322">
        <f t="shared" si="0"/>
        <v>2163.4</v>
      </c>
      <c r="E24" s="446">
        <v>42</v>
      </c>
      <c r="F24" s="446" t="s">
        <v>70</v>
      </c>
      <c r="G24" s="446">
        <v>250</v>
      </c>
      <c r="H24" s="446"/>
      <c r="I24" s="446"/>
      <c r="J24" s="446"/>
      <c r="K24" s="500" t="s">
        <v>1831</v>
      </c>
      <c r="L24" s="270"/>
    </row>
    <row r="25" spans="1:12" s="272" customFormat="1" ht="41.25" customHeight="1">
      <c r="A25" s="441">
        <v>42026</v>
      </c>
      <c r="B25" s="275" t="s">
        <v>16</v>
      </c>
      <c r="C25" s="432">
        <v>3875</v>
      </c>
      <c r="D25" s="292">
        <f t="shared" si="0"/>
        <v>2247.5</v>
      </c>
      <c r="E25" s="432">
        <v>42</v>
      </c>
      <c r="F25" s="292" t="s">
        <v>70</v>
      </c>
      <c r="G25" s="432">
        <v>260</v>
      </c>
      <c r="H25" s="292"/>
      <c r="I25" s="432"/>
      <c r="J25" s="432"/>
      <c r="K25" s="348" t="s">
        <v>1830</v>
      </c>
      <c r="L25" s="270"/>
    </row>
    <row r="26" spans="1:12" s="272" customFormat="1" ht="33.75" customHeight="1">
      <c r="A26" s="441">
        <v>42034</v>
      </c>
      <c r="B26" s="275" t="s">
        <v>16</v>
      </c>
      <c r="C26" s="432">
        <v>3925</v>
      </c>
      <c r="D26" s="292">
        <f t="shared" si="0"/>
        <v>1962.5</v>
      </c>
      <c r="E26" s="432">
        <v>50</v>
      </c>
      <c r="F26" s="432">
        <v>55</v>
      </c>
      <c r="G26" s="432">
        <v>260</v>
      </c>
      <c r="H26" s="432"/>
      <c r="I26" s="432"/>
      <c r="J26" s="432"/>
      <c r="K26" s="348" t="s">
        <v>1829</v>
      </c>
      <c r="L26" s="270"/>
    </row>
    <row r="27" spans="1:12" s="272" customFormat="1" ht="48.75" customHeight="1">
      <c r="A27" s="441">
        <v>42040</v>
      </c>
      <c r="B27" s="275" t="s">
        <v>16</v>
      </c>
      <c r="C27" s="432">
        <v>4060</v>
      </c>
      <c r="D27" s="292">
        <f t="shared" si="0"/>
        <v>2030</v>
      </c>
      <c r="E27" s="432">
        <v>50</v>
      </c>
      <c r="F27" s="432">
        <v>57</v>
      </c>
      <c r="G27" s="432">
        <v>230</v>
      </c>
      <c r="H27" s="432"/>
      <c r="I27" s="432"/>
      <c r="J27" s="432"/>
      <c r="K27" s="348" t="s">
        <v>1828</v>
      </c>
      <c r="L27" s="270"/>
    </row>
    <row r="28" spans="1:12" ht="45.75" customHeight="1">
      <c r="A28" s="441">
        <v>42044</v>
      </c>
      <c r="B28" s="275" t="s">
        <v>16</v>
      </c>
      <c r="C28" s="432">
        <v>4030</v>
      </c>
      <c r="D28" s="292">
        <f t="shared" si="0"/>
        <v>2015</v>
      </c>
      <c r="E28" s="432">
        <v>50</v>
      </c>
      <c r="F28" s="432">
        <v>58</v>
      </c>
      <c r="G28" s="432">
        <v>213</v>
      </c>
      <c r="H28" s="432"/>
      <c r="I28" s="432"/>
      <c r="J28" s="432"/>
      <c r="K28" s="271" t="s">
        <v>1827</v>
      </c>
    </row>
    <row r="29" spans="1:12" ht="47.25">
      <c r="A29" s="441">
        <v>42053</v>
      </c>
      <c r="B29" s="275" t="s">
        <v>16</v>
      </c>
      <c r="C29" s="432">
        <v>4155</v>
      </c>
      <c r="D29" s="292">
        <f t="shared" si="0"/>
        <v>2077.5</v>
      </c>
      <c r="E29" s="432">
        <v>50</v>
      </c>
      <c r="F29" s="432">
        <v>60</v>
      </c>
      <c r="G29" s="432">
        <v>220</v>
      </c>
      <c r="H29" s="432"/>
      <c r="I29" s="432"/>
      <c r="J29" s="432"/>
      <c r="K29" s="271" t="s">
        <v>1826</v>
      </c>
    </row>
    <row r="30" spans="1:12" ht="62.25" customHeight="1">
      <c r="A30" s="441">
        <v>42058</v>
      </c>
      <c r="B30" s="275" t="s">
        <v>11</v>
      </c>
      <c r="C30" s="4340" t="s">
        <v>1825</v>
      </c>
      <c r="D30" s="4263"/>
      <c r="E30" s="4263"/>
      <c r="F30" s="4263"/>
      <c r="G30" s="4263"/>
      <c r="H30" s="4263"/>
      <c r="I30" s="4263"/>
      <c r="J30" s="4344"/>
    </row>
    <row r="31" spans="1:12" ht="36.75">
      <c r="A31" s="441">
        <v>42059</v>
      </c>
      <c r="B31" s="275" t="s">
        <v>16</v>
      </c>
      <c r="C31" s="432">
        <v>3930</v>
      </c>
      <c r="D31" s="292">
        <f t="shared" ref="D31:D97" si="1">+C31*(100-E31)/100</f>
        <v>1965</v>
      </c>
      <c r="E31" s="432">
        <v>50</v>
      </c>
      <c r="F31" s="432"/>
      <c r="G31" s="432">
        <v>210</v>
      </c>
      <c r="H31" s="432"/>
      <c r="I31" s="432"/>
      <c r="J31" s="432"/>
      <c r="K31" s="271" t="s">
        <v>1824</v>
      </c>
    </row>
    <row r="32" spans="1:12" ht="31.5">
      <c r="A32" s="441">
        <v>42068</v>
      </c>
      <c r="B32" s="275" t="s">
        <v>16</v>
      </c>
      <c r="C32" s="432">
        <v>3945</v>
      </c>
      <c r="D32" s="292">
        <f t="shared" si="1"/>
        <v>2051.4</v>
      </c>
      <c r="E32" s="432">
        <v>48</v>
      </c>
      <c r="F32" s="432">
        <v>10</v>
      </c>
      <c r="G32" s="432">
        <v>212</v>
      </c>
      <c r="H32" s="432"/>
      <c r="I32" s="432"/>
      <c r="J32" s="432"/>
      <c r="K32" s="271" t="s">
        <v>1823</v>
      </c>
    </row>
    <row r="33" spans="1:11" ht="47.25">
      <c r="A33" s="441">
        <v>42076</v>
      </c>
      <c r="B33" s="275" t="s">
        <v>16</v>
      </c>
      <c r="C33" s="432">
        <v>3960</v>
      </c>
      <c r="D33" s="292">
        <f t="shared" si="1"/>
        <v>2059.1999999999998</v>
      </c>
      <c r="E33" s="432">
        <v>48</v>
      </c>
      <c r="F33" s="432">
        <v>10</v>
      </c>
      <c r="G33" s="432">
        <v>210</v>
      </c>
      <c r="H33" s="432"/>
      <c r="I33" s="432"/>
      <c r="J33" s="432"/>
      <c r="K33" s="271" t="s">
        <v>1822</v>
      </c>
    </row>
    <row r="34" spans="1:11" ht="68.25">
      <c r="A34" s="441">
        <v>42087</v>
      </c>
      <c r="B34" s="275" t="s">
        <v>16</v>
      </c>
      <c r="C34" s="432">
        <v>4100</v>
      </c>
      <c r="D34" s="292">
        <f t="shared" si="1"/>
        <v>2132</v>
      </c>
      <c r="E34" s="432">
        <v>48</v>
      </c>
      <c r="F34" s="432">
        <v>38</v>
      </c>
      <c r="G34" s="432">
        <v>270</v>
      </c>
      <c r="H34" s="432"/>
      <c r="I34" s="432"/>
      <c r="J34" s="432"/>
      <c r="K34" s="271" t="s">
        <v>1821</v>
      </c>
    </row>
    <row r="35" spans="1:11" ht="68.25">
      <c r="A35" s="441">
        <v>42094</v>
      </c>
      <c r="B35" s="275" t="s">
        <v>16</v>
      </c>
      <c r="C35" s="432">
        <v>4395</v>
      </c>
      <c r="D35" s="292">
        <f t="shared" si="1"/>
        <v>2285.4</v>
      </c>
      <c r="E35" s="432">
        <v>48</v>
      </c>
      <c r="F35" s="432">
        <v>38</v>
      </c>
      <c r="G35" s="432">
        <v>260</v>
      </c>
      <c r="H35" s="432"/>
      <c r="I35" s="432"/>
      <c r="J35" s="432"/>
      <c r="K35" s="271" t="s">
        <v>1820</v>
      </c>
    </row>
    <row r="36" spans="1:11" ht="47.25">
      <c r="A36" s="441">
        <v>42101</v>
      </c>
      <c r="B36" s="275" t="s">
        <v>16</v>
      </c>
      <c r="C36" s="432">
        <v>4030</v>
      </c>
      <c r="D36" s="292">
        <f t="shared" si="1"/>
        <v>2095.6</v>
      </c>
      <c r="E36" s="432">
        <v>48</v>
      </c>
      <c r="F36" s="432">
        <v>38</v>
      </c>
      <c r="G36" s="432">
        <v>248</v>
      </c>
      <c r="H36" s="432"/>
      <c r="I36" s="432"/>
      <c r="J36" s="432"/>
      <c r="K36" s="348" t="s">
        <v>1819</v>
      </c>
    </row>
    <row r="37" spans="1:11" ht="47.25">
      <c r="A37" s="441">
        <v>42108</v>
      </c>
      <c r="B37" s="275" t="s">
        <v>16</v>
      </c>
      <c r="C37" s="432">
        <v>3580</v>
      </c>
      <c r="D37" s="292">
        <f t="shared" si="1"/>
        <v>1861.6</v>
      </c>
      <c r="E37" s="432">
        <v>48</v>
      </c>
      <c r="F37" s="432">
        <v>8</v>
      </c>
      <c r="G37" s="432">
        <v>252</v>
      </c>
      <c r="H37" s="432"/>
      <c r="I37" s="432"/>
      <c r="J37" s="432"/>
      <c r="K37" s="348" t="s">
        <v>1818</v>
      </c>
    </row>
    <row r="38" spans="1:11" ht="47.25">
      <c r="A38" s="441">
        <v>42118</v>
      </c>
      <c r="B38" s="275" t="s">
        <v>16</v>
      </c>
      <c r="C38" s="432">
        <v>3560</v>
      </c>
      <c r="D38" s="292">
        <f t="shared" si="1"/>
        <v>1851.2</v>
      </c>
      <c r="E38" s="432">
        <v>48</v>
      </c>
      <c r="F38" s="432">
        <v>11</v>
      </c>
      <c r="G38" s="432">
        <v>248</v>
      </c>
      <c r="H38" s="432"/>
      <c r="I38" s="432"/>
      <c r="J38" s="432"/>
      <c r="K38" s="348" t="s">
        <v>1817</v>
      </c>
    </row>
    <row r="39" spans="1:11" ht="47.25">
      <c r="A39" s="441">
        <v>42127</v>
      </c>
      <c r="B39" s="275" t="s">
        <v>16</v>
      </c>
      <c r="C39" s="432">
        <v>3800</v>
      </c>
      <c r="D39" s="292">
        <f t="shared" si="1"/>
        <v>1976</v>
      </c>
      <c r="E39" s="432">
        <v>48</v>
      </c>
      <c r="F39" s="432">
        <v>27</v>
      </c>
      <c r="G39" s="432">
        <v>220</v>
      </c>
      <c r="H39" s="432"/>
      <c r="I39" s="432"/>
      <c r="J39" s="432"/>
      <c r="K39" s="348" t="s">
        <v>1816</v>
      </c>
    </row>
    <row r="40" spans="1:11" ht="47.25">
      <c r="A40" s="441">
        <v>42137</v>
      </c>
      <c r="B40" s="275" t="s">
        <v>16</v>
      </c>
      <c r="C40" s="432">
        <v>3770</v>
      </c>
      <c r="D40" s="292">
        <f t="shared" si="1"/>
        <v>2073.5</v>
      </c>
      <c r="E40" s="432">
        <v>45</v>
      </c>
      <c r="F40" s="432">
        <v>7</v>
      </c>
      <c r="G40" s="432">
        <v>220</v>
      </c>
      <c r="H40" s="432"/>
      <c r="I40" s="432"/>
      <c r="J40" s="432"/>
      <c r="K40" s="348" t="s">
        <v>1815</v>
      </c>
    </row>
    <row r="41" spans="1:11" ht="47.25">
      <c r="A41" s="441">
        <v>42146</v>
      </c>
      <c r="B41" s="275" t="s">
        <v>16</v>
      </c>
      <c r="C41" s="432">
        <v>3575</v>
      </c>
      <c r="D41" s="292">
        <f t="shared" si="1"/>
        <v>1787.5</v>
      </c>
      <c r="E41" s="432">
        <v>50</v>
      </c>
      <c r="F41" s="432" t="s">
        <v>70</v>
      </c>
      <c r="G41" s="432">
        <v>245</v>
      </c>
      <c r="H41" s="432"/>
      <c r="I41" s="432"/>
      <c r="J41" s="432"/>
      <c r="K41" s="271" t="s">
        <v>1814</v>
      </c>
    </row>
    <row r="42" spans="1:11">
      <c r="A42" s="546">
        <v>42150</v>
      </c>
      <c r="B42" s="545" t="s">
        <v>4</v>
      </c>
      <c r="C42" s="4358" t="s">
        <v>1948</v>
      </c>
      <c r="D42" s="4281"/>
      <c r="E42" s="4281"/>
      <c r="F42" s="4281"/>
      <c r="G42" s="4281"/>
      <c r="H42" s="4281"/>
      <c r="I42" s="4281"/>
      <c r="J42" s="4359"/>
    </row>
    <row r="43" spans="1:11" ht="97.5" customHeight="1">
      <c r="A43" s="1930">
        <v>42151</v>
      </c>
      <c r="B43" s="1933" t="s">
        <v>34</v>
      </c>
      <c r="C43" s="4338" t="s">
        <v>1949</v>
      </c>
      <c r="D43" s="4332"/>
      <c r="E43" s="4332"/>
      <c r="F43" s="4332"/>
      <c r="G43" s="4332"/>
      <c r="H43" s="4332"/>
      <c r="I43" s="4332"/>
      <c r="J43" s="4339"/>
      <c r="K43" s="1940" t="s">
        <v>3965</v>
      </c>
    </row>
    <row r="44" spans="1:11" ht="80.25" customHeight="1">
      <c r="A44" s="441">
        <v>42163</v>
      </c>
      <c r="B44" s="540" t="s">
        <v>16</v>
      </c>
      <c r="C44" s="432">
        <v>3415</v>
      </c>
      <c r="D44" s="292">
        <f t="shared" si="1"/>
        <v>2527.1</v>
      </c>
      <c r="E44" s="301">
        <v>26</v>
      </c>
      <c r="F44" s="542" t="s">
        <v>70</v>
      </c>
      <c r="G44" s="432">
        <v>250</v>
      </c>
      <c r="H44" s="432"/>
      <c r="I44" s="432"/>
      <c r="J44" s="432"/>
      <c r="K44" s="271" t="s">
        <v>1950</v>
      </c>
    </row>
    <row r="45" spans="1:11" ht="45.75" customHeight="1">
      <c r="A45" s="441">
        <v>42164</v>
      </c>
      <c r="B45" s="540" t="s">
        <v>16</v>
      </c>
      <c r="C45" s="432">
        <v>3400</v>
      </c>
      <c r="D45" s="292">
        <f t="shared" si="1"/>
        <v>3298</v>
      </c>
      <c r="E45" s="432">
        <v>3</v>
      </c>
      <c r="F45" s="432">
        <v>86</v>
      </c>
      <c r="G45" s="432">
        <v>250</v>
      </c>
      <c r="H45" s="432"/>
      <c r="I45" s="432"/>
      <c r="J45" s="432"/>
      <c r="K45" s="271" t="s">
        <v>1944</v>
      </c>
    </row>
    <row r="46" spans="1:11" ht="47.25">
      <c r="A46" s="441">
        <v>42166</v>
      </c>
      <c r="B46" s="550" t="s">
        <v>16</v>
      </c>
      <c r="C46" s="432">
        <v>3400</v>
      </c>
      <c r="D46" s="292">
        <f t="shared" si="1"/>
        <v>3366</v>
      </c>
      <c r="E46" s="432">
        <v>1</v>
      </c>
      <c r="F46" s="432">
        <v>87</v>
      </c>
      <c r="G46" s="432">
        <v>226</v>
      </c>
      <c r="H46" s="432"/>
      <c r="I46" s="432"/>
      <c r="J46" s="432"/>
      <c r="K46" s="271" t="s">
        <v>1953</v>
      </c>
    </row>
    <row r="47" spans="1:11" ht="63">
      <c r="A47" s="441">
        <v>42175</v>
      </c>
      <c r="B47" s="563" t="s">
        <v>16</v>
      </c>
      <c r="C47" s="432">
        <v>3430</v>
      </c>
      <c r="D47" s="292">
        <f t="shared" si="1"/>
        <v>3395.7</v>
      </c>
      <c r="E47" s="432">
        <v>1</v>
      </c>
      <c r="F47" s="432">
        <v>104</v>
      </c>
      <c r="G47" s="432">
        <v>215</v>
      </c>
      <c r="H47" s="432"/>
      <c r="I47" s="432"/>
      <c r="J47" s="432"/>
      <c r="K47" s="271" t="s">
        <v>1971</v>
      </c>
    </row>
    <row r="48" spans="1:11" ht="63">
      <c r="A48" s="441">
        <v>42184</v>
      </c>
      <c r="B48" s="580" t="s">
        <v>16</v>
      </c>
      <c r="C48" s="432">
        <v>3400</v>
      </c>
      <c r="D48" s="292">
        <f t="shared" si="1"/>
        <v>3400</v>
      </c>
      <c r="E48" s="432">
        <v>0</v>
      </c>
      <c r="F48" s="432">
        <v>93</v>
      </c>
      <c r="G48" s="432">
        <v>228</v>
      </c>
      <c r="H48" s="432"/>
      <c r="I48" s="432"/>
      <c r="J48" s="432"/>
      <c r="K48" s="271" t="s">
        <v>1992</v>
      </c>
    </row>
    <row r="49" spans="1:11" ht="63">
      <c r="A49" s="441">
        <v>42192</v>
      </c>
      <c r="B49" s="593" t="s">
        <v>16</v>
      </c>
      <c r="C49" s="432">
        <v>3395</v>
      </c>
      <c r="D49" s="292">
        <f t="shared" si="1"/>
        <v>3395</v>
      </c>
      <c r="E49" s="432">
        <v>0</v>
      </c>
      <c r="F49" s="432">
        <v>116</v>
      </c>
      <c r="G49" s="432">
        <v>210</v>
      </c>
      <c r="H49" s="432"/>
      <c r="I49" s="432"/>
      <c r="J49" s="432"/>
      <c r="K49" s="271" t="s">
        <v>2001</v>
      </c>
    </row>
    <row r="50" spans="1:11" ht="63">
      <c r="A50" s="615">
        <v>42201</v>
      </c>
      <c r="B50" s="616" t="s">
        <v>16</v>
      </c>
      <c r="C50" s="432">
        <v>3335</v>
      </c>
      <c r="D50" s="292">
        <f t="shared" si="1"/>
        <v>3335</v>
      </c>
      <c r="E50" s="432">
        <v>0</v>
      </c>
      <c r="F50" s="432">
        <v>103</v>
      </c>
      <c r="G50" s="432">
        <v>220</v>
      </c>
      <c r="H50" s="432"/>
      <c r="I50" s="432"/>
      <c r="J50" s="432"/>
      <c r="K50" s="271" t="s">
        <v>2017</v>
      </c>
    </row>
    <row r="51" spans="1:11" ht="52.5" customHeight="1">
      <c r="A51" s="441">
        <v>42215</v>
      </c>
      <c r="B51" s="636" t="s">
        <v>16</v>
      </c>
      <c r="C51" s="432">
        <v>3900</v>
      </c>
      <c r="D51" s="292">
        <f t="shared" si="1"/>
        <v>3900</v>
      </c>
      <c r="E51" s="432">
        <v>0</v>
      </c>
      <c r="F51" s="432">
        <v>139</v>
      </c>
      <c r="G51" s="432">
        <v>215</v>
      </c>
      <c r="H51" s="432"/>
      <c r="I51" s="432"/>
      <c r="J51" s="432"/>
      <c r="K51" s="348" t="s">
        <v>2055</v>
      </c>
    </row>
    <row r="52" spans="1:11" ht="63">
      <c r="A52" s="441">
        <v>42221</v>
      </c>
      <c r="B52" s="652" t="s">
        <v>16</v>
      </c>
      <c r="C52" s="432">
        <v>3795</v>
      </c>
      <c r="D52" s="292">
        <f t="shared" si="1"/>
        <v>3795</v>
      </c>
      <c r="E52" s="432">
        <v>0</v>
      </c>
      <c r="F52" s="432">
        <v>147</v>
      </c>
      <c r="G52" s="432">
        <v>225</v>
      </c>
      <c r="H52" s="432"/>
      <c r="I52" s="432"/>
      <c r="J52" s="432"/>
      <c r="K52" s="348" t="s">
        <v>2078</v>
      </c>
    </row>
    <row r="53" spans="1:11" ht="75.75" customHeight="1">
      <c r="A53" s="318">
        <v>42230</v>
      </c>
      <c r="B53" s="448" t="s">
        <v>16</v>
      </c>
      <c r="C53" s="449">
        <v>3390</v>
      </c>
      <c r="D53" s="316">
        <f t="shared" si="1"/>
        <v>3390</v>
      </c>
      <c r="E53" s="449">
        <v>0</v>
      </c>
      <c r="F53" s="449">
        <v>147</v>
      </c>
      <c r="G53" s="449">
        <v>230</v>
      </c>
      <c r="H53" s="449"/>
      <c r="I53" s="449"/>
      <c r="J53" s="449"/>
      <c r="K53" s="422" t="s">
        <v>2077</v>
      </c>
    </row>
    <row r="54" spans="1:11" ht="63">
      <c r="A54" s="441">
        <v>42231</v>
      </c>
      <c r="B54" s="666" t="s">
        <v>16</v>
      </c>
      <c r="C54" s="432">
        <v>3975</v>
      </c>
      <c r="D54" s="292">
        <f t="shared" si="1"/>
        <v>3975</v>
      </c>
      <c r="E54" s="432">
        <v>0</v>
      </c>
      <c r="F54" s="432">
        <v>96</v>
      </c>
      <c r="G54" s="432">
        <v>225</v>
      </c>
      <c r="H54" s="432"/>
      <c r="I54" s="432"/>
      <c r="J54" s="432"/>
      <c r="K54" s="348" t="s">
        <v>2082</v>
      </c>
    </row>
    <row r="55" spans="1:11" ht="63">
      <c r="A55" s="441">
        <v>42243</v>
      </c>
      <c r="B55" s="673" t="s">
        <v>16</v>
      </c>
      <c r="C55" s="432">
        <v>3985</v>
      </c>
      <c r="D55" s="292">
        <f t="shared" si="1"/>
        <v>3985</v>
      </c>
      <c r="E55" s="432">
        <v>0</v>
      </c>
      <c r="F55" s="432">
        <v>121</v>
      </c>
      <c r="G55" s="432">
        <v>245</v>
      </c>
      <c r="H55" s="432"/>
      <c r="I55" s="432"/>
      <c r="J55" s="432"/>
      <c r="K55" s="348" t="s">
        <v>2121</v>
      </c>
    </row>
    <row r="56" spans="1:11" ht="63">
      <c r="A56" s="441">
        <v>42255</v>
      </c>
      <c r="B56" s="682" t="s">
        <v>16</v>
      </c>
      <c r="C56" s="432">
        <v>3500</v>
      </c>
      <c r="D56" s="292">
        <f t="shared" si="1"/>
        <v>3500</v>
      </c>
      <c r="E56" s="432">
        <v>0</v>
      </c>
      <c r="F56" s="432">
        <v>140</v>
      </c>
      <c r="G56" s="432">
        <v>255</v>
      </c>
      <c r="H56" s="432"/>
      <c r="I56" s="432"/>
      <c r="J56" s="432"/>
      <c r="K56" s="348" t="s">
        <v>2120</v>
      </c>
    </row>
    <row r="57" spans="1:11" ht="68.25">
      <c r="A57" s="441">
        <v>42265</v>
      </c>
      <c r="B57" s="700" t="s">
        <v>16</v>
      </c>
      <c r="C57" s="432">
        <v>3215</v>
      </c>
      <c r="D57" s="292">
        <f t="shared" si="1"/>
        <v>3215</v>
      </c>
      <c r="E57" s="432">
        <v>0</v>
      </c>
      <c r="F57" s="432"/>
      <c r="G57" s="432">
        <v>290</v>
      </c>
      <c r="H57" s="432"/>
      <c r="I57" s="432"/>
      <c r="J57" s="432"/>
      <c r="K57" s="348" t="s">
        <v>2328</v>
      </c>
    </row>
    <row r="58" spans="1:11">
      <c r="A58" s="441">
        <v>42269</v>
      </c>
      <c r="B58" s="700" t="s">
        <v>11</v>
      </c>
      <c r="C58" s="4345" t="s">
        <v>2138</v>
      </c>
      <c r="D58" s="4274"/>
      <c r="E58" s="4274"/>
      <c r="F58" s="4274"/>
      <c r="G58" s="4274"/>
      <c r="H58" s="4274"/>
      <c r="I58" s="4274"/>
      <c r="J58" s="4346"/>
      <c r="K58" s="270"/>
    </row>
    <row r="59" spans="1:11" ht="84">
      <c r="A59" s="441">
        <v>42270</v>
      </c>
      <c r="B59" s="705" t="s">
        <v>16</v>
      </c>
      <c r="C59" s="432">
        <v>3295</v>
      </c>
      <c r="D59" s="292">
        <f t="shared" si="1"/>
        <v>3295</v>
      </c>
      <c r="E59" s="432">
        <v>0</v>
      </c>
      <c r="F59" s="707" t="s">
        <v>70</v>
      </c>
      <c r="G59" s="432">
        <v>290</v>
      </c>
      <c r="H59" s="432"/>
      <c r="I59" s="432"/>
      <c r="J59" s="432"/>
      <c r="K59" s="348" t="s">
        <v>2139</v>
      </c>
    </row>
    <row r="60" spans="1:11" ht="55.5" customHeight="1">
      <c r="A60" s="441">
        <v>42281</v>
      </c>
      <c r="B60" s="730" t="s">
        <v>16</v>
      </c>
      <c r="C60" s="432">
        <v>2815</v>
      </c>
      <c r="D60" s="292">
        <f t="shared" si="1"/>
        <v>2730.55</v>
      </c>
      <c r="E60" s="432">
        <v>3</v>
      </c>
      <c r="F60" s="432">
        <v>167</v>
      </c>
      <c r="G60" s="432">
        <v>240</v>
      </c>
      <c r="H60" s="432"/>
      <c r="I60" s="432"/>
      <c r="J60" s="432"/>
      <c r="K60" s="348" t="s">
        <v>2163</v>
      </c>
    </row>
    <row r="61" spans="1:11" ht="63">
      <c r="A61" s="441">
        <v>42290</v>
      </c>
      <c r="B61" s="744" t="s">
        <v>16</v>
      </c>
      <c r="C61" s="432">
        <v>2830</v>
      </c>
      <c r="D61" s="292">
        <f t="shared" si="1"/>
        <v>2405.5</v>
      </c>
      <c r="E61" s="432">
        <v>15</v>
      </c>
      <c r="F61" s="432">
        <v>182</v>
      </c>
      <c r="G61" s="432">
        <v>265</v>
      </c>
      <c r="H61" s="432"/>
      <c r="I61" s="432"/>
      <c r="J61" s="432"/>
      <c r="K61" s="348" t="s">
        <v>2175</v>
      </c>
    </row>
    <row r="62" spans="1:11" ht="63">
      <c r="A62" s="441">
        <v>42302</v>
      </c>
      <c r="B62" s="765" t="s">
        <v>16</v>
      </c>
      <c r="C62" s="432">
        <v>2505</v>
      </c>
      <c r="D62" s="292">
        <f t="shared" si="1"/>
        <v>2129.25</v>
      </c>
      <c r="E62" s="432">
        <v>15</v>
      </c>
      <c r="F62" s="432">
        <v>158</v>
      </c>
      <c r="G62" s="729">
        <v>231</v>
      </c>
      <c r="H62" s="432"/>
      <c r="I62" s="432"/>
      <c r="J62" s="432"/>
      <c r="K62" s="348" t="s">
        <v>2204</v>
      </c>
    </row>
    <row r="63" spans="1:11" ht="63">
      <c r="A63" s="441">
        <v>42309</v>
      </c>
      <c r="B63" s="773" t="s">
        <v>16</v>
      </c>
      <c r="C63" s="432">
        <v>2980</v>
      </c>
      <c r="D63" s="292">
        <f t="shared" si="1"/>
        <v>2086</v>
      </c>
      <c r="E63" s="432">
        <v>30</v>
      </c>
      <c r="F63" s="432">
        <v>183</v>
      </c>
      <c r="G63" s="432">
        <v>230</v>
      </c>
      <c r="H63" s="432"/>
      <c r="I63" s="432"/>
      <c r="J63" s="432"/>
      <c r="K63" s="348" t="s">
        <v>2225</v>
      </c>
    </row>
    <row r="64" spans="1:11" ht="63">
      <c r="A64" s="441">
        <v>42312</v>
      </c>
      <c r="B64" s="775" t="s">
        <v>16</v>
      </c>
      <c r="C64" s="432">
        <v>3035</v>
      </c>
      <c r="D64" s="292">
        <f t="shared" si="1"/>
        <v>2124.5</v>
      </c>
      <c r="E64" s="432">
        <v>30</v>
      </c>
      <c r="F64" s="432">
        <v>180</v>
      </c>
      <c r="G64" s="432">
        <v>230</v>
      </c>
      <c r="H64" s="432"/>
      <c r="I64" s="432"/>
      <c r="J64" s="432"/>
      <c r="K64" s="348" t="s">
        <v>2230</v>
      </c>
    </row>
    <row r="65" spans="1:11" ht="63">
      <c r="A65" s="441">
        <v>42321</v>
      </c>
      <c r="B65" s="799" t="s">
        <v>16</v>
      </c>
      <c r="C65" s="432">
        <v>3050</v>
      </c>
      <c r="D65" s="292">
        <f t="shared" si="1"/>
        <v>2135</v>
      </c>
      <c r="E65" s="432">
        <v>30</v>
      </c>
      <c r="F65" s="432">
        <v>189</v>
      </c>
      <c r="G65" s="432">
        <v>235</v>
      </c>
      <c r="H65" s="432"/>
      <c r="I65" s="432"/>
      <c r="J65" s="432"/>
      <c r="K65" s="348" t="s">
        <v>2262</v>
      </c>
    </row>
    <row r="66" spans="1:11" ht="63">
      <c r="A66" s="441">
        <v>42324</v>
      </c>
      <c r="B66" s="801" t="s">
        <v>16</v>
      </c>
      <c r="C66" s="432">
        <v>3265</v>
      </c>
      <c r="D66" s="292">
        <f t="shared" si="1"/>
        <v>2285.5</v>
      </c>
      <c r="E66" s="432">
        <v>30</v>
      </c>
      <c r="F66" s="432">
        <v>109</v>
      </c>
      <c r="G66" s="432">
        <v>245</v>
      </c>
      <c r="H66" s="432"/>
      <c r="I66" s="432"/>
      <c r="J66" s="432"/>
      <c r="K66" s="348" t="s">
        <v>2264</v>
      </c>
    </row>
    <row r="67" spans="1:11" ht="63">
      <c r="A67" s="833">
        <v>42336</v>
      </c>
      <c r="B67" s="830" t="s">
        <v>16</v>
      </c>
      <c r="C67" s="832">
        <v>3255</v>
      </c>
      <c r="D67" s="831">
        <f t="shared" si="1"/>
        <v>2213.4</v>
      </c>
      <c r="E67" s="832">
        <v>32</v>
      </c>
      <c r="F67" s="832">
        <v>122</v>
      </c>
      <c r="G67" s="832">
        <v>250</v>
      </c>
      <c r="H67" s="832"/>
      <c r="I67" s="832"/>
      <c r="J67" s="832"/>
      <c r="K67" s="348" t="s">
        <v>2291</v>
      </c>
    </row>
    <row r="68" spans="1:11">
      <c r="A68" s="4293">
        <v>42338</v>
      </c>
      <c r="B68" s="829" t="s">
        <v>11</v>
      </c>
      <c r="C68" s="4358" t="s">
        <v>2290</v>
      </c>
      <c r="D68" s="4281"/>
      <c r="E68" s="4281"/>
      <c r="F68" s="4281"/>
      <c r="G68" s="4281"/>
      <c r="H68" s="4281"/>
      <c r="I68" s="4281"/>
      <c r="J68" s="4359"/>
      <c r="K68" s="270"/>
    </row>
    <row r="69" spans="1:11" ht="66">
      <c r="A69" s="4307"/>
      <c r="B69" s="830" t="s">
        <v>16</v>
      </c>
      <c r="C69" s="432">
        <v>2905</v>
      </c>
      <c r="D69" s="292">
        <f t="shared" si="1"/>
        <v>2033.5</v>
      </c>
      <c r="E69" s="432">
        <v>30</v>
      </c>
      <c r="F69" s="831">
        <f>+(0.202*1000000)/D69</f>
        <v>99.336119990164747</v>
      </c>
      <c r="G69" s="432">
        <v>230</v>
      </c>
      <c r="H69" s="432"/>
      <c r="I69" s="432"/>
      <c r="J69" s="432"/>
      <c r="K69" s="348" t="s">
        <v>2293</v>
      </c>
    </row>
    <row r="70" spans="1:11">
      <c r="A70" s="441">
        <v>42339</v>
      </c>
      <c r="B70" s="834" t="s">
        <v>11</v>
      </c>
      <c r="C70" s="4358" t="s">
        <v>2294</v>
      </c>
      <c r="D70" s="4281"/>
      <c r="E70" s="4281"/>
      <c r="F70" s="4281"/>
      <c r="G70" s="4281"/>
      <c r="H70" s="4281"/>
      <c r="I70" s="4281"/>
      <c r="J70" s="4359"/>
      <c r="K70" s="270"/>
    </row>
    <row r="71" spans="1:11" ht="66">
      <c r="A71" s="441">
        <v>42340</v>
      </c>
      <c r="B71" s="834" t="s">
        <v>16</v>
      </c>
      <c r="C71" s="432">
        <v>3300</v>
      </c>
      <c r="D71" s="292">
        <f t="shared" si="1"/>
        <v>1980</v>
      </c>
      <c r="E71" s="432">
        <v>40</v>
      </c>
      <c r="F71" s="432">
        <v>141</v>
      </c>
      <c r="G71" s="432">
        <v>245</v>
      </c>
      <c r="H71" s="432"/>
      <c r="I71" s="432"/>
      <c r="J71" s="432"/>
      <c r="K71" s="348" t="s">
        <v>2295</v>
      </c>
    </row>
    <row r="72" spans="1:11" ht="63">
      <c r="A72" s="441">
        <v>42354</v>
      </c>
      <c r="B72" s="857" t="s">
        <v>16</v>
      </c>
      <c r="C72" s="432">
        <v>3215</v>
      </c>
      <c r="D72" s="292">
        <f t="shared" si="1"/>
        <v>1929</v>
      </c>
      <c r="E72" s="432">
        <v>40</v>
      </c>
      <c r="F72" s="432">
        <v>94</v>
      </c>
      <c r="G72" s="432">
        <v>250</v>
      </c>
      <c r="H72" s="432"/>
      <c r="I72" s="432"/>
      <c r="J72" s="432"/>
      <c r="K72" s="348" t="s">
        <v>2327</v>
      </c>
    </row>
    <row r="73" spans="1:11" ht="63">
      <c r="A73" s="441">
        <v>42365</v>
      </c>
      <c r="B73" s="869" t="s">
        <v>16</v>
      </c>
      <c r="C73" s="432">
        <v>3150</v>
      </c>
      <c r="D73" s="292">
        <f t="shared" si="1"/>
        <v>1575</v>
      </c>
      <c r="E73" s="432">
        <v>50</v>
      </c>
      <c r="F73" s="432">
        <v>81</v>
      </c>
      <c r="G73" s="432">
        <v>240</v>
      </c>
      <c r="H73" s="432"/>
      <c r="I73" s="432"/>
      <c r="J73" s="432"/>
      <c r="K73" s="348" t="s">
        <v>2340</v>
      </c>
    </row>
    <row r="74" spans="1:11" ht="48" customHeight="1" thickBot="1">
      <c r="A74" s="881">
        <v>42369</v>
      </c>
      <c r="B74" s="885" t="s">
        <v>11</v>
      </c>
      <c r="C74" s="4387" t="s">
        <v>2357</v>
      </c>
      <c r="D74" s="4388"/>
      <c r="E74" s="4388"/>
      <c r="F74" s="4388"/>
      <c r="G74" s="4388"/>
      <c r="H74" s="4388"/>
      <c r="I74" s="4388"/>
      <c r="J74" s="4389"/>
      <c r="K74" s="886"/>
    </row>
    <row r="75" spans="1:11" ht="63.75" thickTop="1">
      <c r="A75" s="308">
        <v>42370</v>
      </c>
      <c r="B75" s="307" t="s">
        <v>16</v>
      </c>
      <c r="C75" s="446">
        <v>3155</v>
      </c>
      <c r="D75" s="322">
        <f t="shared" si="1"/>
        <v>1577.5</v>
      </c>
      <c r="E75" s="446">
        <v>50</v>
      </c>
      <c r="F75" s="446">
        <v>363</v>
      </c>
      <c r="G75" s="446">
        <v>245</v>
      </c>
      <c r="H75" s="446"/>
      <c r="I75" s="446"/>
      <c r="J75" s="446"/>
      <c r="K75" s="377" t="s">
        <v>2358</v>
      </c>
    </row>
    <row r="76" spans="1:11">
      <c r="A76" s="441">
        <v>42372</v>
      </c>
      <c r="B76" s="891" t="s">
        <v>11</v>
      </c>
      <c r="C76" s="4345" t="s">
        <v>2364</v>
      </c>
      <c r="D76" s="4274"/>
      <c r="E76" s="4274"/>
      <c r="F76" s="4274"/>
      <c r="G76" s="4274"/>
      <c r="H76" s="4274"/>
      <c r="I76" s="4274"/>
      <c r="J76" s="4346"/>
      <c r="K76" s="270"/>
    </row>
    <row r="77" spans="1:11" ht="54.75">
      <c r="A77" s="441">
        <v>42374</v>
      </c>
      <c r="B77" s="891" t="s">
        <v>16</v>
      </c>
      <c r="C77" s="432">
        <v>2970</v>
      </c>
      <c r="D77" s="292">
        <f t="shared" si="1"/>
        <v>1485</v>
      </c>
      <c r="E77" s="432">
        <v>50</v>
      </c>
      <c r="F77" s="432">
        <v>363</v>
      </c>
      <c r="G77" s="432">
        <v>245</v>
      </c>
      <c r="H77" s="432"/>
      <c r="I77" s="432"/>
      <c r="J77" s="432"/>
      <c r="K77" s="348" t="s">
        <v>2365</v>
      </c>
    </row>
    <row r="78" spans="1:11" ht="52.5">
      <c r="A78" s="441">
        <v>42382</v>
      </c>
      <c r="B78" s="900" t="s">
        <v>16</v>
      </c>
      <c r="C78" s="432">
        <v>2880</v>
      </c>
      <c r="D78" s="292">
        <f t="shared" si="1"/>
        <v>1440</v>
      </c>
      <c r="E78" s="432">
        <v>50</v>
      </c>
      <c r="F78" s="901" t="s">
        <v>70</v>
      </c>
      <c r="G78" s="432">
        <v>250</v>
      </c>
      <c r="H78" s="432"/>
      <c r="I78" s="432"/>
      <c r="J78" s="432"/>
      <c r="K78" s="348" t="s">
        <v>2388</v>
      </c>
    </row>
    <row r="79" spans="1:11" ht="50.25">
      <c r="A79" s="4293">
        <v>42393</v>
      </c>
      <c r="B79" s="924" t="s">
        <v>16</v>
      </c>
      <c r="C79" s="432">
        <v>2965</v>
      </c>
      <c r="D79" s="302">
        <f t="shared" si="1"/>
        <v>1334.25</v>
      </c>
      <c r="E79" s="301">
        <v>55</v>
      </c>
      <c r="F79" s="925" t="s">
        <v>70</v>
      </c>
      <c r="G79" s="432">
        <v>260</v>
      </c>
      <c r="H79" s="432"/>
      <c r="I79" s="432"/>
      <c r="J79" s="432"/>
      <c r="K79" s="795" t="s">
        <v>2415</v>
      </c>
    </row>
    <row r="80" spans="1:11" ht="19.5" customHeight="1">
      <c r="A80" s="4307"/>
      <c r="B80" s="1019" t="s">
        <v>4</v>
      </c>
      <c r="C80" s="4345" t="s">
        <v>6097</v>
      </c>
      <c r="D80" s="4274"/>
      <c r="E80" s="4274"/>
      <c r="F80" s="4274"/>
      <c r="G80" s="4274"/>
      <c r="H80" s="4274"/>
      <c r="I80" s="4274"/>
      <c r="J80" s="4346"/>
      <c r="K80" s="270"/>
    </row>
    <row r="81" spans="1:11" ht="47.25">
      <c r="A81" s="1050">
        <v>42401</v>
      </c>
      <c r="B81" s="1021" t="s">
        <v>16</v>
      </c>
      <c r="C81" s="432">
        <v>2875</v>
      </c>
      <c r="D81" s="292">
        <f t="shared" si="1"/>
        <v>1293.75</v>
      </c>
      <c r="E81" s="432">
        <v>55</v>
      </c>
      <c r="F81" s="432"/>
      <c r="G81" s="432">
        <v>255</v>
      </c>
      <c r="H81" s="432"/>
      <c r="I81" s="432"/>
      <c r="J81" s="432"/>
      <c r="K81" s="348" t="s">
        <v>3018</v>
      </c>
    </row>
    <row r="82" spans="1:11" ht="47.25">
      <c r="A82" s="1050">
        <v>42411</v>
      </c>
      <c r="B82" s="1049" t="s">
        <v>16</v>
      </c>
      <c r="C82" s="432">
        <v>2850</v>
      </c>
      <c r="D82" s="292">
        <f t="shared" si="1"/>
        <v>1282.5</v>
      </c>
      <c r="E82" s="432">
        <v>55</v>
      </c>
      <c r="F82" s="432"/>
      <c r="G82" s="432">
        <v>275</v>
      </c>
      <c r="H82" s="432"/>
      <c r="I82" s="432"/>
      <c r="J82" s="432"/>
      <c r="K82" s="348" t="s">
        <v>3033</v>
      </c>
    </row>
    <row r="83" spans="1:11" ht="47.25">
      <c r="A83" s="1067">
        <v>42421</v>
      </c>
      <c r="B83" s="1066" t="s">
        <v>16</v>
      </c>
      <c r="C83" s="432">
        <v>2845</v>
      </c>
      <c r="D83" s="292">
        <f t="shared" si="1"/>
        <v>1280.25</v>
      </c>
      <c r="E83" s="432">
        <v>55</v>
      </c>
      <c r="F83" s="432"/>
      <c r="G83" s="432">
        <v>300</v>
      </c>
      <c r="H83" s="432"/>
      <c r="I83" s="432"/>
      <c r="J83" s="432"/>
      <c r="K83" s="348" t="s">
        <v>3071</v>
      </c>
    </row>
    <row r="84" spans="1:11" ht="47.25">
      <c r="A84" s="1076">
        <v>42429</v>
      </c>
      <c r="B84" s="1073" t="s">
        <v>16</v>
      </c>
      <c r="C84" s="1075">
        <v>2840</v>
      </c>
      <c r="D84" s="1074">
        <f t="shared" si="1"/>
        <v>1278</v>
      </c>
      <c r="E84" s="1075">
        <v>55</v>
      </c>
      <c r="F84" s="1075"/>
      <c r="G84" s="1075">
        <v>305</v>
      </c>
      <c r="H84" s="1075"/>
      <c r="I84" s="1075"/>
      <c r="J84" s="1075"/>
      <c r="K84" s="348" t="s">
        <v>3092</v>
      </c>
    </row>
    <row r="85" spans="1:11">
      <c r="A85" s="4293">
        <v>42438</v>
      </c>
      <c r="B85" s="1183" t="s">
        <v>4</v>
      </c>
      <c r="C85" s="4345" t="s">
        <v>6098</v>
      </c>
      <c r="D85" s="4274"/>
      <c r="E85" s="4274"/>
      <c r="F85" s="4274"/>
      <c r="G85" s="4274"/>
      <c r="H85" s="4274"/>
      <c r="I85" s="4274"/>
      <c r="J85" s="4346"/>
      <c r="K85" s="348"/>
    </row>
    <row r="86" spans="1:11" ht="47.25">
      <c r="A86" s="4307"/>
      <c r="B86" s="1090" t="s">
        <v>16</v>
      </c>
      <c r="C86" s="1092">
        <v>2820</v>
      </c>
      <c r="D86" s="1091">
        <f t="shared" si="1"/>
        <v>987</v>
      </c>
      <c r="E86" s="1092">
        <v>65</v>
      </c>
      <c r="F86" s="1092"/>
      <c r="G86" s="1092">
        <v>305</v>
      </c>
      <c r="H86" s="1092"/>
      <c r="I86" s="1092"/>
      <c r="J86" s="1092"/>
      <c r="K86" s="348" t="s">
        <v>3109</v>
      </c>
    </row>
    <row r="87" spans="1:11" ht="47.25">
      <c r="A87" s="1108">
        <v>42443</v>
      </c>
      <c r="B87" s="1105" t="s">
        <v>16</v>
      </c>
      <c r="C87" s="1107">
        <v>2880</v>
      </c>
      <c r="D87" s="1106">
        <f t="shared" si="1"/>
        <v>1008</v>
      </c>
      <c r="E87" s="1107">
        <v>65</v>
      </c>
      <c r="F87" s="1107"/>
      <c r="G87" s="1107">
        <v>225</v>
      </c>
      <c r="H87" s="1107"/>
      <c r="I87" s="1107"/>
      <c r="J87" s="1107"/>
      <c r="K87" s="348" t="s">
        <v>3140</v>
      </c>
    </row>
    <row r="88" spans="1:11" ht="47.25">
      <c r="A88" s="1108">
        <v>42444</v>
      </c>
      <c r="B88" s="1105" t="s">
        <v>16</v>
      </c>
      <c r="C88" s="1107">
        <v>2870</v>
      </c>
      <c r="D88" s="1106">
        <f t="shared" si="1"/>
        <v>1004.5</v>
      </c>
      <c r="E88" s="1107">
        <v>65</v>
      </c>
      <c r="F88" s="1107"/>
      <c r="G88" s="1107">
        <v>225</v>
      </c>
      <c r="H88" s="1107"/>
      <c r="I88" s="1107"/>
      <c r="J88" s="1107"/>
      <c r="K88" s="348" t="s">
        <v>3142</v>
      </c>
    </row>
    <row r="89" spans="1:11" ht="63">
      <c r="A89" s="1129">
        <v>42455</v>
      </c>
      <c r="B89" s="1126" t="s">
        <v>16</v>
      </c>
      <c r="C89" s="1128">
        <v>2850</v>
      </c>
      <c r="D89" s="1127">
        <f t="shared" si="1"/>
        <v>997.5</v>
      </c>
      <c r="E89" s="1128">
        <v>65</v>
      </c>
      <c r="F89" s="1128"/>
      <c r="G89" s="1128">
        <v>280</v>
      </c>
      <c r="H89" s="1128"/>
      <c r="I89" s="1128"/>
      <c r="J89" s="1128"/>
      <c r="K89" s="348" t="s">
        <v>3177</v>
      </c>
    </row>
    <row r="90" spans="1:11" ht="63">
      <c r="A90" s="1157">
        <v>42467</v>
      </c>
      <c r="B90" s="1154" t="s">
        <v>16</v>
      </c>
      <c r="C90" s="1156">
        <v>2900</v>
      </c>
      <c r="D90" s="1155">
        <f t="shared" si="1"/>
        <v>1015</v>
      </c>
      <c r="E90" s="1156">
        <v>65</v>
      </c>
      <c r="F90" s="1156"/>
      <c r="G90" s="1156">
        <v>285</v>
      </c>
      <c r="H90" s="1156"/>
      <c r="I90" s="1156"/>
      <c r="J90" s="1156"/>
      <c r="K90" s="348" t="s">
        <v>3219</v>
      </c>
    </row>
    <row r="91" spans="1:11" ht="63">
      <c r="A91" s="1174">
        <v>42474</v>
      </c>
      <c r="B91" s="1171" t="s">
        <v>16</v>
      </c>
      <c r="C91" s="1173">
        <v>2750</v>
      </c>
      <c r="D91" s="1172">
        <f t="shared" si="1"/>
        <v>962.5</v>
      </c>
      <c r="E91" s="1173">
        <v>65</v>
      </c>
      <c r="F91" s="1173"/>
      <c r="G91" s="1173">
        <v>300</v>
      </c>
      <c r="H91" s="1173"/>
      <c r="I91" s="1173"/>
      <c r="J91" s="1173"/>
      <c r="K91" s="348" t="s">
        <v>3240</v>
      </c>
    </row>
    <row r="92" spans="1:11" ht="63">
      <c r="A92" s="4529">
        <v>42481</v>
      </c>
      <c r="B92" s="1183" t="s">
        <v>16</v>
      </c>
      <c r="C92" s="1185">
        <v>2775</v>
      </c>
      <c r="D92" s="1184">
        <f t="shared" si="1"/>
        <v>971.25</v>
      </c>
      <c r="E92" s="1185">
        <v>65</v>
      </c>
      <c r="F92" s="1185"/>
      <c r="G92" s="1185">
        <v>290</v>
      </c>
      <c r="H92" s="1185"/>
      <c r="I92" s="1185"/>
      <c r="J92" s="1185"/>
      <c r="K92" s="348" t="s">
        <v>3256</v>
      </c>
    </row>
    <row r="93" spans="1:11">
      <c r="A93" s="4531"/>
      <c r="B93" s="1183" t="s">
        <v>4</v>
      </c>
      <c r="C93" s="4345" t="s">
        <v>6099</v>
      </c>
      <c r="D93" s="4274"/>
      <c r="E93" s="4274"/>
      <c r="F93" s="4274"/>
      <c r="G93" s="4274"/>
      <c r="H93" s="4274"/>
      <c r="I93" s="4274"/>
      <c r="J93" s="4346"/>
      <c r="K93" s="270"/>
    </row>
    <row r="94" spans="1:11">
      <c r="A94" s="318">
        <v>42494</v>
      </c>
      <c r="B94" s="448" t="s">
        <v>16</v>
      </c>
      <c r="C94" s="449">
        <v>1800</v>
      </c>
      <c r="D94" s="316">
        <f t="shared" si="1"/>
        <v>540</v>
      </c>
      <c r="E94" s="449">
        <v>70</v>
      </c>
      <c r="F94" s="449"/>
      <c r="G94" s="449">
        <v>255</v>
      </c>
      <c r="H94" s="449"/>
      <c r="I94" s="449"/>
      <c r="J94" s="449"/>
      <c r="K94" s="422" t="s">
        <v>3281</v>
      </c>
    </row>
    <row r="95" spans="1:11" ht="54.75" customHeight="1">
      <c r="A95" s="1209">
        <v>42499</v>
      </c>
      <c r="B95" s="1207" t="s">
        <v>16</v>
      </c>
      <c r="C95" s="432">
        <v>2835</v>
      </c>
      <c r="D95" s="292">
        <f t="shared" si="1"/>
        <v>850.5</v>
      </c>
      <c r="E95" s="432">
        <v>70</v>
      </c>
      <c r="F95" s="432"/>
      <c r="G95" s="432">
        <v>250</v>
      </c>
      <c r="H95" s="432"/>
      <c r="I95" s="432"/>
      <c r="J95" s="432"/>
      <c r="K95" s="348" t="s">
        <v>3323</v>
      </c>
    </row>
    <row r="96" spans="1:11" ht="53.25" customHeight="1">
      <c r="A96" s="1220">
        <v>42519</v>
      </c>
      <c r="B96" s="1217" t="s">
        <v>16</v>
      </c>
      <c r="C96" s="1219">
        <v>2885</v>
      </c>
      <c r="D96" s="1218">
        <f t="shared" si="1"/>
        <v>865.5</v>
      </c>
      <c r="E96" s="1219">
        <v>70</v>
      </c>
      <c r="F96" s="1219"/>
      <c r="G96" s="1219">
        <v>220</v>
      </c>
      <c r="H96" s="1219"/>
      <c r="I96" s="1219"/>
      <c r="J96" s="1219"/>
      <c r="K96" s="348" t="s">
        <v>3322</v>
      </c>
    </row>
    <row r="97" spans="1:11" ht="47.25">
      <c r="A97" s="1232">
        <v>42537</v>
      </c>
      <c r="B97" s="1229" t="s">
        <v>16</v>
      </c>
      <c r="C97" s="1231">
        <v>2920</v>
      </c>
      <c r="D97" s="1230">
        <f t="shared" si="1"/>
        <v>876</v>
      </c>
      <c r="E97" s="1231">
        <v>70</v>
      </c>
      <c r="F97" s="1231"/>
      <c r="G97" s="1231">
        <v>280</v>
      </c>
      <c r="H97" s="1231"/>
      <c r="I97" s="1231"/>
      <c r="J97" s="1231"/>
      <c r="K97" s="348" t="s">
        <v>3363</v>
      </c>
    </row>
    <row r="98" spans="1:11" ht="47.25">
      <c r="A98" s="1252">
        <v>42557</v>
      </c>
      <c r="B98" s="1248" t="s">
        <v>16</v>
      </c>
      <c r="C98" s="1251">
        <v>2945</v>
      </c>
      <c r="D98" s="1249">
        <f t="shared" ref="D98:D163" si="2">+C98*(100-E98)/100</f>
        <v>883.5</v>
      </c>
      <c r="E98" s="1251">
        <v>70</v>
      </c>
      <c r="F98" s="1251"/>
      <c r="G98" s="1251">
        <v>285</v>
      </c>
      <c r="H98" s="1251"/>
      <c r="I98" s="1251"/>
      <c r="J98" s="1251"/>
      <c r="K98" s="348" t="s">
        <v>3404</v>
      </c>
    </row>
    <row r="99" spans="1:11" ht="47.25">
      <c r="A99" s="1259">
        <v>42566</v>
      </c>
      <c r="B99" s="1256" t="s">
        <v>16</v>
      </c>
      <c r="C99" s="1258">
        <v>2930</v>
      </c>
      <c r="D99" s="1257">
        <f t="shared" si="2"/>
        <v>732.5</v>
      </c>
      <c r="E99" s="1258">
        <v>75</v>
      </c>
      <c r="F99" s="1258"/>
      <c r="G99" s="1258">
        <v>270</v>
      </c>
      <c r="H99" s="1258"/>
      <c r="I99" s="1258"/>
      <c r="J99" s="1258"/>
      <c r="K99" s="348" t="s">
        <v>3415</v>
      </c>
    </row>
    <row r="100" spans="1:11" ht="47.25">
      <c r="A100" s="1304">
        <v>42598</v>
      </c>
      <c r="B100" s="1301" t="s">
        <v>16</v>
      </c>
      <c r="C100" s="1266">
        <v>2800</v>
      </c>
      <c r="D100" s="1265">
        <f>+C100*(100-E100)/100</f>
        <v>700</v>
      </c>
      <c r="E100" s="1266">
        <v>75</v>
      </c>
      <c r="F100" s="432"/>
      <c r="G100" s="432">
        <v>270</v>
      </c>
      <c r="H100" s="432"/>
      <c r="I100" s="432"/>
      <c r="J100" s="432"/>
      <c r="K100" s="348" t="s">
        <v>3500</v>
      </c>
    </row>
    <row r="101" spans="1:11" ht="47.25" customHeight="1">
      <c r="A101" s="4727">
        <v>42599</v>
      </c>
      <c r="B101" s="1937" t="s">
        <v>12</v>
      </c>
      <c r="C101" s="4338" t="s">
        <v>3507</v>
      </c>
      <c r="D101" s="4332"/>
      <c r="E101" s="4332"/>
      <c r="F101" s="4332"/>
      <c r="G101" s="4332"/>
      <c r="H101" s="4332"/>
      <c r="I101" s="4332"/>
      <c r="J101" s="4339"/>
      <c r="K101" s="2152"/>
    </row>
    <row r="102" spans="1:11" ht="88.5" customHeight="1">
      <c r="A102" s="4728"/>
      <c r="B102" s="1937" t="s">
        <v>34</v>
      </c>
      <c r="C102" s="4338" t="s">
        <v>3529</v>
      </c>
      <c r="D102" s="4332"/>
      <c r="E102" s="4332"/>
      <c r="F102" s="4332"/>
      <c r="G102" s="4332"/>
      <c r="H102" s="4332"/>
      <c r="I102" s="4332"/>
      <c r="J102" s="4339"/>
      <c r="K102" s="1940" t="s">
        <v>3965</v>
      </c>
    </row>
    <row r="103" spans="1:11" ht="47.25">
      <c r="A103" s="1312">
        <v>42608</v>
      </c>
      <c r="B103" s="1309" t="s">
        <v>16</v>
      </c>
      <c r="C103" s="1311">
        <v>3440</v>
      </c>
      <c r="D103" s="1310">
        <f t="shared" si="2"/>
        <v>584.79999999999995</v>
      </c>
      <c r="E103" s="1311">
        <v>83</v>
      </c>
      <c r="F103" s="1311"/>
      <c r="G103" s="1311">
        <v>282</v>
      </c>
      <c r="H103" s="1311"/>
      <c r="I103" s="1311"/>
      <c r="J103" s="1311"/>
      <c r="K103" s="348" t="s">
        <v>3515</v>
      </c>
    </row>
    <row r="104" spans="1:11" ht="54.75" customHeight="1">
      <c r="A104" s="1360">
        <v>42657</v>
      </c>
      <c r="B104" s="1357" t="s">
        <v>16</v>
      </c>
      <c r="C104" s="432">
        <v>3075</v>
      </c>
      <c r="D104" s="292">
        <f t="shared" si="2"/>
        <v>461.25</v>
      </c>
      <c r="E104" s="432">
        <v>85</v>
      </c>
      <c r="F104" s="432"/>
      <c r="G104" s="432">
        <v>225</v>
      </c>
      <c r="H104" s="432"/>
      <c r="I104" s="432"/>
      <c r="J104" s="432"/>
      <c r="K104" s="348" t="s">
        <v>3656</v>
      </c>
    </row>
    <row r="105" spans="1:11" ht="48.75" customHeight="1">
      <c r="A105" s="1387">
        <v>42677</v>
      </c>
      <c r="B105" s="1376" t="s">
        <v>16</v>
      </c>
      <c r="C105" s="432">
        <v>2970</v>
      </c>
      <c r="D105" s="292">
        <f t="shared" si="2"/>
        <v>445.5</v>
      </c>
      <c r="E105" s="432">
        <v>85</v>
      </c>
      <c r="F105" s="432"/>
      <c r="G105" s="432">
        <v>225</v>
      </c>
      <c r="H105" s="432"/>
      <c r="I105" s="432"/>
      <c r="J105" s="432"/>
      <c r="K105" s="348" t="s">
        <v>3697</v>
      </c>
    </row>
    <row r="106" spans="1:11" ht="47.25">
      <c r="A106" s="1387">
        <v>42703</v>
      </c>
      <c r="B106" s="1307" t="s">
        <v>16</v>
      </c>
      <c r="C106" s="432">
        <v>3110</v>
      </c>
      <c r="D106" s="292">
        <f t="shared" si="2"/>
        <v>466.5</v>
      </c>
      <c r="E106" s="432">
        <v>85</v>
      </c>
      <c r="F106" s="432"/>
      <c r="G106" s="432">
        <v>225</v>
      </c>
      <c r="H106" s="432"/>
      <c r="I106" s="432"/>
      <c r="J106" s="432"/>
      <c r="K106" s="348" t="s">
        <v>3737</v>
      </c>
    </row>
    <row r="107" spans="1:11" ht="63.75" thickBot="1">
      <c r="A107" s="1706">
        <v>42714</v>
      </c>
      <c r="B107" s="1713" t="s">
        <v>16</v>
      </c>
      <c r="C107" s="445">
        <v>2980</v>
      </c>
      <c r="D107" s="1709">
        <f t="shared" si="2"/>
        <v>417.2</v>
      </c>
      <c r="E107" s="445">
        <v>86</v>
      </c>
      <c r="F107" s="445"/>
      <c r="G107" s="445">
        <v>225</v>
      </c>
      <c r="H107" s="445"/>
      <c r="I107" s="445"/>
      <c r="J107" s="445"/>
      <c r="K107" s="349" t="s">
        <v>3758</v>
      </c>
    </row>
    <row r="108" spans="1:11" ht="63.75" thickTop="1">
      <c r="A108" s="308">
        <v>42778</v>
      </c>
      <c r="B108" s="307" t="s">
        <v>16</v>
      </c>
      <c r="C108" s="446">
        <v>2935</v>
      </c>
      <c r="D108" s="322">
        <f t="shared" si="2"/>
        <v>410.9</v>
      </c>
      <c r="E108" s="446">
        <v>86</v>
      </c>
      <c r="F108" s="446"/>
      <c r="G108" s="446">
        <v>250</v>
      </c>
      <c r="H108" s="446"/>
      <c r="I108" s="446"/>
      <c r="J108" s="446"/>
      <c r="K108" s="351" t="s">
        <v>3877</v>
      </c>
    </row>
    <row r="109" spans="1:11" ht="63">
      <c r="A109" s="1718">
        <v>42791</v>
      </c>
      <c r="B109" s="1582" t="s">
        <v>16</v>
      </c>
      <c r="C109" s="432">
        <v>2150</v>
      </c>
      <c r="D109" s="292">
        <f t="shared" si="2"/>
        <v>301</v>
      </c>
      <c r="E109" s="432">
        <v>86</v>
      </c>
      <c r="F109" s="432"/>
      <c r="G109" s="432">
        <v>235</v>
      </c>
      <c r="H109" s="432"/>
      <c r="I109" s="432"/>
      <c r="J109" s="432"/>
      <c r="K109" s="348" t="s">
        <v>3916</v>
      </c>
    </row>
    <row r="110" spans="1:11" ht="45.75" customHeight="1">
      <c r="A110" s="1746">
        <v>42839</v>
      </c>
      <c r="B110" s="1745" t="s">
        <v>11</v>
      </c>
      <c r="C110" s="4340" t="s">
        <v>4026</v>
      </c>
      <c r="D110" s="4263"/>
      <c r="E110" s="4263"/>
      <c r="F110" s="4263"/>
      <c r="G110" s="4263"/>
      <c r="H110" s="4263"/>
      <c r="I110" s="4263"/>
      <c r="J110" s="4344"/>
      <c r="K110" s="270"/>
    </row>
    <row r="111" spans="1:11" ht="63.75" customHeight="1">
      <c r="A111" s="318">
        <v>42886</v>
      </c>
      <c r="B111" s="448" t="s">
        <v>16</v>
      </c>
      <c r="C111" s="449">
        <v>1350</v>
      </c>
      <c r="D111" s="316">
        <f t="shared" si="2"/>
        <v>189</v>
      </c>
      <c r="E111" s="449">
        <v>86</v>
      </c>
      <c r="F111" s="449"/>
      <c r="G111" s="449">
        <v>130</v>
      </c>
      <c r="H111" s="449"/>
      <c r="I111" s="449"/>
      <c r="J111" s="449"/>
      <c r="K111" s="870" t="s">
        <v>4107</v>
      </c>
    </row>
    <row r="112" spans="1:11" ht="45.75" customHeight="1">
      <c r="A112" s="1839">
        <v>42887</v>
      </c>
      <c r="B112" s="1307" t="s">
        <v>15</v>
      </c>
      <c r="C112" s="4340" t="s">
        <v>4111</v>
      </c>
      <c r="D112" s="4263"/>
      <c r="E112" s="4263"/>
      <c r="F112" s="4263"/>
      <c r="G112" s="4263"/>
      <c r="H112" s="4263"/>
      <c r="I112" s="4263"/>
      <c r="J112" s="4344"/>
      <c r="K112" s="270"/>
    </row>
    <row r="113" spans="1:11" ht="99.75" customHeight="1">
      <c r="A113" s="1930">
        <v>42889</v>
      </c>
      <c r="B113" s="1937" t="s">
        <v>34</v>
      </c>
      <c r="C113" s="4338" t="s">
        <v>4131</v>
      </c>
      <c r="D113" s="4332"/>
      <c r="E113" s="4332"/>
      <c r="F113" s="4332"/>
      <c r="G113" s="4332"/>
      <c r="H113" s="4332"/>
      <c r="I113" s="4332"/>
      <c r="J113" s="4339"/>
      <c r="K113" s="2139"/>
    </row>
    <row r="114" spans="1:11" ht="29.25" customHeight="1">
      <c r="A114" s="1854">
        <v>42897</v>
      </c>
      <c r="B114" s="1307" t="s">
        <v>16</v>
      </c>
      <c r="C114" s="432">
        <v>3640</v>
      </c>
      <c r="D114" s="292">
        <f t="shared" si="2"/>
        <v>509.6</v>
      </c>
      <c r="E114" s="432">
        <v>86</v>
      </c>
      <c r="F114" s="432"/>
      <c r="G114" s="432">
        <v>180</v>
      </c>
      <c r="H114" s="432"/>
      <c r="I114" s="432"/>
      <c r="J114" s="432"/>
      <c r="K114" s="363" t="s">
        <v>4130</v>
      </c>
    </row>
    <row r="115" spans="1:11" ht="29.25" customHeight="1">
      <c r="A115" s="1858">
        <v>42908</v>
      </c>
      <c r="B115" s="1857" t="s">
        <v>11</v>
      </c>
      <c r="C115" s="4358" t="s">
        <v>4159</v>
      </c>
      <c r="D115" s="4281"/>
      <c r="E115" s="4281"/>
      <c r="F115" s="4281"/>
      <c r="G115" s="4281"/>
      <c r="H115" s="4281"/>
      <c r="I115" s="4281"/>
      <c r="J115" s="4359"/>
      <c r="K115" s="363"/>
    </row>
    <row r="116" spans="1:11" ht="98.25" customHeight="1">
      <c r="A116" s="1930">
        <v>42909</v>
      </c>
      <c r="B116" s="1937" t="s">
        <v>34</v>
      </c>
      <c r="C116" s="4338" t="s">
        <v>4160</v>
      </c>
      <c r="D116" s="4332"/>
      <c r="E116" s="4332"/>
      <c r="F116" s="4332"/>
      <c r="G116" s="4332"/>
      <c r="H116" s="4332"/>
      <c r="I116" s="4332"/>
      <c r="J116" s="4339"/>
      <c r="K116" s="2151" t="s">
        <v>3965</v>
      </c>
    </row>
    <row r="117" spans="1:11" ht="63">
      <c r="A117" s="1854">
        <v>42914</v>
      </c>
      <c r="B117" s="1853" t="s">
        <v>16</v>
      </c>
      <c r="C117" s="432">
        <v>3330</v>
      </c>
      <c r="D117" s="292">
        <f t="shared" si="2"/>
        <v>466.2</v>
      </c>
      <c r="E117" s="432">
        <v>86</v>
      </c>
      <c r="F117" s="432"/>
      <c r="G117" s="432">
        <v>210</v>
      </c>
      <c r="H117" s="432"/>
      <c r="I117" s="432"/>
      <c r="J117" s="432"/>
      <c r="K117" s="363" t="s">
        <v>4141</v>
      </c>
    </row>
    <row r="118" spans="1:11" ht="63">
      <c r="A118" s="1854">
        <v>42916</v>
      </c>
      <c r="B118" s="1853" t="s">
        <v>16</v>
      </c>
      <c r="C118" s="432">
        <v>3220</v>
      </c>
      <c r="D118" s="292">
        <f t="shared" si="2"/>
        <v>450.8</v>
      </c>
      <c r="E118" s="432">
        <v>86</v>
      </c>
      <c r="F118" s="432"/>
      <c r="G118" s="432">
        <v>195</v>
      </c>
      <c r="H118" s="432"/>
      <c r="I118" s="432"/>
      <c r="J118" s="432"/>
      <c r="K118" s="363" t="s">
        <v>4144</v>
      </c>
    </row>
    <row r="119" spans="1:11" ht="21" customHeight="1">
      <c r="A119" s="1854">
        <v>42925</v>
      </c>
      <c r="B119" s="1875" t="s">
        <v>11</v>
      </c>
      <c r="C119" s="4358" t="s">
        <v>4179</v>
      </c>
      <c r="D119" s="4281"/>
      <c r="E119" s="4281"/>
      <c r="F119" s="4281"/>
      <c r="G119" s="4281"/>
      <c r="H119" s="4281"/>
      <c r="I119" s="4281"/>
      <c r="J119" s="4359"/>
      <c r="K119" s="270"/>
    </row>
    <row r="120" spans="1:11" ht="31.5">
      <c r="A120" s="1854">
        <v>42975</v>
      </c>
      <c r="B120" s="1900" t="s">
        <v>16</v>
      </c>
      <c r="C120" s="432">
        <v>3265</v>
      </c>
      <c r="D120" s="292">
        <f t="shared" si="2"/>
        <v>326.5</v>
      </c>
      <c r="E120" s="432">
        <v>90</v>
      </c>
      <c r="F120" s="432"/>
      <c r="G120" s="432">
        <v>195</v>
      </c>
      <c r="H120" s="432"/>
      <c r="I120" s="432"/>
      <c r="J120" s="432"/>
      <c r="K120" s="795" t="s">
        <v>4226</v>
      </c>
    </row>
    <row r="121" spans="1:11" ht="31.5">
      <c r="A121" s="1854">
        <v>43020</v>
      </c>
      <c r="B121" s="1853" t="s">
        <v>16</v>
      </c>
      <c r="C121" s="432">
        <v>3230</v>
      </c>
      <c r="D121" s="292">
        <f t="shared" si="2"/>
        <v>323</v>
      </c>
      <c r="E121" s="432">
        <v>90</v>
      </c>
      <c r="F121" s="432"/>
      <c r="G121" s="432">
        <v>205</v>
      </c>
      <c r="H121" s="432"/>
      <c r="I121" s="432"/>
      <c r="J121" s="432"/>
      <c r="K121" s="795" t="s">
        <v>4300</v>
      </c>
    </row>
    <row r="122" spans="1:11" ht="100.5" customHeight="1">
      <c r="A122" s="1854">
        <v>43026</v>
      </c>
      <c r="B122" s="1853" t="s">
        <v>11</v>
      </c>
      <c r="C122" s="4340" t="s">
        <v>4295</v>
      </c>
      <c r="D122" s="4274"/>
      <c r="E122" s="4274"/>
      <c r="F122" s="4274"/>
      <c r="G122" s="4274"/>
      <c r="H122" s="4274"/>
      <c r="I122" s="4274"/>
      <c r="J122" s="4346"/>
      <c r="K122" s="270"/>
    </row>
    <row r="123" spans="1:11" ht="34.5" customHeight="1">
      <c r="A123" s="1854">
        <v>43035</v>
      </c>
      <c r="B123" s="2020" t="s">
        <v>11</v>
      </c>
      <c r="C123" s="4414" t="s">
        <v>4314</v>
      </c>
      <c r="D123" s="4271"/>
      <c r="E123" s="4271"/>
      <c r="F123" s="4271"/>
      <c r="G123" s="4271"/>
      <c r="H123" s="4271"/>
      <c r="I123" s="4271"/>
      <c r="J123" s="4415"/>
      <c r="K123" s="270"/>
    </row>
    <row r="124" spans="1:11" ht="31.5">
      <c r="A124" s="1854">
        <v>43063</v>
      </c>
      <c r="B124" s="1853" t="s">
        <v>16</v>
      </c>
      <c r="C124" s="432">
        <v>3300</v>
      </c>
      <c r="D124" s="292">
        <f t="shared" si="2"/>
        <v>264</v>
      </c>
      <c r="E124" s="432">
        <v>92</v>
      </c>
      <c r="F124" s="432"/>
      <c r="G124" s="432">
        <v>205</v>
      </c>
      <c r="H124" s="432"/>
      <c r="I124" s="432"/>
      <c r="J124" s="432"/>
      <c r="K124" s="795" t="s">
        <v>4349</v>
      </c>
    </row>
    <row r="125" spans="1:11">
      <c r="A125" s="1854">
        <v>43075</v>
      </c>
      <c r="B125" s="2057" t="s">
        <v>143</v>
      </c>
      <c r="C125" s="432"/>
      <c r="D125" s="292"/>
      <c r="E125" s="432"/>
      <c r="F125" s="432"/>
      <c r="G125" s="432"/>
      <c r="H125" s="432">
        <v>5330</v>
      </c>
      <c r="I125" s="432">
        <v>100</v>
      </c>
      <c r="J125" s="432"/>
      <c r="K125" s="270" t="s">
        <v>197</v>
      </c>
    </row>
    <row r="126" spans="1:11" ht="31.5">
      <c r="A126" s="1854">
        <v>43078</v>
      </c>
      <c r="B126" s="1853" t="s">
        <v>16</v>
      </c>
      <c r="C126" s="432">
        <v>3080</v>
      </c>
      <c r="D126" s="292">
        <f t="shared" si="2"/>
        <v>246.4</v>
      </c>
      <c r="E126" s="432">
        <v>92</v>
      </c>
      <c r="F126" s="432"/>
      <c r="G126" s="432">
        <v>185</v>
      </c>
      <c r="H126" s="432"/>
      <c r="I126" s="432"/>
      <c r="J126" s="432"/>
      <c r="K126" s="795" t="s">
        <v>4381</v>
      </c>
    </row>
    <row r="127" spans="1:11" ht="32.25" thickBot="1">
      <c r="A127" s="2178">
        <v>43099</v>
      </c>
      <c r="B127" s="2183" t="s">
        <v>16</v>
      </c>
      <c r="C127" s="445">
        <v>2620</v>
      </c>
      <c r="D127" s="2180">
        <f t="shared" si="2"/>
        <v>209.6</v>
      </c>
      <c r="E127" s="445">
        <v>92</v>
      </c>
      <c r="F127" s="445"/>
      <c r="G127" s="445">
        <v>205</v>
      </c>
      <c r="H127" s="445"/>
      <c r="I127" s="445"/>
      <c r="J127" s="445"/>
      <c r="K127" s="2166" t="s">
        <v>4424</v>
      </c>
    </row>
    <row r="128" spans="1:11" ht="45.75" customHeight="1" thickTop="1">
      <c r="A128" s="308">
        <v>43121</v>
      </c>
      <c r="B128" s="307" t="s">
        <v>16</v>
      </c>
      <c r="C128" s="446">
        <v>2580</v>
      </c>
      <c r="D128" s="322">
        <f t="shared" si="2"/>
        <v>232.2</v>
      </c>
      <c r="E128" s="446">
        <v>91</v>
      </c>
      <c r="F128" s="446"/>
      <c r="G128" s="446">
        <v>176</v>
      </c>
      <c r="H128" s="446"/>
      <c r="I128" s="446"/>
      <c r="J128" s="446"/>
      <c r="K128" s="2167" t="s">
        <v>4457</v>
      </c>
    </row>
    <row r="129" spans="1:11" ht="21.75" customHeight="1">
      <c r="A129" s="1854">
        <v>43191</v>
      </c>
      <c r="B129" s="1853" t="s">
        <v>11</v>
      </c>
      <c r="C129" s="4358" t="s">
        <v>4802</v>
      </c>
      <c r="D129" s="4281"/>
      <c r="E129" s="4281"/>
      <c r="F129" s="4281"/>
      <c r="G129" s="4281"/>
      <c r="H129" s="4281"/>
      <c r="I129" s="4281"/>
      <c r="J129" s="4359"/>
      <c r="K129" s="270"/>
    </row>
    <row r="130" spans="1:11" ht="47.25">
      <c r="A130" s="4293">
        <v>43201</v>
      </c>
      <c r="B130" s="1853" t="s">
        <v>16</v>
      </c>
      <c r="C130" s="432">
        <v>2825</v>
      </c>
      <c r="D130" s="292">
        <f t="shared" si="2"/>
        <v>226</v>
      </c>
      <c r="E130" s="432">
        <v>92</v>
      </c>
      <c r="F130" s="432"/>
      <c r="G130" s="432">
        <v>190</v>
      </c>
      <c r="H130" s="432"/>
      <c r="I130" s="432"/>
      <c r="J130" s="432"/>
      <c r="K130" s="795" t="s">
        <v>4773</v>
      </c>
    </row>
    <row r="131" spans="1:11">
      <c r="A131" s="4307"/>
      <c r="B131" s="1853" t="s">
        <v>143</v>
      </c>
      <c r="C131" s="432"/>
      <c r="D131" s="292"/>
      <c r="E131" s="432"/>
      <c r="F131" s="432"/>
      <c r="G131" s="432"/>
      <c r="H131" s="432">
        <v>5460</v>
      </c>
      <c r="I131" s="432">
        <v>100</v>
      </c>
      <c r="J131" s="432"/>
      <c r="K131" s="270"/>
    </row>
    <row r="132" spans="1:11" ht="31.5">
      <c r="A132" s="1854">
        <v>43252</v>
      </c>
      <c r="B132" s="1853" t="s">
        <v>16</v>
      </c>
      <c r="C132" s="432">
        <v>2845</v>
      </c>
      <c r="D132" s="292">
        <f t="shared" si="2"/>
        <v>284.5</v>
      </c>
      <c r="E132" s="432">
        <v>90</v>
      </c>
      <c r="F132" s="432"/>
      <c r="G132" s="432">
        <v>230</v>
      </c>
      <c r="H132" s="432"/>
      <c r="I132" s="432"/>
      <c r="J132" s="432"/>
      <c r="K132" s="795" t="s">
        <v>4774</v>
      </c>
    </row>
    <row r="133" spans="1:11" ht="31.5">
      <c r="A133" s="304">
        <v>43317</v>
      </c>
      <c r="B133" s="303" t="s">
        <v>16</v>
      </c>
      <c r="C133" s="301">
        <v>3160</v>
      </c>
      <c r="D133" s="302">
        <f t="shared" si="2"/>
        <v>316</v>
      </c>
      <c r="E133" s="301">
        <v>90</v>
      </c>
      <c r="F133" s="301"/>
      <c r="G133" s="301">
        <v>154</v>
      </c>
      <c r="H133" s="301"/>
      <c r="I133" s="301"/>
      <c r="J133" s="301"/>
      <c r="K133" s="1362" t="s">
        <v>4804</v>
      </c>
    </row>
    <row r="134" spans="1:11" ht="31.5">
      <c r="A134" s="2379">
        <v>43344</v>
      </c>
      <c r="B134" s="2380" t="s">
        <v>16</v>
      </c>
      <c r="C134" s="432">
        <v>3130</v>
      </c>
      <c r="D134" s="292">
        <f t="shared" si="2"/>
        <v>313</v>
      </c>
      <c r="E134" s="432">
        <v>90</v>
      </c>
      <c r="F134" s="432" t="s">
        <v>70</v>
      </c>
      <c r="G134" s="432">
        <v>150</v>
      </c>
      <c r="H134" s="432"/>
      <c r="I134" s="432"/>
      <c r="J134" s="432"/>
      <c r="K134" s="795" t="s">
        <v>4827</v>
      </c>
    </row>
    <row r="135" spans="1:11" ht="32.25" thickBot="1">
      <c r="A135" s="300">
        <v>43394</v>
      </c>
      <c r="B135" s="299" t="s">
        <v>16</v>
      </c>
      <c r="C135" s="2555">
        <v>3190</v>
      </c>
      <c r="D135" s="341">
        <f t="shared" si="2"/>
        <v>319</v>
      </c>
      <c r="E135" s="2555">
        <v>90</v>
      </c>
      <c r="F135" s="2555"/>
      <c r="G135" s="2555">
        <v>185</v>
      </c>
      <c r="H135" s="2555"/>
      <c r="I135" s="2555"/>
      <c r="J135" s="2555"/>
      <c r="K135" s="2562" t="s">
        <v>4937</v>
      </c>
    </row>
    <row r="136" spans="1:11" ht="16.5" thickTop="1">
      <c r="A136" s="2554">
        <v>43472</v>
      </c>
      <c r="B136" s="2556" t="s">
        <v>11</v>
      </c>
      <c r="C136" s="4729" t="s">
        <v>5119</v>
      </c>
      <c r="D136" s="4730"/>
      <c r="E136" s="4730"/>
      <c r="F136" s="4730"/>
      <c r="G136" s="4730"/>
      <c r="H136" s="4730"/>
      <c r="I136" s="4730"/>
      <c r="J136" s="4731"/>
      <c r="K136" s="332"/>
    </row>
    <row r="137" spans="1:11" ht="142.5" customHeight="1">
      <c r="A137" s="2168">
        <v>43485</v>
      </c>
      <c r="B137" s="2169" t="s">
        <v>34</v>
      </c>
      <c r="C137" s="4535" t="s">
        <v>5154</v>
      </c>
      <c r="D137" s="4536"/>
      <c r="E137" s="4536"/>
      <c r="F137" s="4536"/>
      <c r="G137" s="4536"/>
      <c r="H137" s="4536"/>
      <c r="I137" s="4536"/>
      <c r="J137" s="4537"/>
      <c r="K137" s="2574" t="s">
        <v>3965</v>
      </c>
    </row>
    <row r="138" spans="1:11" ht="47.25">
      <c r="A138" s="1854">
        <v>43502</v>
      </c>
      <c r="B138" s="1853" t="s">
        <v>16</v>
      </c>
      <c r="C138" s="432">
        <v>3147</v>
      </c>
      <c r="D138" s="292">
        <f t="shared" si="2"/>
        <v>314.7</v>
      </c>
      <c r="E138" s="432">
        <v>90</v>
      </c>
      <c r="F138" s="432"/>
      <c r="G138" s="432">
        <v>180</v>
      </c>
      <c r="H138" s="432"/>
      <c r="I138" s="432"/>
      <c r="J138" s="432"/>
      <c r="K138" s="795" t="s">
        <v>5152</v>
      </c>
    </row>
    <row r="139" spans="1:11" ht="51.75" customHeight="1">
      <c r="A139" s="2578">
        <v>43503</v>
      </c>
      <c r="B139" s="2577" t="s">
        <v>11</v>
      </c>
      <c r="C139" s="4414" t="s">
        <v>5170</v>
      </c>
      <c r="D139" s="4281"/>
      <c r="E139" s="4281"/>
      <c r="F139" s="4281"/>
      <c r="G139" s="4281"/>
      <c r="H139" s="4281"/>
      <c r="I139" s="4281"/>
      <c r="J139" s="4359"/>
      <c r="K139" s="795"/>
    </row>
    <row r="140" spans="1:11" ht="36.75" customHeight="1">
      <c r="A140" s="1854">
        <v>43506</v>
      </c>
      <c r="B140" s="1853" t="s">
        <v>11</v>
      </c>
      <c r="C140" s="4414" t="s">
        <v>5194</v>
      </c>
      <c r="D140" s="4271"/>
      <c r="E140" s="4271"/>
      <c r="F140" s="4271"/>
      <c r="G140" s="4271"/>
      <c r="H140" s="4271"/>
      <c r="I140" s="4271"/>
      <c r="J140" s="4415"/>
      <c r="K140" s="270"/>
    </row>
    <row r="141" spans="1:11" ht="29.25" customHeight="1">
      <c r="A141" s="1854">
        <v>43507</v>
      </c>
      <c r="B141" s="1853" t="s">
        <v>11</v>
      </c>
      <c r="C141" s="4414" t="s">
        <v>5172</v>
      </c>
      <c r="D141" s="4271"/>
      <c r="E141" s="4271"/>
      <c r="F141" s="4271"/>
      <c r="G141" s="4271"/>
      <c r="H141" s="4271"/>
      <c r="I141" s="4271"/>
      <c r="J141" s="4415"/>
      <c r="K141" s="270"/>
    </row>
    <row r="142" spans="1:11" ht="48" customHeight="1">
      <c r="A142" s="1854">
        <v>43556</v>
      </c>
      <c r="B142" s="1853" t="s">
        <v>11</v>
      </c>
      <c r="C142" s="4340" t="s">
        <v>5302</v>
      </c>
      <c r="D142" s="4274"/>
      <c r="E142" s="4274"/>
      <c r="F142" s="4274"/>
      <c r="G142" s="4274"/>
      <c r="H142" s="4274"/>
      <c r="I142" s="4274"/>
      <c r="J142" s="4346"/>
      <c r="K142" s="270"/>
    </row>
    <row r="143" spans="1:11" ht="34.5" customHeight="1">
      <c r="A143" s="304">
        <v>43565</v>
      </c>
      <c r="B143" s="2725" t="s">
        <v>11</v>
      </c>
      <c r="C143" s="4340" t="s">
        <v>5332</v>
      </c>
      <c r="D143" s="4263"/>
      <c r="E143" s="4263"/>
      <c r="F143" s="4263"/>
      <c r="G143" s="4263"/>
      <c r="H143" s="4263"/>
      <c r="I143" s="4263"/>
      <c r="J143" s="4344"/>
      <c r="K143" s="270"/>
    </row>
    <row r="144" spans="1:11" ht="21">
      <c r="A144" s="1854">
        <v>43580</v>
      </c>
      <c r="B144" s="1853" t="s">
        <v>41</v>
      </c>
      <c r="C144" s="4358" t="s">
        <v>5397</v>
      </c>
      <c r="D144" s="4281"/>
      <c r="E144" s="4281"/>
      <c r="F144" s="4281"/>
      <c r="G144" s="4281"/>
      <c r="H144" s="4281"/>
      <c r="I144" s="4281"/>
      <c r="J144" s="4359"/>
      <c r="K144" s="270"/>
    </row>
    <row r="145" spans="1:11" ht="77.25" customHeight="1">
      <c r="A145" s="1930">
        <v>43728</v>
      </c>
      <c r="B145" s="1937" t="s">
        <v>34</v>
      </c>
      <c r="C145" s="4338" t="s">
        <v>5700</v>
      </c>
      <c r="D145" s="4376"/>
      <c r="E145" s="4376"/>
      <c r="F145" s="4376"/>
      <c r="G145" s="4376"/>
      <c r="H145" s="4376"/>
      <c r="I145" s="4376"/>
      <c r="J145" s="4377"/>
      <c r="K145" s="2139"/>
    </row>
    <row r="146" spans="1:11">
      <c r="A146" s="1854"/>
      <c r="B146" s="1853"/>
      <c r="C146" s="432"/>
      <c r="D146" s="292">
        <f t="shared" si="2"/>
        <v>0</v>
      </c>
      <c r="E146" s="432"/>
      <c r="F146" s="432"/>
      <c r="G146" s="432"/>
      <c r="H146" s="432"/>
      <c r="I146" s="432"/>
      <c r="J146" s="432"/>
      <c r="K146" s="270"/>
    </row>
    <row r="147" spans="1:11">
      <c r="A147" s="1854"/>
      <c r="B147" s="1853"/>
      <c r="C147" s="432"/>
      <c r="D147" s="292">
        <f t="shared" si="2"/>
        <v>0</v>
      </c>
      <c r="E147" s="432"/>
      <c r="F147" s="432"/>
      <c r="G147" s="432"/>
      <c r="H147" s="432"/>
      <c r="I147" s="432"/>
      <c r="J147" s="432"/>
      <c r="K147" s="270"/>
    </row>
    <row r="148" spans="1:11">
      <c r="A148" s="1854"/>
      <c r="B148" s="1853"/>
      <c r="C148" s="432"/>
      <c r="D148" s="292">
        <f t="shared" si="2"/>
        <v>0</v>
      </c>
      <c r="E148" s="432"/>
      <c r="F148" s="432"/>
      <c r="G148" s="432"/>
      <c r="H148" s="432"/>
      <c r="I148" s="432"/>
      <c r="J148" s="432"/>
      <c r="K148" s="270"/>
    </row>
    <row r="149" spans="1:11">
      <c r="A149" s="1854"/>
      <c r="B149" s="1853"/>
      <c r="C149" s="432"/>
      <c r="D149" s="292">
        <f t="shared" si="2"/>
        <v>0</v>
      </c>
      <c r="E149" s="432"/>
      <c r="F149" s="432"/>
      <c r="G149" s="432"/>
      <c r="H149" s="432"/>
      <c r="I149" s="432"/>
      <c r="J149" s="432"/>
      <c r="K149" s="270"/>
    </row>
    <row r="150" spans="1:11">
      <c r="A150" s="1854"/>
      <c r="B150" s="1853"/>
      <c r="C150" s="432"/>
      <c r="D150" s="292">
        <f t="shared" si="2"/>
        <v>0</v>
      </c>
      <c r="E150" s="432"/>
      <c r="F150" s="432"/>
      <c r="G150" s="432"/>
      <c r="H150" s="432"/>
      <c r="I150" s="432"/>
      <c r="J150" s="432"/>
      <c r="K150" s="270"/>
    </row>
    <row r="151" spans="1:11">
      <c r="A151" s="1854"/>
      <c r="B151" s="1853"/>
      <c r="C151" s="432"/>
      <c r="D151" s="292">
        <f t="shared" si="2"/>
        <v>0</v>
      </c>
      <c r="E151" s="432"/>
      <c r="F151" s="432"/>
      <c r="G151" s="432"/>
      <c r="H151" s="432"/>
      <c r="I151" s="432"/>
      <c r="J151" s="432"/>
      <c r="K151" s="270"/>
    </row>
    <row r="152" spans="1:11">
      <c r="A152" s="1854"/>
      <c r="B152" s="1853"/>
      <c r="C152" s="432"/>
      <c r="D152" s="292">
        <f t="shared" si="2"/>
        <v>0</v>
      </c>
      <c r="E152" s="432"/>
      <c r="F152" s="432"/>
      <c r="G152" s="432"/>
      <c r="H152" s="432"/>
      <c r="I152" s="432"/>
      <c r="J152" s="432"/>
      <c r="K152" s="270"/>
    </row>
    <row r="153" spans="1:11">
      <c r="A153" s="1854"/>
      <c r="B153" s="1853"/>
      <c r="C153" s="432"/>
      <c r="D153" s="292">
        <f t="shared" si="2"/>
        <v>0</v>
      </c>
      <c r="E153" s="432"/>
      <c r="F153" s="432"/>
      <c r="G153" s="432"/>
      <c r="H153" s="432"/>
      <c r="I153" s="432"/>
      <c r="J153" s="432"/>
      <c r="K153" s="270"/>
    </row>
    <row r="154" spans="1:11">
      <c r="A154" s="1854"/>
      <c r="B154" s="1853"/>
      <c r="C154" s="432"/>
      <c r="D154" s="292">
        <f t="shared" si="2"/>
        <v>0</v>
      </c>
      <c r="E154" s="432"/>
      <c r="F154" s="432"/>
      <c r="G154" s="432"/>
      <c r="H154" s="432"/>
      <c r="I154" s="432"/>
      <c r="J154" s="432"/>
      <c r="K154" s="270"/>
    </row>
    <row r="155" spans="1:11">
      <c r="A155" s="1854"/>
      <c r="B155" s="1853"/>
      <c r="C155" s="432"/>
      <c r="D155" s="292">
        <f t="shared" si="2"/>
        <v>0</v>
      </c>
      <c r="E155" s="432"/>
      <c r="F155" s="432"/>
      <c r="G155" s="432"/>
      <c r="H155" s="432"/>
      <c r="I155" s="432"/>
      <c r="J155" s="432"/>
      <c r="K155" s="270"/>
    </row>
    <row r="156" spans="1:11">
      <c r="A156" s="1854"/>
      <c r="B156" s="1853"/>
      <c r="C156" s="432"/>
      <c r="D156" s="292">
        <f t="shared" si="2"/>
        <v>0</v>
      </c>
      <c r="E156" s="432"/>
      <c r="F156" s="432"/>
      <c r="G156" s="432"/>
      <c r="H156" s="432"/>
      <c r="I156" s="432"/>
      <c r="J156" s="432"/>
      <c r="K156" s="270"/>
    </row>
    <row r="157" spans="1:11">
      <c r="A157" s="1854"/>
      <c r="B157" s="1853"/>
      <c r="C157" s="432"/>
      <c r="D157" s="292">
        <f t="shared" si="2"/>
        <v>0</v>
      </c>
      <c r="E157" s="432"/>
      <c r="F157" s="432"/>
      <c r="G157" s="432"/>
      <c r="H157" s="432"/>
      <c r="I157" s="432"/>
      <c r="J157" s="432"/>
      <c r="K157" s="270"/>
    </row>
    <row r="158" spans="1:11">
      <c r="A158" s="1854"/>
      <c r="B158" s="1853"/>
      <c r="C158" s="432"/>
      <c r="D158" s="292">
        <f t="shared" si="2"/>
        <v>0</v>
      </c>
      <c r="E158" s="432"/>
      <c r="F158" s="432"/>
      <c r="G158" s="432"/>
      <c r="H158" s="432"/>
      <c r="I158" s="432"/>
      <c r="J158" s="432"/>
      <c r="K158" s="270"/>
    </row>
    <row r="159" spans="1:11">
      <c r="A159" s="1854"/>
      <c r="B159" s="1853"/>
      <c r="C159" s="432"/>
      <c r="D159" s="292">
        <f t="shared" si="2"/>
        <v>0</v>
      </c>
      <c r="E159" s="432"/>
      <c r="F159" s="432"/>
      <c r="G159" s="432"/>
      <c r="H159" s="432"/>
      <c r="I159" s="432"/>
      <c r="J159" s="432"/>
      <c r="K159" s="270"/>
    </row>
    <row r="160" spans="1:11">
      <c r="A160" s="1854"/>
      <c r="B160" s="1853"/>
      <c r="C160" s="432"/>
      <c r="D160" s="292">
        <f t="shared" si="2"/>
        <v>0</v>
      </c>
      <c r="E160" s="432"/>
      <c r="F160" s="432"/>
      <c r="G160" s="432"/>
      <c r="H160" s="432"/>
      <c r="I160" s="432"/>
      <c r="J160" s="432"/>
      <c r="K160" s="270"/>
    </row>
    <row r="161" spans="1:11">
      <c r="A161" s="1854"/>
      <c r="B161" s="1853"/>
      <c r="C161" s="432"/>
      <c r="D161" s="292">
        <f t="shared" si="2"/>
        <v>0</v>
      </c>
      <c r="E161" s="432"/>
      <c r="F161" s="432"/>
      <c r="G161" s="432"/>
      <c r="H161" s="432"/>
      <c r="I161" s="432"/>
      <c r="J161" s="432"/>
      <c r="K161" s="270"/>
    </row>
    <row r="162" spans="1:11">
      <c r="A162" s="1854"/>
      <c r="B162" s="1853"/>
      <c r="C162" s="432"/>
      <c r="D162" s="292">
        <f t="shared" si="2"/>
        <v>0</v>
      </c>
      <c r="E162" s="432"/>
      <c r="F162" s="432"/>
      <c r="G162" s="432"/>
      <c r="H162" s="432"/>
      <c r="I162" s="432"/>
      <c r="J162" s="432"/>
      <c r="K162" s="270"/>
    </row>
    <row r="163" spans="1:11">
      <c r="A163" s="1854"/>
      <c r="B163" s="1853"/>
      <c r="C163" s="432"/>
      <c r="D163" s="292">
        <f t="shared" si="2"/>
        <v>0</v>
      </c>
      <c r="E163" s="432"/>
      <c r="F163" s="432"/>
      <c r="G163" s="432"/>
      <c r="H163" s="432"/>
      <c r="I163" s="432"/>
      <c r="J163" s="432"/>
      <c r="K163" s="270"/>
    </row>
    <row r="164" spans="1:11">
      <c r="A164" s="1854"/>
      <c r="B164" s="1853"/>
      <c r="C164" s="432"/>
      <c r="D164" s="292">
        <f t="shared" ref="D164:D227" si="3">+C164*(100-E164)/100</f>
        <v>0</v>
      </c>
      <c r="E164" s="432"/>
      <c r="F164" s="432"/>
      <c r="G164" s="432"/>
      <c r="H164" s="432"/>
      <c r="I164" s="432"/>
      <c r="J164" s="432"/>
      <c r="K164" s="270"/>
    </row>
    <row r="165" spans="1:11">
      <c r="A165" s="1854"/>
      <c r="B165" s="1853"/>
      <c r="C165" s="432"/>
      <c r="D165" s="292">
        <f t="shared" si="3"/>
        <v>0</v>
      </c>
      <c r="E165" s="432"/>
      <c r="F165" s="432"/>
      <c r="G165" s="432"/>
      <c r="H165" s="432"/>
      <c r="I165" s="432"/>
      <c r="J165" s="432"/>
      <c r="K165" s="270"/>
    </row>
    <row r="166" spans="1:11">
      <c r="A166" s="1854"/>
      <c r="B166" s="1853"/>
      <c r="C166" s="432"/>
      <c r="D166" s="292">
        <f t="shared" si="3"/>
        <v>0</v>
      </c>
      <c r="E166" s="432"/>
      <c r="F166" s="432"/>
      <c r="G166" s="432"/>
      <c r="H166" s="432"/>
      <c r="I166" s="432"/>
      <c r="J166" s="432"/>
      <c r="K166" s="270"/>
    </row>
    <row r="167" spans="1:11">
      <c r="A167" s="1854"/>
      <c r="B167" s="1853"/>
      <c r="C167" s="432"/>
      <c r="D167" s="292">
        <f t="shared" si="3"/>
        <v>0</v>
      </c>
      <c r="E167" s="432"/>
      <c r="F167" s="432"/>
      <c r="G167" s="432"/>
      <c r="H167" s="432"/>
      <c r="I167" s="432"/>
      <c r="J167" s="432"/>
      <c r="K167" s="270"/>
    </row>
    <row r="168" spans="1:11">
      <c r="A168" s="1854"/>
      <c r="B168" s="1853"/>
      <c r="C168" s="432"/>
      <c r="D168" s="292">
        <f t="shared" si="3"/>
        <v>0</v>
      </c>
      <c r="E168" s="432"/>
      <c r="F168" s="432"/>
      <c r="G168" s="432"/>
      <c r="H168" s="432"/>
      <c r="I168" s="432"/>
      <c r="J168" s="432"/>
      <c r="K168" s="270"/>
    </row>
    <row r="169" spans="1:11">
      <c r="A169" s="1854"/>
      <c r="B169" s="1853"/>
      <c r="C169" s="432"/>
      <c r="D169" s="292">
        <f t="shared" si="3"/>
        <v>0</v>
      </c>
      <c r="E169" s="432"/>
      <c r="F169" s="432"/>
      <c r="G169" s="432"/>
      <c r="H169" s="432"/>
      <c r="I169" s="432"/>
      <c r="J169" s="432"/>
      <c r="K169" s="270"/>
    </row>
    <row r="170" spans="1:11">
      <c r="A170" s="1854"/>
      <c r="B170" s="1853"/>
      <c r="C170" s="432"/>
      <c r="D170" s="292">
        <f t="shared" si="3"/>
        <v>0</v>
      </c>
      <c r="E170" s="432"/>
      <c r="F170" s="432"/>
      <c r="G170" s="432"/>
      <c r="H170" s="432"/>
      <c r="I170" s="432"/>
      <c r="J170" s="432"/>
      <c r="K170" s="270"/>
    </row>
    <row r="171" spans="1:11">
      <c r="A171" s="1854"/>
      <c r="B171" s="1853"/>
      <c r="C171" s="432"/>
      <c r="D171" s="292">
        <f t="shared" si="3"/>
        <v>0</v>
      </c>
      <c r="E171" s="432"/>
      <c r="F171" s="432"/>
      <c r="G171" s="432"/>
      <c r="H171" s="432"/>
      <c r="I171" s="432"/>
      <c r="J171" s="432"/>
      <c r="K171" s="270"/>
    </row>
    <row r="172" spans="1:11">
      <c r="A172" s="1854"/>
      <c r="B172" s="1853"/>
      <c r="C172" s="432"/>
      <c r="D172" s="292">
        <f t="shared" si="3"/>
        <v>0</v>
      </c>
      <c r="E172" s="432"/>
      <c r="F172" s="432"/>
      <c r="G172" s="432"/>
      <c r="H172" s="432"/>
      <c r="I172" s="432"/>
      <c r="J172" s="432"/>
      <c r="K172" s="270"/>
    </row>
    <row r="173" spans="1:11">
      <c r="A173" s="1854"/>
      <c r="B173" s="1853"/>
      <c r="C173" s="432"/>
      <c r="D173" s="292">
        <f t="shared" si="3"/>
        <v>0</v>
      </c>
      <c r="E173" s="432"/>
      <c r="F173" s="432"/>
      <c r="G173" s="432"/>
      <c r="H173" s="432"/>
      <c r="I173" s="432"/>
      <c r="J173" s="432"/>
      <c r="K173" s="270"/>
    </row>
    <row r="174" spans="1:11">
      <c r="A174" s="1854"/>
      <c r="B174" s="1853"/>
      <c r="C174" s="432"/>
      <c r="D174" s="292">
        <f t="shared" si="3"/>
        <v>0</v>
      </c>
      <c r="E174" s="432"/>
      <c r="F174" s="432"/>
      <c r="G174" s="432"/>
      <c r="H174" s="432"/>
      <c r="I174" s="432"/>
      <c r="J174" s="432"/>
      <c r="K174" s="270"/>
    </row>
    <row r="175" spans="1:11">
      <c r="A175" s="1854"/>
      <c r="B175" s="1853"/>
      <c r="C175" s="432"/>
      <c r="D175" s="292">
        <f t="shared" si="3"/>
        <v>0</v>
      </c>
      <c r="E175" s="432"/>
      <c r="F175" s="432"/>
      <c r="G175" s="432"/>
      <c r="H175" s="432"/>
      <c r="I175" s="432"/>
      <c r="J175" s="432"/>
      <c r="K175" s="270"/>
    </row>
    <row r="176" spans="1:11">
      <c r="A176" s="1854"/>
      <c r="B176" s="1853"/>
      <c r="C176" s="432"/>
      <c r="D176" s="292">
        <f t="shared" si="3"/>
        <v>0</v>
      </c>
      <c r="E176" s="432"/>
      <c r="F176" s="432"/>
      <c r="G176" s="432"/>
      <c r="H176" s="432"/>
      <c r="I176" s="432"/>
      <c r="J176" s="432"/>
      <c r="K176" s="270"/>
    </row>
    <row r="177" spans="1:11">
      <c r="A177" s="1854"/>
      <c r="B177" s="1853"/>
      <c r="C177" s="432"/>
      <c r="D177" s="292">
        <f t="shared" si="3"/>
        <v>0</v>
      </c>
      <c r="E177" s="432"/>
      <c r="F177" s="432"/>
      <c r="G177" s="432"/>
      <c r="H177" s="432"/>
      <c r="I177" s="432"/>
      <c r="J177" s="432"/>
      <c r="K177" s="270"/>
    </row>
    <row r="178" spans="1:11">
      <c r="A178" s="1854"/>
      <c r="B178" s="1853"/>
      <c r="C178" s="432"/>
      <c r="D178" s="292">
        <f t="shared" si="3"/>
        <v>0</v>
      </c>
      <c r="E178" s="432"/>
      <c r="F178" s="432"/>
      <c r="G178" s="432"/>
      <c r="H178" s="432"/>
      <c r="I178" s="432"/>
      <c r="J178" s="432"/>
      <c r="K178" s="270"/>
    </row>
    <row r="179" spans="1:11">
      <c r="A179" s="1854"/>
      <c r="B179" s="1853"/>
      <c r="C179" s="432"/>
      <c r="D179" s="292">
        <f t="shared" si="3"/>
        <v>0</v>
      </c>
      <c r="E179" s="432"/>
      <c r="F179" s="432"/>
      <c r="G179" s="432"/>
      <c r="H179" s="432"/>
      <c r="I179" s="432"/>
      <c r="J179" s="432"/>
      <c r="K179" s="270"/>
    </row>
    <row r="180" spans="1:11">
      <c r="A180" s="1854"/>
      <c r="B180" s="1853"/>
      <c r="C180" s="432"/>
      <c r="D180" s="292">
        <f t="shared" si="3"/>
        <v>0</v>
      </c>
      <c r="E180" s="432"/>
      <c r="F180" s="432"/>
      <c r="G180" s="432"/>
      <c r="H180" s="432"/>
      <c r="I180" s="432"/>
      <c r="J180" s="432"/>
      <c r="K180" s="270"/>
    </row>
    <row r="181" spans="1:11">
      <c r="A181" s="1854"/>
      <c r="B181" s="1853"/>
      <c r="C181" s="432"/>
      <c r="D181" s="292">
        <f t="shared" si="3"/>
        <v>0</v>
      </c>
      <c r="E181" s="432"/>
      <c r="F181" s="432"/>
      <c r="G181" s="432"/>
      <c r="H181" s="432"/>
      <c r="I181" s="432"/>
      <c r="J181" s="432"/>
      <c r="K181" s="270"/>
    </row>
    <row r="182" spans="1:11">
      <c r="A182" s="1854"/>
      <c r="B182" s="1853"/>
      <c r="C182" s="432"/>
      <c r="D182" s="292">
        <f t="shared" si="3"/>
        <v>0</v>
      </c>
      <c r="E182" s="432"/>
      <c r="F182" s="432"/>
      <c r="G182" s="432"/>
      <c r="H182" s="432"/>
      <c r="I182" s="432"/>
      <c r="J182" s="432"/>
      <c r="K182" s="270"/>
    </row>
    <row r="183" spans="1:11">
      <c r="A183" s="1854"/>
      <c r="B183" s="1853"/>
      <c r="C183" s="432"/>
      <c r="D183" s="292">
        <f t="shared" si="3"/>
        <v>0</v>
      </c>
      <c r="E183" s="432"/>
      <c r="F183" s="432"/>
      <c r="G183" s="432"/>
      <c r="H183" s="432"/>
      <c r="I183" s="432"/>
      <c r="J183" s="432"/>
      <c r="K183" s="270"/>
    </row>
    <row r="184" spans="1:11">
      <c r="A184" s="1854"/>
      <c r="B184" s="1853"/>
      <c r="C184" s="432"/>
      <c r="D184" s="292">
        <f t="shared" si="3"/>
        <v>0</v>
      </c>
      <c r="E184" s="432"/>
      <c r="F184" s="432"/>
      <c r="G184" s="432"/>
      <c r="H184" s="432"/>
      <c r="I184" s="432"/>
      <c r="J184" s="432"/>
      <c r="K184" s="270"/>
    </row>
    <row r="185" spans="1:11">
      <c r="A185" s="1854"/>
      <c r="B185" s="1853"/>
      <c r="C185" s="432"/>
      <c r="D185" s="292">
        <f t="shared" si="3"/>
        <v>0</v>
      </c>
      <c r="E185" s="432"/>
      <c r="F185" s="432"/>
      <c r="G185" s="432"/>
      <c r="H185" s="432"/>
      <c r="I185" s="432"/>
      <c r="J185" s="432"/>
      <c r="K185" s="270"/>
    </row>
    <row r="186" spans="1:11">
      <c r="A186" s="1854"/>
      <c r="B186" s="1853"/>
      <c r="C186" s="432"/>
      <c r="D186" s="292">
        <f t="shared" si="3"/>
        <v>0</v>
      </c>
      <c r="E186" s="432"/>
      <c r="F186" s="432"/>
      <c r="G186" s="432"/>
      <c r="H186" s="432"/>
      <c r="I186" s="432"/>
      <c r="J186" s="432"/>
      <c r="K186" s="270"/>
    </row>
    <row r="187" spans="1:11">
      <c r="A187" s="1854"/>
      <c r="B187" s="1853"/>
      <c r="C187" s="432"/>
      <c r="D187" s="292">
        <f t="shared" si="3"/>
        <v>0</v>
      </c>
      <c r="E187" s="432"/>
      <c r="F187" s="432"/>
      <c r="G187" s="432"/>
      <c r="H187" s="432"/>
      <c r="I187" s="432"/>
      <c r="J187" s="432"/>
      <c r="K187" s="270"/>
    </row>
    <row r="188" spans="1:11">
      <c r="A188" s="1854"/>
      <c r="B188" s="1853"/>
      <c r="C188" s="432"/>
      <c r="D188" s="292">
        <f t="shared" si="3"/>
        <v>0</v>
      </c>
      <c r="E188" s="432"/>
      <c r="F188" s="432"/>
      <c r="G188" s="432"/>
      <c r="H188" s="432"/>
      <c r="I188" s="432"/>
      <c r="J188" s="432"/>
      <c r="K188" s="270"/>
    </row>
    <row r="189" spans="1:11">
      <c r="A189" s="1854"/>
      <c r="B189" s="1853"/>
      <c r="C189" s="432"/>
      <c r="D189" s="292">
        <f t="shared" si="3"/>
        <v>0</v>
      </c>
      <c r="E189" s="432"/>
      <c r="F189" s="432"/>
      <c r="G189" s="432"/>
      <c r="H189" s="432"/>
      <c r="I189" s="432"/>
      <c r="J189" s="432"/>
      <c r="K189" s="270"/>
    </row>
    <row r="190" spans="1:11">
      <c r="A190" s="1854"/>
      <c r="B190" s="1853"/>
      <c r="C190" s="432"/>
      <c r="D190" s="292">
        <f t="shared" si="3"/>
        <v>0</v>
      </c>
      <c r="E190" s="432"/>
      <c r="F190" s="432"/>
      <c r="G190" s="432"/>
      <c r="H190" s="432"/>
      <c r="I190" s="432"/>
      <c r="J190" s="432"/>
      <c r="K190" s="270"/>
    </row>
    <row r="191" spans="1:11">
      <c r="A191" s="1854"/>
      <c r="B191" s="1853"/>
      <c r="C191" s="432"/>
      <c r="D191" s="292">
        <f t="shared" si="3"/>
        <v>0</v>
      </c>
      <c r="E191" s="432"/>
      <c r="F191" s="432"/>
      <c r="G191" s="432"/>
      <c r="H191" s="432"/>
      <c r="I191" s="432"/>
      <c r="J191" s="432"/>
      <c r="K191" s="270"/>
    </row>
    <row r="192" spans="1:11">
      <c r="A192" s="1854"/>
      <c r="B192" s="1853"/>
      <c r="C192" s="432"/>
      <c r="D192" s="292">
        <f t="shared" si="3"/>
        <v>0</v>
      </c>
      <c r="E192" s="432"/>
      <c r="F192" s="432"/>
      <c r="G192" s="432"/>
      <c r="H192" s="432"/>
      <c r="I192" s="432"/>
      <c r="J192" s="432"/>
      <c r="K192" s="270"/>
    </row>
    <row r="193" spans="1:11">
      <c r="A193" s="1854"/>
      <c r="B193" s="1853"/>
      <c r="C193" s="432"/>
      <c r="D193" s="292">
        <f t="shared" si="3"/>
        <v>0</v>
      </c>
      <c r="E193" s="432"/>
      <c r="F193" s="432"/>
      <c r="G193" s="432"/>
      <c r="H193" s="432"/>
      <c r="I193" s="432"/>
      <c r="J193" s="432"/>
      <c r="K193" s="270"/>
    </row>
    <row r="194" spans="1:11">
      <c r="A194" s="1854"/>
      <c r="B194" s="1853"/>
      <c r="C194" s="432"/>
      <c r="D194" s="292">
        <f t="shared" si="3"/>
        <v>0</v>
      </c>
      <c r="E194" s="432"/>
      <c r="F194" s="432"/>
      <c r="G194" s="432"/>
      <c r="H194" s="432"/>
      <c r="I194" s="432"/>
      <c r="J194" s="432"/>
      <c r="K194" s="270"/>
    </row>
    <row r="195" spans="1:11">
      <c r="A195" s="1854"/>
      <c r="B195" s="1853"/>
      <c r="C195" s="432"/>
      <c r="D195" s="292">
        <f t="shared" si="3"/>
        <v>0</v>
      </c>
      <c r="E195" s="432"/>
      <c r="F195" s="432"/>
      <c r="G195" s="432"/>
      <c r="H195" s="432"/>
      <c r="I195" s="432"/>
      <c r="J195" s="432"/>
      <c r="K195" s="270"/>
    </row>
    <row r="196" spans="1:11">
      <c r="A196" s="1854"/>
      <c r="B196" s="1853"/>
      <c r="C196" s="432"/>
      <c r="D196" s="292">
        <f t="shared" si="3"/>
        <v>0</v>
      </c>
      <c r="E196" s="432"/>
      <c r="F196" s="432"/>
      <c r="G196" s="432"/>
      <c r="H196" s="432"/>
      <c r="I196" s="432"/>
      <c r="J196" s="432"/>
      <c r="K196" s="270"/>
    </row>
    <row r="197" spans="1:11">
      <c r="A197" s="1854"/>
      <c r="B197" s="1853"/>
      <c r="C197" s="432"/>
      <c r="D197" s="292">
        <f t="shared" si="3"/>
        <v>0</v>
      </c>
      <c r="E197" s="432"/>
      <c r="F197" s="432"/>
      <c r="G197" s="432"/>
      <c r="H197" s="432"/>
      <c r="I197" s="432"/>
      <c r="J197" s="432"/>
      <c r="K197" s="270"/>
    </row>
    <row r="198" spans="1:11">
      <c r="A198" s="1854"/>
      <c r="B198" s="1853"/>
      <c r="C198" s="432"/>
      <c r="D198" s="292">
        <f t="shared" si="3"/>
        <v>0</v>
      </c>
      <c r="E198" s="432"/>
      <c r="F198" s="432"/>
      <c r="G198" s="432"/>
      <c r="H198" s="432"/>
      <c r="I198" s="432"/>
      <c r="J198" s="432"/>
      <c r="K198" s="270"/>
    </row>
    <row r="199" spans="1:11">
      <c r="A199" s="1854"/>
      <c r="B199" s="1853"/>
      <c r="C199" s="432"/>
      <c r="D199" s="292">
        <f t="shared" si="3"/>
        <v>0</v>
      </c>
      <c r="E199" s="432"/>
      <c r="F199" s="432"/>
      <c r="G199" s="432"/>
      <c r="H199" s="432"/>
      <c r="I199" s="432"/>
      <c r="J199" s="432"/>
      <c r="K199" s="270"/>
    </row>
    <row r="200" spans="1:11">
      <c r="A200" s="1854"/>
      <c r="B200" s="1853"/>
      <c r="C200" s="432"/>
      <c r="D200" s="292">
        <f t="shared" si="3"/>
        <v>0</v>
      </c>
      <c r="E200" s="432"/>
      <c r="F200" s="432"/>
      <c r="G200" s="432"/>
      <c r="H200" s="432"/>
      <c r="I200" s="432"/>
      <c r="J200" s="432"/>
      <c r="K200" s="270"/>
    </row>
    <row r="201" spans="1:11">
      <c r="A201" s="1854"/>
      <c r="B201" s="1853"/>
      <c r="C201" s="432"/>
      <c r="D201" s="292">
        <f t="shared" si="3"/>
        <v>0</v>
      </c>
      <c r="E201" s="432"/>
      <c r="F201" s="432"/>
      <c r="G201" s="432"/>
      <c r="H201" s="432"/>
      <c r="I201" s="432"/>
      <c r="J201" s="432"/>
      <c r="K201" s="270"/>
    </row>
    <row r="202" spans="1:11">
      <c r="A202" s="1854"/>
      <c r="B202" s="1853"/>
      <c r="C202" s="432"/>
      <c r="D202" s="292">
        <f t="shared" si="3"/>
        <v>0</v>
      </c>
      <c r="E202" s="432"/>
      <c r="F202" s="432"/>
      <c r="G202" s="432"/>
      <c r="H202" s="432"/>
      <c r="I202" s="432"/>
      <c r="J202" s="432"/>
      <c r="K202" s="270"/>
    </row>
    <row r="203" spans="1:11">
      <c r="A203" s="1854"/>
      <c r="B203" s="1853"/>
      <c r="C203" s="432"/>
      <c r="D203" s="292">
        <f t="shared" si="3"/>
        <v>0</v>
      </c>
      <c r="E203" s="432"/>
      <c r="F203" s="432"/>
      <c r="G203" s="432"/>
      <c r="H203" s="432"/>
      <c r="I203" s="432"/>
      <c r="J203" s="432"/>
      <c r="K203" s="270"/>
    </row>
    <row r="204" spans="1:11">
      <c r="A204" s="1854"/>
      <c r="B204" s="1853"/>
      <c r="C204" s="432"/>
      <c r="D204" s="292">
        <f t="shared" si="3"/>
        <v>0</v>
      </c>
      <c r="E204" s="432"/>
      <c r="F204" s="432"/>
      <c r="G204" s="432"/>
      <c r="H204" s="432"/>
      <c r="I204" s="432"/>
      <c r="J204" s="432"/>
      <c r="K204" s="270"/>
    </row>
    <row r="205" spans="1:11">
      <c r="A205" s="1854"/>
      <c r="B205" s="1853"/>
      <c r="C205" s="432"/>
      <c r="D205" s="292">
        <f t="shared" si="3"/>
        <v>0</v>
      </c>
      <c r="E205" s="432"/>
      <c r="F205" s="432"/>
      <c r="G205" s="432"/>
      <c r="H205" s="432"/>
      <c r="I205" s="432"/>
      <c r="J205" s="432"/>
      <c r="K205" s="270"/>
    </row>
    <row r="206" spans="1:11">
      <c r="A206" s="1854"/>
      <c r="B206" s="1853"/>
      <c r="C206" s="432"/>
      <c r="D206" s="292">
        <f t="shared" si="3"/>
        <v>0</v>
      </c>
      <c r="E206" s="432"/>
      <c r="F206" s="432"/>
      <c r="G206" s="432"/>
      <c r="H206" s="432"/>
      <c r="I206" s="432"/>
      <c r="J206" s="432"/>
      <c r="K206" s="270"/>
    </row>
    <row r="207" spans="1:11">
      <c r="A207" s="1854"/>
      <c r="B207" s="1853"/>
      <c r="C207" s="432"/>
      <c r="D207" s="292">
        <f t="shared" si="3"/>
        <v>0</v>
      </c>
      <c r="E207" s="432"/>
      <c r="F207" s="432"/>
      <c r="G207" s="432"/>
      <c r="H207" s="432"/>
      <c r="I207" s="432"/>
      <c r="J207" s="432"/>
      <c r="K207" s="270"/>
    </row>
    <row r="208" spans="1:11">
      <c r="A208" s="1854"/>
      <c r="B208" s="1853"/>
      <c r="C208" s="432"/>
      <c r="D208" s="292">
        <f t="shared" si="3"/>
        <v>0</v>
      </c>
      <c r="E208" s="432"/>
      <c r="F208" s="432"/>
      <c r="G208" s="432"/>
      <c r="H208" s="432"/>
      <c r="I208" s="432"/>
      <c r="J208" s="432"/>
      <c r="K208" s="270"/>
    </row>
    <row r="209" spans="1:11">
      <c r="A209" s="1854"/>
      <c r="B209" s="1853"/>
      <c r="C209" s="432"/>
      <c r="D209" s="292">
        <f t="shared" si="3"/>
        <v>0</v>
      </c>
      <c r="E209" s="432"/>
      <c r="F209" s="432"/>
      <c r="G209" s="432"/>
      <c r="H209" s="432"/>
      <c r="I209" s="432"/>
      <c r="J209" s="432"/>
      <c r="K209" s="270"/>
    </row>
    <row r="210" spans="1:11">
      <c r="A210" s="1854"/>
      <c r="B210" s="1853"/>
      <c r="C210" s="432"/>
      <c r="D210" s="292">
        <f t="shared" si="3"/>
        <v>0</v>
      </c>
      <c r="E210" s="432"/>
      <c r="F210" s="432"/>
      <c r="G210" s="432"/>
      <c r="H210" s="432"/>
      <c r="I210" s="432"/>
      <c r="J210" s="432"/>
      <c r="K210" s="270"/>
    </row>
    <row r="211" spans="1:11">
      <c r="A211" s="1854"/>
      <c r="B211" s="1853"/>
      <c r="C211" s="432"/>
      <c r="D211" s="292">
        <f t="shared" si="3"/>
        <v>0</v>
      </c>
      <c r="E211" s="432"/>
      <c r="F211" s="432"/>
      <c r="G211" s="432"/>
      <c r="H211" s="432"/>
      <c r="I211" s="432"/>
      <c r="J211" s="432"/>
      <c r="K211" s="270"/>
    </row>
    <row r="212" spans="1:11">
      <c r="A212" s="1854"/>
      <c r="B212" s="1853"/>
      <c r="C212" s="432"/>
      <c r="D212" s="292">
        <f t="shared" si="3"/>
        <v>0</v>
      </c>
      <c r="E212" s="432"/>
      <c r="F212" s="432"/>
      <c r="G212" s="432"/>
      <c r="H212" s="432"/>
      <c r="I212" s="432"/>
      <c r="J212" s="432"/>
      <c r="K212" s="270"/>
    </row>
    <row r="213" spans="1:11">
      <c r="A213" s="1854"/>
      <c r="B213" s="1853"/>
      <c r="C213" s="432"/>
      <c r="D213" s="292">
        <f t="shared" si="3"/>
        <v>0</v>
      </c>
      <c r="E213" s="432"/>
      <c r="F213" s="432"/>
      <c r="G213" s="432"/>
      <c r="H213" s="432"/>
      <c r="I213" s="432"/>
      <c r="J213" s="432"/>
      <c r="K213" s="270"/>
    </row>
    <row r="214" spans="1:11">
      <c r="A214" s="1854"/>
      <c r="B214" s="1853"/>
      <c r="C214" s="432"/>
      <c r="D214" s="292">
        <f t="shared" si="3"/>
        <v>0</v>
      </c>
      <c r="E214" s="432"/>
      <c r="F214" s="432"/>
      <c r="G214" s="432"/>
      <c r="H214" s="432"/>
      <c r="I214" s="432"/>
      <c r="J214" s="432"/>
      <c r="K214" s="270"/>
    </row>
    <row r="215" spans="1:11">
      <c r="A215" s="1854"/>
      <c r="B215" s="1853"/>
      <c r="C215" s="432"/>
      <c r="D215" s="292">
        <f t="shared" si="3"/>
        <v>0</v>
      </c>
      <c r="E215" s="432"/>
      <c r="F215" s="432"/>
      <c r="G215" s="432"/>
      <c r="H215" s="432"/>
      <c r="I215" s="432"/>
      <c r="J215" s="432"/>
      <c r="K215" s="270"/>
    </row>
    <row r="216" spans="1:11">
      <c r="A216" s="1854"/>
      <c r="B216" s="1853"/>
      <c r="C216" s="432"/>
      <c r="D216" s="292">
        <f t="shared" si="3"/>
        <v>0</v>
      </c>
      <c r="E216" s="432"/>
      <c r="F216" s="432"/>
      <c r="G216" s="432"/>
      <c r="H216" s="432"/>
      <c r="I216" s="432"/>
      <c r="J216" s="432"/>
      <c r="K216" s="270"/>
    </row>
    <row r="217" spans="1:11">
      <c r="A217" s="1854"/>
      <c r="B217" s="1853"/>
      <c r="C217" s="432"/>
      <c r="D217" s="292">
        <f t="shared" si="3"/>
        <v>0</v>
      </c>
      <c r="E217" s="432"/>
      <c r="F217" s="432"/>
      <c r="G217" s="432"/>
      <c r="H217" s="432"/>
      <c r="I217" s="432"/>
      <c r="J217" s="432"/>
      <c r="K217" s="270"/>
    </row>
    <row r="218" spans="1:11">
      <c r="A218" s="1854"/>
      <c r="B218" s="1853"/>
      <c r="C218" s="432"/>
      <c r="D218" s="292">
        <f t="shared" si="3"/>
        <v>0</v>
      </c>
      <c r="E218" s="432"/>
      <c r="F218" s="432"/>
      <c r="G218" s="432"/>
      <c r="H218" s="432"/>
      <c r="I218" s="432"/>
      <c r="J218" s="432"/>
      <c r="K218" s="270"/>
    </row>
    <row r="219" spans="1:11">
      <c r="A219" s="1854"/>
      <c r="B219" s="1853"/>
      <c r="C219" s="432"/>
      <c r="D219" s="292">
        <f t="shared" si="3"/>
        <v>0</v>
      </c>
      <c r="E219" s="432"/>
      <c r="F219" s="432"/>
      <c r="G219" s="432"/>
      <c r="H219" s="432"/>
      <c r="I219" s="432"/>
      <c r="J219" s="432"/>
      <c r="K219" s="270"/>
    </row>
    <row r="220" spans="1:11">
      <c r="A220" s="1854"/>
      <c r="B220" s="1853"/>
      <c r="C220" s="432"/>
      <c r="D220" s="292">
        <f t="shared" si="3"/>
        <v>0</v>
      </c>
      <c r="E220" s="432"/>
      <c r="F220" s="432"/>
      <c r="G220" s="432"/>
      <c r="H220" s="432"/>
      <c r="I220" s="432"/>
      <c r="J220" s="432"/>
      <c r="K220" s="270"/>
    </row>
    <row r="221" spans="1:11">
      <c r="A221" s="1854"/>
      <c r="B221" s="1853"/>
      <c r="C221" s="432"/>
      <c r="D221" s="292">
        <f t="shared" si="3"/>
        <v>0</v>
      </c>
      <c r="E221" s="432"/>
      <c r="F221" s="432"/>
      <c r="G221" s="432"/>
      <c r="H221" s="432"/>
      <c r="I221" s="432"/>
      <c r="J221" s="432"/>
      <c r="K221" s="270"/>
    </row>
    <row r="222" spans="1:11">
      <c r="A222" s="1854"/>
      <c r="B222" s="1853"/>
      <c r="C222" s="432"/>
      <c r="D222" s="292">
        <f t="shared" si="3"/>
        <v>0</v>
      </c>
      <c r="E222" s="432"/>
      <c r="F222" s="432"/>
      <c r="G222" s="432"/>
      <c r="H222" s="432"/>
      <c r="I222" s="432"/>
      <c r="J222" s="432"/>
      <c r="K222" s="270"/>
    </row>
    <row r="223" spans="1:11">
      <c r="A223" s="1854"/>
      <c r="B223" s="1853"/>
      <c r="C223" s="432"/>
      <c r="D223" s="292">
        <f t="shared" si="3"/>
        <v>0</v>
      </c>
      <c r="E223" s="432"/>
      <c r="F223" s="432"/>
      <c r="G223" s="432"/>
      <c r="H223" s="432"/>
      <c r="I223" s="432"/>
      <c r="J223" s="432"/>
      <c r="K223" s="270"/>
    </row>
    <row r="224" spans="1:11">
      <c r="A224" s="1854"/>
      <c r="B224" s="1853"/>
      <c r="C224" s="432"/>
      <c r="D224" s="292">
        <f t="shared" si="3"/>
        <v>0</v>
      </c>
      <c r="E224" s="432"/>
      <c r="F224" s="432"/>
      <c r="G224" s="432"/>
      <c r="H224" s="432"/>
      <c r="I224" s="432"/>
      <c r="J224" s="432"/>
      <c r="K224" s="270"/>
    </row>
    <row r="225" spans="1:11">
      <c r="A225" s="1854"/>
      <c r="B225" s="1853"/>
      <c r="C225" s="432"/>
      <c r="D225" s="292">
        <f t="shared" si="3"/>
        <v>0</v>
      </c>
      <c r="E225" s="432"/>
      <c r="F225" s="432"/>
      <c r="G225" s="432"/>
      <c r="H225" s="432"/>
      <c r="I225" s="432"/>
      <c r="J225" s="432"/>
      <c r="K225" s="270"/>
    </row>
    <row r="226" spans="1:11">
      <c r="A226" s="1854"/>
      <c r="B226" s="1853"/>
      <c r="C226" s="432"/>
      <c r="D226" s="292">
        <f t="shared" si="3"/>
        <v>0</v>
      </c>
      <c r="E226" s="432"/>
      <c r="F226" s="432"/>
      <c r="G226" s="432"/>
      <c r="H226" s="432"/>
      <c r="I226" s="432"/>
      <c r="J226" s="432"/>
      <c r="K226" s="270"/>
    </row>
    <row r="227" spans="1:11">
      <c r="A227" s="1854"/>
      <c r="B227" s="1853"/>
      <c r="C227" s="432"/>
      <c r="D227" s="292">
        <f t="shared" si="3"/>
        <v>0</v>
      </c>
      <c r="E227" s="432"/>
      <c r="F227" s="432"/>
      <c r="G227" s="432"/>
      <c r="H227" s="432"/>
      <c r="I227" s="432"/>
      <c r="J227" s="432"/>
      <c r="K227" s="270"/>
    </row>
    <row r="228" spans="1:11">
      <c r="A228" s="1854"/>
      <c r="B228" s="1853"/>
      <c r="C228" s="432"/>
      <c r="D228" s="292">
        <f t="shared" ref="D228:D291" si="4">+C228*(100-E228)/100</f>
        <v>0</v>
      </c>
      <c r="E228" s="432"/>
      <c r="F228" s="432"/>
      <c r="G228" s="432"/>
      <c r="H228" s="432"/>
      <c r="I228" s="432"/>
      <c r="J228" s="432"/>
      <c r="K228" s="270"/>
    </row>
    <row r="229" spans="1:11">
      <c r="A229" s="1854"/>
      <c r="B229" s="1853"/>
      <c r="C229" s="432"/>
      <c r="D229" s="292">
        <f t="shared" si="4"/>
        <v>0</v>
      </c>
      <c r="E229" s="432"/>
      <c r="F229" s="432"/>
      <c r="G229" s="432"/>
      <c r="H229" s="432"/>
      <c r="I229" s="432"/>
      <c r="J229" s="432"/>
      <c r="K229" s="270"/>
    </row>
    <row r="230" spans="1:11">
      <c r="A230" s="1854"/>
      <c r="B230" s="1853"/>
      <c r="C230" s="432"/>
      <c r="D230" s="292">
        <f t="shared" si="4"/>
        <v>0</v>
      </c>
      <c r="E230" s="432"/>
      <c r="F230" s="432"/>
      <c r="G230" s="432"/>
      <c r="H230" s="432"/>
      <c r="I230" s="432"/>
      <c r="J230" s="432"/>
      <c r="K230" s="270"/>
    </row>
    <row r="231" spans="1:11">
      <c r="A231" s="1854"/>
      <c r="B231" s="1853"/>
      <c r="C231" s="432"/>
      <c r="D231" s="292">
        <f t="shared" si="4"/>
        <v>0</v>
      </c>
      <c r="E231" s="432"/>
      <c r="F231" s="432"/>
      <c r="G231" s="432"/>
      <c r="H231" s="432"/>
      <c r="I231" s="432"/>
      <c r="J231" s="432"/>
      <c r="K231" s="270"/>
    </row>
    <row r="232" spans="1:11">
      <c r="A232" s="1854"/>
      <c r="B232" s="1853"/>
      <c r="C232" s="432"/>
      <c r="D232" s="292">
        <f t="shared" si="4"/>
        <v>0</v>
      </c>
      <c r="E232" s="432"/>
      <c r="F232" s="432"/>
      <c r="G232" s="432"/>
      <c r="H232" s="432"/>
      <c r="I232" s="432"/>
      <c r="J232" s="432"/>
      <c r="K232" s="270"/>
    </row>
    <row r="233" spans="1:11">
      <c r="A233" s="1854"/>
      <c r="B233" s="1853"/>
      <c r="C233" s="432"/>
      <c r="D233" s="292">
        <f t="shared" si="4"/>
        <v>0</v>
      </c>
      <c r="E233" s="432"/>
      <c r="F233" s="432"/>
      <c r="G233" s="432"/>
      <c r="H233" s="432"/>
      <c r="I233" s="432"/>
      <c r="J233" s="432"/>
      <c r="K233" s="270"/>
    </row>
    <row r="234" spans="1:11">
      <c r="A234" s="1854"/>
      <c r="B234" s="1853"/>
      <c r="C234" s="432"/>
      <c r="D234" s="292">
        <f t="shared" si="4"/>
        <v>0</v>
      </c>
      <c r="E234" s="432"/>
      <c r="F234" s="432"/>
      <c r="G234" s="432"/>
      <c r="H234" s="432"/>
      <c r="I234" s="432"/>
      <c r="J234" s="432"/>
      <c r="K234" s="270"/>
    </row>
    <row r="235" spans="1:11">
      <c r="A235" s="1854"/>
      <c r="B235" s="1853"/>
      <c r="C235" s="432"/>
      <c r="D235" s="292">
        <f t="shared" si="4"/>
        <v>0</v>
      </c>
      <c r="E235" s="432"/>
      <c r="F235" s="432"/>
      <c r="G235" s="432"/>
      <c r="H235" s="432"/>
      <c r="I235" s="432"/>
      <c r="J235" s="432"/>
      <c r="K235" s="270"/>
    </row>
    <row r="236" spans="1:11">
      <c r="A236" s="270"/>
      <c r="B236" s="270"/>
      <c r="C236" s="432"/>
      <c r="D236" s="292">
        <f t="shared" si="4"/>
        <v>0</v>
      </c>
      <c r="E236" s="432"/>
      <c r="F236" s="432"/>
      <c r="G236" s="432"/>
      <c r="H236" s="432"/>
      <c r="I236" s="432"/>
      <c r="J236" s="432"/>
      <c r="K236" s="270"/>
    </row>
    <row r="237" spans="1:11">
      <c r="A237" s="270"/>
      <c r="B237" s="270"/>
      <c r="C237" s="432"/>
      <c r="D237" s="292">
        <f t="shared" si="4"/>
        <v>0</v>
      </c>
      <c r="E237" s="432"/>
      <c r="F237" s="432"/>
      <c r="G237" s="432"/>
      <c r="H237" s="432"/>
      <c r="I237" s="432"/>
      <c r="J237" s="432"/>
      <c r="K237" s="270"/>
    </row>
    <row r="238" spans="1:11">
      <c r="A238" s="270"/>
      <c r="B238" s="270"/>
      <c r="C238" s="432"/>
      <c r="D238" s="292">
        <f t="shared" si="4"/>
        <v>0</v>
      </c>
      <c r="E238" s="432"/>
      <c r="F238" s="432"/>
      <c r="G238" s="432"/>
      <c r="H238" s="432"/>
      <c r="I238" s="432"/>
      <c r="J238" s="432"/>
      <c r="K238" s="270"/>
    </row>
    <row r="239" spans="1:11">
      <c r="A239" s="270"/>
      <c r="B239" s="270"/>
      <c r="C239" s="432"/>
      <c r="D239" s="292">
        <f t="shared" si="4"/>
        <v>0</v>
      </c>
      <c r="E239" s="432"/>
      <c r="F239" s="432"/>
      <c r="G239" s="432"/>
      <c r="H239" s="432"/>
      <c r="I239" s="432"/>
      <c r="J239" s="432"/>
      <c r="K239" s="270"/>
    </row>
    <row r="240" spans="1:11">
      <c r="A240" s="270"/>
      <c r="B240" s="270"/>
      <c r="C240" s="432"/>
      <c r="D240" s="292">
        <f t="shared" si="4"/>
        <v>0</v>
      </c>
      <c r="E240" s="432"/>
      <c r="F240" s="432"/>
      <c r="G240" s="432"/>
      <c r="H240" s="432"/>
      <c r="I240" s="432"/>
      <c r="J240" s="432"/>
      <c r="K240" s="270"/>
    </row>
    <row r="241" spans="1:11">
      <c r="A241" s="270"/>
      <c r="B241" s="270"/>
      <c r="C241" s="432"/>
      <c r="D241" s="292">
        <f t="shared" si="4"/>
        <v>0</v>
      </c>
      <c r="E241" s="432"/>
      <c r="F241" s="432"/>
      <c r="G241" s="432"/>
      <c r="H241" s="432"/>
      <c r="I241" s="432"/>
      <c r="J241" s="432"/>
      <c r="K241" s="270"/>
    </row>
    <row r="242" spans="1:11">
      <c r="A242" s="270"/>
      <c r="B242" s="270"/>
      <c r="C242" s="432"/>
      <c r="D242" s="292">
        <f t="shared" si="4"/>
        <v>0</v>
      </c>
      <c r="E242" s="432"/>
      <c r="F242" s="432"/>
      <c r="G242" s="432"/>
      <c r="H242" s="432"/>
      <c r="I242" s="432"/>
      <c r="J242" s="432"/>
      <c r="K242" s="270"/>
    </row>
    <row r="243" spans="1:11">
      <c r="A243" s="270"/>
      <c r="B243" s="270"/>
      <c r="C243" s="432"/>
      <c r="D243" s="292">
        <f t="shared" si="4"/>
        <v>0</v>
      </c>
      <c r="E243" s="432"/>
      <c r="F243" s="432"/>
      <c r="G243" s="432"/>
      <c r="H243" s="432"/>
      <c r="I243" s="432"/>
      <c r="J243" s="432"/>
      <c r="K243" s="270"/>
    </row>
    <row r="244" spans="1:11">
      <c r="A244" s="270"/>
      <c r="B244" s="270"/>
      <c r="C244" s="432"/>
      <c r="D244" s="292">
        <f t="shared" si="4"/>
        <v>0</v>
      </c>
      <c r="E244" s="432"/>
      <c r="F244" s="432"/>
      <c r="G244" s="432"/>
      <c r="H244" s="432"/>
      <c r="I244" s="432"/>
      <c r="J244" s="432"/>
      <c r="K244" s="270"/>
    </row>
    <row r="245" spans="1:11">
      <c r="A245" s="270"/>
      <c r="B245" s="270"/>
      <c r="C245" s="432"/>
      <c r="D245" s="292">
        <f t="shared" si="4"/>
        <v>0</v>
      </c>
      <c r="E245" s="432"/>
      <c r="F245" s="432"/>
      <c r="G245" s="432"/>
      <c r="H245" s="432"/>
      <c r="I245" s="432"/>
      <c r="J245" s="432"/>
      <c r="K245" s="270"/>
    </row>
    <row r="246" spans="1:11">
      <c r="A246" s="270"/>
      <c r="B246" s="270"/>
      <c r="C246" s="432"/>
      <c r="D246" s="292">
        <f t="shared" si="4"/>
        <v>0</v>
      </c>
      <c r="E246" s="432"/>
      <c r="F246" s="432"/>
      <c r="G246" s="432"/>
      <c r="H246" s="432"/>
      <c r="I246" s="432"/>
      <c r="J246" s="432"/>
      <c r="K246" s="270"/>
    </row>
    <row r="247" spans="1:11">
      <c r="A247" s="270"/>
      <c r="B247" s="270"/>
      <c r="C247" s="432"/>
      <c r="D247" s="292">
        <f t="shared" si="4"/>
        <v>0</v>
      </c>
      <c r="E247" s="432"/>
      <c r="F247" s="432"/>
      <c r="G247" s="432"/>
      <c r="H247" s="432"/>
      <c r="I247" s="432"/>
      <c r="J247" s="432"/>
      <c r="K247" s="270"/>
    </row>
    <row r="248" spans="1:11">
      <c r="A248" s="270"/>
      <c r="B248" s="270"/>
      <c r="C248" s="432"/>
      <c r="D248" s="292">
        <f t="shared" si="4"/>
        <v>0</v>
      </c>
      <c r="E248" s="432"/>
      <c r="F248" s="432"/>
      <c r="G248" s="432"/>
      <c r="H248" s="432"/>
      <c r="I248" s="432"/>
      <c r="J248" s="432"/>
      <c r="K248" s="270"/>
    </row>
    <row r="249" spans="1:11">
      <c r="A249" s="270"/>
      <c r="B249" s="270"/>
      <c r="C249" s="432"/>
      <c r="D249" s="292">
        <f t="shared" si="4"/>
        <v>0</v>
      </c>
      <c r="E249" s="432"/>
      <c r="F249" s="432"/>
      <c r="G249" s="432"/>
      <c r="H249" s="432"/>
      <c r="I249" s="432"/>
      <c r="J249" s="432"/>
      <c r="K249" s="270"/>
    </row>
    <row r="250" spans="1:11">
      <c r="A250" s="270"/>
      <c r="B250" s="270"/>
      <c r="C250" s="432"/>
      <c r="D250" s="292">
        <f t="shared" si="4"/>
        <v>0</v>
      </c>
      <c r="E250" s="432"/>
      <c r="F250" s="432"/>
      <c r="G250" s="432"/>
      <c r="H250" s="432"/>
      <c r="I250" s="432"/>
      <c r="J250" s="432"/>
      <c r="K250" s="270"/>
    </row>
    <row r="251" spans="1:11">
      <c r="A251" s="270"/>
      <c r="B251" s="270"/>
      <c r="C251" s="432"/>
      <c r="D251" s="292">
        <f t="shared" si="4"/>
        <v>0</v>
      </c>
      <c r="E251" s="432"/>
      <c r="F251" s="432"/>
      <c r="G251" s="432"/>
      <c r="H251" s="432"/>
      <c r="I251" s="432"/>
      <c r="J251" s="432"/>
      <c r="K251" s="270"/>
    </row>
    <row r="252" spans="1:11">
      <c r="A252" s="270"/>
      <c r="B252" s="270"/>
      <c r="C252" s="432"/>
      <c r="D252" s="292">
        <f t="shared" si="4"/>
        <v>0</v>
      </c>
      <c r="E252" s="432"/>
      <c r="F252" s="432"/>
      <c r="G252" s="432"/>
      <c r="H252" s="432"/>
      <c r="I252" s="432"/>
      <c r="J252" s="432"/>
      <c r="K252" s="270"/>
    </row>
    <row r="253" spans="1:11">
      <c r="A253" s="270"/>
      <c r="B253" s="270"/>
      <c r="C253" s="432"/>
      <c r="D253" s="292">
        <f t="shared" si="4"/>
        <v>0</v>
      </c>
      <c r="E253" s="432"/>
      <c r="F253" s="432"/>
      <c r="G253" s="432"/>
      <c r="H253" s="432"/>
      <c r="I253" s="432"/>
      <c r="J253" s="432"/>
      <c r="K253" s="270"/>
    </row>
    <row r="254" spans="1:11">
      <c r="A254" s="270"/>
      <c r="B254" s="270"/>
      <c r="C254" s="432"/>
      <c r="D254" s="292">
        <f t="shared" si="4"/>
        <v>0</v>
      </c>
      <c r="E254" s="432"/>
      <c r="F254" s="432"/>
      <c r="G254" s="432"/>
      <c r="H254" s="432"/>
      <c r="I254" s="432"/>
      <c r="J254" s="432"/>
      <c r="K254" s="270"/>
    </row>
    <row r="255" spans="1:11">
      <c r="A255" s="270"/>
      <c r="B255" s="270"/>
      <c r="C255" s="432"/>
      <c r="D255" s="292">
        <f t="shared" si="4"/>
        <v>0</v>
      </c>
      <c r="E255" s="432"/>
      <c r="F255" s="432"/>
      <c r="G255" s="432"/>
      <c r="H255" s="432"/>
      <c r="I255" s="432"/>
      <c r="J255" s="432"/>
      <c r="K255" s="270"/>
    </row>
    <row r="256" spans="1:11">
      <c r="A256" s="270"/>
      <c r="B256" s="270"/>
      <c r="C256" s="432"/>
      <c r="D256" s="292">
        <f t="shared" si="4"/>
        <v>0</v>
      </c>
      <c r="E256" s="432"/>
      <c r="F256" s="432"/>
      <c r="G256" s="432"/>
      <c r="H256" s="432"/>
      <c r="I256" s="432"/>
      <c r="J256" s="432"/>
      <c r="K256" s="270"/>
    </row>
    <row r="257" spans="1:11">
      <c r="A257" s="270"/>
      <c r="B257" s="270"/>
      <c r="C257" s="432"/>
      <c r="D257" s="292">
        <f t="shared" si="4"/>
        <v>0</v>
      </c>
      <c r="E257" s="432"/>
      <c r="F257" s="432"/>
      <c r="G257" s="432"/>
      <c r="H257" s="432"/>
      <c r="I257" s="432"/>
      <c r="J257" s="432"/>
      <c r="K257" s="270"/>
    </row>
    <row r="258" spans="1:11">
      <c r="A258" s="270"/>
      <c r="B258" s="270"/>
      <c r="C258" s="432"/>
      <c r="D258" s="292">
        <f t="shared" si="4"/>
        <v>0</v>
      </c>
      <c r="E258" s="432"/>
      <c r="F258" s="432"/>
      <c r="G258" s="432"/>
      <c r="H258" s="432"/>
      <c r="I258" s="432"/>
      <c r="J258" s="432"/>
      <c r="K258" s="270"/>
    </row>
    <row r="259" spans="1:11">
      <c r="A259" s="270"/>
      <c r="B259" s="270"/>
      <c r="C259" s="432"/>
      <c r="D259" s="292">
        <f t="shared" si="4"/>
        <v>0</v>
      </c>
      <c r="E259" s="432"/>
      <c r="F259" s="432"/>
      <c r="G259" s="432"/>
      <c r="H259" s="432"/>
      <c r="I259" s="432"/>
      <c r="J259" s="432"/>
      <c r="K259" s="270"/>
    </row>
    <row r="260" spans="1:11">
      <c r="A260" s="270"/>
      <c r="B260" s="270"/>
      <c r="C260" s="432"/>
      <c r="D260" s="292">
        <f t="shared" si="4"/>
        <v>0</v>
      </c>
      <c r="E260" s="432"/>
      <c r="F260" s="432"/>
      <c r="G260" s="432"/>
      <c r="H260" s="432"/>
      <c r="I260" s="432"/>
      <c r="J260" s="432"/>
      <c r="K260" s="270"/>
    </row>
    <row r="261" spans="1:11">
      <c r="A261" s="270"/>
      <c r="B261" s="270"/>
      <c r="C261" s="432"/>
      <c r="D261" s="292">
        <f t="shared" si="4"/>
        <v>0</v>
      </c>
      <c r="E261" s="432"/>
      <c r="F261" s="432"/>
      <c r="G261" s="432"/>
      <c r="H261" s="432"/>
      <c r="I261" s="432"/>
      <c r="J261" s="432"/>
      <c r="K261" s="270"/>
    </row>
    <row r="262" spans="1:11">
      <c r="A262" s="270"/>
      <c r="B262" s="270"/>
      <c r="C262" s="432"/>
      <c r="D262" s="292">
        <f t="shared" si="4"/>
        <v>0</v>
      </c>
      <c r="E262" s="432"/>
      <c r="F262" s="432"/>
      <c r="G262" s="432"/>
      <c r="H262" s="432"/>
      <c r="I262" s="432"/>
      <c r="J262" s="432"/>
      <c r="K262" s="270"/>
    </row>
    <row r="263" spans="1:11">
      <c r="A263" s="270"/>
      <c r="B263" s="270"/>
      <c r="C263" s="432"/>
      <c r="D263" s="292">
        <f t="shared" si="4"/>
        <v>0</v>
      </c>
      <c r="E263" s="432"/>
      <c r="F263" s="432"/>
      <c r="G263" s="432"/>
      <c r="H263" s="432"/>
      <c r="I263" s="432"/>
      <c r="J263" s="432"/>
      <c r="K263" s="270"/>
    </row>
    <row r="264" spans="1:11">
      <c r="A264" s="270"/>
      <c r="B264" s="270"/>
      <c r="C264" s="432"/>
      <c r="D264" s="292">
        <f t="shared" si="4"/>
        <v>0</v>
      </c>
      <c r="E264" s="432"/>
      <c r="F264" s="432"/>
      <c r="G264" s="432"/>
      <c r="H264" s="432"/>
      <c r="I264" s="432"/>
      <c r="J264" s="432"/>
      <c r="K264" s="270"/>
    </row>
    <row r="265" spans="1:11">
      <c r="A265" s="270"/>
      <c r="B265" s="270"/>
      <c r="C265" s="432"/>
      <c r="D265" s="292">
        <f t="shared" si="4"/>
        <v>0</v>
      </c>
      <c r="E265" s="432"/>
      <c r="F265" s="432"/>
      <c r="G265" s="432"/>
      <c r="H265" s="432"/>
      <c r="I265" s="432"/>
      <c r="J265" s="432"/>
      <c r="K265" s="270"/>
    </row>
    <row r="266" spans="1:11">
      <c r="A266" s="270"/>
      <c r="B266" s="270"/>
      <c r="C266" s="432"/>
      <c r="D266" s="292">
        <f t="shared" si="4"/>
        <v>0</v>
      </c>
      <c r="E266" s="432"/>
      <c r="F266" s="432"/>
      <c r="G266" s="432"/>
      <c r="H266" s="432"/>
      <c r="I266" s="432"/>
      <c r="J266" s="432"/>
      <c r="K266" s="270"/>
    </row>
    <row r="267" spans="1:11">
      <c r="A267" s="270"/>
      <c r="B267" s="270"/>
      <c r="C267" s="432"/>
      <c r="D267" s="292">
        <f t="shared" si="4"/>
        <v>0</v>
      </c>
      <c r="E267" s="432"/>
      <c r="F267" s="432"/>
      <c r="G267" s="432"/>
      <c r="H267" s="432"/>
      <c r="I267" s="432"/>
      <c r="J267" s="432"/>
      <c r="K267" s="270"/>
    </row>
    <row r="268" spans="1:11">
      <c r="A268" s="270"/>
      <c r="B268" s="270"/>
      <c r="C268" s="432"/>
      <c r="D268" s="292">
        <f t="shared" si="4"/>
        <v>0</v>
      </c>
      <c r="E268" s="432"/>
      <c r="F268" s="432"/>
      <c r="G268" s="432"/>
      <c r="H268" s="432"/>
      <c r="I268" s="432"/>
      <c r="J268" s="432"/>
      <c r="K268" s="270"/>
    </row>
    <row r="269" spans="1:11">
      <c r="A269" s="270"/>
      <c r="B269" s="270"/>
      <c r="C269" s="432"/>
      <c r="D269" s="292">
        <f t="shared" si="4"/>
        <v>0</v>
      </c>
      <c r="E269" s="432"/>
      <c r="F269" s="432"/>
      <c r="G269" s="432"/>
      <c r="H269" s="432"/>
      <c r="I269" s="432"/>
      <c r="J269" s="432"/>
      <c r="K269" s="270"/>
    </row>
    <row r="270" spans="1:11">
      <c r="A270" s="270"/>
      <c r="B270" s="270"/>
      <c r="C270" s="432"/>
      <c r="D270" s="292">
        <f t="shared" si="4"/>
        <v>0</v>
      </c>
      <c r="E270" s="432"/>
      <c r="F270" s="432"/>
      <c r="G270" s="432"/>
      <c r="H270" s="432"/>
      <c r="I270" s="432"/>
      <c r="J270" s="432"/>
      <c r="K270" s="270"/>
    </row>
    <row r="271" spans="1:11">
      <c r="A271" s="270"/>
      <c r="B271" s="270"/>
      <c r="C271" s="432"/>
      <c r="D271" s="292">
        <f t="shared" si="4"/>
        <v>0</v>
      </c>
      <c r="E271" s="432"/>
      <c r="F271" s="432"/>
      <c r="G271" s="432"/>
      <c r="H271" s="432"/>
      <c r="I271" s="432"/>
      <c r="J271" s="432"/>
      <c r="K271" s="270"/>
    </row>
    <row r="272" spans="1:11">
      <c r="A272" s="270"/>
      <c r="B272" s="270"/>
      <c r="C272" s="432"/>
      <c r="D272" s="292">
        <f t="shared" si="4"/>
        <v>0</v>
      </c>
      <c r="E272" s="432"/>
      <c r="F272" s="432"/>
      <c r="G272" s="432"/>
      <c r="H272" s="432"/>
      <c r="I272" s="432"/>
      <c r="J272" s="432"/>
      <c r="K272" s="270"/>
    </row>
    <row r="273" spans="1:11">
      <c r="A273" s="270"/>
      <c r="B273" s="270"/>
      <c r="C273" s="432"/>
      <c r="D273" s="292">
        <f t="shared" si="4"/>
        <v>0</v>
      </c>
      <c r="E273" s="432"/>
      <c r="F273" s="432"/>
      <c r="G273" s="432"/>
      <c r="H273" s="432"/>
      <c r="I273" s="432"/>
      <c r="J273" s="432"/>
      <c r="K273" s="270"/>
    </row>
    <row r="274" spans="1:11">
      <c r="A274" s="270"/>
      <c r="B274" s="270"/>
      <c r="C274" s="432"/>
      <c r="D274" s="292">
        <f t="shared" si="4"/>
        <v>0</v>
      </c>
      <c r="E274" s="432"/>
      <c r="F274" s="432"/>
      <c r="G274" s="432"/>
      <c r="H274" s="432"/>
      <c r="I274" s="432"/>
      <c r="J274" s="432"/>
      <c r="K274" s="270"/>
    </row>
    <row r="275" spans="1:11">
      <c r="A275" s="270"/>
      <c r="B275" s="270"/>
      <c r="C275" s="432"/>
      <c r="D275" s="292">
        <f t="shared" si="4"/>
        <v>0</v>
      </c>
      <c r="E275" s="432"/>
      <c r="F275" s="432"/>
      <c r="G275" s="432"/>
      <c r="H275" s="432"/>
      <c r="I275" s="432"/>
      <c r="J275" s="432"/>
      <c r="K275" s="270"/>
    </row>
    <row r="276" spans="1:11">
      <c r="A276" s="270"/>
      <c r="B276" s="270"/>
      <c r="C276" s="432"/>
      <c r="D276" s="292">
        <f t="shared" si="4"/>
        <v>0</v>
      </c>
      <c r="E276" s="432"/>
      <c r="F276" s="432"/>
      <c r="G276" s="432"/>
      <c r="H276" s="432"/>
      <c r="I276" s="432"/>
      <c r="J276" s="432"/>
      <c r="K276" s="270"/>
    </row>
    <row r="277" spans="1:11">
      <c r="A277" s="270"/>
      <c r="B277" s="270"/>
      <c r="C277" s="432"/>
      <c r="D277" s="292">
        <f t="shared" si="4"/>
        <v>0</v>
      </c>
      <c r="E277" s="432"/>
      <c r="F277" s="432"/>
      <c r="G277" s="432"/>
      <c r="H277" s="432"/>
      <c r="I277" s="432"/>
      <c r="J277" s="432"/>
      <c r="K277" s="270"/>
    </row>
    <row r="278" spans="1:11">
      <c r="A278" s="270"/>
      <c r="B278" s="270"/>
      <c r="C278" s="432"/>
      <c r="D278" s="292">
        <f t="shared" si="4"/>
        <v>0</v>
      </c>
      <c r="E278" s="432"/>
      <c r="F278" s="432"/>
      <c r="G278" s="432"/>
      <c r="H278" s="432"/>
      <c r="I278" s="432"/>
      <c r="J278" s="432"/>
      <c r="K278" s="270"/>
    </row>
    <row r="279" spans="1:11">
      <c r="A279" s="270"/>
      <c r="B279" s="270"/>
      <c r="C279" s="432"/>
      <c r="D279" s="292">
        <f t="shared" si="4"/>
        <v>0</v>
      </c>
      <c r="E279" s="432"/>
      <c r="F279" s="432"/>
      <c r="G279" s="432"/>
      <c r="H279" s="432"/>
      <c r="I279" s="432"/>
      <c r="J279" s="432"/>
      <c r="K279" s="270"/>
    </row>
    <row r="280" spans="1:11">
      <c r="A280" s="270"/>
      <c r="B280" s="270"/>
      <c r="C280" s="432"/>
      <c r="D280" s="292">
        <f t="shared" si="4"/>
        <v>0</v>
      </c>
      <c r="E280" s="432"/>
      <c r="F280" s="432"/>
      <c r="G280" s="432"/>
      <c r="H280" s="432"/>
      <c r="I280" s="432"/>
      <c r="J280" s="432"/>
      <c r="K280" s="270"/>
    </row>
    <row r="281" spans="1:11">
      <c r="A281" s="270"/>
      <c r="B281" s="270"/>
      <c r="C281" s="432"/>
      <c r="D281" s="292">
        <f t="shared" si="4"/>
        <v>0</v>
      </c>
      <c r="E281" s="432"/>
      <c r="F281" s="432"/>
      <c r="G281" s="432"/>
      <c r="H281" s="432"/>
      <c r="I281" s="432"/>
      <c r="J281" s="432"/>
      <c r="K281" s="270"/>
    </row>
    <row r="282" spans="1:11">
      <c r="A282" s="270"/>
      <c r="B282" s="270"/>
      <c r="C282" s="432"/>
      <c r="D282" s="292">
        <f t="shared" si="4"/>
        <v>0</v>
      </c>
      <c r="E282" s="432"/>
      <c r="F282" s="432"/>
      <c r="G282" s="432"/>
      <c r="H282" s="432"/>
      <c r="I282" s="432"/>
      <c r="J282" s="432"/>
      <c r="K282" s="270"/>
    </row>
    <row r="283" spans="1:11">
      <c r="A283" s="270"/>
      <c r="B283" s="270"/>
      <c r="C283" s="432"/>
      <c r="D283" s="292">
        <f t="shared" si="4"/>
        <v>0</v>
      </c>
      <c r="E283" s="432"/>
      <c r="F283" s="432"/>
      <c r="G283" s="432"/>
      <c r="H283" s="432"/>
      <c r="I283" s="432"/>
      <c r="J283" s="432"/>
      <c r="K283" s="270"/>
    </row>
    <row r="284" spans="1:11">
      <c r="A284" s="270"/>
      <c r="B284" s="270"/>
      <c r="C284" s="432"/>
      <c r="D284" s="292">
        <f t="shared" si="4"/>
        <v>0</v>
      </c>
      <c r="E284" s="432"/>
      <c r="F284" s="432"/>
      <c r="G284" s="432"/>
      <c r="H284" s="432"/>
      <c r="I284" s="432"/>
      <c r="J284" s="432"/>
      <c r="K284" s="270"/>
    </row>
    <row r="285" spans="1:11">
      <c r="A285" s="270"/>
      <c r="B285" s="270"/>
      <c r="C285" s="432"/>
      <c r="D285" s="292">
        <f t="shared" si="4"/>
        <v>0</v>
      </c>
      <c r="E285" s="432"/>
      <c r="F285" s="432"/>
      <c r="G285" s="432"/>
      <c r="H285" s="432"/>
      <c r="I285" s="432"/>
      <c r="J285" s="432"/>
      <c r="K285" s="270"/>
    </row>
    <row r="286" spans="1:11">
      <c r="A286" s="270"/>
      <c r="B286" s="270"/>
      <c r="C286" s="432"/>
      <c r="D286" s="292">
        <f t="shared" si="4"/>
        <v>0</v>
      </c>
      <c r="E286" s="432"/>
      <c r="F286" s="432"/>
      <c r="G286" s="432"/>
      <c r="H286" s="432"/>
      <c r="I286" s="432"/>
      <c r="J286" s="432"/>
      <c r="K286" s="270"/>
    </row>
    <row r="287" spans="1:11">
      <c r="A287" s="270"/>
      <c r="B287" s="270"/>
      <c r="C287" s="432"/>
      <c r="D287" s="292">
        <f t="shared" si="4"/>
        <v>0</v>
      </c>
      <c r="E287" s="432"/>
      <c r="F287" s="432"/>
      <c r="G287" s="432"/>
      <c r="H287" s="432"/>
      <c r="I287" s="432"/>
      <c r="J287" s="432"/>
      <c r="K287" s="270"/>
    </row>
    <row r="288" spans="1:11">
      <c r="A288" s="270"/>
      <c r="B288" s="270"/>
      <c r="C288" s="432"/>
      <c r="D288" s="292">
        <f t="shared" si="4"/>
        <v>0</v>
      </c>
      <c r="E288" s="432"/>
      <c r="F288" s="432"/>
      <c r="G288" s="432"/>
      <c r="H288" s="432"/>
      <c r="I288" s="432"/>
      <c r="J288" s="432"/>
      <c r="K288" s="270"/>
    </row>
    <row r="289" spans="1:11">
      <c r="A289" s="270"/>
      <c r="B289" s="270"/>
      <c r="C289" s="432"/>
      <c r="D289" s="292">
        <f t="shared" si="4"/>
        <v>0</v>
      </c>
      <c r="E289" s="432"/>
      <c r="F289" s="432"/>
      <c r="G289" s="432"/>
      <c r="H289" s="432"/>
      <c r="I289" s="432"/>
      <c r="J289" s="432"/>
      <c r="K289" s="270"/>
    </row>
    <row r="290" spans="1:11">
      <c r="A290" s="270"/>
      <c r="B290" s="270"/>
      <c r="C290" s="432"/>
      <c r="D290" s="292">
        <f t="shared" si="4"/>
        <v>0</v>
      </c>
      <c r="E290" s="432"/>
      <c r="F290" s="432"/>
      <c r="G290" s="432"/>
      <c r="H290" s="432"/>
      <c r="I290" s="432"/>
      <c r="J290" s="432"/>
      <c r="K290" s="270"/>
    </row>
    <row r="291" spans="1:11">
      <c r="A291" s="270"/>
      <c r="B291" s="270"/>
      <c r="C291" s="432"/>
      <c r="D291" s="292">
        <f t="shared" si="4"/>
        <v>0</v>
      </c>
      <c r="E291" s="432"/>
      <c r="F291" s="432"/>
      <c r="G291" s="432"/>
      <c r="H291" s="432"/>
      <c r="I291" s="432"/>
      <c r="J291" s="432"/>
      <c r="K291" s="270"/>
    </row>
    <row r="292" spans="1:11">
      <c r="A292" s="270"/>
      <c r="B292" s="270"/>
      <c r="C292" s="432"/>
      <c r="D292" s="292">
        <f t="shared" ref="D292:D355" si="5">+C292*(100-E292)/100</f>
        <v>0</v>
      </c>
      <c r="E292" s="432"/>
      <c r="F292" s="432"/>
      <c r="G292" s="432"/>
      <c r="H292" s="432"/>
      <c r="I292" s="432"/>
      <c r="J292" s="432"/>
      <c r="K292" s="270"/>
    </row>
    <row r="293" spans="1:11">
      <c r="A293" s="270"/>
      <c r="B293" s="270"/>
      <c r="C293" s="432"/>
      <c r="D293" s="292">
        <f t="shared" si="5"/>
        <v>0</v>
      </c>
      <c r="E293" s="432"/>
      <c r="F293" s="432"/>
      <c r="G293" s="432"/>
      <c r="H293" s="432"/>
      <c r="I293" s="432"/>
      <c r="J293" s="432"/>
      <c r="K293" s="270"/>
    </row>
    <row r="294" spans="1:11">
      <c r="A294" s="270"/>
      <c r="B294" s="270"/>
      <c r="C294" s="432"/>
      <c r="D294" s="292">
        <f t="shared" si="5"/>
        <v>0</v>
      </c>
      <c r="E294" s="432"/>
      <c r="F294" s="432"/>
      <c r="G294" s="432"/>
      <c r="H294" s="432"/>
      <c r="I294" s="432"/>
      <c r="J294" s="432"/>
      <c r="K294" s="270"/>
    </row>
    <row r="295" spans="1:11">
      <c r="A295" s="270"/>
      <c r="B295" s="270"/>
      <c r="C295" s="432"/>
      <c r="D295" s="292">
        <f t="shared" si="5"/>
        <v>0</v>
      </c>
      <c r="E295" s="432"/>
      <c r="F295" s="432"/>
      <c r="G295" s="432"/>
      <c r="H295" s="432"/>
      <c r="I295" s="432"/>
      <c r="J295" s="432"/>
      <c r="K295" s="270"/>
    </row>
    <row r="296" spans="1:11">
      <c r="A296" s="270"/>
      <c r="B296" s="270"/>
      <c r="C296" s="432"/>
      <c r="D296" s="292">
        <f t="shared" si="5"/>
        <v>0</v>
      </c>
      <c r="E296" s="432"/>
      <c r="F296" s="432"/>
      <c r="G296" s="432"/>
      <c r="H296" s="432"/>
      <c r="I296" s="432"/>
      <c r="J296" s="432"/>
      <c r="K296" s="270"/>
    </row>
    <row r="297" spans="1:11">
      <c r="A297" s="270"/>
      <c r="B297" s="270"/>
      <c r="C297" s="432"/>
      <c r="D297" s="292">
        <f t="shared" si="5"/>
        <v>0</v>
      </c>
      <c r="E297" s="432"/>
      <c r="F297" s="432"/>
      <c r="G297" s="432"/>
      <c r="H297" s="432"/>
      <c r="I297" s="432"/>
      <c r="J297" s="432"/>
      <c r="K297" s="270"/>
    </row>
    <row r="298" spans="1:11">
      <c r="A298" s="270"/>
      <c r="B298" s="270"/>
      <c r="C298" s="432"/>
      <c r="D298" s="292">
        <f t="shared" si="5"/>
        <v>0</v>
      </c>
      <c r="E298" s="432"/>
      <c r="F298" s="432"/>
      <c r="G298" s="432"/>
      <c r="H298" s="432"/>
      <c r="I298" s="432"/>
      <c r="J298" s="432"/>
      <c r="K298" s="270"/>
    </row>
    <row r="299" spans="1:11">
      <c r="A299" s="270"/>
      <c r="B299" s="270"/>
      <c r="C299" s="432"/>
      <c r="D299" s="292">
        <f t="shared" si="5"/>
        <v>0</v>
      </c>
      <c r="E299" s="432"/>
      <c r="F299" s="432"/>
      <c r="G299" s="432"/>
      <c r="H299" s="432"/>
      <c r="I299" s="432"/>
      <c r="J299" s="432"/>
      <c r="K299" s="270"/>
    </row>
    <row r="300" spans="1:11">
      <c r="A300" s="270"/>
      <c r="B300" s="270"/>
      <c r="C300" s="432"/>
      <c r="D300" s="292">
        <f t="shared" si="5"/>
        <v>0</v>
      </c>
      <c r="E300" s="432"/>
      <c r="F300" s="432"/>
      <c r="G300" s="432"/>
      <c r="H300" s="432"/>
      <c r="I300" s="432"/>
      <c r="J300" s="432"/>
      <c r="K300" s="270"/>
    </row>
    <row r="301" spans="1:11">
      <c r="A301" s="270"/>
      <c r="B301" s="270"/>
      <c r="C301" s="432"/>
      <c r="D301" s="292">
        <f t="shared" si="5"/>
        <v>0</v>
      </c>
      <c r="E301" s="432"/>
      <c r="F301" s="432"/>
      <c r="G301" s="432"/>
      <c r="H301" s="432"/>
      <c r="I301" s="432"/>
      <c r="J301" s="432"/>
      <c r="K301" s="270"/>
    </row>
    <row r="302" spans="1:11">
      <c r="A302" s="270"/>
      <c r="B302" s="270"/>
      <c r="C302" s="432"/>
      <c r="D302" s="292">
        <f t="shared" si="5"/>
        <v>0</v>
      </c>
      <c r="E302" s="432"/>
      <c r="F302" s="432"/>
      <c r="G302" s="432"/>
      <c r="H302" s="432"/>
      <c r="I302" s="432"/>
      <c r="J302" s="432"/>
      <c r="K302" s="270"/>
    </row>
    <row r="303" spans="1:11">
      <c r="A303" s="270"/>
      <c r="B303" s="270"/>
      <c r="C303" s="432"/>
      <c r="D303" s="292">
        <f t="shared" si="5"/>
        <v>0</v>
      </c>
      <c r="E303" s="432"/>
      <c r="F303" s="432"/>
      <c r="G303" s="432"/>
      <c r="H303" s="432"/>
      <c r="I303" s="432"/>
      <c r="J303" s="432"/>
      <c r="K303" s="270"/>
    </row>
    <row r="304" spans="1:11">
      <c r="A304" s="270"/>
      <c r="B304" s="270"/>
      <c r="C304" s="432"/>
      <c r="D304" s="292">
        <f t="shared" si="5"/>
        <v>0</v>
      </c>
      <c r="E304" s="432"/>
      <c r="F304" s="432"/>
      <c r="G304" s="432"/>
      <c r="H304" s="432"/>
      <c r="I304" s="432"/>
      <c r="J304" s="432"/>
      <c r="K304" s="270"/>
    </row>
    <row r="305" spans="1:11">
      <c r="A305" s="270"/>
      <c r="B305" s="270"/>
      <c r="C305" s="432"/>
      <c r="D305" s="292">
        <f t="shared" si="5"/>
        <v>0</v>
      </c>
      <c r="E305" s="432"/>
      <c r="F305" s="432"/>
      <c r="G305" s="432"/>
      <c r="H305" s="432"/>
      <c r="I305" s="432"/>
      <c r="J305" s="432"/>
      <c r="K305" s="270"/>
    </row>
    <row r="306" spans="1:11">
      <c r="A306" s="270"/>
      <c r="B306" s="270"/>
      <c r="C306" s="432"/>
      <c r="D306" s="292">
        <f t="shared" si="5"/>
        <v>0</v>
      </c>
      <c r="E306" s="432"/>
      <c r="F306" s="432"/>
      <c r="G306" s="432"/>
      <c r="H306" s="432"/>
      <c r="I306" s="432"/>
      <c r="J306" s="432"/>
      <c r="K306" s="270"/>
    </row>
    <row r="307" spans="1:11">
      <c r="A307" s="270"/>
      <c r="B307" s="270"/>
      <c r="C307" s="432"/>
      <c r="D307" s="292">
        <f t="shared" si="5"/>
        <v>0</v>
      </c>
      <c r="E307" s="432"/>
      <c r="F307" s="432"/>
      <c r="G307" s="432"/>
      <c r="H307" s="432"/>
      <c r="I307" s="432"/>
      <c r="J307" s="432"/>
      <c r="K307" s="270"/>
    </row>
    <row r="308" spans="1:11">
      <c r="A308" s="270"/>
      <c r="B308" s="270"/>
      <c r="C308" s="432"/>
      <c r="D308" s="292">
        <f t="shared" si="5"/>
        <v>0</v>
      </c>
      <c r="E308" s="432"/>
      <c r="F308" s="432"/>
      <c r="G308" s="432"/>
      <c r="H308" s="432"/>
      <c r="I308" s="432"/>
      <c r="J308" s="432"/>
      <c r="K308" s="270"/>
    </row>
    <row r="309" spans="1:11">
      <c r="A309" s="270"/>
      <c r="B309" s="270"/>
      <c r="C309" s="432"/>
      <c r="D309" s="292">
        <f t="shared" si="5"/>
        <v>0</v>
      </c>
      <c r="E309" s="432"/>
      <c r="F309" s="432"/>
      <c r="G309" s="432"/>
      <c r="H309" s="432"/>
      <c r="I309" s="432"/>
      <c r="J309" s="432"/>
      <c r="K309" s="270"/>
    </row>
    <row r="310" spans="1:11">
      <c r="A310" s="270"/>
      <c r="B310" s="270"/>
      <c r="C310" s="432"/>
      <c r="D310" s="292">
        <f t="shared" si="5"/>
        <v>0</v>
      </c>
      <c r="E310" s="432"/>
      <c r="F310" s="432"/>
      <c r="G310" s="432"/>
      <c r="H310" s="432"/>
      <c r="I310" s="432"/>
      <c r="J310" s="432"/>
      <c r="K310" s="270"/>
    </row>
    <row r="311" spans="1:11">
      <c r="A311" s="270"/>
      <c r="B311" s="270"/>
      <c r="C311" s="432"/>
      <c r="D311" s="292">
        <f t="shared" si="5"/>
        <v>0</v>
      </c>
      <c r="E311" s="432"/>
      <c r="F311" s="432"/>
      <c r="G311" s="432"/>
      <c r="H311" s="432"/>
      <c r="I311" s="432"/>
      <c r="J311" s="432"/>
      <c r="K311" s="270"/>
    </row>
    <row r="312" spans="1:11">
      <c r="A312" s="270"/>
      <c r="B312" s="270"/>
      <c r="C312" s="432"/>
      <c r="D312" s="292">
        <f t="shared" si="5"/>
        <v>0</v>
      </c>
      <c r="E312" s="432"/>
      <c r="F312" s="432"/>
      <c r="G312" s="432"/>
      <c r="H312" s="432"/>
      <c r="I312" s="432"/>
      <c r="J312" s="432"/>
      <c r="K312" s="270"/>
    </row>
    <row r="313" spans="1:11">
      <c r="A313" s="270"/>
      <c r="B313" s="270"/>
      <c r="C313" s="432"/>
      <c r="D313" s="292">
        <f t="shared" si="5"/>
        <v>0</v>
      </c>
      <c r="E313" s="432"/>
      <c r="F313" s="432"/>
      <c r="G313" s="432"/>
      <c r="H313" s="432"/>
      <c r="I313" s="432"/>
      <c r="J313" s="432"/>
      <c r="K313" s="270"/>
    </row>
    <row r="314" spans="1:11">
      <c r="A314" s="270"/>
      <c r="B314" s="270"/>
      <c r="C314" s="432"/>
      <c r="D314" s="292">
        <f t="shared" si="5"/>
        <v>0</v>
      </c>
      <c r="E314" s="432"/>
      <c r="F314" s="432"/>
      <c r="G314" s="432"/>
      <c r="H314" s="432"/>
      <c r="I314" s="432"/>
      <c r="J314" s="432"/>
      <c r="K314" s="270"/>
    </row>
    <row r="315" spans="1:11">
      <c r="A315" s="270"/>
      <c r="B315" s="270"/>
      <c r="C315" s="432"/>
      <c r="D315" s="292">
        <f t="shared" si="5"/>
        <v>0</v>
      </c>
      <c r="E315" s="432"/>
      <c r="F315" s="432"/>
      <c r="G315" s="432"/>
      <c r="H315" s="432"/>
      <c r="I315" s="432"/>
      <c r="J315" s="432"/>
      <c r="K315" s="270"/>
    </row>
    <row r="316" spans="1:11">
      <c r="A316" s="270"/>
      <c r="B316" s="270"/>
      <c r="C316" s="432"/>
      <c r="D316" s="292">
        <f t="shared" si="5"/>
        <v>0</v>
      </c>
      <c r="E316" s="432"/>
      <c r="F316" s="432"/>
      <c r="G316" s="432"/>
      <c r="H316" s="432"/>
      <c r="I316" s="432"/>
      <c r="J316" s="432"/>
      <c r="K316" s="270"/>
    </row>
    <row r="317" spans="1:11">
      <c r="A317" s="270"/>
      <c r="B317" s="270"/>
      <c r="C317" s="432"/>
      <c r="D317" s="292">
        <f t="shared" si="5"/>
        <v>0</v>
      </c>
      <c r="E317" s="432"/>
      <c r="F317" s="432"/>
      <c r="G317" s="432"/>
      <c r="H317" s="432"/>
      <c r="I317" s="432"/>
      <c r="J317" s="432"/>
      <c r="K317" s="270"/>
    </row>
    <row r="318" spans="1:11">
      <c r="A318" s="270"/>
      <c r="B318" s="270"/>
      <c r="C318" s="432"/>
      <c r="D318" s="292">
        <f t="shared" si="5"/>
        <v>0</v>
      </c>
      <c r="E318" s="432"/>
      <c r="F318" s="432"/>
      <c r="G318" s="432"/>
      <c r="H318" s="432"/>
      <c r="I318" s="432"/>
      <c r="J318" s="432"/>
      <c r="K318" s="270"/>
    </row>
    <row r="319" spans="1:11">
      <c r="A319" s="270"/>
      <c r="B319" s="270"/>
      <c r="C319" s="432"/>
      <c r="D319" s="292">
        <f t="shared" si="5"/>
        <v>0</v>
      </c>
      <c r="E319" s="432"/>
      <c r="F319" s="432"/>
      <c r="G319" s="432"/>
      <c r="H319" s="432"/>
      <c r="I319" s="432"/>
      <c r="J319" s="432"/>
      <c r="K319" s="270"/>
    </row>
    <row r="320" spans="1:11">
      <c r="A320" s="270"/>
      <c r="B320" s="270"/>
      <c r="C320" s="432"/>
      <c r="D320" s="292">
        <f t="shared" si="5"/>
        <v>0</v>
      </c>
      <c r="E320" s="432"/>
      <c r="F320" s="432"/>
      <c r="G320" s="432"/>
      <c r="H320" s="432"/>
      <c r="I320" s="432"/>
      <c r="J320" s="432"/>
      <c r="K320" s="270"/>
    </row>
    <row r="321" spans="1:11">
      <c r="A321" s="270"/>
      <c r="B321" s="270"/>
      <c r="C321" s="432"/>
      <c r="D321" s="292">
        <f t="shared" si="5"/>
        <v>0</v>
      </c>
      <c r="E321" s="432"/>
      <c r="F321" s="432"/>
      <c r="G321" s="432"/>
      <c r="H321" s="432"/>
      <c r="I321" s="432"/>
      <c r="J321" s="432"/>
      <c r="K321" s="270"/>
    </row>
    <row r="322" spans="1:11">
      <c r="A322" s="270"/>
      <c r="B322" s="270"/>
      <c r="C322" s="432"/>
      <c r="D322" s="292">
        <f t="shared" si="5"/>
        <v>0</v>
      </c>
      <c r="E322" s="432"/>
      <c r="F322" s="432"/>
      <c r="G322" s="432"/>
      <c r="H322" s="432"/>
      <c r="I322" s="432"/>
      <c r="J322" s="432"/>
      <c r="K322" s="270"/>
    </row>
    <row r="323" spans="1:11">
      <c r="A323" s="270"/>
      <c r="B323" s="270"/>
      <c r="C323" s="432"/>
      <c r="D323" s="292">
        <f t="shared" si="5"/>
        <v>0</v>
      </c>
      <c r="E323" s="432"/>
      <c r="F323" s="432"/>
      <c r="G323" s="432"/>
      <c r="H323" s="432"/>
      <c r="I323" s="432"/>
      <c r="J323" s="432"/>
      <c r="K323" s="270"/>
    </row>
    <row r="324" spans="1:11">
      <c r="A324" s="270"/>
      <c r="B324" s="270"/>
      <c r="C324" s="432"/>
      <c r="D324" s="292">
        <f t="shared" si="5"/>
        <v>0</v>
      </c>
      <c r="E324" s="432"/>
      <c r="F324" s="432"/>
      <c r="G324" s="432"/>
      <c r="H324" s="432"/>
      <c r="I324" s="432"/>
      <c r="J324" s="432"/>
      <c r="K324" s="270"/>
    </row>
    <row r="325" spans="1:11">
      <c r="A325" s="270"/>
      <c r="B325" s="270"/>
      <c r="C325" s="432"/>
      <c r="D325" s="292">
        <f t="shared" si="5"/>
        <v>0</v>
      </c>
      <c r="E325" s="432"/>
      <c r="F325" s="432"/>
      <c r="G325" s="432"/>
      <c r="H325" s="432"/>
      <c r="I325" s="432"/>
      <c r="J325" s="432"/>
      <c r="K325" s="270"/>
    </row>
    <row r="326" spans="1:11">
      <c r="A326" s="270"/>
      <c r="B326" s="270"/>
      <c r="C326" s="432"/>
      <c r="D326" s="292">
        <f t="shared" si="5"/>
        <v>0</v>
      </c>
      <c r="E326" s="432"/>
      <c r="F326" s="432"/>
      <c r="G326" s="432"/>
      <c r="H326" s="432"/>
      <c r="I326" s="432"/>
      <c r="J326" s="432"/>
      <c r="K326" s="270"/>
    </row>
    <row r="327" spans="1:11">
      <c r="A327" s="270"/>
      <c r="B327" s="270"/>
      <c r="C327" s="432"/>
      <c r="D327" s="292">
        <f t="shared" si="5"/>
        <v>0</v>
      </c>
      <c r="E327" s="432"/>
      <c r="F327" s="432"/>
      <c r="G327" s="432"/>
      <c r="H327" s="432"/>
      <c r="I327" s="432"/>
      <c r="J327" s="432"/>
      <c r="K327" s="270"/>
    </row>
    <row r="328" spans="1:11">
      <c r="A328" s="270"/>
      <c r="B328" s="270"/>
      <c r="C328" s="432"/>
      <c r="D328" s="292">
        <f t="shared" si="5"/>
        <v>0</v>
      </c>
      <c r="E328" s="432"/>
      <c r="F328" s="432"/>
      <c r="G328" s="432"/>
      <c r="H328" s="432"/>
      <c r="I328" s="432"/>
      <c r="J328" s="432"/>
      <c r="K328" s="270"/>
    </row>
    <row r="329" spans="1:11">
      <c r="A329" s="270"/>
      <c r="B329" s="270"/>
      <c r="C329" s="432"/>
      <c r="D329" s="292">
        <f t="shared" si="5"/>
        <v>0</v>
      </c>
      <c r="E329" s="432"/>
      <c r="F329" s="432"/>
      <c r="G329" s="432"/>
      <c r="H329" s="432"/>
      <c r="I329" s="432"/>
      <c r="J329" s="432"/>
      <c r="K329" s="270"/>
    </row>
    <row r="330" spans="1:11">
      <c r="A330" s="270"/>
      <c r="B330" s="270"/>
      <c r="C330" s="432"/>
      <c r="D330" s="292">
        <f t="shared" si="5"/>
        <v>0</v>
      </c>
      <c r="E330" s="432"/>
      <c r="F330" s="432"/>
      <c r="G330" s="432"/>
      <c r="H330" s="432"/>
      <c r="I330" s="432"/>
      <c r="J330" s="432"/>
      <c r="K330" s="270"/>
    </row>
    <row r="331" spans="1:11">
      <c r="A331" s="270"/>
      <c r="B331" s="270"/>
      <c r="C331" s="432"/>
      <c r="D331" s="292">
        <f t="shared" si="5"/>
        <v>0</v>
      </c>
      <c r="E331" s="432"/>
      <c r="F331" s="432"/>
      <c r="G331" s="432"/>
      <c r="H331" s="432"/>
      <c r="I331" s="432"/>
      <c r="J331" s="432"/>
      <c r="K331" s="270"/>
    </row>
    <row r="332" spans="1:11">
      <c r="A332" s="270"/>
      <c r="B332" s="270"/>
      <c r="C332" s="432"/>
      <c r="D332" s="292">
        <f t="shared" si="5"/>
        <v>0</v>
      </c>
      <c r="E332" s="432"/>
      <c r="F332" s="432"/>
      <c r="G332" s="432"/>
      <c r="H332" s="432"/>
      <c r="I332" s="432"/>
      <c r="J332" s="432"/>
      <c r="K332" s="270"/>
    </row>
    <row r="333" spans="1:11">
      <c r="A333" s="270"/>
      <c r="B333" s="270"/>
      <c r="C333" s="432"/>
      <c r="D333" s="292">
        <f t="shared" si="5"/>
        <v>0</v>
      </c>
      <c r="E333" s="432"/>
      <c r="F333" s="432"/>
      <c r="G333" s="432"/>
      <c r="H333" s="432"/>
      <c r="I333" s="432"/>
      <c r="J333" s="432"/>
      <c r="K333" s="270"/>
    </row>
    <row r="334" spans="1:11">
      <c r="A334" s="270"/>
      <c r="B334" s="270"/>
      <c r="C334" s="432"/>
      <c r="D334" s="292">
        <f t="shared" si="5"/>
        <v>0</v>
      </c>
      <c r="E334" s="432"/>
      <c r="F334" s="432"/>
      <c r="G334" s="432"/>
      <c r="H334" s="432"/>
      <c r="I334" s="432"/>
      <c r="J334" s="432"/>
      <c r="K334" s="270"/>
    </row>
    <row r="335" spans="1:11">
      <c r="A335" s="270"/>
      <c r="B335" s="270"/>
      <c r="C335" s="432"/>
      <c r="D335" s="292">
        <f t="shared" si="5"/>
        <v>0</v>
      </c>
      <c r="E335" s="432"/>
      <c r="F335" s="432"/>
      <c r="G335" s="432"/>
      <c r="H335" s="432"/>
      <c r="I335" s="432"/>
      <c r="J335" s="432"/>
      <c r="K335" s="270"/>
    </row>
    <row r="336" spans="1:11">
      <c r="A336" s="270"/>
      <c r="B336" s="270"/>
      <c r="C336" s="432"/>
      <c r="D336" s="292">
        <f t="shared" si="5"/>
        <v>0</v>
      </c>
      <c r="E336" s="432"/>
      <c r="F336" s="432"/>
      <c r="G336" s="432"/>
      <c r="H336" s="432"/>
      <c r="I336" s="432"/>
      <c r="J336" s="432"/>
      <c r="K336" s="270"/>
    </row>
    <row r="337" spans="1:11">
      <c r="A337" s="270"/>
      <c r="B337" s="270"/>
      <c r="C337" s="432"/>
      <c r="D337" s="292">
        <f t="shared" si="5"/>
        <v>0</v>
      </c>
      <c r="E337" s="432"/>
      <c r="F337" s="432"/>
      <c r="G337" s="432"/>
      <c r="H337" s="432"/>
      <c r="I337" s="432"/>
      <c r="J337" s="432"/>
      <c r="K337" s="270"/>
    </row>
    <row r="338" spans="1:11">
      <c r="A338" s="270"/>
      <c r="B338" s="270"/>
      <c r="C338" s="432"/>
      <c r="D338" s="292">
        <f t="shared" si="5"/>
        <v>0</v>
      </c>
      <c r="E338" s="432"/>
      <c r="F338" s="432"/>
      <c r="G338" s="432"/>
      <c r="H338" s="432"/>
      <c r="I338" s="432"/>
      <c r="J338" s="432"/>
      <c r="K338" s="270"/>
    </row>
    <row r="339" spans="1:11">
      <c r="A339" s="270"/>
      <c r="B339" s="270"/>
      <c r="C339" s="432"/>
      <c r="D339" s="292">
        <f t="shared" si="5"/>
        <v>0</v>
      </c>
      <c r="E339" s="432"/>
      <c r="F339" s="432"/>
      <c r="G339" s="432"/>
      <c r="H339" s="432"/>
      <c r="I339" s="432"/>
      <c r="J339" s="432"/>
      <c r="K339" s="270"/>
    </row>
    <row r="340" spans="1:11">
      <c r="A340" s="270"/>
      <c r="B340" s="270"/>
      <c r="C340" s="432"/>
      <c r="D340" s="292">
        <f t="shared" si="5"/>
        <v>0</v>
      </c>
      <c r="E340" s="432"/>
      <c r="F340" s="432"/>
      <c r="G340" s="432"/>
      <c r="H340" s="432"/>
      <c r="I340" s="432"/>
      <c r="J340" s="432"/>
      <c r="K340" s="270"/>
    </row>
    <row r="341" spans="1:11">
      <c r="A341" s="270"/>
      <c r="B341" s="270"/>
      <c r="C341" s="432"/>
      <c r="D341" s="292">
        <f t="shared" si="5"/>
        <v>0</v>
      </c>
      <c r="E341" s="432"/>
      <c r="F341" s="432"/>
      <c r="G341" s="432"/>
      <c r="H341" s="432"/>
      <c r="I341" s="432"/>
      <c r="J341" s="432"/>
      <c r="K341" s="270"/>
    </row>
    <row r="342" spans="1:11">
      <c r="A342" s="270"/>
      <c r="B342" s="270"/>
      <c r="C342" s="432"/>
      <c r="D342" s="292">
        <f t="shared" si="5"/>
        <v>0</v>
      </c>
      <c r="E342" s="432"/>
      <c r="F342" s="432"/>
      <c r="G342" s="432"/>
      <c r="H342" s="432"/>
      <c r="I342" s="432"/>
      <c r="J342" s="432"/>
      <c r="K342" s="270"/>
    </row>
    <row r="343" spans="1:11">
      <c r="A343" s="270"/>
      <c r="B343" s="270"/>
      <c r="C343" s="432"/>
      <c r="D343" s="292">
        <f t="shared" si="5"/>
        <v>0</v>
      </c>
      <c r="E343" s="432"/>
      <c r="F343" s="432"/>
      <c r="G343" s="432"/>
      <c r="H343" s="432"/>
      <c r="I343" s="432"/>
      <c r="J343" s="432"/>
      <c r="K343" s="270"/>
    </row>
    <row r="344" spans="1:11">
      <c r="A344" s="270"/>
      <c r="B344" s="270"/>
      <c r="C344" s="432"/>
      <c r="D344" s="292">
        <f t="shared" si="5"/>
        <v>0</v>
      </c>
      <c r="E344" s="432"/>
      <c r="F344" s="432"/>
      <c r="G344" s="432"/>
      <c r="H344" s="432"/>
      <c r="I344" s="432"/>
      <c r="J344" s="432"/>
      <c r="K344" s="270"/>
    </row>
    <row r="345" spans="1:11">
      <c r="A345" s="270"/>
      <c r="B345" s="270"/>
      <c r="C345" s="432"/>
      <c r="D345" s="292">
        <f t="shared" si="5"/>
        <v>0</v>
      </c>
      <c r="E345" s="432"/>
      <c r="F345" s="432"/>
      <c r="G345" s="432"/>
      <c r="H345" s="432"/>
      <c r="I345" s="432"/>
      <c r="J345" s="432"/>
      <c r="K345" s="270"/>
    </row>
    <row r="346" spans="1:11">
      <c r="A346" s="270"/>
      <c r="B346" s="270"/>
      <c r="C346" s="432"/>
      <c r="D346" s="292">
        <f t="shared" si="5"/>
        <v>0</v>
      </c>
      <c r="E346" s="432"/>
      <c r="F346" s="432"/>
      <c r="G346" s="432"/>
      <c r="H346" s="432"/>
      <c r="I346" s="432"/>
      <c r="J346" s="432"/>
      <c r="K346" s="270"/>
    </row>
    <row r="347" spans="1:11">
      <c r="A347" s="270"/>
      <c r="B347" s="270"/>
      <c r="C347" s="432"/>
      <c r="D347" s="292">
        <f t="shared" si="5"/>
        <v>0</v>
      </c>
      <c r="E347" s="432"/>
      <c r="F347" s="432"/>
      <c r="G347" s="432"/>
      <c r="H347" s="432"/>
      <c r="I347" s="432"/>
      <c r="J347" s="432"/>
      <c r="K347" s="270"/>
    </row>
    <row r="348" spans="1:11">
      <c r="A348" s="270"/>
      <c r="B348" s="270"/>
      <c r="C348" s="432"/>
      <c r="D348" s="292">
        <f t="shared" si="5"/>
        <v>0</v>
      </c>
      <c r="E348" s="432"/>
      <c r="F348" s="432"/>
      <c r="G348" s="432"/>
      <c r="H348" s="432"/>
      <c r="I348" s="432"/>
      <c r="J348" s="432"/>
      <c r="K348" s="270"/>
    </row>
    <row r="349" spans="1:11">
      <c r="A349" s="270"/>
      <c r="B349" s="270"/>
      <c r="C349" s="432"/>
      <c r="D349" s="292">
        <f t="shared" si="5"/>
        <v>0</v>
      </c>
      <c r="E349" s="432"/>
      <c r="F349" s="432"/>
      <c r="G349" s="432"/>
      <c r="H349" s="432"/>
      <c r="I349" s="432"/>
      <c r="J349" s="432"/>
      <c r="K349" s="270"/>
    </row>
    <row r="350" spans="1:11">
      <c r="A350" s="270"/>
      <c r="B350" s="270"/>
      <c r="C350" s="432"/>
      <c r="D350" s="292">
        <f t="shared" si="5"/>
        <v>0</v>
      </c>
      <c r="E350" s="432"/>
      <c r="F350" s="432"/>
      <c r="G350" s="432"/>
      <c r="H350" s="432"/>
      <c r="I350" s="432"/>
      <c r="J350" s="432"/>
      <c r="K350" s="270"/>
    </row>
    <row r="351" spans="1:11">
      <c r="A351" s="270"/>
      <c r="B351" s="270"/>
      <c r="C351" s="432"/>
      <c r="D351" s="292">
        <f t="shared" si="5"/>
        <v>0</v>
      </c>
      <c r="E351" s="432"/>
      <c r="F351" s="432"/>
      <c r="G351" s="432"/>
      <c r="H351" s="432"/>
      <c r="I351" s="432"/>
      <c r="J351" s="432"/>
      <c r="K351" s="270"/>
    </row>
    <row r="352" spans="1:11">
      <c r="A352" s="270"/>
      <c r="B352" s="270"/>
      <c r="C352" s="432"/>
      <c r="D352" s="292">
        <f t="shared" si="5"/>
        <v>0</v>
      </c>
      <c r="E352" s="432"/>
      <c r="F352" s="432"/>
      <c r="G352" s="432"/>
      <c r="H352" s="432"/>
      <c r="I352" s="432"/>
      <c r="J352" s="432"/>
      <c r="K352" s="270"/>
    </row>
    <row r="353" spans="1:11">
      <c r="A353" s="270"/>
      <c r="B353" s="270"/>
      <c r="C353" s="432"/>
      <c r="D353" s="292">
        <f t="shared" si="5"/>
        <v>0</v>
      </c>
      <c r="E353" s="432"/>
      <c r="F353" s="432"/>
      <c r="G353" s="432"/>
      <c r="H353" s="432"/>
      <c r="I353" s="432"/>
      <c r="J353" s="432"/>
      <c r="K353" s="270"/>
    </row>
    <row r="354" spans="1:11">
      <c r="A354" s="270"/>
      <c r="B354" s="270"/>
      <c r="C354" s="432"/>
      <c r="D354" s="292">
        <f t="shared" si="5"/>
        <v>0</v>
      </c>
      <c r="E354" s="432"/>
      <c r="F354" s="432"/>
      <c r="G354" s="432"/>
      <c r="H354" s="432"/>
      <c r="I354" s="432"/>
      <c r="J354" s="432"/>
      <c r="K354" s="270"/>
    </row>
    <row r="355" spans="1:11">
      <c r="A355" s="270"/>
      <c r="B355" s="270"/>
      <c r="C355" s="432"/>
      <c r="D355" s="292">
        <f t="shared" si="5"/>
        <v>0</v>
      </c>
      <c r="E355" s="432"/>
      <c r="F355" s="432"/>
      <c r="G355" s="432"/>
      <c r="H355" s="432"/>
      <c r="I355" s="432"/>
      <c r="J355" s="432"/>
      <c r="K355" s="270"/>
    </row>
    <row r="356" spans="1:11">
      <c r="A356" s="270"/>
      <c r="B356" s="270"/>
      <c r="C356" s="432"/>
      <c r="D356" s="292">
        <f t="shared" ref="D356:D419" si="6">+C356*(100-E356)/100</f>
        <v>0</v>
      </c>
      <c r="E356" s="432"/>
      <c r="F356" s="432"/>
      <c r="G356" s="432"/>
      <c r="H356" s="432"/>
      <c r="I356" s="432"/>
      <c r="J356" s="432"/>
      <c r="K356" s="270"/>
    </row>
    <row r="357" spans="1:11">
      <c r="A357" s="270"/>
      <c r="B357" s="270"/>
      <c r="C357" s="432"/>
      <c r="D357" s="292">
        <f t="shared" si="6"/>
        <v>0</v>
      </c>
      <c r="E357" s="432"/>
      <c r="F357" s="432"/>
      <c r="G357" s="432"/>
      <c r="H357" s="432"/>
      <c r="I357" s="432"/>
      <c r="J357" s="432"/>
      <c r="K357" s="270"/>
    </row>
    <row r="358" spans="1:11">
      <c r="A358" s="270"/>
      <c r="B358" s="270"/>
      <c r="C358" s="432"/>
      <c r="D358" s="292">
        <f t="shared" si="6"/>
        <v>0</v>
      </c>
      <c r="E358" s="432"/>
      <c r="F358" s="432"/>
      <c r="G358" s="432"/>
      <c r="H358" s="432"/>
      <c r="I358" s="432"/>
      <c r="J358" s="432"/>
      <c r="K358" s="270"/>
    </row>
    <row r="359" spans="1:11">
      <c r="A359" s="270"/>
      <c r="B359" s="270"/>
      <c r="C359" s="432"/>
      <c r="D359" s="292">
        <f t="shared" si="6"/>
        <v>0</v>
      </c>
      <c r="E359" s="432"/>
      <c r="F359" s="432"/>
      <c r="G359" s="432"/>
      <c r="H359" s="432"/>
      <c r="I359" s="432"/>
      <c r="J359" s="432"/>
      <c r="K359" s="270"/>
    </row>
    <row r="360" spans="1:11">
      <c r="A360" s="270"/>
      <c r="B360" s="270"/>
      <c r="C360" s="432"/>
      <c r="D360" s="292">
        <f t="shared" si="6"/>
        <v>0</v>
      </c>
      <c r="E360" s="432"/>
      <c r="F360" s="432"/>
      <c r="G360" s="432"/>
      <c r="H360" s="432"/>
      <c r="I360" s="432"/>
      <c r="J360" s="432"/>
      <c r="K360" s="270"/>
    </row>
    <row r="361" spans="1:11">
      <c r="A361" s="270"/>
      <c r="B361" s="270"/>
      <c r="C361" s="432"/>
      <c r="D361" s="292">
        <f t="shared" si="6"/>
        <v>0</v>
      </c>
      <c r="E361" s="432"/>
      <c r="F361" s="432"/>
      <c r="G361" s="432"/>
      <c r="H361" s="432"/>
      <c r="I361" s="432"/>
      <c r="J361" s="432"/>
      <c r="K361" s="270"/>
    </row>
    <row r="362" spans="1:11">
      <c r="A362" s="270"/>
      <c r="B362" s="270"/>
      <c r="C362" s="432"/>
      <c r="D362" s="292">
        <f t="shared" si="6"/>
        <v>0</v>
      </c>
      <c r="E362" s="432"/>
      <c r="F362" s="432"/>
      <c r="G362" s="432"/>
      <c r="H362" s="432"/>
      <c r="I362" s="432"/>
      <c r="J362" s="432"/>
      <c r="K362" s="270"/>
    </row>
    <row r="363" spans="1:11">
      <c r="A363" s="270"/>
      <c r="B363" s="270"/>
      <c r="C363" s="432"/>
      <c r="D363" s="292">
        <f t="shared" si="6"/>
        <v>0</v>
      </c>
      <c r="E363" s="432"/>
      <c r="F363" s="432"/>
      <c r="G363" s="432"/>
      <c r="H363" s="432"/>
      <c r="I363" s="432"/>
      <c r="J363" s="432"/>
      <c r="K363" s="270"/>
    </row>
    <row r="364" spans="1:11">
      <c r="A364" s="270"/>
      <c r="B364" s="270"/>
      <c r="C364" s="432"/>
      <c r="D364" s="292">
        <f t="shared" si="6"/>
        <v>0</v>
      </c>
      <c r="E364" s="432"/>
      <c r="F364" s="432"/>
      <c r="G364" s="432"/>
      <c r="H364" s="432"/>
      <c r="I364" s="432"/>
      <c r="J364" s="432"/>
      <c r="K364" s="270"/>
    </row>
    <row r="365" spans="1:11">
      <c r="A365" s="270"/>
      <c r="B365" s="270"/>
      <c r="C365" s="432"/>
      <c r="D365" s="292">
        <f t="shared" si="6"/>
        <v>0</v>
      </c>
      <c r="E365" s="432"/>
      <c r="F365" s="432"/>
      <c r="G365" s="432"/>
      <c r="H365" s="432"/>
      <c r="I365" s="432"/>
      <c r="J365" s="432"/>
      <c r="K365" s="270"/>
    </row>
    <row r="366" spans="1:11">
      <c r="A366" s="270"/>
      <c r="B366" s="270"/>
      <c r="C366" s="432"/>
      <c r="D366" s="292">
        <f t="shared" si="6"/>
        <v>0</v>
      </c>
      <c r="E366" s="432"/>
      <c r="F366" s="432"/>
      <c r="G366" s="432"/>
      <c r="H366" s="432"/>
      <c r="I366" s="432"/>
      <c r="J366" s="432"/>
      <c r="K366" s="270"/>
    </row>
    <row r="367" spans="1:11">
      <c r="A367" s="270"/>
      <c r="B367" s="270"/>
      <c r="C367" s="432"/>
      <c r="D367" s="292">
        <f t="shared" si="6"/>
        <v>0</v>
      </c>
      <c r="E367" s="432"/>
      <c r="F367" s="432"/>
      <c r="G367" s="432"/>
      <c r="H367" s="432"/>
      <c r="I367" s="432"/>
      <c r="J367" s="432"/>
      <c r="K367" s="270"/>
    </row>
    <row r="368" spans="1:11">
      <c r="A368" s="270"/>
      <c r="B368" s="270"/>
      <c r="C368" s="432"/>
      <c r="D368" s="292">
        <f t="shared" si="6"/>
        <v>0</v>
      </c>
      <c r="E368" s="432"/>
      <c r="F368" s="432"/>
      <c r="G368" s="432"/>
      <c r="H368" s="432"/>
      <c r="I368" s="432"/>
      <c r="J368" s="432"/>
      <c r="K368" s="270"/>
    </row>
    <row r="369" spans="1:11">
      <c r="A369" s="270"/>
      <c r="B369" s="270"/>
      <c r="C369" s="432"/>
      <c r="D369" s="292">
        <f t="shared" si="6"/>
        <v>0</v>
      </c>
      <c r="E369" s="432"/>
      <c r="F369" s="432"/>
      <c r="G369" s="432"/>
      <c r="H369" s="432"/>
      <c r="I369" s="432"/>
      <c r="J369" s="432"/>
      <c r="K369" s="270"/>
    </row>
    <row r="370" spans="1:11">
      <c r="A370" s="270"/>
      <c r="B370" s="270"/>
      <c r="C370" s="432"/>
      <c r="D370" s="292">
        <f t="shared" si="6"/>
        <v>0</v>
      </c>
      <c r="E370" s="432"/>
      <c r="F370" s="432"/>
      <c r="G370" s="432"/>
      <c r="H370" s="432"/>
      <c r="I370" s="432"/>
      <c r="J370" s="432"/>
      <c r="K370" s="270"/>
    </row>
    <row r="371" spans="1:11">
      <c r="A371" s="270"/>
      <c r="B371" s="270"/>
      <c r="C371" s="432"/>
      <c r="D371" s="292">
        <f t="shared" si="6"/>
        <v>0</v>
      </c>
      <c r="E371" s="432"/>
      <c r="F371" s="432"/>
      <c r="G371" s="432"/>
      <c r="H371" s="432"/>
      <c r="I371" s="432"/>
      <c r="J371" s="432"/>
      <c r="K371" s="270"/>
    </row>
    <row r="372" spans="1:11">
      <c r="A372" s="270"/>
      <c r="B372" s="270"/>
      <c r="C372" s="432"/>
      <c r="D372" s="292">
        <f t="shared" si="6"/>
        <v>0</v>
      </c>
      <c r="E372" s="432"/>
      <c r="F372" s="432"/>
      <c r="G372" s="432"/>
      <c r="H372" s="432"/>
      <c r="I372" s="432"/>
      <c r="J372" s="432"/>
      <c r="K372" s="270"/>
    </row>
    <row r="373" spans="1:11">
      <c r="A373" s="270"/>
      <c r="B373" s="270"/>
      <c r="C373" s="432"/>
      <c r="D373" s="292">
        <f t="shared" si="6"/>
        <v>0</v>
      </c>
      <c r="E373" s="432"/>
      <c r="F373" s="432"/>
      <c r="G373" s="432"/>
      <c r="H373" s="432"/>
      <c r="I373" s="432"/>
      <c r="J373" s="432"/>
      <c r="K373" s="270"/>
    </row>
    <row r="374" spans="1:11">
      <c r="A374" s="270"/>
      <c r="B374" s="270"/>
      <c r="C374" s="432"/>
      <c r="D374" s="292">
        <f t="shared" si="6"/>
        <v>0</v>
      </c>
      <c r="E374" s="432"/>
      <c r="F374" s="432"/>
      <c r="G374" s="432"/>
      <c r="H374" s="432"/>
      <c r="I374" s="432"/>
      <c r="J374" s="432"/>
      <c r="K374" s="270"/>
    </row>
    <row r="375" spans="1:11">
      <c r="A375" s="270"/>
      <c r="B375" s="270"/>
      <c r="C375" s="432"/>
      <c r="D375" s="292">
        <f t="shared" si="6"/>
        <v>0</v>
      </c>
      <c r="E375" s="432"/>
      <c r="F375" s="432"/>
      <c r="G375" s="432"/>
      <c r="H375" s="432"/>
      <c r="I375" s="432"/>
      <c r="J375" s="432"/>
      <c r="K375" s="270"/>
    </row>
    <row r="376" spans="1:11">
      <c r="A376" s="270"/>
      <c r="B376" s="270"/>
      <c r="C376" s="432"/>
      <c r="D376" s="292">
        <f t="shared" si="6"/>
        <v>0</v>
      </c>
      <c r="E376" s="432"/>
      <c r="F376" s="432"/>
      <c r="G376" s="432"/>
      <c r="H376" s="432"/>
      <c r="I376" s="432"/>
      <c r="J376" s="432"/>
      <c r="K376" s="270"/>
    </row>
    <row r="377" spans="1:11">
      <c r="A377" s="270"/>
      <c r="B377" s="270"/>
      <c r="C377" s="432"/>
      <c r="D377" s="292">
        <f t="shared" si="6"/>
        <v>0</v>
      </c>
      <c r="E377" s="432"/>
      <c r="F377" s="432"/>
      <c r="G377" s="432"/>
      <c r="H377" s="432"/>
      <c r="I377" s="432"/>
      <c r="J377" s="432"/>
      <c r="K377" s="270"/>
    </row>
    <row r="378" spans="1:11">
      <c r="A378" s="270"/>
      <c r="B378" s="270"/>
      <c r="C378" s="432"/>
      <c r="D378" s="292">
        <f t="shared" si="6"/>
        <v>0</v>
      </c>
      <c r="E378" s="432"/>
      <c r="F378" s="432"/>
      <c r="G378" s="432"/>
      <c r="H378" s="432"/>
      <c r="I378" s="432"/>
      <c r="J378" s="432"/>
      <c r="K378" s="270"/>
    </row>
    <row r="379" spans="1:11">
      <c r="A379" s="270"/>
      <c r="B379" s="270"/>
      <c r="C379" s="432"/>
      <c r="D379" s="292">
        <f t="shared" si="6"/>
        <v>0</v>
      </c>
      <c r="E379" s="432"/>
      <c r="F379" s="432"/>
      <c r="G379" s="432"/>
      <c r="H379" s="432"/>
      <c r="I379" s="432"/>
      <c r="J379" s="432"/>
      <c r="K379" s="270"/>
    </row>
    <row r="380" spans="1:11">
      <c r="A380" s="270"/>
      <c r="B380" s="270"/>
      <c r="C380" s="432"/>
      <c r="D380" s="292">
        <f t="shared" si="6"/>
        <v>0</v>
      </c>
      <c r="E380" s="432"/>
      <c r="F380" s="432"/>
      <c r="G380" s="432"/>
      <c r="H380" s="432"/>
      <c r="I380" s="432"/>
      <c r="J380" s="432"/>
      <c r="K380" s="270"/>
    </row>
    <row r="381" spans="1:11">
      <c r="A381" s="270"/>
      <c r="B381" s="270"/>
      <c r="C381" s="432"/>
      <c r="D381" s="292">
        <f t="shared" si="6"/>
        <v>0</v>
      </c>
      <c r="E381" s="432"/>
      <c r="F381" s="432"/>
      <c r="G381" s="432"/>
      <c r="H381" s="432"/>
      <c r="I381" s="432"/>
      <c r="J381" s="432"/>
      <c r="K381" s="270"/>
    </row>
    <row r="382" spans="1:11">
      <c r="A382" s="270"/>
      <c r="B382" s="270"/>
      <c r="C382" s="432"/>
      <c r="D382" s="292">
        <f t="shared" si="6"/>
        <v>0</v>
      </c>
      <c r="E382" s="432"/>
      <c r="F382" s="432"/>
      <c r="G382" s="432"/>
      <c r="H382" s="432"/>
      <c r="I382" s="432"/>
      <c r="J382" s="432"/>
      <c r="K382" s="270"/>
    </row>
    <row r="383" spans="1:11">
      <c r="A383" s="270"/>
      <c r="B383" s="270"/>
      <c r="C383" s="432"/>
      <c r="D383" s="292">
        <f t="shared" si="6"/>
        <v>0</v>
      </c>
      <c r="E383" s="432"/>
      <c r="F383" s="432"/>
      <c r="G383" s="432"/>
      <c r="H383" s="432"/>
      <c r="I383" s="432"/>
      <c r="J383" s="432"/>
      <c r="K383" s="270"/>
    </row>
    <row r="384" spans="1:11">
      <c r="A384" s="270"/>
      <c r="B384" s="270"/>
      <c r="C384" s="432"/>
      <c r="D384" s="292">
        <f t="shared" si="6"/>
        <v>0</v>
      </c>
      <c r="E384" s="432"/>
      <c r="F384" s="432"/>
      <c r="G384" s="432"/>
      <c r="H384" s="432"/>
      <c r="I384" s="432"/>
      <c r="J384" s="432"/>
      <c r="K384" s="270"/>
    </row>
    <row r="385" spans="1:11">
      <c r="A385" s="270"/>
      <c r="B385" s="270"/>
      <c r="C385" s="432"/>
      <c r="D385" s="292">
        <f t="shared" si="6"/>
        <v>0</v>
      </c>
      <c r="E385" s="432"/>
      <c r="F385" s="432"/>
      <c r="G385" s="432"/>
      <c r="H385" s="432"/>
      <c r="I385" s="432"/>
      <c r="J385" s="432"/>
      <c r="K385" s="270"/>
    </row>
    <row r="386" spans="1:11">
      <c r="A386" s="270"/>
      <c r="B386" s="270"/>
      <c r="C386" s="432"/>
      <c r="D386" s="292">
        <f t="shared" si="6"/>
        <v>0</v>
      </c>
      <c r="E386" s="432"/>
      <c r="F386" s="432"/>
      <c r="G386" s="432"/>
      <c r="H386" s="432"/>
      <c r="I386" s="432"/>
      <c r="J386" s="432"/>
      <c r="K386" s="270"/>
    </row>
    <row r="387" spans="1:11">
      <c r="A387" s="270"/>
      <c r="B387" s="270"/>
      <c r="C387" s="432"/>
      <c r="D387" s="292">
        <f t="shared" si="6"/>
        <v>0</v>
      </c>
      <c r="E387" s="432"/>
      <c r="F387" s="432"/>
      <c r="G387" s="432"/>
      <c r="H387" s="432"/>
      <c r="I387" s="432"/>
      <c r="J387" s="432"/>
      <c r="K387" s="270"/>
    </row>
    <row r="388" spans="1:11">
      <c r="A388" s="270"/>
      <c r="B388" s="270"/>
      <c r="C388" s="432"/>
      <c r="D388" s="292">
        <f t="shared" si="6"/>
        <v>0</v>
      </c>
      <c r="E388" s="432"/>
      <c r="F388" s="432"/>
      <c r="G388" s="432"/>
      <c r="H388" s="432"/>
      <c r="I388" s="432"/>
      <c r="J388" s="432"/>
      <c r="K388" s="270"/>
    </row>
    <row r="389" spans="1:11">
      <c r="A389" s="270"/>
      <c r="B389" s="270"/>
      <c r="C389" s="432"/>
      <c r="D389" s="292">
        <f t="shared" si="6"/>
        <v>0</v>
      </c>
      <c r="E389" s="432"/>
      <c r="F389" s="432"/>
      <c r="G389" s="432"/>
      <c r="H389" s="432"/>
      <c r="I389" s="432"/>
      <c r="J389" s="432"/>
      <c r="K389" s="270"/>
    </row>
    <row r="390" spans="1:11">
      <c r="A390" s="270"/>
      <c r="B390" s="270"/>
      <c r="C390" s="432"/>
      <c r="D390" s="292">
        <f t="shared" si="6"/>
        <v>0</v>
      </c>
      <c r="E390" s="432"/>
      <c r="F390" s="432"/>
      <c r="G390" s="432"/>
      <c r="H390" s="432"/>
      <c r="I390" s="432"/>
      <c r="J390" s="432"/>
      <c r="K390" s="270"/>
    </row>
    <row r="391" spans="1:11">
      <c r="A391" s="270"/>
      <c r="B391" s="270"/>
      <c r="C391" s="432"/>
      <c r="D391" s="292">
        <f t="shared" si="6"/>
        <v>0</v>
      </c>
      <c r="E391" s="432"/>
      <c r="F391" s="432"/>
      <c r="G391" s="432"/>
      <c r="H391" s="432"/>
      <c r="I391" s="432"/>
      <c r="J391" s="432"/>
      <c r="K391" s="270"/>
    </row>
    <row r="392" spans="1:11">
      <c r="A392" s="270"/>
      <c r="B392" s="270"/>
      <c r="C392" s="432"/>
      <c r="D392" s="292">
        <f t="shared" si="6"/>
        <v>0</v>
      </c>
      <c r="E392" s="432"/>
      <c r="F392" s="432"/>
      <c r="G392" s="432"/>
      <c r="H392" s="432"/>
      <c r="I392" s="432"/>
      <c r="J392" s="432"/>
      <c r="K392" s="270"/>
    </row>
    <row r="393" spans="1:11">
      <c r="A393" s="270"/>
      <c r="B393" s="270"/>
      <c r="C393" s="432"/>
      <c r="D393" s="292">
        <f t="shared" si="6"/>
        <v>0</v>
      </c>
      <c r="E393" s="432"/>
      <c r="F393" s="432"/>
      <c r="G393" s="432"/>
      <c r="H393" s="432"/>
      <c r="I393" s="432"/>
      <c r="J393" s="432"/>
      <c r="K393" s="270"/>
    </row>
    <row r="394" spans="1:11">
      <c r="A394" s="270"/>
      <c r="B394" s="270"/>
      <c r="C394" s="432"/>
      <c r="D394" s="292">
        <f t="shared" si="6"/>
        <v>0</v>
      </c>
      <c r="E394" s="432"/>
      <c r="F394" s="432"/>
      <c r="G394" s="432"/>
      <c r="H394" s="432"/>
      <c r="I394" s="432"/>
      <c r="J394" s="432"/>
      <c r="K394" s="270"/>
    </row>
    <row r="395" spans="1:11">
      <c r="A395" s="270"/>
      <c r="B395" s="270"/>
      <c r="C395" s="432"/>
      <c r="D395" s="292">
        <f t="shared" si="6"/>
        <v>0</v>
      </c>
      <c r="E395" s="432"/>
      <c r="F395" s="432"/>
      <c r="G395" s="432"/>
      <c r="H395" s="432"/>
      <c r="I395" s="432"/>
      <c r="J395" s="432"/>
      <c r="K395" s="270"/>
    </row>
    <row r="396" spans="1:11">
      <c r="A396" s="270"/>
      <c r="B396" s="270"/>
      <c r="C396" s="432"/>
      <c r="D396" s="292">
        <f t="shared" si="6"/>
        <v>0</v>
      </c>
      <c r="E396" s="432"/>
      <c r="F396" s="432"/>
      <c r="G396" s="432"/>
      <c r="H396" s="432"/>
      <c r="I396" s="432"/>
      <c r="J396" s="432"/>
      <c r="K396" s="270"/>
    </row>
    <row r="397" spans="1:11">
      <c r="A397" s="270"/>
      <c r="B397" s="270"/>
      <c r="C397" s="432"/>
      <c r="D397" s="292">
        <f t="shared" si="6"/>
        <v>0</v>
      </c>
      <c r="E397" s="432"/>
      <c r="F397" s="432"/>
      <c r="G397" s="432"/>
      <c r="H397" s="432"/>
      <c r="I397" s="432"/>
      <c r="J397" s="432"/>
      <c r="K397" s="270"/>
    </row>
    <row r="398" spans="1:11">
      <c r="A398" s="270"/>
      <c r="B398" s="270"/>
      <c r="C398" s="432"/>
      <c r="D398" s="292">
        <f t="shared" si="6"/>
        <v>0</v>
      </c>
      <c r="E398" s="432"/>
      <c r="F398" s="432"/>
      <c r="G398" s="432"/>
      <c r="H398" s="432"/>
      <c r="I398" s="432"/>
      <c r="J398" s="432"/>
      <c r="K398" s="270"/>
    </row>
    <row r="399" spans="1:11">
      <c r="A399" s="270"/>
      <c r="B399" s="270"/>
      <c r="C399" s="432"/>
      <c r="D399" s="292">
        <f t="shared" si="6"/>
        <v>0</v>
      </c>
      <c r="E399" s="432"/>
      <c r="F399" s="432"/>
      <c r="G399" s="432"/>
      <c r="H399" s="432"/>
      <c r="I399" s="432"/>
      <c r="J399" s="432"/>
      <c r="K399" s="270"/>
    </row>
    <row r="400" spans="1:11">
      <c r="A400" s="270"/>
      <c r="B400" s="270"/>
      <c r="C400" s="432"/>
      <c r="D400" s="292">
        <f t="shared" si="6"/>
        <v>0</v>
      </c>
      <c r="E400" s="432"/>
      <c r="F400" s="432"/>
      <c r="G400" s="432"/>
      <c r="H400" s="432"/>
      <c r="I400" s="432"/>
      <c r="J400" s="432"/>
      <c r="K400" s="270"/>
    </row>
    <row r="401" spans="1:11">
      <c r="A401" s="270"/>
      <c r="B401" s="270"/>
      <c r="C401" s="432"/>
      <c r="D401" s="292">
        <f t="shared" si="6"/>
        <v>0</v>
      </c>
      <c r="E401" s="432"/>
      <c r="F401" s="432"/>
      <c r="G401" s="432"/>
      <c r="H401" s="432"/>
      <c r="I401" s="432"/>
      <c r="J401" s="432"/>
      <c r="K401" s="270"/>
    </row>
    <row r="402" spans="1:11">
      <c r="A402" s="270"/>
      <c r="B402" s="270"/>
      <c r="C402" s="432"/>
      <c r="D402" s="292">
        <f t="shared" si="6"/>
        <v>0</v>
      </c>
      <c r="E402" s="432"/>
      <c r="F402" s="432"/>
      <c r="G402" s="432"/>
      <c r="H402" s="432"/>
      <c r="I402" s="432"/>
      <c r="J402" s="432"/>
      <c r="K402" s="270"/>
    </row>
    <row r="403" spans="1:11">
      <c r="A403" s="270"/>
      <c r="B403" s="270"/>
      <c r="C403" s="432"/>
      <c r="D403" s="292">
        <f t="shared" si="6"/>
        <v>0</v>
      </c>
      <c r="E403" s="432"/>
      <c r="F403" s="432"/>
      <c r="G403" s="432"/>
      <c r="H403" s="432"/>
      <c r="I403" s="432"/>
      <c r="J403" s="432"/>
      <c r="K403" s="270"/>
    </row>
    <row r="404" spans="1:11">
      <c r="A404" s="270"/>
      <c r="B404" s="270"/>
      <c r="C404" s="432"/>
      <c r="D404" s="292">
        <f t="shared" si="6"/>
        <v>0</v>
      </c>
      <c r="E404" s="432"/>
      <c r="F404" s="432"/>
      <c r="G404" s="432"/>
      <c r="H404" s="432"/>
      <c r="I404" s="432"/>
      <c r="J404" s="432"/>
      <c r="K404" s="270"/>
    </row>
    <row r="405" spans="1:11">
      <c r="A405" s="270"/>
      <c r="B405" s="270"/>
      <c r="C405" s="432"/>
      <c r="D405" s="292">
        <f t="shared" si="6"/>
        <v>0</v>
      </c>
      <c r="E405" s="432"/>
      <c r="F405" s="432"/>
      <c r="G405" s="432"/>
      <c r="H405" s="432"/>
      <c r="I405" s="432"/>
      <c r="J405" s="432"/>
      <c r="K405" s="270"/>
    </row>
    <row r="406" spans="1:11">
      <c r="A406" s="270"/>
      <c r="B406" s="270"/>
      <c r="C406" s="432"/>
      <c r="D406" s="292">
        <f t="shared" si="6"/>
        <v>0</v>
      </c>
      <c r="E406" s="432"/>
      <c r="F406" s="432"/>
      <c r="G406" s="432"/>
      <c r="H406" s="432"/>
      <c r="I406" s="432"/>
      <c r="J406" s="432"/>
      <c r="K406" s="270"/>
    </row>
    <row r="407" spans="1:11">
      <c r="A407" s="270"/>
      <c r="B407" s="270"/>
      <c r="C407" s="432"/>
      <c r="D407" s="292">
        <f t="shared" si="6"/>
        <v>0</v>
      </c>
      <c r="E407" s="432"/>
      <c r="F407" s="432"/>
      <c r="G407" s="432"/>
      <c r="H407" s="432"/>
      <c r="I407" s="432"/>
      <c r="J407" s="432"/>
      <c r="K407" s="270"/>
    </row>
    <row r="408" spans="1:11">
      <c r="A408" s="270"/>
      <c r="B408" s="270"/>
      <c r="C408" s="432"/>
      <c r="D408" s="292">
        <f t="shared" si="6"/>
        <v>0</v>
      </c>
      <c r="E408" s="432"/>
      <c r="F408" s="432"/>
      <c r="G408" s="432"/>
      <c r="H408" s="432"/>
      <c r="I408" s="432"/>
      <c r="J408" s="432"/>
      <c r="K408" s="270"/>
    </row>
    <row r="409" spans="1:11">
      <c r="A409" s="270"/>
      <c r="B409" s="270"/>
      <c r="C409" s="432"/>
      <c r="D409" s="292">
        <f t="shared" si="6"/>
        <v>0</v>
      </c>
      <c r="E409" s="432"/>
      <c r="F409" s="432"/>
      <c r="G409" s="432"/>
      <c r="H409" s="432"/>
      <c r="I409" s="432"/>
      <c r="J409" s="432"/>
      <c r="K409" s="270"/>
    </row>
    <row r="410" spans="1:11">
      <c r="A410" s="270"/>
      <c r="B410" s="270"/>
      <c r="C410" s="432"/>
      <c r="D410" s="292">
        <f t="shared" si="6"/>
        <v>0</v>
      </c>
      <c r="E410" s="432"/>
      <c r="F410" s="432"/>
      <c r="G410" s="432"/>
      <c r="H410" s="432"/>
      <c r="I410" s="432"/>
      <c r="J410" s="432"/>
      <c r="K410" s="270"/>
    </row>
    <row r="411" spans="1:11">
      <c r="A411" s="270"/>
      <c r="B411" s="270"/>
      <c r="C411" s="432"/>
      <c r="D411" s="292">
        <f t="shared" si="6"/>
        <v>0</v>
      </c>
      <c r="E411" s="432"/>
      <c r="F411" s="432"/>
      <c r="G411" s="432"/>
      <c r="H411" s="432"/>
      <c r="I411" s="432"/>
      <c r="J411" s="432"/>
      <c r="K411" s="270"/>
    </row>
    <row r="412" spans="1:11">
      <c r="A412" s="270"/>
      <c r="B412" s="270"/>
      <c r="C412" s="432"/>
      <c r="D412" s="292">
        <f t="shared" si="6"/>
        <v>0</v>
      </c>
      <c r="E412" s="432"/>
      <c r="F412" s="432"/>
      <c r="G412" s="432"/>
      <c r="H412" s="432"/>
      <c r="I412" s="432"/>
      <c r="J412" s="432"/>
      <c r="K412" s="270"/>
    </row>
    <row r="413" spans="1:11">
      <c r="A413" s="270"/>
      <c r="B413" s="270"/>
      <c r="C413" s="432"/>
      <c r="D413" s="292">
        <f t="shared" si="6"/>
        <v>0</v>
      </c>
      <c r="E413" s="432"/>
      <c r="F413" s="432"/>
      <c r="G413" s="432"/>
      <c r="H413" s="432"/>
      <c r="I413" s="432"/>
      <c r="J413" s="432"/>
      <c r="K413" s="270"/>
    </row>
    <row r="414" spans="1:11">
      <c r="A414" s="270"/>
      <c r="B414" s="270"/>
      <c r="C414" s="432"/>
      <c r="D414" s="292">
        <f t="shared" si="6"/>
        <v>0</v>
      </c>
      <c r="E414" s="432"/>
      <c r="F414" s="432"/>
      <c r="G414" s="432"/>
      <c r="H414" s="432"/>
      <c r="I414" s="432"/>
      <c r="J414" s="432"/>
      <c r="K414" s="270"/>
    </row>
    <row r="415" spans="1:11">
      <c r="A415" s="270"/>
      <c r="B415" s="270"/>
      <c r="C415" s="432"/>
      <c r="D415" s="292">
        <f t="shared" si="6"/>
        <v>0</v>
      </c>
      <c r="E415" s="432"/>
      <c r="F415" s="432"/>
      <c r="G415" s="432"/>
      <c r="H415" s="432"/>
      <c r="I415" s="432"/>
      <c r="J415" s="432"/>
      <c r="K415" s="270"/>
    </row>
    <row r="416" spans="1:11">
      <c r="A416" s="270"/>
      <c r="B416" s="270"/>
      <c r="C416" s="432"/>
      <c r="D416" s="292">
        <f t="shared" si="6"/>
        <v>0</v>
      </c>
      <c r="E416" s="432"/>
      <c r="F416" s="432"/>
      <c r="G416" s="432"/>
      <c r="H416" s="432"/>
      <c r="I416" s="432"/>
      <c r="J416" s="432"/>
      <c r="K416" s="270"/>
    </row>
    <row r="417" spans="1:11">
      <c r="A417" s="270"/>
      <c r="B417" s="270"/>
      <c r="C417" s="432"/>
      <c r="D417" s="292">
        <f t="shared" si="6"/>
        <v>0</v>
      </c>
      <c r="E417" s="432"/>
      <c r="F417" s="432"/>
      <c r="G417" s="432"/>
      <c r="H417" s="432"/>
      <c r="I417" s="432"/>
      <c r="J417" s="432"/>
      <c r="K417" s="270"/>
    </row>
    <row r="418" spans="1:11">
      <c r="A418" s="270"/>
      <c r="B418" s="270"/>
      <c r="C418" s="432"/>
      <c r="D418" s="292">
        <f t="shared" si="6"/>
        <v>0</v>
      </c>
      <c r="E418" s="432"/>
      <c r="F418" s="432"/>
      <c r="G418" s="432"/>
      <c r="H418" s="432"/>
      <c r="I418" s="432"/>
      <c r="J418" s="432"/>
      <c r="K418" s="270"/>
    </row>
    <row r="419" spans="1:11">
      <c r="A419" s="270"/>
      <c r="B419" s="270"/>
      <c r="C419" s="432"/>
      <c r="D419" s="292">
        <f t="shared" si="6"/>
        <v>0</v>
      </c>
      <c r="E419" s="432"/>
      <c r="F419" s="432"/>
      <c r="G419" s="432"/>
      <c r="H419" s="432"/>
      <c r="I419" s="432"/>
      <c r="J419" s="432"/>
      <c r="K419" s="270"/>
    </row>
    <row r="420" spans="1:11">
      <c r="A420" s="270"/>
      <c r="B420" s="270"/>
      <c r="C420" s="432"/>
      <c r="D420" s="292">
        <f t="shared" ref="D420:D483" si="7">+C420*(100-E420)/100</f>
        <v>0</v>
      </c>
      <c r="E420" s="432"/>
      <c r="F420" s="432"/>
      <c r="G420" s="432"/>
      <c r="H420" s="432"/>
      <c r="I420" s="432"/>
      <c r="J420" s="432"/>
      <c r="K420" s="270"/>
    </row>
    <row r="421" spans="1:11">
      <c r="A421" s="270"/>
      <c r="B421" s="270"/>
      <c r="C421" s="432"/>
      <c r="D421" s="292">
        <f t="shared" si="7"/>
        <v>0</v>
      </c>
      <c r="E421" s="432"/>
      <c r="F421" s="432"/>
      <c r="G421" s="432"/>
      <c r="H421" s="432"/>
      <c r="I421" s="432"/>
      <c r="J421" s="432"/>
      <c r="K421" s="270"/>
    </row>
    <row r="422" spans="1:11">
      <c r="A422" s="270"/>
      <c r="B422" s="270"/>
      <c r="C422" s="432"/>
      <c r="D422" s="292">
        <f t="shared" si="7"/>
        <v>0</v>
      </c>
      <c r="E422" s="432"/>
      <c r="F422" s="432"/>
      <c r="G422" s="432"/>
      <c r="H422" s="432"/>
      <c r="I422" s="432"/>
      <c r="J422" s="432"/>
      <c r="K422" s="270"/>
    </row>
    <row r="423" spans="1:11">
      <c r="A423" s="270"/>
      <c r="B423" s="270"/>
      <c r="C423" s="432"/>
      <c r="D423" s="292">
        <f t="shared" si="7"/>
        <v>0</v>
      </c>
      <c r="E423" s="432"/>
      <c r="F423" s="432"/>
      <c r="G423" s="432"/>
      <c r="H423" s="432"/>
      <c r="I423" s="432"/>
      <c r="J423" s="432"/>
      <c r="K423" s="270"/>
    </row>
    <row r="424" spans="1:11">
      <c r="A424" s="270"/>
      <c r="B424" s="270"/>
      <c r="C424" s="432"/>
      <c r="D424" s="292">
        <f t="shared" si="7"/>
        <v>0</v>
      </c>
      <c r="E424" s="432"/>
      <c r="F424" s="432"/>
      <c r="G424" s="432"/>
      <c r="H424" s="432"/>
      <c r="I424" s="432"/>
      <c r="J424" s="432"/>
      <c r="K424" s="270"/>
    </row>
    <row r="425" spans="1:11">
      <c r="A425" s="270"/>
      <c r="B425" s="270"/>
      <c r="C425" s="432"/>
      <c r="D425" s="292">
        <f t="shared" si="7"/>
        <v>0</v>
      </c>
      <c r="E425" s="432"/>
      <c r="F425" s="432"/>
      <c r="G425" s="432"/>
      <c r="H425" s="432"/>
      <c r="I425" s="432"/>
      <c r="J425" s="432"/>
      <c r="K425" s="270"/>
    </row>
    <row r="426" spans="1:11">
      <c r="A426" s="270"/>
      <c r="B426" s="270"/>
      <c r="C426" s="432"/>
      <c r="D426" s="292">
        <f t="shared" si="7"/>
        <v>0</v>
      </c>
      <c r="E426" s="432"/>
      <c r="F426" s="432"/>
      <c r="G426" s="432"/>
      <c r="H426" s="432"/>
      <c r="I426" s="432"/>
      <c r="J426" s="432"/>
      <c r="K426" s="270"/>
    </row>
    <row r="427" spans="1:11">
      <c r="A427" s="270"/>
      <c r="B427" s="270"/>
      <c r="C427" s="432"/>
      <c r="D427" s="292">
        <f t="shared" si="7"/>
        <v>0</v>
      </c>
      <c r="E427" s="432"/>
      <c r="F427" s="432"/>
      <c r="G427" s="432"/>
      <c r="H427" s="432"/>
      <c r="I427" s="432"/>
      <c r="J427" s="432"/>
      <c r="K427" s="270"/>
    </row>
    <row r="428" spans="1:11">
      <c r="A428" s="270"/>
      <c r="B428" s="270"/>
      <c r="C428" s="432"/>
      <c r="D428" s="292">
        <f t="shared" si="7"/>
        <v>0</v>
      </c>
      <c r="E428" s="432"/>
      <c r="F428" s="432"/>
      <c r="G428" s="432"/>
      <c r="H428" s="432"/>
      <c r="I428" s="432"/>
      <c r="J428" s="432"/>
      <c r="K428" s="270"/>
    </row>
    <row r="429" spans="1:11">
      <c r="A429" s="270"/>
      <c r="B429" s="270"/>
      <c r="C429" s="432"/>
      <c r="D429" s="292">
        <f t="shared" si="7"/>
        <v>0</v>
      </c>
      <c r="E429" s="432"/>
      <c r="F429" s="432"/>
      <c r="G429" s="432"/>
      <c r="H429" s="432"/>
      <c r="I429" s="432"/>
      <c r="J429" s="432"/>
      <c r="K429" s="270"/>
    </row>
    <row r="430" spans="1:11">
      <c r="A430" s="270"/>
      <c r="B430" s="270"/>
      <c r="C430" s="432"/>
      <c r="D430" s="292">
        <f t="shared" si="7"/>
        <v>0</v>
      </c>
      <c r="E430" s="432"/>
      <c r="F430" s="432"/>
      <c r="G430" s="432"/>
      <c r="H430" s="432"/>
      <c r="I430" s="432"/>
      <c r="J430" s="432"/>
      <c r="K430" s="270"/>
    </row>
    <row r="431" spans="1:11">
      <c r="A431" s="270"/>
      <c r="B431" s="270"/>
      <c r="C431" s="432"/>
      <c r="D431" s="292">
        <f t="shared" si="7"/>
        <v>0</v>
      </c>
      <c r="E431" s="432"/>
      <c r="F431" s="432"/>
      <c r="G431" s="432"/>
      <c r="H431" s="432"/>
      <c r="I431" s="432"/>
      <c r="J431" s="432"/>
      <c r="K431" s="270"/>
    </row>
    <row r="432" spans="1:11">
      <c r="A432" s="270"/>
      <c r="B432" s="270"/>
      <c r="C432" s="432"/>
      <c r="D432" s="292">
        <f t="shared" si="7"/>
        <v>0</v>
      </c>
      <c r="E432" s="432"/>
      <c r="F432" s="432"/>
      <c r="G432" s="432"/>
      <c r="H432" s="432"/>
      <c r="I432" s="432"/>
      <c r="J432" s="432"/>
      <c r="K432" s="270"/>
    </row>
    <row r="433" spans="1:11">
      <c r="A433" s="270"/>
      <c r="B433" s="270"/>
      <c r="C433" s="432"/>
      <c r="D433" s="292">
        <f t="shared" si="7"/>
        <v>0</v>
      </c>
      <c r="E433" s="432"/>
      <c r="F433" s="432"/>
      <c r="G433" s="432"/>
      <c r="H433" s="432"/>
      <c r="I433" s="432"/>
      <c r="J433" s="432"/>
      <c r="K433" s="270"/>
    </row>
    <row r="434" spans="1:11">
      <c r="A434" s="270"/>
      <c r="B434" s="270"/>
      <c r="C434" s="432"/>
      <c r="D434" s="292">
        <f t="shared" si="7"/>
        <v>0</v>
      </c>
      <c r="E434" s="432"/>
      <c r="F434" s="432"/>
      <c r="G434" s="432"/>
      <c r="H434" s="432"/>
      <c r="I434" s="432"/>
      <c r="J434" s="432"/>
      <c r="K434" s="270"/>
    </row>
    <row r="435" spans="1:11">
      <c r="A435" s="270"/>
      <c r="B435" s="270"/>
      <c r="C435" s="432"/>
      <c r="D435" s="292">
        <f t="shared" si="7"/>
        <v>0</v>
      </c>
      <c r="E435" s="432"/>
      <c r="F435" s="432"/>
      <c r="G435" s="432"/>
      <c r="H435" s="432"/>
      <c r="I435" s="432"/>
      <c r="J435" s="432"/>
      <c r="K435" s="270"/>
    </row>
    <row r="436" spans="1:11">
      <c r="A436" s="270"/>
      <c r="B436" s="270"/>
      <c r="C436" s="432"/>
      <c r="D436" s="292">
        <f t="shared" si="7"/>
        <v>0</v>
      </c>
      <c r="E436" s="432"/>
      <c r="F436" s="432"/>
      <c r="G436" s="432"/>
      <c r="H436" s="432"/>
      <c r="I436" s="432"/>
      <c r="J436" s="432"/>
      <c r="K436" s="270"/>
    </row>
    <row r="437" spans="1:11">
      <c r="A437" s="270"/>
      <c r="B437" s="270"/>
      <c r="C437" s="432"/>
      <c r="D437" s="292">
        <f t="shared" si="7"/>
        <v>0</v>
      </c>
      <c r="E437" s="432"/>
      <c r="F437" s="432"/>
      <c r="G437" s="432"/>
      <c r="H437" s="432"/>
      <c r="I437" s="432"/>
      <c r="J437" s="432"/>
      <c r="K437" s="270"/>
    </row>
    <row r="438" spans="1:11">
      <c r="A438" s="270"/>
      <c r="B438" s="270"/>
      <c r="C438" s="432"/>
      <c r="D438" s="292">
        <f t="shared" si="7"/>
        <v>0</v>
      </c>
      <c r="E438" s="432"/>
      <c r="F438" s="432"/>
      <c r="G438" s="432"/>
      <c r="H438" s="432"/>
      <c r="I438" s="432"/>
      <c r="J438" s="432"/>
      <c r="K438" s="270"/>
    </row>
    <row r="439" spans="1:11">
      <c r="A439" s="270"/>
      <c r="B439" s="270"/>
      <c r="C439" s="432"/>
      <c r="D439" s="292">
        <f t="shared" si="7"/>
        <v>0</v>
      </c>
      <c r="E439" s="432"/>
      <c r="F439" s="432"/>
      <c r="G439" s="432"/>
      <c r="H439" s="432"/>
      <c r="I439" s="432"/>
      <c r="J439" s="432"/>
      <c r="K439" s="270"/>
    </row>
    <row r="440" spans="1:11">
      <c r="A440" s="270"/>
      <c r="B440" s="270"/>
      <c r="C440" s="432"/>
      <c r="D440" s="292">
        <f t="shared" si="7"/>
        <v>0</v>
      </c>
      <c r="E440" s="432"/>
      <c r="F440" s="432"/>
      <c r="G440" s="432"/>
      <c r="H440" s="432"/>
      <c r="I440" s="432"/>
      <c r="J440" s="432"/>
      <c r="K440" s="270"/>
    </row>
    <row r="441" spans="1:11">
      <c r="A441" s="270"/>
      <c r="B441" s="270"/>
      <c r="C441" s="432"/>
      <c r="D441" s="292">
        <f t="shared" si="7"/>
        <v>0</v>
      </c>
      <c r="E441" s="432"/>
      <c r="F441" s="432"/>
      <c r="G441" s="432"/>
      <c r="H441" s="432"/>
      <c r="I441" s="432"/>
      <c r="J441" s="432"/>
      <c r="K441" s="270"/>
    </row>
    <row r="442" spans="1:11">
      <c r="A442" s="270"/>
      <c r="B442" s="270"/>
      <c r="C442" s="432"/>
      <c r="D442" s="292">
        <f t="shared" si="7"/>
        <v>0</v>
      </c>
      <c r="E442" s="432"/>
      <c r="F442" s="432"/>
      <c r="G442" s="432"/>
      <c r="H442" s="432"/>
      <c r="I442" s="432"/>
      <c r="J442" s="432"/>
      <c r="K442" s="270"/>
    </row>
    <row r="443" spans="1:11">
      <c r="A443" s="270"/>
      <c r="B443" s="270"/>
      <c r="C443" s="432"/>
      <c r="D443" s="292">
        <f t="shared" si="7"/>
        <v>0</v>
      </c>
      <c r="E443" s="432"/>
      <c r="F443" s="432"/>
      <c r="G443" s="432"/>
      <c r="H443" s="432"/>
      <c r="I443" s="432"/>
      <c r="J443" s="432"/>
      <c r="K443" s="270"/>
    </row>
    <row r="444" spans="1:11">
      <c r="A444" s="270"/>
      <c r="B444" s="270"/>
      <c r="C444" s="432"/>
      <c r="D444" s="292">
        <f t="shared" si="7"/>
        <v>0</v>
      </c>
      <c r="E444" s="432"/>
      <c r="F444" s="432"/>
      <c r="G444" s="432"/>
      <c r="H444" s="432"/>
      <c r="I444" s="432"/>
      <c r="J444" s="432"/>
      <c r="K444" s="270"/>
    </row>
    <row r="445" spans="1:11">
      <c r="A445" s="270"/>
      <c r="B445" s="270"/>
      <c r="C445" s="432"/>
      <c r="D445" s="292">
        <f t="shared" si="7"/>
        <v>0</v>
      </c>
      <c r="E445" s="432"/>
      <c r="F445" s="432"/>
      <c r="G445" s="432"/>
      <c r="H445" s="432"/>
      <c r="I445" s="432"/>
      <c r="J445" s="432"/>
      <c r="K445" s="270"/>
    </row>
    <row r="446" spans="1:11">
      <c r="A446" s="270"/>
      <c r="B446" s="270"/>
      <c r="C446" s="432"/>
      <c r="D446" s="292">
        <f t="shared" si="7"/>
        <v>0</v>
      </c>
      <c r="E446" s="432"/>
      <c r="F446" s="432"/>
      <c r="G446" s="432"/>
      <c r="H446" s="432"/>
      <c r="I446" s="432"/>
      <c r="J446" s="432"/>
      <c r="K446" s="270"/>
    </row>
    <row r="447" spans="1:11">
      <c r="A447" s="270"/>
      <c r="B447" s="270"/>
      <c r="C447" s="432"/>
      <c r="D447" s="292">
        <f t="shared" si="7"/>
        <v>0</v>
      </c>
      <c r="E447" s="432"/>
      <c r="F447" s="432"/>
      <c r="G447" s="432"/>
      <c r="H447" s="432"/>
      <c r="I447" s="432"/>
      <c r="J447" s="432"/>
      <c r="K447" s="270"/>
    </row>
    <row r="448" spans="1:11">
      <c r="A448" s="270"/>
      <c r="B448" s="270"/>
      <c r="C448" s="432"/>
      <c r="D448" s="292">
        <f t="shared" si="7"/>
        <v>0</v>
      </c>
      <c r="E448" s="432"/>
      <c r="F448" s="432"/>
      <c r="G448" s="432"/>
      <c r="H448" s="432"/>
      <c r="I448" s="432"/>
      <c r="J448" s="432"/>
      <c r="K448" s="270"/>
    </row>
    <row r="449" spans="1:11">
      <c r="A449" s="270"/>
      <c r="B449" s="270"/>
      <c r="C449" s="432"/>
      <c r="D449" s="292">
        <f t="shared" si="7"/>
        <v>0</v>
      </c>
      <c r="E449" s="432"/>
      <c r="F449" s="432"/>
      <c r="G449" s="432"/>
      <c r="H449" s="432"/>
      <c r="I449" s="432"/>
      <c r="J449" s="432"/>
      <c r="K449" s="270"/>
    </row>
    <row r="450" spans="1:11">
      <c r="A450" s="270"/>
      <c r="B450" s="270"/>
      <c r="C450" s="432"/>
      <c r="D450" s="292">
        <f t="shared" si="7"/>
        <v>0</v>
      </c>
      <c r="E450" s="432"/>
      <c r="F450" s="432"/>
      <c r="G450" s="432"/>
      <c r="H450" s="432"/>
      <c r="I450" s="432"/>
      <c r="J450" s="432"/>
      <c r="K450" s="270"/>
    </row>
    <row r="451" spans="1:11">
      <c r="A451" s="270"/>
      <c r="B451" s="270"/>
      <c r="C451" s="432"/>
      <c r="D451" s="292">
        <f t="shared" si="7"/>
        <v>0</v>
      </c>
      <c r="E451" s="432"/>
      <c r="F451" s="432"/>
      <c r="G451" s="432"/>
      <c r="H451" s="432"/>
      <c r="I451" s="432"/>
      <c r="J451" s="432"/>
      <c r="K451" s="270"/>
    </row>
    <row r="452" spans="1:11">
      <c r="A452" s="270"/>
      <c r="B452" s="270"/>
      <c r="C452" s="432"/>
      <c r="D452" s="292">
        <f t="shared" si="7"/>
        <v>0</v>
      </c>
      <c r="E452" s="432"/>
      <c r="F452" s="432"/>
      <c r="G452" s="432"/>
      <c r="H452" s="432"/>
      <c r="I452" s="432"/>
      <c r="J452" s="432"/>
      <c r="K452" s="270"/>
    </row>
    <row r="453" spans="1:11">
      <c r="A453" s="270"/>
      <c r="B453" s="270"/>
      <c r="C453" s="432"/>
      <c r="D453" s="292">
        <f t="shared" si="7"/>
        <v>0</v>
      </c>
      <c r="E453" s="432"/>
      <c r="F453" s="432"/>
      <c r="G453" s="432"/>
      <c r="H453" s="432"/>
      <c r="I453" s="432"/>
      <c r="J453" s="432"/>
      <c r="K453" s="270"/>
    </row>
    <row r="454" spans="1:11">
      <c r="A454" s="270"/>
      <c r="B454" s="270"/>
      <c r="C454" s="432"/>
      <c r="D454" s="292">
        <f t="shared" si="7"/>
        <v>0</v>
      </c>
      <c r="E454" s="432"/>
      <c r="F454" s="432"/>
      <c r="G454" s="432"/>
      <c r="H454" s="432"/>
      <c r="I454" s="432"/>
      <c r="J454" s="432"/>
      <c r="K454" s="270"/>
    </row>
    <row r="455" spans="1:11">
      <c r="A455" s="270"/>
      <c r="B455" s="270"/>
      <c r="C455" s="432"/>
      <c r="D455" s="292">
        <f t="shared" si="7"/>
        <v>0</v>
      </c>
      <c r="E455" s="432"/>
      <c r="F455" s="432"/>
      <c r="G455" s="432"/>
      <c r="H455" s="432"/>
      <c r="I455" s="432"/>
      <c r="J455" s="432"/>
      <c r="K455" s="270"/>
    </row>
    <row r="456" spans="1:11">
      <c r="A456" s="270"/>
      <c r="B456" s="270"/>
      <c r="C456" s="432"/>
      <c r="D456" s="292">
        <f t="shared" si="7"/>
        <v>0</v>
      </c>
      <c r="E456" s="432"/>
      <c r="F456" s="432"/>
      <c r="G456" s="432"/>
      <c r="H456" s="432"/>
      <c r="I456" s="432"/>
      <c r="J456" s="432"/>
      <c r="K456" s="270"/>
    </row>
    <row r="457" spans="1:11">
      <c r="A457" s="270"/>
      <c r="B457" s="270"/>
      <c r="C457" s="432"/>
      <c r="D457" s="292">
        <f t="shared" si="7"/>
        <v>0</v>
      </c>
      <c r="E457" s="432"/>
      <c r="F457" s="432"/>
      <c r="G457" s="432"/>
      <c r="H457" s="432"/>
      <c r="I457" s="432"/>
      <c r="J457" s="432"/>
      <c r="K457" s="270"/>
    </row>
    <row r="458" spans="1:11">
      <c r="A458" s="270"/>
      <c r="B458" s="270"/>
      <c r="C458" s="432"/>
      <c r="D458" s="292">
        <f t="shared" si="7"/>
        <v>0</v>
      </c>
      <c r="E458" s="432"/>
      <c r="F458" s="432"/>
      <c r="G458" s="432"/>
      <c r="H458" s="432"/>
      <c r="I458" s="432"/>
      <c r="J458" s="432"/>
      <c r="K458" s="270"/>
    </row>
    <row r="459" spans="1:11">
      <c r="A459" s="270"/>
      <c r="B459" s="270"/>
      <c r="C459" s="432"/>
      <c r="D459" s="292">
        <f t="shared" si="7"/>
        <v>0</v>
      </c>
      <c r="E459" s="432"/>
      <c r="F459" s="432"/>
      <c r="G459" s="432"/>
      <c r="H459" s="432"/>
      <c r="I459" s="432"/>
      <c r="J459" s="432"/>
      <c r="K459" s="270"/>
    </row>
    <row r="460" spans="1:11">
      <c r="A460" s="270"/>
      <c r="B460" s="270"/>
      <c r="C460" s="432"/>
      <c r="D460" s="292">
        <f t="shared" si="7"/>
        <v>0</v>
      </c>
      <c r="E460" s="432"/>
      <c r="F460" s="432"/>
      <c r="G460" s="432"/>
      <c r="H460" s="432"/>
      <c r="I460" s="432"/>
      <c r="J460" s="432"/>
      <c r="K460" s="270"/>
    </row>
    <row r="461" spans="1:11">
      <c r="A461" s="270"/>
      <c r="B461" s="270"/>
      <c r="C461" s="432"/>
      <c r="D461" s="292">
        <f t="shared" si="7"/>
        <v>0</v>
      </c>
      <c r="E461" s="432"/>
      <c r="F461" s="432"/>
      <c r="G461" s="432"/>
      <c r="H461" s="432"/>
      <c r="I461" s="432"/>
      <c r="J461" s="432"/>
      <c r="K461" s="270"/>
    </row>
    <row r="462" spans="1:11">
      <c r="A462" s="270"/>
      <c r="B462" s="270"/>
      <c r="C462" s="432"/>
      <c r="D462" s="292">
        <f t="shared" si="7"/>
        <v>0</v>
      </c>
      <c r="E462" s="432"/>
      <c r="F462" s="432"/>
      <c r="G462" s="432"/>
      <c r="H462" s="432"/>
      <c r="I462" s="432"/>
      <c r="J462" s="432"/>
      <c r="K462" s="270"/>
    </row>
    <row r="463" spans="1:11">
      <c r="A463" s="270"/>
      <c r="B463" s="270"/>
      <c r="C463" s="432"/>
      <c r="D463" s="292">
        <f t="shared" si="7"/>
        <v>0</v>
      </c>
      <c r="E463" s="432"/>
      <c r="F463" s="432"/>
      <c r="G463" s="432"/>
      <c r="H463" s="432"/>
      <c r="I463" s="432"/>
      <c r="J463" s="432"/>
      <c r="K463" s="270"/>
    </row>
    <row r="464" spans="1:11">
      <c r="A464" s="270"/>
      <c r="B464" s="270"/>
      <c r="C464" s="432"/>
      <c r="D464" s="292">
        <f t="shared" si="7"/>
        <v>0</v>
      </c>
      <c r="E464" s="432"/>
      <c r="F464" s="432"/>
      <c r="G464" s="432"/>
      <c r="H464" s="432"/>
      <c r="I464" s="432"/>
      <c r="J464" s="432"/>
      <c r="K464" s="270"/>
    </row>
    <row r="465" spans="1:11">
      <c r="A465" s="270"/>
      <c r="B465" s="270"/>
      <c r="C465" s="432"/>
      <c r="D465" s="292">
        <f t="shared" si="7"/>
        <v>0</v>
      </c>
      <c r="E465" s="432"/>
      <c r="F465" s="432"/>
      <c r="G465" s="432"/>
      <c r="H465" s="432"/>
      <c r="I465" s="432"/>
      <c r="J465" s="432"/>
      <c r="K465" s="270"/>
    </row>
    <row r="466" spans="1:11">
      <c r="A466" s="270"/>
      <c r="B466" s="270"/>
      <c r="C466" s="432"/>
      <c r="D466" s="292">
        <f t="shared" si="7"/>
        <v>0</v>
      </c>
      <c r="E466" s="432"/>
      <c r="F466" s="432"/>
      <c r="G466" s="432"/>
      <c r="H466" s="432"/>
      <c r="I466" s="432"/>
      <c r="J466" s="432"/>
      <c r="K466" s="270"/>
    </row>
    <row r="467" spans="1:11">
      <c r="A467" s="270"/>
      <c r="B467" s="270"/>
      <c r="C467" s="432"/>
      <c r="D467" s="292">
        <f t="shared" si="7"/>
        <v>0</v>
      </c>
      <c r="E467" s="432"/>
      <c r="F467" s="432"/>
      <c r="G467" s="432"/>
      <c r="H467" s="432"/>
      <c r="I467" s="432"/>
      <c r="J467" s="432"/>
      <c r="K467" s="270"/>
    </row>
    <row r="468" spans="1:11">
      <c r="A468" s="270"/>
      <c r="B468" s="270"/>
      <c r="C468" s="432"/>
      <c r="D468" s="292">
        <f t="shared" si="7"/>
        <v>0</v>
      </c>
      <c r="E468" s="432"/>
      <c r="F468" s="432"/>
      <c r="G468" s="432"/>
      <c r="H468" s="432"/>
      <c r="I468" s="432"/>
      <c r="J468" s="432"/>
      <c r="K468" s="270"/>
    </row>
    <row r="469" spans="1:11">
      <c r="A469" s="270"/>
      <c r="B469" s="270"/>
      <c r="C469" s="432"/>
      <c r="D469" s="292">
        <f t="shared" si="7"/>
        <v>0</v>
      </c>
      <c r="E469" s="432"/>
      <c r="F469" s="432"/>
      <c r="G469" s="432"/>
      <c r="H469" s="432"/>
      <c r="I469" s="432"/>
      <c r="J469" s="432"/>
      <c r="K469" s="270"/>
    </row>
    <row r="470" spans="1:11">
      <c r="A470" s="270"/>
      <c r="B470" s="270"/>
      <c r="C470" s="432"/>
      <c r="D470" s="292">
        <f t="shared" si="7"/>
        <v>0</v>
      </c>
      <c r="E470" s="432"/>
      <c r="F470" s="432"/>
      <c r="G470" s="432"/>
      <c r="H470" s="432"/>
      <c r="I470" s="432"/>
      <c r="J470" s="432"/>
      <c r="K470" s="270"/>
    </row>
    <row r="471" spans="1:11">
      <c r="A471" s="270"/>
      <c r="B471" s="270"/>
      <c r="C471" s="432"/>
      <c r="D471" s="292">
        <f t="shared" si="7"/>
        <v>0</v>
      </c>
      <c r="E471" s="432"/>
      <c r="F471" s="432"/>
      <c r="G471" s="432"/>
      <c r="H471" s="432"/>
      <c r="I471" s="432"/>
      <c r="J471" s="432"/>
      <c r="K471" s="270"/>
    </row>
    <row r="472" spans="1:11">
      <c r="A472" s="270"/>
      <c r="B472" s="270"/>
      <c r="C472" s="432"/>
      <c r="D472" s="292">
        <f t="shared" si="7"/>
        <v>0</v>
      </c>
      <c r="E472" s="432"/>
      <c r="F472" s="432"/>
      <c r="G472" s="432"/>
      <c r="H472" s="432"/>
      <c r="I472" s="432"/>
      <c r="J472" s="432"/>
      <c r="K472" s="270"/>
    </row>
    <row r="473" spans="1:11">
      <c r="A473" s="270"/>
      <c r="B473" s="270"/>
      <c r="C473" s="432"/>
      <c r="D473" s="292">
        <f t="shared" si="7"/>
        <v>0</v>
      </c>
      <c r="E473" s="432"/>
      <c r="F473" s="432"/>
      <c r="G473" s="432"/>
      <c r="H473" s="432"/>
      <c r="I473" s="432"/>
      <c r="J473" s="432"/>
      <c r="K473" s="270"/>
    </row>
    <row r="474" spans="1:11">
      <c r="A474" s="270"/>
      <c r="B474" s="270"/>
      <c r="C474" s="432"/>
      <c r="D474" s="292">
        <f t="shared" si="7"/>
        <v>0</v>
      </c>
      <c r="E474" s="432"/>
      <c r="F474" s="432"/>
      <c r="G474" s="432"/>
      <c r="H474" s="432"/>
      <c r="I474" s="432"/>
      <c r="J474" s="432"/>
      <c r="K474" s="270"/>
    </row>
    <row r="475" spans="1:11">
      <c r="A475" s="270"/>
      <c r="B475" s="270"/>
      <c r="C475" s="432"/>
      <c r="D475" s="292">
        <f t="shared" si="7"/>
        <v>0</v>
      </c>
      <c r="E475" s="432"/>
      <c r="F475" s="432"/>
      <c r="G475" s="432"/>
      <c r="H475" s="432"/>
      <c r="I475" s="432"/>
      <c r="J475" s="432"/>
      <c r="K475" s="270"/>
    </row>
    <row r="476" spans="1:11">
      <c r="A476" s="270"/>
      <c r="B476" s="270"/>
      <c r="C476" s="432"/>
      <c r="D476" s="292">
        <f t="shared" si="7"/>
        <v>0</v>
      </c>
      <c r="E476" s="432"/>
      <c r="F476" s="432"/>
      <c r="G476" s="432"/>
      <c r="H476" s="432"/>
      <c r="I476" s="432"/>
      <c r="J476" s="432"/>
      <c r="K476" s="270"/>
    </row>
    <row r="477" spans="1:11">
      <c r="A477" s="270"/>
      <c r="B477" s="270"/>
      <c r="C477" s="432"/>
      <c r="D477" s="292">
        <f t="shared" si="7"/>
        <v>0</v>
      </c>
      <c r="E477" s="432"/>
      <c r="F477" s="432"/>
      <c r="G477" s="432"/>
      <c r="H477" s="432"/>
      <c r="I477" s="432"/>
      <c r="J477" s="432"/>
      <c r="K477" s="270"/>
    </row>
    <row r="478" spans="1:11">
      <c r="A478" s="270"/>
      <c r="B478" s="270"/>
      <c r="C478" s="432"/>
      <c r="D478" s="292">
        <f t="shared" si="7"/>
        <v>0</v>
      </c>
      <c r="E478" s="432"/>
      <c r="F478" s="432"/>
      <c r="G478" s="432"/>
      <c r="H478" s="432"/>
      <c r="I478" s="432"/>
      <c r="J478" s="432"/>
      <c r="K478" s="270"/>
    </row>
    <row r="479" spans="1:11">
      <c r="A479" s="270"/>
      <c r="B479" s="270"/>
      <c r="C479" s="432"/>
      <c r="D479" s="292">
        <f t="shared" si="7"/>
        <v>0</v>
      </c>
      <c r="E479" s="432"/>
      <c r="F479" s="432"/>
      <c r="G479" s="432"/>
      <c r="H479" s="432"/>
      <c r="I479" s="432"/>
      <c r="J479" s="432"/>
      <c r="K479" s="270"/>
    </row>
    <row r="480" spans="1:11">
      <c r="A480" s="270"/>
      <c r="B480" s="270"/>
      <c r="C480" s="432"/>
      <c r="D480" s="292">
        <f t="shared" si="7"/>
        <v>0</v>
      </c>
      <c r="E480" s="432"/>
      <c r="F480" s="432"/>
      <c r="G480" s="432"/>
      <c r="H480" s="432"/>
      <c r="I480" s="432"/>
      <c r="J480" s="432"/>
      <c r="K480" s="270"/>
    </row>
    <row r="481" spans="1:11">
      <c r="A481" s="270"/>
      <c r="B481" s="270"/>
      <c r="C481" s="432"/>
      <c r="D481" s="292">
        <f t="shared" si="7"/>
        <v>0</v>
      </c>
      <c r="E481" s="432"/>
      <c r="F481" s="432"/>
      <c r="G481" s="432"/>
      <c r="H481" s="432"/>
      <c r="I481" s="432"/>
      <c r="J481" s="432"/>
      <c r="K481" s="270"/>
    </row>
    <row r="482" spans="1:11">
      <c r="A482" s="270"/>
      <c r="B482" s="270"/>
      <c r="C482" s="432"/>
      <c r="D482" s="292">
        <f t="shared" si="7"/>
        <v>0</v>
      </c>
      <c r="E482" s="432"/>
      <c r="F482" s="432"/>
      <c r="G482" s="432"/>
      <c r="H482" s="432"/>
      <c r="I482" s="432"/>
      <c r="J482" s="432"/>
      <c r="K482" s="270"/>
    </row>
    <row r="483" spans="1:11">
      <c r="A483" s="270"/>
      <c r="B483" s="270"/>
      <c r="C483" s="432"/>
      <c r="D483" s="292">
        <f t="shared" si="7"/>
        <v>0</v>
      </c>
      <c r="E483" s="432"/>
      <c r="F483" s="432"/>
      <c r="G483" s="432"/>
      <c r="H483" s="432"/>
      <c r="I483" s="432"/>
      <c r="J483" s="432"/>
      <c r="K483" s="270"/>
    </row>
    <row r="484" spans="1:11">
      <c r="A484" s="270"/>
      <c r="B484" s="270"/>
      <c r="C484" s="432"/>
      <c r="D484" s="292">
        <f t="shared" ref="D484:D547" si="8">+C484*(100-E484)/100</f>
        <v>0</v>
      </c>
      <c r="E484" s="432"/>
      <c r="F484" s="432"/>
      <c r="G484" s="432"/>
      <c r="H484" s="432"/>
      <c r="I484" s="432"/>
      <c r="J484" s="432"/>
      <c r="K484" s="270"/>
    </row>
    <row r="485" spans="1:11">
      <c r="A485" s="270"/>
      <c r="B485" s="270"/>
      <c r="C485" s="432"/>
      <c r="D485" s="292">
        <f t="shared" si="8"/>
        <v>0</v>
      </c>
      <c r="E485" s="432"/>
      <c r="F485" s="432"/>
      <c r="G485" s="432"/>
      <c r="H485" s="432"/>
      <c r="I485" s="432"/>
      <c r="J485" s="432"/>
      <c r="K485" s="270"/>
    </row>
    <row r="486" spans="1:11">
      <c r="A486" s="270"/>
      <c r="B486" s="270"/>
      <c r="C486" s="432"/>
      <c r="D486" s="292">
        <f t="shared" si="8"/>
        <v>0</v>
      </c>
      <c r="E486" s="432"/>
      <c r="F486" s="432"/>
      <c r="G486" s="432"/>
      <c r="H486" s="432"/>
      <c r="I486" s="432"/>
      <c r="J486" s="432"/>
      <c r="K486" s="270"/>
    </row>
    <row r="487" spans="1:11">
      <c r="A487" s="270"/>
      <c r="B487" s="270"/>
      <c r="C487" s="432"/>
      <c r="D487" s="292">
        <f t="shared" si="8"/>
        <v>0</v>
      </c>
      <c r="E487" s="432"/>
      <c r="F487" s="432"/>
      <c r="G487" s="432"/>
      <c r="H487" s="432"/>
      <c r="I487" s="432"/>
      <c r="J487" s="432"/>
      <c r="K487" s="270"/>
    </row>
    <row r="488" spans="1:11">
      <c r="A488" s="270"/>
      <c r="B488" s="270"/>
      <c r="C488" s="432"/>
      <c r="D488" s="292">
        <f t="shared" si="8"/>
        <v>0</v>
      </c>
      <c r="E488" s="432"/>
      <c r="F488" s="432"/>
      <c r="G488" s="432"/>
      <c r="H488" s="432"/>
      <c r="I488" s="432"/>
      <c r="J488" s="432"/>
      <c r="K488" s="270"/>
    </row>
    <row r="489" spans="1:11">
      <c r="A489" s="270"/>
      <c r="B489" s="270"/>
      <c r="C489" s="432"/>
      <c r="D489" s="292">
        <f t="shared" si="8"/>
        <v>0</v>
      </c>
      <c r="E489" s="432"/>
      <c r="F489" s="432"/>
      <c r="G489" s="432"/>
      <c r="H489" s="432"/>
      <c r="I489" s="432"/>
      <c r="J489" s="432"/>
      <c r="K489" s="270"/>
    </row>
    <row r="490" spans="1:11">
      <c r="A490" s="270"/>
      <c r="B490" s="270"/>
      <c r="C490" s="432"/>
      <c r="D490" s="292">
        <f t="shared" si="8"/>
        <v>0</v>
      </c>
      <c r="E490" s="432"/>
      <c r="F490" s="432"/>
      <c r="G490" s="432"/>
      <c r="H490" s="432"/>
      <c r="I490" s="432"/>
      <c r="J490" s="432"/>
      <c r="K490" s="270"/>
    </row>
    <row r="491" spans="1:11">
      <c r="A491" s="270"/>
      <c r="B491" s="270"/>
      <c r="C491" s="432"/>
      <c r="D491" s="292">
        <f t="shared" si="8"/>
        <v>0</v>
      </c>
      <c r="E491" s="432"/>
      <c r="F491" s="432"/>
      <c r="G491" s="432"/>
      <c r="H491" s="432"/>
      <c r="I491" s="432"/>
      <c r="J491" s="432"/>
      <c r="K491" s="270"/>
    </row>
    <row r="492" spans="1:11">
      <c r="A492" s="270"/>
      <c r="B492" s="270"/>
      <c r="C492" s="432"/>
      <c r="D492" s="292">
        <f t="shared" si="8"/>
        <v>0</v>
      </c>
      <c r="E492" s="432"/>
      <c r="F492" s="432"/>
      <c r="G492" s="432"/>
      <c r="H492" s="432"/>
      <c r="I492" s="432"/>
      <c r="J492" s="432"/>
      <c r="K492" s="270"/>
    </row>
    <row r="493" spans="1:11">
      <c r="A493" s="270"/>
      <c r="B493" s="270"/>
      <c r="C493" s="432"/>
      <c r="D493" s="292">
        <f t="shared" si="8"/>
        <v>0</v>
      </c>
      <c r="E493" s="432"/>
      <c r="F493" s="432"/>
      <c r="G493" s="432"/>
      <c r="H493" s="432"/>
      <c r="I493" s="432"/>
      <c r="J493" s="432"/>
      <c r="K493" s="270"/>
    </row>
    <row r="494" spans="1:11">
      <c r="A494" s="270"/>
      <c r="B494" s="270"/>
      <c r="C494" s="432"/>
      <c r="D494" s="292">
        <f t="shared" si="8"/>
        <v>0</v>
      </c>
      <c r="E494" s="432"/>
      <c r="F494" s="432"/>
      <c r="G494" s="432"/>
      <c r="H494" s="432"/>
      <c r="I494" s="432"/>
      <c r="J494" s="432"/>
      <c r="K494" s="270"/>
    </row>
    <row r="495" spans="1:11">
      <c r="A495" s="270"/>
      <c r="B495" s="270"/>
      <c r="C495" s="432"/>
      <c r="D495" s="292">
        <f t="shared" si="8"/>
        <v>0</v>
      </c>
      <c r="E495" s="432"/>
      <c r="F495" s="432"/>
      <c r="G495" s="432"/>
      <c r="H495" s="432"/>
      <c r="I495" s="432"/>
      <c r="J495" s="432"/>
      <c r="K495" s="270"/>
    </row>
    <row r="496" spans="1:11">
      <c r="A496" s="270"/>
      <c r="B496" s="270"/>
      <c r="D496" s="292">
        <f t="shared" si="8"/>
        <v>0</v>
      </c>
      <c r="K496" s="270"/>
    </row>
    <row r="497" spans="1:11">
      <c r="A497" s="270"/>
      <c r="B497" s="270"/>
      <c r="D497" s="292">
        <f t="shared" si="8"/>
        <v>0</v>
      </c>
      <c r="K497" s="270"/>
    </row>
    <row r="498" spans="1:11">
      <c r="A498" s="270"/>
      <c r="B498" s="270"/>
      <c r="D498" s="292">
        <f t="shared" si="8"/>
        <v>0</v>
      </c>
      <c r="K498" s="270"/>
    </row>
    <row r="499" spans="1:11">
      <c r="A499" s="270"/>
      <c r="B499" s="270"/>
      <c r="D499" s="292">
        <f t="shared" si="8"/>
        <v>0</v>
      </c>
      <c r="K499" s="270"/>
    </row>
    <row r="500" spans="1:11">
      <c r="A500" s="270"/>
      <c r="B500" s="270"/>
      <c r="D500" s="292">
        <f t="shared" si="8"/>
        <v>0</v>
      </c>
      <c r="K500" s="270"/>
    </row>
    <row r="501" spans="1:11">
      <c r="A501" s="270"/>
      <c r="B501" s="270"/>
      <c r="D501" s="292">
        <f t="shared" si="8"/>
        <v>0</v>
      </c>
      <c r="K501" s="270"/>
    </row>
    <row r="502" spans="1:11">
      <c r="A502" s="270"/>
      <c r="B502" s="270"/>
      <c r="C502" s="270"/>
      <c r="D502" s="292">
        <f t="shared" si="8"/>
        <v>0</v>
      </c>
      <c r="E502" s="270"/>
      <c r="F502" s="270"/>
      <c r="G502" s="270"/>
      <c r="H502" s="270"/>
      <c r="I502" s="270"/>
      <c r="J502" s="270"/>
      <c r="K502" s="270"/>
    </row>
    <row r="503" spans="1:11">
      <c r="A503" s="270"/>
      <c r="B503" s="270"/>
      <c r="C503" s="270"/>
      <c r="D503" s="292">
        <f t="shared" si="8"/>
        <v>0</v>
      </c>
      <c r="E503" s="270"/>
      <c r="F503" s="270"/>
      <c r="G503" s="270"/>
      <c r="H503" s="270"/>
      <c r="I503" s="270"/>
      <c r="J503" s="270"/>
      <c r="K503" s="270"/>
    </row>
    <row r="504" spans="1:11">
      <c r="A504" s="270"/>
      <c r="B504" s="270"/>
      <c r="C504" s="270"/>
      <c r="D504" s="292">
        <f t="shared" si="8"/>
        <v>0</v>
      </c>
      <c r="E504" s="270"/>
      <c r="F504" s="270"/>
      <c r="G504" s="270"/>
      <c r="H504" s="270"/>
      <c r="I504" s="270"/>
      <c r="J504" s="270"/>
      <c r="K504" s="270"/>
    </row>
    <row r="505" spans="1:11">
      <c r="A505" s="270"/>
      <c r="B505" s="270"/>
      <c r="C505" s="270"/>
      <c r="D505" s="292">
        <f t="shared" si="8"/>
        <v>0</v>
      </c>
      <c r="E505" s="270"/>
      <c r="F505" s="270"/>
      <c r="G505" s="270"/>
      <c r="H505" s="270"/>
      <c r="I505" s="270"/>
      <c r="J505" s="270"/>
      <c r="K505" s="270"/>
    </row>
    <row r="506" spans="1:11">
      <c r="A506" s="270"/>
      <c r="B506" s="270"/>
      <c r="C506" s="270"/>
      <c r="D506" s="292">
        <f t="shared" si="8"/>
        <v>0</v>
      </c>
      <c r="E506" s="270"/>
      <c r="F506" s="270"/>
      <c r="G506" s="270"/>
      <c r="H506" s="270"/>
      <c r="I506" s="270"/>
      <c r="J506" s="270"/>
      <c r="K506" s="270"/>
    </row>
    <row r="507" spans="1:11">
      <c r="A507" s="270"/>
      <c r="B507" s="270"/>
      <c r="C507" s="270"/>
      <c r="D507" s="292">
        <f t="shared" si="8"/>
        <v>0</v>
      </c>
      <c r="E507" s="270"/>
      <c r="F507" s="270"/>
      <c r="G507" s="270"/>
      <c r="H507" s="270"/>
      <c r="I507" s="270"/>
      <c r="J507" s="270"/>
      <c r="K507" s="270"/>
    </row>
    <row r="508" spans="1:11">
      <c r="A508" s="270"/>
      <c r="B508" s="270"/>
      <c r="C508" s="270"/>
      <c r="D508" s="292">
        <f t="shared" si="8"/>
        <v>0</v>
      </c>
      <c r="E508" s="270"/>
      <c r="F508" s="270"/>
      <c r="G508" s="270"/>
      <c r="H508" s="270"/>
      <c r="I508" s="270"/>
      <c r="J508" s="270"/>
      <c r="K508" s="270"/>
    </row>
    <row r="509" spans="1:11">
      <c r="A509" s="270"/>
      <c r="B509" s="270"/>
      <c r="C509" s="270"/>
      <c r="D509" s="292">
        <f t="shared" si="8"/>
        <v>0</v>
      </c>
      <c r="E509" s="270"/>
      <c r="F509" s="270"/>
      <c r="G509" s="270"/>
      <c r="H509" s="270"/>
      <c r="I509" s="270"/>
      <c r="J509" s="270"/>
      <c r="K509" s="270"/>
    </row>
    <row r="510" spans="1:11">
      <c r="A510" s="270"/>
      <c r="B510" s="270"/>
      <c r="C510" s="270"/>
      <c r="D510" s="292">
        <f t="shared" si="8"/>
        <v>0</v>
      </c>
      <c r="E510" s="270"/>
      <c r="F510" s="270"/>
      <c r="G510" s="270"/>
      <c r="H510" s="270"/>
      <c r="I510" s="270"/>
      <c r="J510" s="270"/>
      <c r="K510" s="270"/>
    </row>
    <row r="511" spans="1:11">
      <c r="A511" s="270"/>
      <c r="B511" s="270"/>
      <c r="C511" s="270"/>
      <c r="D511" s="292">
        <f t="shared" si="8"/>
        <v>0</v>
      </c>
      <c r="E511" s="270"/>
      <c r="F511" s="270"/>
      <c r="G511" s="270"/>
      <c r="H511" s="270"/>
      <c r="I511" s="270"/>
      <c r="J511" s="270"/>
      <c r="K511" s="270"/>
    </row>
    <row r="512" spans="1:11">
      <c r="A512" s="270"/>
      <c r="B512" s="270"/>
      <c r="C512" s="270"/>
      <c r="D512" s="292">
        <f t="shared" si="8"/>
        <v>0</v>
      </c>
      <c r="E512" s="270"/>
      <c r="F512" s="270"/>
      <c r="G512" s="270"/>
      <c r="H512" s="270"/>
      <c r="I512" s="270"/>
      <c r="J512" s="270"/>
      <c r="K512" s="270"/>
    </row>
    <row r="513" spans="1:11">
      <c r="A513" s="270"/>
      <c r="B513" s="270"/>
      <c r="C513" s="270"/>
      <c r="D513" s="292">
        <f t="shared" si="8"/>
        <v>0</v>
      </c>
      <c r="E513" s="270"/>
      <c r="F513" s="270"/>
      <c r="G513" s="270"/>
      <c r="H513" s="270"/>
      <c r="I513" s="270"/>
      <c r="J513" s="270"/>
      <c r="K513" s="270"/>
    </row>
    <row r="514" spans="1:11">
      <c r="A514" s="270"/>
      <c r="B514" s="270"/>
      <c r="C514" s="270"/>
      <c r="D514" s="292">
        <f t="shared" si="8"/>
        <v>0</v>
      </c>
      <c r="E514" s="270"/>
      <c r="F514" s="270"/>
      <c r="G514" s="270"/>
      <c r="H514" s="270"/>
      <c r="I514" s="270"/>
      <c r="J514" s="270"/>
      <c r="K514" s="270"/>
    </row>
    <row r="515" spans="1:11">
      <c r="A515" s="270"/>
      <c r="B515" s="270"/>
      <c r="C515" s="270"/>
      <c r="D515" s="292">
        <f t="shared" si="8"/>
        <v>0</v>
      </c>
      <c r="E515" s="270"/>
      <c r="F515" s="270"/>
      <c r="G515" s="270"/>
      <c r="H515" s="270"/>
      <c r="I515" s="270"/>
      <c r="J515" s="270"/>
      <c r="K515" s="270"/>
    </row>
    <row r="516" spans="1:11">
      <c r="A516" s="270"/>
      <c r="B516" s="270"/>
      <c r="C516" s="270"/>
      <c r="D516" s="292">
        <f t="shared" si="8"/>
        <v>0</v>
      </c>
      <c r="E516" s="270"/>
      <c r="F516" s="270"/>
      <c r="G516" s="270"/>
      <c r="H516" s="270"/>
      <c r="I516" s="270"/>
      <c r="J516" s="270"/>
      <c r="K516" s="270"/>
    </row>
    <row r="517" spans="1:11">
      <c r="A517" s="270"/>
      <c r="B517" s="270"/>
      <c r="C517" s="270"/>
      <c r="D517" s="292">
        <f t="shared" si="8"/>
        <v>0</v>
      </c>
      <c r="E517" s="270"/>
      <c r="F517" s="270"/>
      <c r="G517" s="270"/>
      <c r="H517" s="270"/>
      <c r="I517" s="270"/>
      <c r="J517" s="270"/>
      <c r="K517" s="270"/>
    </row>
    <row r="518" spans="1:11">
      <c r="A518" s="270"/>
      <c r="B518" s="270"/>
      <c r="C518" s="270"/>
      <c r="D518" s="292">
        <f t="shared" si="8"/>
        <v>0</v>
      </c>
      <c r="E518" s="270"/>
      <c r="F518" s="270"/>
      <c r="G518" s="270"/>
      <c r="H518" s="270"/>
      <c r="I518" s="270"/>
      <c r="J518" s="270"/>
      <c r="K518" s="270"/>
    </row>
    <row r="519" spans="1:11">
      <c r="A519" s="270"/>
      <c r="B519" s="270"/>
      <c r="C519" s="270"/>
      <c r="D519" s="292">
        <f t="shared" si="8"/>
        <v>0</v>
      </c>
      <c r="E519" s="270"/>
      <c r="F519" s="270"/>
      <c r="G519" s="270"/>
      <c r="H519" s="270"/>
      <c r="I519" s="270"/>
      <c r="J519" s="270"/>
      <c r="K519" s="270"/>
    </row>
    <row r="520" spans="1:11">
      <c r="A520" s="270"/>
      <c r="B520" s="270"/>
      <c r="C520" s="270"/>
      <c r="D520" s="292">
        <f t="shared" si="8"/>
        <v>0</v>
      </c>
      <c r="E520" s="270"/>
      <c r="F520" s="270"/>
      <c r="G520" s="270"/>
      <c r="H520" s="270"/>
      <c r="I520" s="270"/>
      <c r="J520" s="270"/>
      <c r="K520" s="270"/>
    </row>
    <row r="521" spans="1:11">
      <c r="A521" s="270"/>
      <c r="B521" s="270"/>
      <c r="C521" s="270"/>
      <c r="D521" s="292">
        <f t="shared" si="8"/>
        <v>0</v>
      </c>
      <c r="E521" s="270"/>
      <c r="F521" s="270"/>
      <c r="G521" s="270"/>
      <c r="H521" s="270"/>
      <c r="I521" s="270"/>
      <c r="J521" s="270"/>
      <c r="K521" s="270"/>
    </row>
    <row r="522" spans="1:11">
      <c r="A522" s="270"/>
      <c r="B522" s="270"/>
      <c r="C522" s="270"/>
      <c r="D522" s="292">
        <f t="shared" si="8"/>
        <v>0</v>
      </c>
      <c r="E522" s="270"/>
      <c r="F522" s="270"/>
      <c r="G522" s="270"/>
      <c r="H522" s="270"/>
      <c r="I522" s="270"/>
      <c r="J522" s="270"/>
      <c r="K522" s="270"/>
    </row>
    <row r="523" spans="1:11">
      <c r="A523" s="270"/>
      <c r="B523" s="270"/>
      <c r="C523" s="270"/>
      <c r="D523" s="292">
        <f t="shared" si="8"/>
        <v>0</v>
      </c>
      <c r="E523" s="270"/>
      <c r="F523" s="270"/>
      <c r="G523" s="270"/>
      <c r="H523" s="270"/>
      <c r="I523" s="270"/>
      <c r="J523" s="270"/>
      <c r="K523" s="270"/>
    </row>
    <row r="524" spans="1:11">
      <c r="A524" s="270"/>
      <c r="B524" s="270"/>
      <c r="C524" s="270"/>
      <c r="D524" s="292">
        <f t="shared" si="8"/>
        <v>0</v>
      </c>
      <c r="E524" s="270"/>
      <c r="F524" s="270"/>
      <c r="G524" s="270"/>
      <c r="H524" s="270"/>
      <c r="I524" s="270"/>
      <c r="J524" s="270"/>
      <c r="K524" s="270"/>
    </row>
    <row r="525" spans="1:11">
      <c r="A525" s="270"/>
      <c r="B525" s="270"/>
      <c r="C525" s="270"/>
      <c r="D525" s="292">
        <f t="shared" si="8"/>
        <v>0</v>
      </c>
      <c r="E525" s="270"/>
      <c r="F525" s="270"/>
      <c r="G525" s="270"/>
      <c r="H525" s="270"/>
      <c r="I525" s="270"/>
      <c r="J525" s="270"/>
      <c r="K525" s="270"/>
    </row>
    <row r="526" spans="1:11">
      <c r="A526" s="270"/>
      <c r="B526" s="270"/>
      <c r="C526" s="270"/>
      <c r="D526" s="292">
        <f t="shared" si="8"/>
        <v>0</v>
      </c>
      <c r="E526" s="270"/>
      <c r="F526" s="270"/>
      <c r="G526" s="270"/>
      <c r="H526" s="270"/>
      <c r="I526" s="270"/>
      <c r="J526" s="270"/>
      <c r="K526" s="270"/>
    </row>
    <row r="527" spans="1:11">
      <c r="A527" s="270"/>
      <c r="B527" s="270"/>
      <c r="C527" s="270"/>
      <c r="D527" s="292">
        <f t="shared" si="8"/>
        <v>0</v>
      </c>
      <c r="E527" s="270"/>
      <c r="F527" s="270"/>
      <c r="G527" s="270"/>
      <c r="H527" s="270"/>
      <c r="I527" s="270"/>
      <c r="J527" s="270"/>
      <c r="K527" s="270"/>
    </row>
    <row r="528" spans="1:11">
      <c r="A528" s="270"/>
      <c r="B528" s="270"/>
      <c r="C528" s="270"/>
      <c r="D528" s="292">
        <f t="shared" si="8"/>
        <v>0</v>
      </c>
      <c r="E528" s="270"/>
      <c r="F528" s="270"/>
      <c r="G528" s="270"/>
      <c r="H528" s="270"/>
      <c r="I528" s="270"/>
      <c r="J528" s="270"/>
      <c r="K528" s="270"/>
    </row>
    <row r="529" spans="1:11">
      <c r="A529" s="270"/>
      <c r="B529" s="270"/>
      <c r="C529" s="270"/>
      <c r="D529" s="292">
        <f t="shared" si="8"/>
        <v>0</v>
      </c>
      <c r="E529" s="270"/>
      <c r="F529" s="270"/>
      <c r="G529" s="270"/>
      <c r="H529" s="270"/>
      <c r="I529" s="270"/>
      <c r="J529" s="270"/>
      <c r="K529" s="270"/>
    </row>
    <row r="530" spans="1:11">
      <c r="A530" s="270"/>
      <c r="B530" s="270"/>
      <c r="C530" s="270"/>
      <c r="D530" s="292">
        <f t="shared" si="8"/>
        <v>0</v>
      </c>
      <c r="E530" s="270"/>
      <c r="F530" s="270"/>
      <c r="G530" s="270"/>
      <c r="H530" s="270"/>
      <c r="I530" s="270"/>
      <c r="J530" s="270"/>
      <c r="K530" s="270"/>
    </row>
    <row r="531" spans="1:11">
      <c r="A531" s="270"/>
      <c r="B531" s="270"/>
      <c r="C531" s="270"/>
      <c r="D531" s="292">
        <f t="shared" si="8"/>
        <v>0</v>
      </c>
      <c r="E531" s="270"/>
      <c r="F531" s="270"/>
      <c r="G531" s="270"/>
      <c r="H531" s="270"/>
      <c r="I531" s="270"/>
      <c r="J531" s="270"/>
      <c r="K531" s="270"/>
    </row>
    <row r="532" spans="1:11">
      <c r="A532" s="270"/>
      <c r="B532" s="270"/>
      <c r="C532" s="270"/>
      <c r="D532" s="292">
        <f t="shared" si="8"/>
        <v>0</v>
      </c>
      <c r="E532" s="270"/>
      <c r="F532" s="270"/>
      <c r="G532" s="270"/>
      <c r="H532" s="270"/>
      <c r="I532" s="270"/>
      <c r="J532" s="270"/>
      <c r="K532" s="270"/>
    </row>
    <row r="533" spans="1:11">
      <c r="A533" s="270"/>
      <c r="B533" s="270"/>
      <c r="C533" s="270"/>
      <c r="D533" s="292">
        <f t="shared" si="8"/>
        <v>0</v>
      </c>
      <c r="E533" s="270"/>
      <c r="F533" s="270"/>
      <c r="G533" s="270"/>
      <c r="H533" s="270"/>
      <c r="I533" s="270"/>
      <c r="J533" s="270"/>
      <c r="K533" s="270"/>
    </row>
    <row r="534" spans="1:11">
      <c r="A534" s="270"/>
      <c r="B534" s="270"/>
      <c r="C534" s="270"/>
      <c r="D534" s="292">
        <f t="shared" si="8"/>
        <v>0</v>
      </c>
      <c r="E534" s="270"/>
      <c r="F534" s="270"/>
      <c r="G534" s="270"/>
      <c r="H534" s="270"/>
      <c r="I534" s="270"/>
      <c r="J534" s="270"/>
      <c r="K534" s="270"/>
    </row>
    <row r="535" spans="1:11">
      <c r="A535" s="270"/>
      <c r="B535" s="270"/>
      <c r="C535" s="270"/>
      <c r="D535" s="292">
        <f t="shared" si="8"/>
        <v>0</v>
      </c>
      <c r="E535" s="270"/>
      <c r="F535" s="270"/>
      <c r="G535" s="270"/>
      <c r="H535" s="270"/>
      <c r="I535" s="270"/>
      <c r="J535" s="270"/>
      <c r="K535" s="270"/>
    </row>
    <row r="536" spans="1:11">
      <c r="A536" s="270"/>
      <c r="B536" s="270"/>
      <c r="C536" s="270"/>
      <c r="D536" s="292">
        <f t="shared" si="8"/>
        <v>0</v>
      </c>
      <c r="E536" s="270"/>
      <c r="F536" s="270"/>
      <c r="G536" s="270"/>
      <c r="H536" s="270"/>
      <c r="I536" s="270"/>
      <c r="J536" s="270"/>
      <c r="K536" s="270"/>
    </row>
    <row r="537" spans="1:11">
      <c r="A537" s="270"/>
      <c r="B537" s="270"/>
      <c r="C537" s="270"/>
      <c r="D537" s="292">
        <f t="shared" si="8"/>
        <v>0</v>
      </c>
      <c r="E537" s="270"/>
      <c r="F537" s="270"/>
      <c r="G537" s="270"/>
      <c r="H537" s="270"/>
      <c r="I537" s="270"/>
      <c r="J537" s="270"/>
      <c r="K537" s="270"/>
    </row>
    <row r="538" spans="1:11">
      <c r="A538" s="270"/>
      <c r="B538" s="270"/>
      <c r="C538" s="270"/>
      <c r="D538" s="292">
        <f t="shared" si="8"/>
        <v>0</v>
      </c>
      <c r="E538" s="270"/>
      <c r="F538" s="270"/>
      <c r="G538" s="270"/>
      <c r="H538" s="270"/>
      <c r="I538" s="270"/>
      <c r="J538" s="270"/>
      <c r="K538" s="270"/>
    </row>
    <row r="539" spans="1:11">
      <c r="A539" s="270"/>
      <c r="B539" s="270"/>
      <c r="C539" s="270"/>
      <c r="D539" s="292">
        <f t="shared" si="8"/>
        <v>0</v>
      </c>
      <c r="E539" s="270"/>
      <c r="F539" s="270"/>
      <c r="G539" s="270"/>
      <c r="H539" s="270"/>
      <c r="I539" s="270"/>
      <c r="J539" s="270"/>
      <c r="K539" s="270"/>
    </row>
    <row r="540" spans="1:11">
      <c r="A540" s="270"/>
      <c r="B540" s="270"/>
      <c r="C540" s="270"/>
      <c r="D540" s="292">
        <f t="shared" si="8"/>
        <v>0</v>
      </c>
      <c r="E540" s="270"/>
      <c r="F540" s="270"/>
      <c r="G540" s="270"/>
      <c r="H540" s="270"/>
      <c r="I540" s="270"/>
      <c r="J540" s="270"/>
      <c r="K540" s="270"/>
    </row>
    <row r="541" spans="1:11">
      <c r="A541" s="270"/>
      <c r="B541" s="270"/>
      <c r="C541" s="270"/>
      <c r="D541" s="292">
        <f t="shared" si="8"/>
        <v>0</v>
      </c>
      <c r="E541" s="270"/>
      <c r="F541" s="270"/>
      <c r="G541" s="270"/>
      <c r="H541" s="270"/>
      <c r="I541" s="270"/>
      <c r="J541" s="270"/>
      <c r="K541" s="270"/>
    </row>
    <row r="542" spans="1:11">
      <c r="A542" s="270"/>
      <c r="B542" s="270"/>
      <c r="C542" s="270"/>
      <c r="D542" s="292">
        <f t="shared" si="8"/>
        <v>0</v>
      </c>
      <c r="E542" s="270"/>
      <c r="F542" s="270"/>
      <c r="G542" s="270"/>
      <c r="H542" s="270"/>
      <c r="I542" s="270"/>
      <c r="J542" s="270"/>
      <c r="K542" s="270"/>
    </row>
    <row r="543" spans="1:11">
      <c r="A543" s="270"/>
      <c r="B543" s="270"/>
      <c r="C543" s="270"/>
      <c r="D543" s="292">
        <f t="shared" si="8"/>
        <v>0</v>
      </c>
      <c r="E543" s="270"/>
      <c r="F543" s="270"/>
      <c r="G543" s="270"/>
      <c r="H543" s="270"/>
      <c r="I543" s="270"/>
      <c r="J543" s="270"/>
      <c r="K543" s="270"/>
    </row>
    <row r="544" spans="1:11">
      <c r="A544" s="270"/>
      <c r="B544" s="270"/>
      <c r="C544" s="270"/>
      <c r="D544" s="292">
        <f t="shared" si="8"/>
        <v>0</v>
      </c>
      <c r="E544" s="270"/>
      <c r="F544" s="270"/>
      <c r="G544" s="270"/>
      <c r="H544" s="270"/>
      <c r="I544" s="270"/>
      <c r="J544" s="270"/>
      <c r="K544" s="270"/>
    </row>
    <row r="545" spans="1:11">
      <c r="A545" s="270"/>
      <c r="B545" s="270"/>
      <c r="C545" s="270"/>
      <c r="D545" s="292">
        <f t="shared" si="8"/>
        <v>0</v>
      </c>
      <c r="E545" s="270"/>
      <c r="F545" s="270"/>
      <c r="G545" s="270"/>
      <c r="H545" s="270"/>
      <c r="I545" s="270"/>
      <c r="J545" s="270"/>
      <c r="K545" s="270"/>
    </row>
    <row r="546" spans="1:11">
      <c r="A546" s="270"/>
      <c r="B546" s="270"/>
      <c r="C546" s="270"/>
      <c r="D546" s="292">
        <f t="shared" si="8"/>
        <v>0</v>
      </c>
      <c r="E546" s="270"/>
      <c r="F546" s="270"/>
      <c r="G546" s="270"/>
      <c r="H546" s="270"/>
      <c r="I546" s="270"/>
      <c r="J546" s="270"/>
      <c r="K546" s="270"/>
    </row>
    <row r="547" spans="1:11">
      <c r="A547" s="270"/>
      <c r="B547" s="270"/>
      <c r="C547" s="270"/>
      <c r="D547" s="292">
        <f t="shared" si="8"/>
        <v>0</v>
      </c>
      <c r="E547" s="270"/>
      <c r="F547" s="270"/>
      <c r="G547" s="270"/>
      <c r="H547" s="270"/>
      <c r="I547" s="270"/>
      <c r="J547" s="270"/>
      <c r="K547" s="270"/>
    </row>
    <row r="548" spans="1:11">
      <c r="A548" s="270"/>
      <c r="B548" s="270"/>
      <c r="C548" s="270"/>
      <c r="D548" s="292">
        <f t="shared" ref="D548:D555" si="9">+C548*(100-E548)/100</f>
        <v>0</v>
      </c>
      <c r="E548" s="270"/>
      <c r="F548" s="270"/>
      <c r="G548" s="270"/>
      <c r="H548" s="270"/>
      <c r="I548" s="270"/>
      <c r="J548" s="270"/>
      <c r="K548" s="270"/>
    </row>
    <row r="549" spans="1:11">
      <c r="A549" s="270"/>
      <c r="B549" s="270"/>
      <c r="C549" s="270"/>
      <c r="D549" s="292">
        <f t="shared" si="9"/>
        <v>0</v>
      </c>
      <c r="E549" s="270"/>
      <c r="F549" s="270"/>
      <c r="G549" s="270"/>
      <c r="H549" s="270"/>
      <c r="I549" s="270"/>
      <c r="J549" s="270"/>
      <c r="K549" s="270"/>
    </row>
    <row r="550" spans="1:11">
      <c r="A550" s="270"/>
      <c r="B550" s="270"/>
      <c r="C550" s="270"/>
      <c r="D550" s="292">
        <f t="shared" si="9"/>
        <v>0</v>
      </c>
      <c r="E550" s="270"/>
      <c r="F550" s="270"/>
      <c r="G550" s="270"/>
      <c r="H550" s="270"/>
      <c r="I550" s="270"/>
      <c r="J550" s="270"/>
      <c r="K550" s="270"/>
    </row>
    <row r="551" spans="1:11">
      <c r="A551" s="270"/>
      <c r="B551" s="270"/>
      <c r="C551" s="270"/>
      <c r="D551" s="292">
        <f t="shared" si="9"/>
        <v>0</v>
      </c>
      <c r="E551" s="270"/>
      <c r="F551" s="270"/>
      <c r="G551" s="270"/>
      <c r="H551" s="270"/>
      <c r="I551" s="270"/>
      <c r="J551" s="270"/>
      <c r="K551" s="270"/>
    </row>
    <row r="552" spans="1:11">
      <c r="A552" s="270"/>
      <c r="B552" s="270"/>
      <c r="C552" s="270"/>
      <c r="D552" s="292">
        <f t="shared" si="9"/>
        <v>0</v>
      </c>
      <c r="E552" s="270"/>
      <c r="F552" s="270"/>
      <c r="G552" s="270"/>
      <c r="H552" s="270"/>
      <c r="I552" s="270"/>
      <c r="J552" s="270"/>
      <c r="K552" s="270"/>
    </row>
    <row r="553" spans="1:11">
      <c r="A553" s="270"/>
      <c r="B553" s="270"/>
      <c r="C553" s="270"/>
      <c r="D553" s="292">
        <f t="shared" si="9"/>
        <v>0</v>
      </c>
      <c r="E553" s="270"/>
      <c r="F553" s="270"/>
      <c r="G553" s="270"/>
      <c r="H553" s="270"/>
      <c r="I553" s="270"/>
      <c r="J553" s="270"/>
      <c r="K553" s="270"/>
    </row>
    <row r="554" spans="1:11">
      <c r="A554" s="270"/>
      <c r="B554" s="270"/>
      <c r="C554" s="270"/>
      <c r="D554" s="292">
        <f t="shared" si="9"/>
        <v>0</v>
      </c>
      <c r="E554" s="270"/>
      <c r="F554" s="270"/>
      <c r="G554" s="270"/>
      <c r="H554" s="270"/>
      <c r="I554" s="270"/>
      <c r="J554" s="270"/>
      <c r="K554" s="270"/>
    </row>
    <row r="555" spans="1:11">
      <c r="A555" s="270"/>
      <c r="B555" s="270"/>
      <c r="C555" s="270"/>
      <c r="D555" s="292">
        <f t="shared" si="9"/>
        <v>0</v>
      </c>
      <c r="E555" s="270"/>
      <c r="F555" s="270"/>
      <c r="G555" s="270"/>
      <c r="H555" s="270"/>
      <c r="I555" s="270"/>
      <c r="J555" s="270"/>
      <c r="K555" s="270"/>
    </row>
  </sheetData>
  <autoFilter ref="B6:B555"/>
  <customSheetViews>
    <customSheetView guid="{CD481555-6D06-49CD-9625-98C90CC09C9A}" showAutoFilter="1">
      <selection activeCell="K109" sqref="K109"/>
      <pageMargins left="0.7" right="0.7" top="0.75" bottom="0.75" header="0.3" footer="0.3"/>
      <pageSetup paperSize="9" orientation="portrait" r:id="rId1"/>
      <autoFilter ref="B6:B553"/>
    </customSheetView>
    <customSheetView guid="{9EC6AF21-4B8E-44E3-AF29-8895353139B2}" showAutoFilter="1">
      <pane ySplit="6" topLeftCell="A103" activePane="bottomLeft" state="frozen"/>
      <selection pane="bottomLeft" activeCell="K109" sqref="K109"/>
      <pageMargins left="0.7" right="0.7" top="0.75" bottom="0.75" header="0.3" footer="0.3"/>
      <pageSetup paperSize="9" orientation="portrait" r:id="rId2"/>
      <autoFilter ref="B6:B553"/>
    </customSheetView>
    <customSheetView guid="{4A6D03CA-35D0-42B2-8E76-6C991766DE68}" showAutoFilter="1">
      <pane ySplit="5" topLeftCell="A103" activePane="bottomLeft" state="frozen"/>
      <selection pane="bottomLeft" activeCell="K109" sqref="K109"/>
      <pageMargins left="0.7" right="0.7" top="0.75" bottom="0.75" header="0.3" footer="0.3"/>
      <pageSetup paperSize="9" orientation="portrait" r:id="rId3"/>
      <autoFilter ref="B6:B553"/>
    </customSheetView>
    <customSheetView guid="{94FC66D5-BF29-4BE8-974C-C93BA07E9FE3}" showAutoFilter="1">
      <pane ySplit="6" topLeftCell="A103" activePane="bottomLeft" state="frozen"/>
      <selection pane="bottomLeft" activeCell="K109" sqref="K109"/>
      <pageMargins left="0.7" right="0.7" top="0.75" bottom="0.75" header="0.3" footer="0.3"/>
      <pageSetup paperSize="9" orientation="portrait" r:id="rId4"/>
      <autoFilter ref="B6:B553"/>
    </customSheetView>
  </customSheetViews>
  <mergeCells count="62">
    <mergeCell ref="C145:J145"/>
    <mergeCell ref="C43:J43"/>
    <mergeCell ref="C30:J30"/>
    <mergeCell ref="C58:J58"/>
    <mergeCell ref="C122:J122"/>
    <mergeCell ref="C93:J93"/>
    <mergeCell ref="C119:J119"/>
    <mergeCell ref="C115:J115"/>
    <mergeCell ref="C80:J80"/>
    <mergeCell ref="C76:J76"/>
    <mergeCell ref="C70:J70"/>
    <mergeCell ref="C110:J110"/>
    <mergeCell ref="C101:J101"/>
    <mergeCell ref="C144:J144"/>
    <mergeCell ref="C141:J141"/>
    <mergeCell ref="C143:J143"/>
    <mergeCell ref="C20:J20"/>
    <mergeCell ref="C42:J42"/>
    <mergeCell ref="C11:J11"/>
    <mergeCell ref="C12:J12"/>
    <mergeCell ref="C13:J13"/>
    <mergeCell ref="C19:J19"/>
    <mergeCell ref="C15:J15"/>
    <mergeCell ref="A5:B5"/>
    <mergeCell ref="C16:J16"/>
    <mergeCell ref="C17:J17"/>
    <mergeCell ref="C18:J18"/>
    <mergeCell ref="C7:J7"/>
    <mergeCell ref="A7:A8"/>
    <mergeCell ref="C5:F5"/>
    <mergeCell ref="A3:B3"/>
    <mergeCell ref="C3:F3"/>
    <mergeCell ref="G3:H3"/>
    <mergeCell ref="I3:J3"/>
    <mergeCell ref="A4:B4"/>
    <mergeCell ref="C4:F4"/>
    <mergeCell ref="I4:K4"/>
    <mergeCell ref="A1:K1"/>
    <mergeCell ref="A2:B2"/>
    <mergeCell ref="C2:F2"/>
    <mergeCell ref="G2:H2"/>
    <mergeCell ref="I2:J2"/>
    <mergeCell ref="A68:A69"/>
    <mergeCell ref="C68:J68"/>
    <mergeCell ref="C74:J74"/>
    <mergeCell ref="A79:A80"/>
    <mergeCell ref="A85:A86"/>
    <mergeCell ref="C85:J85"/>
    <mergeCell ref="C142:J142"/>
    <mergeCell ref="A101:A102"/>
    <mergeCell ref="C102:J102"/>
    <mergeCell ref="A92:A93"/>
    <mergeCell ref="C123:J123"/>
    <mergeCell ref="C140:J140"/>
    <mergeCell ref="C137:J137"/>
    <mergeCell ref="C136:J136"/>
    <mergeCell ref="A130:A131"/>
    <mergeCell ref="C129:J129"/>
    <mergeCell ref="C116:J116"/>
    <mergeCell ref="C139:J139"/>
    <mergeCell ref="C113:J113"/>
    <mergeCell ref="C112:J112"/>
  </mergeCells>
  <hyperlinks>
    <hyperlink ref="B43" r:id="rId5"/>
    <hyperlink ref="B7" r:id="rId6"/>
  </hyperlinks>
  <pageMargins left="0.7" right="0.7" top="0.75" bottom="0.75" header="0.3" footer="0.3"/>
  <pageSetup paperSize="9" orientation="portrait" r:id="rId7"/>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N580"/>
  <sheetViews>
    <sheetView zoomScaleNormal="100" workbookViewId="0">
      <pane xSplit="1" ySplit="6" topLeftCell="B182" activePane="bottomRight" state="frozen"/>
      <selection pane="topRight" activeCell="B1" sqref="B1"/>
      <selection pane="bottomLeft" activeCell="A7" sqref="A7"/>
      <selection pane="bottomRight" activeCell="K185" sqref="K185"/>
    </sheetView>
  </sheetViews>
  <sheetFormatPr defaultRowHeight="15.75"/>
  <cols>
    <col min="1" max="1" width="11" style="273" customWidth="1"/>
    <col min="2" max="2" width="10.140625" style="272" customWidth="1"/>
    <col min="3" max="8" width="11.28515625" style="272" customWidth="1"/>
    <col min="9" max="9" width="13" style="272" customWidth="1"/>
    <col min="10" max="11" width="16" style="272" customWidth="1"/>
    <col min="12" max="12" width="71.28515625" style="271" customWidth="1"/>
    <col min="13" max="16384" width="9.140625" style="270"/>
  </cols>
  <sheetData>
    <row r="1" spans="1:13" s="281" customFormat="1" ht="34.5" customHeight="1" thickTop="1">
      <c r="A1" s="4298" t="s">
        <v>1903</v>
      </c>
      <c r="B1" s="4299"/>
      <c r="C1" s="4299"/>
      <c r="D1" s="4299"/>
      <c r="E1" s="4299"/>
      <c r="F1" s="4299"/>
      <c r="G1" s="4299"/>
      <c r="H1" s="4299"/>
      <c r="I1" s="4299"/>
      <c r="J1" s="4299"/>
      <c r="K1" s="4299"/>
      <c r="L1" s="4300"/>
      <c r="M1" s="288"/>
    </row>
    <row r="2" spans="1:13" ht="23.25" customHeight="1" thickBot="1">
      <c r="A2" s="4289" t="s">
        <v>215</v>
      </c>
      <c r="B2" s="4373"/>
      <c r="C2" s="4734">
        <v>7860</v>
      </c>
      <c r="D2" s="4735"/>
      <c r="E2" s="4735"/>
      <c r="F2" s="4736"/>
      <c r="G2" s="4374" t="s">
        <v>6403</v>
      </c>
      <c r="H2" s="4375"/>
      <c r="I2" s="4269"/>
      <c r="J2" s="4269"/>
      <c r="K2" s="4269"/>
      <c r="L2" s="4279"/>
    </row>
    <row r="3" spans="1:13" ht="23.25" customHeight="1" thickTop="1" thickBot="1">
      <c r="A3" s="4289" t="s">
        <v>222</v>
      </c>
      <c r="B3" s="4373"/>
      <c r="C3" s="4734" t="s">
        <v>4704</v>
      </c>
      <c r="D3" s="4737"/>
      <c r="E3" s="4737"/>
      <c r="F3" s="4738"/>
      <c r="G3" s="4268"/>
      <c r="H3" s="4269"/>
      <c r="I3" s="4584" t="s">
        <v>1918</v>
      </c>
      <c r="J3" s="4585"/>
      <c r="K3" s="4269"/>
      <c r="L3" s="4279"/>
    </row>
    <row r="4" spans="1:13" ht="23.25" customHeight="1" thickTop="1" thickBot="1">
      <c r="A4" s="4289" t="s">
        <v>223</v>
      </c>
      <c r="B4" s="4373"/>
      <c r="C4" s="4739" t="s">
        <v>4705</v>
      </c>
      <c r="D4" s="4740"/>
      <c r="E4" s="4740"/>
      <c r="F4" s="4741"/>
      <c r="G4" s="435"/>
      <c r="H4" s="435"/>
      <c r="I4" s="4753" t="s">
        <v>4517</v>
      </c>
      <c r="J4" s="4753"/>
      <c r="K4" s="4269"/>
      <c r="L4" s="4279"/>
    </row>
    <row r="5" spans="1:13" s="325" customFormat="1" ht="66" customHeight="1" thickBot="1">
      <c r="A5" s="4289" t="s">
        <v>325</v>
      </c>
      <c r="B5" s="4373"/>
      <c r="C5" s="4744" t="s">
        <v>4516</v>
      </c>
      <c r="D5" s="4745"/>
      <c r="E5" s="4745"/>
      <c r="F5" s="4745"/>
      <c r="G5" s="362"/>
      <c r="H5" s="361"/>
      <c r="I5" s="4754" t="s">
        <v>4556</v>
      </c>
      <c r="J5" s="4755"/>
      <c r="K5" s="4269"/>
      <c r="L5" s="4279"/>
    </row>
    <row r="6" spans="1:13" s="281" customFormat="1" ht="35.25" customHeight="1" thickTop="1">
      <c r="A6" s="284" t="s">
        <v>1</v>
      </c>
      <c r="B6" s="283" t="s">
        <v>0</v>
      </c>
      <c r="C6" s="283" t="s">
        <v>2</v>
      </c>
      <c r="D6" s="283" t="s">
        <v>3</v>
      </c>
      <c r="E6" s="283" t="s">
        <v>4</v>
      </c>
      <c r="F6" s="283" t="s">
        <v>5</v>
      </c>
      <c r="G6" s="283" t="s">
        <v>6</v>
      </c>
      <c r="H6" s="283" t="s">
        <v>7</v>
      </c>
      <c r="I6" s="283" t="s">
        <v>8</v>
      </c>
      <c r="J6" s="283" t="s">
        <v>9</v>
      </c>
      <c r="K6" s="283" t="s">
        <v>6286</v>
      </c>
      <c r="L6" s="282" t="s">
        <v>10</v>
      </c>
    </row>
    <row r="7" spans="1:13" ht="80.25" customHeight="1">
      <c r="A7" s="4293">
        <v>41832</v>
      </c>
      <c r="B7" s="1933" t="s">
        <v>32</v>
      </c>
      <c r="C7" s="4450" t="s">
        <v>1902</v>
      </c>
      <c r="D7" s="4451"/>
      <c r="E7" s="4451"/>
      <c r="F7" s="4451"/>
      <c r="G7" s="4451"/>
      <c r="H7" s="4451"/>
      <c r="I7" s="4451"/>
      <c r="J7" s="4452"/>
      <c r="K7" s="3524" t="s">
        <v>3967</v>
      </c>
      <c r="L7" s="1941" t="s">
        <v>6290</v>
      </c>
    </row>
    <row r="8" spans="1:13" ht="48" customHeight="1">
      <c r="A8" s="4307"/>
      <c r="B8" s="275" t="s">
        <v>16</v>
      </c>
      <c r="C8" s="292">
        <v>5005</v>
      </c>
      <c r="D8" s="292">
        <f>+C8*(100-E8)/100</f>
        <v>4754.75</v>
      </c>
      <c r="E8" s="292">
        <v>5</v>
      </c>
      <c r="F8" s="292">
        <v>63</v>
      </c>
      <c r="G8" s="292">
        <v>155</v>
      </c>
      <c r="H8" s="292"/>
      <c r="I8" s="292"/>
      <c r="J8" s="292"/>
      <c r="K8" s="3248"/>
      <c r="L8" s="348" t="s">
        <v>1901</v>
      </c>
    </row>
    <row r="9" spans="1:13" ht="49.5" customHeight="1">
      <c r="A9" s="441">
        <v>41833</v>
      </c>
      <c r="B9" s="275" t="s">
        <v>16</v>
      </c>
      <c r="C9" s="292">
        <v>5025</v>
      </c>
      <c r="D9" s="292">
        <f>+C9*(100-E9)/100</f>
        <v>5025</v>
      </c>
      <c r="E9" s="292">
        <v>0</v>
      </c>
      <c r="F9" s="292">
        <v>64</v>
      </c>
      <c r="G9" s="292">
        <v>155</v>
      </c>
      <c r="H9" s="292"/>
      <c r="I9" s="292"/>
      <c r="J9" s="292"/>
      <c r="K9" s="3248"/>
      <c r="L9" s="348" t="s">
        <v>1900</v>
      </c>
    </row>
    <row r="10" spans="1:13" s="271" customFormat="1" ht="66.75" customHeight="1">
      <c r="A10" s="441">
        <v>41839</v>
      </c>
      <c r="B10" s="275" t="s">
        <v>16</v>
      </c>
      <c r="C10" s="432">
        <v>4825</v>
      </c>
      <c r="D10" s="292">
        <f>+C10*(100-E10)/100</f>
        <v>4825</v>
      </c>
      <c r="E10" s="432">
        <v>0</v>
      </c>
      <c r="F10" s="432">
        <v>74</v>
      </c>
      <c r="G10" s="432">
        <v>155</v>
      </c>
      <c r="H10" s="432"/>
      <c r="I10" s="432"/>
      <c r="J10" s="432"/>
      <c r="K10" s="3256"/>
      <c r="L10" s="348" t="s">
        <v>1899</v>
      </c>
      <c r="M10" s="270"/>
    </row>
    <row r="11" spans="1:13" s="271" customFormat="1" ht="24.75" customHeight="1">
      <c r="A11" s="441">
        <v>41843</v>
      </c>
      <c r="B11" s="275" t="s">
        <v>1886</v>
      </c>
      <c r="C11" s="4358" t="s">
        <v>1898</v>
      </c>
      <c r="D11" s="4281"/>
      <c r="E11" s="4281"/>
      <c r="F11" s="4281"/>
      <c r="G11" s="4281"/>
      <c r="H11" s="4281"/>
      <c r="I11" s="4281"/>
      <c r="J11" s="4359"/>
      <c r="K11" s="3229"/>
      <c r="L11" s="348"/>
      <c r="M11" s="270"/>
    </row>
    <row r="12" spans="1:13" s="271" customFormat="1" ht="47.25">
      <c r="A12" s="441" t="s">
        <v>1897</v>
      </c>
      <c r="B12" s="275" t="s">
        <v>16</v>
      </c>
      <c r="C12" s="432">
        <v>4500</v>
      </c>
      <c r="D12" s="292">
        <f>+C12*(100-E12)/100</f>
        <v>4500</v>
      </c>
      <c r="E12" s="432">
        <v>0</v>
      </c>
      <c r="F12" s="432">
        <v>73</v>
      </c>
      <c r="G12" s="432">
        <v>150</v>
      </c>
      <c r="H12" s="432"/>
      <c r="I12" s="432" t="s">
        <v>324</v>
      </c>
      <c r="J12" s="432"/>
      <c r="K12" s="3256"/>
      <c r="L12" s="348" t="s">
        <v>1896</v>
      </c>
      <c r="M12" s="270"/>
    </row>
    <row r="13" spans="1:13" s="271" customFormat="1" ht="47.25">
      <c r="A13" s="4293">
        <v>41848</v>
      </c>
      <c r="B13" s="275" t="s">
        <v>16</v>
      </c>
      <c r="C13" s="432">
        <v>4500</v>
      </c>
      <c r="D13" s="292">
        <f>+C13*(100-E13)/100</f>
        <v>4500</v>
      </c>
      <c r="E13" s="432">
        <v>0</v>
      </c>
      <c r="F13" s="432">
        <v>74</v>
      </c>
      <c r="G13" s="432">
        <v>165</v>
      </c>
      <c r="H13" s="432"/>
      <c r="I13" s="432"/>
      <c r="J13" s="432"/>
      <c r="K13" s="3256"/>
      <c r="L13" s="348" t="s">
        <v>1895</v>
      </c>
      <c r="M13" s="270"/>
    </row>
    <row r="14" spans="1:13" s="271" customFormat="1" ht="27" customHeight="1">
      <c r="A14" s="4294"/>
      <c r="B14" s="275" t="s">
        <v>1886</v>
      </c>
      <c r="C14" s="4414" t="s">
        <v>1894</v>
      </c>
      <c r="D14" s="4271"/>
      <c r="E14" s="4271"/>
      <c r="F14" s="4271"/>
      <c r="G14" s="4271"/>
      <c r="H14" s="4271"/>
      <c r="I14" s="4271"/>
      <c r="J14" s="4415"/>
      <c r="K14" s="3250"/>
      <c r="L14" s="348"/>
      <c r="M14" s="270"/>
    </row>
    <row r="15" spans="1:13" s="271" customFormat="1" ht="53.25" customHeight="1">
      <c r="A15" s="4307"/>
      <c r="B15" s="275" t="s">
        <v>16</v>
      </c>
      <c r="C15" s="432">
        <v>4745</v>
      </c>
      <c r="D15" s="292">
        <f>+C15*(100-E15)/100</f>
        <v>4745</v>
      </c>
      <c r="E15" s="432">
        <v>0</v>
      </c>
      <c r="F15" s="432">
        <v>124</v>
      </c>
      <c r="G15" s="432">
        <v>165</v>
      </c>
      <c r="H15" s="432"/>
      <c r="I15" s="432"/>
      <c r="J15" s="432"/>
      <c r="K15" s="3256"/>
      <c r="L15" s="348" t="s">
        <v>1893</v>
      </c>
      <c r="M15" s="270"/>
    </row>
    <row r="16" spans="1:13" s="271" customFormat="1" ht="56.25" customHeight="1">
      <c r="A16" s="441">
        <v>41850</v>
      </c>
      <c r="B16" s="275" t="s">
        <v>16</v>
      </c>
      <c r="C16" s="432">
        <v>4740</v>
      </c>
      <c r="D16" s="292">
        <f>+C16*(100-E16)/100</f>
        <v>4692.6000000000004</v>
      </c>
      <c r="E16" s="432">
        <v>1</v>
      </c>
      <c r="F16" s="432">
        <v>110</v>
      </c>
      <c r="G16" s="432">
        <v>160</v>
      </c>
      <c r="H16" s="432"/>
      <c r="I16" s="432"/>
      <c r="J16" s="432"/>
      <c r="K16" s="3256"/>
      <c r="L16" s="348" t="s">
        <v>1892</v>
      </c>
      <c r="M16" s="270"/>
    </row>
    <row r="17" spans="1:13" s="271" customFormat="1" ht="31.5">
      <c r="A17" s="441">
        <v>41854</v>
      </c>
      <c r="B17" s="275" t="s">
        <v>16</v>
      </c>
      <c r="C17" s="432">
        <v>4690</v>
      </c>
      <c r="D17" s="292">
        <f>+C17*(100-E17)/100</f>
        <v>4643.1000000000004</v>
      </c>
      <c r="E17" s="432">
        <v>1</v>
      </c>
      <c r="F17" s="432">
        <v>122</v>
      </c>
      <c r="G17" s="432">
        <v>165</v>
      </c>
      <c r="H17" s="432"/>
      <c r="I17" s="432"/>
      <c r="J17" s="432"/>
      <c r="K17" s="3256"/>
      <c r="L17" s="348" t="s">
        <v>1891</v>
      </c>
      <c r="M17" s="270"/>
    </row>
    <row r="18" spans="1:13" s="271" customFormat="1" ht="31.5">
      <c r="A18" s="441">
        <v>41868</v>
      </c>
      <c r="B18" s="275" t="s">
        <v>16</v>
      </c>
      <c r="C18" s="432">
        <v>4750</v>
      </c>
      <c r="D18" s="292">
        <f>+C18*(100-E18)/100</f>
        <v>4655</v>
      </c>
      <c r="E18" s="432">
        <v>2</v>
      </c>
      <c r="F18" s="432">
        <v>102</v>
      </c>
      <c r="G18" s="432">
        <v>160</v>
      </c>
      <c r="H18" s="432"/>
      <c r="I18" s="432"/>
      <c r="J18" s="432"/>
      <c r="K18" s="3256"/>
      <c r="L18" s="348" t="s">
        <v>1890</v>
      </c>
      <c r="M18" s="270"/>
    </row>
    <row r="19" spans="1:13" s="271" customFormat="1" ht="21.75" customHeight="1">
      <c r="A19" s="441">
        <v>41870</v>
      </c>
      <c r="B19" s="275" t="s">
        <v>4</v>
      </c>
      <c r="C19" s="4345" t="s">
        <v>1889</v>
      </c>
      <c r="D19" s="4274"/>
      <c r="E19" s="4274"/>
      <c r="F19" s="4274"/>
      <c r="G19" s="4274"/>
      <c r="H19" s="4274"/>
      <c r="I19" s="4274"/>
      <c r="J19" s="4346"/>
      <c r="K19" s="3226"/>
      <c r="M19" s="270"/>
    </row>
    <row r="20" spans="1:13" s="271" customFormat="1" ht="45" customHeight="1">
      <c r="A20" s="441">
        <v>41876</v>
      </c>
      <c r="B20" s="275" t="s">
        <v>1886</v>
      </c>
      <c r="C20" s="4414" t="s">
        <v>1888</v>
      </c>
      <c r="D20" s="4271"/>
      <c r="E20" s="4271"/>
      <c r="F20" s="4271"/>
      <c r="G20" s="4271"/>
      <c r="H20" s="4271"/>
      <c r="I20" s="4271"/>
      <c r="J20" s="4415"/>
      <c r="K20" s="3250"/>
      <c r="M20" s="270"/>
    </row>
    <row r="21" spans="1:13" s="271" customFormat="1" ht="31.5">
      <c r="A21" s="441">
        <v>41877</v>
      </c>
      <c r="B21" s="275" t="s">
        <v>16</v>
      </c>
      <c r="C21" s="432">
        <v>5647</v>
      </c>
      <c r="D21" s="292">
        <f>+C21*(100-E21)/100</f>
        <v>5421.12</v>
      </c>
      <c r="E21" s="432">
        <v>4</v>
      </c>
      <c r="F21" s="432">
        <v>160</v>
      </c>
      <c r="G21" s="432">
        <v>170</v>
      </c>
      <c r="H21" s="272"/>
      <c r="I21" s="272"/>
      <c r="J21" s="272"/>
      <c r="K21" s="272"/>
      <c r="L21" s="348" t="s">
        <v>1887</v>
      </c>
      <c r="M21" s="270"/>
    </row>
    <row r="22" spans="1:13" s="271" customFormat="1" ht="31.5" customHeight="1">
      <c r="A22" s="441">
        <v>41878</v>
      </c>
      <c r="B22" s="275" t="s">
        <v>1886</v>
      </c>
      <c r="C22" s="4414" t="s">
        <v>1885</v>
      </c>
      <c r="D22" s="4271"/>
      <c r="E22" s="4271"/>
      <c r="F22" s="4271"/>
      <c r="G22" s="4271"/>
      <c r="H22" s="4271"/>
      <c r="I22" s="4271"/>
      <c r="J22" s="4415"/>
      <c r="K22" s="3250"/>
      <c r="M22" s="270"/>
    </row>
    <row r="23" spans="1:13" s="271" customFormat="1" ht="47.25">
      <c r="A23" s="441">
        <v>41888</v>
      </c>
      <c r="B23" s="275" t="s">
        <v>16</v>
      </c>
      <c r="C23" s="432">
        <v>5930</v>
      </c>
      <c r="D23" s="292">
        <f>+C23*(100-E23)/100</f>
        <v>5692.8</v>
      </c>
      <c r="E23" s="432">
        <v>4</v>
      </c>
      <c r="F23" s="432">
        <v>201</v>
      </c>
      <c r="G23" s="272">
        <v>200</v>
      </c>
      <c r="H23" s="272"/>
      <c r="I23" s="272"/>
      <c r="J23" s="272"/>
      <c r="K23" s="272"/>
      <c r="L23" s="348" t="s">
        <v>1884</v>
      </c>
      <c r="M23" s="270"/>
    </row>
    <row r="24" spans="1:13" s="271" customFormat="1" ht="31.5">
      <c r="A24" s="441">
        <v>41891</v>
      </c>
      <c r="B24" s="275" t="s">
        <v>16</v>
      </c>
      <c r="C24" s="432">
        <v>5930</v>
      </c>
      <c r="D24" s="292">
        <f>+C24*(100-E24)/100</f>
        <v>5692.8</v>
      </c>
      <c r="E24" s="432">
        <v>4</v>
      </c>
      <c r="F24" s="432">
        <v>78</v>
      </c>
      <c r="G24" s="432">
        <v>190</v>
      </c>
      <c r="H24" s="272"/>
      <c r="I24" s="272"/>
      <c r="J24" s="272"/>
      <c r="K24" s="272"/>
      <c r="L24" s="348" t="s">
        <v>1883</v>
      </c>
      <c r="M24" s="270"/>
    </row>
    <row r="25" spans="1:13" s="509" customFormat="1" ht="31.5">
      <c r="A25" s="304">
        <v>41906</v>
      </c>
      <c r="B25" s="303" t="s">
        <v>16</v>
      </c>
      <c r="C25" s="301">
        <v>5970</v>
      </c>
      <c r="D25" s="302">
        <f>+C25*(100-E25)/100</f>
        <v>5373</v>
      </c>
      <c r="E25" s="301">
        <v>10</v>
      </c>
      <c r="F25" s="301">
        <v>261</v>
      </c>
      <c r="G25" s="301">
        <v>195</v>
      </c>
      <c r="L25" s="350" t="s">
        <v>1882</v>
      </c>
      <c r="M25" s="506"/>
    </row>
    <row r="26" spans="1:13" s="272" customFormat="1" ht="36" customHeight="1">
      <c r="A26" s="441">
        <v>41920</v>
      </c>
      <c r="B26" s="275" t="s">
        <v>11</v>
      </c>
      <c r="C26" s="4358" t="s">
        <v>1881</v>
      </c>
      <c r="D26" s="4281"/>
      <c r="E26" s="4281"/>
      <c r="F26" s="4281"/>
      <c r="G26" s="4281"/>
      <c r="H26" s="4281"/>
      <c r="I26" s="4281"/>
      <c r="J26" s="4359"/>
      <c r="K26" s="3229"/>
      <c r="L26" s="271"/>
      <c r="M26" s="270"/>
    </row>
    <row r="27" spans="1:13" s="272" customFormat="1" ht="31.5">
      <c r="A27" s="441">
        <v>41924</v>
      </c>
      <c r="B27" s="275" t="s">
        <v>16</v>
      </c>
      <c r="C27" s="432">
        <v>5455</v>
      </c>
      <c r="D27" s="292">
        <f t="shared" ref="D27:D34" si="0">+C27*(100-E27)/100</f>
        <v>5018.6000000000004</v>
      </c>
      <c r="E27" s="432">
        <v>8</v>
      </c>
      <c r="F27" s="432">
        <v>94</v>
      </c>
      <c r="G27" s="292">
        <v>240</v>
      </c>
      <c r="L27" s="348" t="s">
        <v>1880</v>
      </c>
      <c r="M27" s="270"/>
    </row>
    <row r="28" spans="1:13" s="272" customFormat="1" ht="47.25">
      <c r="A28" s="304">
        <v>41929</v>
      </c>
      <c r="B28" s="303" t="s">
        <v>16</v>
      </c>
      <c r="C28" s="301">
        <v>5250</v>
      </c>
      <c r="D28" s="302">
        <f t="shared" si="0"/>
        <v>4620</v>
      </c>
      <c r="E28" s="301">
        <v>12</v>
      </c>
      <c r="F28" s="301">
        <v>94</v>
      </c>
      <c r="G28" s="302">
        <v>230</v>
      </c>
      <c r="H28" s="509"/>
      <c r="I28" s="509"/>
      <c r="J28" s="509"/>
      <c r="K28" s="509"/>
      <c r="L28" s="350" t="s">
        <v>1879</v>
      </c>
      <c r="M28" s="270"/>
    </row>
    <row r="29" spans="1:13" s="272" customFormat="1" ht="47.25">
      <c r="A29" s="441">
        <v>41934</v>
      </c>
      <c r="B29" s="275" t="s">
        <v>16</v>
      </c>
      <c r="C29" s="432">
        <v>5250</v>
      </c>
      <c r="D29" s="292">
        <f t="shared" si="0"/>
        <v>4410</v>
      </c>
      <c r="E29" s="432">
        <v>16</v>
      </c>
      <c r="F29" s="432">
        <v>102</v>
      </c>
      <c r="G29" s="292">
        <v>228</v>
      </c>
      <c r="L29" s="348" t="s">
        <v>1878</v>
      </c>
      <c r="M29" s="270"/>
    </row>
    <row r="30" spans="1:13" s="272" customFormat="1" ht="31.5">
      <c r="A30" s="441">
        <v>41945</v>
      </c>
      <c r="B30" s="275" t="s">
        <v>16</v>
      </c>
      <c r="C30" s="432">
        <v>5060</v>
      </c>
      <c r="D30" s="292">
        <f t="shared" si="0"/>
        <v>4149.2</v>
      </c>
      <c r="E30" s="432">
        <v>18</v>
      </c>
      <c r="F30" s="432">
        <v>95</v>
      </c>
      <c r="G30" s="432">
        <v>260</v>
      </c>
      <c r="L30" s="348" t="s">
        <v>1877</v>
      </c>
      <c r="M30" s="270"/>
    </row>
    <row r="31" spans="1:13" s="272" customFormat="1" ht="31.5">
      <c r="A31" s="441">
        <v>41957</v>
      </c>
      <c r="B31" s="275" t="s">
        <v>16</v>
      </c>
      <c r="C31" s="432">
        <v>4890</v>
      </c>
      <c r="D31" s="292">
        <f t="shared" si="0"/>
        <v>4009.8</v>
      </c>
      <c r="E31" s="432">
        <v>18</v>
      </c>
      <c r="F31" s="432">
        <v>58</v>
      </c>
      <c r="G31" s="432">
        <v>227</v>
      </c>
      <c r="L31" s="348" t="s">
        <v>1876</v>
      </c>
      <c r="M31" s="270"/>
    </row>
    <row r="32" spans="1:13" s="272" customFormat="1" ht="54" customHeight="1">
      <c r="A32" s="318">
        <v>41972</v>
      </c>
      <c r="B32" s="448" t="s">
        <v>16</v>
      </c>
      <c r="C32" s="449">
        <v>4450</v>
      </c>
      <c r="D32" s="316">
        <f t="shared" si="0"/>
        <v>3337.5</v>
      </c>
      <c r="E32" s="449">
        <v>25</v>
      </c>
      <c r="F32" s="449">
        <v>65</v>
      </c>
      <c r="G32" s="449">
        <v>220</v>
      </c>
      <c r="H32" s="479"/>
      <c r="I32" s="479"/>
      <c r="J32" s="479"/>
      <c r="K32" s="479"/>
      <c r="L32" s="422" t="s">
        <v>1875</v>
      </c>
      <c r="M32" s="270"/>
    </row>
    <row r="33" spans="1:13" s="272" customFormat="1" ht="54" customHeight="1">
      <c r="A33" s="441">
        <v>41973</v>
      </c>
      <c r="B33" s="275" t="s">
        <v>16</v>
      </c>
      <c r="C33" s="432">
        <v>4685</v>
      </c>
      <c r="D33" s="292">
        <f t="shared" si="0"/>
        <v>3513.75</v>
      </c>
      <c r="E33" s="432">
        <v>25</v>
      </c>
      <c r="F33" s="432">
        <v>65</v>
      </c>
      <c r="G33" s="432">
        <v>200</v>
      </c>
      <c r="L33" s="348" t="s">
        <v>1874</v>
      </c>
      <c r="M33" s="270"/>
    </row>
    <row r="34" spans="1:13" s="272" customFormat="1" ht="54" customHeight="1">
      <c r="A34" s="441">
        <v>41991</v>
      </c>
      <c r="B34" s="275" t="s">
        <v>16</v>
      </c>
      <c r="C34" s="432">
        <v>4365</v>
      </c>
      <c r="D34" s="292">
        <f t="shared" si="0"/>
        <v>2095.1999999999998</v>
      </c>
      <c r="E34" s="432">
        <v>52</v>
      </c>
      <c r="F34" s="432">
        <v>230</v>
      </c>
      <c r="G34" s="432">
        <v>190</v>
      </c>
      <c r="L34" s="348" t="s">
        <v>1873</v>
      </c>
      <c r="M34" s="270"/>
    </row>
    <row r="35" spans="1:13" s="272" customFormat="1" ht="24.75" customHeight="1">
      <c r="A35" s="441">
        <v>41997</v>
      </c>
      <c r="B35" s="275" t="s">
        <v>4</v>
      </c>
      <c r="C35" s="4345" t="s">
        <v>1872</v>
      </c>
      <c r="D35" s="4274"/>
      <c r="E35" s="4274"/>
      <c r="F35" s="4274"/>
      <c r="G35" s="4274"/>
      <c r="H35" s="4274"/>
      <c r="I35" s="4274"/>
      <c r="J35" s="4346"/>
      <c r="K35" s="3226"/>
      <c r="L35" s="271"/>
      <c r="M35" s="270"/>
    </row>
    <row r="36" spans="1:13" s="272" customFormat="1" ht="53.25" customHeight="1">
      <c r="A36" s="441">
        <v>41998</v>
      </c>
      <c r="B36" s="275" t="s">
        <v>16</v>
      </c>
      <c r="C36" s="432">
        <v>4455</v>
      </c>
      <c r="D36" s="292">
        <f>+C36*(100-E36)/100</f>
        <v>1470.15</v>
      </c>
      <c r="E36" s="432">
        <v>67</v>
      </c>
      <c r="F36" s="432">
        <v>274</v>
      </c>
      <c r="G36" s="432">
        <v>193</v>
      </c>
      <c r="H36" s="432"/>
      <c r="I36" s="432"/>
      <c r="L36" s="348" t="s">
        <v>1871</v>
      </c>
      <c r="M36" s="270"/>
    </row>
    <row r="37" spans="1:13" s="272" customFormat="1" ht="147" customHeight="1" thickBot="1">
      <c r="A37" s="3383">
        <v>41999</v>
      </c>
      <c r="B37" s="1935" t="s">
        <v>15</v>
      </c>
      <c r="C37" s="4747" t="s">
        <v>1870</v>
      </c>
      <c r="D37" s="4748"/>
      <c r="E37" s="4748"/>
      <c r="F37" s="4748"/>
      <c r="G37" s="4748"/>
      <c r="H37" s="4748"/>
      <c r="I37" s="4748"/>
      <c r="J37" s="4749"/>
      <c r="K37" s="3532" t="s">
        <v>3967</v>
      </c>
      <c r="L37" s="3533" t="s">
        <v>6291</v>
      </c>
      <c r="M37" s="270"/>
    </row>
    <row r="38" spans="1:13" s="272" customFormat="1" ht="84" customHeight="1" thickTop="1">
      <c r="A38" s="308">
        <v>42005</v>
      </c>
      <c r="B38" s="307" t="s">
        <v>16</v>
      </c>
      <c r="C38" s="446">
        <v>2125</v>
      </c>
      <c r="D38" s="322">
        <f>+C38*(100-E38)/100</f>
        <v>637.5</v>
      </c>
      <c r="E38" s="446">
        <v>70</v>
      </c>
      <c r="F38" s="322" t="s">
        <v>70</v>
      </c>
      <c r="G38" s="446">
        <v>160</v>
      </c>
      <c r="H38" s="446"/>
      <c r="I38" s="446"/>
      <c r="J38" s="354"/>
      <c r="K38" s="354"/>
      <c r="L38" s="335" t="s">
        <v>1869</v>
      </c>
      <c r="M38" s="270"/>
    </row>
    <row r="39" spans="1:13" s="272" customFormat="1" ht="34.5" customHeight="1">
      <c r="A39" s="441">
        <v>42006</v>
      </c>
      <c r="B39" s="275" t="s">
        <v>16</v>
      </c>
      <c r="C39" s="432">
        <v>2405</v>
      </c>
      <c r="D39" s="292">
        <f>+C39*(100-E39)/100</f>
        <v>721.5</v>
      </c>
      <c r="E39" s="432">
        <v>70</v>
      </c>
      <c r="F39" s="432" t="s">
        <v>70</v>
      </c>
      <c r="G39" s="432">
        <v>170</v>
      </c>
      <c r="H39" s="432"/>
      <c r="I39" s="432"/>
      <c r="L39" s="271" t="s">
        <v>1868</v>
      </c>
      <c r="M39" s="270"/>
    </row>
    <row r="40" spans="1:13" s="272" customFormat="1" ht="21.75" customHeight="1">
      <c r="A40" s="441">
        <v>42008</v>
      </c>
      <c r="B40" s="275" t="s">
        <v>11</v>
      </c>
      <c r="C40" s="4345" t="s">
        <v>1867</v>
      </c>
      <c r="D40" s="4274"/>
      <c r="E40" s="4274"/>
      <c r="F40" s="4274"/>
      <c r="G40" s="4274"/>
      <c r="H40" s="4274"/>
      <c r="I40" s="4274"/>
      <c r="J40" s="4346"/>
      <c r="K40" s="3244"/>
      <c r="L40" s="336"/>
      <c r="M40" s="270"/>
    </row>
    <row r="41" spans="1:13" s="272" customFormat="1" ht="67.5" customHeight="1">
      <c r="A41" s="441">
        <v>42011</v>
      </c>
      <c r="B41" s="275" t="s">
        <v>16</v>
      </c>
      <c r="C41" s="432">
        <v>4860</v>
      </c>
      <c r="D41" s="292">
        <f t="shared" ref="D41:D48" si="1">+C41*(100-E41)/100</f>
        <v>1458</v>
      </c>
      <c r="E41" s="432">
        <v>70</v>
      </c>
      <c r="F41" s="432">
        <v>188</v>
      </c>
      <c r="G41" s="432">
        <v>224</v>
      </c>
      <c r="H41" s="432"/>
      <c r="I41" s="432"/>
      <c r="L41" s="348" t="s">
        <v>1866</v>
      </c>
      <c r="M41" s="270"/>
    </row>
    <row r="42" spans="1:13" s="272" customFormat="1" ht="60.75" customHeight="1">
      <c r="A42" s="441">
        <v>42018</v>
      </c>
      <c r="B42" s="275" t="s">
        <v>16</v>
      </c>
      <c r="C42" s="432">
        <v>4970</v>
      </c>
      <c r="D42" s="292">
        <f t="shared" si="1"/>
        <v>1491</v>
      </c>
      <c r="E42" s="432">
        <v>70</v>
      </c>
      <c r="F42" s="432">
        <v>172</v>
      </c>
      <c r="G42" s="432">
        <v>200</v>
      </c>
      <c r="H42" s="432"/>
      <c r="I42" s="432"/>
      <c r="L42" s="348" t="s">
        <v>1865</v>
      </c>
      <c r="M42" s="270"/>
    </row>
    <row r="43" spans="1:13" s="272" customFormat="1" ht="57.75" customHeight="1">
      <c r="A43" s="441">
        <v>42028</v>
      </c>
      <c r="B43" s="275" t="s">
        <v>16</v>
      </c>
      <c r="C43" s="432">
        <v>5035</v>
      </c>
      <c r="D43" s="292">
        <f t="shared" si="1"/>
        <v>1611.2</v>
      </c>
      <c r="E43" s="432">
        <v>68</v>
      </c>
      <c r="F43" s="432">
        <v>210</v>
      </c>
      <c r="G43" s="432">
        <v>230</v>
      </c>
      <c r="L43" s="348" t="s">
        <v>1864</v>
      </c>
      <c r="M43" s="270"/>
    </row>
    <row r="44" spans="1:13" s="272" customFormat="1" ht="65.25" customHeight="1">
      <c r="A44" s="441">
        <v>42037</v>
      </c>
      <c r="B44" s="275" t="s">
        <v>16</v>
      </c>
      <c r="C44" s="432">
        <v>5180</v>
      </c>
      <c r="D44" s="292">
        <f t="shared" si="1"/>
        <v>1657.6</v>
      </c>
      <c r="E44" s="432">
        <v>68</v>
      </c>
      <c r="F44" s="432">
        <v>165</v>
      </c>
      <c r="G44" s="432">
        <v>205</v>
      </c>
      <c r="H44" s="432"/>
      <c r="I44" s="432"/>
      <c r="L44" s="348" t="s">
        <v>1863</v>
      </c>
      <c r="M44" s="270"/>
    </row>
    <row r="45" spans="1:13" s="272" customFormat="1" ht="65.25" customHeight="1">
      <c r="A45" s="441">
        <v>42047</v>
      </c>
      <c r="B45" s="275" t="s">
        <v>16</v>
      </c>
      <c r="C45" s="432">
        <v>5075</v>
      </c>
      <c r="D45" s="292">
        <f t="shared" si="1"/>
        <v>1674.75</v>
      </c>
      <c r="E45" s="432">
        <v>67</v>
      </c>
      <c r="F45" s="432">
        <v>197</v>
      </c>
      <c r="G45" s="432">
        <v>240</v>
      </c>
      <c r="H45" s="432"/>
      <c r="I45" s="432"/>
      <c r="L45" s="271" t="s">
        <v>1862</v>
      </c>
      <c r="M45" s="270"/>
    </row>
    <row r="46" spans="1:13" ht="47.25">
      <c r="A46" s="441">
        <v>42055</v>
      </c>
      <c r="B46" s="275" t="s">
        <v>16</v>
      </c>
      <c r="C46" s="432">
        <v>4960</v>
      </c>
      <c r="D46" s="292">
        <f t="shared" si="1"/>
        <v>1636.8</v>
      </c>
      <c r="E46" s="432">
        <v>67</v>
      </c>
      <c r="F46" s="432">
        <v>116</v>
      </c>
      <c r="G46" s="432">
        <v>213</v>
      </c>
      <c r="H46" s="432"/>
      <c r="I46" s="432"/>
      <c r="L46" s="271" t="s">
        <v>1861</v>
      </c>
    </row>
    <row r="47" spans="1:13" ht="47.25">
      <c r="A47" s="441">
        <v>42065</v>
      </c>
      <c r="B47" s="275" t="s">
        <v>16</v>
      </c>
      <c r="C47" s="432">
        <v>5015</v>
      </c>
      <c r="D47" s="292">
        <f t="shared" si="1"/>
        <v>1755.25</v>
      </c>
      <c r="E47" s="432">
        <v>65</v>
      </c>
      <c r="F47" s="432">
        <v>7</v>
      </c>
      <c r="G47" s="432">
        <v>190</v>
      </c>
      <c r="H47" s="432"/>
      <c r="I47" s="432"/>
      <c r="J47" s="432"/>
      <c r="K47" s="3256"/>
      <c r="L47" s="271" t="s">
        <v>1860</v>
      </c>
    </row>
    <row r="48" spans="1:13" ht="47.25" customHeight="1">
      <c r="A48" s="441">
        <v>42077</v>
      </c>
      <c r="B48" s="275" t="s">
        <v>16</v>
      </c>
      <c r="C48" s="432">
        <v>4895</v>
      </c>
      <c r="D48" s="292">
        <f t="shared" si="1"/>
        <v>1713.25</v>
      </c>
      <c r="E48" s="432">
        <v>65</v>
      </c>
      <c r="F48" s="432">
        <v>12</v>
      </c>
      <c r="G48" s="432">
        <v>215</v>
      </c>
      <c r="H48" s="432"/>
      <c r="I48" s="432"/>
      <c r="J48" s="432"/>
      <c r="K48" s="3256"/>
      <c r="L48" s="271" t="s">
        <v>1859</v>
      </c>
    </row>
    <row r="49" spans="1:13" ht="33" customHeight="1">
      <c r="A49" s="441">
        <v>42086</v>
      </c>
      <c r="B49" s="275" t="s">
        <v>11</v>
      </c>
      <c r="C49" s="4414" t="s">
        <v>1858</v>
      </c>
      <c r="D49" s="4271"/>
      <c r="E49" s="4271"/>
      <c r="F49" s="4271"/>
      <c r="G49" s="4271"/>
      <c r="H49" s="4271"/>
      <c r="I49" s="4271"/>
      <c r="J49" s="4415"/>
      <c r="K49" s="3250"/>
    </row>
    <row r="50" spans="1:13" ht="87" customHeight="1">
      <c r="A50" s="1930">
        <v>42088</v>
      </c>
      <c r="B50" s="1933" t="s">
        <v>34</v>
      </c>
      <c r="C50" s="4450" t="s">
        <v>1857</v>
      </c>
      <c r="D50" s="4451"/>
      <c r="E50" s="4451"/>
      <c r="F50" s="4451"/>
      <c r="G50" s="4451"/>
      <c r="H50" s="4451"/>
      <c r="I50" s="4451"/>
      <c r="J50" s="4452"/>
      <c r="K50" s="3524" t="s">
        <v>3967</v>
      </c>
      <c r="L50" s="2201" t="s">
        <v>6292</v>
      </c>
    </row>
    <row r="51" spans="1:13" ht="47.25">
      <c r="A51" s="441">
        <v>42109</v>
      </c>
      <c r="B51" s="275" t="s">
        <v>16</v>
      </c>
      <c r="C51" s="432">
        <v>6125</v>
      </c>
      <c r="D51" s="292">
        <f>+C51*(100-E51)/100</f>
        <v>5757.5</v>
      </c>
      <c r="E51" s="432">
        <v>6</v>
      </c>
      <c r="F51" s="432">
        <v>90</v>
      </c>
      <c r="G51" s="432">
        <v>245</v>
      </c>
      <c r="H51" s="432"/>
      <c r="I51" s="432"/>
      <c r="J51" s="432"/>
      <c r="K51" s="3256"/>
      <c r="L51" s="271" t="s">
        <v>1856</v>
      </c>
    </row>
    <row r="52" spans="1:13" ht="30.75" customHeight="1">
      <c r="A52" s="441">
        <v>42110</v>
      </c>
      <c r="B52" s="275" t="s">
        <v>4</v>
      </c>
      <c r="C52" s="4414" t="s">
        <v>1855</v>
      </c>
      <c r="D52" s="4271"/>
      <c r="E52" s="4271"/>
      <c r="F52" s="4271"/>
      <c r="G52" s="4271"/>
      <c r="H52" s="4271"/>
      <c r="I52" s="4271"/>
      <c r="J52" s="4415"/>
      <c r="K52" s="3250"/>
    </row>
    <row r="53" spans="1:13" ht="47.25">
      <c r="A53" s="441">
        <v>42114</v>
      </c>
      <c r="B53" s="275" t="s">
        <v>16</v>
      </c>
      <c r="C53" s="432">
        <v>5975</v>
      </c>
      <c r="D53" s="292">
        <f t="shared" ref="D53:D120" si="2">+C53*(100-E53)/100</f>
        <v>5915.25</v>
      </c>
      <c r="E53" s="432">
        <v>1</v>
      </c>
      <c r="F53" s="432">
        <v>87</v>
      </c>
      <c r="G53" s="432">
        <v>239</v>
      </c>
      <c r="H53" s="432"/>
      <c r="I53" s="432"/>
      <c r="J53" s="432"/>
      <c r="K53" s="3256"/>
      <c r="L53" s="271" t="s">
        <v>1854</v>
      </c>
    </row>
    <row r="54" spans="1:13" ht="47.25">
      <c r="A54" s="441">
        <v>42122</v>
      </c>
      <c r="B54" s="275" t="s">
        <v>16</v>
      </c>
      <c r="C54" s="432">
        <v>5640</v>
      </c>
      <c r="D54" s="292">
        <f t="shared" si="2"/>
        <v>5611.8</v>
      </c>
      <c r="E54" s="432">
        <v>0.5</v>
      </c>
      <c r="F54" s="432">
        <v>97</v>
      </c>
      <c r="G54" s="432">
        <v>233</v>
      </c>
      <c r="H54" s="432"/>
      <c r="I54" s="432"/>
      <c r="J54" s="432"/>
      <c r="K54" s="3256"/>
      <c r="L54" s="271" t="s">
        <v>1853</v>
      </c>
    </row>
    <row r="55" spans="1:13" ht="47.25">
      <c r="A55" s="441">
        <v>42132</v>
      </c>
      <c r="B55" s="275" t="s">
        <v>16</v>
      </c>
      <c r="C55" s="432">
        <v>5575</v>
      </c>
      <c r="D55" s="292">
        <f t="shared" si="2"/>
        <v>5547.125</v>
      </c>
      <c r="E55" s="432">
        <v>0.5</v>
      </c>
      <c r="F55" s="432">
        <v>100</v>
      </c>
      <c r="G55" s="432">
        <v>230</v>
      </c>
      <c r="H55" s="432"/>
      <c r="I55" s="432"/>
      <c r="J55" s="432"/>
      <c r="K55" s="3256"/>
      <c r="L55" s="271" t="s">
        <v>1852</v>
      </c>
    </row>
    <row r="56" spans="1:13" ht="47.25" customHeight="1">
      <c r="A56" s="441">
        <v>42143</v>
      </c>
      <c r="B56" s="275" t="s">
        <v>16</v>
      </c>
      <c r="C56" s="432">
        <v>5500</v>
      </c>
      <c r="D56" s="292">
        <f t="shared" si="2"/>
        <v>5472.5</v>
      </c>
      <c r="E56" s="432">
        <v>0.5</v>
      </c>
      <c r="F56" s="432">
        <v>105</v>
      </c>
      <c r="G56" s="432">
        <v>240</v>
      </c>
      <c r="H56" s="432"/>
      <c r="I56" s="432"/>
      <c r="J56" s="432"/>
      <c r="K56" s="3256"/>
      <c r="L56" s="271" t="s">
        <v>1851</v>
      </c>
    </row>
    <row r="57" spans="1:13" ht="33.75" customHeight="1">
      <c r="A57" s="304">
        <v>42152</v>
      </c>
      <c r="B57" s="524" t="s">
        <v>11</v>
      </c>
      <c r="C57" s="4340" t="s">
        <v>1928</v>
      </c>
      <c r="D57" s="4274"/>
      <c r="E57" s="4274"/>
      <c r="F57" s="4274"/>
      <c r="G57" s="4274"/>
      <c r="H57" s="4274"/>
      <c r="I57" s="4274"/>
      <c r="J57" s="4346"/>
      <c r="K57" s="3226"/>
    </row>
    <row r="58" spans="1:13" s="272" customFormat="1">
      <c r="A58" s="527">
        <v>42152</v>
      </c>
      <c r="B58" s="303" t="s">
        <v>143</v>
      </c>
      <c r="C58" s="526"/>
      <c r="D58" s="525"/>
      <c r="E58" s="526"/>
      <c r="F58" s="526"/>
      <c r="G58" s="526"/>
      <c r="H58" s="526">
        <v>2035</v>
      </c>
      <c r="I58" s="525">
        <v>100</v>
      </c>
      <c r="J58" s="526"/>
      <c r="K58" s="3256"/>
      <c r="L58" s="271" t="s">
        <v>197</v>
      </c>
      <c r="M58" s="270"/>
    </row>
    <row r="59" spans="1:13" ht="54" customHeight="1">
      <c r="A59" s="4293">
        <v>42153</v>
      </c>
      <c r="B59" s="524" t="s">
        <v>16</v>
      </c>
      <c r="C59" s="432">
        <v>6090</v>
      </c>
      <c r="D59" s="525">
        <f t="shared" si="2"/>
        <v>6059.55</v>
      </c>
      <c r="E59" s="432">
        <v>0.5</v>
      </c>
      <c r="F59" s="519">
        <v>99</v>
      </c>
      <c r="G59" s="432">
        <v>300</v>
      </c>
      <c r="H59" s="432"/>
      <c r="I59" s="432"/>
      <c r="J59" s="432"/>
      <c r="K59" s="3256"/>
      <c r="L59" s="271" t="s">
        <v>1926</v>
      </c>
    </row>
    <row r="60" spans="1:13" ht="47.25">
      <c r="A60" s="4307"/>
      <c r="B60" s="524" t="s">
        <v>16</v>
      </c>
      <c r="C60" s="432">
        <v>6155</v>
      </c>
      <c r="D60" s="525">
        <f t="shared" si="2"/>
        <v>6124.2250000000004</v>
      </c>
      <c r="E60" s="432">
        <v>0.5</v>
      </c>
      <c r="F60" s="519">
        <v>98</v>
      </c>
      <c r="G60" s="518">
        <v>305</v>
      </c>
      <c r="H60" s="432"/>
      <c r="I60" s="432"/>
      <c r="J60" s="432"/>
      <c r="K60" s="3256"/>
      <c r="L60" s="271" t="s">
        <v>1927</v>
      </c>
    </row>
    <row r="61" spans="1:13" ht="47.25">
      <c r="A61" s="441">
        <v>42162</v>
      </c>
      <c r="B61" s="540" t="s">
        <v>16</v>
      </c>
      <c r="C61" s="432">
        <v>6060</v>
      </c>
      <c r="D61" s="525">
        <f t="shared" si="2"/>
        <v>6029.7</v>
      </c>
      <c r="E61" s="432">
        <v>0.5</v>
      </c>
      <c r="F61" s="542" t="s">
        <v>70</v>
      </c>
      <c r="G61" s="432">
        <v>295</v>
      </c>
      <c r="H61" s="432"/>
      <c r="I61" s="432"/>
      <c r="J61" s="432"/>
      <c r="K61" s="3256"/>
      <c r="L61" s="271" t="s">
        <v>1962</v>
      </c>
    </row>
    <row r="62" spans="1:13" ht="47.25">
      <c r="A62" s="441">
        <v>42173</v>
      </c>
      <c r="B62" s="555" t="s">
        <v>16</v>
      </c>
      <c r="C62" s="432">
        <v>5970</v>
      </c>
      <c r="D62" s="525">
        <f t="shared" si="2"/>
        <v>5940.15</v>
      </c>
      <c r="E62" s="432">
        <v>0.5</v>
      </c>
      <c r="F62" s="519">
        <v>122</v>
      </c>
      <c r="G62" s="432">
        <v>285</v>
      </c>
      <c r="H62" s="432"/>
      <c r="I62" s="432"/>
      <c r="J62" s="432"/>
      <c r="K62" s="3256"/>
      <c r="L62" s="271" t="s">
        <v>1963</v>
      </c>
    </row>
    <row r="63" spans="1:13" ht="47.25">
      <c r="A63" s="441">
        <v>42185</v>
      </c>
      <c r="B63" s="580" t="s">
        <v>16</v>
      </c>
      <c r="C63" s="432">
        <v>6075</v>
      </c>
      <c r="D63" s="525">
        <f t="shared" si="2"/>
        <v>5589</v>
      </c>
      <c r="E63" s="432">
        <v>8</v>
      </c>
      <c r="F63" s="519">
        <v>140</v>
      </c>
      <c r="G63" s="432">
        <v>290</v>
      </c>
      <c r="H63" s="432"/>
      <c r="I63" s="432"/>
      <c r="J63" s="432"/>
      <c r="K63" s="3256"/>
      <c r="L63" s="271" t="s">
        <v>1995</v>
      </c>
    </row>
    <row r="64" spans="1:13" ht="47.25">
      <c r="A64" s="441">
        <v>42196</v>
      </c>
      <c r="B64" s="602" t="s">
        <v>16</v>
      </c>
      <c r="C64" s="432">
        <v>6015</v>
      </c>
      <c r="D64" s="525">
        <f t="shared" si="2"/>
        <v>5533.8</v>
      </c>
      <c r="E64" s="432">
        <v>8</v>
      </c>
      <c r="F64" s="519">
        <v>147</v>
      </c>
      <c r="G64" s="432">
        <v>284</v>
      </c>
      <c r="H64" s="432"/>
      <c r="I64" s="432"/>
      <c r="J64" s="432"/>
      <c r="K64" s="3256"/>
      <c r="L64" s="271" t="s">
        <v>2010</v>
      </c>
    </row>
    <row r="65" spans="1:14" ht="47.25">
      <c r="A65" s="441">
        <v>42206</v>
      </c>
      <c r="B65" s="619" t="s">
        <v>16</v>
      </c>
      <c r="C65" s="432">
        <v>6155</v>
      </c>
      <c r="D65" s="525">
        <f t="shared" si="2"/>
        <v>5662.6</v>
      </c>
      <c r="E65" s="432">
        <v>8</v>
      </c>
      <c r="F65" s="519">
        <v>124</v>
      </c>
      <c r="G65" s="432">
        <v>300</v>
      </c>
      <c r="H65" s="432"/>
      <c r="I65" s="432"/>
      <c r="J65" s="432"/>
      <c r="K65" s="3256"/>
      <c r="L65" s="271" t="s">
        <v>2026</v>
      </c>
    </row>
    <row r="66" spans="1:14" ht="47.25">
      <c r="A66" s="441">
        <v>42211</v>
      </c>
      <c r="B66" s="626" t="s">
        <v>16</v>
      </c>
      <c r="C66" s="432">
        <v>6165</v>
      </c>
      <c r="D66" s="525">
        <f t="shared" si="2"/>
        <v>5671.8</v>
      </c>
      <c r="E66" s="432">
        <v>8</v>
      </c>
      <c r="F66" s="519">
        <v>137</v>
      </c>
      <c r="G66" s="432">
        <v>285</v>
      </c>
      <c r="H66" s="432"/>
      <c r="I66" s="432"/>
      <c r="J66" s="432"/>
      <c r="K66" s="3256"/>
      <c r="L66" s="271" t="s">
        <v>2043</v>
      </c>
    </row>
    <row r="67" spans="1:14" ht="63" customHeight="1">
      <c r="A67" s="441">
        <v>42218</v>
      </c>
      <c r="B67" s="645" t="s">
        <v>16</v>
      </c>
      <c r="C67" s="432">
        <v>6700</v>
      </c>
      <c r="D67" s="525">
        <f t="shared" si="2"/>
        <v>6164</v>
      </c>
      <c r="E67" s="432">
        <v>8</v>
      </c>
      <c r="F67" s="519">
        <v>151</v>
      </c>
      <c r="G67" s="432">
        <v>240</v>
      </c>
      <c r="H67" s="432"/>
      <c r="I67" s="432"/>
      <c r="J67" s="432"/>
      <c r="K67" s="3256"/>
      <c r="L67" s="271" t="s">
        <v>2064</v>
      </c>
      <c r="N67" s="656"/>
    </row>
    <row r="68" spans="1:14" ht="63">
      <c r="A68" s="441">
        <v>42222</v>
      </c>
      <c r="B68" s="652" t="s">
        <v>16</v>
      </c>
      <c r="C68" s="432">
        <v>6765</v>
      </c>
      <c r="D68" s="653">
        <f t="shared" si="2"/>
        <v>6223.8</v>
      </c>
      <c r="E68" s="432">
        <v>8</v>
      </c>
      <c r="F68" s="432">
        <v>150</v>
      </c>
      <c r="G68" s="432">
        <v>245</v>
      </c>
      <c r="H68" s="432"/>
      <c r="I68" s="432"/>
      <c r="J68" s="432"/>
      <c r="K68" s="3256"/>
      <c r="L68" s="271" t="s">
        <v>2065</v>
      </c>
    </row>
    <row r="69" spans="1:14" ht="63">
      <c r="A69" s="441">
        <v>42231</v>
      </c>
      <c r="B69" s="666" t="s">
        <v>16</v>
      </c>
      <c r="C69" s="432">
        <v>6860</v>
      </c>
      <c r="D69" s="667">
        <f t="shared" si="2"/>
        <v>6036.8</v>
      </c>
      <c r="E69" s="432">
        <v>12</v>
      </c>
      <c r="F69" s="432">
        <v>139</v>
      </c>
      <c r="G69" s="432">
        <v>260</v>
      </c>
      <c r="H69" s="432"/>
      <c r="I69" s="432"/>
      <c r="J69" s="432"/>
      <c r="K69" s="3256"/>
      <c r="L69" s="271" t="s">
        <v>2081</v>
      </c>
    </row>
    <row r="70" spans="1:14" ht="63">
      <c r="A70" s="441">
        <v>42240</v>
      </c>
      <c r="B70" s="673" t="s">
        <v>16</v>
      </c>
      <c r="C70" s="432">
        <v>6690</v>
      </c>
      <c r="D70" s="674">
        <f t="shared" si="2"/>
        <v>5753.4</v>
      </c>
      <c r="E70" s="432">
        <v>14</v>
      </c>
      <c r="F70" s="432">
        <v>137</v>
      </c>
      <c r="G70" s="432">
        <v>268</v>
      </c>
      <c r="H70" s="432"/>
      <c r="I70" s="432"/>
      <c r="J70" s="432"/>
      <c r="K70" s="3256"/>
      <c r="L70" s="271" t="s">
        <v>2095</v>
      </c>
    </row>
    <row r="71" spans="1:14" ht="63">
      <c r="A71" s="441">
        <v>42253</v>
      </c>
      <c r="B71" s="682" t="s">
        <v>16</v>
      </c>
      <c r="C71" s="432">
        <v>6540</v>
      </c>
      <c r="D71" s="684">
        <f t="shared" si="2"/>
        <v>5624.4</v>
      </c>
      <c r="E71" s="432">
        <v>14</v>
      </c>
      <c r="F71" s="432">
        <v>140</v>
      </c>
      <c r="G71" s="432">
        <v>264</v>
      </c>
      <c r="H71" s="432"/>
      <c r="I71" s="432"/>
      <c r="J71" s="432"/>
      <c r="K71" s="3256"/>
      <c r="L71" s="271" t="s">
        <v>2118</v>
      </c>
    </row>
    <row r="72" spans="1:14" ht="47.25">
      <c r="A72" s="441">
        <v>42256</v>
      </c>
      <c r="B72" s="682" t="s">
        <v>16</v>
      </c>
      <c r="C72" s="432">
        <v>6275</v>
      </c>
      <c r="D72" s="684">
        <f t="shared" si="2"/>
        <v>5396.5</v>
      </c>
      <c r="E72" s="432">
        <v>14</v>
      </c>
      <c r="F72" s="432">
        <v>141</v>
      </c>
      <c r="G72" s="432">
        <v>264</v>
      </c>
      <c r="H72" s="432"/>
      <c r="I72" s="432"/>
      <c r="J72" s="432"/>
      <c r="K72" s="3256"/>
      <c r="L72" s="271" t="s">
        <v>2122</v>
      </c>
    </row>
    <row r="73" spans="1:14" ht="47.25">
      <c r="A73" s="441">
        <v>42260</v>
      </c>
      <c r="B73" s="692" t="s">
        <v>16</v>
      </c>
      <c r="C73" s="432">
        <v>6190</v>
      </c>
      <c r="D73" s="699">
        <f t="shared" si="2"/>
        <v>5323.4</v>
      </c>
      <c r="E73" s="432">
        <v>14</v>
      </c>
      <c r="F73" s="432">
        <v>169</v>
      </c>
      <c r="G73" s="432">
        <v>264</v>
      </c>
      <c r="H73" s="432"/>
      <c r="I73" s="432"/>
      <c r="J73" s="432"/>
      <c r="K73" s="3256"/>
      <c r="L73" s="271" t="s">
        <v>2129</v>
      </c>
    </row>
    <row r="74" spans="1:14" ht="47.25">
      <c r="A74" s="441">
        <v>42269</v>
      </c>
      <c r="B74" s="700" t="s">
        <v>16</v>
      </c>
      <c r="C74" s="432">
        <v>6065</v>
      </c>
      <c r="D74" s="701">
        <f t="shared" si="2"/>
        <v>5215.8999999999996</v>
      </c>
      <c r="E74" s="432">
        <v>14</v>
      </c>
      <c r="F74" s="432">
        <v>140</v>
      </c>
      <c r="G74" s="432">
        <v>260</v>
      </c>
      <c r="H74" s="432"/>
      <c r="I74" s="432"/>
      <c r="J74" s="432"/>
      <c r="K74" s="3256"/>
      <c r="L74" s="271" t="s">
        <v>2137</v>
      </c>
    </row>
    <row r="75" spans="1:14" ht="47.25">
      <c r="A75" s="441">
        <v>42282</v>
      </c>
      <c r="B75" s="730" t="s">
        <v>16</v>
      </c>
      <c r="C75" s="432">
        <v>5885</v>
      </c>
      <c r="D75" s="701">
        <f t="shared" si="2"/>
        <v>5002.25</v>
      </c>
      <c r="E75" s="432">
        <v>15</v>
      </c>
      <c r="F75" s="432">
        <v>168</v>
      </c>
      <c r="G75" s="432">
        <v>255</v>
      </c>
      <c r="H75" s="432"/>
      <c r="I75" s="432"/>
      <c r="J75" s="432"/>
      <c r="K75" s="3256"/>
      <c r="L75" s="271" t="s">
        <v>2183</v>
      </c>
    </row>
    <row r="76" spans="1:14" ht="43.5" customHeight="1">
      <c r="A76" s="735">
        <v>42285</v>
      </c>
      <c r="B76" s="734" t="s">
        <v>11</v>
      </c>
      <c r="C76" s="4414" t="s">
        <v>2171</v>
      </c>
      <c r="D76" s="4271"/>
      <c r="E76" s="4271"/>
      <c r="F76" s="4271"/>
      <c r="G76" s="4271"/>
      <c r="H76" s="4271"/>
      <c r="I76" s="4271"/>
      <c r="J76" s="4415"/>
      <c r="K76" s="3250"/>
      <c r="L76" s="270"/>
    </row>
    <row r="77" spans="1:14" ht="63">
      <c r="A77" s="441">
        <v>42292</v>
      </c>
      <c r="B77" s="750" t="s">
        <v>16</v>
      </c>
      <c r="C77" s="432">
        <v>5675</v>
      </c>
      <c r="D77" s="432">
        <f t="shared" si="2"/>
        <v>4540</v>
      </c>
      <c r="E77" s="432">
        <v>20</v>
      </c>
      <c r="F77" s="432">
        <v>148</v>
      </c>
      <c r="G77" s="432">
        <v>260</v>
      </c>
      <c r="H77" s="432"/>
      <c r="I77" s="432"/>
      <c r="J77" s="432"/>
      <c r="K77" s="3256"/>
      <c r="L77" s="271" t="s">
        <v>2182</v>
      </c>
    </row>
    <row r="78" spans="1:14" ht="63">
      <c r="A78" s="4293">
        <v>42303</v>
      </c>
      <c r="B78" s="765" t="s">
        <v>16</v>
      </c>
      <c r="C78" s="768">
        <v>5560</v>
      </c>
      <c r="D78" s="767">
        <f t="shared" si="2"/>
        <v>4114.3999999999996</v>
      </c>
      <c r="E78" s="768">
        <v>26</v>
      </c>
      <c r="F78" s="768">
        <v>184</v>
      </c>
      <c r="G78" s="768">
        <v>260</v>
      </c>
      <c r="H78" s="768"/>
      <c r="I78" s="768"/>
      <c r="J78" s="768"/>
      <c r="K78" s="3256"/>
      <c r="L78" s="271" t="s">
        <v>2206</v>
      </c>
    </row>
    <row r="79" spans="1:14">
      <c r="A79" s="4294"/>
      <c r="B79" s="765" t="s">
        <v>11</v>
      </c>
      <c r="C79" s="4358" t="s">
        <v>2205</v>
      </c>
      <c r="D79" s="4281"/>
      <c r="E79" s="4281"/>
      <c r="F79" s="4281"/>
      <c r="G79" s="4281"/>
      <c r="H79" s="4281"/>
      <c r="I79" s="4281"/>
      <c r="J79" s="4359"/>
      <c r="K79" s="3229"/>
      <c r="L79" s="270"/>
    </row>
    <row r="80" spans="1:14" ht="68.25">
      <c r="A80" s="4307"/>
      <c r="B80" s="765" t="s">
        <v>16</v>
      </c>
      <c r="C80" s="432">
        <v>5915</v>
      </c>
      <c r="D80" s="767">
        <f t="shared" si="2"/>
        <v>4377.1000000000004</v>
      </c>
      <c r="E80" s="432">
        <v>26</v>
      </c>
      <c r="F80" s="432">
        <v>178</v>
      </c>
      <c r="G80" s="432">
        <v>240</v>
      </c>
      <c r="H80" s="432"/>
      <c r="I80" s="432"/>
      <c r="J80" s="432"/>
      <c r="K80" s="3256"/>
      <c r="L80" s="271" t="s">
        <v>2207</v>
      </c>
    </row>
    <row r="81" spans="1:13" ht="52.5">
      <c r="A81" s="441">
        <v>42310</v>
      </c>
      <c r="B81" s="773" t="s">
        <v>16</v>
      </c>
      <c r="C81" s="432">
        <v>6105</v>
      </c>
      <c r="D81" s="786">
        <f t="shared" si="2"/>
        <v>4273.5</v>
      </c>
      <c r="E81" s="432">
        <v>30</v>
      </c>
      <c r="F81" s="432">
        <v>190</v>
      </c>
      <c r="G81" s="432">
        <v>250</v>
      </c>
      <c r="H81" s="432"/>
      <c r="I81" s="432"/>
      <c r="J81" s="432"/>
      <c r="K81" s="3256"/>
      <c r="L81" s="271" t="s">
        <v>2286</v>
      </c>
    </row>
    <row r="82" spans="1:13" ht="63">
      <c r="A82" s="441">
        <v>42317</v>
      </c>
      <c r="B82" s="785" t="s">
        <v>16</v>
      </c>
      <c r="C82" s="432">
        <v>6180</v>
      </c>
      <c r="D82" s="432">
        <f t="shared" si="2"/>
        <v>4017</v>
      </c>
      <c r="E82" s="432">
        <v>35</v>
      </c>
      <c r="F82" s="432">
        <v>184</v>
      </c>
      <c r="G82" s="432">
        <v>253</v>
      </c>
      <c r="H82" s="432"/>
      <c r="I82" s="432"/>
      <c r="J82" s="432"/>
      <c r="K82" s="3256"/>
      <c r="L82" s="271" t="s">
        <v>2285</v>
      </c>
    </row>
    <row r="83" spans="1:13" ht="63">
      <c r="A83" s="318">
        <v>42332</v>
      </c>
      <c r="B83" s="448" t="s">
        <v>16</v>
      </c>
      <c r="C83" s="449">
        <v>5790</v>
      </c>
      <c r="D83" s="316">
        <f t="shared" si="2"/>
        <v>3763.5</v>
      </c>
      <c r="E83" s="449">
        <v>35</v>
      </c>
      <c r="F83" s="449">
        <v>182</v>
      </c>
      <c r="G83" s="449">
        <v>260</v>
      </c>
      <c r="H83" s="449"/>
      <c r="I83" s="449"/>
      <c r="J83" s="449"/>
      <c r="K83" s="449"/>
      <c r="L83" s="342" t="s">
        <v>2284</v>
      </c>
    </row>
    <row r="84" spans="1:13" ht="63">
      <c r="A84" s="441">
        <v>42350</v>
      </c>
      <c r="B84" s="850" t="s">
        <v>16</v>
      </c>
      <c r="C84" s="432">
        <v>5970</v>
      </c>
      <c r="D84" s="860">
        <f t="shared" si="2"/>
        <v>3283.5</v>
      </c>
      <c r="E84" s="432">
        <v>45</v>
      </c>
      <c r="F84" s="432">
        <v>200</v>
      </c>
      <c r="G84" s="432">
        <v>248</v>
      </c>
      <c r="H84" s="432"/>
      <c r="I84" s="432"/>
      <c r="J84" s="432"/>
      <c r="K84" s="3256"/>
      <c r="L84" s="795" t="s">
        <v>2338</v>
      </c>
    </row>
    <row r="85" spans="1:13" ht="63">
      <c r="A85" s="441">
        <v>42359</v>
      </c>
      <c r="B85" s="859" t="s">
        <v>16</v>
      </c>
      <c r="C85" s="432">
        <v>5935</v>
      </c>
      <c r="D85" s="860">
        <f t="shared" si="2"/>
        <v>3264.25</v>
      </c>
      <c r="E85" s="432">
        <v>45</v>
      </c>
      <c r="F85" s="432">
        <v>187</v>
      </c>
      <c r="G85" s="432">
        <v>249</v>
      </c>
      <c r="H85" s="432"/>
      <c r="I85" s="432"/>
      <c r="J85" s="432"/>
      <c r="K85" s="3256"/>
      <c r="L85" s="795" t="s">
        <v>2337</v>
      </c>
    </row>
    <row r="86" spans="1:13">
      <c r="A86" s="441">
        <v>42363</v>
      </c>
      <c r="B86" s="868" t="s">
        <v>11</v>
      </c>
      <c r="C86" s="4358" t="s">
        <v>2336</v>
      </c>
      <c r="D86" s="4281"/>
      <c r="E86" s="4281"/>
      <c r="F86" s="4281"/>
      <c r="G86" s="4281"/>
      <c r="H86" s="4281"/>
      <c r="I86" s="4281"/>
      <c r="J86" s="4359"/>
      <c r="K86" s="3229"/>
      <c r="L86" s="270"/>
    </row>
    <row r="87" spans="1:13" ht="63">
      <c r="A87" s="4423">
        <v>42364</v>
      </c>
      <c r="B87" s="448" t="s">
        <v>16</v>
      </c>
      <c r="C87" s="449">
        <v>1155</v>
      </c>
      <c r="D87" s="316">
        <f t="shared" si="2"/>
        <v>554.4</v>
      </c>
      <c r="E87" s="449">
        <v>52</v>
      </c>
      <c r="F87" s="449" t="s">
        <v>70</v>
      </c>
      <c r="G87" s="449">
        <v>230</v>
      </c>
      <c r="H87" s="449"/>
      <c r="I87" s="449"/>
      <c r="J87" s="449"/>
      <c r="K87" s="449"/>
      <c r="L87" s="870" t="s">
        <v>2363</v>
      </c>
    </row>
    <row r="88" spans="1:13">
      <c r="A88" s="4538"/>
      <c r="B88" s="869" t="s">
        <v>11</v>
      </c>
      <c r="C88" s="4414" t="s">
        <v>2339</v>
      </c>
      <c r="D88" s="4271"/>
      <c r="E88" s="4271"/>
      <c r="F88" s="4271"/>
      <c r="G88" s="4271"/>
      <c r="H88" s="4271"/>
      <c r="I88" s="4271"/>
      <c r="J88" s="4415"/>
      <c r="K88" s="3250"/>
      <c r="L88" s="270"/>
    </row>
    <row r="89" spans="1:13">
      <c r="A89" s="4424"/>
      <c r="B89" s="878" t="s">
        <v>4</v>
      </c>
      <c r="C89" s="4414" t="s">
        <v>6100</v>
      </c>
      <c r="D89" s="4271"/>
      <c r="E89" s="4271"/>
      <c r="F89" s="4271"/>
      <c r="G89" s="4271"/>
      <c r="H89" s="4271"/>
      <c r="I89" s="4271"/>
      <c r="J89" s="4415"/>
      <c r="K89" s="3250"/>
      <c r="L89" s="270"/>
    </row>
    <row r="90" spans="1:13" ht="31.5" customHeight="1">
      <c r="A90" s="884">
        <v>42365</v>
      </c>
      <c r="B90" s="879" t="s">
        <v>1096</v>
      </c>
      <c r="C90" s="4414" t="s">
        <v>2352</v>
      </c>
      <c r="D90" s="4271"/>
      <c r="E90" s="4271"/>
      <c r="F90" s="4271"/>
      <c r="G90" s="4271"/>
      <c r="H90" s="4271"/>
      <c r="I90" s="4271"/>
      <c r="J90" s="4415"/>
      <c r="K90" s="3250"/>
      <c r="L90" s="270"/>
    </row>
    <row r="91" spans="1:13" ht="54" customHeight="1" thickBot="1">
      <c r="A91" s="1934">
        <v>42366</v>
      </c>
      <c r="B91" s="1935" t="s">
        <v>34</v>
      </c>
      <c r="C91" s="4750" t="s">
        <v>3042</v>
      </c>
      <c r="D91" s="4751"/>
      <c r="E91" s="4751"/>
      <c r="F91" s="4751"/>
      <c r="G91" s="4751"/>
      <c r="H91" s="4751"/>
      <c r="I91" s="4751"/>
      <c r="J91" s="4752"/>
      <c r="K91" s="3535"/>
      <c r="L91" s="1936" t="s">
        <v>3965</v>
      </c>
    </row>
    <row r="92" spans="1:13" ht="66.75" thickTop="1">
      <c r="A92" s="308">
        <v>42373</v>
      </c>
      <c r="B92" s="307" t="s">
        <v>16</v>
      </c>
      <c r="C92" s="446">
        <v>5200</v>
      </c>
      <c r="D92" s="446">
        <f t="shared" si="2"/>
        <v>1820</v>
      </c>
      <c r="E92" s="446">
        <v>65</v>
      </c>
      <c r="F92" s="446">
        <v>374</v>
      </c>
      <c r="G92" s="446">
        <v>220</v>
      </c>
      <c r="H92" s="446"/>
      <c r="I92" s="446"/>
      <c r="J92" s="446"/>
      <c r="K92" s="446"/>
      <c r="L92" s="377" t="s">
        <v>2362</v>
      </c>
    </row>
    <row r="93" spans="1:13">
      <c r="A93" s="4293">
        <v>42374</v>
      </c>
      <c r="B93" s="891" t="s">
        <v>11</v>
      </c>
      <c r="C93" s="4358" t="s">
        <v>2367</v>
      </c>
      <c r="D93" s="4281"/>
      <c r="E93" s="4281"/>
      <c r="F93" s="4281"/>
      <c r="G93" s="4281"/>
      <c r="H93" s="4281"/>
      <c r="I93" s="4281"/>
      <c r="J93" s="4359"/>
      <c r="K93" s="3229"/>
      <c r="L93" s="363"/>
    </row>
    <row r="94" spans="1:13" ht="70.5">
      <c r="A94" s="4307"/>
      <c r="B94" s="891" t="s">
        <v>16</v>
      </c>
      <c r="C94" s="432">
        <v>5960</v>
      </c>
      <c r="D94" s="892">
        <f t="shared" si="2"/>
        <v>3158.8</v>
      </c>
      <c r="E94" s="432">
        <v>47</v>
      </c>
      <c r="F94" s="432">
        <v>216</v>
      </c>
      <c r="G94" s="432">
        <v>245</v>
      </c>
      <c r="H94" s="432"/>
      <c r="I94" s="432"/>
      <c r="J94" s="432"/>
      <c r="K94" s="3256"/>
      <c r="L94" s="363" t="s">
        <v>2366</v>
      </c>
    </row>
    <row r="95" spans="1:13" ht="106.5" customHeight="1">
      <c r="A95" s="441">
        <v>42380</v>
      </c>
      <c r="B95" s="893" t="s">
        <v>11</v>
      </c>
      <c r="C95" s="4414" t="s">
        <v>2404</v>
      </c>
      <c r="D95" s="4271"/>
      <c r="E95" s="4271"/>
      <c r="F95" s="4271"/>
      <c r="G95" s="4271"/>
      <c r="H95" s="4271"/>
      <c r="I95" s="4271"/>
      <c r="J95" s="4415"/>
      <c r="K95" s="3250"/>
      <c r="L95" s="270"/>
    </row>
    <row r="96" spans="1:13" ht="78.75" customHeight="1">
      <c r="A96" s="441">
        <v>42381</v>
      </c>
      <c r="B96" s="900" t="s">
        <v>16</v>
      </c>
      <c r="C96" s="432">
        <v>5245</v>
      </c>
      <c r="D96" s="909">
        <f t="shared" si="2"/>
        <v>2779.85</v>
      </c>
      <c r="E96" s="432">
        <v>47</v>
      </c>
      <c r="F96" s="901" t="s">
        <v>70</v>
      </c>
      <c r="G96" s="432">
        <v>220</v>
      </c>
      <c r="H96" s="432"/>
      <c r="I96" s="432"/>
      <c r="J96" s="432"/>
      <c r="K96" s="3256"/>
      <c r="L96" s="902" t="s">
        <v>2397</v>
      </c>
      <c r="M96" s="902"/>
    </row>
    <row r="97" spans="1:12" ht="47.25">
      <c r="A97" s="1036">
        <v>42395</v>
      </c>
      <c r="B97" s="1037" t="s">
        <v>16</v>
      </c>
      <c r="C97" s="1038">
        <v>5570</v>
      </c>
      <c r="D97" s="1039">
        <f t="shared" si="2"/>
        <v>2506.5</v>
      </c>
      <c r="E97" s="1038">
        <v>55</v>
      </c>
      <c r="F97" s="1038">
        <v>198</v>
      </c>
      <c r="G97" s="1038">
        <v>215</v>
      </c>
      <c r="H97" s="1038"/>
      <c r="I97" s="1038"/>
      <c r="J97" s="1038"/>
      <c r="K97" s="1038"/>
      <c r="L97" s="1040" t="s">
        <v>3020</v>
      </c>
    </row>
    <row r="98" spans="1:12" ht="47.25">
      <c r="A98" s="441">
        <v>42403</v>
      </c>
      <c r="B98" s="1021" t="s">
        <v>16</v>
      </c>
      <c r="C98" s="432">
        <v>5280</v>
      </c>
      <c r="D98" s="432">
        <f t="shared" si="2"/>
        <v>2112</v>
      </c>
      <c r="E98" s="432">
        <v>60</v>
      </c>
      <c r="F98" s="432">
        <v>191</v>
      </c>
      <c r="G98" s="432">
        <v>245</v>
      </c>
      <c r="H98" s="432"/>
      <c r="I98" s="432"/>
      <c r="J98" s="432"/>
      <c r="K98" s="3256"/>
      <c r="L98" s="795" t="s">
        <v>3041</v>
      </c>
    </row>
    <row r="99" spans="1:12" ht="47.25">
      <c r="A99" s="318">
        <v>42410</v>
      </c>
      <c r="B99" s="448" t="s">
        <v>16</v>
      </c>
      <c r="C99" s="449">
        <v>5030</v>
      </c>
      <c r="D99" s="449">
        <f t="shared" si="2"/>
        <v>2012</v>
      </c>
      <c r="E99" s="449">
        <v>60</v>
      </c>
      <c r="F99" s="449">
        <v>198</v>
      </c>
      <c r="G99" s="449">
        <v>235</v>
      </c>
      <c r="H99" s="449"/>
      <c r="I99" s="449"/>
      <c r="J99" s="449"/>
      <c r="K99" s="449"/>
      <c r="L99" s="870" t="s">
        <v>3040</v>
      </c>
    </row>
    <row r="100" spans="1:12" ht="47.25">
      <c r="A100" s="318">
        <v>42417</v>
      </c>
      <c r="B100" s="448" t="s">
        <v>16</v>
      </c>
      <c r="C100" s="449">
        <v>3400</v>
      </c>
      <c r="D100" s="449">
        <f t="shared" si="2"/>
        <v>1360</v>
      </c>
      <c r="E100" s="449">
        <v>60</v>
      </c>
      <c r="F100" s="449">
        <v>221</v>
      </c>
      <c r="G100" s="449">
        <v>235</v>
      </c>
      <c r="H100" s="449"/>
      <c r="I100" s="449"/>
      <c r="J100" s="449"/>
      <c r="K100" s="449"/>
      <c r="L100" s="870" t="s">
        <v>3062</v>
      </c>
    </row>
    <row r="101" spans="1:12" ht="47.25">
      <c r="A101" s="318">
        <v>42420</v>
      </c>
      <c r="B101" s="448" t="s">
        <v>16</v>
      </c>
      <c r="C101" s="449">
        <v>3995</v>
      </c>
      <c r="D101" s="449">
        <f t="shared" si="2"/>
        <v>1598</v>
      </c>
      <c r="E101" s="449">
        <v>60</v>
      </c>
      <c r="F101" s="449">
        <v>231</v>
      </c>
      <c r="G101" s="449">
        <v>215</v>
      </c>
      <c r="H101" s="449"/>
      <c r="I101" s="449"/>
      <c r="J101" s="449"/>
      <c r="K101" s="449"/>
      <c r="L101" s="870" t="s">
        <v>3070</v>
      </c>
    </row>
    <row r="102" spans="1:12" ht="47.25">
      <c r="A102" s="318">
        <v>42424</v>
      </c>
      <c r="B102" s="448" t="s">
        <v>16</v>
      </c>
      <c r="C102" s="449">
        <v>3650</v>
      </c>
      <c r="D102" s="449">
        <f t="shared" si="2"/>
        <v>1460</v>
      </c>
      <c r="E102" s="449">
        <v>60</v>
      </c>
      <c r="F102" s="449">
        <v>178</v>
      </c>
      <c r="G102" s="449">
        <v>210</v>
      </c>
      <c r="H102" s="449"/>
      <c r="I102" s="449"/>
      <c r="J102" s="449"/>
      <c r="K102" s="449"/>
      <c r="L102" s="870" t="s">
        <v>3074</v>
      </c>
    </row>
    <row r="103" spans="1:12" ht="47.25">
      <c r="A103" s="318">
        <v>42425</v>
      </c>
      <c r="B103" s="448" t="s">
        <v>16</v>
      </c>
      <c r="C103" s="449">
        <v>3660</v>
      </c>
      <c r="D103" s="449">
        <f t="shared" si="2"/>
        <v>1464</v>
      </c>
      <c r="E103" s="449">
        <v>60</v>
      </c>
      <c r="F103" s="449">
        <v>199</v>
      </c>
      <c r="G103" s="449">
        <v>210</v>
      </c>
      <c r="H103" s="449"/>
      <c r="I103" s="449"/>
      <c r="J103" s="449"/>
      <c r="K103" s="449"/>
      <c r="L103" s="870" t="s">
        <v>3076</v>
      </c>
    </row>
    <row r="104" spans="1:12" ht="47.25">
      <c r="A104" s="4423">
        <v>42427</v>
      </c>
      <c r="B104" s="448" t="s">
        <v>16</v>
      </c>
      <c r="C104" s="449">
        <v>3545</v>
      </c>
      <c r="D104" s="449">
        <f t="shared" si="2"/>
        <v>1418</v>
      </c>
      <c r="E104" s="449">
        <v>60</v>
      </c>
      <c r="F104" s="449">
        <v>218</v>
      </c>
      <c r="G104" s="449">
        <v>210</v>
      </c>
      <c r="H104" s="449"/>
      <c r="I104" s="449"/>
      <c r="J104" s="449"/>
      <c r="K104" s="449"/>
      <c r="L104" s="870" t="s">
        <v>3088</v>
      </c>
    </row>
    <row r="105" spans="1:12" ht="47.25">
      <c r="A105" s="4424"/>
      <c r="B105" s="448" t="s">
        <v>16</v>
      </c>
      <c r="C105" s="449">
        <v>3380</v>
      </c>
      <c r="D105" s="449">
        <f t="shared" si="2"/>
        <v>1352</v>
      </c>
      <c r="E105" s="449">
        <v>60</v>
      </c>
      <c r="F105" s="449">
        <v>156</v>
      </c>
      <c r="G105" s="449">
        <v>200</v>
      </c>
      <c r="H105" s="449"/>
      <c r="I105" s="449"/>
      <c r="J105" s="449"/>
      <c r="K105" s="449"/>
      <c r="L105" s="870" t="s">
        <v>3090</v>
      </c>
    </row>
    <row r="106" spans="1:12" ht="47.25">
      <c r="A106" s="318">
        <v>42428</v>
      </c>
      <c r="B106" s="448" t="s">
        <v>16</v>
      </c>
      <c r="C106" s="449">
        <v>3460</v>
      </c>
      <c r="D106" s="449">
        <f t="shared" si="2"/>
        <v>1384</v>
      </c>
      <c r="E106" s="449">
        <v>60</v>
      </c>
      <c r="F106" s="449">
        <v>172</v>
      </c>
      <c r="G106" s="449">
        <v>205</v>
      </c>
      <c r="H106" s="449"/>
      <c r="I106" s="449"/>
      <c r="J106" s="449"/>
      <c r="K106" s="449"/>
      <c r="L106" s="870" t="s">
        <v>3089</v>
      </c>
    </row>
    <row r="107" spans="1:12" ht="31.5">
      <c r="A107" s="318">
        <v>42429</v>
      </c>
      <c r="B107" s="448" t="s">
        <v>16</v>
      </c>
      <c r="C107" s="449">
        <v>3340</v>
      </c>
      <c r="D107" s="449">
        <f t="shared" si="2"/>
        <v>1336</v>
      </c>
      <c r="E107" s="449">
        <v>60</v>
      </c>
      <c r="F107" s="449">
        <v>178</v>
      </c>
      <c r="G107" s="449">
        <v>205</v>
      </c>
      <c r="H107" s="449"/>
      <c r="I107" s="449"/>
      <c r="J107" s="449"/>
      <c r="K107" s="449"/>
      <c r="L107" s="870" t="s">
        <v>3093</v>
      </c>
    </row>
    <row r="108" spans="1:12" ht="47.25">
      <c r="A108" s="318">
        <v>42430</v>
      </c>
      <c r="B108" s="448" t="s">
        <v>16</v>
      </c>
      <c r="C108" s="449">
        <v>3190</v>
      </c>
      <c r="D108" s="449">
        <f t="shared" si="2"/>
        <v>1276</v>
      </c>
      <c r="E108" s="449">
        <v>60</v>
      </c>
      <c r="F108" s="449">
        <v>205</v>
      </c>
      <c r="G108" s="449">
        <v>205</v>
      </c>
      <c r="H108" s="449"/>
      <c r="I108" s="449"/>
      <c r="J108" s="449"/>
      <c r="K108" s="449"/>
      <c r="L108" s="870" t="s">
        <v>3095</v>
      </c>
    </row>
    <row r="109" spans="1:12" ht="47.25">
      <c r="A109" s="318">
        <v>42435</v>
      </c>
      <c r="B109" s="448" t="s">
        <v>16</v>
      </c>
      <c r="C109" s="449">
        <v>2885</v>
      </c>
      <c r="D109" s="449">
        <f t="shared" si="2"/>
        <v>1154</v>
      </c>
      <c r="E109" s="449">
        <v>60</v>
      </c>
      <c r="F109" s="449">
        <v>225</v>
      </c>
      <c r="G109" s="449">
        <v>190</v>
      </c>
      <c r="H109" s="449"/>
      <c r="I109" s="449"/>
      <c r="J109" s="449"/>
      <c r="K109" s="449"/>
      <c r="L109" s="870" t="s">
        <v>3103</v>
      </c>
    </row>
    <row r="110" spans="1:12" ht="80.25" customHeight="1">
      <c r="A110" s="441">
        <v>42438</v>
      </c>
      <c r="B110" s="1090" t="s">
        <v>11</v>
      </c>
      <c r="C110" s="4414" t="s">
        <v>3111</v>
      </c>
      <c r="D110" s="4271"/>
      <c r="E110" s="4271"/>
      <c r="F110" s="4271"/>
      <c r="G110" s="4271"/>
      <c r="H110" s="4271"/>
      <c r="I110" s="4271"/>
      <c r="J110" s="4415"/>
      <c r="K110" s="3250"/>
      <c r="L110" s="270"/>
    </row>
    <row r="111" spans="1:12" ht="47.25">
      <c r="A111" s="318">
        <v>42439</v>
      </c>
      <c r="B111" s="448" t="s">
        <v>16</v>
      </c>
      <c r="C111" s="449">
        <v>1230</v>
      </c>
      <c r="D111" s="449">
        <f t="shared" si="2"/>
        <v>492</v>
      </c>
      <c r="E111" s="449">
        <v>60</v>
      </c>
      <c r="F111" s="449"/>
      <c r="G111" s="449">
        <v>160</v>
      </c>
      <c r="H111" s="449"/>
      <c r="I111" s="449"/>
      <c r="J111" s="449"/>
      <c r="K111" s="449"/>
      <c r="L111" s="870" t="s">
        <v>3110</v>
      </c>
    </row>
    <row r="112" spans="1:12" ht="104.25" customHeight="1">
      <c r="A112" s="1930">
        <v>42441</v>
      </c>
      <c r="B112" s="1937" t="s">
        <v>34</v>
      </c>
      <c r="C112" s="4450" t="s">
        <v>6293</v>
      </c>
      <c r="D112" s="4451" t="e">
        <f t="shared" si="2"/>
        <v>#VALUE!</v>
      </c>
      <c r="E112" s="4451"/>
      <c r="F112" s="4451"/>
      <c r="G112" s="4451"/>
      <c r="H112" s="4451"/>
      <c r="I112" s="4451"/>
      <c r="J112" s="4452"/>
      <c r="K112" s="3524" t="s">
        <v>3967</v>
      </c>
      <c r="L112" s="1938" t="s">
        <v>6325</v>
      </c>
    </row>
    <row r="113" spans="1:12" ht="47.25">
      <c r="A113" s="441">
        <v>42450</v>
      </c>
      <c r="B113" s="1114" t="s">
        <v>16</v>
      </c>
      <c r="C113" s="432">
        <v>5110</v>
      </c>
      <c r="D113" s="1115">
        <f t="shared" si="2"/>
        <v>1788.5</v>
      </c>
      <c r="E113" s="432">
        <v>65</v>
      </c>
      <c r="F113" s="432"/>
      <c r="G113" s="432">
        <v>230</v>
      </c>
      <c r="H113" s="432"/>
      <c r="I113" s="432"/>
      <c r="J113" s="432"/>
      <c r="K113" s="3256"/>
      <c r="L113" s="1139" t="s">
        <v>3164</v>
      </c>
    </row>
    <row r="114" spans="1:12" ht="47.25">
      <c r="A114" s="441">
        <v>42451</v>
      </c>
      <c r="B114" s="1114" t="s">
        <v>16</v>
      </c>
      <c r="C114" s="432">
        <v>5280</v>
      </c>
      <c r="D114" s="432">
        <f t="shared" si="2"/>
        <v>1848</v>
      </c>
      <c r="E114" s="432">
        <v>65</v>
      </c>
      <c r="F114" s="432">
        <v>233</v>
      </c>
      <c r="G114" s="432">
        <v>240</v>
      </c>
      <c r="H114" s="432"/>
      <c r="I114" s="432"/>
      <c r="J114" s="432"/>
      <c r="K114" s="3256"/>
      <c r="L114" s="1118" t="s">
        <v>3165</v>
      </c>
    </row>
    <row r="115" spans="1:12" ht="37.5" customHeight="1">
      <c r="A115" s="441">
        <v>42456</v>
      </c>
      <c r="B115" s="1126" t="s">
        <v>11</v>
      </c>
      <c r="C115" s="4414" t="s">
        <v>3182</v>
      </c>
      <c r="D115" s="4271"/>
      <c r="E115" s="4271"/>
      <c r="F115" s="4271"/>
      <c r="G115" s="4271"/>
      <c r="H115" s="4271"/>
      <c r="I115" s="4271"/>
      <c r="J115" s="4415"/>
      <c r="K115" s="3250"/>
      <c r="L115" s="1134"/>
    </row>
    <row r="116" spans="1:12" ht="66">
      <c r="A116" s="1143">
        <v>42460</v>
      </c>
      <c r="B116" s="1140" t="s">
        <v>16</v>
      </c>
      <c r="C116" s="1142">
        <v>5425</v>
      </c>
      <c r="D116" s="1141">
        <f t="shared" si="2"/>
        <v>1898.75</v>
      </c>
      <c r="E116" s="1142">
        <v>65</v>
      </c>
      <c r="F116" s="1142">
        <v>229</v>
      </c>
      <c r="G116" s="1142">
        <v>237</v>
      </c>
      <c r="H116" s="1142"/>
      <c r="I116" s="1142"/>
      <c r="J116" s="1142"/>
      <c r="K116" s="3256"/>
      <c r="L116" s="1161" t="s">
        <v>3223</v>
      </c>
    </row>
    <row r="117" spans="1:12" ht="66">
      <c r="A117" s="441">
        <v>42468</v>
      </c>
      <c r="B117" s="1159" t="s">
        <v>16</v>
      </c>
      <c r="C117" s="432">
        <v>5015</v>
      </c>
      <c r="D117" s="1160">
        <f t="shared" si="2"/>
        <v>1755.25</v>
      </c>
      <c r="E117" s="432">
        <v>65</v>
      </c>
      <c r="F117" s="432">
        <v>273</v>
      </c>
      <c r="G117" s="432">
        <v>285</v>
      </c>
      <c r="H117" s="432"/>
      <c r="I117" s="432"/>
      <c r="J117" s="432"/>
      <c r="K117" s="3256"/>
      <c r="L117" s="1161" t="s">
        <v>3224</v>
      </c>
    </row>
    <row r="118" spans="1:12" ht="63">
      <c r="A118" s="441">
        <v>42469</v>
      </c>
      <c r="B118" s="1162" t="s">
        <v>16</v>
      </c>
      <c r="C118" s="432">
        <v>4890</v>
      </c>
      <c r="D118" s="1176">
        <f t="shared" si="2"/>
        <v>1711.5</v>
      </c>
      <c r="E118" s="432">
        <v>65</v>
      </c>
      <c r="F118" s="432">
        <v>280</v>
      </c>
      <c r="G118" s="432">
        <v>235</v>
      </c>
      <c r="H118" s="432"/>
      <c r="I118" s="432"/>
      <c r="J118" s="432"/>
      <c r="K118" s="3256"/>
      <c r="L118" s="1166" t="s">
        <v>3232</v>
      </c>
    </row>
    <row r="119" spans="1:12" ht="63">
      <c r="A119" s="1165">
        <v>42471</v>
      </c>
      <c r="B119" s="1162" t="s">
        <v>16</v>
      </c>
      <c r="C119" s="1164">
        <v>5060</v>
      </c>
      <c r="D119" s="1164">
        <f t="shared" si="2"/>
        <v>1771</v>
      </c>
      <c r="E119" s="1164">
        <v>65</v>
      </c>
      <c r="F119" s="1164">
        <v>217</v>
      </c>
      <c r="G119" s="1164">
        <v>235</v>
      </c>
      <c r="H119" s="1164"/>
      <c r="I119" s="1164"/>
      <c r="J119" s="1164"/>
      <c r="K119" s="3256"/>
      <c r="L119" s="1179" t="s">
        <v>3246</v>
      </c>
    </row>
    <row r="120" spans="1:12" ht="63">
      <c r="A120" s="441">
        <v>42477</v>
      </c>
      <c r="B120" s="1183" t="s">
        <v>16</v>
      </c>
      <c r="C120" s="432">
        <v>5035</v>
      </c>
      <c r="D120" s="1178">
        <f t="shared" si="2"/>
        <v>1762.25</v>
      </c>
      <c r="E120" s="432">
        <v>65</v>
      </c>
      <c r="F120" s="432">
        <v>297</v>
      </c>
      <c r="G120" s="432">
        <v>220</v>
      </c>
      <c r="H120" s="432"/>
      <c r="I120" s="432"/>
      <c r="J120" s="432"/>
      <c r="K120" s="3256"/>
      <c r="L120" s="1182" t="s">
        <v>3247</v>
      </c>
    </row>
    <row r="121" spans="1:12" ht="63">
      <c r="A121" s="1186">
        <v>42485</v>
      </c>
      <c r="B121" s="1183" t="s">
        <v>16</v>
      </c>
      <c r="C121" s="1185">
        <v>5320</v>
      </c>
      <c r="D121" s="1184">
        <f>+C121*(100-E121)/100</f>
        <v>1862</v>
      </c>
      <c r="E121" s="1185">
        <v>65</v>
      </c>
      <c r="F121" s="1185">
        <v>278</v>
      </c>
      <c r="G121" s="1185">
        <v>230</v>
      </c>
      <c r="H121" s="1185"/>
      <c r="I121" s="1185"/>
      <c r="J121" s="1185"/>
      <c r="K121" s="3256"/>
      <c r="L121" s="1187" t="s">
        <v>3261</v>
      </c>
    </row>
    <row r="122" spans="1:12" ht="47.25">
      <c r="A122" s="1201">
        <v>42493</v>
      </c>
      <c r="B122" s="1198" t="s">
        <v>16</v>
      </c>
      <c r="C122" s="1200">
        <v>5180</v>
      </c>
      <c r="D122" s="1199">
        <f>+C122*(100-E122)/100</f>
        <v>1813</v>
      </c>
      <c r="E122" s="1200">
        <v>65</v>
      </c>
      <c r="F122" s="1200">
        <v>365</v>
      </c>
      <c r="G122" s="1200">
        <v>270</v>
      </c>
      <c r="H122" s="1200"/>
      <c r="I122" s="1200"/>
      <c r="J122" s="1200"/>
      <c r="K122" s="3256"/>
      <c r="L122" s="1202" t="s">
        <v>3278</v>
      </c>
    </row>
    <row r="123" spans="1:12" ht="47.25">
      <c r="A123" s="441">
        <v>42498</v>
      </c>
      <c r="B123" s="1207" t="s">
        <v>16</v>
      </c>
      <c r="C123" s="432">
        <v>5130</v>
      </c>
      <c r="D123" s="1208">
        <f>+C123*(100-E123)/100</f>
        <v>1795.5</v>
      </c>
      <c r="E123" s="432">
        <v>65</v>
      </c>
      <c r="F123" s="432">
        <v>203</v>
      </c>
      <c r="G123" s="432">
        <v>260</v>
      </c>
      <c r="H123" s="432"/>
      <c r="I123" s="432"/>
      <c r="J123" s="432"/>
      <c r="K123" s="3256"/>
      <c r="L123" s="1210" t="s">
        <v>3285</v>
      </c>
    </row>
    <row r="124" spans="1:12" ht="47.25">
      <c r="A124" s="1220">
        <v>42519</v>
      </c>
      <c r="B124" s="1217" t="s">
        <v>16</v>
      </c>
      <c r="C124" s="1219">
        <v>5150</v>
      </c>
      <c r="D124" s="1218">
        <f>+C124*(100-E124)/100</f>
        <v>1802.5</v>
      </c>
      <c r="E124" s="1219">
        <v>65</v>
      </c>
      <c r="F124" s="1219"/>
      <c r="G124" s="1219">
        <v>246</v>
      </c>
      <c r="H124" s="1219"/>
      <c r="I124" s="1219"/>
      <c r="J124" s="1219"/>
      <c r="K124" s="3256"/>
      <c r="L124" s="1221" t="s">
        <v>3324</v>
      </c>
    </row>
    <row r="125" spans="1:12" ht="44.25" customHeight="1">
      <c r="A125" s="441">
        <v>42526</v>
      </c>
      <c r="B125" s="1227" t="s">
        <v>11</v>
      </c>
      <c r="C125" s="4414" t="s">
        <v>3345</v>
      </c>
      <c r="D125" s="4271"/>
      <c r="E125" s="4271"/>
      <c r="F125" s="4271"/>
      <c r="G125" s="4271"/>
      <c r="H125" s="4271"/>
      <c r="I125" s="4271"/>
      <c r="J125" s="4415"/>
      <c r="K125" s="3250"/>
      <c r="L125" s="1792"/>
    </row>
    <row r="126" spans="1:12" ht="47.25">
      <c r="A126" s="441">
        <v>42528</v>
      </c>
      <c r="B126" s="1234" t="s">
        <v>16</v>
      </c>
      <c r="C126" s="432">
        <v>5430</v>
      </c>
      <c r="D126" s="1235">
        <f t="shared" ref="D126:D131" si="3">+C126*(100-E126)/100</f>
        <v>1900.5</v>
      </c>
      <c r="E126" s="432">
        <v>65</v>
      </c>
      <c r="F126" s="432">
        <v>203</v>
      </c>
      <c r="G126" s="432">
        <v>270</v>
      </c>
      <c r="H126" s="432"/>
      <c r="I126" s="432"/>
      <c r="J126" s="432"/>
      <c r="K126" s="3256"/>
      <c r="L126" s="1228" t="s">
        <v>3352</v>
      </c>
    </row>
    <row r="127" spans="1:12" ht="47.25">
      <c r="A127" s="1232">
        <v>42537</v>
      </c>
      <c r="B127" s="1234" t="s">
        <v>16</v>
      </c>
      <c r="C127" s="1231">
        <v>5460</v>
      </c>
      <c r="D127" s="1231">
        <f t="shared" si="3"/>
        <v>1911</v>
      </c>
      <c r="E127" s="1231">
        <v>65</v>
      </c>
      <c r="F127" s="1231">
        <v>198</v>
      </c>
      <c r="G127" s="1231">
        <v>280</v>
      </c>
      <c r="H127" s="1231"/>
      <c r="I127" s="1231"/>
      <c r="J127" s="1231"/>
      <c r="K127" s="3256"/>
      <c r="L127" s="1233" t="s">
        <v>3364</v>
      </c>
    </row>
    <row r="128" spans="1:12" ht="47.25">
      <c r="A128" s="1252">
        <v>42560</v>
      </c>
      <c r="B128" s="1248" t="s">
        <v>16</v>
      </c>
      <c r="C128" s="1251">
        <v>5460</v>
      </c>
      <c r="D128" s="1251">
        <f t="shared" si="3"/>
        <v>1911</v>
      </c>
      <c r="E128" s="1251">
        <v>65</v>
      </c>
      <c r="F128" s="1251">
        <v>195</v>
      </c>
      <c r="G128" s="1251">
        <v>230</v>
      </c>
      <c r="H128" s="1251"/>
      <c r="I128" s="1251"/>
      <c r="J128" s="1251"/>
      <c r="K128" s="3256"/>
      <c r="L128" s="1253" t="s">
        <v>3397</v>
      </c>
    </row>
    <row r="129" spans="1:12" ht="47.25">
      <c r="A129" s="441">
        <v>42568</v>
      </c>
      <c r="B129" s="1261" t="s">
        <v>16</v>
      </c>
      <c r="C129" s="432">
        <v>5470</v>
      </c>
      <c r="D129" s="1262">
        <f t="shared" si="3"/>
        <v>1586.3</v>
      </c>
      <c r="E129" s="432">
        <v>71</v>
      </c>
      <c r="F129" s="432">
        <v>203</v>
      </c>
      <c r="G129" s="432">
        <v>234</v>
      </c>
      <c r="H129" s="432"/>
      <c r="I129" s="432"/>
      <c r="J129" s="432"/>
      <c r="K129" s="3256"/>
      <c r="L129" s="1260" t="s">
        <v>3413</v>
      </c>
    </row>
    <row r="130" spans="1:12" ht="47.25" customHeight="1">
      <c r="A130" s="441">
        <v>42598</v>
      </c>
      <c r="B130" s="1301" t="s">
        <v>16</v>
      </c>
      <c r="C130" s="432">
        <v>5410</v>
      </c>
      <c r="D130" s="1306">
        <f t="shared" si="3"/>
        <v>1568.9</v>
      </c>
      <c r="E130" s="432">
        <v>71</v>
      </c>
      <c r="F130" s="432">
        <v>195</v>
      </c>
      <c r="G130" s="432">
        <v>270</v>
      </c>
      <c r="H130" s="432"/>
      <c r="I130" s="432"/>
      <c r="J130" s="432"/>
      <c r="K130" s="3256"/>
      <c r="L130" s="1328" t="s">
        <v>3501</v>
      </c>
    </row>
    <row r="131" spans="1:12" ht="51" customHeight="1">
      <c r="A131" s="441">
        <v>42654</v>
      </c>
      <c r="B131" s="1729" t="s">
        <v>16</v>
      </c>
      <c r="C131" s="432">
        <v>5485</v>
      </c>
      <c r="D131" s="1327">
        <f t="shared" si="3"/>
        <v>1590.65</v>
      </c>
      <c r="E131" s="432">
        <v>71</v>
      </c>
      <c r="F131" s="432">
        <v>104</v>
      </c>
      <c r="G131" s="432">
        <v>225</v>
      </c>
      <c r="H131" s="432"/>
      <c r="I131" s="432"/>
      <c r="J131" s="432"/>
      <c r="K131" s="3256"/>
      <c r="L131" s="795" t="s">
        <v>3579</v>
      </c>
    </row>
    <row r="132" spans="1:12" ht="110.25" customHeight="1">
      <c r="A132" s="4479">
        <v>42660</v>
      </c>
      <c r="B132" s="704" t="s">
        <v>11</v>
      </c>
      <c r="C132" s="4756" t="s">
        <v>3646</v>
      </c>
      <c r="D132" s="4757"/>
      <c r="E132" s="4757"/>
      <c r="F132" s="4757"/>
      <c r="G132" s="4757"/>
      <c r="H132" s="4757"/>
      <c r="I132" s="4757"/>
      <c r="J132" s="4758"/>
      <c r="K132" s="3310"/>
      <c r="L132" s="506"/>
    </row>
    <row r="133" spans="1:12" ht="48" customHeight="1">
      <c r="A133" s="4439"/>
      <c r="B133" s="704" t="s">
        <v>16</v>
      </c>
      <c r="C133" s="1359">
        <v>2010</v>
      </c>
      <c r="D133" s="1358">
        <f>+C133*(100-E133)/100</f>
        <v>402</v>
      </c>
      <c r="E133" s="1359">
        <v>80</v>
      </c>
      <c r="F133" s="1359" t="s">
        <v>70</v>
      </c>
      <c r="G133" s="1359">
        <v>153</v>
      </c>
      <c r="H133" s="1359"/>
      <c r="I133" s="1359"/>
      <c r="J133" s="1359"/>
      <c r="K133" s="3256"/>
      <c r="L133" s="1362" t="s">
        <v>3659</v>
      </c>
    </row>
    <row r="134" spans="1:12" ht="116.25" customHeight="1">
      <c r="A134" s="1930">
        <v>42661</v>
      </c>
      <c r="B134" s="1939" t="s">
        <v>34</v>
      </c>
      <c r="C134" s="4450" t="s">
        <v>3687</v>
      </c>
      <c r="D134" s="4451"/>
      <c r="E134" s="4451"/>
      <c r="F134" s="4451"/>
      <c r="G134" s="4451"/>
      <c r="H134" s="4451"/>
      <c r="I134" s="4451"/>
      <c r="J134" s="4452"/>
      <c r="K134" s="3636" t="s">
        <v>3967</v>
      </c>
      <c r="L134" s="2201" t="s">
        <v>4557</v>
      </c>
    </row>
    <row r="135" spans="1:12" ht="50.25" customHeight="1">
      <c r="A135" s="441">
        <v>42673</v>
      </c>
      <c r="B135" s="1729" t="s">
        <v>16</v>
      </c>
      <c r="C135" s="432">
        <v>4580</v>
      </c>
      <c r="D135" s="432">
        <f>+C135*(100-E135)/100</f>
        <v>0</v>
      </c>
      <c r="E135" s="449">
        <v>100</v>
      </c>
      <c r="F135" s="432">
        <v>182</v>
      </c>
      <c r="G135" s="432">
        <v>230</v>
      </c>
      <c r="H135" s="432"/>
      <c r="I135" s="432"/>
      <c r="J135" s="432"/>
      <c r="K135" s="3256"/>
      <c r="L135" s="902" t="s">
        <v>3672</v>
      </c>
    </row>
    <row r="136" spans="1:12" ht="50.25" customHeight="1">
      <c r="A136" s="1378">
        <v>42675</v>
      </c>
      <c r="B136" s="1729" t="s">
        <v>16</v>
      </c>
      <c r="C136" s="1377">
        <v>5730</v>
      </c>
      <c r="D136" s="1377">
        <f>+C136*(100-E136)/100</f>
        <v>0</v>
      </c>
      <c r="E136" s="449">
        <v>100</v>
      </c>
      <c r="F136" s="1377">
        <v>100</v>
      </c>
      <c r="G136" s="1377">
        <v>240</v>
      </c>
      <c r="H136" s="1377"/>
      <c r="I136" s="1377"/>
      <c r="J136" s="1377"/>
      <c r="K136" s="3256"/>
      <c r="L136" s="902" t="s">
        <v>3691</v>
      </c>
    </row>
    <row r="137" spans="1:12">
      <c r="A137" s="441">
        <v>42677</v>
      </c>
      <c r="B137" s="1729" t="s">
        <v>11</v>
      </c>
      <c r="C137" s="4358" t="s">
        <v>3688</v>
      </c>
      <c r="D137" s="4281"/>
      <c r="E137" s="4281"/>
      <c r="F137" s="4281"/>
      <c r="G137" s="4281"/>
      <c r="H137" s="4281"/>
      <c r="I137" s="4281"/>
      <c r="J137" s="4359"/>
      <c r="K137" s="3229"/>
      <c r="L137" s="270"/>
    </row>
    <row r="138" spans="1:12" ht="16.5" thickBot="1">
      <c r="A138" s="1706">
        <v>42683</v>
      </c>
      <c r="B138" s="889" t="s">
        <v>11</v>
      </c>
      <c r="C138" s="4510" t="s">
        <v>3699</v>
      </c>
      <c r="D138" s="4511"/>
      <c r="E138" s="4511"/>
      <c r="F138" s="4511"/>
      <c r="G138" s="4511"/>
      <c r="H138" s="4511"/>
      <c r="I138" s="4511"/>
      <c r="J138" s="4698"/>
      <c r="K138" s="3308"/>
      <c r="L138" s="886"/>
    </row>
    <row r="139" spans="1:12" ht="16.5" thickTop="1">
      <c r="A139" s="308">
        <v>42757</v>
      </c>
      <c r="B139" s="890" t="s">
        <v>11</v>
      </c>
      <c r="C139" s="4503" t="s">
        <v>3859</v>
      </c>
      <c r="D139" s="4504"/>
      <c r="E139" s="4504"/>
      <c r="F139" s="4504"/>
      <c r="G139" s="4504"/>
      <c r="H139" s="4504"/>
      <c r="I139" s="4504"/>
      <c r="J139" s="4581"/>
      <c r="K139" s="3291"/>
      <c r="L139" s="281"/>
    </row>
    <row r="140" spans="1:12">
      <c r="A140" s="4293">
        <v>42758</v>
      </c>
      <c r="B140" s="1729" t="s">
        <v>32</v>
      </c>
      <c r="C140" s="4358" t="s">
        <v>3858</v>
      </c>
      <c r="D140" s="4281"/>
      <c r="E140" s="4281"/>
      <c r="F140" s="4281"/>
      <c r="G140" s="4281"/>
      <c r="H140" s="4281"/>
      <c r="I140" s="4281"/>
      <c r="J140" s="4359"/>
      <c r="K140" s="3229"/>
      <c r="L140" s="270"/>
    </row>
    <row r="141" spans="1:12" ht="47.25">
      <c r="A141" s="4307"/>
      <c r="B141" s="1729" t="s">
        <v>16</v>
      </c>
      <c r="C141" s="432">
        <v>4950</v>
      </c>
      <c r="D141" s="432">
        <f>+C141*(100-E141)/100</f>
        <v>0</v>
      </c>
      <c r="E141" s="432">
        <v>100</v>
      </c>
      <c r="F141" s="432"/>
      <c r="G141" s="432">
        <v>210</v>
      </c>
      <c r="H141" s="432"/>
      <c r="I141" s="432"/>
      <c r="J141" s="432"/>
      <c r="K141" s="3256"/>
      <c r="L141" s="795" t="s">
        <v>3844</v>
      </c>
    </row>
    <row r="142" spans="1:12" ht="25.5" customHeight="1">
      <c r="A142" s="1530">
        <v>42759</v>
      </c>
      <c r="B142" s="1729" t="s">
        <v>41</v>
      </c>
      <c r="C142" s="4358" t="s">
        <v>3860</v>
      </c>
      <c r="D142" s="4281"/>
      <c r="E142" s="4281"/>
      <c r="F142" s="4281"/>
      <c r="G142" s="4281"/>
      <c r="H142" s="4281"/>
      <c r="I142" s="4281"/>
      <c r="J142" s="4359"/>
      <c r="K142" s="3229"/>
      <c r="L142" s="795"/>
    </row>
    <row r="143" spans="1:12" ht="25.5" customHeight="1">
      <c r="A143" s="441">
        <v>42765</v>
      </c>
      <c r="B143" s="1729" t="s">
        <v>11</v>
      </c>
      <c r="C143" s="4358" t="s">
        <v>3861</v>
      </c>
      <c r="D143" s="4281"/>
      <c r="E143" s="4281"/>
      <c r="F143" s="4281"/>
      <c r="G143" s="4281"/>
      <c r="H143" s="4281"/>
      <c r="I143" s="4281"/>
      <c r="J143" s="4359"/>
      <c r="K143" s="3229"/>
      <c r="L143" s="270"/>
    </row>
    <row r="144" spans="1:12" ht="116.25" customHeight="1">
      <c r="A144" s="1930">
        <v>42990</v>
      </c>
      <c r="B144" s="1931" t="s">
        <v>34</v>
      </c>
      <c r="C144" s="4450" t="s">
        <v>4254</v>
      </c>
      <c r="D144" s="4451"/>
      <c r="E144" s="4451"/>
      <c r="F144" s="4451"/>
      <c r="G144" s="4451"/>
      <c r="H144" s="4451"/>
      <c r="I144" s="4451"/>
      <c r="J144" s="4452"/>
      <c r="K144" s="3524"/>
      <c r="L144" s="1932" t="s">
        <v>4244</v>
      </c>
    </row>
    <row r="145" spans="1:12" ht="39" customHeight="1">
      <c r="A145" s="1983">
        <v>43001</v>
      </c>
      <c r="B145" s="1984" t="s">
        <v>11</v>
      </c>
      <c r="C145" s="4414" t="s">
        <v>4260</v>
      </c>
      <c r="D145" s="4271"/>
      <c r="E145" s="4271"/>
      <c r="F145" s="4271"/>
      <c r="G145" s="4271"/>
      <c r="H145" s="4271"/>
      <c r="I145" s="4271"/>
      <c r="J145" s="4415"/>
      <c r="K145" s="3250"/>
      <c r="L145" s="270"/>
    </row>
    <row r="146" spans="1:12" ht="24.75" customHeight="1">
      <c r="A146" s="441">
        <v>43002</v>
      </c>
      <c r="B146" s="1942" t="s">
        <v>41</v>
      </c>
      <c r="C146" s="4358" t="s">
        <v>6101</v>
      </c>
      <c r="D146" s="4281"/>
      <c r="E146" s="4281"/>
      <c r="F146" s="4281"/>
      <c r="G146" s="4281"/>
      <c r="H146" s="4281"/>
      <c r="I146" s="4281"/>
      <c r="J146" s="4359"/>
      <c r="K146" s="3229"/>
      <c r="L146" s="270"/>
    </row>
    <row r="147" spans="1:12" ht="36.75" customHeight="1">
      <c r="A147" s="441">
        <v>43070</v>
      </c>
      <c r="B147" s="1729" t="s">
        <v>32</v>
      </c>
      <c r="C147" s="4414" t="s">
        <v>4356</v>
      </c>
      <c r="D147" s="4271"/>
      <c r="E147" s="4271"/>
      <c r="F147" s="4271"/>
      <c r="G147" s="4271"/>
      <c r="H147" s="4271"/>
      <c r="I147" s="4271"/>
      <c r="J147" s="4415"/>
      <c r="K147" s="3250"/>
      <c r="L147" s="270"/>
    </row>
    <row r="148" spans="1:12" ht="47.25">
      <c r="A148" s="441">
        <v>43074</v>
      </c>
      <c r="B148" s="1729" t="s">
        <v>16</v>
      </c>
      <c r="C148" s="432">
        <v>4500</v>
      </c>
      <c r="D148" s="432">
        <f t="shared" ref="D148:D153" si="4">+C148*(100-E148)/100</f>
        <v>495</v>
      </c>
      <c r="E148" s="432">
        <v>89</v>
      </c>
      <c r="F148" s="432" t="s">
        <v>70</v>
      </c>
      <c r="G148" s="432">
        <v>165</v>
      </c>
      <c r="H148" s="432"/>
      <c r="I148" s="432"/>
      <c r="J148" s="432"/>
      <c r="K148" s="3256"/>
      <c r="L148" s="795" t="s">
        <v>4369</v>
      </c>
    </row>
    <row r="149" spans="1:12" ht="47.25">
      <c r="A149" s="441">
        <v>43076</v>
      </c>
      <c r="B149" s="1729" t="s">
        <v>16</v>
      </c>
      <c r="C149" s="432">
        <v>4450</v>
      </c>
      <c r="D149" s="2060">
        <f t="shared" si="4"/>
        <v>667.5</v>
      </c>
      <c r="E149" s="432">
        <v>85</v>
      </c>
      <c r="F149" s="432" t="s">
        <v>70</v>
      </c>
      <c r="G149" s="2056">
        <v>170</v>
      </c>
      <c r="H149" s="432"/>
      <c r="I149" s="432"/>
      <c r="J149" s="432"/>
      <c r="K149" s="3256"/>
      <c r="L149" s="795" t="s">
        <v>4370</v>
      </c>
    </row>
    <row r="150" spans="1:12" ht="47.25">
      <c r="A150" s="441">
        <v>43089</v>
      </c>
      <c r="B150" s="1729" t="s">
        <v>16</v>
      </c>
      <c r="C150" s="432">
        <v>4400</v>
      </c>
      <c r="D150" s="432">
        <f t="shared" si="4"/>
        <v>1100</v>
      </c>
      <c r="E150" s="432">
        <v>75</v>
      </c>
      <c r="F150" s="432"/>
      <c r="G150" s="432">
        <v>170</v>
      </c>
      <c r="H150" s="432"/>
      <c r="I150" s="432"/>
      <c r="J150" s="432"/>
      <c r="K150" s="3256"/>
      <c r="L150" s="795" t="s">
        <v>4404</v>
      </c>
    </row>
    <row r="151" spans="1:12" ht="48" thickBot="1">
      <c r="A151" s="2178">
        <v>43097</v>
      </c>
      <c r="B151" s="889" t="s">
        <v>16</v>
      </c>
      <c r="C151" s="445">
        <v>4155</v>
      </c>
      <c r="D151" s="2180">
        <f t="shared" si="4"/>
        <v>623.25</v>
      </c>
      <c r="E151" s="445">
        <v>85</v>
      </c>
      <c r="F151" s="445"/>
      <c r="G151" s="445">
        <v>155</v>
      </c>
      <c r="H151" s="445"/>
      <c r="I151" s="445"/>
      <c r="J151" s="445"/>
      <c r="K151" s="445"/>
      <c r="L151" s="2166" t="s">
        <v>4411</v>
      </c>
    </row>
    <row r="152" spans="1:12" ht="48" thickTop="1">
      <c r="A152" s="308">
        <v>43121</v>
      </c>
      <c r="B152" s="890" t="s">
        <v>16</v>
      </c>
      <c r="C152" s="446">
        <v>4185</v>
      </c>
      <c r="D152" s="322">
        <f t="shared" si="4"/>
        <v>627.75</v>
      </c>
      <c r="E152" s="446">
        <v>85</v>
      </c>
      <c r="F152" s="446"/>
      <c r="G152" s="446">
        <v>175</v>
      </c>
      <c r="H152" s="446"/>
      <c r="I152" s="446"/>
      <c r="J152" s="446"/>
      <c r="K152" s="446"/>
      <c r="L152" s="2167" t="s">
        <v>4496</v>
      </c>
    </row>
    <row r="153" spans="1:12" ht="47.25">
      <c r="A153" s="318">
        <v>43148</v>
      </c>
      <c r="B153" s="483" t="s">
        <v>16</v>
      </c>
      <c r="C153" s="449">
        <v>2631</v>
      </c>
      <c r="D153" s="449">
        <f t="shared" si="4"/>
        <v>394.65</v>
      </c>
      <c r="E153" s="449">
        <v>85</v>
      </c>
      <c r="F153" s="449"/>
      <c r="G153" s="449">
        <v>230</v>
      </c>
      <c r="H153" s="449"/>
      <c r="I153" s="449"/>
      <c r="J153" s="449"/>
      <c r="K153" s="449"/>
      <c r="L153" s="870" t="s">
        <v>4495</v>
      </c>
    </row>
    <row r="154" spans="1:12" ht="68.25" customHeight="1">
      <c r="A154" s="441">
        <v>43151</v>
      </c>
      <c r="B154" s="1729" t="s">
        <v>11</v>
      </c>
      <c r="C154" s="4414" t="s">
        <v>4502</v>
      </c>
      <c r="D154" s="4271"/>
      <c r="E154" s="4271"/>
      <c r="F154" s="4271"/>
      <c r="G154" s="4271"/>
      <c r="H154" s="4271"/>
      <c r="I154" s="4271"/>
      <c r="J154" s="4415"/>
      <c r="K154" s="3250"/>
      <c r="L154" s="270"/>
    </row>
    <row r="155" spans="1:12" ht="103.5" customHeight="1">
      <c r="A155" s="1930">
        <v>43153</v>
      </c>
      <c r="B155" s="1931" t="s">
        <v>34</v>
      </c>
      <c r="C155" s="4450" t="s">
        <v>4519</v>
      </c>
      <c r="D155" s="4451"/>
      <c r="E155" s="4451"/>
      <c r="F155" s="4451"/>
      <c r="G155" s="4451"/>
      <c r="H155" s="4451"/>
      <c r="I155" s="4451"/>
      <c r="J155" s="4452"/>
      <c r="K155" s="3524"/>
      <c r="L155" s="1932" t="s">
        <v>4244</v>
      </c>
    </row>
    <row r="156" spans="1:12" ht="63">
      <c r="A156" s="441">
        <v>43158</v>
      </c>
      <c r="B156" s="1729" t="s">
        <v>16</v>
      </c>
      <c r="C156" s="432">
        <v>5080</v>
      </c>
      <c r="D156" s="2145">
        <f>+C156*(100-E156)/100</f>
        <v>101.6</v>
      </c>
      <c r="E156" s="432">
        <v>98</v>
      </c>
      <c r="F156" s="432">
        <v>3878</v>
      </c>
      <c r="G156" s="432">
        <v>187</v>
      </c>
      <c r="H156" s="432"/>
      <c r="I156" s="432"/>
      <c r="J156" s="432"/>
      <c r="K156" s="3256"/>
      <c r="L156" s="795" t="s">
        <v>4527</v>
      </c>
    </row>
    <row r="157" spans="1:12" ht="22.5" customHeight="1">
      <c r="A157" s="441">
        <v>43172</v>
      </c>
      <c r="B157" s="1729" t="s">
        <v>11</v>
      </c>
      <c r="C157" s="4358" t="s">
        <v>4545</v>
      </c>
      <c r="D157" s="4281"/>
      <c r="E157" s="4281"/>
      <c r="F157" s="4281"/>
      <c r="G157" s="4281"/>
      <c r="H157" s="4281"/>
      <c r="I157" s="4281"/>
      <c r="J157" s="4359"/>
      <c r="K157" s="3229"/>
      <c r="L157" s="270"/>
    </row>
    <row r="158" spans="1:12">
      <c r="A158" s="441">
        <v>43179</v>
      </c>
      <c r="B158" s="1729" t="s">
        <v>4571</v>
      </c>
      <c r="C158" s="4358" t="s">
        <v>4572</v>
      </c>
      <c r="D158" s="4281"/>
      <c r="E158" s="4281"/>
      <c r="F158" s="4281"/>
      <c r="G158" s="4281"/>
      <c r="H158" s="4281"/>
      <c r="I158" s="4281"/>
      <c r="J158" s="4359"/>
      <c r="K158" s="3229"/>
      <c r="L158" s="270"/>
    </row>
    <row r="159" spans="1:12" ht="54" customHeight="1">
      <c r="A159" s="441">
        <v>43180</v>
      </c>
      <c r="B159" s="1729" t="s">
        <v>11</v>
      </c>
      <c r="C159" s="4414" t="s">
        <v>4575</v>
      </c>
      <c r="D159" s="4281"/>
      <c r="E159" s="4281"/>
      <c r="F159" s="4281"/>
      <c r="G159" s="4281"/>
      <c r="H159" s="4281"/>
      <c r="I159" s="4281"/>
      <c r="J159" s="4359"/>
      <c r="K159" s="3229"/>
      <c r="L159" s="270"/>
    </row>
    <row r="160" spans="1:12" ht="91.5" customHeight="1">
      <c r="A160" s="1930">
        <v>43182</v>
      </c>
      <c r="B160" s="1931" t="s">
        <v>34</v>
      </c>
      <c r="C160" s="4450" t="s">
        <v>4614</v>
      </c>
      <c r="D160" s="4451"/>
      <c r="E160" s="4451"/>
      <c r="F160" s="4451"/>
      <c r="G160" s="4451"/>
      <c r="H160" s="4451"/>
      <c r="I160" s="4451"/>
      <c r="J160" s="4452"/>
      <c r="K160" s="3524"/>
      <c r="L160" s="1932" t="s">
        <v>4615</v>
      </c>
    </row>
    <row r="161" spans="1:12" ht="54.75">
      <c r="A161" s="4293">
        <v>43186</v>
      </c>
      <c r="B161" s="1729" t="s">
        <v>16</v>
      </c>
      <c r="C161" s="432">
        <v>4600</v>
      </c>
      <c r="D161" s="432">
        <f>+C161*(100-E161)/100</f>
        <v>1150</v>
      </c>
      <c r="E161" s="2262">
        <v>75</v>
      </c>
      <c r="F161" s="432" t="s">
        <v>70</v>
      </c>
      <c r="G161" s="432">
        <v>187</v>
      </c>
      <c r="H161" s="432"/>
      <c r="I161" s="432"/>
      <c r="J161" s="432"/>
      <c r="K161" s="3256"/>
      <c r="L161" s="363" t="s">
        <v>4592</v>
      </c>
    </row>
    <row r="162" spans="1:12" ht="47.25">
      <c r="A162" s="4307"/>
      <c r="B162" s="1729" t="s">
        <v>16</v>
      </c>
      <c r="C162" s="432">
        <v>4450</v>
      </c>
      <c r="D162" s="2250">
        <f>+C162*(100-E162)/100</f>
        <v>1112.5</v>
      </c>
      <c r="E162" s="2262">
        <v>75</v>
      </c>
      <c r="F162" s="432" t="s">
        <v>70</v>
      </c>
      <c r="G162" s="432">
        <v>183</v>
      </c>
      <c r="H162" s="432"/>
      <c r="I162" s="432"/>
      <c r="J162" s="432"/>
      <c r="K162" s="3256"/>
      <c r="L162" s="363" t="s">
        <v>4593</v>
      </c>
    </row>
    <row r="163" spans="1:12" ht="63">
      <c r="A163" s="2265">
        <v>43189</v>
      </c>
      <c r="B163" s="1384" t="s">
        <v>16</v>
      </c>
      <c r="C163" s="432">
        <v>4730</v>
      </c>
      <c r="D163" s="2263">
        <f>+C163*(100-E163)/100</f>
        <v>1182.5</v>
      </c>
      <c r="E163" s="432">
        <v>75</v>
      </c>
      <c r="F163" s="432">
        <v>251</v>
      </c>
      <c r="G163" s="432">
        <v>190</v>
      </c>
      <c r="H163" s="432"/>
      <c r="I163" s="432"/>
      <c r="J163" s="432"/>
      <c r="K163" s="3256"/>
      <c r="L163" s="363" t="s">
        <v>4603</v>
      </c>
    </row>
    <row r="164" spans="1:12" ht="51" customHeight="1">
      <c r="A164" s="441">
        <v>43248</v>
      </c>
      <c r="B164" s="1729" t="s">
        <v>12</v>
      </c>
      <c r="C164" s="4414" t="s">
        <v>4700</v>
      </c>
      <c r="D164" s="4271"/>
      <c r="E164" s="4271"/>
      <c r="F164" s="4271"/>
      <c r="G164" s="4271"/>
      <c r="H164" s="4271"/>
      <c r="I164" s="4271"/>
      <c r="J164" s="4415"/>
      <c r="K164" s="3250"/>
      <c r="L164" s="270"/>
    </row>
    <row r="165" spans="1:12" ht="90.75" customHeight="1">
      <c r="A165" s="1930">
        <v>43249</v>
      </c>
      <c r="B165" s="1931" t="s">
        <v>34</v>
      </c>
      <c r="C165" s="4450" t="s">
        <v>4711</v>
      </c>
      <c r="D165" s="4451"/>
      <c r="E165" s="4451"/>
      <c r="F165" s="4451"/>
      <c r="G165" s="4451"/>
      <c r="H165" s="4451"/>
      <c r="I165" s="4451"/>
      <c r="J165" s="4452"/>
      <c r="K165" s="3524"/>
      <c r="L165" s="2305" t="s">
        <v>4703</v>
      </c>
    </row>
    <row r="166" spans="1:12" ht="47.25">
      <c r="A166" s="4293">
        <v>43253</v>
      </c>
      <c r="B166" s="1729" t="s">
        <v>16</v>
      </c>
      <c r="C166" s="432">
        <v>5635</v>
      </c>
      <c r="D166" s="2307">
        <f>+C166*(100-E166)/100</f>
        <v>1239.7</v>
      </c>
      <c r="E166" s="432">
        <v>78</v>
      </c>
      <c r="F166" s="432"/>
      <c r="G166" s="432">
        <v>186</v>
      </c>
      <c r="H166" s="432"/>
      <c r="I166" s="432"/>
      <c r="J166" s="432"/>
      <c r="K166" s="3256"/>
      <c r="L166" s="363" t="s">
        <v>4713</v>
      </c>
    </row>
    <row r="167" spans="1:12">
      <c r="A167" s="4294"/>
      <c r="B167" s="2310" t="s">
        <v>11</v>
      </c>
      <c r="C167" s="4358" t="s">
        <v>4712</v>
      </c>
      <c r="D167" s="4281"/>
      <c r="E167" s="4281"/>
      <c r="F167" s="4281"/>
      <c r="G167" s="4281"/>
      <c r="H167" s="4281"/>
      <c r="I167" s="4281"/>
      <c r="J167" s="4359"/>
      <c r="K167" s="3229"/>
      <c r="L167" s="270"/>
    </row>
    <row r="168" spans="1:12" ht="47.25">
      <c r="A168" s="4307"/>
      <c r="B168" s="1729" t="s">
        <v>16</v>
      </c>
      <c r="C168" s="2308">
        <v>4700</v>
      </c>
      <c r="D168" s="432">
        <f>+C168*(100-E168)/100</f>
        <v>1034</v>
      </c>
      <c r="E168" s="432">
        <v>78</v>
      </c>
      <c r="F168" s="432"/>
      <c r="G168" s="432">
        <v>180</v>
      </c>
      <c r="H168" s="432"/>
      <c r="I168" s="432"/>
      <c r="J168" s="432"/>
      <c r="K168" s="3256"/>
      <c r="L168" s="363" t="s">
        <v>4714</v>
      </c>
    </row>
    <row r="169" spans="1:12" ht="63">
      <c r="A169" s="441">
        <v>43254</v>
      </c>
      <c r="B169" s="1729" t="s">
        <v>16</v>
      </c>
      <c r="C169" s="432">
        <v>4695</v>
      </c>
      <c r="D169" s="2307">
        <f>+C169*(100-E169)/100</f>
        <v>1032.9000000000001</v>
      </c>
      <c r="E169" s="432">
        <v>78</v>
      </c>
      <c r="F169" s="432"/>
      <c r="G169" s="432">
        <v>175</v>
      </c>
      <c r="H169" s="432"/>
      <c r="I169" s="432"/>
      <c r="J169" s="432"/>
      <c r="K169" s="3256"/>
      <c r="L169" s="363" t="s">
        <v>4717</v>
      </c>
    </row>
    <row r="170" spans="1:12" ht="33" customHeight="1">
      <c r="A170" s="441">
        <v>43266</v>
      </c>
      <c r="B170" s="1729" t="s">
        <v>11</v>
      </c>
      <c r="C170" s="4414" t="s">
        <v>4725</v>
      </c>
      <c r="D170" s="4271"/>
      <c r="E170" s="4271"/>
      <c r="F170" s="4271"/>
      <c r="G170" s="4271"/>
      <c r="H170" s="4271"/>
      <c r="I170" s="4271"/>
      <c r="J170" s="4415"/>
      <c r="K170" s="3250"/>
      <c r="L170" s="270"/>
    </row>
    <row r="171" spans="1:12" ht="63">
      <c r="A171" s="441">
        <v>43308</v>
      </c>
      <c r="B171" s="1729" t="s">
        <v>16</v>
      </c>
      <c r="C171" s="432">
        <v>4275</v>
      </c>
      <c r="D171" s="432">
        <f>+C171*(100-E171)/100</f>
        <v>855</v>
      </c>
      <c r="E171" s="432">
        <v>80</v>
      </c>
      <c r="F171" s="432">
        <v>147</v>
      </c>
      <c r="G171" s="432">
        <v>200</v>
      </c>
      <c r="H171" s="432"/>
      <c r="I171" s="432"/>
      <c r="J171" s="432"/>
      <c r="K171" s="3256"/>
      <c r="L171" s="363" t="s">
        <v>4780</v>
      </c>
    </row>
    <row r="172" spans="1:12">
      <c r="A172" s="441">
        <v>43313</v>
      </c>
      <c r="B172" s="1729" t="s">
        <v>4</v>
      </c>
      <c r="C172" s="4478" t="s">
        <v>992</v>
      </c>
      <c r="D172" s="4281"/>
      <c r="E172" s="4281"/>
      <c r="F172" s="4281"/>
      <c r="G172" s="4281"/>
      <c r="H172" s="4281"/>
      <c r="I172" s="4281"/>
      <c r="J172" s="4359"/>
      <c r="K172" s="3229"/>
      <c r="L172" s="270"/>
    </row>
    <row r="173" spans="1:12" ht="47.25">
      <c r="A173" s="441">
        <v>43350</v>
      </c>
      <c r="B173" s="1729" t="s">
        <v>16</v>
      </c>
      <c r="C173" s="432">
        <v>4255</v>
      </c>
      <c r="D173" s="2385">
        <f>+C173*(100-E173)/100</f>
        <v>765.9</v>
      </c>
      <c r="E173" s="432">
        <v>82</v>
      </c>
      <c r="F173" s="432"/>
      <c r="G173" s="432">
        <v>200</v>
      </c>
      <c r="H173" s="432"/>
      <c r="I173" s="432"/>
      <c r="J173" s="432"/>
      <c r="K173" s="3256"/>
      <c r="L173" s="363" t="s">
        <v>4842</v>
      </c>
    </row>
    <row r="174" spans="1:12" ht="47.25">
      <c r="A174" s="441">
        <v>43393</v>
      </c>
      <c r="B174" s="1729" t="s">
        <v>16</v>
      </c>
      <c r="C174" s="432">
        <v>4600</v>
      </c>
      <c r="D174" s="432">
        <f>+C174*(100-E174)/100</f>
        <v>828</v>
      </c>
      <c r="E174" s="432">
        <v>82</v>
      </c>
      <c r="F174" s="432"/>
      <c r="G174" s="432">
        <v>185</v>
      </c>
      <c r="H174" s="432"/>
      <c r="I174" s="432"/>
      <c r="J174" s="432"/>
      <c r="K174" s="3256"/>
      <c r="L174" s="363" t="s">
        <v>4936</v>
      </c>
    </row>
    <row r="175" spans="1:12" ht="48" thickBot="1">
      <c r="A175" s="2524">
        <v>43425</v>
      </c>
      <c r="B175" s="2534" t="s">
        <v>16</v>
      </c>
      <c r="C175" s="445">
        <v>4410</v>
      </c>
      <c r="D175" s="2517">
        <f>+C175*(100-E175)/100</f>
        <v>793.8</v>
      </c>
      <c r="E175" s="445">
        <v>82</v>
      </c>
      <c r="F175" s="445"/>
      <c r="G175" s="445">
        <v>185</v>
      </c>
      <c r="H175" s="445"/>
      <c r="I175" s="445"/>
      <c r="J175" s="445"/>
      <c r="K175" s="445"/>
      <c r="L175" s="367" t="s">
        <v>5112</v>
      </c>
    </row>
    <row r="176" spans="1:12" ht="48" thickTop="1">
      <c r="A176" s="308">
        <v>43476</v>
      </c>
      <c r="B176" s="890" t="s">
        <v>16</v>
      </c>
      <c r="C176" s="446">
        <v>4475</v>
      </c>
      <c r="D176" s="322">
        <f>+C176*(100-E176)/100</f>
        <v>671.25</v>
      </c>
      <c r="E176" s="446">
        <v>85</v>
      </c>
      <c r="F176" s="446"/>
      <c r="G176" s="446">
        <v>180</v>
      </c>
      <c r="H176" s="446"/>
      <c r="I176" s="446"/>
      <c r="J176" s="446"/>
      <c r="K176" s="446"/>
      <c r="L176" s="377" t="s">
        <v>5113</v>
      </c>
    </row>
    <row r="177" spans="1:12" ht="33.75" customHeight="1">
      <c r="A177" s="441">
        <v>43565</v>
      </c>
      <c r="B177" s="1729" t="s">
        <v>11</v>
      </c>
      <c r="C177" s="4414" t="s">
        <v>5324</v>
      </c>
      <c r="D177" s="4271"/>
      <c r="E177" s="4271"/>
      <c r="F177" s="4271"/>
      <c r="G177" s="4271"/>
      <c r="H177" s="4271"/>
      <c r="I177" s="4271"/>
      <c r="J177" s="4415"/>
      <c r="K177" s="3250"/>
      <c r="L177" s="270"/>
    </row>
    <row r="178" spans="1:12" ht="47.25">
      <c r="A178" s="441">
        <v>43605</v>
      </c>
      <c r="B178" s="1729" t="s">
        <v>16</v>
      </c>
      <c r="C178" s="432">
        <v>4400</v>
      </c>
      <c r="D178" s="432">
        <f>+C178*(100-E178)/100</f>
        <v>440</v>
      </c>
      <c r="E178" s="432">
        <v>90</v>
      </c>
      <c r="F178" s="432"/>
      <c r="G178" s="432">
        <v>180</v>
      </c>
      <c r="H178" s="432"/>
      <c r="I178" s="432"/>
      <c r="J178" s="432"/>
      <c r="K178" s="3256"/>
      <c r="L178" s="363" t="s">
        <v>5409</v>
      </c>
    </row>
    <row r="179" spans="1:12" ht="32.25" customHeight="1">
      <c r="A179" s="2749">
        <v>43609</v>
      </c>
      <c r="B179" s="2750" t="s">
        <v>11</v>
      </c>
      <c r="C179" s="4414" t="s">
        <v>5418</v>
      </c>
      <c r="D179" s="4271"/>
      <c r="E179" s="4271"/>
      <c r="F179" s="4271"/>
      <c r="G179" s="4271"/>
      <c r="H179" s="4271"/>
      <c r="I179" s="4271"/>
      <c r="J179" s="4415"/>
      <c r="K179" s="3250"/>
      <c r="L179" s="270"/>
    </row>
    <row r="180" spans="1:12" ht="47.25" customHeight="1">
      <c r="A180" s="441">
        <v>43829</v>
      </c>
      <c r="B180" s="1729" t="s">
        <v>11</v>
      </c>
      <c r="C180" s="4414" t="s">
        <v>5849</v>
      </c>
      <c r="D180" s="4281"/>
      <c r="E180" s="4281"/>
      <c r="F180" s="4281"/>
      <c r="G180" s="4281"/>
      <c r="H180" s="4281"/>
      <c r="I180" s="4281"/>
      <c r="J180" s="4359"/>
      <c r="K180" s="3229"/>
      <c r="L180" s="270"/>
    </row>
    <row r="181" spans="1:12">
      <c r="A181" s="3629">
        <v>43920</v>
      </c>
      <c r="B181" s="3136" t="s">
        <v>4</v>
      </c>
      <c r="C181" s="3135"/>
      <c r="D181" s="3135"/>
      <c r="E181" s="3135">
        <v>92</v>
      </c>
      <c r="F181" s="3135"/>
      <c r="G181" s="3135"/>
      <c r="H181" s="3135"/>
      <c r="I181" s="3135"/>
      <c r="J181" s="3135"/>
      <c r="K181" s="3135"/>
      <c r="L181" s="3133"/>
    </row>
    <row r="182" spans="1:12">
      <c r="A182" s="3629">
        <v>43951</v>
      </c>
      <c r="B182" s="3136" t="s">
        <v>4</v>
      </c>
      <c r="C182" s="3135"/>
      <c r="D182" s="3135"/>
      <c r="E182" s="3135">
        <v>92</v>
      </c>
      <c r="F182" s="3135"/>
      <c r="G182" s="3135"/>
      <c r="H182" s="3135"/>
      <c r="I182" s="3135"/>
      <c r="J182" s="3135"/>
      <c r="K182" s="3135"/>
      <c r="L182" s="3133"/>
    </row>
    <row r="183" spans="1:12">
      <c r="A183" s="3629">
        <v>43981</v>
      </c>
      <c r="B183" s="3136" t="s">
        <v>4</v>
      </c>
      <c r="C183" s="3135"/>
      <c r="D183" s="3135"/>
      <c r="E183" s="3135">
        <v>92</v>
      </c>
      <c r="F183" s="3135"/>
      <c r="G183" s="3135"/>
      <c r="H183" s="3135"/>
      <c r="I183" s="3135"/>
      <c r="J183" s="3135"/>
      <c r="K183" s="3135"/>
      <c r="L183" s="3133"/>
    </row>
    <row r="184" spans="1:12">
      <c r="A184" s="3629">
        <v>44012</v>
      </c>
      <c r="B184" s="3136" t="s">
        <v>4</v>
      </c>
      <c r="C184" s="3135"/>
      <c r="D184" s="3135"/>
      <c r="E184" s="3135">
        <v>96</v>
      </c>
      <c r="F184" s="3135"/>
      <c r="G184" s="3135"/>
      <c r="H184" s="3135"/>
      <c r="I184" s="3135"/>
      <c r="J184" s="3135"/>
      <c r="K184" s="3135"/>
      <c r="L184" s="3133"/>
    </row>
    <row r="185" spans="1:12">
      <c r="A185" s="3629">
        <v>44042</v>
      </c>
      <c r="B185" s="3136" t="s">
        <v>4</v>
      </c>
      <c r="C185" s="3135"/>
      <c r="D185" s="3135"/>
      <c r="E185" s="3135">
        <v>96</v>
      </c>
      <c r="F185" s="3135"/>
      <c r="G185" s="3135"/>
      <c r="H185" s="3135"/>
      <c r="I185" s="3135"/>
      <c r="J185" s="3135"/>
      <c r="K185" s="3135"/>
      <c r="L185" s="3133"/>
    </row>
    <row r="186" spans="1:12" ht="47.25">
      <c r="A186" s="441">
        <v>44058</v>
      </c>
      <c r="B186" s="1729" t="s">
        <v>16</v>
      </c>
      <c r="C186" s="432">
        <v>4710</v>
      </c>
      <c r="D186" s="432">
        <f>C186*(100-E186)/100</f>
        <v>47.1</v>
      </c>
      <c r="E186" s="432">
        <v>99</v>
      </c>
      <c r="F186" s="432" t="s">
        <v>70</v>
      </c>
      <c r="G186" s="432">
        <v>278</v>
      </c>
      <c r="H186" s="432"/>
      <c r="I186" s="432"/>
      <c r="J186" s="432"/>
      <c r="K186" s="3256"/>
      <c r="L186" s="363" t="s">
        <v>6253</v>
      </c>
    </row>
    <row r="187" spans="1:12">
      <c r="A187" s="3629">
        <v>44073</v>
      </c>
      <c r="B187" s="3136" t="s">
        <v>4</v>
      </c>
      <c r="C187" s="3135"/>
      <c r="D187" s="3135"/>
      <c r="E187" s="3135">
        <v>96</v>
      </c>
      <c r="F187" s="3135"/>
      <c r="G187" s="3135"/>
      <c r="H187" s="3135"/>
      <c r="I187" s="3135"/>
      <c r="J187" s="3135"/>
      <c r="K187" s="3135"/>
      <c r="L187" s="3133"/>
    </row>
    <row r="188" spans="1:12" ht="21.75" customHeight="1">
      <c r="A188" s="441">
        <v>44188</v>
      </c>
      <c r="B188" s="1729" t="s">
        <v>41</v>
      </c>
      <c r="C188" s="4280" t="s">
        <v>5592</v>
      </c>
      <c r="D188" s="4281"/>
      <c r="E188" s="4281"/>
      <c r="F188" s="4281"/>
      <c r="G188" s="4281"/>
      <c r="H188" s="4281"/>
      <c r="I188" s="4281"/>
      <c r="J188" s="4282"/>
      <c r="K188" s="3256"/>
      <c r="L188" s="270"/>
    </row>
    <row r="189" spans="1:12">
      <c r="A189" s="441">
        <v>44191</v>
      </c>
      <c r="B189" s="1729" t="s">
        <v>32</v>
      </c>
      <c r="C189" s="4280" t="s">
        <v>6417</v>
      </c>
      <c r="D189" s="4281"/>
      <c r="E189" s="4281"/>
      <c r="F189" s="4281"/>
      <c r="G189" s="4281"/>
      <c r="H189" s="4281"/>
      <c r="I189" s="4281"/>
      <c r="J189" s="4282"/>
      <c r="K189" s="3256"/>
      <c r="L189" s="270"/>
    </row>
    <row r="190" spans="1:12" ht="26.25" customHeight="1">
      <c r="A190" s="3707">
        <v>44217</v>
      </c>
      <c r="B190" s="3136" t="s">
        <v>4</v>
      </c>
      <c r="C190" s="4286" t="s">
        <v>6459</v>
      </c>
      <c r="D190" s="4287"/>
      <c r="E190" s="4287"/>
      <c r="F190" s="4287"/>
      <c r="G190" s="4287"/>
      <c r="H190" s="4287"/>
      <c r="I190" s="4287"/>
      <c r="J190" s="4288"/>
      <c r="K190" s="3135"/>
      <c r="L190" s="3133"/>
    </row>
    <row r="191" spans="1:12" ht="47.25">
      <c r="A191" s="441">
        <v>44232</v>
      </c>
      <c r="B191" s="1729" t="s">
        <v>16</v>
      </c>
      <c r="C191" s="432">
        <v>4740</v>
      </c>
      <c r="D191" s="3806">
        <f>+C191*(100-E191)/100</f>
        <v>94.8</v>
      </c>
      <c r="E191" s="432">
        <v>98</v>
      </c>
      <c r="F191" s="432" t="s">
        <v>70</v>
      </c>
      <c r="G191" s="432">
        <v>305</v>
      </c>
      <c r="H191" s="432"/>
      <c r="I191" s="432"/>
      <c r="J191" s="432"/>
      <c r="K191" s="3256"/>
      <c r="L191" s="795" t="s">
        <v>6500</v>
      </c>
    </row>
    <row r="192" spans="1:12">
      <c r="A192" s="441"/>
      <c r="B192" s="1729"/>
      <c r="C192" s="432"/>
      <c r="D192" s="432">
        <f>+C192*(100-E192)/100</f>
        <v>0</v>
      </c>
      <c r="E192" s="432"/>
      <c r="F192" s="432"/>
      <c r="G192" s="432"/>
      <c r="H192" s="432"/>
      <c r="I192" s="432"/>
      <c r="J192" s="432"/>
      <c r="K192" s="3256"/>
      <c r="L192" s="270"/>
    </row>
    <row r="193" spans="1:12">
      <c r="A193" s="441"/>
      <c r="B193" s="1729"/>
      <c r="C193" s="432"/>
      <c r="D193" s="432">
        <f t="shared" ref="D193:D256" si="5">+C193*(100-E193)/100</f>
        <v>0</v>
      </c>
      <c r="E193" s="432"/>
      <c r="F193" s="432"/>
      <c r="G193" s="432"/>
      <c r="H193" s="432"/>
      <c r="I193" s="432"/>
      <c r="J193" s="432"/>
      <c r="K193" s="3256"/>
      <c r="L193" s="270"/>
    </row>
    <row r="194" spans="1:12">
      <c r="A194" s="441"/>
      <c r="B194" s="1729"/>
      <c r="C194" s="432"/>
      <c r="D194" s="432">
        <f t="shared" si="5"/>
        <v>0</v>
      </c>
      <c r="E194" s="432"/>
      <c r="F194" s="432"/>
      <c r="G194" s="432"/>
      <c r="H194" s="432"/>
      <c r="I194" s="432"/>
      <c r="J194" s="432"/>
      <c r="K194" s="3256"/>
      <c r="L194" s="270"/>
    </row>
    <row r="195" spans="1:12">
      <c r="A195" s="441"/>
      <c r="B195" s="1729"/>
      <c r="C195" s="432"/>
      <c r="D195" s="432">
        <f t="shared" si="5"/>
        <v>0</v>
      </c>
      <c r="E195" s="432"/>
      <c r="F195" s="432"/>
      <c r="G195" s="432"/>
      <c r="H195" s="432"/>
      <c r="I195" s="432"/>
      <c r="J195" s="432"/>
      <c r="K195" s="3256"/>
      <c r="L195" s="270"/>
    </row>
    <row r="196" spans="1:12">
      <c r="A196" s="441"/>
      <c r="B196" s="1729"/>
      <c r="C196" s="432"/>
      <c r="D196" s="432">
        <f t="shared" si="5"/>
        <v>0</v>
      </c>
      <c r="E196" s="432"/>
      <c r="F196" s="432"/>
      <c r="G196" s="432"/>
      <c r="H196" s="432"/>
      <c r="I196" s="432"/>
      <c r="J196" s="432"/>
      <c r="K196" s="3256"/>
      <c r="L196" s="270"/>
    </row>
    <row r="197" spans="1:12">
      <c r="A197" s="441"/>
      <c r="B197" s="1729"/>
      <c r="C197" s="432"/>
      <c r="D197" s="432">
        <f t="shared" si="5"/>
        <v>0</v>
      </c>
      <c r="E197" s="432"/>
      <c r="F197" s="432"/>
      <c r="G197" s="432"/>
      <c r="H197" s="432"/>
      <c r="I197" s="432"/>
      <c r="J197" s="432"/>
      <c r="K197" s="3256"/>
      <c r="L197" s="270"/>
    </row>
    <row r="198" spans="1:12">
      <c r="A198" s="441"/>
      <c r="C198" s="432"/>
      <c r="D198" s="432">
        <f t="shared" si="5"/>
        <v>0</v>
      </c>
      <c r="E198" s="432"/>
      <c r="F198" s="432"/>
      <c r="G198" s="432"/>
      <c r="H198" s="432"/>
      <c r="I198" s="432"/>
      <c r="J198" s="432"/>
      <c r="K198" s="3256"/>
      <c r="L198" s="270"/>
    </row>
    <row r="199" spans="1:12">
      <c r="A199" s="441"/>
      <c r="C199" s="432"/>
      <c r="D199" s="432">
        <f t="shared" si="5"/>
        <v>0</v>
      </c>
      <c r="E199" s="432"/>
      <c r="F199" s="432"/>
      <c r="G199" s="432"/>
      <c r="H199" s="432"/>
      <c r="I199" s="432"/>
      <c r="J199" s="432"/>
      <c r="K199" s="3256"/>
      <c r="L199" s="270"/>
    </row>
    <row r="200" spans="1:12">
      <c r="A200" s="441"/>
      <c r="C200" s="432"/>
      <c r="D200" s="432">
        <f t="shared" si="5"/>
        <v>0</v>
      </c>
      <c r="E200" s="432"/>
      <c r="F200" s="432"/>
      <c r="G200" s="432"/>
      <c r="H200" s="432"/>
      <c r="I200" s="432"/>
      <c r="J200" s="432"/>
      <c r="K200" s="3256"/>
      <c r="L200" s="270"/>
    </row>
    <row r="201" spans="1:12">
      <c r="A201" s="441"/>
      <c r="C201" s="432"/>
      <c r="D201" s="432">
        <f t="shared" si="5"/>
        <v>0</v>
      </c>
      <c r="E201" s="432"/>
      <c r="F201" s="432"/>
      <c r="G201" s="432"/>
      <c r="H201" s="432"/>
      <c r="I201" s="432"/>
      <c r="J201" s="432"/>
      <c r="K201" s="3256"/>
      <c r="L201" s="270"/>
    </row>
    <row r="202" spans="1:12">
      <c r="A202" s="441"/>
      <c r="C202" s="432"/>
      <c r="D202" s="432">
        <f t="shared" si="5"/>
        <v>0</v>
      </c>
      <c r="E202" s="432"/>
      <c r="F202" s="432"/>
      <c r="G202" s="432"/>
      <c r="H202" s="432"/>
      <c r="I202" s="432"/>
      <c r="J202" s="432"/>
      <c r="K202" s="3256"/>
      <c r="L202" s="270"/>
    </row>
    <row r="203" spans="1:12">
      <c r="A203" s="441"/>
      <c r="C203" s="432"/>
      <c r="D203" s="432">
        <f t="shared" si="5"/>
        <v>0</v>
      </c>
      <c r="E203" s="432"/>
      <c r="F203" s="432"/>
      <c r="G203" s="432"/>
      <c r="H203" s="432"/>
      <c r="I203" s="432"/>
      <c r="J203" s="432"/>
      <c r="K203" s="3256"/>
      <c r="L203" s="270"/>
    </row>
    <row r="204" spans="1:12">
      <c r="A204" s="441"/>
      <c r="C204" s="432"/>
      <c r="D204" s="432">
        <f t="shared" si="5"/>
        <v>0</v>
      </c>
      <c r="E204" s="432"/>
      <c r="F204" s="432"/>
      <c r="G204" s="432"/>
      <c r="H204" s="432"/>
      <c r="I204" s="432"/>
      <c r="J204" s="432"/>
      <c r="K204" s="3256"/>
      <c r="L204" s="270"/>
    </row>
    <row r="205" spans="1:12">
      <c r="A205" s="441"/>
      <c r="C205" s="432"/>
      <c r="D205" s="432">
        <f t="shared" si="5"/>
        <v>0</v>
      </c>
      <c r="E205" s="432"/>
      <c r="F205" s="432"/>
      <c r="G205" s="432"/>
      <c r="H205" s="432"/>
      <c r="I205" s="432"/>
      <c r="J205" s="432"/>
      <c r="K205" s="3256"/>
      <c r="L205" s="270"/>
    </row>
    <row r="206" spans="1:12">
      <c r="A206" s="441"/>
      <c r="C206" s="432"/>
      <c r="D206" s="432">
        <f t="shared" si="5"/>
        <v>0</v>
      </c>
      <c r="E206" s="432"/>
      <c r="F206" s="432"/>
      <c r="G206" s="432"/>
      <c r="H206" s="432"/>
      <c r="I206" s="432"/>
      <c r="J206" s="432"/>
      <c r="K206" s="3256"/>
      <c r="L206" s="270"/>
    </row>
    <row r="207" spans="1:12">
      <c r="A207" s="441"/>
      <c r="C207" s="432"/>
      <c r="D207" s="432">
        <f t="shared" si="5"/>
        <v>0</v>
      </c>
      <c r="E207" s="432"/>
      <c r="F207" s="432"/>
      <c r="G207" s="432"/>
      <c r="H207" s="432"/>
      <c r="I207" s="432"/>
      <c r="J207" s="432"/>
      <c r="K207" s="3256"/>
      <c r="L207" s="270"/>
    </row>
    <row r="208" spans="1:12">
      <c r="A208" s="441"/>
      <c r="C208" s="432"/>
      <c r="D208" s="432">
        <f t="shared" si="5"/>
        <v>0</v>
      </c>
      <c r="E208" s="432"/>
      <c r="F208" s="432"/>
      <c r="G208" s="432"/>
      <c r="H208" s="432"/>
      <c r="I208" s="432"/>
      <c r="J208" s="432"/>
      <c r="K208" s="3256"/>
      <c r="L208" s="270"/>
    </row>
    <row r="209" spans="1:12">
      <c r="A209" s="441"/>
      <c r="C209" s="432"/>
      <c r="D209" s="432">
        <f t="shared" si="5"/>
        <v>0</v>
      </c>
      <c r="E209" s="432"/>
      <c r="F209" s="432"/>
      <c r="G209" s="432"/>
      <c r="H209" s="432"/>
      <c r="I209" s="432"/>
      <c r="J209" s="432"/>
      <c r="K209" s="3256"/>
      <c r="L209" s="270"/>
    </row>
    <row r="210" spans="1:12">
      <c r="A210" s="441"/>
      <c r="C210" s="432"/>
      <c r="D210" s="432">
        <f t="shared" si="5"/>
        <v>0</v>
      </c>
      <c r="E210" s="432"/>
      <c r="F210" s="432"/>
      <c r="G210" s="432"/>
      <c r="H210" s="432"/>
      <c r="I210" s="432"/>
      <c r="J210" s="432"/>
      <c r="K210" s="3256"/>
      <c r="L210" s="270"/>
    </row>
    <row r="211" spans="1:12">
      <c r="A211" s="441"/>
      <c r="C211" s="432"/>
      <c r="D211" s="432">
        <f t="shared" si="5"/>
        <v>0</v>
      </c>
      <c r="E211" s="432"/>
      <c r="F211" s="432"/>
      <c r="G211" s="432"/>
      <c r="H211" s="432"/>
      <c r="I211" s="432"/>
      <c r="J211" s="432"/>
      <c r="K211" s="3256"/>
      <c r="L211" s="270"/>
    </row>
    <row r="212" spans="1:12">
      <c r="A212" s="441"/>
      <c r="C212" s="432"/>
      <c r="D212" s="432">
        <f t="shared" si="5"/>
        <v>0</v>
      </c>
      <c r="E212" s="432"/>
      <c r="F212" s="432"/>
      <c r="G212" s="432"/>
      <c r="H212" s="432"/>
      <c r="I212" s="432"/>
      <c r="J212" s="432"/>
      <c r="K212" s="3256"/>
      <c r="L212" s="270"/>
    </row>
    <row r="213" spans="1:12">
      <c r="A213" s="441"/>
      <c r="C213" s="432"/>
      <c r="D213" s="432">
        <f t="shared" si="5"/>
        <v>0</v>
      </c>
      <c r="E213" s="432"/>
      <c r="F213" s="432"/>
      <c r="G213" s="432"/>
      <c r="H213" s="432"/>
      <c r="I213" s="432"/>
      <c r="J213" s="432"/>
      <c r="K213" s="3256"/>
      <c r="L213" s="270"/>
    </row>
    <row r="214" spans="1:12">
      <c r="A214" s="441"/>
      <c r="C214" s="432"/>
      <c r="D214" s="432">
        <f t="shared" si="5"/>
        <v>0</v>
      </c>
      <c r="E214" s="432"/>
      <c r="F214" s="432"/>
      <c r="G214" s="432"/>
      <c r="H214" s="432"/>
      <c r="I214" s="432"/>
      <c r="J214" s="432"/>
      <c r="K214" s="3256"/>
      <c r="L214" s="270"/>
    </row>
    <row r="215" spans="1:12">
      <c r="A215" s="441"/>
      <c r="C215" s="432"/>
      <c r="D215" s="432">
        <f t="shared" si="5"/>
        <v>0</v>
      </c>
      <c r="E215" s="432"/>
      <c r="F215" s="432"/>
      <c r="G215" s="432"/>
      <c r="H215" s="432"/>
      <c r="I215" s="432"/>
      <c r="J215" s="432"/>
      <c r="K215" s="3256"/>
      <c r="L215" s="270"/>
    </row>
    <row r="216" spans="1:12">
      <c r="A216" s="441"/>
      <c r="C216" s="432"/>
      <c r="D216" s="432">
        <f t="shared" si="5"/>
        <v>0</v>
      </c>
      <c r="E216" s="432"/>
      <c r="F216" s="432"/>
      <c r="G216" s="432"/>
      <c r="H216" s="432"/>
      <c r="I216" s="432"/>
      <c r="J216" s="432"/>
      <c r="K216" s="3256"/>
      <c r="L216" s="270"/>
    </row>
    <row r="217" spans="1:12">
      <c r="A217" s="441"/>
      <c r="C217" s="432"/>
      <c r="D217" s="432">
        <f t="shared" si="5"/>
        <v>0</v>
      </c>
      <c r="E217" s="432"/>
      <c r="F217" s="432"/>
      <c r="G217" s="432"/>
      <c r="H217" s="432"/>
      <c r="I217" s="432"/>
      <c r="J217" s="432"/>
      <c r="K217" s="3256"/>
      <c r="L217" s="270"/>
    </row>
    <row r="218" spans="1:12">
      <c r="A218" s="441"/>
      <c r="C218" s="432"/>
      <c r="D218" s="432">
        <f t="shared" si="5"/>
        <v>0</v>
      </c>
      <c r="E218" s="432"/>
      <c r="F218" s="432"/>
      <c r="G218" s="432"/>
      <c r="H218" s="432"/>
      <c r="I218" s="432"/>
      <c r="J218" s="432"/>
      <c r="K218" s="3256"/>
      <c r="L218" s="270"/>
    </row>
    <row r="219" spans="1:12">
      <c r="A219" s="441"/>
      <c r="C219" s="432"/>
      <c r="D219" s="432">
        <f t="shared" si="5"/>
        <v>0</v>
      </c>
      <c r="E219" s="432"/>
      <c r="F219" s="432"/>
      <c r="G219" s="432"/>
      <c r="H219" s="432"/>
      <c r="I219" s="432"/>
      <c r="J219" s="432"/>
      <c r="K219" s="3256"/>
      <c r="L219" s="270"/>
    </row>
    <row r="220" spans="1:12">
      <c r="A220" s="441"/>
      <c r="C220" s="432"/>
      <c r="D220" s="432">
        <f t="shared" si="5"/>
        <v>0</v>
      </c>
      <c r="E220" s="432"/>
      <c r="F220" s="432"/>
      <c r="G220" s="432"/>
      <c r="H220" s="432"/>
      <c r="I220" s="432"/>
      <c r="J220" s="432"/>
      <c r="K220" s="3256"/>
      <c r="L220" s="270"/>
    </row>
    <row r="221" spans="1:12">
      <c r="A221" s="441"/>
      <c r="C221" s="432"/>
      <c r="D221" s="432">
        <f t="shared" si="5"/>
        <v>0</v>
      </c>
      <c r="E221" s="432"/>
      <c r="F221" s="432"/>
      <c r="G221" s="432"/>
      <c r="H221" s="432"/>
      <c r="I221" s="432"/>
      <c r="J221" s="432"/>
      <c r="K221" s="3256"/>
      <c r="L221" s="270"/>
    </row>
    <row r="222" spans="1:12">
      <c r="A222" s="441"/>
      <c r="C222" s="432"/>
      <c r="D222" s="432">
        <f t="shared" si="5"/>
        <v>0</v>
      </c>
      <c r="E222" s="432"/>
      <c r="F222" s="432"/>
      <c r="G222" s="432"/>
      <c r="H222" s="432"/>
      <c r="I222" s="432"/>
      <c r="J222" s="432"/>
      <c r="K222" s="3256"/>
      <c r="L222" s="270"/>
    </row>
    <row r="223" spans="1:12">
      <c r="A223" s="441"/>
      <c r="C223" s="432"/>
      <c r="D223" s="432">
        <f t="shared" si="5"/>
        <v>0</v>
      </c>
      <c r="E223" s="432"/>
      <c r="F223" s="432"/>
      <c r="G223" s="432"/>
      <c r="H223" s="432"/>
      <c r="I223" s="432"/>
      <c r="J223" s="432"/>
      <c r="K223" s="3256"/>
      <c r="L223" s="270"/>
    </row>
    <row r="224" spans="1:12">
      <c r="A224" s="441"/>
      <c r="C224" s="432"/>
      <c r="D224" s="432">
        <f t="shared" si="5"/>
        <v>0</v>
      </c>
      <c r="E224" s="432"/>
      <c r="F224" s="432"/>
      <c r="G224" s="432"/>
      <c r="H224" s="432"/>
      <c r="I224" s="432"/>
      <c r="J224" s="432"/>
      <c r="K224" s="3256"/>
      <c r="L224" s="270"/>
    </row>
    <row r="225" spans="1:12">
      <c r="A225" s="441"/>
      <c r="C225" s="432"/>
      <c r="D225" s="432">
        <f t="shared" si="5"/>
        <v>0</v>
      </c>
      <c r="E225" s="432"/>
      <c r="F225" s="432"/>
      <c r="G225" s="432"/>
      <c r="H225" s="432"/>
      <c r="I225" s="432"/>
      <c r="J225" s="432"/>
      <c r="K225" s="3256"/>
      <c r="L225" s="270"/>
    </row>
    <row r="226" spans="1:12">
      <c r="A226" s="441"/>
      <c r="C226" s="432"/>
      <c r="D226" s="432">
        <f t="shared" si="5"/>
        <v>0</v>
      </c>
      <c r="E226" s="432"/>
      <c r="F226" s="432"/>
      <c r="G226" s="432"/>
      <c r="H226" s="432"/>
      <c r="I226" s="432"/>
      <c r="J226" s="432"/>
      <c r="K226" s="3256"/>
      <c r="L226" s="270"/>
    </row>
    <row r="227" spans="1:12">
      <c r="A227" s="441"/>
      <c r="C227" s="432"/>
      <c r="D227" s="432">
        <f t="shared" si="5"/>
        <v>0</v>
      </c>
      <c r="E227" s="432"/>
      <c r="F227" s="432"/>
      <c r="G227" s="432"/>
      <c r="H227" s="432"/>
      <c r="I227" s="432"/>
      <c r="J227" s="432"/>
      <c r="K227" s="3256"/>
      <c r="L227" s="270"/>
    </row>
    <row r="228" spans="1:12">
      <c r="A228" s="441"/>
      <c r="C228" s="432"/>
      <c r="D228" s="432">
        <f t="shared" si="5"/>
        <v>0</v>
      </c>
      <c r="E228" s="432"/>
      <c r="F228" s="432"/>
      <c r="G228" s="432"/>
      <c r="H228" s="432"/>
      <c r="I228" s="432"/>
      <c r="J228" s="432"/>
      <c r="K228" s="3256"/>
      <c r="L228" s="270"/>
    </row>
    <row r="229" spans="1:12">
      <c r="A229" s="441"/>
      <c r="C229" s="432"/>
      <c r="D229" s="432">
        <f t="shared" si="5"/>
        <v>0</v>
      </c>
      <c r="E229" s="432"/>
      <c r="F229" s="432"/>
      <c r="G229" s="432"/>
      <c r="H229" s="432"/>
      <c r="I229" s="432"/>
      <c r="J229" s="432"/>
      <c r="K229" s="3256"/>
      <c r="L229" s="270"/>
    </row>
    <row r="230" spans="1:12">
      <c r="A230" s="441"/>
      <c r="C230" s="432"/>
      <c r="D230" s="432">
        <f t="shared" si="5"/>
        <v>0</v>
      </c>
      <c r="E230" s="432"/>
      <c r="F230" s="432"/>
      <c r="G230" s="432"/>
      <c r="H230" s="432"/>
      <c r="I230" s="432"/>
      <c r="J230" s="432"/>
      <c r="K230" s="3256"/>
      <c r="L230" s="270"/>
    </row>
    <row r="231" spans="1:12">
      <c r="A231" s="441"/>
      <c r="C231" s="432"/>
      <c r="D231" s="432">
        <f t="shared" si="5"/>
        <v>0</v>
      </c>
      <c r="E231" s="432"/>
      <c r="F231" s="432"/>
      <c r="G231" s="432"/>
      <c r="H231" s="432"/>
      <c r="I231" s="432"/>
      <c r="J231" s="432"/>
      <c r="K231" s="3256"/>
      <c r="L231" s="270"/>
    </row>
    <row r="232" spans="1:12">
      <c r="A232" s="441"/>
      <c r="C232" s="432"/>
      <c r="D232" s="432">
        <f t="shared" si="5"/>
        <v>0</v>
      </c>
      <c r="E232" s="432"/>
      <c r="F232" s="432"/>
      <c r="G232" s="432"/>
      <c r="H232" s="432"/>
      <c r="I232" s="432"/>
      <c r="J232" s="432"/>
      <c r="K232" s="3256"/>
      <c r="L232" s="270"/>
    </row>
    <row r="233" spans="1:12">
      <c r="A233" s="441"/>
      <c r="C233" s="432"/>
      <c r="D233" s="432">
        <f t="shared" si="5"/>
        <v>0</v>
      </c>
      <c r="E233" s="432"/>
      <c r="F233" s="432"/>
      <c r="G233" s="432"/>
      <c r="H233" s="432"/>
      <c r="I233" s="432"/>
      <c r="J233" s="432"/>
      <c r="K233" s="3256"/>
      <c r="L233" s="270"/>
    </row>
    <row r="234" spans="1:12">
      <c r="A234" s="441"/>
      <c r="C234" s="432"/>
      <c r="D234" s="432">
        <f t="shared" si="5"/>
        <v>0</v>
      </c>
      <c r="E234" s="432"/>
      <c r="F234" s="432"/>
      <c r="G234" s="432"/>
      <c r="H234" s="432"/>
      <c r="I234" s="432"/>
      <c r="J234" s="432"/>
      <c r="K234" s="3256"/>
      <c r="L234" s="270"/>
    </row>
    <row r="235" spans="1:12">
      <c r="A235" s="441"/>
      <c r="C235" s="432"/>
      <c r="D235" s="432">
        <f t="shared" si="5"/>
        <v>0</v>
      </c>
      <c r="E235" s="432"/>
      <c r="F235" s="432"/>
      <c r="G235" s="432"/>
      <c r="H235" s="432"/>
      <c r="I235" s="432"/>
      <c r="J235" s="432"/>
      <c r="K235" s="3256"/>
      <c r="L235" s="270"/>
    </row>
    <row r="236" spans="1:12">
      <c r="A236" s="441"/>
      <c r="C236" s="432"/>
      <c r="D236" s="432">
        <f t="shared" si="5"/>
        <v>0</v>
      </c>
      <c r="E236" s="432"/>
      <c r="F236" s="432"/>
      <c r="G236" s="432"/>
      <c r="H236" s="432"/>
      <c r="I236" s="432"/>
      <c r="J236" s="432"/>
      <c r="K236" s="3256"/>
      <c r="L236" s="270"/>
    </row>
    <row r="237" spans="1:12">
      <c r="A237" s="441"/>
      <c r="C237" s="432"/>
      <c r="D237" s="432">
        <f t="shared" si="5"/>
        <v>0</v>
      </c>
      <c r="E237" s="432"/>
      <c r="F237" s="432"/>
      <c r="G237" s="432"/>
      <c r="H237" s="432"/>
      <c r="I237" s="432"/>
      <c r="J237" s="432"/>
      <c r="K237" s="3256"/>
      <c r="L237" s="270"/>
    </row>
    <row r="238" spans="1:12">
      <c r="A238" s="441"/>
      <c r="C238" s="432"/>
      <c r="D238" s="432">
        <f t="shared" si="5"/>
        <v>0</v>
      </c>
      <c r="E238" s="432"/>
      <c r="F238" s="432"/>
      <c r="G238" s="432"/>
      <c r="H238" s="432"/>
      <c r="I238" s="432"/>
      <c r="J238" s="432"/>
      <c r="K238" s="3256"/>
      <c r="L238" s="270"/>
    </row>
    <row r="239" spans="1:12">
      <c r="A239" s="441"/>
      <c r="C239" s="432"/>
      <c r="D239" s="432">
        <f t="shared" si="5"/>
        <v>0</v>
      </c>
      <c r="E239" s="432"/>
      <c r="F239" s="432"/>
      <c r="G239" s="432"/>
      <c r="H239" s="432"/>
      <c r="I239" s="432"/>
      <c r="J239" s="432"/>
      <c r="K239" s="3256"/>
      <c r="L239" s="270"/>
    </row>
    <row r="240" spans="1:12">
      <c r="A240" s="441"/>
      <c r="C240" s="432"/>
      <c r="D240" s="432">
        <f t="shared" si="5"/>
        <v>0</v>
      </c>
      <c r="E240" s="432"/>
      <c r="F240" s="432"/>
      <c r="G240" s="432"/>
      <c r="H240" s="432"/>
      <c r="I240" s="432"/>
      <c r="J240" s="432"/>
      <c r="K240" s="3256"/>
      <c r="L240" s="270"/>
    </row>
    <row r="241" spans="1:12">
      <c r="A241" s="441"/>
      <c r="C241" s="432"/>
      <c r="D241" s="432">
        <f t="shared" si="5"/>
        <v>0</v>
      </c>
      <c r="E241" s="432"/>
      <c r="F241" s="432"/>
      <c r="G241" s="432"/>
      <c r="H241" s="432"/>
      <c r="I241" s="432"/>
      <c r="J241" s="432"/>
      <c r="K241" s="3256"/>
      <c r="L241" s="270"/>
    </row>
    <row r="242" spans="1:12">
      <c r="A242" s="441"/>
      <c r="C242" s="432"/>
      <c r="D242" s="432">
        <f t="shared" si="5"/>
        <v>0</v>
      </c>
      <c r="E242" s="432"/>
      <c r="F242" s="432"/>
      <c r="G242" s="432"/>
      <c r="H242" s="432"/>
      <c r="I242" s="432"/>
      <c r="J242" s="432"/>
      <c r="K242" s="3256"/>
      <c r="L242" s="270"/>
    </row>
    <row r="243" spans="1:12">
      <c r="A243" s="441"/>
      <c r="C243" s="432"/>
      <c r="D243" s="432">
        <f t="shared" si="5"/>
        <v>0</v>
      </c>
      <c r="E243" s="432"/>
      <c r="F243" s="432"/>
      <c r="G243" s="432"/>
      <c r="H243" s="432"/>
      <c r="I243" s="432"/>
      <c r="J243" s="432"/>
      <c r="K243" s="3256"/>
      <c r="L243" s="270"/>
    </row>
    <row r="244" spans="1:12">
      <c r="A244" s="441"/>
      <c r="C244" s="432"/>
      <c r="D244" s="432">
        <f t="shared" si="5"/>
        <v>0</v>
      </c>
      <c r="E244" s="432"/>
      <c r="F244" s="432"/>
      <c r="G244" s="432"/>
      <c r="H244" s="432"/>
      <c r="I244" s="432"/>
      <c r="J244" s="432"/>
      <c r="K244" s="3256"/>
      <c r="L244" s="270"/>
    </row>
    <row r="245" spans="1:12">
      <c r="A245" s="441"/>
      <c r="C245" s="432"/>
      <c r="D245" s="432">
        <f t="shared" si="5"/>
        <v>0</v>
      </c>
      <c r="E245" s="432"/>
      <c r="F245" s="432"/>
      <c r="G245" s="432"/>
      <c r="H245" s="432"/>
      <c r="I245" s="432"/>
      <c r="J245" s="432"/>
      <c r="K245" s="3256"/>
      <c r="L245" s="270"/>
    </row>
    <row r="246" spans="1:12">
      <c r="A246" s="441"/>
      <c r="C246" s="432"/>
      <c r="D246" s="432">
        <f t="shared" si="5"/>
        <v>0</v>
      </c>
      <c r="E246" s="432"/>
      <c r="F246" s="432"/>
      <c r="G246" s="432"/>
      <c r="H246" s="432"/>
      <c r="I246" s="432"/>
      <c r="J246" s="432"/>
      <c r="K246" s="3256"/>
      <c r="L246" s="270"/>
    </row>
    <row r="247" spans="1:12">
      <c r="A247" s="441"/>
      <c r="C247" s="432"/>
      <c r="D247" s="432">
        <f t="shared" si="5"/>
        <v>0</v>
      </c>
      <c r="E247" s="432"/>
      <c r="F247" s="432"/>
      <c r="G247" s="432"/>
      <c r="H247" s="432"/>
      <c r="I247" s="432"/>
      <c r="J247" s="432"/>
      <c r="K247" s="3256"/>
      <c r="L247" s="270"/>
    </row>
    <row r="248" spans="1:12">
      <c r="A248" s="441"/>
      <c r="C248" s="432"/>
      <c r="D248" s="432">
        <f t="shared" si="5"/>
        <v>0</v>
      </c>
      <c r="E248" s="432"/>
      <c r="F248" s="432"/>
      <c r="G248" s="432"/>
      <c r="H248" s="432"/>
      <c r="I248" s="432"/>
      <c r="J248" s="432"/>
      <c r="K248" s="3256"/>
      <c r="L248" s="270"/>
    </row>
    <row r="249" spans="1:12">
      <c r="A249" s="441"/>
      <c r="C249" s="432"/>
      <c r="D249" s="432">
        <f t="shared" si="5"/>
        <v>0</v>
      </c>
      <c r="E249" s="432"/>
      <c r="F249" s="432"/>
      <c r="G249" s="432"/>
      <c r="H249" s="432"/>
      <c r="I249" s="432"/>
      <c r="J249" s="432"/>
      <c r="K249" s="3256"/>
      <c r="L249" s="270"/>
    </row>
    <row r="250" spans="1:12">
      <c r="A250" s="441"/>
      <c r="C250" s="432"/>
      <c r="D250" s="432">
        <f t="shared" si="5"/>
        <v>0</v>
      </c>
      <c r="E250" s="432"/>
      <c r="F250" s="432"/>
      <c r="G250" s="432"/>
      <c r="H250" s="432"/>
      <c r="I250" s="432"/>
      <c r="J250" s="432"/>
      <c r="K250" s="3256"/>
      <c r="L250" s="270"/>
    </row>
    <row r="251" spans="1:12">
      <c r="A251" s="441"/>
      <c r="C251" s="432"/>
      <c r="D251" s="432">
        <f t="shared" si="5"/>
        <v>0</v>
      </c>
      <c r="E251" s="432"/>
      <c r="F251" s="432"/>
      <c r="G251" s="432"/>
      <c r="H251" s="432"/>
      <c r="I251" s="432"/>
      <c r="J251" s="432"/>
      <c r="K251" s="3256"/>
      <c r="L251" s="270"/>
    </row>
    <row r="252" spans="1:12">
      <c r="C252" s="432"/>
      <c r="D252" s="432">
        <f t="shared" si="5"/>
        <v>0</v>
      </c>
      <c r="E252" s="432"/>
      <c r="F252" s="432"/>
      <c r="G252" s="432"/>
      <c r="H252" s="432"/>
      <c r="I252" s="432"/>
      <c r="J252" s="432"/>
      <c r="K252" s="3256"/>
      <c r="L252" s="270"/>
    </row>
    <row r="253" spans="1:12">
      <c r="A253" s="270"/>
      <c r="B253" s="270"/>
      <c r="C253" s="432"/>
      <c r="D253" s="432">
        <f t="shared" si="5"/>
        <v>0</v>
      </c>
      <c r="E253" s="432"/>
      <c r="F253" s="432"/>
      <c r="G253" s="432"/>
      <c r="H253" s="432"/>
      <c r="I253" s="432"/>
      <c r="J253" s="432"/>
      <c r="K253" s="3256"/>
      <c r="L253" s="270"/>
    </row>
    <row r="254" spans="1:12">
      <c r="A254" s="270"/>
      <c r="B254" s="270"/>
      <c r="C254" s="432"/>
      <c r="D254" s="432">
        <f t="shared" si="5"/>
        <v>0</v>
      </c>
      <c r="E254" s="432"/>
      <c r="F254" s="432"/>
      <c r="G254" s="432"/>
      <c r="H254" s="432"/>
      <c r="I254" s="432"/>
      <c r="J254" s="432"/>
      <c r="K254" s="3256"/>
      <c r="L254" s="270"/>
    </row>
    <row r="255" spans="1:12">
      <c r="A255" s="270"/>
      <c r="B255" s="270"/>
      <c r="C255" s="432"/>
      <c r="D255" s="432">
        <f t="shared" si="5"/>
        <v>0</v>
      </c>
      <c r="E255" s="432"/>
      <c r="F255" s="432"/>
      <c r="G255" s="432"/>
      <c r="H255" s="432"/>
      <c r="I255" s="432"/>
      <c r="J255" s="432"/>
      <c r="K255" s="3256"/>
      <c r="L255" s="270"/>
    </row>
    <row r="256" spans="1:12">
      <c r="A256" s="270"/>
      <c r="B256" s="270"/>
      <c r="C256" s="432"/>
      <c r="D256" s="432">
        <f t="shared" si="5"/>
        <v>0</v>
      </c>
      <c r="E256" s="432"/>
      <c r="F256" s="432"/>
      <c r="G256" s="432"/>
      <c r="H256" s="432"/>
      <c r="I256" s="432"/>
      <c r="J256" s="432"/>
      <c r="K256" s="3256"/>
      <c r="L256" s="270"/>
    </row>
    <row r="257" spans="1:12">
      <c r="A257" s="270"/>
      <c r="B257" s="270"/>
      <c r="C257" s="432"/>
      <c r="D257" s="432">
        <f t="shared" ref="D257:D320" si="6">+C257*(100-E257)/100</f>
        <v>0</v>
      </c>
      <c r="E257" s="432"/>
      <c r="F257" s="432"/>
      <c r="G257" s="432"/>
      <c r="H257" s="432"/>
      <c r="I257" s="432"/>
      <c r="J257" s="432"/>
      <c r="K257" s="3256"/>
      <c r="L257" s="270"/>
    </row>
    <row r="258" spans="1:12">
      <c r="A258" s="270"/>
      <c r="B258" s="270"/>
      <c r="C258" s="432"/>
      <c r="D258" s="432">
        <f t="shared" si="6"/>
        <v>0</v>
      </c>
      <c r="E258" s="432"/>
      <c r="F258" s="432"/>
      <c r="G258" s="432"/>
      <c r="H258" s="432"/>
      <c r="I258" s="432"/>
      <c r="J258" s="432"/>
      <c r="K258" s="3256"/>
      <c r="L258" s="270"/>
    </row>
    <row r="259" spans="1:12">
      <c r="A259" s="270"/>
      <c r="B259" s="270"/>
      <c r="C259" s="432"/>
      <c r="D259" s="432">
        <f t="shared" si="6"/>
        <v>0</v>
      </c>
      <c r="E259" s="432"/>
      <c r="F259" s="432"/>
      <c r="G259" s="432"/>
      <c r="H259" s="432"/>
      <c r="I259" s="432"/>
      <c r="J259" s="432"/>
      <c r="K259" s="3256"/>
      <c r="L259" s="270"/>
    </row>
    <row r="260" spans="1:12">
      <c r="A260" s="270"/>
      <c r="B260" s="270"/>
      <c r="C260" s="432"/>
      <c r="D260" s="432">
        <f t="shared" si="6"/>
        <v>0</v>
      </c>
      <c r="E260" s="432"/>
      <c r="F260" s="432"/>
      <c r="G260" s="432"/>
      <c r="H260" s="432"/>
      <c r="I260" s="432"/>
      <c r="J260" s="432"/>
      <c r="K260" s="3256"/>
      <c r="L260" s="270"/>
    </row>
    <row r="261" spans="1:12">
      <c r="A261" s="270"/>
      <c r="B261" s="270"/>
      <c r="C261" s="432"/>
      <c r="D261" s="432">
        <f t="shared" si="6"/>
        <v>0</v>
      </c>
      <c r="E261" s="432"/>
      <c r="F261" s="432"/>
      <c r="G261" s="432"/>
      <c r="H261" s="432"/>
      <c r="I261" s="432"/>
      <c r="J261" s="432"/>
      <c r="K261" s="3256"/>
      <c r="L261" s="270"/>
    </row>
    <row r="262" spans="1:12">
      <c r="A262" s="270"/>
      <c r="B262" s="270"/>
      <c r="C262" s="432"/>
      <c r="D262" s="432">
        <f t="shared" si="6"/>
        <v>0</v>
      </c>
      <c r="E262" s="432"/>
      <c r="F262" s="432"/>
      <c r="G262" s="432"/>
      <c r="H262" s="432"/>
      <c r="I262" s="432"/>
      <c r="J262" s="432"/>
      <c r="K262" s="3256"/>
      <c r="L262" s="270"/>
    </row>
    <row r="263" spans="1:12">
      <c r="A263" s="270"/>
      <c r="B263" s="270"/>
      <c r="C263" s="432"/>
      <c r="D263" s="432">
        <f t="shared" si="6"/>
        <v>0</v>
      </c>
      <c r="E263" s="432"/>
      <c r="F263" s="432"/>
      <c r="G263" s="432"/>
      <c r="H263" s="432"/>
      <c r="I263" s="432"/>
      <c r="J263" s="432"/>
      <c r="K263" s="3256"/>
      <c r="L263" s="270"/>
    </row>
    <row r="264" spans="1:12">
      <c r="A264" s="270"/>
      <c r="B264" s="270"/>
      <c r="C264" s="432"/>
      <c r="D264" s="432">
        <f t="shared" si="6"/>
        <v>0</v>
      </c>
      <c r="E264" s="432"/>
      <c r="F264" s="432"/>
      <c r="G264" s="432"/>
      <c r="H264" s="432"/>
      <c r="I264" s="432"/>
      <c r="J264" s="432"/>
      <c r="K264" s="3256"/>
      <c r="L264" s="270"/>
    </row>
    <row r="265" spans="1:12">
      <c r="A265" s="270"/>
      <c r="B265" s="270"/>
      <c r="C265" s="432"/>
      <c r="D265" s="432">
        <f t="shared" si="6"/>
        <v>0</v>
      </c>
      <c r="E265" s="432"/>
      <c r="F265" s="432"/>
      <c r="G265" s="432"/>
      <c r="H265" s="432"/>
      <c r="I265" s="432"/>
      <c r="J265" s="432"/>
      <c r="K265" s="3256"/>
      <c r="L265" s="270"/>
    </row>
    <row r="266" spans="1:12">
      <c r="A266" s="270"/>
      <c r="B266" s="270"/>
      <c r="C266" s="432"/>
      <c r="D266" s="432">
        <f t="shared" si="6"/>
        <v>0</v>
      </c>
      <c r="E266" s="432"/>
      <c r="F266" s="432"/>
      <c r="G266" s="432"/>
      <c r="H266" s="432"/>
      <c r="I266" s="432"/>
      <c r="J266" s="432"/>
      <c r="K266" s="3256"/>
      <c r="L266" s="270"/>
    </row>
    <row r="267" spans="1:12">
      <c r="A267" s="270"/>
      <c r="B267" s="270"/>
      <c r="C267" s="432"/>
      <c r="D267" s="432">
        <f t="shared" si="6"/>
        <v>0</v>
      </c>
      <c r="E267" s="432"/>
      <c r="F267" s="432"/>
      <c r="G267" s="432"/>
      <c r="H267" s="432"/>
      <c r="I267" s="432"/>
      <c r="J267" s="432"/>
      <c r="K267" s="3256"/>
      <c r="L267" s="270"/>
    </row>
    <row r="268" spans="1:12">
      <c r="A268" s="270"/>
      <c r="B268" s="270"/>
      <c r="C268" s="432"/>
      <c r="D268" s="432">
        <f t="shared" si="6"/>
        <v>0</v>
      </c>
      <c r="E268" s="432"/>
      <c r="F268" s="432"/>
      <c r="G268" s="432"/>
      <c r="H268" s="432"/>
      <c r="I268" s="432"/>
      <c r="J268" s="432"/>
      <c r="K268" s="3256"/>
      <c r="L268" s="270"/>
    </row>
    <row r="269" spans="1:12">
      <c r="A269" s="270"/>
      <c r="B269" s="270"/>
      <c r="C269" s="432"/>
      <c r="D269" s="432">
        <f t="shared" si="6"/>
        <v>0</v>
      </c>
      <c r="E269" s="432"/>
      <c r="F269" s="432"/>
      <c r="G269" s="432"/>
      <c r="H269" s="432"/>
      <c r="I269" s="432"/>
      <c r="J269" s="432"/>
      <c r="K269" s="3256"/>
      <c r="L269" s="270"/>
    </row>
    <row r="270" spans="1:12">
      <c r="A270" s="270"/>
      <c r="B270" s="270"/>
      <c r="C270" s="432"/>
      <c r="D270" s="432">
        <f t="shared" si="6"/>
        <v>0</v>
      </c>
      <c r="E270" s="432"/>
      <c r="F270" s="432"/>
      <c r="G270" s="432"/>
      <c r="H270" s="432"/>
      <c r="I270" s="432"/>
      <c r="J270" s="432"/>
      <c r="K270" s="3256"/>
      <c r="L270" s="270"/>
    </row>
    <row r="271" spans="1:12">
      <c r="A271" s="270"/>
      <c r="B271" s="270"/>
      <c r="C271" s="432"/>
      <c r="D271" s="432">
        <f t="shared" si="6"/>
        <v>0</v>
      </c>
      <c r="E271" s="432"/>
      <c r="F271" s="432"/>
      <c r="G271" s="432"/>
      <c r="H271" s="432"/>
      <c r="I271" s="432"/>
      <c r="J271" s="432"/>
      <c r="K271" s="3256"/>
      <c r="L271" s="270"/>
    </row>
    <row r="272" spans="1:12">
      <c r="A272" s="270"/>
      <c r="B272" s="270"/>
      <c r="C272" s="432"/>
      <c r="D272" s="432">
        <f t="shared" si="6"/>
        <v>0</v>
      </c>
      <c r="E272" s="432"/>
      <c r="F272" s="432"/>
      <c r="G272" s="432"/>
      <c r="H272" s="432"/>
      <c r="I272" s="432"/>
      <c r="J272" s="432"/>
      <c r="K272" s="3256"/>
      <c r="L272" s="270"/>
    </row>
    <row r="273" spans="1:12">
      <c r="A273" s="270"/>
      <c r="B273" s="270"/>
      <c r="C273" s="432"/>
      <c r="D273" s="432">
        <f t="shared" si="6"/>
        <v>0</v>
      </c>
      <c r="E273" s="432"/>
      <c r="F273" s="432"/>
      <c r="G273" s="432"/>
      <c r="H273" s="432"/>
      <c r="I273" s="432"/>
      <c r="J273" s="432"/>
      <c r="K273" s="3256"/>
      <c r="L273" s="270"/>
    </row>
    <row r="274" spans="1:12">
      <c r="A274" s="270"/>
      <c r="B274" s="270"/>
      <c r="C274" s="432"/>
      <c r="D274" s="432">
        <f t="shared" si="6"/>
        <v>0</v>
      </c>
      <c r="E274" s="432"/>
      <c r="F274" s="432"/>
      <c r="G274" s="432"/>
      <c r="H274" s="432"/>
      <c r="I274" s="432"/>
      <c r="J274" s="432"/>
      <c r="K274" s="3256"/>
      <c r="L274" s="270"/>
    </row>
    <row r="275" spans="1:12">
      <c r="A275" s="270"/>
      <c r="B275" s="270"/>
      <c r="C275" s="432"/>
      <c r="D275" s="432">
        <f t="shared" si="6"/>
        <v>0</v>
      </c>
      <c r="E275" s="432"/>
      <c r="F275" s="432"/>
      <c r="G275" s="432"/>
      <c r="H275" s="432"/>
      <c r="I275" s="432"/>
      <c r="J275" s="432"/>
      <c r="K275" s="3256"/>
      <c r="L275" s="270"/>
    </row>
    <row r="276" spans="1:12">
      <c r="A276" s="270"/>
      <c r="B276" s="270"/>
      <c r="C276" s="432"/>
      <c r="D276" s="432">
        <f t="shared" si="6"/>
        <v>0</v>
      </c>
      <c r="E276" s="432"/>
      <c r="F276" s="432"/>
      <c r="G276" s="432"/>
      <c r="H276" s="432"/>
      <c r="I276" s="432"/>
      <c r="J276" s="432"/>
      <c r="K276" s="3256"/>
      <c r="L276" s="270"/>
    </row>
    <row r="277" spans="1:12">
      <c r="A277" s="270"/>
      <c r="B277" s="270"/>
      <c r="C277" s="432"/>
      <c r="D277" s="432">
        <f t="shared" si="6"/>
        <v>0</v>
      </c>
      <c r="E277" s="432"/>
      <c r="F277" s="432"/>
      <c r="G277" s="432"/>
      <c r="H277" s="432"/>
      <c r="I277" s="432"/>
      <c r="J277" s="432"/>
      <c r="K277" s="3256"/>
      <c r="L277" s="270"/>
    </row>
    <row r="278" spans="1:12">
      <c r="A278" s="270"/>
      <c r="B278" s="270"/>
      <c r="C278" s="432"/>
      <c r="D278" s="432">
        <f t="shared" si="6"/>
        <v>0</v>
      </c>
      <c r="E278" s="432"/>
      <c r="F278" s="432"/>
      <c r="G278" s="432"/>
      <c r="H278" s="432"/>
      <c r="I278" s="432"/>
      <c r="J278" s="432"/>
      <c r="K278" s="3256"/>
      <c r="L278" s="270"/>
    </row>
    <row r="279" spans="1:12">
      <c r="A279" s="270"/>
      <c r="B279" s="270"/>
      <c r="C279" s="432"/>
      <c r="D279" s="432">
        <f t="shared" si="6"/>
        <v>0</v>
      </c>
      <c r="E279" s="432"/>
      <c r="F279" s="432"/>
      <c r="G279" s="432"/>
      <c r="H279" s="432"/>
      <c r="I279" s="432"/>
      <c r="J279" s="432"/>
      <c r="K279" s="3256"/>
      <c r="L279" s="270"/>
    </row>
    <row r="280" spans="1:12">
      <c r="A280" s="270"/>
      <c r="B280" s="270"/>
      <c r="C280" s="432"/>
      <c r="D280" s="432">
        <f t="shared" si="6"/>
        <v>0</v>
      </c>
      <c r="E280" s="432"/>
      <c r="F280" s="432"/>
      <c r="G280" s="432"/>
      <c r="H280" s="432"/>
      <c r="I280" s="432"/>
      <c r="J280" s="432"/>
      <c r="K280" s="3256"/>
      <c r="L280" s="270"/>
    </row>
    <row r="281" spans="1:12">
      <c r="A281" s="270"/>
      <c r="B281" s="270"/>
      <c r="C281" s="432"/>
      <c r="D281" s="432">
        <f t="shared" si="6"/>
        <v>0</v>
      </c>
      <c r="E281" s="432"/>
      <c r="F281" s="432"/>
      <c r="G281" s="432"/>
      <c r="H281" s="432"/>
      <c r="I281" s="432"/>
      <c r="J281" s="432"/>
      <c r="K281" s="3256"/>
      <c r="L281" s="270"/>
    </row>
    <row r="282" spans="1:12">
      <c r="A282" s="270"/>
      <c r="B282" s="270"/>
      <c r="C282" s="432"/>
      <c r="D282" s="432">
        <f t="shared" si="6"/>
        <v>0</v>
      </c>
      <c r="E282" s="432"/>
      <c r="F282" s="432"/>
      <c r="G282" s="432"/>
      <c r="H282" s="432"/>
      <c r="I282" s="432"/>
      <c r="J282" s="432"/>
      <c r="K282" s="3256"/>
      <c r="L282" s="270"/>
    </row>
    <row r="283" spans="1:12">
      <c r="A283" s="270"/>
      <c r="B283" s="270"/>
      <c r="C283" s="432"/>
      <c r="D283" s="432">
        <f t="shared" si="6"/>
        <v>0</v>
      </c>
      <c r="E283" s="432"/>
      <c r="F283" s="432"/>
      <c r="G283" s="432"/>
      <c r="H283" s="432"/>
      <c r="I283" s="432"/>
      <c r="J283" s="432"/>
      <c r="K283" s="3256"/>
      <c r="L283" s="270"/>
    </row>
    <row r="284" spans="1:12">
      <c r="A284" s="270"/>
      <c r="B284" s="270"/>
      <c r="C284" s="432"/>
      <c r="D284" s="432">
        <f t="shared" si="6"/>
        <v>0</v>
      </c>
      <c r="E284" s="432"/>
      <c r="F284" s="432"/>
      <c r="G284" s="432"/>
      <c r="H284" s="432"/>
      <c r="I284" s="432"/>
      <c r="J284" s="432"/>
      <c r="K284" s="3256"/>
      <c r="L284" s="270"/>
    </row>
    <row r="285" spans="1:12">
      <c r="A285" s="270"/>
      <c r="B285" s="270"/>
      <c r="C285" s="432"/>
      <c r="D285" s="432">
        <f t="shared" si="6"/>
        <v>0</v>
      </c>
      <c r="E285" s="432"/>
      <c r="F285" s="432"/>
      <c r="G285" s="432"/>
      <c r="H285" s="432"/>
      <c r="I285" s="432"/>
      <c r="J285" s="432"/>
      <c r="K285" s="3256"/>
      <c r="L285" s="270"/>
    </row>
    <row r="286" spans="1:12">
      <c r="A286" s="270"/>
      <c r="B286" s="270"/>
      <c r="C286" s="432"/>
      <c r="D286" s="432">
        <f t="shared" si="6"/>
        <v>0</v>
      </c>
      <c r="E286" s="432"/>
      <c r="F286" s="432"/>
      <c r="G286" s="432"/>
      <c r="H286" s="432"/>
      <c r="I286" s="432"/>
      <c r="J286" s="432"/>
      <c r="K286" s="3256"/>
      <c r="L286" s="270"/>
    </row>
    <row r="287" spans="1:12">
      <c r="A287" s="270"/>
      <c r="B287" s="270"/>
      <c r="C287" s="432"/>
      <c r="D287" s="432">
        <f t="shared" si="6"/>
        <v>0</v>
      </c>
      <c r="E287" s="432"/>
      <c r="F287" s="432"/>
      <c r="G287" s="432"/>
      <c r="H287" s="432"/>
      <c r="I287" s="432"/>
      <c r="J287" s="432"/>
      <c r="K287" s="3256"/>
      <c r="L287" s="270"/>
    </row>
    <row r="288" spans="1:12">
      <c r="A288" s="270"/>
      <c r="B288" s="270"/>
      <c r="C288" s="432"/>
      <c r="D288" s="432">
        <f t="shared" si="6"/>
        <v>0</v>
      </c>
      <c r="E288" s="432"/>
      <c r="F288" s="432"/>
      <c r="G288" s="432"/>
      <c r="H288" s="432"/>
      <c r="I288" s="432"/>
      <c r="J288" s="432"/>
      <c r="K288" s="3256"/>
      <c r="L288" s="270"/>
    </row>
    <row r="289" spans="1:12">
      <c r="A289" s="270"/>
      <c r="B289" s="270"/>
      <c r="C289" s="432"/>
      <c r="D289" s="432">
        <f t="shared" si="6"/>
        <v>0</v>
      </c>
      <c r="E289" s="432"/>
      <c r="F289" s="432"/>
      <c r="G289" s="432"/>
      <c r="H289" s="432"/>
      <c r="I289" s="432"/>
      <c r="J289" s="432"/>
      <c r="K289" s="3256"/>
      <c r="L289" s="270"/>
    </row>
    <row r="290" spans="1:12">
      <c r="A290" s="270"/>
      <c r="B290" s="270"/>
      <c r="C290" s="432"/>
      <c r="D290" s="432">
        <f t="shared" si="6"/>
        <v>0</v>
      </c>
      <c r="E290" s="432"/>
      <c r="F290" s="432"/>
      <c r="G290" s="432"/>
      <c r="H290" s="432"/>
      <c r="I290" s="432"/>
      <c r="J290" s="432"/>
      <c r="K290" s="3256"/>
      <c r="L290" s="270"/>
    </row>
    <row r="291" spans="1:12">
      <c r="A291" s="270"/>
      <c r="B291" s="270"/>
      <c r="C291" s="432"/>
      <c r="D291" s="432">
        <f t="shared" si="6"/>
        <v>0</v>
      </c>
      <c r="E291" s="432"/>
      <c r="F291" s="432"/>
      <c r="G291" s="432"/>
      <c r="H291" s="432"/>
      <c r="I291" s="432"/>
      <c r="J291" s="432"/>
      <c r="K291" s="3256"/>
      <c r="L291" s="270"/>
    </row>
    <row r="292" spans="1:12">
      <c r="A292" s="270"/>
      <c r="B292" s="270"/>
      <c r="C292" s="432"/>
      <c r="D292" s="432">
        <f t="shared" si="6"/>
        <v>0</v>
      </c>
      <c r="E292" s="432"/>
      <c r="F292" s="432"/>
      <c r="G292" s="432"/>
      <c r="H292" s="432"/>
      <c r="I292" s="432"/>
      <c r="J292" s="432"/>
      <c r="K292" s="3256"/>
      <c r="L292" s="270"/>
    </row>
    <row r="293" spans="1:12">
      <c r="A293" s="270"/>
      <c r="B293" s="270"/>
      <c r="C293" s="432"/>
      <c r="D293" s="432">
        <f t="shared" si="6"/>
        <v>0</v>
      </c>
      <c r="E293" s="432"/>
      <c r="F293" s="432"/>
      <c r="G293" s="432"/>
      <c r="H293" s="432"/>
      <c r="I293" s="432"/>
      <c r="J293" s="432"/>
      <c r="K293" s="3256"/>
      <c r="L293" s="270"/>
    </row>
    <row r="294" spans="1:12">
      <c r="A294" s="270"/>
      <c r="B294" s="270"/>
      <c r="C294" s="432"/>
      <c r="D294" s="432">
        <f t="shared" si="6"/>
        <v>0</v>
      </c>
      <c r="E294" s="432"/>
      <c r="F294" s="432"/>
      <c r="G294" s="432"/>
      <c r="H294" s="432"/>
      <c r="I294" s="432"/>
      <c r="J294" s="432"/>
      <c r="K294" s="3256"/>
      <c r="L294" s="270"/>
    </row>
    <row r="295" spans="1:12">
      <c r="A295" s="270"/>
      <c r="B295" s="270"/>
      <c r="C295" s="432"/>
      <c r="D295" s="432">
        <f t="shared" si="6"/>
        <v>0</v>
      </c>
      <c r="E295" s="432"/>
      <c r="F295" s="432"/>
      <c r="G295" s="432"/>
      <c r="H295" s="432"/>
      <c r="I295" s="432"/>
      <c r="J295" s="432"/>
      <c r="K295" s="3256"/>
      <c r="L295" s="270"/>
    </row>
    <row r="296" spans="1:12">
      <c r="A296" s="270"/>
      <c r="B296" s="270"/>
      <c r="C296" s="432"/>
      <c r="D296" s="432">
        <f t="shared" si="6"/>
        <v>0</v>
      </c>
      <c r="E296" s="432"/>
      <c r="F296" s="432"/>
      <c r="G296" s="432"/>
      <c r="H296" s="432"/>
      <c r="I296" s="432"/>
      <c r="J296" s="432"/>
      <c r="K296" s="3256"/>
      <c r="L296" s="270"/>
    </row>
    <row r="297" spans="1:12">
      <c r="A297" s="270"/>
      <c r="B297" s="270"/>
      <c r="C297" s="432"/>
      <c r="D297" s="432">
        <f t="shared" si="6"/>
        <v>0</v>
      </c>
      <c r="E297" s="432"/>
      <c r="F297" s="432"/>
      <c r="G297" s="432"/>
      <c r="H297" s="432"/>
      <c r="I297" s="432"/>
      <c r="J297" s="432"/>
      <c r="K297" s="3256"/>
      <c r="L297" s="270"/>
    </row>
    <row r="298" spans="1:12">
      <c r="A298" s="270"/>
      <c r="B298" s="270"/>
      <c r="C298" s="432"/>
      <c r="D298" s="432">
        <f t="shared" si="6"/>
        <v>0</v>
      </c>
      <c r="E298" s="432"/>
      <c r="F298" s="432"/>
      <c r="G298" s="432"/>
      <c r="H298" s="432"/>
      <c r="I298" s="432"/>
      <c r="J298" s="432"/>
      <c r="K298" s="3256"/>
      <c r="L298" s="270"/>
    </row>
    <row r="299" spans="1:12">
      <c r="A299" s="270"/>
      <c r="B299" s="270"/>
      <c r="C299" s="432"/>
      <c r="D299" s="432">
        <f t="shared" si="6"/>
        <v>0</v>
      </c>
      <c r="E299" s="432"/>
      <c r="F299" s="432"/>
      <c r="G299" s="432"/>
      <c r="H299" s="432"/>
      <c r="I299" s="432"/>
      <c r="J299" s="432"/>
      <c r="K299" s="3256"/>
      <c r="L299" s="270"/>
    </row>
    <row r="300" spans="1:12">
      <c r="A300" s="270"/>
      <c r="B300" s="270"/>
      <c r="C300" s="432"/>
      <c r="D300" s="432">
        <f t="shared" si="6"/>
        <v>0</v>
      </c>
      <c r="E300" s="432"/>
      <c r="F300" s="432"/>
      <c r="G300" s="432"/>
      <c r="H300" s="432"/>
      <c r="I300" s="432"/>
      <c r="J300" s="432"/>
      <c r="K300" s="3256"/>
      <c r="L300" s="270"/>
    </row>
    <row r="301" spans="1:12">
      <c r="A301" s="270"/>
      <c r="B301" s="270"/>
      <c r="C301" s="432"/>
      <c r="D301" s="432">
        <f t="shared" si="6"/>
        <v>0</v>
      </c>
      <c r="E301" s="432"/>
      <c r="F301" s="432"/>
      <c r="G301" s="432"/>
      <c r="H301" s="432"/>
      <c r="I301" s="432"/>
      <c r="J301" s="432"/>
      <c r="K301" s="3256"/>
      <c r="L301" s="270"/>
    </row>
    <row r="302" spans="1:12">
      <c r="A302" s="270"/>
      <c r="B302" s="270"/>
      <c r="C302" s="432"/>
      <c r="D302" s="432">
        <f t="shared" si="6"/>
        <v>0</v>
      </c>
      <c r="E302" s="432"/>
      <c r="F302" s="432"/>
      <c r="G302" s="432"/>
      <c r="H302" s="432"/>
      <c r="I302" s="432"/>
      <c r="J302" s="432"/>
      <c r="K302" s="3256"/>
      <c r="L302" s="270"/>
    </row>
    <row r="303" spans="1:12">
      <c r="A303" s="270"/>
      <c r="B303" s="270"/>
      <c r="C303" s="432"/>
      <c r="D303" s="432">
        <f t="shared" si="6"/>
        <v>0</v>
      </c>
      <c r="E303" s="432"/>
      <c r="F303" s="432"/>
      <c r="G303" s="432"/>
      <c r="H303" s="432"/>
      <c r="I303" s="432"/>
      <c r="J303" s="432"/>
      <c r="K303" s="3256"/>
      <c r="L303" s="270"/>
    </row>
    <row r="304" spans="1:12">
      <c r="A304" s="270"/>
      <c r="B304" s="270"/>
      <c r="C304" s="432"/>
      <c r="D304" s="432">
        <f t="shared" si="6"/>
        <v>0</v>
      </c>
      <c r="E304" s="432"/>
      <c r="F304" s="432"/>
      <c r="G304" s="432"/>
      <c r="H304" s="432"/>
      <c r="I304" s="432"/>
      <c r="J304" s="432"/>
      <c r="K304" s="3256"/>
      <c r="L304" s="270"/>
    </row>
    <row r="305" spans="1:12">
      <c r="A305" s="270"/>
      <c r="B305" s="270"/>
      <c r="C305" s="432"/>
      <c r="D305" s="432">
        <f t="shared" si="6"/>
        <v>0</v>
      </c>
      <c r="E305" s="432"/>
      <c r="F305" s="432"/>
      <c r="G305" s="432"/>
      <c r="H305" s="432"/>
      <c r="I305" s="432"/>
      <c r="J305" s="432"/>
      <c r="K305" s="3256"/>
      <c r="L305" s="270"/>
    </row>
    <row r="306" spans="1:12">
      <c r="A306" s="270"/>
      <c r="B306" s="270"/>
      <c r="C306" s="432"/>
      <c r="D306" s="432">
        <f t="shared" si="6"/>
        <v>0</v>
      </c>
      <c r="E306" s="432"/>
      <c r="F306" s="432"/>
      <c r="G306" s="432"/>
      <c r="H306" s="432"/>
      <c r="I306" s="432"/>
      <c r="J306" s="432"/>
      <c r="K306" s="3256"/>
      <c r="L306" s="270"/>
    </row>
    <row r="307" spans="1:12">
      <c r="A307" s="270"/>
      <c r="B307" s="270"/>
      <c r="C307" s="432"/>
      <c r="D307" s="432">
        <f t="shared" si="6"/>
        <v>0</v>
      </c>
      <c r="E307" s="432"/>
      <c r="F307" s="432"/>
      <c r="G307" s="432"/>
      <c r="H307" s="432"/>
      <c r="I307" s="432"/>
      <c r="J307" s="432"/>
      <c r="K307" s="3256"/>
      <c r="L307" s="270"/>
    </row>
    <row r="308" spans="1:12">
      <c r="A308" s="270"/>
      <c r="B308" s="270"/>
      <c r="C308" s="432"/>
      <c r="D308" s="432">
        <f t="shared" si="6"/>
        <v>0</v>
      </c>
      <c r="E308" s="432"/>
      <c r="F308" s="432"/>
      <c r="G308" s="432"/>
      <c r="H308" s="432"/>
      <c r="I308" s="432"/>
      <c r="J308" s="432"/>
      <c r="K308" s="3256"/>
      <c r="L308" s="270"/>
    </row>
    <row r="309" spans="1:12">
      <c r="A309" s="270"/>
      <c r="B309" s="270"/>
      <c r="C309" s="432"/>
      <c r="D309" s="432">
        <f t="shared" si="6"/>
        <v>0</v>
      </c>
      <c r="E309" s="432"/>
      <c r="F309" s="432"/>
      <c r="G309" s="432"/>
      <c r="H309" s="432"/>
      <c r="I309" s="432"/>
      <c r="J309" s="432"/>
      <c r="K309" s="3256"/>
      <c r="L309" s="270"/>
    </row>
    <row r="310" spans="1:12">
      <c r="A310" s="270"/>
      <c r="B310" s="270"/>
      <c r="C310" s="432"/>
      <c r="D310" s="432">
        <f t="shared" si="6"/>
        <v>0</v>
      </c>
      <c r="E310" s="432"/>
      <c r="F310" s="432"/>
      <c r="G310" s="432"/>
      <c r="H310" s="432"/>
      <c r="I310" s="432"/>
      <c r="J310" s="432"/>
      <c r="K310" s="3256"/>
      <c r="L310" s="270"/>
    </row>
    <row r="311" spans="1:12">
      <c r="A311" s="270"/>
      <c r="B311" s="270"/>
      <c r="C311" s="432"/>
      <c r="D311" s="432">
        <f t="shared" si="6"/>
        <v>0</v>
      </c>
      <c r="E311" s="432"/>
      <c r="F311" s="432"/>
      <c r="G311" s="432"/>
      <c r="H311" s="432"/>
      <c r="I311" s="432"/>
      <c r="J311" s="432"/>
      <c r="K311" s="3256"/>
      <c r="L311" s="270"/>
    </row>
    <row r="312" spans="1:12">
      <c r="A312" s="270"/>
      <c r="B312" s="270"/>
      <c r="C312" s="432"/>
      <c r="D312" s="432">
        <f t="shared" si="6"/>
        <v>0</v>
      </c>
      <c r="E312" s="432"/>
      <c r="F312" s="432"/>
      <c r="G312" s="432"/>
      <c r="H312" s="432"/>
      <c r="I312" s="432"/>
      <c r="J312" s="432"/>
      <c r="K312" s="3256"/>
      <c r="L312" s="270"/>
    </row>
    <row r="313" spans="1:12">
      <c r="A313" s="270"/>
      <c r="B313" s="270"/>
      <c r="C313" s="432"/>
      <c r="D313" s="432">
        <f t="shared" si="6"/>
        <v>0</v>
      </c>
      <c r="E313" s="432"/>
      <c r="F313" s="432"/>
      <c r="G313" s="432"/>
      <c r="H313" s="432"/>
      <c r="I313" s="432"/>
      <c r="J313" s="432"/>
      <c r="K313" s="3256"/>
      <c r="L313" s="270"/>
    </row>
    <row r="314" spans="1:12">
      <c r="A314" s="270"/>
      <c r="B314" s="270"/>
      <c r="C314" s="432"/>
      <c r="D314" s="432">
        <f t="shared" si="6"/>
        <v>0</v>
      </c>
      <c r="E314" s="432"/>
      <c r="F314" s="432"/>
      <c r="G314" s="432"/>
      <c r="H314" s="432"/>
      <c r="I314" s="432"/>
      <c r="J314" s="432"/>
      <c r="K314" s="3256"/>
      <c r="L314" s="270"/>
    </row>
    <row r="315" spans="1:12">
      <c r="A315" s="270"/>
      <c r="B315" s="270"/>
      <c r="C315" s="432"/>
      <c r="D315" s="432">
        <f t="shared" si="6"/>
        <v>0</v>
      </c>
      <c r="E315" s="432"/>
      <c r="F315" s="432"/>
      <c r="G315" s="432"/>
      <c r="H315" s="432"/>
      <c r="I315" s="432"/>
      <c r="J315" s="432"/>
      <c r="K315" s="3256"/>
      <c r="L315" s="270"/>
    </row>
    <row r="316" spans="1:12">
      <c r="A316" s="270"/>
      <c r="B316" s="270"/>
      <c r="C316" s="432"/>
      <c r="D316" s="432">
        <f t="shared" si="6"/>
        <v>0</v>
      </c>
      <c r="E316" s="432"/>
      <c r="F316" s="432"/>
      <c r="G316" s="432"/>
      <c r="H316" s="432"/>
      <c r="I316" s="432"/>
      <c r="J316" s="432"/>
      <c r="K316" s="3256"/>
      <c r="L316" s="270"/>
    </row>
    <row r="317" spans="1:12">
      <c r="A317" s="270"/>
      <c r="B317" s="270"/>
      <c r="C317" s="432"/>
      <c r="D317" s="432">
        <f t="shared" si="6"/>
        <v>0</v>
      </c>
      <c r="E317" s="432"/>
      <c r="F317" s="432"/>
      <c r="G317" s="432"/>
      <c r="H317" s="432"/>
      <c r="I317" s="432"/>
      <c r="J317" s="432"/>
      <c r="K317" s="3256"/>
      <c r="L317" s="270"/>
    </row>
    <row r="318" spans="1:12">
      <c r="A318" s="270"/>
      <c r="B318" s="270"/>
      <c r="C318" s="432"/>
      <c r="D318" s="432">
        <f t="shared" si="6"/>
        <v>0</v>
      </c>
      <c r="E318" s="432"/>
      <c r="F318" s="432"/>
      <c r="G318" s="432"/>
      <c r="H318" s="432"/>
      <c r="I318" s="432"/>
      <c r="J318" s="432"/>
      <c r="K318" s="3256"/>
      <c r="L318" s="270"/>
    </row>
    <row r="319" spans="1:12">
      <c r="A319" s="270"/>
      <c r="B319" s="270"/>
      <c r="C319" s="432"/>
      <c r="D319" s="432">
        <f t="shared" si="6"/>
        <v>0</v>
      </c>
      <c r="E319" s="432"/>
      <c r="F319" s="432"/>
      <c r="G319" s="432"/>
      <c r="H319" s="432"/>
      <c r="I319" s="432"/>
      <c r="J319" s="432"/>
      <c r="K319" s="3256"/>
      <c r="L319" s="270"/>
    </row>
    <row r="320" spans="1:12">
      <c r="A320" s="270"/>
      <c r="B320" s="270"/>
      <c r="C320" s="432"/>
      <c r="D320" s="432">
        <f t="shared" si="6"/>
        <v>0</v>
      </c>
      <c r="E320" s="432"/>
      <c r="F320" s="432"/>
      <c r="G320" s="432"/>
      <c r="H320" s="432"/>
      <c r="I320" s="432"/>
      <c r="J320" s="432"/>
      <c r="K320" s="3256"/>
      <c r="L320" s="270"/>
    </row>
    <row r="321" spans="1:12">
      <c r="A321" s="270"/>
      <c r="B321" s="270"/>
      <c r="C321" s="432"/>
      <c r="D321" s="432">
        <f t="shared" ref="D321:D384" si="7">+C321*(100-E321)/100</f>
        <v>0</v>
      </c>
      <c r="E321" s="432"/>
      <c r="F321" s="432"/>
      <c r="G321" s="432"/>
      <c r="H321" s="432"/>
      <c r="I321" s="432"/>
      <c r="J321" s="432"/>
      <c r="K321" s="3256"/>
      <c r="L321" s="270"/>
    </row>
    <row r="322" spans="1:12">
      <c r="A322" s="270"/>
      <c r="B322" s="270"/>
      <c r="C322" s="432"/>
      <c r="D322" s="432">
        <f t="shared" si="7"/>
        <v>0</v>
      </c>
      <c r="E322" s="432"/>
      <c r="F322" s="432"/>
      <c r="G322" s="432"/>
      <c r="H322" s="432"/>
      <c r="I322" s="432"/>
      <c r="J322" s="432"/>
      <c r="K322" s="3256"/>
      <c r="L322" s="270"/>
    </row>
    <row r="323" spans="1:12">
      <c r="A323" s="270"/>
      <c r="B323" s="270"/>
      <c r="C323" s="432"/>
      <c r="D323" s="432">
        <f t="shared" si="7"/>
        <v>0</v>
      </c>
      <c r="E323" s="432"/>
      <c r="F323" s="432"/>
      <c r="G323" s="432"/>
      <c r="H323" s="432"/>
      <c r="I323" s="432"/>
      <c r="J323" s="432"/>
      <c r="K323" s="3256"/>
      <c r="L323" s="270"/>
    </row>
    <row r="324" spans="1:12">
      <c r="A324" s="270"/>
      <c r="B324" s="270"/>
      <c r="C324" s="432"/>
      <c r="D324" s="432">
        <f t="shared" si="7"/>
        <v>0</v>
      </c>
      <c r="E324" s="432"/>
      <c r="F324" s="432"/>
      <c r="G324" s="432"/>
      <c r="H324" s="432"/>
      <c r="I324" s="432"/>
      <c r="J324" s="432"/>
      <c r="K324" s="3256"/>
      <c r="L324" s="270"/>
    </row>
    <row r="325" spans="1:12">
      <c r="A325" s="270"/>
      <c r="B325" s="270"/>
      <c r="C325" s="432"/>
      <c r="D325" s="432">
        <f t="shared" si="7"/>
        <v>0</v>
      </c>
      <c r="E325" s="432"/>
      <c r="F325" s="432"/>
      <c r="G325" s="432"/>
      <c r="H325" s="432"/>
      <c r="I325" s="432"/>
      <c r="J325" s="432"/>
      <c r="K325" s="3256"/>
      <c r="L325" s="270"/>
    </row>
    <row r="326" spans="1:12">
      <c r="A326" s="270"/>
      <c r="B326" s="270"/>
      <c r="C326" s="432"/>
      <c r="D326" s="432">
        <f t="shared" si="7"/>
        <v>0</v>
      </c>
      <c r="E326" s="432"/>
      <c r="F326" s="432"/>
      <c r="G326" s="432"/>
      <c r="H326" s="432"/>
      <c r="I326" s="432"/>
      <c r="J326" s="432"/>
      <c r="K326" s="3256"/>
      <c r="L326" s="270"/>
    </row>
    <row r="327" spans="1:12">
      <c r="A327" s="270"/>
      <c r="B327" s="270"/>
      <c r="C327" s="432"/>
      <c r="D327" s="432">
        <f t="shared" si="7"/>
        <v>0</v>
      </c>
      <c r="E327" s="432"/>
      <c r="F327" s="432"/>
      <c r="G327" s="432"/>
      <c r="H327" s="432"/>
      <c r="I327" s="432"/>
      <c r="J327" s="432"/>
      <c r="K327" s="3256"/>
      <c r="L327" s="270"/>
    </row>
    <row r="328" spans="1:12">
      <c r="A328" s="270"/>
      <c r="B328" s="270"/>
      <c r="C328" s="432"/>
      <c r="D328" s="432">
        <f t="shared" si="7"/>
        <v>0</v>
      </c>
      <c r="E328" s="432"/>
      <c r="F328" s="432"/>
      <c r="G328" s="432"/>
      <c r="H328" s="432"/>
      <c r="I328" s="432"/>
      <c r="J328" s="432"/>
      <c r="K328" s="3256"/>
      <c r="L328" s="270"/>
    </row>
    <row r="329" spans="1:12">
      <c r="A329" s="270"/>
      <c r="B329" s="270"/>
      <c r="C329" s="432"/>
      <c r="D329" s="432">
        <f t="shared" si="7"/>
        <v>0</v>
      </c>
      <c r="E329" s="432"/>
      <c r="F329" s="432"/>
      <c r="G329" s="432"/>
      <c r="H329" s="432"/>
      <c r="I329" s="432"/>
      <c r="J329" s="432"/>
      <c r="K329" s="3256"/>
      <c r="L329" s="270"/>
    </row>
    <row r="330" spans="1:12">
      <c r="A330" s="270"/>
      <c r="B330" s="270"/>
      <c r="C330" s="432"/>
      <c r="D330" s="432">
        <f t="shared" si="7"/>
        <v>0</v>
      </c>
      <c r="E330" s="432"/>
      <c r="F330" s="432"/>
      <c r="G330" s="432"/>
      <c r="H330" s="432"/>
      <c r="I330" s="432"/>
      <c r="J330" s="432"/>
      <c r="K330" s="3256"/>
      <c r="L330" s="270"/>
    </row>
    <row r="331" spans="1:12">
      <c r="A331" s="270"/>
      <c r="B331" s="270"/>
      <c r="C331" s="432"/>
      <c r="D331" s="432">
        <f t="shared" si="7"/>
        <v>0</v>
      </c>
      <c r="E331" s="432"/>
      <c r="F331" s="432"/>
      <c r="G331" s="432"/>
      <c r="H331" s="432"/>
      <c r="I331" s="432"/>
      <c r="J331" s="432"/>
      <c r="K331" s="3256"/>
      <c r="L331" s="270"/>
    </row>
    <row r="332" spans="1:12">
      <c r="A332" s="270"/>
      <c r="B332" s="270"/>
      <c r="C332" s="432"/>
      <c r="D332" s="432">
        <f t="shared" si="7"/>
        <v>0</v>
      </c>
      <c r="E332" s="432"/>
      <c r="F332" s="432"/>
      <c r="G332" s="432"/>
      <c r="H332" s="432"/>
      <c r="I332" s="432"/>
      <c r="J332" s="432"/>
      <c r="K332" s="3256"/>
      <c r="L332" s="270"/>
    </row>
    <row r="333" spans="1:12">
      <c r="A333" s="270"/>
      <c r="B333" s="270"/>
      <c r="C333" s="432"/>
      <c r="D333" s="432">
        <f t="shared" si="7"/>
        <v>0</v>
      </c>
      <c r="E333" s="432"/>
      <c r="F333" s="432"/>
      <c r="G333" s="432"/>
      <c r="H333" s="432"/>
      <c r="I333" s="432"/>
      <c r="J333" s="432"/>
      <c r="K333" s="3256"/>
      <c r="L333" s="270"/>
    </row>
    <row r="334" spans="1:12">
      <c r="A334" s="270"/>
      <c r="B334" s="270"/>
      <c r="C334" s="432"/>
      <c r="D334" s="432">
        <f t="shared" si="7"/>
        <v>0</v>
      </c>
      <c r="E334" s="432"/>
      <c r="F334" s="432"/>
      <c r="G334" s="432"/>
      <c r="H334" s="432"/>
      <c r="I334" s="432"/>
      <c r="J334" s="432"/>
      <c r="K334" s="3256"/>
      <c r="L334" s="270"/>
    </row>
    <row r="335" spans="1:12">
      <c r="A335" s="270"/>
      <c r="B335" s="270"/>
      <c r="C335" s="432"/>
      <c r="D335" s="432">
        <f t="shared" si="7"/>
        <v>0</v>
      </c>
      <c r="E335" s="432"/>
      <c r="F335" s="432"/>
      <c r="G335" s="432"/>
      <c r="H335" s="432"/>
      <c r="I335" s="432"/>
      <c r="J335" s="432"/>
      <c r="K335" s="3256"/>
      <c r="L335" s="270"/>
    </row>
    <row r="336" spans="1:12">
      <c r="A336" s="270"/>
      <c r="B336" s="270"/>
      <c r="C336" s="432"/>
      <c r="D336" s="432">
        <f t="shared" si="7"/>
        <v>0</v>
      </c>
      <c r="E336" s="432"/>
      <c r="F336" s="432"/>
      <c r="G336" s="432"/>
      <c r="H336" s="432"/>
      <c r="I336" s="432"/>
      <c r="J336" s="432"/>
      <c r="K336" s="3256"/>
      <c r="L336" s="270"/>
    </row>
    <row r="337" spans="1:12">
      <c r="A337" s="270"/>
      <c r="B337" s="270"/>
      <c r="C337" s="432"/>
      <c r="D337" s="432">
        <f t="shared" si="7"/>
        <v>0</v>
      </c>
      <c r="E337" s="432"/>
      <c r="F337" s="432"/>
      <c r="G337" s="432"/>
      <c r="H337" s="432"/>
      <c r="I337" s="432"/>
      <c r="J337" s="432"/>
      <c r="K337" s="3256"/>
      <c r="L337" s="270"/>
    </row>
    <row r="338" spans="1:12">
      <c r="A338" s="270"/>
      <c r="B338" s="270"/>
      <c r="C338" s="432"/>
      <c r="D338" s="432">
        <f t="shared" si="7"/>
        <v>0</v>
      </c>
      <c r="E338" s="432"/>
      <c r="F338" s="432"/>
      <c r="G338" s="432"/>
      <c r="H338" s="432"/>
      <c r="I338" s="432"/>
      <c r="J338" s="432"/>
      <c r="K338" s="3256"/>
      <c r="L338" s="270"/>
    </row>
    <row r="339" spans="1:12">
      <c r="A339" s="270"/>
      <c r="B339" s="270"/>
      <c r="C339" s="432"/>
      <c r="D339" s="432">
        <f t="shared" si="7"/>
        <v>0</v>
      </c>
      <c r="E339" s="432"/>
      <c r="F339" s="432"/>
      <c r="G339" s="432"/>
      <c r="H339" s="432"/>
      <c r="I339" s="432"/>
      <c r="J339" s="432"/>
      <c r="K339" s="3256"/>
      <c r="L339" s="270"/>
    </row>
    <row r="340" spans="1:12">
      <c r="A340" s="270"/>
      <c r="B340" s="270"/>
      <c r="C340" s="432"/>
      <c r="D340" s="432">
        <f t="shared" si="7"/>
        <v>0</v>
      </c>
      <c r="E340" s="432"/>
      <c r="F340" s="432"/>
      <c r="G340" s="432"/>
      <c r="H340" s="432"/>
      <c r="I340" s="432"/>
      <c r="J340" s="432"/>
      <c r="K340" s="3256"/>
      <c r="L340" s="270"/>
    </row>
    <row r="341" spans="1:12">
      <c r="A341" s="270"/>
      <c r="B341" s="270"/>
      <c r="C341" s="432"/>
      <c r="D341" s="432">
        <f t="shared" si="7"/>
        <v>0</v>
      </c>
      <c r="E341" s="432"/>
      <c r="F341" s="432"/>
      <c r="G341" s="432"/>
      <c r="H341" s="432"/>
      <c r="I341" s="432"/>
      <c r="J341" s="432"/>
      <c r="K341" s="3256"/>
      <c r="L341" s="270"/>
    </row>
    <row r="342" spans="1:12">
      <c r="A342" s="270"/>
      <c r="B342" s="270"/>
      <c r="C342" s="432"/>
      <c r="D342" s="432">
        <f t="shared" si="7"/>
        <v>0</v>
      </c>
      <c r="E342" s="432"/>
      <c r="F342" s="432"/>
      <c r="G342" s="432"/>
      <c r="H342" s="432"/>
      <c r="I342" s="432"/>
      <c r="J342" s="432"/>
      <c r="K342" s="3256"/>
      <c r="L342" s="270"/>
    </row>
    <row r="343" spans="1:12">
      <c r="A343" s="270"/>
      <c r="B343" s="270"/>
      <c r="C343" s="432"/>
      <c r="D343" s="432">
        <f t="shared" si="7"/>
        <v>0</v>
      </c>
      <c r="E343" s="432"/>
      <c r="F343" s="432"/>
      <c r="G343" s="432"/>
      <c r="H343" s="432"/>
      <c r="I343" s="432"/>
      <c r="J343" s="432"/>
      <c r="K343" s="3256"/>
      <c r="L343" s="270"/>
    </row>
    <row r="344" spans="1:12">
      <c r="A344" s="270"/>
      <c r="B344" s="270"/>
      <c r="C344" s="432"/>
      <c r="D344" s="432">
        <f t="shared" si="7"/>
        <v>0</v>
      </c>
      <c r="E344" s="432"/>
      <c r="F344" s="432"/>
      <c r="G344" s="432"/>
      <c r="H344" s="432"/>
      <c r="I344" s="432"/>
      <c r="J344" s="432"/>
      <c r="K344" s="3256"/>
      <c r="L344" s="270"/>
    </row>
    <row r="345" spans="1:12">
      <c r="A345" s="270"/>
      <c r="B345" s="270"/>
      <c r="C345" s="432"/>
      <c r="D345" s="432">
        <f t="shared" si="7"/>
        <v>0</v>
      </c>
      <c r="E345" s="432"/>
      <c r="F345" s="432"/>
      <c r="G345" s="432"/>
      <c r="H345" s="432"/>
      <c r="I345" s="432"/>
      <c r="J345" s="432"/>
      <c r="K345" s="3256"/>
      <c r="L345" s="270"/>
    </row>
    <row r="346" spans="1:12">
      <c r="A346" s="270"/>
      <c r="B346" s="270"/>
      <c r="C346" s="432"/>
      <c r="D346" s="432">
        <f t="shared" si="7"/>
        <v>0</v>
      </c>
      <c r="E346" s="432"/>
      <c r="F346" s="432"/>
      <c r="G346" s="432"/>
      <c r="H346" s="432"/>
      <c r="I346" s="432"/>
      <c r="J346" s="432"/>
      <c r="K346" s="3256"/>
      <c r="L346" s="270"/>
    </row>
    <row r="347" spans="1:12">
      <c r="A347" s="270"/>
      <c r="B347" s="270"/>
      <c r="C347" s="432"/>
      <c r="D347" s="432">
        <f t="shared" si="7"/>
        <v>0</v>
      </c>
      <c r="E347" s="432"/>
      <c r="F347" s="432"/>
      <c r="G347" s="432"/>
      <c r="H347" s="432"/>
      <c r="I347" s="432"/>
      <c r="J347" s="432"/>
      <c r="K347" s="3256"/>
      <c r="L347" s="270"/>
    </row>
    <row r="348" spans="1:12">
      <c r="A348" s="270"/>
      <c r="B348" s="270"/>
      <c r="C348" s="432"/>
      <c r="D348" s="432">
        <f t="shared" si="7"/>
        <v>0</v>
      </c>
      <c r="E348" s="432"/>
      <c r="F348" s="432"/>
      <c r="G348" s="432"/>
      <c r="H348" s="432"/>
      <c r="I348" s="432"/>
      <c r="J348" s="432"/>
      <c r="K348" s="3256"/>
      <c r="L348" s="270"/>
    </row>
    <row r="349" spans="1:12">
      <c r="A349" s="270"/>
      <c r="B349" s="270"/>
      <c r="C349" s="432"/>
      <c r="D349" s="432">
        <f t="shared" si="7"/>
        <v>0</v>
      </c>
      <c r="E349" s="432"/>
      <c r="F349" s="432"/>
      <c r="G349" s="432"/>
      <c r="H349" s="432"/>
      <c r="I349" s="432"/>
      <c r="J349" s="432"/>
      <c r="K349" s="3256"/>
      <c r="L349" s="270"/>
    </row>
    <row r="350" spans="1:12">
      <c r="A350" s="270"/>
      <c r="B350" s="270"/>
      <c r="C350" s="432"/>
      <c r="D350" s="432">
        <f t="shared" si="7"/>
        <v>0</v>
      </c>
      <c r="E350" s="432"/>
      <c r="F350" s="432"/>
      <c r="G350" s="432"/>
      <c r="H350" s="432"/>
      <c r="I350" s="432"/>
      <c r="J350" s="432"/>
      <c r="K350" s="3256"/>
      <c r="L350" s="270"/>
    </row>
    <row r="351" spans="1:12">
      <c r="A351" s="270"/>
      <c r="B351" s="270"/>
      <c r="C351" s="432"/>
      <c r="D351" s="432">
        <f t="shared" si="7"/>
        <v>0</v>
      </c>
      <c r="E351" s="432"/>
      <c r="F351" s="432"/>
      <c r="G351" s="432"/>
      <c r="H351" s="432"/>
      <c r="I351" s="432"/>
      <c r="J351" s="432"/>
      <c r="K351" s="3256"/>
      <c r="L351" s="270"/>
    </row>
    <row r="352" spans="1:12">
      <c r="A352" s="270"/>
      <c r="B352" s="270"/>
      <c r="C352" s="432"/>
      <c r="D352" s="432">
        <f t="shared" si="7"/>
        <v>0</v>
      </c>
      <c r="E352" s="432"/>
      <c r="F352" s="432"/>
      <c r="G352" s="432"/>
      <c r="H352" s="432"/>
      <c r="I352" s="432"/>
      <c r="J352" s="432"/>
      <c r="K352" s="3256"/>
      <c r="L352" s="270"/>
    </row>
    <row r="353" spans="1:12">
      <c r="A353" s="270"/>
      <c r="B353" s="270"/>
      <c r="C353" s="432"/>
      <c r="D353" s="432">
        <f t="shared" si="7"/>
        <v>0</v>
      </c>
      <c r="E353" s="432"/>
      <c r="F353" s="432"/>
      <c r="G353" s="432"/>
      <c r="H353" s="432"/>
      <c r="I353" s="432"/>
      <c r="J353" s="432"/>
      <c r="K353" s="3256"/>
      <c r="L353" s="270"/>
    </row>
    <row r="354" spans="1:12">
      <c r="A354" s="270"/>
      <c r="B354" s="270"/>
      <c r="C354" s="432"/>
      <c r="D354" s="432">
        <f t="shared" si="7"/>
        <v>0</v>
      </c>
      <c r="E354" s="432"/>
      <c r="F354" s="432"/>
      <c r="G354" s="432"/>
      <c r="H354" s="432"/>
      <c r="I354" s="432"/>
      <c r="J354" s="432"/>
      <c r="K354" s="3256"/>
      <c r="L354" s="270"/>
    </row>
    <row r="355" spans="1:12">
      <c r="A355" s="270"/>
      <c r="B355" s="270"/>
      <c r="C355" s="432"/>
      <c r="D355" s="432">
        <f t="shared" si="7"/>
        <v>0</v>
      </c>
      <c r="E355" s="432"/>
      <c r="F355" s="432"/>
      <c r="G355" s="432"/>
      <c r="H355" s="432"/>
      <c r="I355" s="432"/>
      <c r="J355" s="432"/>
      <c r="K355" s="3256"/>
      <c r="L355" s="270"/>
    </row>
    <row r="356" spans="1:12">
      <c r="A356" s="270"/>
      <c r="B356" s="270"/>
      <c r="C356" s="432"/>
      <c r="D356" s="432">
        <f t="shared" si="7"/>
        <v>0</v>
      </c>
      <c r="E356" s="432"/>
      <c r="F356" s="432"/>
      <c r="G356" s="432"/>
      <c r="H356" s="432"/>
      <c r="I356" s="432"/>
      <c r="J356" s="432"/>
      <c r="K356" s="3256"/>
      <c r="L356" s="270"/>
    </row>
    <row r="357" spans="1:12">
      <c r="A357" s="270"/>
      <c r="B357" s="270"/>
      <c r="C357" s="432"/>
      <c r="D357" s="432">
        <f t="shared" si="7"/>
        <v>0</v>
      </c>
      <c r="E357" s="432"/>
      <c r="F357" s="432"/>
      <c r="G357" s="432"/>
      <c r="H357" s="432"/>
      <c r="I357" s="432"/>
      <c r="J357" s="432"/>
      <c r="K357" s="3256"/>
      <c r="L357" s="270"/>
    </row>
    <row r="358" spans="1:12">
      <c r="A358" s="270"/>
      <c r="B358" s="270"/>
      <c r="C358" s="432"/>
      <c r="D358" s="432">
        <f t="shared" si="7"/>
        <v>0</v>
      </c>
      <c r="E358" s="432"/>
      <c r="F358" s="432"/>
      <c r="G358" s="432"/>
      <c r="H358" s="432"/>
      <c r="I358" s="432"/>
      <c r="J358" s="432"/>
      <c r="K358" s="3256"/>
      <c r="L358" s="270"/>
    </row>
    <row r="359" spans="1:12">
      <c r="A359" s="270"/>
      <c r="B359" s="270"/>
      <c r="C359" s="432"/>
      <c r="D359" s="432">
        <f t="shared" si="7"/>
        <v>0</v>
      </c>
      <c r="E359" s="432"/>
      <c r="F359" s="432"/>
      <c r="G359" s="432"/>
      <c r="H359" s="432"/>
      <c r="I359" s="432"/>
      <c r="J359" s="432"/>
      <c r="K359" s="3256"/>
      <c r="L359" s="270"/>
    </row>
    <row r="360" spans="1:12">
      <c r="A360" s="270"/>
      <c r="B360" s="270"/>
      <c r="C360" s="432"/>
      <c r="D360" s="432">
        <f t="shared" si="7"/>
        <v>0</v>
      </c>
      <c r="E360" s="432"/>
      <c r="F360" s="432"/>
      <c r="G360" s="432"/>
      <c r="H360" s="432"/>
      <c r="I360" s="432"/>
      <c r="J360" s="432"/>
      <c r="K360" s="3256"/>
      <c r="L360" s="270"/>
    </row>
    <row r="361" spans="1:12">
      <c r="A361" s="270"/>
      <c r="B361" s="270"/>
      <c r="C361" s="432"/>
      <c r="D361" s="432">
        <f t="shared" si="7"/>
        <v>0</v>
      </c>
      <c r="E361" s="432"/>
      <c r="F361" s="432"/>
      <c r="G361" s="432"/>
      <c r="H361" s="432"/>
      <c r="I361" s="432"/>
      <c r="J361" s="432"/>
      <c r="K361" s="3256"/>
      <c r="L361" s="270"/>
    </row>
    <row r="362" spans="1:12">
      <c r="A362" s="270"/>
      <c r="B362" s="270"/>
      <c r="C362" s="432"/>
      <c r="D362" s="432">
        <f t="shared" si="7"/>
        <v>0</v>
      </c>
      <c r="E362" s="432"/>
      <c r="F362" s="432"/>
      <c r="G362" s="432"/>
      <c r="H362" s="432"/>
      <c r="I362" s="432"/>
      <c r="J362" s="432"/>
      <c r="K362" s="3256"/>
      <c r="L362" s="270"/>
    </row>
    <row r="363" spans="1:12">
      <c r="A363" s="270"/>
      <c r="B363" s="270"/>
      <c r="C363" s="432"/>
      <c r="D363" s="432">
        <f t="shared" si="7"/>
        <v>0</v>
      </c>
      <c r="E363" s="432"/>
      <c r="F363" s="432"/>
      <c r="G363" s="432"/>
      <c r="H363" s="432"/>
      <c r="I363" s="432"/>
      <c r="J363" s="432"/>
      <c r="K363" s="3256"/>
      <c r="L363" s="270"/>
    </row>
    <row r="364" spans="1:12">
      <c r="A364" s="270"/>
      <c r="B364" s="270"/>
      <c r="C364" s="432"/>
      <c r="D364" s="432">
        <f t="shared" si="7"/>
        <v>0</v>
      </c>
      <c r="E364" s="432"/>
      <c r="F364" s="432"/>
      <c r="G364" s="432"/>
      <c r="H364" s="432"/>
      <c r="I364" s="432"/>
      <c r="J364" s="432"/>
      <c r="K364" s="3256"/>
      <c r="L364" s="270"/>
    </row>
    <row r="365" spans="1:12">
      <c r="A365" s="270"/>
      <c r="B365" s="270"/>
      <c r="C365" s="432"/>
      <c r="D365" s="432">
        <f t="shared" si="7"/>
        <v>0</v>
      </c>
      <c r="E365" s="432"/>
      <c r="F365" s="432"/>
      <c r="G365" s="432"/>
      <c r="H365" s="432"/>
      <c r="I365" s="432"/>
      <c r="J365" s="432"/>
      <c r="K365" s="3256"/>
      <c r="L365" s="270"/>
    </row>
    <row r="366" spans="1:12">
      <c r="A366" s="270"/>
      <c r="B366" s="270"/>
      <c r="C366" s="432"/>
      <c r="D366" s="432">
        <f t="shared" si="7"/>
        <v>0</v>
      </c>
      <c r="E366" s="432"/>
      <c r="F366" s="432"/>
      <c r="G366" s="432"/>
      <c r="H366" s="432"/>
      <c r="I366" s="432"/>
      <c r="J366" s="432"/>
      <c r="K366" s="3256"/>
      <c r="L366" s="270"/>
    </row>
    <row r="367" spans="1:12">
      <c r="A367" s="270"/>
      <c r="B367" s="270"/>
      <c r="C367" s="432"/>
      <c r="D367" s="432">
        <f t="shared" si="7"/>
        <v>0</v>
      </c>
      <c r="E367" s="432"/>
      <c r="F367" s="432"/>
      <c r="G367" s="432"/>
      <c r="H367" s="432"/>
      <c r="I367" s="432"/>
      <c r="J367" s="432"/>
      <c r="K367" s="3256"/>
      <c r="L367" s="270"/>
    </row>
    <row r="368" spans="1:12">
      <c r="A368" s="270"/>
      <c r="B368" s="270"/>
      <c r="C368" s="432"/>
      <c r="D368" s="432">
        <f t="shared" si="7"/>
        <v>0</v>
      </c>
      <c r="E368" s="432"/>
      <c r="F368" s="432"/>
      <c r="G368" s="432"/>
      <c r="H368" s="432"/>
      <c r="I368" s="432"/>
      <c r="J368" s="432"/>
      <c r="K368" s="3256"/>
      <c r="L368" s="270"/>
    </row>
    <row r="369" spans="1:12">
      <c r="A369" s="270"/>
      <c r="B369" s="270"/>
      <c r="C369" s="432"/>
      <c r="D369" s="432">
        <f t="shared" si="7"/>
        <v>0</v>
      </c>
      <c r="E369" s="432"/>
      <c r="F369" s="432"/>
      <c r="G369" s="432"/>
      <c r="H369" s="432"/>
      <c r="I369" s="432"/>
      <c r="J369" s="432"/>
      <c r="K369" s="3256"/>
      <c r="L369" s="270"/>
    </row>
    <row r="370" spans="1:12">
      <c r="A370" s="270"/>
      <c r="B370" s="270"/>
      <c r="C370" s="432"/>
      <c r="D370" s="432">
        <f t="shared" si="7"/>
        <v>0</v>
      </c>
      <c r="E370" s="432"/>
      <c r="F370" s="432"/>
      <c r="G370" s="432"/>
      <c r="H370" s="432"/>
      <c r="I370" s="432"/>
      <c r="J370" s="432"/>
      <c r="K370" s="3256"/>
      <c r="L370" s="270"/>
    </row>
    <row r="371" spans="1:12">
      <c r="A371" s="270"/>
      <c r="B371" s="270"/>
      <c r="C371" s="432"/>
      <c r="D371" s="432">
        <f t="shared" si="7"/>
        <v>0</v>
      </c>
      <c r="E371" s="432"/>
      <c r="F371" s="432"/>
      <c r="G371" s="432"/>
      <c r="H371" s="432"/>
      <c r="I371" s="432"/>
      <c r="J371" s="432"/>
      <c r="K371" s="3256"/>
      <c r="L371" s="270"/>
    </row>
    <row r="372" spans="1:12">
      <c r="A372" s="270"/>
      <c r="B372" s="270"/>
      <c r="C372" s="432"/>
      <c r="D372" s="432">
        <f t="shared" si="7"/>
        <v>0</v>
      </c>
      <c r="E372" s="432"/>
      <c r="F372" s="432"/>
      <c r="G372" s="432"/>
      <c r="H372" s="432"/>
      <c r="I372" s="432"/>
      <c r="J372" s="432"/>
      <c r="K372" s="3256"/>
      <c r="L372" s="270"/>
    </row>
    <row r="373" spans="1:12">
      <c r="A373" s="270"/>
      <c r="B373" s="270"/>
      <c r="C373" s="432"/>
      <c r="D373" s="432">
        <f t="shared" si="7"/>
        <v>0</v>
      </c>
      <c r="E373" s="432"/>
      <c r="F373" s="432"/>
      <c r="G373" s="432"/>
      <c r="H373" s="432"/>
      <c r="I373" s="432"/>
      <c r="J373" s="432"/>
      <c r="K373" s="3256"/>
      <c r="L373" s="270"/>
    </row>
    <row r="374" spans="1:12">
      <c r="A374" s="270"/>
      <c r="B374" s="270"/>
      <c r="C374" s="432"/>
      <c r="D374" s="432">
        <f t="shared" si="7"/>
        <v>0</v>
      </c>
      <c r="E374" s="432"/>
      <c r="F374" s="432"/>
      <c r="G374" s="432"/>
      <c r="H374" s="432"/>
      <c r="I374" s="432"/>
      <c r="J374" s="432"/>
      <c r="K374" s="3256"/>
      <c r="L374" s="270"/>
    </row>
    <row r="375" spans="1:12">
      <c r="A375" s="270"/>
      <c r="B375" s="270"/>
      <c r="C375" s="432"/>
      <c r="D375" s="432">
        <f t="shared" si="7"/>
        <v>0</v>
      </c>
      <c r="E375" s="432"/>
      <c r="F375" s="432"/>
      <c r="G375" s="432"/>
      <c r="H375" s="432"/>
      <c r="I375" s="432"/>
      <c r="J375" s="432"/>
      <c r="K375" s="3256"/>
      <c r="L375" s="270"/>
    </row>
    <row r="376" spans="1:12">
      <c r="A376" s="270"/>
      <c r="B376" s="270"/>
      <c r="C376" s="432"/>
      <c r="D376" s="432">
        <f t="shared" si="7"/>
        <v>0</v>
      </c>
      <c r="E376" s="432"/>
      <c r="F376" s="432"/>
      <c r="G376" s="432"/>
      <c r="H376" s="432"/>
      <c r="I376" s="432"/>
      <c r="J376" s="432"/>
      <c r="K376" s="3256"/>
      <c r="L376" s="270"/>
    </row>
    <row r="377" spans="1:12">
      <c r="A377" s="270"/>
      <c r="B377" s="270"/>
      <c r="C377" s="432"/>
      <c r="D377" s="432">
        <f t="shared" si="7"/>
        <v>0</v>
      </c>
      <c r="E377" s="432"/>
      <c r="F377" s="432"/>
      <c r="G377" s="432"/>
      <c r="H377" s="432"/>
      <c r="I377" s="432"/>
      <c r="J377" s="432"/>
      <c r="K377" s="3256"/>
      <c r="L377" s="270"/>
    </row>
    <row r="378" spans="1:12">
      <c r="A378" s="270"/>
      <c r="B378" s="270"/>
      <c r="C378" s="432"/>
      <c r="D378" s="432">
        <f t="shared" si="7"/>
        <v>0</v>
      </c>
      <c r="E378" s="432"/>
      <c r="F378" s="432"/>
      <c r="G378" s="432"/>
      <c r="H378" s="432"/>
      <c r="I378" s="432"/>
      <c r="J378" s="432"/>
      <c r="K378" s="3256"/>
      <c r="L378" s="270"/>
    </row>
    <row r="379" spans="1:12">
      <c r="A379" s="270"/>
      <c r="B379" s="270"/>
      <c r="C379" s="432"/>
      <c r="D379" s="432">
        <f t="shared" si="7"/>
        <v>0</v>
      </c>
      <c r="E379" s="432"/>
      <c r="F379" s="432"/>
      <c r="G379" s="432"/>
      <c r="H379" s="432"/>
      <c r="I379" s="432"/>
      <c r="J379" s="432"/>
      <c r="K379" s="3256"/>
      <c r="L379" s="270"/>
    </row>
    <row r="380" spans="1:12">
      <c r="A380" s="270"/>
      <c r="B380" s="270"/>
      <c r="C380" s="432"/>
      <c r="D380" s="432">
        <f t="shared" si="7"/>
        <v>0</v>
      </c>
      <c r="E380" s="432"/>
      <c r="F380" s="432"/>
      <c r="G380" s="432"/>
      <c r="H380" s="432"/>
      <c r="I380" s="432"/>
      <c r="J380" s="432"/>
      <c r="K380" s="3256"/>
      <c r="L380" s="270"/>
    </row>
    <row r="381" spans="1:12">
      <c r="A381" s="270"/>
      <c r="B381" s="270"/>
      <c r="C381" s="432"/>
      <c r="D381" s="432">
        <f t="shared" si="7"/>
        <v>0</v>
      </c>
      <c r="E381" s="432"/>
      <c r="F381" s="432"/>
      <c r="G381" s="432"/>
      <c r="H381" s="432"/>
      <c r="I381" s="432"/>
      <c r="J381" s="432"/>
      <c r="K381" s="3256"/>
      <c r="L381" s="270"/>
    </row>
    <row r="382" spans="1:12">
      <c r="A382" s="270"/>
      <c r="B382" s="270"/>
      <c r="C382" s="432"/>
      <c r="D382" s="432">
        <f t="shared" si="7"/>
        <v>0</v>
      </c>
      <c r="E382" s="432"/>
      <c r="F382" s="432"/>
      <c r="G382" s="432"/>
      <c r="H382" s="432"/>
      <c r="I382" s="432"/>
      <c r="J382" s="432"/>
      <c r="K382" s="3256"/>
      <c r="L382" s="270"/>
    </row>
    <row r="383" spans="1:12">
      <c r="A383" s="270"/>
      <c r="B383" s="270"/>
      <c r="C383" s="432"/>
      <c r="D383" s="432">
        <f t="shared" si="7"/>
        <v>0</v>
      </c>
      <c r="E383" s="432"/>
      <c r="F383" s="432"/>
      <c r="G383" s="432"/>
      <c r="H383" s="432"/>
      <c r="I383" s="432"/>
      <c r="J383" s="432"/>
      <c r="K383" s="3256"/>
      <c r="L383" s="270"/>
    </row>
    <row r="384" spans="1:12">
      <c r="A384" s="270"/>
      <c r="B384" s="270"/>
      <c r="C384" s="432"/>
      <c r="D384" s="432">
        <f t="shared" si="7"/>
        <v>0</v>
      </c>
      <c r="E384" s="432"/>
      <c r="F384" s="432"/>
      <c r="G384" s="432"/>
      <c r="H384" s="432"/>
      <c r="I384" s="432"/>
      <c r="J384" s="432"/>
      <c r="K384" s="3256"/>
      <c r="L384" s="270"/>
    </row>
    <row r="385" spans="1:12">
      <c r="A385" s="270"/>
      <c r="B385" s="270"/>
      <c r="C385" s="432"/>
      <c r="D385" s="432">
        <f t="shared" ref="D385:D448" si="8">+C385*(100-E385)/100</f>
        <v>0</v>
      </c>
      <c r="E385" s="432"/>
      <c r="F385" s="432"/>
      <c r="G385" s="432"/>
      <c r="H385" s="432"/>
      <c r="I385" s="432"/>
      <c r="J385" s="432"/>
      <c r="K385" s="3256"/>
      <c r="L385" s="270"/>
    </row>
    <row r="386" spans="1:12">
      <c r="A386" s="270"/>
      <c r="B386" s="270"/>
      <c r="C386" s="432"/>
      <c r="D386" s="432">
        <f t="shared" si="8"/>
        <v>0</v>
      </c>
      <c r="E386" s="432"/>
      <c r="F386" s="432"/>
      <c r="G386" s="432"/>
      <c r="H386" s="432"/>
      <c r="I386" s="432"/>
      <c r="J386" s="432"/>
      <c r="K386" s="3256"/>
      <c r="L386" s="270"/>
    </row>
    <row r="387" spans="1:12">
      <c r="A387" s="270"/>
      <c r="B387" s="270"/>
      <c r="C387" s="432"/>
      <c r="D387" s="432">
        <f t="shared" si="8"/>
        <v>0</v>
      </c>
      <c r="E387" s="432"/>
      <c r="F387" s="432"/>
      <c r="G387" s="432"/>
      <c r="H387" s="432"/>
      <c r="I387" s="432"/>
      <c r="J387" s="432"/>
      <c r="K387" s="3256"/>
      <c r="L387" s="270"/>
    </row>
    <row r="388" spans="1:12">
      <c r="A388" s="270"/>
      <c r="B388" s="270"/>
      <c r="C388" s="432"/>
      <c r="D388" s="432">
        <f t="shared" si="8"/>
        <v>0</v>
      </c>
      <c r="E388" s="432"/>
      <c r="F388" s="432"/>
      <c r="G388" s="432"/>
      <c r="H388" s="432"/>
      <c r="I388" s="432"/>
      <c r="J388" s="432"/>
      <c r="K388" s="3256"/>
      <c r="L388" s="270"/>
    </row>
    <row r="389" spans="1:12">
      <c r="A389" s="270"/>
      <c r="B389" s="270"/>
      <c r="C389" s="432"/>
      <c r="D389" s="432">
        <f t="shared" si="8"/>
        <v>0</v>
      </c>
      <c r="E389" s="432"/>
      <c r="F389" s="432"/>
      <c r="G389" s="432"/>
      <c r="H389" s="432"/>
      <c r="I389" s="432"/>
      <c r="J389" s="432"/>
      <c r="K389" s="3256"/>
      <c r="L389" s="270"/>
    </row>
    <row r="390" spans="1:12">
      <c r="A390" s="270"/>
      <c r="B390" s="270"/>
      <c r="C390" s="432"/>
      <c r="D390" s="432">
        <f t="shared" si="8"/>
        <v>0</v>
      </c>
      <c r="E390" s="432"/>
      <c r="F390" s="432"/>
      <c r="G390" s="432"/>
      <c r="H390" s="432"/>
      <c r="I390" s="432"/>
      <c r="J390" s="432"/>
      <c r="K390" s="3256"/>
      <c r="L390" s="270"/>
    </row>
    <row r="391" spans="1:12">
      <c r="A391" s="270"/>
      <c r="B391" s="270"/>
      <c r="C391" s="432"/>
      <c r="D391" s="432">
        <f t="shared" si="8"/>
        <v>0</v>
      </c>
      <c r="E391" s="432"/>
      <c r="F391" s="432"/>
      <c r="G391" s="432"/>
      <c r="H391" s="432"/>
      <c r="I391" s="432"/>
      <c r="J391" s="432"/>
      <c r="K391" s="3256"/>
      <c r="L391" s="270"/>
    </row>
    <row r="392" spans="1:12">
      <c r="A392" s="270"/>
      <c r="B392" s="270"/>
      <c r="C392" s="432"/>
      <c r="D392" s="432">
        <f t="shared" si="8"/>
        <v>0</v>
      </c>
      <c r="E392" s="432"/>
      <c r="F392" s="432"/>
      <c r="G392" s="432"/>
      <c r="H392" s="432"/>
      <c r="I392" s="432"/>
      <c r="J392" s="432"/>
      <c r="K392" s="3256"/>
      <c r="L392" s="270"/>
    </row>
    <row r="393" spans="1:12">
      <c r="A393" s="270"/>
      <c r="B393" s="270"/>
      <c r="C393" s="432"/>
      <c r="D393" s="432">
        <f t="shared" si="8"/>
        <v>0</v>
      </c>
      <c r="E393" s="432"/>
      <c r="F393" s="432"/>
      <c r="G393" s="432"/>
      <c r="H393" s="432"/>
      <c r="I393" s="432"/>
      <c r="J393" s="432"/>
      <c r="K393" s="3256"/>
      <c r="L393" s="270"/>
    </row>
    <row r="394" spans="1:12">
      <c r="A394" s="270"/>
      <c r="B394" s="270"/>
      <c r="C394" s="432"/>
      <c r="D394" s="432">
        <f t="shared" si="8"/>
        <v>0</v>
      </c>
      <c r="E394" s="432"/>
      <c r="F394" s="432"/>
      <c r="G394" s="432"/>
      <c r="H394" s="432"/>
      <c r="I394" s="432"/>
      <c r="J394" s="432"/>
      <c r="K394" s="3256"/>
      <c r="L394" s="270"/>
    </row>
    <row r="395" spans="1:12">
      <c r="A395" s="270"/>
      <c r="B395" s="270"/>
      <c r="C395" s="432"/>
      <c r="D395" s="432">
        <f t="shared" si="8"/>
        <v>0</v>
      </c>
      <c r="E395" s="432"/>
      <c r="F395" s="432"/>
      <c r="G395" s="432"/>
      <c r="H395" s="432"/>
      <c r="I395" s="432"/>
      <c r="J395" s="432"/>
      <c r="K395" s="3256"/>
      <c r="L395" s="270"/>
    </row>
    <row r="396" spans="1:12">
      <c r="A396" s="270"/>
      <c r="B396" s="270"/>
      <c r="C396" s="432"/>
      <c r="D396" s="432">
        <f t="shared" si="8"/>
        <v>0</v>
      </c>
      <c r="E396" s="432"/>
      <c r="F396" s="432"/>
      <c r="G396" s="432"/>
      <c r="H396" s="432"/>
      <c r="I396" s="432"/>
      <c r="J396" s="432"/>
      <c r="K396" s="3256"/>
      <c r="L396" s="270"/>
    </row>
    <row r="397" spans="1:12">
      <c r="A397" s="270"/>
      <c r="B397" s="270"/>
      <c r="C397" s="432"/>
      <c r="D397" s="432">
        <f t="shared" si="8"/>
        <v>0</v>
      </c>
      <c r="E397" s="432"/>
      <c r="F397" s="432"/>
      <c r="G397" s="432"/>
      <c r="H397" s="432"/>
      <c r="I397" s="432"/>
      <c r="J397" s="432"/>
      <c r="K397" s="3256"/>
      <c r="L397" s="270"/>
    </row>
    <row r="398" spans="1:12">
      <c r="A398" s="270"/>
      <c r="B398" s="270"/>
      <c r="C398" s="432"/>
      <c r="D398" s="432">
        <f t="shared" si="8"/>
        <v>0</v>
      </c>
      <c r="E398" s="432"/>
      <c r="F398" s="432"/>
      <c r="G398" s="432"/>
      <c r="H398" s="432"/>
      <c r="I398" s="432"/>
      <c r="J398" s="432"/>
      <c r="K398" s="3256"/>
      <c r="L398" s="270"/>
    </row>
    <row r="399" spans="1:12">
      <c r="A399" s="270"/>
      <c r="B399" s="270"/>
      <c r="C399" s="432"/>
      <c r="D399" s="432">
        <f t="shared" si="8"/>
        <v>0</v>
      </c>
      <c r="E399" s="432"/>
      <c r="F399" s="432"/>
      <c r="G399" s="432"/>
      <c r="H399" s="432"/>
      <c r="I399" s="432"/>
      <c r="J399" s="432"/>
      <c r="K399" s="3256"/>
      <c r="L399" s="270"/>
    </row>
    <row r="400" spans="1:12">
      <c r="A400" s="270"/>
      <c r="B400" s="270"/>
      <c r="C400" s="432"/>
      <c r="D400" s="432">
        <f t="shared" si="8"/>
        <v>0</v>
      </c>
      <c r="E400" s="432"/>
      <c r="F400" s="432"/>
      <c r="G400" s="432"/>
      <c r="H400" s="432"/>
      <c r="I400" s="432"/>
      <c r="J400" s="432"/>
      <c r="K400" s="3256"/>
      <c r="L400" s="270"/>
    </row>
    <row r="401" spans="1:12">
      <c r="A401" s="270"/>
      <c r="B401" s="270"/>
      <c r="C401" s="432"/>
      <c r="D401" s="432">
        <f t="shared" si="8"/>
        <v>0</v>
      </c>
      <c r="E401" s="432"/>
      <c r="F401" s="432"/>
      <c r="G401" s="432"/>
      <c r="H401" s="432"/>
      <c r="I401" s="432"/>
      <c r="J401" s="432"/>
      <c r="K401" s="3256"/>
      <c r="L401" s="270"/>
    </row>
    <row r="402" spans="1:12">
      <c r="A402" s="270"/>
      <c r="B402" s="270"/>
      <c r="C402" s="432"/>
      <c r="D402" s="432">
        <f t="shared" si="8"/>
        <v>0</v>
      </c>
      <c r="E402" s="432"/>
      <c r="F402" s="432"/>
      <c r="G402" s="432"/>
      <c r="H402" s="432"/>
      <c r="I402" s="432"/>
      <c r="J402" s="432"/>
      <c r="K402" s="3256"/>
      <c r="L402" s="270"/>
    </row>
    <row r="403" spans="1:12">
      <c r="A403" s="270"/>
      <c r="B403" s="270"/>
      <c r="C403" s="432"/>
      <c r="D403" s="432">
        <f t="shared" si="8"/>
        <v>0</v>
      </c>
      <c r="E403" s="432"/>
      <c r="F403" s="432"/>
      <c r="G403" s="432"/>
      <c r="H403" s="432"/>
      <c r="I403" s="432"/>
      <c r="J403" s="432"/>
      <c r="K403" s="3256"/>
      <c r="L403" s="270"/>
    </row>
    <row r="404" spans="1:12">
      <c r="A404" s="270"/>
      <c r="B404" s="270"/>
      <c r="C404" s="432"/>
      <c r="D404" s="432">
        <f t="shared" si="8"/>
        <v>0</v>
      </c>
      <c r="E404" s="432"/>
      <c r="F404" s="432"/>
      <c r="G404" s="432"/>
      <c r="H404" s="432"/>
      <c r="I404" s="432"/>
      <c r="J404" s="432"/>
      <c r="K404" s="3256"/>
      <c r="L404" s="270"/>
    </row>
    <row r="405" spans="1:12">
      <c r="A405" s="270"/>
      <c r="B405" s="270"/>
      <c r="C405" s="432"/>
      <c r="D405" s="432">
        <f t="shared" si="8"/>
        <v>0</v>
      </c>
      <c r="E405" s="432"/>
      <c r="F405" s="432"/>
      <c r="G405" s="432"/>
      <c r="H405" s="432"/>
      <c r="I405" s="432"/>
      <c r="J405" s="432"/>
      <c r="K405" s="3256"/>
      <c r="L405" s="270"/>
    </row>
    <row r="406" spans="1:12">
      <c r="A406" s="270"/>
      <c r="B406" s="270"/>
      <c r="C406" s="432"/>
      <c r="D406" s="432">
        <f t="shared" si="8"/>
        <v>0</v>
      </c>
      <c r="E406" s="432"/>
      <c r="F406" s="432"/>
      <c r="G406" s="432"/>
      <c r="H406" s="432"/>
      <c r="I406" s="432"/>
      <c r="J406" s="432"/>
      <c r="K406" s="3256"/>
      <c r="L406" s="270"/>
    </row>
    <row r="407" spans="1:12">
      <c r="A407" s="270"/>
      <c r="B407" s="270"/>
      <c r="C407" s="432"/>
      <c r="D407" s="432">
        <f t="shared" si="8"/>
        <v>0</v>
      </c>
      <c r="E407" s="432"/>
      <c r="F407" s="432"/>
      <c r="G407" s="432"/>
      <c r="H407" s="432"/>
      <c r="I407" s="432"/>
      <c r="J407" s="432"/>
      <c r="K407" s="3256"/>
      <c r="L407" s="270"/>
    </row>
    <row r="408" spans="1:12">
      <c r="A408" s="270"/>
      <c r="B408" s="270"/>
      <c r="C408" s="432"/>
      <c r="D408" s="432">
        <f t="shared" si="8"/>
        <v>0</v>
      </c>
      <c r="E408" s="432"/>
      <c r="F408" s="432"/>
      <c r="G408" s="432"/>
      <c r="H408" s="432"/>
      <c r="I408" s="432"/>
      <c r="J408" s="432"/>
      <c r="K408" s="3256"/>
      <c r="L408" s="270"/>
    </row>
    <row r="409" spans="1:12">
      <c r="A409" s="270"/>
      <c r="B409" s="270"/>
      <c r="C409" s="432"/>
      <c r="D409" s="432">
        <f t="shared" si="8"/>
        <v>0</v>
      </c>
      <c r="E409" s="432"/>
      <c r="F409" s="432"/>
      <c r="G409" s="432"/>
      <c r="H409" s="432"/>
      <c r="I409" s="432"/>
      <c r="J409" s="432"/>
      <c r="K409" s="3256"/>
      <c r="L409" s="270"/>
    </row>
    <row r="410" spans="1:12">
      <c r="A410" s="270"/>
      <c r="B410" s="270"/>
      <c r="C410" s="432"/>
      <c r="D410" s="432">
        <f t="shared" si="8"/>
        <v>0</v>
      </c>
      <c r="E410" s="432"/>
      <c r="F410" s="432"/>
      <c r="G410" s="432"/>
      <c r="H410" s="432"/>
      <c r="I410" s="432"/>
      <c r="J410" s="432"/>
      <c r="K410" s="3256"/>
      <c r="L410" s="270"/>
    </row>
    <row r="411" spans="1:12">
      <c r="A411" s="270"/>
      <c r="B411" s="270"/>
      <c r="C411" s="432"/>
      <c r="D411" s="432">
        <f t="shared" si="8"/>
        <v>0</v>
      </c>
      <c r="E411" s="432"/>
      <c r="F411" s="432"/>
      <c r="G411" s="432"/>
      <c r="H411" s="432"/>
      <c r="I411" s="432"/>
      <c r="J411" s="432"/>
      <c r="K411" s="3256"/>
      <c r="L411" s="270"/>
    </row>
    <row r="412" spans="1:12">
      <c r="A412" s="270"/>
      <c r="B412" s="270"/>
      <c r="C412" s="432"/>
      <c r="D412" s="432">
        <f t="shared" si="8"/>
        <v>0</v>
      </c>
      <c r="E412" s="432"/>
      <c r="F412" s="432"/>
      <c r="G412" s="432"/>
      <c r="H412" s="432"/>
      <c r="I412" s="432"/>
      <c r="J412" s="432"/>
      <c r="K412" s="3256"/>
      <c r="L412" s="270"/>
    </row>
    <row r="413" spans="1:12">
      <c r="A413" s="270"/>
      <c r="B413" s="270"/>
      <c r="C413" s="432"/>
      <c r="D413" s="432">
        <f t="shared" si="8"/>
        <v>0</v>
      </c>
      <c r="E413" s="432"/>
      <c r="F413" s="432"/>
      <c r="G413" s="432"/>
      <c r="H413" s="432"/>
      <c r="I413" s="432"/>
      <c r="J413" s="432"/>
      <c r="K413" s="3256"/>
      <c r="L413" s="270"/>
    </row>
    <row r="414" spans="1:12">
      <c r="A414" s="270"/>
      <c r="B414" s="270"/>
      <c r="C414" s="432"/>
      <c r="D414" s="432">
        <f t="shared" si="8"/>
        <v>0</v>
      </c>
      <c r="E414" s="432"/>
      <c r="F414" s="432"/>
      <c r="G414" s="432"/>
      <c r="H414" s="432"/>
      <c r="I414" s="432"/>
      <c r="J414" s="432"/>
      <c r="K414" s="3256"/>
      <c r="L414" s="270"/>
    </row>
    <row r="415" spans="1:12">
      <c r="A415" s="270"/>
      <c r="B415" s="270"/>
      <c r="C415" s="432"/>
      <c r="D415" s="432">
        <f t="shared" si="8"/>
        <v>0</v>
      </c>
      <c r="E415" s="432"/>
      <c r="F415" s="432"/>
      <c r="G415" s="432"/>
      <c r="H415" s="432"/>
      <c r="I415" s="432"/>
      <c r="J415" s="432"/>
      <c r="K415" s="3256"/>
      <c r="L415" s="270"/>
    </row>
    <row r="416" spans="1:12">
      <c r="A416" s="270"/>
      <c r="B416" s="270"/>
      <c r="C416" s="432"/>
      <c r="D416" s="432">
        <f t="shared" si="8"/>
        <v>0</v>
      </c>
      <c r="E416" s="432"/>
      <c r="F416" s="432"/>
      <c r="G416" s="432"/>
      <c r="H416" s="432"/>
      <c r="I416" s="432"/>
      <c r="J416" s="432"/>
      <c r="K416" s="3256"/>
      <c r="L416" s="270"/>
    </row>
    <row r="417" spans="1:12">
      <c r="A417" s="270"/>
      <c r="B417" s="270"/>
      <c r="C417" s="432"/>
      <c r="D417" s="432">
        <f t="shared" si="8"/>
        <v>0</v>
      </c>
      <c r="E417" s="432"/>
      <c r="F417" s="432"/>
      <c r="G417" s="432"/>
      <c r="H417" s="432"/>
      <c r="I417" s="432"/>
      <c r="J417" s="432"/>
      <c r="K417" s="3256"/>
      <c r="L417" s="270"/>
    </row>
    <row r="418" spans="1:12">
      <c r="A418" s="270"/>
      <c r="B418" s="270"/>
      <c r="C418" s="432"/>
      <c r="D418" s="432">
        <f t="shared" si="8"/>
        <v>0</v>
      </c>
      <c r="E418" s="432"/>
      <c r="F418" s="432"/>
      <c r="G418" s="432"/>
      <c r="H418" s="432"/>
      <c r="I418" s="432"/>
      <c r="J418" s="432"/>
      <c r="K418" s="3256"/>
      <c r="L418" s="270"/>
    </row>
    <row r="419" spans="1:12">
      <c r="A419" s="270"/>
      <c r="B419" s="270"/>
      <c r="C419" s="432"/>
      <c r="D419" s="432">
        <f t="shared" si="8"/>
        <v>0</v>
      </c>
      <c r="E419" s="432"/>
      <c r="F419" s="432"/>
      <c r="G419" s="432"/>
      <c r="H419" s="432"/>
      <c r="I419" s="432"/>
      <c r="J419" s="432"/>
      <c r="K419" s="3256"/>
      <c r="L419" s="270"/>
    </row>
    <row r="420" spans="1:12">
      <c r="A420" s="270"/>
      <c r="B420" s="270"/>
      <c r="C420" s="432"/>
      <c r="D420" s="432">
        <f t="shared" si="8"/>
        <v>0</v>
      </c>
      <c r="E420" s="432"/>
      <c r="F420" s="432"/>
      <c r="G420" s="432"/>
      <c r="H420" s="432"/>
      <c r="I420" s="432"/>
      <c r="J420" s="432"/>
      <c r="K420" s="3256"/>
      <c r="L420" s="270"/>
    </row>
    <row r="421" spans="1:12">
      <c r="A421" s="270"/>
      <c r="B421" s="270"/>
      <c r="C421" s="432"/>
      <c r="D421" s="432">
        <f t="shared" si="8"/>
        <v>0</v>
      </c>
      <c r="E421" s="432"/>
      <c r="F421" s="432"/>
      <c r="G421" s="432"/>
      <c r="H421" s="432"/>
      <c r="I421" s="432"/>
      <c r="J421" s="432"/>
      <c r="K421" s="3256"/>
      <c r="L421" s="270"/>
    </row>
    <row r="422" spans="1:12">
      <c r="A422" s="270"/>
      <c r="B422" s="270"/>
      <c r="C422" s="432"/>
      <c r="D422" s="432">
        <f t="shared" si="8"/>
        <v>0</v>
      </c>
      <c r="E422" s="432"/>
      <c r="F422" s="432"/>
      <c r="G422" s="432"/>
      <c r="H422" s="432"/>
      <c r="I422" s="432"/>
      <c r="J422" s="432"/>
      <c r="K422" s="3256"/>
      <c r="L422" s="270"/>
    </row>
    <row r="423" spans="1:12">
      <c r="A423" s="270"/>
      <c r="B423" s="270"/>
      <c r="C423" s="432"/>
      <c r="D423" s="432">
        <f t="shared" si="8"/>
        <v>0</v>
      </c>
      <c r="E423" s="432"/>
      <c r="F423" s="432"/>
      <c r="G423" s="432"/>
      <c r="H423" s="432"/>
      <c r="I423" s="432"/>
      <c r="J423" s="432"/>
      <c r="K423" s="3256"/>
      <c r="L423" s="270"/>
    </row>
    <row r="424" spans="1:12">
      <c r="A424" s="270"/>
      <c r="B424" s="270"/>
      <c r="C424" s="432"/>
      <c r="D424" s="432">
        <f t="shared" si="8"/>
        <v>0</v>
      </c>
      <c r="E424" s="432"/>
      <c r="F424" s="432"/>
      <c r="G424" s="432"/>
      <c r="H424" s="432"/>
      <c r="I424" s="432"/>
      <c r="J424" s="432"/>
      <c r="K424" s="3256"/>
      <c r="L424" s="270"/>
    </row>
    <row r="425" spans="1:12">
      <c r="A425" s="270"/>
      <c r="B425" s="270"/>
      <c r="C425" s="432"/>
      <c r="D425" s="432">
        <f t="shared" si="8"/>
        <v>0</v>
      </c>
      <c r="E425" s="432"/>
      <c r="F425" s="432"/>
      <c r="G425" s="432"/>
      <c r="H425" s="432"/>
      <c r="I425" s="432"/>
      <c r="J425" s="432"/>
      <c r="K425" s="3256"/>
      <c r="L425" s="270"/>
    </row>
    <row r="426" spans="1:12">
      <c r="A426" s="270"/>
      <c r="B426" s="270"/>
      <c r="C426" s="432"/>
      <c r="D426" s="432">
        <f t="shared" si="8"/>
        <v>0</v>
      </c>
      <c r="E426" s="432"/>
      <c r="F426" s="432"/>
      <c r="G426" s="432"/>
      <c r="H426" s="432"/>
      <c r="I426" s="432"/>
      <c r="J426" s="432"/>
      <c r="K426" s="3256"/>
      <c r="L426" s="270"/>
    </row>
    <row r="427" spans="1:12">
      <c r="A427" s="270"/>
      <c r="B427" s="270"/>
      <c r="C427" s="432"/>
      <c r="D427" s="432">
        <f t="shared" si="8"/>
        <v>0</v>
      </c>
      <c r="E427" s="432"/>
      <c r="F427" s="432"/>
      <c r="G427" s="432"/>
      <c r="H427" s="432"/>
      <c r="I427" s="432"/>
      <c r="J427" s="432"/>
      <c r="K427" s="3256"/>
      <c r="L427" s="270"/>
    </row>
    <row r="428" spans="1:12">
      <c r="A428" s="270"/>
      <c r="B428" s="270"/>
      <c r="C428" s="432"/>
      <c r="D428" s="432">
        <f t="shared" si="8"/>
        <v>0</v>
      </c>
      <c r="E428" s="432"/>
      <c r="F428" s="432"/>
      <c r="G428" s="432"/>
      <c r="H428" s="432"/>
      <c r="I428" s="432"/>
      <c r="J428" s="432"/>
      <c r="K428" s="3256"/>
      <c r="L428" s="270"/>
    </row>
    <row r="429" spans="1:12">
      <c r="A429" s="270"/>
      <c r="B429" s="270"/>
      <c r="C429" s="432"/>
      <c r="D429" s="432">
        <f t="shared" si="8"/>
        <v>0</v>
      </c>
      <c r="E429" s="432"/>
      <c r="F429" s="432"/>
      <c r="G429" s="432"/>
      <c r="H429" s="432"/>
      <c r="I429" s="432"/>
      <c r="J429" s="432"/>
      <c r="K429" s="3256"/>
      <c r="L429" s="270"/>
    </row>
    <row r="430" spans="1:12">
      <c r="A430" s="270"/>
      <c r="B430" s="270"/>
      <c r="C430" s="432"/>
      <c r="D430" s="432">
        <f t="shared" si="8"/>
        <v>0</v>
      </c>
      <c r="E430" s="432"/>
      <c r="F430" s="432"/>
      <c r="G430" s="432"/>
      <c r="H430" s="432"/>
      <c r="I430" s="432"/>
      <c r="J430" s="432"/>
      <c r="K430" s="3256"/>
      <c r="L430" s="270"/>
    </row>
    <row r="431" spans="1:12">
      <c r="A431" s="270"/>
      <c r="B431" s="270"/>
      <c r="C431" s="432"/>
      <c r="D431" s="432">
        <f t="shared" si="8"/>
        <v>0</v>
      </c>
      <c r="E431" s="432"/>
      <c r="F431" s="432"/>
      <c r="G431" s="432"/>
      <c r="H431" s="432"/>
      <c r="I431" s="432"/>
      <c r="J431" s="432"/>
      <c r="K431" s="3256"/>
      <c r="L431" s="270"/>
    </row>
    <row r="432" spans="1:12">
      <c r="A432" s="270"/>
      <c r="B432" s="270"/>
      <c r="C432" s="432"/>
      <c r="D432" s="432">
        <f t="shared" si="8"/>
        <v>0</v>
      </c>
      <c r="E432" s="432"/>
      <c r="F432" s="432"/>
      <c r="G432" s="432"/>
      <c r="H432" s="432"/>
      <c r="I432" s="432"/>
      <c r="J432" s="432"/>
      <c r="K432" s="3256"/>
      <c r="L432" s="270"/>
    </row>
    <row r="433" spans="1:12">
      <c r="A433" s="270"/>
      <c r="B433" s="270"/>
      <c r="C433" s="432"/>
      <c r="D433" s="432">
        <f t="shared" si="8"/>
        <v>0</v>
      </c>
      <c r="E433" s="432"/>
      <c r="F433" s="432"/>
      <c r="G433" s="432"/>
      <c r="H433" s="432"/>
      <c r="I433" s="432"/>
      <c r="J433" s="432"/>
      <c r="K433" s="3256"/>
      <c r="L433" s="270"/>
    </row>
    <row r="434" spans="1:12">
      <c r="A434" s="270"/>
      <c r="B434" s="270"/>
      <c r="C434" s="432"/>
      <c r="D434" s="432">
        <f t="shared" si="8"/>
        <v>0</v>
      </c>
      <c r="E434" s="432"/>
      <c r="F434" s="432"/>
      <c r="G434" s="432"/>
      <c r="H434" s="432"/>
      <c r="I434" s="432"/>
      <c r="J434" s="432"/>
      <c r="K434" s="3256"/>
      <c r="L434" s="270"/>
    </row>
    <row r="435" spans="1:12">
      <c r="A435" s="270"/>
      <c r="B435" s="270"/>
      <c r="C435" s="432"/>
      <c r="D435" s="432">
        <f t="shared" si="8"/>
        <v>0</v>
      </c>
      <c r="E435" s="432"/>
      <c r="F435" s="432"/>
      <c r="G435" s="432"/>
      <c r="H435" s="432"/>
      <c r="I435" s="432"/>
      <c r="J435" s="432"/>
      <c r="K435" s="3256"/>
      <c r="L435" s="270"/>
    </row>
    <row r="436" spans="1:12">
      <c r="A436" s="270"/>
      <c r="B436" s="270"/>
      <c r="C436" s="432"/>
      <c r="D436" s="432">
        <f t="shared" si="8"/>
        <v>0</v>
      </c>
      <c r="E436" s="432"/>
      <c r="F436" s="432"/>
      <c r="G436" s="432"/>
      <c r="H436" s="432"/>
      <c r="I436" s="432"/>
      <c r="J436" s="432"/>
      <c r="K436" s="3256"/>
      <c r="L436" s="270"/>
    </row>
    <row r="437" spans="1:12">
      <c r="A437" s="270"/>
      <c r="B437" s="270"/>
      <c r="C437" s="432"/>
      <c r="D437" s="432">
        <f t="shared" si="8"/>
        <v>0</v>
      </c>
      <c r="E437" s="432"/>
      <c r="F437" s="432"/>
      <c r="G437" s="432"/>
      <c r="H437" s="432"/>
      <c r="I437" s="432"/>
      <c r="J437" s="432"/>
      <c r="K437" s="3256"/>
      <c r="L437" s="270"/>
    </row>
    <row r="438" spans="1:12">
      <c r="A438" s="270"/>
      <c r="B438" s="270"/>
      <c r="C438" s="432"/>
      <c r="D438" s="432">
        <f t="shared" si="8"/>
        <v>0</v>
      </c>
      <c r="E438" s="432"/>
      <c r="F438" s="432"/>
      <c r="G438" s="432"/>
      <c r="H438" s="432"/>
      <c r="I438" s="432"/>
      <c r="J438" s="432"/>
      <c r="K438" s="3256"/>
      <c r="L438" s="270"/>
    </row>
    <row r="439" spans="1:12">
      <c r="A439" s="270"/>
      <c r="B439" s="270"/>
      <c r="C439" s="432"/>
      <c r="D439" s="432">
        <f t="shared" si="8"/>
        <v>0</v>
      </c>
      <c r="E439" s="432"/>
      <c r="F439" s="432"/>
      <c r="G439" s="432"/>
      <c r="H439" s="432"/>
      <c r="I439" s="432"/>
      <c r="J439" s="432"/>
      <c r="K439" s="3256"/>
      <c r="L439" s="270"/>
    </row>
    <row r="440" spans="1:12">
      <c r="A440" s="270"/>
      <c r="B440" s="270"/>
      <c r="C440" s="432"/>
      <c r="D440" s="432">
        <f t="shared" si="8"/>
        <v>0</v>
      </c>
      <c r="E440" s="432"/>
      <c r="F440" s="432"/>
      <c r="G440" s="432"/>
      <c r="H440" s="432"/>
      <c r="I440" s="432"/>
      <c r="J440" s="432"/>
      <c r="K440" s="3256"/>
      <c r="L440" s="270"/>
    </row>
    <row r="441" spans="1:12">
      <c r="A441" s="270"/>
      <c r="B441" s="270"/>
      <c r="C441" s="432"/>
      <c r="D441" s="432">
        <f t="shared" si="8"/>
        <v>0</v>
      </c>
      <c r="E441" s="432"/>
      <c r="F441" s="432"/>
      <c r="G441" s="432"/>
      <c r="H441" s="432"/>
      <c r="I441" s="432"/>
      <c r="J441" s="432"/>
      <c r="K441" s="3256"/>
      <c r="L441" s="270"/>
    </row>
    <row r="442" spans="1:12">
      <c r="A442" s="270"/>
      <c r="B442" s="270"/>
      <c r="C442" s="432"/>
      <c r="D442" s="432">
        <f t="shared" si="8"/>
        <v>0</v>
      </c>
      <c r="E442" s="432"/>
      <c r="F442" s="432"/>
      <c r="G442" s="432"/>
      <c r="H442" s="432"/>
      <c r="I442" s="432"/>
      <c r="J442" s="432"/>
      <c r="K442" s="3256"/>
      <c r="L442" s="270"/>
    </row>
    <row r="443" spans="1:12">
      <c r="A443" s="270"/>
      <c r="B443" s="270"/>
      <c r="C443" s="432"/>
      <c r="D443" s="432">
        <f t="shared" si="8"/>
        <v>0</v>
      </c>
      <c r="E443" s="432"/>
      <c r="F443" s="432"/>
      <c r="G443" s="432"/>
      <c r="H443" s="432"/>
      <c r="I443" s="432"/>
      <c r="J443" s="432"/>
      <c r="K443" s="3256"/>
      <c r="L443" s="270"/>
    </row>
    <row r="444" spans="1:12">
      <c r="A444" s="270"/>
      <c r="B444" s="270"/>
      <c r="C444" s="432"/>
      <c r="D444" s="432">
        <f t="shared" si="8"/>
        <v>0</v>
      </c>
      <c r="E444" s="432"/>
      <c r="F444" s="432"/>
      <c r="G444" s="432"/>
      <c r="H444" s="432"/>
      <c r="I444" s="432"/>
      <c r="J444" s="432"/>
      <c r="K444" s="3256"/>
      <c r="L444" s="270"/>
    </row>
    <row r="445" spans="1:12">
      <c r="A445" s="270"/>
      <c r="B445" s="270"/>
      <c r="C445" s="432"/>
      <c r="D445" s="432">
        <f t="shared" si="8"/>
        <v>0</v>
      </c>
      <c r="E445" s="432"/>
      <c r="F445" s="432"/>
      <c r="G445" s="432"/>
      <c r="H445" s="432"/>
      <c r="I445" s="432"/>
      <c r="J445" s="432"/>
      <c r="K445" s="3256"/>
      <c r="L445" s="270"/>
    </row>
    <row r="446" spans="1:12">
      <c r="A446" s="270"/>
      <c r="B446" s="270"/>
      <c r="C446" s="432"/>
      <c r="D446" s="432">
        <f t="shared" si="8"/>
        <v>0</v>
      </c>
      <c r="E446" s="432"/>
      <c r="F446" s="432"/>
      <c r="G446" s="432"/>
      <c r="H446" s="432"/>
      <c r="I446" s="432"/>
      <c r="J446" s="432"/>
      <c r="K446" s="3256"/>
      <c r="L446" s="270"/>
    </row>
    <row r="447" spans="1:12">
      <c r="A447" s="270"/>
      <c r="B447" s="270"/>
      <c r="C447" s="432"/>
      <c r="D447" s="432">
        <f t="shared" si="8"/>
        <v>0</v>
      </c>
      <c r="E447" s="432"/>
      <c r="F447" s="432"/>
      <c r="G447" s="432"/>
      <c r="H447" s="432"/>
      <c r="I447" s="432"/>
      <c r="J447" s="432"/>
      <c r="K447" s="3256"/>
      <c r="L447" s="270"/>
    </row>
    <row r="448" spans="1:12">
      <c r="A448" s="270"/>
      <c r="B448" s="270"/>
      <c r="C448" s="432"/>
      <c r="D448" s="432">
        <f t="shared" si="8"/>
        <v>0</v>
      </c>
      <c r="E448" s="432"/>
      <c r="F448" s="432"/>
      <c r="G448" s="432"/>
      <c r="H448" s="432"/>
      <c r="I448" s="432"/>
      <c r="J448" s="432"/>
      <c r="K448" s="3256"/>
      <c r="L448" s="270"/>
    </row>
    <row r="449" spans="1:12">
      <c r="A449" s="270"/>
      <c r="B449" s="270"/>
      <c r="C449" s="432"/>
      <c r="D449" s="432">
        <f t="shared" ref="D449:D512" si="9">+C449*(100-E449)/100</f>
        <v>0</v>
      </c>
      <c r="E449" s="432"/>
      <c r="F449" s="432"/>
      <c r="G449" s="432"/>
      <c r="H449" s="432"/>
      <c r="I449" s="432"/>
      <c r="J449" s="432"/>
      <c r="K449" s="3256"/>
      <c r="L449" s="270"/>
    </row>
    <row r="450" spans="1:12">
      <c r="A450" s="270"/>
      <c r="B450" s="270"/>
      <c r="C450" s="432"/>
      <c r="D450" s="432">
        <f t="shared" si="9"/>
        <v>0</v>
      </c>
      <c r="E450" s="432"/>
      <c r="F450" s="432"/>
      <c r="G450" s="432"/>
      <c r="H450" s="432"/>
      <c r="I450" s="432"/>
      <c r="J450" s="432"/>
      <c r="K450" s="3256"/>
      <c r="L450" s="270"/>
    </row>
    <row r="451" spans="1:12">
      <c r="A451" s="270"/>
      <c r="B451" s="270"/>
      <c r="C451" s="432"/>
      <c r="D451" s="432">
        <f t="shared" si="9"/>
        <v>0</v>
      </c>
      <c r="E451" s="432"/>
      <c r="F451" s="432"/>
      <c r="G451" s="432"/>
      <c r="H451" s="432"/>
      <c r="I451" s="432"/>
      <c r="J451" s="432"/>
      <c r="K451" s="3256"/>
      <c r="L451" s="270"/>
    </row>
    <row r="452" spans="1:12">
      <c r="A452" s="270"/>
      <c r="B452" s="270"/>
      <c r="C452" s="432"/>
      <c r="D452" s="432">
        <f t="shared" si="9"/>
        <v>0</v>
      </c>
      <c r="E452" s="432"/>
      <c r="F452" s="432"/>
      <c r="G452" s="432"/>
      <c r="H452" s="432"/>
      <c r="I452" s="432"/>
      <c r="J452" s="432"/>
      <c r="K452" s="3256"/>
      <c r="L452" s="270"/>
    </row>
    <row r="453" spans="1:12">
      <c r="A453" s="270"/>
      <c r="B453" s="270"/>
      <c r="C453" s="432"/>
      <c r="D453" s="432">
        <f t="shared" si="9"/>
        <v>0</v>
      </c>
      <c r="E453" s="432"/>
      <c r="F453" s="432"/>
      <c r="G453" s="432"/>
      <c r="H453" s="432"/>
      <c r="I453" s="432"/>
      <c r="J453" s="432"/>
      <c r="K453" s="3256"/>
      <c r="L453" s="270"/>
    </row>
    <row r="454" spans="1:12">
      <c r="A454" s="270"/>
      <c r="B454" s="270"/>
      <c r="C454" s="432"/>
      <c r="D454" s="432">
        <f t="shared" si="9"/>
        <v>0</v>
      </c>
      <c r="E454" s="432"/>
      <c r="F454" s="432"/>
      <c r="G454" s="432"/>
      <c r="H454" s="432"/>
      <c r="I454" s="432"/>
      <c r="J454" s="432"/>
      <c r="K454" s="3256"/>
      <c r="L454" s="270"/>
    </row>
    <row r="455" spans="1:12">
      <c r="A455" s="270"/>
      <c r="B455" s="270"/>
      <c r="C455" s="432"/>
      <c r="D455" s="432">
        <f t="shared" si="9"/>
        <v>0</v>
      </c>
      <c r="E455" s="432"/>
      <c r="F455" s="432"/>
      <c r="G455" s="432"/>
      <c r="H455" s="432"/>
      <c r="I455" s="432"/>
      <c r="J455" s="432"/>
      <c r="K455" s="3256"/>
      <c r="L455" s="270"/>
    </row>
    <row r="456" spans="1:12">
      <c r="A456" s="270"/>
      <c r="B456" s="270"/>
      <c r="C456" s="432"/>
      <c r="D456" s="432">
        <f t="shared" si="9"/>
        <v>0</v>
      </c>
      <c r="E456" s="432"/>
      <c r="F456" s="432"/>
      <c r="G456" s="432"/>
      <c r="H456" s="432"/>
      <c r="I456" s="432"/>
      <c r="J456" s="432"/>
      <c r="K456" s="3256"/>
      <c r="L456" s="270"/>
    </row>
    <row r="457" spans="1:12">
      <c r="A457" s="270"/>
      <c r="B457" s="270"/>
      <c r="C457" s="432"/>
      <c r="D457" s="432">
        <f t="shared" si="9"/>
        <v>0</v>
      </c>
      <c r="E457" s="432"/>
      <c r="F457" s="432"/>
      <c r="G457" s="432"/>
      <c r="H457" s="432"/>
      <c r="I457" s="432"/>
      <c r="J457" s="432"/>
      <c r="K457" s="3256"/>
      <c r="L457" s="270"/>
    </row>
    <row r="458" spans="1:12">
      <c r="A458" s="270"/>
      <c r="B458" s="270"/>
      <c r="C458" s="432"/>
      <c r="D458" s="432">
        <f t="shared" si="9"/>
        <v>0</v>
      </c>
      <c r="E458" s="432"/>
      <c r="F458" s="432"/>
      <c r="G458" s="432"/>
      <c r="H458" s="432"/>
      <c r="I458" s="432"/>
      <c r="J458" s="432"/>
      <c r="K458" s="3256"/>
      <c r="L458" s="270"/>
    </row>
    <row r="459" spans="1:12">
      <c r="A459" s="270"/>
      <c r="B459" s="270"/>
      <c r="C459" s="432"/>
      <c r="D459" s="432">
        <f t="shared" si="9"/>
        <v>0</v>
      </c>
      <c r="E459" s="432"/>
      <c r="F459" s="432"/>
      <c r="G459" s="432"/>
      <c r="H459" s="432"/>
      <c r="I459" s="432"/>
      <c r="J459" s="432"/>
      <c r="K459" s="3256"/>
      <c r="L459" s="270"/>
    </row>
    <row r="460" spans="1:12">
      <c r="A460" s="270"/>
      <c r="B460" s="270"/>
      <c r="C460" s="432"/>
      <c r="D460" s="432">
        <f t="shared" si="9"/>
        <v>0</v>
      </c>
      <c r="E460" s="432"/>
      <c r="F460" s="432"/>
      <c r="G460" s="432"/>
      <c r="H460" s="432"/>
      <c r="I460" s="432"/>
      <c r="J460" s="432"/>
      <c r="K460" s="3256"/>
      <c r="L460" s="270"/>
    </row>
    <row r="461" spans="1:12">
      <c r="A461" s="270"/>
      <c r="B461" s="270"/>
      <c r="C461" s="432"/>
      <c r="D461" s="432">
        <f t="shared" si="9"/>
        <v>0</v>
      </c>
      <c r="E461" s="432"/>
      <c r="F461" s="432"/>
      <c r="G461" s="432"/>
      <c r="H461" s="432"/>
      <c r="I461" s="432"/>
      <c r="J461" s="432"/>
      <c r="K461" s="3256"/>
      <c r="L461" s="270"/>
    </row>
    <row r="462" spans="1:12">
      <c r="A462" s="270"/>
      <c r="B462" s="270"/>
      <c r="C462" s="432"/>
      <c r="D462" s="432">
        <f t="shared" si="9"/>
        <v>0</v>
      </c>
      <c r="E462" s="432"/>
      <c r="F462" s="432"/>
      <c r="G462" s="432"/>
      <c r="H462" s="432"/>
      <c r="I462" s="432"/>
      <c r="J462" s="432"/>
      <c r="K462" s="3256"/>
      <c r="L462" s="270"/>
    </row>
    <row r="463" spans="1:12">
      <c r="A463" s="270"/>
      <c r="B463" s="270"/>
      <c r="C463" s="432"/>
      <c r="D463" s="432">
        <f t="shared" si="9"/>
        <v>0</v>
      </c>
      <c r="E463" s="432"/>
      <c r="F463" s="432"/>
      <c r="G463" s="432"/>
      <c r="H463" s="432"/>
      <c r="I463" s="432"/>
      <c r="J463" s="432"/>
      <c r="K463" s="3256"/>
      <c r="L463" s="270"/>
    </row>
    <row r="464" spans="1:12">
      <c r="A464" s="270"/>
      <c r="B464" s="270"/>
      <c r="C464" s="432"/>
      <c r="D464" s="432">
        <f t="shared" si="9"/>
        <v>0</v>
      </c>
      <c r="E464" s="432"/>
      <c r="F464" s="432"/>
      <c r="G464" s="432"/>
      <c r="H464" s="432"/>
      <c r="I464" s="432"/>
      <c r="J464" s="432"/>
      <c r="K464" s="3256"/>
      <c r="L464" s="270"/>
    </row>
    <row r="465" spans="1:12">
      <c r="A465" s="270"/>
      <c r="B465" s="270"/>
      <c r="C465" s="432"/>
      <c r="D465" s="432">
        <f t="shared" si="9"/>
        <v>0</v>
      </c>
      <c r="E465" s="432"/>
      <c r="F465" s="432"/>
      <c r="G465" s="432"/>
      <c r="H465" s="432"/>
      <c r="I465" s="432"/>
      <c r="J465" s="432"/>
      <c r="K465" s="3256"/>
      <c r="L465" s="270"/>
    </row>
    <row r="466" spans="1:12">
      <c r="A466" s="270"/>
      <c r="B466" s="270"/>
      <c r="C466" s="432"/>
      <c r="D466" s="432">
        <f t="shared" si="9"/>
        <v>0</v>
      </c>
      <c r="E466" s="432"/>
      <c r="F466" s="432"/>
      <c r="G466" s="432"/>
      <c r="H466" s="432"/>
      <c r="I466" s="432"/>
      <c r="J466" s="432"/>
      <c r="K466" s="3256"/>
      <c r="L466" s="270"/>
    </row>
    <row r="467" spans="1:12">
      <c r="A467" s="270"/>
      <c r="B467" s="270"/>
      <c r="C467" s="432"/>
      <c r="D467" s="432">
        <f t="shared" si="9"/>
        <v>0</v>
      </c>
      <c r="E467" s="432"/>
      <c r="F467" s="432"/>
      <c r="G467" s="432"/>
      <c r="H467" s="432"/>
      <c r="I467" s="432"/>
      <c r="J467" s="432"/>
      <c r="K467" s="3256"/>
      <c r="L467" s="270"/>
    </row>
    <row r="468" spans="1:12">
      <c r="A468" s="270"/>
      <c r="B468" s="270"/>
      <c r="C468" s="432"/>
      <c r="D468" s="432">
        <f t="shared" si="9"/>
        <v>0</v>
      </c>
      <c r="E468" s="432"/>
      <c r="F468" s="432"/>
      <c r="G468" s="432"/>
      <c r="H468" s="432"/>
      <c r="I468" s="432"/>
      <c r="J468" s="432"/>
      <c r="K468" s="3256"/>
      <c r="L468" s="270"/>
    </row>
    <row r="469" spans="1:12">
      <c r="A469" s="270"/>
      <c r="B469" s="270"/>
      <c r="C469" s="432"/>
      <c r="D469" s="432">
        <f t="shared" si="9"/>
        <v>0</v>
      </c>
      <c r="E469" s="432"/>
      <c r="F469" s="432"/>
      <c r="G469" s="432"/>
      <c r="H469" s="432"/>
      <c r="I469" s="432"/>
      <c r="J469" s="432"/>
      <c r="K469" s="3256"/>
      <c r="L469" s="270"/>
    </row>
    <row r="470" spans="1:12">
      <c r="A470" s="270"/>
      <c r="B470" s="270"/>
      <c r="C470" s="432"/>
      <c r="D470" s="432">
        <f t="shared" si="9"/>
        <v>0</v>
      </c>
      <c r="E470" s="432"/>
      <c r="F470" s="432"/>
      <c r="G470" s="432"/>
      <c r="H470" s="432"/>
      <c r="I470" s="432"/>
      <c r="J470" s="432"/>
      <c r="K470" s="3256"/>
      <c r="L470" s="270"/>
    </row>
    <row r="471" spans="1:12">
      <c r="A471" s="270"/>
      <c r="B471" s="270"/>
      <c r="C471" s="432"/>
      <c r="D471" s="432">
        <f t="shared" si="9"/>
        <v>0</v>
      </c>
      <c r="E471" s="432"/>
      <c r="F471" s="432"/>
      <c r="G471" s="432"/>
      <c r="H471" s="432"/>
      <c r="I471" s="432"/>
      <c r="J471" s="432"/>
      <c r="K471" s="3256"/>
      <c r="L471" s="270"/>
    </row>
    <row r="472" spans="1:12">
      <c r="A472" s="270"/>
      <c r="B472" s="270"/>
      <c r="C472" s="432"/>
      <c r="D472" s="432">
        <f t="shared" si="9"/>
        <v>0</v>
      </c>
      <c r="E472" s="432"/>
      <c r="F472" s="432"/>
      <c r="G472" s="432"/>
      <c r="H472" s="432"/>
      <c r="I472" s="432"/>
      <c r="J472" s="432"/>
      <c r="K472" s="3256"/>
      <c r="L472" s="270"/>
    </row>
    <row r="473" spans="1:12">
      <c r="A473" s="270"/>
      <c r="B473" s="270"/>
      <c r="C473" s="432"/>
      <c r="D473" s="432">
        <f t="shared" si="9"/>
        <v>0</v>
      </c>
      <c r="E473" s="432"/>
      <c r="F473" s="432"/>
      <c r="G473" s="432"/>
      <c r="H473" s="432"/>
      <c r="I473" s="432"/>
      <c r="J473" s="432"/>
      <c r="K473" s="3256"/>
      <c r="L473" s="270"/>
    </row>
    <row r="474" spans="1:12">
      <c r="A474" s="270"/>
      <c r="B474" s="270"/>
      <c r="C474" s="432"/>
      <c r="D474" s="432">
        <f t="shared" si="9"/>
        <v>0</v>
      </c>
      <c r="E474" s="432"/>
      <c r="F474" s="432"/>
      <c r="G474" s="432"/>
      <c r="H474" s="432"/>
      <c r="I474" s="432"/>
      <c r="J474" s="432"/>
      <c r="K474" s="3256"/>
      <c r="L474" s="270"/>
    </row>
    <row r="475" spans="1:12">
      <c r="A475" s="270"/>
      <c r="B475" s="270"/>
      <c r="C475" s="432"/>
      <c r="D475" s="432">
        <f t="shared" si="9"/>
        <v>0</v>
      </c>
      <c r="E475" s="432"/>
      <c r="F475" s="432"/>
      <c r="G475" s="432"/>
      <c r="H475" s="432"/>
      <c r="I475" s="432"/>
      <c r="J475" s="432"/>
      <c r="K475" s="3256"/>
      <c r="L475" s="270"/>
    </row>
    <row r="476" spans="1:12">
      <c r="A476" s="270"/>
      <c r="B476" s="270"/>
      <c r="C476" s="432"/>
      <c r="D476" s="432">
        <f t="shared" si="9"/>
        <v>0</v>
      </c>
      <c r="E476" s="432"/>
      <c r="F476" s="432"/>
      <c r="G476" s="432"/>
      <c r="H476" s="432"/>
      <c r="I476" s="432"/>
      <c r="J476" s="432"/>
      <c r="K476" s="3256"/>
      <c r="L476" s="270"/>
    </row>
    <row r="477" spans="1:12">
      <c r="A477" s="270"/>
      <c r="B477" s="270"/>
      <c r="C477" s="432"/>
      <c r="D477" s="432">
        <f t="shared" si="9"/>
        <v>0</v>
      </c>
      <c r="E477" s="432"/>
      <c r="F477" s="432"/>
      <c r="G477" s="432"/>
      <c r="H477" s="432"/>
      <c r="I477" s="432"/>
      <c r="J477" s="432"/>
      <c r="K477" s="3256"/>
      <c r="L477" s="270"/>
    </row>
    <row r="478" spans="1:12">
      <c r="A478" s="270"/>
      <c r="B478" s="270"/>
      <c r="C478" s="432"/>
      <c r="D478" s="432">
        <f t="shared" si="9"/>
        <v>0</v>
      </c>
      <c r="E478" s="432"/>
      <c r="F478" s="432"/>
      <c r="G478" s="432"/>
      <c r="H478" s="432"/>
      <c r="I478" s="432"/>
      <c r="J478" s="432"/>
      <c r="K478" s="3256"/>
      <c r="L478" s="270"/>
    </row>
    <row r="479" spans="1:12">
      <c r="A479" s="270"/>
      <c r="B479" s="270"/>
      <c r="C479" s="432"/>
      <c r="D479" s="432">
        <f t="shared" si="9"/>
        <v>0</v>
      </c>
      <c r="E479" s="432"/>
      <c r="F479" s="432"/>
      <c r="G479" s="432"/>
      <c r="H479" s="432"/>
      <c r="I479" s="432"/>
      <c r="J479" s="432"/>
      <c r="K479" s="3256"/>
      <c r="L479" s="270"/>
    </row>
    <row r="480" spans="1:12">
      <c r="A480" s="270"/>
      <c r="B480" s="270"/>
      <c r="C480" s="432"/>
      <c r="D480" s="432">
        <f t="shared" si="9"/>
        <v>0</v>
      </c>
      <c r="E480" s="432"/>
      <c r="F480" s="432"/>
      <c r="G480" s="432"/>
      <c r="H480" s="432"/>
      <c r="I480" s="432"/>
      <c r="J480" s="432"/>
      <c r="K480" s="3256"/>
      <c r="L480" s="270"/>
    </row>
    <row r="481" spans="1:12">
      <c r="A481" s="270"/>
      <c r="B481" s="270"/>
      <c r="C481" s="432"/>
      <c r="D481" s="432">
        <f t="shared" si="9"/>
        <v>0</v>
      </c>
      <c r="E481" s="432"/>
      <c r="F481" s="432"/>
      <c r="G481" s="432"/>
      <c r="H481" s="432"/>
      <c r="I481" s="432"/>
      <c r="J481" s="432"/>
      <c r="K481" s="3256"/>
      <c r="L481" s="270"/>
    </row>
    <row r="482" spans="1:12">
      <c r="A482" s="270"/>
      <c r="B482" s="270"/>
      <c r="C482" s="432"/>
      <c r="D482" s="432">
        <f t="shared" si="9"/>
        <v>0</v>
      </c>
      <c r="E482" s="432"/>
      <c r="F482" s="432"/>
      <c r="G482" s="432"/>
      <c r="H482" s="432"/>
      <c r="I482" s="432"/>
      <c r="J482" s="432"/>
      <c r="K482" s="3256"/>
      <c r="L482" s="270"/>
    </row>
    <row r="483" spans="1:12">
      <c r="A483" s="270"/>
      <c r="B483" s="270"/>
      <c r="C483" s="432"/>
      <c r="D483" s="432">
        <f t="shared" si="9"/>
        <v>0</v>
      </c>
      <c r="E483" s="432"/>
      <c r="F483" s="432"/>
      <c r="G483" s="432"/>
      <c r="H483" s="432"/>
      <c r="I483" s="432"/>
      <c r="J483" s="432"/>
      <c r="K483" s="3256"/>
      <c r="L483" s="270"/>
    </row>
    <row r="484" spans="1:12">
      <c r="A484" s="270"/>
      <c r="B484" s="270"/>
      <c r="C484" s="432"/>
      <c r="D484" s="432">
        <f t="shared" si="9"/>
        <v>0</v>
      </c>
      <c r="E484" s="432"/>
      <c r="F484" s="432"/>
      <c r="G484" s="432"/>
      <c r="H484" s="432"/>
      <c r="I484" s="432"/>
      <c r="J484" s="432"/>
      <c r="K484" s="3256"/>
      <c r="L484" s="270"/>
    </row>
    <row r="485" spans="1:12">
      <c r="A485" s="270"/>
      <c r="B485" s="270"/>
      <c r="C485" s="432"/>
      <c r="D485" s="432">
        <f t="shared" si="9"/>
        <v>0</v>
      </c>
      <c r="E485" s="432"/>
      <c r="F485" s="432"/>
      <c r="G485" s="432"/>
      <c r="H485" s="432"/>
      <c r="I485" s="432"/>
      <c r="J485" s="432"/>
      <c r="K485" s="3256"/>
      <c r="L485" s="270"/>
    </row>
    <row r="486" spans="1:12">
      <c r="A486" s="270"/>
      <c r="B486" s="270"/>
      <c r="C486" s="432"/>
      <c r="D486" s="432">
        <f t="shared" si="9"/>
        <v>0</v>
      </c>
      <c r="E486" s="432"/>
      <c r="F486" s="432"/>
      <c r="G486" s="432"/>
      <c r="H486" s="432"/>
      <c r="I486" s="432"/>
      <c r="J486" s="432"/>
      <c r="K486" s="3256"/>
      <c r="L486" s="270"/>
    </row>
    <row r="487" spans="1:12">
      <c r="A487" s="270"/>
      <c r="B487" s="270"/>
      <c r="C487" s="432"/>
      <c r="D487" s="432">
        <f t="shared" si="9"/>
        <v>0</v>
      </c>
      <c r="E487" s="432"/>
      <c r="F487" s="432"/>
      <c r="G487" s="432"/>
      <c r="H487" s="432"/>
      <c r="I487" s="432"/>
      <c r="J487" s="432"/>
      <c r="K487" s="3256"/>
      <c r="L487" s="270"/>
    </row>
    <row r="488" spans="1:12">
      <c r="A488" s="270"/>
      <c r="B488" s="270"/>
      <c r="C488" s="432"/>
      <c r="D488" s="432">
        <f t="shared" si="9"/>
        <v>0</v>
      </c>
      <c r="E488" s="432"/>
      <c r="F488" s="432"/>
      <c r="G488" s="432"/>
      <c r="H488" s="432"/>
      <c r="I488" s="432"/>
      <c r="J488" s="432"/>
      <c r="K488" s="3256"/>
      <c r="L488" s="270"/>
    </row>
    <row r="489" spans="1:12">
      <c r="A489" s="270"/>
      <c r="B489" s="270"/>
      <c r="C489" s="432"/>
      <c r="D489" s="432">
        <f t="shared" si="9"/>
        <v>0</v>
      </c>
      <c r="E489" s="432"/>
      <c r="F489" s="432"/>
      <c r="G489" s="432"/>
      <c r="H489" s="432"/>
      <c r="I489" s="432"/>
      <c r="J489" s="432"/>
      <c r="K489" s="3256"/>
      <c r="L489" s="270"/>
    </row>
    <row r="490" spans="1:12">
      <c r="A490" s="270"/>
      <c r="B490" s="270"/>
      <c r="C490" s="432"/>
      <c r="D490" s="432">
        <f t="shared" si="9"/>
        <v>0</v>
      </c>
      <c r="E490" s="432"/>
      <c r="F490" s="432"/>
      <c r="G490" s="432"/>
      <c r="H490" s="432"/>
      <c r="I490" s="432"/>
      <c r="J490" s="432"/>
      <c r="K490" s="3256"/>
      <c r="L490" s="270"/>
    </row>
    <row r="491" spans="1:12">
      <c r="A491" s="270"/>
      <c r="B491" s="270"/>
      <c r="C491" s="432"/>
      <c r="D491" s="432">
        <f t="shared" si="9"/>
        <v>0</v>
      </c>
      <c r="E491" s="432"/>
      <c r="F491" s="432"/>
      <c r="G491" s="432"/>
      <c r="H491" s="432"/>
      <c r="I491" s="432"/>
      <c r="J491" s="432"/>
      <c r="K491" s="3256"/>
      <c r="L491" s="270"/>
    </row>
    <row r="492" spans="1:12">
      <c r="A492" s="270"/>
      <c r="B492" s="270"/>
      <c r="C492" s="432"/>
      <c r="D492" s="432">
        <f t="shared" si="9"/>
        <v>0</v>
      </c>
      <c r="E492" s="432"/>
      <c r="F492" s="432"/>
      <c r="G492" s="432"/>
      <c r="H492" s="432"/>
      <c r="I492" s="432"/>
      <c r="J492" s="432"/>
      <c r="K492" s="3256"/>
      <c r="L492" s="270"/>
    </row>
    <row r="493" spans="1:12">
      <c r="A493" s="270"/>
      <c r="B493" s="270"/>
      <c r="C493" s="432"/>
      <c r="D493" s="432">
        <f t="shared" si="9"/>
        <v>0</v>
      </c>
      <c r="E493" s="432"/>
      <c r="F493" s="432"/>
      <c r="G493" s="432"/>
      <c r="H493" s="432"/>
      <c r="I493" s="432"/>
      <c r="J493" s="432"/>
      <c r="K493" s="3256"/>
      <c r="L493" s="270"/>
    </row>
    <row r="494" spans="1:12">
      <c r="A494" s="270"/>
      <c r="B494" s="270"/>
      <c r="C494" s="432"/>
      <c r="D494" s="432">
        <f t="shared" si="9"/>
        <v>0</v>
      </c>
      <c r="E494" s="432"/>
      <c r="F494" s="432"/>
      <c r="G494" s="432"/>
      <c r="H494" s="432"/>
      <c r="I494" s="432"/>
      <c r="J494" s="432"/>
      <c r="K494" s="3256"/>
      <c r="L494" s="270"/>
    </row>
    <row r="495" spans="1:12">
      <c r="A495" s="270"/>
      <c r="B495" s="270"/>
      <c r="C495" s="432"/>
      <c r="D495" s="432">
        <f t="shared" si="9"/>
        <v>0</v>
      </c>
      <c r="E495" s="432"/>
      <c r="F495" s="432"/>
      <c r="G495" s="432"/>
      <c r="H495" s="432"/>
      <c r="I495" s="432"/>
      <c r="J495" s="432"/>
      <c r="K495" s="3256"/>
      <c r="L495" s="270"/>
    </row>
    <row r="496" spans="1:12">
      <c r="A496" s="270"/>
      <c r="B496" s="270"/>
      <c r="C496" s="432"/>
      <c r="D496" s="432">
        <f t="shared" si="9"/>
        <v>0</v>
      </c>
      <c r="E496" s="432"/>
      <c r="F496" s="432"/>
      <c r="G496" s="432"/>
      <c r="H496" s="432"/>
      <c r="I496" s="432"/>
      <c r="J496" s="432"/>
      <c r="K496" s="3256"/>
      <c r="L496" s="270"/>
    </row>
    <row r="497" spans="1:12">
      <c r="A497" s="270"/>
      <c r="B497" s="270"/>
      <c r="C497" s="432"/>
      <c r="D497" s="432">
        <f t="shared" si="9"/>
        <v>0</v>
      </c>
      <c r="E497" s="432"/>
      <c r="F497" s="432"/>
      <c r="G497" s="432"/>
      <c r="H497" s="432"/>
      <c r="I497" s="432"/>
      <c r="J497" s="432"/>
      <c r="K497" s="3256"/>
      <c r="L497" s="270"/>
    </row>
    <row r="498" spans="1:12">
      <c r="A498" s="270"/>
      <c r="B498" s="270"/>
      <c r="C498" s="432"/>
      <c r="D498" s="432">
        <f t="shared" si="9"/>
        <v>0</v>
      </c>
      <c r="E498" s="432"/>
      <c r="F498" s="432"/>
      <c r="G498" s="432"/>
      <c r="H498" s="432"/>
      <c r="I498" s="432"/>
      <c r="J498" s="432"/>
      <c r="K498" s="3256"/>
      <c r="L498" s="270"/>
    </row>
    <row r="499" spans="1:12">
      <c r="A499" s="270"/>
      <c r="B499" s="270"/>
      <c r="C499" s="432"/>
      <c r="D499" s="432">
        <f t="shared" si="9"/>
        <v>0</v>
      </c>
      <c r="E499" s="432"/>
      <c r="F499" s="432"/>
      <c r="G499" s="432"/>
      <c r="H499" s="432"/>
      <c r="I499" s="432"/>
      <c r="J499" s="432"/>
      <c r="K499" s="3256"/>
      <c r="L499" s="270"/>
    </row>
    <row r="500" spans="1:12">
      <c r="A500" s="270"/>
      <c r="B500" s="270"/>
      <c r="C500" s="432"/>
      <c r="D500" s="432">
        <f t="shared" si="9"/>
        <v>0</v>
      </c>
      <c r="E500" s="432"/>
      <c r="F500" s="432"/>
      <c r="G500" s="432"/>
      <c r="H500" s="432"/>
      <c r="I500" s="432"/>
      <c r="J500" s="432"/>
      <c r="K500" s="3256"/>
      <c r="L500" s="270"/>
    </row>
    <row r="501" spans="1:12">
      <c r="A501" s="270"/>
      <c r="B501" s="270"/>
      <c r="C501" s="432"/>
      <c r="D501" s="432">
        <f t="shared" si="9"/>
        <v>0</v>
      </c>
      <c r="E501" s="432"/>
      <c r="F501" s="432"/>
      <c r="G501" s="432"/>
      <c r="H501" s="432"/>
      <c r="I501" s="432"/>
      <c r="J501" s="432"/>
      <c r="K501" s="3256"/>
      <c r="L501" s="270"/>
    </row>
    <row r="502" spans="1:12">
      <c r="A502" s="270"/>
      <c r="B502" s="270"/>
      <c r="C502" s="432"/>
      <c r="D502" s="432">
        <f t="shared" si="9"/>
        <v>0</v>
      </c>
      <c r="E502" s="432"/>
      <c r="F502" s="432"/>
      <c r="G502" s="432"/>
      <c r="H502" s="432"/>
      <c r="I502" s="432"/>
      <c r="J502" s="432"/>
      <c r="K502" s="3256"/>
      <c r="L502" s="270"/>
    </row>
    <row r="503" spans="1:12">
      <c r="A503" s="270"/>
      <c r="B503" s="270"/>
      <c r="C503" s="432"/>
      <c r="D503" s="432">
        <f t="shared" si="9"/>
        <v>0</v>
      </c>
      <c r="E503" s="432"/>
      <c r="F503" s="432"/>
      <c r="G503" s="432"/>
      <c r="H503" s="432"/>
      <c r="I503" s="432"/>
      <c r="J503" s="432"/>
      <c r="K503" s="3256"/>
      <c r="L503" s="270"/>
    </row>
    <row r="504" spans="1:12">
      <c r="A504" s="270"/>
      <c r="B504" s="270"/>
      <c r="C504" s="432"/>
      <c r="D504" s="432">
        <f t="shared" si="9"/>
        <v>0</v>
      </c>
      <c r="E504" s="432"/>
      <c r="F504" s="432"/>
      <c r="G504" s="432"/>
      <c r="H504" s="432"/>
      <c r="I504" s="432"/>
      <c r="J504" s="432"/>
      <c r="K504" s="3256"/>
      <c r="L504" s="270"/>
    </row>
    <row r="505" spans="1:12">
      <c r="A505" s="270"/>
      <c r="B505" s="270"/>
      <c r="C505" s="432"/>
      <c r="D505" s="432">
        <f t="shared" si="9"/>
        <v>0</v>
      </c>
      <c r="E505" s="432"/>
      <c r="F505" s="432"/>
      <c r="G505" s="432"/>
      <c r="H505" s="432"/>
      <c r="I505" s="432"/>
      <c r="J505" s="432"/>
      <c r="K505" s="3256"/>
      <c r="L505" s="270"/>
    </row>
    <row r="506" spans="1:12">
      <c r="A506" s="270"/>
      <c r="B506" s="270"/>
      <c r="C506" s="432"/>
      <c r="D506" s="432">
        <f t="shared" si="9"/>
        <v>0</v>
      </c>
      <c r="E506" s="432"/>
      <c r="F506" s="432"/>
      <c r="G506" s="432"/>
      <c r="H506" s="432"/>
      <c r="I506" s="432"/>
      <c r="J506" s="432"/>
      <c r="K506" s="3256"/>
      <c r="L506" s="270"/>
    </row>
    <row r="507" spans="1:12">
      <c r="A507" s="270"/>
      <c r="B507" s="270"/>
      <c r="C507" s="432"/>
      <c r="D507" s="432">
        <f t="shared" si="9"/>
        <v>0</v>
      </c>
      <c r="E507" s="432"/>
      <c r="F507" s="432"/>
      <c r="G507" s="432"/>
      <c r="H507" s="432"/>
      <c r="I507" s="432"/>
      <c r="J507" s="432"/>
      <c r="K507" s="3256"/>
      <c r="L507" s="270"/>
    </row>
    <row r="508" spans="1:12">
      <c r="A508" s="270"/>
      <c r="B508" s="270"/>
      <c r="C508" s="432"/>
      <c r="D508" s="432">
        <f t="shared" si="9"/>
        <v>0</v>
      </c>
      <c r="E508" s="432"/>
      <c r="F508" s="432"/>
      <c r="G508" s="432"/>
      <c r="H508" s="432"/>
      <c r="I508" s="432"/>
      <c r="J508" s="432"/>
      <c r="K508" s="3256"/>
      <c r="L508" s="270"/>
    </row>
    <row r="509" spans="1:12">
      <c r="A509" s="270"/>
      <c r="B509" s="270"/>
      <c r="C509" s="432"/>
      <c r="D509" s="432">
        <f t="shared" si="9"/>
        <v>0</v>
      </c>
      <c r="E509" s="432"/>
      <c r="F509" s="432"/>
      <c r="G509" s="432"/>
      <c r="H509" s="432"/>
      <c r="I509" s="432"/>
      <c r="J509" s="432"/>
      <c r="K509" s="3256"/>
      <c r="L509" s="270"/>
    </row>
    <row r="510" spans="1:12">
      <c r="A510" s="270"/>
      <c r="B510" s="270"/>
      <c r="C510" s="432"/>
      <c r="D510" s="432">
        <f t="shared" si="9"/>
        <v>0</v>
      </c>
      <c r="E510" s="432"/>
      <c r="F510" s="432"/>
      <c r="G510" s="432"/>
      <c r="H510" s="432"/>
      <c r="I510" s="432"/>
      <c r="J510" s="432"/>
      <c r="K510" s="3256"/>
      <c r="L510" s="270"/>
    </row>
    <row r="511" spans="1:12">
      <c r="A511" s="270"/>
      <c r="B511" s="270"/>
      <c r="C511" s="432"/>
      <c r="D511" s="432">
        <f t="shared" si="9"/>
        <v>0</v>
      </c>
      <c r="E511" s="432"/>
      <c r="F511" s="432"/>
      <c r="G511" s="432"/>
      <c r="H511" s="432"/>
      <c r="I511" s="432"/>
      <c r="J511" s="432"/>
      <c r="K511" s="3256"/>
      <c r="L511" s="270"/>
    </row>
    <row r="512" spans="1:12">
      <c r="A512" s="270"/>
      <c r="B512" s="270"/>
      <c r="C512" s="432"/>
      <c r="D512" s="432">
        <f t="shared" si="9"/>
        <v>0</v>
      </c>
      <c r="E512" s="432"/>
      <c r="F512" s="432"/>
      <c r="G512" s="432"/>
      <c r="H512" s="432"/>
      <c r="I512" s="432"/>
      <c r="J512" s="432"/>
      <c r="K512" s="3256"/>
      <c r="L512" s="270"/>
    </row>
    <row r="513" spans="1:12">
      <c r="A513" s="270"/>
      <c r="B513" s="270"/>
      <c r="C513" s="432"/>
      <c r="D513" s="432">
        <f t="shared" ref="D513:D576" si="10">+C513*(100-E513)/100</f>
        <v>0</v>
      </c>
      <c r="E513" s="432"/>
      <c r="F513" s="432"/>
      <c r="G513" s="432"/>
      <c r="H513" s="432"/>
      <c r="I513" s="432"/>
      <c r="J513" s="432"/>
      <c r="K513" s="3256"/>
      <c r="L513" s="270"/>
    </row>
    <row r="514" spans="1:12">
      <c r="A514" s="270"/>
      <c r="B514" s="270"/>
      <c r="C514" s="432"/>
      <c r="D514" s="432">
        <f t="shared" si="10"/>
        <v>0</v>
      </c>
      <c r="E514" s="432"/>
      <c r="F514" s="432"/>
      <c r="G514" s="432"/>
      <c r="H514" s="432"/>
      <c r="I514" s="432"/>
      <c r="J514" s="432"/>
      <c r="K514" s="3256"/>
      <c r="L514" s="270"/>
    </row>
    <row r="515" spans="1:12">
      <c r="A515" s="270"/>
      <c r="B515" s="270"/>
      <c r="C515" s="432"/>
      <c r="D515" s="432">
        <f t="shared" si="10"/>
        <v>0</v>
      </c>
      <c r="E515" s="432"/>
      <c r="F515" s="432"/>
      <c r="G515" s="432"/>
      <c r="H515" s="432"/>
      <c r="I515" s="432"/>
      <c r="J515" s="432"/>
      <c r="K515" s="3256"/>
      <c r="L515" s="270"/>
    </row>
    <row r="516" spans="1:12">
      <c r="A516" s="270"/>
      <c r="B516" s="270"/>
      <c r="C516" s="432"/>
      <c r="D516" s="432">
        <f t="shared" si="10"/>
        <v>0</v>
      </c>
      <c r="E516" s="432"/>
      <c r="F516" s="432"/>
      <c r="G516" s="432"/>
      <c r="H516" s="432"/>
      <c r="I516" s="432"/>
      <c r="J516" s="432"/>
      <c r="K516" s="3256"/>
      <c r="L516" s="270"/>
    </row>
    <row r="517" spans="1:12">
      <c r="A517" s="270"/>
      <c r="B517" s="270"/>
      <c r="C517" s="432"/>
      <c r="D517" s="432">
        <f t="shared" si="10"/>
        <v>0</v>
      </c>
      <c r="E517" s="432"/>
      <c r="F517" s="432"/>
      <c r="G517" s="432"/>
      <c r="H517" s="432"/>
      <c r="I517" s="432"/>
      <c r="J517" s="432"/>
      <c r="K517" s="3256"/>
      <c r="L517" s="270"/>
    </row>
    <row r="518" spans="1:12">
      <c r="A518" s="270"/>
      <c r="B518" s="270"/>
      <c r="C518" s="432"/>
      <c r="D518" s="432">
        <f t="shared" si="10"/>
        <v>0</v>
      </c>
      <c r="E518" s="432"/>
      <c r="F518" s="432"/>
      <c r="G518" s="432"/>
      <c r="H518" s="432"/>
      <c r="I518" s="432"/>
      <c r="J518" s="432"/>
      <c r="K518" s="3256"/>
      <c r="L518" s="270"/>
    </row>
    <row r="519" spans="1:12">
      <c r="A519" s="270"/>
      <c r="B519" s="270"/>
      <c r="C519" s="432"/>
      <c r="D519" s="432">
        <f t="shared" si="10"/>
        <v>0</v>
      </c>
      <c r="E519" s="432"/>
      <c r="F519" s="432"/>
      <c r="G519" s="432"/>
      <c r="H519" s="432"/>
      <c r="I519" s="432"/>
      <c r="J519" s="432"/>
      <c r="K519" s="3256"/>
      <c r="L519" s="270"/>
    </row>
    <row r="520" spans="1:12">
      <c r="A520" s="270"/>
      <c r="B520" s="270"/>
      <c r="C520" s="432"/>
      <c r="D520" s="432">
        <f t="shared" si="10"/>
        <v>0</v>
      </c>
      <c r="E520" s="432"/>
      <c r="F520" s="432"/>
      <c r="G520" s="432"/>
      <c r="H520" s="432"/>
      <c r="I520" s="432"/>
      <c r="J520" s="432"/>
      <c r="K520" s="3256"/>
      <c r="L520" s="270"/>
    </row>
    <row r="521" spans="1:12">
      <c r="A521" s="270"/>
      <c r="B521" s="270"/>
      <c r="C521" s="432"/>
      <c r="D521" s="432">
        <f t="shared" si="10"/>
        <v>0</v>
      </c>
      <c r="E521" s="432"/>
      <c r="F521" s="432"/>
      <c r="G521" s="432"/>
      <c r="H521" s="432"/>
      <c r="I521" s="432"/>
      <c r="J521" s="432"/>
      <c r="K521" s="3256"/>
      <c r="L521" s="270"/>
    </row>
    <row r="522" spans="1:12">
      <c r="A522" s="270"/>
      <c r="B522" s="270"/>
      <c r="C522" s="432"/>
      <c r="D522" s="432">
        <f t="shared" si="10"/>
        <v>0</v>
      </c>
      <c r="E522" s="432"/>
      <c r="F522" s="432"/>
      <c r="G522" s="432"/>
      <c r="H522" s="432"/>
      <c r="I522" s="432"/>
      <c r="J522" s="432"/>
      <c r="K522" s="3256"/>
      <c r="L522" s="270"/>
    </row>
    <row r="523" spans="1:12">
      <c r="A523" s="270"/>
      <c r="B523" s="270"/>
      <c r="C523" s="432"/>
      <c r="D523" s="432">
        <f t="shared" si="10"/>
        <v>0</v>
      </c>
      <c r="E523" s="432"/>
      <c r="F523" s="432"/>
      <c r="G523" s="432"/>
      <c r="H523" s="432"/>
      <c r="I523" s="432"/>
      <c r="J523" s="432"/>
      <c r="K523" s="3256"/>
      <c r="L523" s="270"/>
    </row>
    <row r="524" spans="1:12">
      <c r="A524" s="270"/>
      <c r="B524" s="270"/>
      <c r="C524" s="432"/>
      <c r="D524" s="432">
        <f t="shared" si="10"/>
        <v>0</v>
      </c>
      <c r="E524" s="432"/>
      <c r="F524" s="432"/>
      <c r="G524" s="432"/>
      <c r="H524" s="432"/>
      <c r="I524" s="432"/>
      <c r="J524" s="432"/>
      <c r="K524" s="3256"/>
      <c r="L524" s="270"/>
    </row>
    <row r="525" spans="1:12">
      <c r="A525" s="270"/>
      <c r="B525" s="270"/>
      <c r="C525" s="432"/>
      <c r="D525" s="432">
        <f t="shared" si="10"/>
        <v>0</v>
      </c>
      <c r="E525" s="432"/>
      <c r="F525" s="432"/>
      <c r="G525" s="432"/>
      <c r="H525" s="432"/>
      <c r="I525" s="432"/>
      <c r="J525" s="432"/>
      <c r="K525" s="3256"/>
      <c r="L525" s="270"/>
    </row>
    <row r="526" spans="1:12">
      <c r="A526" s="270"/>
      <c r="B526" s="270"/>
      <c r="C526" s="432"/>
      <c r="D526" s="432">
        <f t="shared" si="10"/>
        <v>0</v>
      </c>
      <c r="E526" s="432"/>
      <c r="F526" s="432"/>
      <c r="G526" s="432"/>
      <c r="H526" s="432"/>
      <c r="I526" s="432"/>
      <c r="J526" s="432"/>
      <c r="K526" s="3256"/>
      <c r="L526" s="270"/>
    </row>
    <row r="527" spans="1:12">
      <c r="A527" s="270"/>
      <c r="B527" s="270"/>
      <c r="C527" s="432"/>
      <c r="D527" s="432">
        <f t="shared" si="10"/>
        <v>0</v>
      </c>
      <c r="E527" s="432"/>
      <c r="F527" s="432"/>
      <c r="G527" s="432"/>
      <c r="H527" s="432"/>
      <c r="I527" s="432"/>
      <c r="J527" s="432"/>
      <c r="K527" s="3256"/>
      <c r="L527" s="270"/>
    </row>
    <row r="528" spans="1:12">
      <c r="A528" s="270"/>
      <c r="B528" s="270"/>
      <c r="C528" s="432"/>
      <c r="D528" s="432">
        <f t="shared" si="10"/>
        <v>0</v>
      </c>
      <c r="E528" s="432"/>
      <c r="F528" s="432"/>
      <c r="G528" s="432"/>
      <c r="H528" s="432"/>
      <c r="I528" s="432"/>
      <c r="J528" s="432"/>
      <c r="K528" s="3256"/>
      <c r="L528" s="270"/>
    </row>
    <row r="529" spans="1:12">
      <c r="A529" s="270"/>
      <c r="B529" s="270"/>
      <c r="C529" s="432"/>
      <c r="D529" s="432">
        <f t="shared" si="10"/>
        <v>0</v>
      </c>
      <c r="E529" s="432"/>
      <c r="F529" s="432"/>
      <c r="G529" s="432"/>
      <c r="H529" s="432"/>
      <c r="I529" s="432"/>
      <c r="J529" s="432"/>
      <c r="K529" s="3256"/>
      <c r="L529" s="270"/>
    </row>
    <row r="530" spans="1:12">
      <c r="A530" s="270"/>
      <c r="B530" s="270"/>
      <c r="C530" s="432"/>
      <c r="D530" s="432">
        <f t="shared" si="10"/>
        <v>0</v>
      </c>
      <c r="E530" s="432"/>
      <c r="F530" s="432"/>
      <c r="G530" s="432"/>
      <c r="H530" s="432"/>
      <c r="I530" s="432"/>
      <c r="J530" s="432"/>
      <c r="K530" s="3256"/>
      <c r="L530" s="270"/>
    </row>
    <row r="531" spans="1:12">
      <c r="A531" s="270"/>
      <c r="B531" s="270"/>
      <c r="C531" s="432"/>
      <c r="D531" s="432">
        <f t="shared" si="10"/>
        <v>0</v>
      </c>
      <c r="E531" s="432"/>
      <c r="F531" s="432"/>
      <c r="G531" s="432"/>
      <c r="H531" s="432"/>
      <c r="I531" s="432"/>
      <c r="J531" s="432"/>
      <c r="K531" s="3256"/>
      <c r="L531" s="270"/>
    </row>
    <row r="532" spans="1:12">
      <c r="A532" s="270"/>
      <c r="B532" s="270"/>
      <c r="C532" s="432"/>
      <c r="D532" s="432">
        <f t="shared" si="10"/>
        <v>0</v>
      </c>
      <c r="E532" s="432"/>
      <c r="F532" s="432"/>
      <c r="G532" s="432"/>
      <c r="H532" s="432"/>
      <c r="I532" s="432"/>
      <c r="J532" s="432"/>
      <c r="K532" s="3256"/>
      <c r="L532" s="270"/>
    </row>
    <row r="533" spans="1:12">
      <c r="A533" s="270"/>
      <c r="B533" s="270"/>
      <c r="C533" s="432"/>
      <c r="D533" s="432">
        <f t="shared" si="10"/>
        <v>0</v>
      </c>
      <c r="E533" s="432"/>
      <c r="F533" s="432"/>
      <c r="G533" s="432"/>
      <c r="H533" s="432"/>
      <c r="I533" s="432"/>
      <c r="J533" s="432"/>
      <c r="K533" s="3256"/>
      <c r="L533" s="270"/>
    </row>
    <row r="534" spans="1:12">
      <c r="A534" s="270"/>
      <c r="B534" s="270"/>
      <c r="C534" s="432"/>
      <c r="D534" s="432">
        <f t="shared" si="10"/>
        <v>0</v>
      </c>
      <c r="E534" s="432"/>
      <c r="F534" s="432"/>
      <c r="G534" s="432"/>
      <c r="H534" s="432"/>
      <c r="I534" s="432"/>
      <c r="J534" s="432"/>
      <c r="K534" s="3256"/>
      <c r="L534" s="270"/>
    </row>
    <row r="535" spans="1:12">
      <c r="A535" s="270"/>
      <c r="B535" s="270"/>
      <c r="C535" s="432"/>
      <c r="D535" s="432">
        <f t="shared" si="10"/>
        <v>0</v>
      </c>
      <c r="E535" s="432"/>
      <c r="F535" s="432"/>
      <c r="G535" s="432"/>
      <c r="H535" s="432"/>
      <c r="I535" s="432"/>
      <c r="J535" s="432"/>
      <c r="K535" s="3256"/>
      <c r="L535" s="270"/>
    </row>
    <row r="536" spans="1:12">
      <c r="A536" s="270"/>
      <c r="B536" s="270"/>
      <c r="C536" s="432"/>
      <c r="D536" s="432">
        <f t="shared" si="10"/>
        <v>0</v>
      </c>
      <c r="E536" s="432"/>
      <c r="F536" s="432"/>
      <c r="G536" s="432"/>
      <c r="H536" s="432"/>
      <c r="I536" s="432"/>
      <c r="J536" s="432"/>
      <c r="K536" s="3256"/>
      <c r="L536" s="270"/>
    </row>
    <row r="537" spans="1:12">
      <c r="A537" s="270"/>
      <c r="B537" s="270"/>
      <c r="C537" s="432"/>
      <c r="D537" s="432">
        <f t="shared" si="10"/>
        <v>0</v>
      </c>
      <c r="E537" s="432"/>
      <c r="F537" s="432"/>
      <c r="G537" s="432"/>
      <c r="H537" s="432"/>
      <c r="I537" s="432"/>
      <c r="J537" s="432"/>
      <c r="K537" s="3256"/>
      <c r="L537" s="270"/>
    </row>
    <row r="538" spans="1:12">
      <c r="A538" s="270"/>
      <c r="B538" s="270"/>
      <c r="C538" s="432"/>
      <c r="D538" s="432">
        <f t="shared" si="10"/>
        <v>0</v>
      </c>
      <c r="E538" s="432"/>
      <c r="F538" s="432"/>
      <c r="G538" s="432"/>
      <c r="H538" s="432"/>
      <c r="I538" s="432"/>
      <c r="J538" s="432"/>
      <c r="K538" s="3256"/>
      <c r="L538" s="270"/>
    </row>
    <row r="539" spans="1:12">
      <c r="A539" s="270"/>
      <c r="B539" s="270"/>
      <c r="C539" s="432"/>
      <c r="D539" s="432">
        <f t="shared" si="10"/>
        <v>0</v>
      </c>
      <c r="E539" s="432"/>
      <c r="F539" s="432"/>
      <c r="G539" s="432"/>
      <c r="H539" s="432"/>
      <c r="I539" s="432"/>
      <c r="J539" s="432"/>
      <c r="K539" s="3256"/>
      <c r="L539" s="270"/>
    </row>
    <row r="540" spans="1:12">
      <c r="A540" s="270"/>
      <c r="B540" s="270"/>
      <c r="C540" s="432"/>
      <c r="D540" s="432">
        <f t="shared" si="10"/>
        <v>0</v>
      </c>
      <c r="E540" s="432"/>
      <c r="F540" s="432"/>
      <c r="G540" s="432"/>
      <c r="H540" s="432"/>
      <c r="I540" s="432"/>
      <c r="J540" s="432"/>
      <c r="K540" s="3256"/>
      <c r="L540" s="270"/>
    </row>
    <row r="541" spans="1:12">
      <c r="A541" s="270"/>
      <c r="B541" s="270"/>
      <c r="C541" s="432"/>
      <c r="D541" s="432">
        <f t="shared" si="10"/>
        <v>0</v>
      </c>
      <c r="E541" s="432"/>
      <c r="F541" s="432"/>
      <c r="G541" s="432"/>
      <c r="H541" s="432"/>
      <c r="I541" s="432"/>
      <c r="J541" s="432"/>
      <c r="K541" s="3256"/>
      <c r="L541" s="270"/>
    </row>
    <row r="542" spans="1:12">
      <c r="A542" s="270"/>
      <c r="B542" s="270"/>
      <c r="C542" s="432"/>
      <c r="D542" s="432">
        <f t="shared" si="10"/>
        <v>0</v>
      </c>
      <c r="E542" s="432"/>
      <c r="F542" s="432"/>
      <c r="G542" s="432"/>
      <c r="H542" s="432"/>
      <c r="I542" s="432"/>
      <c r="J542" s="432"/>
      <c r="K542" s="3256"/>
      <c r="L542" s="270"/>
    </row>
    <row r="543" spans="1:12">
      <c r="A543" s="270"/>
      <c r="B543" s="270"/>
      <c r="C543" s="432"/>
      <c r="D543" s="432">
        <f t="shared" si="10"/>
        <v>0</v>
      </c>
      <c r="E543" s="432"/>
      <c r="F543" s="432"/>
      <c r="G543" s="432"/>
      <c r="H543" s="432"/>
      <c r="I543" s="432"/>
      <c r="J543" s="432"/>
      <c r="K543" s="3256"/>
      <c r="L543" s="270"/>
    </row>
    <row r="544" spans="1:12">
      <c r="A544" s="270"/>
      <c r="B544" s="270"/>
      <c r="C544" s="432"/>
      <c r="D544" s="432">
        <f t="shared" si="10"/>
        <v>0</v>
      </c>
      <c r="E544" s="432"/>
      <c r="F544" s="432"/>
      <c r="G544" s="432"/>
      <c r="H544" s="432"/>
      <c r="I544" s="432"/>
      <c r="J544" s="432"/>
      <c r="K544" s="3256"/>
      <c r="L544" s="270"/>
    </row>
    <row r="545" spans="1:12">
      <c r="A545" s="270"/>
      <c r="B545" s="270"/>
      <c r="C545" s="432"/>
      <c r="D545" s="432">
        <f t="shared" si="10"/>
        <v>0</v>
      </c>
      <c r="E545" s="432"/>
      <c r="F545" s="432"/>
      <c r="G545" s="432"/>
      <c r="H545" s="432"/>
      <c r="I545" s="432"/>
      <c r="J545" s="432"/>
      <c r="K545" s="3256"/>
      <c r="L545" s="270"/>
    </row>
    <row r="546" spans="1:12">
      <c r="A546" s="270"/>
      <c r="B546" s="270"/>
      <c r="C546" s="432"/>
      <c r="D546" s="432">
        <f t="shared" si="10"/>
        <v>0</v>
      </c>
      <c r="E546" s="432"/>
      <c r="F546" s="432"/>
      <c r="G546" s="432"/>
      <c r="H546" s="432"/>
      <c r="I546" s="432"/>
      <c r="J546" s="432"/>
      <c r="K546" s="3256"/>
      <c r="L546" s="270"/>
    </row>
    <row r="547" spans="1:12">
      <c r="A547" s="270"/>
      <c r="B547" s="270"/>
      <c r="C547" s="432"/>
      <c r="D547" s="432">
        <f t="shared" si="10"/>
        <v>0</v>
      </c>
      <c r="E547" s="432"/>
      <c r="F547" s="432"/>
      <c r="G547" s="432"/>
      <c r="H547" s="432"/>
      <c r="I547" s="432"/>
      <c r="J547" s="432"/>
      <c r="K547" s="3256"/>
      <c r="L547" s="270"/>
    </row>
    <row r="548" spans="1:12">
      <c r="A548" s="270"/>
      <c r="B548" s="270"/>
      <c r="C548" s="432"/>
      <c r="D548" s="432">
        <f t="shared" si="10"/>
        <v>0</v>
      </c>
      <c r="E548" s="432"/>
      <c r="F548" s="432"/>
      <c r="G548" s="432"/>
      <c r="H548" s="432"/>
      <c r="I548" s="432"/>
      <c r="J548" s="432"/>
      <c r="K548" s="3256"/>
      <c r="L548" s="270"/>
    </row>
    <row r="549" spans="1:12">
      <c r="A549" s="270"/>
      <c r="B549" s="270"/>
      <c r="C549" s="432"/>
      <c r="D549" s="432">
        <f t="shared" si="10"/>
        <v>0</v>
      </c>
      <c r="E549" s="432"/>
      <c r="F549" s="432"/>
      <c r="G549" s="432"/>
      <c r="H549" s="432"/>
      <c r="I549" s="432"/>
      <c r="J549" s="432"/>
      <c r="K549" s="3256"/>
      <c r="L549" s="270"/>
    </row>
    <row r="550" spans="1:12">
      <c r="A550" s="270"/>
      <c r="B550" s="270"/>
      <c r="C550" s="432"/>
      <c r="D550" s="432">
        <f t="shared" si="10"/>
        <v>0</v>
      </c>
      <c r="E550" s="432"/>
      <c r="F550" s="432"/>
      <c r="G550" s="432"/>
      <c r="H550" s="432"/>
      <c r="I550" s="432"/>
      <c r="J550" s="432"/>
      <c r="K550" s="3256"/>
      <c r="L550" s="270"/>
    </row>
    <row r="551" spans="1:12">
      <c r="A551" s="270"/>
      <c r="B551" s="270"/>
      <c r="C551" s="432"/>
      <c r="D551" s="432">
        <f t="shared" si="10"/>
        <v>0</v>
      </c>
      <c r="E551" s="432"/>
      <c r="F551" s="432"/>
      <c r="G551" s="432"/>
      <c r="H551" s="432"/>
      <c r="I551" s="432"/>
      <c r="J551" s="432"/>
      <c r="K551" s="3256"/>
      <c r="L551" s="270"/>
    </row>
    <row r="552" spans="1:12">
      <c r="A552" s="270"/>
      <c r="B552" s="270"/>
      <c r="C552" s="432"/>
      <c r="D552" s="432">
        <f t="shared" si="10"/>
        <v>0</v>
      </c>
      <c r="E552" s="432"/>
      <c r="F552" s="432"/>
      <c r="G552" s="432"/>
      <c r="H552" s="432"/>
      <c r="I552" s="432"/>
      <c r="J552" s="432"/>
      <c r="K552" s="3256"/>
      <c r="L552" s="270"/>
    </row>
    <row r="553" spans="1:12">
      <c r="A553" s="270"/>
      <c r="B553" s="270"/>
      <c r="C553" s="432"/>
      <c r="D553" s="432">
        <f t="shared" si="10"/>
        <v>0</v>
      </c>
      <c r="E553" s="432"/>
      <c r="F553" s="432"/>
      <c r="G553" s="432"/>
      <c r="H553" s="432"/>
      <c r="I553" s="432"/>
      <c r="J553" s="432"/>
      <c r="K553" s="3256"/>
      <c r="L553" s="270"/>
    </row>
    <row r="554" spans="1:12">
      <c r="A554" s="270"/>
      <c r="B554" s="270"/>
      <c r="C554" s="432"/>
      <c r="D554" s="432">
        <f t="shared" si="10"/>
        <v>0</v>
      </c>
      <c r="E554" s="432"/>
      <c r="F554" s="432"/>
      <c r="G554" s="432"/>
      <c r="H554" s="432"/>
      <c r="I554" s="432"/>
      <c r="J554" s="432"/>
      <c r="K554" s="3256"/>
      <c r="L554" s="270"/>
    </row>
    <row r="555" spans="1:12">
      <c r="A555" s="270"/>
      <c r="B555" s="270"/>
      <c r="C555" s="432"/>
      <c r="D555" s="432">
        <f t="shared" si="10"/>
        <v>0</v>
      </c>
      <c r="E555" s="432"/>
      <c r="F555" s="432"/>
      <c r="G555" s="432"/>
      <c r="H555" s="432"/>
      <c r="I555" s="432"/>
      <c r="J555" s="432"/>
      <c r="K555" s="3256"/>
      <c r="L555" s="270"/>
    </row>
    <row r="556" spans="1:12">
      <c r="A556" s="270"/>
      <c r="B556" s="270"/>
      <c r="C556" s="432"/>
      <c r="D556" s="432">
        <f t="shared" si="10"/>
        <v>0</v>
      </c>
      <c r="E556" s="432"/>
      <c r="F556" s="432"/>
      <c r="G556" s="432"/>
      <c r="H556" s="432"/>
      <c r="I556" s="432"/>
      <c r="J556" s="432"/>
      <c r="K556" s="3256"/>
      <c r="L556" s="270"/>
    </row>
    <row r="557" spans="1:12">
      <c r="A557" s="270"/>
      <c r="B557" s="270"/>
      <c r="C557" s="432"/>
      <c r="D557" s="432">
        <f t="shared" si="10"/>
        <v>0</v>
      </c>
      <c r="E557" s="432"/>
      <c r="F557" s="432"/>
      <c r="G557" s="432"/>
      <c r="H557" s="432"/>
      <c r="I557" s="432"/>
      <c r="J557" s="432"/>
      <c r="K557" s="3256"/>
      <c r="L557" s="270"/>
    </row>
    <row r="558" spans="1:12">
      <c r="A558" s="270"/>
      <c r="B558" s="270"/>
      <c r="C558" s="432"/>
      <c r="D558" s="432">
        <f t="shared" si="10"/>
        <v>0</v>
      </c>
      <c r="E558" s="432"/>
      <c r="F558" s="432"/>
      <c r="G558" s="432"/>
      <c r="H558" s="432"/>
      <c r="I558" s="432"/>
      <c r="J558" s="432"/>
      <c r="K558" s="3256"/>
      <c r="L558" s="270"/>
    </row>
    <row r="559" spans="1:12">
      <c r="A559" s="270"/>
      <c r="B559" s="270"/>
      <c r="C559" s="432"/>
      <c r="D559" s="432">
        <f t="shared" si="10"/>
        <v>0</v>
      </c>
      <c r="E559" s="432"/>
      <c r="F559" s="432"/>
      <c r="G559" s="432"/>
      <c r="H559" s="432"/>
      <c r="I559" s="432"/>
      <c r="J559" s="432"/>
      <c r="K559" s="3256"/>
      <c r="L559" s="270"/>
    </row>
    <row r="560" spans="1:12">
      <c r="A560" s="270"/>
      <c r="B560" s="270"/>
      <c r="D560" s="292">
        <f t="shared" si="10"/>
        <v>0</v>
      </c>
      <c r="L560" s="270"/>
    </row>
    <row r="561" spans="1:12">
      <c r="A561" s="270"/>
      <c r="B561" s="270"/>
      <c r="D561" s="292">
        <f t="shared" si="10"/>
        <v>0</v>
      </c>
      <c r="L561" s="270"/>
    </row>
    <row r="562" spans="1:12">
      <c r="A562" s="270"/>
      <c r="B562" s="270"/>
      <c r="D562" s="292">
        <f t="shared" si="10"/>
        <v>0</v>
      </c>
      <c r="L562" s="270"/>
    </row>
    <row r="563" spans="1:12">
      <c r="A563" s="270"/>
      <c r="B563" s="270"/>
      <c r="D563" s="292">
        <f t="shared" si="10"/>
        <v>0</v>
      </c>
      <c r="L563" s="270"/>
    </row>
    <row r="564" spans="1:12">
      <c r="A564" s="270"/>
      <c r="B564" s="270"/>
      <c r="D564" s="292">
        <f t="shared" si="10"/>
        <v>0</v>
      </c>
      <c r="L564" s="270"/>
    </row>
    <row r="565" spans="1:12">
      <c r="A565" s="270"/>
      <c r="B565" s="270"/>
      <c r="D565" s="292">
        <f t="shared" si="10"/>
        <v>0</v>
      </c>
      <c r="L565" s="270"/>
    </row>
    <row r="566" spans="1:12">
      <c r="A566" s="270"/>
      <c r="B566" s="270"/>
      <c r="D566" s="292">
        <f t="shared" si="10"/>
        <v>0</v>
      </c>
      <c r="L566" s="270"/>
    </row>
    <row r="567" spans="1:12">
      <c r="A567" s="270"/>
      <c r="B567" s="270"/>
      <c r="D567" s="292">
        <f t="shared" si="10"/>
        <v>0</v>
      </c>
      <c r="L567" s="270"/>
    </row>
    <row r="568" spans="1:12">
      <c r="A568" s="270"/>
      <c r="B568" s="270"/>
      <c r="D568" s="292">
        <f t="shared" si="10"/>
        <v>0</v>
      </c>
      <c r="L568" s="270"/>
    </row>
    <row r="569" spans="1:12">
      <c r="A569" s="270"/>
      <c r="B569" s="270"/>
      <c r="D569" s="292">
        <f t="shared" si="10"/>
        <v>0</v>
      </c>
      <c r="L569" s="270"/>
    </row>
    <row r="570" spans="1:12">
      <c r="A570" s="270"/>
      <c r="B570" s="270"/>
      <c r="D570" s="292">
        <f t="shared" si="10"/>
        <v>0</v>
      </c>
      <c r="L570" s="270"/>
    </row>
    <row r="571" spans="1:12">
      <c r="A571" s="270"/>
      <c r="B571" s="270"/>
      <c r="D571" s="292">
        <f t="shared" si="10"/>
        <v>0</v>
      </c>
      <c r="L571" s="270"/>
    </row>
    <row r="572" spans="1:12">
      <c r="A572" s="270"/>
      <c r="B572" s="270"/>
      <c r="D572" s="292">
        <f t="shared" si="10"/>
        <v>0</v>
      </c>
      <c r="L572" s="270"/>
    </row>
    <row r="573" spans="1:12">
      <c r="A573" s="270"/>
      <c r="B573" s="270"/>
      <c r="C573" s="270"/>
      <c r="D573" s="292">
        <f t="shared" si="10"/>
        <v>0</v>
      </c>
      <c r="E573" s="270"/>
      <c r="F573" s="270"/>
      <c r="G573" s="270"/>
      <c r="H573" s="270"/>
      <c r="I573" s="270"/>
      <c r="J573" s="270"/>
      <c r="K573" s="270"/>
      <c r="L573" s="270"/>
    </row>
    <row r="574" spans="1:12">
      <c r="A574" s="270"/>
      <c r="B574" s="270"/>
      <c r="C574" s="270"/>
      <c r="D574" s="292">
        <f t="shared" si="10"/>
        <v>0</v>
      </c>
      <c r="E574" s="270"/>
      <c r="F574" s="270"/>
      <c r="G574" s="270"/>
      <c r="H574" s="270"/>
      <c r="I574" s="270"/>
      <c r="J574" s="270"/>
      <c r="K574" s="270"/>
      <c r="L574" s="270"/>
    </row>
    <row r="575" spans="1:12">
      <c r="A575" s="270"/>
      <c r="B575" s="270"/>
      <c r="C575" s="270"/>
      <c r="D575" s="292">
        <f t="shared" si="10"/>
        <v>0</v>
      </c>
      <c r="E575" s="270"/>
      <c r="F575" s="270"/>
      <c r="G575" s="270"/>
      <c r="H575" s="270"/>
      <c r="I575" s="270"/>
      <c r="J575" s="270"/>
      <c r="K575" s="270"/>
      <c r="L575" s="270"/>
    </row>
    <row r="576" spans="1:12">
      <c r="A576" s="270"/>
      <c r="B576" s="270"/>
      <c r="C576" s="270"/>
      <c r="D576" s="292">
        <f t="shared" si="10"/>
        <v>0</v>
      </c>
      <c r="E576" s="270"/>
      <c r="F576" s="270"/>
      <c r="G576" s="270"/>
      <c r="H576" s="270"/>
      <c r="I576" s="270"/>
      <c r="J576" s="270"/>
      <c r="K576" s="270"/>
      <c r="L576" s="270"/>
    </row>
    <row r="577" spans="1:12">
      <c r="A577" s="270"/>
      <c r="B577" s="270"/>
      <c r="C577" s="270"/>
      <c r="D577" s="292">
        <f>+C577*(100-E577)/100</f>
        <v>0</v>
      </c>
      <c r="E577" s="270"/>
      <c r="F577" s="270"/>
      <c r="G577" s="270"/>
      <c r="H577" s="270"/>
      <c r="I577" s="270"/>
      <c r="J577" s="270"/>
      <c r="K577" s="270"/>
      <c r="L577" s="270"/>
    </row>
    <row r="578" spans="1:12">
      <c r="A578" s="270"/>
      <c r="B578" s="270"/>
      <c r="C578" s="270"/>
      <c r="D578" s="292">
        <f>+C578*(100-E578)/100</f>
        <v>0</v>
      </c>
      <c r="E578" s="270"/>
      <c r="F578" s="270"/>
      <c r="G578" s="270"/>
      <c r="H578" s="270"/>
      <c r="I578" s="270"/>
      <c r="J578" s="270"/>
      <c r="K578" s="270"/>
      <c r="L578" s="270"/>
    </row>
    <row r="579" spans="1:12">
      <c r="A579" s="270"/>
      <c r="B579" s="270"/>
      <c r="C579" s="270"/>
      <c r="D579" s="292">
        <f>+C579*(100-E579)/100</f>
        <v>0</v>
      </c>
      <c r="E579" s="270"/>
      <c r="F579" s="270"/>
      <c r="G579" s="270"/>
      <c r="H579" s="270"/>
      <c r="I579" s="270"/>
      <c r="J579" s="270"/>
      <c r="K579" s="270"/>
      <c r="L579" s="270"/>
    </row>
    <row r="580" spans="1:12">
      <c r="A580" s="270"/>
      <c r="B580" s="270"/>
      <c r="C580" s="270"/>
      <c r="D580" s="292">
        <f>+C580*(100-E580)/100</f>
        <v>0</v>
      </c>
      <c r="E580" s="270"/>
      <c r="F580" s="270"/>
      <c r="G580" s="270"/>
      <c r="H580" s="270"/>
      <c r="I580" s="270"/>
      <c r="J580" s="270"/>
      <c r="K580" s="270"/>
      <c r="L580" s="270"/>
    </row>
  </sheetData>
  <autoFilter ref="A6:L6"/>
  <customSheetViews>
    <customSheetView guid="{CD481555-6D06-49CD-9625-98C90CC09C9A}" showAutoFilter="1">
      <selection activeCell="K5" sqref="K5"/>
      <pageMargins left="0.7" right="0.7" top="0.75" bottom="0.75" header="0.3" footer="0.3"/>
      <pageSetup paperSize="9" orientation="portrait" r:id="rId1"/>
      <autoFilter ref="B6:B576"/>
    </customSheetView>
    <customSheetView guid="{9EC6AF21-4B8E-44E3-AF29-8895353139B2}" showAutoFilter="1">
      <pane xSplit="1" ySplit="6" topLeftCell="B136" activePane="bottomRight" state="frozen"/>
      <selection pane="bottomRight" activeCell="K5" sqref="K5"/>
      <pageMargins left="0.7" right="0.7" top="0.75" bottom="0.75" header="0.3" footer="0.3"/>
      <pageSetup paperSize="9" orientation="portrait" r:id="rId2"/>
      <autoFilter ref="B6:B576"/>
    </customSheetView>
    <customSheetView guid="{4A6D03CA-35D0-42B2-8E76-6C991766DE68}" showAutoFilter="1">
      <pane xSplit="1" ySplit="4" topLeftCell="B136" activePane="bottomRight" state="frozen"/>
      <selection pane="bottomRight" activeCell="K5" sqref="K5"/>
      <pageMargins left="0.7" right="0.7" top="0.75" bottom="0.75" header="0.3" footer="0.3"/>
      <pageSetup paperSize="9" orientation="portrait" r:id="rId3"/>
      <autoFilter ref="B6:B576"/>
    </customSheetView>
    <customSheetView guid="{94FC66D5-BF29-4BE8-974C-C93BA07E9FE3}" showAutoFilter="1">
      <pane xSplit="1" ySplit="6" topLeftCell="B136" activePane="bottomRight" state="frozen"/>
      <selection pane="bottomRight" activeCell="K5" sqref="K5"/>
      <pageMargins left="0.7" right="0.7" top="0.75" bottom="0.75" header="0.3" footer="0.3"/>
      <pageSetup paperSize="9" orientation="portrait" r:id="rId4"/>
      <autoFilter ref="B6:B576"/>
    </customSheetView>
  </customSheetViews>
  <mergeCells count="86">
    <mergeCell ref="C188:J188"/>
    <mergeCell ref="C189:J189"/>
    <mergeCell ref="C164:J164"/>
    <mergeCell ref="A59:A60"/>
    <mergeCell ref="C142:J142"/>
    <mergeCell ref="C140:J140"/>
    <mergeCell ref="C88:J88"/>
    <mergeCell ref="C89:J89"/>
    <mergeCell ref="C90:J90"/>
    <mergeCell ref="C134:J134"/>
    <mergeCell ref="A78:A80"/>
    <mergeCell ref="A104:A105"/>
    <mergeCell ref="A93:A94"/>
    <mergeCell ref="C86:J86"/>
    <mergeCell ref="A132:A133"/>
    <mergeCell ref="A87:A89"/>
    <mergeCell ref="C137:J137"/>
    <mergeCell ref="C132:J132"/>
    <mergeCell ref="C179:J179"/>
    <mergeCell ref="C177:J177"/>
    <mergeCell ref="C172:J172"/>
    <mergeCell ref="C170:J170"/>
    <mergeCell ref="C165:J165"/>
    <mergeCell ref="C158:J158"/>
    <mergeCell ref="A161:A162"/>
    <mergeCell ref="A140:A141"/>
    <mergeCell ref="C138:J138"/>
    <mergeCell ref="C145:J145"/>
    <mergeCell ref="C157:J157"/>
    <mergeCell ref="C155:J155"/>
    <mergeCell ref="C154:J154"/>
    <mergeCell ref="C147:J147"/>
    <mergeCell ref="C146:J146"/>
    <mergeCell ref="C144:J144"/>
    <mergeCell ref="C139:J139"/>
    <mergeCell ref="C143:J143"/>
    <mergeCell ref="C160:J160"/>
    <mergeCell ref="A1:L1"/>
    <mergeCell ref="A2:B2"/>
    <mergeCell ref="C2:F2"/>
    <mergeCell ref="G2:H2"/>
    <mergeCell ref="I2:J2"/>
    <mergeCell ref="K2:L2"/>
    <mergeCell ref="C112:J112"/>
    <mergeCell ref="C125:J125"/>
    <mergeCell ref="C35:J35"/>
    <mergeCell ref="C49:J49"/>
    <mergeCell ref="C40:J40"/>
    <mergeCell ref="C50:J50"/>
    <mergeCell ref="C79:J79"/>
    <mergeCell ref="C57:J57"/>
    <mergeCell ref="C93:J93"/>
    <mergeCell ref="C76:J76"/>
    <mergeCell ref="C95:J95"/>
    <mergeCell ref="A166:A168"/>
    <mergeCell ref="C167:J167"/>
    <mergeCell ref="A3:B3"/>
    <mergeCell ref="C3:F3"/>
    <mergeCell ref="G3:H3"/>
    <mergeCell ref="I3:J3"/>
    <mergeCell ref="I4:J4"/>
    <mergeCell ref="A13:A15"/>
    <mergeCell ref="A4:B4"/>
    <mergeCell ref="A5:B5"/>
    <mergeCell ref="C4:F4"/>
    <mergeCell ref="A7:A8"/>
    <mergeCell ref="C5:F5"/>
    <mergeCell ref="I5:J5"/>
    <mergeCell ref="C159:J159"/>
    <mergeCell ref="C115:J115"/>
    <mergeCell ref="C190:J190"/>
    <mergeCell ref="K3:L3"/>
    <mergeCell ref="K4:L4"/>
    <mergeCell ref="K5:L5"/>
    <mergeCell ref="C180:J180"/>
    <mergeCell ref="C14:J14"/>
    <mergeCell ref="C11:J11"/>
    <mergeCell ref="C7:J7"/>
    <mergeCell ref="C110:J110"/>
    <mergeCell ref="C37:J37"/>
    <mergeCell ref="C26:J26"/>
    <mergeCell ref="C52:J52"/>
    <mergeCell ref="C19:J19"/>
    <mergeCell ref="C20:J20"/>
    <mergeCell ref="C91:J91"/>
    <mergeCell ref="C22:J22"/>
  </mergeCells>
  <hyperlinks>
    <hyperlink ref="B50" r:id="rId5"/>
    <hyperlink ref="B7" r:id="rId6"/>
    <hyperlink ref="B134" r:id="rId7"/>
  </hyperlinks>
  <pageMargins left="0.7" right="0.7" top="0.75" bottom="0.75" header="0.3" footer="0.3"/>
  <pageSetup paperSize="9" orientation="portrait"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tabColor rgb="FFFF0000"/>
  </sheetPr>
  <dimension ref="A1:L438"/>
  <sheetViews>
    <sheetView workbookViewId="0">
      <selection activeCell="C7" sqref="C7:J7"/>
    </sheetView>
  </sheetViews>
  <sheetFormatPr defaultRowHeight="15.75"/>
  <cols>
    <col min="1" max="1" width="11" style="273" customWidth="1"/>
    <col min="2" max="5" width="10.140625" style="272" customWidth="1"/>
    <col min="6" max="6" width="11.7109375" style="272" customWidth="1"/>
    <col min="7" max="7" width="11.140625" style="272" customWidth="1"/>
    <col min="8" max="8" width="12.28515625" style="272" customWidth="1"/>
    <col min="9" max="9" width="14.5703125" style="272" customWidth="1"/>
    <col min="10" max="10" width="17" style="272" customWidth="1"/>
    <col min="11" max="11" width="71.28515625" style="271" customWidth="1"/>
    <col min="12" max="16384" width="9.140625" style="270"/>
  </cols>
  <sheetData>
    <row r="1" spans="1:12" s="281" customFormat="1" ht="34.5" customHeight="1" thickTop="1">
      <c r="A1" s="4298" t="s">
        <v>4341</v>
      </c>
      <c r="B1" s="4299"/>
      <c r="C1" s="4299"/>
      <c r="D1" s="4299"/>
      <c r="E1" s="4299"/>
      <c r="F1" s="4299"/>
      <c r="G1" s="4299"/>
      <c r="H1" s="4299"/>
      <c r="I1" s="4299"/>
      <c r="J1" s="4299"/>
      <c r="K1" s="4300"/>
      <c r="L1" s="288"/>
    </row>
    <row r="2" spans="1:12" ht="23.25" customHeight="1">
      <c r="A2" s="4289"/>
      <c r="B2" s="4373"/>
      <c r="C2" s="4734"/>
      <c r="D2" s="4735"/>
      <c r="E2" s="4735"/>
      <c r="F2" s="4736"/>
      <c r="G2" s="4268"/>
      <c r="H2" s="4269"/>
      <c r="I2" s="4269"/>
      <c r="J2" s="4269"/>
      <c r="K2" s="347"/>
    </row>
    <row r="3" spans="1:12" ht="23.25" customHeight="1">
      <c r="A3" s="4289"/>
      <c r="B3" s="4373"/>
      <c r="C3" s="4734"/>
      <c r="D3" s="4737"/>
      <c r="E3" s="4737"/>
      <c r="F3" s="4738"/>
      <c r="G3" s="4268"/>
      <c r="H3" s="4269"/>
      <c r="I3" s="4762"/>
      <c r="J3" s="4762"/>
      <c r="K3" s="347"/>
    </row>
    <row r="4" spans="1:12" ht="23.25" customHeight="1">
      <c r="A4" s="4289"/>
      <c r="B4" s="4373"/>
      <c r="C4" s="4739"/>
      <c r="D4" s="4740"/>
      <c r="E4" s="4740"/>
      <c r="F4" s="4741"/>
      <c r="G4" s="2041"/>
      <c r="H4" s="2041"/>
      <c r="I4" s="4269"/>
      <c r="J4" s="4269"/>
      <c r="K4" s="347"/>
    </row>
    <row r="5" spans="1:12" s="325" customFormat="1" ht="66" customHeight="1" thickBot="1">
      <c r="A5" s="4289" t="s">
        <v>325</v>
      </c>
      <c r="B5" s="4373"/>
      <c r="C5" s="4744" t="s">
        <v>4342</v>
      </c>
      <c r="D5" s="4745"/>
      <c r="E5" s="4745"/>
      <c r="F5" s="4745"/>
      <c r="G5" s="362"/>
      <c r="H5" s="361"/>
      <c r="I5" s="4397"/>
      <c r="J5" s="4397"/>
      <c r="K5" s="286"/>
    </row>
    <row r="6" spans="1:12" s="281" customFormat="1" ht="35.25" customHeight="1" thickTop="1">
      <c r="A6" s="284" t="s">
        <v>1</v>
      </c>
      <c r="B6" s="283" t="s">
        <v>0</v>
      </c>
      <c r="C6" s="283" t="s">
        <v>2</v>
      </c>
      <c r="D6" s="283" t="s">
        <v>3</v>
      </c>
      <c r="E6" s="283" t="s">
        <v>4</v>
      </c>
      <c r="F6" s="283" t="s">
        <v>5</v>
      </c>
      <c r="G6" s="283" t="s">
        <v>6</v>
      </c>
      <c r="H6" s="283" t="s">
        <v>7</v>
      </c>
      <c r="I6" s="283" t="s">
        <v>8</v>
      </c>
      <c r="J6" s="283" t="s">
        <v>9</v>
      </c>
      <c r="K6" s="282" t="s">
        <v>10</v>
      </c>
    </row>
    <row r="7" spans="1:12" ht="264.75" customHeight="1" thickBot="1">
      <c r="A7" s="2110">
        <v>43055</v>
      </c>
      <c r="B7" s="2232" t="s">
        <v>34</v>
      </c>
      <c r="C7" s="4759" t="s">
        <v>4346</v>
      </c>
      <c r="D7" s="4760"/>
      <c r="E7" s="4760"/>
      <c r="F7" s="4760"/>
      <c r="G7" s="4760"/>
      <c r="H7" s="4760"/>
      <c r="I7" s="4760"/>
      <c r="J7" s="4761"/>
      <c r="K7" s="2233"/>
    </row>
    <row r="8" spans="1:12" ht="16.5" thickTop="1">
      <c r="A8" s="2179"/>
      <c r="B8" s="1702"/>
      <c r="C8" s="337"/>
      <c r="D8" s="337">
        <f t="shared" ref="D8:D50" si="0">+C8*(100-E8)/100</f>
        <v>0</v>
      </c>
      <c r="E8" s="337"/>
      <c r="F8" s="337"/>
      <c r="G8" s="337"/>
      <c r="H8" s="337"/>
      <c r="I8" s="337"/>
      <c r="J8" s="337"/>
      <c r="K8" s="332"/>
    </row>
    <row r="9" spans="1:12">
      <c r="A9" s="2042"/>
      <c r="B9" s="2043"/>
      <c r="C9" s="2040"/>
      <c r="D9" s="2040">
        <f t="shared" si="0"/>
        <v>0</v>
      </c>
      <c r="E9" s="2040"/>
      <c r="F9" s="2040"/>
      <c r="G9" s="2040"/>
      <c r="H9" s="2040"/>
      <c r="I9" s="2040"/>
      <c r="J9" s="2040"/>
      <c r="K9" s="270"/>
    </row>
    <row r="10" spans="1:12">
      <c r="A10" s="2042"/>
      <c r="B10" s="2043"/>
      <c r="C10" s="2040"/>
      <c r="D10" s="2040">
        <f t="shared" si="0"/>
        <v>0</v>
      </c>
      <c r="E10" s="2040"/>
      <c r="F10" s="2040"/>
      <c r="G10" s="1982"/>
      <c r="H10" s="2040"/>
      <c r="I10" s="2040"/>
      <c r="J10" s="2040"/>
      <c r="K10" s="270"/>
    </row>
    <row r="11" spans="1:12">
      <c r="A11" s="2042"/>
      <c r="B11" s="2043"/>
      <c r="C11" s="2040"/>
      <c r="D11" s="2040">
        <f t="shared" si="0"/>
        <v>0</v>
      </c>
      <c r="E11" s="2040"/>
      <c r="F11" s="2040"/>
      <c r="G11" s="2040"/>
      <c r="H11" s="2040"/>
      <c r="I11" s="2040"/>
      <c r="J11" s="2040"/>
      <c r="K11" s="270"/>
    </row>
    <row r="12" spans="1:12">
      <c r="A12" s="2042"/>
      <c r="B12" s="2043"/>
      <c r="C12" s="2040"/>
      <c r="D12" s="2040">
        <f t="shared" si="0"/>
        <v>0</v>
      </c>
      <c r="E12" s="2040"/>
      <c r="F12" s="2040"/>
      <c r="G12" s="2040"/>
      <c r="H12" s="2040"/>
      <c r="I12" s="2040"/>
      <c r="J12" s="2040"/>
      <c r="K12" s="270"/>
    </row>
    <row r="13" spans="1:12">
      <c r="A13" s="2042"/>
      <c r="B13" s="2043"/>
      <c r="C13" s="2040"/>
      <c r="D13" s="2040">
        <f t="shared" si="0"/>
        <v>0</v>
      </c>
      <c r="E13" s="2040"/>
      <c r="F13" s="2040"/>
      <c r="G13" s="2040"/>
      <c r="H13" s="2040"/>
      <c r="I13" s="2040"/>
      <c r="J13" s="2040"/>
      <c r="K13" s="270"/>
    </row>
    <row r="14" spans="1:12">
      <c r="A14" s="2042"/>
      <c r="B14" s="2043"/>
      <c r="C14" s="2040"/>
      <c r="D14" s="2040">
        <f t="shared" si="0"/>
        <v>0</v>
      </c>
      <c r="E14" s="2040"/>
      <c r="F14" s="2040"/>
      <c r="G14" s="2040"/>
      <c r="H14" s="2040"/>
      <c r="I14" s="2040"/>
      <c r="J14" s="2040"/>
      <c r="K14" s="270"/>
    </row>
    <row r="15" spans="1:12">
      <c r="A15" s="2042"/>
      <c r="B15" s="2043"/>
      <c r="C15" s="2040"/>
      <c r="D15" s="2040">
        <f t="shared" si="0"/>
        <v>0</v>
      </c>
      <c r="E15" s="2040"/>
      <c r="F15" s="2040"/>
      <c r="G15" s="2040"/>
      <c r="H15" s="2040"/>
      <c r="I15" s="2040"/>
      <c r="J15" s="2040"/>
      <c r="K15" s="270"/>
    </row>
    <row r="16" spans="1:12">
      <c r="A16" s="2042"/>
      <c r="B16" s="2043"/>
      <c r="C16" s="2040"/>
      <c r="D16" s="2040">
        <f t="shared" si="0"/>
        <v>0</v>
      </c>
      <c r="E16" s="2040"/>
      <c r="F16" s="2040"/>
      <c r="G16" s="2040"/>
      <c r="H16" s="2040"/>
      <c r="I16" s="2040"/>
      <c r="J16" s="2040"/>
      <c r="K16" s="270"/>
    </row>
    <row r="17" spans="1:11">
      <c r="A17" s="2042"/>
      <c r="B17" s="2043"/>
      <c r="C17" s="2040"/>
      <c r="D17" s="2040">
        <f t="shared" si="0"/>
        <v>0</v>
      </c>
      <c r="E17" s="2040"/>
      <c r="F17" s="2040"/>
      <c r="G17" s="2040"/>
      <c r="H17" s="2040"/>
      <c r="I17" s="2040"/>
      <c r="J17" s="2040"/>
      <c r="K17" s="270"/>
    </row>
    <row r="18" spans="1:11">
      <c r="A18" s="2042"/>
      <c r="B18" s="2043"/>
      <c r="C18" s="2040"/>
      <c r="D18" s="2040">
        <f t="shared" si="0"/>
        <v>0</v>
      </c>
      <c r="E18" s="2040"/>
      <c r="F18" s="2040"/>
      <c r="G18" s="2040"/>
      <c r="H18" s="2040"/>
      <c r="I18" s="2040"/>
      <c r="J18" s="2040"/>
      <c r="K18" s="270"/>
    </row>
    <row r="19" spans="1:11">
      <c r="A19" s="2042"/>
      <c r="B19" s="2043"/>
      <c r="C19" s="2040"/>
      <c r="D19" s="2040">
        <f t="shared" si="0"/>
        <v>0</v>
      </c>
      <c r="E19" s="2040"/>
      <c r="F19" s="2040"/>
      <c r="G19" s="2040"/>
      <c r="H19" s="2040"/>
      <c r="I19" s="2040"/>
      <c r="J19" s="2040"/>
      <c r="K19" s="270"/>
    </row>
    <row r="20" spans="1:11">
      <c r="A20" s="2042"/>
      <c r="B20" s="2043"/>
      <c r="C20" s="2040"/>
      <c r="D20" s="2040">
        <f t="shared" si="0"/>
        <v>0</v>
      </c>
      <c r="E20" s="2040"/>
      <c r="F20" s="2040"/>
      <c r="G20" s="2040"/>
      <c r="H20" s="2040"/>
      <c r="I20" s="2040"/>
      <c r="J20" s="2040"/>
      <c r="K20" s="270"/>
    </row>
    <row r="21" spans="1:11">
      <c r="A21" s="2042"/>
      <c r="B21" s="2043"/>
      <c r="C21" s="2040"/>
      <c r="D21" s="2040">
        <f t="shared" si="0"/>
        <v>0</v>
      </c>
      <c r="E21" s="2040"/>
      <c r="F21" s="2040"/>
      <c r="G21" s="2040"/>
      <c r="H21" s="2040"/>
      <c r="I21" s="2040"/>
      <c r="J21" s="2040"/>
      <c r="K21" s="270"/>
    </row>
    <row r="22" spans="1:11">
      <c r="A22" s="2042"/>
      <c r="B22" s="2043"/>
      <c r="C22" s="2040"/>
      <c r="D22" s="2040">
        <f t="shared" si="0"/>
        <v>0</v>
      </c>
      <c r="E22" s="2040"/>
      <c r="F22" s="2040"/>
      <c r="G22" s="2040"/>
      <c r="H22" s="2040"/>
      <c r="I22" s="2040"/>
      <c r="J22" s="2040"/>
      <c r="K22" s="270"/>
    </row>
    <row r="23" spans="1:11">
      <c r="A23" s="2042"/>
      <c r="B23" s="2043"/>
      <c r="C23" s="2040"/>
      <c r="D23" s="2040">
        <f t="shared" si="0"/>
        <v>0</v>
      </c>
      <c r="E23" s="2040"/>
      <c r="F23" s="2040"/>
      <c r="G23" s="2040"/>
      <c r="H23" s="2040"/>
      <c r="I23" s="2040"/>
      <c r="J23" s="2040"/>
      <c r="K23" s="270"/>
    </row>
    <row r="24" spans="1:11">
      <c r="A24" s="2042"/>
      <c r="B24" s="2043"/>
      <c r="C24" s="2040"/>
      <c r="D24" s="2040">
        <f t="shared" si="0"/>
        <v>0</v>
      </c>
      <c r="E24" s="2040"/>
      <c r="F24" s="2040"/>
      <c r="G24" s="2040"/>
      <c r="H24" s="2040"/>
      <c r="I24" s="2040"/>
      <c r="J24" s="2040"/>
      <c r="K24" s="270"/>
    </row>
    <row r="25" spans="1:11">
      <c r="A25" s="2042"/>
      <c r="B25" s="2043"/>
      <c r="C25" s="2040"/>
      <c r="D25" s="2040">
        <f t="shared" si="0"/>
        <v>0</v>
      </c>
      <c r="E25" s="2040"/>
      <c r="F25" s="2040"/>
      <c r="G25" s="2040"/>
      <c r="H25" s="2040"/>
      <c r="I25" s="2040"/>
      <c r="J25" s="2040"/>
      <c r="K25" s="270"/>
    </row>
    <row r="26" spans="1:11">
      <c r="A26" s="2042"/>
      <c r="B26" s="2043"/>
      <c r="C26" s="2040"/>
      <c r="D26" s="2040">
        <f t="shared" si="0"/>
        <v>0</v>
      </c>
      <c r="E26" s="2040"/>
      <c r="F26" s="2040"/>
      <c r="G26" s="2040"/>
      <c r="H26" s="2040"/>
      <c r="I26" s="2040"/>
      <c r="J26" s="2040"/>
      <c r="K26" s="270"/>
    </row>
    <row r="27" spans="1:11">
      <c r="A27" s="2042"/>
      <c r="B27" s="2043"/>
      <c r="C27" s="2040"/>
      <c r="D27" s="2040">
        <f t="shared" si="0"/>
        <v>0</v>
      </c>
      <c r="E27" s="2040"/>
      <c r="F27" s="2040"/>
      <c r="G27" s="2040"/>
      <c r="H27" s="2040"/>
      <c r="I27" s="2040"/>
      <c r="J27" s="2040"/>
      <c r="K27" s="270"/>
    </row>
    <row r="28" spans="1:11">
      <c r="A28" s="2042"/>
      <c r="B28" s="2043"/>
      <c r="C28" s="2040"/>
      <c r="D28" s="2040">
        <f t="shared" si="0"/>
        <v>0</v>
      </c>
      <c r="E28" s="2040"/>
      <c r="F28" s="2040"/>
      <c r="G28" s="2040"/>
      <c r="H28" s="2040"/>
      <c r="I28" s="2040"/>
      <c r="J28" s="2040"/>
      <c r="K28" s="270"/>
    </row>
    <row r="29" spans="1:11">
      <c r="A29" s="2042"/>
      <c r="B29" s="2043"/>
      <c r="C29" s="2040"/>
      <c r="D29" s="2040">
        <f t="shared" si="0"/>
        <v>0</v>
      </c>
      <c r="E29" s="2040"/>
      <c r="F29" s="2040"/>
      <c r="G29" s="2040"/>
      <c r="H29" s="2040"/>
      <c r="I29" s="2040"/>
      <c r="J29" s="2040"/>
      <c r="K29" s="270"/>
    </row>
    <row r="30" spans="1:11">
      <c r="A30" s="2042"/>
      <c r="B30" s="2043"/>
      <c r="C30" s="2040"/>
      <c r="D30" s="2040">
        <f t="shared" si="0"/>
        <v>0</v>
      </c>
      <c r="E30" s="2040"/>
      <c r="F30" s="2040"/>
      <c r="G30" s="2040"/>
      <c r="H30" s="2040"/>
      <c r="I30" s="2040"/>
      <c r="J30" s="2040"/>
      <c r="K30" s="270"/>
    </row>
    <row r="31" spans="1:11">
      <c r="A31" s="2042"/>
      <c r="B31" s="2043"/>
      <c r="C31" s="2040"/>
      <c r="D31" s="2040">
        <f t="shared" si="0"/>
        <v>0</v>
      </c>
      <c r="E31" s="2040"/>
      <c r="F31" s="2040"/>
      <c r="G31" s="2040"/>
      <c r="H31" s="2040"/>
      <c r="I31" s="2040"/>
      <c r="J31" s="2040"/>
      <c r="K31" s="270"/>
    </row>
    <row r="32" spans="1:11">
      <c r="A32" s="2042"/>
      <c r="B32" s="2043"/>
      <c r="C32" s="2040"/>
      <c r="D32" s="2040">
        <f t="shared" si="0"/>
        <v>0</v>
      </c>
      <c r="E32" s="2040"/>
      <c r="F32" s="2040"/>
      <c r="G32" s="2040"/>
      <c r="H32" s="2040"/>
      <c r="I32" s="2040"/>
      <c r="J32" s="2040"/>
      <c r="K32" s="270"/>
    </row>
    <row r="33" spans="1:11">
      <c r="A33" s="2042"/>
      <c r="B33" s="2043"/>
      <c r="C33" s="2040"/>
      <c r="D33" s="2040">
        <f t="shared" si="0"/>
        <v>0</v>
      </c>
      <c r="E33" s="2040"/>
      <c r="F33" s="2040"/>
      <c r="G33" s="2040"/>
      <c r="H33" s="2040"/>
      <c r="I33" s="2040"/>
      <c r="J33" s="2040"/>
      <c r="K33" s="270"/>
    </row>
    <row r="34" spans="1:11">
      <c r="A34" s="2042"/>
      <c r="B34" s="2043"/>
      <c r="C34" s="2040"/>
      <c r="D34" s="2040">
        <f t="shared" si="0"/>
        <v>0</v>
      </c>
      <c r="E34" s="2040"/>
      <c r="F34" s="2040"/>
      <c r="G34" s="2040"/>
      <c r="H34" s="2040"/>
      <c r="I34" s="2040"/>
      <c r="J34" s="2040"/>
      <c r="K34" s="270"/>
    </row>
    <row r="35" spans="1:11">
      <c r="A35" s="2042"/>
      <c r="B35" s="2043"/>
      <c r="C35" s="2040"/>
      <c r="D35" s="2040">
        <f t="shared" si="0"/>
        <v>0</v>
      </c>
      <c r="E35" s="2040"/>
      <c r="F35" s="2040"/>
      <c r="G35" s="2040"/>
      <c r="H35" s="2040"/>
      <c r="I35" s="2040"/>
      <c r="J35" s="2040"/>
      <c r="K35" s="270"/>
    </row>
    <row r="36" spans="1:11">
      <c r="A36" s="2042"/>
      <c r="B36" s="2043"/>
      <c r="C36" s="2040"/>
      <c r="D36" s="2040">
        <f t="shared" si="0"/>
        <v>0</v>
      </c>
      <c r="E36" s="2040"/>
      <c r="F36" s="2040"/>
      <c r="G36" s="2040"/>
      <c r="H36" s="2040"/>
      <c r="I36" s="2040"/>
      <c r="J36" s="2040"/>
      <c r="K36" s="270"/>
    </row>
    <row r="37" spans="1:11">
      <c r="A37" s="2042"/>
      <c r="B37" s="2043"/>
      <c r="C37" s="2040"/>
      <c r="D37" s="2040">
        <f t="shared" si="0"/>
        <v>0</v>
      </c>
      <c r="E37" s="2040"/>
      <c r="F37" s="2040"/>
      <c r="G37" s="2040"/>
      <c r="H37" s="2040"/>
      <c r="I37" s="2040"/>
      <c r="J37" s="2040"/>
      <c r="K37" s="270"/>
    </row>
    <row r="38" spans="1:11">
      <c r="A38" s="2042"/>
      <c r="B38" s="2043"/>
      <c r="C38" s="2040"/>
      <c r="D38" s="2040">
        <f t="shared" si="0"/>
        <v>0</v>
      </c>
      <c r="E38" s="2040"/>
      <c r="F38" s="2040"/>
      <c r="G38" s="2040"/>
      <c r="H38" s="2040"/>
      <c r="I38" s="2040"/>
      <c r="J38" s="2040"/>
      <c r="K38" s="270"/>
    </row>
    <row r="39" spans="1:11">
      <c r="A39" s="2042"/>
      <c r="B39" s="2043"/>
      <c r="C39" s="2040"/>
      <c r="D39" s="2040">
        <f t="shared" si="0"/>
        <v>0</v>
      </c>
      <c r="E39" s="2040"/>
      <c r="F39" s="2040"/>
      <c r="G39" s="2040"/>
      <c r="H39" s="2040"/>
      <c r="I39" s="2040"/>
      <c r="J39" s="2040"/>
      <c r="K39" s="270"/>
    </row>
    <row r="40" spans="1:11">
      <c r="A40" s="2042"/>
      <c r="B40" s="2043"/>
      <c r="C40" s="2040"/>
      <c r="D40" s="2040">
        <f t="shared" si="0"/>
        <v>0</v>
      </c>
      <c r="E40" s="2040"/>
      <c r="F40" s="2040"/>
      <c r="G40" s="2040"/>
      <c r="H40" s="2040"/>
      <c r="I40" s="2040"/>
      <c r="J40" s="2040"/>
      <c r="K40" s="270"/>
    </row>
    <row r="41" spans="1:11">
      <c r="A41" s="2042"/>
      <c r="B41" s="2043"/>
      <c r="C41" s="2040"/>
      <c r="D41" s="2040">
        <f t="shared" si="0"/>
        <v>0</v>
      </c>
      <c r="E41" s="2040"/>
      <c r="F41" s="2040"/>
      <c r="G41" s="2040"/>
      <c r="H41" s="2040"/>
      <c r="I41" s="2040"/>
      <c r="J41" s="2040"/>
      <c r="K41" s="270"/>
    </row>
    <row r="42" spans="1:11">
      <c r="A42" s="2042"/>
      <c r="B42" s="2043"/>
      <c r="C42" s="2040"/>
      <c r="D42" s="2040">
        <f t="shared" si="0"/>
        <v>0</v>
      </c>
      <c r="E42" s="2040"/>
      <c r="F42" s="2040"/>
      <c r="G42" s="2040"/>
      <c r="H42" s="2040"/>
      <c r="I42" s="2040"/>
      <c r="J42" s="2040"/>
      <c r="K42" s="270"/>
    </row>
    <row r="43" spans="1:11">
      <c r="A43" s="2042"/>
      <c r="B43" s="2043"/>
      <c r="C43" s="2040"/>
      <c r="D43" s="2040">
        <f t="shared" si="0"/>
        <v>0</v>
      </c>
      <c r="E43" s="2040"/>
      <c r="F43" s="2040"/>
      <c r="G43" s="2040"/>
      <c r="H43" s="2040"/>
      <c r="I43" s="2040"/>
      <c r="J43" s="2040"/>
      <c r="K43" s="270"/>
    </row>
    <row r="44" spans="1:11">
      <c r="A44" s="2042"/>
      <c r="B44" s="2043"/>
      <c r="C44" s="2040"/>
      <c r="D44" s="2040">
        <f t="shared" si="0"/>
        <v>0</v>
      </c>
      <c r="E44" s="2040"/>
      <c r="F44" s="2040"/>
      <c r="G44" s="2040"/>
      <c r="H44" s="2040"/>
      <c r="I44" s="2040"/>
      <c r="J44" s="2040"/>
      <c r="K44" s="270"/>
    </row>
    <row r="45" spans="1:11">
      <c r="A45" s="2042"/>
      <c r="B45" s="2043"/>
      <c r="C45" s="2040"/>
      <c r="D45" s="2040">
        <f t="shared" si="0"/>
        <v>0</v>
      </c>
      <c r="E45" s="2040"/>
      <c r="F45" s="2040"/>
      <c r="G45" s="2040"/>
      <c r="H45" s="2040"/>
      <c r="I45" s="2040"/>
      <c r="J45" s="2040"/>
      <c r="K45" s="270"/>
    </row>
    <row r="46" spans="1:11">
      <c r="A46" s="2042"/>
      <c r="B46" s="2043"/>
      <c r="C46" s="2040"/>
      <c r="D46" s="2040">
        <f t="shared" si="0"/>
        <v>0</v>
      </c>
      <c r="E46" s="2040"/>
      <c r="F46" s="2040"/>
      <c r="G46" s="2040"/>
      <c r="H46" s="2040"/>
      <c r="I46" s="2040"/>
      <c r="J46" s="2040"/>
      <c r="K46" s="270"/>
    </row>
    <row r="47" spans="1:11">
      <c r="A47" s="2042"/>
      <c r="B47" s="2043"/>
      <c r="C47" s="2040"/>
      <c r="D47" s="2040">
        <f t="shared" si="0"/>
        <v>0</v>
      </c>
      <c r="E47" s="2040"/>
      <c r="F47" s="2040"/>
      <c r="G47" s="2040"/>
      <c r="H47" s="2040"/>
      <c r="I47" s="2040"/>
      <c r="J47" s="2040"/>
      <c r="K47" s="270"/>
    </row>
    <row r="48" spans="1:11">
      <c r="A48" s="2042"/>
      <c r="B48" s="2043"/>
      <c r="C48" s="2040"/>
      <c r="D48" s="2040">
        <f t="shared" si="0"/>
        <v>0</v>
      </c>
      <c r="E48" s="2040"/>
      <c r="F48" s="2040"/>
      <c r="G48" s="2040"/>
      <c r="H48" s="2040"/>
      <c r="I48" s="2040"/>
      <c r="J48" s="2040"/>
      <c r="K48" s="270"/>
    </row>
    <row r="49" spans="1:11">
      <c r="A49" s="2042"/>
      <c r="B49" s="2043"/>
      <c r="C49" s="2040"/>
      <c r="D49" s="2040">
        <f t="shared" si="0"/>
        <v>0</v>
      </c>
      <c r="E49" s="2040"/>
      <c r="F49" s="2040"/>
      <c r="G49" s="2040"/>
      <c r="H49" s="2040"/>
      <c r="I49" s="2040"/>
      <c r="J49" s="2040"/>
      <c r="K49" s="270"/>
    </row>
    <row r="50" spans="1:11">
      <c r="A50" s="2042"/>
      <c r="B50" s="2043"/>
      <c r="C50" s="2040"/>
      <c r="D50" s="2040">
        <f t="shared" si="0"/>
        <v>0</v>
      </c>
      <c r="E50" s="2040"/>
      <c r="F50" s="2040"/>
      <c r="G50" s="2040"/>
      <c r="H50" s="2040"/>
      <c r="I50" s="2040"/>
      <c r="J50" s="2040"/>
      <c r="K50" s="270"/>
    </row>
    <row r="51" spans="1:11">
      <c r="A51" s="2042"/>
      <c r="B51" s="2043"/>
      <c r="C51" s="2040"/>
      <c r="D51" s="2040">
        <f t="shared" ref="D51:D114" si="1">+C51*(100-E51)/100</f>
        <v>0</v>
      </c>
      <c r="E51" s="2040"/>
      <c r="F51" s="2040"/>
      <c r="G51" s="2040"/>
      <c r="H51" s="2040"/>
      <c r="I51" s="2040"/>
      <c r="J51" s="2040"/>
      <c r="K51" s="270"/>
    </row>
    <row r="52" spans="1:11">
      <c r="A52" s="2042"/>
      <c r="B52" s="2043"/>
      <c r="C52" s="2040"/>
      <c r="D52" s="2040">
        <f t="shared" si="1"/>
        <v>0</v>
      </c>
      <c r="E52" s="2040"/>
      <c r="F52" s="2040"/>
      <c r="G52" s="2040"/>
      <c r="H52" s="2040"/>
      <c r="I52" s="2040"/>
      <c r="J52" s="2040"/>
      <c r="K52" s="270"/>
    </row>
    <row r="53" spans="1:11">
      <c r="A53" s="2042"/>
      <c r="B53" s="2043"/>
      <c r="C53" s="2040"/>
      <c r="D53" s="2040">
        <f t="shared" si="1"/>
        <v>0</v>
      </c>
      <c r="E53" s="2040"/>
      <c r="F53" s="2040"/>
      <c r="G53" s="2040"/>
      <c r="H53" s="2040"/>
      <c r="I53" s="2040"/>
      <c r="J53" s="2040"/>
      <c r="K53" s="270"/>
    </row>
    <row r="54" spans="1:11">
      <c r="A54" s="2042"/>
      <c r="B54" s="2043"/>
      <c r="C54" s="2040"/>
      <c r="D54" s="2040">
        <f t="shared" si="1"/>
        <v>0</v>
      </c>
      <c r="E54" s="2040"/>
      <c r="F54" s="2040"/>
      <c r="G54" s="2040"/>
      <c r="H54" s="2040"/>
      <c r="I54" s="2040"/>
      <c r="J54" s="2040"/>
      <c r="K54" s="270"/>
    </row>
    <row r="55" spans="1:11">
      <c r="A55" s="2042"/>
      <c r="B55" s="2043"/>
      <c r="C55" s="2040"/>
      <c r="D55" s="2040">
        <f t="shared" si="1"/>
        <v>0</v>
      </c>
      <c r="E55" s="2040"/>
      <c r="F55" s="2040"/>
      <c r="G55" s="2040"/>
      <c r="H55" s="2040"/>
      <c r="I55" s="2040"/>
      <c r="J55" s="2040"/>
      <c r="K55" s="270"/>
    </row>
    <row r="56" spans="1:11">
      <c r="A56" s="2042"/>
      <c r="C56" s="2040"/>
      <c r="D56" s="2040">
        <f t="shared" si="1"/>
        <v>0</v>
      </c>
      <c r="E56" s="2040"/>
      <c r="F56" s="2040"/>
      <c r="G56" s="2040"/>
      <c r="H56" s="2040"/>
      <c r="I56" s="2040"/>
      <c r="J56" s="2040"/>
      <c r="K56" s="270"/>
    </row>
    <row r="57" spans="1:11">
      <c r="A57" s="2042"/>
      <c r="C57" s="2040"/>
      <c r="D57" s="2040">
        <f t="shared" si="1"/>
        <v>0</v>
      </c>
      <c r="E57" s="2040"/>
      <c r="F57" s="2040"/>
      <c r="G57" s="2040"/>
      <c r="H57" s="2040"/>
      <c r="I57" s="2040"/>
      <c r="J57" s="2040"/>
      <c r="K57" s="270"/>
    </row>
    <row r="58" spans="1:11">
      <c r="A58" s="2042"/>
      <c r="C58" s="2040"/>
      <c r="D58" s="2040">
        <f t="shared" si="1"/>
        <v>0</v>
      </c>
      <c r="E58" s="2040"/>
      <c r="F58" s="2040"/>
      <c r="G58" s="2040"/>
      <c r="H58" s="2040"/>
      <c r="I58" s="2040"/>
      <c r="J58" s="2040"/>
      <c r="K58" s="270"/>
    </row>
    <row r="59" spans="1:11">
      <c r="A59" s="2042"/>
      <c r="C59" s="2040"/>
      <c r="D59" s="2040">
        <f t="shared" si="1"/>
        <v>0</v>
      </c>
      <c r="E59" s="2040"/>
      <c r="F59" s="2040"/>
      <c r="G59" s="2040"/>
      <c r="H59" s="2040"/>
      <c r="I59" s="2040"/>
      <c r="J59" s="2040"/>
      <c r="K59" s="270"/>
    </row>
    <row r="60" spans="1:11">
      <c r="A60" s="2042"/>
      <c r="C60" s="2040"/>
      <c r="D60" s="2040">
        <f t="shared" si="1"/>
        <v>0</v>
      </c>
      <c r="E60" s="2040"/>
      <c r="F60" s="2040"/>
      <c r="G60" s="2040"/>
      <c r="H60" s="2040"/>
      <c r="I60" s="2040"/>
      <c r="J60" s="2040"/>
      <c r="K60" s="270"/>
    </row>
    <row r="61" spans="1:11">
      <c r="A61" s="2042"/>
      <c r="C61" s="2040"/>
      <c r="D61" s="2040">
        <f t="shared" si="1"/>
        <v>0</v>
      </c>
      <c r="E61" s="2040"/>
      <c r="F61" s="2040"/>
      <c r="G61" s="2040"/>
      <c r="H61" s="2040"/>
      <c r="I61" s="2040"/>
      <c r="J61" s="2040"/>
      <c r="K61" s="270"/>
    </row>
    <row r="62" spans="1:11">
      <c r="A62" s="2042"/>
      <c r="C62" s="2040"/>
      <c r="D62" s="2040">
        <f t="shared" si="1"/>
        <v>0</v>
      </c>
      <c r="E62" s="2040"/>
      <c r="F62" s="2040"/>
      <c r="G62" s="2040"/>
      <c r="H62" s="2040"/>
      <c r="I62" s="2040"/>
      <c r="J62" s="2040"/>
      <c r="K62" s="270"/>
    </row>
    <row r="63" spans="1:11">
      <c r="A63" s="2042"/>
      <c r="C63" s="2040"/>
      <c r="D63" s="2040">
        <f t="shared" si="1"/>
        <v>0</v>
      </c>
      <c r="E63" s="2040"/>
      <c r="F63" s="2040"/>
      <c r="G63" s="2040"/>
      <c r="H63" s="2040"/>
      <c r="I63" s="2040"/>
      <c r="J63" s="2040"/>
      <c r="K63" s="270"/>
    </row>
    <row r="64" spans="1:11">
      <c r="A64" s="2042"/>
      <c r="C64" s="2040"/>
      <c r="D64" s="2040">
        <f t="shared" si="1"/>
        <v>0</v>
      </c>
      <c r="E64" s="2040"/>
      <c r="F64" s="2040"/>
      <c r="G64" s="2040"/>
      <c r="H64" s="2040"/>
      <c r="I64" s="2040"/>
      <c r="J64" s="2040"/>
      <c r="K64" s="270"/>
    </row>
    <row r="65" spans="1:11">
      <c r="A65" s="2042"/>
      <c r="C65" s="2040"/>
      <c r="D65" s="2040">
        <f t="shared" si="1"/>
        <v>0</v>
      </c>
      <c r="E65" s="2040"/>
      <c r="F65" s="2040"/>
      <c r="G65" s="2040"/>
      <c r="H65" s="2040"/>
      <c r="I65" s="2040"/>
      <c r="J65" s="2040"/>
      <c r="K65" s="270"/>
    </row>
    <row r="66" spans="1:11">
      <c r="A66" s="2042"/>
      <c r="C66" s="2040"/>
      <c r="D66" s="2040">
        <f t="shared" si="1"/>
        <v>0</v>
      </c>
      <c r="E66" s="2040"/>
      <c r="F66" s="2040"/>
      <c r="G66" s="2040"/>
      <c r="H66" s="2040"/>
      <c r="I66" s="2040"/>
      <c r="J66" s="2040"/>
      <c r="K66" s="270"/>
    </row>
    <row r="67" spans="1:11">
      <c r="A67" s="2042"/>
      <c r="C67" s="2040"/>
      <c r="D67" s="2040">
        <f t="shared" si="1"/>
        <v>0</v>
      </c>
      <c r="E67" s="2040"/>
      <c r="F67" s="2040"/>
      <c r="G67" s="2040"/>
      <c r="H67" s="2040"/>
      <c r="I67" s="2040"/>
      <c r="J67" s="2040"/>
      <c r="K67" s="270"/>
    </row>
    <row r="68" spans="1:11">
      <c r="A68" s="2042"/>
      <c r="C68" s="2040"/>
      <c r="D68" s="2040">
        <f t="shared" si="1"/>
        <v>0</v>
      </c>
      <c r="E68" s="2040"/>
      <c r="F68" s="2040"/>
      <c r="G68" s="2040"/>
      <c r="H68" s="2040"/>
      <c r="I68" s="2040"/>
      <c r="J68" s="2040"/>
      <c r="K68" s="270"/>
    </row>
    <row r="69" spans="1:11">
      <c r="A69" s="2042"/>
      <c r="C69" s="2040"/>
      <c r="D69" s="2040">
        <f t="shared" si="1"/>
        <v>0</v>
      </c>
      <c r="E69" s="2040"/>
      <c r="F69" s="2040"/>
      <c r="G69" s="2040"/>
      <c r="H69" s="2040"/>
      <c r="I69" s="2040"/>
      <c r="J69" s="2040"/>
      <c r="K69" s="270"/>
    </row>
    <row r="70" spans="1:11">
      <c r="A70" s="2042"/>
      <c r="C70" s="2040"/>
      <c r="D70" s="2040">
        <f t="shared" si="1"/>
        <v>0</v>
      </c>
      <c r="E70" s="2040"/>
      <c r="F70" s="2040"/>
      <c r="G70" s="2040"/>
      <c r="H70" s="2040"/>
      <c r="I70" s="2040"/>
      <c r="J70" s="2040"/>
      <c r="K70" s="270"/>
    </row>
    <row r="71" spans="1:11">
      <c r="A71" s="2042"/>
      <c r="C71" s="2040"/>
      <c r="D71" s="2040">
        <f t="shared" si="1"/>
        <v>0</v>
      </c>
      <c r="E71" s="2040"/>
      <c r="F71" s="2040"/>
      <c r="G71" s="2040"/>
      <c r="H71" s="2040"/>
      <c r="I71" s="2040"/>
      <c r="J71" s="2040"/>
      <c r="K71" s="270"/>
    </row>
    <row r="72" spans="1:11">
      <c r="A72" s="2042"/>
      <c r="C72" s="2040"/>
      <c r="D72" s="2040">
        <f t="shared" si="1"/>
        <v>0</v>
      </c>
      <c r="E72" s="2040"/>
      <c r="F72" s="2040"/>
      <c r="G72" s="2040"/>
      <c r="H72" s="2040"/>
      <c r="I72" s="2040"/>
      <c r="J72" s="2040"/>
      <c r="K72" s="270"/>
    </row>
    <row r="73" spans="1:11">
      <c r="A73" s="2042"/>
      <c r="C73" s="2040"/>
      <c r="D73" s="2040">
        <f t="shared" si="1"/>
        <v>0</v>
      </c>
      <c r="E73" s="2040"/>
      <c r="F73" s="2040"/>
      <c r="G73" s="2040"/>
      <c r="H73" s="2040"/>
      <c r="I73" s="2040"/>
      <c r="J73" s="2040"/>
      <c r="K73" s="270"/>
    </row>
    <row r="74" spans="1:11">
      <c r="A74" s="2042"/>
      <c r="C74" s="2040"/>
      <c r="D74" s="2040">
        <f t="shared" si="1"/>
        <v>0</v>
      </c>
      <c r="E74" s="2040"/>
      <c r="F74" s="2040"/>
      <c r="G74" s="2040"/>
      <c r="H74" s="2040"/>
      <c r="I74" s="2040"/>
      <c r="J74" s="2040"/>
      <c r="K74" s="270"/>
    </row>
    <row r="75" spans="1:11">
      <c r="A75" s="2042"/>
      <c r="C75" s="2040"/>
      <c r="D75" s="2040">
        <f t="shared" si="1"/>
        <v>0</v>
      </c>
      <c r="E75" s="2040"/>
      <c r="F75" s="2040"/>
      <c r="G75" s="2040"/>
      <c r="H75" s="2040"/>
      <c r="I75" s="2040"/>
      <c r="J75" s="2040"/>
      <c r="K75" s="270"/>
    </row>
    <row r="76" spans="1:11">
      <c r="A76" s="2042"/>
      <c r="C76" s="2040"/>
      <c r="D76" s="2040">
        <f t="shared" si="1"/>
        <v>0</v>
      </c>
      <c r="E76" s="2040"/>
      <c r="F76" s="2040"/>
      <c r="G76" s="2040"/>
      <c r="H76" s="2040"/>
      <c r="I76" s="2040"/>
      <c r="J76" s="2040"/>
      <c r="K76" s="270"/>
    </row>
    <row r="77" spans="1:11">
      <c r="A77" s="2042"/>
      <c r="C77" s="2040"/>
      <c r="D77" s="2040">
        <f t="shared" si="1"/>
        <v>0</v>
      </c>
      <c r="E77" s="2040"/>
      <c r="F77" s="2040"/>
      <c r="G77" s="2040"/>
      <c r="H77" s="2040"/>
      <c r="I77" s="2040"/>
      <c r="J77" s="2040"/>
      <c r="K77" s="270"/>
    </row>
    <row r="78" spans="1:11">
      <c r="A78" s="2042"/>
      <c r="C78" s="2040"/>
      <c r="D78" s="2040">
        <f t="shared" si="1"/>
        <v>0</v>
      </c>
      <c r="E78" s="2040"/>
      <c r="F78" s="2040"/>
      <c r="G78" s="2040"/>
      <c r="H78" s="2040"/>
      <c r="I78" s="2040"/>
      <c r="J78" s="2040"/>
      <c r="K78" s="270"/>
    </row>
    <row r="79" spans="1:11">
      <c r="A79" s="2042"/>
      <c r="C79" s="2040"/>
      <c r="D79" s="2040">
        <f t="shared" si="1"/>
        <v>0</v>
      </c>
      <c r="E79" s="2040"/>
      <c r="F79" s="2040"/>
      <c r="G79" s="2040"/>
      <c r="H79" s="2040"/>
      <c r="I79" s="2040"/>
      <c r="J79" s="2040"/>
      <c r="K79" s="270"/>
    </row>
    <row r="80" spans="1:11">
      <c r="A80" s="2042"/>
      <c r="C80" s="2040"/>
      <c r="D80" s="2040">
        <f t="shared" si="1"/>
        <v>0</v>
      </c>
      <c r="E80" s="2040"/>
      <c r="F80" s="2040"/>
      <c r="G80" s="2040"/>
      <c r="H80" s="2040"/>
      <c r="I80" s="2040"/>
      <c r="J80" s="2040"/>
      <c r="K80" s="270"/>
    </row>
    <row r="81" spans="1:11">
      <c r="A81" s="2042"/>
      <c r="C81" s="2040"/>
      <c r="D81" s="2040">
        <f t="shared" si="1"/>
        <v>0</v>
      </c>
      <c r="E81" s="2040"/>
      <c r="F81" s="2040"/>
      <c r="G81" s="2040"/>
      <c r="H81" s="2040"/>
      <c r="I81" s="2040"/>
      <c r="J81" s="2040"/>
      <c r="K81" s="270"/>
    </row>
    <row r="82" spans="1:11">
      <c r="A82" s="2042"/>
      <c r="C82" s="2040"/>
      <c r="D82" s="2040">
        <f t="shared" si="1"/>
        <v>0</v>
      </c>
      <c r="E82" s="2040"/>
      <c r="F82" s="2040"/>
      <c r="G82" s="2040"/>
      <c r="H82" s="2040"/>
      <c r="I82" s="2040"/>
      <c r="J82" s="2040"/>
      <c r="K82" s="270"/>
    </row>
    <row r="83" spans="1:11">
      <c r="A83" s="2042"/>
      <c r="C83" s="2040"/>
      <c r="D83" s="2040">
        <f t="shared" si="1"/>
        <v>0</v>
      </c>
      <c r="E83" s="2040"/>
      <c r="F83" s="2040"/>
      <c r="G83" s="2040"/>
      <c r="H83" s="2040"/>
      <c r="I83" s="2040"/>
      <c r="J83" s="2040"/>
      <c r="K83" s="270"/>
    </row>
    <row r="84" spans="1:11">
      <c r="A84" s="2042"/>
      <c r="C84" s="2040"/>
      <c r="D84" s="2040">
        <f t="shared" si="1"/>
        <v>0</v>
      </c>
      <c r="E84" s="2040"/>
      <c r="F84" s="2040"/>
      <c r="G84" s="2040"/>
      <c r="H84" s="2040"/>
      <c r="I84" s="2040"/>
      <c r="J84" s="2040"/>
      <c r="K84" s="270"/>
    </row>
    <row r="85" spans="1:11">
      <c r="A85" s="2042"/>
      <c r="C85" s="2040"/>
      <c r="D85" s="2040">
        <f t="shared" si="1"/>
        <v>0</v>
      </c>
      <c r="E85" s="2040"/>
      <c r="F85" s="2040"/>
      <c r="G85" s="2040"/>
      <c r="H85" s="2040"/>
      <c r="I85" s="2040"/>
      <c r="J85" s="2040"/>
      <c r="K85" s="270"/>
    </row>
    <row r="86" spans="1:11">
      <c r="A86" s="2042"/>
      <c r="C86" s="2040"/>
      <c r="D86" s="2040">
        <f t="shared" si="1"/>
        <v>0</v>
      </c>
      <c r="E86" s="2040"/>
      <c r="F86" s="2040"/>
      <c r="G86" s="2040"/>
      <c r="H86" s="2040"/>
      <c r="I86" s="2040"/>
      <c r="J86" s="2040"/>
      <c r="K86" s="270"/>
    </row>
    <row r="87" spans="1:11">
      <c r="A87" s="2042"/>
      <c r="C87" s="2040"/>
      <c r="D87" s="2040">
        <f t="shared" si="1"/>
        <v>0</v>
      </c>
      <c r="E87" s="2040"/>
      <c r="F87" s="2040"/>
      <c r="G87" s="2040"/>
      <c r="H87" s="2040"/>
      <c r="I87" s="2040"/>
      <c r="J87" s="2040"/>
      <c r="K87" s="270"/>
    </row>
    <row r="88" spans="1:11">
      <c r="A88" s="2042"/>
      <c r="C88" s="2040"/>
      <c r="D88" s="2040">
        <f t="shared" si="1"/>
        <v>0</v>
      </c>
      <c r="E88" s="2040"/>
      <c r="F88" s="2040"/>
      <c r="G88" s="2040"/>
      <c r="H88" s="2040"/>
      <c r="I88" s="2040"/>
      <c r="J88" s="2040"/>
      <c r="K88" s="270"/>
    </row>
    <row r="89" spans="1:11">
      <c r="A89" s="2042"/>
      <c r="C89" s="2040"/>
      <c r="D89" s="2040">
        <f t="shared" si="1"/>
        <v>0</v>
      </c>
      <c r="E89" s="2040"/>
      <c r="F89" s="2040"/>
      <c r="G89" s="2040"/>
      <c r="H89" s="2040"/>
      <c r="I89" s="2040"/>
      <c r="J89" s="2040"/>
      <c r="K89" s="270"/>
    </row>
    <row r="90" spans="1:11">
      <c r="A90" s="2042"/>
      <c r="C90" s="2040"/>
      <c r="D90" s="2040">
        <f t="shared" si="1"/>
        <v>0</v>
      </c>
      <c r="E90" s="2040"/>
      <c r="F90" s="2040"/>
      <c r="G90" s="2040"/>
      <c r="H90" s="2040"/>
      <c r="I90" s="2040"/>
      <c r="J90" s="2040"/>
      <c r="K90" s="270"/>
    </row>
    <row r="91" spans="1:11">
      <c r="A91" s="2042"/>
      <c r="C91" s="2040"/>
      <c r="D91" s="2040">
        <f t="shared" si="1"/>
        <v>0</v>
      </c>
      <c r="E91" s="2040"/>
      <c r="F91" s="2040"/>
      <c r="G91" s="2040"/>
      <c r="H91" s="2040"/>
      <c r="I91" s="2040"/>
      <c r="J91" s="2040"/>
      <c r="K91" s="270"/>
    </row>
    <row r="92" spans="1:11">
      <c r="A92" s="2042"/>
      <c r="C92" s="2040"/>
      <c r="D92" s="2040">
        <f t="shared" si="1"/>
        <v>0</v>
      </c>
      <c r="E92" s="2040"/>
      <c r="F92" s="2040"/>
      <c r="G92" s="2040"/>
      <c r="H92" s="2040"/>
      <c r="I92" s="2040"/>
      <c r="J92" s="2040"/>
      <c r="K92" s="270"/>
    </row>
    <row r="93" spans="1:11">
      <c r="A93" s="2042"/>
      <c r="C93" s="2040"/>
      <c r="D93" s="2040">
        <f t="shared" si="1"/>
        <v>0</v>
      </c>
      <c r="E93" s="2040"/>
      <c r="F93" s="2040"/>
      <c r="G93" s="2040"/>
      <c r="H93" s="2040"/>
      <c r="I93" s="2040"/>
      <c r="J93" s="2040"/>
      <c r="K93" s="270"/>
    </row>
    <row r="94" spans="1:11">
      <c r="A94" s="2042"/>
      <c r="C94" s="2040"/>
      <c r="D94" s="2040">
        <f t="shared" si="1"/>
        <v>0</v>
      </c>
      <c r="E94" s="2040"/>
      <c r="F94" s="2040"/>
      <c r="G94" s="2040"/>
      <c r="H94" s="2040"/>
      <c r="I94" s="2040"/>
      <c r="J94" s="2040"/>
      <c r="K94" s="270"/>
    </row>
    <row r="95" spans="1:11">
      <c r="A95" s="2042"/>
      <c r="C95" s="2040"/>
      <c r="D95" s="2040">
        <f t="shared" si="1"/>
        <v>0</v>
      </c>
      <c r="E95" s="2040"/>
      <c r="F95" s="2040"/>
      <c r="G95" s="2040"/>
      <c r="H95" s="2040"/>
      <c r="I95" s="2040"/>
      <c r="J95" s="2040"/>
      <c r="K95" s="270"/>
    </row>
    <row r="96" spans="1:11">
      <c r="A96" s="2042"/>
      <c r="C96" s="2040"/>
      <c r="D96" s="2040">
        <f t="shared" si="1"/>
        <v>0</v>
      </c>
      <c r="E96" s="2040"/>
      <c r="F96" s="2040"/>
      <c r="G96" s="2040"/>
      <c r="H96" s="2040"/>
      <c r="I96" s="2040"/>
      <c r="J96" s="2040"/>
      <c r="K96" s="270"/>
    </row>
    <row r="97" spans="1:11">
      <c r="A97" s="2042"/>
      <c r="C97" s="2040"/>
      <c r="D97" s="2040">
        <f t="shared" si="1"/>
        <v>0</v>
      </c>
      <c r="E97" s="2040"/>
      <c r="F97" s="2040"/>
      <c r="G97" s="2040"/>
      <c r="H97" s="2040"/>
      <c r="I97" s="2040"/>
      <c r="J97" s="2040"/>
      <c r="K97" s="270"/>
    </row>
    <row r="98" spans="1:11">
      <c r="A98" s="2042"/>
      <c r="C98" s="2040"/>
      <c r="D98" s="2040">
        <f t="shared" si="1"/>
        <v>0</v>
      </c>
      <c r="E98" s="2040"/>
      <c r="F98" s="2040"/>
      <c r="G98" s="2040"/>
      <c r="H98" s="2040"/>
      <c r="I98" s="2040"/>
      <c r="J98" s="2040"/>
      <c r="K98" s="270"/>
    </row>
    <row r="99" spans="1:11">
      <c r="A99" s="2042"/>
      <c r="C99" s="2040"/>
      <c r="D99" s="2040">
        <f t="shared" si="1"/>
        <v>0</v>
      </c>
      <c r="E99" s="2040"/>
      <c r="F99" s="2040"/>
      <c r="G99" s="2040"/>
      <c r="H99" s="2040"/>
      <c r="I99" s="2040"/>
      <c r="J99" s="2040"/>
      <c r="K99" s="270"/>
    </row>
    <row r="100" spans="1:11">
      <c r="A100" s="2042"/>
      <c r="C100" s="2040"/>
      <c r="D100" s="2040">
        <f t="shared" si="1"/>
        <v>0</v>
      </c>
      <c r="E100" s="2040"/>
      <c r="F100" s="2040"/>
      <c r="G100" s="2040"/>
      <c r="H100" s="2040"/>
      <c r="I100" s="2040"/>
      <c r="J100" s="2040"/>
      <c r="K100" s="270"/>
    </row>
    <row r="101" spans="1:11">
      <c r="A101" s="2042"/>
      <c r="C101" s="2040"/>
      <c r="D101" s="2040">
        <f t="shared" si="1"/>
        <v>0</v>
      </c>
      <c r="E101" s="2040"/>
      <c r="F101" s="2040"/>
      <c r="G101" s="2040"/>
      <c r="H101" s="2040"/>
      <c r="I101" s="2040"/>
      <c r="J101" s="2040"/>
      <c r="K101" s="270"/>
    </row>
    <row r="102" spans="1:11">
      <c r="A102" s="2042"/>
      <c r="C102" s="2040"/>
      <c r="D102" s="2040">
        <f t="shared" si="1"/>
        <v>0</v>
      </c>
      <c r="E102" s="2040"/>
      <c r="F102" s="2040"/>
      <c r="G102" s="2040"/>
      <c r="H102" s="2040"/>
      <c r="I102" s="2040"/>
      <c r="J102" s="2040"/>
      <c r="K102" s="270"/>
    </row>
    <row r="103" spans="1:11">
      <c r="A103" s="2042"/>
      <c r="C103" s="2040"/>
      <c r="D103" s="2040">
        <f t="shared" si="1"/>
        <v>0</v>
      </c>
      <c r="E103" s="2040"/>
      <c r="F103" s="2040"/>
      <c r="G103" s="2040"/>
      <c r="H103" s="2040"/>
      <c r="I103" s="2040"/>
      <c r="J103" s="2040"/>
      <c r="K103" s="270"/>
    </row>
    <row r="104" spans="1:11">
      <c r="A104" s="2042"/>
      <c r="C104" s="2040"/>
      <c r="D104" s="2040">
        <f t="shared" si="1"/>
        <v>0</v>
      </c>
      <c r="E104" s="2040"/>
      <c r="F104" s="2040"/>
      <c r="G104" s="2040"/>
      <c r="H104" s="2040"/>
      <c r="I104" s="2040"/>
      <c r="J104" s="2040"/>
      <c r="K104" s="270"/>
    </row>
    <row r="105" spans="1:11">
      <c r="A105" s="2042"/>
      <c r="C105" s="2040"/>
      <c r="D105" s="2040">
        <f t="shared" si="1"/>
        <v>0</v>
      </c>
      <c r="E105" s="2040"/>
      <c r="F105" s="2040"/>
      <c r="G105" s="2040"/>
      <c r="H105" s="2040"/>
      <c r="I105" s="2040"/>
      <c r="J105" s="2040"/>
      <c r="K105" s="270"/>
    </row>
    <row r="106" spans="1:11">
      <c r="A106" s="2042"/>
      <c r="C106" s="2040"/>
      <c r="D106" s="2040">
        <f t="shared" si="1"/>
        <v>0</v>
      </c>
      <c r="E106" s="2040"/>
      <c r="F106" s="2040"/>
      <c r="G106" s="2040"/>
      <c r="H106" s="2040"/>
      <c r="I106" s="2040"/>
      <c r="J106" s="2040"/>
      <c r="K106" s="270"/>
    </row>
    <row r="107" spans="1:11">
      <c r="A107" s="2042"/>
      <c r="C107" s="2040"/>
      <c r="D107" s="2040">
        <f t="shared" si="1"/>
        <v>0</v>
      </c>
      <c r="E107" s="2040"/>
      <c r="F107" s="2040"/>
      <c r="G107" s="2040"/>
      <c r="H107" s="2040"/>
      <c r="I107" s="2040"/>
      <c r="J107" s="2040"/>
      <c r="K107" s="270"/>
    </row>
    <row r="108" spans="1:11">
      <c r="A108" s="2042"/>
      <c r="C108" s="2040"/>
      <c r="D108" s="2040">
        <f t="shared" si="1"/>
        <v>0</v>
      </c>
      <c r="E108" s="2040"/>
      <c r="F108" s="2040"/>
      <c r="G108" s="2040"/>
      <c r="H108" s="2040"/>
      <c r="I108" s="2040"/>
      <c r="J108" s="2040"/>
      <c r="K108" s="270"/>
    </row>
    <row r="109" spans="1:11">
      <c r="A109" s="2042"/>
      <c r="C109" s="2040"/>
      <c r="D109" s="2040">
        <f t="shared" si="1"/>
        <v>0</v>
      </c>
      <c r="E109" s="2040"/>
      <c r="F109" s="2040"/>
      <c r="G109" s="2040"/>
      <c r="H109" s="2040"/>
      <c r="I109" s="2040"/>
      <c r="J109" s="2040"/>
      <c r="K109" s="270"/>
    </row>
    <row r="110" spans="1:11">
      <c r="C110" s="2040"/>
      <c r="D110" s="2040">
        <f t="shared" si="1"/>
        <v>0</v>
      </c>
      <c r="E110" s="2040"/>
      <c r="F110" s="2040"/>
      <c r="G110" s="2040"/>
      <c r="H110" s="2040"/>
      <c r="I110" s="2040"/>
      <c r="J110" s="2040"/>
      <c r="K110" s="270"/>
    </row>
    <row r="111" spans="1:11">
      <c r="A111" s="270"/>
      <c r="B111" s="270"/>
      <c r="C111" s="2040"/>
      <c r="D111" s="2040">
        <f t="shared" si="1"/>
        <v>0</v>
      </c>
      <c r="E111" s="2040"/>
      <c r="F111" s="2040"/>
      <c r="G111" s="2040"/>
      <c r="H111" s="2040"/>
      <c r="I111" s="2040"/>
      <c r="J111" s="2040"/>
      <c r="K111" s="270"/>
    </row>
    <row r="112" spans="1:11">
      <c r="A112" s="270"/>
      <c r="B112" s="270"/>
      <c r="C112" s="2040"/>
      <c r="D112" s="2040">
        <f t="shared" si="1"/>
        <v>0</v>
      </c>
      <c r="E112" s="2040"/>
      <c r="F112" s="2040"/>
      <c r="G112" s="2040"/>
      <c r="H112" s="2040"/>
      <c r="I112" s="2040"/>
      <c r="J112" s="2040"/>
      <c r="K112" s="270"/>
    </row>
    <row r="113" spans="1:11">
      <c r="A113" s="270"/>
      <c r="B113" s="270"/>
      <c r="C113" s="2040"/>
      <c r="D113" s="2040">
        <f t="shared" si="1"/>
        <v>0</v>
      </c>
      <c r="E113" s="2040"/>
      <c r="F113" s="2040"/>
      <c r="G113" s="2040"/>
      <c r="H113" s="2040"/>
      <c r="I113" s="2040"/>
      <c r="J113" s="2040"/>
      <c r="K113" s="270"/>
    </row>
    <row r="114" spans="1:11">
      <c r="A114" s="270"/>
      <c r="B114" s="270"/>
      <c r="C114" s="2040"/>
      <c r="D114" s="2040">
        <f t="shared" si="1"/>
        <v>0</v>
      </c>
      <c r="E114" s="2040"/>
      <c r="F114" s="2040"/>
      <c r="G114" s="2040"/>
      <c r="H114" s="2040"/>
      <c r="I114" s="2040"/>
      <c r="J114" s="2040"/>
      <c r="K114" s="270"/>
    </row>
    <row r="115" spans="1:11">
      <c r="A115" s="270"/>
      <c r="B115" s="270"/>
      <c r="C115" s="2040"/>
      <c r="D115" s="2040">
        <f t="shared" ref="D115:D178" si="2">+C115*(100-E115)/100</f>
        <v>0</v>
      </c>
      <c r="E115" s="2040"/>
      <c r="F115" s="2040"/>
      <c r="G115" s="2040"/>
      <c r="H115" s="2040"/>
      <c r="I115" s="2040"/>
      <c r="J115" s="2040"/>
      <c r="K115" s="270"/>
    </row>
    <row r="116" spans="1:11">
      <c r="A116" s="270"/>
      <c r="B116" s="270"/>
      <c r="C116" s="2040"/>
      <c r="D116" s="2040">
        <f t="shared" si="2"/>
        <v>0</v>
      </c>
      <c r="E116" s="2040"/>
      <c r="F116" s="2040"/>
      <c r="G116" s="2040"/>
      <c r="H116" s="2040"/>
      <c r="I116" s="2040"/>
      <c r="J116" s="2040"/>
      <c r="K116" s="270"/>
    </row>
    <row r="117" spans="1:11">
      <c r="A117" s="270"/>
      <c r="B117" s="270"/>
      <c r="C117" s="2040"/>
      <c r="D117" s="2040">
        <f t="shared" si="2"/>
        <v>0</v>
      </c>
      <c r="E117" s="2040"/>
      <c r="F117" s="2040"/>
      <c r="G117" s="2040"/>
      <c r="H117" s="2040"/>
      <c r="I117" s="2040"/>
      <c r="J117" s="2040"/>
      <c r="K117" s="270"/>
    </row>
    <row r="118" spans="1:11">
      <c r="A118" s="270"/>
      <c r="B118" s="270"/>
      <c r="C118" s="2040"/>
      <c r="D118" s="2040">
        <f t="shared" si="2"/>
        <v>0</v>
      </c>
      <c r="E118" s="2040"/>
      <c r="F118" s="2040"/>
      <c r="G118" s="2040"/>
      <c r="H118" s="2040"/>
      <c r="I118" s="2040"/>
      <c r="J118" s="2040"/>
      <c r="K118" s="270"/>
    </row>
    <row r="119" spans="1:11">
      <c r="A119" s="270"/>
      <c r="B119" s="270"/>
      <c r="C119" s="2040"/>
      <c r="D119" s="2040">
        <f t="shared" si="2"/>
        <v>0</v>
      </c>
      <c r="E119" s="2040"/>
      <c r="F119" s="2040"/>
      <c r="G119" s="2040"/>
      <c r="H119" s="2040"/>
      <c r="I119" s="2040"/>
      <c r="J119" s="2040"/>
      <c r="K119" s="270"/>
    </row>
    <row r="120" spans="1:11">
      <c r="A120" s="270"/>
      <c r="B120" s="270"/>
      <c r="C120" s="2040"/>
      <c r="D120" s="2040">
        <f t="shared" si="2"/>
        <v>0</v>
      </c>
      <c r="E120" s="2040"/>
      <c r="F120" s="2040"/>
      <c r="G120" s="2040"/>
      <c r="H120" s="2040"/>
      <c r="I120" s="2040"/>
      <c r="J120" s="2040"/>
      <c r="K120" s="270"/>
    </row>
    <row r="121" spans="1:11">
      <c r="A121" s="270"/>
      <c r="B121" s="270"/>
      <c r="C121" s="2040"/>
      <c r="D121" s="2040">
        <f t="shared" si="2"/>
        <v>0</v>
      </c>
      <c r="E121" s="2040"/>
      <c r="F121" s="2040"/>
      <c r="G121" s="2040"/>
      <c r="H121" s="2040"/>
      <c r="I121" s="2040"/>
      <c r="J121" s="2040"/>
      <c r="K121" s="270"/>
    </row>
    <row r="122" spans="1:11">
      <c r="A122" s="270"/>
      <c r="B122" s="270"/>
      <c r="C122" s="2040"/>
      <c r="D122" s="2040">
        <f t="shared" si="2"/>
        <v>0</v>
      </c>
      <c r="E122" s="2040"/>
      <c r="F122" s="2040"/>
      <c r="G122" s="2040"/>
      <c r="H122" s="2040"/>
      <c r="I122" s="2040"/>
      <c r="J122" s="2040"/>
      <c r="K122" s="270"/>
    </row>
    <row r="123" spans="1:11">
      <c r="A123" s="270"/>
      <c r="B123" s="270"/>
      <c r="C123" s="2040"/>
      <c r="D123" s="2040">
        <f t="shared" si="2"/>
        <v>0</v>
      </c>
      <c r="E123" s="2040"/>
      <c r="F123" s="2040"/>
      <c r="G123" s="2040"/>
      <c r="H123" s="2040"/>
      <c r="I123" s="2040"/>
      <c r="J123" s="2040"/>
      <c r="K123" s="270"/>
    </row>
    <row r="124" spans="1:11">
      <c r="A124" s="270"/>
      <c r="B124" s="270"/>
      <c r="C124" s="2040"/>
      <c r="D124" s="2040">
        <f t="shared" si="2"/>
        <v>0</v>
      </c>
      <c r="E124" s="2040"/>
      <c r="F124" s="2040"/>
      <c r="G124" s="2040"/>
      <c r="H124" s="2040"/>
      <c r="I124" s="2040"/>
      <c r="J124" s="2040"/>
      <c r="K124" s="270"/>
    </row>
    <row r="125" spans="1:11">
      <c r="A125" s="270"/>
      <c r="B125" s="270"/>
      <c r="C125" s="2040"/>
      <c r="D125" s="2040">
        <f t="shared" si="2"/>
        <v>0</v>
      </c>
      <c r="E125" s="2040"/>
      <c r="F125" s="2040"/>
      <c r="G125" s="2040"/>
      <c r="H125" s="2040"/>
      <c r="I125" s="2040"/>
      <c r="J125" s="2040"/>
      <c r="K125" s="270"/>
    </row>
    <row r="126" spans="1:11">
      <c r="A126" s="270"/>
      <c r="B126" s="270"/>
      <c r="C126" s="2040"/>
      <c r="D126" s="2040">
        <f t="shared" si="2"/>
        <v>0</v>
      </c>
      <c r="E126" s="2040"/>
      <c r="F126" s="2040"/>
      <c r="G126" s="2040"/>
      <c r="H126" s="2040"/>
      <c r="I126" s="2040"/>
      <c r="J126" s="2040"/>
      <c r="K126" s="270"/>
    </row>
    <row r="127" spans="1:11">
      <c r="A127" s="270"/>
      <c r="B127" s="270"/>
      <c r="C127" s="2040"/>
      <c r="D127" s="2040">
        <f t="shared" si="2"/>
        <v>0</v>
      </c>
      <c r="E127" s="2040"/>
      <c r="F127" s="2040"/>
      <c r="G127" s="2040"/>
      <c r="H127" s="2040"/>
      <c r="I127" s="2040"/>
      <c r="J127" s="2040"/>
      <c r="K127" s="270"/>
    </row>
    <row r="128" spans="1:11">
      <c r="A128" s="270"/>
      <c r="B128" s="270"/>
      <c r="C128" s="2040"/>
      <c r="D128" s="2040">
        <f t="shared" si="2"/>
        <v>0</v>
      </c>
      <c r="E128" s="2040"/>
      <c r="F128" s="2040"/>
      <c r="G128" s="2040"/>
      <c r="H128" s="2040"/>
      <c r="I128" s="2040"/>
      <c r="J128" s="2040"/>
      <c r="K128" s="270"/>
    </row>
    <row r="129" spans="1:11">
      <c r="A129" s="270"/>
      <c r="B129" s="270"/>
      <c r="C129" s="2040"/>
      <c r="D129" s="2040">
        <f t="shared" si="2"/>
        <v>0</v>
      </c>
      <c r="E129" s="2040"/>
      <c r="F129" s="2040"/>
      <c r="G129" s="2040"/>
      <c r="H129" s="2040"/>
      <c r="I129" s="2040"/>
      <c r="J129" s="2040"/>
      <c r="K129" s="270"/>
    </row>
    <row r="130" spans="1:11">
      <c r="A130" s="270"/>
      <c r="B130" s="270"/>
      <c r="C130" s="2040"/>
      <c r="D130" s="2040">
        <f t="shared" si="2"/>
        <v>0</v>
      </c>
      <c r="E130" s="2040"/>
      <c r="F130" s="2040"/>
      <c r="G130" s="2040"/>
      <c r="H130" s="2040"/>
      <c r="I130" s="2040"/>
      <c r="J130" s="2040"/>
      <c r="K130" s="270"/>
    </row>
    <row r="131" spans="1:11">
      <c r="A131" s="270"/>
      <c r="B131" s="270"/>
      <c r="C131" s="2040"/>
      <c r="D131" s="2040">
        <f t="shared" si="2"/>
        <v>0</v>
      </c>
      <c r="E131" s="2040"/>
      <c r="F131" s="2040"/>
      <c r="G131" s="2040"/>
      <c r="H131" s="2040"/>
      <c r="I131" s="2040"/>
      <c r="J131" s="2040"/>
      <c r="K131" s="270"/>
    </row>
    <row r="132" spans="1:11">
      <c r="A132" s="270"/>
      <c r="B132" s="270"/>
      <c r="C132" s="2040"/>
      <c r="D132" s="2040">
        <f t="shared" si="2"/>
        <v>0</v>
      </c>
      <c r="E132" s="2040"/>
      <c r="F132" s="2040"/>
      <c r="G132" s="2040"/>
      <c r="H132" s="2040"/>
      <c r="I132" s="2040"/>
      <c r="J132" s="2040"/>
      <c r="K132" s="270"/>
    </row>
    <row r="133" spans="1:11">
      <c r="A133" s="270"/>
      <c r="B133" s="270"/>
      <c r="C133" s="2040"/>
      <c r="D133" s="2040">
        <f t="shared" si="2"/>
        <v>0</v>
      </c>
      <c r="E133" s="2040"/>
      <c r="F133" s="2040"/>
      <c r="G133" s="2040"/>
      <c r="H133" s="2040"/>
      <c r="I133" s="2040"/>
      <c r="J133" s="2040"/>
      <c r="K133" s="270"/>
    </row>
    <row r="134" spans="1:11">
      <c r="A134" s="270"/>
      <c r="B134" s="270"/>
      <c r="C134" s="2040"/>
      <c r="D134" s="2040">
        <f t="shared" si="2"/>
        <v>0</v>
      </c>
      <c r="E134" s="2040"/>
      <c r="F134" s="2040"/>
      <c r="G134" s="2040"/>
      <c r="H134" s="2040"/>
      <c r="I134" s="2040"/>
      <c r="J134" s="2040"/>
      <c r="K134" s="270"/>
    </row>
    <row r="135" spans="1:11">
      <c r="A135" s="270"/>
      <c r="B135" s="270"/>
      <c r="C135" s="2040"/>
      <c r="D135" s="2040">
        <f t="shared" si="2"/>
        <v>0</v>
      </c>
      <c r="E135" s="2040"/>
      <c r="F135" s="2040"/>
      <c r="G135" s="2040"/>
      <c r="H135" s="2040"/>
      <c r="I135" s="2040"/>
      <c r="J135" s="2040"/>
      <c r="K135" s="270"/>
    </row>
    <row r="136" spans="1:11">
      <c r="A136" s="270"/>
      <c r="B136" s="270"/>
      <c r="C136" s="2040"/>
      <c r="D136" s="2040">
        <f t="shared" si="2"/>
        <v>0</v>
      </c>
      <c r="E136" s="2040"/>
      <c r="F136" s="2040"/>
      <c r="G136" s="2040"/>
      <c r="H136" s="2040"/>
      <c r="I136" s="2040"/>
      <c r="J136" s="2040"/>
      <c r="K136" s="270"/>
    </row>
    <row r="137" spans="1:11">
      <c r="A137" s="270"/>
      <c r="B137" s="270"/>
      <c r="C137" s="2040"/>
      <c r="D137" s="2040">
        <f t="shared" si="2"/>
        <v>0</v>
      </c>
      <c r="E137" s="2040"/>
      <c r="F137" s="2040"/>
      <c r="G137" s="2040"/>
      <c r="H137" s="2040"/>
      <c r="I137" s="2040"/>
      <c r="J137" s="2040"/>
      <c r="K137" s="270"/>
    </row>
    <row r="138" spans="1:11">
      <c r="A138" s="270"/>
      <c r="B138" s="270"/>
      <c r="C138" s="2040"/>
      <c r="D138" s="2040">
        <f t="shared" si="2"/>
        <v>0</v>
      </c>
      <c r="E138" s="2040"/>
      <c r="F138" s="2040"/>
      <c r="G138" s="2040"/>
      <c r="H138" s="2040"/>
      <c r="I138" s="2040"/>
      <c r="J138" s="2040"/>
      <c r="K138" s="270"/>
    </row>
    <row r="139" spans="1:11">
      <c r="A139" s="270"/>
      <c r="B139" s="270"/>
      <c r="C139" s="2040"/>
      <c r="D139" s="2040">
        <f t="shared" si="2"/>
        <v>0</v>
      </c>
      <c r="E139" s="2040"/>
      <c r="F139" s="2040"/>
      <c r="G139" s="2040"/>
      <c r="H139" s="2040"/>
      <c r="I139" s="2040"/>
      <c r="J139" s="2040"/>
      <c r="K139" s="270"/>
    </row>
    <row r="140" spans="1:11">
      <c r="A140" s="270"/>
      <c r="B140" s="270"/>
      <c r="C140" s="2040"/>
      <c r="D140" s="2040">
        <f t="shared" si="2"/>
        <v>0</v>
      </c>
      <c r="E140" s="2040"/>
      <c r="F140" s="2040"/>
      <c r="G140" s="2040"/>
      <c r="H140" s="2040"/>
      <c r="I140" s="2040"/>
      <c r="J140" s="2040"/>
      <c r="K140" s="270"/>
    </row>
    <row r="141" spans="1:11">
      <c r="A141" s="270"/>
      <c r="B141" s="270"/>
      <c r="C141" s="2040"/>
      <c r="D141" s="2040">
        <f t="shared" si="2"/>
        <v>0</v>
      </c>
      <c r="E141" s="2040"/>
      <c r="F141" s="2040"/>
      <c r="G141" s="2040"/>
      <c r="H141" s="2040"/>
      <c r="I141" s="2040"/>
      <c r="J141" s="2040"/>
      <c r="K141" s="270"/>
    </row>
    <row r="142" spans="1:11">
      <c r="A142" s="270"/>
      <c r="B142" s="270"/>
      <c r="C142" s="2040"/>
      <c r="D142" s="2040">
        <f t="shared" si="2"/>
        <v>0</v>
      </c>
      <c r="E142" s="2040"/>
      <c r="F142" s="2040"/>
      <c r="G142" s="2040"/>
      <c r="H142" s="2040"/>
      <c r="I142" s="2040"/>
      <c r="J142" s="2040"/>
      <c r="K142" s="270"/>
    </row>
    <row r="143" spans="1:11">
      <c r="A143" s="270"/>
      <c r="B143" s="270"/>
      <c r="C143" s="2040"/>
      <c r="D143" s="2040">
        <f t="shared" si="2"/>
        <v>0</v>
      </c>
      <c r="E143" s="2040"/>
      <c r="F143" s="2040"/>
      <c r="G143" s="2040"/>
      <c r="H143" s="2040"/>
      <c r="I143" s="2040"/>
      <c r="J143" s="2040"/>
      <c r="K143" s="270"/>
    </row>
    <row r="144" spans="1:11">
      <c r="A144" s="270"/>
      <c r="B144" s="270"/>
      <c r="C144" s="2040"/>
      <c r="D144" s="2040">
        <f t="shared" si="2"/>
        <v>0</v>
      </c>
      <c r="E144" s="2040"/>
      <c r="F144" s="2040"/>
      <c r="G144" s="2040"/>
      <c r="H144" s="2040"/>
      <c r="I144" s="2040"/>
      <c r="J144" s="2040"/>
      <c r="K144" s="270"/>
    </row>
    <row r="145" spans="1:11">
      <c r="A145" s="270"/>
      <c r="B145" s="270"/>
      <c r="C145" s="2040"/>
      <c r="D145" s="2040">
        <f t="shared" si="2"/>
        <v>0</v>
      </c>
      <c r="E145" s="2040"/>
      <c r="F145" s="2040"/>
      <c r="G145" s="2040"/>
      <c r="H145" s="2040"/>
      <c r="I145" s="2040"/>
      <c r="J145" s="2040"/>
      <c r="K145" s="270"/>
    </row>
    <row r="146" spans="1:11">
      <c r="A146" s="270"/>
      <c r="B146" s="270"/>
      <c r="C146" s="2040"/>
      <c r="D146" s="2040">
        <f t="shared" si="2"/>
        <v>0</v>
      </c>
      <c r="E146" s="2040"/>
      <c r="F146" s="2040"/>
      <c r="G146" s="2040"/>
      <c r="H146" s="2040"/>
      <c r="I146" s="2040"/>
      <c r="J146" s="2040"/>
      <c r="K146" s="270"/>
    </row>
    <row r="147" spans="1:11">
      <c r="A147" s="270"/>
      <c r="B147" s="270"/>
      <c r="C147" s="2040"/>
      <c r="D147" s="2040">
        <f t="shared" si="2"/>
        <v>0</v>
      </c>
      <c r="E147" s="2040"/>
      <c r="F147" s="2040"/>
      <c r="G147" s="2040"/>
      <c r="H147" s="2040"/>
      <c r="I147" s="2040"/>
      <c r="J147" s="2040"/>
      <c r="K147" s="270"/>
    </row>
    <row r="148" spans="1:11">
      <c r="A148" s="270"/>
      <c r="B148" s="270"/>
      <c r="C148" s="2040"/>
      <c r="D148" s="2040">
        <f t="shared" si="2"/>
        <v>0</v>
      </c>
      <c r="E148" s="2040"/>
      <c r="F148" s="2040"/>
      <c r="G148" s="2040"/>
      <c r="H148" s="2040"/>
      <c r="I148" s="2040"/>
      <c r="J148" s="2040"/>
      <c r="K148" s="270"/>
    </row>
    <row r="149" spans="1:11">
      <c r="A149" s="270"/>
      <c r="B149" s="270"/>
      <c r="C149" s="2040"/>
      <c r="D149" s="2040">
        <f t="shared" si="2"/>
        <v>0</v>
      </c>
      <c r="E149" s="2040"/>
      <c r="F149" s="2040"/>
      <c r="G149" s="2040"/>
      <c r="H149" s="2040"/>
      <c r="I149" s="2040"/>
      <c r="J149" s="2040"/>
      <c r="K149" s="270"/>
    </row>
    <row r="150" spans="1:11">
      <c r="A150" s="270"/>
      <c r="B150" s="270"/>
      <c r="C150" s="2040"/>
      <c r="D150" s="2040">
        <f t="shared" si="2"/>
        <v>0</v>
      </c>
      <c r="E150" s="2040"/>
      <c r="F150" s="2040"/>
      <c r="G150" s="2040"/>
      <c r="H150" s="2040"/>
      <c r="I150" s="2040"/>
      <c r="J150" s="2040"/>
      <c r="K150" s="270"/>
    </row>
    <row r="151" spans="1:11">
      <c r="A151" s="270"/>
      <c r="B151" s="270"/>
      <c r="C151" s="2040"/>
      <c r="D151" s="2040">
        <f t="shared" si="2"/>
        <v>0</v>
      </c>
      <c r="E151" s="2040"/>
      <c r="F151" s="2040"/>
      <c r="G151" s="2040"/>
      <c r="H151" s="2040"/>
      <c r="I151" s="2040"/>
      <c r="J151" s="2040"/>
      <c r="K151" s="270"/>
    </row>
    <row r="152" spans="1:11">
      <c r="A152" s="270"/>
      <c r="B152" s="270"/>
      <c r="C152" s="2040"/>
      <c r="D152" s="2040">
        <f t="shared" si="2"/>
        <v>0</v>
      </c>
      <c r="E152" s="2040"/>
      <c r="F152" s="2040"/>
      <c r="G152" s="2040"/>
      <c r="H152" s="2040"/>
      <c r="I152" s="2040"/>
      <c r="J152" s="2040"/>
      <c r="K152" s="270"/>
    </row>
    <row r="153" spans="1:11">
      <c r="A153" s="270"/>
      <c r="B153" s="270"/>
      <c r="C153" s="2040"/>
      <c r="D153" s="2040">
        <f t="shared" si="2"/>
        <v>0</v>
      </c>
      <c r="E153" s="2040"/>
      <c r="F153" s="2040"/>
      <c r="G153" s="2040"/>
      <c r="H153" s="2040"/>
      <c r="I153" s="2040"/>
      <c r="J153" s="2040"/>
      <c r="K153" s="270"/>
    </row>
    <row r="154" spans="1:11">
      <c r="A154" s="270"/>
      <c r="B154" s="270"/>
      <c r="C154" s="2040"/>
      <c r="D154" s="2040">
        <f t="shared" si="2"/>
        <v>0</v>
      </c>
      <c r="E154" s="2040"/>
      <c r="F154" s="2040"/>
      <c r="G154" s="2040"/>
      <c r="H154" s="2040"/>
      <c r="I154" s="2040"/>
      <c r="J154" s="2040"/>
      <c r="K154" s="270"/>
    </row>
    <row r="155" spans="1:11">
      <c r="A155" s="270"/>
      <c r="B155" s="270"/>
      <c r="C155" s="2040"/>
      <c r="D155" s="2040">
        <f t="shared" si="2"/>
        <v>0</v>
      </c>
      <c r="E155" s="2040"/>
      <c r="F155" s="2040"/>
      <c r="G155" s="2040"/>
      <c r="H155" s="2040"/>
      <c r="I155" s="2040"/>
      <c r="J155" s="2040"/>
      <c r="K155" s="270"/>
    </row>
    <row r="156" spans="1:11">
      <c r="A156" s="270"/>
      <c r="B156" s="270"/>
      <c r="C156" s="2040"/>
      <c r="D156" s="2040">
        <f t="shared" si="2"/>
        <v>0</v>
      </c>
      <c r="E156" s="2040"/>
      <c r="F156" s="2040"/>
      <c r="G156" s="2040"/>
      <c r="H156" s="2040"/>
      <c r="I156" s="2040"/>
      <c r="J156" s="2040"/>
      <c r="K156" s="270"/>
    </row>
    <row r="157" spans="1:11">
      <c r="A157" s="270"/>
      <c r="B157" s="270"/>
      <c r="C157" s="2040"/>
      <c r="D157" s="2040">
        <f t="shared" si="2"/>
        <v>0</v>
      </c>
      <c r="E157" s="2040"/>
      <c r="F157" s="2040"/>
      <c r="G157" s="2040"/>
      <c r="H157" s="2040"/>
      <c r="I157" s="2040"/>
      <c r="J157" s="2040"/>
      <c r="K157" s="270"/>
    </row>
    <row r="158" spans="1:11">
      <c r="A158" s="270"/>
      <c r="B158" s="270"/>
      <c r="C158" s="2040"/>
      <c r="D158" s="2040">
        <f t="shared" si="2"/>
        <v>0</v>
      </c>
      <c r="E158" s="2040"/>
      <c r="F158" s="2040"/>
      <c r="G158" s="2040"/>
      <c r="H158" s="2040"/>
      <c r="I158" s="2040"/>
      <c r="J158" s="2040"/>
      <c r="K158" s="270"/>
    </row>
    <row r="159" spans="1:11">
      <c r="A159" s="270"/>
      <c r="B159" s="270"/>
      <c r="C159" s="2040"/>
      <c r="D159" s="2040">
        <f t="shared" si="2"/>
        <v>0</v>
      </c>
      <c r="E159" s="2040"/>
      <c r="F159" s="2040"/>
      <c r="G159" s="2040"/>
      <c r="H159" s="2040"/>
      <c r="I159" s="2040"/>
      <c r="J159" s="2040"/>
      <c r="K159" s="270"/>
    </row>
    <row r="160" spans="1:11">
      <c r="A160" s="270"/>
      <c r="B160" s="270"/>
      <c r="C160" s="2040"/>
      <c r="D160" s="2040">
        <f t="shared" si="2"/>
        <v>0</v>
      </c>
      <c r="E160" s="2040"/>
      <c r="F160" s="2040"/>
      <c r="G160" s="2040"/>
      <c r="H160" s="2040"/>
      <c r="I160" s="2040"/>
      <c r="J160" s="2040"/>
      <c r="K160" s="270"/>
    </row>
    <row r="161" spans="1:11">
      <c r="A161" s="270"/>
      <c r="B161" s="270"/>
      <c r="C161" s="2040"/>
      <c r="D161" s="2040">
        <f t="shared" si="2"/>
        <v>0</v>
      </c>
      <c r="E161" s="2040"/>
      <c r="F161" s="2040"/>
      <c r="G161" s="2040"/>
      <c r="H161" s="2040"/>
      <c r="I161" s="2040"/>
      <c r="J161" s="2040"/>
      <c r="K161" s="270"/>
    </row>
    <row r="162" spans="1:11">
      <c r="A162" s="270"/>
      <c r="B162" s="270"/>
      <c r="C162" s="2040"/>
      <c r="D162" s="2040">
        <f t="shared" si="2"/>
        <v>0</v>
      </c>
      <c r="E162" s="2040"/>
      <c r="F162" s="2040"/>
      <c r="G162" s="2040"/>
      <c r="H162" s="2040"/>
      <c r="I162" s="2040"/>
      <c r="J162" s="2040"/>
      <c r="K162" s="270"/>
    </row>
    <row r="163" spans="1:11">
      <c r="A163" s="270"/>
      <c r="B163" s="270"/>
      <c r="C163" s="2040"/>
      <c r="D163" s="2040">
        <f t="shared" si="2"/>
        <v>0</v>
      </c>
      <c r="E163" s="2040"/>
      <c r="F163" s="2040"/>
      <c r="G163" s="2040"/>
      <c r="H163" s="2040"/>
      <c r="I163" s="2040"/>
      <c r="J163" s="2040"/>
      <c r="K163" s="270"/>
    </row>
    <row r="164" spans="1:11">
      <c r="A164" s="270"/>
      <c r="B164" s="270"/>
      <c r="C164" s="2040"/>
      <c r="D164" s="2040">
        <f t="shared" si="2"/>
        <v>0</v>
      </c>
      <c r="E164" s="2040"/>
      <c r="F164" s="2040"/>
      <c r="G164" s="2040"/>
      <c r="H164" s="2040"/>
      <c r="I164" s="2040"/>
      <c r="J164" s="2040"/>
      <c r="K164" s="270"/>
    </row>
    <row r="165" spans="1:11">
      <c r="A165" s="270"/>
      <c r="B165" s="270"/>
      <c r="C165" s="2040"/>
      <c r="D165" s="2040">
        <f t="shared" si="2"/>
        <v>0</v>
      </c>
      <c r="E165" s="2040"/>
      <c r="F165" s="2040"/>
      <c r="G165" s="2040"/>
      <c r="H165" s="2040"/>
      <c r="I165" s="2040"/>
      <c r="J165" s="2040"/>
      <c r="K165" s="270"/>
    </row>
    <row r="166" spans="1:11">
      <c r="A166" s="270"/>
      <c r="B166" s="270"/>
      <c r="C166" s="2040"/>
      <c r="D166" s="2040">
        <f t="shared" si="2"/>
        <v>0</v>
      </c>
      <c r="E166" s="2040"/>
      <c r="F166" s="2040"/>
      <c r="G166" s="2040"/>
      <c r="H166" s="2040"/>
      <c r="I166" s="2040"/>
      <c r="J166" s="2040"/>
      <c r="K166" s="270"/>
    </row>
    <row r="167" spans="1:11">
      <c r="A167" s="270"/>
      <c r="B167" s="270"/>
      <c r="C167" s="2040"/>
      <c r="D167" s="2040">
        <f t="shared" si="2"/>
        <v>0</v>
      </c>
      <c r="E167" s="2040"/>
      <c r="F167" s="2040"/>
      <c r="G167" s="2040"/>
      <c r="H167" s="2040"/>
      <c r="I167" s="2040"/>
      <c r="J167" s="2040"/>
      <c r="K167" s="270"/>
    </row>
    <row r="168" spans="1:11">
      <c r="A168" s="270"/>
      <c r="B168" s="270"/>
      <c r="C168" s="2040"/>
      <c r="D168" s="2040">
        <f t="shared" si="2"/>
        <v>0</v>
      </c>
      <c r="E168" s="2040"/>
      <c r="F168" s="2040"/>
      <c r="G168" s="2040"/>
      <c r="H168" s="2040"/>
      <c r="I168" s="2040"/>
      <c r="J168" s="2040"/>
      <c r="K168" s="270"/>
    </row>
    <row r="169" spans="1:11">
      <c r="A169" s="270"/>
      <c r="B169" s="270"/>
      <c r="C169" s="2040"/>
      <c r="D169" s="2040">
        <f t="shared" si="2"/>
        <v>0</v>
      </c>
      <c r="E169" s="2040"/>
      <c r="F169" s="2040"/>
      <c r="G169" s="2040"/>
      <c r="H169" s="2040"/>
      <c r="I169" s="2040"/>
      <c r="J169" s="2040"/>
      <c r="K169" s="270"/>
    </row>
    <row r="170" spans="1:11">
      <c r="A170" s="270"/>
      <c r="B170" s="270"/>
      <c r="C170" s="2040"/>
      <c r="D170" s="2040">
        <f t="shared" si="2"/>
        <v>0</v>
      </c>
      <c r="E170" s="2040"/>
      <c r="F170" s="2040"/>
      <c r="G170" s="2040"/>
      <c r="H170" s="2040"/>
      <c r="I170" s="2040"/>
      <c r="J170" s="2040"/>
      <c r="K170" s="270"/>
    </row>
    <row r="171" spans="1:11">
      <c r="A171" s="270"/>
      <c r="B171" s="270"/>
      <c r="C171" s="2040"/>
      <c r="D171" s="2040">
        <f t="shared" si="2"/>
        <v>0</v>
      </c>
      <c r="E171" s="2040"/>
      <c r="F171" s="2040"/>
      <c r="G171" s="2040"/>
      <c r="H171" s="2040"/>
      <c r="I171" s="2040"/>
      <c r="J171" s="2040"/>
      <c r="K171" s="270"/>
    </row>
    <row r="172" spans="1:11">
      <c r="A172" s="270"/>
      <c r="B172" s="270"/>
      <c r="C172" s="2040"/>
      <c r="D172" s="2040">
        <f t="shared" si="2"/>
        <v>0</v>
      </c>
      <c r="E172" s="2040"/>
      <c r="F172" s="2040"/>
      <c r="G172" s="2040"/>
      <c r="H172" s="2040"/>
      <c r="I172" s="2040"/>
      <c r="J172" s="2040"/>
      <c r="K172" s="270"/>
    </row>
    <row r="173" spans="1:11">
      <c r="A173" s="270"/>
      <c r="B173" s="270"/>
      <c r="C173" s="2040"/>
      <c r="D173" s="2040">
        <f t="shared" si="2"/>
        <v>0</v>
      </c>
      <c r="E173" s="2040"/>
      <c r="F173" s="2040"/>
      <c r="G173" s="2040"/>
      <c r="H173" s="2040"/>
      <c r="I173" s="2040"/>
      <c r="J173" s="2040"/>
      <c r="K173" s="270"/>
    </row>
    <row r="174" spans="1:11">
      <c r="A174" s="270"/>
      <c r="B174" s="270"/>
      <c r="C174" s="2040"/>
      <c r="D174" s="2040">
        <f t="shared" si="2"/>
        <v>0</v>
      </c>
      <c r="E174" s="2040"/>
      <c r="F174" s="2040"/>
      <c r="G174" s="2040"/>
      <c r="H174" s="2040"/>
      <c r="I174" s="2040"/>
      <c r="J174" s="2040"/>
      <c r="K174" s="270"/>
    </row>
    <row r="175" spans="1:11">
      <c r="A175" s="270"/>
      <c r="B175" s="270"/>
      <c r="C175" s="2040"/>
      <c r="D175" s="2040">
        <f t="shared" si="2"/>
        <v>0</v>
      </c>
      <c r="E175" s="2040"/>
      <c r="F175" s="2040"/>
      <c r="G175" s="2040"/>
      <c r="H175" s="2040"/>
      <c r="I175" s="2040"/>
      <c r="J175" s="2040"/>
      <c r="K175" s="270"/>
    </row>
    <row r="176" spans="1:11">
      <c r="A176" s="270"/>
      <c r="B176" s="270"/>
      <c r="C176" s="2040"/>
      <c r="D176" s="2040">
        <f t="shared" si="2"/>
        <v>0</v>
      </c>
      <c r="E176" s="2040"/>
      <c r="F176" s="2040"/>
      <c r="G176" s="2040"/>
      <c r="H176" s="2040"/>
      <c r="I176" s="2040"/>
      <c r="J176" s="2040"/>
      <c r="K176" s="270"/>
    </row>
    <row r="177" spans="1:11">
      <c r="A177" s="270"/>
      <c r="B177" s="270"/>
      <c r="C177" s="2040"/>
      <c r="D177" s="2040">
        <f t="shared" si="2"/>
        <v>0</v>
      </c>
      <c r="E177" s="2040"/>
      <c r="F177" s="2040"/>
      <c r="G177" s="2040"/>
      <c r="H177" s="2040"/>
      <c r="I177" s="2040"/>
      <c r="J177" s="2040"/>
      <c r="K177" s="270"/>
    </row>
    <row r="178" spans="1:11">
      <c r="A178" s="270"/>
      <c r="B178" s="270"/>
      <c r="C178" s="2040"/>
      <c r="D178" s="2040">
        <f t="shared" si="2"/>
        <v>0</v>
      </c>
      <c r="E178" s="2040"/>
      <c r="F178" s="2040"/>
      <c r="G178" s="2040"/>
      <c r="H178" s="2040"/>
      <c r="I178" s="2040"/>
      <c r="J178" s="2040"/>
      <c r="K178" s="270"/>
    </row>
    <row r="179" spans="1:11">
      <c r="A179" s="270"/>
      <c r="B179" s="270"/>
      <c r="C179" s="2040"/>
      <c r="D179" s="2040">
        <f t="shared" ref="D179:D242" si="3">+C179*(100-E179)/100</f>
        <v>0</v>
      </c>
      <c r="E179" s="2040"/>
      <c r="F179" s="2040"/>
      <c r="G179" s="2040"/>
      <c r="H179" s="2040"/>
      <c r="I179" s="2040"/>
      <c r="J179" s="2040"/>
      <c r="K179" s="270"/>
    </row>
    <row r="180" spans="1:11">
      <c r="A180" s="270"/>
      <c r="B180" s="270"/>
      <c r="C180" s="2040"/>
      <c r="D180" s="2040">
        <f t="shared" si="3"/>
        <v>0</v>
      </c>
      <c r="E180" s="2040"/>
      <c r="F180" s="2040"/>
      <c r="G180" s="2040"/>
      <c r="H180" s="2040"/>
      <c r="I180" s="2040"/>
      <c r="J180" s="2040"/>
      <c r="K180" s="270"/>
    </row>
    <row r="181" spans="1:11">
      <c r="A181" s="270"/>
      <c r="B181" s="270"/>
      <c r="C181" s="2040"/>
      <c r="D181" s="2040">
        <f t="shared" si="3"/>
        <v>0</v>
      </c>
      <c r="E181" s="2040"/>
      <c r="F181" s="2040"/>
      <c r="G181" s="2040"/>
      <c r="H181" s="2040"/>
      <c r="I181" s="2040"/>
      <c r="J181" s="2040"/>
      <c r="K181" s="270"/>
    </row>
    <row r="182" spans="1:11">
      <c r="A182" s="270"/>
      <c r="B182" s="270"/>
      <c r="C182" s="2040"/>
      <c r="D182" s="2040">
        <f t="shared" si="3"/>
        <v>0</v>
      </c>
      <c r="E182" s="2040"/>
      <c r="F182" s="2040"/>
      <c r="G182" s="2040"/>
      <c r="H182" s="2040"/>
      <c r="I182" s="2040"/>
      <c r="J182" s="2040"/>
      <c r="K182" s="270"/>
    </row>
    <row r="183" spans="1:11">
      <c r="A183" s="270"/>
      <c r="B183" s="270"/>
      <c r="C183" s="2040"/>
      <c r="D183" s="2040">
        <f t="shared" si="3"/>
        <v>0</v>
      </c>
      <c r="E183" s="2040"/>
      <c r="F183" s="2040"/>
      <c r="G183" s="2040"/>
      <c r="H183" s="2040"/>
      <c r="I183" s="2040"/>
      <c r="J183" s="2040"/>
      <c r="K183" s="270"/>
    </row>
    <row r="184" spans="1:11">
      <c r="A184" s="270"/>
      <c r="B184" s="270"/>
      <c r="C184" s="2040"/>
      <c r="D184" s="2040">
        <f t="shared" si="3"/>
        <v>0</v>
      </c>
      <c r="E184" s="2040"/>
      <c r="F184" s="2040"/>
      <c r="G184" s="2040"/>
      <c r="H184" s="2040"/>
      <c r="I184" s="2040"/>
      <c r="J184" s="2040"/>
      <c r="K184" s="270"/>
    </row>
    <row r="185" spans="1:11">
      <c r="A185" s="270"/>
      <c r="B185" s="270"/>
      <c r="C185" s="2040"/>
      <c r="D185" s="2040">
        <f t="shared" si="3"/>
        <v>0</v>
      </c>
      <c r="E185" s="2040"/>
      <c r="F185" s="2040"/>
      <c r="G185" s="2040"/>
      <c r="H185" s="2040"/>
      <c r="I185" s="2040"/>
      <c r="J185" s="2040"/>
      <c r="K185" s="270"/>
    </row>
    <row r="186" spans="1:11">
      <c r="A186" s="270"/>
      <c r="B186" s="270"/>
      <c r="C186" s="2040"/>
      <c r="D186" s="2040">
        <f t="shared" si="3"/>
        <v>0</v>
      </c>
      <c r="E186" s="2040"/>
      <c r="F186" s="2040"/>
      <c r="G186" s="2040"/>
      <c r="H186" s="2040"/>
      <c r="I186" s="2040"/>
      <c r="J186" s="2040"/>
      <c r="K186" s="270"/>
    </row>
    <row r="187" spans="1:11">
      <c r="A187" s="270"/>
      <c r="B187" s="270"/>
      <c r="C187" s="2040"/>
      <c r="D187" s="2040">
        <f t="shared" si="3"/>
        <v>0</v>
      </c>
      <c r="E187" s="2040"/>
      <c r="F187" s="2040"/>
      <c r="G187" s="2040"/>
      <c r="H187" s="2040"/>
      <c r="I187" s="2040"/>
      <c r="J187" s="2040"/>
      <c r="K187" s="270"/>
    </row>
    <row r="188" spans="1:11">
      <c r="A188" s="270"/>
      <c r="B188" s="270"/>
      <c r="C188" s="2040"/>
      <c r="D188" s="2040">
        <f t="shared" si="3"/>
        <v>0</v>
      </c>
      <c r="E188" s="2040"/>
      <c r="F188" s="2040"/>
      <c r="G188" s="2040"/>
      <c r="H188" s="2040"/>
      <c r="I188" s="2040"/>
      <c r="J188" s="2040"/>
      <c r="K188" s="270"/>
    </row>
    <row r="189" spans="1:11">
      <c r="A189" s="270"/>
      <c r="B189" s="270"/>
      <c r="C189" s="2040"/>
      <c r="D189" s="2040">
        <f t="shared" si="3"/>
        <v>0</v>
      </c>
      <c r="E189" s="2040"/>
      <c r="F189" s="2040"/>
      <c r="G189" s="2040"/>
      <c r="H189" s="2040"/>
      <c r="I189" s="2040"/>
      <c r="J189" s="2040"/>
      <c r="K189" s="270"/>
    </row>
    <row r="190" spans="1:11">
      <c r="A190" s="270"/>
      <c r="B190" s="270"/>
      <c r="C190" s="2040"/>
      <c r="D190" s="2040">
        <f t="shared" si="3"/>
        <v>0</v>
      </c>
      <c r="E190" s="2040"/>
      <c r="F190" s="2040"/>
      <c r="G190" s="2040"/>
      <c r="H190" s="2040"/>
      <c r="I190" s="2040"/>
      <c r="J190" s="2040"/>
      <c r="K190" s="270"/>
    </row>
    <row r="191" spans="1:11">
      <c r="A191" s="270"/>
      <c r="B191" s="270"/>
      <c r="C191" s="2040"/>
      <c r="D191" s="2040">
        <f t="shared" si="3"/>
        <v>0</v>
      </c>
      <c r="E191" s="2040"/>
      <c r="F191" s="2040"/>
      <c r="G191" s="2040"/>
      <c r="H191" s="2040"/>
      <c r="I191" s="2040"/>
      <c r="J191" s="2040"/>
      <c r="K191" s="270"/>
    </row>
    <row r="192" spans="1:11">
      <c r="A192" s="270"/>
      <c r="B192" s="270"/>
      <c r="C192" s="2040"/>
      <c r="D192" s="2040">
        <f t="shared" si="3"/>
        <v>0</v>
      </c>
      <c r="E192" s="2040"/>
      <c r="F192" s="2040"/>
      <c r="G192" s="2040"/>
      <c r="H192" s="2040"/>
      <c r="I192" s="2040"/>
      <c r="J192" s="2040"/>
      <c r="K192" s="270"/>
    </row>
    <row r="193" spans="1:11">
      <c r="A193" s="270"/>
      <c r="B193" s="270"/>
      <c r="C193" s="2040"/>
      <c r="D193" s="2040">
        <f t="shared" si="3"/>
        <v>0</v>
      </c>
      <c r="E193" s="2040"/>
      <c r="F193" s="2040"/>
      <c r="G193" s="2040"/>
      <c r="H193" s="2040"/>
      <c r="I193" s="2040"/>
      <c r="J193" s="2040"/>
      <c r="K193" s="270"/>
    </row>
    <row r="194" spans="1:11">
      <c r="A194" s="270"/>
      <c r="B194" s="270"/>
      <c r="C194" s="2040"/>
      <c r="D194" s="2040">
        <f t="shared" si="3"/>
        <v>0</v>
      </c>
      <c r="E194" s="2040"/>
      <c r="F194" s="2040"/>
      <c r="G194" s="2040"/>
      <c r="H194" s="2040"/>
      <c r="I194" s="2040"/>
      <c r="J194" s="2040"/>
      <c r="K194" s="270"/>
    </row>
    <row r="195" spans="1:11">
      <c r="A195" s="270"/>
      <c r="B195" s="270"/>
      <c r="C195" s="2040"/>
      <c r="D195" s="2040">
        <f t="shared" si="3"/>
        <v>0</v>
      </c>
      <c r="E195" s="2040"/>
      <c r="F195" s="2040"/>
      <c r="G195" s="2040"/>
      <c r="H195" s="2040"/>
      <c r="I195" s="2040"/>
      <c r="J195" s="2040"/>
      <c r="K195" s="270"/>
    </row>
    <row r="196" spans="1:11">
      <c r="A196" s="270"/>
      <c r="B196" s="270"/>
      <c r="C196" s="2040"/>
      <c r="D196" s="2040">
        <f t="shared" si="3"/>
        <v>0</v>
      </c>
      <c r="E196" s="2040"/>
      <c r="F196" s="2040"/>
      <c r="G196" s="2040"/>
      <c r="H196" s="2040"/>
      <c r="I196" s="2040"/>
      <c r="J196" s="2040"/>
      <c r="K196" s="270"/>
    </row>
    <row r="197" spans="1:11">
      <c r="A197" s="270"/>
      <c r="B197" s="270"/>
      <c r="C197" s="2040"/>
      <c r="D197" s="2040">
        <f t="shared" si="3"/>
        <v>0</v>
      </c>
      <c r="E197" s="2040"/>
      <c r="F197" s="2040"/>
      <c r="G197" s="2040"/>
      <c r="H197" s="2040"/>
      <c r="I197" s="2040"/>
      <c r="J197" s="2040"/>
      <c r="K197" s="270"/>
    </row>
    <row r="198" spans="1:11">
      <c r="A198" s="270"/>
      <c r="B198" s="270"/>
      <c r="C198" s="2040"/>
      <c r="D198" s="2040">
        <f t="shared" si="3"/>
        <v>0</v>
      </c>
      <c r="E198" s="2040"/>
      <c r="F198" s="2040"/>
      <c r="G198" s="2040"/>
      <c r="H198" s="2040"/>
      <c r="I198" s="2040"/>
      <c r="J198" s="2040"/>
      <c r="K198" s="270"/>
    </row>
    <row r="199" spans="1:11">
      <c r="A199" s="270"/>
      <c r="B199" s="270"/>
      <c r="C199" s="2040"/>
      <c r="D199" s="2040">
        <f t="shared" si="3"/>
        <v>0</v>
      </c>
      <c r="E199" s="2040"/>
      <c r="F199" s="2040"/>
      <c r="G199" s="2040"/>
      <c r="H199" s="2040"/>
      <c r="I199" s="2040"/>
      <c r="J199" s="2040"/>
      <c r="K199" s="270"/>
    </row>
    <row r="200" spans="1:11">
      <c r="A200" s="270"/>
      <c r="B200" s="270"/>
      <c r="C200" s="2040"/>
      <c r="D200" s="2040">
        <f t="shared" si="3"/>
        <v>0</v>
      </c>
      <c r="E200" s="2040"/>
      <c r="F200" s="2040"/>
      <c r="G200" s="2040"/>
      <c r="H200" s="2040"/>
      <c r="I200" s="2040"/>
      <c r="J200" s="2040"/>
      <c r="K200" s="270"/>
    </row>
    <row r="201" spans="1:11">
      <c r="A201" s="270"/>
      <c r="B201" s="270"/>
      <c r="C201" s="2040"/>
      <c r="D201" s="2040">
        <f t="shared" si="3"/>
        <v>0</v>
      </c>
      <c r="E201" s="2040"/>
      <c r="F201" s="2040"/>
      <c r="G201" s="2040"/>
      <c r="H201" s="2040"/>
      <c r="I201" s="2040"/>
      <c r="J201" s="2040"/>
      <c r="K201" s="270"/>
    </row>
    <row r="202" spans="1:11">
      <c r="A202" s="270"/>
      <c r="B202" s="270"/>
      <c r="C202" s="2040"/>
      <c r="D202" s="2040">
        <f t="shared" si="3"/>
        <v>0</v>
      </c>
      <c r="E202" s="2040"/>
      <c r="F202" s="2040"/>
      <c r="G202" s="2040"/>
      <c r="H202" s="2040"/>
      <c r="I202" s="2040"/>
      <c r="J202" s="2040"/>
      <c r="K202" s="270"/>
    </row>
    <row r="203" spans="1:11">
      <c r="A203" s="270"/>
      <c r="B203" s="270"/>
      <c r="C203" s="2040"/>
      <c r="D203" s="2040">
        <f t="shared" si="3"/>
        <v>0</v>
      </c>
      <c r="E203" s="2040"/>
      <c r="F203" s="2040"/>
      <c r="G203" s="2040"/>
      <c r="H203" s="2040"/>
      <c r="I203" s="2040"/>
      <c r="J203" s="2040"/>
      <c r="K203" s="270"/>
    </row>
    <row r="204" spans="1:11">
      <c r="A204" s="270"/>
      <c r="B204" s="270"/>
      <c r="C204" s="2040"/>
      <c r="D204" s="2040">
        <f t="shared" si="3"/>
        <v>0</v>
      </c>
      <c r="E204" s="2040"/>
      <c r="F204" s="2040"/>
      <c r="G204" s="2040"/>
      <c r="H204" s="2040"/>
      <c r="I204" s="2040"/>
      <c r="J204" s="2040"/>
      <c r="K204" s="270"/>
    </row>
    <row r="205" spans="1:11">
      <c r="A205" s="270"/>
      <c r="B205" s="270"/>
      <c r="C205" s="2040"/>
      <c r="D205" s="2040">
        <f t="shared" si="3"/>
        <v>0</v>
      </c>
      <c r="E205" s="2040"/>
      <c r="F205" s="2040"/>
      <c r="G205" s="2040"/>
      <c r="H205" s="2040"/>
      <c r="I205" s="2040"/>
      <c r="J205" s="2040"/>
      <c r="K205" s="270"/>
    </row>
    <row r="206" spans="1:11">
      <c r="A206" s="270"/>
      <c r="B206" s="270"/>
      <c r="C206" s="2040"/>
      <c r="D206" s="2040">
        <f t="shared" si="3"/>
        <v>0</v>
      </c>
      <c r="E206" s="2040"/>
      <c r="F206" s="2040"/>
      <c r="G206" s="2040"/>
      <c r="H206" s="2040"/>
      <c r="I206" s="2040"/>
      <c r="J206" s="2040"/>
      <c r="K206" s="270"/>
    </row>
    <row r="207" spans="1:11">
      <c r="A207" s="270"/>
      <c r="B207" s="270"/>
      <c r="C207" s="2040"/>
      <c r="D207" s="2040">
        <f t="shared" si="3"/>
        <v>0</v>
      </c>
      <c r="E207" s="2040"/>
      <c r="F207" s="2040"/>
      <c r="G207" s="2040"/>
      <c r="H207" s="2040"/>
      <c r="I207" s="2040"/>
      <c r="J207" s="2040"/>
      <c r="K207" s="270"/>
    </row>
    <row r="208" spans="1:11">
      <c r="A208" s="270"/>
      <c r="B208" s="270"/>
      <c r="C208" s="2040"/>
      <c r="D208" s="2040">
        <f t="shared" si="3"/>
        <v>0</v>
      </c>
      <c r="E208" s="2040"/>
      <c r="F208" s="2040"/>
      <c r="G208" s="2040"/>
      <c r="H208" s="2040"/>
      <c r="I208" s="2040"/>
      <c r="J208" s="2040"/>
      <c r="K208" s="270"/>
    </row>
    <row r="209" spans="1:11">
      <c r="A209" s="270"/>
      <c r="B209" s="270"/>
      <c r="C209" s="2040"/>
      <c r="D209" s="2040">
        <f t="shared" si="3"/>
        <v>0</v>
      </c>
      <c r="E209" s="2040"/>
      <c r="F209" s="2040"/>
      <c r="G209" s="2040"/>
      <c r="H209" s="2040"/>
      <c r="I209" s="2040"/>
      <c r="J209" s="2040"/>
      <c r="K209" s="270"/>
    </row>
    <row r="210" spans="1:11">
      <c r="A210" s="270"/>
      <c r="B210" s="270"/>
      <c r="C210" s="2040"/>
      <c r="D210" s="2040">
        <f t="shared" si="3"/>
        <v>0</v>
      </c>
      <c r="E210" s="2040"/>
      <c r="F210" s="2040"/>
      <c r="G210" s="2040"/>
      <c r="H210" s="2040"/>
      <c r="I210" s="2040"/>
      <c r="J210" s="2040"/>
      <c r="K210" s="270"/>
    </row>
    <row r="211" spans="1:11">
      <c r="A211" s="270"/>
      <c r="B211" s="270"/>
      <c r="C211" s="2040"/>
      <c r="D211" s="2040">
        <f t="shared" si="3"/>
        <v>0</v>
      </c>
      <c r="E211" s="2040"/>
      <c r="F211" s="2040"/>
      <c r="G211" s="2040"/>
      <c r="H211" s="2040"/>
      <c r="I211" s="2040"/>
      <c r="J211" s="2040"/>
      <c r="K211" s="270"/>
    </row>
    <row r="212" spans="1:11">
      <c r="A212" s="270"/>
      <c r="B212" s="270"/>
      <c r="C212" s="2040"/>
      <c r="D212" s="2040">
        <f t="shared" si="3"/>
        <v>0</v>
      </c>
      <c r="E212" s="2040"/>
      <c r="F212" s="2040"/>
      <c r="G212" s="2040"/>
      <c r="H212" s="2040"/>
      <c r="I212" s="2040"/>
      <c r="J212" s="2040"/>
      <c r="K212" s="270"/>
    </row>
    <row r="213" spans="1:11">
      <c r="A213" s="270"/>
      <c r="B213" s="270"/>
      <c r="C213" s="2040"/>
      <c r="D213" s="2040">
        <f t="shared" si="3"/>
        <v>0</v>
      </c>
      <c r="E213" s="2040"/>
      <c r="F213" s="2040"/>
      <c r="G213" s="2040"/>
      <c r="H213" s="2040"/>
      <c r="I213" s="2040"/>
      <c r="J213" s="2040"/>
      <c r="K213" s="270"/>
    </row>
    <row r="214" spans="1:11">
      <c r="A214" s="270"/>
      <c r="B214" s="270"/>
      <c r="C214" s="2040"/>
      <c r="D214" s="2040">
        <f t="shared" si="3"/>
        <v>0</v>
      </c>
      <c r="E214" s="2040"/>
      <c r="F214" s="2040"/>
      <c r="G214" s="2040"/>
      <c r="H214" s="2040"/>
      <c r="I214" s="2040"/>
      <c r="J214" s="2040"/>
      <c r="K214" s="270"/>
    </row>
    <row r="215" spans="1:11">
      <c r="A215" s="270"/>
      <c r="B215" s="270"/>
      <c r="C215" s="2040"/>
      <c r="D215" s="2040">
        <f t="shared" si="3"/>
        <v>0</v>
      </c>
      <c r="E215" s="2040"/>
      <c r="F215" s="2040"/>
      <c r="G215" s="2040"/>
      <c r="H215" s="2040"/>
      <c r="I215" s="2040"/>
      <c r="J215" s="2040"/>
      <c r="K215" s="270"/>
    </row>
    <row r="216" spans="1:11">
      <c r="A216" s="270"/>
      <c r="B216" s="270"/>
      <c r="C216" s="2040"/>
      <c r="D216" s="2040">
        <f t="shared" si="3"/>
        <v>0</v>
      </c>
      <c r="E216" s="2040"/>
      <c r="F216" s="2040"/>
      <c r="G216" s="2040"/>
      <c r="H216" s="2040"/>
      <c r="I216" s="2040"/>
      <c r="J216" s="2040"/>
      <c r="K216" s="270"/>
    </row>
    <row r="217" spans="1:11">
      <c r="A217" s="270"/>
      <c r="B217" s="270"/>
      <c r="C217" s="2040"/>
      <c r="D217" s="2040">
        <f t="shared" si="3"/>
        <v>0</v>
      </c>
      <c r="E217" s="2040"/>
      <c r="F217" s="2040"/>
      <c r="G217" s="2040"/>
      <c r="H217" s="2040"/>
      <c r="I217" s="2040"/>
      <c r="J217" s="2040"/>
      <c r="K217" s="270"/>
    </row>
    <row r="218" spans="1:11">
      <c r="A218" s="270"/>
      <c r="B218" s="270"/>
      <c r="C218" s="2040"/>
      <c r="D218" s="2040">
        <f t="shared" si="3"/>
        <v>0</v>
      </c>
      <c r="E218" s="2040"/>
      <c r="F218" s="2040"/>
      <c r="G218" s="2040"/>
      <c r="H218" s="2040"/>
      <c r="I218" s="2040"/>
      <c r="J218" s="2040"/>
      <c r="K218" s="270"/>
    </row>
    <row r="219" spans="1:11">
      <c r="A219" s="270"/>
      <c r="B219" s="270"/>
      <c r="C219" s="2040"/>
      <c r="D219" s="2040">
        <f t="shared" si="3"/>
        <v>0</v>
      </c>
      <c r="E219" s="2040"/>
      <c r="F219" s="2040"/>
      <c r="G219" s="2040"/>
      <c r="H219" s="2040"/>
      <c r="I219" s="2040"/>
      <c r="J219" s="2040"/>
      <c r="K219" s="270"/>
    </row>
    <row r="220" spans="1:11">
      <c r="A220" s="270"/>
      <c r="B220" s="270"/>
      <c r="C220" s="2040"/>
      <c r="D220" s="2040">
        <f t="shared" si="3"/>
        <v>0</v>
      </c>
      <c r="E220" s="2040"/>
      <c r="F220" s="2040"/>
      <c r="G220" s="2040"/>
      <c r="H220" s="2040"/>
      <c r="I220" s="2040"/>
      <c r="J220" s="2040"/>
      <c r="K220" s="270"/>
    </row>
    <row r="221" spans="1:11">
      <c r="A221" s="270"/>
      <c r="B221" s="270"/>
      <c r="C221" s="2040"/>
      <c r="D221" s="2040">
        <f t="shared" si="3"/>
        <v>0</v>
      </c>
      <c r="E221" s="2040"/>
      <c r="F221" s="2040"/>
      <c r="G221" s="2040"/>
      <c r="H221" s="2040"/>
      <c r="I221" s="2040"/>
      <c r="J221" s="2040"/>
      <c r="K221" s="270"/>
    </row>
    <row r="222" spans="1:11">
      <c r="A222" s="270"/>
      <c r="B222" s="270"/>
      <c r="C222" s="2040"/>
      <c r="D222" s="2040">
        <f t="shared" si="3"/>
        <v>0</v>
      </c>
      <c r="E222" s="2040"/>
      <c r="F222" s="2040"/>
      <c r="G222" s="2040"/>
      <c r="H222" s="2040"/>
      <c r="I222" s="2040"/>
      <c r="J222" s="2040"/>
      <c r="K222" s="270"/>
    </row>
    <row r="223" spans="1:11">
      <c r="A223" s="270"/>
      <c r="B223" s="270"/>
      <c r="C223" s="2040"/>
      <c r="D223" s="2040">
        <f t="shared" si="3"/>
        <v>0</v>
      </c>
      <c r="E223" s="2040"/>
      <c r="F223" s="2040"/>
      <c r="G223" s="2040"/>
      <c r="H223" s="2040"/>
      <c r="I223" s="2040"/>
      <c r="J223" s="2040"/>
      <c r="K223" s="270"/>
    </row>
    <row r="224" spans="1:11">
      <c r="A224" s="270"/>
      <c r="B224" s="270"/>
      <c r="C224" s="2040"/>
      <c r="D224" s="2040">
        <f t="shared" si="3"/>
        <v>0</v>
      </c>
      <c r="E224" s="2040"/>
      <c r="F224" s="2040"/>
      <c r="G224" s="2040"/>
      <c r="H224" s="2040"/>
      <c r="I224" s="2040"/>
      <c r="J224" s="2040"/>
      <c r="K224" s="270"/>
    </row>
    <row r="225" spans="1:11">
      <c r="A225" s="270"/>
      <c r="B225" s="270"/>
      <c r="C225" s="2040"/>
      <c r="D225" s="2040">
        <f t="shared" si="3"/>
        <v>0</v>
      </c>
      <c r="E225" s="2040"/>
      <c r="F225" s="2040"/>
      <c r="G225" s="2040"/>
      <c r="H225" s="2040"/>
      <c r="I225" s="2040"/>
      <c r="J225" s="2040"/>
      <c r="K225" s="270"/>
    </row>
    <row r="226" spans="1:11">
      <c r="A226" s="270"/>
      <c r="B226" s="270"/>
      <c r="C226" s="2040"/>
      <c r="D226" s="2040">
        <f t="shared" si="3"/>
        <v>0</v>
      </c>
      <c r="E226" s="2040"/>
      <c r="F226" s="2040"/>
      <c r="G226" s="2040"/>
      <c r="H226" s="2040"/>
      <c r="I226" s="2040"/>
      <c r="J226" s="2040"/>
      <c r="K226" s="270"/>
    </row>
    <row r="227" spans="1:11">
      <c r="A227" s="270"/>
      <c r="B227" s="270"/>
      <c r="C227" s="2040"/>
      <c r="D227" s="2040">
        <f t="shared" si="3"/>
        <v>0</v>
      </c>
      <c r="E227" s="2040"/>
      <c r="F227" s="2040"/>
      <c r="G227" s="2040"/>
      <c r="H227" s="2040"/>
      <c r="I227" s="2040"/>
      <c r="J227" s="2040"/>
      <c r="K227" s="270"/>
    </row>
    <row r="228" spans="1:11">
      <c r="A228" s="270"/>
      <c r="B228" s="270"/>
      <c r="C228" s="2040"/>
      <c r="D228" s="2040">
        <f t="shared" si="3"/>
        <v>0</v>
      </c>
      <c r="E228" s="2040"/>
      <c r="F228" s="2040"/>
      <c r="G228" s="2040"/>
      <c r="H228" s="2040"/>
      <c r="I228" s="2040"/>
      <c r="J228" s="2040"/>
      <c r="K228" s="270"/>
    </row>
    <row r="229" spans="1:11">
      <c r="A229" s="270"/>
      <c r="B229" s="270"/>
      <c r="C229" s="2040"/>
      <c r="D229" s="2040">
        <f t="shared" si="3"/>
        <v>0</v>
      </c>
      <c r="E229" s="2040"/>
      <c r="F229" s="2040"/>
      <c r="G229" s="2040"/>
      <c r="H229" s="2040"/>
      <c r="I229" s="2040"/>
      <c r="J229" s="2040"/>
      <c r="K229" s="270"/>
    </row>
    <row r="230" spans="1:11">
      <c r="A230" s="270"/>
      <c r="B230" s="270"/>
      <c r="C230" s="2040"/>
      <c r="D230" s="2040">
        <f t="shared" si="3"/>
        <v>0</v>
      </c>
      <c r="E230" s="2040"/>
      <c r="F230" s="2040"/>
      <c r="G230" s="2040"/>
      <c r="H230" s="2040"/>
      <c r="I230" s="2040"/>
      <c r="J230" s="2040"/>
      <c r="K230" s="270"/>
    </row>
    <row r="231" spans="1:11">
      <c r="A231" s="270"/>
      <c r="B231" s="270"/>
      <c r="C231" s="2040"/>
      <c r="D231" s="2040">
        <f t="shared" si="3"/>
        <v>0</v>
      </c>
      <c r="E231" s="2040"/>
      <c r="F231" s="2040"/>
      <c r="G231" s="2040"/>
      <c r="H231" s="2040"/>
      <c r="I231" s="2040"/>
      <c r="J231" s="2040"/>
      <c r="K231" s="270"/>
    </row>
    <row r="232" spans="1:11">
      <c r="A232" s="270"/>
      <c r="B232" s="270"/>
      <c r="C232" s="2040"/>
      <c r="D232" s="2040">
        <f t="shared" si="3"/>
        <v>0</v>
      </c>
      <c r="E232" s="2040"/>
      <c r="F232" s="2040"/>
      <c r="G232" s="2040"/>
      <c r="H232" s="2040"/>
      <c r="I232" s="2040"/>
      <c r="J232" s="2040"/>
      <c r="K232" s="270"/>
    </row>
    <row r="233" spans="1:11">
      <c r="A233" s="270"/>
      <c r="B233" s="270"/>
      <c r="C233" s="2040"/>
      <c r="D233" s="2040">
        <f t="shared" si="3"/>
        <v>0</v>
      </c>
      <c r="E233" s="2040"/>
      <c r="F233" s="2040"/>
      <c r="G233" s="2040"/>
      <c r="H233" s="2040"/>
      <c r="I233" s="2040"/>
      <c r="J233" s="2040"/>
      <c r="K233" s="270"/>
    </row>
    <row r="234" spans="1:11">
      <c r="A234" s="270"/>
      <c r="B234" s="270"/>
      <c r="C234" s="2040"/>
      <c r="D234" s="2040">
        <f t="shared" si="3"/>
        <v>0</v>
      </c>
      <c r="E234" s="2040"/>
      <c r="F234" s="2040"/>
      <c r="G234" s="2040"/>
      <c r="H234" s="2040"/>
      <c r="I234" s="2040"/>
      <c r="J234" s="2040"/>
      <c r="K234" s="270"/>
    </row>
    <row r="235" spans="1:11">
      <c r="A235" s="270"/>
      <c r="B235" s="270"/>
      <c r="C235" s="2040"/>
      <c r="D235" s="2040">
        <f t="shared" si="3"/>
        <v>0</v>
      </c>
      <c r="E235" s="2040"/>
      <c r="F235" s="2040"/>
      <c r="G235" s="2040"/>
      <c r="H235" s="2040"/>
      <c r="I235" s="2040"/>
      <c r="J235" s="2040"/>
      <c r="K235" s="270"/>
    </row>
    <row r="236" spans="1:11">
      <c r="A236" s="270"/>
      <c r="B236" s="270"/>
      <c r="C236" s="2040"/>
      <c r="D236" s="2040">
        <f t="shared" si="3"/>
        <v>0</v>
      </c>
      <c r="E236" s="2040"/>
      <c r="F236" s="2040"/>
      <c r="G236" s="2040"/>
      <c r="H236" s="2040"/>
      <c r="I236" s="2040"/>
      <c r="J236" s="2040"/>
      <c r="K236" s="270"/>
    </row>
    <row r="237" spans="1:11">
      <c r="A237" s="270"/>
      <c r="B237" s="270"/>
      <c r="C237" s="2040"/>
      <c r="D237" s="2040">
        <f t="shared" si="3"/>
        <v>0</v>
      </c>
      <c r="E237" s="2040"/>
      <c r="F237" s="2040"/>
      <c r="G237" s="2040"/>
      <c r="H237" s="2040"/>
      <c r="I237" s="2040"/>
      <c r="J237" s="2040"/>
      <c r="K237" s="270"/>
    </row>
    <row r="238" spans="1:11">
      <c r="A238" s="270"/>
      <c r="B238" s="270"/>
      <c r="C238" s="2040"/>
      <c r="D238" s="2040">
        <f t="shared" si="3"/>
        <v>0</v>
      </c>
      <c r="E238" s="2040"/>
      <c r="F238" s="2040"/>
      <c r="G238" s="2040"/>
      <c r="H238" s="2040"/>
      <c r="I238" s="2040"/>
      <c r="J238" s="2040"/>
      <c r="K238" s="270"/>
    </row>
    <row r="239" spans="1:11">
      <c r="A239" s="270"/>
      <c r="B239" s="270"/>
      <c r="C239" s="2040"/>
      <c r="D239" s="2040">
        <f t="shared" si="3"/>
        <v>0</v>
      </c>
      <c r="E239" s="2040"/>
      <c r="F239" s="2040"/>
      <c r="G239" s="2040"/>
      <c r="H239" s="2040"/>
      <c r="I239" s="2040"/>
      <c r="J239" s="2040"/>
      <c r="K239" s="270"/>
    </row>
    <row r="240" spans="1:11">
      <c r="A240" s="270"/>
      <c r="B240" s="270"/>
      <c r="C240" s="2040"/>
      <c r="D240" s="2040">
        <f t="shared" si="3"/>
        <v>0</v>
      </c>
      <c r="E240" s="2040"/>
      <c r="F240" s="2040"/>
      <c r="G240" s="2040"/>
      <c r="H240" s="2040"/>
      <c r="I240" s="2040"/>
      <c r="J240" s="2040"/>
      <c r="K240" s="270"/>
    </row>
    <row r="241" spans="1:11">
      <c r="A241" s="270"/>
      <c r="B241" s="270"/>
      <c r="C241" s="2040"/>
      <c r="D241" s="2040">
        <f t="shared" si="3"/>
        <v>0</v>
      </c>
      <c r="E241" s="2040"/>
      <c r="F241" s="2040"/>
      <c r="G241" s="2040"/>
      <c r="H241" s="2040"/>
      <c r="I241" s="2040"/>
      <c r="J241" s="2040"/>
      <c r="K241" s="270"/>
    </row>
    <row r="242" spans="1:11">
      <c r="A242" s="270"/>
      <c r="B242" s="270"/>
      <c r="C242" s="2040"/>
      <c r="D242" s="2040">
        <f t="shared" si="3"/>
        <v>0</v>
      </c>
      <c r="E242" s="2040"/>
      <c r="F242" s="2040"/>
      <c r="G242" s="2040"/>
      <c r="H242" s="2040"/>
      <c r="I242" s="2040"/>
      <c r="J242" s="2040"/>
      <c r="K242" s="270"/>
    </row>
    <row r="243" spans="1:11">
      <c r="A243" s="270"/>
      <c r="B243" s="270"/>
      <c r="C243" s="2040"/>
      <c r="D243" s="2040">
        <f t="shared" ref="D243:D306" si="4">+C243*(100-E243)/100</f>
        <v>0</v>
      </c>
      <c r="E243" s="2040"/>
      <c r="F243" s="2040"/>
      <c r="G243" s="2040"/>
      <c r="H243" s="2040"/>
      <c r="I243" s="2040"/>
      <c r="J243" s="2040"/>
      <c r="K243" s="270"/>
    </row>
    <row r="244" spans="1:11">
      <c r="A244" s="270"/>
      <c r="B244" s="270"/>
      <c r="C244" s="2040"/>
      <c r="D244" s="2040">
        <f t="shared" si="4"/>
        <v>0</v>
      </c>
      <c r="E244" s="2040"/>
      <c r="F244" s="2040"/>
      <c r="G244" s="2040"/>
      <c r="H244" s="2040"/>
      <c r="I244" s="2040"/>
      <c r="J244" s="2040"/>
      <c r="K244" s="270"/>
    </row>
    <row r="245" spans="1:11">
      <c r="A245" s="270"/>
      <c r="B245" s="270"/>
      <c r="C245" s="2040"/>
      <c r="D245" s="2040">
        <f t="shared" si="4"/>
        <v>0</v>
      </c>
      <c r="E245" s="2040"/>
      <c r="F245" s="2040"/>
      <c r="G245" s="2040"/>
      <c r="H245" s="2040"/>
      <c r="I245" s="2040"/>
      <c r="J245" s="2040"/>
      <c r="K245" s="270"/>
    </row>
    <row r="246" spans="1:11">
      <c r="A246" s="270"/>
      <c r="B246" s="270"/>
      <c r="C246" s="2040"/>
      <c r="D246" s="2040">
        <f t="shared" si="4"/>
        <v>0</v>
      </c>
      <c r="E246" s="2040"/>
      <c r="F246" s="2040"/>
      <c r="G246" s="2040"/>
      <c r="H246" s="2040"/>
      <c r="I246" s="2040"/>
      <c r="J246" s="2040"/>
      <c r="K246" s="270"/>
    </row>
    <row r="247" spans="1:11">
      <c r="A247" s="270"/>
      <c r="B247" s="270"/>
      <c r="C247" s="2040"/>
      <c r="D247" s="2040">
        <f t="shared" si="4"/>
        <v>0</v>
      </c>
      <c r="E247" s="2040"/>
      <c r="F247" s="2040"/>
      <c r="G247" s="2040"/>
      <c r="H247" s="2040"/>
      <c r="I247" s="2040"/>
      <c r="J247" s="2040"/>
      <c r="K247" s="270"/>
    </row>
    <row r="248" spans="1:11">
      <c r="A248" s="270"/>
      <c r="B248" s="270"/>
      <c r="C248" s="2040"/>
      <c r="D248" s="2040">
        <f t="shared" si="4"/>
        <v>0</v>
      </c>
      <c r="E248" s="2040"/>
      <c r="F248" s="2040"/>
      <c r="G248" s="2040"/>
      <c r="H248" s="2040"/>
      <c r="I248" s="2040"/>
      <c r="J248" s="2040"/>
      <c r="K248" s="270"/>
    </row>
    <row r="249" spans="1:11">
      <c r="A249" s="270"/>
      <c r="B249" s="270"/>
      <c r="C249" s="2040"/>
      <c r="D249" s="2040">
        <f t="shared" si="4"/>
        <v>0</v>
      </c>
      <c r="E249" s="2040"/>
      <c r="F249" s="2040"/>
      <c r="G249" s="2040"/>
      <c r="H249" s="2040"/>
      <c r="I249" s="2040"/>
      <c r="J249" s="2040"/>
      <c r="K249" s="270"/>
    </row>
    <row r="250" spans="1:11">
      <c r="A250" s="270"/>
      <c r="B250" s="270"/>
      <c r="C250" s="2040"/>
      <c r="D250" s="2040">
        <f t="shared" si="4"/>
        <v>0</v>
      </c>
      <c r="E250" s="2040"/>
      <c r="F250" s="2040"/>
      <c r="G250" s="2040"/>
      <c r="H250" s="2040"/>
      <c r="I250" s="2040"/>
      <c r="J250" s="2040"/>
      <c r="K250" s="270"/>
    </row>
    <row r="251" spans="1:11">
      <c r="A251" s="270"/>
      <c r="B251" s="270"/>
      <c r="C251" s="2040"/>
      <c r="D251" s="2040">
        <f t="shared" si="4"/>
        <v>0</v>
      </c>
      <c r="E251" s="2040"/>
      <c r="F251" s="2040"/>
      <c r="G251" s="2040"/>
      <c r="H251" s="2040"/>
      <c r="I251" s="2040"/>
      <c r="J251" s="2040"/>
      <c r="K251" s="270"/>
    </row>
    <row r="252" spans="1:11">
      <c r="A252" s="270"/>
      <c r="B252" s="270"/>
      <c r="C252" s="2040"/>
      <c r="D252" s="2040">
        <f t="shared" si="4"/>
        <v>0</v>
      </c>
      <c r="E252" s="2040"/>
      <c r="F252" s="2040"/>
      <c r="G252" s="2040"/>
      <c r="H252" s="2040"/>
      <c r="I252" s="2040"/>
      <c r="J252" s="2040"/>
      <c r="K252" s="270"/>
    </row>
    <row r="253" spans="1:11">
      <c r="A253" s="270"/>
      <c r="B253" s="270"/>
      <c r="C253" s="2040"/>
      <c r="D253" s="2040">
        <f t="shared" si="4"/>
        <v>0</v>
      </c>
      <c r="E253" s="2040"/>
      <c r="F253" s="2040"/>
      <c r="G253" s="2040"/>
      <c r="H253" s="2040"/>
      <c r="I253" s="2040"/>
      <c r="J253" s="2040"/>
      <c r="K253" s="270"/>
    </row>
    <row r="254" spans="1:11">
      <c r="A254" s="270"/>
      <c r="B254" s="270"/>
      <c r="C254" s="2040"/>
      <c r="D254" s="2040">
        <f t="shared" si="4"/>
        <v>0</v>
      </c>
      <c r="E254" s="2040"/>
      <c r="F254" s="2040"/>
      <c r="G254" s="2040"/>
      <c r="H254" s="2040"/>
      <c r="I254" s="2040"/>
      <c r="J254" s="2040"/>
      <c r="K254" s="270"/>
    </row>
    <row r="255" spans="1:11">
      <c r="A255" s="270"/>
      <c r="B255" s="270"/>
      <c r="C255" s="2040"/>
      <c r="D255" s="2040">
        <f t="shared" si="4"/>
        <v>0</v>
      </c>
      <c r="E255" s="2040"/>
      <c r="F255" s="2040"/>
      <c r="G255" s="2040"/>
      <c r="H255" s="2040"/>
      <c r="I255" s="2040"/>
      <c r="J255" s="2040"/>
      <c r="K255" s="270"/>
    </row>
    <row r="256" spans="1:11">
      <c r="A256" s="270"/>
      <c r="B256" s="270"/>
      <c r="C256" s="2040"/>
      <c r="D256" s="2040">
        <f t="shared" si="4"/>
        <v>0</v>
      </c>
      <c r="E256" s="2040"/>
      <c r="F256" s="2040"/>
      <c r="G256" s="2040"/>
      <c r="H256" s="2040"/>
      <c r="I256" s="2040"/>
      <c r="J256" s="2040"/>
      <c r="K256" s="270"/>
    </row>
    <row r="257" spans="1:11">
      <c r="A257" s="270"/>
      <c r="B257" s="270"/>
      <c r="C257" s="2040"/>
      <c r="D257" s="2040">
        <f t="shared" si="4"/>
        <v>0</v>
      </c>
      <c r="E257" s="2040"/>
      <c r="F257" s="2040"/>
      <c r="G257" s="2040"/>
      <c r="H257" s="2040"/>
      <c r="I257" s="2040"/>
      <c r="J257" s="2040"/>
      <c r="K257" s="270"/>
    </row>
    <row r="258" spans="1:11">
      <c r="A258" s="270"/>
      <c r="B258" s="270"/>
      <c r="C258" s="2040"/>
      <c r="D258" s="2040">
        <f t="shared" si="4"/>
        <v>0</v>
      </c>
      <c r="E258" s="2040"/>
      <c r="F258" s="2040"/>
      <c r="G258" s="2040"/>
      <c r="H258" s="2040"/>
      <c r="I258" s="2040"/>
      <c r="J258" s="2040"/>
      <c r="K258" s="270"/>
    </row>
    <row r="259" spans="1:11">
      <c r="A259" s="270"/>
      <c r="B259" s="270"/>
      <c r="C259" s="2040"/>
      <c r="D259" s="2040">
        <f t="shared" si="4"/>
        <v>0</v>
      </c>
      <c r="E259" s="2040"/>
      <c r="F259" s="2040"/>
      <c r="G259" s="2040"/>
      <c r="H259" s="2040"/>
      <c r="I259" s="2040"/>
      <c r="J259" s="2040"/>
      <c r="K259" s="270"/>
    </row>
    <row r="260" spans="1:11">
      <c r="A260" s="270"/>
      <c r="B260" s="270"/>
      <c r="C260" s="2040"/>
      <c r="D260" s="2040">
        <f t="shared" si="4"/>
        <v>0</v>
      </c>
      <c r="E260" s="2040"/>
      <c r="F260" s="2040"/>
      <c r="G260" s="2040"/>
      <c r="H260" s="2040"/>
      <c r="I260" s="2040"/>
      <c r="J260" s="2040"/>
      <c r="K260" s="270"/>
    </row>
    <row r="261" spans="1:11">
      <c r="A261" s="270"/>
      <c r="B261" s="270"/>
      <c r="C261" s="2040"/>
      <c r="D261" s="2040">
        <f t="shared" si="4"/>
        <v>0</v>
      </c>
      <c r="E261" s="2040"/>
      <c r="F261" s="2040"/>
      <c r="G261" s="2040"/>
      <c r="H261" s="2040"/>
      <c r="I261" s="2040"/>
      <c r="J261" s="2040"/>
      <c r="K261" s="270"/>
    </row>
    <row r="262" spans="1:11">
      <c r="A262" s="270"/>
      <c r="B262" s="270"/>
      <c r="C262" s="2040"/>
      <c r="D262" s="2040">
        <f t="shared" si="4"/>
        <v>0</v>
      </c>
      <c r="E262" s="2040"/>
      <c r="F262" s="2040"/>
      <c r="G262" s="2040"/>
      <c r="H262" s="2040"/>
      <c r="I262" s="2040"/>
      <c r="J262" s="2040"/>
      <c r="K262" s="270"/>
    </row>
    <row r="263" spans="1:11">
      <c r="A263" s="270"/>
      <c r="B263" s="270"/>
      <c r="C263" s="2040"/>
      <c r="D263" s="2040">
        <f t="shared" si="4"/>
        <v>0</v>
      </c>
      <c r="E263" s="2040"/>
      <c r="F263" s="2040"/>
      <c r="G263" s="2040"/>
      <c r="H263" s="2040"/>
      <c r="I263" s="2040"/>
      <c r="J263" s="2040"/>
      <c r="K263" s="270"/>
    </row>
    <row r="264" spans="1:11">
      <c r="A264" s="270"/>
      <c r="B264" s="270"/>
      <c r="C264" s="2040"/>
      <c r="D264" s="2040">
        <f t="shared" si="4"/>
        <v>0</v>
      </c>
      <c r="E264" s="2040"/>
      <c r="F264" s="2040"/>
      <c r="G264" s="2040"/>
      <c r="H264" s="2040"/>
      <c r="I264" s="2040"/>
      <c r="J264" s="2040"/>
      <c r="K264" s="270"/>
    </row>
    <row r="265" spans="1:11">
      <c r="A265" s="270"/>
      <c r="B265" s="270"/>
      <c r="C265" s="2040"/>
      <c r="D265" s="2040">
        <f t="shared" si="4"/>
        <v>0</v>
      </c>
      <c r="E265" s="2040"/>
      <c r="F265" s="2040"/>
      <c r="G265" s="2040"/>
      <c r="H265" s="2040"/>
      <c r="I265" s="2040"/>
      <c r="J265" s="2040"/>
      <c r="K265" s="270"/>
    </row>
    <row r="266" spans="1:11">
      <c r="A266" s="270"/>
      <c r="B266" s="270"/>
      <c r="C266" s="2040"/>
      <c r="D266" s="2040">
        <f t="shared" si="4"/>
        <v>0</v>
      </c>
      <c r="E266" s="2040"/>
      <c r="F266" s="2040"/>
      <c r="G266" s="2040"/>
      <c r="H266" s="2040"/>
      <c r="I266" s="2040"/>
      <c r="J266" s="2040"/>
      <c r="K266" s="270"/>
    </row>
    <row r="267" spans="1:11">
      <c r="A267" s="270"/>
      <c r="B267" s="270"/>
      <c r="C267" s="2040"/>
      <c r="D267" s="2040">
        <f t="shared" si="4"/>
        <v>0</v>
      </c>
      <c r="E267" s="2040"/>
      <c r="F267" s="2040"/>
      <c r="G267" s="2040"/>
      <c r="H267" s="2040"/>
      <c r="I267" s="2040"/>
      <c r="J267" s="2040"/>
      <c r="K267" s="270"/>
    </row>
    <row r="268" spans="1:11">
      <c r="A268" s="270"/>
      <c r="B268" s="270"/>
      <c r="C268" s="2040"/>
      <c r="D268" s="2040">
        <f t="shared" si="4"/>
        <v>0</v>
      </c>
      <c r="E268" s="2040"/>
      <c r="F268" s="2040"/>
      <c r="G268" s="2040"/>
      <c r="H268" s="2040"/>
      <c r="I268" s="2040"/>
      <c r="J268" s="2040"/>
      <c r="K268" s="270"/>
    </row>
    <row r="269" spans="1:11">
      <c r="A269" s="270"/>
      <c r="B269" s="270"/>
      <c r="C269" s="2040"/>
      <c r="D269" s="2040">
        <f t="shared" si="4"/>
        <v>0</v>
      </c>
      <c r="E269" s="2040"/>
      <c r="F269" s="2040"/>
      <c r="G269" s="2040"/>
      <c r="H269" s="2040"/>
      <c r="I269" s="2040"/>
      <c r="J269" s="2040"/>
      <c r="K269" s="270"/>
    </row>
    <row r="270" spans="1:11">
      <c r="A270" s="270"/>
      <c r="B270" s="270"/>
      <c r="C270" s="2040"/>
      <c r="D270" s="2040">
        <f t="shared" si="4"/>
        <v>0</v>
      </c>
      <c r="E270" s="2040"/>
      <c r="F270" s="2040"/>
      <c r="G270" s="2040"/>
      <c r="H270" s="2040"/>
      <c r="I270" s="2040"/>
      <c r="J270" s="2040"/>
      <c r="K270" s="270"/>
    </row>
    <row r="271" spans="1:11">
      <c r="A271" s="270"/>
      <c r="B271" s="270"/>
      <c r="C271" s="2040"/>
      <c r="D271" s="2040">
        <f t="shared" si="4"/>
        <v>0</v>
      </c>
      <c r="E271" s="2040"/>
      <c r="F271" s="2040"/>
      <c r="G271" s="2040"/>
      <c r="H271" s="2040"/>
      <c r="I271" s="2040"/>
      <c r="J271" s="2040"/>
      <c r="K271" s="270"/>
    </row>
    <row r="272" spans="1:11">
      <c r="A272" s="270"/>
      <c r="B272" s="270"/>
      <c r="C272" s="2040"/>
      <c r="D272" s="2040">
        <f t="shared" si="4"/>
        <v>0</v>
      </c>
      <c r="E272" s="2040"/>
      <c r="F272" s="2040"/>
      <c r="G272" s="2040"/>
      <c r="H272" s="2040"/>
      <c r="I272" s="2040"/>
      <c r="J272" s="2040"/>
      <c r="K272" s="270"/>
    </row>
    <row r="273" spans="1:11">
      <c r="A273" s="270"/>
      <c r="B273" s="270"/>
      <c r="C273" s="2040"/>
      <c r="D273" s="2040">
        <f t="shared" si="4"/>
        <v>0</v>
      </c>
      <c r="E273" s="2040"/>
      <c r="F273" s="2040"/>
      <c r="G273" s="2040"/>
      <c r="H273" s="2040"/>
      <c r="I273" s="2040"/>
      <c r="J273" s="2040"/>
      <c r="K273" s="270"/>
    </row>
    <row r="274" spans="1:11">
      <c r="A274" s="270"/>
      <c r="B274" s="270"/>
      <c r="C274" s="2040"/>
      <c r="D274" s="2040">
        <f t="shared" si="4"/>
        <v>0</v>
      </c>
      <c r="E274" s="2040"/>
      <c r="F274" s="2040"/>
      <c r="G274" s="2040"/>
      <c r="H274" s="2040"/>
      <c r="I274" s="2040"/>
      <c r="J274" s="2040"/>
      <c r="K274" s="270"/>
    </row>
    <row r="275" spans="1:11">
      <c r="A275" s="270"/>
      <c r="B275" s="270"/>
      <c r="C275" s="2040"/>
      <c r="D275" s="2040">
        <f t="shared" si="4"/>
        <v>0</v>
      </c>
      <c r="E275" s="2040"/>
      <c r="F275" s="2040"/>
      <c r="G275" s="2040"/>
      <c r="H275" s="2040"/>
      <c r="I275" s="2040"/>
      <c r="J275" s="2040"/>
      <c r="K275" s="270"/>
    </row>
    <row r="276" spans="1:11">
      <c r="A276" s="270"/>
      <c r="B276" s="270"/>
      <c r="C276" s="2040"/>
      <c r="D276" s="2040">
        <f t="shared" si="4"/>
        <v>0</v>
      </c>
      <c r="E276" s="2040"/>
      <c r="F276" s="2040"/>
      <c r="G276" s="2040"/>
      <c r="H276" s="2040"/>
      <c r="I276" s="2040"/>
      <c r="J276" s="2040"/>
      <c r="K276" s="270"/>
    </row>
    <row r="277" spans="1:11">
      <c r="A277" s="270"/>
      <c r="B277" s="270"/>
      <c r="C277" s="2040"/>
      <c r="D277" s="2040">
        <f t="shared" si="4"/>
        <v>0</v>
      </c>
      <c r="E277" s="2040"/>
      <c r="F277" s="2040"/>
      <c r="G277" s="2040"/>
      <c r="H277" s="2040"/>
      <c r="I277" s="2040"/>
      <c r="J277" s="2040"/>
      <c r="K277" s="270"/>
    </row>
    <row r="278" spans="1:11">
      <c r="A278" s="270"/>
      <c r="B278" s="270"/>
      <c r="C278" s="2040"/>
      <c r="D278" s="2040">
        <f t="shared" si="4"/>
        <v>0</v>
      </c>
      <c r="E278" s="2040"/>
      <c r="F278" s="2040"/>
      <c r="G278" s="2040"/>
      <c r="H278" s="2040"/>
      <c r="I278" s="2040"/>
      <c r="J278" s="2040"/>
      <c r="K278" s="270"/>
    </row>
    <row r="279" spans="1:11">
      <c r="A279" s="270"/>
      <c r="B279" s="270"/>
      <c r="C279" s="2040"/>
      <c r="D279" s="2040">
        <f t="shared" si="4"/>
        <v>0</v>
      </c>
      <c r="E279" s="2040"/>
      <c r="F279" s="2040"/>
      <c r="G279" s="2040"/>
      <c r="H279" s="2040"/>
      <c r="I279" s="2040"/>
      <c r="J279" s="2040"/>
      <c r="K279" s="270"/>
    </row>
    <row r="280" spans="1:11">
      <c r="A280" s="270"/>
      <c r="B280" s="270"/>
      <c r="C280" s="2040"/>
      <c r="D280" s="2040">
        <f t="shared" si="4"/>
        <v>0</v>
      </c>
      <c r="E280" s="2040"/>
      <c r="F280" s="2040"/>
      <c r="G280" s="2040"/>
      <c r="H280" s="2040"/>
      <c r="I280" s="2040"/>
      <c r="J280" s="2040"/>
      <c r="K280" s="270"/>
    </row>
    <row r="281" spans="1:11">
      <c r="A281" s="270"/>
      <c r="B281" s="270"/>
      <c r="C281" s="2040"/>
      <c r="D281" s="2040">
        <f t="shared" si="4"/>
        <v>0</v>
      </c>
      <c r="E281" s="2040"/>
      <c r="F281" s="2040"/>
      <c r="G281" s="2040"/>
      <c r="H281" s="2040"/>
      <c r="I281" s="2040"/>
      <c r="J281" s="2040"/>
      <c r="K281" s="270"/>
    </row>
    <row r="282" spans="1:11">
      <c r="A282" s="270"/>
      <c r="B282" s="270"/>
      <c r="C282" s="2040"/>
      <c r="D282" s="2040">
        <f t="shared" si="4"/>
        <v>0</v>
      </c>
      <c r="E282" s="2040"/>
      <c r="F282" s="2040"/>
      <c r="G282" s="2040"/>
      <c r="H282" s="2040"/>
      <c r="I282" s="2040"/>
      <c r="J282" s="2040"/>
      <c r="K282" s="270"/>
    </row>
    <row r="283" spans="1:11">
      <c r="A283" s="270"/>
      <c r="B283" s="270"/>
      <c r="C283" s="2040"/>
      <c r="D283" s="2040">
        <f t="shared" si="4"/>
        <v>0</v>
      </c>
      <c r="E283" s="2040"/>
      <c r="F283" s="2040"/>
      <c r="G283" s="2040"/>
      <c r="H283" s="2040"/>
      <c r="I283" s="2040"/>
      <c r="J283" s="2040"/>
      <c r="K283" s="270"/>
    </row>
    <row r="284" spans="1:11">
      <c r="A284" s="270"/>
      <c r="B284" s="270"/>
      <c r="C284" s="2040"/>
      <c r="D284" s="2040">
        <f t="shared" si="4"/>
        <v>0</v>
      </c>
      <c r="E284" s="2040"/>
      <c r="F284" s="2040"/>
      <c r="G284" s="2040"/>
      <c r="H284" s="2040"/>
      <c r="I284" s="2040"/>
      <c r="J284" s="2040"/>
      <c r="K284" s="270"/>
    </row>
    <row r="285" spans="1:11">
      <c r="A285" s="270"/>
      <c r="B285" s="270"/>
      <c r="C285" s="2040"/>
      <c r="D285" s="2040">
        <f t="shared" si="4"/>
        <v>0</v>
      </c>
      <c r="E285" s="2040"/>
      <c r="F285" s="2040"/>
      <c r="G285" s="2040"/>
      <c r="H285" s="2040"/>
      <c r="I285" s="2040"/>
      <c r="J285" s="2040"/>
      <c r="K285" s="270"/>
    </row>
    <row r="286" spans="1:11">
      <c r="A286" s="270"/>
      <c r="B286" s="270"/>
      <c r="C286" s="2040"/>
      <c r="D286" s="2040">
        <f t="shared" si="4"/>
        <v>0</v>
      </c>
      <c r="E286" s="2040"/>
      <c r="F286" s="2040"/>
      <c r="G286" s="2040"/>
      <c r="H286" s="2040"/>
      <c r="I286" s="2040"/>
      <c r="J286" s="2040"/>
      <c r="K286" s="270"/>
    </row>
    <row r="287" spans="1:11">
      <c r="A287" s="270"/>
      <c r="B287" s="270"/>
      <c r="C287" s="2040"/>
      <c r="D287" s="2040">
        <f t="shared" si="4"/>
        <v>0</v>
      </c>
      <c r="E287" s="2040"/>
      <c r="F287" s="2040"/>
      <c r="G287" s="2040"/>
      <c r="H287" s="2040"/>
      <c r="I287" s="2040"/>
      <c r="J287" s="2040"/>
      <c r="K287" s="270"/>
    </row>
    <row r="288" spans="1:11">
      <c r="A288" s="270"/>
      <c r="B288" s="270"/>
      <c r="C288" s="2040"/>
      <c r="D288" s="2040">
        <f t="shared" si="4"/>
        <v>0</v>
      </c>
      <c r="E288" s="2040"/>
      <c r="F288" s="2040"/>
      <c r="G288" s="2040"/>
      <c r="H288" s="2040"/>
      <c r="I288" s="2040"/>
      <c r="J288" s="2040"/>
      <c r="K288" s="270"/>
    </row>
    <row r="289" spans="1:11">
      <c r="A289" s="270"/>
      <c r="B289" s="270"/>
      <c r="C289" s="2040"/>
      <c r="D289" s="2040">
        <f t="shared" si="4"/>
        <v>0</v>
      </c>
      <c r="E289" s="2040"/>
      <c r="F289" s="2040"/>
      <c r="G289" s="2040"/>
      <c r="H289" s="2040"/>
      <c r="I289" s="2040"/>
      <c r="J289" s="2040"/>
      <c r="K289" s="270"/>
    </row>
    <row r="290" spans="1:11">
      <c r="A290" s="270"/>
      <c r="B290" s="270"/>
      <c r="C290" s="2040"/>
      <c r="D290" s="2040">
        <f t="shared" si="4"/>
        <v>0</v>
      </c>
      <c r="E290" s="2040"/>
      <c r="F290" s="2040"/>
      <c r="G290" s="2040"/>
      <c r="H290" s="2040"/>
      <c r="I290" s="2040"/>
      <c r="J290" s="2040"/>
      <c r="K290" s="270"/>
    </row>
    <row r="291" spans="1:11">
      <c r="A291" s="270"/>
      <c r="B291" s="270"/>
      <c r="C291" s="2040"/>
      <c r="D291" s="2040">
        <f t="shared" si="4"/>
        <v>0</v>
      </c>
      <c r="E291" s="2040"/>
      <c r="F291" s="2040"/>
      <c r="G291" s="2040"/>
      <c r="H291" s="2040"/>
      <c r="I291" s="2040"/>
      <c r="J291" s="2040"/>
      <c r="K291" s="270"/>
    </row>
    <row r="292" spans="1:11">
      <c r="A292" s="270"/>
      <c r="B292" s="270"/>
      <c r="C292" s="2040"/>
      <c r="D292" s="2040">
        <f t="shared" si="4"/>
        <v>0</v>
      </c>
      <c r="E292" s="2040"/>
      <c r="F292" s="2040"/>
      <c r="G292" s="2040"/>
      <c r="H292" s="2040"/>
      <c r="I292" s="2040"/>
      <c r="J292" s="2040"/>
      <c r="K292" s="270"/>
    </row>
    <row r="293" spans="1:11">
      <c r="A293" s="270"/>
      <c r="B293" s="270"/>
      <c r="C293" s="2040"/>
      <c r="D293" s="2040">
        <f t="shared" si="4"/>
        <v>0</v>
      </c>
      <c r="E293" s="2040"/>
      <c r="F293" s="2040"/>
      <c r="G293" s="2040"/>
      <c r="H293" s="2040"/>
      <c r="I293" s="2040"/>
      <c r="J293" s="2040"/>
      <c r="K293" s="270"/>
    </row>
    <row r="294" spans="1:11">
      <c r="A294" s="270"/>
      <c r="B294" s="270"/>
      <c r="C294" s="2040"/>
      <c r="D294" s="2040">
        <f t="shared" si="4"/>
        <v>0</v>
      </c>
      <c r="E294" s="2040"/>
      <c r="F294" s="2040"/>
      <c r="G294" s="2040"/>
      <c r="H294" s="2040"/>
      <c r="I294" s="2040"/>
      <c r="J294" s="2040"/>
      <c r="K294" s="270"/>
    </row>
    <row r="295" spans="1:11">
      <c r="A295" s="270"/>
      <c r="B295" s="270"/>
      <c r="C295" s="2040"/>
      <c r="D295" s="2040">
        <f t="shared" si="4"/>
        <v>0</v>
      </c>
      <c r="E295" s="2040"/>
      <c r="F295" s="2040"/>
      <c r="G295" s="2040"/>
      <c r="H295" s="2040"/>
      <c r="I295" s="2040"/>
      <c r="J295" s="2040"/>
      <c r="K295" s="270"/>
    </row>
    <row r="296" spans="1:11">
      <c r="A296" s="270"/>
      <c r="B296" s="270"/>
      <c r="C296" s="2040"/>
      <c r="D296" s="2040">
        <f t="shared" si="4"/>
        <v>0</v>
      </c>
      <c r="E296" s="2040"/>
      <c r="F296" s="2040"/>
      <c r="G296" s="2040"/>
      <c r="H296" s="2040"/>
      <c r="I296" s="2040"/>
      <c r="J296" s="2040"/>
      <c r="K296" s="270"/>
    </row>
    <row r="297" spans="1:11">
      <c r="A297" s="270"/>
      <c r="B297" s="270"/>
      <c r="C297" s="2040"/>
      <c r="D297" s="2040">
        <f t="shared" si="4"/>
        <v>0</v>
      </c>
      <c r="E297" s="2040"/>
      <c r="F297" s="2040"/>
      <c r="G297" s="2040"/>
      <c r="H297" s="2040"/>
      <c r="I297" s="2040"/>
      <c r="J297" s="2040"/>
      <c r="K297" s="270"/>
    </row>
    <row r="298" spans="1:11">
      <c r="A298" s="270"/>
      <c r="B298" s="270"/>
      <c r="C298" s="2040"/>
      <c r="D298" s="2040">
        <f t="shared" si="4"/>
        <v>0</v>
      </c>
      <c r="E298" s="2040"/>
      <c r="F298" s="2040"/>
      <c r="G298" s="2040"/>
      <c r="H298" s="2040"/>
      <c r="I298" s="2040"/>
      <c r="J298" s="2040"/>
      <c r="K298" s="270"/>
    </row>
    <row r="299" spans="1:11">
      <c r="A299" s="270"/>
      <c r="B299" s="270"/>
      <c r="C299" s="2040"/>
      <c r="D299" s="2040">
        <f t="shared" si="4"/>
        <v>0</v>
      </c>
      <c r="E299" s="2040"/>
      <c r="F299" s="2040"/>
      <c r="G299" s="2040"/>
      <c r="H299" s="2040"/>
      <c r="I299" s="2040"/>
      <c r="J299" s="2040"/>
      <c r="K299" s="270"/>
    </row>
    <row r="300" spans="1:11">
      <c r="A300" s="270"/>
      <c r="B300" s="270"/>
      <c r="C300" s="2040"/>
      <c r="D300" s="2040">
        <f t="shared" si="4"/>
        <v>0</v>
      </c>
      <c r="E300" s="2040"/>
      <c r="F300" s="2040"/>
      <c r="G300" s="2040"/>
      <c r="H300" s="2040"/>
      <c r="I300" s="2040"/>
      <c r="J300" s="2040"/>
      <c r="K300" s="270"/>
    </row>
    <row r="301" spans="1:11">
      <c r="A301" s="270"/>
      <c r="B301" s="270"/>
      <c r="C301" s="2040"/>
      <c r="D301" s="2040">
        <f t="shared" si="4"/>
        <v>0</v>
      </c>
      <c r="E301" s="2040"/>
      <c r="F301" s="2040"/>
      <c r="G301" s="2040"/>
      <c r="H301" s="2040"/>
      <c r="I301" s="2040"/>
      <c r="J301" s="2040"/>
      <c r="K301" s="270"/>
    </row>
    <row r="302" spans="1:11">
      <c r="A302" s="270"/>
      <c r="B302" s="270"/>
      <c r="C302" s="2040"/>
      <c r="D302" s="2040">
        <f t="shared" si="4"/>
        <v>0</v>
      </c>
      <c r="E302" s="2040"/>
      <c r="F302" s="2040"/>
      <c r="G302" s="2040"/>
      <c r="H302" s="2040"/>
      <c r="I302" s="2040"/>
      <c r="J302" s="2040"/>
      <c r="K302" s="270"/>
    </row>
    <row r="303" spans="1:11">
      <c r="A303" s="270"/>
      <c r="B303" s="270"/>
      <c r="C303" s="2040"/>
      <c r="D303" s="2040">
        <f t="shared" si="4"/>
        <v>0</v>
      </c>
      <c r="E303" s="2040"/>
      <c r="F303" s="2040"/>
      <c r="G303" s="2040"/>
      <c r="H303" s="2040"/>
      <c r="I303" s="2040"/>
      <c r="J303" s="2040"/>
      <c r="K303" s="270"/>
    </row>
    <row r="304" spans="1:11">
      <c r="A304" s="270"/>
      <c r="B304" s="270"/>
      <c r="C304" s="2040"/>
      <c r="D304" s="2040">
        <f t="shared" si="4"/>
        <v>0</v>
      </c>
      <c r="E304" s="2040"/>
      <c r="F304" s="2040"/>
      <c r="G304" s="2040"/>
      <c r="H304" s="2040"/>
      <c r="I304" s="2040"/>
      <c r="J304" s="2040"/>
      <c r="K304" s="270"/>
    </row>
    <row r="305" spans="1:11">
      <c r="A305" s="270"/>
      <c r="B305" s="270"/>
      <c r="C305" s="2040"/>
      <c r="D305" s="2040">
        <f t="shared" si="4"/>
        <v>0</v>
      </c>
      <c r="E305" s="2040"/>
      <c r="F305" s="2040"/>
      <c r="G305" s="2040"/>
      <c r="H305" s="2040"/>
      <c r="I305" s="2040"/>
      <c r="J305" s="2040"/>
      <c r="K305" s="270"/>
    </row>
    <row r="306" spans="1:11">
      <c r="A306" s="270"/>
      <c r="B306" s="270"/>
      <c r="C306" s="2040"/>
      <c r="D306" s="2040">
        <f t="shared" si="4"/>
        <v>0</v>
      </c>
      <c r="E306" s="2040"/>
      <c r="F306" s="2040"/>
      <c r="G306" s="2040"/>
      <c r="H306" s="2040"/>
      <c r="I306" s="2040"/>
      <c r="J306" s="2040"/>
      <c r="K306" s="270"/>
    </row>
    <row r="307" spans="1:11">
      <c r="A307" s="270"/>
      <c r="B307" s="270"/>
      <c r="C307" s="2040"/>
      <c r="D307" s="2040">
        <f t="shared" ref="D307:D370" si="5">+C307*(100-E307)/100</f>
        <v>0</v>
      </c>
      <c r="E307" s="2040"/>
      <c r="F307" s="2040"/>
      <c r="G307" s="2040"/>
      <c r="H307" s="2040"/>
      <c r="I307" s="2040"/>
      <c r="J307" s="2040"/>
      <c r="K307" s="270"/>
    </row>
    <row r="308" spans="1:11">
      <c r="A308" s="270"/>
      <c r="B308" s="270"/>
      <c r="C308" s="2040"/>
      <c r="D308" s="2040">
        <f t="shared" si="5"/>
        <v>0</v>
      </c>
      <c r="E308" s="2040"/>
      <c r="F308" s="2040"/>
      <c r="G308" s="2040"/>
      <c r="H308" s="2040"/>
      <c r="I308" s="2040"/>
      <c r="J308" s="2040"/>
      <c r="K308" s="270"/>
    </row>
    <row r="309" spans="1:11">
      <c r="A309" s="270"/>
      <c r="B309" s="270"/>
      <c r="C309" s="2040"/>
      <c r="D309" s="2040">
        <f t="shared" si="5"/>
        <v>0</v>
      </c>
      <c r="E309" s="2040"/>
      <c r="F309" s="2040"/>
      <c r="G309" s="2040"/>
      <c r="H309" s="2040"/>
      <c r="I309" s="2040"/>
      <c r="J309" s="2040"/>
      <c r="K309" s="270"/>
    </row>
    <row r="310" spans="1:11">
      <c r="A310" s="270"/>
      <c r="B310" s="270"/>
      <c r="C310" s="2040"/>
      <c r="D310" s="2040">
        <f t="shared" si="5"/>
        <v>0</v>
      </c>
      <c r="E310" s="2040"/>
      <c r="F310" s="2040"/>
      <c r="G310" s="2040"/>
      <c r="H310" s="2040"/>
      <c r="I310" s="2040"/>
      <c r="J310" s="2040"/>
      <c r="K310" s="270"/>
    </row>
    <row r="311" spans="1:11">
      <c r="A311" s="270"/>
      <c r="B311" s="270"/>
      <c r="C311" s="2040"/>
      <c r="D311" s="2040">
        <f t="shared" si="5"/>
        <v>0</v>
      </c>
      <c r="E311" s="2040"/>
      <c r="F311" s="2040"/>
      <c r="G311" s="2040"/>
      <c r="H311" s="2040"/>
      <c r="I311" s="2040"/>
      <c r="J311" s="2040"/>
      <c r="K311" s="270"/>
    </row>
    <row r="312" spans="1:11">
      <c r="A312" s="270"/>
      <c r="B312" s="270"/>
      <c r="C312" s="2040"/>
      <c r="D312" s="2040">
        <f t="shared" si="5"/>
        <v>0</v>
      </c>
      <c r="E312" s="2040"/>
      <c r="F312" s="2040"/>
      <c r="G312" s="2040"/>
      <c r="H312" s="2040"/>
      <c r="I312" s="2040"/>
      <c r="J312" s="2040"/>
      <c r="K312" s="270"/>
    </row>
    <row r="313" spans="1:11">
      <c r="A313" s="270"/>
      <c r="B313" s="270"/>
      <c r="C313" s="2040"/>
      <c r="D313" s="2040">
        <f t="shared" si="5"/>
        <v>0</v>
      </c>
      <c r="E313" s="2040"/>
      <c r="F313" s="2040"/>
      <c r="G313" s="2040"/>
      <c r="H313" s="2040"/>
      <c r="I313" s="2040"/>
      <c r="J313" s="2040"/>
      <c r="K313" s="270"/>
    </row>
    <row r="314" spans="1:11">
      <c r="A314" s="270"/>
      <c r="B314" s="270"/>
      <c r="C314" s="2040"/>
      <c r="D314" s="2040">
        <f t="shared" si="5"/>
        <v>0</v>
      </c>
      <c r="E314" s="2040"/>
      <c r="F314" s="2040"/>
      <c r="G314" s="2040"/>
      <c r="H314" s="2040"/>
      <c r="I314" s="2040"/>
      <c r="J314" s="2040"/>
      <c r="K314" s="270"/>
    </row>
    <row r="315" spans="1:11">
      <c r="A315" s="270"/>
      <c r="B315" s="270"/>
      <c r="C315" s="2040"/>
      <c r="D315" s="2040">
        <f t="shared" si="5"/>
        <v>0</v>
      </c>
      <c r="E315" s="2040"/>
      <c r="F315" s="2040"/>
      <c r="G315" s="2040"/>
      <c r="H315" s="2040"/>
      <c r="I315" s="2040"/>
      <c r="J315" s="2040"/>
      <c r="K315" s="270"/>
    </row>
    <row r="316" spans="1:11">
      <c r="A316" s="270"/>
      <c r="B316" s="270"/>
      <c r="C316" s="2040"/>
      <c r="D316" s="2040">
        <f t="shared" si="5"/>
        <v>0</v>
      </c>
      <c r="E316" s="2040"/>
      <c r="F316" s="2040"/>
      <c r="G316" s="2040"/>
      <c r="H316" s="2040"/>
      <c r="I316" s="2040"/>
      <c r="J316" s="2040"/>
      <c r="K316" s="270"/>
    </row>
    <row r="317" spans="1:11">
      <c r="A317" s="270"/>
      <c r="B317" s="270"/>
      <c r="C317" s="2040"/>
      <c r="D317" s="2040">
        <f t="shared" si="5"/>
        <v>0</v>
      </c>
      <c r="E317" s="2040"/>
      <c r="F317" s="2040"/>
      <c r="G317" s="2040"/>
      <c r="H317" s="2040"/>
      <c r="I317" s="2040"/>
      <c r="J317" s="2040"/>
      <c r="K317" s="270"/>
    </row>
    <row r="318" spans="1:11">
      <c r="A318" s="270"/>
      <c r="B318" s="270"/>
      <c r="C318" s="2040"/>
      <c r="D318" s="2040">
        <f t="shared" si="5"/>
        <v>0</v>
      </c>
      <c r="E318" s="2040"/>
      <c r="F318" s="2040"/>
      <c r="G318" s="2040"/>
      <c r="H318" s="2040"/>
      <c r="I318" s="2040"/>
      <c r="J318" s="2040"/>
      <c r="K318" s="270"/>
    </row>
    <row r="319" spans="1:11">
      <c r="A319" s="270"/>
      <c r="B319" s="270"/>
      <c r="C319" s="2040"/>
      <c r="D319" s="2040">
        <f t="shared" si="5"/>
        <v>0</v>
      </c>
      <c r="E319" s="2040"/>
      <c r="F319" s="2040"/>
      <c r="G319" s="2040"/>
      <c r="H319" s="2040"/>
      <c r="I319" s="2040"/>
      <c r="J319" s="2040"/>
      <c r="K319" s="270"/>
    </row>
    <row r="320" spans="1:11">
      <c r="A320" s="270"/>
      <c r="B320" s="270"/>
      <c r="C320" s="2040"/>
      <c r="D320" s="2040">
        <f t="shared" si="5"/>
        <v>0</v>
      </c>
      <c r="E320" s="2040"/>
      <c r="F320" s="2040"/>
      <c r="G320" s="2040"/>
      <c r="H320" s="2040"/>
      <c r="I320" s="2040"/>
      <c r="J320" s="2040"/>
      <c r="K320" s="270"/>
    </row>
    <row r="321" spans="1:11">
      <c r="A321" s="270"/>
      <c r="B321" s="270"/>
      <c r="C321" s="2040"/>
      <c r="D321" s="2040">
        <f t="shared" si="5"/>
        <v>0</v>
      </c>
      <c r="E321" s="2040"/>
      <c r="F321" s="2040"/>
      <c r="G321" s="2040"/>
      <c r="H321" s="2040"/>
      <c r="I321" s="2040"/>
      <c r="J321" s="2040"/>
      <c r="K321" s="270"/>
    </row>
    <row r="322" spans="1:11">
      <c r="A322" s="270"/>
      <c r="B322" s="270"/>
      <c r="C322" s="2040"/>
      <c r="D322" s="2040">
        <f t="shared" si="5"/>
        <v>0</v>
      </c>
      <c r="E322" s="2040"/>
      <c r="F322" s="2040"/>
      <c r="G322" s="2040"/>
      <c r="H322" s="2040"/>
      <c r="I322" s="2040"/>
      <c r="J322" s="2040"/>
      <c r="K322" s="270"/>
    </row>
    <row r="323" spans="1:11">
      <c r="A323" s="270"/>
      <c r="B323" s="270"/>
      <c r="C323" s="2040"/>
      <c r="D323" s="2040">
        <f t="shared" si="5"/>
        <v>0</v>
      </c>
      <c r="E323" s="2040"/>
      <c r="F323" s="2040"/>
      <c r="G323" s="2040"/>
      <c r="H323" s="2040"/>
      <c r="I323" s="2040"/>
      <c r="J323" s="2040"/>
      <c r="K323" s="270"/>
    </row>
    <row r="324" spans="1:11">
      <c r="A324" s="270"/>
      <c r="B324" s="270"/>
      <c r="C324" s="2040"/>
      <c r="D324" s="2040">
        <f t="shared" si="5"/>
        <v>0</v>
      </c>
      <c r="E324" s="2040"/>
      <c r="F324" s="2040"/>
      <c r="G324" s="2040"/>
      <c r="H324" s="2040"/>
      <c r="I324" s="2040"/>
      <c r="J324" s="2040"/>
      <c r="K324" s="270"/>
    </row>
    <row r="325" spans="1:11">
      <c r="A325" s="270"/>
      <c r="B325" s="270"/>
      <c r="C325" s="2040"/>
      <c r="D325" s="2040">
        <f t="shared" si="5"/>
        <v>0</v>
      </c>
      <c r="E325" s="2040"/>
      <c r="F325" s="2040"/>
      <c r="G325" s="2040"/>
      <c r="H325" s="2040"/>
      <c r="I325" s="2040"/>
      <c r="J325" s="2040"/>
      <c r="K325" s="270"/>
    </row>
    <row r="326" spans="1:11">
      <c r="A326" s="270"/>
      <c r="B326" s="270"/>
      <c r="C326" s="2040"/>
      <c r="D326" s="2040">
        <f t="shared" si="5"/>
        <v>0</v>
      </c>
      <c r="E326" s="2040"/>
      <c r="F326" s="2040"/>
      <c r="G326" s="2040"/>
      <c r="H326" s="2040"/>
      <c r="I326" s="2040"/>
      <c r="J326" s="2040"/>
      <c r="K326" s="270"/>
    </row>
    <row r="327" spans="1:11">
      <c r="A327" s="270"/>
      <c r="B327" s="270"/>
      <c r="C327" s="2040"/>
      <c r="D327" s="2040">
        <f t="shared" si="5"/>
        <v>0</v>
      </c>
      <c r="E327" s="2040"/>
      <c r="F327" s="2040"/>
      <c r="G327" s="2040"/>
      <c r="H327" s="2040"/>
      <c r="I327" s="2040"/>
      <c r="J327" s="2040"/>
      <c r="K327" s="270"/>
    </row>
    <row r="328" spans="1:11">
      <c r="A328" s="270"/>
      <c r="B328" s="270"/>
      <c r="C328" s="2040"/>
      <c r="D328" s="2040">
        <f t="shared" si="5"/>
        <v>0</v>
      </c>
      <c r="E328" s="2040"/>
      <c r="F328" s="2040"/>
      <c r="G328" s="2040"/>
      <c r="H328" s="2040"/>
      <c r="I328" s="2040"/>
      <c r="J328" s="2040"/>
      <c r="K328" s="270"/>
    </row>
    <row r="329" spans="1:11">
      <c r="A329" s="270"/>
      <c r="B329" s="270"/>
      <c r="C329" s="2040"/>
      <c r="D329" s="2040">
        <f t="shared" si="5"/>
        <v>0</v>
      </c>
      <c r="E329" s="2040"/>
      <c r="F329" s="2040"/>
      <c r="G329" s="2040"/>
      <c r="H329" s="2040"/>
      <c r="I329" s="2040"/>
      <c r="J329" s="2040"/>
      <c r="K329" s="270"/>
    </row>
    <row r="330" spans="1:11">
      <c r="A330" s="270"/>
      <c r="B330" s="270"/>
      <c r="C330" s="2040"/>
      <c r="D330" s="2040">
        <f t="shared" si="5"/>
        <v>0</v>
      </c>
      <c r="E330" s="2040"/>
      <c r="F330" s="2040"/>
      <c r="G330" s="2040"/>
      <c r="H330" s="2040"/>
      <c r="I330" s="2040"/>
      <c r="J330" s="2040"/>
      <c r="K330" s="270"/>
    </row>
    <row r="331" spans="1:11">
      <c r="A331" s="270"/>
      <c r="B331" s="270"/>
      <c r="C331" s="2040"/>
      <c r="D331" s="2040">
        <f t="shared" si="5"/>
        <v>0</v>
      </c>
      <c r="E331" s="2040"/>
      <c r="F331" s="2040"/>
      <c r="G331" s="2040"/>
      <c r="H331" s="2040"/>
      <c r="I331" s="2040"/>
      <c r="J331" s="2040"/>
      <c r="K331" s="270"/>
    </row>
    <row r="332" spans="1:11">
      <c r="A332" s="270"/>
      <c r="B332" s="270"/>
      <c r="C332" s="2040"/>
      <c r="D332" s="2040">
        <f t="shared" si="5"/>
        <v>0</v>
      </c>
      <c r="E332" s="2040"/>
      <c r="F332" s="2040"/>
      <c r="G332" s="2040"/>
      <c r="H332" s="2040"/>
      <c r="I332" s="2040"/>
      <c r="J332" s="2040"/>
      <c r="K332" s="270"/>
    </row>
    <row r="333" spans="1:11">
      <c r="A333" s="270"/>
      <c r="B333" s="270"/>
      <c r="C333" s="2040"/>
      <c r="D333" s="2040">
        <f t="shared" si="5"/>
        <v>0</v>
      </c>
      <c r="E333" s="2040"/>
      <c r="F333" s="2040"/>
      <c r="G333" s="2040"/>
      <c r="H333" s="2040"/>
      <c r="I333" s="2040"/>
      <c r="J333" s="2040"/>
      <c r="K333" s="270"/>
    </row>
    <row r="334" spans="1:11">
      <c r="A334" s="270"/>
      <c r="B334" s="270"/>
      <c r="C334" s="2040"/>
      <c r="D334" s="2040">
        <f t="shared" si="5"/>
        <v>0</v>
      </c>
      <c r="E334" s="2040"/>
      <c r="F334" s="2040"/>
      <c r="G334" s="2040"/>
      <c r="H334" s="2040"/>
      <c r="I334" s="2040"/>
      <c r="J334" s="2040"/>
      <c r="K334" s="270"/>
    </row>
    <row r="335" spans="1:11">
      <c r="A335" s="270"/>
      <c r="B335" s="270"/>
      <c r="C335" s="2040"/>
      <c r="D335" s="2040">
        <f t="shared" si="5"/>
        <v>0</v>
      </c>
      <c r="E335" s="2040"/>
      <c r="F335" s="2040"/>
      <c r="G335" s="2040"/>
      <c r="H335" s="2040"/>
      <c r="I335" s="2040"/>
      <c r="J335" s="2040"/>
      <c r="K335" s="270"/>
    </row>
    <row r="336" spans="1:11">
      <c r="A336" s="270"/>
      <c r="B336" s="270"/>
      <c r="C336" s="2040"/>
      <c r="D336" s="2040">
        <f t="shared" si="5"/>
        <v>0</v>
      </c>
      <c r="E336" s="2040"/>
      <c r="F336" s="2040"/>
      <c r="G336" s="2040"/>
      <c r="H336" s="2040"/>
      <c r="I336" s="2040"/>
      <c r="J336" s="2040"/>
      <c r="K336" s="270"/>
    </row>
    <row r="337" spans="1:11">
      <c r="A337" s="270"/>
      <c r="B337" s="270"/>
      <c r="C337" s="2040"/>
      <c r="D337" s="2040">
        <f t="shared" si="5"/>
        <v>0</v>
      </c>
      <c r="E337" s="2040"/>
      <c r="F337" s="2040"/>
      <c r="G337" s="2040"/>
      <c r="H337" s="2040"/>
      <c r="I337" s="2040"/>
      <c r="J337" s="2040"/>
      <c r="K337" s="270"/>
    </row>
    <row r="338" spans="1:11">
      <c r="A338" s="270"/>
      <c r="B338" s="270"/>
      <c r="C338" s="2040"/>
      <c r="D338" s="2040">
        <f t="shared" si="5"/>
        <v>0</v>
      </c>
      <c r="E338" s="2040"/>
      <c r="F338" s="2040"/>
      <c r="G338" s="2040"/>
      <c r="H338" s="2040"/>
      <c r="I338" s="2040"/>
      <c r="J338" s="2040"/>
      <c r="K338" s="270"/>
    </row>
    <row r="339" spans="1:11">
      <c r="A339" s="270"/>
      <c r="B339" s="270"/>
      <c r="C339" s="2040"/>
      <c r="D339" s="2040">
        <f t="shared" si="5"/>
        <v>0</v>
      </c>
      <c r="E339" s="2040"/>
      <c r="F339" s="2040"/>
      <c r="G339" s="2040"/>
      <c r="H339" s="2040"/>
      <c r="I339" s="2040"/>
      <c r="J339" s="2040"/>
      <c r="K339" s="270"/>
    </row>
    <row r="340" spans="1:11">
      <c r="A340" s="270"/>
      <c r="B340" s="270"/>
      <c r="C340" s="2040"/>
      <c r="D340" s="2040">
        <f t="shared" si="5"/>
        <v>0</v>
      </c>
      <c r="E340" s="2040"/>
      <c r="F340" s="2040"/>
      <c r="G340" s="2040"/>
      <c r="H340" s="2040"/>
      <c r="I340" s="2040"/>
      <c r="J340" s="2040"/>
      <c r="K340" s="270"/>
    </row>
    <row r="341" spans="1:11">
      <c r="A341" s="270"/>
      <c r="B341" s="270"/>
      <c r="C341" s="2040"/>
      <c r="D341" s="2040">
        <f t="shared" si="5"/>
        <v>0</v>
      </c>
      <c r="E341" s="2040"/>
      <c r="F341" s="2040"/>
      <c r="G341" s="2040"/>
      <c r="H341" s="2040"/>
      <c r="I341" s="2040"/>
      <c r="J341" s="2040"/>
      <c r="K341" s="270"/>
    </row>
    <row r="342" spans="1:11">
      <c r="A342" s="270"/>
      <c r="B342" s="270"/>
      <c r="C342" s="2040"/>
      <c r="D342" s="2040">
        <f t="shared" si="5"/>
        <v>0</v>
      </c>
      <c r="E342" s="2040"/>
      <c r="F342" s="2040"/>
      <c r="G342" s="2040"/>
      <c r="H342" s="2040"/>
      <c r="I342" s="2040"/>
      <c r="J342" s="2040"/>
      <c r="K342" s="270"/>
    </row>
    <row r="343" spans="1:11">
      <c r="A343" s="270"/>
      <c r="B343" s="270"/>
      <c r="C343" s="2040"/>
      <c r="D343" s="2040">
        <f t="shared" si="5"/>
        <v>0</v>
      </c>
      <c r="E343" s="2040"/>
      <c r="F343" s="2040"/>
      <c r="G343" s="2040"/>
      <c r="H343" s="2040"/>
      <c r="I343" s="2040"/>
      <c r="J343" s="2040"/>
      <c r="K343" s="270"/>
    </row>
    <row r="344" spans="1:11">
      <c r="A344" s="270"/>
      <c r="B344" s="270"/>
      <c r="C344" s="2040"/>
      <c r="D344" s="2040">
        <f t="shared" si="5"/>
        <v>0</v>
      </c>
      <c r="E344" s="2040"/>
      <c r="F344" s="2040"/>
      <c r="G344" s="2040"/>
      <c r="H344" s="2040"/>
      <c r="I344" s="2040"/>
      <c r="J344" s="2040"/>
      <c r="K344" s="270"/>
    </row>
    <row r="345" spans="1:11">
      <c r="A345" s="270"/>
      <c r="B345" s="270"/>
      <c r="C345" s="2040"/>
      <c r="D345" s="2040">
        <f t="shared" si="5"/>
        <v>0</v>
      </c>
      <c r="E345" s="2040"/>
      <c r="F345" s="2040"/>
      <c r="G345" s="2040"/>
      <c r="H345" s="2040"/>
      <c r="I345" s="2040"/>
      <c r="J345" s="2040"/>
      <c r="K345" s="270"/>
    </row>
    <row r="346" spans="1:11">
      <c r="A346" s="270"/>
      <c r="B346" s="270"/>
      <c r="C346" s="2040"/>
      <c r="D346" s="2040">
        <f t="shared" si="5"/>
        <v>0</v>
      </c>
      <c r="E346" s="2040"/>
      <c r="F346" s="2040"/>
      <c r="G346" s="2040"/>
      <c r="H346" s="2040"/>
      <c r="I346" s="2040"/>
      <c r="J346" s="2040"/>
      <c r="K346" s="270"/>
    </row>
    <row r="347" spans="1:11">
      <c r="A347" s="270"/>
      <c r="B347" s="270"/>
      <c r="C347" s="2040"/>
      <c r="D347" s="2040">
        <f t="shared" si="5"/>
        <v>0</v>
      </c>
      <c r="E347" s="2040"/>
      <c r="F347" s="2040"/>
      <c r="G347" s="2040"/>
      <c r="H347" s="2040"/>
      <c r="I347" s="2040"/>
      <c r="J347" s="2040"/>
      <c r="K347" s="270"/>
    </row>
    <row r="348" spans="1:11">
      <c r="A348" s="270"/>
      <c r="B348" s="270"/>
      <c r="C348" s="2040"/>
      <c r="D348" s="2040">
        <f t="shared" si="5"/>
        <v>0</v>
      </c>
      <c r="E348" s="2040"/>
      <c r="F348" s="2040"/>
      <c r="G348" s="2040"/>
      <c r="H348" s="2040"/>
      <c r="I348" s="2040"/>
      <c r="J348" s="2040"/>
      <c r="K348" s="270"/>
    </row>
    <row r="349" spans="1:11">
      <c r="A349" s="270"/>
      <c r="B349" s="270"/>
      <c r="C349" s="2040"/>
      <c r="D349" s="2040">
        <f t="shared" si="5"/>
        <v>0</v>
      </c>
      <c r="E349" s="2040"/>
      <c r="F349" s="2040"/>
      <c r="G349" s="2040"/>
      <c r="H349" s="2040"/>
      <c r="I349" s="2040"/>
      <c r="J349" s="2040"/>
      <c r="K349" s="270"/>
    </row>
    <row r="350" spans="1:11">
      <c r="A350" s="270"/>
      <c r="B350" s="270"/>
      <c r="C350" s="2040"/>
      <c r="D350" s="2040">
        <f t="shared" si="5"/>
        <v>0</v>
      </c>
      <c r="E350" s="2040"/>
      <c r="F350" s="2040"/>
      <c r="G350" s="2040"/>
      <c r="H350" s="2040"/>
      <c r="I350" s="2040"/>
      <c r="J350" s="2040"/>
      <c r="K350" s="270"/>
    </row>
    <row r="351" spans="1:11">
      <c r="A351" s="270"/>
      <c r="B351" s="270"/>
      <c r="C351" s="2040"/>
      <c r="D351" s="2040">
        <f t="shared" si="5"/>
        <v>0</v>
      </c>
      <c r="E351" s="2040"/>
      <c r="F351" s="2040"/>
      <c r="G351" s="2040"/>
      <c r="H351" s="2040"/>
      <c r="I351" s="2040"/>
      <c r="J351" s="2040"/>
      <c r="K351" s="270"/>
    </row>
    <row r="352" spans="1:11">
      <c r="A352" s="270"/>
      <c r="B352" s="270"/>
      <c r="C352" s="2040"/>
      <c r="D352" s="2040">
        <f t="shared" si="5"/>
        <v>0</v>
      </c>
      <c r="E352" s="2040"/>
      <c r="F352" s="2040"/>
      <c r="G352" s="2040"/>
      <c r="H352" s="2040"/>
      <c r="I352" s="2040"/>
      <c r="J352" s="2040"/>
      <c r="K352" s="270"/>
    </row>
    <row r="353" spans="1:11">
      <c r="A353" s="270"/>
      <c r="B353" s="270"/>
      <c r="C353" s="2040"/>
      <c r="D353" s="2040">
        <f t="shared" si="5"/>
        <v>0</v>
      </c>
      <c r="E353" s="2040"/>
      <c r="F353" s="2040"/>
      <c r="G353" s="2040"/>
      <c r="H353" s="2040"/>
      <c r="I353" s="2040"/>
      <c r="J353" s="2040"/>
      <c r="K353" s="270"/>
    </row>
    <row r="354" spans="1:11">
      <c r="A354" s="270"/>
      <c r="B354" s="270"/>
      <c r="C354" s="2040"/>
      <c r="D354" s="2040">
        <f t="shared" si="5"/>
        <v>0</v>
      </c>
      <c r="E354" s="2040"/>
      <c r="F354" s="2040"/>
      <c r="G354" s="2040"/>
      <c r="H354" s="2040"/>
      <c r="I354" s="2040"/>
      <c r="J354" s="2040"/>
      <c r="K354" s="270"/>
    </row>
    <row r="355" spans="1:11">
      <c r="A355" s="270"/>
      <c r="B355" s="270"/>
      <c r="C355" s="2040"/>
      <c r="D355" s="2040">
        <f t="shared" si="5"/>
        <v>0</v>
      </c>
      <c r="E355" s="2040"/>
      <c r="F355" s="2040"/>
      <c r="G355" s="2040"/>
      <c r="H355" s="2040"/>
      <c r="I355" s="2040"/>
      <c r="J355" s="2040"/>
      <c r="K355" s="270"/>
    </row>
    <row r="356" spans="1:11">
      <c r="A356" s="270"/>
      <c r="B356" s="270"/>
      <c r="C356" s="2040"/>
      <c r="D356" s="2040">
        <f t="shared" si="5"/>
        <v>0</v>
      </c>
      <c r="E356" s="2040"/>
      <c r="F356" s="2040"/>
      <c r="G356" s="2040"/>
      <c r="H356" s="2040"/>
      <c r="I356" s="2040"/>
      <c r="J356" s="2040"/>
      <c r="K356" s="270"/>
    </row>
    <row r="357" spans="1:11">
      <c r="A357" s="270"/>
      <c r="B357" s="270"/>
      <c r="C357" s="2040"/>
      <c r="D357" s="2040">
        <f t="shared" si="5"/>
        <v>0</v>
      </c>
      <c r="E357" s="2040"/>
      <c r="F357" s="2040"/>
      <c r="G357" s="2040"/>
      <c r="H357" s="2040"/>
      <c r="I357" s="2040"/>
      <c r="J357" s="2040"/>
      <c r="K357" s="270"/>
    </row>
    <row r="358" spans="1:11">
      <c r="A358" s="270"/>
      <c r="B358" s="270"/>
      <c r="C358" s="2040"/>
      <c r="D358" s="2040">
        <f t="shared" si="5"/>
        <v>0</v>
      </c>
      <c r="E358" s="2040"/>
      <c r="F358" s="2040"/>
      <c r="G358" s="2040"/>
      <c r="H358" s="2040"/>
      <c r="I358" s="2040"/>
      <c r="J358" s="2040"/>
      <c r="K358" s="270"/>
    </row>
    <row r="359" spans="1:11">
      <c r="A359" s="270"/>
      <c r="B359" s="270"/>
      <c r="C359" s="2040"/>
      <c r="D359" s="2040">
        <f t="shared" si="5"/>
        <v>0</v>
      </c>
      <c r="E359" s="2040"/>
      <c r="F359" s="2040"/>
      <c r="G359" s="2040"/>
      <c r="H359" s="2040"/>
      <c r="I359" s="2040"/>
      <c r="J359" s="2040"/>
      <c r="K359" s="270"/>
    </row>
    <row r="360" spans="1:11">
      <c r="A360" s="270"/>
      <c r="B360" s="270"/>
      <c r="C360" s="2040"/>
      <c r="D360" s="2040">
        <f t="shared" si="5"/>
        <v>0</v>
      </c>
      <c r="E360" s="2040"/>
      <c r="F360" s="2040"/>
      <c r="G360" s="2040"/>
      <c r="H360" s="2040"/>
      <c r="I360" s="2040"/>
      <c r="J360" s="2040"/>
      <c r="K360" s="270"/>
    </row>
    <row r="361" spans="1:11">
      <c r="A361" s="270"/>
      <c r="B361" s="270"/>
      <c r="C361" s="2040"/>
      <c r="D361" s="2040">
        <f t="shared" si="5"/>
        <v>0</v>
      </c>
      <c r="E361" s="2040"/>
      <c r="F361" s="2040"/>
      <c r="G361" s="2040"/>
      <c r="H361" s="2040"/>
      <c r="I361" s="2040"/>
      <c r="J361" s="2040"/>
      <c r="K361" s="270"/>
    </row>
    <row r="362" spans="1:11">
      <c r="A362" s="270"/>
      <c r="B362" s="270"/>
      <c r="C362" s="2040"/>
      <c r="D362" s="2040">
        <f t="shared" si="5"/>
        <v>0</v>
      </c>
      <c r="E362" s="2040"/>
      <c r="F362" s="2040"/>
      <c r="G362" s="2040"/>
      <c r="H362" s="2040"/>
      <c r="I362" s="2040"/>
      <c r="J362" s="2040"/>
      <c r="K362" s="270"/>
    </row>
    <row r="363" spans="1:11">
      <c r="A363" s="270"/>
      <c r="B363" s="270"/>
      <c r="C363" s="2040"/>
      <c r="D363" s="2040">
        <f t="shared" si="5"/>
        <v>0</v>
      </c>
      <c r="E363" s="2040"/>
      <c r="F363" s="2040"/>
      <c r="G363" s="2040"/>
      <c r="H363" s="2040"/>
      <c r="I363" s="2040"/>
      <c r="J363" s="2040"/>
      <c r="K363" s="270"/>
    </row>
    <row r="364" spans="1:11">
      <c r="A364" s="270"/>
      <c r="B364" s="270"/>
      <c r="C364" s="2040"/>
      <c r="D364" s="2040">
        <f t="shared" si="5"/>
        <v>0</v>
      </c>
      <c r="E364" s="2040"/>
      <c r="F364" s="2040"/>
      <c r="G364" s="2040"/>
      <c r="H364" s="2040"/>
      <c r="I364" s="2040"/>
      <c r="J364" s="2040"/>
      <c r="K364" s="270"/>
    </row>
    <row r="365" spans="1:11">
      <c r="A365" s="270"/>
      <c r="B365" s="270"/>
      <c r="C365" s="2040"/>
      <c r="D365" s="2040">
        <f t="shared" si="5"/>
        <v>0</v>
      </c>
      <c r="E365" s="2040"/>
      <c r="F365" s="2040"/>
      <c r="G365" s="2040"/>
      <c r="H365" s="2040"/>
      <c r="I365" s="2040"/>
      <c r="J365" s="2040"/>
      <c r="K365" s="270"/>
    </row>
    <row r="366" spans="1:11">
      <c r="A366" s="270"/>
      <c r="B366" s="270"/>
      <c r="C366" s="2040"/>
      <c r="D366" s="2040">
        <f t="shared" si="5"/>
        <v>0</v>
      </c>
      <c r="E366" s="2040"/>
      <c r="F366" s="2040"/>
      <c r="G366" s="2040"/>
      <c r="H366" s="2040"/>
      <c r="I366" s="2040"/>
      <c r="J366" s="2040"/>
      <c r="K366" s="270"/>
    </row>
    <row r="367" spans="1:11">
      <c r="A367" s="270"/>
      <c r="B367" s="270"/>
      <c r="C367" s="2040"/>
      <c r="D367" s="2040">
        <f t="shared" si="5"/>
        <v>0</v>
      </c>
      <c r="E367" s="2040"/>
      <c r="F367" s="2040"/>
      <c r="G367" s="2040"/>
      <c r="H367" s="2040"/>
      <c r="I367" s="2040"/>
      <c r="J367" s="2040"/>
      <c r="K367" s="270"/>
    </row>
    <row r="368" spans="1:11">
      <c r="A368" s="270"/>
      <c r="B368" s="270"/>
      <c r="C368" s="2040"/>
      <c r="D368" s="2040">
        <f t="shared" si="5"/>
        <v>0</v>
      </c>
      <c r="E368" s="2040"/>
      <c r="F368" s="2040"/>
      <c r="G368" s="2040"/>
      <c r="H368" s="2040"/>
      <c r="I368" s="2040"/>
      <c r="J368" s="2040"/>
      <c r="K368" s="270"/>
    </row>
    <row r="369" spans="1:11">
      <c r="A369" s="270"/>
      <c r="B369" s="270"/>
      <c r="C369" s="2040"/>
      <c r="D369" s="2040">
        <f t="shared" si="5"/>
        <v>0</v>
      </c>
      <c r="E369" s="2040"/>
      <c r="F369" s="2040"/>
      <c r="G369" s="2040"/>
      <c r="H369" s="2040"/>
      <c r="I369" s="2040"/>
      <c r="J369" s="2040"/>
      <c r="K369" s="270"/>
    </row>
    <row r="370" spans="1:11">
      <c r="A370" s="270"/>
      <c r="B370" s="270"/>
      <c r="C370" s="2040"/>
      <c r="D370" s="2040">
        <f t="shared" si="5"/>
        <v>0</v>
      </c>
      <c r="E370" s="2040"/>
      <c r="F370" s="2040"/>
      <c r="G370" s="2040"/>
      <c r="H370" s="2040"/>
      <c r="I370" s="2040"/>
      <c r="J370" s="2040"/>
      <c r="K370" s="270"/>
    </row>
    <row r="371" spans="1:11">
      <c r="A371" s="270"/>
      <c r="B371" s="270"/>
      <c r="C371" s="2040"/>
      <c r="D371" s="2040">
        <f t="shared" ref="D371:D434" si="6">+C371*(100-E371)/100</f>
        <v>0</v>
      </c>
      <c r="E371" s="2040"/>
      <c r="F371" s="2040"/>
      <c r="G371" s="2040"/>
      <c r="H371" s="2040"/>
      <c r="I371" s="2040"/>
      <c r="J371" s="2040"/>
      <c r="K371" s="270"/>
    </row>
    <row r="372" spans="1:11">
      <c r="A372" s="270"/>
      <c r="B372" s="270"/>
      <c r="C372" s="2040"/>
      <c r="D372" s="2040">
        <f t="shared" si="6"/>
        <v>0</v>
      </c>
      <c r="E372" s="2040"/>
      <c r="F372" s="2040"/>
      <c r="G372" s="2040"/>
      <c r="H372" s="2040"/>
      <c r="I372" s="2040"/>
      <c r="J372" s="2040"/>
      <c r="K372" s="270"/>
    </row>
    <row r="373" spans="1:11">
      <c r="A373" s="270"/>
      <c r="B373" s="270"/>
      <c r="C373" s="2040"/>
      <c r="D373" s="2040">
        <f t="shared" si="6"/>
        <v>0</v>
      </c>
      <c r="E373" s="2040"/>
      <c r="F373" s="2040"/>
      <c r="G373" s="2040"/>
      <c r="H373" s="2040"/>
      <c r="I373" s="2040"/>
      <c r="J373" s="2040"/>
      <c r="K373" s="270"/>
    </row>
    <row r="374" spans="1:11">
      <c r="A374" s="270"/>
      <c r="B374" s="270"/>
      <c r="C374" s="2040"/>
      <c r="D374" s="2040">
        <f t="shared" si="6"/>
        <v>0</v>
      </c>
      <c r="E374" s="2040"/>
      <c r="F374" s="2040"/>
      <c r="G374" s="2040"/>
      <c r="H374" s="2040"/>
      <c r="I374" s="2040"/>
      <c r="J374" s="2040"/>
      <c r="K374" s="270"/>
    </row>
    <row r="375" spans="1:11">
      <c r="A375" s="270"/>
      <c r="B375" s="270"/>
      <c r="C375" s="2040"/>
      <c r="D375" s="2040">
        <f t="shared" si="6"/>
        <v>0</v>
      </c>
      <c r="E375" s="2040"/>
      <c r="F375" s="2040"/>
      <c r="G375" s="2040"/>
      <c r="H375" s="2040"/>
      <c r="I375" s="2040"/>
      <c r="J375" s="2040"/>
      <c r="K375" s="270"/>
    </row>
    <row r="376" spans="1:11">
      <c r="A376" s="270"/>
      <c r="B376" s="270"/>
      <c r="C376" s="2040"/>
      <c r="D376" s="2040">
        <f t="shared" si="6"/>
        <v>0</v>
      </c>
      <c r="E376" s="2040"/>
      <c r="F376" s="2040"/>
      <c r="G376" s="2040"/>
      <c r="H376" s="2040"/>
      <c r="I376" s="2040"/>
      <c r="J376" s="2040"/>
      <c r="K376" s="270"/>
    </row>
    <row r="377" spans="1:11">
      <c r="A377" s="270"/>
      <c r="B377" s="270"/>
      <c r="C377" s="2040"/>
      <c r="D377" s="2040">
        <f t="shared" si="6"/>
        <v>0</v>
      </c>
      <c r="E377" s="2040"/>
      <c r="F377" s="2040"/>
      <c r="G377" s="2040"/>
      <c r="H377" s="2040"/>
      <c r="I377" s="2040"/>
      <c r="J377" s="2040"/>
      <c r="K377" s="270"/>
    </row>
    <row r="378" spans="1:11">
      <c r="A378" s="270"/>
      <c r="B378" s="270"/>
      <c r="C378" s="2040"/>
      <c r="D378" s="2040">
        <f t="shared" si="6"/>
        <v>0</v>
      </c>
      <c r="E378" s="2040"/>
      <c r="F378" s="2040"/>
      <c r="G378" s="2040"/>
      <c r="H378" s="2040"/>
      <c r="I378" s="2040"/>
      <c r="J378" s="2040"/>
      <c r="K378" s="270"/>
    </row>
    <row r="379" spans="1:11">
      <c r="A379" s="270"/>
      <c r="B379" s="270"/>
      <c r="C379" s="2040"/>
      <c r="D379" s="2040">
        <f t="shared" si="6"/>
        <v>0</v>
      </c>
      <c r="E379" s="2040"/>
      <c r="F379" s="2040"/>
      <c r="G379" s="2040"/>
      <c r="H379" s="2040"/>
      <c r="I379" s="2040"/>
      <c r="J379" s="2040"/>
      <c r="K379" s="270"/>
    </row>
    <row r="380" spans="1:11">
      <c r="A380" s="270"/>
      <c r="B380" s="270"/>
      <c r="C380" s="2040"/>
      <c r="D380" s="2040">
        <f t="shared" si="6"/>
        <v>0</v>
      </c>
      <c r="E380" s="2040"/>
      <c r="F380" s="2040"/>
      <c r="G380" s="2040"/>
      <c r="H380" s="2040"/>
      <c r="I380" s="2040"/>
      <c r="J380" s="2040"/>
      <c r="K380" s="270"/>
    </row>
    <row r="381" spans="1:11">
      <c r="A381" s="270"/>
      <c r="B381" s="270"/>
      <c r="C381" s="2040"/>
      <c r="D381" s="2040">
        <f t="shared" si="6"/>
        <v>0</v>
      </c>
      <c r="E381" s="2040"/>
      <c r="F381" s="2040"/>
      <c r="G381" s="2040"/>
      <c r="H381" s="2040"/>
      <c r="I381" s="2040"/>
      <c r="J381" s="2040"/>
      <c r="K381" s="270"/>
    </row>
    <row r="382" spans="1:11">
      <c r="A382" s="270"/>
      <c r="B382" s="270"/>
      <c r="C382" s="2040"/>
      <c r="D382" s="2040">
        <f t="shared" si="6"/>
        <v>0</v>
      </c>
      <c r="E382" s="2040"/>
      <c r="F382" s="2040"/>
      <c r="G382" s="2040"/>
      <c r="H382" s="2040"/>
      <c r="I382" s="2040"/>
      <c r="J382" s="2040"/>
      <c r="K382" s="270"/>
    </row>
    <row r="383" spans="1:11">
      <c r="A383" s="270"/>
      <c r="B383" s="270"/>
      <c r="C383" s="2040"/>
      <c r="D383" s="2040">
        <f t="shared" si="6"/>
        <v>0</v>
      </c>
      <c r="E383" s="2040"/>
      <c r="F383" s="2040"/>
      <c r="G383" s="2040"/>
      <c r="H383" s="2040"/>
      <c r="I383" s="2040"/>
      <c r="J383" s="2040"/>
      <c r="K383" s="270"/>
    </row>
    <row r="384" spans="1:11">
      <c r="A384" s="270"/>
      <c r="B384" s="270"/>
      <c r="C384" s="2040"/>
      <c r="D384" s="2040">
        <f t="shared" si="6"/>
        <v>0</v>
      </c>
      <c r="E384" s="2040"/>
      <c r="F384" s="2040"/>
      <c r="G384" s="2040"/>
      <c r="H384" s="2040"/>
      <c r="I384" s="2040"/>
      <c r="J384" s="2040"/>
      <c r="K384" s="270"/>
    </row>
    <row r="385" spans="1:11">
      <c r="A385" s="270"/>
      <c r="B385" s="270"/>
      <c r="C385" s="2040"/>
      <c r="D385" s="2040">
        <f t="shared" si="6"/>
        <v>0</v>
      </c>
      <c r="E385" s="2040"/>
      <c r="F385" s="2040"/>
      <c r="G385" s="2040"/>
      <c r="H385" s="2040"/>
      <c r="I385" s="2040"/>
      <c r="J385" s="2040"/>
      <c r="K385" s="270"/>
    </row>
    <row r="386" spans="1:11">
      <c r="A386" s="270"/>
      <c r="B386" s="270"/>
      <c r="C386" s="2040"/>
      <c r="D386" s="2040">
        <f t="shared" si="6"/>
        <v>0</v>
      </c>
      <c r="E386" s="2040"/>
      <c r="F386" s="2040"/>
      <c r="G386" s="2040"/>
      <c r="H386" s="2040"/>
      <c r="I386" s="2040"/>
      <c r="J386" s="2040"/>
      <c r="K386" s="270"/>
    </row>
    <row r="387" spans="1:11">
      <c r="A387" s="270"/>
      <c r="B387" s="270"/>
      <c r="C387" s="2040"/>
      <c r="D387" s="2040">
        <f t="shared" si="6"/>
        <v>0</v>
      </c>
      <c r="E387" s="2040"/>
      <c r="F387" s="2040"/>
      <c r="G387" s="2040"/>
      <c r="H387" s="2040"/>
      <c r="I387" s="2040"/>
      <c r="J387" s="2040"/>
      <c r="K387" s="270"/>
    </row>
    <row r="388" spans="1:11">
      <c r="A388" s="270"/>
      <c r="B388" s="270"/>
      <c r="C388" s="2040"/>
      <c r="D388" s="2040">
        <f t="shared" si="6"/>
        <v>0</v>
      </c>
      <c r="E388" s="2040"/>
      <c r="F388" s="2040"/>
      <c r="G388" s="2040"/>
      <c r="H388" s="2040"/>
      <c r="I388" s="2040"/>
      <c r="J388" s="2040"/>
      <c r="K388" s="270"/>
    </row>
    <row r="389" spans="1:11">
      <c r="A389" s="270"/>
      <c r="B389" s="270"/>
      <c r="C389" s="2040"/>
      <c r="D389" s="2040">
        <f t="shared" si="6"/>
        <v>0</v>
      </c>
      <c r="E389" s="2040"/>
      <c r="F389" s="2040"/>
      <c r="G389" s="2040"/>
      <c r="H389" s="2040"/>
      <c r="I389" s="2040"/>
      <c r="J389" s="2040"/>
      <c r="K389" s="270"/>
    </row>
    <row r="390" spans="1:11">
      <c r="A390" s="270"/>
      <c r="B390" s="270"/>
      <c r="C390" s="2040"/>
      <c r="D390" s="2040">
        <f t="shared" si="6"/>
        <v>0</v>
      </c>
      <c r="E390" s="2040"/>
      <c r="F390" s="2040"/>
      <c r="G390" s="2040"/>
      <c r="H390" s="2040"/>
      <c r="I390" s="2040"/>
      <c r="J390" s="2040"/>
      <c r="K390" s="270"/>
    </row>
    <row r="391" spans="1:11">
      <c r="A391" s="270"/>
      <c r="B391" s="270"/>
      <c r="C391" s="2040"/>
      <c r="D391" s="2040">
        <f t="shared" si="6"/>
        <v>0</v>
      </c>
      <c r="E391" s="2040"/>
      <c r="F391" s="2040"/>
      <c r="G391" s="2040"/>
      <c r="H391" s="2040"/>
      <c r="I391" s="2040"/>
      <c r="J391" s="2040"/>
      <c r="K391" s="270"/>
    </row>
    <row r="392" spans="1:11">
      <c r="A392" s="270"/>
      <c r="B392" s="270"/>
      <c r="C392" s="2040"/>
      <c r="D392" s="2040">
        <f t="shared" si="6"/>
        <v>0</v>
      </c>
      <c r="E392" s="2040"/>
      <c r="F392" s="2040"/>
      <c r="G392" s="2040"/>
      <c r="H392" s="2040"/>
      <c r="I392" s="2040"/>
      <c r="J392" s="2040"/>
      <c r="K392" s="270"/>
    </row>
    <row r="393" spans="1:11">
      <c r="A393" s="270"/>
      <c r="B393" s="270"/>
      <c r="C393" s="2040"/>
      <c r="D393" s="2040">
        <f t="shared" si="6"/>
        <v>0</v>
      </c>
      <c r="E393" s="2040"/>
      <c r="F393" s="2040"/>
      <c r="G393" s="2040"/>
      <c r="H393" s="2040"/>
      <c r="I393" s="2040"/>
      <c r="J393" s="2040"/>
      <c r="K393" s="270"/>
    </row>
    <row r="394" spans="1:11">
      <c r="A394" s="270"/>
      <c r="B394" s="270"/>
      <c r="C394" s="2040"/>
      <c r="D394" s="2040">
        <f t="shared" si="6"/>
        <v>0</v>
      </c>
      <c r="E394" s="2040"/>
      <c r="F394" s="2040"/>
      <c r="G394" s="2040"/>
      <c r="H394" s="2040"/>
      <c r="I394" s="2040"/>
      <c r="J394" s="2040"/>
      <c r="K394" s="270"/>
    </row>
    <row r="395" spans="1:11">
      <c r="A395" s="270"/>
      <c r="B395" s="270"/>
      <c r="C395" s="2040"/>
      <c r="D395" s="2040">
        <f t="shared" si="6"/>
        <v>0</v>
      </c>
      <c r="E395" s="2040"/>
      <c r="F395" s="2040"/>
      <c r="G395" s="2040"/>
      <c r="H395" s="2040"/>
      <c r="I395" s="2040"/>
      <c r="J395" s="2040"/>
      <c r="K395" s="270"/>
    </row>
    <row r="396" spans="1:11">
      <c r="A396" s="270"/>
      <c r="B396" s="270"/>
      <c r="C396" s="2040"/>
      <c r="D396" s="2040">
        <f t="shared" si="6"/>
        <v>0</v>
      </c>
      <c r="E396" s="2040"/>
      <c r="F396" s="2040"/>
      <c r="G396" s="2040"/>
      <c r="H396" s="2040"/>
      <c r="I396" s="2040"/>
      <c r="J396" s="2040"/>
      <c r="K396" s="270"/>
    </row>
    <row r="397" spans="1:11">
      <c r="A397" s="270"/>
      <c r="B397" s="270"/>
      <c r="C397" s="2040"/>
      <c r="D397" s="2040">
        <f t="shared" si="6"/>
        <v>0</v>
      </c>
      <c r="E397" s="2040"/>
      <c r="F397" s="2040"/>
      <c r="G397" s="2040"/>
      <c r="H397" s="2040"/>
      <c r="I397" s="2040"/>
      <c r="J397" s="2040"/>
      <c r="K397" s="270"/>
    </row>
    <row r="398" spans="1:11">
      <c r="A398" s="270"/>
      <c r="B398" s="270"/>
      <c r="C398" s="2040"/>
      <c r="D398" s="2040">
        <f t="shared" si="6"/>
        <v>0</v>
      </c>
      <c r="E398" s="2040"/>
      <c r="F398" s="2040"/>
      <c r="G398" s="2040"/>
      <c r="H398" s="2040"/>
      <c r="I398" s="2040"/>
      <c r="J398" s="2040"/>
      <c r="K398" s="270"/>
    </row>
    <row r="399" spans="1:11">
      <c r="A399" s="270"/>
      <c r="B399" s="270"/>
      <c r="C399" s="2040"/>
      <c r="D399" s="2040">
        <f t="shared" si="6"/>
        <v>0</v>
      </c>
      <c r="E399" s="2040"/>
      <c r="F399" s="2040"/>
      <c r="G399" s="2040"/>
      <c r="H399" s="2040"/>
      <c r="I399" s="2040"/>
      <c r="J399" s="2040"/>
      <c r="K399" s="270"/>
    </row>
    <row r="400" spans="1:11">
      <c r="A400" s="270"/>
      <c r="B400" s="270"/>
      <c r="C400" s="2040"/>
      <c r="D400" s="2040">
        <f t="shared" si="6"/>
        <v>0</v>
      </c>
      <c r="E400" s="2040"/>
      <c r="F400" s="2040"/>
      <c r="G400" s="2040"/>
      <c r="H400" s="2040"/>
      <c r="I400" s="2040"/>
      <c r="J400" s="2040"/>
      <c r="K400" s="270"/>
    </row>
    <row r="401" spans="1:11">
      <c r="A401" s="270"/>
      <c r="B401" s="270"/>
      <c r="C401" s="2040"/>
      <c r="D401" s="2040">
        <f t="shared" si="6"/>
        <v>0</v>
      </c>
      <c r="E401" s="2040"/>
      <c r="F401" s="2040"/>
      <c r="G401" s="2040"/>
      <c r="H401" s="2040"/>
      <c r="I401" s="2040"/>
      <c r="J401" s="2040"/>
      <c r="K401" s="270"/>
    </row>
    <row r="402" spans="1:11">
      <c r="A402" s="270"/>
      <c r="B402" s="270"/>
      <c r="C402" s="2040"/>
      <c r="D402" s="2040">
        <f t="shared" si="6"/>
        <v>0</v>
      </c>
      <c r="E402" s="2040"/>
      <c r="F402" s="2040"/>
      <c r="G402" s="2040"/>
      <c r="H402" s="2040"/>
      <c r="I402" s="2040"/>
      <c r="J402" s="2040"/>
      <c r="K402" s="270"/>
    </row>
    <row r="403" spans="1:11">
      <c r="A403" s="270"/>
      <c r="B403" s="270"/>
      <c r="C403" s="2040"/>
      <c r="D403" s="2040">
        <f t="shared" si="6"/>
        <v>0</v>
      </c>
      <c r="E403" s="2040"/>
      <c r="F403" s="2040"/>
      <c r="G403" s="2040"/>
      <c r="H403" s="2040"/>
      <c r="I403" s="2040"/>
      <c r="J403" s="2040"/>
      <c r="K403" s="270"/>
    </row>
    <row r="404" spans="1:11">
      <c r="A404" s="270"/>
      <c r="B404" s="270"/>
      <c r="C404" s="2040"/>
      <c r="D404" s="2040">
        <f t="shared" si="6"/>
        <v>0</v>
      </c>
      <c r="E404" s="2040"/>
      <c r="F404" s="2040"/>
      <c r="G404" s="2040"/>
      <c r="H404" s="2040"/>
      <c r="I404" s="2040"/>
      <c r="J404" s="2040"/>
      <c r="K404" s="270"/>
    </row>
    <row r="405" spans="1:11">
      <c r="A405" s="270"/>
      <c r="B405" s="270"/>
      <c r="C405" s="2040"/>
      <c r="D405" s="2040">
        <f t="shared" si="6"/>
        <v>0</v>
      </c>
      <c r="E405" s="2040"/>
      <c r="F405" s="2040"/>
      <c r="G405" s="2040"/>
      <c r="H405" s="2040"/>
      <c r="I405" s="2040"/>
      <c r="J405" s="2040"/>
      <c r="K405" s="270"/>
    </row>
    <row r="406" spans="1:11">
      <c r="A406" s="270"/>
      <c r="B406" s="270"/>
      <c r="C406" s="2040"/>
      <c r="D406" s="2040">
        <f t="shared" si="6"/>
        <v>0</v>
      </c>
      <c r="E406" s="2040"/>
      <c r="F406" s="2040"/>
      <c r="G406" s="2040"/>
      <c r="H406" s="2040"/>
      <c r="I406" s="2040"/>
      <c r="J406" s="2040"/>
      <c r="K406" s="270"/>
    </row>
    <row r="407" spans="1:11">
      <c r="A407" s="270"/>
      <c r="B407" s="270"/>
      <c r="C407" s="2040"/>
      <c r="D407" s="2040">
        <f t="shared" si="6"/>
        <v>0</v>
      </c>
      <c r="E407" s="2040"/>
      <c r="F407" s="2040"/>
      <c r="G407" s="2040"/>
      <c r="H407" s="2040"/>
      <c r="I407" s="2040"/>
      <c r="J407" s="2040"/>
      <c r="K407" s="270"/>
    </row>
    <row r="408" spans="1:11">
      <c r="A408" s="270"/>
      <c r="B408" s="270"/>
      <c r="C408" s="2040"/>
      <c r="D408" s="2040">
        <f t="shared" si="6"/>
        <v>0</v>
      </c>
      <c r="E408" s="2040"/>
      <c r="F408" s="2040"/>
      <c r="G408" s="2040"/>
      <c r="H408" s="2040"/>
      <c r="I408" s="2040"/>
      <c r="J408" s="2040"/>
      <c r="K408" s="270"/>
    </row>
    <row r="409" spans="1:11">
      <c r="A409" s="270"/>
      <c r="B409" s="270"/>
      <c r="C409" s="2040"/>
      <c r="D409" s="2040">
        <f t="shared" si="6"/>
        <v>0</v>
      </c>
      <c r="E409" s="2040"/>
      <c r="F409" s="2040"/>
      <c r="G409" s="2040"/>
      <c r="H409" s="2040"/>
      <c r="I409" s="2040"/>
      <c r="J409" s="2040"/>
      <c r="K409" s="270"/>
    </row>
    <row r="410" spans="1:11">
      <c r="A410" s="270"/>
      <c r="B410" s="270"/>
      <c r="C410" s="2040"/>
      <c r="D410" s="2040">
        <f t="shared" si="6"/>
        <v>0</v>
      </c>
      <c r="E410" s="2040"/>
      <c r="F410" s="2040"/>
      <c r="G410" s="2040"/>
      <c r="H410" s="2040"/>
      <c r="I410" s="2040"/>
      <c r="J410" s="2040"/>
      <c r="K410" s="270"/>
    </row>
    <row r="411" spans="1:11">
      <c r="A411" s="270"/>
      <c r="B411" s="270"/>
      <c r="C411" s="2040"/>
      <c r="D411" s="2040">
        <f t="shared" si="6"/>
        <v>0</v>
      </c>
      <c r="E411" s="2040"/>
      <c r="F411" s="2040"/>
      <c r="G411" s="2040"/>
      <c r="H411" s="2040"/>
      <c r="I411" s="2040"/>
      <c r="J411" s="2040"/>
      <c r="K411" s="270"/>
    </row>
    <row r="412" spans="1:11">
      <c r="A412" s="270"/>
      <c r="B412" s="270"/>
      <c r="C412" s="2040"/>
      <c r="D412" s="2040">
        <f t="shared" si="6"/>
        <v>0</v>
      </c>
      <c r="E412" s="2040"/>
      <c r="F412" s="2040"/>
      <c r="G412" s="2040"/>
      <c r="H412" s="2040"/>
      <c r="I412" s="2040"/>
      <c r="J412" s="2040"/>
      <c r="K412" s="270"/>
    </row>
    <row r="413" spans="1:11">
      <c r="A413" s="270"/>
      <c r="B413" s="270"/>
      <c r="C413" s="2040"/>
      <c r="D413" s="2040">
        <f t="shared" si="6"/>
        <v>0</v>
      </c>
      <c r="E413" s="2040"/>
      <c r="F413" s="2040"/>
      <c r="G413" s="2040"/>
      <c r="H413" s="2040"/>
      <c r="I413" s="2040"/>
      <c r="J413" s="2040"/>
      <c r="K413" s="270"/>
    </row>
    <row r="414" spans="1:11">
      <c r="A414" s="270"/>
      <c r="B414" s="270"/>
      <c r="C414" s="2040"/>
      <c r="D414" s="2040">
        <f t="shared" si="6"/>
        <v>0</v>
      </c>
      <c r="E414" s="2040"/>
      <c r="F414" s="2040"/>
      <c r="G414" s="2040"/>
      <c r="H414" s="2040"/>
      <c r="I414" s="2040"/>
      <c r="J414" s="2040"/>
      <c r="K414" s="270"/>
    </row>
    <row r="415" spans="1:11">
      <c r="A415" s="270"/>
      <c r="B415" s="270"/>
      <c r="C415" s="2040"/>
      <c r="D415" s="2040">
        <f t="shared" si="6"/>
        <v>0</v>
      </c>
      <c r="E415" s="2040"/>
      <c r="F415" s="2040"/>
      <c r="G415" s="2040"/>
      <c r="H415" s="2040"/>
      <c r="I415" s="2040"/>
      <c r="J415" s="2040"/>
      <c r="K415" s="270"/>
    </row>
    <row r="416" spans="1:11">
      <c r="A416" s="270"/>
      <c r="B416" s="270"/>
      <c r="C416" s="2040"/>
      <c r="D416" s="2040">
        <f t="shared" si="6"/>
        <v>0</v>
      </c>
      <c r="E416" s="2040"/>
      <c r="F416" s="2040"/>
      <c r="G416" s="2040"/>
      <c r="H416" s="2040"/>
      <c r="I416" s="2040"/>
      <c r="J416" s="2040"/>
      <c r="K416" s="270"/>
    </row>
    <row r="417" spans="1:11">
      <c r="A417" s="270"/>
      <c r="B417" s="270"/>
      <c r="C417" s="2040"/>
      <c r="D417" s="2040">
        <f t="shared" si="6"/>
        <v>0</v>
      </c>
      <c r="E417" s="2040"/>
      <c r="F417" s="2040"/>
      <c r="G417" s="2040"/>
      <c r="H417" s="2040"/>
      <c r="I417" s="2040"/>
      <c r="J417" s="2040"/>
      <c r="K417" s="270"/>
    </row>
    <row r="418" spans="1:11">
      <c r="A418" s="270"/>
      <c r="B418" s="270"/>
      <c r="D418" s="2039">
        <f t="shared" si="6"/>
        <v>0</v>
      </c>
      <c r="K418" s="270"/>
    </row>
    <row r="419" spans="1:11">
      <c r="A419" s="270"/>
      <c r="B419" s="270"/>
      <c r="D419" s="2039">
        <f t="shared" si="6"/>
        <v>0</v>
      </c>
      <c r="K419" s="270"/>
    </row>
    <row r="420" spans="1:11">
      <c r="A420" s="270"/>
      <c r="B420" s="270"/>
      <c r="D420" s="2039">
        <f t="shared" si="6"/>
        <v>0</v>
      </c>
      <c r="K420" s="270"/>
    </row>
    <row r="421" spans="1:11">
      <c r="A421" s="270"/>
      <c r="B421" s="270"/>
      <c r="D421" s="2039">
        <f t="shared" si="6"/>
        <v>0</v>
      </c>
      <c r="K421" s="270"/>
    </row>
    <row r="422" spans="1:11">
      <c r="A422" s="270"/>
      <c r="B422" s="270"/>
      <c r="D422" s="2039">
        <f t="shared" si="6"/>
        <v>0</v>
      </c>
      <c r="K422" s="270"/>
    </row>
    <row r="423" spans="1:11">
      <c r="A423" s="270"/>
      <c r="B423" s="270"/>
      <c r="D423" s="2039">
        <f t="shared" si="6"/>
        <v>0</v>
      </c>
      <c r="K423" s="270"/>
    </row>
    <row r="424" spans="1:11">
      <c r="A424" s="270"/>
      <c r="B424" s="270"/>
      <c r="D424" s="2039">
        <f t="shared" si="6"/>
        <v>0</v>
      </c>
      <c r="K424" s="270"/>
    </row>
    <row r="425" spans="1:11">
      <c r="A425" s="270"/>
      <c r="B425" s="270"/>
      <c r="D425" s="2039">
        <f t="shared" si="6"/>
        <v>0</v>
      </c>
      <c r="K425" s="270"/>
    </row>
    <row r="426" spans="1:11">
      <c r="A426" s="270"/>
      <c r="B426" s="270"/>
      <c r="D426" s="2039">
        <f t="shared" si="6"/>
        <v>0</v>
      </c>
      <c r="K426" s="270"/>
    </row>
    <row r="427" spans="1:11">
      <c r="A427" s="270"/>
      <c r="B427" s="270"/>
      <c r="D427" s="2039">
        <f t="shared" si="6"/>
        <v>0</v>
      </c>
      <c r="K427" s="270"/>
    </row>
    <row r="428" spans="1:11">
      <c r="A428" s="270"/>
      <c r="B428" s="270"/>
      <c r="D428" s="2039">
        <f t="shared" si="6"/>
        <v>0</v>
      </c>
      <c r="K428" s="270"/>
    </row>
    <row r="429" spans="1:11">
      <c r="A429" s="270"/>
      <c r="B429" s="270"/>
      <c r="D429" s="2039">
        <f t="shared" si="6"/>
        <v>0</v>
      </c>
      <c r="K429" s="270"/>
    </row>
    <row r="430" spans="1:11">
      <c r="A430" s="270"/>
      <c r="B430" s="270"/>
      <c r="D430" s="2039">
        <f t="shared" si="6"/>
        <v>0</v>
      </c>
      <c r="K430" s="270"/>
    </row>
    <row r="431" spans="1:11">
      <c r="A431" s="270"/>
      <c r="B431" s="270"/>
      <c r="C431" s="270"/>
      <c r="D431" s="2039">
        <f t="shared" si="6"/>
        <v>0</v>
      </c>
      <c r="E431" s="270"/>
      <c r="F431" s="270"/>
      <c r="G431" s="270"/>
      <c r="H431" s="270"/>
      <c r="I431" s="270"/>
      <c r="J431" s="270"/>
      <c r="K431" s="270"/>
    </row>
    <row r="432" spans="1:11">
      <c r="A432" s="270"/>
      <c r="B432" s="270"/>
      <c r="C432" s="270"/>
      <c r="D432" s="2039">
        <f t="shared" si="6"/>
        <v>0</v>
      </c>
      <c r="E432" s="270"/>
      <c r="F432" s="270"/>
      <c r="G432" s="270"/>
      <c r="H432" s="270"/>
      <c r="I432" s="270"/>
      <c r="J432" s="270"/>
      <c r="K432" s="270"/>
    </row>
    <row r="433" spans="1:11">
      <c r="A433" s="270"/>
      <c r="B433" s="270"/>
      <c r="C433" s="270"/>
      <c r="D433" s="2039">
        <f t="shared" si="6"/>
        <v>0</v>
      </c>
      <c r="E433" s="270"/>
      <c r="F433" s="270"/>
      <c r="G433" s="270"/>
      <c r="H433" s="270"/>
      <c r="I433" s="270"/>
      <c r="J433" s="270"/>
      <c r="K433" s="270"/>
    </row>
    <row r="434" spans="1:11">
      <c r="A434" s="270"/>
      <c r="B434" s="270"/>
      <c r="C434" s="270"/>
      <c r="D434" s="2039">
        <f t="shared" si="6"/>
        <v>0</v>
      </c>
      <c r="E434" s="270"/>
      <c r="F434" s="270"/>
      <c r="G434" s="270"/>
      <c r="H434" s="270"/>
      <c r="I434" s="270"/>
      <c r="J434" s="270"/>
      <c r="K434" s="270"/>
    </row>
    <row r="435" spans="1:11">
      <c r="A435" s="270"/>
      <c r="B435" s="270"/>
      <c r="C435" s="270"/>
      <c r="D435" s="2039">
        <f>+C435*(100-E435)/100</f>
        <v>0</v>
      </c>
      <c r="E435" s="270"/>
      <c r="F435" s="270"/>
      <c r="G435" s="270"/>
      <c r="H435" s="270"/>
      <c r="I435" s="270"/>
      <c r="J435" s="270"/>
      <c r="K435" s="270"/>
    </row>
    <row r="436" spans="1:11">
      <c r="A436" s="270"/>
      <c r="B436" s="270"/>
      <c r="C436" s="270"/>
      <c r="D436" s="2039">
        <f>+C436*(100-E436)/100</f>
        <v>0</v>
      </c>
      <c r="E436" s="270"/>
      <c r="F436" s="270"/>
      <c r="G436" s="270"/>
      <c r="H436" s="270"/>
      <c r="I436" s="270"/>
      <c r="J436" s="270"/>
      <c r="K436" s="270"/>
    </row>
    <row r="437" spans="1:11">
      <c r="A437" s="270"/>
      <c r="B437" s="270"/>
      <c r="C437" s="270"/>
      <c r="D437" s="2039">
        <f>+C437*(100-E437)/100</f>
        <v>0</v>
      </c>
      <c r="E437" s="270"/>
      <c r="F437" s="270"/>
      <c r="G437" s="270"/>
      <c r="H437" s="270"/>
      <c r="I437" s="270"/>
      <c r="J437" s="270"/>
      <c r="K437" s="270"/>
    </row>
    <row r="438" spans="1:11">
      <c r="A438" s="270"/>
      <c r="B438" s="270"/>
      <c r="C438" s="270"/>
      <c r="D438" s="2039">
        <f>+C438*(100-E438)/100</f>
        <v>0</v>
      </c>
      <c r="E438" s="270"/>
      <c r="F438" s="270"/>
      <c r="G438" s="270"/>
      <c r="H438" s="270"/>
      <c r="I438" s="270"/>
      <c r="J438" s="270"/>
      <c r="K438" s="270"/>
    </row>
  </sheetData>
  <mergeCells count="16">
    <mergeCell ref="A3:B3"/>
    <mergeCell ref="C3:F3"/>
    <mergeCell ref="G3:H3"/>
    <mergeCell ref="I3:J3"/>
    <mergeCell ref="A1:K1"/>
    <mergeCell ref="A2:B2"/>
    <mergeCell ref="C2:F2"/>
    <mergeCell ref="G2:H2"/>
    <mergeCell ref="I2:J2"/>
    <mergeCell ref="C7:J7"/>
    <mergeCell ref="A4:B4"/>
    <mergeCell ref="C4:F4"/>
    <mergeCell ref="I4:J4"/>
    <mergeCell ref="A5:B5"/>
    <mergeCell ref="C5:F5"/>
    <mergeCell ref="I5:J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tabColor rgb="FFFFFF00"/>
  </sheetPr>
  <dimension ref="A1:BB150"/>
  <sheetViews>
    <sheetView zoomScaleNormal="100" workbookViewId="0">
      <pane ySplit="6" topLeftCell="A94" activePane="bottomLeft" state="frozen"/>
      <selection pane="bottomLeft" activeCell="C97" sqref="C97:J97"/>
    </sheetView>
  </sheetViews>
  <sheetFormatPr defaultRowHeight="15.75"/>
  <cols>
    <col min="1" max="1" width="11.7109375" style="8" customWidth="1"/>
    <col min="2" max="2" width="10.140625" style="7" customWidth="1"/>
    <col min="3" max="4" width="12.140625" style="7" customWidth="1"/>
    <col min="5" max="5" width="16.5703125" style="7" customWidth="1"/>
    <col min="6" max="6" width="15.7109375" style="7" customWidth="1"/>
    <col min="7" max="7" width="26.42578125" style="7" customWidth="1"/>
    <col min="8" max="10" width="12.140625" style="7" customWidth="1"/>
    <col min="11" max="11" width="12.140625" style="3365" customWidth="1"/>
    <col min="12" max="12" width="65.85546875" style="20" customWidth="1"/>
    <col min="13" max="13" width="3.7109375" style="1993" customWidth="1"/>
    <col min="14" max="54" width="9.140625" style="21"/>
    <col min="55" max="16384" width="9.140625" style="17"/>
  </cols>
  <sheetData>
    <row r="1" spans="1:54" s="1994" customFormat="1" ht="30.75" customHeight="1">
      <c r="A1" s="4773" t="s">
        <v>5578</v>
      </c>
      <c r="B1" s="4774"/>
      <c r="C1" s="4774"/>
      <c r="D1" s="4774"/>
      <c r="E1" s="4774"/>
      <c r="F1" s="4774"/>
      <c r="G1" s="4774"/>
      <c r="H1" s="4774"/>
      <c r="I1" s="4774"/>
      <c r="J1" s="4774"/>
      <c r="K1" s="4774"/>
      <c r="L1" s="4775"/>
      <c r="M1" s="1993"/>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row>
    <row r="2" spans="1:54" s="270" customFormat="1" ht="20.100000000000001" customHeight="1">
      <c r="A2" s="4289" t="s">
        <v>215</v>
      </c>
      <c r="B2" s="4373"/>
      <c r="C2" s="4483">
        <v>9284</v>
      </c>
      <c r="D2" s="4302"/>
      <c r="E2" s="4302"/>
      <c r="F2" s="4484"/>
      <c r="G2" s="4268"/>
      <c r="H2" s="4269"/>
      <c r="I2" s="2817" t="s">
        <v>5579</v>
      </c>
      <c r="J2" s="2818"/>
      <c r="K2" s="2818"/>
      <c r="L2" s="2819"/>
    </row>
    <row r="3" spans="1:54" s="270" customFormat="1" ht="20.100000000000001" customHeight="1">
      <c r="A3" s="4289" t="s">
        <v>222</v>
      </c>
      <c r="B3" s="4373"/>
      <c r="C3" s="4358" t="s">
        <v>5632</v>
      </c>
      <c r="D3" s="4281"/>
      <c r="E3" s="4281"/>
      <c r="F3" s="4359"/>
      <c r="G3" s="4268"/>
      <c r="H3" s="4269"/>
      <c r="I3" s="2810"/>
      <c r="J3" s="2810"/>
      <c r="K3" s="3270"/>
      <c r="L3" s="347"/>
    </row>
    <row r="4" spans="1:54" s="270" customFormat="1" ht="20.25" customHeight="1">
      <c r="A4" s="4289" t="s">
        <v>223</v>
      </c>
      <c r="B4" s="4373"/>
      <c r="C4" s="4358" t="s">
        <v>5582</v>
      </c>
      <c r="D4" s="4281"/>
      <c r="E4" s="4281"/>
      <c r="F4" s="4359"/>
      <c r="G4" s="2810"/>
      <c r="H4" s="2810"/>
      <c r="I4" s="2810"/>
      <c r="J4" s="2810"/>
      <c r="K4" s="3270"/>
      <c r="L4" s="347"/>
    </row>
    <row r="5" spans="1:54" s="325" customFormat="1" ht="87" customHeight="1" thickBot="1">
      <c r="A5" s="4289" t="s">
        <v>325</v>
      </c>
      <c r="B5" s="4373"/>
      <c r="C5" s="4416" t="s">
        <v>5663</v>
      </c>
      <c r="D5" s="4696"/>
      <c r="E5" s="4696"/>
      <c r="F5" s="4697"/>
      <c r="G5" s="2852" t="s">
        <v>3030</v>
      </c>
      <c r="H5" s="2809"/>
      <c r="I5" s="2809"/>
      <c r="J5" s="2809"/>
      <c r="K5" s="3241"/>
      <c r="L5" s="327"/>
      <c r="M5" s="289"/>
    </row>
    <row r="6" spans="1:54" s="16" customFormat="1" ht="30.75" customHeight="1" thickTop="1" thickBot="1">
      <c r="A6" s="2586" t="s">
        <v>1</v>
      </c>
      <c r="B6" s="2587" t="s">
        <v>0</v>
      </c>
      <c r="C6" s="2587" t="s">
        <v>2</v>
      </c>
      <c r="D6" s="2587" t="s">
        <v>3</v>
      </c>
      <c r="E6" s="2587" t="s">
        <v>4</v>
      </c>
      <c r="F6" s="2587" t="s">
        <v>5</v>
      </c>
      <c r="G6" s="2587" t="s">
        <v>6</v>
      </c>
      <c r="H6" s="2587" t="s">
        <v>7</v>
      </c>
      <c r="I6" s="2587" t="s">
        <v>8</v>
      </c>
      <c r="J6" s="2587" t="s">
        <v>9</v>
      </c>
      <c r="K6" s="3536" t="s">
        <v>6286</v>
      </c>
      <c r="L6" s="2588" t="s">
        <v>10</v>
      </c>
      <c r="M6" s="1993"/>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row>
    <row r="7" spans="1:54" ht="103.5" customHeight="1" thickTop="1">
      <c r="A7" s="2579">
        <v>43505</v>
      </c>
      <c r="B7" s="2580" t="s">
        <v>32</v>
      </c>
      <c r="C7" s="4776" t="s">
        <v>5236</v>
      </c>
      <c r="D7" s="4777"/>
      <c r="E7" s="4777"/>
      <c r="F7" s="4777"/>
      <c r="G7" s="4777"/>
      <c r="H7" s="4777"/>
      <c r="I7" s="4777"/>
      <c r="J7" s="4778"/>
      <c r="K7" s="3537" t="s">
        <v>4030</v>
      </c>
      <c r="L7" s="2635" t="s">
        <v>4030</v>
      </c>
    </row>
    <row r="8" spans="1:54" ht="47.25">
      <c r="A8" s="2583">
        <v>43506</v>
      </c>
      <c r="B8" s="2584" t="s">
        <v>16</v>
      </c>
      <c r="C8" s="2581">
        <v>520</v>
      </c>
      <c r="D8" s="2582">
        <f t="shared" ref="D8:D72" si="0">+C8*(100-E8)/100</f>
        <v>494</v>
      </c>
      <c r="E8" s="2581">
        <v>5</v>
      </c>
      <c r="F8" s="2581">
        <v>1379</v>
      </c>
      <c r="G8" s="2581">
        <v>167</v>
      </c>
      <c r="H8" s="2581"/>
      <c r="I8" s="2581"/>
      <c r="J8" s="2581"/>
      <c r="K8" s="3295"/>
      <c r="L8" s="20" t="s">
        <v>5190</v>
      </c>
    </row>
    <row r="9" spans="1:54" ht="47.25">
      <c r="A9" s="2583">
        <v>43510</v>
      </c>
      <c r="B9" s="2584" t="s">
        <v>16</v>
      </c>
      <c r="C9" s="2581">
        <v>500</v>
      </c>
      <c r="D9" s="2582">
        <f t="shared" si="0"/>
        <v>495</v>
      </c>
      <c r="E9" s="2581">
        <v>1</v>
      </c>
      <c r="F9" s="2590">
        <v>1317.1717171717171</v>
      </c>
      <c r="G9" s="2581">
        <v>202</v>
      </c>
      <c r="H9" s="2581"/>
      <c r="I9" s="2581"/>
      <c r="J9" s="2581"/>
      <c r="K9" s="3295"/>
      <c r="L9" s="20" t="s">
        <v>5189</v>
      </c>
    </row>
    <row r="10" spans="1:54" ht="47.25">
      <c r="A10" s="4782">
        <v>43511</v>
      </c>
      <c r="B10" s="2584" t="s">
        <v>16</v>
      </c>
      <c r="C10" s="2581">
        <v>435</v>
      </c>
      <c r="D10" s="2582">
        <f t="shared" si="0"/>
        <v>430.65</v>
      </c>
      <c r="E10" s="2581">
        <v>1</v>
      </c>
      <c r="F10" s="2594">
        <v>1353.7675606641124</v>
      </c>
      <c r="G10" s="2581">
        <v>175</v>
      </c>
      <c r="H10" s="2581"/>
      <c r="I10" s="2581"/>
      <c r="J10" s="2581"/>
      <c r="K10" s="3295"/>
      <c r="L10" s="20" t="s">
        <v>5188</v>
      </c>
    </row>
    <row r="11" spans="1:54">
      <c r="A11" s="4783"/>
      <c r="B11" s="1944" t="s">
        <v>11</v>
      </c>
      <c r="C11" s="4779" t="s">
        <v>5239</v>
      </c>
      <c r="D11" s="4780"/>
      <c r="E11" s="4780"/>
      <c r="F11" s="4780"/>
      <c r="G11" s="4780"/>
      <c r="H11" s="4780"/>
      <c r="I11" s="4780"/>
      <c r="J11" s="4781"/>
      <c r="K11" s="3314"/>
      <c r="L11" s="2667"/>
    </row>
    <row r="12" spans="1:54" ht="27" customHeight="1">
      <c r="A12" s="4784"/>
      <c r="B12" s="2584" t="s">
        <v>11</v>
      </c>
      <c r="C12" s="4630" t="s">
        <v>5179</v>
      </c>
      <c r="D12" s="4631"/>
      <c r="E12" s="4631"/>
      <c r="F12" s="4631"/>
      <c r="G12" s="4631"/>
      <c r="H12" s="4631"/>
      <c r="I12" s="4631"/>
      <c r="J12" s="4632"/>
      <c r="K12" s="3296"/>
    </row>
    <row r="13" spans="1:54" ht="27" customHeight="1">
      <c r="A13" s="4642">
        <v>43512</v>
      </c>
      <c r="B13" s="2639" t="s">
        <v>11</v>
      </c>
      <c r="C13" s="4630" t="s">
        <v>5203</v>
      </c>
      <c r="D13" s="4631"/>
      <c r="E13" s="4631"/>
      <c r="F13" s="4631"/>
      <c r="G13" s="4631"/>
      <c r="H13" s="4631"/>
      <c r="I13" s="4631"/>
      <c r="J13" s="4632"/>
      <c r="K13" s="3296"/>
    </row>
    <row r="14" spans="1:54" ht="47.25">
      <c r="A14" s="4643"/>
      <c r="B14" s="2584" t="s">
        <v>16</v>
      </c>
      <c r="C14" s="2581">
        <v>445</v>
      </c>
      <c r="D14" s="2582">
        <f t="shared" si="0"/>
        <v>436.1</v>
      </c>
      <c r="E14" s="2581">
        <v>2</v>
      </c>
      <c r="F14" s="2581">
        <v>1282</v>
      </c>
      <c r="G14" s="2581">
        <v>173</v>
      </c>
      <c r="H14" s="2581"/>
      <c r="I14" s="2581"/>
      <c r="J14" s="2581"/>
      <c r="K14" s="3295"/>
      <c r="L14" s="20" t="s">
        <v>5187</v>
      </c>
    </row>
    <row r="15" spans="1:54">
      <c r="A15" s="4642">
        <v>43513</v>
      </c>
      <c r="B15" s="2639" t="s">
        <v>11</v>
      </c>
      <c r="C15" s="4644" t="s">
        <v>5204</v>
      </c>
      <c r="D15" s="4645"/>
      <c r="E15" s="4645"/>
      <c r="F15" s="4645"/>
      <c r="G15" s="4645"/>
      <c r="H15" s="4645"/>
      <c r="I15" s="4645"/>
      <c r="J15" s="4646"/>
      <c r="K15" s="3303"/>
    </row>
    <row r="16" spans="1:54" ht="47.25">
      <c r="A16" s="4643"/>
      <c r="B16" s="2633" t="s">
        <v>16</v>
      </c>
      <c r="C16" s="2581">
        <v>427</v>
      </c>
      <c r="D16" s="2582">
        <f t="shared" si="0"/>
        <v>418.46</v>
      </c>
      <c r="E16" s="2581">
        <v>2</v>
      </c>
      <c r="F16" s="2581">
        <v>1391</v>
      </c>
      <c r="G16" s="2581">
        <v>175</v>
      </c>
      <c r="H16" s="2581"/>
      <c r="I16" s="2581"/>
      <c r="J16" s="2581"/>
      <c r="K16" s="3295"/>
      <c r="L16" s="20" t="s">
        <v>5181</v>
      </c>
    </row>
    <row r="17" spans="1:12">
      <c r="A17" s="4642">
        <v>43514</v>
      </c>
      <c r="B17" s="2639" t="s">
        <v>11</v>
      </c>
      <c r="C17" s="4644" t="s">
        <v>5205</v>
      </c>
      <c r="D17" s="4645"/>
      <c r="E17" s="4645"/>
      <c r="F17" s="4645"/>
      <c r="G17" s="4645"/>
      <c r="H17" s="4645"/>
      <c r="I17" s="4645"/>
      <c r="J17" s="4646"/>
      <c r="K17" s="3303"/>
    </row>
    <row r="18" spans="1:12" ht="47.25">
      <c r="A18" s="4769"/>
      <c r="B18" s="2639" t="s">
        <v>16</v>
      </c>
      <c r="C18" s="2636">
        <v>420</v>
      </c>
      <c r="D18" s="2637">
        <f>+C18*(100-E18)/100</f>
        <v>407.4</v>
      </c>
      <c r="E18" s="2636">
        <v>3</v>
      </c>
      <c r="F18" s="2636">
        <v>1426</v>
      </c>
      <c r="G18" s="2636">
        <v>180</v>
      </c>
      <c r="H18" s="2636"/>
      <c r="I18" s="2636"/>
      <c r="J18" s="2636"/>
      <c r="K18" s="3295"/>
      <c r="L18" s="20" t="s">
        <v>5206</v>
      </c>
    </row>
    <row r="19" spans="1:12">
      <c r="A19" s="4642">
        <v>43515</v>
      </c>
      <c r="B19" s="2639" t="s">
        <v>11</v>
      </c>
      <c r="C19" s="4644" t="s">
        <v>5207</v>
      </c>
      <c r="D19" s="4645"/>
      <c r="E19" s="4645"/>
      <c r="F19" s="4645"/>
      <c r="G19" s="4645"/>
      <c r="H19" s="4645"/>
      <c r="I19" s="4645"/>
      <c r="J19" s="4646"/>
      <c r="K19" s="3303"/>
    </row>
    <row r="20" spans="1:12">
      <c r="A20" s="4769"/>
      <c r="B20" s="2639" t="s">
        <v>11</v>
      </c>
      <c r="C20" s="4644" t="s">
        <v>5249</v>
      </c>
      <c r="D20" s="4645"/>
      <c r="E20" s="4645"/>
      <c r="F20" s="4645"/>
      <c r="G20" s="4645"/>
      <c r="H20" s="4645"/>
      <c r="I20" s="4645"/>
      <c r="J20" s="4646"/>
      <c r="K20" s="3303"/>
    </row>
    <row r="21" spans="1:12" ht="47.25">
      <c r="A21" s="4643"/>
      <c r="B21" s="2584" t="s">
        <v>16</v>
      </c>
      <c r="C21" s="2581">
        <v>390</v>
      </c>
      <c r="D21" s="2582">
        <f>+C21*(100-E21)/100</f>
        <v>378.3</v>
      </c>
      <c r="E21" s="2581">
        <v>3</v>
      </c>
      <c r="F21" s="2581">
        <v>1216</v>
      </c>
      <c r="G21" s="2581">
        <v>180</v>
      </c>
      <c r="H21" s="2581"/>
      <c r="I21" s="2581"/>
      <c r="J21" s="2581"/>
      <c r="K21" s="3295"/>
      <c r="L21" s="20" t="s">
        <v>5185</v>
      </c>
    </row>
    <row r="22" spans="1:12" ht="47.25">
      <c r="A22" s="2583">
        <v>43516</v>
      </c>
      <c r="B22" s="2584" t="s">
        <v>16</v>
      </c>
      <c r="C22" s="2581">
        <v>347</v>
      </c>
      <c r="D22" s="2582">
        <f t="shared" si="0"/>
        <v>329.65</v>
      </c>
      <c r="E22" s="2581">
        <v>5</v>
      </c>
      <c r="F22" s="2581">
        <v>1107</v>
      </c>
      <c r="G22" s="2581">
        <v>175</v>
      </c>
      <c r="H22" s="2581"/>
      <c r="I22" s="2581"/>
      <c r="J22" s="2581"/>
      <c r="K22" s="3295"/>
      <c r="L22" s="20" t="s">
        <v>5186</v>
      </c>
    </row>
    <row r="23" spans="1:12" ht="47.25">
      <c r="A23" s="4642">
        <v>43517</v>
      </c>
      <c r="B23" s="2639" t="s">
        <v>16</v>
      </c>
      <c r="C23" s="2636">
        <v>325</v>
      </c>
      <c r="D23" s="2637">
        <f>+C23*(100-E23)/100</f>
        <v>308.75</v>
      </c>
      <c r="E23" s="2636">
        <v>5</v>
      </c>
      <c r="F23" s="2636">
        <v>1101</v>
      </c>
      <c r="G23" s="2636">
        <v>178</v>
      </c>
      <c r="H23" s="2636"/>
      <c r="I23" s="2636"/>
      <c r="J23" s="2636"/>
      <c r="K23" s="3295"/>
      <c r="L23" s="20" t="s">
        <v>5209</v>
      </c>
    </row>
    <row r="24" spans="1:12">
      <c r="A24" s="4769"/>
      <c r="B24" s="2639" t="s">
        <v>11</v>
      </c>
      <c r="C24" s="4630" t="s">
        <v>5210</v>
      </c>
      <c r="D24" s="4631"/>
      <c r="E24" s="4631"/>
      <c r="F24" s="4631"/>
      <c r="G24" s="4631"/>
      <c r="H24" s="4631"/>
      <c r="I24" s="4631"/>
      <c r="J24" s="4632"/>
      <c r="K24" s="3296"/>
    </row>
    <row r="25" spans="1:12" ht="47.25">
      <c r="A25" s="4643"/>
      <c r="B25" s="2584" t="s">
        <v>16</v>
      </c>
      <c r="C25" s="2581">
        <v>295</v>
      </c>
      <c r="D25" s="2582">
        <f t="shared" si="0"/>
        <v>280.25</v>
      </c>
      <c r="E25" s="2581">
        <v>5</v>
      </c>
      <c r="F25" s="2581">
        <v>913</v>
      </c>
      <c r="G25" s="2581">
        <v>170</v>
      </c>
      <c r="H25" s="2581"/>
      <c r="I25" s="2581"/>
      <c r="J25" s="2581"/>
      <c r="K25" s="3295"/>
      <c r="L25" s="20" t="s">
        <v>5191</v>
      </c>
    </row>
    <row r="26" spans="1:12" ht="47.25">
      <c r="A26" s="2583">
        <v>43518</v>
      </c>
      <c r="B26" s="2584" t="s">
        <v>16</v>
      </c>
      <c r="C26" s="2581">
        <v>280</v>
      </c>
      <c r="D26" s="2582">
        <f t="shared" si="0"/>
        <v>274.39999999999998</v>
      </c>
      <c r="E26" s="2581">
        <v>2</v>
      </c>
      <c r="F26" s="2581">
        <v>1370</v>
      </c>
      <c r="G26" s="2581">
        <v>170</v>
      </c>
      <c r="H26" s="2581"/>
      <c r="I26" s="2581"/>
      <c r="J26" s="2581"/>
      <c r="K26" s="3295"/>
      <c r="L26" s="20" t="s">
        <v>5211</v>
      </c>
    </row>
    <row r="27" spans="1:12">
      <c r="A27" s="4642">
        <v>43519</v>
      </c>
      <c r="B27" s="2584" t="s">
        <v>11</v>
      </c>
      <c r="C27" s="4630" t="s">
        <v>5213</v>
      </c>
      <c r="D27" s="4631"/>
      <c r="E27" s="4631"/>
      <c r="F27" s="4631"/>
      <c r="G27" s="4631"/>
      <c r="H27" s="4631"/>
      <c r="I27" s="4631"/>
      <c r="J27" s="4632"/>
      <c r="K27" s="3296"/>
    </row>
    <row r="28" spans="1:12" ht="47.25">
      <c r="A28" s="4643"/>
      <c r="B28" s="2584" t="s">
        <v>16</v>
      </c>
      <c r="C28" s="2581">
        <v>315</v>
      </c>
      <c r="D28" s="2582">
        <f t="shared" si="0"/>
        <v>308.7</v>
      </c>
      <c r="E28" s="2581">
        <v>2</v>
      </c>
      <c r="F28" s="2581">
        <v>1011</v>
      </c>
      <c r="G28" s="2581">
        <v>165</v>
      </c>
      <c r="H28" s="2581"/>
      <c r="I28" s="2581"/>
      <c r="J28" s="2581"/>
      <c r="K28" s="3295"/>
      <c r="L28" s="20" t="s">
        <v>5214</v>
      </c>
    </row>
    <row r="29" spans="1:12" ht="47.25">
      <c r="A29" s="2583">
        <v>43520</v>
      </c>
      <c r="B29" s="2584" t="s">
        <v>16</v>
      </c>
      <c r="C29" s="2581">
        <v>260</v>
      </c>
      <c r="D29" s="2582">
        <f t="shared" si="0"/>
        <v>247</v>
      </c>
      <c r="E29" s="2581">
        <v>5</v>
      </c>
      <c r="F29" s="2581">
        <v>1308</v>
      </c>
      <c r="G29" s="2581">
        <v>160</v>
      </c>
      <c r="H29" s="2581"/>
      <c r="I29" s="2581"/>
      <c r="J29" s="2581"/>
      <c r="K29" s="3295"/>
      <c r="L29" s="20" t="s">
        <v>5216</v>
      </c>
    </row>
    <row r="30" spans="1:12" ht="47.25">
      <c r="A30" s="2638">
        <v>43521</v>
      </c>
      <c r="B30" s="2639" t="s">
        <v>16</v>
      </c>
      <c r="C30" s="2636">
        <v>258</v>
      </c>
      <c r="D30" s="2637">
        <f t="shared" si="0"/>
        <v>245.1</v>
      </c>
      <c r="E30" s="2636">
        <v>5</v>
      </c>
      <c r="F30" s="2637">
        <v>1366.7890656874745</v>
      </c>
      <c r="G30" s="2636">
        <v>165</v>
      </c>
      <c r="H30" s="2636"/>
      <c r="I30" s="2636"/>
      <c r="J30" s="2636"/>
      <c r="K30" s="3295"/>
      <c r="L30" s="20" t="s">
        <v>5218</v>
      </c>
    </row>
    <row r="31" spans="1:12" ht="47.25">
      <c r="A31" s="2642">
        <v>43522</v>
      </c>
      <c r="B31" s="2643" t="s">
        <v>16</v>
      </c>
      <c r="C31" s="2581">
        <v>260</v>
      </c>
      <c r="D31" s="2582">
        <f t="shared" si="0"/>
        <v>257.39999999999998</v>
      </c>
      <c r="E31" s="2581">
        <v>1</v>
      </c>
      <c r="F31" s="2641">
        <v>1324.7863247863249</v>
      </c>
      <c r="G31" s="2581">
        <v>163</v>
      </c>
      <c r="H31" s="2581"/>
      <c r="I31" s="2581"/>
      <c r="J31" s="2581"/>
      <c r="K31" s="3295"/>
      <c r="L31" s="20" t="s">
        <v>5219</v>
      </c>
    </row>
    <row r="32" spans="1:12" ht="63">
      <c r="A32" s="2646">
        <v>43523</v>
      </c>
      <c r="B32" s="2647" t="s">
        <v>16</v>
      </c>
      <c r="C32" s="2581">
        <v>285</v>
      </c>
      <c r="D32" s="2582">
        <f t="shared" si="0"/>
        <v>282.14999999999998</v>
      </c>
      <c r="E32" s="2581">
        <v>1</v>
      </c>
      <c r="F32" s="2645">
        <v>1127.0600744284957</v>
      </c>
      <c r="G32" s="2581">
        <v>155</v>
      </c>
      <c r="H32" s="2581"/>
      <c r="I32" s="2581"/>
      <c r="J32" s="2581"/>
      <c r="K32" s="3295"/>
      <c r="L32" s="20" t="s">
        <v>5228</v>
      </c>
    </row>
    <row r="33" spans="1:12" ht="47.25">
      <c r="A33" s="4642">
        <v>43524</v>
      </c>
      <c r="B33" s="2649" t="s">
        <v>16</v>
      </c>
      <c r="C33" s="2581">
        <v>260</v>
      </c>
      <c r="D33" s="2637">
        <f t="shared" si="0"/>
        <v>257.39999999999998</v>
      </c>
      <c r="E33" s="2581">
        <v>1</v>
      </c>
      <c r="F33" s="2648">
        <v>1289.8212898212898</v>
      </c>
      <c r="G33" s="2581">
        <v>160</v>
      </c>
      <c r="H33" s="2581"/>
      <c r="I33" s="2581"/>
      <c r="J33" s="2581"/>
      <c r="K33" s="3295"/>
      <c r="L33" s="20" t="s">
        <v>5241</v>
      </c>
    </row>
    <row r="34" spans="1:12">
      <c r="A34" s="4643"/>
      <c r="B34" s="2584" t="s">
        <v>11</v>
      </c>
      <c r="C34" s="4630" t="s">
        <v>5230</v>
      </c>
      <c r="D34" s="4631"/>
      <c r="E34" s="4631"/>
      <c r="F34" s="4631"/>
      <c r="G34" s="4631"/>
      <c r="H34" s="4631"/>
      <c r="I34" s="4631"/>
      <c r="J34" s="4632"/>
      <c r="K34" s="3296"/>
    </row>
    <row r="35" spans="1:12">
      <c r="A35" s="2659">
        <v>43525</v>
      </c>
      <c r="B35" s="2584" t="s">
        <v>11</v>
      </c>
      <c r="C35" s="4630" t="s">
        <v>5237</v>
      </c>
      <c r="D35" s="4631"/>
      <c r="E35" s="4631"/>
      <c r="F35" s="4631"/>
      <c r="G35" s="4631"/>
      <c r="H35" s="4631"/>
      <c r="I35" s="4631"/>
      <c r="J35" s="4632"/>
      <c r="K35" s="3296"/>
    </row>
    <row r="36" spans="1:12" ht="113.25" customHeight="1">
      <c r="A36" s="1943">
        <v>43526</v>
      </c>
      <c r="B36" s="1944" t="s">
        <v>284</v>
      </c>
      <c r="C36" s="4766" t="s">
        <v>5240</v>
      </c>
      <c r="D36" s="4767"/>
      <c r="E36" s="4767"/>
      <c r="F36" s="4767"/>
      <c r="G36" s="4767"/>
      <c r="H36" s="4767"/>
      <c r="I36" s="4767"/>
      <c r="J36" s="4768"/>
      <c r="K36" s="3312"/>
      <c r="L36" s="2667"/>
    </row>
    <row r="37" spans="1:12" ht="47.25">
      <c r="A37" s="2659">
        <v>43526</v>
      </c>
      <c r="B37" s="2584" t="s">
        <v>16</v>
      </c>
      <c r="C37" s="2581">
        <v>275</v>
      </c>
      <c r="D37" s="2637">
        <f t="shared" si="0"/>
        <v>272.25</v>
      </c>
      <c r="E37" s="2581">
        <v>1</v>
      </c>
      <c r="F37" s="2581">
        <v>720</v>
      </c>
      <c r="G37" s="2581">
        <v>175</v>
      </c>
      <c r="H37" s="2581"/>
      <c r="I37" s="2581"/>
      <c r="J37" s="2581"/>
      <c r="K37" s="3295"/>
      <c r="L37" s="20" t="s">
        <v>5242</v>
      </c>
    </row>
    <row r="38" spans="1:12" ht="47.25">
      <c r="A38" s="2659">
        <v>43527</v>
      </c>
      <c r="B38" s="2584" t="s">
        <v>16</v>
      </c>
      <c r="C38" s="2581">
        <v>280</v>
      </c>
      <c r="D38" s="2637">
        <f t="shared" si="0"/>
        <v>277.2</v>
      </c>
      <c r="E38" s="2581">
        <v>1</v>
      </c>
      <c r="F38" s="2581">
        <v>1021</v>
      </c>
      <c r="G38" s="2581">
        <v>171</v>
      </c>
      <c r="H38" s="2581"/>
      <c r="I38" s="2581"/>
      <c r="J38" s="2581"/>
      <c r="K38" s="3295"/>
      <c r="L38" s="20" t="s">
        <v>5247</v>
      </c>
    </row>
    <row r="39" spans="1:12" ht="31.5">
      <c r="A39" s="4642">
        <v>43528</v>
      </c>
      <c r="B39" s="2584" t="s">
        <v>16</v>
      </c>
      <c r="C39" s="2581">
        <v>270</v>
      </c>
      <c r="D39" s="2637">
        <f t="shared" si="0"/>
        <v>267.3</v>
      </c>
      <c r="E39" s="2581">
        <v>1</v>
      </c>
      <c r="F39" s="2581">
        <v>1347</v>
      </c>
      <c r="G39" s="2581">
        <v>178</v>
      </c>
      <c r="H39" s="2581"/>
      <c r="I39" s="2581"/>
      <c r="J39" s="2581"/>
      <c r="K39" s="3295"/>
      <c r="L39" s="20" t="s">
        <v>5248</v>
      </c>
    </row>
    <row r="40" spans="1:12">
      <c r="A40" s="4769"/>
      <c r="B40" s="2584" t="s">
        <v>11</v>
      </c>
      <c r="C40" s="4644" t="s">
        <v>5249</v>
      </c>
      <c r="D40" s="4645"/>
      <c r="E40" s="4645"/>
      <c r="F40" s="4645"/>
      <c r="G40" s="4645"/>
      <c r="H40" s="4645"/>
      <c r="I40" s="4645"/>
      <c r="J40" s="4646"/>
      <c r="K40" s="3303"/>
    </row>
    <row r="41" spans="1:12" ht="47.25">
      <c r="A41" s="4643"/>
      <c r="B41" s="2666" t="s">
        <v>16</v>
      </c>
      <c r="C41" s="2663">
        <v>295</v>
      </c>
      <c r="D41" s="2664">
        <f t="shared" si="0"/>
        <v>292.05</v>
      </c>
      <c r="E41" s="2663">
        <v>1</v>
      </c>
      <c r="F41" s="2663">
        <v>1185</v>
      </c>
      <c r="G41" s="2663">
        <v>160</v>
      </c>
      <c r="H41" s="2663"/>
      <c r="I41" s="2663"/>
      <c r="J41" s="2663"/>
      <c r="K41" s="3295"/>
      <c r="L41" s="20" t="s">
        <v>5250</v>
      </c>
    </row>
    <row r="42" spans="1:12" ht="47.25">
      <c r="A42" s="2659">
        <v>43529</v>
      </c>
      <c r="B42" s="2666" t="s">
        <v>16</v>
      </c>
      <c r="C42" s="2663">
        <v>280</v>
      </c>
      <c r="D42" s="2664">
        <f t="shared" si="0"/>
        <v>277.2</v>
      </c>
      <c r="E42" s="2663">
        <v>1</v>
      </c>
      <c r="F42" s="2663">
        <v>1403</v>
      </c>
      <c r="G42" s="2663">
        <v>165</v>
      </c>
      <c r="H42" s="2663"/>
      <c r="I42" s="2663"/>
      <c r="J42" s="2663"/>
      <c r="K42" s="3295"/>
      <c r="L42" s="20" t="s">
        <v>5251</v>
      </c>
    </row>
    <row r="43" spans="1:12" ht="47.25">
      <c r="A43" s="2659">
        <v>43530</v>
      </c>
      <c r="B43" s="2666" t="s">
        <v>16</v>
      </c>
      <c r="C43" s="2663">
        <v>265</v>
      </c>
      <c r="D43" s="2664">
        <f t="shared" si="0"/>
        <v>262.35000000000002</v>
      </c>
      <c r="E43" s="2663">
        <v>1</v>
      </c>
      <c r="F43" s="2663">
        <v>1407</v>
      </c>
      <c r="G43" s="2663">
        <v>165</v>
      </c>
      <c r="H43" s="2663"/>
      <c r="I43" s="2663"/>
      <c r="J43" s="2663"/>
      <c r="K43" s="3295"/>
      <c r="L43" s="20" t="s">
        <v>5252</v>
      </c>
    </row>
    <row r="44" spans="1:12" ht="47.25">
      <c r="A44" s="2659">
        <v>43531</v>
      </c>
      <c r="B44" s="2666" t="s">
        <v>16</v>
      </c>
      <c r="C44" s="2663">
        <v>255</v>
      </c>
      <c r="D44" s="2664">
        <f t="shared" si="0"/>
        <v>252.45</v>
      </c>
      <c r="E44" s="2663">
        <v>1</v>
      </c>
      <c r="F44" s="2663">
        <v>1489</v>
      </c>
      <c r="G44" s="2663">
        <v>165</v>
      </c>
      <c r="H44" s="2663"/>
      <c r="I44" s="2663"/>
      <c r="J44" s="2663"/>
      <c r="K44" s="3295"/>
      <c r="L44" s="20" t="s">
        <v>5253</v>
      </c>
    </row>
    <row r="45" spans="1:12" ht="47.25">
      <c r="A45" s="2659">
        <v>43532</v>
      </c>
      <c r="B45" s="2666" t="s">
        <v>16</v>
      </c>
      <c r="C45" s="2663">
        <v>255</v>
      </c>
      <c r="D45" s="2664">
        <f t="shared" si="0"/>
        <v>252.45</v>
      </c>
      <c r="E45" s="2663">
        <v>1</v>
      </c>
      <c r="F45" s="2663">
        <v>1608</v>
      </c>
      <c r="G45" s="2663">
        <v>169</v>
      </c>
      <c r="H45" s="2663"/>
      <c r="I45" s="2663"/>
      <c r="J45" s="2663"/>
      <c r="K45" s="3295"/>
      <c r="L45" s="20" t="s">
        <v>5254</v>
      </c>
    </row>
    <row r="46" spans="1:12" ht="47.25">
      <c r="A46" s="2659">
        <v>43533</v>
      </c>
      <c r="B46" s="2666" t="s">
        <v>16</v>
      </c>
      <c r="C46" s="2663">
        <v>260</v>
      </c>
      <c r="D46" s="2664">
        <f t="shared" si="0"/>
        <v>257.39999999999998</v>
      </c>
      <c r="E46" s="2663">
        <v>1</v>
      </c>
      <c r="F46" s="2663">
        <v>1503</v>
      </c>
      <c r="G46" s="2663">
        <v>162</v>
      </c>
      <c r="H46" s="2663"/>
      <c r="I46" s="2663"/>
      <c r="J46" s="2663"/>
      <c r="K46" s="3295"/>
      <c r="L46" s="20" t="s">
        <v>5255</v>
      </c>
    </row>
    <row r="47" spans="1:12" ht="53.25" customHeight="1">
      <c r="A47" s="4642">
        <v>43534</v>
      </c>
      <c r="B47" s="1944" t="s">
        <v>15</v>
      </c>
      <c r="C47" s="4770" t="s">
        <v>5257</v>
      </c>
      <c r="D47" s="4771"/>
      <c r="E47" s="4771"/>
      <c r="F47" s="4771"/>
      <c r="G47" s="4771"/>
      <c r="H47" s="4771"/>
      <c r="I47" s="4771"/>
      <c r="J47" s="4772"/>
      <c r="K47" s="3637" t="s">
        <v>4030</v>
      </c>
      <c r="L47" s="3638" t="s">
        <v>6326</v>
      </c>
    </row>
    <row r="48" spans="1:12" ht="63">
      <c r="A48" s="4643"/>
      <c r="B48" s="2666" t="s">
        <v>16</v>
      </c>
      <c r="C48" s="2663">
        <v>300</v>
      </c>
      <c r="D48" s="2664">
        <f t="shared" si="0"/>
        <v>297</v>
      </c>
      <c r="E48" s="2663">
        <v>1</v>
      </c>
      <c r="F48" s="2663">
        <v>1865</v>
      </c>
      <c r="G48" s="2663">
        <v>163</v>
      </c>
      <c r="H48" s="2663"/>
      <c r="I48" s="2663"/>
      <c r="J48" s="2663"/>
      <c r="K48" s="3295"/>
      <c r="L48" s="20" t="s">
        <v>5256</v>
      </c>
    </row>
    <row r="49" spans="1:12" ht="63">
      <c r="A49" s="2659">
        <v>43535</v>
      </c>
      <c r="B49" s="2666" t="s">
        <v>16</v>
      </c>
      <c r="C49" s="2663">
        <v>205</v>
      </c>
      <c r="D49" s="2664">
        <f t="shared" si="0"/>
        <v>202.95</v>
      </c>
      <c r="E49" s="2663">
        <v>1</v>
      </c>
      <c r="F49" s="2668">
        <v>1852.6730721852673</v>
      </c>
      <c r="G49" s="2663">
        <v>161</v>
      </c>
      <c r="H49" s="2663"/>
      <c r="I49" s="2663"/>
      <c r="J49" s="2663"/>
      <c r="K49" s="3295"/>
      <c r="L49" s="20" t="s">
        <v>5259</v>
      </c>
    </row>
    <row r="50" spans="1:12" ht="47.25">
      <c r="A50" s="2659">
        <v>43536</v>
      </c>
      <c r="B50" s="2666" t="s">
        <v>16</v>
      </c>
      <c r="C50" s="2663">
        <v>225</v>
      </c>
      <c r="D50" s="2664">
        <f t="shared" si="0"/>
        <v>222.75</v>
      </c>
      <c r="E50" s="2663">
        <v>1</v>
      </c>
      <c r="F50" s="2669">
        <v>1604.5409850719584</v>
      </c>
      <c r="G50" s="2663">
        <v>161</v>
      </c>
      <c r="H50" s="2663"/>
      <c r="I50" s="2663"/>
      <c r="J50" s="2663"/>
      <c r="K50" s="3295"/>
      <c r="L50" s="20" t="s">
        <v>5260</v>
      </c>
    </row>
    <row r="51" spans="1:12" ht="47.25">
      <c r="A51" s="2659">
        <v>43537</v>
      </c>
      <c r="B51" s="2666" t="s">
        <v>16</v>
      </c>
      <c r="C51" s="2663">
        <v>225</v>
      </c>
      <c r="D51" s="2664">
        <f t="shared" si="0"/>
        <v>222.75</v>
      </c>
      <c r="E51" s="2663">
        <v>1</v>
      </c>
      <c r="F51" s="2670">
        <v>1499.4388327721661</v>
      </c>
      <c r="G51" s="2663">
        <v>160</v>
      </c>
      <c r="H51" s="2663"/>
      <c r="I51" s="2663"/>
      <c r="J51" s="2663"/>
      <c r="K51" s="3295"/>
      <c r="L51" s="20" t="s">
        <v>5269</v>
      </c>
    </row>
    <row r="52" spans="1:12" ht="47.25">
      <c r="A52" s="2677">
        <v>43538</v>
      </c>
      <c r="B52" s="2678" t="s">
        <v>16</v>
      </c>
      <c r="C52" s="2663">
        <v>225</v>
      </c>
      <c r="D52" s="2664">
        <f t="shared" si="0"/>
        <v>222.75</v>
      </c>
      <c r="E52" s="2676">
        <v>1</v>
      </c>
      <c r="F52" s="2676">
        <v>1571.2682379349046</v>
      </c>
      <c r="G52" s="2676">
        <v>160</v>
      </c>
      <c r="H52" s="2663"/>
      <c r="I52" s="2663"/>
      <c r="J52" s="2663"/>
      <c r="K52" s="3295"/>
      <c r="L52" s="20" t="s">
        <v>5273</v>
      </c>
    </row>
    <row r="53" spans="1:12" ht="47.25">
      <c r="A53" s="2680">
        <v>43539</v>
      </c>
      <c r="B53" s="2681" t="s">
        <v>16</v>
      </c>
      <c r="C53" s="2663">
        <v>220</v>
      </c>
      <c r="D53" s="2664">
        <f t="shared" si="0"/>
        <v>217.8</v>
      </c>
      <c r="E53" s="2663">
        <v>1</v>
      </c>
      <c r="F53" s="2679">
        <v>1797.2517972517971</v>
      </c>
      <c r="G53" s="2663">
        <v>165</v>
      </c>
      <c r="H53" s="2663"/>
      <c r="I53" s="2663"/>
      <c r="J53" s="2663"/>
      <c r="K53" s="3295"/>
      <c r="L53" s="20" t="s">
        <v>5279</v>
      </c>
    </row>
    <row r="54" spans="1:12" ht="47.25">
      <c r="A54" s="2659">
        <v>43545</v>
      </c>
      <c r="B54" s="2666" t="s">
        <v>16</v>
      </c>
      <c r="C54" s="2663">
        <v>230</v>
      </c>
      <c r="D54" s="2664">
        <f t="shared" si="0"/>
        <v>227.7</v>
      </c>
      <c r="E54" s="2663">
        <v>1</v>
      </c>
      <c r="F54" s="2663">
        <v>1458</v>
      </c>
      <c r="G54" s="2663">
        <v>150</v>
      </c>
      <c r="H54" s="2663"/>
      <c r="I54" s="2663"/>
      <c r="J54" s="2663"/>
      <c r="K54" s="3295"/>
      <c r="L54" s="20" t="s">
        <v>5284</v>
      </c>
    </row>
    <row r="55" spans="1:12" ht="47.25">
      <c r="A55" s="2688">
        <v>43548</v>
      </c>
      <c r="B55" s="2689" t="s">
        <v>16</v>
      </c>
      <c r="C55" s="2663">
        <v>235</v>
      </c>
      <c r="D55" s="2664">
        <f t="shared" si="0"/>
        <v>232.65</v>
      </c>
      <c r="E55" s="2687">
        <v>1</v>
      </c>
      <c r="F55" s="2687">
        <v>1396.9482054588436</v>
      </c>
      <c r="G55" s="2687">
        <v>147</v>
      </c>
      <c r="H55" s="2663"/>
      <c r="I55" s="2663"/>
      <c r="J55" s="2663"/>
      <c r="K55" s="3295"/>
      <c r="L55" s="20" t="s">
        <v>5290</v>
      </c>
    </row>
    <row r="56" spans="1:12" ht="47.25">
      <c r="A56" s="2694">
        <v>43551</v>
      </c>
      <c r="B56" s="2695" t="s">
        <v>16</v>
      </c>
      <c r="C56" s="2663">
        <v>235</v>
      </c>
      <c r="D56" s="2664">
        <f t="shared" si="0"/>
        <v>232.65</v>
      </c>
      <c r="E56" s="2663">
        <v>1</v>
      </c>
      <c r="F56" s="2693">
        <v>1448.5278315065548</v>
      </c>
      <c r="G56" s="2663">
        <v>147</v>
      </c>
      <c r="H56" s="2663"/>
      <c r="I56" s="2663"/>
      <c r="J56" s="2663"/>
      <c r="K56" s="3295"/>
      <c r="L56" s="20" t="s">
        <v>5293</v>
      </c>
    </row>
    <row r="57" spans="1:12" ht="47.25">
      <c r="A57" s="2698">
        <v>43553</v>
      </c>
      <c r="B57" s="2699" t="s">
        <v>16</v>
      </c>
      <c r="C57" s="2696">
        <v>235</v>
      </c>
      <c r="D57" s="2697">
        <f t="shared" si="0"/>
        <v>232.65</v>
      </c>
      <c r="E57" s="2696">
        <v>1</v>
      </c>
      <c r="F57" s="2697">
        <v>1552.0006936315949</v>
      </c>
      <c r="G57" s="2696">
        <v>154</v>
      </c>
      <c r="H57" s="2696"/>
      <c r="I57" s="2696"/>
      <c r="J57" s="2696"/>
      <c r="K57" s="3295"/>
      <c r="L57" s="20" t="s">
        <v>5295</v>
      </c>
    </row>
    <row r="58" spans="1:12" ht="47.25">
      <c r="A58" s="2698">
        <v>43555</v>
      </c>
      <c r="B58" s="2699" t="s">
        <v>16</v>
      </c>
      <c r="C58" s="2696">
        <v>240</v>
      </c>
      <c r="D58" s="2697">
        <f t="shared" si="0"/>
        <v>237.6</v>
      </c>
      <c r="E58" s="2696">
        <v>1</v>
      </c>
      <c r="F58" s="2697">
        <v>1519</v>
      </c>
      <c r="G58" s="2696">
        <v>156</v>
      </c>
      <c r="H58" s="2696"/>
      <c r="I58" s="2696"/>
      <c r="J58" s="2696"/>
      <c r="K58" s="3295"/>
      <c r="L58" s="20" t="s">
        <v>5298</v>
      </c>
    </row>
    <row r="59" spans="1:12" ht="47.25">
      <c r="A59" s="2702">
        <v>43556</v>
      </c>
      <c r="B59" s="2703" t="s">
        <v>16</v>
      </c>
      <c r="C59" s="2700">
        <v>235</v>
      </c>
      <c r="D59" s="2701">
        <f>+C59*(100-E59)/100</f>
        <v>232.65</v>
      </c>
      <c r="E59" s="2700">
        <v>1</v>
      </c>
      <c r="F59" s="2701">
        <v>1543</v>
      </c>
      <c r="G59" s="2700">
        <v>156</v>
      </c>
      <c r="H59" s="2700"/>
      <c r="I59" s="2700"/>
      <c r="J59" s="2700"/>
      <c r="K59" s="3295"/>
      <c r="L59" s="20" t="s">
        <v>5301</v>
      </c>
    </row>
    <row r="60" spans="1:12" ht="25.5" customHeight="1">
      <c r="A60" s="2698">
        <v>43557</v>
      </c>
      <c r="B60" s="2699" t="s">
        <v>11</v>
      </c>
      <c r="C60" s="4644" t="s">
        <v>5368</v>
      </c>
      <c r="D60" s="4645"/>
      <c r="E60" s="4645"/>
      <c r="F60" s="4645"/>
      <c r="G60" s="4645"/>
      <c r="H60" s="4645"/>
      <c r="I60" s="4645"/>
      <c r="J60" s="4646"/>
      <c r="K60" s="3303"/>
    </row>
    <row r="61" spans="1:12" ht="47.25">
      <c r="A61" s="2698">
        <v>43584</v>
      </c>
      <c r="B61" s="2699" t="s">
        <v>16</v>
      </c>
      <c r="C61" s="2696">
        <v>320</v>
      </c>
      <c r="D61" s="2697">
        <f t="shared" si="0"/>
        <v>316.8</v>
      </c>
      <c r="E61" s="2696">
        <v>1</v>
      </c>
      <c r="F61" s="2697">
        <v>1872</v>
      </c>
      <c r="G61" s="2696">
        <v>206</v>
      </c>
      <c r="H61" s="2696"/>
      <c r="I61" s="2696"/>
      <c r="J61" s="2696"/>
      <c r="K61" s="3295"/>
      <c r="L61" s="20" t="s">
        <v>5373</v>
      </c>
    </row>
    <row r="62" spans="1:12" ht="47.25">
      <c r="A62" s="2740">
        <v>43639</v>
      </c>
      <c r="B62" s="2741" t="s">
        <v>16</v>
      </c>
      <c r="C62" s="2696">
        <v>295</v>
      </c>
      <c r="D62" s="2697">
        <f t="shared" si="0"/>
        <v>236</v>
      </c>
      <c r="E62" s="2696">
        <v>20</v>
      </c>
      <c r="F62" s="2697">
        <v>1610</v>
      </c>
      <c r="G62" s="2696">
        <v>175</v>
      </c>
      <c r="H62" s="2696"/>
      <c r="I62" s="2696"/>
      <c r="J62" s="2696"/>
      <c r="K62" s="3295"/>
      <c r="L62" s="20" t="s">
        <v>5485</v>
      </c>
    </row>
    <row r="63" spans="1:12" ht="31.5" customHeight="1">
      <c r="A63" s="2792">
        <v>43669</v>
      </c>
      <c r="B63" s="2793" t="s">
        <v>5539</v>
      </c>
      <c r="C63" s="4627" t="s">
        <v>5555</v>
      </c>
      <c r="D63" s="4645"/>
      <c r="E63" s="4645"/>
      <c r="F63" s="4645"/>
      <c r="G63" s="4645"/>
      <c r="H63" s="4645"/>
      <c r="I63" s="4645"/>
      <c r="J63" s="4646"/>
      <c r="K63" s="3303"/>
    </row>
    <row r="64" spans="1:12" ht="35.25" customHeight="1">
      <c r="A64" s="1943">
        <v>43671</v>
      </c>
      <c r="B64" s="1944" t="s">
        <v>284</v>
      </c>
      <c r="C64" s="4766" t="s">
        <v>5543</v>
      </c>
      <c r="D64" s="4767"/>
      <c r="E64" s="4767"/>
      <c r="F64" s="4767"/>
      <c r="G64" s="4767"/>
      <c r="H64" s="4767"/>
      <c r="I64" s="4767"/>
      <c r="J64" s="4768"/>
      <c r="K64" s="3312"/>
      <c r="L64" s="2667"/>
    </row>
    <row r="65" spans="1:54" ht="112.5" customHeight="1">
      <c r="A65" s="2792">
        <v>43675</v>
      </c>
      <c r="B65" s="2793" t="s">
        <v>5551</v>
      </c>
      <c r="C65" s="4627" t="s">
        <v>6102</v>
      </c>
      <c r="D65" s="4645"/>
      <c r="E65" s="4645"/>
      <c r="F65" s="4645"/>
      <c r="G65" s="4645"/>
      <c r="H65" s="4645"/>
      <c r="I65" s="4645"/>
      <c r="J65" s="4646"/>
      <c r="K65" s="3303"/>
    </row>
    <row r="66" spans="1:54" ht="31.5">
      <c r="A66" s="2800">
        <v>43676</v>
      </c>
      <c r="B66" s="2801" t="s">
        <v>16</v>
      </c>
      <c r="C66" s="2798">
        <v>210</v>
      </c>
      <c r="D66" s="2795">
        <f t="shared" si="0"/>
        <v>84</v>
      </c>
      <c r="E66" s="2798">
        <v>60</v>
      </c>
      <c r="F66" s="2798"/>
      <c r="G66" s="2798">
        <v>20</v>
      </c>
      <c r="L66" s="20" t="s">
        <v>5552</v>
      </c>
    </row>
    <row r="67" spans="1:54" ht="31.5">
      <c r="A67" s="2800">
        <v>43677</v>
      </c>
      <c r="B67" s="2801" t="s">
        <v>16</v>
      </c>
      <c r="C67" s="2798">
        <v>265</v>
      </c>
      <c r="D67" s="2669">
        <f t="shared" si="0"/>
        <v>116.6</v>
      </c>
      <c r="E67" s="2798">
        <v>56</v>
      </c>
      <c r="F67" s="2798"/>
      <c r="G67" s="2798">
        <v>25</v>
      </c>
      <c r="L67" s="20" t="s">
        <v>5553</v>
      </c>
    </row>
    <row r="68" spans="1:54" ht="31.5">
      <c r="A68" s="2800">
        <v>43678</v>
      </c>
      <c r="B68" s="2801" t="s">
        <v>16</v>
      </c>
      <c r="C68" s="2798">
        <v>280</v>
      </c>
      <c r="D68" s="2669">
        <f t="shared" si="0"/>
        <v>120.4</v>
      </c>
      <c r="E68" s="2798">
        <v>57</v>
      </c>
      <c r="F68" s="2798"/>
      <c r="G68" s="2798">
        <v>25</v>
      </c>
      <c r="L68" s="20" t="s">
        <v>5554</v>
      </c>
    </row>
    <row r="69" spans="1:54" ht="31.5">
      <c r="A69" s="2800">
        <v>43679</v>
      </c>
      <c r="B69" s="2801" t="s">
        <v>16</v>
      </c>
      <c r="C69" s="2798">
        <v>305</v>
      </c>
      <c r="D69" s="2669">
        <f t="shared" si="0"/>
        <v>122</v>
      </c>
      <c r="E69" s="2798">
        <v>60</v>
      </c>
      <c r="F69" s="2798"/>
      <c r="G69" s="2798">
        <v>25</v>
      </c>
      <c r="L69" s="20" t="s">
        <v>5554</v>
      </c>
    </row>
    <row r="70" spans="1:54">
      <c r="A70" s="2800">
        <v>43680</v>
      </c>
      <c r="B70" s="2801" t="s">
        <v>41</v>
      </c>
      <c r="C70" s="4763" t="s">
        <v>5565</v>
      </c>
      <c r="D70" s="4764"/>
      <c r="E70" s="4764"/>
      <c r="F70" s="4764"/>
      <c r="G70" s="4764"/>
      <c r="H70" s="4764"/>
      <c r="I70" s="4764"/>
      <c r="J70" s="4765"/>
      <c r="K70" s="3311"/>
    </row>
    <row r="71" spans="1:54" ht="140.25" customHeight="1">
      <c r="A71" s="1943">
        <v>43681</v>
      </c>
      <c r="B71" s="1944" t="s">
        <v>34</v>
      </c>
      <c r="C71" s="4785" t="s">
        <v>5581</v>
      </c>
      <c r="D71" s="4786"/>
      <c r="E71" s="4786"/>
      <c r="F71" s="4786"/>
      <c r="G71" s="4786"/>
      <c r="H71" s="4786"/>
      <c r="I71" s="4786"/>
      <c r="J71" s="4787"/>
      <c r="K71" s="3538" t="s">
        <v>3967</v>
      </c>
      <c r="L71" s="2667" t="s">
        <v>5580</v>
      </c>
      <c r="N71" s="2808"/>
      <c r="O71" s="2808"/>
      <c r="P71" s="2820"/>
      <c r="Q71" s="2808"/>
      <c r="R71" s="2808"/>
      <c r="S71" s="2808"/>
      <c r="T71" s="2808"/>
      <c r="U71" s="2808"/>
      <c r="V71" s="2808"/>
      <c r="W71" s="2808"/>
      <c r="X71" s="2808"/>
      <c r="Y71" s="2808"/>
      <c r="Z71" s="2808"/>
      <c r="AA71" s="2808"/>
      <c r="AB71" s="2808"/>
      <c r="AC71" s="2808"/>
      <c r="AD71" s="2808"/>
      <c r="AE71" s="2808"/>
      <c r="AF71" s="2808"/>
      <c r="AG71" s="2808"/>
      <c r="AH71" s="2808"/>
      <c r="AI71" s="2808"/>
      <c r="AJ71" s="2808"/>
      <c r="AK71" s="2808"/>
      <c r="AL71" s="2808"/>
      <c r="AM71" s="2808"/>
      <c r="AN71" s="2808"/>
      <c r="AO71" s="2808"/>
      <c r="AP71" s="2808"/>
      <c r="AQ71" s="2808"/>
      <c r="AR71" s="2808"/>
      <c r="AS71" s="2808"/>
      <c r="AT71" s="2808"/>
      <c r="AU71" s="2808"/>
      <c r="AV71" s="2808"/>
      <c r="AW71" s="2808"/>
      <c r="AX71" s="2808"/>
      <c r="AY71" s="2808"/>
      <c r="AZ71" s="2808"/>
      <c r="BA71" s="2808"/>
      <c r="BB71" s="2808"/>
    </row>
    <row r="72" spans="1:54" ht="47.25">
      <c r="A72" s="4642">
        <v>43695</v>
      </c>
      <c r="B72" s="2812" t="s">
        <v>16</v>
      </c>
      <c r="C72" s="2806">
        <v>1260</v>
      </c>
      <c r="D72" s="2807">
        <f t="shared" si="0"/>
        <v>63</v>
      </c>
      <c r="E72" s="2806">
        <v>95</v>
      </c>
      <c r="F72" s="2806" t="s">
        <v>70</v>
      </c>
      <c r="G72" s="2806">
        <v>160</v>
      </c>
      <c r="H72" s="2806"/>
      <c r="I72" s="2806"/>
      <c r="J72" s="2806"/>
      <c r="K72" s="3295"/>
      <c r="L72" s="2811" t="s">
        <v>5577</v>
      </c>
    </row>
    <row r="73" spans="1:54">
      <c r="A73" s="4643"/>
      <c r="B73" s="2816" t="s">
        <v>4</v>
      </c>
      <c r="C73" s="4644" t="s">
        <v>6103</v>
      </c>
      <c r="D73" s="4645"/>
      <c r="E73" s="4645"/>
      <c r="F73" s="4645"/>
      <c r="G73" s="4645"/>
      <c r="H73" s="4645"/>
      <c r="I73" s="4645"/>
      <c r="J73" s="4646"/>
      <c r="K73" s="3303"/>
      <c r="L73" s="2811"/>
    </row>
    <row r="74" spans="1:54" ht="47.25" customHeight="1">
      <c r="A74" s="2815">
        <v>43696</v>
      </c>
      <c r="B74" s="2816" t="s">
        <v>16</v>
      </c>
      <c r="C74" s="2806">
        <v>1305</v>
      </c>
      <c r="D74" s="2807">
        <f t="shared" ref="D74:D147" si="1">+C74*(100-E74)/100</f>
        <v>65.25</v>
      </c>
      <c r="E74" s="2806">
        <v>95</v>
      </c>
      <c r="F74" s="2806" t="s">
        <v>70</v>
      </c>
      <c r="G74" s="2806">
        <v>160</v>
      </c>
      <c r="H74" s="2806"/>
      <c r="I74" s="2806"/>
      <c r="J74" s="2806"/>
      <c r="K74" s="3295"/>
      <c r="L74" s="2811" t="s">
        <v>5583</v>
      </c>
      <c r="N74" s="4789"/>
      <c r="O74" s="4790"/>
      <c r="P74" s="4790"/>
      <c r="Q74" s="4790"/>
      <c r="R74" s="4790"/>
      <c r="S74" s="4790"/>
      <c r="T74" s="4790"/>
      <c r="U74" s="4790"/>
      <c r="V74" s="4790"/>
      <c r="W74" s="4790"/>
      <c r="X74" s="2848"/>
    </row>
    <row r="75" spans="1:54" ht="47.25" customHeight="1">
      <c r="A75" s="2823">
        <v>43697</v>
      </c>
      <c r="B75" s="2824" t="s">
        <v>16</v>
      </c>
      <c r="C75" s="2806">
        <v>1385</v>
      </c>
      <c r="D75" s="2807">
        <f t="shared" si="1"/>
        <v>69.25</v>
      </c>
      <c r="E75" s="2806">
        <v>95</v>
      </c>
      <c r="F75" s="2806" t="s">
        <v>70</v>
      </c>
      <c r="G75" s="2806">
        <v>166</v>
      </c>
      <c r="H75" s="2806"/>
      <c r="I75" s="2806"/>
      <c r="J75" s="2806"/>
      <c r="K75" s="3295"/>
      <c r="L75" s="2811" t="s">
        <v>5586</v>
      </c>
      <c r="N75" s="4789"/>
      <c r="O75" s="4790"/>
      <c r="P75" s="4790"/>
      <c r="Q75" s="4790"/>
      <c r="R75" s="4790"/>
      <c r="S75" s="4790"/>
      <c r="T75" s="4790"/>
      <c r="U75" s="4790"/>
      <c r="V75" s="4790"/>
      <c r="W75" s="4790"/>
      <c r="X75" s="4791"/>
    </row>
    <row r="76" spans="1:54" ht="42" customHeight="1">
      <c r="A76" s="4792">
        <v>43700</v>
      </c>
      <c r="B76" s="4795" t="s">
        <v>34</v>
      </c>
      <c r="C76" s="4798" t="s">
        <v>5655</v>
      </c>
      <c r="D76" s="4799" t="e">
        <f t="shared" si="1"/>
        <v>#VALUE!</v>
      </c>
      <c r="E76" s="4799"/>
      <c r="F76" s="4799"/>
      <c r="G76" s="4799"/>
      <c r="H76" s="4799"/>
      <c r="I76" s="4799"/>
      <c r="J76" s="4800"/>
      <c r="K76" s="3315"/>
      <c r="L76" s="2864"/>
      <c r="N76" s="4789"/>
      <c r="O76" s="4790"/>
      <c r="P76" s="4790"/>
      <c r="Q76" s="4790"/>
      <c r="R76" s="4790"/>
      <c r="S76" s="4790"/>
      <c r="T76" s="4790"/>
      <c r="U76" s="4790"/>
      <c r="V76" s="4790"/>
      <c r="W76" s="4790"/>
      <c r="X76" s="4791"/>
    </row>
    <row r="77" spans="1:54" ht="32.25" customHeight="1">
      <c r="A77" s="4793"/>
      <c r="B77" s="4796"/>
      <c r="C77" s="4798" t="s">
        <v>5619</v>
      </c>
      <c r="D77" s="4800"/>
      <c r="E77" s="2850" t="s">
        <v>5620</v>
      </c>
      <c r="F77" s="2850" t="s">
        <v>5621</v>
      </c>
      <c r="G77" s="2850" t="s">
        <v>5624</v>
      </c>
      <c r="H77" s="4798" t="s">
        <v>5625</v>
      </c>
      <c r="I77" s="4799"/>
      <c r="J77" s="4800"/>
      <c r="K77" s="3315"/>
      <c r="L77" s="2865"/>
      <c r="N77" s="4789"/>
      <c r="O77" s="4790"/>
      <c r="P77" s="4790"/>
      <c r="Q77" s="4790"/>
      <c r="R77" s="4790"/>
      <c r="S77" s="4790"/>
      <c r="T77" s="4790"/>
      <c r="U77" s="4790"/>
      <c r="V77" s="4790"/>
      <c r="W77" s="4790"/>
      <c r="X77" s="4791"/>
      <c r="Y77" s="2846"/>
      <c r="Z77" s="2846"/>
      <c r="AA77" s="2846"/>
      <c r="AB77" s="2846"/>
      <c r="AC77" s="2846"/>
      <c r="AD77" s="2846"/>
      <c r="AE77" s="2846"/>
      <c r="AF77" s="2846"/>
      <c r="AG77" s="2846"/>
      <c r="AH77" s="2846"/>
      <c r="AI77" s="2846"/>
      <c r="AJ77" s="2846"/>
      <c r="AK77" s="2846"/>
      <c r="AL77" s="2846"/>
      <c r="AM77" s="2846"/>
      <c r="AN77" s="2846"/>
      <c r="AO77" s="2846"/>
      <c r="AP77" s="2846"/>
      <c r="AQ77" s="2846"/>
      <c r="AR77" s="2846"/>
      <c r="AS77" s="2846"/>
      <c r="AT77" s="2846"/>
      <c r="AU77" s="2846"/>
      <c r="AV77" s="2846"/>
      <c r="AW77" s="2846"/>
      <c r="AX77" s="2846"/>
      <c r="AY77" s="2846"/>
      <c r="AZ77" s="2846"/>
      <c r="BA77" s="2846"/>
      <c r="BB77" s="2846"/>
    </row>
    <row r="78" spans="1:54" ht="32.25" customHeight="1">
      <c r="A78" s="4793"/>
      <c r="B78" s="4796"/>
      <c r="C78" s="4798">
        <v>0.25</v>
      </c>
      <c r="D78" s="4800"/>
      <c r="E78" s="2850">
        <v>5</v>
      </c>
      <c r="F78" s="2850">
        <v>18</v>
      </c>
      <c r="G78" s="2850">
        <v>1500</v>
      </c>
      <c r="H78" s="4798" t="s">
        <v>5656</v>
      </c>
      <c r="I78" s="4799"/>
      <c r="J78" s="4800"/>
      <c r="K78" s="3315"/>
      <c r="L78" s="2865"/>
      <c r="N78" s="4789"/>
      <c r="O78" s="4790"/>
      <c r="P78" s="4790"/>
      <c r="Q78" s="4790"/>
      <c r="R78" s="4790"/>
      <c r="S78" s="4790"/>
      <c r="T78" s="4790"/>
      <c r="U78" s="4790"/>
      <c r="V78" s="4790"/>
      <c r="W78" s="4790"/>
      <c r="X78" s="4791"/>
      <c r="Y78" s="2846"/>
      <c r="Z78" s="2846"/>
      <c r="AA78" s="2846"/>
      <c r="AB78" s="2846"/>
      <c r="AC78" s="2846"/>
      <c r="AD78" s="2846"/>
      <c r="AE78" s="2846"/>
      <c r="AF78" s="2846"/>
      <c r="AG78" s="2846"/>
      <c r="AH78" s="2846"/>
      <c r="AI78" s="2846"/>
      <c r="AJ78" s="2846"/>
      <c r="AK78" s="2846"/>
      <c r="AL78" s="2846"/>
      <c r="AM78" s="2846"/>
      <c r="AN78" s="2846"/>
      <c r="AO78" s="2846"/>
      <c r="AP78" s="2846"/>
      <c r="AQ78" s="2846"/>
      <c r="AR78" s="2846"/>
      <c r="AS78" s="2846"/>
      <c r="AT78" s="2846"/>
      <c r="AU78" s="2846"/>
      <c r="AV78" s="2846"/>
      <c r="AW78" s="2846"/>
      <c r="AX78" s="2846"/>
      <c r="AY78" s="2846"/>
      <c r="AZ78" s="2846"/>
      <c r="BA78" s="2846"/>
      <c r="BB78" s="2846"/>
    </row>
    <row r="79" spans="1:54" ht="32.25" customHeight="1">
      <c r="A79" s="4793"/>
      <c r="B79" s="4796"/>
      <c r="C79" s="4798">
        <v>0.5</v>
      </c>
      <c r="D79" s="4800"/>
      <c r="E79" s="2850">
        <v>1.5</v>
      </c>
      <c r="F79" s="2850">
        <v>2.5</v>
      </c>
      <c r="G79" s="2850">
        <v>1500</v>
      </c>
      <c r="H79" s="4798" t="s">
        <v>5657</v>
      </c>
      <c r="I79" s="4799"/>
      <c r="J79" s="4800"/>
      <c r="K79" s="3315"/>
      <c r="L79" s="2865"/>
      <c r="N79" s="4789"/>
      <c r="O79" s="4790"/>
      <c r="P79" s="4790"/>
      <c r="Q79" s="4790"/>
      <c r="R79" s="4790"/>
      <c r="S79" s="4790"/>
      <c r="T79" s="4790"/>
      <c r="U79" s="4790"/>
      <c r="V79" s="4790"/>
      <c r="W79" s="4790"/>
      <c r="X79" s="4791"/>
      <c r="Y79" s="2846"/>
      <c r="Z79" s="2846"/>
      <c r="AA79" s="2846"/>
      <c r="AB79" s="2846"/>
      <c r="AC79" s="2846"/>
      <c r="AD79" s="2846"/>
      <c r="AE79" s="2846"/>
      <c r="AF79" s="2846"/>
      <c r="AG79" s="2846"/>
      <c r="AH79" s="2846"/>
      <c r="AI79" s="2846"/>
      <c r="AJ79" s="2846"/>
      <c r="AK79" s="2846"/>
      <c r="AL79" s="2846"/>
      <c r="AM79" s="2846"/>
      <c r="AN79" s="2846"/>
      <c r="AO79" s="2846"/>
      <c r="AP79" s="2846"/>
      <c r="AQ79" s="2846"/>
      <c r="AR79" s="2846"/>
      <c r="AS79" s="2846"/>
      <c r="AT79" s="2846"/>
      <c r="AU79" s="2846"/>
      <c r="AV79" s="2846"/>
      <c r="AW79" s="2846"/>
      <c r="AX79" s="2846"/>
      <c r="AY79" s="2846"/>
      <c r="AZ79" s="2846"/>
      <c r="BA79" s="2846"/>
      <c r="BB79" s="2846"/>
    </row>
    <row r="80" spans="1:54" ht="32.25" customHeight="1">
      <c r="A80" s="4793"/>
      <c r="B80" s="4796"/>
      <c r="C80" s="4798">
        <v>1</v>
      </c>
      <c r="D80" s="4800"/>
      <c r="E80" s="2850">
        <v>1</v>
      </c>
      <c r="F80" s="2850">
        <v>1</v>
      </c>
      <c r="G80" s="2850">
        <v>1500</v>
      </c>
      <c r="H80" s="4798" t="s">
        <v>5658</v>
      </c>
      <c r="I80" s="4799"/>
      <c r="J80" s="4800"/>
      <c r="K80" s="3315"/>
      <c r="L80" s="2865"/>
      <c r="N80" s="4788"/>
      <c r="O80" s="4788"/>
      <c r="P80" s="4788"/>
      <c r="Q80" s="4788"/>
      <c r="R80" s="4788"/>
      <c r="S80" s="4788"/>
      <c r="T80" s="4788"/>
      <c r="U80" s="4788"/>
      <c r="V80" s="2846"/>
      <c r="W80" s="2846"/>
      <c r="X80" s="2846"/>
      <c r="Y80" s="2846"/>
      <c r="Z80" s="2846"/>
      <c r="AA80" s="2846"/>
      <c r="AB80" s="2846"/>
      <c r="AC80" s="2846"/>
      <c r="AD80" s="2846"/>
      <c r="AE80" s="2846"/>
      <c r="AF80" s="2846"/>
      <c r="AG80" s="2846"/>
      <c r="AH80" s="2846"/>
      <c r="AI80" s="2846"/>
      <c r="AJ80" s="2846"/>
      <c r="AK80" s="2846"/>
      <c r="AL80" s="2846"/>
      <c r="AM80" s="2846"/>
      <c r="AN80" s="2846"/>
      <c r="AO80" s="2846"/>
      <c r="AP80" s="2846"/>
      <c r="AQ80" s="2846"/>
      <c r="AR80" s="2846"/>
      <c r="AS80" s="2846"/>
      <c r="AT80" s="2846"/>
      <c r="AU80" s="2846"/>
      <c r="AV80" s="2846"/>
      <c r="AW80" s="2846"/>
      <c r="AX80" s="2846"/>
      <c r="AY80" s="2846"/>
      <c r="AZ80" s="2846"/>
      <c r="BA80" s="2846"/>
      <c r="BB80" s="2846"/>
    </row>
    <row r="81" spans="1:54" ht="32.25" customHeight="1">
      <c r="A81" s="4793"/>
      <c r="B81" s="4796"/>
      <c r="C81" s="4798">
        <v>1.5</v>
      </c>
      <c r="D81" s="4800"/>
      <c r="E81" s="2850">
        <v>0.7</v>
      </c>
      <c r="F81" s="2850" t="s">
        <v>5622</v>
      </c>
      <c r="G81" s="2850">
        <v>1500</v>
      </c>
      <c r="H81" s="4798" t="s">
        <v>5659</v>
      </c>
      <c r="I81" s="4799"/>
      <c r="J81" s="4800"/>
      <c r="K81" s="3315"/>
      <c r="L81" s="2865"/>
      <c r="N81" s="4788"/>
      <c r="O81" s="4788"/>
      <c r="P81" s="4788"/>
      <c r="Q81" s="4788"/>
      <c r="R81" s="4788"/>
      <c r="S81" s="4788"/>
      <c r="T81" s="4788"/>
      <c r="U81" s="4788"/>
      <c r="V81" s="2846"/>
      <c r="W81" s="2846"/>
      <c r="X81" s="2846"/>
      <c r="Y81" s="2846"/>
      <c r="Z81" s="2846"/>
      <c r="AA81" s="2846"/>
      <c r="AB81" s="2846"/>
      <c r="AC81" s="2846"/>
      <c r="AD81" s="2846"/>
      <c r="AE81" s="2846"/>
      <c r="AF81" s="2846"/>
      <c r="AG81" s="2846"/>
      <c r="AH81" s="2846"/>
      <c r="AI81" s="2846"/>
      <c r="AJ81" s="2846"/>
      <c r="AK81" s="2846"/>
      <c r="AL81" s="2846"/>
      <c r="AM81" s="2846"/>
      <c r="AN81" s="2846"/>
      <c r="AO81" s="2846"/>
      <c r="AP81" s="2846"/>
      <c r="AQ81" s="2846"/>
      <c r="AR81" s="2846"/>
      <c r="AS81" s="2846"/>
      <c r="AT81" s="2846"/>
      <c r="AU81" s="2846"/>
      <c r="AV81" s="2846"/>
      <c r="AW81" s="2846"/>
      <c r="AX81" s="2846"/>
      <c r="AY81" s="2846"/>
      <c r="AZ81" s="2846"/>
      <c r="BA81" s="2846"/>
      <c r="BB81" s="2846"/>
    </row>
    <row r="82" spans="1:54" ht="32.25" customHeight="1">
      <c r="A82" s="4793"/>
      <c r="B82" s="4796"/>
      <c r="C82" s="4798">
        <v>2</v>
      </c>
      <c r="D82" s="4800"/>
      <c r="E82" s="2850">
        <v>0.3</v>
      </c>
      <c r="F82" s="2850" t="s">
        <v>5623</v>
      </c>
      <c r="G82" s="2850">
        <v>1500</v>
      </c>
      <c r="H82" s="4798" t="s">
        <v>5660</v>
      </c>
      <c r="I82" s="4799"/>
      <c r="J82" s="4800"/>
      <c r="K82" s="3315"/>
      <c r="L82" s="2865"/>
      <c r="N82" s="4788"/>
      <c r="O82" s="4788"/>
      <c r="P82" s="4788"/>
      <c r="Q82" s="4788"/>
      <c r="R82" s="4788"/>
      <c r="S82" s="4788"/>
      <c r="T82" s="4788"/>
      <c r="U82" s="4788"/>
      <c r="V82" s="2846"/>
      <c r="W82" s="2846"/>
      <c r="X82" s="2846"/>
      <c r="Y82" s="2846"/>
      <c r="Z82" s="2846"/>
      <c r="AA82" s="2846"/>
      <c r="AB82" s="2846"/>
      <c r="AC82" s="2846"/>
      <c r="AD82" s="2846"/>
      <c r="AE82" s="2846"/>
      <c r="AF82" s="2846"/>
      <c r="AG82" s="2846"/>
      <c r="AH82" s="2846"/>
      <c r="AI82" s="2846"/>
      <c r="AJ82" s="2846"/>
      <c r="AK82" s="2846"/>
      <c r="AL82" s="2846"/>
      <c r="AM82" s="2846"/>
      <c r="AN82" s="2846"/>
      <c r="AO82" s="2846"/>
      <c r="AP82" s="2846"/>
      <c r="AQ82" s="2846"/>
      <c r="AR82" s="2846"/>
      <c r="AS82" s="2846"/>
      <c r="AT82" s="2846"/>
      <c r="AU82" s="2846"/>
      <c r="AV82" s="2846"/>
      <c r="AW82" s="2846"/>
      <c r="AX82" s="2846"/>
      <c r="AY82" s="2846"/>
      <c r="AZ82" s="2846"/>
      <c r="BA82" s="2846"/>
      <c r="BB82" s="2846"/>
    </row>
    <row r="83" spans="1:54" ht="35.25" customHeight="1">
      <c r="A83" s="4793"/>
      <c r="B83" s="4796"/>
      <c r="C83" s="4801" t="s">
        <v>5626</v>
      </c>
      <c r="D83" s="4802"/>
      <c r="E83" s="4802"/>
      <c r="F83" s="4802"/>
      <c r="G83" s="4802"/>
      <c r="H83" s="4802"/>
      <c r="I83" s="4802"/>
      <c r="J83" s="4803"/>
      <c r="K83" s="3316"/>
      <c r="L83" s="2865"/>
      <c r="N83" s="2847"/>
      <c r="O83" s="2847"/>
      <c r="P83" s="2847"/>
      <c r="Q83" s="2847"/>
      <c r="R83" s="2847"/>
      <c r="S83" s="2847"/>
      <c r="T83" s="2849"/>
      <c r="U83" s="2849"/>
      <c r="V83" s="2846"/>
      <c r="W83" s="2846"/>
      <c r="X83" s="2846"/>
      <c r="Y83" s="2846"/>
      <c r="Z83" s="2846"/>
      <c r="AA83" s="2846"/>
      <c r="AB83" s="2846"/>
      <c r="AC83" s="2846"/>
      <c r="AD83" s="2846"/>
      <c r="AE83" s="2846"/>
      <c r="AF83" s="2846"/>
      <c r="AG83" s="2846"/>
      <c r="AH83" s="2846"/>
      <c r="AI83" s="2846"/>
      <c r="AJ83" s="2846"/>
      <c r="AK83" s="2846"/>
      <c r="AL83" s="2846"/>
      <c r="AM83" s="2846"/>
      <c r="AN83" s="2846"/>
      <c r="AO83" s="2846"/>
      <c r="AP83" s="2846"/>
      <c r="AQ83" s="2846"/>
      <c r="AR83" s="2846"/>
      <c r="AS83" s="2846"/>
      <c r="AT83" s="2846"/>
      <c r="AU83" s="2846"/>
      <c r="AV83" s="2846"/>
      <c r="AW83" s="2846"/>
      <c r="AX83" s="2846"/>
      <c r="AY83" s="2846"/>
      <c r="AZ83" s="2846"/>
      <c r="BA83" s="2846"/>
      <c r="BB83" s="2846"/>
    </row>
    <row r="84" spans="1:54" ht="47.25" customHeight="1">
      <c r="A84" s="4793"/>
      <c r="B84" s="4796"/>
      <c r="C84" s="2851" t="s">
        <v>5627</v>
      </c>
      <c r="D84" s="2850" t="s">
        <v>5620</v>
      </c>
      <c r="E84" s="2850" t="s">
        <v>5621</v>
      </c>
      <c r="F84" s="2850" t="s">
        <v>5624</v>
      </c>
      <c r="G84" s="2850" t="s">
        <v>5625</v>
      </c>
      <c r="H84" s="4798" t="s">
        <v>5628</v>
      </c>
      <c r="I84" s="4799"/>
      <c r="J84" s="4800"/>
      <c r="K84" s="3315"/>
      <c r="L84" s="2865"/>
      <c r="N84" s="2847"/>
      <c r="O84" s="2847"/>
      <c r="P84" s="2847"/>
      <c r="Q84" s="2847"/>
      <c r="R84" s="2847"/>
      <c r="S84" s="2847"/>
      <c r="T84" s="2849"/>
      <c r="U84" s="2849"/>
      <c r="V84" s="2846"/>
      <c r="W84" s="2846"/>
      <c r="X84" s="2846"/>
      <c r="Y84" s="2846"/>
      <c r="Z84" s="2846"/>
      <c r="AA84" s="2846"/>
      <c r="AB84" s="2846"/>
      <c r="AC84" s="2846"/>
      <c r="AD84" s="2846"/>
      <c r="AE84" s="2846"/>
      <c r="AF84" s="2846"/>
      <c r="AG84" s="2846"/>
      <c r="AH84" s="2846"/>
      <c r="AI84" s="2846"/>
      <c r="AJ84" s="2846"/>
      <c r="AK84" s="2846"/>
      <c r="AL84" s="2846"/>
      <c r="AM84" s="2846"/>
      <c r="AN84" s="2846"/>
      <c r="AO84" s="2846"/>
      <c r="AP84" s="2846"/>
      <c r="AQ84" s="2846"/>
      <c r="AR84" s="2846"/>
      <c r="AS84" s="2846"/>
      <c r="AT84" s="2846"/>
      <c r="AU84" s="2846"/>
      <c r="AV84" s="2846"/>
      <c r="AW84" s="2846"/>
      <c r="AX84" s="2846"/>
      <c r="AY84" s="2846"/>
      <c r="AZ84" s="2846"/>
      <c r="BA84" s="2846"/>
      <c r="BB84" s="2846"/>
    </row>
    <row r="85" spans="1:54" ht="54" customHeight="1">
      <c r="A85" s="4793"/>
      <c r="B85" s="4796"/>
      <c r="C85" s="2851">
        <v>0.25</v>
      </c>
      <c r="D85" s="2850">
        <v>3</v>
      </c>
      <c r="E85" s="2850">
        <v>18</v>
      </c>
      <c r="F85" s="2850">
        <v>1800</v>
      </c>
      <c r="G85" s="2850" t="s">
        <v>5661</v>
      </c>
      <c r="H85" s="4798" t="s">
        <v>5629</v>
      </c>
      <c r="I85" s="4799"/>
      <c r="J85" s="4800"/>
      <c r="K85" s="3315"/>
      <c r="L85" s="2865"/>
      <c r="N85" s="2847"/>
      <c r="O85" s="2847"/>
      <c r="P85" s="2847"/>
      <c r="Q85" s="2847"/>
      <c r="R85" s="2847"/>
      <c r="S85" s="2847"/>
      <c r="T85" s="2849"/>
      <c r="U85" s="2849"/>
      <c r="V85" s="2846"/>
      <c r="W85" s="2846"/>
      <c r="X85" s="2846"/>
      <c r="Y85" s="2846"/>
      <c r="Z85" s="2846"/>
      <c r="AA85" s="2846"/>
      <c r="AB85" s="2846"/>
      <c r="AC85" s="2846"/>
      <c r="AD85" s="2846"/>
      <c r="AE85" s="2846"/>
      <c r="AF85" s="2846"/>
      <c r="AG85" s="2846"/>
      <c r="AH85" s="2846"/>
      <c r="AI85" s="2846"/>
      <c r="AJ85" s="2846"/>
      <c r="AK85" s="2846"/>
      <c r="AL85" s="2846"/>
      <c r="AM85" s="2846"/>
      <c r="AN85" s="2846"/>
      <c r="AO85" s="2846"/>
      <c r="AP85" s="2846"/>
      <c r="AQ85" s="2846"/>
      <c r="AR85" s="2846"/>
      <c r="AS85" s="2846"/>
      <c r="AT85" s="2846"/>
      <c r="AU85" s="2846"/>
      <c r="AV85" s="2846"/>
      <c r="AW85" s="2846"/>
      <c r="AX85" s="2846"/>
      <c r="AY85" s="2846"/>
      <c r="AZ85" s="2846"/>
      <c r="BA85" s="2846"/>
      <c r="BB85" s="2846"/>
    </row>
    <row r="86" spans="1:54" ht="57" customHeight="1">
      <c r="A86" s="4793"/>
      <c r="B86" s="4796"/>
      <c r="C86" s="2851">
        <v>0.5</v>
      </c>
      <c r="D86" s="2850">
        <v>3</v>
      </c>
      <c r="E86" s="2850">
        <v>8</v>
      </c>
      <c r="F86" s="2850">
        <v>1800</v>
      </c>
      <c r="G86" s="2850" t="s">
        <v>5662</v>
      </c>
      <c r="H86" s="4798" t="s">
        <v>5629</v>
      </c>
      <c r="I86" s="4799"/>
      <c r="J86" s="4800"/>
      <c r="K86" s="3315"/>
      <c r="L86" s="2865"/>
      <c r="N86" s="2847"/>
      <c r="O86" s="2847"/>
      <c r="P86" s="2847"/>
      <c r="Q86" s="2847"/>
      <c r="R86" s="2847"/>
      <c r="S86" s="2847"/>
      <c r="T86" s="2849"/>
      <c r="U86" s="2849"/>
      <c r="V86" s="2846"/>
      <c r="W86" s="2846"/>
      <c r="X86" s="2846"/>
      <c r="Y86" s="2846"/>
      <c r="Z86" s="2846"/>
      <c r="AA86" s="2846"/>
      <c r="AB86" s="2846"/>
      <c r="AC86" s="2846"/>
      <c r="AD86" s="2846"/>
      <c r="AE86" s="2846"/>
      <c r="AF86" s="2846"/>
      <c r="AG86" s="2846"/>
      <c r="AH86" s="2846"/>
      <c r="AI86" s="2846"/>
      <c r="AJ86" s="2846"/>
      <c r="AK86" s="2846"/>
      <c r="AL86" s="2846"/>
      <c r="AM86" s="2846"/>
      <c r="AN86" s="2846"/>
      <c r="AO86" s="2846"/>
      <c r="AP86" s="2846"/>
      <c r="AQ86" s="2846"/>
      <c r="AR86" s="2846"/>
      <c r="AS86" s="2846"/>
      <c r="AT86" s="2846"/>
      <c r="AU86" s="2846"/>
      <c r="AV86" s="2846"/>
      <c r="AW86" s="2846"/>
      <c r="AX86" s="2846"/>
      <c r="AY86" s="2846"/>
      <c r="AZ86" s="2846"/>
      <c r="BA86" s="2846"/>
      <c r="BB86" s="2846"/>
    </row>
    <row r="87" spans="1:54" ht="95.25" customHeight="1">
      <c r="A87" s="4794"/>
      <c r="B87" s="4797"/>
      <c r="C87" s="4798" t="s">
        <v>5654</v>
      </c>
      <c r="D87" s="4799"/>
      <c r="E87" s="4799"/>
      <c r="F87" s="4799"/>
      <c r="G87" s="4799"/>
      <c r="H87" s="4799"/>
      <c r="I87" s="4799"/>
      <c r="J87" s="4800"/>
      <c r="K87" s="3539" t="s">
        <v>4030</v>
      </c>
      <c r="L87" s="2866" t="s">
        <v>5288</v>
      </c>
      <c r="N87" s="2847"/>
      <c r="O87" s="2847"/>
      <c r="P87" s="2847"/>
      <c r="Q87" s="2847"/>
      <c r="R87" s="2847"/>
      <c r="S87" s="2847"/>
      <c r="T87" s="2849"/>
      <c r="U87" s="2849"/>
      <c r="V87" s="2846"/>
      <c r="W87" s="2846"/>
      <c r="X87" s="2846"/>
      <c r="Y87" s="2846"/>
      <c r="Z87" s="2846"/>
      <c r="AA87" s="2846"/>
      <c r="AB87" s="2846"/>
      <c r="AC87" s="2846"/>
      <c r="AD87" s="2846"/>
      <c r="AE87" s="2846"/>
      <c r="AF87" s="2846"/>
      <c r="AG87" s="2846"/>
      <c r="AH87" s="2846"/>
      <c r="AI87" s="2846"/>
      <c r="AJ87" s="2846"/>
      <c r="AK87" s="2846"/>
      <c r="AL87" s="2846"/>
      <c r="AM87" s="2846"/>
      <c r="AN87" s="2846"/>
      <c r="AO87" s="2846"/>
      <c r="AP87" s="2846"/>
      <c r="AQ87" s="2846"/>
      <c r="AR87" s="2846"/>
      <c r="AS87" s="2846"/>
      <c r="AT87" s="2846"/>
      <c r="AU87" s="2846"/>
      <c r="AV87" s="2846"/>
      <c r="AW87" s="2846"/>
      <c r="AX87" s="2846"/>
      <c r="AY87" s="2846"/>
      <c r="AZ87" s="2846"/>
      <c r="BA87" s="2846"/>
      <c r="BB87" s="2846"/>
    </row>
    <row r="88" spans="1:54" ht="49.5" customHeight="1">
      <c r="A88" s="2837">
        <v>43714</v>
      </c>
      <c r="B88" s="2838" t="s">
        <v>11</v>
      </c>
      <c r="C88" s="4627" t="s">
        <v>5613</v>
      </c>
      <c r="D88" s="4628"/>
      <c r="E88" s="4628"/>
      <c r="F88" s="4628"/>
      <c r="G88" s="4628"/>
      <c r="H88" s="4628"/>
      <c r="I88" s="4628"/>
      <c r="J88" s="4629"/>
      <c r="K88" s="3293"/>
      <c r="N88" s="4788"/>
      <c r="O88" s="4788"/>
      <c r="P88" s="4788"/>
      <c r="Q88" s="4788"/>
      <c r="R88" s="4788"/>
      <c r="S88" s="4788"/>
    </row>
    <row r="89" spans="1:54" ht="36" customHeight="1">
      <c r="A89" s="2837">
        <v>43715</v>
      </c>
      <c r="B89" s="2838" t="s">
        <v>11</v>
      </c>
      <c r="C89" s="4627" t="s">
        <v>5614</v>
      </c>
      <c r="D89" s="4628"/>
      <c r="E89" s="4628"/>
      <c r="F89" s="4628"/>
      <c r="G89" s="4628"/>
      <c r="H89" s="4628"/>
      <c r="I89" s="4628"/>
      <c r="J89" s="4629"/>
      <c r="K89" s="3293"/>
      <c r="N89" s="4788"/>
      <c r="O89" s="4788"/>
      <c r="P89" s="4788"/>
      <c r="Q89" s="4788"/>
      <c r="R89" s="4788"/>
      <c r="S89" s="4788"/>
    </row>
    <row r="90" spans="1:54" ht="69" customHeight="1">
      <c r="A90" s="2837">
        <v>43716</v>
      </c>
      <c r="B90" s="2838" t="s">
        <v>11</v>
      </c>
      <c r="C90" s="4627" t="s">
        <v>5630</v>
      </c>
      <c r="D90" s="4628"/>
      <c r="E90" s="4628"/>
      <c r="F90" s="4628"/>
      <c r="G90" s="4628"/>
      <c r="H90" s="4628"/>
      <c r="I90" s="4628"/>
      <c r="J90" s="4629"/>
      <c r="K90" s="3293"/>
      <c r="N90" s="4788"/>
      <c r="O90" s="4788"/>
      <c r="P90" s="4788"/>
      <c r="Q90" s="4788"/>
      <c r="R90" s="4788"/>
      <c r="S90" s="4788"/>
    </row>
    <row r="91" spans="1:54" ht="80.25" customHeight="1">
      <c r="A91" s="2840">
        <v>43717</v>
      </c>
      <c r="B91" s="2841" t="s">
        <v>11</v>
      </c>
      <c r="C91" s="4627" t="s">
        <v>5631</v>
      </c>
      <c r="D91" s="4628"/>
      <c r="E91" s="4628"/>
      <c r="F91" s="4628"/>
      <c r="G91" s="4628"/>
      <c r="H91" s="4628"/>
      <c r="I91" s="4628"/>
      <c r="J91" s="4629"/>
      <c r="K91" s="3293"/>
      <c r="N91" s="4788"/>
      <c r="O91" s="4788"/>
      <c r="P91" s="4788"/>
      <c r="Q91" s="4788"/>
      <c r="R91" s="4788"/>
      <c r="S91" s="4789"/>
    </row>
    <row r="92" spans="1:54" ht="74.25" customHeight="1">
      <c r="A92" s="2843">
        <v>43718</v>
      </c>
      <c r="B92" s="2838" t="s">
        <v>11</v>
      </c>
      <c r="C92" s="4627" t="s">
        <v>5670</v>
      </c>
      <c r="D92" s="4628"/>
      <c r="E92" s="4628"/>
      <c r="F92" s="4628"/>
      <c r="G92" s="4628"/>
      <c r="H92" s="4628"/>
      <c r="I92" s="4628"/>
      <c r="J92" s="4629"/>
      <c r="K92" s="3293"/>
      <c r="N92" s="4788"/>
      <c r="O92" s="4788"/>
      <c r="P92" s="4788"/>
      <c r="Q92" s="4788"/>
      <c r="R92" s="4788"/>
      <c r="S92" s="4789"/>
    </row>
    <row r="93" spans="1:54" ht="62.25" customHeight="1">
      <c r="A93" s="2837">
        <v>43720</v>
      </c>
      <c r="B93" s="2838" t="s">
        <v>11</v>
      </c>
      <c r="C93" s="4627" t="s">
        <v>5664</v>
      </c>
      <c r="D93" s="4628"/>
      <c r="E93" s="4628"/>
      <c r="F93" s="4628"/>
      <c r="G93" s="4628"/>
      <c r="H93" s="4628"/>
      <c r="I93" s="4628"/>
      <c r="J93" s="4629"/>
      <c r="K93" s="3293"/>
      <c r="N93" s="4788"/>
      <c r="O93" s="4788"/>
      <c r="P93" s="4788"/>
      <c r="Q93" s="4788"/>
      <c r="R93" s="4788"/>
      <c r="S93" s="4789"/>
    </row>
    <row r="94" spans="1:54" ht="67.5" customHeight="1">
      <c r="A94" s="2857">
        <v>43721</v>
      </c>
      <c r="B94" s="2858" t="s">
        <v>11</v>
      </c>
      <c r="C94" s="4627" t="s">
        <v>5640</v>
      </c>
      <c r="D94" s="4628"/>
      <c r="E94" s="4628"/>
      <c r="F94" s="4628"/>
      <c r="G94" s="4628"/>
      <c r="H94" s="4628"/>
      <c r="I94" s="4628"/>
      <c r="J94" s="4629"/>
      <c r="K94" s="3293"/>
    </row>
    <row r="95" spans="1:54" ht="25.5" customHeight="1">
      <c r="A95" s="2837">
        <v>43722</v>
      </c>
      <c r="B95" s="2838" t="s">
        <v>11</v>
      </c>
      <c r="C95" s="4644" t="s">
        <v>5650</v>
      </c>
      <c r="D95" s="4645"/>
      <c r="E95" s="4645"/>
      <c r="F95" s="4645"/>
      <c r="G95" s="4645"/>
      <c r="H95" s="4645"/>
      <c r="I95" s="4645"/>
      <c r="J95" s="4646"/>
      <c r="K95" s="3303"/>
    </row>
    <row r="96" spans="1:54" ht="15.75" customHeight="1">
      <c r="A96" s="2837">
        <v>43723</v>
      </c>
      <c r="B96" s="2838" t="s">
        <v>11</v>
      </c>
      <c r="C96" s="4644" t="s">
        <v>5669</v>
      </c>
      <c r="D96" s="4645"/>
      <c r="E96" s="4645"/>
      <c r="F96" s="4645"/>
      <c r="G96" s="4645"/>
      <c r="H96" s="4645"/>
      <c r="I96" s="4645"/>
      <c r="J96" s="4646"/>
      <c r="K96" s="3303"/>
    </row>
    <row r="97" spans="1:11" ht="45.75" customHeight="1">
      <c r="A97" s="2837">
        <v>43726</v>
      </c>
      <c r="B97" s="2838" t="s">
        <v>11</v>
      </c>
      <c r="C97" s="4627" t="s">
        <v>5738</v>
      </c>
      <c r="D97" s="4645"/>
      <c r="E97" s="4645"/>
      <c r="F97" s="4645"/>
      <c r="G97" s="4645"/>
      <c r="H97" s="4645"/>
      <c r="I97" s="4645"/>
      <c r="J97" s="4646"/>
      <c r="K97" s="3303"/>
    </row>
    <row r="98" spans="1:11" ht="15.75" customHeight="1">
      <c r="A98" s="2837"/>
      <c r="B98" s="2838"/>
      <c r="C98" s="4644"/>
      <c r="D98" s="4645"/>
      <c r="E98" s="4645"/>
      <c r="F98" s="4645"/>
      <c r="G98" s="4645"/>
      <c r="H98" s="4645"/>
      <c r="I98" s="4645"/>
      <c r="J98" s="4646"/>
      <c r="K98" s="3303"/>
    </row>
    <row r="99" spans="1:11">
      <c r="A99" s="2837"/>
      <c r="B99" s="2838"/>
      <c r="D99" s="2814">
        <f t="shared" si="1"/>
        <v>0</v>
      </c>
    </row>
    <row r="100" spans="1:11">
      <c r="A100" s="2837"/>
      <c r="B100" s="2838"/>
      <c r="D100" s="2814">
        <f t="shared" si="1"/>
        <v>0</v>
      </c>
    </row>
    <row r="101" spans="1:11">
      <c r="A101" s="2837"/>
      <c r="B101" s="2838"/>
      <c r="D101" s="2814">
        <f t="shared" si="1"/>
        <v>0</v>
      </c>
    </row>
    <row r="102" spans="1:11">
      <c r="A102" s="2837"/>
      <c r="B102" s="2838"/>
      <c r="D102" s="2814">
        <f t="shared" si="1"/>
        <v>0</v>
      </c>
    </row>
    <row r="103" spans="1:11">
      <c r="A103" s="2837"/>
      <c r="B103" s="2838"/>
      <c r="D103" s="2814">
        <f t="shared" si="1"/>
        <v>0</v>
      </c>
    </row>
    <row r="104" spans="1:11">
      <c r="A104" s="2837"/>
      <c r="B104" s="2838"/>
      <c r="D104" s="2814">
        <f t="shared" si="1"/>
        <v>0</v>
      </c>
    </row>
    <row r="105" spans="1:11">
      <c r="A105" s="2837"/>
      <c r="B105" s="2838"/>
      <c r="D105" s="2814">
        <f t="shared" si="1"/>
        <v>0</v>
      </c>
    </row>
    <row r="106" spans="1:11">
      <c r="A106" s="2837"/>
      <c r="B106" s="2838"/>
      <c r="D106" s="2814">
        <f t="shared" si="1"/>
        <v>0</v>
      </c>
    </row>
    <row r="107" spans="1:11">
      <c r="A107" s="2837"/>
      <c r="B107" s="2838"/>
      <c r="D107" s="2814">
        <f t="shared" si="1"/>
        <v>0</v>
      </c>
    </row>
    <row r="108" spans="1:11">
      <c r="A108" s="2837"/>
      <c r="B108" s="2838"/>
      <c r="D108" s="2814">
        <f t="shared" si="1"/>
        <v>0</v>
      </c>
    </row>
    <row r="109" spans="1:11">
      <c r="A109" s="2837"/>
      <c r="B109" s="2838"/>
      <c r="D109" s="2814">
        <f t="shared" si="1"/>
        <v>0</v>
      </c>
    </row>
    <row r="110" spans="1:11">
      <c r="A110" s="2837"/>
      <c r="B110" s="2838"/>
      <c r="D110" s="2814">
        <f t="shared" si="1"/>
        <v>0</v>
      </c>
    </row>
    <row r="111" spans="1:11">
      <c r="A111" s="2837"/>
      <c r="B111" s="2838"/>
      <c r="D111" s="2814">
        <f t="shared" si="1"/>
        <v>0</v>
      </c>
    </row>
    <row r="112" spans="1:11">
      <c r="A112" s="2837"/>
      <c r="B112" s="2838"/>
      <c r="D112" s="2814">
        <f t="shared" si="1"/>
        <v>0</v>
      </c>
    </row>
    <row r="113" spans="4:4">
      <c r="D113" s="2814">
        <f t="shared" si="1"/>
        <v>0</v>
      </c>
    </row>
    <row r="114" spans="4:4">
      <c r="D114" s="2814">
        <f t="shared" si="1"/>
        <v>0</v>
      </c>
    </row>
    <row r="115" spans="4:4">
      <c r="D115" s="2814">
        <f t="shared" si="1"/>
        <v>0</v>
      </c>
    </row>
    <row r="116" spans="4:4">
      <c r="D116" s="2814">
        <f t="shared" si="1"/>
        <v>0</v>
      </c>
    </row>
    <row r="117" spans="4:4">
      <c r="D117" s="2814">
        <f t="shared" si="1"/>
        <v>0</v>
      </c>
    </row>
    <row r="118" spans="4:4">
      <c r="D118" s="2814">
        <f t="shared" si="1"/>
        <v>0</v>
      </c>
    </row>
    <row r="119" spans="4:4">
      <c r="D119" s="2814">
        <f t="shared" si="1"/>
        <v>0</v>
      </c>
    </row>
    <row r="120" spans="4:4">
      <c r="D120" s="2814">
        <f t="shared" si="1"/>
        <v>0</v>
      </c>
    </row>
    <row r="121" spans="4:4">
      <c r="D121" s="2814">
        <f t="shared" si="1"/>
        <v>0</v>
      </c>
    </row>
    <row r="122" spans="4:4">
      <c r="D122" s="2814">
        <f t="shared" si="1"/>
        <v>0</v>
      </c>
    </row>
    <row r="123" spans="4:4">
      <c r="D123" s="2814">
        <f t="shared" si="1"/>
        <v>0</v>
      </c>
    </row>
    <row r="124" spans="4:4">
      <c r="D124" s="2814">
        <f t="shared" si="1"/>
        <v>0</v>
      </c>
    </row>
    <row r="125" spans="4:4">
      <c r="D125" s="2814">
        <f t="shared" si="1"/>
        <v>0</v>
      </c>
    </row>
    <row r="126" spans="4:4">
      <c r="D126" s="2814">
        <f t="shared" si="1"/>
        <v>0</v>
      </c>
    </row>
    <row r="127" spans="4:4">
      <c r="D127" s="2814">
        <f t="shared" si="1"/>
        <v>0</v>
      </c>
    </row>
    <row r="128" spans="4:4">
      <c r="D128" s="2814">
        <f t="shared" si="1"/>
        <v>0</v>
      </c>
    </row>
    <row r="129" spans="4:4">
      <c r="D129" s="2814">
        <f t="shared" si="1"/>
        <v>0</v>
      </c>
    </row>
    <row r="130" spans="4:4">
      <c r="D130" s="2814">
        <f t="shared" si="1"/>
        <v>0</v>
      </c>
    </row>
    <row r="131" spans="4:4">
      <c r="D131" s="2814">
        <f t="shared" si="1"/>
        <v>0</v>
      </c>
    </row>
    <row r="132" spans="4:4">
      <c r="D132" s="2814">
        <f t="shared" si="1"/>
        <v>0</v>
      </c>
    </row>
    <row r="133" spans="4:4">
      <c r="D133" s="2814">
        <f t="shared" si="1"/>
        <v>0</v>
      </c>
    </row>
    <row r="134" spans="4:4">
      <c r="D134" s="2814">
        <f t="shared" si="1"/>
        <v>0</v>
      </c>
    </row>
    <row r="135" spans="4:4">
      <c r="D135" s="2814">
        <f t="shared" si="1"/>
        <v>0</v>
      </c>
    </row>
    <row r="136" spans="4:4">
      <c r="D136" s="2814">
        <f t="shared" si="1"/>
        <v>0</v>
      </c>
    </row>
    <row r="137" spans="4:4">
      <c r="D137" s="2814">
        <f t="shared" si="1"/>
        <v>0</v>
      </c>
    </row>
    <row r="138" spans="4:4">
      <c r="D138" s="2814">
        <f t="shared" si="1"/>
        <v>0</v>
      </c>
    </row>
    <row r="139" spans="4:4">
      <c r="D139" s="2814">
        <f t="shared" si="1"/>
        <v>0</v>
      </c>
    </row>
    <row r="140" spans="4:4">
      <c r="D140" s="2814">
        <f t="shared" si="1"/>
        <v>0</v>
      </c>
    </row>
    <row r="141" spans="4:4">
      <c r="D141" s="2814">
        <f t="shared" si="1"/>
        <v>0</v>
      </c>
    </row>
    <row r="142" spans="4:4">
      <c r="D142" s="2814">
        <f t="shared" si="1"/>
        <v>0</v>
      </c>
    </row>
    <row r="143" spans="4:4">
      <c r="D143" s="2814">
        <f t="shared" si="1"/>
        <v>0</v>
      </c>
    </row>
    <row r="144" spans="4:4">
      <c r="D144" s="2814">
        <f t="shared" si="1"/>
        <v>0</v>
      </c>
    </row>
    <row r="145" spans="4:4">
      <c r="D145" s="2814">
        <f t="shared" si="1"/>
        <v>0</v>
      </c>
    </row>
    <row r="146" spans="4:4">
      <c r="D146" s="2814">
        <f t="shared" si="1"/>
        <v>0</v>
      </c>
    </row>
    <row r="147" spans="4:4">
      <c r="D147" s="2814">
        <f t="shared" si="1"/>
        <v>0</v>
      </c>
    </row>
    <row r="148" spans="4:4">
      <c r="D148" s="2814">
        <f>+C148*(100-E148)/100</f>
        <v>0</v>
      </c>
    </row>
    <row r="149" spans="4:4">
      <c r="D149" s="2814">
        <f>+C149*(100-E149)/100</f>
        <v>0</v>
      </c>
    </row>
    <row r="150" spans="4:4">
      <c r="D150" s="2814">
        <f>+C150*(100-E150)/100</f>
        <v>0</v>
      </c>
    </row>
  </sheetData>
  <autoFilter ref="A6:L6"/>
  <mergeCells count="90">
    <mergeCell ref="C87:J87"/>
    <mergeCell ref="C92:J92"/>
    <mergeCell ref="C89:J89"/>
    <mergeCell ref="C90:J90"/>
    <mergeCell ref="C91:J91"/>
    <mergeCell ref="C88:J88"/>
    <mergeCell ref="C96:J96"/>
    <mergeCell ref="C97:J97"/>
    <mergeCell ref="C95:J95"/>
    <mergeCell ref="C94:J94"/>
    <mergeCell ref="C93:J93"/>
    <mergeCell ref="H77:J77"/>
    <mergeCell ref="H78:J78"/>
    <mergeCell ref="C77:D77"/>
    <mergeCell ref="C78:D78"/>
    <mergeCell ref="C83:J83"/>
    <mergeCell ref="C80:D80"/>
    <mergeCell ref="N90:S90"/>
    <mergeCell ref="N89:S89"/>
    <mergeCell ref="N88:S88"/>
    <mergeCell ref="A76:A87"/>
    <mergeCell ref="B76:B87"/>
    <mergeCell ref="H84:J84"/>
    <mergeCell ref="H85:J85"/>
    <mergeCell ref="H86:J86"/>
    <mergeCell ref="H81:J81"/>
    <mergeCell ref="H82:J82"/>
    <mergeCell ref="C81:D81"/>
    <mergeCell ref="C82:D82"/>
    <mergeCell ref="H79:J79"/>
    <mergeCell ref="H80:J80"/>
    <mergeCell ref="C79:D79"/>
    <mergeCell ref="C76:J76"/>
    <mergeCell ref="C63:J63"/>
    <mergeCell ref="A72:A73"/>
    <mergeCell ref="C73:J73"/>
    <mergeCell ref="C71:J71"/>
    <mergeCell ref="N93:S93"/>
    <mergeCell ref="N74:W74"/>
    <mergeCell ref="N75:X75"/>
    <mergeCell ref="N76:X76"/>
    <mergeCell ref="N77:X77"/>
    <mergeCell ref="N78:X78"/>
    <mergeCell ref="N79:X79"/>
    <mergeCell ref="N81:U81"/>
    <mergeCell ref="N82:U82"/>
    <mergeCell ref="N80:U80"/>
    <mergeCell ref="N92:S92"/>
    <mergeCell ref="N91:S91"/>
    <mergeCell ref="A1:L1"/>
    <mergeCell ref="C34:J34"/>
    <mergeCell ref="A33:A34"/>
    <mergeCell ref="C15:J15"/>
    <mergeCell ref="A15:A16"/>
    <mergeCell ref="C12:J12"/>
    <mergeCell ref="C7:J7"/>
    <mergeCell ref="A13:A14"/>
    <mergeCell ref="C13:J13"/>
    <mergeCell ref="C11:J11"/>
    <mergeCell ref="A10:A12"/>
    <mergeCell ref="C27:J27"/>
    <mergeCell ref="A27:A28"/>
    <mergeCell ref="A23:A25"/>
    <mergeCell ref="C20:J20"/>
    <mergeCell ref="A17:A18"/>
    <mergeCell ref="C60:J60"/>
    <mergeCell ref="A2:B2"/>
    <mergeCell ref="C2:F2"/>
    <mergeCell ref="G2:H2"/>
    <mergeCell ref="A3:B3"/>
    <mergeCell ref="C3:F3"/>
    <mergeCell ref="G3:H3"/>
    <mergeCell ref="C40:J40"/>
    <mergeCell ref="C47:J47"/>
    <mergeCell ref="C98:J98"/>
    <mergeCell ref="A4:B4"/>
    <mergeCell ref="C4:F4"/>
    <mergeCell ref="A5:B5"/>
    <mergeCell ref="C5:F5"/>
    <mergeCell ref="C70:J70"/>
    <mergeCell ref="C64:J64"/>
    <mergeCell ref="C17:J17"/>
    <mergeCell ref="A19:A21"/>
    <mergeCell ref="C19:J19"/>
    <mergeCell ref="A39:A41"/>
    <mergeCell ref="A47:A48"/>
    <mergeCell ref="C24:J24"/>
    <mergeCell ref="C65:J65"/>
    <mergeCell ref="C36:J36"/>
    <mergeCell ref="C35:J35"/>
  </mergeCells>
  <pageMargins left="0.7" right="0.7" top="0.75" bottom="0.75" header="0.3" footer="0.3"/>
  <pageSetup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tabColor rgb="FFFFFF00"/>
  </sheetPr>
  <dimension ref="A1:R131"/>
  <sheetViews>
    <sheetView workbookViewId="0">
      <pane ySplit="6" topLeftCell="A31" activePane="bottomLeft" state="frozen"/>
      <selection pane="bottomLeft" activeCell="C35" sqref="C35:J35"/>
    </sheetView>
  </sheetViews>
  <sheetFormatPr defaultRowHeight="15.75"/>
  <cols>
    <col min="1" max="1" width="11" style="273" customWidth="1"/>
    <col min="2" max="2" width="10.140625" style="272" customWidth="1"/>
    <col min="3" max="10" width="12.28515625" style="272" customWidth="1"/>
    <col min="11" max="11" width="13" style="272" customWidth="1"/>
    <col min="12" max="12" width="53" style="348" customWidth="1"/>
    <col min="13" max="16384" width="9.140625" style="270"/>
  </cols>
  <sheetData>
    <row r="1" spans="1:18" s="281" customFormat="1" ht="30.75" customHeight="1" thickTop="1">
      <c r="A1" s="4298" t="s">
        <v>6282</v>
      </c>
      <c r="B1" s="4299"/>
      <c r="C1" s="4299"/>
      <c r="D1" s="4299"/>
      <c r="E1" s="4299"/>
      <c r="F1" s="4299"/>
      <c r="G1" s="4299"/>
      <c r="H1" s="4299"/>
      <c r="I1" s="4299"/>
      <c r="J1" s="4299"/>
      <c r="K1" s="4299"/>
      <c r="L1" s="4300"/>
      <c r="M1" s="288"/>
    </row>
    <row r="2" spans="1:18" ht="20.25" customHeight="1">
      <c r="A2" s="4289" t="s">
        <v>215</v>
      </c>
      <c r="B2" s="4373"/>
      <c r="C2" s="4358">
        <f>+(25+128+46)*25</f>
        <v>4975</v>
      </c>
      <c r="D2" s="4281"/>
      <c r="E2" s="4281"/>
      <c r="F2" s="4359"/>
      <c r="G2" s="4813" t="s">
        <v>6317</v>
      </c>
      <c r="H2" s="4814"/>
      <c r="I2" s="4365" t="s">
        <v>216</v>
      </c>
      <c r="J2" s="4366"/>
      <c r="K2" s="4483" t="s">
        <v>251</v>
      </c>
      <c r="L2" s="4815"/>
      <c r="M2" s="4816" t="s">
        <v>6318</v>
      </c>
      <c r="N2" s="4817"/>
      <c r="O2" s="4817"/>
      <c r="P2" s="4817"/>
      <c r="Q2" s="4817"/>
      <c r="R2" s="4818"/>
    </row>
    <row r="3" spans="1:18" ht="20.25" customHeight="1">
      <c r="A3" s="4289" t="s">
        <v>217</v>
      </c>
      <c r="B3" s="4373"/>
      <c r="C3" s="4358" t="s">
        <v>6320</v>
      </c>
      <c r="D3" s="4281"/>
      <c r="E3" s="4281"/>
      <c r="F3" s="4359"/>
      <c r="G3" s="4821" t="s">
        <v>6322</v>
      </c>
      <c r="H3" s="4822"/>
      <c r="I3" s="4365" t="s">
        <v>218</v>
      </c>
      <c r="J3" s="4366"/>
      <c r="K3" s="4483" t="s">
        <v>252</v>
      </c>
      <c r="L3" s="4815"/>
      <c r="M3" s="285"/>
    </row>
    <row r="4" spans="1:18" ht="20.25" customHeight="1">
      <c r="A4" s="4289" t="s">
        <v>219</v>
      </c>
      <c r="B4" s="4373"/>
      <c r="C4" s="4358" t="s">
        <v>6321</v>
      </c>
      <c r="D4" s="4281"/>
      <c r="E4" s="4281"/>
      <c r="F4" s="4359"/>
      <c r="G4" s="4821"/>
      <c r="H4" s="4822"/>
      <c r="I4" s="4365" t="s">
        <v>220</v>
      </c>
      <c r="J4" s="4366"/>
      <c r="K4" s="4819" t="s">
        <v>6840</v>
      </c>
      <c r="L4" s="4820"/>
      <c r="M4" s="285"/>
    </row>
    <row r="5" spans="1:18" ht="89.25" customHeight="1" thickBot="1">
      <c r="A5" s="4360" t="s">
        <v>221</v>
      </c>
      <c r="B5" s="4361"/>
      <c r="C5" s="4416" t="s">
        <v>6887</v>
      </c>
      <c r="D5" s="4417"/>
      <c r="E5" s="4417"/>
      <c r="F5" s="4418"/>
      <c r="G5" s="4374" t="s">
        <v>6403</v>
      </c>
      <c r="H5" s="4375"/>
      <c r="I5" s="4365" t="s">
        <v>325</v>
      </c>
      <c r="J5" s="4366"/>
      <c r="K5" s="4823" t="s">
        <v>6713</v>
      </c>
      <c r="L5" s="4824"/>
      <c r="M5" s="285"/>
    </row>
    <row r="6" spans="1:18" s="281" customFormat="1" ht="35.25" customHeight="1" thickTop="1">
      <c r="A6" s="284" t="s">
        <v>1</v>
      </c>
      <c r="B6" s="283" t="s">
        <v>0</v>
      </c>
      <c r="C6" s="283" t="s">
        <v>2</v>
      </c>
      <c r="D6" s="283" t="s">
        <v>3</v>
      </c>
      <c r="E6" s="283" t="s">
        <v>4</v>
      </c>
      <c r="F6" s="283" t="s">
        <v>5</v>
      </c>
      <c r="G6" s="283" t="s">
        <v>6</v>
      </c>
      <c r="H6" s="283" t="s">
        <v>7</v>
      </c>
      <c r="I6" s="283" t="s">
        <v>8</v>
      </c>
      <c r="J6" s="283" t="s">
        <v>9</v>
      </c>
      <c r="K6" s="283" t="s">
        <v>6286</v>
      </c>
      <c r="L6" s="282" t="s">
        <v>10</v>
      </c>
    </row>
    <row r="7" spans="1:18" ht="120" customHeight="1">
      <c r="A7" s="1930">
        <v>44084</v>
      </c>
      <c r="B7" s="3220" t="s">
        <v>32</v>
      </c>
      <c r="C7" s="4450" t="s">
        <v>6331</v>
      </c>
      <c r="D7" s="4451"/>
      <c r="E7" s="4451"/>
      <c r="F7" s="4451"/>
      <c r="G7" s="4451"/>
      <c r="H7" s="4451"/>
      <c r="I7" s="4451"/>
      <c r="J7" s="4452"/>
      <c r="K7" s="4201" t="s">
        <v>6319</v>
      </c>
      <c r="L7" s="3746" t="s">
        <v>6423</v>
      </c>
    </row>
    <row r="8" spans="1:18">
      <c r="A8" s="3219">
        <v>44099</v>
      </c>
      <c r="B8" s="3217" t="s">
        <v>6335</v>
      </c>
      <c r="C8" s="3218">
        <v>160</v>
      </c>
      <c r="D8" s="3218">
        <f t="shared" ref="D8:D64" si="0">+C8*(100-E8)/100</f>
        <v>72</v>
      </c>
      <c r="E8" s="3218">
        <v>55</v>
      </c>
      <c r="F8" s="3218" t="s">
        <v>70</v>
      </c>
      <c r="G8" s="3218">
        <v>125</v>
      </c>
      <c r="H8" s="3218"/>
      <c r="I8" s="3218"/>
      <c r="J8" s="3218"/>
      <c r="K8" s="4198"/>
      <c r="L8" s="4198" t="s">
        <v>20</v>
      </c>
    </row>
    <row r="9" spans="1:18">
      <c r="A9" s="3219">
        <v>44101</v>
      </c>
      <c r="B9" s="3217" t="s">
        <v>143</v>
      </c>
      <c r="C9" s="3218"/>
      <c r="D9" s="3218" t="s">
        <v>324</v>
      </c>
      <c r="E9" s="3218"/>
      <c r="F9" s="3218"/>
      <c r="G9" s="3218"/>
      <c r="H9" s="3218">
        <v>2560</v>
      </c>
      <c r="I9" s="3218">
        <v>100</v>
      </c>
      <c r="J9" s="3218"/>
      <c r="K9" s="4198"/>
      <c r="L9" s="4198"/>
    </row>
    <row r="10" spans="1:18">
      <c r="A10" s="3219">
        <v>44112</v>
      </c>
      <c r="B10" s="3217" t="s">
        <v>143</v>
      </c>
      <c r="C10" s="3218"/>
      <c r="D10" s="3218">
        <f t="shared" si="0"/>
        <v>0</v>
      </c>
      <c r="E10" s="3218"/>
      <c r="F10" s="3218"/>
      <c r="G10" s="3218"/>
      <c r="H10" s="3218">
        <v>2700</v>
      </c>
      <c r="I10" s="3218">
        <v>100</v>
      </c>
      <c r="J10" s="3218"/>
      <c r="K10" s="4198"/>
      <c r="L10" s="4198" t="s">
        <v>6340</v>
      </c>
    </row>
    <row r="11" spans="1:18">
      <c r="A11" s="3219">
        <v>44196</v>
      </c>
      <c r="B11" s="3217" t="s">
        <v>6335</v>
      </c>
      <c r="C11" s="3745">
        <v>162</v>
      </c>
      <c r="D11" s="3745">
        <f>+C11-(E11/100*C11)</f>
        <v>81</v>
      </c>
      <c r="E11" s="3745">
        <v>50</v>
      </c>
      <c r="F11" s="3745" t="s">
        <v>70</v>
      </c>
      <c r="G11" s="3745">
        <v>136</v>
      </c>
      <c r="H11" s="3218"/>
      <c r="I11" s="3218"/>
      <c r="J11" s="3218"/>
      <c r="K11" s="4198"/>
      <c r="L11" s="4198" t="s">
        <v>4152</v>
      </c>
    </row>
    <row r="12" spans="1:18">
      <c r="A12" s="3219">
        <v>44199</v>
      </c>
      <c r="B12" s="3217" t="s">
        <v>6335</v>
      </c>
      <c r="C12" s="3218"/>
      <c r="D12" s="3218">
        <f t="shared" si="0"/>
        <v>0</v>
      </c>
      <c r="E12" s="3218"/>
      <c r="F12" s="3218"/>
      <c r="G12" s="3218"/>
      <c r="H12" s="3749">
        <v>3100</v>
      </c>
      <c r="I12" s="3749">
        <v>100</v>
      </c>
      <c r="J12" s="3218"/>
      <c r="K12" s="4198"/>
      <c r="L12" s="4198" t="s">
        <v>30</v>
      </c>
    </row>
    <row r="13" spans="1:18">
      <c r="A13" s="4293">
        <v>44233</v>
      </c>
      <c r="B13" s="3810" t="s">
        <v>27</v>
      </c>
      <c r="C13" s="4262" t="s">
        <v>6508</v>
      </c>
      <c r="D13" s="4263"/>
      <c r="E13" s="4263"/>
      <c r="F13" s="4263"/>
      <c r="G13" s="4263"/>
      <c r="H13" s="4263"/>
      <c r="I13" s="4263"/>
      <c r="J13" s="4264"/>
      <c r="K13" s="4198"/>
      <c r="L13" s="4198"/>
    </row>
    <row r="14" spans="1:18" ht="31.5">
      <c r="A14" s="4307"/>
      <c r="B14" s="3217" t="s">
        <v>6335</v>
      </c>
      <c r="C14" s="3218">
        <v>250</v>
      </c>
      <c r="D14" s="3218">
        <f t="shared" si="0"/>
        <v>125</v>
      </c>
      <c r="E14" s="3218">
        <v>50</v>
      </c>
      <c r="F14" s="3218" t="s">
        <v>70</v>
      </c>
      <c r="G14" s="3218">
        <v>155</v>
      </c>
      <c r="H14" s="3218"/>
      <c r="I14" s="3218"/>
      <c r="J14" s="3218"/>
      <c r="K14" s="4198"/>
      <c r="L14" s="4199" t="s">
        <v>6501</v>
      </c>
    </row>
    <row r="15" spans="1:18">
      <c r="A15" s="3219">
        <v>44261</v>
      </c>
      <c r="B15" s="3217" t="s">
        <v>143</v>
      </c>
      <c r="C15" s="3218"/>
      <c r="D15" s="3218" t="s">
        <v>324</v>
      </c>
      <c r="E15" s="3218"/>
      <c r="F15" s="3218"/>
      <c r="G15" s="3218"/>
      <c r="H15" s="3218">
        <v>3700</v>
      </c>
      <c r="I15" s="3218">
        <v>100</v>
      </c>
      <c r="J15" s="3218"/>
      <c r="K15" s="4198"/>
      <c r="L15" s="4198"/>
    </row>
    <row r="16" spans="1:18">
      <c r="A16" s="4027">
        <v>44350</v>
      </c>
      <c r="B16" s="4009" t="s">
        <v>143</v>
      </c>
      <c r="C16" s="4005"/>
      <c r="D16" s="4012" t="s">
        <v>324</v>
      </c>
      <c r="E16" s="4005"/>
      <c r="F16" s="4005"/>
      <c r="G16" s="4005"/>
      <c r="H16" s="4005">
        <v>1370</v>
      </c>
      <c r="I16" s="4005">
        <v>100</v>
      </c>
      <c r="J16" s="4005"/>
      <c r="L16" s="348" t="s">
        <v>6665</v>
      </c>
    </row>
    <row r="17" spans="1:12">
      <c r="A17" s="3219">
        <v>44352</v>
      </c>
      <c r="B17" s="3217" t="s">
        <v>6335</v>
      </c>
      <c r="C17" s="3218">
        <v>225</v>
      </c>
      <c r="D17" s="3218">
        <f t="shared" si="0"/>
        <v>15.75</v>
      </c>
      <c r="E17" s="3218">
        <v>93</v>
      </c>
      <c r="F17" s="3218"/>
      <c r="G17" s="3218">
        <v>160</v>
      </c>
      <c r="H17" s="3218"/>
      <c r="I17" s="3218"/>
      <c r="J17" s="3218"/>
      <c r="K17" s="4198"/>
      <c r="L17" s="4198" t="s">
        <v>4152</v>
      </c>
    </row>
    <row r="18" spans="1:12">
      <c r="A18" s="3219">
        <v>44372</v>
      </c>
      <c r="B18" s="3217" t="s">
        <v>143</v>
      </c>
      <c r="C18" s="3218"/>
      <c r="D18" s="3218" t="s">
        <v>324</v>
      </c>
      <c r="E18" s="3218"/>
      <c r="F18" s="3218"/>
      <c r="G18" s="3218"/>
      <c r="H18" s="3218">
        <v>1320</v>
      </c>
      <c r="I18" s="3218">
        <v>100</v>
      </c>
      <c r="J18" s="3218"/>
      <c r="K18" s="4198"/>
      <c r="L18" s="4198"/>
    </row>
    <row r="19" spans="1:12" ht="108" customHeight="1">
      <c r="A19" s="1930">
        <v>44374</v>
      </c>
      <c r="B19" s="1937" t="s">
        <v>15</v>
      </c>
      <c r="C19" s="4603" t="s">
        <v>6712</v>
      </c>
      <c r="D19" s="4376"/>
      <c r="E19" s="4376"/>
      <c r="F19" s="4376"/>
      <c r="G19" s="4376"/>
      <c r="H19" s="4376"/>
      <c r="I19" s="4376"/>
      <c r="J19" s="4812"/>
      <c r="K19" s="4047"/>
      <c r="L19" s="4048" t="s">
        <v>6709</v>
      </c>
    </row>
    <row r="20" spans="1:12" ht="23.25" customHeight="1">
      <c r="A20" s="1353">
        <v>44376</v>
      </c>
      <c r="B20" s="497" t="s">
        <v>4</v>
      </c>
      <c r="C20" s="4810" t="s">
        <v>6711</v>
      </c>
      <c r="D20" s="4673"/>
      <c r="E20" s="4673"/>
      <c r="F20" s="4673"/>
      <c r="G20" s="4673"/>
      <c r="H20" s="4673"/>
      <c r="I20" s="4673"/>
      <c r="J20" s="4811"/>
      <c r="K20" s="496"/>
      <c r="L20" s="496"/>
    </row>
    <row r="21" spans="1:12" ht="126.75" customHeight="1">
      <c r="A21" s="4516">
        <v>44379</v>
      </c>
      <c r="B21" s="1937" t="s">
        <v>15</v>
      </c>
      <c r="C21" s="4603" t="s">
        <v>6715</v>
      </c>
      <c r="D21" s="4376"/>
      <c r="E21" s="4376"/>
      <c r="F21" s="4376"/>
      <c r="G21" s="4376"/>
      <c r="H21" s="4376"/>
      <c r="I21" s="4376"/>
      <c r="J21" s="4812"/>
      <c r="K21" s="4047"/>
      <c r="L21" s="4048" t="s">
        <v>6714</v>
      </c>
    </row>
    <row r="22" spans="1:12">
      <c r="A22" s="4518"/>
      <c r="B22" s="3217" t="s">
        <v>27</v>
      </c>
      <c r="C22" s="4273" t="s">
        <v>6719</v>
      </c>
      <c r="D22" s="4274"/>
      <c r="E22" s="4274"/>
      <c r="F22" s="4274"/>
      <c r="G22" s="4274"/>
      <c r="H22" s="4274"/>
      <c r="I22" s="4274"/>
      <c r="J22" s="4275"/>
      <c r="K22" s="4198"/>
      <c r="L22" s="4198"/>
    </row>
    <row r="23" spans="1:12">
      <c r="A23" s="4133">
        <v>44385</v>
      </c>
      <c r="B23" s="3217" t="s">
        <v>6335</v>
      </c>
      <c r="C23" s="4052">
        <v>210</v>
      </c>
      <c r="D23" s="4052">
        <f t="shared" ref="D23" si="1">C23*(100-E23)/100</f>
        <v>63</v>
      </c>
      <c r="E23" s="4052">
        <v>70</v>
      </c>
      <c r="F23" s="4052" t="s">
        <v>70</v>
      </c>
      <c r="G23" s="4052">
        <v>140</v>
      </c>
      <c r="H23" s="3218"/>
      <c r="I23" s="3218"/>
      <c r="J23" s="3218"/>
      <c r="K23" s="4198"/>
      <c r="L23" s="4198" t="s">
        <v>6734</v>
      </c>
    </row>
    <row r="24" spans="1:12">
      <c r="A24" s="3219">
        <v>44437</v>
      </c>
      <c r="B24" s="3217" t="s">
        <v>143</v>
      </c>
      <c r="C24" s="3218"/>
      <c r="D24" s="3218">
        <f t="shared" si="0"/>
        <v>0</v>
      </c>
      <c r="E24" s="3218"/>
      <c r="F24" s="3218"/>
      <c r="G24" s="3218"/>
      <c r="H24" s="301">
        <v>1245</v>
      </c>
      <c r="I24" s="301">
        <v>100</v>
      </c>
      <c r="J24" s="3218"/>
      <c r="K24" s="4198"/>
      <c r="L24" s="4199" t="s">
        <v>30</v>
      </c>
    </row>
    <row r="25" spans="1:12" ht="75.75" customHeight="1">
      <c r="A25" s="1930">
        <v>44441</v>
      </c>
      <c r="B25" s="1937" t="s">
        <v>4264</v>
      </c>
      <c r="C25" s="4807" t="s">
        <v>6841</v>
      </c>
      <c r="D25" s="4808"/>
      <c r="E25" s="4808"/>
      <c r="F25" s="4808"/>
      <c r="G25" s="4808"/>
      <c r="H25" s="4808"/>
      <c r="I25" s="4808"/>
      <c r="J25" s="4809"/>
      <c r="K25" s="4047" t="s">
        <v>5667</v>
      </c>
      <c r="L25" s="4048" t="s">
        <v>6842</v>
      </c>
    </row>
    <row r="26" spans="1:12">
      <c r="A26" s="3219">
        <v>44449</v>
      </c>
      <c r="B26" s="3217" t="s">
        <v>6335</v>
      </c>
      <c r="C26" s="4174">
        <v>145</v>
      </c>
      <c r="D26" s="4174">
        <f t="shared" ref="D26" si="2">C26*(100-E26)/100</f>
        <v>84.1</v>
      </c>
      <c r="E26" s="4174">
        <v>42</v>
      </c>
      <c r="F26" s="4174" t="s">
        <v>70</v>
      </c>
      <c r="G26" s="4174">
        <v>150</v>
      </c>
      <c r="H26" s="3218"/>
      <c r="I26" s="3218"/>
      <c r="J26" s="3218"/>
      <c r="K26" s="4198"/>
      <c r="L26" s="4198" t="s">
        <v>6819</v>
      </c>
    </row>
    <row r="27" spans="1:12" ht="31.5">
      <c r="A27" s="3219">
        <v>44449</v>
      </c>
      <c r="B27" s="3217" t="s">
        <v>143</v>
      </c>
      <c r="C27" s="3217"/>
      <c r="D27" s="3218">
        <f t="shared" si="0"/>
        <v>0</v>
      </c>
      <c r="E27" s="3217"/>
      <c r="F27" s="3217"/>
      <c r="G27" s="3217"/>
      <c r="H27" s="4175">
        <v>4755</v>
      </c>
      <c r="I27" s="4175">
        <v>100</v>
      </c>
      <c r="J27" s="3217"/>
      <c r="K27" s="4200"/>
      <c r="L27" s="348" t="s">
        <v>6825</v>
      </c>
    </row>
    <row r="28" spans="1:12" ht="66.75" customHeight="1">
      <c r="A28" s="3219">
        <v>44460</v>
      </c>
      <c r="B28" s="3217" t="s">
        <v>12</v>
      </c>
      <c r="C28" s="4262" t="s">
        <v>6849</v>
      </c>
      <c r="D28" s="4263"/>
      <c r="E28" s="4263"/>
      <c r="F28" s="4263"/>
      <c r="G28" s="4263"/>
      <c r="H28" s="4263"/>
      <c r="I28" s="4263"/>
      <c r="J28" s="4264"/>
      <c r="K28" s="4200"/>
      <c r="L28" s="4202" t="s">
        <v>4563</v>
      </c>
    </row>
    <row r="29" spans="1:12" ht="93" customHeight="1">
      <c r="A29" s="1930">
        <v>44473</v>
      </c>
      <c r="B29" s="1937" t="s">
        <v>4264</v>
      </c>
      <c r="C29" s="4603" t="s">
        <v>6889</v>
      </c>
      <c r="D29" s="4332"/>
      <c r="E29" s="4332"/>
      <c r="F29" s="4332"/>
      <c r="G29" s="4332"/>
      <c r="H29" s="4332"/>
      <c r="I29" s="4332"/>
      <c r="J29" s="4333"/>
      <c r="K29" s="1937"/>
      <c r="L29" s="4080"/>
    </row>
    <row r="30" spans="1:12" ht="56.25" customHeight="1">
      <c r="A30" s="3219">
        <v>44483</v>
      </c>
      <c r="B30" s="3217" t="s">
        <v>12</v>
      </c>
      <c r="C30" s="4262" t="s">
        <v>6869</v>
      </c>
      <c r="D30" s="4263"/>
      <c r="E30" s="4263"/>
      <c r="F30" s="4263"/>
      <c r="G30" s="4263"/>
      <c r="H30" s="4263"/>
      <c r="I30" s="4263"/>
      <c r="J30" s="4264"/>
      <c r="K30" s="4200"/>
      <c r="L30" s="4202" t="s">
        <v>6870</v>
      </c>
    </row>
    <row r="31" spans="1:12">
      <c r="A31" s="3219">
        <v>44488</v>
      </c>
      <c r="B31" s="3217" t="s">
        <v>6335</v>
      </c>
      <c r="C31" s="3217">
        <v>215</v>
      </c>
      <c r="D31" s="3218">
        <f t="shared" si="0"/>
        <v>27.95</v>
      </c>
      <c r="E31" s="3217">
        <v>87</v>
      </c>
      <c r="F31" s="3217" t="s">
        <v>70</v>
      </c>
      <c r="G31" s="3217">
        <v>150</v>
      </c>
      <c r="H31" s="3217"/>
      <c r="I31" s="3217"/>
      <c r="J31" s="3217"/>
      <c r="K31" s="4200"/>
      <c r="L31" s="272" t="s">
        <v>4151</v>
      </c>
    </row>
    <row r="32" spans="1:12" ht="21" customHeight="1">
      <c r="A32" s="4228">
        <v>44490</v>
      </c>
      <c r="B32" s="3792" t="s">
        <v>4</v>
      </c>
      <c r="C32" s="4825" t="s">
        <v>6881</v>
      </c>
      <c r="D32" s="4826"/>
      <c r="E32" s="4826"/>
      <c r="F32" s="4826"/>
      <c r="G32" s="4826"/>
      <c r="H32" s="4826"/>
      <c r="I32" s="4826"/>
      <c r="J32" s="4827"/>
      <c r="K32" s="3792"/>
      <c r="L32" s="4229"/>
    </row>
    <row r="33" spans="1:12" ht="18.75">
      <c r="A33" s="3219">
        <v>44495</v>
      </c>
      <c r="B33" s="3217" t="s">
        <v>12</v>
      </c>
      <c r="C33" s="4273" t="s">
        <v>6886</v>
      </c>
      <c r="D33" s="4274"/>
      <c r="E33" s="4274"/>
      <c r="F33" s="4274"/>
      <c r="G33" s="4274"/>
      <c r="H33" s="4274"/>
      <c r="I33" s="4274"/>
      <c r="J33" s="4275"/>
      <c r="K33" s="4200"/>
      <c r="L33" s="4202" t="s">
        <v>4675</v>
      </c>
    </row>
    <row r="34" spans="1:12">
      <c r="A34" s="3219">
        <v>44529</v>
      </c>
      <c r="B34" s="3217" t="s">
        <v>12</v>
      </c>
      <c r="C34" s="4273" t="s">
        <v>6901</v>
      </c>
      <c r="D34" s="4274"/>
      <c r="E34" s="4274"/>
      <c r="F34" s="4274"/>
      <c r="G34" s="4274"/>
      <c r="H34" s="4274"/>
      <c r="I34" s="4274"/>
      <c r="J34" s="4275"/>
      <c r="K34" s="4200"/>
      <c r="L34" s="272"/>
    </row>
    <row r="35" spans="1:12" ht="67.5" customHeight="1">
      <c r="A35" s="4250">
        <v>44515</v>
      </c>
      <c r="B35" s="4251" t="s">
        <v>6918</v>
      </c>
      <c r="C35" s="4804" t="s">
        <v>6929</v>
      </c>
      <c r="D35" s="4805"/>
      <c r="E35" s="4805"/>
      <c r="F35" s="4805"/>
      <c r="G35" s="4805"/>
      <c r="H35" s="4805"/>
      <c r="I35" s="4805"/>
      <c r="J35" s="4806"/>
      <c r="K35" s="4252"/>
      <c r="L35" s="2667" t="s">
        <v>6919</v>
      </c>
    </row>
    <row r="36" spans="1:12">
      <c r="A36" s="3219"/>
      <c r="B36" s="3217"/>
      <c r="C36" s="3217"/>
      <c r="D36" s="3218">
        <f t="shared" si="0"/>
        <v>0</v>
      </c>
      <c r="E36" s="3217"/>
      <c r="F36" s="3217"/>
      <c r="G36" s="3217"/>
      <c r="H36" s="3217"/>
      <c r="I36" s="3217"/>
      <c r="J36" s="3217"/>
      <c r="K36" s="4200"/>
      <c r="L36" s="272"/>
    </row>
    <row r="37" spans="1:12">
      <c r="A37" s="3219"/>
      <c r="B37" s="3217"/>
      <c r="C37" s="3217"/>
      <c r="D37" s="3218">
        <f t="shared" si="0"/>
        <v>0</v>
      </c>
      <c r="E37" s="3217"/>
      <c r="F37" s="3217"/>
      <c r="G37" s="3217"/>
      <c r="H37" s="3217"/>
      <c r="I37" s="3217"/>
      <c r="J37" s="3217"/>
      <c r="K37" s="4200"/>
      <c r="L37" s="272"/>
    </row>
    <row r="38" spans="1:12">
      <c r="A38" s="3219"/>
      <c r="B38" s="3217"/>
      <c r="C38" s="3217"/>
      <c r="D38" s="3218">
        <f t="shared" si="0"/>
        <v>0</v>
      </c>
      <c r="E38" s="3217"/>
      <c r="F38" s="3217"/>
      <c r="G38" s="3217"/>
      <c r="H38" s="3217"/>
      <c r="I38" s="3217"/>
      <c r="J38" s="3217"/>
      <c r="K38" s="4200"/>
      <c r="L38" s="272"/>
    </row>
    <row r="39" spans="1:12">
      <c r="A39" s="3219"/>
      <c r="B39" s="3217"/>
      <c r="C39" s="3217"/>
      <c r="D39" s="3218">
        <f t="shared" si="0"/>
        <v>0</v>
      </c>
      <c r="E39" s="3217"/>
      <c r="F39" s="3217"/>
      <c r="G39" s="3217"/>
      <c r="H39" s="3217"/>
      <c r="I39" s="3217"/>
      <c r="J39" s="3217"/>
      <c r="K39" s="4200"/>
      <c r="L39" s="272"/>
    </row>
    <row r="40" spans="1:12">
      <c r="A40" s="3219"/>
      <c r="B40" s="3217"/>
      <c r="C40" s="3217"/>
      <c r="D40" s="3218">
        <f t="shared" si="0"/>
        <v>0</v>
      </c>
      <c r="E40" s="3217"/>
      <c r="F40" s="3217"/>
      <c r="G40" s="3217"/>
      <c r="H40" s="3217"/>
      <c r="I40" s="3217"/>
      <c r="J40" s="3217"/>
      <c r="K40" s="4200"/>
      <c r="L40" s="272"/>
    </row>
    <row r="41" spans="1:12">
      <c r="A41" s="3219"/>
      <c r="B41" s="3217"/>
      <c r="C41" s="3217"/>
      <c r="D41" s="3218">
        <f t="shared" si="0"/>
        <v>0</v>
      </c>
      <c r="E41" s="3217"/>
      <c r="F41" s="3217"/>
      <c r="G41" s="3217"/>
      <c r="H41" s="3217"/>
      <c r="I41" s="3217"/>
      <c r="J41" s="3217"/>
      <c r="K41" s="4200"/>
      <c r="L41" s="272"/>
    </row>
    <row r="42" spans="1:12">
      <c r="A42" s="3219"/>
      <c r="B42" s="3217"/>
      <c r="C42" s="3217"/>
      <c r="D42" s="3218">
        <f t="shared" si="0"/>
        <v>0</v>
      </c>
      <c r="E42" s="3217"/>
      <c r="F42" s="3217"/>
      <c r="G42" s="3217"/>
      <c r="H42" s="3217"/>
      <c r="I42" s="3217"/>
      <c r="J42" s="3217"/>
      <c r="K42" s="4200"/>
      <c r="L42" s="272"/>
    </row>
    <row r="43" spans="1:12">
      <c r="A43" s="3219"/>
      <c r="B43" s="3217"/>
      <c r="C43" s="3217"/>
      <c r="D43" s="3218">
        <f t="shared" si="0"/>
        <v>0</v>
      </c>
      <c r="E43" s="3217"/>
      <c r="F43" s="3217"/>
      <c r="G43" s="3217"/>
      <c r="H43" s="3217"/>
      <c r="I43" s="3217"/>
      <c r="J43" s="3217"/>
      <c r="K43" s="4200"/>
      <c r="L43" s="272"/>
    </row>
    <row r="44" spans="1:12">
      <c r="A44" s="3219"/>
      <c r="B44" s="3217"/>
      <c r="C44" s="3217"/>
      <c r="D44" s="3218">
        <f t="shared" si="0"/>
        <v>0</v>
      </c>
      <c r="E44" s="3217"/>
      <c r="F44" s="3217"/>
      <c r="G44" s="3217"/>
      <c r="H44" s="3217"/>
      <c r="I44" s="3217"/>
      <c r="J44" s="3217"/>
      <c r="K44" s="4200"/>
      <c r="L44" s="272"/>
    </row>
    <row r="45" spans="1:12">
      <c r="A45" s="3219"/>
      <c r="B45" s="3217"/>
      <c r="C45" s="3217"/>
      <c r="D45" s="3218">
        <f t="shared" si="0"/>
        <v>0</v>
      </c>
      <c r="E45" s="3217"/>
      <c r="F45" s="3217"/>
      <c r="G45" s="3217"/>
      <c r="H45" s="3217"/>
      <c r="I45" s="3217"/>
      <c r="J45" s="3217"/>
      <c r="K45" s="4200"/>
      <c r="L45" s="272"/>
    </row>
    <row r="46" spans="1:12">
      <c r="A46" s="3219"/>
      <c r="B46" s="3217"/>
      <c r="C46" s="3217"/>
      <c r="D46" s="3218">
        <f t="shared" si="0"/>
        <v>0</v>
      </c>
      <c r="E46" s="3217"/>
      <c r="F46" s="3217"/>
      <c r="G46" s="3217"/>
      <c r="H46" s="3217"/>
      <c r="I46" s="3217"/>
      <c r="J46" s="3217"/>
      <c r="K46" s="4200"/>
      <c r="L46" s="272"/>
    </row>
    <row r="47" spans="1:12">
      <c r="A47" s="3219"/>
      <c r="B47" s="3217"/>
      <c r="C47" s="3217"/>
      <c r="D47" s="3218">
        <f t="shared" si="0"/>
        <v>0</v>
      </c>
      <c r="E47" s="3217"/>
      <c r="F47" s="3217"/>
      <c r="G47" s="3217"/>
      <c r="H47" s="3217"/>
      <c r="I47" s="3217"/>
      <c r="J47" s="3217"/>
      <c r="K47" s="4200"/>
      <c r="L47" s="272"/>
    </row>
    <row r="48" spans="1:12">
      <c r="A48" s="3219"/>
      <c r="B48" s="3217"/>
      <c r="C48" s="3217"/>
      <c r="D48" s="3218">
        <f t="shared" si="0"/>
        <v>0</v>
      </c>
      <c r="E48" s="3217"/>
      <c r="F48" s="3217"/>
      <c r="G48" s="3217"/>
      <c r="H48" s="3217"/>
      <c r="I48" s="3217"/>
      <c r="J48" s="3217"/>
      <c r="K48" s="4200"/>
      <c r="L48" s="272"/>
    </row>
    <row r="49" spans="1:12">
      <c r="A49" s="3219"/>
      <c r="B49" s="3217"/>
      <c r="C49" s="3217"/>
      <c r="D49" s="3218">
        <f t="shared" si="0"/>
        <v>0</v>
      </c>
      <c r="E49" s="3217"/>
      <c r="F49" s="3217"/>
      <c r="G49" s="3217"/>
      <c r="H49" s="3217"/>
      <c r="I49" s="3217"/>
      <c r="J49" s="3217"/>
      <c r="K49" s="4200"/>
      <c r="L49" s="272"/>
    </row>
    <row r="50" spans="1:12">
      <c r="A50" s="3219"/>
      <c r="B50" s="3217"/>
      <c r="C50" s="3217"/>
      <c r="D50" s="3218">
        <f t="shared" si="0"/>
        <v>0</v>
      </c>
      <c r="E50" s="3217"/>
      <c r="F50" s="3217"/>
      <c r="G50" s="3217"/>
      <c r="H50" s="3217"/>
      <c r="I50" s="3217"/>
      <c r="J50" s="3217"/>
      <c r="K50" s="4200"/>
      <c r="L50" s="272"/>
    </row>
    <row r="51" spans="1:12">
      <c r="A51" s="3219"/>
      <c r="B51" s="3217"/>
      <c r="C51" s="3217"/>
      <c r="D51" s="3218">
        <f t="shared" si="0"/>
        <v>0</v>
      </c>
      <c r="E51" s="3217"/>
      <c r="F51" s="3217"/>
      <c r="G51" s="3217"/>
      <c r="H51" s="3217"/>
      <c r="I51" s="3217"/>
      <c r="J51" s="3217"/>
      <c r="K51" s="4200"/>
      <c r="L51" s="272"/>
    </row>
    <row r="52" spans="1:12">
      <c r="A52" s="3219"/>
      <c r="B52" s="3217"/>
      <c r="C52" s="3217"/>
      <c r="D52" s="3218">
        <f t="shared" si="0"/>
        <v>0</v>
      </c>
      <c r="E52" s="3217"/>
      <c r="F52" s="3217"/>
      <c r="G52" s="3217"/>
      <c r="H52" s="3217"/>
      <c r="I52" s="3217"/>
      <c r="J52" s="3217"/>
      <c r="K52" s="4200"/>
      <c r="L52" s="272"/>
    </row>
    <row r="53" spans="1:12">
      <c r="A53" s="3219"/>
      <c r="B53" s="3217"/>
      <c r="C53" s="3217"/>
      <c r="D53" s="3218">
        <f t="shared" si="0"/>
        <v>0</v>
      </c>
      <c r="E53" s="3217"/>
      <c r="F53" s="3217"/>
      <c r="G53" s="3217"/>
      <c r="H53" s="3217"/>
      <c r="I53" s="3217"/>
      <c r="J53" s="3217"/>
      <c r="K53" s="4200"/>
      <c r="L53" s="272"/>
    </row>
    <row r="54" spans="1:12">
      <c r="A54" s="3219"/>
      <c r="B54" s="3217"/>
      <c r="C54" s="3217"/>
      <c r="D54" s="3218">
        <f t="shared" si="0"/>
        <v>0</v>
      </c>
      <c r="E54" s="3217"/>
      <c r="F54" s="3217"/>
      <c r="G54" s="3217"/>
      <c r="H54" s="3217"/>
      <c r="I54" s="3217"/>
      <c r="J54" s="3217"/>
      <c r="K54" s="4200"/>
      <c r="L54" s="272"/>
    </row>
    <row r="55" spans="1:12">
      <c r="A55" s="3219"/>
      <c r="B55" s="3217"/>
      <c r="C55" s="3217"/>
      <c r="D55" s="3218">
        <f t="shared" si="0"/>
        <v>0</v>
      </c>
      <c r="E55" s="3217"/>
      <c r="F55" s="3217"/>
      <c r="G55" s="3217"/>
      <c r="H55" s="3217"/>
      <c r="I55" s="3217"/>
      <c r="J55" s="3217"/>
      <c r="K55" s="4200"/>
      <c r="L55" s="272"/>
    </row>
    <row r="56" spans="1:12">
      <c r="A56" s="3219"/>
      <c r="B56" s="3217"/>
      <c r="C56" s="3217"/>
      <c r="D56" s="3218">
        <f t="shared" si="0"/>
        <v>0</v>
      </c>
      <c r="E56" s="3217"/>
      <c r="F56" s="3217"/>
      <c r="G56" s="3217"/>
      <c r="H56" s="3217"/>
      <c r="I56" s="3217"/>
      <c r="J56" s="3217"/>
      <c r="K56" s="4200"/>
      <c r="L56" s="272"/>
    </row>
    <row r="57" spans="1:12">
      <c r="A57" s="3219"/>
      <c r="B57" s="3217"/>
      <c r="C57" s="3217"/>
      <c r="D57" s="3218">
        <f t="shared" si="0"/>
        <v>0</v>
      </c>
      <c r="E57" s="3217"/>
      <c r="F57" s="3217"/>
      <c r="G57" s="3217"/>
      <c r="H57" s="3217"/>
      <c r="I57" s="3217"/>
      <c r="J57" s="3217"/>
      <c r="K57" s="4200"/>
      <c r="L57" s="272"/>
    </row>
    <row r="58" spans="1:12">
      <c r="A58" s="3219"/>
      <c r="B58" s="3217"/>
      <c r="C58" s="3217"/>
      <c r="D58" s="3218">
        <f t="shared" si="0"/>
        <v>0</v>
      </c>
      <c r="E58" s="3217"/>
      <c r="F58" s="3217"/>
      <c r="G58" s="3217"/>
      <c r="H58" s="3217"/>
      <c r="I58" s="3217"/>
      <c r="J58" s="3217"/>
      <c r="K58" s="4200"/>
      <c r="L58" s="272"/>
    </row>
    <row r="59" spans="1:12">
      <c r="A59" s="3219"/>
      <c r="B59" s="3217"/>
      <c r="C59" s="3217"/>
      <c r="D59" s="3218">
        <f t="shared" si="0"/>
        <v>0</v>
      </c>
      <c r="E59" s="3217"/>
      <c r="F59" s="3217"/>
      <c r="G59" s="3217"/>
      <c r="H59" s="3217"/>
      <c r="I59" s="3217"/>
      <c r="J59" s="3217"/>
      <c r="K59" s="4200"/>
      <c r="L59" s="272"/>
    </row>
    <row r="60" spans="1:12">
      <c r="A60" s="3219"/>
      <c r="B60" s="3217"/>
      <c r="C60" s="3217"/>
      <c r="D60" s="3218">
        <f t="shared" si="0"/>
        <v>0</v>
      </c>
      <c r="E60" s="3217"/>
      <c r="F60" s="3217"/>
      <c r="G60" s="3217"/>
      <c r="H60" s="3217"/>
      <c r="I60" s="3217"/>
      <c r="J60" s="3217"/>
      <c r="K60" s="4200"/>
      <c r="L60" s="272"/>
    </row>
    <row r="61" spans="1:12">
      <c r="A61" s="3219"/>
      <c r="B61" s="3217"/>
      <c r="C61" s="3217"/>
      <c r="D61" s="3218">
        <f t="shared" si="0"/>
        <v>0</v>
      </c>
      <c r="E61" s="3217"/>
      <c r="F61" s="3217"/>
      <c r="G61" s="3217"/>
      <c r="H61" s="3217"/>
      <c r="I61" s="3217"/>
      <c r="J61" s="3217"/>
      <c r="K61" s="4200"/>
      <c r="L61" s="272"/>
    </row>
    <row r="62" spans="1:12">
      <c r="A62" s="3219"/>
      <c r="B62" s="3217"/>
      <c r="C62" s="3217"/>
      <c r="D62" s="3218">
        <f t="shared" si="0"/>
        <v>0</v>
      </c>
      <c r="E62" s="3217"/>
      <c r="F62" s="3217"/>
      <c r="G62" s="3217"/>
      <c r="H62" s="3217"/>
      <c r="I62" s="3217"/>
      <c r="J62" s="3217"/>
      <c r="K62" s="4200"/>
      <c r="L62" s="272"/>
    </row>
    <row r="63" spans="1:12">
      <c r="A63" s="3219"/>
      <c r="B63" s="3217"/>
      <c r="C63" s="3217"/>
      <c r="D63" s="3218">
        <f t="shared" si="0"/>
        <v>0</v>
      </c>
      <c r="E63" s="3217"/>
      <c r="F63" s="3217"/>
      <c r="G63" s="3217"/>
      <c r="H63" s="3217"/>
      <c r="I63" s="3217"/>
      <c r="J63" s="3217"/>
      <c r="K63" s="4200"/>
      <c r="L63" s="272"/>
    </row>
    <row r="64" spans="1:12">
      <c r="A64" s="3219"/>
      <c r="B64" s="3217"/>
      <c r="C64" s="3217"/>
      <c r="D64" s="3218">
        <f t="shared" si="0"/>
        <v>0</v>
      </c>
      <c r="E64" s="3217"/>
      <c r="F64" s="3217"/>
      <c r="G64" s="3217"/>
      <c r="H64" s="3217"/>
      <c r="I64" s="3217"/>
      <c r="J64" s="3217"/>
      <c r="K64" s="4200"/>
      <c r="L64" s="272"/>
    </row>
    <row r="65" spans="1:12">
      <c r="A65" s="3219"/>
      <c r="B65" s="3217"/>
      <c r="C65" s="3217"/>
      <c r="D65" s="3218">
        <f t="shared" ref="D65:D127" si="3">+C65*(100-E65)/100</f>
        <v>0</v>
      </c>
      <c r="E65" s="3217"/>
      <c r="F65" s="3217"/>
      <c r="G65" s="3217"/>
      <c r="H65" s="3217"/>
      <c r="I65" s="3217"/>
      <c r="J65" s="3217"/>
      <c r="K65" s="4200"/>
      <c r="L65" s="272"/>
    </row>
    <row r="66" spans="1:12">
      <c r="A66" s="3219"/>
      <c r="B66" s="3217"/>
      <c r="C66" s="3217"/>
      <c r="D66" s="3218">
        <f t="shared" si="3"/>
        <v>0</v>
      </c>
      <c r="E66" s="3217"/>
      <c r="F66" s="3217"/>
      <c r="G66" s="3217"/>
      <c r="H66" s="3217"/>
      <c r="I66" s="3217"/>
      <c r="J66" s="3217"/>
      <c r="K66" s="4200"/>
      <c r="L66" s="272"/>
    </row>
    <row r="67" spans="1:12">
      <c r="A67" s="3219"/>
      <c r="B67" s="3217"/>
      <c r="C67" s="3217"/>
      <c r="D67" s="3218">
        <f t="shared" si="3"/>
        <v>0</v>
      </c>
      <c r="E67" s="3217"/>
      <c r="F67" s="3217"/>
      <c r="G67" s="3217"/>
      <c r="H67" s="3217"/>
      <c r="I67" s="3217"/>
      <c r="J67" s="3217"/>
      <c r="K67" s="4200"/>
      <c r="L67" s="272"/>
    </row>
    <row r="68" spans="1:12">
      <c r="A68" s="3219"/>
      <c r="B68" s="3217"/>
      <c r="C68" s="3217"/>
      <c r="D68" s="3218">
        <f t="shared" si="3"/>
        <v>0</v>
      </c>
      <c r="E68" s="3217"/>
      <c r="F68" s="3217"/>
      <c r="G68" s="3217"/>
      <c r="H68" s="3217"/>
      <c r="I68" s="3217"/>
      <c r="J68" s="3217"/>
      <c r="K68" s="4200"/>
      <c r="L68" s="272"/>
    </row>
    <row r="69" spans="1:12">
      <c r="A69" s="3219"/>
      <c r="B69" s="3217"/>
      <c r="C69" s="3217"/>
      <c r="D69" s="3218">
        <f t="shared" si="3"/>
        <v>0</v>
      </c>
      <c r="E69" s="3217"/>
      <c r="F69" s="3217"/>
      <c r="G69" s="3217"/>
      <c r="H69" s="3217"/>
      <c r="I69" s="3217"/>
      <c r="J69" s="3217"/>
      <c r="K69" s="4200"/>
      <c r="L69" s="272"/>
    </row>
    <row r="70" spans="1:12">
      <c r="A70" s="3219"/>
      <c r="B70" s="3217"/>
      <c r="C70" s="3217"/>
      <c r="D70" s="3218">
        <f t="shared" si="3"/>
        <v>0</v>
      </c>
      <c r="E70" s="3217"/>
      <c r="F70" s="3217"/>
      <c r="G70" s="3217"/>
      <c r="H70" s="3217"/>
      <c r="I70" s="3217"/>
      <c r="J70" s="3217"/>
      <c r="K70" s="4200"/>
      <c r="L70" s="272"/>
    </row>
    <row r="71" spans="1:12">
      <c r="A71" s="3219"/>
      <c r="B71" s="3217"/>
      <c r="C71" s="3217"/>
      <c r="D71" s="3218">
        <f t="shared" si="3"/>
        <v>0</v>
      </c>
      <c r="E71" s="3217"/>
      <c r="F71" s="3217"/>
      <c r="G71" s="3217"/>
      <c r="H71" s="3217"/>
      <c r="I71" s="3217"/>
      <c r="J71" s="3217"/>
      <c r="K71" s="4200"/>
      <c r="L71" s="272"/>
    </row>
    <row r="72" spans="1:12">
      <c r="A72" s="3219"/>
      <c r="B72" s="3217"/>
      <c r="C72" s="3217"/>
      <c r="D72" s="3218">
        <f t="shared" si="3"/>
        <v>0</v>
      </c>
      <c r="E72" s="3217"/>
      <c r="F72" s="3217"/>
      <c r="G72" s="3217"/>
      <c r="H72" s="3217"/>
      <c r="I72" s="3217"/>
      <c r="J72" s="3217"/>
      <c r="K72" s="4200"/>
      <c r="L72" s="272"/>
    </row>
    <row r="73" spans="1:12">
      <c r="A73" s="3219"/>
      <c r="B73" s="3217"/>
      <c r="C73" s="3217"/>
      <c r="D73" s="3218">
        <f t="shared" si="3"/>
        <v>0</v>
      </c>
      <c r="E73" s="3217"/>
      <c r="F73" s="3217"/>
      <c r="G73" s="3217"/>
      <c r="H73" s="3217"/>
      <c r="I73" s="3217"/>
      <c r="J73" s="3217"/>
      <c r="K73" s="4200"/>
      <c r="L73" s="272"/>
    </row>
    <row r="74" spans="1:12">
      <c r="A74" s="3219"/>
      <c r="B74" s="3217"/>
      <c r="C74" s="3217"/>
      <c r="D74" s="3218">
        <f t="shared" si="3"/>
        <v>0</v>
      </c>
      <c r="E74" s="3217"/>
      <c r="F74" s="3217"/>
      <c r="G74" s="3217"/>
      <c r="H74" s="3217"/>
      <c r="I74" s="3217"/>
      <c r="J74" s="3217"/>
      <c r="K74" s="4200"/>
      <c r="L74" s="272"/>
    </row>
    <row r="75" spans="1:12">
      <c r="A75" s="3219"/>
      <c r="B75" s="3217"/>
      <c r="C75" s="3217"/>
      <c r="D75" s="3218">
        <f t="shared" si="3"/>
        <v>0</v>
      </c>
      <c r="E75" s="3217"/>
      <c r="F75" s="3217"/>
      <c r="G75" s="3217"/>
      <c r="H75" s="3217"/>
      <c r="I75" s="3217"/>
      <c r="J75" s="3217"/>
      <c r="K75" s="4200"/>
      <c r="L75" s="272"/>
    </row>
    <row r="76" spans="1:12">
      <c r="A76" s="3219"/>
      <c r="B76" s="3217"/>
      <c r="C76" s="3217"/>
      <c r="D76" s="3218">
        <f t="shared" si="3"/>
        <v>0</v>
      </c>
      <c r="E76" s="3217"/>
      <c r="F76" s="3217"/>
      <c r="G76" s="3217"/>
      <c r="H76" s="3217"/>
      <c r="I76" s="3217"/>
      <c r="J76" s="3217"/>
      <c r="K76" s="4200"/>
      <c r="L76" s="272"/>
    </row>
    <row r="77" spans="1:12">
      <c r="A77" s="3219"/>
      <c r="B77" s="3217"/>
      <c r="C77" s="3217"/>
      <c r="D77" s="3218">
        <f t="shared" si="3"/>
        <v>0</v>
      </c>
      <c r="E77" s="3217"/>
      <c r="F77" s="3217"/>
      <c r="G77" s="3217"/>
      <c r="H77" s="3217"/>
      <c r="I77" s="3217"/>
      <c r="J77" s="3217"/>
      <c r="K77" s="4200"/>
      <c r="L77" s="272"/>
    </row>
    <row r="78" spans="1:12">
      <c r="A78" s="3219"/>
      <c r="B78" s="3217"/>
      <c r="C78" s="3217"/>
      <c r="D78" s="3218">
        <f t="shared" si="3"/>
        <v>0</v>
      </c>
      <c r="E78" s="3217"/>
      <c r="F78" s="3217"/>
      <c r="G78" s="3217"/>
      <c r="H78" s="3217"/>
      <c r="I78" s="3217"/>
      <c r="J78" s="3217"/>
      <c r="K78" s="4200"/>
      <c r="L78" s="272"/>
    </row>
    <row r="79" spans="1:12">
      <c r="A79" s="3219"/>
      <c r="B79" s="3217"/>
      <c r="C79" s="3217"/>
      <c r="D79" s="3218">
        <f t="shared" si="3"/>
        <v>0</v>
      </c>
      <c r="E79" s="3217"/>
      <c r="F79" s="3217"/>
      <c r="G79" s="3217"/>
      <c r="H79" s="3217"/>
      <c r="I79" s="3217"/>
      <c r="J79" s="3217"/>
      <c r="K79" s="4200"/>
      <c r="L79" s="272"/>
    </row>
    <row r="80" spans="1:12">
      <c r="A80" s="3219"/>
      <c r="B80" s="3217"/>
      <c r="C80" s="3217"/>
      <c r="D80" s="3218">
        <f t="shared" si="3"/>
        <v>0</v>
      </c>
      <c r="E80" s="3217"/>
      <c r="F80" s="3217"/>
      <c r="G80" s="3217"/>
      <c r="H80" s="3217"/>
      <c r="I80" s="3217"/>
      <c r="J80" s="3217"/>
      <c r="K80" s="4200"/>
      <c r="L80" s="272"/>
    </row>
    <row r="81" spans="1:12">
      <c r="A81" s="3219"/>
      <c r="B81" s="3217"/>
      <c r="C81" s="3217"/>
      <c r="D81" s="3218">
        <f t="shared" si="3"/>
        <v>0</v>
      </c>
      <c r="E81" s="3217"/>
      <c r="F81" s="3217"/>
      <c r="G81" s="3217"/>
      <c r="H81" s="3217"/>
      <c r="I81" s="3217"/>
      <c r="J81" s="3217"/>
      <c r="K81" s="4200"/>
      <c r="L81" s="272"/>
    </row>
    <row r="82" spans="1:12">
      <c r="A82" s="3219"/>
      <c r="B82" s="3217"/>
      <c r="C82" s="3217"/>
      <c r="D82" s="3218">
        <f t="shared" si="3"/>
        <v>0</v>
      </c>
      <c r="E82" s="3217"/>
      <c r="F82" s="3217"/>
      <c r="G82" s="3217"/>
      <c r="H82" s="3217"/>
      <c r="I82" s="3217"/>
      <c r="J82" s="3217"/>
      <c r="K82" s="4200"/>
      <c r="L82" s="272"/>
    </row>
    <row r="83" spans="1:12">
      <c r="A83" s="3219"/>
      <c r="B83" s="3217"/>
      <c r="C83" s="3217"/>
      <c r="D83" s="3218">
        <f t="shared" si="3"/>
        <v>0</v>
      </c>
      <c r="E83" s="3217"/>
      <c r="F83" s="3217"/>
      <c r="G83" s="3217"/>
      <c r="H83" s="3217"/>
      <c r="I83" s="3217"/>
      <c r="J83" s="3217"/>
      <c r="K83" s="4200"/>
      <c r="L83" s="272"/>
    </row>
    <row r="84" spans="1:12">
      <c r="A84" s="3219"/>
      <c r="B84" s="3217"/>
      <c r="C84" s="3217"/>
      <c r="D84" s="3218">
        <f t="shared" si="3"/>
        <v>0</v>
      </c>
      <c r="E84" s="3217"/>
      <c r="F84" s="3217"/>
      <c r="G84" s="3217"/>
      <c r="H84" s="3217"/>
      <c r="I84" s="3217"/>
      <c r="J84" s="3217"/>
      <c r="K84" s="4200"/>
      <c r="L84" s="272"/>
    </row>
    <row r="85" spans="1:12">
      <c r="A85" s="3219"/>
      <c r="B85" s="3217"/>
      <c r="C85" s="3217"/>
      <c r="D85" s="3218">
        <f t="shared" si="3"/>
        <v>0</v>
      </c>
      <c r="E85" s="3217"/>
      <c r="F85" s="3217"/>
      <c r="G85" s="3217"/>
      <c r="H85" s="3217"/>
      <c r="I85" s="3217"/>
      <c r="J85" s="3217"/>
      <c r="K85" s="4200"/>
      <c r="L85" s="272"/>
    </row>
    <row r="86" spans="1:12">
      <c r="A86" s="3219"/>
      <c r="B86" s="3217"/>
      <c r="C86" s="3217"/>
      <c r="D86" s="3218">
        <f t="shared" si="3"/>
        <v>0</v>
      </c>
      <c r="E86" s="3217"/>
      <c r="F86" s="3217"/>
      <c r="G86" s="3217"/>
      <c r="H86" s="3217"/>
      <c r="I86" s="3217"/>
      <c r="J86" s="3217"/>
      <c r="K86" s="4200"/>
      <c r="L86" s="272"/>
    </row>
    <row r="87" spans="1:12">
      <c r="A87" s="3219"/>
      <c r="B87" s="3217"/>
      <c r="C87" s="3217"/>
      <c r="D87" s="3218">
        <f t="shared" si="3"/>
        <v>0</v>
      </c>
      <c r="E87" s="3217"/>
      <c r="F87" s="3217"/>
      <c r="G87" s="3217"/>
      <c r="H87" s="3217"/>
      <c r="I87" s="3217"/>
      <c r="J87" s="3217"/>
      <c r="K87" s="4200"/>
      <c r="L87" s="272"/>
    </row>
    <row r="88" spans="1:12">
      <c r="A88" s="3219"/>
      <c r="D88" s="3218">
        <f t="shared" si="3"/>
        <v>0</v>
      </c>
      <c r="L88" s="272"/>
    </row>
    <row r="89" spans="1:12">
      <c r="A89" s="3219"/>
      <c r="D89" s="3218">
        <f t="shared" si="3"/>
        <v>0</v>
      </c>
      <c r="L89" s="272"/>
    </row>
    <row r="90" spans="1:12">
      <c r="A90" s="3219"/>
      <c r="D90" s="3218">
        <f t="shared" si="3"/>
        <v>0</v>
      </c>
      <c r="L90" s="272"/>
    </row>
    <row r="91" spans="1:12">
      <c r="A91" s="3219"/>
      <c r="D91" s="3218">
        <f t="shared" si="3"/>
        <v>0</v>
      </c>
      <c r="L91" s="272"/>
    </row>
    <row r="92" spans="1:12">
      <c r="A92" s="3219"/>
      <c r="D92" s="3218">
        <f t="shared" si="3"/>
        <v>0</v>
      </c>
      <c r="E92" s="270"/>
      <c r="F92" s="270"/>
      <c r="G92" s="270"/>
      <c r="H92" s="270"/>
      <c r="I92" s="270"/>
      <c r="J92" s="270"/>
      <c r="L92" s="272"/>
    </row>
    <row r="93" spans="1:12">
      <c r="A93" s="3219"/>
      <c r="D93" s="3218">
        <f t="shared" si="3"/>
        <v>0</v>
      </c>
      <c r="E93" s="270"/>
      <c r="F93" s="270"/>
      <c r="G93" s="270"/>
      <c r="H93" s="270"/>
      <c r="I93" s="270"/>
      <c r="J93" s="270"/>
      <c r="L93" s="272"/>
    </row>
    <row r="94" spans="1:12">
      <c r="A94" s="3219"/>
      <c r="D94" s="3218">
        <f t="shared" si="3"/>
        <v>0</v>
      </c>
      <c r="E94" s="270"/>
      <c r="F94" s="270"/>
      <c r="G94" s="270"/>
      <c r="H94" s="270"/>
      <c r="I94" s="270"/>
      <c r="J94" s="270"/>
      <c r="L94" s="272"/>
    </row>
    <row r="95" spans="1:12">
      <c r="A95" s="3219"/>
      <c r="D95" s="3218">
        <f t="shared" si="3"/>
        <v>0</v>
      </c>
      <c r="E95" s="270"/>
      <c r="F95" s="270"/>
      <c r="G95" s="270"/>
      <c r="H95" s="270"/>
      <c r="I95" s="270"/>
      <c r="J95" s="270"/>
      <c r="L95" s="272"/>
    </row>
    <row r="96" spans="1:12">
      <c r="A96" s="3219"/>
      <c r="D96" s="3218">
        <f t="shared" si="3"/>
        <v>0</v>
      </c>
      <c r="E96" s="270"/>
      <c r="F96" s="270"/>
      <c r="G96" s="270"/>
      <c r="H96" s="270"/>
      <c r="I96" s="270"/>
      <c r="J96" s="270"/>
      <c r="L96" s="272"/>
    </row>
    <row r="97" spans="1:12">
      <c r="A97" s="3219"/>
      <c r="D97" s="3218">
        <f t="shared" si="3"/>
        <v>0</v>
      </c>
      <c r="E97" s="270"/>
      <c r="F97" s="270"/>
      <c r="G97" s="270"/>
      <c r="H97" s="270"/>
      <c r="I97" s="270"/>
      <c r="J97" s="270"/>
      <c r="L97" s="272"/>
    </row>
    <row r="98" spans="1:12">
      <c r="A98" s="3219"/>
      <c r="D98" s="3218">
        <f t="shared" si="3"/>
        <v>0</v>
      </c>
      <c r="E98" s="270"/>
      <c r="F98" s="270"/>
      <c r="G98" s="270"/>
      <c r="H98" s="270"/>
      <c r="I98" s="270"/>
      <c r="J98" s="270"/>
      <c r="L98" s="272"/>
    </row>
    <row r="99" spans="1:12">
      <c r="A99" s="3219"/>
      <c r="D99" s="3218">
        <f t="shared" si="3"/>
        <v>0</v>
      </c>
      <c r="E99" s="270"/>
      <c r="F99" s="270"/>
      <c r="G99" s="270"/>
      <c r="H99" s="270"/>
      <c r="I99" s="270"/>
      <c r="J99" s="270"/>
      <c r="L99" s="272"/>
    </row>
    <row r="100" spans="1:12">
      <c r="A100" s="3219"/>
      <c r="D100" s="3218">
        <f t="shared" si="3"/>
        <v>0</v>
      </c>
      <c r="E100" s="270"/>
      <c r="F100" s="270"/>
      <c r="G100" s="270"/>
      <c r="H100" s="270"/>
      <c r="I100" s="270"/>
      <c r="J100" s="270"/>
      <c r="L100" s="272"/>
    </row>
    <row r="101" spans="1:12">
      <c r="A101" s="3219"/>
      <c r="D101" s="3218">
        <f t="shared" si="3"/>
        <v>0</v>
      </c>
      <c r="E101" s="270"/>
      <c r="F101" s="270"/>
      <c r="G101" s="270"/>
      <c r="H101" s="270"/>
      <c r="I101" s="270"/>
      <c r="J101" s="270"/>
      <c r="L101" s="272"/>
    </row>
    <row r="102" spans="1:12">
      <c r="A102" s="3219"/>
      <c r="D102" s="3218">
        <f t="shared" si="3"/>
        <v>0</v>
      </c>
      <c r="E102" s="270"/>
      <c r="F102" s="270"/>
      <c r="G102" s="270"/>
      <c r="H102" s="270"/>
      <c r="I102" s="270"/>
      <c r="J102" s="270"/>
      <c r="L102" s="272"/>
    </row>
    <row r="103" spans="1:12">
      <c r="A103" s="3219"/>
      <c r="D103" s="3218">
        <f t="shared" si="3"/>
        <v>0</v>
      </c>
      <c r="E103" s="270"/>
      <c r="F103" s="270"/>
      <c r="G103" s="270"/>
      <c r="H103" s="270"/>
      <c r="I103" s="270"/>
      <c r="J103" s="270"/>
      <c r="L103" s="272"/>
    </row>
    <row r="104" spans="1:12">
      <c r="A104" s="3219"/>
      <c r="D104" s="3218">
        <f t="shared" si="3"/>
        <v>0</v>
      </c>
      <c r="E104" s="270"/>
      <c r="F104" s="270"/>
      <c r="G104" s="270"/>
      <c r="H104" s="270"/>
      <c r="I104" s="270"/>
      <c r="J104" s="270"/>
      <c r="L104" s="272"/>
    </row>
    <row r="105" spans="1:12">
      <c r="A105" s="3219"/>
      <c r="D105" s="3218">
        <f t="shared" si="3"/>
        <v>0</v>
      </c>
      <c r="E105" s="270"/>
      <c r="F105" s="270"/>
      <c r="G105" s="270"/>
      <c r="H105" s="270"/>
      <c r="I105" s="270"/>
      <c r="J105" s="270"/>
      <c r="L105" s="272"/>
    </row>
    <row r="106" spans="1:12">
      <c r="A106" s="3219"/>
      <c r="D106" s="3218">
        <f t="shared" si="3"/>
        <v>0</v>
      </c>
      <c r="E106" s="270"/>
      <c r="F106" s="270"/>
      <c r="G106" s="270"/>
      <c r="H106" s="270"/>
      <c r="I106" s="270"/>
      <c r="J106" s="270"/>
      <c r="L106" s="272"/>
    </row>
    <row r="107" spans="1:12">
      <c r="A107" s="3219"/>
      <c r="D107" s="3218">
        <f t="shared" si="3"/>
        <v>0</v>
      </c>
      <c r="E107" s="270"/>
      <c r="F107" s="270"/>
      <c r="G107" s="270"/>
      <c r="H107" s="270"/>
      <c r="I107" s="270"/>
      <c r="J107" s="270"/>
      <c r="L107" s="272"/>
    </row>
    <row r="108" spans="1:12">
      <c r="A108" s="3219"/>
      <c r="D108" s="3218">
        <f t="shared" si="3"/>
        <v>0</v>
      </c>
      <c r="E108" s="270"/>
      <c r="F108" s="270"/>
      <c r="G108" s="270"/>
      <c r="H108" s="270"/>
      <c r="I108" s="270"/>
      <c r="J108" s="270"/>
      <c r="L108" s="272"/>
    </row>
    <row r="109" spans="1:12">
      <c r="A109" s="3219"/>
      <c r="D109" s="3218">
        <f t="shared" si="3"/>
        <v>0</v>
      </c>
      <c r="E109" s="270"/>
      <c r="F109" s="270"/>
      <c r="G109" s="270"/>
      <c r="H109" s="270"/>
      <c r="I109" s="270"/>
      <c r="J109" s="270"/>
      <c r="L109" s="272"/>
    </row>
    <row r="110" spans="1:12">
      <c r="A110" s="3219"/>
      <c r="D110" s="3218">
        <f t="shared" si="3"/>
        <v>0</v>
      </c>
      <c r="E110" s="270"/>
      <c r="F110" s="270"/>
      <c r="G110" s="270"/>
      <c r="H110" s="270"/>
      <c r="I110" s="270"/>
      <c r="J110" s="270"/>
      <c r="L110" s="272"/>
    </row>
    <row r="111" spans="1:12">
      <c r="A111" s="3219"/>
      <c r="D111" s="3218">
        <f t="shared" si="3"/>
        <v>0</v>
      </c>
      <c r="E111" s="270"/>
      <c r="F111" s="270"/>
      <c r="G111" s="270"/>
      <c r="H111" s="270"/>
      <c r="I111" s="270"/>
      <c r="J111" s="270"/>
      <c r="L111" s="272"/>
    </row>
    <row r="112" spans="1:12">
      <c r="A112" s="3219"/>
      <c r="D112" s="3218">
        <f t="shared" si="3"/>
        <v>0</v>
      </c>
      <c r="E112" s="270"/>
      <c r="F112" s="270"/>
      <c r="G112" s="270"/>
      <c r="H112" s="270"/>
      <c r="I112" s="270"/>
      <c r="J112" s="270"/>
      <c r="L112" s="272"/>
    </row>
    <row r="113" spans="1:12">
      <c r="A113" s="3219"/>
      <c r="D113" s="3218">
        <f t="shared" si="3"/>
        <v>0</v>
      </c>
      <c r="E113" s="270"/>
      <c r="F113" s="270"/>
      <c r="G113" s="270"/>
      <c r="H113" s="270"/>
      <c r="I113" s="270"/>
      <c r="J113" s="270"/>
      <c r="L113" s="272"/>
    </row>
    <row r="114" spans="1:12">
      <c r="A114" s="3219"/>
      <c r="D114" s="3218">
        <f t="shared" si="3"/>
        <v>0</v>
      </c>
      <c r="E114" s="270"/>
      <c r="F114" s="270"/>
      <c r="G114" s="270"/>
      <c r="H114" s="270"/>
      <c r="I114" s="270"/>
      <c r="J114" s="270"/>
      <c r="L114" s="272"/>
    </row>
    <row r="115" spans="1:12">
      <c r="D115" s="3218">
        <f t="shared" si="3"/>
        <v>0</v>
      </c>
      <c r="E115" s="270"/>
      <c r="F115" s="270"/>
      <c r="G115" s="270"/>
      <c r="H115" s="270"/>
      <c r="I115" s="270"/>
      <c r="J115" s="270"/>
      <c r="L115" s="272"/>
    </row>
    <row r="116" spans="1:12">
      <c r="D116" s="3218">
        <f t="shared" si="3"/>
        <v>0</v>
      </c>
      <c r="E116" s="270"/>
      <c r="F116" s="270"/>
      <c r="G116" s="270"/>
      <c r="H116" s="270"/>
      <c r="I116" s="270"/>
      <c r="J116" s="270"/>
      <c r="L116" s="272"/>
    </row>
    <row r="117" spans="1:12">
      <c r="D117" s="3218">
        <f t="shared" si="3"/>
        <v>0</v>
      </c>
      <c r="E117" s="270"/>
      <c r="F117" s="270"/>
      <c r="G117" s="270"/>
      <c r="H117" s="270"/>
      <c r="I117" s="270"/>
      <c r="J117" s="270"/>
      <c r="L117" s="272"/>
    </row>
    <row r="118" spans="1:12">
      <c r="D118" s="3218">
        <f t="shared" si="3"/>
        <v>0</v>
      </c>
      <c r="E118" s="270"/>
      <c r="F118" s="270"/>
      <c r="G118" s="270"/>
      <c r="H118" s="270"/>
      <c r="I118" s="270"/>
      <c r="J118" s="270"/>
      <c r="L118" s="272"/>
    </row>
    <row r="119" spans="1:12">
      <c r="D119" s="3218">
        <f t="shared" si="3"/>
        <v>0</v>
      </c>
      <c r="E119" s="270"/>
      <c r="F119" s="270"/>
      <c r="G119" s="270"/>
      <c r="H119" s="270"/>
      <c r="I119" s="270"/>
      <c r="J119" s="270"/>
      <c r="L119" s="272"/>
    </row>
    <row r="120" spans="1:12">
      <c r="D120" s="3218">
        <f t="shared" si="3"/>
        <v>0</v>
      </c>
      <c r="E120" s="270"/>
      <c r="F120" s="270"/>
      <c r="G120" s="270"/>
      <c r="H120" s="270"/>
      <c r="I120" s="270"/>
      <c r="J120" s="270"/>
      <c r="L120" s="272"/>
    </row>
    <row r="121" spans="1:12">
      <c r="D121" s="3218">
        <f t="shared" si="3"/>
        <v>0</v>
      </c>
      <c r="E121" s="270"/>
      <c r="F121" s="270"/>
      <c r="G121" s="270"/>
      <c r="H121" s="270"/>
      <c r="I121" s="270"/>
      <c r="J121" s="270"/>
      <c r="L121" s="272"/>
    </row>
    <row r="122" spans="1:12">
      <c r="D122" s="3218">
        <f t="shared" si="3"/>
        <v>0</v>
      </c>
      <c r="E122" s="270"/>
      <c r="F122" s="270"/>
      <c r="G122" s="270"/>
      <c r="H122" s="270"/>
      <c r="I122" s="270"/>
      <c r="J122" s="270"/>
      <c r="L122" s="272"/>
    </row>
    <row r="123" spans="1:12">
      <c r="D123" s="3218">
        <f t="shared" si="3"/>
        <v>0</v>
      </c>
      <c r="E123" s="270"/>
      <c r="F123" s="270"/>
      <c r="G123" s="270"/>
      <c r="H123" s="270"/>
      <c r="I123" s="270"/>
      <c r="J123" s="270"/>
      <c r="L123" s="272"/>
    </row>
    <row r="124" spans="1:12">
      <c r="A124" s="270"/>
      <c r="B124" s="270"/>
      <c r="C124" s="270"/>
      <c r="D124" s="3218">
        <f t="shared" si="3"/>
        <v>0</v>
      </c>
      <c r="E124" s="270"/>
      <c r="F124" s="270"/>
      <c r="G124" s="270"/>
      <c r="H124" s="270"/>
      <c r="I124" s="270"/>
      <c r="J124" s="270"/>
      <c r="L124" s="272"/>
    </row>
    <row r="125" spans="1:12">
      <c r="A125" s="270"/>
      <c r="B125" s="270"/>
      <c r="C125" s="270"/>
      <c r="D125" s="3218">
        <f t="shared" si="3"/>
        <v>0</v>
      </c>
      <c r="E125" s="270"/>
      <c r="F125" s="270"/>
      <c r="G125" s="270"/>
      <c r="H125" s="270"/>
      <c r="I125" s="270"/>
      <c r="J125" s="270"/>
      <c r="L125" s="272"/>
    </row>
    <row r="126" spans="1:12">
      <c r="A126" s="270"/>
      <c r="B126" s="270"/>
      <c r="C126" s="270"/>
      <c r="D126" s="3218">
        <f t="shared" si="3"/>
        <v>0</v>
      </c>
      <c r="E126" s="270"/>
      <c r="F126" s="270"/>
      <c r="G126" s="270"/>
      <c r="H126" s="270"/>
      <c r="I126" s="270"/>
      <c r="J126" s="270"/>
      <c r="L126" s="272"/>
    </row>
    <row r="127" spans="1:12">
      <c r="A127" s="270"/>
      <c r="B127" s="270"/>
      <c r="C127" s="270"/>
      <c r="D127" s="3218">
        <f t="shared" si="3"/>
        <v>0</v>
      </c>
      <c r="E127" s="270"/>
      <c r="F127" s="270"/>
      <c r="G127" s="270"/>
      <c r="H127" s="270"/>
      <c r="I127" s="270"/>
      <c r="J127" s="270"/>
      <c r="L127" s="272"/>
    </row>
    <row r="128" spans="1:12">
      <c r="A128" s="270"/>
      <c r="B128" s="270"/>
      <c r="C128" s="270"/>
      <c r="D128" s="3218">
        <f>+C128*(100-E128)/100</f>
        <v>0</v>
      </c>
      <c r="E128" s="270"/>
      <c r="F128" s="270"/>
      <c r="G128" s="270"/>
      <c r="H128" s="270"/>
      <c r="I128" s="270"/>
      <c r="J128" s="270"/>
      <c r="L128" s="272"/>
    </row>
    <row r="129" spans="1:12">
      <c r="A129" s="270"/>
      <c r="B129" s="270"/>
      <c r="C129" s="270"/>
      <c r="D129" s="3218">
        <f>+C129*(100-E129)/100</f>
        <v>0</v>
      </c>
      <c r="E129" s="270"/>
      <c r="F129" s="270"/>
      <c r="G129" s="270"/>
      <c r="H129" s="270"/>
      <c r="I129" s="270"/>
      <c r="J129" s="270"/>
      <c r="L129" s="272"/>
    </row>
    <row r="130" spans="1:12">
      <c r="A130" s="270"/>
      <c r="B130" s="270"/>
      <c r="C130" s="270"/>
      <c r="D130" s="3218">
        <f>+C130*(100-E130)/100</f>
        <v>0</v>
      </c>
      <c r="E130" s="270"/>
      <c r="F130" s="270"/>
      <c r="G130" s="270"/>
      <c r="H130" s="270"/>
      <c r="I130" s="270"/>
      <c r="J130" s="270"/>
      <c r="L130" s="272"/>
    </row>
    <row r="131" spans="1:12">
      <c r="A131" s="270"/>
      <c r="B131" s="270"/>
      <c r="C131" s="270"/>
      <c r="D131" s="3218">
        <f>+C131*(100-E131)/100</f>
        <v>0</v>
      </c>
      <c r="E131" s="270"/>
      <c r="F131" s="270"/>
      <c r="G131" s="270"/>
      <c r="H131" s="270"/>
      <c r="I131" s="270"/>
      <c r="J131" s="270"/>
      <c r="L131" s="272"/>
    </row>
  </sheetData>
  <autoFilter ref="A6:L6"/>
  <mergeCells count="37">
    <mergeCell ref="C22:J22"/>
    <mergeCell ref="K5:L5"/>
    <mergeCell ref="C7:J7"/>
    <mergeCell ref="C33:J33"/>
    <mergeCell ref="C32:J32"/>
    <mergeCell ref="M2:R2"/>
    <mergeCell ref="A4:B4"/>
    <mergeCell ref="C4:F4"/>
    <mergeCell ref="I4:J4"/>
    <mergeCell ref="K3:L3"/>
    <mergeCell ref="K4:L4"/>
    <mergeCell ref="A3:B3"/>
    <mergeCell ref="C3:F3"/>
    <mergeCell ref="G3:H4"/>
    <mergeCell ref="I3:J3"/>
    <mergeCell ref="A1:L1"/>
    <mergeCell ref="A2:B2"/>
    <mergeCell ref="C2:F2"/>
    <mergeCell ref="G2:H2"/>
    <mergeCell ref="I2:J2"/>
    <mergeCell ref="K2:L2"/>
    <mergeCell ref="C35:J35"/>
    <mergeCell ref="C30:J30"/>
    <mergeCell ref="A5:B5"/>
    <mergeCell ref="C5:F5"/>
    <mergeCell ref="I5:J5"/>
    <mergeCell ref="G5:H5"/>
    <mergeCell ref="C25:J25"/>
    <mergeCell ref="C20:J20"/>
    <mergeCell ref="C21:J21"/>
    <mergeCell ref="C19:J19"/>
    <mergeCell ref="A13:A14"/>
    <mergeCell ref="C13:J13"/>
    <mergeCell ref="C29:J29"/>
    <mergeCell ref="C28:J28"/>
    <mergeCell ref="A21:A22"/>
    <mergeCell ref="C34:J34"/>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FF0000"/>
  </sheetPr>
  <dimension ref="A1:L157"/>
  <sheetViews>
    <sheetView workbookViewId="0">
      <pane ySplit="6" topLeftCell="A16" activePane="bottomLeft" state="frozen"/>
      <selection pane="bottomLeft" activeCell="G27" sqref="G27"/>
    </sheetView>
  </sheetViews>
  <sheetFormatPr defaultRowHeight="15.75"/>
  <cols>
    <col min="1" max="1" width="11" style="273" customWidth="1"/>
    <col min="2" max="10" width="10.140625" style="272" customWidth="1"/>
    <col min="11" max="11" width="74.85546875" style="271" customWidth="1"/>
    <col min="12" max="16384" width="9.140625" style="270"/>
  </cols>
  <sheetData>
    <row r="1" spans="1:12" s="281" customFormat="1" ht="30.75" customHeight="1" thickTop="1">
      <c r="A1" s="4298" t="s">
        <v>502</v>
      </c>
      <c r="B1" s="4299"/>
      <c r="C1" s="4299"/>
      <c r="D1" s="4299"/>
      <c r="E1" s="4299"/>
      <c r="F1" s="4299"/>
      <c r="G1" s="4299"/>
      <c r="H1" s="4299"/>
      <c r="I1" s="4299"/>
      <c r="J1" s="4299"/>
      <c r="K1" s="4300"/>
      <c r="L1" s="288"/>
    </row>
    <row r="2" spans="1:12" ht="20.25" customHeight="1">
      <c r="A2" s="4289" t="s">
        <v>215</v>
      </c>
      <c r="B2" s="4373"/>
      <c r="C2" s="4358">
        <f>+(15+124+100)*25</f>
        <v>5975</v>
      </c>
      <c r="D2" s="4281"/>
      <c r="E2" s="4281"/>
      <c r="F2" s="4359"/>
      <c r="G2" s="4268"/>
      <c r="H2" s="4399"/>
      <c r="I2" s="4365" t="s">
        <v>216</v>
      </c>
      <c r="J2" s="4366"/>
      <c r="K2" s="287"/>
      <c r="L2" s="285"/>
    </row>
    <row r="3" spans="1:12" ht="20.25" customHeight="1">
      <c r="A3" s="4289" t="s">
        <v>217</v>
      </c>
      <c r="B3" s="4373"/>
      <c r="C3" s="4358"/>
      <c r="D3" s="4281"/>
      <c r="E3" s="4281"/>
      <c r="F3" s="4359"/>
      <c r="G3" s="4400"/>
      <c r="H3" s="4401"/>
      <c r="I3" s="4365" t="s">
        <v>218</v>
      </c>
      <c r="J3" s="4366"/>
      <c r="K3" s="287"/>
      <c r="L3" s="285"/>
    </row>
    <row r="4" spans="1:12" ht="20.25" customHeight="1">
      <c r="A4" s="4289" t="s">
        <v>219</v>
      </c>
      <c r="B4" s="4373"/>
      <c r="C4" s="4358" t="s">
        <v>241</v>
      </c>
      <c r="D4" s="4281"/>
      <c r="E4" s="4281"/>
      <c r="F4" s="4359"/>
      <c r="G4" s="4268"/>
      <c r="H4" s="4399"/>
      <c r="I4" s="4365" t="s">
        <v>220</v>
      </c>
      <c r="J4" s="4366"/>
      <c r="K4" s="287">
        <v>1.75</v>
      </c>
      <c r="L4" s="285"/>
    </row>
    <row r="5" spans="1:12" ht="33.75" customHeight="1" thickBot="1">
      <c r="A5" s="4360" t="s">
        <v>221</v>
      </c>
      <c r="B5" s="4361"/>
      <c r="C5" s="4362" t="s">
        <v>2412</v>
      </c>
      <c r="D5" s="4363"/>
      <c r="E5" s="4363"/>
      <c r="F5" s="4364"/>
      <c r="G5" s="362"/>
      <c r="H5" s="361"/>
      <c r="I5" s="4365" t="s">
        <v>325</v>
      </c>
      <c r="J5" s="4366"/>
      <c r="K5" s="355" t="s">
        <v>3128</v>
      </c>
      <c r="L5" s="285"/>
    </row>
    <row r="6" spans="1:12" s="281" customFormat="1" ht="35.25" customHeight="1" thickTop="1">
      <c r="A6" s="284" t="s">
        <v>1</v>
      </c>
      <c r="B6" s="283" t="s">
        <v>0</v>
      </c>
      <c r="C6" s="283" t="s">
        <v>2</v>
      </c>
      <c r="D6" s="283" t="s">
        <v>3</v>
      </c>
      <c r="E6" s="283" t="s">
        <v>4</v>
      </c>
      <c r="F6" s="283" t="s">
        <v>5</v>
      </c>
      <c r="G6" s="283" t="s">
        <v>6</v>
      </c>
      <c r="H6" s="283" t="s">
        <v>7</v>
      </c>
      <c r="I6" s="283" t="s">
        <v>8</v>
      </c>
      <c r="J6" s="283" t="s">
        <v>9</v>
      </c>
      <c r="K6" s="282" t="s">
        <v>10</v>
      </c>
    </row>
    <row r="7" spans="1:12" ht="29.25" customHeight="1">
      <c r="A7" s="274">
        <v>40600</v>
      </c>
      <c r="B7" s="275" t="s">
        <v>12</v>
      </c>
      <c r="C7" s="4440" t="s">
        <v>156</v>
      </c>
      <c r="D7" s="4440"/>
      <c r="E7" s="4440"/>
      <c r="F7" s="4440"/>
      <c r="G7" s="4440"/>
      <c r="H7" s="4440"/>
      <c r="I7" s="4440"/>
      <c r="J7" s="4440"/>
      <c r="K7" s="1790" t="s">
        <v>4034</v>
      </c>
    </row>
    <row r="8" spans="1:12" ht="20.100000000000001" customHeight="1">
      <c r="A8" s="274">
        <v>40617</v>
      </c>
      <c r="B8" s="275" t="s">
        <v>143</v>
      </c>
      <c r="C8" s="275"/>
      <c r="D8" s="275"/>
      <c r="E8" s="275"/>
      <c r="F8" s="275"/>
      <c r="G8" s="275"/>
      <c r="H8" s="275"/>
      <c r="I8" s="275"/>
      <c r="J8" s="275"/>
      <c r="K8" s="271" t="s">
        <v>30</v>
      </c>
    </row>
    <row r="9" spans="1:12" ht="20.100000000000001" customHeight="1">
      <c r="A9" s="4438">
        <v>40643</v>
      </c>
      <c r="B9" s="505" t="s">
        <v>41</v>
      </c>
      <c r="C9" s="4832" t="s">
        <v>2403</v>
      </c>
      <c r="D9" s="4833"/>
      <c r="E9" s="4833"/>
      <c r="F9" s="4833"/>
      <c r="G9" s="4833"/>
      <c r="H9" s="4833"/>
      <c r="I9" s="4833"/>
      <c r="J9" s="4834"/>
      <c r="K9" s="915"/>
    </row>
    <row r="10" spans="1:12" ht="20.100000000000001" customHeight="1" thickBot="1">
      <c r="A10" s="4831"/>
      <c r="B10" s="400" t="s">
        <v>27</v>
      </c>
      <c r="C10" s="4838" t="s">
        <v>501</v>
      </c>
      <c r="D10" s="4838"/>
      <c r="E10" s="4838"/>
      <c r="F10" s="4838"/>
      <c r="G10" s="4838"/>
      <c r="H10" s="4838"/>
      <c r="I10" s="4838"/>
      <c r="J10" s="4838"/>
      <c r="K10" s="916"/>
    </row>
    <row r="11" spans="1:12" ht="50.25" customHeight="1" thickTop="1">
      <c r="A11" s="913">
        <v>42389</v>
      </c>
      <c r="B11" s="392" t="s">
        <v>15</v>
      </c>
      <c r="C11" s="4835" t="s">
        <v>3035</v>
      </c>
      <c r="D11" s="4836"/>
      <c r="E11" s="4836"/>
      <c r="F11" s="4836"/>
      <c r="G11" s="4836"/>
      <c r="H11" s="4836"/>
      <c r="I11" s="4836"/>
      <c r="J11" s="4837"/>
      <c r="K11" s="923"/>
    </row>
    <row r="12" spans="1:12" ht="23.25" customHeight="1">
      <c r="A12" s="4293">
        <v>42391</v>
      </c>
      <c r="B12" s="392" t="s">
        <v>27</v>
      </c>
      <c r="C12" s="4358" t="s">
        <v>2410</v>
      </c>
      <c r="D12" s="4281"/>
      <c r="E12" s="4281"/>
      <c r="F12" s="4281"/>
      <c r="G12" s="4281"/>
      <c r="H12" s="4281"/>
      <c r="I12" s="4281"/>
      <c r="J12" s="4359"/>
      <c r="K12" s="923"/>
    </row>
    <row r="13" spans="1:12" ht="27.75" customHeight="1">
      <c r="A13" s="4307"/>
      <c r="B13" s="918" t="s">
        <v>12</v>
      </c>
      <c r="C13" s="4358" t="s">
        <v>2411</v>
      </c>
      <c r="D13" s="4281"/>
      <c r="E13" s="4281"/>
      <c r="F13" s="4281"/>
      <c r="G13" s="4281"/>
      <c r="H13" s="4281"/>
      <c r="I13" s="4281"/>
      <c r="J13" s="4359"/>
    </row>
    <row r="14" spans="1:12" ht="27.75" customHeight="1">
      <c r="A14" s="4293">
        <v>42414</v>
      </c>
      <c r="B14" s="1056" t="s">
        <v>4</v>
      </c>
      <c r="C14" s="4358" t="s">
        <v>3049</v>
      </c>
      <c r="D14" s="4281"/>
      <c r="E14" s="4281"/>
      <c r="F14" s="4281"/>
      <c r="G14" s="4281"/>
      <c r="H14" s="4281"/>
      <c r="I14" s="4281"/>
      <c r="J14" s="4359"/>
    </row>
    <row r="15" spans="1:12" ht="53.25" customHeight="1">
      <c r="A15" s="4294"/>
      <c r="B15" s="1056" t="s">
        <v>16</v>
      </c>
      <c r="C15" s="1057">
        <v>65</v>
      </c>
      <c r="D15" s="1057">
        <f t="shared" ref="D15:D42" si="0">+C15*(100-E15)/100</f>
        <v>6.5</v>
      </c>
      <c r="E15" s="1057">
        <v>90</v>
      </c>
      <c r="F15" s="1057"/>
      <c r="G15" s="1057">
        <v>315</v>
      </c>
      <c r="H15" s="1057"/>
      <c r="I15" s="1057"/>
      <c r="J15" s="275"/>
      <c r="K15" s="348" t="s">
        <v>3048</v>
      </c>
    </row>
    <row r="16" spans="1:12" ht="31.5">
      <c r="A16" s="4307"/>
      <c r="B16" s="1056" t="s">
        <v>143</v>
      </c>
      <c r="C16" s="1057"/>
      <c r="D16" s="1057"/>
      <c r="E16" s="1057"/>
      <c r="F16" s="1057"/>
      <c r="G16" s="1057"/>
      <c r="H16" s="1057"/>
      <c r="I16" s="1057"/>
      <c r="J16" s="275"/>
      <c r="K16" s="271" t="s">
        <v>3051</v>
      </c>
    </row>
    <row r="17" spans="1:11" ht="20.100000000000001" customHeight="1">
      <c r="A17" s="274">
        <v>42426</v>
      </c>
      <c r="B17" s="1073" t="s">
        <v>16</v>
      </c>
      <c r="C17" s="1057">
        <v>70</v>
      </c>
      <c r="D17" s="1057">
        <f t="shared" si="0"/>
        <v>7</v>
      </c>
      <c r="E17" s="1057">
        <v>90</v>
      </c>
      <c r="F17" s="1057"/>
      <c r="G17" s="1057">
        <v>310</v>
      </c>
      <c r="H17" s="1057"/>
      <c r="I17" s="1057"/>
      <c r="J17" s="275"/>
      <c r="K17" s="271" t="s">
        <v>3087</v>
      </c>
    </row>
    <row r="18" spans="1:11" ht="20.100000000000001" customHeight="1">
      <c r="A18" s="1077">
        <v>42427</v>
      </c>
      <c r="B18" s="1078" t="s">
        <v>41</v>
      </c>
      <c r="C18" s="4630" t="s">
        <v>6104</v>
      </c>
      <c r="D18" s="4631"/>
      <c r="E18" s="4631"/>
      <c r="F18" s="4631"/>
      <c r="G18" s="4631"/>
      <c r="H18" s="4631"/>
      <c r="I18" s="4631"/>
      <c r="J18" s="4632"/>
    </row>
    <row r="19" spans="1:11" ht="20.100000000000001" customHeight="1">
      <c r="A19" s="274">
        <v>42437</v>
      </c>
      <c r="B19" s="421" t="s">
        <v>1886</v>
      </c>
      <c r="C19" s="4358" t="s">
        <v>3108</v>
      </c>
      <c r="D19" s="4281"/>
      <c r="E19" s="4281"/>
      <c r="F19" s="4281"/>
      <c r="G19" s="4281"/>
      <c r="H19" s="4281"/>
      <c r="I19" s="4281"/>
      <c r="J19" s="4359"/>
      <c r="K19" s="270"/>
    </row>
    <row r="20" spans="1:11" ht="40.5" customHeight="1">
      <c r="A20" s="4293">
        <v>42441</v>
      </c>
      <c r="B20" s="1088" t="s">
        <v>15</v>
      </c>
      <c r="C20" s="4756" t="s">
        <v>3173</v>
      </c>
      <c r="D20" s="4302"/>
      <c r="E20" s="4302"/>
      <c r="F20" s="4302"/>
      <c r="G20" s="4302"/>
      <c r="H20" s="4302"/>
      <c r="I20" s="4302"/>
      <c r="J20" s="4484"/>
      <c r="K20" s="270"/>
    </row>
    <row r="21" spans="1:11" ht="20.100000000000001" customHeight="1">
      <c r="A21" s="4307"/>
      <c r="B21" s="1109" t="s">
        <v>12</v>
      </c>
      <c r="C21" s="4358" t="s">
        <v>3152</v>
      </c>
      <c r="D21" s="4281"/>
      <c r="E21" s="4281"/>
      <c r="F21" s="4281"/>
      <c r="G21" s="4281"/>
      <c r="H21" s="4281"/>
      <c r="I21" s="4281"/>
      <c r="J21" s="4359"/>
      <c r="K21" s="270"/>
    </row>
    <row r="22" spans="1:11" ht="58.5" customHeight="1">
      <c r="A22" s="4293">
        <v>42457</v>
      </c>
      <c r="B22" s="1126" t="s">
        <v>16</v>
      </c>
      <c r="C22" s="275">
        <v>180</v>
      </c>
      <c r="D22" s="914">
        <f t="shared" si="0"/>
        <v>9</v>
      </c>
      <c r="E22" s="275">
        <v>95</v>
      </c>
      <c r="F22" s="275"/>
      <c r="G22" s="275">
        <v>300</v>
      </c>
      <c r="H22" s="275"/>
      <c r="I22" s="275"/>
      <c r="J22" s="275"/>
      <c r="K22" s="902" t="s">
        <v>3183</v>
      </c>
    </row>
    <row r="23" spans="1:11" ht="20.100000000000001" customHeight="1">
      <c r="A23" s="4307"/>
      <c r="B23" s="1126" t="s">
        <v>143</v>
      </c>
      <c r="C23" s="275"/>
      <c r="D23" s="914"/>
      <c r="E23" s="275"/>
      <c r="F23" s="275"/>
      <c r="G23" s="275"/>
      <c r="H23" s="4539" t="s">
        <v>3189</v>
      </c>
      <c r="I23" s="4316"/>
      <c r="J23" s="4540"/>
      <c r="K23" s="270" t="s">
        <v>2255</v>
      </c>
    </row>
    <row r="24" spans="1:11" ht="20.100000000000001" customHeight="1">
      <c r="A24" s="274">
        <v>42459</v>
      </c>
      <c r="B24" s="1138" t="s">
        <v>41</v>
      </c>
      <c r="C24" s="4828" t="s">
        <v>6105</v>
      </c>
      <c r="D24" s="4829"/>
      <c r="E24" s="4829"/>
      <c r="F24" s="4829"/>
      <c r="G24" s="4829"/>
      <c r="H24" s="4829"/>
      <c r="I24" s="4829"/>
      <c r="J24" s="4830"/>
      <c r="K24" s="270"/>
    </row>
    <row r="25" spans="1:11" ht="20.100000000000001" customHeight="1" thickBot="1">
      <c r="A25" s="300">
        <v>42487</v>
      </c>
      <c r="B25" s="299" t="s">
        <v>27</v>
      </c>
      <c r="C25" s="4362" t="s">
        <v>3264</v>
      </c>
      <c r="D25" s="4363"/>
      <c r="E25" s="4363"/>
      <c r="F25" s="4363"/>
      <c r="G25" s="4363"/>
      <c r="H25" s="4363"/>
      <c r="I25" s="4363"/>
      <c r="J25" s="4364"/>
      <c r="K25" s="1469"/>
    </row>
    <row r="26" spans="1:11" ht="20.100000000000001" customHeight="1" thickTop="1">
      <c r="A26" s="1707"/>
      <c r="B26" s="1714"/>
      <c r="C26" s="1714"/>
      <c r="D26" s="337">
        <f t="shared" si="0"/>
        <v>0</v>
      </c>
      <c r="E26" s="1714"/>
      <c r="F26" s="1714"/>
      <c r="G26" s="1714"/>
      <c r="H26" s="1714"/>
      <c r="I26" s="1714"/>
      <c r="J26" s="1714"/>
      <c r="K26" s="332"/>
    </row>
    <row r="27" spans="1:11" ht="20.100000000000001" customHeight="1">
      <c r="A27" s="274"/>
      <c r="B27" s="275"/>
      <c r="C27" s="275"/>
      <c r="D27" s="914">
        <f t="shared" si="0"/>
        <v>0</v>
      </c>
      <c r="E27" s="275"/>
      <c r="F27" s="275"/>
      <c r="G27" s="275"/>
      <c r="H27" s="275"/>
      <c r="I27" s="275"/>
      <c r="J27" s="275"/>
      <c r="K27" s="270"/>
    </row>
    <row r="28" spans="1:11" ht="20.100000000000001" customHeight="1">
      <c r="A28" s="274"/>
      <c r="B28" s="275"/>
      <c r="C28" s="275"/>
      <c r="D28" s="914">
        <f t="shared" si="0"/>
        <v>0</v>
      </c>
      <c r="E28" s="275"/>
      <c r="F28" s="275"/>
      <c r="G28" s="275"/>
      <c r="H28" s="275"/>
      <c r="I28" s="275"/>
      <c r="J28" s="275"/>
      <c r="K28" s="270"/>
    </row>
    <row r="29" spans="1:11">
      <c r="A29" s="274"/>
      <c r="B29" s="275"/>
      <c r="C29" s="275"/>
      <c r="D29" s="914">
        <f t="shared" si="0"/>
        <v>0</v>
      </c>
      <c r="E29" s="275"/>
      <c r="F29" s="275"/>
      <c r="G29" s="275"/>
      <c r="H29" s="275"/>
      <c r="I29" s="275"/>
      <c r="J29" s="275"/>
      <c r="K29" s="270"/>
    </row>
    <row r="30" spans="1:11" ht="20.100000000000001" customHeight="1">
      <c r="A30" s="274"/>
      <c r="B30" s="275"/>
      <c r="C30" s="275"/>
      <c r="D30" s="914">
        <f t="shared" si="0"/>
        <v>0</v>
      </c>
      <c r="E30" s="275"/>
      <c r="F30" s="275"/>
      <c r="G30" s="275"/>
      <c r="H30" s="275"/>
      <c r="I30" s="275"/>
      <c r="J30" s="275"/>
      <c r="K30" s="270"/>
    </row>
    <row r="31" spans="1:11">
      <c r="A31" s="274"/>
      <c r="B31" s="275"/>
      <c r="C31" s="275"/>
      <c r="D31" s="914">
        <f t="shared" si="0"/>
        <v>0</v>
      </c>
      <c r="E31" s="275"/>
      <c r="F31" s="275"/>
      <c r="G31" s="275"/>
      <c r="H31" s="275"/>
      <c r="I31" s="275"/>
      <c r="J31" s="275"/>
      <c r="K31" s="270"/>
    </row>
    <row r="32" spans="1:11">
      <c r="A32" s="274"/>
      <c r="B32" s="275"/>
      <c r="C32" s="275"/>
      <c r="D32" s="914">
        <f t="shared" si="0"/>
        <v>0</v>
      </c>
      <c r="E32" s="275"/>
      <c r="F32" s="275"/>
      <c r="G32" s="275"/>
      <c r="H32" s="275"/>
      <c r="I32" s="275"/>
      <c r="J32" s="275"/>
      <c r="K32" s="270"/>
    </row>
    <row r="33" spans="1:11" ht="20.100000000000001" customHeight="1">
      <c r="A33" s="274"/>
      <c r="B33" s="275"/>
      <c r="C33" s="275"/>
      <c r="D33" s="914">
        <f t="shared" si="0"/>
        <v>0</v>
      </c>
      <c r="E33" s="275"/>
      <c r="F33" s="275"/>
      <c r="G33" s="275"/>
      <c r="H33" s="275"/>
      <c r="I33" s="275"/>
      <c r="J33" s="275"/>
      <c r="K33" s="270"/>
    </row>
    <row r="34" spans="1:11">
      <c r="A34" s="274"/>
      <c r="B34" s="275"/>
      <c r="C34" s="275"/>
      <c r="D34" s="914">
        <f t="shared" si="0"/>
        <v>0</v>
      </c>
      <c r="E34" s="275"/>
      <c r="F34" s="275"/>
      <c r="G34" s="275"/>
      <c r="H34" s="275"/>
      <c r="I34" s="275"/>
      <c r="J34" s="275"/>
      <c r="K34" s="270"/>
    </row>
    <row r="35" spans="1:11" ht="20.100000000000001" customHeight="1">
      <c r="A35" s="274"/>
      <c r="B35" s="275"/>
      <c r="C35" s="275"/>
      <c r="D35" s="914">
        <f t="shared" si="0"/>
        <v>0</v>
      </c>
      <c r="E35" s="275"/>
      <c r="F35" s="275"/>
      <c r="G35" s="275"/>
      <c r="H35" s="275"/>
      <c r="I35" s="275"/>
      <c r="J35" s="275"/>
      <c r="K35" s="270"/>
    </row>
    <row r="36" spans="1:11" ht="20.100000000000001" customHeight="1">
      <c r="A36" s="274"/>
      <c r="B36" s="275"/>
      <c r="C36" s="275"/>
      <c r="D36" s="914">
        <f t="shared" si="0"/>
        <v>0</v>
      </c>
      <c r="E36" s="275"/>
      <c r="F36" s="275"/>
      <c r="G36" s="275"/>
      <c r="H36" s="275"/>
      <c r="I36" s="275"/>
      <c r="J36" s="275"/>
      <c r="K36" s="270"/>
    </row>
    <row r="37" spans="1:11">
      <c r="A37" s="274"/>
      <c r="B37" s="275"/>
      <c r="C37" s="275"/>
      <c r="D37" s="914">
        <f t="shared" si="0"/>
        <v>0</v>
      </c>
      <c r="E37" s="275"/>
      <c r="F37" s="275"/>
      <c r="G37" s="275"/>
      <c r="H37" s="275"/>
      <c r="I37" s="275"/>
      <c r="J37" s="275"/>
      <c r="K37" s="270"/>
    </row>
    <row r="38" spans="1:11" ht="20.100000000000001" customHeight="1">
      <c r="A38" s="274"/>
      <c r="B38" s="275"/>
      <c r="C38" s="275"/>
      <c r="D38" s="914">
        <f t="shared" si="0"/>
        <v>0</v>
      </c>
      <c r="E38" s="275"/>
      <c r="F38" s="275"/>
      <c r="G38" s="275"/>
      <c r="H38" s="275"/>
      <c r="I38" s="275"/>
      <c r="J38" s="275"/>
      <c r="K38" s="270"/>
    </row>
    <row r="39" spans="1:11" ht="20.100000000000001" customHeight="1">
      <c r="A39" s="274"/>
      <c r="B39" s="275"/>
      <c r="C39" s="275"/>
      <c r="D39" s="914">
        <f t="shared" si="0"/>
        <v>0</v>
      </c>
      <c r="E39" s="275"/>
      <c r="F39" s="275"/>
      <c r="G39" s="275"/>
      <c r="H39" s="275"/>
      <c r="I39" s="275"/>
      <c r="J39" s="275"/>
      <c r="K39" s="270"/>
    </row>
    <row r="40" spans="1:11">
      <c r="A40" s="274"/>
      <c r="B40" s="275"/>
      <c r="C40" s="275"/>
      <c r="D40" s="914">
        <f t="shared" si="0"/>
        <v>0</v>
      </c>
      <c r="E40" s="275"/>
      <c r="F40" s="275"/>
      <c r="G40" s="275"/>
      <c r="H40" s="275"/>
      <c r="I40" s="275"/>
      <c r="J40" s="275"/>
      <c r="K40" s="270"/>
    </row>
    <row r="41" spans="1:11">
      <c r="A41" s="274"/>
      <c r="B41" s="275"/>
      <c r="C41" s="275"/>
      <c r="D41" s="914">
        <f t="shared" si="0"/>
        <v>0</v>
      </c>
      <c r="E41" s="275"/>
      <c r="F41" s="275"/>
      <c r="G41" s="275"/>
      <c r="H41" s="275"/>
      <c r="I41" s="275"/>
      <c r="J41" s="275"/>
      <c r="K41" s="270"/>
    </row>
    <row r="42" spans="1:11" ht="20.100000000000001" customHeight="1">
      <c r="A42" s="274"/>
      <c r="B42" s="275"/>
      <c r="C42" s="275"/>
      <c r="D42" s="914">
        <f t="shared" si="0"/>
        <v>0</v>
      </c>
      <c r="E42" s="275"/>
      <c r="F42" s="275"/>
      <c r="G42" s="275"/>
      <c r="H42" s="275"/>
      <c r="I42" s="275"/>
      <c r="J42" s="275"/>
      <c r="K42" s="270"/>
    </row>
    <row r="43" spans="1:11" ht="20.100000000000001" customHeight="1">
      <c r="A43" s="274"/>
      <c r="B43" s="275"/>
      <c r="C43" s="275"/>
      <c r="D43" s="275"/>
      <c r="E43" s="275"/>
      <c r="F43" s="275"/>
      <c r="G43" s="275"/>
      <c r="H43" s="275"/>
      <c r="I43" s="275"/>
      <c r="J43" s="275"/>
      <c r="K43" s="270"/>
    </row>
    <row r="44" spans="1:11" ht="20.100000000000001" customHeight="1">
      <c r="A44" s="274"/>
      <c r="B44" s="275"/>
      <c r="C44" s="275"/>
      <c r="D44" s="275"/>
      <c r="E44" s="275"/>
      <c r="F44" s="275"/>
      <c r="G44" s="275"/>
      <c r="H44" s="275"/>
      <c r="I44" s="275"/>
      <c r="J44" s="275"/>
      <c r="K44" s="270"/>
    </row>
    <row r="45" spans="1:11" ht="20.100000000000001" customHeight="1">
      <c r="A45" s="274"/>
      <c r="B45" s="275"/>
      <c r="C45" s="275"/>
      <c r="D45" s="275"/>
      <c r="E45" s="275"/>
      <c r="F45" s="275"/>
      <c r="G45" s="275"/>
      <c r="H45" s="275"/>
      <c r="I45" s="275"/>
      <c r="J45" s="275"/>
      <c r="K45" s="270"/>
    </row>
    <row r="46" spans="1:11" ht="20.100000000000001" customHeight="1">
      <c r="A46" s="274"/>
      <c r="B46" s="275"/>
      <c r="C46" s="275"/>
      <c r="D46" s="275"/>
      <c r="E46" s="275"/>
      <c r="F46" s="275"/>
      <c r="G46" s="275"/>
      <c r="H46" s="275"/>
      <c r="I46" s="275"/>
      <c r="J46" s="275"/>
      <c r="K46" s="270"/>
    </row>
    <row r="47" spans="1:11">
      <c r="A47" s="274"/>
      <c r="B47" s="275"/>
      <c r="C47" s="275"/>
      <c r="D47" s="275"/>
      <c r="E47" s="275"/>
      <c r="F47" s="275"/>
      <c r="G47" s="275"/>
      <c r="H47" s="275"/>
      <c r="I47" s="275"/>
      <c r="J47" s="275"/>
      <c r="K47" s="270"/>
    </row>
    <row r="48" spans="1:11" ht="20.100000000000001" customHeight="1">
      <c r="A48" s="274"/>
      <c r="B48" s="275"/>
      <c r="C48" s="275"/>
      <c r="D48" s="275"/>
      <c r="E48" s="275"/>
      <c r="F48" s="275"/>
      <c r="G48" s="275"/>
      <c r="H48" s="275"/>
      <c r="I48" s="275"/>
      <c r="J48" s="275"/>
      <c r="K48" s="270"/>
    </row>
    <row r="49" spans="1:11">
      <c r="A49" s="274"/>
      <c r="B49" s="275"/>
      <c r="C49" s="275"/>
      <c r="D49" s="275"/>
      <c r="E49" s="275"/>
      <c r="F49" s="275"/>
      <c r="G49" s="275"/>
      <c r="H49" s="275"/>
      <c r="I49" s="275"/>
      <c r="J49" s="275"/>
      <c r="K49" s="270"/>
    </row>
    <row r="50" spans="1:11">
      <c r="A50" s="274"/>
      <c r="B50" s="275"/>
      <c r="C50" s="275"/>
      <c r="D50" s="275"/>
      <c r="E50" s="275"/>
      <c r="F50" s="275"/>
      <c r="G50" s="275"/>
      <c r="H50" s="275"/>
      <c r="I50" s="275"/>
      <c r="J50" s="275"/>
      <c r="K50" s="270"/>
    </row>
    <row r="51" spans="1:11">
      <c r="A51" s="274"/>
      <c r="B51" s="275"/>
      <c r="C51" s="275"/>
      <c r="D51" s="275"/>
      <c r="E51" s="275"/>
      <c r="F51" s="275"/>
      <c r="G51" s="275"/>
      <c r="H51" s="275"/>
      <c r="I51" s="275"/>
      <c r="J51" s="275"/>
      <c r="K51" s="270"/>
    </row>
    <row r="52" spans="1:11">
      <c r="A52" s="274"/>
      <c r="B52" s="275"/>
      <c r="C52" s="275"/>
      <c r="D52" s="275"/>
      <c r="E52" s="275"/>
      <c r="F52" s="275"/>
      <c r="G52" s="275"/>
      <c r="H52" s="275"/>
      <c r="I52" s="275"/>
      <c r="J52" s="275"/>
      <c r="K52" s="270"/>
    </row>
    <row r="53" spans="1:11">
      <c r="A53" s="274"/>
      <c r="B53" s="275"/>
      <c r="C53" s="275"/>
      <c r="D53" s="275"/>
      <c r="E53" s="275"/>
      <c r="F53" s="275"/>
      <c r="G53" s="275"/>
      <c r="H53" s="275"/>
      <c r="I53" s="275"/>
      <c r="J53" s="275"/>
      <c r="K53" s="270"/>
    </row>
    <row r="54" spans="1:11" ht="20.100000000000001" customHeight="1">
      <c r="A54" s="274"/>
      <c r="B54" s="275"/>
      <c r="C54" s="275"/>
      <c r="D54" s="275"/>
      <c r="E54" s="275"/>
      <c r="F54" s="275"/>
      <c r="G54" s="275"/>
      <c r="H54" s="275"/>
      <c r="I54" s="275"/>
      <c r="J54" s="275"/>
      <c r="K54" s="270"/>
    </row>
    <row r="55" spans="1:11" ht="20.100000000000001" customHeight="1">
      <c r="A55" s="274"/>
      <c r="B55" s="275"/>
      <c r="C55" s="275"/>
      <c r="D55" s="275"/>
      <c r="E55" s="275"/>
      <c r="F55" s="275"/>
      <c r="G55" s="275"/>
      <c r="H55" s="275"/>
      <c r="I55" s="275"/>
      <c r="J55" s="275"/>
      <c r="K55" s="270"/>
    </row>
    <row r="56" spans="1:11">
      <c r="A56" s="274"/>
      <c r="B56" s="275"/>
      <c r="C56" s="275"/>
      <c r="D56" s="275"/>
      <c r="E56" s="275"/>
      <c r="F56" s="275"/>
      <c r="G56" s="275"/>
      <c r="H56" s="275"/>
      <c r="I56" s="275"/>
      <c r="J56" s="275"/>
      <c r="K56" s="270"/>
    </row>
    <row r="57" spans="1:11" ht="20.100000000000001" customHeight="1">
      <c r="A57" s="274"/>
      <c r="B57" s="275"/>
      <c r="C57" s="275"/>
      <c r="D57" s="275"/>
      <c r="E57" s="275"/>
      <c r="F57" s="275"/>
      <c r="G57" s="275"/>
      <c r="H57" s="275"/>
      <c r="I57" s="275"/>
      <c r="J57" s="275"/>
      <c r="K57" s="270"/>
    </row>
    <row r="58" spans="1:11" ht="20.100000000000001" customHeight="1">
      <c r="A58" s="274"/>
      <c r="B58" s="275"/>
      <c r="C58" s="275"/>
      <c r="D58" s="275"/>
      <c r="E58" s="275"/>
      <c r="F58" s="275"/>
      <c r="G58" s="275"/>
      <c r="H58" s="275"/>
      <c r="I58" s="275"/>
      <c r="J58" s="275"/>
      <c r="K58" s="270"/>
    </row>
    <row r="59" spans="1:11" ht="20.100000000000001" customHeight="1">
      <c r="A59" s="274"/>
      <c r="B59" s="275"/>
      <c r="C59" s="275"/>
      <c r="D59" s="275"/>
      <c r="E59" s="275"/>
      <c r="F59" s="275"/>
      <c r="G59" s="275"/>
      <c r="H59" s="275"/>
      <c r="I59" s="275"/>
      <c r="J59" s="275"/>
      <c r="K59" s="270"/>
    </row>
    <row r="60" spans="1:11" ht="20.100000000000001" customHeight="1">
      <c r="A60" s="274"/>
      <c r="B60" s="275"/>
      <c r="C60" s="275"/>
      <c r="D60" s="275"/>
      <c r="E60" s="275"/>
      <c r="F60" s="275"/>
      <c r="G60" s="275"/>
      <c r="H60" s="275"/>
      <c r="I60" s="275"/>
      <c r="J60" s="275"/>
      <c r="K60" s="270"/>
    </row>
    <row r="61" spans="1:11" ht="20.100000000000001" customHeight="1">
      <c r="A61" s="274"/>
      <c r="B61" s="275"/>
      <c r="C61" s="275"/>
      <c r="D61" s="275"/>
      <c r="E61" s="275"/>
      <c r="F61" s="275"/>
      <c r="G61" s="275"/>
      <c r="H61" s="275"/>
      <c r="I61" s="275"/>
      <c r="J61" s="275"/>
      <c r="K61" s="270"/>
    </row>
    <row r="62" spans="1:11" ht="20.100000000000001" customHeight="1">
      <c r="A62" s="274"/>
      <c r="B62" s="275"/>
      <c r="C62" s="275"/>
      <c r="D62" s="275"/>
      <c r="E62" s="275"/>
      <c r="F62" s="275"/>
      <c r="G62" s="275"/>
      <c r="H62" s="275"/>
      <c r="I62" s="275"/>
      <c r="J62" s="275"/>
      <c r="K62" s="270"/>
    </row>
    <row r="63" spans="1:11">
      <c r="A63" s="274"/>
      <c r="B63" s="275"/>
      <c r="C63" s="275"/>
      <c r="D63" s="275"/>
      <c r="E63" s="275"/>
      <c r="F63" s="275"/>
      <c r="G63" s="275"/>
      <c r="H63" s="275"/>
      <c r="I63" s="275"/>
      <c r="J63" s="275"/>
      <c r="K63" s="270"/>
    </row>
    <row r="64" spans="1:11" ht="20.100000000000001" customHeight="1">
      <c r="A64" s="274"/>
      <c r="B64" s="275"/>
      <c r="C64" s="275"/>
      <c r="D64" s="275"/>
      <c r="E64" s="275"/>
      <c r="F64" s="275"/>
      <c r="G64" s="275"/>
      <c r="H64" s="275"/>
      <c r="I64" s="275"/>
      <c r="J64" s="275"/>
      <c r="K64" s="270"/>
    </row>
    <row r="65" spans="1:11" ht="20.100000000000001" customHeight="1">
      <c r="A65" s="274"/>
      <c r="B65" s="275"/>
      <c r="C65" s="275"/>
      <c r="D65" s="275"/>
      <c r="E65" s="275"/>
      <c r="F65" s="275"/>
      <c r="G65" s="275"/>
      <c r="H65" s="275"/>
      <c r="I65" s="275"/>
      <c r="J65" s="275"/>
      <c r="K65" s="270"/>
    </row>
    <row r="66" spans="1:11">
      <c r="A66" s="274"/>
      <c r="B66" s="275"/>
      <c r="C66" s="275"/>
      <c r="D66" s="275"/>
      <c r="E66" s="275"/>
      <c r="F66" s="275"/>
      <c r="G66" s="275"/>
      <c r="H66" s="275"/>
      <c r="I66" s="275"/>
      <c r="J66" s="275"/>
      <c r="K66" s="270"/>
    </row>
    <row r="67" spans="1:11">
      <c r="A67" s="274"/>
      <c r="B67" s="275"/>
      <c r="C67" s="275"/>
      <c r="D67" s="275"/>
      <c r="E67" s="275"/>
      <c r="F67" s="275"/>
      <c r="G67" s="275"/>
      <c r="H67" s="275"/>
      <c r="I67" s="275"/>
      <c r="J67" s="275"/>
      <c r="K67" s="270"/>
    </row>
    <row r="68" spans="1:11">
      <c r="A68" s="274"/>
      <c r="B68" s="275"/>
      <c r="C68" s="275"/>
      <c r="D68" s="275"/>
      <c r="E68" s="275"/>
      <c r="F68" s="275"/>
      <c r="G68" s="275"/>
      <c r="H68" s="275"/>
      <c r="I68" s="275"/>
      <c r="J68" s="275"/>
      <c r="K68" s="270"/>
    </row>
    <row r="69" spans="1:11">
      <c r="A69" s="274"/>
      <c r="B69" s="275"/>
      <c r="C69" s="275"/>
      <c r="D69" s="275"/>
      <c r="E69" s="275"/>
      <c r="F69" s="275"/>
      <c r="G69" s="275"/>
      <c r="H69" s="275"/>
      <c r="I69" s="275"/>
      <c r="J69" s="275"/>
      <c r="K69" s="270"/>
    </row>
    <row r="70" spans="1:11">
      <c r="A70" s="274"/>
      <c r="B70" s="275"/>
      <c r="C70" s="275"/>
      <c r="D70" s="275"/>
      <c r="E70" s="275"/>
      <c r="F70" s="275"/>
      <c r="G70" s="275"/>
      <c r="H70" s="275"/>
      <c r="I70" s="275"/>
      <c r="J70" s="275"/>
      <c r="K70" s="270"/>
    </row>
    <row r="71" spans="1:11">
      <c r="A71" s="274"/>
      <c r="B71" s="275"/>
      <c r="C71" s="275"/>
      <c r="D71" s="275"/>
      <c r="E71" s="275"/>
      <c r="F71" s="275"/>
      <c r="G71" s="275"/>
      <c r="H71" s="275"/>
      <c r="I71" s="275"/>
      <c r="J71" s="275"/>
      <c r="K71" s="270"/>
    </row>
    <row r="72" spans="1:11" ht="20.100000000000001" customHeight="1">
      <c r="A72" s="274"/>
      <c r="B72" s="275"/>
      <c r="C72" s="275"/>
      <c r="D72" s="275"/>
      <c r="E72" s="275"/>
      <c r="F72" s="275"/>
      <c r="G72" s="275"/>
      <c r="H72" s="275"/>
      <c r="I72" s="275"/>
      <c r="J72" s="275"/>
      <c r="K72" s="270"/>
    </row>
    <row r="73" spans="1:11">
      <c r="A73" s="274"/>
      <c r="B73" s="275"/>
      <c r="C73" s="275"/>
      <c r="D73" s="275"/>
      <c r="E73" s="275"/>
      <c r="F73" s="275"/>
      <c r="G73" s="275"/>
      <c r="H73" s="275"/>
      <c r="I73" s="275"/>
      <c r="J73" s="275"/>
      <c r="K73" s="270"/>
    </row>
    <row r="74" spans="1:11" ht="20.100000000000001" customHeight="1">
      <c r="A74" s="274"/>
      <c r="B74" s="275"/>
      <c r="C74" s="275"/>
      <c r="D74" s="275"/>
      <c r="E74" s="275"/>
      <c r="F74" s="275"/>
      <c r="G74" s="275"/>
      <c r="H74" s="275"/>
      <c r="I74" s="275"/>
      <c r="J74" s="275"/>
      <c r="K74" s="270"/>
    </row>
    <row r="75" spans="1:11">
      <c r="A75" s="274"/>
      <c r="B75" s="275"/>
      <c r="C75" s="275"/>
      <c r="D75" s="275"/>
      <c r="E75" s="275"/>
      <c r="F75" s="275"/>
      <c r="G75" s="275"/>
      <c r="H75" s="275"/>
      <c r="I75" s="275"/>
      <c r="J75" s="275"/>
      <c r="K75" s="270"/>
    </row>
    <row r="76" spans="1:11">
      <c r="A76" s="274"/>
      <c r="B76" s="275"/>
      <c r="C76" s="275"/>
      <c r="D76" s="275"/>
      <c r="E76" s="275"/>
      <c r="F76" s="275"/>
      <c r="G76" s="275"/>
      <c r="H76" s="275"/>
      <c r="I76" s="275"/>
      <c r="J76" s="275"/>
      <c r="K76" s="270"/>
    </row>
    <row r="77" spans="1:11">
      <c r="A77" s="274"/>
      <c r="B77" s="275"/>
      <c r="C77" s="275"/>
      <c r="D77" s="275"/>
      <c r="E77" s="275"/>
      <c r="F77" s="275"/>
      <c r="G77" s="275"/>
      <c r="H77" s="275"/>
      <c r="I77" s="275"/>
      <c r="J77" s="275"/>
      <c r="K77" s="270"/>
    </row>
    <row r="78" spans="1:11">
      <c r="A78" s="274"/>
      <c r="B78" s="275"/>
      <c r="C78" s="275"/>
      <c r="D78" s="275"/>
      <c r="E78" s="275"/>
      <c r="F78" s="275"/>
      <c r="G78" s="275"/>
      <c r="H78" s="275"/>
      <c r="I78" s="275"/>
      <c r="J78" s="275"/>
      <c r="K78" s="270"/>
    </row>
    <row r="79" spans="1:11">
      <c r="A79" s="274"/>
      <c r="B79" s="275"/>
      <c r="C79" s="275"/>
      <c r="D79" s="275"/>
      <c r="E79" s="275"/>
      <c r="F79" s="275"/>
      <c r="G79" s="275"/>
      <c r="H79" s="275"/>
      <c r="I79" s="275"/>
      <c r="J79" s="275"/>
      <c r="K79" s="270"/>
    </row>
    <row r="80" spans="1:11" ht="20.100000000000001" customHeight="1">
      <c r="A80" s="274"/>
      <c r="B80" s="275"/>
      <c r="C80" s="275"/>
      <c r="D80" s="275"/>
      <c r="E80" s="275"/>
      <c r="F80" s="275"/>
      <c r="G80" s="275"/>
      <c r="H80" s="275"/>
      <c r="I80" s="275"/>
      <c r="J80" s="275"/>
      <c r="K80" s="270"/>
    </row>
    <row r="81" spans="1:11" ht="20.100000000000001" customHeight="1">
      <c r="A81" s="274"/>
      <c r="B81" s="275"/>
      <c r="C81" s="275"/>
      <c r="D81" s="275"/>
      <c r="E81" s="275"/>
      <c r="F81" s="275"/>
      <c r="G81" s="275"/>
      <c r="H81" s="275"/>
      <c r="I81" s="275"/>
      <c r="J81" s="275"/>
      <c r="K81" s="270"/>
    </row>
    <row r="82" spans="1:11" ht="20.100000000000001" customHeight="1">
      <c r="A82" s="274"/>
      <c r="B82" s="275"/>
      <c r="C82" s="275"/>
      <c r="D82" s="275"/>
      <c r="E82" s="275"/>
      <c r="F82" s="275"/>
      <c r="G82" s="275"/>
      <c r="H82" s="275"/>
      <c r="I82" s="275"/>
      <c r="J82" s="275"/>
      <c r="K82" s="270"/>
    </row>
    <row r="83" spans="1:11" ht="20.100000000000001" customHeight="1">
      <c r="A83" s="274"/>
      <c r="B83" s="275"/>
      <c r="C83" s="275"/>
      <c r="D83" s="275"/>
      <c r="E83" s="275"/>
      <c r="F83" s="275"/>
      <c r="G83" s="275"/>
      <c r="H83" s="275"/>
      <c r="I83" s="275"/>
      <c r="J83" s="275"/>
      <c r="K83" s="270"/>
    </row>
    <row r="84" spans="1:11" ht="20.100000000000001" customHeight="1">
      <c r="A84" s="274"/>
      <c r="B84" s="275"/>
      <c r="C84" s="275"/>
      <c r="D84" s="275"/>
      <c r="E84" s="275"/>
      <c r="F84" s="275"/>
      <c r="G84" s="275"/>
      <c r="H84" s="275"/>
      <c r="I84" s="275"/>
      <c r="J84" s="275"/>
      <c r="K84" s="270"/>
    </row>
    <row r="85" spans="1:11" ht="20.100000000000001" customHeight="1">
      <c r="A85" s="274"/>
      <c r="B85" s="275"/>
      <c r="C85" s="275"/>
      <c r="D85" s="275"/>
      <c r="E85" s="275"/>
      <c r="F85" s="275"/>
      <c r="G85" s="275"/>
      <c r="H85" s="275"/>
      <c r="I85" s="275"/>
      <c r="J85" s="275"/>
      <c r="K85" s="270"/>
    </row>
    <row r="86" spans="1:11" ht="20.100000000000001" customHeight="1">
      <c r="A86" s="274"/>
      <c r="B86" s="275"/>
      <c r="C86" s="275"/>
      <c r="D86" s="275"/>
      <c r="E86" s="275"/>
      <c r="F86" s="275"/>
      <c r="G86" s="275"/>
      <c r="H86" s="275"/>
      <c r="I86" s="275"/>
      <c r="J86" s="275"/>
      <c r="K86" s="270"/>
    </row>
    <row r="87" spans="1:11" ht="20.100000000000001" customHeight="1">
      <c r="A87" s="274"/>
      <c r="B87" s="275"/>
      <c r="C87" s="275"/>
      <c r="D87" s="275"/>
      <c r="E87" s="275"/>
      <c r="F87" s="275"/>
      <c r="G87" s="275"/>
      <c r="H87" s="275"/>
      <c r="I87" s="275"/>
      <c r="J87" s="275"/>
      <c r="K87" s="270"/>
    </row>
    <row r="88" spans="1:11">
      <c r="A88" s="274"/>
      <c r="B88" s="275"/>
      <c r="C88" s="275"/>
      <c r="D88" s="275"/>
      <c r="E88" s="275"/>
      <c r="F88" s="275"/>
      <c r="G88" s="275"/>
      <c r="H88" s="275"/>
      <c r="I88" s="275"/>
      <c r="J88" s="275"/>
      <c r="K88" s="270"/>
    </row>
    <row r="89" spans="1:11" ht="20.100000000000001" customHeight="1">
      <c r="A89" s="274"/>
      <c r="B89" s="275"/>
      <c r="C89" s="275"/>
      <c r="D89" s="275"/>
      <c r="E89" s="275"/>
      <c r="F89" s="275"/>
      <c r="G89" s="275"/>
      <c r="H89" s="275"/>
      <c r="I89" s="275"/>
      <c r="J89" s="275"/>
      <c r="K89" s="270"/>
    </row>
    <row r="90" spans="1:11">
      <c r="A90" s="274"/>
      <c r="B90" s="275"/>
      <c r="C90" s="275"/>
      <c r="D90" s="275"/>
      <c r="E90" s="275"/>
      <c r="F90" s="275"/>
      <c r="G90" s="275"/>
      <c r="H90" s="275"/>
      <c r="I90" s="275"/>
      <c r="J90" s="275"/>
      <c r="K90" s="270"/>
    </row>
    <row r="91" spans="1:11" ht="20.100000000000001" customHeight="1">
      <c r="A91" s="274"/>
      <c r="B91" s="275"/>
      <c r="C91" s="275"/>
      <c r="D91" s="275"/>
      <c r="E91" s="275"/>
      <c r="F91" s="275"/>
      <c r="G91" s="275"/>
      <c r="H91" s="275"/>
      <c r="I91" s="275"/>
      <c r="J91" s="275"/>
      <c r="K91" s="270"/>
    </row>
    <row r="92" spans="1:11">
      <c r="A92" s="274"/>
      <c r="B92" s="275"/>
      <c r="C92" s="275"/>
      <c r="D92" s="275"/>
      <c r="E92" s="275"/>
      <c r="F92" s="275"/>
      <c r="G92" s="275"/>
      <c r="H92" s="275"/>
      <c r="I92" s="275"/>
      <c r="J92" s="275"/>
      <c r="K92" s="270"/>
    </row>
    <row r="93" spans="1:11">
      <c r="A93" s="274"/>
      <c r="B93" s="275"/>
      <c r="C93" s="275"/>
      <c r="D93" s="275"/>
      <c r="E93" s="275"/>
      <c r="F93" s="275"/>
      <c r="G93" s="275"/>
      <c r="H93" s="275"/>
      <c r="I93" s="275"/>
      <c r="J93" s="275"/>
      <c r="K93" s="270"/>
    </row>
    <row r="94" spans="1:11">
      <c r="A94" s="274"/>
      <c r="B94" s="275"/>
      <c r="C94" s="275"/>
      <c r="D94" s="275"/>
      <c r="E94" s="275"/>
      <c r="F94" s="275"/>
      <c r="G94" s="275"/>
      <c r="H94" s="275"/>
      <c r="I94" s="275"/>
      <c r="J94" s="275"/>
      <c r="K94" s="270"/>
    </row>
    <row r="95" spans="1:11" ht="20.100000000000001" customHeight="1">
      <c r="A95" s="274"/>
      <c r="B95" s="275"/>
      <c r="C95" s="275"/>
      <c r="D95" s="275"/>
      <c r="E95" s="275"/>
      <c r="F95" s="275"/>
      <c r="G95" s="275"/>
      <c r="H95" s="275"/>
      <c r="I95" s="275"/>
      <c r="J95" s="275"/>
      <c r="K95" s="270"/>
    </row>
    <row r="96" spans="1:11" ht="20.100000000000001" customHeight="1">
      <c r="A96" s="274"/>
      <c r="B96" s="275"/>
      <c r="C96" s="275"/>
      <c r="D96" s="275"/>
      <c r="E96" s="275"/>
      <c r="F96" s="275"/>
      <c r="G96" s="275"/>
      <c r="H96" s="275"/>
      <c r="I96" s="275"/>
      <c r="J96" s="275"/>
      <c r="K96" s="270"/>
    </row>
    <row r="97" spans="1:11" ht="20.100000000000001" customHeight="1">
      <c r="A97" s="274"/>
      <c r="B97" s="275"/>
      <c r="C97" s="275"/>
      <c r="D97" s="275"/>
      <c r="E97" s="275"/>
      <c r="F97" s="275"/>
      <c r="G97" s="275"/>
      <c r="H97" s="275"/>
      <c r="I97" s="275"/>
      <c r="J97" s="275"/>
      <c r="K97" s="270"/>
    </row>
    <row r="98" spans="1:11" ht="20.100000000000001" customHeight="1">
      <c r="A98" s="274"/>
      <c r="B98" s="275"/>
      <c r="C98" s="275"/>
      <c r="D98" s="275"/>
      <c r="E98" s="275"/>
      <c r="F98" s="275"/>
      <c r="G98" s="275"/>
      <c r="H98" s="275"/>
      <c r="I98" s="275"/>
      <c r="J98" s="275"/>
      <c r="K98" s="270"/>
    </row>
    <row r="99" spans="1:11">
      <c r="A99" s="274"/>
      <c r="B99" s="275"/>
      <c r="C99" s="275"/>
      <c r="D99" s="275"/>
      <c r="E99" s="275"/>
      <c r="F99" s="275"/>
      <c r="G99" s="275"/>
      <c r="H99" s="275"/>
      <c r="I99" s="275"/>
      <c r="J99" s="275"/>
      <c r="K99" s="270"/>
    </row>
    <row r="100" spans="1:11">
      <c r="A100" s="274"/>
      <c r="B100" s="275"/>
      <c r="C100" s="275"/>
      <c r="D100" s="275"/>
      <c r="E100" s="275"/>
      <c r="F100" s="275"/>
      <c r="G100" s="275"/>
      <c r="H100" s="275"/>
      <c r="I100" s="275"/>
      <c r="J100" s="275"/>
      <c r="K100" s="270"/>
    </row>
    <row r="101" spans="1:11">
      <c r="A101" s="274"/>
      <c r="B101" s="275"/>
      <c r="C101" s="275"/>
      <c r="D101" s="275"/>
      <c r="E101" s="275"/>
      <c r="F101" s="275"/>
      <c r="G101" s="275"/>
      <c r="H101" s="275"/>
      <c r="I101" s="275"/>
      <c r="J101" s="275"/>
      <c r="K101" s="270"/>
    </row>
    <row r="102" spans="1:11" ht="20.100000000000001" customHeight="1">
      <c r="A102" s="274"/>
      <c r="B102" s="275"/>
      <c r="C102" s="275"/>
      <c r="D102" s="275"/>
      <c r="E102" s="275"/>
      <c r="F102" s="275"/>
      <c r="G102" s="275"/>
      <c r="H102" s="275"/>
      <c r="I102" s="275"/>
      <c r="J102" s="275"/>
      <c r="K102" s="270"/>
    </row>
    <row r="103" spans="1:11">
      <c r="A103" s="274"/>
      <c r="B103" s="275"/>
      <c r="C103" s="275"/>
      <c r="D103" s="275"/>
      <c r="E103" s="275"/>
      <c r="F103" s="275"/>
      <c r="G103" s="275"/>
      <c r="H103" s="275"/>
      <c r="I103" s="275"/>
      <c r="J103" s="275"/>
      <c r="K103" s="270"/>
    </row>
    <row r="104" spans="1:11">
      <c r="A104" s="274"/>
      <c r="B104" s="275"/>
      <c r="C104" s="275"/>
      <c r="D104" s="275"/>
      <c r="E104" s="275"/>
      <c r="F104" s="275"/>
      <c r="G104" s="275"/>
      <c r="H104" s="275"/>
      <c r="I104" s="275"/>
      <c r="J104" s="275"/>
      <c r="K104" s="270"/>
    </row>
    <row r="105" spans="1:11">
      <c r="A105" s="274"/>
      <c r="B105" s="275"/>
      <c r="C105" s="275"/>
      <c r="D105" s="275"/>
      <c r="E105" s="275"/>
      <c r="F105" s="275"/>
      <c r="G105" s="275"/>
      <c r="H105" s="275"/>
      <c r="I105" s="275"/>
      <c r="J105" s="275"/>
      <c r="K105" s="270"/>
    </row>
    <row r="106" spans="1:11" ht="20.100000000000001" customHeight="1">
      <c r="A106" s="274"/>
      <c r="B106" s="275"/>
      <c r="C106" s="275"/>
      <c r="D106" s="275"/>
      <c r="E106" s="275"/>
      <c r="F106" s="275"/>
      <c r="G106" s="275"/>
      <c r="H106" s="275"/>
      <c r="I106" s="275"/>
      <c r="J106" s="275"/>
      <c r="K106" s="270"/>
    </row>
    <row r="107" spans="1:11" ht="20.100000000000001" customHeight="1">
      <c r="A107" s="274"/>
      <c r="B107" s="275"/>
      <c r="C107" s="275"/>
      <c r="D107" s="275"/>
      <c r="E107" s="275"/>
      <c r="F107" s="275"/>
      <c r="G107" s="275"/>
      <c r="H107" s="275"/>
      <c r="I107" s="275"/>
      <c r="J107" s="275"/>
      <c r="K107" s="270"/>
    </row>
    <row r="108" spans="1:11">
      <c r="A108" s="274"/>
      <c r="B108" s="275"/>
      <c r="C108" s="275"/>
      <c r="D108" s="275"/>
      <c r="E108" s="275"/>
      <c r="F108" s="275"/>
      <c r="G108" s="275"/>
      <c r="H108" s="275"/>
      <c r="I108" s="275"/>
      <c r="J108" s="275"/>
      <c r="K108" s="270"/>
    </row>
    <row r="109" spans="1:11">
      <c r="A109" s="274"/>
      <c r="B109" s="275"/>
      <c r="C109" s="275"/>
      <c r="D109" s="275"/>
      <c r="E109" s="275"/>
      <c r="F109" s="275"/>
      <c r="G109" s="275"/>
      <c r="H109" s="275"/>
      <c r="I109" s="275"/>
      <c r="J109" s="275"/>
      <c r="K109" s="270"/>
    </row>
    <row r="110" spans="1:11">
      <c r="A110" s="274"/>
      <c r="B110" s="275"/>
      <c r="C110" s="275"/>
      <c r="D110" s="275"/>
      <c r="E110" s="275"/>
      <c r="F110" s="275"/>
      <c r="G110" s="275"/>
      <c r="H110" s="275"/>
      <c r="I110" s="275"/>
      <c r="J110" s="275"/>
      <c r="K110" s="270"/>
    </row>
    <row r="111" spans="1:11">
      <c r="A111" s="274"/>
      <c r="B111" s="275"/>
      <c r="C111" s="275"/>
      <c r="D111" s="275"/>
      <c r="E111" s="275"/>
      <c r="F111" s="275"/>
      <c r="G111" s="275"/>
      <c r="H111" s="275"/>
      <c r="I111" s="275"/>
      <c r="J111" s="275"/>
      <c r="K111" s="270"/>
    </row>
    <row r="112" spans="1:11">
      <c r="A112" s="274"/>
      <c r="B112" s="275"/>
      <c r="C112" s="275"/>
      <c r="D112" s="275"/>
      <c r="E112" s="275"/>
      <c r="F112" s="275"/>
      <c r="G112" s="275"/>
      <c r="H112" s="275"/>
      <c r="I112" s="275"/>
      <c r="J112" s="275"/>
      <c r="K112" s="270"/>
    </row>
    <row r="113" spans="1:11">
      <c r="A113" s="274"/>
      <c r="B113" s="275"/>
      <c r="C113" s="275"/>
      <c r="D113" s="275"/>
      <c r="E113" s="275"/>
      <c r="F113" s="275"/>
      <c r="G113" s="275"/>
      <c r="H113" s="275"/>
      <c r="I113" s="275"/>
      <c r="J113" s="275"/>
      <c r="K113" s="270"/>
    </row>
    <row r="114" spans="1:11" ht="20.100000000000001" customHeight="1">
      <c r="A114" s="274"/>
      <c r="B114" s="275"/>
      <c r="C114" s="275"/>
      <c r="D114" s="275"/>
      <c r="E114" s="275"/>
      <c r="F114" s="275"/>
      <c r="G114" s="275"/>
      <c r="H114" s="275"/>
      <c r="I114" s="275"/>
      <c r="J114" s="275"/>
      <c r="K114" s="270"/>
    </row>
    <row r="115" spans="1:11" ht="20.100000000000001" customHeight="1">
      <c r="A115" s="274"/>
      <c r="B115" s="275"/>
      <c r="C115" s="275"/>
      <c r="D115" s="275"/>
      <c r="E115" s="275"/>
      <c r="F115" s="275"/>
      <c r="G115" s="275"/>
      <c r="H115" s="275"/>
      <c r="I115" s="275"/>
      <c r="J115" s="275"/>
      <c r="K115" s="270"/>
    </row>
    <row r="116" spans="1:11" ht="20.100000000000001" customHeight="1">
      <c r="A116" s="274"/>
      <c r="B116" s="275"/>
      <c r="C116" s="275"/>
      <c r="D116" s="275"/>
      <c r="E116" s="275"/>
      <c r="F116" s="275"/>
      <c r="G116" s="275"/>
      <c r="H116" s="275"/>
      <c r="I116" s="275"/>
      <c r="J116" s="275"/>
      <c r="K116" s="270"/>
    </row>
    <row r="117" spans="1:11" ht="20.100000000000001" customHeight="1">
      <c r="A117" s="274"/>
      <c r="B117" s="275"/>
      <c r="C117" s="275"/>
      <c r="D117" s="275"/>
      <c r="E117" s="275"/>
      <c r="F117" s="275"/>
      <c r="G117" s="275"/>
      <c r="H117" s="275"/>
      <c r="I117" s="275"/>
      <c r="J117" s="275"/>
      <c r="K117" s="270"/>
    </row>
    <row r="118" spans="1:11">
      <c r="A118" s="274"/>
      <c r="B118" s="275"/>
      <c r="C118" s="275"/>
      <c r="D118" s="275"/>
      <c r="E118" s="275"/>
      <c r="F118" s="275"/>
      <c r="G118" s="275"/>
      <c r="H118" s="275"/>
      <c r="I118" s="275"/>
      <c r="J118" s="275"/>
      <c r="K118" s="270"/>
    </row>
    <row r="119" spans="1:11" ht="20.100000000000001" customHeight="1">
      <c r="A119" s="274"/>
      <c r="B119" s="275"/>
      <c r="C119" s="275"/>
      <c r="D119" s="275"/>
      <c r="E119" s="275"/>
      <c r="F119" s="275"/>
      <c r="G119" s="275"/>
      <c r="H119" s="275"/>
      <c r="I119" s="275"/>
      <c r="J119" s="275"/>
      <c r="K119" s="270"/>
    </row>
    <row r="120" spans="1:11" ht="20.100000000000001" customHeight="1">
      <c r="A120" s="274"/>
      <c r="B120" s="275"/>
      <c r="C120" s="275"/>
      <c r="D120" s="275"/>
      <c r="E120" s="275"/>
      <c r="F120" s="275"/>
      <c r="G120" s="275"/>
      <c r="H120" s="275"/>
      <c r="I120" s="275"/>
      <c r="J120" s="275"/>
      <c r="K120" s="270"/>
    </row>
    <row r="121" spans="1:11" ht="20.100000000000001" customHeight="1">
      <c r="A121" s="274"/>
      <c r="B121" s="275"/>
      <c r="C121" s="275"/>
      <c r="D121" s="275"/>
      <c r="E121" s="275"/>
      <c r="F121" s="275"/>
      <c r="G121" s="275"/>
      <c r="H121" s="275"/>
      <c r="I121" s="275"/>
      <c r="J121" s="275"/>
      <c r="K121" s="270"/>
    </row>
    <row r="122" spans="1:11" ht="20.100000000000001" customHeight="1">
      <c r="A122" s="274"/>
      <c r="B122" s="275"/>
      <c r="C122" s="275"/>
      <c r="D122" s="275"/>
      <c r="E122" s="275"/>
      <c r="F122" s="275"/>
      <c r="G122" s="275"/>
      <c r="H122" s="275"/>
      <c r="I122" s="275"/>
      <c r="J122" s="275"/>
      <c r="K122" s="270"/>
    </row>
    <row r="123" spans="1:11" ht="20.100000000000001" customHeight="1">
      <c r="A123" s="274"/>
      <c r="B123" s="275"/>
      <c r="C123" s="275"/>
      <c r="D123" s="275"/>
      <c r="E123" s="275"/>
      <c r="F123" s="275"/>
      <c r="G123" s="275"/>
      <c r="H123" s="275"/>
      <c r="I123" s="275"/>
      <c r="J123" s="275"/>
      <c r="K123" s="270"/>
    </row>
    <row r="124" spans="1:11" ht="20.100000000000001" customHeight="1">
      <c r="A124" s="274"/>
      <c r="B124" s="275"/>
      <c r="C124" s="275"/>
      <c r="D124" s="275"/>
      <c r="E124" s="275"/>
      <c r="F124" s="275"/>
      <c r="G124" s="275"/>
      <c r="H124" s="275"/>
      <c r="I124" s="275"/>
      <c r="J124" s="275"/>
      <c r="K124" s="270"/>
    </row>
    <row r="125" spans="1:11" ht="20.100000000000001" customHeight="1">
      <c r="A125" s="274"/>
      <c r="B125" s="275"/>
      <c r="C125" s="275"/>
      <c r="D125" s="275"/>
      <c r="E125" s="275"/>
      <c r="F125" s="275"/>
      <c r="G125" s="275"/>
      <c r="H125" s="275"/>
      <c r="I125" s="275"/>
      <c r="J125" s="275"/>
      <c r="K125" s="270"/>
    </row>
    <row r="126" spans="1:11" ht="20.100000000000001" customHeight="1">
      <c r="A126" s="274"/>
      <c r="B126" s="275"/>
      <c r="C126" s="275"/>
      <c r="D126" s="275"/>
      <c r="E126" s="275"/>
      <c r="F126" s="275"/>
      <c r="G126" s="275"/>
      <c r="H126" s="275"/>
      <c r="I126" s="275"/>
      <c r="J126" s="275"/>
      <c r="K126" s="270"/>
    </row>
    <row r="127" spans="1:11">
      <c r="A127" s="274"/>
      <c r="B127" s="275"/>
      <c r="C127" s="275"/>
      <c r="D127" s="275"/>
      <c r="E127" s="275"/>
      <c r="F127" s="275"/>
      <c r="G127" s="275"/>
      <c r="H127" s="275"/>
      <c r="I127" s="275"/>
      <c r="J127" s="275"/>
      <c r="K127" s="270"/>
    </row>
    <row r="128" spans="1:11" ht="20.100000000000001" customHeight="1">
      <c r="A128" s="274"/>
      <c r="B128" s="275"/>
      <c r="C128" s="275"/>
      <c r="D128" s="275"/>
      <c r="E128" s="275"/>
      <c r="F128" s="275"/>
      <c r="G128" s="275"/>
      <c r="H128" s="275"/>
      <c r="I128" s="275"/>
      <c r="J128" s="275"/>
      <c r="K128" s="270"/>
    </row>
    <row r="129" spans="1:11">
      <c r="A129" s="274"/>
      <c r="B129" s="275"/>
      <c r="C129" s="275"/>
      <c r="D129" s="275"/>
      <c r="E129" s="275"/>
      <c r="F129" s="275"/>
      <c r="G129" s="275"/>
      <c r="H129" s="275"/>
      <c r="I129" s="275"/>
      <c r="J129" s="275"/>
      <c r="K129" s="270"/>
    </row>
    <row r="130" spans="1:11">
      <c r="A130" s="274"/>
      <c r="B130" s="275"/>
      <c r="C130" s="275"/>
      <c r="D130" s="275"/>
      <c r="E130" s="275"/>
      <c r="F130" s="275"/>
      <c r="G130" s="275"/>
      <c r="H130" s="275"/>
      <c r="I130" s="275"/>
      <c r="J130" s="275"/>
      <c r="K130" s="270"/>
    </row>
    <row r="131" spans="1:11">
      <c r="A131" s="274"/>
      <c r="B131" s="270"/>
      <c r="C131" s="270"/>
      <c r="D131" s="270"/>
      <c r="E131" s="270"/>
      <c r="F131" s="270"/>
      <c r="G131" s="270"/>
      <c r="H131" s="270"/>
      <c r="I131" s="270"/>
      <c r="J131" s="270"/>
      <c r="K131" s="270"/>
    </row>
    <row r="132" spans="1:11">
      <c r="A132" s="274"/>
      <c r="B132" s="270"/>
      <c r="C132" s="270"/>
      <c r="D132" s="270"/>
      <c r="E132" s="270"/>
      <c r="F132" s="270"/>
      <c r="G132" s="270"/>
      <c r="H132" s="270"/>
      <c r="I132" s="270"/>
      <c r="J132" s="270"/>
      <c r="K132" s="270"/>
    </row>
    <row r="133" spans="1:11">
      <c r="A133" s="274"/>
      <c r="B133" s="270"/>
      <c r="C133" s="270"/>
      <c r="D133" s="270"/>
      <c r="E133" s="270"/>
      <c r="F133" s="270"/>
      <c r="G133" s="270"/>
      <c r="H133" s="270"/>
      <c r="I133" s="270"/>
      <c r="J133" s="270"/>
      <c r="K133" s="270"/>
    </row>
    <row r="134" spans="1:11">
      <c r="A134" s="274"/>
      <c r="B134" s="270"/>
      <c r="C134" s="270"/>
      <c r="D134" s="270"/>
      <c r="E134" s="270"/>
      <c r="F134" s="270"/>
      <c r="G134" s="270"/>
      <c r="H134" s="270"/>
      <c r="I134" s="270"/>
      <c r="J134" s="270"/>
      <c r="K134" s="270"/>
    </row>
    <row r="135" spans="1:11">
      <c r="A135" s="274"/>
      <c r="B135" s="270"/>
      <c r="C135" s="270"/>
      <c r="D135" s="270"/>
      <c r="E135" s="270"/>
      <c r="F135" s="270"/>
      <c r="G135" s="270"/>
      <c r="H135" s="270"/>
      <c r="I135" s="270"/>
      <c r="J135" s="270"/>
      <c r="K135" s="270"/>
    </row>
    <row r="136" spans="1:11">
      <c r="A136" s="274"/>
      <c r="B136" s="270"/>
      <c r="C136" s="270"/>
      <c r="D136" s="270"/>
      <c r="E136" s="270"/>
      <c r="F136" s="270"/>
      <c r="G136" s="270"/>
      <c r="H136" s="270"/>
      <c r="I136" s="270"/>
      <c r="J136" s="270"/>
      <c r="K136" s="270"/>
    </row>
    <row r="137" spans="1:11">
      <c r="A137" s="274"/>
      <c r="B137" s="270"/>
      <c r="C137" s="270"/>
      <c r="D137" s="270"/>
      <c r="E137" s="270"/>
      <c r="F137" s="270"/>
      <c r="G137" s="270"/>
      <c r="H137" s="270"/>
      <c r="I137" s="270"/>
      <c r="J137" s="270"/>
      <c r="K137" s="270"/>
    </row>
    <row r="138" spans="1:11">
      <c r="A138" s="274"/>
      <c r="B138" s="270"/>
      <c r="C138" s="270"/>
      <c r="D138" s="270"/>
      <c r="E138" s="270"/>
      <c r="F138" s="270"/>
      <c r="G138" s="270"/>
      <c r="H138" s="270"/>
      <c r="I138" s="270"/>
      <c r="J138" s="270"/>
      <c r="K138" s="270"/>
    </row>
    <row r="139" spans="1:11">
      <c r="A139" s="274"/>
      <c r="B139" s="270"/>
      <c r="C139" s="270"/>
      <c r="D139" s="270"/>
      <c r="E139" s="270"/>
      <c r="F139" s="270"/>
      <c r="G139" s="270"/>
      <c r="H139" s="270"/>
      <c r="I139" s="270"/>
      <c r="J139" s="270"/>
      <c r="K139" s="270"/>
    </row>
    <row r="140" spans="1:11">
      <c r="A140" s="274"/>
      <c r="B140" s="270"/>
      <c r="C140" s="270"/>
      <c r="D140" s="270"/>
      <c r="E140" s="270"/>
      <c r="F140" s="270"/>
      <c r="G140" s="270"/>
      <c r="H140" s="270"/>
      <c r="I140" s="270"/>
      <c r="J140" s="270"/>
      <c r="K140" s="270"/>
    </row>
    <row r="141" spans="1:11">
      <c r="A141" s="274"/>
      <c r="B141" s="270"/>
      <c r="C141" s="270"/>
      <c r="D141" s="270"/>
      <c r="E141" s="270"/>
      <c r="F141" s="270"/>
      <c r="G141" s="270"/>
      <c r="H141" s="270"/>
      <c r="I141" s="270"/>
      <c r="J141" s="270"/>
      <c r="K141" s="270"/>
    </row>
    <row r="142" spans="1:11">
      <c r="A142" s="274"/>
      <c r="B142" s="270"/>
      <c r="C142" s="270"/>
      <c r="D142" s="270"/>
      <c r="E142" s="270"/>
      <c r="F142" s="270"/>
      <c r="G142" s="270"/>
      <c r="H142" s="270"/>
      <c r="I142" s="270"/>
      <c r="J142" s="270"/>
      <c r="K142" s="270"/>
    </row>
    <row r="143" spans="1:11">
      <c r="A143" s="274"/>
      <c r="B143" s="270"/>
      <c r="C143" s="270"/>
      <c r="D143" s="270"/>
      <c r="E143" s="270"/>
      <c r="F143" s="270"/>
      <c r="G143" s="270"/>
      <c r="H143" s="270"/>
      <c r="I143" s="270"/>
      <c r="J143" s="270"/>
      <c r="K143" s="270"/>
    </row>
    <row r="144" spans="1:11">
      <c r="A144" s="274"/>
      <c r="B144" s="270"/>
      <c r="C144" s="270"/>
      <c r="D144" s="270"/>
      <c r="E144" s="270"/>
      <c r="F144" s="270"/>
      <c r="G144" s="270"/>
      <c r="H144" s="270"/>
      <c r="I144" s="270"/>
      <c r="J144" s="270"/>
      <c r="K144" s="270"/>
    </row>
    <row r="145" spans="1:11">
      <c r="A145" s="274"/>
      <c r="B145" s="270"/>
      <c r="C145" s="270"/>
      <c r="D145" s="270"/>
      <c r="E145" s="270"/>
      <c r="F145" s="270"/>
      <c r="G145" s="270"/>
      <c r="H145" s="270"/>
      <c r="I145" s="270"/>
      <c r="J145" s="270"/>
      <c r="K145" s="270"/>
    </row>
    <row r="146" spans="1:11">
      <c r="A146" s="274"/>
      <c r="B146" s="270"/>
      <c r="C146" s="270"/>
      <c r="D146" s="270"/>
      <c r="E146" s="270"/>
      <c r="F146" s="270"/>
      <c r="G146" s="270"/>
      <c r="H146" s="270"/>
      <c r="I146" s="270"/>
      <c r="J146" s="270"/>
      <c r="K146" s="270"/>
    </row>
    <row r="147" spans="1:11">
      <c r="A147" s="274"/>
      <c r="B147" s="270"/>
      <c r="C147" s="270"/>
      <c r="D147" s="270"/>
      <c r="E147" s="270"/>
      <c r="F147" s="270"/>
      <c r="G147" s="270"/>
      <c r="H147" s="270"/>
      <c r="I147" s="270"/>
      <c r="J147" s="270"/>
      <c r="K147" s="270"/>
    </row>
    <row r="148" spans="1:11">
      <c r="A148" s="274"/>
      <c r="B148" s="270"/>
      <c r="C148" s="270"/>
      <c r="D148" s="270"/>
      <c r="E148" s="270"/>
      <c r="F148" s="270"/>
      <c r="G148" s="270"/>
      <c r="H148" s="270"/>
      <c r="I148" s="270"/>
      <c r="J148" s="270"/>
      <c r="K148" s="270"/>
    </row>
    <row r="149" spans="1:11">
      <c r="A149" s="274"/>
      <c r="B149" s="270"/>
      <c r="C149" s="270"/>
      <c r="D149" s="270"/>
      <c r="E149" s="270"/>
      <c r="F149" s="270"/>
      <c r="G149" s="270"/>
      <c r="H149" s="270"/>
      <c r="I149" s="270"/>
      <c r="J149" s="270"/>
      <c r="K149" s="270"/>
    </row>
    <row r="150" spans="1:11">
      <c r="A150" s="274"/>
      <c r="B150" s="270"/>
      <c r="C150" s="270"/>
      <c r="D150" s="270"/>
      <c r="E150" s="270"/>
      <c r="F150" s="270"/>
      <c r="G150" s="270"/>
      <c r="H150" s="270"/>
      <c r="I150" s="270"/>
      <c r="J150" s="270"/>
      <c r="K150" s="270"/>
    </row>
    <row r="151" spans="1:11">
      <c r="A151" s="274"/>
      <c r="B151" s="270"/>
      <c r="C151" s="270"/>
      <c r="D151" s="270"/>
      <c r="E151" s="270"/>
      <c r="F151" s="270"/>
      <c r="G151" s="270"/>
      <c r="H151" s="270"/>
      <c r="I151" s="270"/>
      <c r="J151" s="270"/>
      <c r="K151" s="270"/>
    </row>
    <row r="152" spans="1:11">
      <c r="A152" s="274"/>
      <c r="B152" s="270"/>
      <c r="C152" s="270"/>
      <c r="D152" s="270"/>
      <c r="E152" s="270"/>
      <c r="F152" s="270"/>
      <c r="G152" s="270"/>
      <c r="H152" s="270"/>
      <c r="I152" s="270"/>
      <c r="J152" s="270"/>
      <c r="K152" s="270"/>
    </row>
    <row r="153" spans="1:11">
      <c r="A153" s="274"/>
      <c r="B153" s="270"/>
      <c r="C153" s="270"/>
      <c r="D153" s="270"/>
      <c r="E153" s="270"/>
      <c r="F153" s="270"/>
      <c r="G153" s="270"/>
      <c r="H153" s="270"/>
      <c r="I153" s="270"/>
      <c r="J153" s="270"/>
      <c r="K153" s="270"/>
    </row>
    <row r="154" spans="1:11">
      <c r="A154" s="274"/>
      <c r="B154" s="270"/>
      <c r="C154" s="270"/>
      <c r="D154" s="270"/>
      <c r="E154" s="270"/>
      <c r="F154" s="270"/>
      <c r="G154" s="270"/>
      <c r="H154" s="270"/>
      <c r="I154" s="270"/>
      <c r="J154" s="270"/>
      <c r="K154" s="270"/>
    </row>
    <row r="155" spans="1:11">
      <c r="A155" s="274"/>
      <c r="B155" s="270"/>
      <c r="C155" s="270"/>
      <c r="D155" s="270"/>
      <c r="E155" s="270"/>
      <c r="F155" s="270"/>
      <c r="G155" s="270"/>
      <c r="H155" s="270"/>
      <c r="I155" s="270"/>
      <c r="J155" s="270"/>
      <c r="K155" s="270"/>
    </row>
    <row r="156" spans="1:11">
      <c r="A156" s="274"/>
      <c r="B156" s="270"/>
      <c r="C156" s="270"/>
      <c r="D156" s="270"/>
      <c r="E156" s="270"/>
      <c r="F156" s="270"/>
      <c r="G156" s="270"/>
      <c r="H156" s="270"/>
      <c r="I156" s="270"/>
      <c r="J156" s="270"/>
      <c r="K156" s="270"/>
    </row>
    <row r="157" spans="1:11">
      <c r="A157" s="274"/>
      <c r="B157" s="270"/>
      <c r="C157" s="270"/>
      <c r="D157" s="270"/>
      <c r="E157" s="270"/>
      <c r="F157" s="270"/>
      <c r="G157" s="270"/>
      <c r="H157" s="270"/>
      <c r="I157" s="270"/>
      <c r="J157" s="270"/>
      <c r="K157" s="270"/>
    </row>
  </sheetData>
  <autoFilter ref="B6:B138"/>
  <customSheetViews>
    <customSheetView guid="{CD481555-6D06-49CD-9625-98C90CC09C9A}" showAutoFilter="1">
      <selection activeCell="C13" sqref="C13:J13"/>
      <pageMargins left="0.75" right="0.75" top="1" bottom="1" header="0.5" footer="0.5"/>
      <printOptions gridLines="1"/>
      <pageSetup orientation="portrait" r:id="rId1"/>
      <headerFooter alignWithMargins="0">
        <oddHeader>&amp;A</oddHeader>
        <oddFooter>Page &amp;P</oddFooter>
      </headerFooter>
      <autoFilter ref="B6:B138"/>
    </customSheetView>
    <customSheetView guid="{9EC6AF21-4B8E-44E3-AF29-8895353139B2}" showAutoFilter="1">
      <pane ySplit="6" topLeftCell="A18" activePane="bottomLeft" state="frozen"/>
      <selection pane="bottomLeft" activeCell="C13" sqref="C13:J13"/>
      <pageMargins left="0.75" right="0.75" top="1" bottom="1" header="0.5" footer="0.5"/>
      <printOptions gridLines="1"/>
      <pageSetup orientation="portrait" r:id="rId2"/>
      <headerFooter alignWithMargins="0">
        <oddHeader>&amp;A</oddHeader>
        <oddFooter>Page &amp;P</oddFooter>
      </headerFooter>
      <autoFilter ref="B6:B138"/>
    </customSheetView>
    <customSheetView guid="{4A6D03CA-35D0-42B2-8E76-6C991766DE68}" showAutoFilter="1">
      <pane ySplit="5" topLeftCell="A20" activePane="bottomLeft" state="frozen"/>
      <selection pane="bottomLeft" activeCell="C13" sqref="C13:J13"/>
      <pageMargins left="0.75" right="0.75" top="1" bottom="1" header="0.5" footer="0.5"/>
      <printOptions gridLines="1"/>
      <pageSetup orientation="portrait" r:id="rId3"/>
      <headerFooter alignWithMargins="0">
        <oddHeader>&amp;A</oddHeader>
        <oddFooter>Page &amp;P</oddFooter>
      </headerFooter>
      <autoFilter ref="B6:B138"/>
    </customSheetView>
    <customSheetView guid="{94FC66D5-BF29-4BE8-974C-C93BA07E9FE3}" showAutoFilter="1">
      <pane ySplit="6" topLeftCell="A20" activePane="bottomLeft" state="frozen"/>
      <selection pane="bottomLeft" activeCell="C13" sqref="C13:J13"/>
      <pageMargins left="0.75" right="0.75" top="1" bottom="1" header="0.5" footer="0.5"/>
      <printOptions gridLines="1"/>
      <pageSetup orientation="portrait" r:id="rId4"/>
      <headerFooter alignWithMargins="0">
        <oddHeader>&amp;A</oddHeader>
        <oddFooter>Page &amp;P</oddFooter>
      </headerFooter>
      <autoFilter ref="B6:B138"/>
    </customSheetView>
  </customSheetViews>
  <mergeCells count="35">
    <mergeCell ref="A5:B5"/>
    <mergeCell ref="C5:F5"/>
    <mergeCell ref="A9:A10"/>
    <mergeCell ref="C9:J9"/>
    <mergeCell ref="A22:A23"/>
    <mergeCell ref="H23:J23"/>
    <mergeCell ref="C14:J14"/>
    <mergeCell ref="A14:A16"/>
    <mergeCell ref="C13:J13"/>
    <mergeCell ref="A12:A13"/>
    <mergeCell ref="C12:J12"/>
    <mergeCell ref="C11:J11"/>
    <mergeCell ref="C7:J7"/>
    <mergeCell ref="C10:J10"/>
    <mergeCell ref="A1:K1"/>
    <mergeCell ref="A2:B2"/>
    <mergeCell ref="C2:F2"/>
    <mergeCell ref="G2:H2"/>
    <mergeCell ref="I2:J2"/>
    <mergeCell ref="C25:J25"/>
    <mergeCell ref="I3:J3"/>
    <mergeCell ref="A4:B4"/>
    <mergeCell ref="C4:F4"/>
    <mergeCell ref="G4:H4"/>
    <mergeCell ref="I4:J4"/>
    <mergeCell ref="A3:B3"/>
    <mergeCell ref="C3:F3"/>
    <mergeCell ref="G3:H3"/>
    <mergeCell ref="C18:J18"/>
    <mergeCell ref="A20:A21"/>
    <mergeCell ref="C21:J21"/>
    <mergeCell ref="C19:J19"/>
    <mergeCell ref="C20:J20"/>
    <mergeCell ref="C24:J24"/>
    <mergeCell ref="I5:J5"/>
  </mergeCells>
  <printOptions gridLines="1" gridLinesSet="0"/>
  <pageMargins left="0.75" right="0.75" top="1" bottom="1" header="0.5" footer="0.5"/>
  <pageSetup orientation="portrait" r:id="rId5"/>
  <headerFooter alignWithMargins="0">
    <oddHeader>&amp;A</oddHeader>
    <oddFooter>Page &amp;P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tabColor rgb="FFFF0000"/>
  </sheetPr>
  <dimension ref="A1:BA138"/>
  <sheetViews>
    <sheetView workbookViewId="0">
      <pane ySplit="4" topLeftCell="A5" activePane="bottomLeft" state="frozen"/>
      <selection pane="bottomLeft" activeCell="C8" sqref="C8:J8"/>
    </sheetView>
  </sheetViews>
  <sheetFormatPr defaultRowHeight="15.75"/>
  <cols>
    <col min="1" max="1" width="11" style="273" customWidth="1"/>
    <col min="2" max="2" width="10.140625" style="272" customWidth="1"/>
    <col min="3" max="10" width="13.28515625" style="272" customWidth="1"/>
    <col min="11" max="11" width="74.85546875" style="271" customWidth="1"/>
    <col min="12" max="16384" width="9.140625" style="270"/>
  </cols>
  <sheetData>
    <row r="1" spans="1:53" s="281" customFormat="1" ht="30.75" customHeight="1" thickTop="1">
      <c r="A1" s="4842" t="s">
        <v>4270</v>
      </c>
      <c r="B1" s="4843"/>
      <c r="C1" s="4843"/>
      <c r="D1" s="4843"/>
      <c r="E1" s="4843"/>
      <c r="F1" s="4843"/>
      <c r="G1" s="4843"/>
      <c r="H1" s="4843"/>
      <c r="I1" s="4843"/>
      <c r="J1" s="4843"/>
      <c r="K1" s="4844"/>
      <c r="L1" s="288"/>
    </row>
    <row r="2" spans="1:53" s="17" customFormat="1" ht="34.5" customHeight="1">
      <c r="A2" s="4845" t="s">
        <v>223</v>
      </c>
      <c r="B2" s="4846"/>
      <c r="C2" s="4847"/>
      <c r="D2" s="4848"/>
      <c r="E2" s="4848"/>
      <c r="F2" s="4848"/>
      <c r="G2" s="4848"/>
      <c r="H2" s="4849"/>
      <c r="I2" s="1988"/>
      <c r="J2" s="1988"/>
      <c r="K2" s="109"/>
    </row>
    <row r="3" spans="1:53" s="1994" customFormat="1" ht="64.5" customHeight="1" thickBot="1">
      <c r="A3" s="4845" t="s">
        <v>325</v>
      </c>
      <c r="B3" s="4846"/>
      <c r="C3" s="4850" t="s">
        <v>5033</v>
      </c>
      <c r="D3" s="4851"/>
      <c r="E3" s="4851"/>
      <c r="F3" s="4851"/>
      <c r="G3" s="4851"/>
      <c r="H3" s="4852"/>
      <c r="I3" s="1990"/>
      <c r="J3" s="1991"/>
      <c r="K3" s="1992"/>
      <c r="L3" s="1993"/>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row>
    <row r="4" spans="1:53" s="281" customFormat="1" ht="35.25" customHeight="1" thickTop="1" thickBot="1">
      <c r="A4" s="2002" t="s">
        <v>1</v>
      </c>
      <c r="B4" s="2003" t="s">
        <v>0</v>
      </c>
      <c r="C4" s="2003" t="s">
        <v>2</v>
      </c>
      <c r="D4" s="2003" t="s">
        <v>3</v>
      </c>
      <c r="E4" s="2003" t="s">
        <v>4</v>
      </c>
      <c r="F4" s="2003" t="s">
        <v>5</v>
      </c>
      <c r="G4" s="2003" t="s">
        <v>6</v>
      </c>
      <c r="H4" s="2003" t="s">
        <v>7</v>
      </c>
      <c r="I4" s="2003" t="s">
        <v>8</v>
      </c>
      <c r="J4" s="2003" t="s">
        <v>9</v>
      </c>
      <c r="K4" s="2004" t="s">
        <v>10</v>
      </c>
      <c r="L4" s="288"/>
    </row>
    <row r="5" spans="1:53" s="332" customFormat="1" ht="92.25" customHeight="1" thickTop="1">
      <c r="A5" s="2001">
        <v>43009</v>
      </c>
      <c r="B5" s="1995" t="s">
        <v>32</v>
      </c>
      <c r="C5" s="4839" t="s">
        <v>4268</v>
      </c>
      <c r="D5" s="4840"/>
      <c r="E5" s="4840"/>
      <c r="F5" s="4840"/>
      <c r="G5" s="4840"/>
      <c r="H5" s="4840"/>
      <c r="I5" s="4840"/>
      <c r="J5" s="4841"/>
      <c r="K5" s="1999" t="s">
        <v>4263</v>
      </c>
    </row>
    <row r="6" spans="1:53" ht="45.75" customHeight="1">
      <c r="A6" s="493">
        <v>43016</v>
      </c>
      <c r="B6" s="1996" t="s">
        <v>4264</v>
      </c>
      <c r="C6" s="4414" t="s">
        <v>4269</v>
      </c>
      <c r="D6" s="4271"/>
      <c r="E6" s="4271"/>
      <c r="F6" s="4271"/>
      <c r="G6" s="4271"/>
      <c r="H6" s="4271"/>
      <c r="I6" s="4271"/>
      <c r="J6" s="4415"/>
      <c r="K6" s="2000"/>
    </row>
    <row r="7" spans="1:53" ht="28.5" customHeight="1">
      <c r="A7" s="493">
        <v>43018</v>
      </c>
      <c r="B7" s="2014" t="s">
        <v>4264</v>
      </c>
      <c r="C7" s="4414" t="s">
        <v>4298</v>
      </c>
      <c r="D7" s="4271"/>
      <c r="E7" s="4271"/>
      <c r="F7" s="4271"/>
      <c r="G7" s="4271"/>
      <c r="H7" s="4271"/>
      <c r="I7" s="4271"/>
      <c r="J7" s="4415"/>
      <c r="K7" s="2015" t="s">
        <v>4299</v>
      </c>
    </row>
    <row r="8" spans="1:53" ht="54" customHeight="1">
      <c r="A8" s="2489">
        <v>43020</v>
      </c>
      <c r="B8" s="1937" t="s">
        <v>15</v>
      </c>
      <c r="C8" s="4450" t="s">
        <v>4301</v>
      </c>
      <c r="D8" s="4451"/>
      <c r="E8" s="4451"/>
      <c r="F8" s="4451"/>
      <c r="G8" s="4451"/>
      <c r="H8" s="4451"/>
      <c r="I8" s="4451"/>
      <c r="J8" s="4452"/>
      <c r="K8" s="1949" t="s">
        <v>5033</v>
      </c>
    </row>
    <row r="9" spans="1:53" ht="20.100000000000001" customHeight="1" thickBot="1">
      <c r="A9" s="300">
        <v>43022</v>
      </c>
      <c r="B9" s="299" t="s">
        <v>5032</v>
      </c>
      <c r="C9" s="4362" t="s">
        <v>4634</v>
      </c>
      <c r="D9" s="4363"/>
      <c r="E9" s="4363"/>
      <c r="F9" s="4363"/>
      <c r="G9" s="4363"/>
      <c r="H9" s="4363"/>
      <c r="I9" s="4363"/>
      <c r="J9" s="4364"/>
      <c r="K9" s="1469"/>
    </row>
    <row r="10" spans="1:53" ht="16.5" thickTop="1">
      <c r="A10" s="2179"/>
      <c r="B10" s="2184"/>
      <c r="C10" s="2184"/>
      <c r="D10" s="337">
        <f t="shared" ref="D10:D23" si="0">+C10*(100-E10)/100</f>
        <v>0</v>
      </c>
      <c r="E10" s="2184"/>
      <c r="F10" s="2184"/>
      <c r="G10" s="2184"/>
      <c r="H10" s="2184"/>
      <c r="I10" s="2184"/>
      <c r="J10" s="2184"/>
      <c r="K10" s="332"/>
    </row>
    <row r="11" spans="1:53" ht="20.100000000000001" customHeight="1">
      <c r="A11" s="1987"/>
      <c r="B11" s="1985"/>
      <c r="C11" s="1985"/>
      <c r="D11" s="1986">
        <f t="shared" si="0"/>
        <v>0</v>
      </c>
      <c r="E11" s="1985"/>
      <c r="F11" s="1985"/>
      <c r="G11" s="1985"/>
      <c r="H11" s="1985"/>
      <c r="I11" s="1985"/>
      <c r="J11" s="1985"/>
      <c r="K11" s="270"/>
    </row>
    <row r="12" spans="1:53">
      <c r="A12" s="1987"/>
      <c r="B12" s="1985"/>
      <c r="C12" s="1985"/>
      <c r="D12" s="1986">
        <f t="shared" si="0"/>
        <v>0</v>
      </c>
      <c r="E12" s="1985"/>
      <c r="F12" s="1985"/>
      <c r="G12" s="1985"/>
      <c r="H12" s="1985"/>
      <c r="I12" s="1985"/>
      <c r="J12" s="1985"/>
      <c r="K12" s="270"/>
    </row>
    <row r="13" spans="1:53">
      <c r="A13" s="1987"/>
      <c r="B13" s="1985"/>
      <c r="C13" s="1985"/>
      <c r="D13" s="1986">
        <f t="shared" si="0"/>
        <v>0</v>
      </c>
      <c r="E13" s="1985"/>
      <c r="F13" s="1985"/>
      <c r="G13" s="1985"/>
      <c r="H13" s="1985"/>
      <c r="I13" s="1985"/>
      <c r="J13" s="1985"/>
      <c r="K13" s="270"/>
    </row>
    <row r="14" spans="1:53" ht="20.100000000000001" customHeight="1">
      <c r="A14" s="1987"/>
      <c r="B14" s="1985"/>
      <c r="C14" s="1985"/>
      <c r="D14" s="1986">
        <f t="shared" si="0"/>
        <v>0</v>
      </c>
      <c r="E14" s="1985"/>
      <c r="F14" s="1985"/>
      <c r="G14" s="1985"/>
      <c r="H14" s="1985"/>
      <c r="I14" s="1985"/>
      <c r="J14" s="1985"/>
      <c r="K14" s="270"/>
    </row>
    <row r="15" spans="1:53">
      <c r="A15" s="1987"/>
      <c r="B15" s="1985"/>
      <c r="C15" s="1985"/>
      <c r="D15" s="1986">
        <f t="shared" si="0"/>
        <v>0</v>
      </c>
      <c r="E15" s="1985"/>
      <c r="F15" s="1985"/>
      <c r="G15" s="1985"/>
      <c r="H15" s="1985"/>
      <c r="I15" s="1985"/>
      <c r="J15" s="1985"/>
      <c r="K15" s="270"/>
    </row>
    <row r="16" spans="1:53" ht="20.100000000000001" customHeight="1">
      <c r="A16" s="1987"/>
      <c r="B16" s="1985"/>
      <c r="C16" s="1985"/>
      <c r="D16" s="1986">
        <f t="shared" si="0"/>
        <v>0</v>
      </c>
      <c r="E16" s="1985"/>
      <c r="F16" s="1985"/>
      <c r="G16" s="1985"/>
      <c r="H16" s="1985"/>
      <c r="I16" s="1985"/>
      <c r="J16" s="1985"/>
      <c r="K16" s="270"/>
    </row>
    <row r="17" spans="1:11" ht="20.100000000000001" customHeight="1">
      <c r="A17" s="1987"/>
      <c r="B17" s="1985"/>
      <c r="C17" s="1985"/>
      <c r="D17" s="1986">
        <f t="shared" si="0"/>
        <v>0</v>
      </c>
      <c r="E17" s="1985"/>
      <c r="F17" s="1985"/>
      <c r="G17" s="1985"/>
      <c r="H17" s="1985"/>
      <c r="I17" s="1985"/>
      <c r="J17" s="1985"/>
      <c r="K17" s="270"/>
    </row>
    <row r="18" spans="1:11">
      <c r="A18" s="1987"/>
      <c r="B18" s="1985"/>
      <c r="C18" s="1985"/>
      <c r="D18" s="1986">
        <f t="shared" si="0"/>
        <v>0</v>
      </c>
      <c r="E18" s="1985"/>
      <c r="F18" s="1985"/>
      <c r="G18" s="1985"/>
      <c r="H18" s="1985"/>
      <c r="I18" s="1985"/>
      <c r="J18" s="1985"/>
      <c r="K18" s="270"/>
    </row>
    <row r="19" spans="1:11" ht="20.100000000000001" customHeight="1">
      <c r="A19" s="1987"/>
      <c r="B19" s="1985"/>
      <c r="C19" s="1985"/>
      <c r="D19" s="1986">
        <f t="shared" si="0"/>
        <v>0</v>
      </c>
      <c r="E19" s="1985"/>
      <c r="F19" s="1985"/>
      <c r="G19" s="1985"/>
      <c r="H19" s="1985"/>
      <c r="I19" s="1985"/>
      <c r="J19" s="1985"/>
      <c r="K19" s="270"/>
    </row>
    <row r="20" spans="1:11" ht="20.100000000000001" customHeight="1">
      <c r="A20" s="1987"/>
      <c r="B20" s="1985"/>
      <c r="C20" s="1985"/>
      <c r="D20" s="1986">
        <f t="shared" si="0"/>
        <v>0</v>
      </c>
      <c r="E20" s="1985"/>
      <c r="F20" s="1985"/>
      <c r="G20" s="1985"/>
      <c r="H20" s="1985"/>
      <c r="I20" s="1985"/>
      <c r="J20" s="1985"/>
      <c r="K20" s="270"/>
    </row>
    <row r="21" spans="1:11">
      <c r="A21" s="1987"/>
      <c r="B21" s="1985"/>
      <c r="C21" s="1985"/>
      <c r="D21" s="1986">
        <f t="shared" si="0"/>
        <v>0</v>
      </c>
      <c r="E21" s="1985"/>
      <c r="F21" s="1985"/>
      <c r="G21" s="1985"/>
      <c r="H21" s="1985"/>
      <c r="I21" s="1985"/>
      <c r="J21" s="1985"/>
      <c r="K21" s="270"/>
    </row>
    <row r="22" spans="1:11">
      <c r="A22" s="1987"/>
      <c r="B22" s="1985"/>
      <c r="C22" s="1985"/>
      <c r="D22" s="1986">
        <f t="shared" si="0"/>
        <v>0</v>
      </c>
      <c r="E22" s="1985"/>
      <c r="F22" s="1985"/>
      <c r="G22" s="1985"/>
      <c r="H22" s="1985"/>
      <c r="I22" s="1985"/>
      <c r="J22" s="1985"/>
      <c r="K22" s="270"/>
    </row>
    <row r="23" spans="1:11" ht="20.100000000000001" customHeight="1">
      <c r="A23" s="1987"/>
      <c r="B23" s="1985"/>
      <c r="C23" s="1985"/>
      <c r="D23" s="1986">
        <f t="shared" si="0"/>
        <v>0</v>
      </c>
      <c r="E23" s="1985"/>
      <c r="F23" s="1985"/>
      <c r="G23" s="1985"/>
      <c r="H23" s="1985"/>
      <c r="I23" s="1985"/>
      <c r="J23" s="1985"/>
      <c r="K23" s="270"/>
    </row>
    <row r="24" spans="1:11" ht="20.100000000000001" customHeight="1">
      <c r="A24" s="1987"/>
      <c r="B24" s="1985"/>
      <c r="C24" s="1985"/>
      <c r="D24" s="1985"/>
      <c r="E24" s="1985"/>
      <c r="F24" s="1985"/>
      <c r="G24" s="1985"/>
      <c r="H24" s="1985"/>
      <c r="I24" s="1985"/>
      <c r="J24" s="1985"/>
      <c r="K24" s="270"/>
    </row>
    <row r="25" spans="1:11" ht="20.100000000000001" customHeight="1">
      <c r="A25" s="1987"/>
      <c r="B25" s="1985"/>
      <c r="C25" s="1985"/>
      <c r="D25" s="1985"/>
      <c r="E25" s="1985"/>
      <c r="F25" s="1985"/>
      <c r="G25" s="1985"/>
      <c r="H25" s="1985"/>
      <c r="I25" s="1985"/>
      <c r="J25" s="1985"/>
      <c r="K25" s="270"/>
    </row>
    <row r="26" spans="1:11" ht="20.100000000000001" customHeight="1">
      <c r="A26" s="1987"/>
      <c r="B26" s="1985"/>
      <c r="C26" s="1985"/>
      <c r="D26" s="1985"/>
      <c r="E26" s="1985"/>
      <c r="F26" s="1985"/>
      <c r="G26" s="1985"/>
      <c r="H26" s="1985"/>
      <c r="I26" s="1985"/>
      <c r="J26" s="1985"/>
      <c r="K26" s="270"/>
    </row>
    <row r="27" spans="1:11" ht="20.100000000000001" customHeight="1">
      <c r="A27" s="1987"/>
      <c r="B27" s="1985"/>
      <c r="C27" s="1985"/>
      <c r="D27" s="1985"/>
      <c r="E27" s="1985"/>
      <c r="F27" s="1985"/>
      <c r="G27" s="1985"/>
      <c r="H27" s="1985"/>
      <c r="I27" s="1985"/>
      <c r="J27" s="1985"/>
      <c r="K27" s="270"/>
    </row>
    <row r="28" spans="1:11">
      <c r="A28" s="1987"/>
      <c r="B28" s="1985"/>
      <c r="C28" s="1985"/>
      <c r="D28" s="1985"/>
      <c r="E28" s="1985"/>
      <c r="F28" s="1985"/>
      <c r="G28" s="1985"/>
      <c r="H28" s="1985"/>
      <c r="I28" s="1985"/>
      <c r="J28" s="1985"/>
      <c r="K28" s="270"/>
    </row>
    <row r="29" spans="1:11" ht="20.100000000000001" customHeight="1">
      <c r="A29" s="1987"/>
      <c r="B29" s="1985"/>
      <c r="C29" s="1985"/>
      <c r="D29" s="1985"/>
      <c r="E29" s="1985"/>
      <c r="F29" s="1985"/>
      <c r="G29" s="1985"/>
      <c r="H29" s="1985"/>
      <c r="I29" s="1985"/>
      <c r="J29" s="1985"/>
      <c r="K29" s="270"/>
    </row>
    <row r="30" spans="1:11">
      <c r="A30" s="1987"/>
      <c r="B30" s="1985"/>
      <c r="C30" s="1985"/>
      <c r="D30" s="1985"/>
      <c r="E30" s="1985"/>
      <c r="F30" s="1985"/>
      <c r="G30" s="1985"/>
      <c r="H30" s="1985"/>
      <c r="I30" s="1985"/>
      <c r="J30" s="1985"/>
      <c r="K30" s="270"/>
    </row>
    <row r="31" spans="1:11">
      <c r="A31" s="1987"/>
      <c r="B31" s="1985"/>
      <c r="C31" s="1985"/>
      <c r="D31" s="1985"/>
      <c r="E31" s="1985"/>
      <c r="F31" s="1985"/>
      <c r="G31" s="1985"/>
      <c r="H31" s="1985"/>
      <c r="I31" s="1985"/>
      <c r="J31" s="1985"/>
      <c r="K31" s="270"/>
    </row>
    <row r="32" spans="1:11">
      <c r="A32" s="1987"/>
      <c r="B32" s="1985"/>
      <c r="C32" s="1985"/>
      <c r="D32" s="1985"/>
      <c r="E32" s="1985"/>
      <c r="F32" s="1985"/>
      <c r="G32" s="1985"/>
      <c r="H32" s="1985"/>
      <c r="I32" s="1985"/>
      <c r="J32" s="1985"/>
      <c r="K32" s="270"/>
    </row>
    <row r="33" spans="1:11">
      <c r="A33" s="1987"/>
      <c r="B33" s="1985"/>
      <c r="C33" s="1985"/>
      <c r="D33" s="1985"/>
      <c r="E33" s="1985"/>
      <c r="F33" s="1985"/>
      <c r="G33" s="1985"/>
      <c r="H33" s="1985"/>
      <c r="I33" s="1985"/>
      <c r="J33" s="1985"/>
      <c r="K33" s="270"/>
    </row>
    <row r="34" spans="1:11">
      <c r="A34" s="1987"/>
      <c r="B34" s="1985"/>
      <c r="C34" s="1985"/>
      <c r="D34" s="1985"/>
      <c r="E34" s="1985"/>
      <c r="F34" s="1985"/>
      <c r="G34" s="1985"/>
      <c r="H34" s="1985"/>
      <c r="I34" s="1985"/>
      <c r="J34" s="1985"/>
      <c r="K34" s="270"/>
    </row>
    <row r="35" spans="1:11" ht="20.100000000000001" customHeight="1">
      <c r="A35" s="1987"/>
      <c r="B35" s="1985"/>
      <c r="C35" s="1985"/>
      <c r="D35" s="1985"/>
      <c r="E35" s="1985"/>
      <c r="F35" s="1985"/>
      <c r="G35" s="1985"/>
      <c r="H35" s="1985"/>
      <c r="I35" s="1985"/>
      <c r="J35" s="1985"/>
      <c r="K35" s="270"/>
    </row>
    <row r="36" spans="1:11" ht="20.100000000000001" customHeight="1">
      <c r="A36" s="1987"/>
      <c r="B36" s="1985"/>
      <c r="C36" s="1985"/>
      <c r="D36" s="1985"/>
      <c r="E36" s="1985"/>
      <c r="F36" s="1985"/>
      <c r="G36" s="1985"/>
      <c r="H36" s="1985"/>
      <c r="I36" s="1985"/>
      <c r="J36" s="1985"/>
      <c r="K36" s="270"/>
    </row>
    <row r="37" spans="1:11">
      <c r="A37" s="1987"/>
      <c r="B37" s="1985"/>
      <c r="C37" s="1985"/>
      <c r="D37" s="1985"/>
      <c r="E37" s="1985"/>
      <c r="F37" s="1985"/>
      <c r="G37" s="1985"/>
      <c r="H37" s="1985"/>
      <c r="I37" s="1985"/>
      <c r="J37" s="1985"/>
      <c r="K37" s="270"/>
    </row>
    <row r="38" spans="1:11" ht="20.100000000000001" customHeight="1">
      <c r="A38" s="1987"/>
      <c r="B38" s="1985"/>
      <c r="C38" s="1985"/>
      <c r="D38" s="1985"/>
      <c r="E38" s="1985"/>
      <c r="F38" s="1985"/>
      <c r="G38" s="1985"/>
      <c r="H38" s="1985"/>
      <c r="I38" s="1985"/>
      <c r="J38" s="1985"/>
      <c r="K38" s="270"/>
    </row>
    <row r="39" spans="1:11" ht="20.100000000000001" customHeight="1">
      <c r="A39" s="1987"/>
      <c r="B39" s="1985"/>
      <c r="C39" s="1985"/>
      <c r="D39" s="1985"/>
      <c r="E39" s="1985"/>
      <c r="F39" s="1985"/>
      <c r="G39" s="1985"/>
      <c r="H39" s="1985"/>
      <c r="I39" s="1985"/>
      <c r="J39" s="1985"/>
      <c r="K39" s="270"/>
    </row>
    <row r="40" spans="1:11" ht="20.100000000000001" customHeight="1">
      <c r="A40" s="1987"/>
      <c r="B40" s="1985"/>
      <c r="C40" s="1985"/>
      <c r="D40" s="1985"/>
      <c r="E40" s="1985"/>
      <c r="F40" s="1985"/>
      <c r="G40" s="1985"/>
      <c r="H40" s="1985"/>
      <c r="I40" s="1985"/>
      <c r="J40" s="1985"/>
      <c r="K40" s="270"/>
    </row>
    <row r="41" spans="1:11" ht="20.100000000000001" customHeight="1">
      <c r="A41" s="1987"/>
      <c r="B41" s="1985"/>
      <c r="C41" s="1985"/>
      <c r="D41" s="1985"/>
      <c r="E41" s="1985"/>
      <c r="F41" s="1985"/>
      <c r="G41" s="1985"/>
      <c r="H41" s="1985"/>
      <c r="I41" s="1985"/>
      <c r="J41" s="1985"/>
      <c r="K41" s="270"/>
    </row>
    <row r="42" spans="1:11" ht="20.100000000000001" customHeight="1">
      <c r="A42" s="1987"/>
      <c r="B42" s="1985"/>
      <c r="C42" s="1985"/>
      <c r="D42" s="1985"/>
      <c r="E42" s="1985"/>
      <c r="F42" s="1985"/>
      <c r="G42" s="1985"/>
      <c r="H42" s="1985"/>
      <c r="I42" s="1985"/>
      <c r="J42" s="1985"/>
      <c r="K42" s="270"/>
    </row>
    <row r="43" spans="1:11" ht="20.100000000000001" customHeight="1">
      <c r="A43" s="1987"/>
      <c r="B43" s="1985"/>
      <c r="C43" s="1985"/>
      <c r="D43" s="1985"/>
      <c r="E43" s="1985"/>
      <c r="F43" s="1985"/>
      <c r="G43" s="1985"/>
      <c r="H43" s="1985"/>
      <c r="I43" s="1985"/>
      <c r="J43" s="1985"/>
      <c r="K43" s="270"/>
    </row>
    <row r="44" spans="1:11">
      <c r="A44" s="1987"/>
      <c r="B44" s="1985"/>
      <c r="C44" s="1985"/>
      <c r="D44" s="1985"/>
      <c r="E44" s="1985"/>
      <c r="F44" s="1985"/>
      <c r="G44" s="1985"/>
      <c r="H44" s="1985"/>
      <c r="I44" s="1985"/>
      <c r="J44" s="1985"/>
      <c r="K44" s="270"/>
    </row>
    <row r="45" spans="1:11" ht="20.100000000000001" customHeight="1">
      <c r="A45" s="1987"/>
      <c r="B45" s="1985"/>
      <c r="C45" s="1985"/>
      <c r="D45" s="1985"/>
      <c r="E45" s="1985"/>
      <c r="F45" s="1985"/>
      <c r="G45" s="1985"/>
      <c r="H45" s="1985"/>
      <c r="I45" s="1985"/>
      <c r="J45" s="1985"/>
      <c r="K45" s="270"/>
    </row>
    <row r="46" spans="1:11" ht="20.100000000000001" customHeight="1">
      <c r="A46" s="1987"/>
      <c r="B46" s="1985"/>
      <c r="C46" s="1985"/>
      <c r="D46" s="1985"/>
      <c r="E46" s="1985"/>
      <c r="F46" s="1985"/>
      <c r="G46" s="1985"/>
      <c r="H46" s="1985"/>
      <c r="I46" s="1985"/>
      <c r="J46" s="1985"/>
      <c r="K46" s="270"/>
    </row>
    <row r="47" spans="1:11">
      <c r="A47" s="1987"/>
      <c r="B47" s="1985"/>
      <c r="C47" s="1985"/>
      <c r="D47" s="1985"/>
      <c r="E47" s="1985"/>
      <c r="F47" s="1985"/>
      <c r="G47" s="1985"/>
      <c r="H47" s="1985"/>
      <c r="I47" s="1985"/>
      <c r="J47" s="1985"/>
      <c r="K47" s="270"/>
    </row>
    <row r="48" spans="1:11">
      <c r="A48" s="1987"/>
      <c r="B48" s="1985"/>
      <c r="C48" s="1985"/>
      <c r="D48" s="1985"/>
      <c r="E48" s="1985"/>
      <c r="F48" s="1985"/>
      <c r="G48" s="1985"/>
      <c r="H48" s="1985"/>
      <c r="I48" s="1985"/>
      <c r="J48" s="1985"/>
      <c r="K48" s="270"/>
    </row>
    <row r="49" spans="1:11">
      <c r="A49" s="1987"/>
      <c r="B49" s="1985"/>
      <c r="C49" s="1985"/>
      <c r="D49" s="1985"/>
      <c r="E49" s="1985"/>
      <c r="F49" s="1985"/>
      <c r="G49" s="1985"/>
      <c r="H49" s="1985"/>
      <c r="I49" s="1985"/>
      <c r="J49" s="1985"/>
      <c r="K49" s="270"/>
    </row>
    <row r="50" spans="1:11">
      <c r="A50" s="1987"/>
      <c r="B50" s="1985"/>
      <c r="C50" s="1985"/>
      <c r="D50" s="1985"/>
      <c r="E50" s="1985"/>
      <c r="F50" s="1985"/>
      <c r="G50" s="1985"/>
      <c r="H50" s="1985"/>
      <c r="I50" s="1985"/>
      <c r="J50" s="1985"/>
      <c r="K50" s="270"/>
    </row>
    <row r="51" spans="1:11">
      <c r="A51" s="1987"/>
      <c r="B51" s="1985"/>
      <c r="C51" s="1985"/>
      <c r="D51" s="1985"/>
      <c r="E51" s="1985"/>
      <c r="F51" s="1985"/>
      <c r="G51" s="1985"/>
      <c r="H51" s="1985"/>
      <c r="I51" s="1985"/>
      <c r="J51" s="1985"/>
      <c r="K51" s="270"/>
    </row>
    <row r="52" spans="1:11">
      <c r="A52" s="1987"/>
      <c r="B52" s="1985"/>
      <c r="C52" s="1985"/>
      <c r="D52" s="1985"/>
      <c r="E52" s="1985"/>
      <c r="F52" s="1985"/>
      <c r="G52" s="1985"/>
      <c r="H52" s="1985"/>
      <c r="I52" s="1985"/>
      <c r="J52" s="1985"/>
      <c r="K52" s="270"/>
    </row>
    <row r="53" spans="1:11" ht="20.100000000000001" customHeight="1">
      <c r="A53" s="1987"/>
      <c r="B53" s="1985"/>
      <c r="C53" s="1985"/>
      <c r="D53" s="1985"/>
      <c r="E53" s="1985"/>
      <c r="F53" s="1985"/>
      <c r="G53" s="1985"/>
      <c r="H53" s="1985"/>
      <c r="I53" s="1985"/>
      <c r="J53" s="1985"/>
      <c r="K53" s="270"/>
    </row>
    <row r="54" spans="1:11">
      <c r="A54" s="1987"/>
      <c r="B54" s="1985"/>
      <c r="C54" s="1985"/>
      <c r="D54" s="1985"/>
      <c r="E54" s="1985"/>
      <c r="F54" s="1985"/>
      <c r="G54" s="1985"/>
      <c r="H54" s="1985"/>
      <c r="I54" s="1985"/>
      <c r="J54" s="1985"/>
      <c r="K54" s="270"/>
    </row>
    <row r="55" spans="1:11" ht="20.100000000000001" customHeight="1">
      <c r="A55" s="1987"/>
      <c r="B55" s="1985"/>
      <c r="C55" s="1985"/>
      <c r="D55" s="1985"/>
      <c r="E55" s="1985"/>
      <c r="F55" s="1985"/>
      <c r="G55" s="1985"/>
      <c r="H55" s="1985"/>
      <c r="I55" s="1985"/>
      <c r="J55" s="1985"/>
      <c r="K55" s="270"/>
    </row>
    <row r="56" spans="1:11">
      <c r="A56" s="1987"/>
      <c r="B56" s="1985"/>
      <c r="C56" s="1985"/>
      <c r="D56" s="1985"/>
      <c r="E56" s="1985"/>
      <c r="F56" s="1985"/>
      <c r="G56" s="1985"/>
      <c r="H56" s="1985"/>
      <c r="I56" s="1985"/>
      <c r="J56" s="1985"/>
      <c r="K56" s="270"/>
    </row>
    <row r="57" spans="1:11">
      <c r="A57" s="1987"/>
      <c r="B57" s="1985"/>
      <c r="C57" s="1985"/>
      <c r="D57" s="1985"/>
      <c r="E57" s="1985"/>
      <c r="F57" s="1985"/>
      <c r="G57" s="1985"/>
      <c r="H57" s="1985"/>
      <c r="I57" s="1985"/>
      <c r="J57" s="1985"/>
      <c r="K57" s="270"/>
    </row>
    <row r="58" spans="1:11">
      <c r="A58" s="1987"/>
      <c r="B58" s="1985"/>
      <c r="C58" s="1985"/>
      <c r="D58" s="1985"/>
      <c r="E58" s="1985"/>
      <c r="F58" s="1985"/>
      <c r="G58" s="1985"/>
      <c r="H58" s="1985"/>
      <c r="I58" s="1985"/>
      <c r="J58" s="1985"/>
      <c r="K58" s="270"/>
    </row>
    <row r="59" spans="1:11">
      <c r="A59" s="1987"/>
      <c r="B59" s="1985"/>
      <c r="C59" s="1985"/>
      <c r="D59" s="1985"/>
      <c r="E59" s="1985"/>
      <c r="F59" s="1985"/>
      <c r="G59" s="1985"/>
      <c r="H59" s="1985"/>
      <c r="I59" s="1985"/>
      <c r="J59" s="1985"/>
      <c r="K59" s="270"/>
    </row>
    <row r="60" spans="1:11">
      <c r="A60" s="1987"/>
      <c r="B60" s="1985"/>
      <c r="C60" s="1985"/>
      <c r="D60" s="1985"/>
      <c r="E60" s="1985"/>
      <c r="F60" s="1985"/>
      <c r="G60" s="1985"/>
      <c r="H60" s="1985"/>
      <c r="I60" s="1985"/>
      <c r="J60" s="1985"/>
      <c r="K60" s="270"/>
    </row>
    <row r="61" spans="1:11" ht="20.100000000000001" customHeight="1">
      <c r="A61" s="1987"/>
      <c r="B61" s="1985"/>
      <c r="C61" s="1985"/>
      <c r="D61" s="1985"/>
      <c r="E61" s="1985"/>
      <c r="F61" s="1985"/>
      <c r="G61" s="1985"/>
      <c r="H61" s="1985"/>
      <c r="I61" s="1985"/>
      <c r="J61" s="1985"/>
      <c r="K61" s="270"/>
    </row>
    <row r="62" spans="1:11" ht="20.100000000000001" customHeight="1">
      <c r="A62" s="1987"/>
      <c r="B62" s="1985"/>
      <c r="C62" s="1985"/>
      <c r="D62" s="1985"/>
      <c r="E62" s="1985"/>
      <c r="F62" s="1985"/>
      <c r="G62" s="1985"/>
      <c r="H62" s="1985"/>
      <c r="I62" s="1985"/>
      <c r="J62" s="1985"/>
      <c r="K62" s="270"/>
    </row>
    <row r="63" spans="1:11" ht="20.100000000000001" customHeight="1">
      <c r="A63" s="1987"/>
      <c r="B63" s="1985"/>
      <c r="C63" s="1985"/>
      <c r="D63" s="1985"/>
      <c r="E63" s="1985"/>
      <c r="F63" s="1985"/>
      <c r="G63" s="1985"/>
      <c r="H63" s="1985"/>
      <c r="I63" s="1985"/>
      <c r="J63" s="1985"/>
      <c r="K63" s="270"/>
    </row>
    <row r="64" spans="1:11" ht="20.100000000000001" customHeight="1">
      <c r="A64" s="1987"/>
      <c r="B64" s="1985"/>
      <c r="C64" s="1985"/>
      <c r="D64" s="1985"/>
      <c r="E64" s="1985"/>
      <c r="F64" s="1985"/>
      <c r="G64" s="1985"/>
      <c r="H64" s="1985"/>
      <c r="I64" s="1985"/>
      <c r="J64" s="1985"/>
      <c r="K64" s="270"/>
    </row>
    <row r="65" spans="1:11" ht="20.100000000000001" customHeight="1">
      <c r="A65" s="1987"/>
      <c r="B65" s="1985"/>
      <c r="C65" s="1985"/>
      <c r="D65" s="1985"/>
      <c r="E65" s="1985"/>
      <c r="F65" s="1985"/>
      <c r="G65" s="1985"/>
      <c r="H65" s="1985"/>
      <c r="I65" s="1985"/>
      <c r="J65" s="1985"/>
      <c r="K65" s="270"/>
    </row>
    <row r="66" spans="1:11" ht="20.100000000000001" customHeight="1">
      <c r="A66" s="1987"/>
      <c r="B66" s="1985"/>
      <c r="C66" s="1985"/>
      <c r="D66" s="1985"/>
      <c r="E66" s="1985"/>
      <c r="F66" s="1985"/>
      <c r="G66" s="1985"/>
      <c r="H66" s="1985"/>
      <c r="I66" s="1985"/>
      <c r="J66" s="1985"/>
      <c r="K66" s="270"/>
    </row>
    <row r="67" spans="1:11" ht="20.100000000000001" customHeight="1">
      <c r="A67" s="1987"/>
      <c r="B67" s="1985"/>
      <c r="C67" s="1985"/>
      <c r="D67" s="1985"/>
      <c r="E67" s="1985"/>
      <c r="F67" s="1985"/>
      <c r="G67" s="1985"/>
      <c r="H67" s="1985"/>
      <c r="I67" s="1985"/>
      <c r="J67" s="1985"/>
      <c r="K67" s="270"/>
    </row>
    <row r="68" spans="1:11" ht="20.100000000000001" customHeight="1">
      <c r="A68" s="1987"/>
      <c r="B68" s="1985"/>
      <c r="C68" s="1985"/>
      <c r="D68" s="1985"/>
      <c r="E68" s="1985"/>
      <c r="F68" s="1985"/>
      <c r="G68" s="1985"/>
      <c r="H68" s="1985"/>
      <c r="I68" s="1985"/>
      <c r="J68" s="1985"/>
      <c r="K68" s="270"/>
    </row>
    <row r="69" spans="1:11">
      <c r="A69" s="1987"/>
      <c r="B69" s="1985"/>
      <c r="C69" s="1985"/>
      <c r="D69" s="1985"/>
      <c r="E69" s="1985"/>
      <c r="F69" s="1985"/>
      <c r="G69" s="1985"/>
      <c r="H69" s="1985"/>
      <c r="I69" s="1985"/>
      <c r="J69" s="1985"/>
      <c r="K69" s="270"/>
    </row>
    <row r="70" spans="1:11" ht="20.100000000000001" customHeight="1">
      <c r="A70" s="1987"/>
      <c r="B70" s="1985"/>
      <c r="C70" s="1985"/>
      <c r="D70" s="1985"/>
      <c r="E70" s="1985"/>
      <c r="F70" s="1985"/>
      <c r="G70" s="1985"/>
      <c r="H70" s="1985"/>
      <c r="I70" s="1985"/>
      <c r="J70" s="1985"/>
      <c r="K70" s="270"/>
    </row>
    <row r="71" spans="1:11">
      <c r="A71" s="1987"/>
      <c r="B71" s="1985"/>
      <c r="C71" s="1985"/>
      <c r="D71" s="1985"/>
      <c r="E71" s="1985"/>
      <c r="F71" s="1985"/>
      <c r="G71" s="1985"/>
      <c r="H71" s="1985"/>
      <c r="I71" s="1985"/>
      <c r="J71" s="1985"/>
      <c r="K71" s="270"/>
    </row>
    <row r="72" spans="1:11" ht="20.100000000000001" customHeight="1">
      <c r="A72" s="1987"/>
      <c r="B72" s="1985"/>
      <c r="C72" s="1985"/>
      <c r="D72" s="1985"/>
      <c r="E72" s="1985"/>
      <c r="F72" s="1985"/>
      <c r="G72" s="1985"/>
      <c r="H72" s="1985"/>
      <c r="I72" s="1985"/>
      <c r="J72" s="1985"/>
      <c r="K72" s="270"/>
    </row>
    <row r="73" spans="1:11">
      <c r="A73" s="1987"/>
      <c r="B73" s="1985"/>
      <c r="C73" s="1985"/>
      <c r="D73" s="1985"/>
      <c r="E73" s="1985"/>
      <c r="F73" s="1985"/>
      <c r="G73" s="1985"/>
      <c r="H73" s="1985"/>
      <c r="I73" s="1985"/>
      <c r="J73" s="1985"/>
      <c r="K73" s="270"/>
    </row>
    <row r="74" spans="1:11">
      <c r="A74" s="1987"/>
      <c r="B74" s="1985"/>
      <c r="C74" s="1985"/>
      <c r="D74" s="1985"/>
      <c r="E74" s="1985"/>
      <c r="F74" s="1985"/>
      <c r="G74" s="1985"/>
      <c r="H74" s="1985"/>
      <c r="I74" s="1985"/>
      <c r="J74" s="1985"/>
      <c r="K74" s="270"/>
    </row>
    <row r="75" spans="1:11">
      <c r="A75" s="1987"/>
      <c r="B75" s="1985"/>
      <c r="C75" s="1985"/>
      <c r="D75" s="1985"/>
      <c r="E75" s="1985"/>
      <c r="F75" s="1985"/>
      <c r="G75" s="1985"/>
      <c r="H75" s="1985"/>
      <c r="I75" s="1985"/>
      <c r="J75" s="1985"/>
      <c r="K75" s="270"/>
    </row>
    <row r="76" spans="1:11" ht="20.100000000000001" customHeight="1">
      <c r="A76" s="1987"/>
      <c r="B76" s="1985"/>
      <c r="C76" s="1985"/>
      <c r="D76" s="1985"/>
      <c r="E76" s="1985"/>
      <c r="F76" s="1985"/>
      <c r="G76" s="1985"/>
      <c r="H76" s="1985"/>
      <c r="I76" s="1985"/>
      <c r="J76" s="1985"/>
      <c r="K76" s="270"/>
    </row>
    <row r="77" spans="1:11" ht="20.100000000000001" customHeight="1">
      <c r="A77" s="1987"/>
      <c r="B77" s="1985"/>
      <c r="C77" s="1985"/>
      <c r="D77" s="1985"/>
      <c r="E77" s="1985"/>
      <c r="F77" s="1985"/>
      <c r="G77" s="1985"/>
      <c r="H77" s="1985"/>
      <c r="I77" s="1985"/>
      <c r="J77" s="1985"/>
      <c r="K77" s="270"/>
    </row>
    <row r="78" spans="1:11" ht="20.100000000000001" customHeight="1">
      <c r="A78" s="1987"/>
      <c r="B78" s="1985"/>
      <c r="C78" s="1985"/>
      <c r="D78" s="1985"/>
      <c r="E78" s="1985"/>
      <c r="F78" s="1985"/>
      <c r="G78" s="1985"/>
      <c r="H78" s="1985"/>
      <c r="I78" s="1985"/>
      <c r="J78" s="1985"/>
      <c r="K78" s="270"/>
    </row>
    <row r="79" spans="1:11" ht="20.100000000000001" customHeight="1">
      <c r="A79" s="1987"/>
      <c r="B79" s="1985"/>
      <c r="C79" s="1985"/>
      <c r="D79" s="1985"/>
      <c r="E79" s="1985"/>
      <c r="F79" s="1985"/>
      <c r="G79" s="1985"/>
      <c r="H79" s="1985"/>
      <c r="I79" s="1985"/>
      <c r="J79" s="1985"/>
      <c r="K79" s="270"/>
    </row>
    <row r="80" spans="1:11">
      <c r="A80" s="1987"/>
      <c r="B80" s="1985"/>
      <c r="C80" s="1985"/>
      <c r="D80" s="1985"/>
      <c r="E80" s="1985"/>
      <c r="F80" s="1985"/>
      <c r="G80" s="1985"/>
      <c r="H80" s="1985"/>
      <c r="I80" s="1985"/>
      <c r="J80" s="1985"/>
      <c r="K80" s="270"/>
    </row>
    <row r="81" spans="1:11">
      <c r="A81" s="1987"/>
      <c r="B81" s="1985"/>
      <c r="C81" s="1985"/>
      <c r="D81" s="1985"/>
      <c r="E81" s="1985"/>
      <c r="F81" s="1985"/>
      <c r="G81" s="1985"/>
      <c r="H81" s="1985"/>
      <c r="I81" s="1985"/>
      <c r="J81" s="1985"/>
      <c r="K81" s="270"/>
    </row>
    <row r="82" spans="1:11">
      <c r="A82" s="1987"/>
      <c r="B82" s="1985"/>
      <c r="C82" s="1985"/>
      <c r="D82" s="1985"/>
      <c r="E82" s="1985"/>
      <c r="F82" s="1985"/>
      <c r="G82" s="1985"/>
      <c r="H82" s="1985"/>
      <c r="I82" s="1985"/>
      <c r="J82" s="1985"/>
      <c r="K82" s="270"/>
    </row>
    <row r="83" spans="1:11" ht="20.100000000000001" customHeight="1">
      <c r="A83" s="1987"/>
      <c r="B83" s="1985"/>
      <c r="C83" s="1985"/>
      <c r="D83" s="1985"/>
      <c r="E83" s="1985"/>
      <c r="F83" s="1985"/>
      <c r="G83" s="1985"/>
      <c r="H83" s="1985"/>
      <c r="I83" s="1985"/>
      <c r="J83" s="1985"/>
      <c r="K83" s="270"/>
    </row>
    <row r="84" spans="1:11">
      <c r="A84" s="1987"/>
      <c r="B84" s="1985"/>
      <c r="C84" s="1985"/>
      <c r="D84" s="1985"/>
      <c r="E84" s="1985"/>
      <c r="F84" s="1985"/>
      <c r="G84" s="1985"/>
      <c r="H84" s="1985"/>
      <c r="I84" s="1985"/>
      <c r="J84" s="1985"/>
      <c r="K84" s="270"/>
    </row>
    <row r="85" spans="1:11">
      <c r="A85" s="1987"/>
      <c r="B85" s="1985"/>
      <c r="C85" s="1985"/>
      <c r="D85" s="1985"/>
      <c r="E85" s="1985"/>
      <c r="F85" s="1985"/>
      <c r="G85" s="1985"/>
      <c r="H85" s="1985"/>
      <c r="I85" s="1985"/>
      <c r="J85" s="1985"/>
      <c r="K85" s="270"/>
    </row>
    <row r="86" spans="1:11">
      <c r="A86" s="1987"/>
      <c r="B86" s="1985"/>
      <c r="C86" s="1985"/>
      <c r="D86" s="1985"/>
      <c r="E86" s="1985"/>
      <c r="F86" s="1985"/>
      <c r="G86" s="1985"/>
      <c r="H86" s="1985"/>
      <c r="I86" s="1985"/>
      <c r="J86" s="1985"/>
      <c r="K86" s="270"/>
    </row>
    <row r="87" spans="1:11" ht="20.100000000000001" customHeight="1">
      <c r="A87" s="1987"/>
      <c r="B87" s="1985"/>
      <c r="C87" s="1985"/>
      <c r="D87" s="1985"/>
      <c r="E87" s="1985"/>
      <c r="F87" s="1985"/>
      <c r="G87" s="1985"/>
      <c r="H87" s="1985"/>
      <c r="I87" s="1985"/>
      <c r="J87" s="1985"/>
      <c r="K87" s="270"/>
    </row>
    <row r="88" spans="1:11" ht="20.100000000000001" customHeight="1">
      <c r="A88" s="1987"/>
      <c r="B88" s="1985"/>
      <c r="C88" s="1985"/>
      <c r="D88" s="1985"/>
      <c r="E88" s="1985"/>
      <c r="F88" s="1985"/>
      <c r="G88" s="1985"/>
      <c r="H88" s="1985"/>
      <c r="I88" s="1985"/>
      <c r="J88" s="1985"/>
      <c r="K88" s="270"/>
    </row>
    <row r="89" spans="1:11">
      <c r="A89" s="1987"/>
      <c r="B89" s="1985"/>
      <c r="C89" s="1985"/>
      <c r="D89" s="1985"/>
      <c r="E89" s="1985"/>
      <c r="F89" s="1985"/>
      <c r="G89" s="1985"/>
      <c r="H89" s="1985"/>
      <c r="I89" s="1985"/>
      <c r="J89" s="1985"/>
      <c r="K89" s="270"/>
    </row>
    <row r="90" spans="1:11">
      <c r="A90" s="1987"/>
      <c r="B90" s="1985"/>
      <c r="C90" s="1985"/>
      <c r="D90" s="1985"/>
      <c r="E90" s="1985"/>
      <c r="F90" s="1985"/>
      <c r="G90" s="1985"/>
      <c r="H90" s="1985"/>
      <c r="I90" s="1985"/>
      <c r="J90" s="1985"/>
      <c r="K90" s="270"/>
    </row>
    <row r="91" spans="1:11">
      <c r="A91" s="1987"/>
      <c r="B91" s="1985"/>
      <c r="C91" s="1985"/>
      <c r="D91" s="1985"/>
      <c r="E91" s="1985"/>
      <c r="F91" s="1985"/>
      <c r="G91" s="1985"/>
      <c r="H91" s="1985"/>
      <c r="I91" s="1985"/>
      <c r="J91" s="1985"/>
      <c r="K91" s="270"/>
    </row>
    <row r="92" spans="1:11">
      <c r="A92" s="1987"/>
      <c r="B92" s="1985"/>
      <c r="C92" s="1985"/>
      <c r="D92" s="1985"/>
      <c r="E92" s="1985"/>
      <c r="F92" s="1985"/>
      <c r="G92" s="1985"/>
      <c r="H92" s="1985"/>
      <c r="I92" s="1985"/>
      <c r="J92" s="1985"/>
      <c r="K92" s="270"/>
    </row>
    <row r="93" spans="1:11">
      <c r="A93" s="1987"/>
      <c r="B93" s="1985"/>
      <c r="C93" s="1985"/>
      <c r="D93" s="1985"/>
      <c r="E93" s="1985"/>
      <c r="F93" s="1985"/>
      <c r="G93" s="1985"/>
      <c r="H93" s="1985"/>
      <c r="I93" s="1985"/>
      <c r="J93" s="1985"/>
      <c r="K93" s="270"/>
    </row>
    <row r="94" spans="1:11">
      <c r="A94" s="1987"/>
      <c r="B94" s="1985"/>
      <c r="C94" s="1985"/>
      <c r="D94" s="1985"/>
      <c r="E94" s="1985"/>
      <c r="F94" s="1985"/>
      <c r="G94" s="1985"/>
      <c r="H94" s="1985"/>
      <c r="I94" s="1985"/>
      <c r="J94" s="1985"/>
      <c r="K94" s="270"/>
    </row>
    <row r="95" spans="1:11" ht="20.100000000000001" customHeight="1">
      <c r="A95" s="1987"/>
      <c r="B95" s="1985"/>
      <c r="C95" s="1985"/>
      <c r="D95" s="1985"/>
      <c r="E95" s="1985"/>
      <c r="F95" s="1985"/>
      <c r="G95" s="1985"/>
      <c r="H95" s="1985"/>
      <c r="I95" s="1985"/>
      <c r="J95" s="1985"/>
      <c r="K95" s="270"/>
    </row>
    <row r="96" spans="1:11" ht="20.100000000000001" customHeight="1">
      <c r="A96" s="1987"/>
      <c r="B96" s="1985"/>
      <c r="C96" s="1985"/>
      <c r="D96" s="1985"/>
      <c r="E96" s="1985"/>
      <c r="F96" s="1985"/>
      <c r="G96" s="1985"/>
      <c r="H96" s="1985"/>
      <c r="I96" s="1985"/>
      <c r="J96" s="1985"/>
      <c r="K96" s="270"/>
    </row>
    <row r="97" spans="1:11" ht="20.100000000000001" customHeight="1">
      <c r="A97" s="1987"/>
      <c r="B97" s="1985"/>
      <c r="C97" s="1985"/>
      <c r="D97" s="1985"/>
      <c r="E97" s="1985"/>
      <c r="F97" s="1985"/>
      <c r="G97" s="1985"/>
      <c r="H97" s="1985"/>
      <c r="I97" s="1985"/>
      <c r="J97" s="1985"/>
      <c r="K97" s="270"/>
    </row>
    <row r="98" spans="1:11" ht="20.100000000000001" customHeight="1">
      <c r="A98" s="1987"/>
      <c r="B98" s="1985"/>
      <c r="C98" s="1985"/>
      <c r="D98" s="1985"/>
      <c r="E98" s="1985"/>
      <c r="F98" s="1985"/>
      <c r="G98" s="1985"/>
      <c r="H98" s="1985"/>
      <c r="I98" s="1985"/>
      <c r="J98" s="1985"/>
      <c r="K98" s="270"/>
    </row>
    <row r="99" spans="1:11">
      <c r="A99" s="1987"/>
      <c r="B99" s="1985"/>
      <c r="C99" s="1985"/>
      <c r="D99" s="1985"/>
      <c r="E99" s="1985"/>
      <c r="F99" s="1985"/>
      <c r="G99" s="1985"/>
      <c r="H99" s="1985"/>
      <c r="I99" s="1985"/>
      <c r="J99" s="1985"/>
      <c r="K99" s="270"/>
    </row>
    <row r="100" spans="1:11" ht="20.100000000000001" customHeight="1">
      <c r="A100" s="1987"/>
      <c r="B100" s="1985"/>
      <c r="C100" s="1985"/>
      <c r="D100" s="1985"/>
      <c r="E100" s="1985"/>
      <c r="F100" s="1985"/>
      <c r="G100" s="1985"/>
      <c r="H100" s="1985"/>
      <c r="I100" s="1985"/>
      <c r="J100" s="1985"/>
      <c r="K100" s="270"/>
    </row>
    <row r="101" spans="1:11" ht="20.100000000000001" customHeight="1">
      <c r="A101" s="1987"/>
      <c r="B101" s="1985"/>
      <c r="C101" s="1985"/>
      <c r="D101" s="1985"/>
      <c r="E101" s="1985"/>
      <c r="F101" s="1985"/>
      <c r="G101" s="1985"/>
      <c r="H101" s="1985"/>
      <c r="I101" s="1985"/>
      <c r="J101" s="1985"/>
      <c r="K101" s="270"/>
    </row>
    <row r="102" spans="1:11" ht="20.100000000000001" customHeight="1">
      <c r="A102" s="1987"/>
      <c r="B102" s="1985"/>
      <c r="C102" s="1985"/>
      <c r="D102" s="1985"/>
      <c r="E102" s="1985"/>
      <c r="F102" s="1985"/>
      <c r="G102" s="1985"/>
      <c r="H102" s="1985"/>
      <c r="I102" s="1985"/>
      <c r="J102" s="1985"/>
      <c r="K102" s="270"/>
    </row>
    <row r="103" spans="1:11" ht="20.100000000000001" customHeight="1">
      <c r="A103" s="1987"/>
      <c r="B103" s="1985"/>
      <c r="C103" s="1985"/>
      <c r="D103" s="1985"/>
      <c r="E103" s="1985"/>
      <c r="F103" s="1985"/>
      <c r="G103" s="1985"/>
      <c r="H103" s="1985"/>
      <c r="I103" s="1985"/>
      <c r="J103" s="1985"/>
      <c r="K103" s="270"/>
    </row>
    <row r="104" spans="1:11" ht="20.100000000000001" customHeight="1">
      <c r="A104" s="1987"/>
      <c r="B104" s="1985"/>
      <c r="C104" s="1985"/>
      <c r="D104" s="1985"/>
      <c r="E104" s="1985"/>
      <c r="F104" s="1985"/>
      <c r="G104" s="1985"/>
      <c r="H104" s="1985"/>
      <c r="I104" s="1985"/>
      <c r="J104" s="1985"/>
      <c r="K104" s="270"/>
    </row>
    <row r="105" spans="1:11" ht="20.100000000000001" customHeight="1">
      <c r="A105" s="1987"/>
      <c r="B105" s="1985"/>
      <c r="C105" s="1985"/>
      <c r="D105" s="1985"/>
      <c r="E105" s="1985"/>
      <c r="F105" s="1985"/>
      <c r="G105" s="1985"/>
      <c r="H105" s="1985"/>
      <c r="I105" s="1985"/>
      <c r="J105" s="1985"/>
      <c r="K105" s="270"/>
    </row>
    <row r="106" spans="1:11" ht="20.100000000000001" customHeight="1">
      <c r="A106" s="1987"/>
      <c r="B106" s="1985"/>
      <c r="C106" s="1985"/>
      <c r="D106" s="1985"/>
      <c r="E106" s="1985"/>
      <c r="F106" s="1985"/>
      <c r="G106" s="1985"/>
      <c r="H106" s="1985"/>
      <c r="I106" s="1985"/>
      <c r="J106" s="1985"/>
      <c r="K106" s="270"/>
    </row>
    <row r="107" spans="1:11" ht="20.100000000000001" customHeight="1">
      <c r="A107" s="1987"/>
      <c r="B107" s="1985"/>
      <c r="C107" s="1985"/>
      <c r="D107" s="1985"/>
      <c r="E107" s="1985"/>
      <c r="F107" s="1985"/>
      <c r="G107" s="1985"/>
      <c r="H107" s="1985"/>
      <c r="I107" s="1985"/>
      <c r="J107" s="1985"/>
      <c r="K107" s="270"/>
    </row>
    <row r="108" spans="1:11">
      <c r="A108" s="1987"/>
      <c r="B108" s="1985"/>
      <c r="C108" s="1985"/>
      <c r="D108" s="1985"/>
      <c r="E108" s="1985"/>
      <c r="F108" s="1985"/>
      <c r="G108" s="1985"/>
      <c r="H108" s="1985"/>
      <c r="I108" s="1985"/>
      <c r="J108" s="1985"/>
      <c r="K108" s="270"/>
    </row>
    <row r="109" spans="1:11" ht="20.100000000000001" customHeight="1">
      <c r="A109" s="1987"/>
      <c r="B109" s="1985"/>
      <c r="C109" s="1985"/>
      <c r="D109" s="1985"/>
      <c r="E109" s="1985"/>
      <c r="F109" s="1985"/>
      <c r="G109" s="1985"/>
      <c r="H109" s="1985"/>
      <c r="I109" s="1985"/>
      <c r="J109" s="1985"/>
      <c r="K109" s="270"/>
    </row>
    <row r="110" spans="1:11">
      <c r="A110" s="1987"/>
      <c r="B110" s="1985"/>
      <c r="C110" s="1985"/>
      <c r="D110" s="1985"/>
      <c r="E110" s="1985"/>
      <c r="F110" s="1985"/>
      <c r="G110" s="1985"/>
      <c r="H110" s="1985"/>
      <c r="I110" s="1985"/>
      <c r="J110" s="1985"/>
      <c r="K110" s="270"/>
    </row>
    <row r="111" spans="1:11">
      <c r="A111" s="1987"/>
      <c r="B111" s="1985"/>
      <c r="C111" s="1985"/>
      <c r="D111" s="1985"/>
      <c r="E111" s="1985"/>
      <c r="F111" s="1985"/>
      <c r="G111" s="1985"/>
      <c r="H111" s="1985"/>
      <c r="I111" s="1985"/>
      <c r="J111" s="1985"/>
      <c r="K111" s="270"/>
    </row>
    <row r="112" spans="1:11">
      <c r="A112" s="1987"/>
      <c r="B112" s="270"/>
      <c r="C112" s="270"/>
      <c r="D112" s="270"/>
      <c r="E112" s="270"/>
      <c r="F112" s="270"/>
      <c r="G112" s="270"/>
      <c r="H112" s="270"/>
      <c r="I112" s="270"/>
      <c r="J112" s="270"/>
      <c r="K112" s="270"/>
    </row>
    <row r="113" spans="1:11">
      <c r="A113" s="1987"/>
      <c r="B113" s="270"/>
      <c r="C113" s="270"/>
      <c r="D113" s="270"/>
      <c r="E113" s="270"/>
      <c r="F113" s="270"/>
      <c r="G113" s="270"/>
      <c r="H113" s="270"/>
      <c r="I113" s="270"/>
      <c r="J113" s="270"/>
      <c r="K113" s="270"/>
    </row>
    <row r="114" spans="1:11">
      <c r="A114" s="1987"/>
      <c r="B114" s="270"/>
      <c r="C114" s="270"/>
      <c r="D114" s="270"/>
      <c r="E114" s="270"/>
      <c r="F114" s="270"/>
      <c r="G114" s="270"/>
      <c r="H114" s="270"/>
      <c r="I114" s="270"/>
      <c r="J114" s="270"/>
      <c r="K114" s="270"/>
    </row>
    <row r="115" spans="1:11">
      <c r="A115" s="1987"/>
      <c r="B115" s="270"/>
      <c r="C115" s="270"/>
      <c r="D115" s="270"/>
      <c r="E115" s="270"/>
      <c r="F115" s="270"/>
      <c r="G115" s="270"/>
      <c r="H115" s="270"/>
      <c r="I115" s="270"/>
      <c r="J115" s="270"/>
      <c r="K115" s="270"/>
    </row>
    <row r="116" spans="1:11">
      <c r="A116" s="1987"/>
      <c r="B116" s="270"/>
      <c r="C116" s="270"/>
      <c r="D116" s="270"/>
      <c r="E116" s="270"/>
      <c r="F116" s="270"/>
      <c r="G116" s="270"/>
      <c r="H116" s="270"/>
      <c r="I116" s="270"/>
      <c r="J116" s="270"/>
      <c r="K116" s="270"/>
    </row>
    <row r="117" spans="1:11">
      <c r="A117" s="1987"/>
      <c r="B117" s="270"/>
      <c r="C117" s="270"/>
      <c r="D117" s="270"/>
      <c r="E117" s="270"/>
      <c r="F117" s="270"/>
      <c r="G117" s="270"/>
      <c r="H117" s="270"/>
      <c r="I117" s="270"/>
      <c r="J117" s="270"/>
      <c r="K117" s="270"/>
    </row>
    <row r="118" spans="1:11">
      <c r="A118" s="1987"/>
      <c r="B118" s="270"/>
      <c r="C118" s="270"/>
      <c r="D118" s="270"/>
      <c r="E118" s="270"/>
      <c r="F118" s="270"/>
      <c r="G118" s="270"/>
      <c r="H118" s="270"/>
      <c r="I118" s="270"/>
      <c r="J118" s="270"/>
      <c r="K118" s="270"/>
    </row>
    <row r="119" spans="1:11">
      <c r="A119" s="1987"/>
      <c r="B119" s="270"/>
      <c r="C119" s="270"/>
      <c r="D119" s="270"/>
      <c r="E119" s="270"/>
      <c r="F119" s="270"/>
      <c r="G119" s="270"/>
      <c r="H119" s="270"/>
      <c r="I119" s="270"/>
      <c r="J119" s="270"/>
      <c r="K119" s="270"/>
    </row>
    <row r="120" spans="1:11">
      <c r="A120" s="1987"/>
      <c r="B120" s="270"/>
      <c r="C120" s="270"/>
      <c r="D120" s="270"/>
      <c r="E120" s="270"/>
      <c r="F120" s="270"/>
      <c r="G120" s="270"/>
      <c r="H120" s="270"/>
      <c r="I120" s="270"/>
      <c r="J120" s="270"/>
      <c r="K120" s="270"/>
    </row>
    <row r="121" spans="1:11">
      <c r="A121" s="1987"/>
      <c r="B121" s="270"/>
      <c r="C121" s="270"/>
      <c r="D121" s="270"/>
      <c r="E121" s="270"/>
      <c r="F121" s="270"/>
      <c r="G121" s="270"/>
      <c r="H121" s="270"/>
      <c r="I121" s="270"/>
      <c r="J121" s="270"/>
      <c r="K121" s="270"/>
    </row>
    <row r="122" spans="1:11">
      <c r="A122" s="1987"/>
      <c r="B122" s="270"/>
      <c r="C122" s="270"/>
      <c r="D122" s="270"/>
      <c r="E122" s="270"/>
      <c r="F122" s="270"/>
      <c r="G122" s="270"/>
      <c r="H122" s="270"/>
      <c r="I122" s="270"/>
      <c r="J122" s="270"/>
      <c r="K122" s="270"/>
    </row>
    <row r="123" spans="1:11">
      <c r="A123" s="1987"/>
      <c r="B123" s="270"/>
      <c r="C123" s="270"/>
      <c r="D123" s="270"/>
      <c r="E123" s="270"/>
      <c r="F123" s="270"/>
      <c r="G123" s="270"/>
      <c r="H123" s="270"/>
      <c r="I123" s="270"/>
      <c r="J123" s="270"/>
      <c r="K123" s="270"/>
    </row>
    <row r="124" spans="1:11">
      <c r="A124" s="1987"/>
      <c r="B124" s="270"/>
      <c r="C124" s="270"/>
      <c r="D124" s="270"/>
      <c r="E124" s="270"/>
      <c r="F124" s="270"/>
      <c r="G124" s="270"/>
      <c r="H124" s="270"/>
      <c r="I124" s="270"/>
      <c r="J124" s="270"/>
      <c r="K124" s="270"/>
    </row>
    <row r="125" spans="1:11">
      <c r="A125" s="1987"/>
      <c r="B125" s="270"/>
      <c r="C125" s="270"/>
      <c r="D125" s="270"/>
      <c r="E125" s="270"/>
      <c r="F125" s="270"/>
      <c r="G125" s="270"/>
      <c r="H125" s="270"/>
      <c r="I125" s="270"/>
      <c r="J125" s="270"/>
      <c r="K125" s="270"/>
    </row>
    <row r="126" spans="1:11">
      <c r="A126" s="1987"/>
      <c r="B126" s="270"/>
      <c r="C126" s="270"/>
      <c r="D126" s="270"/>
      <c r="E126" s="270"/>
      <c r="F126" s="270"/>
      <c r="G126" s="270"/>
      <c r="H126" s="270"/>
      <c r="I126" s="270"/>
      <c r="J126" s="270"/>
      <c r="K126" s="270"/>
    </row>
    <row r="127" spans="1:11">
      <c r="A127" s="1987"/>
      <c r="B127" s="270"/>
      <c r="C127" s="270"/>
      <c r="D127" s="270"/>
      <c r="E127" s="270"/>
      <c r="F127" s="270"/>
      <c r="G127" s="270"/>
      <c r="H127" s="270"/>
      <c r="I127" s="270"/>
      <c r="J127" s="270"/>
      <c r="K127" s="270"/>
    </row>
    <row r="128" spans="1:11">
      <c r="A128" s="1987"/>
      <c r="B128" s="270"/>
      <c r="C128" s="270"/>
      <c r="D128" s="270"/>
      <c r="E128" s="270"/>
      <c r="F128" s="270"/>
      <c r="G128" s="270"/>
      <c r="H128" s="270"/>
      <c r="I128" s="270"/>
      <c r="J128" s="270"/>
      <c r="K128" s="270"/>
    </row>
    <row r="129" spans="1:11">
      <c r="A129" s="1987"/>
      <c r="B129" s="270"/>
      <c r="C129" s="270"/>
      <c r="D129" s="270"/>
      <c r="E129" s="270"/>
      <c r="F129" s="270"/>
      <c r="G129" s="270"/>
      <c r="H129" s="270"/>
      <c r="I129" s="270"/>
      <c r="J129" s="270"/>
      <c r="K129" s="270"/>
    </row>
    <row r="130" spans="1:11">
      <c r="A130" s="1987"/>
      <c r="B130" s="270"/>
      <c r="C130" s="270"/>
      <c r="D130" s="270"/>
      <c r="E130" s="270"/>
      <c r="F130" s="270"/>
      <c r="G130" s="270"/>
      <c r="H130" s="270"/>
      <c r="I130" s="270"/>
      <c r="J130" s="270"/>
      <c r="K130" s="270"/>
    </row>
    <row r="131" spans="1:11">
      <c r="A131" s="1987"/>
      <c r="B131" s="270"/>
      <c r="C131" s="270"/>
      <c r="D131" s="270"/>
      <c r="E131" s="270"/>
      <c r="F131" s="270"/>
      <c r="G131" s="270"/>
      <c r="H131" s="270"/>
      <c r="I131" s="270"/>
      <c r="J131" s="270"/>
      <c r="K131" s="270"/>
    </row>
    <row r="132" spans="1:11">
      <c r="A132" s="1987"/>
      <c r="B132" s="270"/>
      <c r="C132" s="270"/>
      <c r="D132" s="270"/>
      <c r="E132" s="270"/>
      <c r="F132" s="270"/>
      <c r="G132" s="270"/>
      <c r="H132" s="270"/>
      <c r="I132" s="270"/>
      <c r="J132" s="270"/>
      <c r="K132" s="270"/>
    </row>
    <row r="133" spans="1:11">
      <c r="A133" s="1987"/>
      <c r="B133" s="270"/>
      <c r="C133" s="270"/>
      <c r="D133" s="270"/>
      <c r="E133" s="270"/>
      <c r="F133" s="270"/>
      <c r="G133" s="270"/>
      <c r="H133" s="270"/>
      <c r="I133" s="270"/>
      <c r="J133" s="270"/>
      <c r="K133" s="270"/>
    </row>
    <row r="134" spans="1:11">
      <c r="A134" s="1987"/>
      <c r="B134" s="270"/>
      <c r="C134" s="270"/>
      <c r="D134" s="270"/>
      <c r="E134" s="270"/>
      <c r="F134" s="270"/>
      <c r="G134" s="270"/>
      <c r="H134" s="270"/>
      <c r="I134" s="270"/>
      <c r="J134" s="270"/>
      <c r="K134" s="270"/>
    </row>
    <row r="135" spans="1:11">
      <c r="A135" s="1987"/>
      <c r="B135" s="270"/>
      <c r="C135" s="270"/>
      <c r="D135" s="270"/>
      <c r="E135" s="270"/>
      <c r="F135" s="270"/>
      <c r="G135" s="270"/>
      <c r="H135" s="270"/>
      <c r="I135" s="270"/>
      <c r="J135" s="270"/>
      <c r="K135" s="270"/>
    </row>
    <row r="136" spans="1:11">
      <c r="A136" s="1987"/>
      <c r="B136" s="270"/>
      <c r="C136" s="270"/>
      <c r="D136" s="270"/>
      <c r="E136" s="270"/>
      <c r="F136" s="270"/>
      <c r="G136" s="270"/>
      <c r="H136" s="270"/>
      <c r="I136" s="270"/>
      <c r="J136" s="270"/>
      <c r="K136" s="270"/>
    </row>
    <row r="137" spans="1:11">
      <c r="A137" s="1987"/>
      <c r="B137" s="270"/>
      <c r="C137" s="270"/>
      <c r="D137" s="270"/>
      <c r="E137" s="270"/>
      <c r="F137" s="270"/>
      <c r="G137" s="270"/>
      <c r="H137" s="270"/>
      <c r="I137" s="270"/>
      <c r="J137" s="270"/>
      <c r="K137" s="270"/>
    </row>
    <row r="138" spans="1:11">
      <c r="A138" s="1987"/>
      <c r="B138" s="270"/>
      <c r="C138" s="270"/>
      <c r="D138" s="270"/>
      <c r="E138" s="270"/>
      <c r="F138" s="270"/>
      <c r="G138" s="270"/>
      <c r="H138" s="270"/>
      <c r="I138" s="270"/>
      <c r="J138" s="270"/>
      <c r="K138" s="270"/>
    </row>
  </sheetData>
  <autoFilter ref="B4:B119"/>
  <mergeCells count="10">
    <mergeCell ref="C9:J9"/>
    <mergeCell ref="C5:J5"/>
    <mergeCell ref="C6:J6"/>
    <mergeCell ref="A1:K1"/>
    <mergeCell ref="A2:B2"/>
    <mergeCell ref="C2:H2"/>
    <mergeCell ref="A3:B3"/>
    <mergeCell ref="C3:H3"/>
    <mergeCell ref="C7:J7"/>
    <mergeCell ref="C8:J8"/>
  </mergeCells>
  <printOptions gridLines="1" gridLinesSet="0"/>
  <pageMargins left="0.75" right="0.75" top="1" bottom="1" header="0.5" footer="0.5"/>
  <pageSetup orientation="portrait" r:id="rId1"/>
  <headerFooter alignWithMargins="0">
    <oddHeader>&amp;A</oddHeader>
    <oddFooter>Page &amp;P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0"/>
  </sheetPr>
  <dimension ref="A1:BF163"/>
  <sheetViews>
    <sheetView zoomScale="90" zoomScaleNormal="90" zoomScaleSheetLayoutView="100" workbookViewId="0">
      <pane ySplit="6" topLeftCell="A129" activePane="bottomLeft" state="frozen"/>
      <selection pane="bottomLeft" activeCell="C134" sqref="C134:K134"/>
    </sheetView>
  </sheetViews>
  <sheetFormatPr defaultRowHeight="15.75"/>
  <cols>
    <col min="1" max="1" width="11" style="273" customWidth="1"/>
    <col min="2" max="2" width="10.140625" style="272" customWidth="1"/>
    <col min="3" max="10" width="15.140625" style="272" customWidth="1"/>
    <col min="11" max="11" width="12.7109375" style="3786" customWidth="1"/>
    <col min="12" max="12" width="65" style="290" customWidth="1"/>
    <col min="13" max="13" width="9.140625" style="289"/>
    <col min="14" max="16384" width="9.140625" style="270"/>
  </cols>
  <sheetData>
    <row r="1" spans="1:58" s="281" customFormat="1" ht="34.5" customHeight="1" thickTop="1">
      <c r="A1" s="4298" t="s">
        <v>549</v>
      </c>
      <c r="B1" s="4299"/>
      <c r="C1" s="4299"/>
      <c r="D1" s="4299"/>
      <c r="E1" s="4299"/>
      <c r="F1" s="4299"/>
      <c r="G1" s="4299"/>
      <c r="H1" s="4299"/>
      <c r="I1" s="4299"/>
      <c r="J1" s="4299"/>
      <c r="K1" s="4299"/>
      <c r="L1" s="4300"/>
      <c r="M1" s="333"/>
      <c r="N1" s="332"/>
      <c r="O1" s="332"/>
      <c r="P1" s="332"/>
      <c r="Q1" s="332"/>
      <c r="R1" s="332"/>
      <c r="S1" s="332"/>
      <c r="T1" s="332"/>
      <c r="U1" s="332"/>
      <c r="V1" s="332"/>
      <c r="W1" s="332"/>
      <c r="X1" s="332"/>
      <c r="Y1" s="332"/>
      <c r="Z1" s="332"/>
      <c r="AA1" s="332"/>
      <c r="AB1" s="332"/>
      <c r="AC1" s="332"/>
      <c r="AD1" s="332"/>
      <c r="AE1" s="332"/>
      <c r="AF1" s="332"/>
      <c r="AG1" s="332"/>
      <c r="AH1" s="332"/>
      <c r="AI1" s="332"/>
      <c r="AJ1" s="332"/>
      <c r="AK1" s="332"/>
      <c r="AL1" s="332"/>
      <c r="AM1" s="332"/>
      <c r="AN1" s="332"/>
      <c r="AO1" s="332"/>
      <c r="AP1" s="332"/>
      <c r="AQ1" s="332"/>
      <c r="AR1" s="332"/>
      <c r="AS1" s="332"/>
      <c r="AT1" s="332"/>
      <c r="AU1" s="332"/>
      <c r="AV1" s="332"/>
      <c r="AW1" s="332"/>
      <c r="AX1" s="332"/>
      <c r="AY1" s="332"/>
      <c r="AZ1" s="332"/>
      <c r="BA1" s="332"/>
      <c r="BB1" s="332"/>
      <c r="BC1" s="332"/>
      <c r="BD1" s="332"/>
      <c r="BE1" s="332"/>
      <c r="BF1" s="332"/>
    </row>
    <row r="2" spans="1:58" ht="20.100000000000001" customHeight="1">
      <c r="A2" s="4289" t="s">
        <v>215</v>
      </c>
      <c r="B2" s="4373"/>
      <c r="C2" s="4858">
        <v>7818</v>
      </c>
      <c r="D2" s="4859"/>
      <c r="E2" s="4859"/>
      <c r="F2" s="4859"/>
      <c r="G2" s="4860"/>
      <c r="H2" s="331"/>
      <c r="I2" s="4269"/>
      <c r="J2" s="4269"/>
      <c r="K2" s="3765"/>
      <c r="L2" s="329"/>
    </row>
    <row r="3" spans="1:58" ht="20.100000000000001" customHeight="1">
      <c r="A3" s="4289" t="s">
        <v>222</v>
      </c>
      <c r="B3" s="4373"/>
      <c r="C3" s="4414" t="s">
        <v>6441</v>
      </c>
      <c r="D3" s="4271"/>
      <c r="E3" s="4271"/>
      <c r="F3" s="4271"/>
      <c r="G3" s="4415"/>
      <c r="H3" s="331"/>
      <c r="I3" s="4269"/>
      <c r="J3" s="4269"/>
      <c r="K3" s="3765"/>
      <c r="L3" s="329"/>
    </row>
    <row r="4" spans="1:58" ht="20.25" customHeight="1">
      <c r="A4" s="4289" t="s">
        <v>223</v>
      </c>
      <c r="B4" s="4373"/>
      <c r="C4" s="4414"/>
      <c r="D4" s="4271"/>
      <c r="E4" s="4271"/>
      <c r="F4" s="4271"/>
      <c r="G4" s="4415"/>
      <c r="H4" s="330"/>
      <c r="I4" s="330"/>
      <c r="J4" s="330"/>
      <c r="K4" s="3765"/>
      <c r="L4" s="329"/>
    </row>
    <row r="5" spans="1:58" s="325" customFormat="1" ht="78" customHeight="1" thickBot="1">
      <c r="A5" s="4289" t="s">
        <v>325</v>
      </c>
      <c r="B5" s="4373"/>
      <c r="C5" s="4854" t="s">
        <v>6465</v>
      </c>
      <c r="D5" s="4855"/>
      <c r="E5" s="4855"/>
      <c r="F5" s="4855"/>
      <c r="G5" s="4856"/>
      <c r="H5" s="3797" t="s">
        <v>6468</v>
      </c>
      <c r="I5" s="328"/>
      <c r="J5" s="328"/>
      <c r="K5" s="3760"/>
      <c r="L5" s="327"/>
      <c r="M5" s="326"/>
    </row>
    <row r="6" spans="1:58" s="281" customFormat="1" ht="35.25" customHeight="1" thickTop="1">
      <c r="A6" s="284" t="s">
        <v>1</v>
      </c>
      <c r="B6" s="283" t="s">
        <v>0</v>
      </c>
      <c r="C6" s="283" t="s">
        <v>2</v>
      </c>
      <c r="D6" s="283" t="s">
        <v>3</v>
      </c>
      <c r="E6" s="283" t="s">
        <v>4</v>
      </c>
      <c r="F6" s="283" t="s">
        <v>5</v>
      </c>
      <c r="G6" s="283" t="s">
        <v>6</v>
      </c>
      <c r="H6" s="283" t="s">
        <v>7</v>
      </c>
      <c r="I6" s="283" t="s">
        <v>8</v>
      </c>
      <c r="J6" s="283" t="s">
        <v>9</v>
      </c>
      <c r="K6" s="3525" t="s">
        <v>6263</v>
      </c>
      <c r="L6" s="324" t="s">
        <v>10</v>
      </c>
      <c r="M6" s="323"/>
    </row>
    <row r="7" spans="1:58" ht="20.100000000000001" customHeight="1">
      <c r="A7" s="274">
        <v>40547</v>
      </c>
      <c r="B7" s="275" t="s">
        <v>12</v>
      </c>
      <c r="C7" s="4440" t="s">
        <v>538</v>
      </c>
      <c r="D7" s="4440"/>
      <c r="E7" s="4440"/>
      <c r="F7" s="4440"/>
      <c r="G7" s="4440"/>
      <c r="H7" s="4440"/>
      <c r="I7" s="4440"/>
      <c r="J7" s="4440"/>
      <c r="K7" s="3769"/>
    </row>
    <row r="8" spans="1:58" ht="20.100000000000001" customHeight="1">
      <c r="A8" s="274">
        <v>40548</v>
      </c>
      <c r="B8" s="275" t="s">
        <v>143</v>
      </c>
      <c r="C8" s="291"/>
      <c r="D8" s="291"/>
      <c r="E8" s="291"/>
      <c r="F8" s="291"/>
      <c r="G8" s="291"/>
      <c r="H8" s="291"/>
      <c r="I8" s="291"/>
      <c r="J8" s="291">
        <v>5050</v>
      </c>
      <c r="K8" s="3769"/>
    </row>
    <row r="9" spans="1:58" ht="63" customHeight="1">
      <c r="A9" s="2168">
        <v>40549</v>
      </c>
      <c r="B9" s="2169" t="s">
        <v>34</v>
      </c>
      <c r="C9" s="4853" t="s">
        <v>548</v>
      </c>
      <c r="D9" s="4853"/>
      <c r="E9" s="4853"/>
      <c r="F9" s="4853"/>
      <c r="G9" s="4853"/>
      <c r="H9" s="4853"/>
      <c r="I9" s="4853"/>
      <c r="J9" s="4853"/>
      <c r="K9" s="3775"/>
      <c r="L9" s="2597" t="s">
        <v>3970</v>
      </c>
    </row>
    <row r="10" spans="1:58" ht="20.100000000000001" customHeight="1">
      <c r="A10" s="274">
        <v>40565</v>
      </c>
      <c r="B10" s="275" t="s">
        <v>16</v>
      </c>
      <c r="C10" s="291">
        <v>410</v>
      </c>
      <c r="D10" s="291">
        <v>213</v>
      </c>
      <c r="E10" s="291">
        <v>48</v>
      </c>
      <c r="F10" s="291"/>
      <c r="G10" s="291">
        <v>160</v>
      </c>
      <c r="H10" s="291"/>
      <c r="I10" s="291"/>
      <c r="J10" s="291"/>
      <c r="K10" s="3769"/>
      <c r="L10" s="290" t="s">
        <v>539</v>
      </c>
    </row>
    <row r="11" spans="1:58" ht="20.100000000000001" customHeight="1">
      <c r="A11" s="274">
        <v>40617</v>
      </c>
      <c r="B11" s="275" t="s">
        <v>143</v>
      </c>
      <c r="C11" s="275"/>
      <c r="D11" s="275"/>
      <c r="E11" s="275"/>
      <c r="F11" s="275"/>
      <c r="G11" s="275"/>
      <c r="H11" s="291">
        <v>8200</v>
      </c>
      <c r="I11" s="291">
        <v>92</v>
      </c>
      <c r="J11" s="275"/>
      <c r="K11" s="3776"/>
      <c r="L11" s="290" t="s">
        <v>197</v>
      </c>
    </row>
    <row r="12" spans="1:58">
      <c r="A12" s="274">
        <v>40666</v>
      </c>
      <c r="B12" s="275" t="s">
        <v>16</v>
      </c>
      <c r="C12" s="291">
        <v>340</v>
      </c>
      <c r="D12" s="291">
        <v>204</v>
      </c>
      <c r="E12" s="291">
        <v>40</v>
      </c>
      <c r="F12" s="291">
        <v>2</v>
      </c>
      <c r="G12" s="291">
        <v>160</v>
      </c>
      <c r="H12" s="291"/>
      <c r="I12" s="291"/>
      <c r="J12" s="291"/>
      <c r="K12" s="3769"/>
      <c r="L12" s="290" t="s">
        <v>46</v>
      </c>
    </row>
    <row r="13" spans="1:58" ht="20.100000000000001" customHeight="1">
      <c r="A13" s="274">
        <v>40756</v>
      </c>
      <c r="B13" s="275" t="s">
        <v>143</v>
      </c>
      <c r="C13" s="291"/>
      <c r="D13" s="291"/>
      <c r="E13" s="291"/>
      <c r="F13" s="291"/>
      <c r="G13" s="291"/>
      <c r="H13" s="291">
        <v>8100</v>
      </c>
      <c r="I13" s="291">
        <v>100</v>
      </c>
      <c r="J13" s="291"/>
      <c r="K13" s="3769"/>
      <c r="L13" s="290" t="s">
        <v>197</v>
      </c>
    </row>
    <row r="14" spans="1:58" ht="20.100000000000001" customHeight="1">
      <c r="A14" s="274">
        <v>40766</v>
      </c>
      <c r="B14" s="275" t="s">
        <v>11</v>
      </c>
      <c r="C14" s="4440" t="s">
        <v>547</v>
      </c>
      <c r="D14" s="4440"/>
      <c r="E14" s="4440"/>
      <c r="F14" s="4440"/>
      <c r="G14" s="4440"/>
      <c r="H14" s="4440"/>
      <c r="I14" s="4440"/>
      <c r="J14" s="4440"/>
      <c r="K14" s="3769"/>
    </row>
    <row r="15" spans="1:58" ht="20.100000000000001" customHeight="1">
      <c r="A15" s="274">
        <v>40782</v>
      </c>
      <c r="B15" s="275" t="s">
        <v>12</v>
      </c>
      <c r="C15" s="4440" t="s">
        <v>546</v>
      </c>
      <c r="D15" s="4440"/>
      <c r="E15" s="4440"/>
      <c r="F15" s="4440"/>
      <c r="G15" s="4440"/>
      <c r="H15" s="4440"/>
      <c r="I15" s="4440"/>
      <c r="J15" s="4440"/>
      <c r="K15" s="3769"/>
    </row>
    <row r="16" spans="1:58" ht="66.75" customHeight="1">
      <c r="A16" s="2168">
        <v>40787</v>
      </c>
      <c r="B16" s="2169" t="s">
        <v>34</v>
      </c>
      <c r="C16" s="4853" t="s">
        <v>545</v>
      </c>
      <c r="D16" s="4853"/>
      <c r="E16" s="4853"/>
      <c r="F16" s="4853"/>
      <c r="G16" s="4853"/>
      <c r="H16" s="4853"/>
      <c r="I16" s="4853"/>
      <c r="J16" s="4853"/>
      <c r="K16" s="3775"/>
      <c r="L16" s="2445"/>
    </row>
    <row r="17" spans="1:13" ht="20.100000000000001" customHeight="1">
      <c r="A17" s="274">
        <v>40794</v>
      </c>
      <c r="B17" s="275" t="s">
        <v>4</v>
      </c>
      <c r="C17" s="4440" t="s">
        <v>544</v>
      </c>
      <c r="D17" s="4440"/>
      <c r="E17" s="4440"/>
      <c r="F17" s="4440"/>
      <c r="G17" s="4440"/>
      <c r="H17" s="4440"/>
      <c r="I17" s="4440"/>
      <c r="J17" s="4440"/>
      <c r="K17" s="3769"/>
      <c r="M17" s="270"/>
    </row>
    <row r="18" spans="1:13" ht="20.100000000000001" customHeight="1">
      <c r="A18" s="318">
        <v>40815</v>
      </c>
      <c r="B18" s="317" t="s">
        <v>143</v>
      </c>
      <c r="C18" s="315"/>
      <c r="D18" s="315"/>
      <c r="E18" s="315"/>
      <c r="F18" s="315"/>
      <c r="G18" s="315"/>
      <c r="H18" s="315"/>
      <c r="I18" s="315"/>
      <c r="J18" s="315">
        <v>6270</v>
      </c>
      <c r="K18" s="3777"/>
      <c r="L18" s="314" t="s">
        <v>36</v>
      </c>
      <c r="M18" s="270"/>
    </row>
    <row r="19" spans="1:13" ht="75" customHeight="1">
      <c r="A19" s="274">
        <v>40828</v>
      </c>
      <c r="B19" s="275" t="s">
        <v>12</v>
      </c>
      <c r="C19" s="4414" t="s">
        <v>543</v>
      </c>
      <c r="D19" s="4271"/>
      <c r="E19" s="4271"/>
      <c r="F19" s="4271"/>
      <c r="G19" s="4271"/>
      <c r="H19" s="4271"/>
      <c r="I19" s="4271"/>
      <c r="J19" s="4415"/>
      <c r="K19" s="3761"/>
      <c r="M19" s="270"/>
    </row>
    <row r="20" spans="1:13" ht="79.5" customHeight="1">
      <c r="A20" s="2168">
        <v>40830</v>
      </c>
      <c r="B20" s="2169" t="s">
        <v>34</v>
      </c>
      <c r="C20" s="4853" t="s">
        <v>542</v>
      </c>
      <c r="D20" s="4853"/>
      <c r="E20" s="4853"/>
      <c r="F20" s="4853"/>
      <c r="G20" s="4853"/>
      <c r="H20" s="4853"/>
      <c r="I20" s="4853"/>
      <c r="J20" s="4853"/>
      <c r="K20" s="3775"/>
      <c r="L20" s="2445"/>
      <c r="M20" s="270"/>
    </row>
    <row r="21" spans="1:13" ht="20.100000000000001" customHeight="1">
      <c r="A21" s="274">
        <v>40856</v>
      </c>
      <c r="B21" s="275" t="s">
        <v>16</v>
      </c>
      <c r="C21" s="291">
        <v>390</v>
      </c>
      <c r="D21" s="292">
        <f>+C21*(100-E21)/100</f>
        <v>253.5</v>
      </c>
      <c r="E21" s="291">
        <v>35</v>
      </c>
      <c r="F21" s="291" t="s">
        <v>70</v>
      </c>
      <c r="G21" s="291">
        <v>160</v>
      </c>
      <c r="H21" s="291"/>
      <c r="I21" s="291"/>
      <c r="J21" s="291"/>
      <c r="K21" s="3769"/>
      <c r="L21" s="290" t="s">
        <v>539</v>
      </c>
      <c r="M21" s="270"/>
    </row>
    <row r="22" spans="1:13" ht="55.5" customHeight="1">
      <c r="A22" s="274">
        <v>40899</v>
      </c>
      <c r="B22" s="275" t="s">
        <v>12</v>
      </c>
      <c r="C22" s="4340" t="s">
        <v>541</v>
      </c>
      <c r="D22" s="4263"/>
      <c r="E22" s="4263"/>
      <c r="F22" s="4263"/>
      <c r="G22" s="4263"/>
      <c r="H22" s="4263"/>
      <c r="I22" s="4263"/>
      <c r="J22" s="4344"/>
      <c r="K22" s="3755"/>
      <c r="M22" s="270"/>
    </row>
    <row r="23" spans="1:13" ht="80.25" customHeight="1" thickBot="1">
      <c r="A23" s="2589">
        <v>40902</v>
      </c>
      <c r="B23" s="2595" t="s">
        <v>34</v>
      </c>
      <c r="C23" s="4857" t="s">
        <v>540</v>
      </c>
      <c r="D23" s="4857"/>
      <c r="E23" s="4857"/>
      <c r="F23" s="4857"/>
      <c r="G23" s="4857"/>
      <c r="H23" s="4857"/>
      <c r="I23" s="4857"/>
      <c r="J23" s="4857"/>
      <c r="K23" s="3778"/>
      <c r="L23" s="2596"/>
      <c r="M23" s="270"/>
    </row>
    <row r="24" spans="1:13" ht="20.100000000000001" customHeight="1" thickTop="1">
      <c r="A24" s="308">
        <v>40912</v>
      </c>
      <c r="B24" s="307" t="s">
        <v>16</v>
      </c>
      <c r="C24" s="321">
        <v>435</v>
      </c>
      <c r="D24" s="322">
        <f>+C24*(100-E24)/100</f>
        <v>261</v>
      </c>
      <c r="E24" s="321">
        <v>40</v>
      </c>
      <c r="F24" s="321"/>
      <c r="G24" s="321">
        <v>150</v>
      </c>
      <c r="H24" s="321"/>
      <c r="I24" s="321"/>
      <c r="J24" s="321"/>
      <c r="K24" s="3764"/>
      <c r="L24" s="320" t="s">
        <v>539</v>
      </c>
      <c r="M24" s="270"/>
    </row>
    <row r="25" spans="1:13" ht="20.100000000000001" customHeight="1">
      <c r="A25" s="318">
        <v>41002</v>
      </c>
      <c r="B25" s="317" t="s">
        <v>154</v>
      </c>
      <c r="C25" s="4546" t="s">
        <v>155</v>
      </c>
      <c r="D25" s="4547"/>
      <c r="E25" s="4547"/>
      <c r="F25" s="4547"/>
      <c r="G25" s="4547"/>
      <c r="H25" s="4547"/>
      <c r="I25" s="4547"/>
      <c r="J25" s="4548"/>
      <c r="K25" s="3767"/>
      <c r="L25" s="314"/>
      <c r="M25" s="270"/>
    </row>
    <row r="26" spans="1:13" ht="20.100000000000001" customHeight="1">
      <c r="A26" s="318">
        <v>41011</v>
      </c>
      <c r="B26" s="317" t="s">
        <v>16</v>
      </c>
      <c r="C26" s="315">
        <v>342</v>
      </c>
      <c r="D26" s="316">
        <f>+C26*(100-E26)/100</f>
        <v>188.1</v>
      </c>
      <c r="E26" s="315">
        <v>45</v>
      </c>
      <c r="F26" s="315"/>
      <c r="G26" s="315">
        <v>175</v>
      </c>
      <c r="H26" s="315"/>
      <c r="I26" s="315"/>
      <c r="J26" s="315"/>
      <c r="K26" s="3777"/>
      <c r="L26" s="314" t="s">
        <v>46</v>
      </c>
      <c r="M26" s="270"/>
    </row>
    <row r="27" spans="1:13">
      <c r="A27" s="318">
        <v>41012</v>
      </c>
      <c r="B27" s="317" t="s">
        <v>143</v>
      </c>
      <c r="C27" s="315"/>
      <c r="D27" s="316"/>
      <c r="E27" s="315"/>
      <c r="F27" s="315"/>
      <c r="G27" s="315"/>
      <c r="H27" s="315">
        <v>7860</v>
      </c>
      <c r="I27" s="315">
        <v>90</v>
      </c>
      <c r="J27" s="315"/>
      <c r="K27" s="3777"/>
      <c r="L27" s="314"/>
      <c r="M27" s="270"/>
    </row>
    <row r="28" spans="1:13" ht="23.25" customHeight="1">
      <c r="A28" s="318">
        <v>41052</v>
      </c>
      <c r="B28" s="317" t="s">
        <v>16</v>
      </c>
      <c r="C28" s="315">
        <v>315</v>
      </c>
      <c r="D28" s="316">
        <f>+C28*(100-E28)/100</f>
        <v>173.25</v>
      </c>
      <c r="E28" s="315">
        <v>45</v>
      </c>
      <c r="F28" s="315"/>
      <c r="G28" s="315">
        <v>165</v>
      </c>
      <c r="H28" s="315"/>
      <c r="I28" s="315"/>
      <c r="J28" s="315"/>
      <c r="K28" s="3777"/>
      <c r="L28" s="314" t="s">
        <v>20</v>
      </c>
      <c r="M28" s="270"/>
    </row>
    <row r="29" spans="1:13" ht="22.5" customHeight="1">
      <c r="A29" s="274">
        <v>41070</v>
      </c>
      <c r="B29" s="275" t="s">
        <v>12</v>
      </c>
      <c r="C29" s="4440" t="s">
        <v>538</v>
      </c>
      <c r="D29" s="4440"/>
      <c r="E29" s="4440"/>
      <c r="F29" s="4440"/>
      <c r="G29" s="4440"/>
      <c r="H29" s="4440"/>
      <c r="I29" s="4440"/>
      <c r="J29" s="4440"/>
      <c r="K29" s="3769"/>
      <c r="M29" s="270"/>
    </row>
    <row r="30" spans="1:13" ht="51" customHeight="1">
      <c r="A30" s="2168">
        <v>41071</v>
      </c>
      <c r="B30" s="2169" t="s">
        <v>34</v>
      </c>
      <c r="C30" s="4857" t="s">
        <v>1981</v>
      </c>
      <c r="D30" s="4857"/>
      <c r="E30" s="4857"/>
      <c r="F30" s="4857"/>
      <c r="G30" s="4857"/>
      <c r="H30" s="4857"/>
      <c r="I30" s="4857"/>
      <c r="J30" s="4857"/>
      <c r="K30" s="3778"/>
      <c r="L30" s="2445"/>
      <c r="M30" s="270"/>
    </row>
    <row r="31" spans="1:13" ht="31.5">
      <c r="A31" s="274">
        <v>41087</v>
      </c>
      <c r="B31" s="275" t="s">
        <v>16</v>
      </c>
      <c r="C31" s="291">
        <v>225</v>
      </c>
      <c r="D31" s="292">
        <f>+C31*(100-E31)/100</f>
        <v>123.75</v>
      </c>
      <c r="E31" s="291">
        <v>45</v>
      </c>
      <c r="F31" s="291"/>
      <c r="G31" s="291">
        <v>145</v>
      </c>
      <c r="H31" s="291"/>
      <c r="I31" s="291"/>
      <c r="J31" s="291"/>
      <c r="K31" s="3769"/>
      <c r="L31" s="290" t="s">
        <v>537</v>
      </c>
      <c r="M31" s="270"/>
    </row>
    <row r="32" spans="1:13" ht="39.75" customHeight="1">
      <c r="A32" s="274">
        <v>41089</v>
      </c>
      <c r="B32" s="275" t="s">
        <v>11</v>
      </c>
      <c r="C32" s="4340" t="s">
        <v>536</v>
      </c>
      <c r="D32" s="4263"/>
      <c r="E32" s="4263"/>
      <c r="F32" s="4263"/>
      <c r="G32" s="4263"/>
      <c r="H32" s="4263"/>
      <c r="I32" s="4263"/>
      <c r="J32" s="4344"/>
      <c r="K32" s="3755"/>
      <c r="M32" s="270"/>
    </row>
    <row r="33" spans="1:13" ht="30.75" customHeight="1">
      <c r="A33" s="4293">
        <v>41091</v>
      </c>
      <c r="B33" s="275" t="s">
        <v>16</v>
      </c>
      <c r="C33" s="291">
        <v>395</v>
      </c>
      <c r="D33" s="292">
        <f>+C33*(100-E33)/100</f>
        <v>177.75</v>
      </c>
      <c r="E33" s="291">
        <v>55</v>
      </c>
      <c r="F33" s="291" t="s">
        <v>70</v>
      </c>
      <c r="G33" s="291">
        <v>145</v>
      </c>
      <c r="H33" s="291"/>
      <c r="I33" s="291"/>
      <c r="J33" s="291"/>
      <c r="K33" s="3769"/>
      <c r="L33" s="290" t="s">
        <v>535</v>
      </c>
      <c r="M33" s="270"/>
    </row>
    <row r="34" spans="1:13">
      <c r="A34" s="4307"/>
      <c r="B34" s="275" t="s">
        <v>11</v>
      </c>
      <c r="C34" s="4345" t="s">
        <v>534</v>
      </c>
      <c r="D34" s="4274"/>
      <c r="E34" s="4274"/>
      <c r="F34" s="4274"/>
      <c r="G34" s="4274"/>
      <c r="H34" s="4274"/>
      <c r="I34" s="4274"/>
      <c r="J34" s="4346"/>
      <c r="K34" s="3756"/>
      <c r="M34" s="270"/>
    </row>
    <row r="35" spans="1:13" ht="20.100000000000001" customHeight="1">
      <c r="A35" s="274">
        <v>41132</v>
      </c>
      <c r="B35" s="275" t="s">
        <v>11</v>
      </c>
      <c r="C35" s="4345" t="s">
        <v>533</v>
      </c>
      <c r="D35" s="4274"/>
      <c r="E35" s="4274"/>
      <c r="F35" s="4274"/>
      <c r="G35" s="4274"/>
      <c r="H35" s="4274"/>
      <c r="I35" s="4274"/>
      <c r="J35" s="4346"/>
      <c r="K35" s="3756"/>
      <c r="M35" s="270"/>
    </row>
    <row r="36" spans="1:13" ht="20.100000000000001" customHeight="1">
      <c r="A36" s="274">
        <v>41227</v>
      </c>
      <c r="B36" s="275" t="s">
        <v>16</v>
      </c>
      <c r="C36" s="291">
        <v>330</v>
      </c>
      <c r="D36" s="292">
        <f>+C36*(100-E36)/100</f>
        <v>181.5</v>
      </c>
      <c r="E36" s="292">
        <v>45</v>
      </c>
      <c r="F36" s="291"/>
      <c r="G36" s="291">
        <v>160</v>
      </c>
      <c r="H36" s="291"/>
      <c r="I36" s="291"/>
      <c r="J36" s="291"/>
      <c r="K36" s="3769"/>
      <c r="L36" s="290" t="s">
        <v>532</v>
      </c>
      <c r="M36" s="270"/>
    </row>
    <row r="37" spans="1:13">
      <c r="A37" s="274">
        <v>41228</v>
      </c>
      <c r="B37" s="275" t="s">
        <v>72</v>
      </c>
      <c r="C37" s="4345" t="s">
        <v>531</v>
      </c>
      <c r="D37" s="4274"/>
      <c r="E37" s="4274"/>
      <c r="F37" s="4274"/>
      <c r="G37" s="4274"/>
      <c r="H37" s="4274"/>
      <c r="I37" s="4274"/>
      <c r="J37" s="4346"/>
      <c r="K37" s="3756"/>
      <c r="M37" s="270"/>
    </row>
    <row r="38" spans="1:13">
      <c r="A38" s="4293">
        <v>41229</v>
      </c>
      <c r="B38" s="275" t="s">
        <v>16</v>
      </c>
      <c r="C38" s="291">
        <v>335</v>
      </c>
      <c r="D38" s="292">
        <f>+C38*(100-E38)/100</f>
        <v>184.25</v>
      </c>
      <c r="E38" s="291">
        <v>45</v>
      </c>
      <c r="F38" s="291"/>
      <c r="G38" s="291">
        <v>160</v>
      </c>
      <c r="H38" s="291"/>
      <c r="I38" s="291"/>
      <c r="J38" s="291"/>
      <c r="K38" s="3769"/>
      <c r="L38" s="287" t="s">
        <v>530</v>
      </c>
      <c r="M38" s="270"/>
    </row>
    <row r="39" spans="1:13" ht="20.100000000000001" customHeight="1" thickBot="1">
      <c r="A39" s="4292"/>
      <c r="B39" s="299" t="s">
        <v>11</v>
      </c>
      <c r="C39" s="4378" t="s">
        <v>529</v>
      </c>
      <c r="D39" s="4379"/>
      <c r="E39" s="4379"/>
      <c r="F39" s="4379"/>
      <c r="G39" s="4379"/>
      <c r="H39" s="4379"/>
      <c r="I39" s="4379"/>
      <c r="J39" s="4380"/>
      <c r="K39" s="3758"/>
      <c r="L39" s="298"/>
      <c r="M39" s="270"/>
    </row>
    <row r="40" spans="1:13" ht="36.75" customHeight="1" thickTop="1">
      <c r="A40" s="278">
        <v>41291</v>
      </c>
      <c r="B40" s="277" t="s">
        <v>11</v>
      </c>
      <c r="C40" s="4347" t="s">
        <v>528</v>
      </c>
      <c r="D40" s="4348"/>
      <c r="E40" s="4348"/>
      <c r="F40" s="4348"/>
      <c r="G40" s="4348"/>
      <c r="H40" s="4348"/>
      <c r="I40" s="4348"/>
      <c r="J40" s="4349"/>
      <c r="K40" s="3774"/>
      <c r="L40" s="319"/>
      <c r="M40" s="270"/>
    </row>
    <row r="41" spans="1:13" ht="20.100000000000001" customHeight="1">
      <c r="A41" s="274">
        <v>41297</v>
      </c>
      <c r="B41" s="275" t="s">
        <v>143</v>
      </c>
      <c r="C41" s="291"/>
      <c r="D41" s="292"/>
      <c r="E41" s="291"/>
      <c r="F41" s="291"/>
      <c r="G41" s="291"/>
      <c r="H41" s="291">
        <v>6890</v>
      </c>
      <c r="I41" s="291">
        <v>100</v>
      </c>
      <c r="J41" s="291"/>
      <c r="K41" s="3769"/>
      <c r="L41" s="290" t="s">
        <v>197</v>
      </c>
      <c r="M41" s="270"/>
    </row>
    <row r="42" spans="1:13" ht="20.100000000000001" customHeight="1">
      <c r="A42" s="274">
        <v>41298</v>
      </c>
      <c r="B42" s="275" t="s">
        <v>16</v>
      </c>
      <c r="C42" s="291">
        <v>315</v>
      </c>
      <c r="D42" s="292">
        <f>+C42*(100-E42)/100</f>
        <v>173.25</v>
      </c>
      <c r="E42" s="291">
        <v>45</v>
      </c>
      <c r="F42" s="291"/>
      <c r="G42" s="291">
        <v>140</v>
      </c>
      <c r="H42" s="291"/>
      <c r="I42" s="291"/>
      <c r="J42" s="291"/>
      <c r="K42" s="3769"/>
      <c r="L42" s="290" t="s">
        <v>20</v>
      </c>
      <c r="M42" s="270"/>
    </row>
    <row r="43" spans="1:13" ht="20.100000000000001" customHeight="1">
      <c r="A43" s="4423">
        <v>41456</v>
      </c>
      <c r="B43" s="317" t="s">
        <v>143</v>
      </c>
      <c r="C43" s="315"/>
      <c r="D43" s="316"/>
      <c r="E43" s="315"/>
      <c r="F43" s="315"/>
      <c r="G43" s="315"/>
      <c r="H43" s="315">
        <v>6250</v>
      </c>
      <c r="I43" s="315">
        <v>100</v>
      </c>
      <c r="J43" s="315"/>
      <c r="K43" s="3777"/>
      <c r="L43" s="314"/>
      <c r="M43" s="270"/>
    </row>
    <row r="44" spans="1:13" ht="21" customHeight="1">
      <c r="A44" s="4424"/>
      <c r="B44" s="317" t="s">
        <v>11</v>
      </c>
      <c r="C44" s="4546" t="s">
        <v>527</v>
      </c>
      <c r="D44" s="4547"/>
      <c r="E44" s="4547"/>
      <c r="F44" s="4547"/>
      <c r="G44" s="4547"/>
      <c r="H44" s="4547"/>
      <c r="I44" s="4547"/>
      <c r="J44" s="4548"/>
      <c r="K44" s="3767"/>
      <c r="L44" s="314"/>
      <c r="M44" s="270"/>
    </row>
    <row r="45" spans="1:13" ht="23.25" customHeight="1">
      <c r="A45" s="318">
        <v>41458</v>
      </c>
      <c r="B45" s="317" t="s">
        <v>16</v>
      </c>
      <c r="C45" s="315">
        <v>210</v>
      </c>
      <c r="D45" s="316">
        <f>+C45*(100-E45)/100</f>
        <v>115.5</v>
      </c>
      <c r="E45" s="315">
        <v>45</v>
      </c>
      <c r="F45" s="315"/>
      <c r="G45" s="315">
        <v>200</v>
      </c>
      <c r="H45" s="315"/>
      <c r="I45" s="315"/>
      <c r="J45" s="315"/>
      <c r="K45" s="3777"/>
      <c r="L45" s="314" t="s">
        <v>526</v>
      </c>
      <c r="M45" s="270"/>
    </row>
    <row r="46" spans="1:13" ht="22.5" customHeight="1">
      <c r="A46" s="274" t="s">
        <v>525</v>
      </c>
      <c r="B46" s="275" t="s">
        <v>12</v>
      </c>
      <c r="C46" s="4345" t="s">
        <v>524</v>
      </c>
      <c r="D46" s="4274"/>
      <c r="E46" s="4274"/>
      <c r="F46" s="4274"/>
      <c r="G46" s="4274"/>
      <c r="H46" s="4274"/>
      <c r="I46" s="4274"/>
      <c r="J46" s="4346"/>
      <c r="K46" s="3756"/>
      <c r="M46" s="270"/>
    </row>
    <row r="47" spans="1:13" ht="32.25" customHeight="1">
      <c r="A47" s="274" t="s">
        <v>523</v>
      </c>
      <c r="B47" s="275" t="s">
        <v>72</v>
      </c>
      <c r="C47" s="4340" t="s">
        <v>522</v>
      </c>
      <c r="D47" s="4263"/>
      <c r="E47" s="4263"/>
      <c r="F47" s="4263"/>
      <c r="G47" s="4263"/>
      <c r="H47" s="4263"/>
      <c r="I47" s="4263"/>
      <c r="J47" s="4344"/>
      <c r="K47" s="3755"/>
      <c r="M47" s="270"/>
    </row>
    <row r="48" spans="1:13" ht="66" customHeight="1">
      <c r="A48" s="274">
        <v>41589</v>
      </c>
      <c r="B48" s="275" t="s">
        <v>72</v>
      </c>
      <c r="C48" s="4340" t="s">
        <v>521</v>
      </c>
      <c r="D48" s="4274"/>
      <c r="E48" s="4274"/>
      <c r="F48" s="4274"/>
      <c r="G48" s="4274"/>
      <c r="H48" s="4274"/>
      <c r="I48" s="4274"/>
      <c r="J48" s="4346"/>
      <c r="K48" s="3756"/>
      <c r="M48" s="270"/>
    </row>
    <row r="49" spans="1:13" ht="84" customHeight="1">
      <c r="A49" s="2168">
        <v>41599</v>
      </c>
      <c r="B49" s="1909" t="s">
        <v>34</v>
      </c>
      <c r="C49" s="4469" t="s">
        <v>520</v>
      </c>
      <c r="D49" s="4464"/>
      <c r="E49" s="4464"/>
      <c r="F49" s="4464"/>
      <c r="G49" s="4464"/>
      <c r="H49" s="4464"/>
      <c r="I49" s="4464"/>
      <c r="J49" s="4465"/>
      <c r="K49" s="3779"/>
      <c r="L49" s="1653" t="s">
        <v>3970</v>
      </c>
      <c r="M49" s="270"/>
    </row>
    <row r="50" spans="1:13" ht="48" thickBot="1">
      <c r="A50" s="313">
        <v>41616</v>
      </c>
      <c r="B50" s="312" t="s">
        <v>16</v>
      </c>
      <c r="C50" s="310">
        <v>460</v>
      </c>
      <c r="D50" s="311">
        <f>+C50*(100-E50)/100</f>
        <v>253</v>
      </c>
      <c r="E50" s="310">
        <v>45</v>
      </c>
      <c r="F50" s="310"/>
      <c r="G50" s="310">
        <v>210</v>
      </c>
      <c r="H50" s="310"/>
      <c r="I50" s="310"/>
      <c r="J50" s="310"/>
      <c r="K50" s="3766"/>
      <c r="L50" s="309" t="s">
        <v>519</v>
      </c>
      <c r="M50" s="270"/>
    </row>
    <row r="51" spans="1:13" ht="38.25" customHeight="1" thickTop="1">
      <c r="A51" s="308">
        <v>41706</v>
      </c>
      <c r="B51" s="307" t="s">
        <v>11</v>
      </c>
      <c r="C51" s="4347" t="s">
        <v>518</v>
      </c>
      <c r="D51" s="4382"/>
      <c r="E51" s="4382"/>
      <c r="F51" s="4382"/>
      <c r="G51" s="4382"/>
      <c r="H51" s="4382"/>
      <c r="I51" s="4382"/>
      <c r="J51" s="4383"/>
      <c r="K51" s="3757"/>
      <c r="L51" s="306"/>
      <c r="M51" s="270"/>
    </row>
    <row r="52" spans="1:13" ht="41.25" customHeight="1">
      <c r="A52" s="274">
        <v>41718</v>
      </c>
      <c r="B52" s="275" t="s">
        <v>11</v>
      </c>
      <c r="C52" s="4340" t="s">
        <v>513</v>
      </c>
      <c r="D52" s="4263"/>
      <c r="E52" s="4263"/>
      <c r="F52" s="4263"/>
      <c r="G52" s="4263"/>
      <c r="H52" s="4263"/>
      <c r="I52" s="4263"/>
      <c r="J52" s="4344"/>
      <c r="K52" s="3755"/>
      <c r="M52" s="270"/>
    </row>
    <row r="53" spans="1:13">
      <c r="A53" s="4293">
        <v>41720</v>
      </c>
      <c r="B53" s="275" t="s">
        <v>143</v>
      </c>
      <c r="C53" s="291"/>
      <c r="D53" s="292"/>
      <c r="E53" s="291"/>
      <c r="F53" s="291"/>
      <c r="G53" s="291"/>
      <c r="H53" s="291">
        <v>7100</v>
      </c>
      <c r="I53" s="291">
        <v>100</v>
      </c>
      <c r="J53" s="291"/>
      <c r="K53" s="3769"/>
      <c r="L53" s="290" t="s">
        <v>197</v>
      </c>
      <c r="M53" s="270"/>
    </row>
    <row r="54" spans="1:13" ht="21" customHeight="1">
      <c r="A54" s="4307"/>
      <c r="B54" s="275" t="s">
        <v>11</v>
      </c>
      <c r="C54" s="4414" t="s">
        <v>517</v>
      </c>
      <c r="D54" s="4271"/>
      <c r="E54" s="4271"/>
      <c r="F54" s="4271"/>
      <c r="G54" s="4271"/>
      <c r="H54" s="4271"/>
      <c r="I54" s="4271"/>
      <c r="J54" s="4415"/>
      <c r="K54" s="3761"/>
      <c r="M54" s="270"/>
    </row>
    <row r="55" spans="1:13" ht="32.25" customHeight="1">
      <c r="A55" s="274">
        <v>41721</v>
      </c>
      <c r="B55" s="275" t="s">
        <v>11</v>
      </c>
      <c r="C55" s="4340" t="s">
        <v>513</v>
      </c>
      <c r="D55" s="4263"/>
      <c r="E55" s="4263"/>
      <c r="F55" s="4263"/>
      <c r="G55" s="4263"/>
      <c r="H55" s="4263"/>
      <c r="I55" s="4263"/>
      <c r="J55" s="4344"/>
      <c r="K55" s="3755"/>
      <c r="M55" s="270"/>
    </row>
    <row r="56" spans="1:13" ht="32.25" customHeight="1">
      <c r="A56" s="274">
        <v>41724</v>
      </c>
      <c r="B56" s="275" t="s">
        <v>11</v>
      </c>
      <c r="C56" s="4340" t="s">
        <v>513</v>
      </c>
      <c r="D56" s="4263"/>
      <c r="E56" s="4263"/>
      <c r="F56" s="4263"/>
      <c r="G56" s="4263"/>
      <c r="H56" s="4263"/>
      <c r="I56" s="4263"/>
      <c r="J56" s="4344"/>
      <c r="K56" s="3755"/>
      <c r="M56" s="270"/>
    </row>
    <row r="57" spans="1:13" ht="37.5" customHeight="1">
      <c r="A57" s="274">
        <v>41727</v>
      </c>
      <c r="B57" s="275" t="s">
        <v>11</v>
      </c>
      <c r="C57" s="4340" t="s">
        <v>516</v>
      </c>
      <c r="D57" s="4263"/>
      <c r="E57" s="4263"/>
      <c r="F57" s="4263"/>
      <c r="G57" s="4263"/>
      <c r="H57" s="4263"/>
      <c r="I57" s="4263"/>
      <c r="J57" s="4344"/>
      <c r="K57" s="3755"/>
      <c r="M57" s="270"/>
    </row>
    <row r="58" spans="1:13" ht="20.100000000000001" customHeight="1">
      <c r="A58" s="274">
        <v>41745</v>
      </c>
      <c r="B58" s="275" t="s">
        <v>11</v>
      </c>
      <c r="C58" s="4345" t="s">
        <v>515</v>
      </c>
      <c r="D58" s="4274"/>
      <c r="E58" s="4274"/>
      <c r="F58" s="4274"/>
      <c r="G58" s="4274"/>
      <c r="H58" s="4274"/>
      <c r="I58" s="4274"/>
      <c r="J58" s="4346"/>
      <c r="K58" s="3756"/>
      <c r="M58" s="270"/>
    </row>
    <row r="59" spans="1:13" ht="20.100000000000001" customHeight="1">
      <c r="A59" s="304">
        <v>41750</v>
      </c>
      <c r="B59" s="303" t="s">
        <v>16</v>
      </c>
      <c r="C59" s="301">
        <v>420</v>
      </c>
      <c r="D59" s="302">
        <f>+C59*(100-E59)/100</f>
        <v>231</v>
      </c>
      <c r="E59" s="301">
        <v>45</v>
      </c>
      <c r="F59" s="301"/>
      <c r="G59" s="301">
        <v>150</v>
      </c>
      <c r="H59" s="301"/>
      <c r="I59" s="301"/>
      <c r="J59" s="301"/>
      <c r="K59" s="3780"/>
      <c r="L59" s="293" t="s">
        <v>514</v>
      </c>
      <c r="M59" s="270"/>
    </row>
    <row r="60" spans="1:13" ht="39.75" customHeight="1">
      <c r="A60" s="274">
        <v>41757</v>
      </c>
      <c r="B60" s="275" t="s">
        <v>11</v>
      </c>
      <c r="C60" s="4340" t="s">
        <v>513</v>
      </c>
      <c r="D60" s="4263"/>
      <c r="E60" s="4263"/>
      <c r="F60" s="4263"/>
      <c r="G60" s="4263"/>
      <c r="H60" s="4263"/>
      <c r="I60" s="4263"/>
      <c r="J60" s="4344"/>
      <c r="K60" s="3755"/>
      <c r="M60" s="270"/>
    </row>
    <row r="61" spans="1:13" ht="46.5" customHeight="1">
      <c r="A61" s="274">
        <v>41762</v>
      </c>
      <c r="B61" s="275" t="s">
        <v>11</v>
      </c>
      <c r="C61" s="4340" t="s">
        <v>513</v>
      </c>
      <c r="D61" s="4263"/>
      <c r="E61" s="4263"/>
      <c r="F61" s="4263"/>
      <c r="G61" s="4263"/>
      <c r="H61" s="4263"/>
      <c r="I61" s="4263"/>
      <c r="J61" s="4344"/>
      <c r="K61" s="3755"/>
      <c r="M61" s="270"/>
    </row>
    <row r="62" spans="1:13" ht="28.5" customHeight="1">
      <c r="A62" s="274">
        <v>41812</v>
      </c>
      <c r="B62" s="275" t="s">
        <v>143</v>
      </c>
      <c r="C62" s="291"/>
      <c r="D62" s="292"/>
      <c r="E62" s="291"/>
      <c r="F62" s="291"/>
      <c r="G62" s="291"/>
      <c r="H62" s="291">
        <v>7390</v>
      </c>
      <c r="I62" s="291">
        <v>98</v>
      </c>
      <c r="J62" s="291"/>
      <c r="K62" s="3769"/>
      <c r="L62" s="305" t="s">
        <v>197</v>
      </c>
      <c r="M62" s="270"/>
    </row>
    <row r="63" spans="1:13" ht="28.5" customHeight="1">
      <c r="A63" s="274">
        <v>41829</v>
      </c>
      <c r="B63" s="275" t="s">
        <v>16</v>
      </c>
      <c r="C63" s="291">
        <v>400</v>
      </c>
      <c r="D63" s="292">
        <f>+C63*(100-E63)/100</f>
        <v>220</v>
      </c>
      <c r="E63" s="291">
        <v>45</v>
      </c>
      <c r="F63" s="291"/>
      <c r="G63" s="291">
        <v>190</v>
      </c>
      <c r="H63" s="291"/>
      <c r="I63" s="291"/>
      <c r="J63" s="291"/>
      <c r="K63" s="3769"/>
      <c r="L63" s="305" t="s">
        <v>20</v>
      </c>
      <c r="M63" s="270"/>
    </row>
    <row r="64" spans="1:13" ht="28.5" customHeight="1">
      <c r="A64" s="274" t="s">
        <v>512</v>
      </c>
      <c r="B64" s="275" t="s">
        <v>11</v>
      </c>
      <c r="C64" s="4340" t="s">
        <v>511</v>
      </c>
      <c r="D64" s="4263"/>
      <c r="E64" s="4263"/>
      <c r="F64" s="4263"/>
      <c r="G64" s="4263"/>
      <c r="H64" s="4263"/>
      <c r="I64" s="4263"/>
      <c r="J64" s="4344"/>
      <c r="K64" s="3755"/>
      <c r="M64" s="270"/>
    </row>
    <row r="65" spans="1:13" ht="28.5" customHeight="1">
      <c r="A65" s="274">
        <v>41848</v>
      </c>
      <c r="B65" s="275" t="s">
        <v>12</v>
      </c>
      <c r="C65" s="4340" t="s">
        <v>510</v>
      </c>
      <c r="D65" s="4263"/>
      <c r="E65" s="4263"/>
      <c r="F65" s="4263"/>
      <c r="G65" s="4263"/>
      <c r="H65" s="4263"/>
      <c r="I65" s="4263"/>
      <c r="J65" s="4344"/>
      <c r="K65" s="3755"/>
      <c r="M65" s="270"/>
    </row>
    <row r="66" spans="1:13" ht="28.5" customHeight="1">
      <c r="A66" s="274">
        <v>41852</v>
      </c>
      <c r="B66" s="275" t="s">
        <v>11</v>
      </c>
      <c r="C66" s="4861" t="s">
        <v>509</v>
      </c>
      <c r="D66" s="4862"/>
      <c r="E66" s="4862"/>
      <c r="F66" s="4862"/>
      <c r="G66" s="4862"/>
      <c r="H66" s="4862"/>
      <c r="I66" s="4862"/>
      <c r="J66" s="4863"/>
      <c r="K66" s="3771"/>
      <c r="M66" s="270"/>
    </row>
    <row r="67" spans="1:13" ht="28.5" customHeight="1">
      <c r="A67" s="304">
        <v>41868</v>
      </c>
      <c r="B67" s="303" t="s">
        <v>143</v>
      </c>
      <c r="C67" s="301"/>
      <c r="D67" s="302"/>
      <c r="E67" s="301"/>
      <c r="F67" s="301"/>
      <c r="G67" s="301"/>
      <c r="H67" s="301">
        <v>6680</v>
      </c>
      <c r="I67" s="301">
        <v>100</v>
      </c>
      <c r="J67" s="301"/>
      <c r="K67" s="3780"/>
      <c r="L67" s="293" t="s">
        <v>197</v>
      </c>
      <c r="M67" s="270"/>
    </row>
    <row r="68" spans="1:13">
      <c r="A68" s="304">
        <v>41965</v>
      </c>
      <c r="B68" s="303" t="s">
        <v>16</v>
      </c>
      <c r="C68" s="301">
        <v>330</v>
      </c>
      <c r="D68" s="302">
        <f>+C68*(100-E68)/100</f>
        <v>181.5</v>
      </c>
      <c r="E68" s="301">
        <v>45</v>
      </c>
      <c r="F68" s="301"/>
      <c r="G68" s="301">
        <v>200</v>
      </c>
      <c r="H68" s="301"/>
      <c r="I68" s="301"/>
      <c r="J68" s="301"/>
      <c r="K68" s="3780"/>
      <c r="L68" s="293" t="s">
        <v>508</v>
      </c>
      <c r="M68" s="270"/>
    </row>
    <row r="69" spans="1:13" ht="39" customHeight="1">
      <c r="A69" s="274">
        <v>41984</v>
      </c>
      <c r="B69" s="275" t="s">
        <v>11</v>
      </c>
      <c r="C69" s="4340" t="s">
        <v>507</v>
      </c>
      <c r="D69" s="4263"/>
      <c r="E69" s="4263"/>
      <c r="F69" s="4263"/>
      <c r="G69" s="4263"/>
      <c r="H69" s="4263"/>
      <c r="I69" s="4263"/>
      <c r="J69" s="4344"/>
      <c r="K69" s="3755"/>
      <c r="M69" s="270"/>
    </row>
    <row r="70" spans="1:13" ht="21" customHeight="1" thickBot="1">
      <c r="A70" s="300">
        <v>42004</v>
      </c>
      <c r="B70" s="299" t="s">
        <v>12</v>
      </c>
      <c r="C70" s="4378" t="s">
        <v>506</v>
      </c>
      <c r="D70" s="4379"/>
      <c r="E70" s="4379"/>
      <c r="F70" s="4379"/>
      <c r="G70" s="4379"/>
      <c r="H70" s="4379"/>
      <c r="I70" s="4379"/>
      <c r="J70" s="4380"/>
      <c r="K70" s="3758"/>
      <c r="L70" s="298"/>
      <c r="M70" s="270"/>
    </row>
    <row r="71" spans="1:13" s="294" customFormat="1" ht="16.5" thickTop="1">
      <c r="A71" s="274">
        <v>42041</v>
      </c>
      <c r="B71" s="275" t="s">
        <v>143</v>
      </c>
      <c r="C71" s="296"/>
      <c r="D71" s="296"/>
      <c r="E71" s="296"/>
      <c r="F71" s="296"/>
      <c r="G71" s="297"/>
      <c r="H71" s="296"/>
      <c r="I71" s="296"/>
      <c r="J71" s="296">
        <v>1050</v>
      </c>
      <c r="K71" s="3781"/>
      <c r="L71" s="295" t="s">
        <v>458</v>
      </c>
    </row>
    <row r="72" spans="1:13" ht="129" customHeight="1">
      <c r="A72" s="2168">
        <v>42074</v>
      </c>
      <c r="B72" s="1909" t="s">
        <v>34</v>
      </c>
      <c r="C72" s="4469" t="s">
        <v>505</v>
      </c>
      <c r="D72" s="4470"/>
      <c r="E72" s="4470"/>
      <c r="F72" s="4470"/>
      <c r="G72" s="4470"/>
      <c r="H72" s="4470"/>
      <c r="I72" s="4470"/>
      <c r="J72" s="4471"/>
      <c r="K72" s="3782"/>
      <c r="L72" s="1653" t="s">
        <v>3970</v>
      </c>
      <c r="M72" s="270"/>
    </row>
    <row r="73" spans="1:13" ht="47.25">
      <c r="A73" s="274">
        <v>42083</v>
      </c>
      <c r="B73" s="275" t="s">
        <v>16</v>
      </c>
      <c r="C73" s="291">
        <v>1805</v>
      </c>
      <c r="D73" s="292">
        <f t="shared" ref="D73:D137" si="0">+C73*(100-E73)/100</f>
        <v>631.75</v>
      </c>
      <c r="E73" s="291">
        <v>65</v>
      </c>
      <c r="F73" s="291"/>
      <c r="G73" s="291">
        <v>290</v>
      </c>
      <c r="H73" s="291"/>
      <c r="I73" s="291"/>
      <c r="J73" s="291"/>
      <c r="K73" s="3769"/>
      <c r="L73" s="290" t="s">
        <v>504</v>
      </c>
      <c r="M73" s="270"/>
    </row>
    <row r="74" spans="1:13" ht="31.5">
      <c r="A74" s="274">
        <v>42105</v>
      </c>
      <c r="B74" s="275" t="s">
        <v>16</v>
      </c>
      <c r="C74" s="291">
        <v>1795</v>
      </c>
      <c r="D74" s="292">
        <f t="shared" si="0"/>
        <v>394.9</v>
      </c>
      <c r="E74" s="291">
        <v>78</v>
      </c>
      <c r="F74" s="291"/>
      <c r="G74" s="291">
        <v>285</v>
      </c>
      <c r="H74" s="291"/>
      <c r="I74" s="291"/>
      <c r="J74" s="291"/>
      <c r="K74" s="3769"/>
      <c r="L74" s="554" t="s">
        <v>503</v>
      </c>
      <c r="M74" s="270"/>
    </row>
    <row r="75" spans="1:13" ht="31.5">
      <c r="A75" s="274">
        <v>42174</v>
      </c>
      <c r="B75" s="561" t="s">
        <v>16</v>
      </c>
      <c r="C75" s="291">
        <v>1725</v>
      </c>
      <c r="D75" s="292">
        <f t="shared" si="0"/>
        <v>345</v>
      </c>
      <c r="E75" s="291">
        <v>80</v>
      </c>
      <c r="F75" s="291"/>
      <c r="G75" s="291">
        <v>190</v>
      </c>
      <c r="H75" s="291"/>
      <c r="I75" s="291"/>
      <c r="J75" s="291"/>
      <c r="K75" s="3769"/>
      <c r="L75" s="665" t="s">
        <v>1965</v>
      </c>
      <c r="M75" s="270"/>
    </row>
    <row r="76" spans="1:13" ht="46.5" customHeight="1">
      <c r="A76" s="274">
        <v>42178</v>
      </c>
      <c r="B76" s="566" t="s">
        <v>11</v>
      </c>
      <c r="C76" s="4414" t="s">
        <v>1976</v>
      </c>
      <c r="D76" s="4271"/>
      <c r="E76" s="4271"/>
      <c r="F76" s="4271"/>
      <c r="G76" s="4271"/>
      <c r="H76" s="4271"/>
      <c r="I76" s="4271"/>
      <c r="J76" s="4415"/>
      <c r="K76" s="3761"/>
      <c r="M76" s="270"/>
    </row>
    <row r="77" spans="1:13" ht="33" customHeight="1">
      <c r="A77" s="274">
        <v>42203</v>
      </c>
      <c r="B77" s="619" t="s">
        <v>11</v>
      </c>
      <c r="C77" s="4414" t="s">
        <v>2023</v>
      </c>
      <c r="D77" s="4271"/>
      <c r="E77" s="4271"/>
      <c r="F77" s="4271"/>
      <c r="G77" s="4271"/>
      <c r="H77" s="4271"/>
      <c r="I77" s="4271"/>
      <c r="J77" s="4415"/>
      <c r="K77" s="3761"/>
      <c r="M77" s="270"/>
    </row>
    <row r="78" spans="1:13" ht="48.75" customHeight="1">
      <c r="A78" s="274">
        <v>42205</v>
      </c>
      <c r="B78" s="619" t="s">
        <v>11</v>
      </c>
      <c r="C78" s="4414" t="s">
        <v>2025</v>
      </c>
      <c r="D78" s="4271"/>
      <c r="E78" s="4271"/>
      <c r="F78" s="4271"/>
      <c r="G78" s="4271"/>
      <c r="H78" s="4271"/>
      <c r="I78" s="4271"/>
      <c r="J78" s="4415"/>
      <c r="K78" s="3761"/>
      <c r="M78" s="270"/>
    </row>
    <row r="79" spans="1:13" ht="98.25" customHeight="1">
      <c r="A79" s="274">
        <v>42206</v>
      </c>
      <c r="B79" s="619" t="s">
        <v>11</v>
      </c>
      <c r="C79" s="4414" t="s">
        <v>2038</v>
      </c>
      <c r="D79" s="4271"/>
      <c r="E79" s="4271"/>
      <c r="F79" s="4271"/>
      <c r="G79" s="4271"/>
      <c r="H79" s="4271"/>
      <c r="I79" s="4271"/>
      <c r="J79" s="4415"/>
      <c r="K79" s="3761"/>
      <c r="M79" s="270"/>
    </row>
    <row r="80" spans="1:13" ht="107.25" customHeight="1">
      <c r="A80" s="2168">
        <v>42226</v>
      </c>
      <c r="B80" s="1909" t="s">
        <v>34</v>
      </c>
      <c r="C80" s="4469" t="s">
        <v>2311</v>
      </c>
      <c r="D80" s="4470"/>
      <c r="E80" s="4470"/>
      <c r="F80" s="4470"/>
      <c r="G80" s="4470"/>
      <c r="H80" s="4470"/>
      <c r="I80" s="4470"/>
      <c r="J80" s="4471"/>
      <c r="K80" s="3782"/>
      <c r="L80" s="1653" t="s">
        <v>3970</v>
      </c>
      <c r="M80" s="270"/>
    </row>
    <row r="81" spans="1:13" ht="46.5" customHeight="1">
      <c r="A81" s="274">
        <v>42232</v>
      </c>
      <c r="B81" s="666" t="s">
        <v>16</v>
      </c>
      <c r="C81" s="291">
        <v>1790</v>
      </c>
      <c r="D81" s="292">
        <f t="shared" si="0"/>
        <v>268.5</v>
      </c>
      <c r="E81" s="291">
        <v>85</v>
      </c>
      <c r="F81" s="291"/>
      <c r="G81" s="291">
        <v>250</v>
      </c>
      <c r="H81" s="291"/>
      <c r="I81" s="291"/>
      <c r="J81" s="291"/>
      <c r="K81" s="3762"/>
      <c r="L81" s="363" t="s">
        <v>2083</v>
      </c>
      <c r="M81" s="270"/>
    </row>
    <row r="82" spans="1:13" ht="45.75" customHeight="1">
      <c r="A82" s="274">
        <v>42283</v>
      </c>
      <c r="B82" s="730" t="s">
        <v>16</v>
      </c>
      <c r="C82" s="291">
        <v>1880</v>
      </c>
      <c r="D82" s="292">
        <f t="shared" si="0"/>
        <v>282</v>
      </c>
      <c r="E82" s="291">
        <v>85</v>
      </c>
      <c r="F82" s="291"/>
      <c r="G82" s="291">
        <v>250</v>
      </c>
      <c r="H82" s="291"/>
      <c r="I82" s="291"/>
      <c r="J82" s="291"/>
      <c r="K82" s="3762"/>
      <c r="L82" s="363" t="s">
        <v>2164</v>
      </c>
      <c r="M82" s="270"/>
    </row>
    <row r="83" spans="1:13" ht="73.5" customHeight="1">
      <c r="A83" s="274">
        <v>42345</v>
      </c>
      <c r="B83" s="845" t="s">
        <v>11</v>
      </c>
      <c r="C83" s="4414" t="s">
        <v>2313</v>
      </c>
      <c r="D83" s="4271"/>
      <c r="E83" s="4271"/>
      <c r="F83" s="4271"/>
      <c r="G83" s="4271"/>
      <c r="H83" s="4271"/>
      <c r="I83" s="4271"/>
      <c r="J83" s="4415"/>
      <c r="K83" s="3783"/>
      <c r="L83" s="270"/>
      <c r="M83" s="270"/>
    </row>
    <row r="84" spans="1:13" ht="53.25" customHeight="1">
      <c r="A84" s="4293">
        <v>42346</v>
      </c>
      <c r="B84" s="848" t="s">
        <v>11</v>
      </c>
      <c r="C84" s="4414" t="s">
        <v>2315</v>
      </c>
      <c r="D84" s="4271"/>
      <c r="E84" s="4271"/>
      <c r="F84" s="4271"/>
      <c r="G84" s="4271"/>
      <c r="H84" s="4271"/>
      <c r="I84" s="4271"/>
      <c r="J84" s="4415"/>
      <c r="K84" s="3783"/>
      <c r="L84" s="270"/>
      <c r="M84" s="270"/>
    </row>
    <row r="85" spans="1:13" ht="55.5" customHeight="1">
      <c r="A85" s="4307"/>
      <c r="B85" s="847" t="s">
        <v>11</v>
      </c>
      <c r="C85" s="4414" t="s">
        <v>2310</v>
      </c>
      <c r="D85" s="4271"/>
      <c r="E85" s="4271"/>
      <c r="F85" s="4271"/>
      <c r="G85" s="4271"/>
      <c r="H85" s="4271"/>
      <c r="I85" s="4271"/>
      <c r="J85" s="4415"/>
      <c r="K85" s="3783"/>
      <c r="L85" s="270"/>
      <c r="M85" s="270"/>
    </row>
    <row r="86" spans="1:13" ht="74.25" customHeight="1" thickBot="1">
      <c r="A86" s="2311">
        <v>42367</v>
      </c>
      <c r="B86" s="2312" t="s">
        <v>34</v>
      </c>
      <c r="C86" s="4864" t="s">
        <v>5177</v>
      </c>
      <c r="D86" s="4865"/>
      <c r="E86" s="4865"/>
      <c r="F86" s="4865"/>
      <c r="G86" s="4865"/>
      <c r="H86" s="4865"/>
      <c r="I86" s="4865"/>
      <c r="J86" s="4866"/>
      <c r="K86" s="3772"/>
      <c r="L86" s="1751" t="s">
        <v>3970</v>
      </c>
      <c r="M86" s="270"/>
    </row>
    <row r="87" spans="1:13" ht="20.100000000000001" customHeight="1" thickTop="1">
      <c r="A87" s="308">
        <v>42372</v>
      </c>
      <c r="B87" s="307" t="s">
        <v>11</v>
      </c>
      <c r="C87" s="4503" t="s">
        <v>2368</v>
      </c>
      <c r="D87" s="4504"/>
      <c r="E87" s="4504"/>
      <c r="F87" s="4504"/>
      <c r="G87" s="4504"/>
      <c r="H87" s="4504"/>
      <c r="I87" s="4504"/>
      <c r="J87" s="4581"/>
      <c r="K87" s="3768"/>
      <c r="L87" s="281"/>
      <c r="M87" s="270"/>
    </row>
    <row r="88" spans="1:13" ht="37.5" customHeight="1">
      <c r="A88" s="274">
        <v>42373</v>
      </c>
      <c r="B88" s="891" t="s">
        <v>11</v>
      </c>
      <c r="C88" s="4414" t="s">
        <v>2369</v>
      </c>
      <c r="D88" s="4271"/>
      <c r="E88" s="4271"/>
      <c r="F88" s="4271"/>
      <c r="G88" s="4271"/>
      <c r="H88" s="4271"/>
      <c r="I88" s="4271"/>
      <c r="J88" s="4415"/>
      <c r="K88" s="3783"/>
      <c r="L88" s="270"/>
      <c r="M88" s="270"/>
    </row>
    <row r="89" spans="1:13" ht="20.100000000000001" customHeight="1">
      <c r="A89" s="274">
        <v>42378</v>
      </c>
      <c r="B89" s="894" t="s">
        <v>11</v>
      </c>
      <c r="C89" s="4358" t="s">
        <v>2396</v>
      </c>
      <c r="D89" s="4281"/>
      <c r="E89" s="4281"/>
      <c r="F89" s="4281"/>
      <c r="G89" s="4281"/>
      <c r="H89" s="4281"/>
      <c r="I89" s="4281"/>
      <c r="J89" s="4359"/>
      <c r="K89" s="3770"/>
      <c r="L89" s="270"/>
      <c r="M89" s="270"/>
    </row>
    <row r="90" spans="1:13" ht="57.75" customHeight="1">
      <c r="A90" s="274">
        <v>42383</v>
      </c>
      <c r="B90" s="905" t="s">
        <v>16</v>
      </c>
      <c r="C90" s="291">
        <v>2015</v>
      </c>
      <c r="D90" s="292">
        <f t="shared" si="0"/>
        <v>201.5</v>
      </c>
      <c r="E90" s="291">
        <v>90</v>
      </c>
      <c r="F90" s="906" t="s">
        <v>70</v>
      </c>
      <c r="G90" s="291">
        <v>265</v>
      </c>
      <c r="H90" s="291"/>
      <c r="I90" s="291"/>
      <c r="J90" s="291"/>
      <c r="K90" s="3762"/>
      <c r="L90" s="1250" t="s">
        <v>2398</v>
      </c>
      <c r="M90" s="270"/>
    </row>
    <row r="91" spans="1:13" ht="49.5" customHeight="1">
      <c r="A91" s="274">
        <v>42561</v>
      </c>
      <c r="B91" s="275" t="s">
        <v>16</v>
      </c>
      <c r="C91" s="291">
        <v>1810</v>
      </c>
      <c r="D91" s="292">
        <f t="shared" si="0"/>
        <v>181</v>
      </c>
      <c r="E91" s="291">
        <v>90</v>
      </c>
      <c r="F91" s="1631" t="s">
        <v>70</v>
      </c>
      <c r="G91" s="291">
        <v>275</v>
      </c>
      <c r="H91" s="291"/>
      <c r="I91" s="291"/>
      <c r="J91" s="291"/>
      <c r="K91" s="3762"/>
      <c r="L91" s="1250" t="s">
        <v>3398</v>
      </c>
      <c r="M91" s="270"/>
    </row>
    <row r="92" spans="1:13" ht="47.25">
      <c r="A92" s="274">
        <v>42579</v>
      </c>
      <c r="B92" s="275" t="s">
        <v>16</v>
      </c>
      <c r="C92" s="291">
        <v>1970</v>
      </c>
      <c r="D92" s="292">
        <f t="shared" si="0"/>
        <v>137.9</v>
      </c>
      <c r="E92" s="291">
        <v>93</v>
      </c>
      <c r="F92" s="1631" t="s">
        <v>70</v>
      </c>
      <c r="G92" s="291">
        <v>300</v>
      </c>
      <c r="H92" s="291"/>
      <c r="I92" s="291"/>
      <c r="J92" s="291"/>
      <c r="K92" s="3762"/>
      <c r="L92" s="1270" t="s">
        <v>3450</v>
      </c>
      <c r="M92" s="270"/>
    </row>
    <row r="93" spans="1:13" ht="54" customHeight="1" thickBot="1">
      <c r="A93" s="300">
        <v>42720</v>
      </c>
      <c r="B93" s="299" t="s">
        <v>16</v>
      </c>
      <c r="C93" s="1634">
        <v>1710</v>
      </c>
      <c r="D93" s="341">
        <f t="shared" si="0"/>
        <v>119.7</v>
      </c>
      <c r="E93" s="1634">
        <v>93</v>
      </c>
      <c r="F93" s="445" t="s">
        <v>70</v>
      </c>
      <c r="G93" s="1634">
        <v>225</v>
      </c>
      <c r="H93" s="1634"/>
      <c r="I93" s="1634"/>
      <c r="J93" s="1634"/>
      <c r="K93" s="3763"/>
      <c r="L93" s="1635" t="s">
        <v>3759</v>
      </c>
      <c r="M93" s="270"/>
    </row>
    <row r="94" spans="1:13" ht="54" customHeight="1" thickTop="1">
      <c r="A94" s="1628">
        <v>42809</v>
      </c>
      <c r="B94" s="1633" t="s">
        <v>16</v>
      </c>
      <c r="C94" s="337">
        <v>1815</v>
      </c>
      <c r="D94" s="338">
        <f t="shared" si="0"/>
        <v>127.05</v>
      </c>
      <c r="E94" s="337">
        <v>93</v>
      </c>
      <c r="F94" s="446" t="s">
        <v>70</v>
      </c>
      <c r="G94" s="337">
        <v>245</v>
      </c>
      <c r="H94" s="337"/>
      <c r="I94" s="337"/>
      <c r="J94" s="337"/>
      <c r="K94" s="337"/>
      <c r="L94" s="366" t="s">
        <v>3947</v>
      </c>
      <c r="M94" s="270"/>
    </row>
    <row r="95" spans="1:13" ht="20.100000000000001" customHeight="1" thickBot="1">
      <c r="A95" s="274">
        <v>42996</v>
      </c>
      <c r="B95" s="275" t="s">
        <v>11</v>
      </c>
      <c r="C95" s="4340" t="s">
        <v>4242</v>
      </c>
      <c r="D95" s="4263"/>
      <c r="E95" s="4263"/>
      <c r="F95" s="4263"/>
      <c r="G95" s="4263"/>
      <c r="H95" s="4263"/>
      <c r="I95" s="4263"/>
      <c r="J95" s="4344"/>
      <c r="K95" s="3759"/>
      <c r="L95" s="2295"/>
      <c r="M95" s="270"/>
    </row>
    <row r="96" spans="1:13" ht="61.5" customHeight="1" thickTop="1" thickBot="1">
      <c r="A96" s="300">
        <v>43087</v>
      </c>
      <c r="B96" s="299" t="s">
        <v>16</v>
      </c>
      <c r="C96" s="2185">
        <v>1730</v>
      </c>
      <c r="D96" s="341">
        <f t="shared" si="0"/>
        <v>86.5</v>
      </c>
      <c r="E96" s="2185">
        <v>95</v>
      </c>
      <c r="F96" s="2185"/>
      <c r="G96" s="2185">
        <v>215</v>
      </c>
      <c r="H96" s="2185"/>
      <c r="I96" s="2185"/>
      <c r="J96" s="2185"/>
      <c r="K96" s="3784"/>
      <c r="L96" s="2231" t="s">
        <v>4396</v>
      </c>
      <c r="M96" s="270"/>
    </row>
    <row r="97" spans="1:13" ht="48" thickTop="1">
      <c r="A97" s="2179">
        <v>43227</v>
      </c>
      <c r="B97" s="2184" t="s">
        <v>16</v>
      </c>
      <c r="C97" s="337">
        <v>1721</v>
      </c>
      <c r="D97" s="338">
        <f t="shared" si="0"/>
        <v>86.05</v>
      </c>
      <c r="E97" s="337">
        <v>95</v>
      </c>
      <c r="F97" s="337"/>
      <c r="G97" s="337">
        <v>193</v>
      </c>
      <c r="H97" s="337"/>
      <c r="I97" s="337"/>
      <c r="J97" s="337"/>
      <c r="K97" s="337"/>
      <c r="L97" s="2295" t="s">
        <v>4659</v>
      </c>
      <c r="M97" s="270"/>
    </row>
    <row r="98" spans="1:13">
      <c r="A98" s="274">
        <v>43293</v>
      </c>
      <c r="B98" s="275" t="s">
        <v>4</v>
      </c>
      <c r="C98" s="4478" t="s">
        <v>6106</v>
      </c>
      <c r="D98" s="4281"/>
      <c r="E98" s="4281"/>
      <c r="F98" s="4281"/>
      <c r="G98" s="4281"/>
      <c r="H98" s="4281"/>
      <c r="I98" s="4281"/>
      <c r="J98" s="4359"/>
      <c r="K98" s="3770"/>
      <c r="L98" s="270"/>
      <c r="M98" s="270"/>
    </row>
    <row r="99" spans="1:13" ht="47.25" customHeight="1">
      <c r="A99" s="2362">
        <v>43326</v>
      </c>
      <c r="B99" s="275" t="s">
        <v>16</v>
      </c>
      <c r="C99" s="291">
        <v>1760</v>
      </c>
      <c r="D99" s="892">
        <f t="shared" si="0"/>
        <v>35.200000000000003</v>
      </c>
      <c r="E99" s="291">
        <v>98</v>
      </c>
      <c r="F99" s="291"/>
      <c r="G99" s="291">
        <v>193</v>
      </c>
      <c r="H99" s="291"/>
      <c r="I99" s="291"/>
      <c r="J99" s="291"/>
      <c r="K99" s="3762"/>
      <c r="L99" s="2361" t="s">
        <v>4815</v>
      </c>
      <c r="M99" s="270"/>
    </row>
    <row r="100" spans="1:13" ht="48" thickBot="1">
      <c r="A100" s="2599">
        <v>43354</v>
      </c>
      <c r="B100" s="2603" t="s">
        <v>16</v>
      </c>
      <c r="C100" s="445">
        <v>1695</v>
      </c>
      <c r="D100" s="2601">
        <f t="shared" si="0"/>
        <v>84.75</v>
      </c>
      <c r="E100" s="445">
        <v>95</v>
      </c>
      <c r="F100" s="445"/>
      <c r="G100" s="445">
        <v>180</v>
      </c>
      <c r="H100" s="445"/>
      <c r="I100" s="445"/>
      <c r="J100" s="445"/>
      <c r="K100" s="445"/>
      <c r="L100" s="2530" t="s">
        <v>4845</v>
      </c>
      <c r="M100" s="270"/>
    </row>
    <row r="101" spans="1:13" ht="48" thickTop="1">
      <c r="A101" s="47">
        <v>43510</v>
      </c>
      <c r="B101" s="48" t="s">
        <v>16</v>
      </c>
      <c r="C101" s="446">
        <v>1615</v>
      </c>
      <c r="D101" s="322">
        <f t="shared" si="0"/>
        <v>80.75</v>
      </c>
      <c r="E101" s="446">
        <v>95</v>
      </c>
      <c r="F101" s="446"/>
      <c r="G101" s="446">
        <v>220</v>
      </c>
      <c r="H101" s="446"/>
      <c r="I101" s="446"/>
      <c r="J101" s="446"/>
      <c r="K101" s="446"/>
      <c r="L101" s="366" t="s">
        <v>5176</v>
      </c>
      <c r="M101" s="270"/>
    </row>
    <row r="102" spans="1:13" ht="33" customHeight="1">
      <c r="A102" s="2724">
        <v>43516</v>
      </c>
      <c r="B102" s="2726" t="s">
        <v>11</v>
      </c>
      <c r="C102" s="4414" t="s">
        <v>5326</v>
      </c>
      <c r="D102" s="4271"/>
      <c r="E102" s="4271"/>
      <c r="F102" s="4271"/>
      <c r="G102" s="4271"/>
      <c r="H102" s="4271"/>
      <c r="I102" s="4271"/>
      <c r="J102" s="4415"/>
      <c r="K102" s="3773"/>
      <c r="L102" s="1705"/>
      <c r="M102" s="270"/>
    </row>
    <row r="103" spans="1:13" ht="24.75" customHeight="1">
      <c r="A103" s="2724">
        <v>43518</v>
      </c>
      <c r="B103" s="2726" t="s">
        <v>11</v>
      </c>
      <c r="C103" s="4414" t="s">
        <v>5327</v>
      </c>
      <c r="D103" s="4271"/>
      <c r="E103" s="4271"/>
      <c r="F103" s="4271"/>
      <c r="G103" s="4271"/>
      <c r="H103" s="4271"/>
      <c r="I103" s="4271"/>
      <c r="J103" s="4415"/>
      <c r="K103" s="3773"/>
      <c r="L103" s="1705"/>
      <c r="M103" s="270"/>
    </row>
    <row r="104" spans="1:13" ht="29.25" customHeight="1">
      <c r="A104" s="274">
        <v>43565</v>
      </c>
      <c r="B104" s="275" t="s">
        <v>11</v>
      </c>
      <c r="C104" s="4414" t="s">
        <v>5328</v>
      </c>
      <c r="D104" s="4271"/>
      <c r="E104" s="4271"/>
      <c r="F104" s="4271"/>
      <c r="G104" s="4271"/>
      <c r="H104" s="4271"/>
      <c r="I104" s="4271"/>
      <c r="J104" s="4415"/>
      <c r="K104" s="3783"/>
      <c r="L104" s="270"/>
      <c r="M104" s="270"/>
    </row>
    <row r="105" spans="1:13" ht="20.100000000000001" customHeight="1">
      <c r="A105" s="4">
        <v>43665</v>
      </c>
      <c r="B105" s="28" t="s">
        <v>41</v>
      </c>
      <c r="C105" s="4680" t="s">
        <v>6094</v>
      </c>
      <c r="D105" s="4681"/>
      <c r="E105" s="4681"/>
      <c r="F105" s="4681"/>
      <c r="G105" s="4681"/>
      <c r="H105" s="4681"/>
      <c r="I105" s="4681"/>
      <c r="J105" s="4682"/>
      <c r="K105" s="3785"/>
      <c r="L105" s="270"/>
      <c r="M105" s="270"/>
    </row>
    <row r="106" spans="1:13" ht="45" customHeight="1">
      <c r="A106" s="274">
        <v>43733</v>
      </c>
      <c r="B106" s="275" t="s">
        <v>11</v>
      </c>
      <c r="C106" s="4414" t="s">
        <v>5708</v>
      </c>
      <c r="D106" s="4271"/>
      <c r="E106" s="4271"/>
      <c r="F106" s="4271"/>
      <c r="G106" s="4271"/>
      <c r="H106" s="4271"/>
      <c r="I106" s="4271"/>
      <c r="J106" s="4415"/>
      <c r="K106" s="3783"/>
      <c r="L106" s="270"/>
      <c r="M106" s="270"/>
    </row>
    <row r="107" spans="1:13" ht="45" customHeight="1">
      <c r="A107" s="274">
        <v>43737</v>
      </c>
      <c r="B107" s="275" t="s">
        <v>32</v>
      </c>
      <c r="C107" s="4340" t="s">
        <v>5709</v>
      </c>
      <c r="D107" s="4263"/>
      <c r="E107" s="4263"/>
      <c r="F107" s="4263"/>
      <c r="G107" s="4263"/>
      <c r="H107" s="4263"/>
      <c r="I107" s="4263"/>
      <c r="J107" s="4344"/>
      <c r="K107" s="3759"/>
      <c r="L107" s="270"/>
      <c r="M107" s="270"/>
    </row>
    <row r="108" spans="1:13">
      <c r="A108" s="4">
        <v>43774</v>
      </c>
      <c r="B108" s="28" t="s">
        <v>41</v>
      </c>
      <c r="C108" s="4680" t="s">
        <v>6094</v>
      </c>
      <c r="D108" s="4681"/>
      <c r="E108" s="4681"/>
      <c r="F108" s="4681"/>
      <c r="G108" s="4681"/>
      <c r="H108" s="4681"/>
      <c r="I108" s="4681"/>
      <c r="J108" s="4682"/>
      <c r="K108" s="3785"/>
      <c r="L108" s="270"/>
      <c r="M108" s="270"/>
    </row>
    <row r="109" spans="1:13" ht="31.5" customHeight="1">
      <c r="A109" s="274">
        <v>43781</v>
      </c>
      <c r="B109" s="275" t="s">
        <v>32</v>
      </c>
      <c r="C109" s="4340" t="s">
        <v>5771</v>
      </c>
      <c r="D109" s="4263"/>
      <c r="E109" s="4263"/>
      <c r="F109" s="4263"/>
      <c r="G109" s="4263"/>
      <c r="H109" s="4263"/>
      <c r="I109" s="4263"/>
      <c r="J109" s="4344"/>
      <c r="K109" s="3759"/>
      <c r="L109" s="270"/>
      <c r="M109" s="270"/>
    </row>
    <row r="110" spans="1:13">
      <c r="A110" s="274">
        <v>43787</v>
      </c>
      <c r="B110" s="275" t="s">
        <v>16</v>
      </c>
      <c r="C110" s="291">
        <v>1630</v>
      </c>
      <c r="D110" s="892">
        <f t="shared" si="0"/>
        <v>163</v>
      </c>
      <c r="E110" s="291">
        <v>90</v>
      </c>
      <c r="F110" s="291" t="s">
        <v>70</v>
      </c>
      <c r="G110" s="291">
        <v>195</v>
      </c>
      <c r="H110" s="291"/>
      <c r="I110" s="291"/>
      <c r="J110" s="291"/>
      <c r="K110" s="3762"/>
      <c r="L110" s="270" t="s">
        <v>4151</v>
      </c>
      <c r="M110" s="270"/>
    </row>
    <row r="111" spans="1:13">
      <c r="A111" s="274">
        <v>43789</v>
      </c>
      <c r="B111" s="275" t="s">
        <v>11</v>
      </c>
      <c r="C111" s="4345" t="s">
        <v>5834</v>
      </c>
      <c r="D111" s="4274"/>
      <c r="E111" s="4274"/>
      <c r="F111" s="4274"/>
      <c r="G111" s="4274"/>
      <c r="H111" s="4274"/>
      <c r="I111" s="4274"/>
      <c r="J111" s="4346"/>
      <c r="K111" s="3754"/>
      <c r="L111" s="270"/>
      <c r="M111" s="270"/>
    </row>
    <row r="112" spans="1:13" ht="83.25" customHeight="1">
      <c r="A112" s="1930">
        <v>44202</v>
      </c>
      <c r="B112" s="1937" t="s">
        <v>34</v>
      </c>
      <c r="C112" s="4331" t="s">
        <v>6469</v>
      </c>
      <c r="D112" s="4332"/>
      <c r="E112" s="4332"/>
      <c r="F112" s="4332"/>
      <c r="G112" s="4332"/>
      <c r="H112" s="4332"/>
      <c r="I112" s="4332"/>
      <c r="J112" s="4333"/>
      <c r="K112" s="3798" t="s">
        <v>6442</v>
      </c>
      <c r="L112" s="3522" t="s">
        <v>6466</v>
      </c>
      <c r="M112" s="270"/>
    </row>
    <row r="113" spans="1:13" ht="35.25" customHeight="1">
      <c r="A113" s="274">
        <v>44212</v>
      </c>
      <c r="B113" s="275" t="s">
        <v>11</v>
      </c>
      <c r="C113" s="4262" t="s">
        <v>6450</v>
      </c>
      <c r="D113" s="4263"/>
      <c r="E113" s="4263"/>
      <c r="F113" s="4263"/>
      <c r="G113" s="4263"/>
      <c r="H113" s="4263"/>
      <c r="I113" s="4263"/>
      <c r="J113" s="4264"/>
      <c r="K113" s="3762"/>
      <c r="L113" s="270"/>
      <c r="M113" s="270"/>
    </row>
    <row r="114" spans="1:13" ht="60" customHeight="1">
      <c r="A114" s="274">
        <v>44214</v>
      </c>
      <c r="B114" s="275" t="s">
        <v>16</v>
      </c>
      <c r="C114" s="291">
        <v>1340</v>
      </c>
      <c r="D114" s="892">
        <f t="shared" si="0"/>
        <v>0</v>
      </c>
      <c r="E114" s="291">
        <v>100</v>
      </c>
      <c r="F114" s="291" t="s">
        <v>70</v>
      </c>
      <c r="G114" s="291">
        <v>180</v>
      </c>
      <c r="H114" s="291"/>
      <c r="I114" s="291"/>
      <c r="J114" s="291"/>
      <c r="K114" s="3762"/>
      <c r="L114" s="795" t="s">
        <v>6467</v>
      </c>
      <c r="M114" s="270"/>
    </row>
    <row r="115" spans="1:13" ht="52.5" customHeight="1">
      <c r="A115" s="4293">
        <v>44215</v>
      </c>
      <c r="B115" s="275" t="s">
        <v>16</v>
      </c>
      <c r="C115" s="291">
        <v>1295</v>
      </c>
      <c r="D115" s="892">
        <f t="shared" si="0"/>
        <v>0</v>
      </c>
      <c r="E115" s="291">
        <v>100</v>
      </c>
      <c r="F115" s="291" t="s">
        <v>70</v>
      </c>
      <c r="G115" s="291">
        <v>195</v>
      </c>
      <c r="H115" s="291"/>
      <c r="I115" s="291"/>
      <c r="J115" s="291"/>
      <c r="K115" s="3762"/>
      <c r="L115" s="795" t="s">
        <v>6449</v>
      </c>
      <c r="M115" s="270"/>
    </row>
    <row r="116" spans="1:13" ht="31.5" customHeight="1">
      <c r="A116" s="4307"/>
      <c r="B116" s="3792" t="s">
        <v>4</v>
      </c>
      <c r="C116" s="4825" t="s">
        <v>6451</v>
      </c>
      <c r="D116" s="4826"/>
      <c r="E116" s="4826"/>
      <c r="F116" s="4826"/>
      <c r="G116" s="4826"/>
      <c r="H116" s="4826"/>
      <c r="I116" s="4826"/>
      <c r="J116" s="4827"/>
      <c r="K116" s="3793"/>
      <c r="L116" s="3794"/>
      <c r="M116" s="270"/>
    </row>
    <row r="117" spans="1:13" ht="35.25" customHeight="1">
      <c r="A117" s="274">
        <v>44216</v>
      </c>
      <c r="B117" s="275" t="s">
        <v>11</v>
      </c>
      <c r="C117" s="4262" t="s">
        <v>6456</v>
      </c>
      <c r="D117" s="4263"/>
      <c r="E117" s="4263"/>
      <c r="F117" s="4263"/>
      <c r="G117" s="4263"/>
      <c r="H117" s="4263"/>
      <c r="I117" s="4263"/>
      <c r="J117" s="4264"/>
      <c r="K117" s="3762"/>
      <c r="L117" s="270"/>
      <c r="M117" s="270"/>
    </row>
    <row r="118" spans="1:13" ht="75.75" customHeight="1">
      <c r="A118" s="4293">
        <v>44230</v>
      </c>
      <c r="B118" s="3811" t="s">
        <v>11</v>
      </c>
      <c r="C118" s="4262" t="s">
        <v>6510</v>
      </c>
      <c r="D118" s="4263"/>
      <c r="E118" s="4263"/>
      <c r="F118" s="4263"/>
      <c r="G118" s="4263"/>
      <c r="H118" s="4263"/>
      <c r="I118" s="4263"/>
      <c r="J118" s="4264"/>
      <c r="K118" s="3813"/>
      <c r="L118" s="270"/>
      <c r="M118" s="270"/>
    </row>
    <row r="119" spans="1:13" ht="55.5" customHeight="1">
      <c r="A119" s="4307"/>
      <c r="B119" s="275" t="s">
        <v>16</v>
      </c>
      <c r="C119" s="291">
        <v>1280</v>
      </c>
      <c r="D119" s="892">
        <f t="shared" si="0"/>
        <v>76.8</v>
      </c>
      <c r="E119" s="291">
        <v>94</v>
      </c>
      <c r="F119" s="291" t="s">
        <v>70</v>
      </c>
      <c r="G119" s="291">
        <v>185</v>
      </c>
      <c r="H119" s="291"/>
      <c r="I119" s="291"/>
      <c r="J119" s="291"/>
      <c r="K119" s="3762"/>
      <c r="L119" s="795" t="s">
        <v>6497</v>
      </c>
      <c r="M119" s="270"/>
    </row>
    <row r="120" spans="1:13" ht="57" customHeight="1">
      <c r="A120" s="3808">
        <v>44231</v>
      </c>
      <c r="B120" s="3805" t="s">
        <v>16</v>
      </c>
      <c r="C120" s="3807">
        <v>1267</v>
      </c>
      <c r="D120" s="3806">
        <f>+C120*(100-E120)/100</f>
        <v>126.7</v>
      </c>
      <c r="E120" s="3807">
        <v>90</v>
      </c>
      <c r="F120" s="3807" t="s">
        <v>70</v>
      </c>
      <c r="G120" s="3807">
        <v>188</v>
      </c>
      <c r="H120" s="3807"/>
      <c r="I120" s="3807"/>
      <c r="J120" s="3807"/>
      <c r="K120" s="3807"/>
      <c r="L120" s="795" t="s">
        <v>6498</v>
      </c>
      <c r="M120" s="270"/>
    </row>
    <row r="121" spans="1:13" ht="55.5" customHeight="1">
      <c r="A121" s="274">
        <v>44255</v>
      </c>
      <c r="B121" s="275" t="s">
        <v>16</v>
      </c>
      <c r="C121" s="291">
        <v>535</v>
      </c>
      <c r="D121" s="892">
        <f t="shared" si="0"/>
        <v>53.5</v>
      </c>
      <c r="E121" s="291">
        <v>90</v>
      </c>
      <c r="F121" s="291" t="s">
        <v>70</v>
      </c>
      <c r="G121" s="291">
        <v>171</v>
      </c>
      <c r="H121" s="291"/>
      <c r="I121" s="291"/>
      <c r="J121" s="291"/>
      <c r="K121" s="3762"/>
      <c r="L121" s="795" t="s">
        <v>6526</v>
      </c>
      <c r="M121" s="270"/>
    </row>
    <row r="122" spans="1:13" ht="60" customHeight="1">
      <c r="A122" s="274">
        <v>44261</v>
      </c>
      <c r="B122" s="275" t="s">
        <v>11</v>
      </c>
      <c r="C122" s="4262" t="s">
        <v>6533</v>
      </c>
      <c r="D122" s="4274"/>
      <c r="E122" s="4274"/>
      <c r="F122" s="4274"/>
      <c r="G122" s="4274"/>
      <c r="H122" s="4274"/>
      <c r="I122" s="4274"/>
      <c r="J122" s="4275"/>
      <c r="K122" s="3762"/>
      <c r="L122" s="270"/>
      <c r="M122" s="270"/>
    </row>
    <row r="123" spans="1:13" ht="46.5" customHeight="1">
      <c r="A123" s="274">
        <v>44380</v>
      </c>
      <c r="B123" s="275" t="s">
        <v>16</v>
      </c>
      <c r="C123" s="291">
        <v>510</v>
      </c>
      <c r="D123" s="892">
        <f t="shared" si="0"/>
        <v>61.2</v>
      </c>
      <c r="E123" s="291">
        <v>88</v>
      </c>
      <c r="F123" s="291" t="s">
        <v>70</v>
      </c>
      <c r="G123" s="291">
        <v>150</v>
      </c>
      <c r="H123" s="291"/>
      <c r="I123" s="291"/>
      <c r="J123" s="291"/>
      <c r="K123" s="3762"/>
      <c r="L123" s="902" t="s">
        <v>6710</v>
      </c>
      <c r="M123" s="270"/>
    </row>
    <row r="124" spans="1:13" ht="60" customHeight="1">
      <c r="A124" s="274">
        <v>44387</v>
      </c>
      <c r="B124" s="275" t="s">
        <v>11</v>
      </c>
      <c r="C124" s="4314" t="s">
        <v>6737</v>
      </c>
      <c r="D124" s="4271"/>
      <c r="E124" s="4271"/>
      <c r="F124" s="4271"/>
      <c r="G124" s="4271"/>
      <c r="H124" s="4271"/>
      <c r="I124" s="4271"/>
      <c r="J124" s="4272"/>
      <c r="K124" s="3762"/>
      <c r="L124" s="270"/>
      <c r="M124" s="270"/>
    </row>
    <row r="125" spans="1:13" ht="20.100000000000001" customHeight="1">
      <c r="A125" s="274">
        <v>44403</v>
      </c>
      <c r="B125" s="275" t="s">
        <v>12</v>
      </c>
      <c r="C125" s="4280" t="s">
        <v>6769</v>
      </c>
      <c r="D125" s="4281"/>
      <c r="E125" s="4281"/>
      <c r="F125" s="4281"/>
      <c r="G125" s="4281"/>
      <c r="H125" s="4281"/>
      <c r="I125" s="4281"/>
      <c r="J125" s="4281"/>
      <c r="K125" s="4282"/>
      <c r="L125" s="270"/>
      <c r="M125" s="270"/>
    </row>
    <row r="126" spans="1:13">
      <c r="A126" s="4085">
        <v>44404</v>
      </c>
      <c r="B126" s="275" t="s">
        <v>12</v>
      </c>
      <c r="C126" s="4280" t="s">
        <v>6769</v>
      </c>
      <c r="D126" s="4281"/>
      <c r="E126" s="4281"/>
      <c r="F126" s="4281"/>
      <c r="G126" s="4281"/>
      <c r="H126" s="4281"/>
      <c r="I126" s="4281"/>
      <c r="J126" s="4281"/>
      <c r="K126" s="4282"/>
      <c r="L126" s="270"/>
      <c r="M126" s="270"/>
    </row>
    <row r="127" spans="1:13" ht="20.100000000000001" customHeight="1">
      <c r="A127" s="274">
        <v>44405</v>
      </c>
      <c r="B127" s="275" t="s">
        <v>11</v>
      </c>
      <c r="C127" s="4273" t="s">
        <v>6770</v>
      </c>
      <c r="D127" s="4274"/>
      <c r="E127" s="4274"/>
      <c r="F127" s="4274"/>
      <c r="G127" s="4274"/>
      <c r="H127" s="4274"/>
      <c r="I127" s="4274"/>
      <c r="J127" s="4274"/>
      <c r="K127" s="4275"/>
      <c r="L127" s="270"/>
      <c r="M127" s="270"/>
    </row>
    <row r="128" spans="1:13" ht="24" customHeight="1">
      <c r="A128" s="274">
        <v>44406</v>
      </c>
      <c r="B128" s="275" t="s">
        <v>11</v>
      </c>
      <c r="C128" s="4273" t="s">
        <v>6771</v>
      </c>
      <c r="D128" s="4274"/>
      <c r="E128" s="4274"/>
      <c r="F128" s="4274"/>
      <c r="G128" s="4274"/>
      <c r="H128" s="4274"/>
      <c r="I128" s="4274"/>
      <c r="J128" s="4274"/>
      <c r="K128" s="4275"/>
      <c r="L128" s="270"/>
      <c r="M128" s="270"/>
    </row>
    <row r="129" spans="1:13" ht="49.5" customHeight="1">
      <c r="A129" s="274">
        <v>44407</v>
      </c>
      <c r="B129" s="275" t="s">
        <v>11</v>
      </c>
      <c r="C129" s="4314" t="s">
        <v>6773</v>
      </c>
      <c r="D129" s="4271"/>
      <c r="E129" s="4271"/>
      <c r="F129" s="4271"/>
      <c r="G129" s="4271"/>
      <c r="H129" s="4271"/>
      <c r="I129" s="4271"/>
      <c r="J129" s="4271"/>
      <c r="K129" s="4272"/>
      <c r="L129" s="270"/>
      <c r="M129" s="270"/>
    </row>
    <row r="130" spans="1:13" ht="39" customHeight="1">
      <c r="A130" s="274">
        <v>44409</v>
      </c>
      <c r="B130" s="4086" t="s">
        <v>11</v>
      </c>
      <c r="C130" s="4262" t="s">
        <v>6776</v>
      </c>
      <c r="D130" s="4263"/>
      <c r="E130" s="4263"/>
      <c r="F130" s="4263"/>
      <c r="G130" s="4263"/>
      <c r="H130" s="4263"/>
      <c r="I130" s="4263"/>
      <c r="J130" s="4263"/>
      <c r="K130" s="4264"/>
      <c r="L130" s="270" t="s">
        <v>324</v>
      </c>
      <c r="M130" s="270"/>
    </row>
    <row r="131" spans="1:13" ht="37.5" customHeight="1">
      <c r="A131" s="274">
        <v>44429</v>
      </c>
      <c r="B131" s="272" t="s">
        <v>11</v>
      </c>
      <c r="C131" s="4273" t="s">
        <v>6797</v>
      </c>
      <c r="D131" s="4274"/>
      <c r="E131" s="4274"/>
      <c r="F131" s="4274"/>
      <c r="G131" s="4274"/>
      <c r="H131" s="4274"/>
      <c r="I131" s="4274"/>
      <c r="J131" s="4275"/>
      <c r="K131" s="3762"/>
      <c r="L131" s="270"/>
      <c r="M131" s="270"/>
    </row>
    <row r="132" spans="1:13">
      <c r="A132" s="274">
        <v>44491</v>
      </c>
      <c r="B132" s="272" t="s">
        <v>12</v>
      </c>
      <c r="C132" s="4273" t="s">
        <v>6797</v>
      </c>
      <c r="D132" s="4274"/>
      <c r="E132" s="4274"/>
      <c r="F132" s="4274"/>
      <c r="G132" s="4274"/>
      <c r="H132" s="4274"/>
      <c r="I132" s="4274"/>
      <c r="J132" s="4275"/>
      <c r="K132" s="3762"/>
      <c r="L132" s="270"/>
      <c r="M132" s="270"/>
    </row>
    <row r="133" spans="1:13" ht="47.25">
      <c r="A133" s="274">
        <v>44497</v>
      </c>
      <c r="B133" s="272" t="s">
        <v>16</v>
      </c>
      <c r="C133" s="291">
        <v>365</v>
      </c>
      <c r="D133" s="892">
        <f t="shared" si="0"/>
        <v>109.5</v>
      </c>
      <c r="E133" s="291">
        <v>70</v>
      </c>
      <c r="F133" s="291" t="s">
        <v>70</v>
      </c>
      <c r="G133" s="291">
        <v>173</v>
      </c>
      <c r="H133" s="291"/>
      <c r="I133" s="291"/>
      <c r="J133" s="291"/>
      <c r="K133" s="3762"/>
      <c r="L133" s="795" t="s">
        <v>6893</v>
      </c>
      <c r="M133" s="270"/>
    </row>
    <row r="134" spans="1:13" ht="26.25" customHeight="1">
      <c r="A134" s="274">
        <v>44517</v>
      </c>
      <c r="B134" s="272" t="s">
        <v>11</v>
      </c>
      <c r="C134" s="4280" t="s">
        <v>6931</v>
      </c>
      <c r="D134" s="4281"/>
      <c r="E134" s="4281"/>
      <c r="F134" s="4281"/>
      <c r="G134" s="4281"/>
      <c r="H134" s="4281"/>
      <c r="I134" s="4281"/>
      <c r="J134" s="4281"/>
      <c r="K134" s="4282"/>
      <c r="L134" s="270"/>
      <c r="M134" s="270"/>
    </row>
    <row r="135" spans="1:13">
      <c r="A135" s="274"/>
      <c r="C135" s="291"/>
      <c r="D135" s="892">
        <f t="shared" si="0"/>
        <v>0</v>
      </c>
      <c r="E135" s="291"/>
      <c r="F135" s="291"/>
      <c r="G135" s="291"/>
      <c r="H135" s="291"/>
      <c r="I135" s="291"/>
      <c r="J135" s="291"/>
      <c r="K135" s="3762"/>
      <c r="L135" s="270"/>
      <c r="M135" s="270"/>
    </row>
    <row r="136" spans="1:13">
      <c r="A136" s="274"/>
      <c r="C136" s="291"/>
      <c r="D136" s="892">
        <f t="shared" si="0"/>
        <v>0</v>
      </c>
      <c r="E136" s="291"/>
      <c r="F136" s="291"/>
      <c r="G136" s="291"/>
      <c r="H136" s="291"/>
      <c r="I136" s="291"/>
      <c r="J136" s="291"/>
      <c r="K136" s="3762"/>
      <c r="L136" s="270"/>
      <c r="M136" s="270"/>
    </row>
    <row r="137" spans="1:13">
      <c r="A137" s="274"/>
      <c r="C137" s="291"/>
      <c r="D137" s="892">
        <f t="shared" si="0"/>
        <v>0</v>
      </c>
      <c r="E137" s="291"/>
      <c r="F137" s="291"/>
      <c r="G137" s="291"/>
      <c r="H137" s="291"/>
      <c r="I137" s="291"/>
      <c r="J137" s="291"/>
      <c r="K137" s="3762"/>
      <c r="L137" s="270"/>
      <c r="M137" s="270"/>
    </row>
    <row r="138" spans="1:13">
      <c r="A138" s="274"/>
      <c r="C138" s="291"/>
      <c r="D138" s="892">
        <f t="shared" ref="D138:D155" si="1">+C138*(100-E138)/100</f>
        <v>0</v>
      </c>
      <c r="E138" s="291"/>
      <c r="F138" s="291"/>
      <c r="G138" s="291"/>
      <c r="H138" s="291"/>
      <c r="I138" s="291"/>
      <c r="J138" s="291"/>
      <c r="K138" s="3762"/>
      <c r="L138" s="270"/>
      <c r="M138" s="270"/>
    </row>
    <row r="139" spans="1:13">
      <c r="A139" s="274"/>
      <c r="C139" s="291"/>
      <c r="D139" s="892">
        <f t="shared" si="1"/>
        <v>0</v>
      </c>
      <c r="E139" s="291"/>
      <c r="F139" s="291"/>
      <c r="G139" s="291"/>
      <c r="H139" s="291"/>
      <c r="I139" s="291"/>
      <c r="J139" s="291"/>
      <c r="K139" s="3762"/>
      <c r="L139" s="270"/>
      <c r="M139" s="270"/>
    </row>
    <row r="140" spans="1:13">
      <c r="A140" s="274"/>
      <c r="C140" s="291"/>
      <c r="D140" s="892">
        <f t="shared" si="1"/>
        <v>0</v>
      </c>
      <c r="E140" s="291"/>
      <c r="F140" s="291"/>
      <c r="G140" s="291"/>
      <c r="H140" s="291"/>
      <c r="I140" s="291"/>
      <c r="J140" s="291"/>
      <c r="K140" s="3762"/>
      <c r="L140" s="270"/>
      <c r="M140" s="270"/>
    </row>
    <row r="141" spans="1:13">
      <c r="A141" s="274"/>
      <c r="C141" s="291"/>
      <c r="D141" s="892">
        <f t="shared" si="1"/>
        <v>0</v>
      </c>
      <c r="E141" s="291"/>
      <c r="F141" s="291"/>
      <c r="G141" s="291"/>
      <c r="H141" s="291"/>
      <c r="I141" s="291"/>
      <c r="J141" s="291"/>
      <c r="K141" s="3762"/>
      <c r="L141" s="270"/>
      <c r="M141" s="270"/>
    </row>
    <row r="142" spans="1:13">
      <c r="A142" s="274"/>
      <c r="C142" s="291"/>
      <c r="D142" s="892">
        <f t="shared" si="1"/>
        <v>0</v>
      </c>
      <c r="E142" s="291"/>
      <c r="F142" s="291"/>
      <c r="G142" s="291"/>
      <c r="H142" s="291"/>
      <c r="I142" s="291"/>
      <c r="J142" s="291"/>
      <c r="K142" s="3762"/>
      <c r="L142" s="270"/>
      <c r="M142" s="270"/>
    </row>
    <row r="143" spans="1:13">
      <c r="A143" s="274"/>
      <c r="C143" s="291"/>
      <c r="D143" s="892">
        <f t="shared" si="1"/>
        <v>0</v>
      </c>
      <c r="E143" s="291"/>
      <c r="F143" s="291"/>
      <c r="G143" s="291"/>
      <c r="H143" s="291"/>
      <c r="I143" s="291"/>
      <c r="J143" s="291"/>
      <c r="K143" s="3762"/>
      <c r="L143" s="270"/>
      <c r="M143" s="270"/>
    </row>
    <row r="144" spans="1:13">
      <c r="A144" s="274"/>
      <c r="C144" s="291"/>
      <c r="D144" s="892">
        <f t="shared" si="1"/>
        <v>0</v>
      </c>
      <c r="E144" s="291"/>
      <c r="F144" s="291"/>
      <c r="G144" s="291"/>
      <c r="H144" s="291"/>
      <c r="I144" s="291"/>
      <c r="J144" s="291"/>
      <c r="K144" s="3762"/>
      <c r="L144" s="270"/>
      <c r="M144" s="270"/>
    </row>
    <row r="145" spans="1:13">
      <c r="A145" s="274"/>
      <c r="C145" s="291"/>
      <c r="D145" s="892">
        <f t="shared" si="1"/>
        <v>0</v>
      </c>
      <c r="E145" s="291"/>
      <c r="F145" s="291"/>
      <c r="G145" s="291"/>
      <c r="H145" s="291"/>
      <c r="I145" s="291"/>
      <c r="J145" s="291"/>
      <c r="K145" s="3762"/>
      <c r="L145" s="270"/>
      <c r="M145" s="270"/>
    </row>
    <row r="146" spans="1:13">
      <c r="A146" s="274"/>
      <c r="C146" s="291"/>
      <c r="D146" s="892">
        <f t="shared" si="1"/>
        <v>0</v>
      </c>
      <c r="E146" s="291"/>
      <c r="F146" s="291"/>
      <c r="G146" s="291"/>
      <c r="H146" s="291"/>
      <c r="I146" s="291"/>
      <c r="J146" s="291"/>
      <c r="K146" s="3762"/>
      <c r="L146" s="270"/>
      <c r="M146" s="270"/>
    </row>
    <row r="147" spans="1:13">
      <c r="A147" s="274"/>
      <c r="C147" s="291"/>
      <c r="D147" s="892">
        <f t="shared" si="1"/>
        <v>0</v>
      </c>
      <c r="E147" s="291"/>
      <c r="F147" s="291"/>
      <c r="G147" s="291"/>
      <c r="H147" s="291"/>
      <c r="I147" s="291"/>
      <c r="J147" s="291"/>
      <c r="K147" s="3762"/>
      <c r="L147" s="270"/>
      <c r="M147" s="270"/>
    </row>
    <row r="148" spans="1:13">
      <c r="A148" s="274"/>
      <c r="C148" s="291"/>
      <c r="D148" s="892">
        <f t="shared" si="1"/>
        <v>0</v>
      </c>
      <c r="E148" s="291"/>
      <c r="F148" s="291"/>
      <c r="G148" s="291"/>
      <c r="H148" s="291"/>
      <c r="I148" s="291"/>
      <c r="J148" s="291"/>
      <c r="K148" s="3762"/>
      <c r="L148" s="270"/>
      <c r="M148" s="270"/>
    </row>
    <row r="149" spans="1:13">
      <c r="A149" s="274"/>
      <c r="C149" s="291"/>
      <c r="D149" s="892">
        <f t="shared" si="1"/>
        <v>0</v>
      </c>
      <c r="E149" s="291"/>
      <c r="F149" s="291"/>
      <c r="G149" s="291"/>
      <c r="H149" s="291"/>
      <c r="I149" s="291"/>
      <c r="J149" s="291"/>
      <c r="K149" s="3762"/>
      <c r="L149" s="270"/>
      <c r="M149" s="270"/>
    </row>
    <row r="150" spans="1:13">
      <c r="A150" s="274"/>
      <c r="C150" s="291"/>
      <c r="D150" s="892">
        <f t="shared" si="1"/>
        <v>0</v>
      </c>
      <c r="E150" s="291"/>
      <c r="F150" s="291"/>
      <c r="G150" s="291"/>
      <c r="H150" s="291"/>
      <c r="I150" s="291"/>
      <c r="J150" s="291"/>
      <c r="K150" s="3762"/>
      <c r="L150" s="270"/>
      <c r="M150" s="270"/>
    </row>
    <row r="151" spans="1:13">
      <c r="A151" s="274"/>
      <c r="C151" s="291"/>
      <c r="D151" s="892">
        <f t="shared" si="1"/>
        <v>0</v>
      </c>
      <c r="E151" s="291"/>
      <c r="F151" s="291"/>
      <c r="G151" s="291"/>
      <c r="H151" s="291"/>
      <c r="I151" s="291"/>
      <c r="J151" s="291"/>
      <c r="K151" s="3762"/>
      <c r="L151" s="270"/>
      <c r="M151" s="270"/>
    </row>
    <row r="152" spans="1:13">
      <c r="A152" s="274"/>
      <c r="C152" s="291"/>
      <c r="D152" s="892">
        <f t="shared" si="1"/>
        <v>0</v>
      </c>
      <c r="E152" s="291"/>
      <c r="F152" s="291"/>
      <c r="G152" s="291"/>
      <c r="H152" s="291"/>
      <c r="I152" s="291"/>
      <c r="J152" s="291"/>
      <c r="K152" s="3762"/>
      <c r="L152" s="270"/>
      <c r="M152" s="270"/>
    </row>
    <row r="153" spans="1:13">
      <c r="A153" s="274"/>
      <c r="C153" s="291"/>
      <c r="D153" s="892">
        <f t="shared" si="1"/>
        <v>0</v>
      </c>
      <c r="E153" s="291"/>
      <c r="F153" s="291"/>
      <c r="G153" s="291"/>
      <c r="H153" s="291"/>
      <c r="I153" s="291"/>
      <c r="J153" s="291"/>
      <c r="K153" s="3762"/>
      <c r="L153" s="270"/>
      <c r="M153" s="270"/>
    </row>
    <row r="154" spans="1:13">
      <c r="A154" s="274"/>
      <c r="C154" s="291"/>
      <c r="D154" s="892">
        <f t="shared" si="1"/>
        <v>0</v>
      </c>
      <c r="E154" s="291"/>
      <c r="F154" s="291"/>
      <c r="G154" s="291"/>
      <c r="H154" s="291"/>
      <c r="I154" s="291"/>
      <c r="J154" s="291"/>
      <c r="K154" s="3762"/>
      <c r="L154" s="270"/>
      <c r="M154" s="270"/>
    </row>
    <row r="155" spans="1:13">
      <c r="A155" s="274"/>
      <c r="C155" s="291"/>
      <c r="D155" s="892">
        <f t="shared" si="1"/>
        <v>0</v>
      </c>
      <c r="E155" s="291"/>
      <c r="F155" s="291"/>
      <c r="G155" s="291"/>
      <c r="H155" s="291"/>
      <c r="I155" s="291"/>
      <c r="J155" s="291"/>
      <c r="K155" s="3762"/>
      <c r="L155" s="270"/>
      <c r="M155" s="270"/>
    </row>
    <row r="156" spans="1:13">
      <c r="A156" s="274"/>
      <c r="C156" s="291"/>
      <c r="D156" s="291"/>
      <c r="E156" s="291"/>
      <c r="F156" s="291"/>
      <c r="G156" s="291"/>
      <c r="H156" s="291"/>
      <c r="I156" s="291"/>
      <c r="J156" s="291"/>
      <c r="K156" s="3762"/>
      <c r="L156" s="270"/>
      <c r="M156" s="270"/>
    </row>
    <row r="157" spans="1:13">
      <c r="C157" s="291"/>
      <c r="D157" s="291"/>
      <c r="E157" s="291"/>
      <c r="F157" s="291"/>
      <c r="G157" s="291"/>
      <c r="H157" s="291"/>
      <c r="I157" s="291"/>
      <c r="J157" s="291"/>
      <c r="K157" s="3762"/>
      <c r="L157" s="270"/>
      <c r="M157" s="270"/>
    </row>
    <row r="158" spans="1:13">
      <c r="C158" s="291"/>
      <c r="D158" s="291"/>
      <c r="E158" s="291"/>
      <c r="F158" s="291"/>
      <c r="G158" s="291"/>
      <c r="H158" s="291"/>
      <c r="I158" s="291"/>
      <c r="J158" s="291"/>
      <c r="K158" s="3762"/>
      <c r="L158" s="270"/>
      <c r="M158" s="270"/>
    </row>
    <row r="159" spans="1:13">
      <c r="C159" s="291"/>
      <c r="D159" s="291"/>
      <c r="E159" s="291"/>
      <c r="F159" s="291"/>
      <c r="G159" s="291"/>
      <c r="H159" s="291"/>
      <c r="I159" s="291"/>
      <c r="J159" s="291"/>
      <c r="K159" s="3762"/>
      <c r="L159" s="270"/>
      <c r="M159" s="270"/>
    </row>
    <row r="160" spans="1:13">
      <c r="C160" s="291"/>
      <c r="D160" s="291"/>
      <c r="E160" s="291"/>
      <c r="F160" s="291"/>
      <c r="G160" s="291"/>
      <c r="H160" s="291"/>
      <c r="I160" s="291"/>
      <c r="J160" s="291"/>
      <c r="K160" s="3762"/>
      <c r="L160" s="270"/>
      <c r="M160" s="270"/>
    </row>
    <row r="161" spans="1:13">
      <c r="C161" s="291"/>
      <c r="D161" s="291"/>
      <c r="E161" s="291"/>
      <c r="F161" s="291"/>
      <c r="G161" s="291"/>
      <c r="H161" s="291"/>
      <c r="I161" s="291"/>
      <c r="J161" s="291"/>
      <c r="K161" s="3762"/>
      <c r="L161" s="270"/>
      <c r="M161" s="270"/>
    </row>
    <row r="162" spans="1:13">
      <c r="C162" s="291"/>
      <c r="D162" s="291"/>
      <c r="E162" s="291"/>
      <c r="F162" s="291"/>
      <c r="G162" s="291"/>
      <c r="H162" s="291"/>
      <c r="I162" s="291"/>
      <c r="J162" s="291"/>
      <c r="K162" s="3762"/>
      <c r="L162" s="270"/>
      <c r="M162" s="270"/>
    </row>
    <row r="163" spans="1:13">
      <c r="A163" s="270"/>
      <c r="B163" s="270"/>
      <c r="C163" s="291"/>
      <c r="D163" s="291"/>
      <c r="E163" s="291"/>
      <c r="F163" s="291"/>
      <c r="G163" s="291"/>
      <c r="H163" s="291"/>
      <c r="I163" s="291"/>
      <c r="J163" s="291"/>
      <c r="K163" s="3762"/>
      <c r="L163" s="270"/>
      <c r="M163" s="270"/>
    </row>
  </sheetData>
  <autoFilter ref="B6:B138"/>
  <customSheetViews>
    <customSheetView guid="{CD481555-6D06-49CD-9625-98C90CC09C9A}" showAutoFilter="1">
      <selection activeCell="K49" sqref="K49"/>
      <pageMargins left="0.75" right="0.75" top="1" bottom="1" header="0.5" footer="0.5"/>
      <pageSetup scale="56" orientation="portrait" r:id="rId1"/>
      <headerFooter alignWithMargins="0"/>
      <autoFilter ref="B6:B137"/>
    </customSheetView>
    <customSheetView guid="{9EC6AF21-4B8E-44E3-AF29-8895353139B2}" showAutoFilter="1">
      <pane ySplit="6" topLeftCell="A21" activePane="bottomLeft" state="frozen"/>
      <selection pane="bottomLeft" activeCell="K49" sqref="K49"/>
      <pageMargins left="0.75" right="0.75" top="1" bottom="1" header="0.5" footer="0.5"/>
      <pageSetup scale="56" orientation="portrait" r:id="rId2"/>
      <headerFooter alignWithMargins="0"/>
      <autoFilter ref="B6:B137"/>
    </customSheetView>
    <customSheetView guid="{4A6D03CA-35D0-42B2-8E76-6C991766DE68}" showAutoFilter="1">
      <pane ySplit="4" topLeftCell="A90" activePane="bottomLeft" state="frozen"/>
      <selection pane="bottomLeft" activeCell="K97" sqref="K97"/>
      <pageMargins left="0.75" right="0.75" top="1" bottom="1" header="0.5" footer="0.5"/>
      <pageSetup scale="56" orientation="portrait" r:id="rId3"/>
      <headerFooter alignWithMargins="0"/>
      <autoFilter ref="B6:B137"/>
    </customSheetView>
    <customSheetView guid="{94FC66D5-BF29-4BE8-974C-C93BA07E9FE3}" showAutoFilter="1">
      <pane ySplit="6" topLeftCell="A81" activePane="bottomLeft" state="frozen"/>
      <selection pane="bottomLeft" activeCell="J94" sqref="J94"/>
      <pageMargins left="0.75" right="0.75" top="1" bottom="1" header="0.5" footer="0.5"/>
      <pageSetup scale="56" orientation="portrait" r:id="rId4"/>
      <headerFooter alignWithMargins="0"/>
      <autoFilter ref="B6:B137"/>
    </customSheetView>
  </customSheetViews>
  <mergeCells count="96">
    <mergeCell ref="C132:J132"/>
    <mergeCell ref="C124:J124"/>
    <mergeCell ref="C122:J122"/>
    <mergeCell ref="A118:A119"/>
    <mergeCell ref="C118:J118"/>
    <mergeCell ref="C131:J131"/>
    <mergeCell ref="C129:K129"/>
    <mergeCell ref="C130:K130"/>
    <mergeCell ref="C125:K125"/>
    <mergeCell ref="C126:K126"/>
    <mergeCell ref="C127:K127"/>
    <mergeCell ref="C128:K128"/>
    <mergeCell ref="A115:A116"/>
    <mergeCell ref="C116:J116"/>
    <mergeCell ref="C117:J117"/>
    <mergeCell ref="C113:J113"/>
    <mergeCell ref="C111:J111"/>
    <mergeCell ref="C112:J112"/>
    <mergeCell ref="C108:J108"/>
    <mergeCell ref="C109:J109"/>
    <mergeCell ref="A84:A85"/>
    <mergeCell ref="C84:J84"/>
    <mergeCell ref="C85:J85"/>
    <mergeCell ref="C76:J76"/>
    <mergeCell ref="C86:J86"/>
    <mergeCell ref="C80:J80"/>
    <mergeCell ref="C77:J77"/>
    <mergeCell ref="C78:J78"/>
    <mergeCell ref="C79:J79"/>
    <mergeCell ref="C83:J83"/>
    <mergeCell ref="C52:J52"/>
    <mergeCell ref="C51:J51"/>
    <mergeCell ref="C61:J61"/>
    <mergeCell ref="A53:A54"/>
    <mergeCell ref="C72:J72"/>
    <mergeCell ref="C54:J54"/>
    <mergeCell ref="C66:J66"/>
    <mergeCell ref="C55:J55"/>
    <mergeCell ref="C65:J65"/>
    <mergeCell ref="C57:J57"/>
    <mergeCell ref="C60:J60"/>
    <mergeCell ref="C56:J56"/>
    <mergeCell ref="C58:J58"/>
    <mergeCell ref="C70:J70"/>
    <mergeCell ref="C69:J69"/>
    <mergeCell ref="A1:L1"/>
    <mergeCell ref="A2:B2"/>
    <mergeCell ref="I2:J2"/>
    <mergeCell ref="C2:G2"/>
    <mergeCell ref="A3:B3"/>
    <mergeCell ref="I3:J3"/>
    <mergeCell ref="C3:G3"/>
    <mergeCell ref="A38:A39"/>
    <mergeCell ref="C34:J34"/>
    <mergeCell ref="C19:J19"/>
    <mergeCell ref="C37:J37"/>
    <mergeCell ref="C44:J44"/>
    <mergeCell ref="C25:J25"/>
    <mergeCell ref="C30:J30"/>
    <mergeCell ref="C29:J29"/>
    <mergeCell ref="C40:J40"/>
    <mergeCell ref="A33:A34"/>
    <mergeCell ref="C39:J39"/>
    <mergeCell ref="A43:A44"/>
    <mergeCell ref="C23:J23"/>
    <mergeCell ref="C35:J35"/>
    <mergeCell ref="C32:J32"/>
    <mergeCell ref="A4:B4"/>
    <mergeCell ref="C7:J7"/>
    <mergeCell ref="C9:J9"/>
    <mergeCell ref="A5:B5"/>
    <mergeCell ref="C5:G5"/>
    <mergeCell ref="C4:G4"/>
    <mergeCell ref="C49:J49"/>
    <mergeCell ref="C14:J14"/>
    <mergeCell ref="C15:J15"/>
    <mergeCell ref="C16:J16"/>
    <mergeCell ref="C17:J17"/>
    <mergeCell ref="C22:J22"/>
    <mergeCell ref="C20:J20"/>
    <mergeCell ref="C134:K134"/>
    <mergeCell ref="C46:J46"/>
    <mergeCell ref="C48:J48"/>
    <mergeCell ref="C47:J47"/>
    <mergeCell ref="C107:J107"/>
    <mergeCell ref="C106:J106"/>
    <mergeCell ref="C95:J95"/>
    <mergeCell ref="C89:J89"/>
    <mergeCell ref="C87:J87"/>
    <mergeCell ref="C88:J88"/>
    <mergeCell ref="C105:J105"/>
    <mergeCell ref="C98:J98"/>
    <mergeCell ref="C104:J104"/>
    <mergeCell ref="C102:J102"/>
    <mergeCell ref="C103:J103"/>
    <mergeCell ref="C64:J64"/>
  </mergeCells>
  <hyperlinks>
    <hyperlink ref="B80" r:id="rId5"/>
    <hyperlink ref="B72" r:id="rId6"/>
    <hyperlink ref="B49" r:id="rId7"/>
    <hyperlink ref="B86" r:id="rId8"/>
  </hyperlinks>
  <pageMargins left="0.75" right="0.75" top="1" bottom="1" header="0.5" footer="0.5"/>
  <pageSetup scale="56" orientation="portrait" r:id="rId9"/>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FFFF00"/>
  </sheetPr>
  <dimension ref="A1:M160"/>
  <sheetViews>
    <sheetView workbookViewId="0">
      <pane ySplit="6" topLeftCell="A69" activePane="bottomLeft" state="frozen"/>
      <selection pane="bottomLeft" activeCell="E80" sqref="E80"/>
    </sheetView>
  </sheetViews>
  <sheetFormatPr defaultRowHeight="15.75"/>
  <cols>
    <col min="1" max="1" width="11" style="273" customWidth="1"/>
    <col min="2" max="3" width="10.140625" style="272" customWidth="1"/>
    <col min="4" max="4" width="11.85546875" style="272" customWidth="1"/>
    <col min="5" max="5" width="11.7109375" style="272" customWidth="1"/>
    <col min="6" max="6" width="11.28515625" style="272" customWidth="1"/>
    <col min="7" max="11" width="10.140625" style="272" customWidth="1"/>
    <col min="12" max="12" width="57.5703125" style="271" customWidth="1"/>
    <col min="13" max="16384" width="9.140625" style="270"/>
  </cols>
  <sheetData>
    <row r="1" spans="1:13" s="281" customFormat="1" ht="34.5" customHeight="1" thickTop="1">
      <c r="A1" s="4298" t="s">
        <v>565</v>
      </c>
      <c r="B1" s="4299"/>
      <c r="C1" s="4299"/>
      <c r="D1" s="4299"/>
      <c r="E1" s="4299"/>
      <c r="F1" s="4299"/>
      <c r="G1" s="4299"/>
      <c r="H1" s="4299"/>
      <c r="I1" s="4299"/>
      <c r="J1" s="4299"/>
      <c r="K1" s="4299"/>
      <c r="L1" s="4300"/>
      <c r="M1" s="288"/>
    </row>
    <row r="2" spans="1:13" ht="20.100000000000001" customHeight="1">
      <c r="A2" s="4289" t="s">
        <v>215</v>
      </c>
      <c r="B2" s="4373"/>
      <c r="C2" s="4358">
        <v>5810</v>
      </c>
      <c r="D2" s="4281"/>
      <c r="E2" s="4281"/>
      <c r="F2" s="4359"/>
      <c r="G2" s="4268"/>
      <c r="H2" s="4269"/>
      <c r="I2" s="4269"/>
      <c r="J2" s="4269"/>
      <c r="K2" s="3270"/>
      <c r="L2" s="347"/>
    </row>
    <row r="3" spans="1:13" ht="20.100000000000001" customHeight="1">
      <c r="A3" s="4289" t="s">
        <v>222</v>
      </c>
      <c r="B3" s="4373"/>
      <c r="C3" s="4358" t="s">
        <v>564</v>
      </c>
      <c r="D3" s="4281"/>
      <c r="E3" s="4281"/>
      <c r="F3" s="4359"/>
      <c r="G3" s="4268"/>
      <c r="H3" s="4269"/>
      <c r="I3" s="4269"/>
      <c r="J3" s="4269"/>
      <c r="K3" s="3270"/>
      <c r="L3" s="347"/>
    </row>
    <row r="4" spans="1:13" ht="20.25" customHeight="1">
      <c r="A4" s="4289" t="s">
        <v>223</v>
      </c>
      <c r="B4" s="4373"/>
      <c r="C4" s="4358" t="s">
        <v>1920</v>
      </c>
      <c r="D4" s="4281"/>
      <c r="E4" s="4281"/>
      <c r="F4" s="4359"/>
      <c r="G4" s="330"/>
      <c r="H4" s="330"/>
      <c r="I4" s="330"/>
      <c r="J4" s="330"/>
      <c r="K4" s="3270"/>
      <c r="L4" s="347"/>
    </row>
    <row r="5" spans="1:13" s="325" customFormat="1" ht="60" customHeight="1" thickBot="1">
      <c r="A5" s="4289" t="s">
        <v>325</v>
      </c>
      <c r="B5" s="4373"/>
      <c r="C5" s="4414" t="s">
        <v>1919</v>
      </c>
      <c r="D5" s="4281"/>
      <c r="E5" s="4281"/>
      <c r="F5" s="4359"/>
      <c r="G5" s="328"/>
      <c r="H5" s="328"/>
      <c r="I5" s="328"/>
      <c r="J5" s="328"/>
      <c r="K5" s="3241"/>
      <c r="L5" s="327"/>
    </row>
    <row r="6" spans="1:13" s="281" customFormat="1" ht="35.25" customHeight="1" thickTop="1">
      <c r="A6" s="284" t="s">
        <v>1</v>
      </c>
      <c r="B6" s="283" t="s">
        <v>0</v>
      </c>
      <c r="C6" s="283" t="s">
        <v>2</v>
      </c>
      <c r="D6" s="283" t="s">
        <v>3</v>
      </c>
      <c r="E6" s="283" t="s">
        <v>4</v>
      </c>
      <c r="F6" s="283" t="s">
        <v>5</v>
      </c>
      <c r="G6" s="283" t="s">
        <v>6</v>
      </c>
      <c r="H6" s="283" t="s">
        <v>7</v>
      </c>
      <c r="I6" s="283" t="s">
        <v>8</v>
      </c>
      <c r="J6" s="283" t="s">
        <v>9</v>
      </c>
      <c r="K6" s="283" t="s">
        <v>6286</v>
      </c>
      <c r="L6" s="282" t="s">
        <v>10</v>
      </c>
    </row>
    <row r="7" spans="1:13" ht="20.100000000000001" customHeight="1">
      <c r="A7" s="274">
        <v>40617</v>
      </c>
      <c r="B7" s="275" t="s">
        <v>143</v>
      </c>
      <c r="C7" s="275"/>
      <c r="D7" s="275"/>
      <c r="E7" s="275"/>
      <c r="F7" s="275"/>
      <c r="G7" s="275"/>
      <c r="H7" s="291">
        <v>4430</v>
      </c>
      <c r="I7" s="291">
        <v>87</v>
      </c>
      <c r="J7" s="275"/>
      <c r="K7" s="3233"/>
      <c r="L7" s="271" t="s">
        <v>197</v>
      </c>
    </row>
    <row r="8" spans="1:13" ht="20.100000000000001" customHeight="1">
      <c r="A8" s="274">
        <v>40650</v>
      </c>
      <c r="B8" s="275" t="s">
        <v>12</v>
      </c>
      <c r="C8" s="4436" t="s">
        <v>563</v>
      </c>
      <c r="D8" s="4436"/>
      <c r="E8" s="4436"/>
      <c r="F8" s="4436"/>
      <c r="G8" s="4436"/>
      <c r="H8" s="4436"/>
      <c r="I8" s="4436"/>
      <c r="J8" s="4436"/>
      <c r="K8" s="3255"/>
    </row>
    <row r="9" spans="1:13" ht="75.75" customHeight="1">
      <c r="A9" s="2168">
        <v>40651</v>
      </c>
      <c r="B9" s="2169" t="s">
        <v>34</v>
      </c>
      <c r="C9" s="4853" t="s">
        <v>562</v>
      </c>
      <c r="D9" s="4853"/>
      <c r="E9" s="4853"/>
      <c r="F9" s="4853"/>
      <c r="G9" s="4853"/>
      <c r="H9" s="4853"/>
      <c r="I9" s="4853"/>
      <c r="J9" s="4853"/>
      <c r="K9" s="3514" t="s">
        <v>3971</v>
      </c>
      <c r="L9" s="1652" t="s">
        <v>3971</v>
      </c>
    </row>
    <row r="10" spans="1:13" ht="20.100000000000001" customHeight="1">
      <c r="A10" s="274">
        <v>40664</v>
      </c>
      <c r="B10" s="275" t="s">
        <v>16</v>
      </c>
      <c r="C10" s="291">
        <v>610</v>
      </c>
      <c r="D10" s="291">
        <v>262</v>
      </c>
      <c r="E10" s="291">
        <v>57</v>
      </c>
      <c r="F10" s="291">
        <v>2</v>
      </c>
      <c r="G10" s="291">
        <v>157</v>
      </c>
      <c r="H10" s="291"/>
      <c r="I10" s="291"/>
      <c r="J10" s="291"/>
      <c r="K10" s="3256"/>
      <c r="L10" s="271" t="s">
        <v>561</v>
      </c>
    </row>
    <row r="11" spans="1:13" ht="20.100000000000001" customHeight="1">
      <c r="A11" s="274">
        <v>40756</v>
      </c>
      <c r="B11" s="275" t="s">
        <v>143</v>
      </c>
      <c r="C11" s="291"/>
      <c r="D11" s="291"/>
      <c r="E11" s="291"/>
      <c r="F11" s="291"/>
      <c r="G11" s="291"/>
      <c r="H11" s="291">
        <v>4745</v>
      </c>
      <c r="I11" s="291">
        <v>85</v>
      </c>
      <c r="J11" s="291"/>
      <c r="K11" s="3256"/>
      <c r="L11" s="271" t="s">
        <v>197</v>
      </c>
    </row>
    <row r="12" spans="1:13">
      <c r="A12" s="274">
        <v>40766</v>
      </c>
      <c r="B12" s="275" t="s">
        <v>11</v>
      </c>
      <c r="C12" s="4440" t="s">
        <v>560</v>
      </c>
      <c r="D12" s="4440"/>
      <c r="E12" s="4440"/>
      <c r="F12" s="4440"/>
      <c r="G12" s="4440"/>
      <c r="H12" s="4440"/>
      <c r="I12" s="4440"/>
      <c r="J12" s="4440"/>
      <c r="K12" s="3256"/>
    </row>
    <row r="13" spans="1:13">
      <c r="A13" s="274">
        <v>40788</v>
      </c>
      <c r="B13" s="275" t="s">
        <v>11</v>
      </c>
      <c r="C13" s="4440" t="s">
        <v>559</v>
      </c>
      <c r="D13" s="4440"/>
      <c r="E13" s="4440"/>
      <c r="F13" s="4440"/>
      <c r="G13" s="4440"/>
      <c r="H13" s="4440"/>
      <c r="I13" s="4440"/>
      <c r="J13" s="4440"/>
      <c r="K13" s="3256"/>
    </row>
    <row r="14" spans="1:13" ht="52.5" customHeight="1">
      <c r="A14" s="274">
        <v>40845</v>
      </c>
      <c r="B14" s="275" t="s">
        <v>12</v>
      </c>
      <c r="C14" s="4414" t="s">
        <v>558</v>
      </c>
      <c r="D14" s="4281"/>
      <c r="E14" s="4281"/>
      <c r="F14" s="4281"/>
      <c r="G14" s="4281"/>
      <c r="H14" s="4281"/>
      <c r="I14" s="4281"/>
      <c r="J14" s="4359"/>
      <c r="K14" s="3229"/>
    </row>
    <row r="15" spans="1:13" ht="64.5" customHeight="1">
      <c r="A15" s="2168">
        <v>40847</v>
      </c>
      <c r="B15" s="2169" t="s">
        <v>34</v>
      </c>
      <c r="C15" s="4535" t="s">
        <v>557</v>
      </c>
      <c r="D15" s="4536"/>
      <c r="E15" s="4536"/>
      <c r="F15" s="4536"/>
      <c r="G15" s="4536"/>
      <c r="H15" s="4536"/>
      <c r="I15" s="4536"/>
      <c r="J15" s="4537"/>
      <c r="K15" s="3280"/>
      <c r="L15" s="2363"/>
    </row>
    <row r="16" spans="1:13" ht="20.100000000000001" customHeight="1" thickBot="1">
      <c r="A16" s="300">
        <v>40864</v>
      </c>
      <c r="B16" s="299" t="s">
        <v>16</v>
      </c>
      <c r="C16" s="340">
        <v>565</v>
      </c>
      <c r="D16" s="341">
        <f>+C16*(100-E16)/100</f>
        <v>254.25</v>
      </c>
      <c r="E16" s="340">
        <v>55</v>
      </c>
      <c r="F16" s="340" t="s">
        <v>70</v>
      </c>
      <c r="G16" s="340">
        <v>120</v>
      </c>
      <c r="H16" s="340"/>
      <c r="I16" s="340"/>
      <c r="J16" s="340"/>
      <c r="K16" s="3267"/>
      <c r="L16" s="344" t="s">
        <v>556</v>
      </c>
    </row>
    <row r="17" spans="1:12" ht="20.100000000000001" customHeight="1" thickTop="1">
      <c r="A17" s="318">
        <v>41002</v>
      </c>
      <c r="B17" s="317" t="s">
        <v>154</v>
      </c>
      <c r="C17" s="4546" t="s">
        <v>155</v>
      </c>
      <c r="D17" s="4547"/>
      <c r="E17" s="4547"/>
      <c r="F17" s="4547"/>
      <c r="G17" s="4547"/>
      <c r="H17" s="4547"/>
      <c r="I17" s="4547"/>
      <c r="J17" s="4548"/>
      <c r="K17" s="3281"/>
      <c r="L17" s="343"/>
    </row>
    <row r="18" spans="1:12" ht="20.100000000000001" customHeight="1">
      <c r="A18" s="278">
        <v>41012</v>
      </c>
      <c r="B18" s="277" t="s">
        <v>16</v>
      </c>
      <c r="C18" s="337">
        <v>600</v>
      </c>
      <c r="D18" s="338">
        <f>+C18*(100-E18)/100</f>
        <v>270</v>
      </c>
      <c r="E18" s="337">
        <v>55</v>
      </c>
      <c r="F18" s="337"/>
      <c r="G18" s="337">
        <v>175</v>
      </c>
      <c r="H18" s="337"/>
      <c r="I18" s="337"/>
      <c r="J18" s="337"/>
      <c r="K18" s="337"/>
      <c r="L18" s="276" t="s">
        <v>212</v>
      </c>
    </row>
    <row r="19" spans="1:12" ht="20.100000000000001" customHeight="1">
      <c r="A19" s="274">
        <v>41013</v>
      </c>
      <c r="B19" s="275" t="s">
        <v>143</v>
      </c>
      <c r="C19" s="291"/>
      <c r="D19" s="292"/>
      <c r="E19" s="291"/>
      <c r="F19" s="291"/>
      <c r="G19" s="291"/>
      <c r="H19" s="291">
        <v>4300</v>
      </c>
      <c r="I19" s="291">
        <v>81</v>
      </c>
      <c r="J19" s="291"/>
      <c r="K19" s="3256"/>
      <c r="L19" s="271" t="s">
        <v>197</v>
      </c>
    </row>
    <row r="20" spans="1:12" ht="20.100000000000001" customHeight="1">
      <c r="A20" s="318">
        <v>41197</v>
      </c>
      <c r="B20" s="317" t="s">
        <v>143</v>
      </c>
      <c r="C20" s="315"/>
      <c r="D20" s="316"/>
      <c r="E20" s="315"/>
      <c r="F20" s="315"/>
      <c r="G20" s="315"/>
      <c r="H20" s="315">
        <v>3785</v>
      </c>
      <c r="I20" s="315">
        <v>100</v>
      </c>
      <c r="J20" s="315"/>
      <c r="K20" s="449"/>
      <c r="L20" s="342" t="s">
        <v>197</v>
      </c>
    </row>
    <row r="21" spans="1:12" ht="51" customHeight="1">
      <c r="A21" s="274">
        <v>41201</v>
      </c>
      <c r="B21" s="275" t="s">
        <v>12</v>
      </c>
      <c r="C21" s="4340" t="s">
        <v>555</v>
      </c>
      <c r="D21" s="4263"/>
      <c r="E21" s="4263"/>
      <c r="F21" s="4263"/>
      <c r="G21" s="4263"/>
      <c r="H21" s="4263"/>
      <c r="I21" s="4263"/>
      <c r="J21" s="4344"/>
      <c r="K21" s="3221"/>
    </row>
    <row r="22" spans="1:12" ht="74.25" customHeight="1">
      <c r="A22" s="2168">
        <v>41212</v>
      </c>
      <c r="B22" s="2169" t="s">
        <v>34</v>
      </c>
      <c r="C22" s="4469" t="s">
        <v>554</v>
      </c>
      <c r="D22" s="4470"/>
      <c r="E22" s="4470"/>
      <c r="F22" s="4470"/>
      <c r="G22" s="4470"/>
      <c r="H22" s="4470"/>
      <c r="I22" s="4470"/>
      <c r="J22" s="4471"/>
      <c r="K22" s="3514"/>
      <c r="L22" s="2363"/>
    </row>
    <row r="23" spans="1:12" ht="20.100000000000001" customHeight="1" thickBot="1">
      <c r="A23" s="300">
        <v>41224</v>
      </c>
      <c r="B23" s="299" t="s">
        <v>16</v>
      </c>
      <c r="C23" s="340">
        <v>545</v>
      </c>
      <c r="D23" s="341">
        <f>+C23*(100-E23)/100</f>
        <v>218</v>
      </c>
      <c r="E23" s="340">
        <v>60</v>
      </c>
      <c r="F23" s="340"/>
      <c r="G23" s="340">
        <v>160</v>
      </c>
      <c r="H23" s="340"/>
      <c r="I23" s="340"/>
      <c r="J23" s="340"/>
      <c r="K23" s="3267"/>
      <c r="L23" s="339" t="s">
        <v>553</v>
      </c>
    </row>
    <row r="24" spans="1:12" ht="20.100000000000001" customHeight="1" thickTop="1">
      <c r="A24" s="278">
        <v>41292</v>
      </c>
      <c r="B24" s="277" t="s">
        <v>143</v>
      </c>
      <c r="C24" s="337"/>
      <c r="D24" s="338"/>
      <c r="E24" s="337"/>
      <c r="F24" s="337"/>
      <c r="G24" s="337"/>
      <c r="H24" s="337">
        <v>4315</v>
      </c>
      <c r="I24" s="337">
        <v>100</v>
      </c>
      <c r="J24" s="337"/>
      <c r="K24" s="337"/>
      <c r="L24" s="276" t="s">
        <v>197</v>
      </c>
    </row>
    <row r="25" spans="1:12" ht="20.100000000000001" customHeight="1">
      <c r="A25" s="304">
        <v>41359</v>
      </c>
      <c r="B25" s="303" t="s">
        <v>16</v>
      </c>
      <c r="C25" s="301">
        <v>600</v>
      </c>
      <c r="D25" s="302">
        <f>+C25*(100-E25)/100</f>
        <v>240</v>
      </c>
      <c r="E25" s="301">
        <v>60</v>
      </c>
      <c r="F25" s="301"/>
      <c r="G25" s="301">
        <v>200</v>
      </c>
      <c r="H25" s="301"/>
      <c r="I25" s="301"/>
      <c r="J25" s="301"/>
      <c r="K25" s="301"/>
      <c r="L25" s="334" t="s">
        <v>49</v>
      </c>
    </row>
    <row r="26" spans="1:12" ht="20.100000000000001" customHeight="1">
      <c r="A26" s="274">
        <v>41532</v>
      </c>
      <c r="B26" s="275" t="s">
        <v>16</v>
      </c>
      <c r="C26" s="291">
        <v>530</v>
      </c>
      <c r="D26" s="292">
        <f>+C26*(100-E26)/100</f>
        <v>212</v>
      </c>
      <c r="E26" s="291">
        <v>60</v>
      </c>
      <c r="F26" s="291"/>
      <c r="G26" s="291">
        <v>210</v>
      </c>
      <c r="H26" s="291"/>
      <c r="I26" s="291"/>
      <c r="J26" s="291"/>
      <c r="K26" s="3256"/>
      <c r="L26" s="271" t="s">
        <v>283</v>
      </c>
    </row>
    <row r="27" spans="1:12" ht="20.100000000000001" customHeight="1">
      <c r="A27" s="274">
        <v>41541</v>
      </c>
      <c r="B27" s="275" t="s">
        <v>143</v>
      </c>
      <c r="C27" s="291"/>
      <c r="D27" s="292"/>
      <c r="E27" s="291"/>
      <c r="F27" s="291"/>
      <c r="G27" s="291"/>
      <c r="H27" s="291">
        <v>4200</v>
      </c>
      <c r="I27" s="291">
        <v>79</v>
      </c>
      <c r="J27" s="291"/>
      <c r="K27" s="3256"/>
      <c r="L27" s="271" t="s">
        <v>197</v>
      </c>
    </row>
    <row r="28" spans="1:12" ht="16.5" thickBot="1">
      <c r="A28" s="313">
        <v>41618</v>
      </c>
      <c r="B28" s="312" t="s">
        <v>16</v>
      </c>
      <c r="C28" s="310">
        <v>600</v>
      </c>
      <c r="D28" s="311">
        <f>+C28*(100-E28)/100</f>
        <v>240</v>
      </c>
      <c r="E28" s="310">
        <v>60</v>
      </c>
      <c r="F28" s="310"/>
      <c r="G28" s="310">
        <v>210</v>
      </c>
      <c r="H28" s="310"/>
      <c r="I28" s="310"/>
      <c r="J28" s="310"/>
      <c r="K28" s="445"/>
      <c r="L28" s="336" t="s">
        <v>20</v>
      </c>
    </row>
    <row r="29" spans="1:12" ht="20.100000000000001" customHeight="1" thickTop="1">
      <c r="A29" s="308">
        <v>41723</v>
      </c>
      <c r="B29" s="307" t="s">
        <v>143</v>
      </c>
      <c r="C29" s="321"/>
      <c r="D29" s="322"/>
      <c r="E29" s="321"/>
      <c r="F29" s="321"/>
      <c r="G29" s="321"/>
      <c r="H29" s="321">
        <v>4165</v>
      </c>
      <c r="I29" s="321">
        <v>90</v>
      </c>
      <c r="J29" s="321"/>
      <c r="K29" s="446"/>
      <c r="L29" s="335" t="s">
        <v>197</v>
      </c>
    </row>
    <row r="30" spans="1:12">
      <c r="A30" s="274">
        <v>41750</v>
      </c>
      <c r="B30" s="275" t="s">
        <v>16</v>
      </c>
      <c r="C30" s="291">
        <v>550</v>
      </c>
      <c r="D30" s="292">
        <f>+C30*(100-E30)/100</f>
        <v>220</v>
      </c>
      <c r="E30" s="291">
        <v>60</v>
      </c>
      <c r="F30" s="291"/>
      <c r="G30" s="291">
        <v>150</v>
      </c>
      <c r="H30" s="291"/>
      <c r="I30" s="291"/>
      <c r="J30" s="291"/>
      <c r="K30" s="3256"/>
      <c r="L30" s="271" t="s">
        <v>283</v>
      </c>
    </row>
    <row r="31" spans="1:12">
      <c r="A31" s="274">
        <v>41830</v>
      </c>
      <c r="B31" s="275" t="s">
        <v>16</v>
      </c>
      <c r="C31" s="291">
        <v>555</v>
      </c>
      <c r="D31" s="292">
        <f>+C31*(100-E31)/100</f>
        <v>222</v>
      </c>
      <c r="E31" s="291">
        <v>60</v>
      </c>
      <c r="F31" s="291"/>
      <c r="G31" s="291">
        <v>185</v>
      </c>
      <c r="H31" s="291"/>
      <c r="I31" s="291"/>
      <c r="J31" s="291"/>
      <c r="K31" s="3256"/>
      <c r="L31" s="271" t="s">
        <v>20</v>
      </c>
    </row>
    <row r="32" spans="1:12" ht="20.100000000000001" customHeight="1">
      <c r="A32" s="274">
        <v>41868</v>
      </c>
      <c r="B32" s="275" t="s">
        <v>143</v>
      </c>
      <c r="C32" s="291"/>
      <c r="D32" s="292"/>
      <c r="E32" s="291"/>
      <c r="F32" s="291"/>
      <c r="G32" s="291"/>
      <c r="H32" s="291">
        <v>4100</v>
      </c>
      <c r="I32" s="291">
        <v>100</v>
      </c>
      <c r="J32" s="291"/>
      <c r="K32" s="3256"/>
      <c r="L32" s="271" t="s">
        <v>197</v>
      </c>
    </row>
    <row r="33" spans="1:12" ht="16.5" thickBot="1">
      <c r="A33" s="313">
        <v>41966</v>
      </c>
      <c r="B33" s="312" t="s">
        <v>16</v>
      </c>
      <c r="C33" s="310">
        <v>520</v>
      </c>
      <c r="D33" s="311">
        <f>+C33*(100-E33)/100</f>
        <v>208</v>
      </c>
      <c r="E33" s="310">
        <v>60</v>
      </c>
      <c r="F33" s="310"/>
      <c r="G33" s="310">
        <v>195</v>
      </c>
      <c r="H33" s="310"/>
      <c r="I33" s="310"/>
      <c r="J33" s="310"/>
      <c r="K33" s="445"/>
      <c r="L33" s="336" t="s">
        <v>283</v>
      </c>
    </row>
    <row r="34" spans="1:12" ht="20.100000000000001" customHeight="1" thickTop="1">
      <c r="A34" s="308">
        <v>42030</v>
      </c>
      <c r="B34" s="307" t="s">
        <v>143</v>
      </c>
      <c r="C34" s="321"/>
      <c r="D34" s="322"/>
      <c r="E34" s="321"/>
      <c r="F34" s="321"/>
      <c r="G34" s="321"/>
      <c r="H34" s="321">
        <v>4338</v>
      </c>
      <c r="I34" s="321">
        <v>100</v>
      </c>
      <c r="J34" s="321"/>
      <c r="K34" s="446"/>
      <c r="L34" s="335" t="s">
        <v>197</v>
      </c>
    </row>
    <row r="35" spans="1:12" ht="20.100000000000001" customHeight="1">
      <c r="A35" s="274">
        <v>42040</v>
      </c>
      <c r="B35" s="275" t="s">
        <v>16</v>
      </c>
      <c r="C35" s="291">
        <v>520</v>
      </c>
      <c r="D35" s="292">
        <f>+C35*(100-E35)/100</f>
        <v>208</v>
      </c>
      <c r="E35" s="291">
        <v>60</v>
      </c>
      <c r="F35" s="291"/>
      <c r="G35" s="291">
        <v>250</v>
      </c>
      <c r="H35" s="291"/>
      <c r="I35" s="291"/>
      <c r="J35" s="291"/>
      <c r="K35" s="3256"/>
      <c r="L35" s="271" t="s">
        <v>283</v>
      </c>
    </row>
    <row r="36" spans="1:12" ht="48.75" customHeight="1">
      <c r="A36" s="274">
        <v>42070</v>
      </c>
      <c r="B36" s="275" t="s">
        <v>11</v>
      </c>
      <c r="C36" s="4414" t="s">
        <v>552</v>
      </c>
      <c r="D36" s="4271"/>
      <c r="E36" s="4271"/>
      <c r="F36" s="4271"/>
      <c r="G36" s="4271"/>
      <c r="H36" s="4271"/>
      <c r="I36" s="4271"/>
      <c r="J36" s="4415"/>
      <c r="K36" s="3250"/>
    </row>
    <row r="37" spans="1:12">
      <c r="A37" s="274">
        <v>42072</v>
      </c>
      <c r="B37" s="275" t="s">
        <v>11</v>
      </c>
      <c r="C37" s="4358" t="s">
        <v>551</v>
      </c>
      <c r="D37" s="4281"/>
      <c r="E37" s="4281"/>
      <c r="F37" s="4281"/>
      <c r="G37" s="4281"/>
      <c r="H37" s="4281"/>
      <c r="I37" s="4281"/>
      <c r="J37" s="4359"/>
      <c r="K37" s="3229"/>
    </row>
    <row r="38" spans="1:12">
      <c r="A38" s="304">
        <v>42080</v>
      </c>
      <c r="B38" s="303" t="s">
        <v>16</v>
      </c>
      <c r="C38" s="301">
        <v>440</v>
      </c>
      <c r="D38" s="302">
        <f>+C38*(100-E38)/100</f>
        <v>176</v>
      </c>
      <c r="E38" s="301">
        <v>60</v>
      </c>
      <c r="F38" s="301"/>
      <c r="G38" s="301">
        <v>280</v>
      </c>
      <c r="H38" s="301"/>
      <c r="I38" s="301"/>
      <c r="J38" s="301"/>
      <c r="K38" s="301"/>
      <c r="L38" s="334" t="s">
        <v>20</v>
      </c>
    </row>
    <row r="39" spans="1:12" ht="20.100000000000001" customHeight="1">
      <c r="A39" s="274">
        <v>42085</v>
      </c>
      <c r="B39" s="275" t="s">
        <v>16</v>
      </c>
      <c r="C39" s="291">
        <v>425</v>
      </c>
      <c r="D39" s="292">
        <f>+C39*(100-E39)/100</f>
        <v>170</v>
      </c>
      <c r="E39" s="291">
        <v>60</v>
      </c>
      <c r="F39" s="291"/>
      <c r="G39" s="291">
        <v>280</v>
      </c>
      <c r="H39" s="291"/>
      <c r="I39" s="291"/>
      <c r="J39" s="291"/>
      <c r="K39" s="3256"/>
      <c r="L39" s="271" t="s">
        <v>376</v>
      </c>
    </row>
    <row r="40" spans="1:12" ht="20.100000000000001" customHeight="1">
      <c r="A40" s="274">
        <v>42105</v>
      </c>
      <c r="B40" s="275" t="s">
        <v>16</v>
      </c>
      <c r="C40" s="291">
        <v>425</v>
      </c>
      <c r="D40" s="292">
        <f>+C40*(100-E40)/100</f>
        <v>170</v>
      </c>
      <c r="E40" s="291">
        <v>60</v>
      </c>
      <c r="F40" s="291"/>
      <c r="G40" s="291">
        <v>290</v>
      </c>
      <c r="H40" s="291"/>
      <c r="I40" s="291"/>
      <c r="J40" s="291"/>
      <c r="K40" s="3256"/>
      <c r="L40" s="271" t="s">
        <v>376</v>
      </c>
    </row>
    <row r="41" spans="1:12">
      <c r="A41" s="274">
        <v>42130</v>
      </c>
      <c r="B41" s="275" t="s">
        <v>12</v>
      </c>
      <c r="C41" s="4345" t="s">
        <v>550</v>
      </c>
      <c r="D41" s="4274"/>
      <c r="E41" s="4274"/>
      <c r="F41" s="4274"/>
      <c r="G41" s="4274"/>
      <c r="H41" s="4274"/>
      <c r="I41" s="4274"/>
      <c r="J41" s="4346"/>
      <c r="K41" s="3226"/>
    </row>
    <row r="42" spans="1:12" ht="78.75" customHeight="1">
      <c r="A42" s="2168">
        <v>42135</v>
      </c>
      <c r="B42" s="1909" t="s">
        <v>34</v>
      </c>
      <c r="C42" s="4469" t="s">
        <v>1982</v>
      </c>
      <c r="D42" s="4470"/>
      <c r="E42" s="4470"/>
      <c r="F42" s="4470"/>
      <c r="G42" s="4470"/>
      <c r="H42" s="4470"/>
      <c r="I42" s="4470"/>
      <c r="J42" s="4471"/>
      <c r="K42" s="3514"/>
      <c r="L42" s="1652" t="s">
        <v>3971</v>
      </c>
    </row>
    <row r="43" spans="1:12" ht="39" customHeight="1">
      <c r="A43" s="274">
        <v>42144</v>
      </c>
      <c r="B43" s="275" t="s">
        <v>16</v>
      </c>
      <c r="C43" s="291">
        <v>585</v>
      </c>
      <c r="D43" s="292">
        <f>+C43*(100-E43)/100</f>
        <v>87.75</v>
      </c>
      <c r="E43" s="291">
        <v>85</v>
      </c>
      <c r="F43" s="291"/>
      <c r="G43" s="291">
        <v>260</v>
      </c>
      <c r="H43" s="291"/>
      <c r="I43" s="291"/>
      <c r="J43" s="291"/>
      <c r="K43" s="3256"/>
      <c r="L43" s="348" t="s">
        <v>1957</v>
      </c>
    </row>
    <row r="44" spans="1:12" ht="20.100000000000001" customHeight="1">
      <c r="A44" s="274">
        <v>42148</v>
      </c>
      <c r="B44" s="510" t="s">
        <v>143</v>
      </c>
      <c r="C44" s="291"/>
      <c r="D44" s="292"/>
      <c r="E44" s="291"/>
      <c r="F44" s="291"/>
      <c r="G44" s="291"/>
      <c r="H44" s="291">
        <v>4785</v>
      </c>
      <c r="I44" s="291">
        <v>100</v>
      </c>
      <c r="J44" s="291"/>
      <c r="K44" s="3256"/>
      <c r="L44" s="271" t="s">
        <v>1911</v>
      </c>
    </row>
    <row r="45" spans="1:12" ht="20.100000000000001" customHeight="1">
      <c r="A45" s="274">
        <v>42210</v>
      </c>
      <c r="B45" s="626" t="s">
        <v>16</v>
      </c>
      <c r="C45" s="291">
        <v>500</v>
      </c>
      <c r="D45" s="292">
        <f>+C45*(100-E45)/100</f>
        <v>125</v>
      </c>
      <c r="E45" s="291">
        <v>75</v>
      </c>
      <c r="F45" s="291"/>
      <c r="G45" s="291">
        <v>210</v>
      </c>
      <c r="H45" s="291"/>
      <c r="I45" s="291"/>
      <c r="J45" s="291"/>
      <c r="K45" s="3256"/>
      <c r="L45" s="271" t="s">
        <v>2050</v>
      </c>
    </row>
    <row r="46" spans="1:12" ht="20.100000000000001" customHeight="1">
      <c r="A46" s="274">
        <v>42285</v>
      </c>
      <c r="B46" s="733" t="s">
        <v>16</v>
      </c>
      <c r="C46" s="291">
        <v>560</v>
      </c>
      <c r="D46" s="292">
        <f>+C46*(100-E46)/100</f>
        <v>112</v>
      </c>
      <c r="E46" s="291">
        <v>80</v>
      </c>
      <c r="F46" s="291"/>
      <c r="G46" s="291">
        <v>240</v>
      </c>
      <c r="H46" s="291"/>
      <c r="I46" s="291"/>
      <c r="J46" s="291"/>
      <c r="K46" s="3256"/>
      <c r="L46" s="271" t="s">
        <v>20</v>
      </c>
    </row>
    <row r="47" spans="1:12" ht="20.100000000000001" customHeight="1">
      <c r="A47" s="784">
        <v>42308</v>
      </c>
      <c r="B47" s="783" t="s">
        <v>11</v>
      </c>
      <c r="C47" s="4340" t="s">
        <v>2236</v>
      </c>
      <c r="D47" s="4263"/>
      <c r="E47" s="4263"/>
      <c r="F47" s="4263"/>
      <c r="G47" s="4263"/>
      <c r="H47" s="4263"/>
      <c r="I47" s="4263"/>
      <c r="J47" s="4344"/>
      <c r="K47" s="3221"/>
    </row>
    <row r="48" spans="1:12" ht="20.100000000000001" customHeight="1">
      <c r="A48" s="784">
        <v>42309</v>
      </c>
      <c r="B48" s="783" t="s">
        <v>11</v>
      </c>
      <c r="C48" s="4340" t="s">
        <v>2236</v>
      </c>
      <c r="D48" s="4263"/>
      <c r="E48" s="4263"/>
      <c r="F48" s="4263"/>
      <c r="G48" s="4263"/>
      <c r="H48" s="4263"/>
      <c r="I48" s="4263"/>
      <c r="J48" s="4344"/>
      <c r="K48" s="3221"/>
    </row>
    <row r="49" spans="1:12" ht="20.100000000000001" customHeight="1">
      <c r="A49" s="274">
        <v>42312</v>
      </c>
      <c r="B49" s="783" t="s">
        <v>11</v>
      </c>
      <c r="C49" s="4340" t="s">
        <v>2236</v>
      </c>
      <c r="D49" s="4263"/>
      <c r="E49" s="4263"/>
      <c r="F49" s="4263"/>
      <c r="G49" s="4263"/>
      <c r="H49" s="4263"/>
      <c r="I49" s="4263"/>
      <c r="J49" s="4344"/>
      <c r="K49" s="3221"/>
    </row>
    <row r="50" spans="1:12">
      <c r="A50" s="784">
        <v>42313</v>
      </c>
      <c r="B50" s="783" t="s">
        <v>11</v>
      </c>
      <c r="C50" s="4340" t="s">
        <v>2236</v>
      </c>
      <c r="D50" s="4263"/>
      <c r="E50" s="4263"/>
      <c r="F50" s="4263"/>
      <c r="G50" s="4263"/>
      <c r="H50" s="4263"/>
      <c r="I50" s="4263"/>
      <c r="J50" s="4344"/>
      <c r="K50" s="3221"/>
    </row>
    <row r="51" spans="1:12" ht="20.100000000000001" customHeight="1">
      <c r="A51" s="784">
        <v>42314</v>
      </c>
      <c r="B51" s="783" t="s">
        <v>11</v>
      </c>
      <c r="C51" s="4340" t="s">
        <v>2236</v>
      </c>
      <c r="D51" s="4263"/>
      <c r="E51" s="4263"/>
      <c r="F51" s="4263"/>
      <c r="G51" s="4263"/>
      <c r="H51" s="4263"/>
      <c r="I51" s="4263"/>
      <c r="J51" s="4344"/>
      <c r="K51" s="3221"/>
      <c r="L51" s="270"/>
    </row>
    <row r="52" spans="1:12">
      <c r="A52" s="274">
        <v>42315</v>
      </c>
      <c r="B52" s="785" t="s">
        <v>16</v>
      </c>
      <c r="C52" s="291">
        <v>595</v>
      </c>
      <c r="D52" s="292">
        <f>+C52*(100-E52)/100</f>
        <v>119</v>
      </c>
      <c r="E52" s="291">
        <v>80</v>
      </c>
      <c r="F52" s="291"/>
      <c r="G52" s="291">
        <v>218</v>
      </c>
      <c r="H52" s="291"/>
      <c r="I52" s="291"/>
      <c r="J52" s="291"/>
      <c r="K52" s="3256"/>
      <c r="L52" s="271" t="s">
        <v>20</v>
      </c>
    </row>
    <row r="53" spans="1:12" ht="16.5" thickBot="1">
      <c r="A53" s="1706">
        <v>42317</v>
      </c>
      <c r="B53" s="1713" t="s">
        <v>143</v>
      </c>
      <c r="C53" s="445"/>
      <c r="D53" s="1709"/>
      <c r="E53" s="445"/>
      <c r="F53" s="445"/>
      <c r="G53" s="445"/>
      <c r="H53" s="445">
        <v>4190</v>
      </c>
      <c r="I53" s="445">
        <v>100</v>
      </c>
      <c r="J53" s="445"/>
      <c r="K53" s="445"/>
      <c r="L53" s="336" t="s">
        <v>197</v>
      </c>
    </row>
    <row r="54" spans="1:12" ht="16.5" thickTop="1">
      <c r="A54" s="308">
        <v>42385</v>
      </c>
      <c r="B54" s="307" t="s">
        <v>16</v>
      </c>
      <c r="C54" s="446">
        <v>540</v>
      </c>
      <c r="D54" s="322">
        <f>+C54*(100-E54)/100</f>
        <v>81</v>
      </c>
      <c r="E54" s="446">
        <v>85</v>
      </c>
      <c r="F54" s="446"/>
      <c r="G54" s="446">
        <v>250</v>
      </c>
      <c r="H54" s="446"/>
      <c r="I54" s="446"/>
      <c r="J54" s="446"/>
      <c r="K54" s="446"/>
      <c r="L54" s="335" t="s">
        <v>20</v>
      </c>
    </row>
    <row r="55" spans="1:12">
      <c r="A55" s="4293">
        <v>42417</v>
      </c>
      <c r="B55" s="1708" t="s">
        <v>16</v>
      </c>
      <c r="C55" s="1712">
        <v>505</v>
      </c>
      <c r="D55" s="1710">
        <f>+C55*(100-E55)/100</f>
        <v>50.5</v>
      </c>
      <c r="E55" s="1712">
        <v>90</v>
      </c>
      <c r="F55" s="1712"/>
      <c r="G55" s="1712">
        <v>280</v>
      </c>
      <c r="H55" s="1712"/>
      <c r="I55" s="1712"/>
      <c r="J55" s="1712"/>
      <c r="K55" s="3256"/>
      <c r="L55" s="271" t="s">
        <v>20</v>
      </c>
    </row>
    <row r="56" spans="1:12">
      <c r="A56" s="4307"/>
      <c r="B56" s="1708" t="s">
        <v>143</v>
      </c>
      <c r="C56" s="1712"/>
      <c r="D56" s="1710"/>
      <c r="E56" s="1712"/>
      <c r="F56" s="1712"/>
      <c r="G56" s="1712"/>
      <c r="H56" s="1712">
        <v>4545</v>
      </c>
      <c r="I56" s="1712">
        <v>100</v>
      </c>
      <c r="J56" s="1712"/>
      <c r="K56" s="3256"/>
      <c r="L56" s="270" t="s">
        <v>197</v>
      </c>
    </row>
    <row r="57" spans="1:12" ht="20.100000000000001" customHeight="1">
      <c r="A57" s="1718">
        <v>42426</v>
      </c>
      <c r="B57" s="1708" t="s">
        <v>11</v>
      </c>
      <c r="C57" s="4345" t="s">
        <v>3077</v>
      </c>
      <c r="D57" s="4274"/>
      <c r="E57" s="4274"/>
      <c r="F57" s="4274"/>
      <c r="G57" s="4274"/>
      <c r="H57" s="4274"/>
      <c r="I57" s="4274"/>
      <c r="J57" s="4346"/>
      <c r="K57" s="3226"/>
      <c r="L57" s="270"/>
    </row>
    <row r="58" spans="1:12" ht="29.25" customHeight="1">
      <c r="A58" s="1718">
        <v>42561</v>
      </c>
      <c r="B58" s="1708" t="s">
        <v>16</v>
      </c>
      <c r="C58" s="1712">
        <v>575</v>
      </c>
      <c r="D58" s="1710">
        <f>+C58*(100-E58)/100</f>
        <v>57.5</v>
      </c>
      <c r="E58" s="1712">
        <v>90</v>
      </c>
      <c r="F58" s="1712"/>
      <c r="G58" s="1712">
        <v>280</v>
      </c>
      <c r="H58" s="1712"/>
      <c r="I58" s="1712"/>
      <c r="J58" s="1712"/>
      <c r="K58" s="3256"/>
      <c r="L58" s="348" t="s">
        <v>3395</v>
      </c>
    </row>
    <row r="59" spans="1:12" ht="29.25" customHeight="1" thickBot="1">
      <c r="A59" s="300">
        <v>42720</v>
      </c>
      <c r="B59" s="299" t="s">
        <v>16</v>
      </c>
      <c r="C59" s="1715">
        <v>575</v>
      </c>
      <c r="D59" s="341">
        <f>+C59*(100-E59)/100</f>
        <v>57.5</v>
      </c>
      <c r="E59" s="1715">
        <v>90</v>
      </c>
      <c r="F59" s="1715"/>
      <c r="G59" s="1715">
        <v>235</v>
      </c>
      <c r="H59" s="1715"/>
      <c r="I59" s="1715"/>
      <c r="J59" s="1715"/>
      <c r="K59" s="3267"/>
      <c r="L59" s="1730" t="s">
        <v>3760</v>
      </c>
    </row>
    <row r="60" spans="1:12" ht="20.100000000000001" customHeight="1" thickTop="1">
      <c r="A60" s="1630">
        <v>42809</v>
      </c>
      <c r="B60" s="420" t="s">
        <v>16</v>
      </c>
      <c r="C60" s="1632">
        <v>465</v>
      </c>
      <c r="D60" s="1616">
        <f>+C60*(100-E60)/100</f>
        <v>46.5</v>
      </c>
      <c r="E60" s="1632">
        <v>90</v>
      </c>
      <c r="F60" s="1632"/>
      <c r="G60" s="1632">
        <v>245</v>
      </c>
      <c r="H60" s="1632"/>
      <c r="I60" s="1632"/>
      <c r="J60" s="1632"/>
      <c r="K60" s="3540"/>
      <c r="L60" s="1644" t="s">
        <v>3948</v>
      </c>
    </row>
    <row r="61" spans="1:12" ht="20.100000000000001" customHeight="1">
      <c r="A61" s="1670">
        <v>42817</v>
      </c>
      <c r="B61" s="1667" t="s">
        <v>143</v>
      </c>
      <c r="C61" s="1669"/>
      <c r="D61" s="1668"/>
      <c r="E61" s="1669"/>
      <c r="F61" s="1669"/>
      <c r="G61" s="1669"/>
      <c r="H61" s="1669">
        <v>4270</v>
      </c>
      <c r="I61" s="1669">
        <v>99</v>
      </c>
      <c r="J61" s="1669"/>
      <c r="K61" s="3256"/>
      <c r="L61" s="270"/>
    </row>
    <row r="62" spans="1:12" ht="20.100000000000001" customHeight="1">
      <c r="A62" s="1922">
        <v>42996</v>
      </c>
      <c r="B62" s="1921" t="s">
        <v>11</v>
      </c>
      <c r="C62" s="4340" t="s">
        <v>4243</v>
      </c>
      <c r="D62" s="4263"/>
      <c r="E62" s="4263"/>
      <c r="F62" s="4263"/>
      <c r="G62" s="4263"/>
      <c r="H62" s="4263"/>
      <c r="I62" s="4263"/>
      <c r="J62" s="4344"/>
      <c r="K62" s="3382"/>
      <c r="L62" s="2296"/>
    </row>
    <row r="63" spans="1:12" ht="20.100000000000001" customHeight="1">
      <c r="A63" s="274">
        <v>43024</v>
      </c>
      <c r="B63" s="275" t="s">
        <v>143</v>
      </c>
      <c r="C63" s="291"/>
      <c r="D63" s="292">
        <f>+C63*(100-E63)/100</f>
        <v>0</v>
      </c>
      <c r="E63" s="291"/>
      <c r="F63" s="291"/>
      <c r="G63" s="291"/>
      <c r="H63" s="291">
        <v>3930</v>
      </c>
      <c r="I63" s="291">
        <v>100</v>
      </c>
      <c r="J63" s="291"/>
      <c r="K63" s="3256"/>
      <c r="L63" s="547" t="s">
        <v>197</v>
      </c>
    </row>
    <row r="64" spans="1:12" ht="53.25" customHeight="1" thickBot="1">
      <c r="A64" s="300">
        <v>43087</v>
      </c>
      <c r="B64" s="299" t="s">
        <v>16</v>
      </c>
      <c r="C64" s="2185">
        <v>470</v>
      </c>
      <c r="D64" s="341">
        <f>+C64*(100-E64)/100</f>
        <v>65.8</v>
      </c>
      <c r="E64" s="2185">
        <v>86</v>
      </c>
      <c r="F64" s="2185"/>
      <c r="G64" s="2185">
        <v>215</v>
      </c>
      <c r="H64" s="2185"/>
      <c r="I64" s="2185"/>
      <c r="J64" s="2185"/>
      <c r="K64" s="3267"/>
      <c r="L64" s="374" t="s">
        <v>4812</v>
      </c>
    </row>
    <row r="65" spans="1:12" ht="20.100000000000001" customHeight="1" thickTop="1">
      <c r="A65" s="2179">
        <v>43178</v>
      </c>
      <c r="B65" s="2184" t="s">
        <v>11</v>
      </c>
      <c r="C65" s="4340" t="s">
        <v>4565</v>
      </c>
      <c r="D65" s="4263"/>
      <c r="E65" s="4263"/>
      <c r="F65" s="4263"/>
      <c r="G65" s="4263"/>
      <c r="H65" s="4263"/>
      <c r="I65" s="4263"/>
      <c r="J65" s="4344"/>
      <c r="K65" s="3382"/>
      <c r="L65" s="2296"/>
    </row>
    <row r="66" spans="1:12">
      <c r="A66" s="274">
        <v>43196</v>
      </c>
      <c r="B66" s="275" t="s">
        <v>11</v>
      </c>
      <c r="C66" s="4340" t="s">
        <v>4624</v>
      </c>
      <c r="D66" s="4263"/>
      <c r="E66" s="4263"/>
      <c r="F66" s="4263"/>
      <c r="G66" s="4263"/>
      <c r="H66" s="4263"/>
      <c r="I66" s="4263"/>
      <c r="J66" s="4344"/>
      <c r="K66" s="3221"/>
      <c r="L66" s="547"/>
    </row>
    <row r="67" spans="1:12" ht="30" customHeight="1">
      <c r="A67" s="274">
        <v>43227</v>
      </c>
      <c r="B67" s="275" t="s">
        <v>16</v>
      </c>
      <c r="C67" s="291">
        <v>525</v>
      </c>
      <c r="D67" s="292">
        <f>+C67*(100-E67)/100</f>
        <v>63</v>
      </c>
      <c r="E67" s="291">
        <v>88</v>
      </c>
      <c r="F67" s="291"/>
      <c r="G67" s="291">
        <v>185</v>
      </c>
      <c r="H67" s="291"/>
      <c r="I67" s="291"/>
      <c r="J67" s="291"/>
      <c r="K67" s="3256"/>
      <c r="L67" s="363" t="s">
        <v>4660</v>
      </c>
    </row>
    <row r="68" spans="1:12" ht="39.75" customHeight="1">
      <c r="A68" s="274">
        <v>43325</v>
      </c>
      <c r="B68" s="275" t="s">
        <v>16</v>
      </c>
      <c r="C68" s="291">
        <v>505</v>
      </c>
      <c r="D68" s="292">
        <f>+C68*(100-E68)/100</f>
        <v>60.6</v>
      </c>
      <c r="E68" s="291">
        <v>88</v>
      </c>
      <c r="F68" s="291"/>
      <c r="G68" s="291">
        <v>160</v>
      </c>
      <c r="H68" s="291"/>
      <c r="I68" s="291"/>
      <c r="J68" s="291"/>
      <c r="K68" s="3256"/>
      <c r="L68" s="2360" t="s">
        <v>4814</v>
      </c>
    </row>
    <row r="69" spans="1:12">
      <c r="A69" s="274">
        <v>43370</v>
      </c>
      <c r="B69" s="275" t="s">
        <v>11</v>
      </c>
      <c r="C69" s="4340" t="s">
        <v>4890</v>
      </c>
      <c r="D69" s="4263"/>
      <c r="E69" s="4263"/>
      <c r="F69" s="4263"/>
      <c r="G69" s="4263"/>
      <c r="H69" s="4263"/>
      <c r="I69" s="4263"/>
      <c r="J69" s="4344"/>
      <c r="K69" s="3221"/>
      <c r="L69" s="270"/>
    </row>
    <row r="70" spans="1:12" ht="48" thickBot="1">
      <c r="A70" s="300">
        <v>43394</v>
      </c>
      <c r="B70" s="299" t="s">
        <v>16</v>
      </c>
      <c r="C70" s="2605">
        <v>510</v>
      </c>
      <c r="D70" s="341">
        <f>+C70*(100-E70)/100</f>
        <v>61.2</v>
      </c>
      <c r="E70" s="2605">
        <v>88</v>
      </c>
      <c r="F70" s="2605"/>
      <c r="G70" s="2605">
        <v>185</v>
      </c>
      <c r="H70" s="2605"/>
      <c r="I70" s="2605"/>
      <c r="J70" s="2605"/>
      <c r="K70" s="3267"/>
      <c r="L70" s="2611" t="s">
        <v>4938</v>
      </c>
    </row>
    <row r="71" spans="1:12" ht="48" thickTop="1">
      <c r="A71" s="2612">
        <v>43510</v>
      </c>
      <c r="B71" s="2614" t="s">
        <v>16</v>
      </c>
      <c r="C71" s="337">
        <v>520</v>
      </c>
      <c r="D71" s="338">
        <f>+C71*(100-E71)/100</f>
        <v>52</v>
      </c>
      <c r="E71" s="337">
        <v>90</v>
      </c>
      <c r="F71" s="337"/>
      <c r="G71" s="337">
        <v>195</v>
      </c>
      <c r="H71" s="337"/>
      <c r="I71" s="337"/>
      <c r="J71" s="337"/>
      <c r="K71" s="337"/>
      <c r="L71" s="1705" t="s">
        <v>5178</v>
      </c>
    </row>
    <row r="72" spans="1:12">
      <c r="A72" s="274">
        <v>43588</v>
      </c>
      <c r="B72" s="275" t="s">
        <v>143</v>
      </c>
      <c r="C72" s="291"/>
      <c r="D72" s="292"/>
      <c r="E72" s="291"/>
      <c r="F72" s="291"/>
      <c r="G72" s="291"/>
      <c r="H72" s="291">
        <v>3677</v>
      </c>
      <c r="I72" s="291">
        <v>100</v>
      </c>
      <c r="J72" s="291"/>
      <c r="K72" s="3256"/>
      <c r="L72" s="270"/>
    </row>
    <row r="73" spans="1:12" ht="25.5" customHeight="1">
      <c r="A73" s="2785">
        <v>43662</v>
      </c>
      <c r="B73" s="2783" t="s">
        <v>11</v>
      </c>
      <c r="C73" s="4340" t="s">
        <v>5525</v>
      </c>
      <c r="D73" s="4263"/>
      <c r="E73" s="4263"/>
      <c r="F73" s="4263"/>
      <c r="G73" s="4263"/>
      <c r="H73" s="4263"/>
      <c r="I73" s="4263"/>
      <c r="J73" s="4344"/>
      <c r="K73" s="3221"/>
      <c r="L73" s="270"/>
    </row>
    <row r="74" spans="1:12">
      <c r="A74" s="274">
        <v>43787</v>
      </c>
      <c r="B74" s="275" t="s">
        <v>16</v>
      </c>
      <c r="C74" s="291">
        <v>468</v>
      </c>
      <c r="D74" s="292">
        <f>+C74*(100-E74)/100</f>
        <v>56.16</v>
      </c>
      <c r="E74" s="291">
        <v>88</v>
      </c>
      <c r="F74" s="291" t="s">
        <v>70</v>
      </c>
      <c r="G74" s="291">
        <v>162</v>
      </c>
      <c r="H74" s="291"/>
      <c r="I74" s="291"/>
      <c r="J74" s="291"/>
      <c r="K74" s="3256"/>
      <c r="L74" s="270" t="s">
        <v>4151</v>
      </c>
    </row>
    <row r="75" spans="1:12" ht="32.25" customHeight="1">
      <c r="A75" s="274">
        <v>43805</v>
      </c>
      <c r="B75" s="275" t="s">
        <v>11</v>
      </c>
      <c r="C75" s="4414" t="s">
        <v>5799</v>
      </c>
      <c r="D75" s="4271"/>
      <c r="E75" s="4271"/>
      <c r="F75" s="4271"/>
      <c r="G75" s="4271"/>
      <c r="H75" s="4271"/>
      <c r="I75" s="4271"/>
      <c r="J75" s="4415"/>
      <c r="K75" s="3250"/>
      <c r="L75" s="270"/>
    </row>
    <row r="76" spans="1:12">
      <c r="A76" s="274"/>
      <c r="B76" s="275"/>
      <c r="C76" s="291"/>
      <c r="D76" s="292">
        <f>+C76*(100-E76)/100</f>
        <v>0</v>
      </c>
      <c r="E76" s="291"/>
      <c r="F76" s="291"/>
      <c r="G76" s="291"/>
      <c r="H76" s="291"/>
      <c r="I76" s="291"/>
      <c r="J76" s="291"/>
      <c r="K76" s="3256"/>
      <c r="L76" s="270"/>
    </row>
    <row r="77" spans="1:12" ht="20.100000000000001" customHeight="1">
      <c r="A77" s="274"/>
      <c r="B77" s="275"/>
      <c r="C77" s="291"/>
      <c r="D77" s="292">
        <f t="shared" ref="D77:D93" si="0">+C77*(100-E77)/100</f>
        <v>0</v>
      </c>
      <c r="E77" s="291"/>
      <c r="F77" s="291"/>
      <c r="G77" s="291"/>
      <c r="H77" s="291"/>
      <c r="I77" s="291"/>
      <c r="J77" s="291"/>
      <c r="K77" s="3256"/>
      <c r="L77" s="270"/>
    </row>
    <row r="78" spans="1:12">
      <c r="A78" s="274"/>
      <c r="B78" s="275"/>
      <c r="C78" s="291"/>
      <c r="D78" s="292">
        <f t="shared" si="0"/>
        <v>0</v>
      </c>
      <c r="E78" s="291"/>
      <c r="F78" s="291"/>
      <c r="G78" s="291"/>
      <c r="H78" s="291"/>
      <c r="I78" s="291"/>
      <c r="J78" s="291"/>
      <c r="K78" s="3256"/>
      <c r="L78" s="270"/>
    </row>
    <row r="79" spans="1:12">
      <c r="A79" s="274"/>
      <c r="B79" s="275"/>
      <c r="C79" s="291"/>
      <c r="D79" s="292">
        <f t="shared" si="0"/>
        <v>0</v>
      </c>
      <c r="E79" s="291"/>
      <c r="F79" s="291"/>
      <c r="G79" s="291"/>
      <c r="H79" s="291"/>
      <c r="I79" s="291"/>
      <c r="J79" s="291"/>
      <c r="K79" s="3256"/>
      <c r="L79" s="270"/>
    </row>
    <row r="80" spans="1:12">
      <c r="A80" s="274"/>
      <c r="B80" s="275"/>
      <c r="C80" s="291"/>
      <c r="D80" s="292">
        <f t="shared" si="0"/>
        <v>0</v>
      </c>
      <c r="E80" s="291"/>
      <c r="F80" s="291"/>
      <c r="G80" s="291"/>
      <c r="H80" s="291"/>
      <c r="I80" s="291"/>
      <c r="J80" s="291"/>
      <c r="K80" s="3256"/>
      <c r="L80" s="270"/>
    </row>
    <row r="81" spans="1:12">
      <c r="A81" s="274"/>
      <c r="B81" s="275"/>
      <c r="C81" s="291"/>
      <c r="D81" s="292">
        <f t="shared" si="0"/>
        <v>0</v>
      </c>
      <c r="E81" s="291"/>
      <c r="F81" s="291"/>
      <c r="G81" s="291"/>
      <c r="H81" s="291"/>
      <c r="I81" s="291"/>
      <c r="J81" s="291"/>
      <c r="K81" s="3256"/>
      <c r="L81" s="270"/>
    </row>
    <row r="82" spans="1:12">
      <c r="A82" s="274"/>
      <c r="B82" s="275"/>
      <c r="C82" s="291"/>
      <c r="D82" s="292">
        <f t="shared" si="0"/>
        <v>0</v>
      </c>
      <c r="E82" s="291"/>
      <c r="F82" s="291"/>
      <c r="G82" s="291"/>
      <c r="H82" s="291"/>
      <c r="I82" s="291"/>
      <c r="J82" s="291"/>
      <c r="K82" s="3256"/>
      <c r="L82" s="270"/>
    </row>
    <row r="83" spans="1:12" ht="20.100000000000001" customHeight="1">
      <c r="A83" s="274"/>
      <c r="B83" s="275"/>
      <c r="C83" s="291"/>
      <c r="D83" s="292">
        <f t="shared" si="0"/>
        <v>0</v>
      </c>
      <c r="E83" s="291"/>
      <c r="F83" s="291"/>
      <c r="G83" s="291"/>
      <c r="H83" s="291"/>
      <c r="I83" s="291"/>
      <c r="J83" s="291"/>
      <c r="K83" s="3256"/>
      <c r="L83" s="270"/>
    </row>
    <row r="84" spans="1:12" ht="20.100000000000001" customHeight="1">
      <c r="A84" s="274"/>
      <c r="B84" s="275"/>
      <c r="C84" s="291"/>
      <c r="D84" s="292">
        <f t="shared" si="0"/>
        <v>0</v>
      </c>
      <c r="E84" s="291"/>
      <c r="F84" s="291"/>
      <c r="G84" s="291"/>
      <c r="H84" s="291"/>
      <c r="I84" s="291"/>
      <c r="J84" s="291"/>
      <c r="K84" s="3256"/>
      <c r="L84" s="270"/>
    </row>
    <row r="85" spans="1:12" ht="20.100000000000001" customHeight="1">
      <c r="A85" s="274"/>
      <c r="B85" s="275"/>
      <c r="C85" s="291"/>
      <c r="D85" s="292">
        <f t="shared" si="0"/>
        <v>0</v>
      </c>
      <c r="E85" s="291"/>
      <c r="F85" s="291"/>
      <c r="G85" s="291"/>
      <c r="H85" s="291"/>
      <c r="I85" s="291"/>
      <c r="J85" s="291"/>
      <c r="K85" s="3256"/>
      <c r="L85" s="270"/>
    </row>
    <row r="86" spans="1:12" ht="20.100000000000001" customHeight="1">
      <c r="A86" s="274"/>
      <c r="B86" s="275"/>
      <c r="C86" s="291"/>
      <c r="D86" s="292">
        <f t="shared" si="0"/>
        <v>0</v>
      </c>
      <c r="E86" s="291"/>
      <c r="F86" s="291"/>
      <c r="G86" s="291"/>
      <c r="H86" s="291"/>
      <c r="I86" s="291"/>
      <c r="J86" s="291"/>
      <c r="K86" s="3256"/>
      <c r="L86" s="270"/>
    </row>
    <row r="87" spans="1:12" ht="20.100000000000001" customHeight="1">
      <c r="A87" s="274"/>
      <c r="B87" s="275"/>
      <c r="C87" s="291"/>
      <c r="D87" s="292">
        <f t="shared" si="0"/>
        <v>0</v>
      </c>
      <c r="E87" s="291"/>
      <c r="F87" s="291"/>
      <c r="G87" s="291"/>
      <c r="H87" s="291"/>
      <c r="I87" s="291"/>
      <c r="J87" s="291"/>
      <c r="K87" s="3256"/>
      <c r="L87" s="270"/>
    </row>
    <row r="88" spans="1:12" ht="20.100000000000001" customHeight="1">
      <c r="A88" s="274"/>
      <c r="B88" s="275"/>
      <c r="C88" s="291"/>
      <c r="D88" s="292">
        <f t="shared" si="0"/>
        <v>0</v>
      </c>
      <c r="E88" s="291"/>
      <c r="F88" s="291"/>
      <c r="G88" s="291"/>
      <c r="H88" s="291"/>
      <c r="I88" s="291"/>
      <c r="J88" s="291"/>
      <c r="K88" s="3256"/>
      <c r="L88" s="270"/>
    </row>
    <row r="89" spans="1:12" ht="20.100000000000001" customHeight="1">
      <c r="A89" s="274"/>
      <c r="B89" s="275"/>
      <c r="C89" s="291"/>
      <c r="D89" s="292">
        <f t="shared" si="0"/>
        <v>0</v>
      </c>
      <c r="E89" s="291"/>
      <c r="F89" s="291"/>
      <c r="G89" s="291"/>
      <c r="H89" s="291"/>
      <c r="I89" s="291"/>
      <c r="J89" s="291"/>
      <c r="K89" s="3256"/>
      <c r="L89" s="270"/>
    </row>
    <row r="90" spans="1:12" ht="20.100000000000001" customHeight="1">
      <c r="A90" s="274"/>
      <c r="B90" s="275"/>
      <c r="C90" s="291"/>
      <c r="D90" s="292">
        <f t="shared" si="0"/>
        <v>0</v>
      </c>
      <c r="E90" s="291"/>
      <c r="F90" s="291"/>
      <c r="G90" s="291"/>
      <c r="H90" s="291"/>
      <c r="I90" s="291"/>
      <c r="J90" s="291"/>
      <c r="K90" s="3256"/>
      <c r="L90" s="270"/>
    </row>
    <row r="91" spans="1:12">
      <c r="A91" s="274"/>
      <c r="B91" s="275"/>
      <c r="C91" s="291"/>
      <c r="D91" s="292">
        <f t="shared" si="0"/>
        <v>0</v>
      </c>
      <c r="E91" s="291"/>
      <c r="F91" s="291"/>
      <c r="G91" s="291"/>
      <c r="H91" s="291"/>
      <c r="I91" s="291"/>
      <c r="J91" s="291"/>
      <c r="K91" s="3256"/>
      <c r="L91" s="270"/>
    </row>
    <row r="92" spans="1:12" ht="20.100000000000001" customHeight="1">
      <c r="A92" s="274"/>
      <c r="B92" s="275"/>
      <c r="C92" s="291"/>
      <c r="D92" s="292">
        <f t="shared" si="0"/>
        <v>0</v>
      </c>
      <c r="E92" s="291"/>
      <c r="F92" s="291"/>
      <c r="G92" s="291"/>
      <c r="H92" s="291"/>
      <c r="I92" s="291"/>
      <c r="J92" s="291"/>
      <c r="K92" s="3256"/>
      <c r="L92" s="270"/>
    </row>
    <row r="93" spans="1:12">
      <c r="A93" s="274"/>
      <c r="B93" s="275"/>
      <c r="C93" s="291"/>
      <c r="D93" s="292">
        <f t="shared" si="0"/>
        <v>0</v>
      </c>
      <c r="E93" s="291"/>
      <c r="F93" s="291"/>
      <c r="G93" s="291"/>
      <c r="H93" s="291"/>
      <c r="I93" s="291"/>
      <c r="J93" s="291"/>
      <c r="K93" s="3256"/>
      <c r="L93" s="270"/>
    </row>
    <row r="94" spans="1:12" ht="20.100000000000001" customHeight="1">
      <c r="A94" s="274"/>
      <c r="B94" s="275"/>
      <c r="C94" s="291"/>
      <c r="D94" s="291"/>
      <c r="E94" s="291"/>
      <c r="F94" s="291"/>
      <c r="G94" s="291"/>
      <c r="H94" s="291"/>
      <c r="I94" s="291"/>
      <c r="J94" s="291"/>
      <c r="K94" s="3256"/>
      <c r="L94" s="270"/>
    </row>
    <row r="95" spans="1:12">
      <c r="A95" s="274"/>
      <c r="B95" s="275"/>
      <c r="C95" s="291"/>
      <c r="D95" s="291"/>
      <c r="E95" s="291"/>
      <c r="F95" s="291"/>
      <c r="G95" s="291"/>
      <c r="H95" s="291"/>
      <c r="I95" s="291"/>
      <c r="J95" s="291"/>
      <c r="K95" s="3256"/>
      <c r="L95" s="270"/>
    </row>
    <row r="96" spans="1:12">
      <c r="A96" s="274"/>
      <c r="B96" s="275"/>
      <c r="C96" s="291"/>
      <c r="D96" s="291"/>
      <c r="E96" s="291"/>
      <c r="F96" s="291"/>
      <c r="G96" s="291"/>
      <c r="H96" s="291"/>
      <c r="I96" s="291"/>
      <c r="J96" s="291"/>
      <c r="K96" s="3256"/>
      <c r="L96" s="270"/>
    </row>
    <row r="97" spans="1:12">
      <c r="A97" s="274"/>
      <c r="B97" s="275"/>
      <c r="C97" s="291"/>
      <c r="D97" s="291"/>
      <c r="E97" s="291"/>
      <c r="F97" s="291"/>
      <c r="G97" s="291"/>
      <c r="H97" s="291"/>
      <c r="I97" s="291"/>
      <c r="J97" s="291"/>
      <c r="K97" s="3256"/>
      <c r="L97" s="270"/>
    </row>
    <row r="98" spans="1:12" ht="20.100000000000001" customHeight="1">
      <c r="A98" s="274"/>
      <c r="B98" s="275"/>
      <c r="C98" s="291"/>
      <c r="D98" s="291"/>
      <c r="E98" s="291"/>
      <c r="F98" s="291"/>
      <c r="G98" s="291"/>
      <c r="H98" s="291"/>
      <c r="I98" s="291"/>
      <c r="J98" s="291"/>
      <c r="K98" s="3256"/>
      <c r="L98" s="270"/>
    </row>
    <row r="99" spans="1:12" ht="20.100000000000001" customHeight="1">
      <c r="A99" s="274"/>
      <c r="B99" s="275"/>
      <c r="C99" s="291"/>
      <c r="D99" s="291"/>
      <c r="E99" s="291"/>
      <c r="F99" s="291"/>
      <c r="G99" s="291"/>
      <c r="H99" s="291"/>
      <c r="I99" s="291"/>
      <c r="J99" s="291"/>
      <c r="K99" s="3256"/>
      <c r="L99" s="270"/>
    </row>
    <row r="100" spans="1:12" ht="20.100000000000001" customHeight="1">
      <c r="A100" s="274"/>
      <c r="B100" s="275"/>
      <c r="C100" s="291"/>
      <c r="D100" s="291"/>
      <c r="E100" s="291"/>
      <c r="F100" s="291"/>
      <c r="G100" s="291"/>
      <c r="H100" s="291"/>
      <c r="I100" s="291"/>
      <c r="J100" s="291"/>
      <c r="K100" s="3256"/>
      <c r="L100" s="270"/>
    </row>
    <row r="101" spans="1:12" ht="20.100000000000001" customHeight="1">
      <c r="A101" s="274"/>
      <c r="B101" s="275"/>
      <c r="C101" s="291"/>
      <c r="D101" s="291"/>
      <c r="E101" s="291"/>
      <c r="F101" s="291"/>
      <c r="G101" s="291"/>
      <c r="H101" s="291"/>
      <c r="I101" s="291"/>
      <c r="J101" s="291"/>
      <c r="K101" s="3256"/>
      <c r="L101" s="270"/>
    </row>
    <row r="102" spans="1:12">
      <c r="A102" s="274"/>
      <c r="B102" s="275"/>
      <c r="C102" s="291"/>
      <c r="D102" s="291"/>
      <c r="E102" s="291"/>
      <c r="F102" s="291"/>
      <c r="G102" s="291"/>
      <c r="H102" s="291"/>
      <c r="I102" s="291"/>
      <c r="J102" s="291"/>
      <c r="K102" s="3256"/>
      <c r="L102" s="270"/>
    </row>
    <row r="103" spans="1:12">
      <c r="A103" s="274"/>
      <c r="B103" s="275"/>
      <c r="C103" s="291"/>
      <c r="D103" s="291"/>
      <c r="E103" s="291"/>
      <c r="F103" s="291"/>
      <c r="G103" s="291"/>
      <c r="H103" s="291"/>
      <c r="I103" s="291"/>
      <c r="J103" s="291"/>
      <c r="K103" s="3256"/>
      <c r="L103" s="270"/>
    </row>
    <row r="104" spans="1:12">
      <c r="A104" s="274"/>
      <c r="B104" s="275"/>
      <c r="C104" s="291"/>
      <c r="D104" s="291"/>
      <c r="E104" s="291"/>
      <c r="F104" s="291"/>
      <c r="G104" s="291"/>
      <c r="H104" s="291"/>
      <c r="I104" s="291"/>
      <c r="J104" s="291"/>
      <c r="K104" s="3256"/>
      <c r="L104" s="270"/>
    </row>
    <row r="105" spans="1:12" ht="20.100000000000001" customHeight="1">
      <c r="A105" s="274"/>
      <c r="B105" s="275"/>
      <c r="C105" s="291"/>
      <c r="D105" s="291"/>
      <c r="E105" s="291"/>
      <c r="F105" s="291"/>
      <c r="G105" s="291"/>
      <c r="H105" s="291"/>
      <c r="I105" s="291"/>
      <c r="J105" s="291"/>
      <c r="K105" s="3256"/>
      <c r="L105" s="270"/>
    </row>
    <row r="106" spans="1:12">
      <c r="A106" s="274"/>
      <c r="B106" s="275"/>
      <c r="C106" s="291"/>
      <c r="D106" s="291"/>
      <c r="E106" s="291"/>
      <c r="F106" s="291"/>
      <c r="G106" s="291"/>
      <c r="H106" s="291"/>
      <c r="I106" s="291"/>
      <c r="J106" s="291"/>
      <c r="K106" s="3256"/>
      <c r="L106" s="270"/>
    </row>
    <row r="107" spans="1:12">
      <c r="A107" s="274"/>
      <c r="B107" s="275"/>
      <c r="C107" s="291"/>
      <c r="D107" s="291"/>
      <c r="E107" s="291"/>
      <c r="F107" s="291"/>
      <c r="G107" s="291"/>
      <c r="H107" s="291"/>
      <c r="I107" s="291"/>
      <c r="J107" s="291"/>
      <c r="K107" s="3256"/>
      <c r="L107" s="270"/>
    </row>
    <row r="108" spans="1:12">
      <c r="A108" s="274"/>
      <c r="B108" s="275"/>
      <c r="C108" s="291"/>
      <c r="D108" s="291"/>
      <c r="E108" s="291"/>
      <c r="F108" s="291"/>
      <c r="G108" s="291"/>
      <c r="H108" s="291"/>
      <c r="I108" s="291"/>
      <c r="J108" s="291"/>
      <c r="K108" s="3256"/>
      <c r="L108" s="270"/>
    </row>
    <row r="109" spans="1:12" ht="20.100000000000001" customHeight="1">
      <c r="A109" s="274"/>
      <c r="B109" s="275"/>
      <c r="C109" s="291"/>
      <c r="D109" s="291"/>
      <c r="E109" s="291"/>
      <c r="F109" s="291"/>
      <c r="G109" s="291"/>
      <c r="H109" s="291"/>
      <c r="I109" s="291"/>
      <c r="J109" s="291"/>
      <c r="K109" s="3256"/>
      <c r="L109" s="270"/>
    </row>
    <row r="110" spans="1:12" ht="20.100000000000001" customHeight="1">
      <c r="A110" s="274"/>
      <c r="B110" s="275"/>
      <c r="C110" s="291"/>
      <c r="D110" s="291"/>
      <c r="E110" s="291"/>
      <c r="F110" s="291"/>
      <c r="G110" s="291"/>
      <c r="H110" s="291"/>
      <c r="I110" s="291"/>
      <c r="J110" s="291"/>
      <c r="K110" s="3256"/>
      <c r="L110" s="270"/>
    </row>
    <row r="111" spans="1:12">
      <c r="A111" s="274"/>
      <c r="B111" s="275"/>
      <c r="C111" s="291"/>
      <c r="D111" s="291"/>
      <c r="E111" s="291"/>
      <c r="F111" s="291"/>
      <c r="G111" s="291"/>
      <c r="H111" s="291"/>
      <c r="I111" s="291"/>
      <c r="J111" s="291"/>
      <c r="K111" s="3256"/>
      <c r="L111" s="270"/>
    </row>
    <row r="112" spans="1:12">
      <c r="A112" s="274"/>
      <c r="B112" s="275"/>
      <c r="C112" s="291"/>
      <c r="D112" s="291"/>
      <c r="E112" s="291"/>
      <c r="F112" s="291"/>
      <c r="G112" s="291"/>
      <c r="H112" s="291"/>
      <c r="I112" s="291"/>
      <c r="J112" s="291"/>
      <c r="K112" s="3256"/>
      <c r="L112" s="270"/>
    </row>
    <row r="113" spans="1:12">
      <c r="A113" s="274"/>
      <c r="B113" s="275"/>
      <c r="C113" s="291"/>
      <c r="D113" s="291"/>
      <c r="E113" s="291"/>
      <c r="F113" s="291"/>
      <c r="G113" s="291"/>
      <c r="H113" s="291"/>
      <c r="I113" s="291"/>
      <c r="J113" s="291"/>
      <c r="K113" s="3256"/>
      <c r="L113" s="270"/>
    </row>
    <row r="114" spans="1:12">
      <c r="A114" s="274"/>
      <c r="B114" s="275"/>
      <c r="C114" s="291"/>
      <c r="D114" s="291"/>
      <c r="E114" s="291"/>
      <c r="F114" s="291"/>
      <c r="G114" s="291"/>
      <c r="H114" s="291"/>
      <c r="I114" s="291"/>
      <c r="J114" s="291"/>
      <c r="K114" s="3256"/>
      <c r="L114" s="270"/>
    </row>
    <row r="115" spans="1:12">
      <c r="A115" s="274"/>
      <c r="B115" s="275"/>
      <c r="C115" s="291"/>
      <c r="D115" s="291"/>
      <c r="E115" s="291"/>
      <c r="F115" s="291"/>
      <c r="G115" s="291"/>
      <c r="H115" s="291"/>
      <c r="I115" s="291"/>
      <c r="J115" s="291"/>
      <c r="K115" s="3256"/>
      <c r="L115" s="270"/>
    </row>
    <row r="116" spans="1:12">
      <c r="A116" s="274"/>
      <c r="B116" s="275"/>
      <c r="C116" s="291"/>
      <c r="D116" s="291"/>
      <c r="E116" s="291"/>
      <c r="F116" s="291"/>
      <c r="G116" s="291"/>
      <c r="H116" s="291"/>
      <c r="I116" s="291"/>
      <c r="J116" s="291"/>
      <c r="K116" s="3256"/>
      <c r="L116" s="270"/>
    </row>
    <row r="117" spans="1:12" ht="20.100000000000001" customHeight="1">
      <c r="A117" s="274"/>
      <c r="B117" s="275"/>
      <c r="C117" s="291"/>
      <c r="D117" s="291"/>
      <c r="E117" s="291"/>
      <c r="F117" s="291"/>
      <c r="G117" s="291"/>
      <c r="H117" s="291"/>
      <c r="I117" s="291"/>
      <c r="J117" s="291"/>
      <c r="K117" s="3256"/>
      <c r="L117" s="270"/>
    </row>
    <row r="118" spans="1:12" ht="20.100000000000001" customHeight="1">
      <c r="A118" s="274"/>
      <c r="B118" s="275"/>
      <c r="C118" s="291"/>
      <c r="D118" s="291"/>
      <c r="E118" s="291"/>
      <c r="F118" s="291"/>
      <c r="G118" s="291"/>
      <c r="H118" s="291"/>
      <c r="I118" s="291"/>
      <c r="J118" s="291"/>
      <c r="K118" s="3256"/>
      <c r="L118" s="270"/>
    </row>
    <row r="119" spans="1:12" ht="20.100000000000001" customHeight="1">
      <c r="A119" s="274"/>
      <c r="B119" s="275"/>
      <c r="C119" s="291"/>
      <c r="D119" s="291"/>
      <c r="E119" s="291"/>
      <c r="F119" s="291"/>
      <c r="G119" s="291"/>
      <c r="H119" s="291"/>
      <c r="I119" s="291"/>
      <c r="J119" s="291"/>
      <c r="K119" s="3256"/>
      <c r="L119" s="270"/>
    </row>
    <row r="120" spans="1:12" ht="20.100000000000001" customHeight="1">
      <c r="A120" s="274"/>
      <c r="B120" s="275"/>
      <c r="C120" s="291"/>
      <c r="D120" s="291"/>
      <c r="E120" s="291"/>
      <c r="F120" s="291"/>
      <c r="G120" s="291"/>
      <c r="H120" s="291"/>
      <c r="I120" s="291"/>
      <c r="J120" s="291"/>
      <c r="K120" s="3256"/>
      <c r="L120" s="270"/>
    </row>
    <row r="121" spans="1:12">
      <c r="A121" s="274"/>
      <c r="B121" s="275"/>
      <c r="C121" s="291"/>
      <c r="D121" s="291"/>
      <c r="E121" s="291"/>
      <c r="F121" s="291"/>
      <c r="G121" s="291"/>
      <c r="H121" s="291"/>
      <c r="I121" s="291"/>
      <c r="J121" s="291"/>
      <c r="K121" s="3256"/>
      <c r="L121" s="270"/>
    </row>
    <row r="122" spans="1:12" ht="20.100000000000001" customHeight="1">
      <c r="A122" s="274"/>
      <c r="B122" s="275"/>
      <c r="C122" s="291"/>
      <c r="D122" s="291"/>
      <c r="E122" s="291"/>
      <c r="F122" s="291"/>
      <c r="G122" s="291"/>
      <c r="H122" s="291"/>
      <c r="I122" s="291"/>
      <c r="J122" s="291"/>
      <c r="K122" s="3256"/>
      <c r="L122" s="270"/>
    </row>
    <row r="123" spans="1:12" ht="20.100000000000001" customHeight="1">
      <c r="A123" s="274"/>
      <c r="B123" s="275"/>
      <c r="C123" s="291"/>
      <c r="D123" s="291"/>
      <c r="E123" s="291"/>
      <c r="F123" s="291"/>
      <c r="G123" s="291"/>
      <c r="H123" s="291"/>
      <c r="I123" s="291"/>
      <c r="J123" s="291"/>
      <c r="K123" s="3256"/>
      <c r="L123" s="270"/>
    </row>
    <row r="124" spans="1:12" ht="20.100000000000001" customHeight="1">
      <c r="A124" s="274"/>
      <c r="B124" s="275"/>
      <c r="C124" s="291"/>
      <c r="D124" s="291"/>
      <c r="E124" s="291"/>
      <c r="F124" s="291"/>
      <c r="G124" s="291"/>
      <c r="H124" s="291"/>
      <c r="I124" s="291"/>
      <c r="J124" s="291"/>
      <c r="K124" s="3256"/>
      <c r="L124" s="270"/>
    </row>
    <row r="125" spans="1:12" ht="20.100000000000001" customHeight="1">
      <c r="A125" s="274"/>
      <c r="B125" s="275"/>
      <c r="C125" s="291"/>
      <c r="D125" s="291"/>
      <c r="E125" s="291"/>
      <c r="F125" s="291"/>
      <c r="G125" s="291"/>
      <c r="H125" s="291"/>
      <c r="I125" s="291"/>
      <c r="J125" s="291"/>
      <c r="K125" s="3256"/>
      <c r="L125" s="270"/>
    </row>
    <row r="126" spans="1:12" ht="20.100000000000001" customHeight="1">
      <c r="A126" s="274"/>
      <c r="B126" s="275"/>
      <c r="C126" s="291"/>
      <c r="D126" s="291"/>
      <c r="E126" s="291"/>
      <c r="F126" s="291"/>
      <c r="G126" s="291"/>
      <c r="H126" s="291"/>
      <c r="I126" s="291"/>
      <c r="J126" s="291"/>
      <c r="K126" s="3256"/>
      <c r="L126" s="270"/>
    </row>
    <row r="127" spans="1:12" ht="20.100000000000001" customHeight="1">
      <c r="A127" s="274"/>
      <c r="B127" s="275"/>
      <c r="C127" s="291"/>
      <c r="D127" s="291"/>
      <c r="E127" s="291"/>
      <c r="F127" s="291"/>
      <c r="G127" s="291"/>
      <c r="H127" s="291"/>
      <c r="I127" s="291"/>
      <c r="J127" s="291"/>
      <c r="K127" s="3256"/>
      <c r="L127" s="270"/>
    </row>
    <row r="128" spans="1:12" ht="20.100000000000001" customHeight="1">
      <c r="A128" s="274"/>
      <c r="B128" s="275"/>
      <c r="C128" s="291"/>
      <c r="D128" s="291"/>
      <c r="E128" s="291"/>
      <c r="F128" s="291"/>
      <c r="G128" s="291"/>
      <c r="H128" s="291"/>
      <c r="I128" s="291"/>
      <c r="J128" s="291"/>
      <c r="K128" s="3256"/>
      <c r="L128" s="270"/>
    </row>
    <row r="129" spans="1:12" ht="20.100000000000001" customHeight="1">
      <c r="A129" s="274"/>
      <c r="B129" s="275"/>
      <c r="C129" s="291"/>
      <c r="D129" s="291"/>
      <c r="E129" s="291"/>
      <c r="F129" s="291"/>
      <c r="G129" s="291"/>
      <c r="H129" s="291"/>
      <c r="I129" s="291"/>
      <c r="J129" s="291"/>
      <c r="K129" s="3256"/>
      <c r="L129" s="270"/>
    </row>
    <row r="130" spans="1:12">
      <c r="A130" s="274"/>
      <c r="B130" s="275"/>
      <c r="C130" s="291"/>
      <c r="D130" s="291"/>
      <c r="E130" s="291"/>
      <c r="F130" s="291"/>
      <c r="G130" s="291"/>
      <c r="H130" s="291"/>
      <c r="I130" s="291"/>
      <c r="J130" s="291"/>
      <c r="K130" s="3256"/>
      <c r="L130" s="270"/>
    </row>
    <row r="131" spans="1:12" ht="20.100000000000001" customHeight="1">
      <c r="A131" s="274"/>
      <c r="B131" s="275"/>
      <c r="C131" s="291"/>
      <c r="D131" s="291"/>
      <c r="E131" s="291"/>
      <c r="F131" s="291"/>
      <c r="G131" s="291"/>
      <c r="H131" s="291"/>
      <c r="I131" s="291"/>
      <c r="J131" s="291"/>
      <c r="K131" s="3256"/>
      <c r="L131" s="270"/>
    </row>
    <row r="132" spans="1:12">
      <c r="A132" s="274"/>
      <c r="B132" s="275"/>
      <c r="C132" s="291"/>
      <c r="D132" s="291"/>
      <c r="E132" s="291"/>
      <c r="F132" s="291"/>
      <c r="G132" s="291"/>
      <c r="H132" s="291"/>
      <c r="I132" s="291"/>
      <c r="J132" s="291"/>
      <c r="K132" s="3256"/>
      <c r="L132" s="270"/>
    </row>
    <row r="133" spans="1:12">
      <c r="A133" s="274"/>
      <c r="B133" s="275"/>
      <c r="C133" s="291"/>
      <c r="D133" s="291"/>
      <c r="E133" s="291"/>
      <c r="F133" s="291"/>
      <c r="G133" s="291"/>
      <c r="H133" s="291"/>
      <c r="I133" s="291"/>
      <c r="J133" s="291"/>
      <c r="K133" s="3256"/>
      <c r="L133" s="270"/>
    </row>
    <row r="134" spans="1:12">
      <c r="A134" s="274"/>
      <c r="C134" s="291"/>
      <c r="D134" s="291"/>
      <c r="E134" s="291"/>
      <c r="F134" s="291"/>
      <c r="G134" s="291"/>
      <c r="H134" s="291"/>
      <c r="I134" s="291"/>
      <c r="J134" s="291"/>
      <c r="K134" s="3256"/>
      <c r="L134" s="270"/>
    </row>
    <row r="135" spans="1:12">
      <c r="A135" s="274"/>
      <c r="C135" s="291"/>
      <c r="D135" s="291"/>
      <c r="E135" s="291"/>
      <c r="F135" s="291"/>
      <c r="G135" s="291"/>
      <c r="H135" s="291"/>
      <c r="I135" s="291"/>
      <c r="J135" s="291"/>
      <c r="K135" s="3256"/>
      <c r="L135" s="270"/>
    </row>
    <row r="136" spans="1:12">
      <c r="A136" s="274"/>
      <c r="C136" s="291"/>
      <c r="D136" s="291"/>
      <c r="E136" s="291"/>
      <c r="F136" s="291"/>
      <c r="G136" s="291"/>
      <c r="H136" s="291"/>
      <c r="I136" s="291"/>
      <c r="J136" s="291"/>
      <c r="K136" s="3256"/>
      <c r="L136" s="270"/>
    </row>
    <row r="137" spans="1:12">
      <c r="A137" s="274"/>
      <c r="C137" s="291"/>
      <c r="D137" s="291"/>
      <c r="E137" s="291"/>
      <c r="F137" s="291"/>
      <c r="G137" s="291"/>
      <c r="H137" s="291"/>
      <c r="I137" s="291"/>
      <c r="J137" s="291"/>
      <c r="K137" s="3256"/>
      <c r="L137" s="270"/>
    </row>
    <row r="138" spans="1:12">
      <c r="A138" s="274"/>
      <c r="C138" s="291"/>
      <c r="D138" s="291"/>
      <c r="E138" s="291"/>
      <c r="F138" s="291"/>
      <c r="G138" s="291"/>
      <c r="H138" s="291"/>
      <c r="I138" s="291"/>
      <c r="J138" s="291"/>
      <c r="K138" s="3256"/>
      <c r="L138" s="270"/>
    </row>
    <row r="139" spans="1:12">
      <c r="A139" s="274"/>
      <c r="C139" s="291"/>
      <c r="D139" s="291"/>
      <c r="E139" s="291"/>
      <c r="F139" s="291"/>
      <c r="G139" s="291"/>
      <c r="H139" s="291"/>
      <c r="I139" s="291"/>
      <c r="J139" s="291"/>
      <c r="K139" s="3256"/>
      <c r="L139" s="270"/>
    </row>
    <row r="140" spans="1:12">
      <c r="A140" s="274"/>
      <c r="C140" s="291"/>
      <c r="D140" s="291"/>
      <c r="E140" s="291"/>
      <c r="F140" s="291"/>
      <c r="G140" s="291"/>
      <c r="H140" s="291"/>
      <c r="I140" s="291"/>
      <c r="J140" s="291"/>
      <c r="K140" s="3256"/>
      <c r="L140" s="270"/>
    </row>
    <row r="141" spans="1:12">
      <c r="A141" s="274"/>
      <c r="C141" s="291"/>
      <c r="D141" s="291"/>
      <c r="E141" s="291"/>
      <c r="F141" s="291"/>
      <c r="G141" s="291"/>
      <c r="H141" s="291"/>
      <c r="I141" s="291"/>
      <c r="J141" s="291"/>
      <c r="K141" s="3256"/>
      <c r="L141" s="270"/>
    </row>
    <row r="142" spans="1:12">
      <c r="A142" s="274"/>
      <c r="C142" s="291"/>
      <c r="D142" s="291"/>
      <c r="E142" s="291"/>
      <c r="F142" s="291"/>
      <c r="G142" s="291"/>
      <c r="H142" s="291"/>
      <c r="I142" s="291"/>
      <c r="J142" s="291"/>
      <c r="K142" s="3256"/>
      <c r="L142" s="270"/>
    </row>
    <row r="143" spans="1:12">
      <c r="A143" s="274"/>
      <c r="C143" s="291"/>
      <c r="D143" s="291"/>
      <c r="E143" s="291"/>
      <c r="F143" s="291"/>
      <c r="G143" s="291"/>
      <c r="H143" s="291"/>
      <c r="I143" s="291"/>
      <c r="J143" s="291"/>
      <c r="K143" s="3256"/>
      <c r="L143" s="270"/>
    </row>
    <row r="144" spans="1:12">
      <c r="A144" s="274"/>
      <c r="C144" s="291"/>
      <c r="D144" s="291"/>
      <c r="E144" s="291"/>
      <c r="F144" s="291"/>
      <c r="G144" s="291"/>
      <c r="H144" s="291"/>
      <c r="I144" s="291"/>
      <c r="J144" s="291"/>
      <c r="K144" s="3256"/>
      <c r="L144" s="270"/>
    </row>
    <row r="145" spans="1:12">
      <c r="A145" s="274"/>
      <c r="C145" s="291"/>
      <c r="D145" s="291"/>
      <c r="E145" s="291"/>
      <c r="F145" s="291"/>
      <c r="G145" s="291"/>
      <c r="H145" s="291"/>
      <c r="I145" s="291"/>
      <c r="J145" s="291"/>
      <c r="K145" s="3256"/>
      <c r="L145" s="270"/>
    </row>
    <row r="146" spans="1:12">
      <c r="A146" s="274"/>
      <c r="C146" s="291"/>
      <c r="D146" s="291"/>
      <c r="E146" s="291"/>
      <c r="F146" s="291"/>
      <c r="G146" s="291"/>
      <c r="H146" s="291"/>
      <c r="I146" s="291"/>
      <c r="J146" s="291"/>
      <c r="K146" s="3256"/>
      <c r="L146" s="270"/>
    </row>
    <row r="147" spans="1:12">
      <c r="A147" s="274"/>
      <c r="C147" s="291"/>
      <c r="D147" s="291"/>
      <c r="E147" s="291"/>
      <c r="F147" s="291"/>
      <c r="G147" s="291"/>
      <c r="H147" s="291"/>
      <c r="I147" s="291"/>
      <c r="J147" s="291"/>
      <c r="K147" s="3256"/>
      <c r="L147" s="270"/>
    </row>
    <row r="148" spans="1:12">
      <c r="A148" s="274"/>
      <c r="C148" s="291"/>
      <c r="D148" s="291"/>
      <c r="E148" s="291"/>
      <c r="F148" s="291"/>
      <c r="G148" s="291"/>
      <c r="H148" s="291"/>
      <c r="I148" s="291"/>
      <c r="J148" s="291"/>
      <c r="K148" s="3256"/>
      <c r="L148" s="270"/>
    </row>
    <row r="149" spans="1:12">
      <c r="A149" s="274"/>
      <c r="C149" s="291"/>
      <c r="D149" s="291"/>
      <c r="E149" s="291"/>
      <c r="F149" s="291"/>
      <c r="G149" s="291"/>
      <c r="H149" s="291"/>
      <c r="I149" s="291"/>
      <c r="J149" s="291"/>
      <c r="K149" s="3256"/>
      <c r="L149" s="270"/>
    </row>
    <row r="150" spans="1:12">
      <c r="A150" s="274"/>
      <c r="C150" s="291"/>
      <c r="D150" s="291"/>
      <c r="E150" s="291"/>
      <c r="F150" s="291"/>
      <c r="G150" s="291"/>
      <c r="H150" s="291"/>
      <c r="I150" s="291"/>
      <c r="J150" s="291"/>
      <c r="K150" s="3256"/>
      <c r="L150" s="270"/>
    </row>
    <row r="151" spans="1:12">
      <c r="A151" s="274"/>
      <c r="C151" s="291"/>
      <c r="D151" s="291"/>
      <c r="E151" s="291"/>
      <c r="F151" s="291"/>
      <c r="G151" s="291"/>
      <c r="H151" s="291"/>
      <c r="I151" s="291"/>
      <c r="J151" s="291"/>
      <c r="K151" s="3256"/>
      <c r="L151" s="270"/>
    </row>
    <row r="152" spans="1:12">
      <c r="A152" s="274"/>
      <c r="C152" s="291"/>
      <c r="D152" s="291"/>
      <c r="E152" s="291"/>
      <c r="F152" s="291"/>
      <c r="G152" s="291"/>
      <c r="H152" s="291"/>
      <c r="I152" s="291"/>
      <c r="J152" s="291"/>
      <c r="K152" s="3256"/>
      <c r="L152" s="270"/>
    </row>
    <row r="153" spans="1:12">
      <c r="A153" s="274"/>
      <c r="C153" s="291"/>
      <c r="D153" s="291"/>
      <c r="E153" s="291"/>
      <c r="F153" s="291"/>
      <c r="G153" s="291"/>
      <c r="H153" s="291"/>
      <c r="I153" s="291"/>
      <c r="J153" s="291"/>
      <c r="K153" s="3256"/>
      <c r="L153" s="270"/>
    </row>
    <row r="154" spans="1:12">
      <c r="A154" s="274"/>
      <c r="L154" s="270"/>
    </row>
    <row r="155" spans="1:12">
      <c r="A155" s="274"/>
      <c r="L155" s="270"/>
    </row>
    <row r="156" spans="1:12">
      <c r="A156" s="274"/>
      <c r="L156" s="270"/>
    </row>
    <row r="157" spans="1:12">
      <c r="A157" s="274"/>
      <c r="L157" s="270"/>
    </row>
    <row r="158" spans="1:12">
      <c r="A158" s="274"/>
      <c r="L158" s="270"/>
    </row>
    <row r="159" spans="1:12">
      <c r="A159" s="274"/>
      <c r="L159" s="270"/>
    </row>
    <row r="160" spans="1:12">
      <c r="A160" s="274"/>
      <c r="L160" s="270"/>
    </row>
  </sheetData>
  <autoFilter ref="A6:L6"/>
  <customSheetViews>
    <customSheetView guid="{CD481555-6D06-49CD-9625-98C90CC09C9A}" showAutoFilter="1">
      <selection activeCell="B63" sqref="B63"/>
      <pageMargins left="0.75" right="0.75" top="1" bottom="1" header="0.5" footer="0.5"/>
      <pageSetup paperSize="9" orientation="portrait" r:id="rId1"/>
      <headerFooter alignWithMargins="0"/>
      <autoFilter ref="B6:B160"/>
    </customSheetView>
    <customSheetView guid="{9EC6AF21-4B8E-44E3-AF29-8895353139B2}" showAutoFilter="1">
      <pane ySplit="6" topLeftCell="A49" activePane="bottomLeft" state="frozen"/>
      <selection pane="bottomLeft" activeCell="K42" sqref="K42"/>
      <pageMargins left="0.75" right="0.75" top="1" bottom="1" header="0.5" footer="0.5"/>
      <pageSetup paperSize="9" orientation="portrait" r:id="rId2"/>
      <headerFooter alignWithMargins="0"/>
      <autoFilter ref="B6:B160"/>
    </customSheetView>
    <customSheetView guid="{4A6D03CA-35D0-42B2-8E76-6C991766DE68}" showAutoFilter="1">
      <pane ySplit="4" topLeftCell="A44" activePane="bottomLeft" state="frozen"/>
      <selection pane="bottomLeft" activeCell="H62" sqref="H62"/>
      <pageMargins left="0.75" right="0.75" top="1" bottom="1" header="0.5" footer="0.5"/>
      <pageSetup paperSize="9" orientation="portrait" r:id="rId3"/>
      <headerFooter alignWithMargins="0"/>
      <autoFilter ref="B6:B160"/>
    </customSheetView>
    <customSheetView guid="{94FC66D5-BF29-4BE8-974C-C93BA07E9FE3}" showAutoFilter="1">
      <pane ySplit="6" topLeftCell="A50" activePane="bottomLeft" state="frozen"/>
      <selection pane="bottomLeft" activeCell="G63" sqref="G63"/>
      <pageMargins left="0.75" right="0.75" top="1" bottom="1" header="0.5" footer="0.5"/>
      <pageSetup paperSize="9" orientation="portrait" r:id="rId4"/>
      <headerFooter alignWithMargins="0"/>
      <autoFilter ref="B6:B160"/>
    </customSheetView>
  </customSheetViews>
  <mergeCells count="39">
    <mergeCell ref="C75:J75"/>
    <mergeCell ref="C69:J69"/>
    <mergeCell ref="C65:J65"/>
    <mergeCell ref="A55:A56"/>
    <mergeCell ref="C22:J22"/>
    <mergeCell ref="C66:J66"/>
    <mergeCell ref="C73:J73"/>
    <mergeCell ref="C47:J47"/>
    <mergeCell ref="C48:J48"/>
    <mergeCell ref="C36:J36"/>
    <mergeCell ref="C37:J37"/>
    <mergeCell ref="C41:J41"/>
    <mergeCell ref="C42:J42"/>
    <mergeCell ref="C62:J62"/>
    <mergeCell ref="C57:J57"/>
    <mergeCell ref="C49:J49"/>
    <mergeCell ref="C50:J50"/>
    <mergeCell ref="C51:J51"/>
    <mergeCell ref="A3:B3"/>
    <mergeCell ref="C3:F3"/>
    <mergeCell ref="G3:H3"/>
    <mergeCell ref="C9:J9"/>
    <mergeCell ref="C21:J21"/>
    <mergeCell ref="C13:J13"/>
    <mergeCell ref="C14:J14"/>
    <mergeCell ref="C15:J15"/>
    <mergeCell ref="C17:J17"/>
    <mergeCell ref="I3:J3"/>
    <mergeCell ref="C12:J12"/>
    <mergeCell ref="A4:B4"/>
    <mergeCell ref="C4:F4"/>
    <mergeCell ref="C8:J8"/>
    <mergeCell ref="A5:B5"/>
    <mergeCell ref="C5:F5"/>
    <mergeCell ref="A1:L1"/>
    <mergeCell ref="A2:B2"/>
    <mergeCell ref="C2:F2"/>
    <mergeCell ref="G2:H2"/>
    <mergeCell ref="I2:J2"/>
  </mergeCells>
  <hyperlinks>
    <hyperlink ref="B42" r:id="rId5"/>
  </hyperlinks>
  <pageMargins left="0.75" right="0.75" top="1" bottom="1" header="0.5" footer="0.5"/>
  <pageSetup paperSize="9" orientation="portrait" r:id="rId6"/>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M161"/>
  <sheetViews>
    <sheetView workbookViewId="0">
      <pane ySplit="6" topLeftCell="A73" activePane="bottomLeft" state="frozen"/>
      <selection pane="bottomLeft" activeCell="H88" sqref="H88"/>
    </sheetView>
  </sheetViews>
  <sheetFormatPr defaultRowHeight="15.75"/>
  <cols>
    <col min="1" max="1" width="11" style="273" customWidth="1"/>
    <col min="2" max="9" width="10.140625" style="272" customWidth="1"/>
    <col min="10" max="11" width="15.28515625" style="272" customWidth="1"/>
    <col min="12" max="12" width="43.85546875" style="348" customWidth="1"/>
    <col min="13" max="16384" width="9.140625" style="272"/>
  </cols>
  <sheetData>
    <row r="1" spans="1:13" s="281" customFormat="1" ht="30.75" customHeight="1" thickTop="1">
      <c r="A1" s="4298" t="s">
        <v>596</v>
      </c>
      <c r="B1" s="4299"/>
      <c r="C1" s="4299"/>
      <c r="D1" s="4299"/>
      <c r="E1" s="4299"/>
      <c r="F1" s="4299"/>
      <c r="G1" s="4299"/>
      <c r="H1" s="4299"/>
      <c r="I1" s="4299"/>
      <c r="J1" s="4299"/>
      <c r="K1" s="4299"/>
      <c r="L1" s="4300"/>
      <c r="M1" s="288"/>
    </row>
    <row r="2" spans="1:13" s="270" customFormat="1" ht="20.25" customHeight="1">
      <c r="A2" s="4289" t="s">
        <v>215</v>
      </c>
      <c r="B2" s="4373"/>
      <c r="C2" s="4358">
        <f>(11+105+111)*25</f>
        <v>5675</v>
      </c>
      <c r="D2" s="4281"/>
      <c r="E2" s="4281"/>
      <c r="F2" s="4359"/>
      <c r="G2" s="4268"/>
      <c r="H2" s="4399"/>
      <c r="I2" s="4365" t="s">
        <v>216</v>
      </c>
      <c r="J2" s="4366"/>
      <c r="K2" s="4350" t="s">
        <v>595</v>
      </c>
      <c r="L2" s="4351"/>
      <c r="M2" s="285"/>
    </row>
    <row r="3" spans="1:13" s="270" customFormat="1" ht="20.25" customHeight="1">
      <c r="A3" s="4289" t="s">
        <v>217</v>
      </c>
      <c r="B3" s="4373"/>
      <c r="C3" s="4358" t="s">
        <v>236</v>
      </c>
      <c r="D3" s="4281"/>
      <c r="E3" s="4281"/>
      <c r="F3" s="4359"/>
      <c r="G3" s="4400"/>
      <c r="H3" s="4401"/>
      <c r="I3" s="4365" t="s">
        <v>218</v>
      </c>
      <c r="J3" s="4366"/>
      <c r="K3" s="4350" t="s">
        <v>594</v>
      </c>
      <c r="L3" s="4351"/>
      <c r="M3" s="285"/>
    </row>
    <row r="4" spans="1:13" s="270" customFormat="1" ht="20.25" customHeight="1">
      <c r="A4" s="4289" t="s">
        <v>219</v>
      </c>
      <c r="B4" s="4373"/>
      <c r="C4" s="4358" t="s">
        <v>243</v>
      </c>
      <c r="D4" s="4281"/>
      <c r="E4" s="4281"/>
      <c r="F4" s="4359"/>
      <c r="G4" s="4268"/>
      <c r="H4" s="4399"/>
      <c r="I4" s="4365" t="s">
        <v>220</v>
      </c>
      <c r="J4" s="4366"/>
      <c r="K4" s="4350" t="s">
        <v>613</v>
      </c>
      <c r="L4" s="4351"/>
      <c r="M4" s="285"/>
    </row>
    <row r="5" spans="1:13" s="270" customFormat="1" ht="54.75" customHeight="1" thickBot="1">
      <c r="A5" s="4360" t="s">
        <v>221</v>
      </c>
      <c r="B5" s="4361"/>
      <c r="C5" s="4362" t="s">
        <v>4500</v>
      </c>
      <c r="D5" s="4363"/>
      <c r="E5" s="4363"/>
      <c r="F5" s="4364"/>
      <c r="G5" s="362"/>
      <c r="H5" s="361"/>
      <c r="I5" s="4365" t="s">
        <v>325</v>
      </c>
      <c r="J5" s="4366"/>
      <c r="K5" s="4867" t="s">
        <v>6294</v>
      </c>
      <c r="L5" s="4868"/>
      <c r="M5" s="285"/>
    </row>
    <row r="6" spans="1:13" s="354" customFormat="1" ht="35.25" customHeight="1" thickTop="1">
      <c r="A6" s="284" t="s">
        <v>1</v>
      </c>
      <c r="B6" s="283" t="s">
        <v>0</v>
      </c>
      <c r="C6" s="283" t="s">
        <v>2</v>
      </c>
      <c r="D6" s="283" t="s">
        <v>3</v>
      </c>
      <c r="E6" s="283" t="s">
        <v>4</v>
      </c>
      <c r="F6" s="283" t="s">
        <v>5</v>
      </c>
      <c r="G6" s="283" t="s">
        <v>6</v>
      </c>
      <c r="H6" s="283" t="s">
        <v>7</v>
      </c>
      <c r="I6" s="283" t="s">
        <v>8</v>
      </c>
      <c r="J6" s="283" t="s">
        <v>9</v>
      </c>
      <c r="K6" s="283" t="s">
        <v>6286</v>
      </c>
      <c r="L6" s="282" t="s">
        <v>10</v>
      </c>
    </row>
    <row r="7" spans="1:13" ht="20.100000000000001" customHeight="1">
      <c r="A7" s="274">
        <v>40576</v>
      </c>
      <c r="B7" s="275" t="s">
        <v>12</v>
      </c>
      <c r="C7" s="4440" t="s">
        <v>593</v>
      </c>
      <c r="D7" s="4440"/>
      <c r="E7" s="4440"/>
      <c r="F7" s="4440"/>
      <c r="G7" s="4440"/>
      <c r="H7" s="4440"/>
      <c r="I7" s="4440"/>
      <c r="J7" s="4440"/>
      <c r="K7" s="3256"/>
    </row>
    <row r="8" spans="1:13" ht="24.75" customHeight="1">
      <c r="A8" s="274">
        <v>40581</v>
      </c>
      <c r="B8" s="275" t="s">
        <v>143</v>
      </c>
      <c r="C8" s="291"/>
      <c r="D8" s="291"/>
      <c r="E8" s="291"/>
      <c r="F8" s="291"/>
      <c r="G8" s="291"/>
      <c r="H8" s="291"/>
      <c r="I8" s="291"/>
      <c r="J8" s="291">
        <v>3300</v>
      </c>
      <c r="K8" s="3256"/>
      <c r="L8" s="348" t="s">
        <v>592</v>
      </c>
    </row>
    <row r="9" spans="1:13" ht="82.5" customHeight="1">
      <c r="A9" s="1930">
        <v>40585</v>
      </c>
      <c r="B9" s="1937" t="s">
        <v>34</v>
      </c>
      <c r="C9" s="4869" t="s">
        <v>591</v>
      </c>
      <c r="D9" s="4869"/>
      <c r="E9" s="4869"/>
      <c r="F9" s="4869"/>
      <c r="G9" s="4869"/>
      <c r="H9" s="4869"/>
      <c r="I9" s="4869"/>
      <c r="J9" s="4869"/>
      <c r="K9" s="3522" t="s">
        <v>3975</v>
      </c>
      <c r="L9" s="2205" t="s">
        <v>3975</v>
      </c>
    </row>
    <row r="10" spans="1:13" ht="20.100000000000001" customHeight="1">
      <c r="A10" s="274">
        <v>40593</v>
      </c>
      <c r="B10" s="275" t="s">
        <v>11</v>
      </c>
      <c r="C10" s="4440" t="s">
        <v>6107</v>
      </c>
      <c r="D10" s="4440"/>
      <c r="E10" s="4440"/>
      <c r="F10" s="4440"/>
      <c r="G10" s="4440"/>
      <c r="H10" s="4440"/>
      <c r="I10" s="4440"/>
      <c r="J10" s="4440"/>
      <c r="K10" s="3256"/>
    </row>
    <row r="11" spans="1:13" ht="20.100000000000001" customHeight="1">
      <c r="A11" s="4296">
        <v>40617</v>
      </c>
      <c r="B11" s="275" t="s">
        <v>143</v>
      </c>
      <c r="C11" s="275"/>
      <c r="D11" s="275"/>
      <c r="E11" s="275"/>
      <c r="F11" s="275"/>
      <c r="G11" s="275"/>
      <c r="H11" s="275"/>
      <c r="I11" s="275"/>
      <c r="J11" s="291">
        <v>4080</v>
      </c>
      <c r="K11" s="3256"/>
      <c r="L11" s="348" t="s">
        <v>589</v>
      </c>
    </row>
    <row r="12" spans="1:13">
      <c r="A12" s="4296"/>
      <c r="B12" s="275" t="s">
        <v>143</v>
      </c>
      <c r="C12" s="275"/>
      <c r="D12" s="275"/>
      <c r="E12" s="275"/>
      <c r="F12" s="275"/>
      <c r="G12" s="275"/>
      <c r="H12" s="275"/>
      <c r="I12" s="275"/>
      <c r="J12" s="275"/>
      <c r="K12" s="3233"/>
      <c r="L12" s="348" t="s">
        <v>50</v>
      </c>
    </row>
    <row r="13" spans="1:13" ht="20.25" customHeight="1">
      <c r="A13" s="274">
        <v>40627</v>
      </c>
      <c r="B13" s="275" t="s">
        <v>12</v>
      </c>
      <c r="C13" s="4436" t="s">
        <v>590</v>
      </c>
      <c r="D13" s="4436"/>
      <c r="E13" s="4436"/>
      <c r="F13" s="4436"/>
      <c r="G13" s="4436"/>
      <c r="H13" s="4436"/>
      <c r="I13" s="4436"/>
      <c r="J13" s="4436"/>
      <c r="K13" s="3255"/>
    </row>
    <row r="14" spans="1:13" ht="20.100000000000001" customHeight="1">
      <c r="A14" s="4296">
        <v>40636</v>
      </c>
      <c r="B14" s="275" t="s">
        <v>143</v>
      </c>
      <c r="C14" s="291"/>
      <c r="D14" s="291"/>
      <c r="E14" s="291"/>
      <c r="F14" s="291"/>
      <c r="G14" s="291"/>
      <c r="H14" s="291"/>
      <c r="I14" s="291"/>
      <c r="J14" s="291">
        <v>3955</v>
      </c>
      <c r="K14" s="3256"/>
      <c r="L14" s="348" t="s">
        <v>589</v>
      </c>
    </row>
    <row r="15" spans="1:13" ht="20.100000000000001" customHeight="1">
      <c r="A15" s="4296"/>
      <c r="B15" s="275" t="s">
        <v>143</v>
      </c>
      <c r="C15" s="291"/>
      <c r="D15" s="291"/>
      <c r="E15" s="291"/>
      <c r="F15" s="291"/>
      <c r="G15" s="291"/>
      <c r="H15" s="291"/>
      <c r="I15" s="291"/>
      <c r="J15" s="291"/>
      <c r="K15" s="3256"/>
      <c r="L15" s="348" t="s">
        <v>30</v>
      </c>
    </row>
    <row r="16" spans="1:13" ht="20.100000000000001" customHeight="1">
      <c r="A16" s="274">
        <v>40665</v>
      </c>
      <c r="B16" s="275" t="s">
        <v>16</v>
      </c>
      <c r="C16" s="291">
        <v>405</v>
      </c>
      <c r="D16" s="291">
        <v>20</v>
      </c>
      <c r="E16" s="291">
        <v>95</v>
      </c>
      <c r="F16" s="291">
        <v>18</v>
      </c>
      <c r="G16" s="291">
        <v>150</v>
      </c>
      <c r="H16" s="291"/>
      <c r="I16" s="291"/>
      <c r="J16" s="291"/>
      <c r="K16" s="3256"/>
      <c r="L16" s="348" t="s">
        <v>588</v>
      </c>
    </row>
    <row r="17" spans="1:12" ht="51" customHeight="1">
      <c r="A17" s="4296">
        <v>40666</v>
      </c>
      <c r="B17" s="1937" t="s">
        <v>15</v>
      </c>
      <c r="C17" s="4869" t="s">
        <v>587</v>
      </c>
      <c r="D17" s="4869"/>
      <c r="E17" s="4869"/>
      <c r="F17" s="4869"/>
      <c r="G17" s="4869"/>
      <c r="H17" s="4869"/>
      <c r="I17" s="4869"/>
      <c r="J17" s="4869"/>
      <c r="K17" s="3513" t="s">
        <v>3973</v>
      </c>
      <c r="L17" s="2205" t="s">
        <v>3973</v>
      </c>
    </row>
    <row r="18" spans="1:12" ht="20.100000000000001" customHeight="1">
      <c r="A18" s="4296"/>
      <c r="B18" s="275" t="s">
        <v>12</v>
      </c>
      <c r="C18" s="4440" t="s">
        <v>586</v>
      </c>
      <c r="D18" s="4440"/>
      <c r="E18" s="4440"/>
      <c r="F18" s="4440"/>
      <c r="G18" s="4440"/>
      <c r="H18" s="4440"/>
      <c r="I18" s="4440"/>
      <c r="J18" s="4440"/>
      <c r="K18" s="3256"/>
    </row>
    <row r="19" spans="1:12" ht="20.100000000000001" customHeight="1">
      <c r="A19" s="274">
        <v>40698</v>
      </c>
      <c r="B19" s="275" t="s">
        <v>16</v>
      </c>
      <c r="C19" s="291">
        <v>215</v>
      </c>
      <c r="D19" s="291">
        <v>11</v>
      </c>
      <c r="E19" s="291">
        <v>95</v>
      </c>
      <c r="F19" s="291"/>
      <c r="G19" s="291">
        <v>150</v>
      </c>
      <c r="H19" s="291"/>
      <c r="I19" s="291"/>
      <c r="J19" s="291"/>
      <c r="K19" s="3256"/>
      <c r="L19" s="348" t="s">
        <v>585</v>
      </c>
    </row>
    <row r="20" spans="1:12" ht="20.100000000000001" customHeight="1">
      <c r="A20" s="274">
        <v>40709</v>
      </c>
      <c r="B20" s="275" t="s">
        <v>15</v>
      </c>
      <c r="C20" s="4440" t="s">
        <v>584</v>
      </c>
      <c r="D20" s="4440"/>
      <c r="E20" s="4440"/>
      <c r="F20" s="4440"/>
      <c r="G20" s="4440"/>
      <c r="H20" s="4440"/>
      <c r="I20" s="4440"/>
      <c r="J20" s="4440"/>
      <c r="K20" s="3256"/>
    </row>
    <row r="21" spans="1:12" ht="20.100000000000001" customHeight="1">
      <c r="A21" s="274">
        <v>40720</v>
      </c>
      <c r="B21" s="275" t="s">
        <v>16</v>
      </c>
      <c r="C21" s="291">
        <v>217</v>
      </c>
      <c r="D21" s="292">
        <f>+C21*(100-E21)/100</f>
        <v>17.36</v>
      </c>
      <c r="E21" s="291">
        <v>92</v>
      </c>
      <c r="F21" s="291" t="s">
        <v>70</v>
      </c>
      <c r="G21" s="291">
        <v>140</v>
      </c>
      <c r="H21" s="291"/>
      <c r="I21" s="291"/>
      <c r="J21" s="291"/>
      <c r="K21" s="3256"/>
      <c r="L21" s="348" t="s">
        <v>583</v>
      </c>
    </row>
    <row r="22" spans="1:12">
      <c r="A22" s="274">
        <v>40733</v>
      </c>
      <c r="B22" s="275" t="s">
        <v>143</v>
      </c>
      <c r="C22" s="291"/>
      <c r="D22" s="292"/>
      <c r="E22" s="291"/>
      <c r="F22" s="291"/>
      <c r="G22" s="291"/>
      <c r="H22" s="291">
        <v>3430</v>
      </c>
      <c r="I22" s="291">
        <v>100</v>
      </c>
      <c r="J22" s="291"/>
      <c r="K22" s="3256"/>
      <c r="L22" s="348" t="s">
        <v>169</v>
      </c>
    </row>
    <row r="23" spans="1:12" ht="20.100000000000001" customHeight="1">
      <c r="A23" s="274">
        <v>40735</v>
      </c>
      <c r="B23" s="275" t="s">
        <v>27</v>
      </c>
      <c r="C23" s="4870" t="s">
        <v>582</v>
      </c>
      <c r="D23" s="4870"/>
      <c r="E23" s="4870"/>
      <c r="F23" s="4870"/>
      <c r="G23" s="4870"/>
      <c r="H23" s="4870"/>
      <c r="I23" s="4870"/>
      <c r="J23" s="4870"/>
      <c r="K23" s="3320"/>
    </row>
    <row r="24" spans="1:12" ht="30" customHeight="1">
      <c r="A24" s="274">
        <v>40748</v>
      </c>
      <c r="B24" s="275" t="s">
        <v>143</v>
      </c>
      <c r="C24" s="291"/>
      <c r="D24" s="292">
        <f>+C24*(100-E24)/100</f>
        <v>0</v>
      </c>
      <c r="E24" s="291"/>
      <c r="F24" s="291"/>
      <c r="G24" s="291"/>
      <c r="H24" s="291">
        <v>3705</v>
      </c>
      <c r="I24" s="291">
        <v>100</v>
      </c>
      <c r="J24" s="291"/>
      <c r="K24" s="3256"/>
      <c r="L24" s="348" t="s">
        <v>581</v>
      </c>
    </row>
    <row r="25" spans="1:12" ht="30" customHeight="1">
      <c r="A25" s="274">
        <v>41927</v>
      </c>
      <c r="B25" s="275" t="s">
        <v>11</v>
      </c>
      <c r="C25" s="4358" t="s">
        <v>6108</v>
      </c>
      <c r="D25" s="4281"/>
      <c r="E25" s="4281"/>
      <c r="F25" s="4281"/>
      <c r="G25" s="4281"/>
      <c r="H25" s="4281"/>
      <c r="I25" s="4281"/>
      <c r="J25" s="4359"/>
      <c r="K25" s="3229"/>
    </row>
    <row r="26" spans="1:12" ht="69" customHeight="1">
      <c r="A26" s="1930">
        <v>40840</v>
      </c>
      <c r="B26" s="1937" t="s">
        <v>34</v>
      </c>
      <c r="C26" s="4450" t="s">
        <v>580</v>
      </c>
      <c r="D26" s="4451"/>
      <c r="E26" s="4451"/>
      <c r="F26" s="4451"/>
      <c r="G26" s="4451"/>
      <c r="H26" s="4451"/>
      <c r="I26" s="4451"/>
      <c r="J26" s="4452"/>
      <c r="K26" s="3524" t="s">
        <v>3972</v>
      </c>
      <c r="L26" s="2205" t="s">
        <v>3972</v>
      </c>
    </row>
    <row r="27" spans="1:12" ht="20.100000000000001" customHeight="1">
      <c r="A27" s="274">
        <v>40861</v>
      </c>
      <c r="B27" s="275" t="s">
        <v>27</v>
      </c>
      <c r="C27" s="4870" t="s">
        <v>579</v>
      </c>
      <c r="D27" s="4870"/>
      <c r="E27" s="4870"/>
      <c r="F27" s="4870"/>
      <c r="G27" s="4870"/>
      <c r="H27" s="4870"/>
      <c r="I27" s="4870"/>
      <c r="J27" s="4870"/>
      <c r="K27" s="3320"/>
    </row>
    <row r="28" spans="1:12" ht="20.100000000000001" customHeight="1">
      <c r="A28" s="274">
        <v>40863</v>
      </c>
      <c r="B28" s="275" t="s">
        <v>16</v>
      </c>
      <c r="C28" s="291">
        <v>40</v>
      </c>
      <c r="D28" s="292">
        <f>+C28*(100-E28)/100</f>
        <v>38.4</v>
      </c>
      <c r="E28" s="291">
        <v>4</v>
      </c>
      <c r="F28" s="291" t="s">
        <v>70</v>
      </c>
      <c r="G28" s="291">
        <v>70</v>
      </c>
      <c r="H28" s="353"/>
      <c r="I28" s="353"/>
      <c r="J28" s="353"/>
      <c r="K28" s="3320"/>
      <c r="L28" s="348" t="s">
        <v>578</v>
      </c>
    </row>
    <row r="29" spans="1:12" ht="23.25" customHeight="1" thickBot="1">
      <c r="A29" s="313">
        <v>40867</v>
      </c>
      <c r="B29" s="312" t="s">
        <v>143</v>
      </c>
      <c r="C29" s="310"/>
      <c r="D29" s="311"/>
      <c r="E29" s="310"/>
      <c r="F29" s="310"/>
      <c r="G29" s="310"/>
      <c r="H29" s="310"/>
      <c r="I29" s="310"/>
      <c r="J29" s="310"/>
      <c r="K29" s="445"/>
      <c r="L29" s="349" t="s">
        <v>577</v>
      </c>
    </row>
    <row r="30" spans="1:12" ht="20.100000000000001" customHeight="1" thickTop="1">
      <c r="A30" s="308">
        <v>40956</v>
      </c>
      <c r="B30" s="307" t="s">
        <v>12</v>
      </c>
      <c r="C30" s="4381" t="s">
        <v>126</v>
      </c>
      <c r="D30" s="4382"/>
      <c r="E30" s="4382"/>
      <c r="F30" s="4382"/>
      <c r="G30" s="4382"/>
      <c r="H30" s="4382"/>
      <c r="I30" s="4382"/>
      <c r="J30" s="4383"/>
      <c r="K30" s="3223"/>
      <c r="L30" s="351"/>
    </row>
    <row r="31" spans="1:12" ht="21.75" customHeight="1">
      <c r="A31" s="274">
        <v>40987</v>
      </c>
      <c r="B31" s="275" t="s">
        <v>12</v>
      </c>
      <c r="C31" s="4345" t="s">
        <v>567</v>
      </c>
      <c r="D31" s="4274"/>
      <c r="E31" s="4274"/>
      <c r="F31" s="4274"/>
      <c r="G31" s="4274"/>
      <c r="H31" s="4274"/>
      <c r="I31" s="4274"/>
      <c r="J31" s="4346"/>
      <c r="K31" s="3226"/>
    </row>
    <row r="32" spans="1:12">
      <c r="A32" s="274">
        <v>41012</v>
      </c>
      <c r="B32" s="275" t="s">
        <v>143</v>
      </c>
      <c r="C32" s="291"/>
      <c r="D32" s="292"/>
      <c r="E32" s="291"/>
      <c r="F32" s="291"/>
      <c r="G32" s="291"/>
      <c r="H32" s="291">
        <v>5655</v>
      </c>
      <c r="I32" s="291">
        <v>74</v>
      </c>
      <c r="J32" s="291"/>
      <c r="K32" s="445"/>
      <c r="L32" s="349" t="s">
        <v>576</v>
      </c>
    </row>
    <row r="33" spans="1:12" ht="20.100000000000001" customHeight="1">
      <c r="A33" s="274">
        <v>41014</v>
      </c>
      <c r="B33" s="275" t="s">
        <v>16</v>
      </c>
      <c r="C33" s="291">
        <v>45</v>
      </c>
      <c r="D33" s="292">
        <f>+C33*(100-E33)/100</f>
        <v>44.55</v>
      </c>
      <c r="E33" s="291">
        <v>1</v>
      </c>
      <c r="F33" s="291"/>
      <c r="G33" s="291">
        <v>173</v>
      </c>
      <c r="H33" s="291"/>
      <c r="I33" s="291"/>
      <c r="J33" s="291"/>
      <c r="K33" s="3256"/>
      <c r="L33" s="348" t="s">
        <v>212</v>
      </c>
    </row>
    <row r="34" spans="1:12" ht="21.75" customHeight="1">
      <c r="A34" s="274">
        <v>41021</v>
      </c>
      <c r="B34" s="275" t="s">
        <v>12</v>
      </c>
      <c r="C34" s="4345" t="s">
        <v>567</v>
      </c>
      <c r="D34" s="4274"/>
      <c r="E34" s="4274"/>
      <c r="F34" s="4274"/>
      <c r="G34" s="4274"/>
      <c r="H34" s="4274"/>
      <c r="I34" s="4274"/>
      <c r="J34" s="4346"/>
      <c r="K34" s="3226"/>
    </row>
    <row r="35" spans="1:12" ht="20.100000000000001" customHeight="1">
      <c r="A35" s="274">
        <v>41053</v>
      </c>
      <c r="B35" s="275" t="s">
        <v>16</v>
      </c>
      <c r="C35" s="291">
        <v>45</v>
      </c>
      <c r="D35" s="292">
        <f>+C35*(100-E35)/100</f>
        <v>44.55</v>
      </c>
      <c r="E35" s="291">
        <v>1</v>
      </c>
      <c r="F35" s="291"/>
      <c r="G35" s="291">
        <v>125</v>
      </c>
      <c r="H35" s="291"/>
      <c r="I35" s="291"/>
      <c r="J35" s="291"/>
      <c r="K35" s="3256"/>
      <c r="L35" s="348" t="s">
        <v>20</v>
      </c>
    </row>
    <row r="36" spans="1:12" ht="20.100000000000001" customHeight="1" thickBot="1">
      <c r="A36" s="300">
        <v>41154</v>
      </c>
      <c r="B36" s="299" t="s">
        <v>14</v>
      </c>
      <c r="C36" s="4378" t="s">
        <v>575</v>
      </c>
      <c r="D36" s="4379"/>
      <c r="E36" s="4379"/>
      <c r="F36" s="4379"/>
      <c r="G36" s="4379"/>
      <c r="H36" s="4379"/>
      <c r="I36" s="4379"/>
      <c r="J36" s="4380"/>
      <c r="K36" s="3240"/>
      <c r="L36" s="344"/>
    </row>
    <row r="37" spans="1:12" ht="16.5" thickTop="1">
      <c r="A37" s="278">
        <v>41292</v>
      </c>
      <c r="B37" s="277" t="s">
        <v>143</v>
      </c>
      <c r="C37" s="337"/>
      <c r="D37" s="338"/>
      <c r="E37" s="337"/>
      <c r="F37" s="337"/>
      <c r="G37" s="337"/>
      <c r="H37" s="337">
        <v>5725</v>
      </c>
      <c r="I37" s="337">
        <v>100</v>
      </c>
      <c r="J37" s="337"/>
      <c r="K37" s="337"/>
      <c r="L37" s="352" t="s">
        <v>574</v>
      </c>
    </row>
    <row r="38" spans="1:12" ht="20.100000000000001" customHeight="1">
      <c r="A38" s="274">
        <v>41303</v>
      </c>
      <c r="B38" s="275" t="s">
        <v>16</v>
      </c>
      <c r="C38" s="291">
        <v>45</v>
      </c>
      <c r="D38" s="292">
        <f>+C38*(100-E38)/100</f>
        <v>44.55</v>
      </c>
      <c r="E38" s="291">
        <v>1</v>
      </c>
      <c r="F38" s="291"/>
      <c r="G38" s="291">
        <v>100</v>
      </c>
      <c r="H38" s="291"/>
      <c r="I38" s="291"/>
      <c r="J38" s="291"/>
      <c r="K38" s="3256"/>
      <c r="L38" s="348" t="s">
        <v>20</v>
      </c>
    </row>
    <row r="39" spans="1:12" ht="20.100000000000001" customHeight="1">
      <c r="A39" s="274">
        <v>41534</v>
      </c>
      <c r="B39" s="275" t="s">
        <v>16</v>
      </c>
      <c r="C39" s="291">
        <v>44</v>
      </c>
      <c r="D39" s="292">
        <f>+C39*(100-E39)/100</f>
        <v>43.56</v>
      </c>
      <c r="E39" s="291">
        <v>1</v>
      </c>
      <c r="F39" s="291"/>
      <c r="G39" s="291">
        <v>200</v>
      </c>
      <c r="H39" s="291"/>
      <c r="I39" s="291"/>
      <c r="J39" s="291"/>
      <c r="K39" s="3256"/>
      <c r="L39" s="348" t="s">
        <v>283</v>
      </c>
    </row>
    <row r="40" spans="1:12" ht="16.5" thickBot="1">
      <c r="A40" s="313">
        <v>41541</v>
      </c>
      <c r="B40" s="312" t="s">
        <v>143</v>
      </c>
      <c r="C40" s="310"/>
      <c r="D40" s="311">
        <f>+C40*(100-E40)/100</f>
        <v>0</v>
      </c>
      <c r="E40" s="310"/>
      <c r="F40" s="310"/>
      <c r="G40" s="310"/>
      <c r="H40" s="310">
        <v>5100</v>
      </c>
      <c r="I40" s="310">
        <v>78</v>
      </c>
      <c r="J40" s="310"/>
      <c r="K40" s="445"/>
      <c r="L40" s="349" t="s">
        <v>573</v>
      </c>
    </row>
    <row r="41" spans="1:12" ht="16.5" thickTop="1">
      <c r="A41" s="308">
        <v>41723</v>
      </c>
      <c r="B41" s="307" t="s">
        <v>143</v>
      </c>
      <c r="C41" s="321"/>
      <c r="D41" s="322"/>
      <c r="E41" s="321"/>
      <c r="F41" s="321"/>
      <c r="G41" s="321"/>
      <c r="H41" s="321">
        <v>5725</v>
      </c>
      <c r="I41" s="321">
        <v>89</v>
      </c>
      <c r="J41" s="321"/>
      <c r="K41" s="446"/>
      <c r="L41" s="351" t="s">
        <v>572</v>
      </c>
    </row>
    <row r="42" spans="1:12" ht="20.100000000000001" customHeight="1">
      <c r="A42" s="274">
        <v>41725</v>
      </c>
      <c r="B42" s="275" t="s">
        <v>27</v>
      </c>
      <c r="C42" s="4345" t="s">
        <v>571</v>
      </c>
      <c r="D42" s="4274"/>
      <c r="E42" s="4274"/>
      <c r="F42" s="4274"/>
      <c r="G42" s="4274"/>
      <c r="H42" s="4274"/>
      <c r="I42" s="4274"/>
      <c r="J42" s="4346"/>
      <c r="K42" s="3226"/>
    </row>
    <row r="43" spans="1:12" ht="20.100000000000001" customHeight="1">
      <c r="A43" s="274">
        <v>41750</v>
      </c>
      <c r="B43" s="275" t="s">
        <v>16</v>
      </c>
      <c r="C43" s="291">
        <v>50</v>
      </c>
      <c r="D43" s="292">
        <f>+C43*(100-E43)/100</f>
        <v>49.5</v>
      </c>
      <c r="E43" s="291">
        <v>1</v>
      </c>
      <c r="F43" s="291"/>
      <c r="G43" s="291">
        <v>125</v>
      </c>
      <c r="H43" s="291"/>
      <c r="I43" s="291"/>
      <c r="J43" s="291"/>
      <c r="K43" s="3256"/>
      <c r="L43" s="348" t="s">
        <v>283</v>
      </c>
    </row>
    <row r="44" spans="1:12" ht="20.100000000000001" customHeight="1">
      <c r="A44" s="304">
        <v>41831</v>
      </c>
      <c r="B44" s="303" t="s">
        <v>16</v>
      </c>
      <c r="C44" s="301">
        <v>25</v>
      </c>
      <c r="D44" s="302">
        <f>+C44*(100-E44)/100</f>
        <v>24.75</v>
      </c>
      <c r="E44" s="301">
        <v>1</v>
      </c>
      <c r="F44" s="301"/>
      <c r="G44" s="301">
        <v>30</v>
      </c>
      <c r="H44" s="301"/>
      <c r="I44" s="301"/>
      <c r="J44" s="301"/>
      <c r="K44" s="301"/>
      <c r="L44" s="350" t="s">
        <v>20</v>
      </c>
    </row>
    <row r="45" spans="1:12" s="294" customFormat="1" ht="20.100000000000001" customHeight="1">
      <c r="A45" s="274">
        <v>41881</v>
      </c>
      <c r="B45" s="275" t="s">
        <v>143</v>
      </c>
      <c r="C45" s="296"/>
      <c r="D45" s="296"/>
      <c r="E45" s="296"/>
      <c r="F45" s="296"/>
      <c r="G45" s="296"/>
      <c r="H45" s="4358" t="s">
        <v>387</v>
      </c>
      <c r="I45" s="4359"/>
      <c r="J45" s="291"/>
      <c r="K45" s="3227"/>
      <c r="L45" s="287" t="s">
        <v>570</v>
      </c>
    </row>
    <row r="46" spans="1:12" ht="20.100000000000001" customHeight="1" thickBot="1">
      <c r="A46" s="313">
        <v>41967</v>
      </c>
      <c r="B46" s="312" t="s">
        <v>16</v>
      </c>
      <c r="C46" s="310">
        <v>25</v>
      </c>
      <c r="D46" s="311">
        <f>+C46*(100-E46)/100</f>
        <v>24.75</v>
      </c>
      <c r="E46" s="310">
        <v>1</v>
      </c>
      <c r="F46" s="310"/>
      <c r="G46" s="310">
        <v>190</v>
      </c>
      <c r="H46" s="310"/>
      <c r="I46" s="310"/>
      <c r="J46" s="310"/>
      <c r="K46" s="445"/>
      <c r="L46" s="349" t="s">
        <v>569</v>
      </c>
    </row>
    <row r="47" spans="1:12" ht="16.5" thickTop="1">
      <c r="A47" s="308">
        <v>42030</v>
      </c>
      <c r="B47" s="307" t="s">
        <v>143</v>
      </c>
      <c r="C47" s="321"/>
      <c r="D47" s="322"/>
      <c r="E47" s="321"/>
      <c r="F47" s="321"/>
      <c r="G47" s="321"/>
      <c r="H47" s="321">
        <v>5715</v>
      </c>
      <c r="I47" s="321">
        <v>90</v>
      </c>
      <c r="J47" s="321"/>
      <c r="K47" s="3269"/>
      <c r="L47" s="306" t="s">
        <v>568</v>
      </c>
    </row>
    <row r="48" spans="1:12" ht="20.100000000000001" customHeight="1">
      <c r="A48" s="274">
        <v>42041</v>
      </c>
      <c r="B48" s="275" t="s">
        <v>16</v>
      </c>
      <c r="C48" s="291">
        <v>40</v>
      </c>
      <c r="D48" s="292">
        <f>+C48*(100-E48)/100</f>
        <v>40</v>
      </c>
      <c r="E48" s="291">
        <v>0</v>
      </c>
      <c r="F48" s="291"/>
      <c r="G48" s="291">
        <v>190</v>
      </c>
      <c r="H48" s="291"/>
      <c r="I48" s="291"/>
      <c r="J48" s="291"/>
      <c r="K48" s="3256"/>
      <c r="L48" s="348" t="s">
        <v>283</v>
      </c>
    </row>
    <row r="49" spans="1:12">
      <c r="A49" s="274">
        <v>42106</v>
      </c>
      <c r="B49" s="275" t="s">
        <v>16</v>
      </c>
      <c r="C49" s="291">
        <v>35</v>
      </c>
      <c r="D49" s="292">
        <f>+C49*(100-E49)/100</f>
        <v>34.65</v>
      </c>
      <c r="E49" s="291">
        <v>1</v>
      </c>
      <c r="F49" s="291"/>
      <c r="G49" s="291">
        <v>200</v>
      </c>
      <c r="H49" s="291"/>
      <c r="I49" s="291"/>
      <c r="J49" s="291"/>
      <c r="K49" s="3256"/>
      <c r="L49" s="348" t="s">
        <v>283</v>
      </c>
    </row>
    <row r="50" spans="1:12">
      <c r="A50" s="4293">
        <v>42125</v>
      </c>
      <c r="B50" s="275" t="s">
        <v>12</v>
      </c>
      <c r="C50" s="4345" t="s">
        <v>567</v>
      </c>
      <c r="D50" s="4274"/>
      <c r="E50" s="4274"/>
      <c r="F50" s="4274"/>
      <c r="G50" s="4274"/>
      <c r="H50" s="4274"/>
      <c r="I50" s="4274"/>
      <c r="J50" s="4346"/>
      <c r="K50" s="3226"/>
    </row>
    <row r="51" spans="1:12" ht="42.75" customHeight="1">
      <c r="A51" s="4307"/>
      <c r="B51" s="1937" t="s">
        <v>15</v>
      </c>
      <c r="C51" s="4338" t="s">
        <v>566</v>
      </c>
      <c r="D51" s="4332"/>
      <c r="E51" s="4332"/>
      <c r="F51" s="4332"/>
      <c r="G51" s="4332"/>
      <c r="H51" s="4332"/>
      <c r="I51" s="4332"/>
      <c r="J51" s="4339"/>
      <c r="K51" s="3524"/>
      <c r="L51" s="2205" t="s">
        <v>3972</v>
      </c>
    </row>
    <row r="52" spans="1:12">
      <c r="A52" s="274">
        <v>42174</v>
      </c>
      <c r="B52" s="561" t="s">
        <v>16</v>
      </c>
      <c r="C52" s="291">
        <v>35</v>
      </c>
      <c r="D52" s="292">
        <f>+C52*(100-E52)/100</f>
        <v>34.65</v>
      </c>
      <c r="E52" s="291">
        <v>1</v>
      </c>
      <c r="F52" s="291"/>
      <c r="G52" s="291">
        <v>165</v>
      </c>
      <c r="H52" s="291"/>
      <c r="I52" s="291"/>
      <c r="J52" s="291"/>
      <c r="K52" s="3256"/>
      <c r="L52" s="348" t="s">
        <v>283</v>
      </c>
    </row>
    <row r="53" spans="1:12">
      <c r="A53" s="274">
        <v>42286</v>
      </c>
      <c r="B53" s="733" t="s">
        <v>16</v>
      </c>
      <c r="C53" s="291">
        <v>35</v>
      </c>
      <c r="D53" s="292">
        <f>+C53*(100-E53)/100</f>
        <v>34.65</v>
      </c>
      <c r="E53" s="291">
        <v>1</v>
      </c>
      <c r="F53" s="291"/>
      <c r="G53" s="291">
        <v>230</v>
      </c>
      <c r="H53" s="291"/>
      <c r="I53" s="291"/>
      <c r="J53" s="291"/>
      <c r="K53" s="3256"/>
      <c r="L53" s="348" t="s">
        <v>20</v>
      </c>
    </row>
    <row r="54" spans="1:12" ht="20.100000000000001" customHeight="1" thickBot="1">
      <c r="A54" s="1413">
        <v>42317</v>
      </c>
      <c r="B54" s="1415" t="s">
        <v>143</v>
      </c>
      <c r="C54" s="445"/>
      <c r="D54" s="1412"/>
      <c r="E54" s="445"/>
      <c r="F54" s="445"/>
      <c r="G54" s="445"/>
      <c r="H54" s="445">
        <v>5670</v>
      </c>
      <c r="I54" s="445">
        <v>91</v>
      </c>
      <c r="J54" s="445"/>
      <c r="K54" s="3272"/>
      <c r="L54" s="430" t="s">
        <v>2249</v>
      </c>
    </row>
    <row r="55" spans="1:12" ht="20.100000000000001" customHeight="1" thickTop="1">
      <c r="A55" s="308">
        <v>42415</v>
      </c>
      <c r="B55" s="307" t="s">
        <v>16</v>
      </c>
      <c r="C55" s="446">
        <v>55</v>
      </c>
      <c r="D55" s="322">
        <f>+C55*(100-E55)/100</f>
        <v>54.45</v>
      </c>
      <c r="E55" s="446">
        <v>1</v>
      </c>
      <c r="F55" s="446"/>
      <c r="G55" s="446">
        <v>305</v>
      </c>
      <c r="H55" s="446"/>
      <c r="I55" s="446"/>
      <c r="J55" s="446"/>
      <c r="K55" s="446"/>
      <c r="L55" s="351" t="s">
        <v>20</v>
      </c>
    </row>
    <row r="56" spans="1:12" ht="21.75" customHeight="1">
      <c r="A56" s="274">
        <v>42570</v>
      </c>
      <c r="B56" s="275" t="s">
        <v>12</v>
      </c>
      <c r="C56" s="4345" t="s">
        <v>3435</v>
      </c>
      <c r="D56" s="4274"/>
      <c r="E56" s="4274"/>
      <c r="F56" s="4274"/>
      <c r="G56" s="4274"/>
      <c r="H56" s="4274"/>
      <c r="I56" s="4274"/>
      <c r="J56" s="4346"/>
      <c r="K56" s="3226"/>
    </row>
    <row r="57" spans="1:12" ht="20.100000000000001" customHeight="1">
      <c r="A57" s="1280">
        <v>42579</v>
      </c>
      <c r="B57" s="1281" t="s">
        <v>143</v>
      </c>
      <c r="C57" s="1282"/>
      <c r="D57" s="1283"/>
      <c r="E57" s="1282"/>
      <c r="F57" s="1282"/>
      <c r="G57" s="1282"/>
      <c r="H57" s="1282">
        <v>5055</v>
      </c>
      <c r="I57" s="1282">
        <v>71</v>
      </c>
      <c r="J57" s="1282"/>
      <c r="K57" s="3369"/>
      <c r="L57" s="1284" t="s">
        <v>3451</v>
      </c>
    </row>
    <row r="58" spans="1:12" ht="20.100000000000001" customHeight="1">
      <c r="A58" s="274">
        <v>42580</v>
      </c>
      <c r="B58" s="275" t="s">
        <v>16</v>
      </c>
      <c r="C58" s="291">
        <v>50</v>
      </c>
      <c r="D58" s="292">
        <f>+C58*(100-E58)/100</f>
        <v>49.5</v>
      </c>
      <c r="E58" s="291">
        <v>1</v>
      </c>
      <c r="F58" s="291"/>
      <c r="G58" s="291">
        <v>250</v>
      </c>
      <c r="H58" s="291"/>
      <c r="I58" s="291"/>
      <c r="J58" s="291"/>
      <c r="K58" s="3256"/>
      <c r="L58" s="348" t="s">
        <v>3454</v>
      </c>
    </row>
    <row r="59" spans="1:12" ht="20.100000000000001" customHeight="1">
      <c r="A59" s="274">
        <v>42584</v>
      </c>
      <c r="B59" s="275" t="s">
        <v>143</v>
      </c>
      <c r="C59" s="291"/>
      <c r="D59" s="292"/>
      <c r="E59" s="291"/>
      <c r="F59" s="291"/>
      <c r="G59" s="291"/>
      <c r="H59" s="291">
        <v>5450</v>
      </c>
      <c r="I59" s="291">
        <v>100</v>
      </c>
      <c r="J59" s="291"/>
      <c r="K59" s="3256"/>
      <c r="L59" s="348" t="s">
        <v>3468</v>
      </c>
    </row>
    <row r="60" spans="1:12" ht="20.100000000000001" customHeight="1" thickBot="1">
      <c r="A60" s="1414">
        <v>42721</v>
      </c>
      <c r="B60" s="394" t="s">
        <v>16</v>
      </c>
      <c r="C60" s="887">
        <v>25</v>
      </c>
      <c r="D60" s="464">
        <f>+C60*(100-E60)/100</f>
        <v>24.75</v>
      </c>
      <c r="E60" s="887">
        <v>1</v>
      </c>
      <c r="F60" s="887"/>
      <c r="G60" s="887">
        <v>205</v>
      </c>
      <c r="H60" s="887"/>
      <c r="I60" s="887"/>
      <c r="J60" s="887"/>
      <c r="K60" s="887"/>
      <c r="L60" s="888" t="s">
        <v>3774</v>
      </c>
    </row>
    <row r="61" spans="1:12" ht="20.100000000000001" customHeight="1" thickTop="1">
      <c r="A61" s="408">
        <v>42787</v>
      </c>
      <c r="B61" s="404" t="s">
        <v>16</v>
      </c>
      <c r="C61" s="480">
        <v>15</v>
      </c>
      <c r="D61" s="423">
        <f>+C61*(100-E61)/100</f>
        <v>14.85</v>
      </c>
      <c r="E61" s="480">
        <v>1</v>
      </c>
      <c r="F61" s="480"/>
      <c r="G61" s="480">
        <v>230</v>
      </c>
      <c r="H61" s="480"/>
      <c r="I61" s="480"/>
      <c r="J61" s="480"/>
      <c r="K61" s="480"/>
      <c r="L61" s="498" t="s">
        <v>2752</v>
      </c>
    </row>
    <row r="62" spans="1:12" ht="23.25" customHeight="1">
      <c r="A62" s="274">
        <v>42817</v>
      </c>
      <c r="B62" s="275" t="s">
        <v>143</v>
      </c>
      <c r="C62" s="291"/>
      <c r="D62" s="1058"/>
      <c r="E62" s="291"/>
      <c r="F62" s="291"/>
      <c r="G62" s="291"/>
      <c r="H62" s="291">
        <v>5690</v>
      </c>
      <c r="I62" s="291">
        <v>100</v>
      </c>
      <c r="J62" s="291"/>
      <c r="K62" s="3256"/>
      <c r="L62" s="348" t="s">
        <v>3993</v>
      </c>
    </row>
    <row r="63" spans="1:12">
      <c r="A63" s="274">
        <v>43024</v>
      </c>
      <c r="B63" s="275" t="s">
        <v>143</v>
      </c>
      <c r="C63" s="291"/>
      <c r="D63" s="1058"/>
      <c r="E63" s="291"/>
      <c r="F63" s="291"/>
      <c r="G63" s="291"/>
      <c r="H63" s="291">
        <v>5370</v>
      </c>
      <c r="I63" s="291">
        <v>100</v>
      </c>
      <c r="J63" s="291"/>
      <c r="K63" s="3256"/>
      <c r="L63" s="348" t="s">
        <v>4292</v>
      </c>
    </row>
    <row r="64" spans="1:12" ht="20.100000000000001" customHeight="1" thickBot="1">
      <c r="A64" s="2181">
        <v>43088</v>
      </c>
      <c r="B64" s="394" t="s">
        <v>16</v>
      </c>
      <c r="C64" s="887">
        <v>18</v>
      </c>
      <c r="D64" s="464">
        <f>+C64*(100-E64)/100</f>
        <v>17.82</v>
      </c>
      <c r="E64" s="887">
        <v>1</v>
      </c>
      <c r="F64" s="887"/>
      <c r="G64" s="887">
        <v>210</v>
      </c>
      <c r="H64" s="887"/>
      <c r="I64" s="887"/>
      <c r="J64" s="887"/>
      <c r="K64" s="887"/>
      <c r="L64" s="888" t="s">
        <v>3987</v>
      </c>
    </row>
    <row r="65" spans="1:12" ht="26.25" customHeight="1" thickTop="1">
      <c r="A65" s="308">
        <v>43138</v>
      </c>
      <c r="B65" s="307" t="s">
        <v>12</v>
      </c>
      <c r="C65" s="4835" t="s">
        <v>4499</v>
      </c>
      <c r="D65" s="4836"/>
      <c r="E65" s="4836"/>
      <c r="F65" s="4836"/>
      <c r="G65" s="4836"/>
      <c r="H65" s="4836"/>
      <c r="I65" s="4836"/>
      <c r="J65" s="4837"/>
      <c r="K65" s="3317"/>
      <c r="L65" s="354"/>
    </row>
    <row r="66" spans="1:12">
      <c r="A66" s="520">
        <v>43175</v>
      </c>
      <c r="B66" s="521" t="s">
        <v>143</v>
      </c>
      <c r="C66" s="291"/>
      <c r="D66" s="1058"/>
      <c r="E66" s="291"/>
      <c r="F66" s="291"/>
      <c r="G66" s="291"/>
      <c r="H66" s="291">
        <v>5675</v>
      </c>
      <c r="I66" s="291">
        <v>92</v>
      </c>
      <c r="J66" s="291"/>
      <c r="K66" s="3256"/>
      <c r="L66" s="2173" t="s">
        <v>4553</v>
      </c>
    </row>
    <row r="67" spans="1:12">
      <c r="A67" s="274">
        <v>43226</v>
      </c>
      <c r="B67" s="275" t="s">
        <v>16</v>
      </c>
      <c r="C67" s="291">
        <v>35</v>
      </c>
      <c r="D67" s="2302">
        <f>+C67*(100-E67)/100</f>
        <v>34.65</v>
      </c>
      <c r="E67" s="291">
        <v>1</v>
      </c>
      <c r="F67" s="291"/>
      <c r="G67" s="291">
        <v>175</v>
      </c>
      <c r="H67" s="291"/>
      <c r="I67" s="291"/>
      <c r="J67" s="291"/>
      <c r="K67" s="3256"/>
      <c r="L67" s="2174" t="s">
        <v>3948</v>
      </c>
    </row>
    <row r="68" spans="1:12">
      <c r="A68" s="274">
        <v>43327</v>
      </c>
      <c r="B68" s="275" t="s">
        <v>16</v>
      </c>
      <c r="C68" s="291">
        <v>15</v>
      </c>
      <c r="D68" s="2364">
        <f>+C68*(100-E68)/100</f>
        <v>14.85</v>
      </c>
      <c r="E68" s="291">
        <v>1</v>
      </c>
      <c r="F68" s="291"/>
      <c r="G68" s="291">
        <v>180</v>
      </c>
      <c r="H68" s="291"/>
      <c r="I68" s="291"/>
      <c r="J68" s="291"/>
      <c r="K68" s="3256"/>
      <c r="L68" s="272" t="s">
        <v>4816</v>
      </c>
    </row>
    <row r="69" spans="1:12" ht="16.5" thickBot="1">
      <c r="A69" s="2591">
        <v>43395</v>
      </c>
      <c r="B69" s="2593" t="s">
        <v>16</v>
      </c>
      <c r="C69" s="445">
        <v>16</v>
      </c>
      <c r="D69" s="2592">
        <f>+C69*(100-E69)/100</f>
        <v>15.84</v>
      </c>
      <c r="E69" s="445">
        <v>1</v>
      </c>
      <c r="F69" s="445"/>
      <c r="G69" s="445">
        <v>180</v>
      </c>
      <c r="H69" s="445"/>
      <c r="I69" s="445"/>
      <c r="J69" s="445"/>
      <c r="K69" s="445"/>
      <c r="L69" s="504" t="s">
        <v>4790</v>
      </c>
    </row>
    <row r="70" spans="1:12" ht="16.5" thickTop="1">
      <c r="A70" s="308">
        <v>43511</v>
      </c>
      <c r="B70" s="307" t="s">
        <v>16</v>
      </c>
      <c r="C70" s="446">
        <v>30</v>
      </c>
      <c r="D70" s="446">
        <f>+C70*(100-E70)/100</f>
        <v>29.7</v>
      </c>
      <c r="E70" s="446">
        <v>1</v>
      </c>
      <c r="F70" s="446"/>
      <c r="G70" s="446">
        <v>200</v>
      </c>
      <c r="H70" s="446"/>
      <c r="I70" s="446"/>
      <c r="J70" s="446"/>
      <c r="K70" s="446"/>
      <c r="L70" s="354" t="s">
        <v>4151</v>
      </c>
    </row>
    <row r="71" spans="1:12">
      <c r="A71" s="274">
        <v>43588</v>
      </c>
      <c r="B71" s="275" t="s">
        <v>143</v>
      </c>
      <c r="C71" s="291"/>
      <c r="D71" s="1058"/>
      <c r="E71" s="291"/>
      <c r="F71" s="291"/>
      <c r="G71" s="291"/>
      <c r="H71" s="291">
        <v>5520</v>
      </c>
      <c r="I71" s="291">
        <v>95</v>
      </c>
      <c r="J71" s="291"/>
      <c r="K71" s="3256"/>
      <c r="L71" s="272"/>
    </row>
    <row r="72" spans="1:12" ht="20.100000000000001" customHeight="1">
      <c r="A72" s="274">
        <v>43783</v>
      </c>
      <c r="B72" s="275" t="s">
        <v>12</v>
      </c>
      <c r="C72" s="4414" t="s">
        <v>974</v>
      </c>
      <c r="D72" s="4271"/>
      <c r="E72" s="4271"/>
      <c r="F72" s="4271"/>
      <c r="G72" s="4271"/>
      <c r="H72" s="4271"/>
      <c r="I72" s="4271"/>
      <c r="J72" s="4415"/>
      <c r="K72" s="3250"/>
      <c r="L72" s="272"/>
    </row>
    <row r="73" spans="1:12" ht="31.5" customHeight="1">
      <c r="A73" s="274">
        <v>43820</v>
      </c>
      <c r="B73" s="275" t="s">
        <v>143</v>
      </c>
      <c r="C73" s="291"/>
      <c r="D73" s="1058"/>
      <c r="E73" s="291"/>
      <c r="F73" s="291"/>
      <c r="G73" s="291"/>
      <c r="H73" s="4358" t="s">
        <v>5830</v>
      </c>
      <c r="I73" s="4359"/>
      <c r="J73" s="291"/>
      <c r="K73" s="3256"/>
      <c r="L73" s="3138" t="s">
        <v>5832</v>
      </c>
    </row>
    <row r="74" spans="1:12" ht="17.25" customHeight="1">
      <c r="A74" s="3629">
        <v>43920</v>
      </c>
      <c r="B74" s="3130" t="s">
        <v>4</v>
      </c>
      <c r="C74" s="3135"/>
      <c r="D74" s="3135"/>
      <c r="E74" s="3135">
        <v>2</v>
      </c>
      <c r="F74" s="3135"/>
      <c r="G74" s="3135"/>
      <c r="H74" s="3135"/>
      <c r="I74" s="3135"/>
      <c r="J74" s="3135"/>
      <c r="K74" s="3135"/>
      <c r="L74" s="3139"/>
    </row>
    <row r="75" spans="1:12">
      <c r="A75" s="3629">
        <v>43951</v>
      </c>
      <c r="B75" s="3130" t="s">
        <v>4</v>
      </c>
      <c r="C75" s="3135"/>
      <c r="D75" s="3135"/>
      <c r="E75" s="3135">
        <v>2</v>
      </c>
      <c r="F75" s="3135"/>
      <c r="G75" s="3135"/>
      <c r="H75" s="3135"/>
      <c r="I75" s="3135"/>
      <c r="J75" s="3135"/>
      <c r="K75" s="3135"/>
      <c r="L75" s="3139"/>
    </row>
    <row r="76" spans="1:12" ht="21" customHeight="1">
      <c r="A76" s="3629">
        <v>43981</v>
      </c>
      <c r="B76" s="3130" t="s">
        <v>4</v>
      </c>
      <c r="C76" s="3135"/>
      <c r="D76" s="3135"/>
      <c r="E76" s="3135">
        <v>2</v>
      </c>
      <c r="F76" s="3135"/>
      <c r="G76" s="3135"/>
      <c r="H76" s="3135"/>
      <c r="I76" s="3135"/>
      <c r="J76" s="3135"/>
      <c r="K76" s="3135"/>
      <c r="L76" s="3139"/>
    </row>
    <row r="77" spans="1:12">
      <c r="A77" s="3629">
        <v>44012</v>
      </c>
      <c r="B77" s="3130" t="s">
        <v>4</v>
      </c>
      <c r="C77" s="3135"/>
      <c r="D77" s="3135"/>
      <c r="E77" s="3135">
        <v>2</v>
      </c>
      <c r="F77" s="3135"/>
      <c r="G77" s="3135"/>
      <c r="H77" s="3135"/>
      <c r="I77" s="3135"/>
      <c r="J77" s="3135"/>
      <c r="K77" s="3135"/>
      <c r="L77" s="3139"/>
    </row>
    <row r="78" spans="1:12">
      <c r="A78" s="274">
        <v>44024</v>
      </c>
      <c r="B78" s="275" t="s">
        <v>16</v>
      </c>
      <c r="C78" s="291">
        <v>27</v>
      </c>
      <c r="D78" s="3193">
        <f>+C78*(100-E78)/100</f>
        <v>26.46</v>
      </c>
      <c r="E78" s="291">
        <v>2</v>
      </c>
      <c r="F78" s="291" t="s">
        <v>70</v>
      </c>
      <c r="G78" s="291">
        <v>120</v>
      </c>
      <c r="H78" s="291"/>
      <c r="I78" s="291"/>
      <c r="J78" s="291"/>
      <c r="K78" s="3256"/>
      <c r="L78" s="272" t="s">
        <v>4151</v>
      </c>
    </row>
    <row r="79" spans="1:12">
      <c r="A79" s="3629">
        <v>44042</v>
      </c>
      <c r="B79" s="3130" t="s">
        <v>4</v>
      </c>
      <c r="C79" s="3135"/>
      <c r="D79" s="3135"/>
      <c r="E79" s="3135">
        <v>2</v>
      </c>
      <c r="F79" s="3135"/>
      <c r="G79" s="3135"/>
      <c r="H79" s="3135"/>
      <c r="I79" s="3135"/>
      <c r="J79" s="3135"/>
      <c r="K79" s="3135"/>
      <c r="L79" s="3139"/>
    </row>
    <row r="80" spans="1:12" ht="47.25">
      <c r="A80" s="274">
        <v>44067</v>
      </c>
      <c r="B80" s="275" t="s">
        <v>143</v>
      </c>
      <c r="C80" s="291"/>
      <c r="D80" s="1058" t="s">
        <v>324</v>
      </c>
      <c r="E80" s="291"/>
      <c r="F80" s="291"/>
      <c r="G80" s="291"/>
      <c r="H80" s="291">
        <v>5700</v>
      </c>
      <c r="I80" s="291">
        <v>100</v>
      </c>
      <c r="J80" s="291"/>
      <c r="K80" s="3256"/>
      <c r="L80" s="3138" t="s">
        <v>6266</v>
      </c>
    </row>
    <row r="81" spans="1:12">
      <c r="A81" s="3629">
        <v>44073</v>
      </c>
      <c r="B81" s="3130" t="s">
        <v>4</v>
      </c>
      <c r="C81" s="3135"/>
      <c r="D81" s="3135"/>
      <c r="E81" s="3135">
        <v>2</v>
      </c>
      <c r="F81" s="3135"/>
      <c r="G81" s="3135"/>
      <c r="H81" s="3135"/>
      <c r="I81" s="3135"/>
      <c r="J81" s="3135"/>
      <c r="K81" s="3135"/>
      <c r="L81" s="3139"/>
    </row>
    <row r="82" spans="1:12" ht="33" customHeight="1">
      <c r="A82" s="274">
        <v>44208</v>
      </c>
      <c r="B82" s="275" t="s">
        <v>143</v>
      </c>
      <c r="C82" s="291"/>
      <c r="D82" s="3123" t="s">
        <v>324</v>
      </c>
      <c r="E82" s="291"/>
      <c r="F82" s="291"/>
      <c r="G82" s="291"/>
      <c r="H82" s="291">
        <v>5675</v>
      </c>
      <c r="I82" s="291">
        <v>100</v>
      </c>
      <c r="J82" s="291"/>
      <c r="K82" s="3256"/>
      <c r="L82" s="902" t="s">
        <v>6444</v>
      </c>
    </row>
    <row r="83" spans="1:12" ht="20.100000000000001" customHeight="1">
      <c r="A83" s="274">
        <v>44213</v>
      </c>
      <c r="B83" s="275" t="s">
        <v>16</v>
      </c>
      <c r="C83" s="291">
        <v>25</v>
      </c>
      <c r="D83" s="3123">
        <f>+C83*(100-E83)/100</f>
        <v>24.25</v>
      </c>
      <c r="E83" s="291">
        <v>3</v>
      </c>
      <c r="F83" s="291" t="s">
        <v>70</v>
      </c>
      <c r="G83" s="291">
        <v>135</v>
      </c>
      <c r="H83" s="291"/>
      <c r="I83" s="291"/>
      <c r="J83" s="291"/>
      <c r="K83" s="3256"/>
      <c r="L83" s="272" t="s">
        <v>4151</v>
      </c>
    </row>
    <row r="84" spans="1:12" ht="41.25" customHeight="1">
      <c r="A84" s="274">
        <v>44370</v>
      </c>
      <c r="B84" s="275" t="s">
        <v>143</v>
      </c>
      <c r="C84" s="291"/>
      <c r="D84" s="3123" t="s">
        <v>324</v>
      </c>
      <c r="E84" s="291"/>
      <c r="F84" s="291"/>
      <c r="G84" s="291"/>
      <c r="H84" s="291">
        <v>5675</v>
      </c>
      <c r="I84" s="291">
        <v>100</v>
      </c>
      <c r="J84" s="291"/>
      <c r="K84" s="3256"/>
      <c r="L84" s="902" t="s">
        <v>6444</v>
      </c>
    </row>
    <row r="85" spans="1:12" ht="20.100000000000001" customHeight="1">
      <c r="A85" s="274">
        <v>44381</v>
      </c>
      <c r="B85" s="275" t="s">
        <v>16</v>
      </c>
      <c r="C85" s="4051">
        <v>26</v>
      </c>
      <c r="D85" s="4051">
        <f t="shared" ref="D85" si="0">+C85*(100-E85)/100</f>
        <v>25.22</v>
      </c>
      <c r="E85" s="4051">
        <v>3</v>
      </c>
      <c r="F85" s="291"/>
      <c r="G85" s="291">
        <v>150</v>
      </c>
      <c r="H85" s="291"/>
      <c r="I85" s="291"/>
      <c r="J85" s="291"/>
      <c r="K85" s="3256"/>
      <c r="L85" s="272" t="s">
        <v>4152</v>
      </c>
    </row>
    <row r="86" spans="1:12" ht="25.5" customHeight="1">
      <c r="A86" s="274">
        <v>44500</v>
      </c>
      <c r="B86" s="275" t="s">
        <v>12</v>
      </c>
      <c r="C86" s="4314" t="s">
        <v>6904</v>
      </c>
      <c r="D86" s="4271"/>
      <c r="E86" s="4271"/>
      <c r="F86" s="4271"/>
      <c r="G86" s="4271"/>
      <c r="H86" s="4271"/>
      <c r="I86" s="4271"/>
      <c r="J86" s="4272"/>
      <c r="K86" s="3256"/>
      <c r="L86" s="272"/>
    </row>
    <row r="87" spans="1:12" ht="20.100000000000001" customHeight="1">
      <c r="A87" s="274"/>
      <c r="B87" s="275"/>
      <c r="C87" s="291"/>
      <c r="D87" s="4046">
        <f t="shared" ref="D87:D99" si="1">+C87*(100-E87)/100</f>
        <v>0</v>
      </c>
      <c r="E87" s="291"/>
      <c r="F87" s="291"/>
      <c r="G87" s="291"/>
      <c r="H87" s="291"/>
      <c r="I87" s="291"/>
      <c r="J87" s="291"/>
      <c r="K87" s="3256"/>
      <c r="L87" s="272"/>
    </row>
    <row r="88" spans="1:12" ht="20.100000000000001" customHeight="1">
      <c r="A88" s="274"/>
      <c r="B88" s="275"/>
      <c r="C88" s="275"/>
      <c r="D88" s="4046">
        <f t="shared" si="1"/>
        <v>0</v>
      </c>
      <c r="E88" s="275"/>
      <c r="F88" s="275"/>
      <c r="G88" s="275"/>
      <c r="H88" s="275"/>
      <c r="I88" s="275"/>
      <c r="J88" s="275"/>
      <c r="K88" s="3233"/>
      <c r="L88" s="272"/>
    </row>
    <row r="89" spans="1:12" ht="20.100000000000001" customHeight="1">
      <c r="A89" s="274"/>
      <c r="B89" s="275"/>
      <c r="C89" s="275"/>
      <c r="D89" s="4046">
        <f t="shared" si="1"/>
        <v>0</v>
      </c>
      <c r="E89" s="275"/>
      <c r="F89" s="275"/>
      <c r="G89" s="275"/>
      <c r="H89" s="275"/>
      <c r="I89" s="275"/>
      <c r="J89" s="275"/>
      <c r="K89" s="3233"/>
      <c r="L89" s="272"/>
    </row>
    <row r="90" spans="1:12">
      <c r="A90" s="274"/>
      <c r="B90" s="275"/>
      <c r="C90" s="275"/>
      <c r="D90" s="4046">
        <f t="shared" si="1"/>
        <v>0</v>
      </c>
      <c r="E90" s="275"/>
      <c r="F90" s="275"/>
      <c r="G90" s="275"/>
      <c r="H90" s="275"/>
      <c r="I90" s="275"/>
      <c r="J90" s="275"/>
      <c r="K90" s="3233"/>
      <c r="L90" s="272"/>
    </row>
    <row r="91" spans="1:12" ht="20.100000000000001" customHeight="1">
      <c r="A91" s="274"/>
      <c r="B91" s="275"/>
      <c r="C91" s="275"/>
      <c r="D91" s="4046">
        <f t="shared" si="1"/>
        <v>0</v>
      </c>
      <c r="E91" s="275"/>
      <c r="F91" s="275"/>
      <c r="G91" s="275"/>
      <c r="H91" s="275"/>
      <c r="I91" s="275"/>
      <c r="J91" s="275"/>
      <c r="K91" s="3233"/>
      <c r="L91" s="272"/>
    </row>
    <row r="92" spans="1:12">
      <c r="A92" s="274"/>
      <c r="B92" s="275"/>
      <c r="C92" s="275"/>
      <c r="D92" s="4046">
        <f t="shared" si="1"/>
        <v>0</v>
      </c>
      <c r="E92" s="275"/>
      <c r="F92" s="275"/>
      <c r="G92" s="275"/>
      <c r="H92" s="275"/>
      <c r="I92" s="275"/>
      <c r="J92" s="275"/>
      <c r="K92" s="3233"/>
      <c r="L92" s="272"/>
    </row>
    <row r="93" spans="1:12" ht="20.100000000000001" customHeight="1">
      <c r="A93" s="274"/>
      <c r="B93" s="275"/>
      <c r="C93" s="275"/>
      <c r="D93" s="4046">
        <f t="shared" si="1"/>
        <v>0</v>
      </c>
      <c r="E93" s="275"/>
      <c r="F93" s="275"/>
      <c r="G93" s="275"/>
      <c r="H93" s="275"/>
      <c r="I93" s="275"/>
      <c r="J93" s="275"/>
      <c r="K93" s="3233"/>
      <c r="L93" s="272"/>
    </row>
    <row r="94" spans="1:12">
      <c r="A94" s="274"/>
      <c r="B94" s="275"/>
      <c r="C94" s="275"/>
      <c r="D94" s="4046">
        <f t="shared" si="1"/>
        <v>0</v>
      </c>
      <c r="E94" s="275"/>
      <c r="F94" s="275"/>
      <c r="G94" s="275"/>
      <c r="H94" s="275"/>
      <c r="I94" s="275"/>
      <c r="J94" s="275"/>
      <c r="K94" s="3233"/>
      <c r="L94" s="272"/>
    </row>
    <row r="95" spans="1:12">
      <c r="A95" s="274"/>
      <c r="B95" s="275"/>
      <c r="C95" s="275"/>
      <c r="D95" s="4046">
        <f t="shared" si="1"/>
        <v>0</v>
      </c>
      <c r="E95" s="275"/>
      <c r="F95" s="275"/>
      <c r="G95" s="275"/>
      <c r="H95" s="275"/>
      <c r="I95" s="275"/>
      <c r="J95" s="275"/>
      <c r="K95" s="3233"/>
      <c r="L95" s="272"/>
    </row>
    <row r="96" spans="1:12">
      <c r="A96" s="274"/>
      <c r="B96" s="275"/>
      <c r="C96" s="275"/>
      <c r="D96" s="4046">
        <f t="shared" si="1"/>
        <v>0</v>
      </c>
      <c r="E96" s="275"/>
      <c r="F96" s="275"/>
      <c r="G96" s="275"/>
      <c r="H96" s="275"/>
      <c r="I96" s="275"/>
      <c r="J96" s="275"/>
      <c r="K96" s="3233"/>
      <c r="L96" s="272"/>
    </row>
    <row r="97" spans="1:12" ht="20.100000000000001" customHeight="1">
      <c r="A97" s="274"/>
      <c r="B97" s="275"/>
      <c r="C97" s="275"/>
      <c r="D97" s="4046">
        <f t="shared" si="1"/>
        <v>0</v>
      </c>
      <c r="E97" s="275"/>
      <c r="F97" s="275"/>
      <c r="G97" s="275"/>
      <c r="H97" s="275"/>
      <c r="I97" s="275"/>
      <c r="J97" s="275"/>
      <c r="K97" s="3233"/>
      <c r="L97" s="272"/>
    </row>
    <row r="98" spans="1:12" ht="20.100000000000001" customHeight="1">
      <c r="A98" s="274"/>
      <c r="B98" s="275"/>
      <c r="C98" s="275"/>
      <c r="D98" s="4046">
        <f t="shared" si="1"/>
        <v>0</v>
      </c>
      <c r="E98" s="275"/>
      <c r="F98" s="275"/>
      <c r="G98" s="275"/>
      <c r="H98" s="275"/>
      <c r="I98" s="275"/>
      <c r="J98" s="275"/>
      <c r="K98" s="3233"/>
      <c r="L98" s="272"/>
    </row>
    <row r="99" spans="1:12" ht="20.100000000000001" customHeight="1">
      <c r="A99" s="274"/>
      <c r="B99" s="275"/>
      <c r="C99" s="275"/>
      <c r="D99" s="4046">
        <f t="shared" si="1"/>
        <v>0</v>
      </c>
      <c r="E99" s="275"/>
      <c r="F99" s="275"/>
      <c r="G99" s="275"/>
      <c r="H99" s="275"/>
      <c r="I99" s="275"/>
      <c r="J99" s="275"/>
      <c r="K99" s="3233"/>
      <c r="L99" s="272"/>
    </row>
    <row r="100" spans="1:12" ht="20.100000000000001" customHeight="1">
      <c r="A100" s="274"/>
      <c r="B100" s="275"/>
      <c r="C100" s="275"/>
      <c r="D100" s="275"/>
      <c r="E100" s="275"/>
      <c r="F100" s="275"/>
      <c r="G100" s="275"/>
      <c r="H100" s="275"/>
      <c r="I100" s="275"/>
      <c r="J100" s="275"/>
      <c r="K100" s="3233"/>
      <c r="L100" s="272"/>
    </row>
    <row r="101" spans="1:12">
      <c r="A101" s="274"/>
      <c r="B101" s="275"/>
      <c r="C101" s="275"/>
      <c r="D101" s="275"/>
      <c r="E101" s="275"/>
      <c r="F101" s="275"/>
      <c r="G101" s="275"/>
      <c r="H101" s="275"/>
      <c r="I101" s="275"/>
      <c r="J101" s="275"/>
      <c r="K101" s="3233"/>
      <c r="L101" s="272"/>
    </row>
    <row r="102" spans="1:12">
      <c r="A102" s="274"/>
      <c r="B102" s="275"/>
      <c r="C102" s="275"/>
      <c r="D102" s="275"/>
      <c r="E102" s="275"/>
      <c r="F102" s="275"/>
      <c r="G102" s="275"/>
      <c r="H102" s="275"/>
      <c r="I102" s="275"/>
      <c r="J102" s="275"/>
      <c r="K102" s="3233"/>
      <c r="L102" s="272"/>
    </row>
    <row r="103" spans="1:12">
      <c r="A103" s="274"/>
      <c r="B103" s="275"/>
      <c r="C103" s="275"/>
      <c r="D103" s="275"/>
      <c r="E103" s="275"/>
      <c r="F103" s="275"/>
      <c r="G103" s="275"/>
      <c r="H103" s="275"/>
      <c r="I103" s="275"/>
      <c r="J103" s="275"/>
      <c r="K103" s="3233"/>
      <c r="L103" s="272"/>
    </row>
    <row r="104" spans="1:12" ht="20.100000000000001" customHeight="1">
      <c r="A104" s="274"/>
      <c r="B104" s="275"/>
      <c r="C104" s="275"/>
      <c r="D104" s="275"/>
      <c r="E104" s="275"/>
      <c r="F104" s="275"/>
      <c r="G104" s="275"/>
      <c r="H104" s="275"/>
      <c r="I104" s="275"/>
      <c r="J104" s="275"/>
      <c r="K104" s="3233"/>
      <c r="L104" s="272"/>
    </row>
    <row r="105" spans="1:12">
      <c r="A105" s="274"/>
      <c r="B105" s="275"/>
      <c r="C105" s="275"/>
      <c r="D105" s="275"/>
      <c r="E105" s="275"/>
      <c r="F105" s="275"/>
      <c r="G105" s="275"/>
      <c r="H105" s="275"/>
      <c r="I105" s="275"/>
      <c r="J105" s="275"/>
      <c r="K105" s="3233"/>
      <c r="L105" s="272"/>
    </row>
    <row r="106" spans="1:12">
      <c r="A106" s="274"/>
      <c r="B106" s="275"/>
      <c r="C106" s="275"/>
      <c r="D106" s="275"/>
      <c r="E106" s="275"/>
      <c r="F106" s="275"/>
      <c r="G106" s="275"/>
      <c r="H106" s="275"/>
      <c r="I106" s="275"/>
      <c r="J106" s="275"/>
      <c r="K106" s="3233"/>
      <c r="L106" s="272"/>
    </row>
    <row r="107" spans="1:12">
      <c r="A107" s="274"/>
      <c r="B107" s="275"/>
      <c r="C107" s="275"/>
      <c r="D107" s="275"/>
      <c r="E107" s="275"/>
      <c r="F107" s="275"/>
      <c r="G107" s="275"/>
      <c r="H107" s="275"/>
      <c r="I107" s="275"/>
      <c r="J107" s="275"/>
      <c r="K107" s="3233"/>
      <c r="L107" s="272"/>
    </row>
    <row r="108" spans="1:12" ht="20.100000000000001" customHeight="1">
      <c r="A108" s="274"/>
      <c r="B108" s="275"/>
      <c r="C108" s="275"/>
      <c r="D108" s="275"/>
      <c r="E108" s="275"/>
      <c r="F108" s="275"/>
      <c r="G108" s="275"/>
      <c r="H108" s="275"/>
      <c r="I108" s="275"/>
      <c r="J108" s="275"/>
      <c r="K108" s="3233"/>
      <c r="L108" s="272"/>
    </row>
    <row r="109" spans="1:12" ht="20.100000000000001" customHeight="1">
      <c r="A109" s="274"/>
      <c r="B109" s="275"/>
      <c r="C109" s="275"/>
      <c r="D109" s="275"/>
      <c r="E109" s="275"/>
      <c r="F109" s="275"/>
      <c r="G109" s="275"/>
      <c r="H109" s="275"/>
      <c r="I109" s="275"/>
      <c r="J109" s="275"/>
      <c r="K109" s="3233"/>
      <c r="L109" s="272"/>
    </row>
    <row r="110" spans="1:12">
      <c r="A110" s="274"/>
      <c r="B110" s="275"/>
      <c r="C110" s="275"/>
      <c r="D110" s="275"/>
      <c r="E110" s="275"/>
      <c r="F110" s="275"/>
      <c r="G110" s="275"/>
      <c r="H110" s="275"/>
      <c r="I110" s="275"/>
      <c r="J110" s="275"/>
      <c r="K110" s="3233"/>
      <c r="L110" s="272"/>
    </row>
    <row r="111" spans="1:12">
      <c r="A111" s="274"/>
      <c r="B111" s="275"/>
      <c r="C111" s="275"/>
      <c r="D111" s="275"/>
      <c r="E111" s="275"/>
      <c r="F111" s="275"/>
      <c r="G111" s="275"/>
      <c r="H111" s="275"/>
      <c r="I111" s="275"/>
      <c r="J111" s="275"/>
      <c r="K111" s="3233"/>
      <c r="L111" s="272"/>
    </row>
    <row r="112" spans="1:12">
      <c r="A112" s="274"/>
      <c r="B112" s="275"/>
      <c r="C112" s="275"/>
      <c r="D112" s="275"/>
      <c r="E112" s="275"/>
      <c r="F112" s="275"/>
      <c r="G112" s="275"/>
      <c r="H112" s="275"/>
      <c r="I112" s="275"/>
      <c r="J112" s="275"/>
      <c r="K112" s="3233"/>
      <c r="L112" s="272"/>
    </row>
    <row r="113" spans="1:12">
      <c r="A113" s="274"/>
      <c r="B113" s="275"/>
      <c r="C113" s="275"/>
      <c r="D113" s="275"/>
      <c r="E113" s="275"/>
      <c r="F113" s="275"/>
      <c r="G113" s="275"/>
      <c r="H113" s="275"/>
      <c r="I113" s="275"/>
      <c r="J113" s="275"/>
      <c r="K113" s="3233"/>
      <c r="L113" s="272"/>
    </row>
    <row r="114" spans="1:12">
      <c r="A114" s="274"/>
      <c r="B114" s="275"/>
      <c r="C114" s="275"/>
      <c r="D114" s="275"/>
      <c r="E114" s="275"/>
      <c r="F114" s="275"/>
      <c r="G114" s="275"/>
      <c r="H114" s="275"/>
      <c r="I114" s="275"/>
      <c r="J114" s="275"/>
      <c r="K114" s="3233"/>
      <c r="L114" s="272"/>
    </row>
    <row r="115" spans="1:12">
      <c r="A115" s="274"/>
      <c r="B115" s="275"/>
      <c r="C115" s="275"/>
      <c r="D115" s="275"/>
      <c r="E115" s="275"/>
      <c r="F115" s="275"/>
      <c r="G115" s="275"/>
      <c r="H115" s="275"/>
      <c r="I115" s="275"/>
      <c r="J115" s="275"/>
      <c r="K115" s="3233"/>
      <c r="L115" s="272"/>
    </row>
    <row r="116" spans="1:12" ht="20.100000000000001" customHeight="1">
      <c r="A116" s="274"/>
      <c r="B116" s="275"/>
      <c r="C116" s="275"/>
      <c r="D116" s="275"/>
      <c r="E116" s="275"/>
      <c r="F116" s="275"/>
      <c r="G116" s="275"/>
      <c r="H116" s="275"/>
      <c r="I116" s="275"/>
      <c r="J116" s="275"/>
      <c r="K116" s="3233"/>
      <c r="L116" s="272"/>
    </row>
    <row r="117" spans="1:12" ht="20.100000000000001" customHeight="1">
      <c r="A117" s="274"/>
      <c r="B117" s="275"/>
      <c r="C117" s="275"/>
      <c r="D117" s="275"/>
      <c r="E117" s="275"/>
      <c r="F117" s="275"/>
      <c r="G117" s="275"/>
      <c r="H117" s="275"/>
      <c r="I117" s="275"/>
      <c r="J117" s="275"/>
      <c r="K117" s="3233"/>
      <c r="L117" s="272"/>
    </row>
    <row r="118" spans="1:12" ht="20.100000000000001" customHeight="1">
      <c r="A118" s="274"/>
      <c r="B118" s="275"/>
      <c r="C118" s="275"/>
      <c r="D118" s="275"/>
      <c r="E118" s="275"/>
      <c r="F118" s="275"/>
      <c r="G118" s="275"/>
      <c r="H118" s="275"/>
      <c r="I118" s="275"/>
      <c r="J118" s="275"/>
      <c r="K118" s="3233"/>
      <c r="L118" s="272"/>
    </row>
    <row r="119" spans="1:12" ht="20.100000000000001" customHeight="1">
      <c r="A119" s="274"/>
      <c r="B119" s="275"/>
      <c r="C119" s="275"/>
      <c r="D119" s="275"/>
      <c r="E119" s="275"/>
      <c r="F119" s="275"/>
      <c r="G119" s="275"/>
      <c r="H119" s="275"/>
      <c r="I119" s="275"/>
      <c r="J119" s="275"/>
      <c r="K119" s="3233"/>
      <c r="L119" s="272"/>
    </row>
    <row r="120" spans="1:12">
      <c r="A120" s="274"/>
      <c r="B120" s="275"/>
      <c r="C120" s="275"/>
      <c r="D120" s="275"/>
      <c r="E120" s="275"/>
      <c r="F120" s="275"/>
      <c r="G120" s="275"/>
      <c r="H120" s="275"/>
      <c r="I120" s="275"/>
      <c r="J120" s="275"/>
      <c r="K120" s="3233"/>
      <c r="L120" s="272"/>
    </row>
    <row r="121" spans="1:12" ht="20.100000000000001" customHeight="1">
      <c r="A121" s="274"/>
      <c r="B121" s="275"/>
      <c r="C121" s="275"/>
      <c r="D121" s="275"/>
      <c r="E121" s="275"/>
      <c r="F121" s="275"/>
      <c r="G121" s="275"/>
      <c r="H121" s="275"/>
      <c r="I121" s="275"/>
      <c r="J121" s="275"/>
      <c r="K121" s="3233"/>
      <c r="L121" s="272"/>
    </row>
    <row r="122" spans="1:12" ht="20.100000000000001" customHeight="1">
      <c r="A122" s="274"/>
      <c r="B122" s="275"/>
      <c r="C122" s="275"/>
      <c r="D122" s="275"/>
      <c r="E122" s="275"/>
      <c r="F122" s="275"/>
      <c r="G122" s="275"/>
      <c r="H122" s="275"/>
      <c r="I122" s="275"/>
      <c r="J122" s="275"/>
      <c r="K122" s="3233"/>
      <c r="L122" s="272"/>
    </row>
    <row r="123" spans="1:12" ht="20.100000000000001" customHeight="1">
      <c r="A123" s="274"/>
      <c r="B123" s="275"/>
      <c r="C123" s="275"/>
      <c r="D123" s="275"/>
      <c r="E123" s="275"/>
      <c r="F123" s="275"/>
      <c r="G123" s="275"/>
      <c r="H123" s="275"/>
      <c r="I123" s="275"/>
      <c r="J123" s="275"/>
      <c r="K123" s="3233"/>
      <c r="L123" s="272"/>
    </row>
    <row r="124" spans="1:12" ht="20.100000000000001" customHeight="1">
      <c r="A124" s="274"/>
      <c r="B124" s="275"/>
      <c r="C124" s="275"/>
      <c r="D124" s="275"/>
      <c r="E124" s="275"/>
      <c r="F124" s="275"/>
      <c r="G124" s="275"/>
      <c r="H124" s="275"/>
      <c r="I124" s="275"/>
      <c r="J124" s="275"/>
      <c r="K124" s="3233"/>
      <c r="L124" s="272"/>
    </row>
    <row r="125" spans="1:12" ht="20.100000000000001" customHeight="1">
      <c r="A125" s="274"/>
      <c r="B125" s="275"/>
      <c r="C125" s="275"/>
      <c r="D125" s="275"/>
      <c r="E125" s="275"/>
      <c r="F125" s="275"/>
      <c r="G125" s="275"/>
      <c r="H125" s="275"/>
      <c r="I125" s="275"/>
      <c r="J125" s="275"/>
      <c r="K125" s="3233"/>
      <c r="L125" s="272"/>
    </row>
    <row r="126" spans="1:12" ht="20.100000000000001" customHeight="1">
      <c r="A126" s="274"/>
      <c r="B126" s="275"/>
      <c r="C126" s="275"/>
      <c r="D126" s="275"/>
      <c r="E126" s="275"/>
      <c r="F126" s="275"/>
      <c r="G126" s="275"/>
      <c r="H126" s="275"/>
      <c r="I126" s="275"/>
      <c r="J126" s="275"/>
      <c r="K126" s="3233"/>
      <c r="L126" s="272"/>
    </row>
    <row r="127" spans="1:12" ht="20.100000000000001" customHeight="1">
      <c r="A127" s="274"/>
      <c r="B127" s="275"/>
      <c r="C127" s="275"/>
      <c r="D127" s="275"/>
      <c r="E127" s="275"/>
      <c r="F127" s="275"/>
      <c r="G127" s="275"/>
      <c r="H127" s="275"/>
      <c r="I127" s="275"/>
      <c r="J127" s="275"/>
      <c r="K127" s="3233"/>
      <c r="L127" s="272"/>
    </row>
    <row r="128" spans="1:12" ht="20.100000000000001" customHeight="1">
      <c r="A128" s="274"/>
      <c r="B128" s="275"/>
      <c r="C128" s="275"/>
      <c r="D128" s="275"/>
      <c r="E128" s="275"/>
      <c r="F128" s="275"/>
      <c r="G128" s="275"/>
      <c r="H128" s="275"/>
      <c r="I128" s="275"/>
      <c r="J128" s="275"/>
      <c r="K128" s="3233"/>
      <c r="L128" s="272"/>
    </row>
    <row r="129" spans="1:12">
      <c r="A129" s="274"/>
      <c r="B129" s="275"/>
      <c r="C129" s="275"/>
      <c r="D129" s="275"/>
      <c r="E129" s="275"/>
      <c r="F129" s="275"/>
      <c r="G129" s="275"/>
      <c r="H129" s="275"/>
      <c r="I129" s="275"/>
      <c r="J129" s="275"/>
      <c r="K129" s="3233"/>
      <c r="L129" s="272"/>
    </row>
    <row r="130" spans="1:12" ht="20.100000000000001" customHeight="1">
      <c r="A130" s="274"/>
      <c r="B130" s="275"/>
      <c r="C130" s="275"/>
      <c r="D130" s="275"/>
      <c r="E130" s="275"/>
      <c r="F130" s="275"/>
      <c r="G130" s="275"/>
      <c r="H130" s="275"/>
      <c r="I130" s="275"/>
      <c r="J130" s="275"/>
      <c r="K130" s="3233"/>
      <c r="L130" s="272"/>
    </row>
    <row r="131" spans="1:12">
      <c r="A131" s="274"/>
      <c r="B131" s="275"/>
      <c r="C131" s="275"/>
      <c r="D131" s="275"/>
      <c r="E131" s="275"/>
      <c r="F131" s="275"/>
      <c r="G131" s="275"/>
      <c r="H131" s="275"/>
      <c r="I131" s="275"/>
      <c r="J131" s="275"/>
      <c r="K131" s="3233"/>
      <c r="L131" s="272"/>
    </row>
    <row r="132" spans="1:12">
      <c r="A132" s="274"/>
      <c r="B132" s="275"/>
      <c r="C132" s="275"/>
      <c r="D132" s="275"/>
      <c r="E132" s="275"/>
      <c r="F132" s="275"/>
      <c r="G132" s="275"/>
      <c r="H132" s="275"/>
      <c r="I132" s="275"/>
      <c r="J132" s="275"/>
      <c r="K132" s="3233"/>
      <c r="L132" s="272"/>
    </row>
    <row r="133" spans="1:12">
      <c r="A133" s="274"/>
      <c r="B133" s="275"/>
      <c r="C133" s="275"/>
      <c r="D133" s="275"/>
      <c r="E133" s="275"/>
      <c r="F133" s="275"/>
      <c r="G133" s="275"/>
      <c r="H133" s="275"/>
      <c r="I133" s="275"/>
      <c r="J133" s="275"/>
      <c r="K133" s="3233"/>
      <c r="L133" s="272"/>
    </row>
    <row r="134" spans="1:12">
      <c r="A134" s="274"/>
      <c r="B134" s="275"/>
      <c r="C134" s="275"/>
      <c r="D134" s="275"/>
      <c r="E134" s="275"/>
      <c r="F134" s="275"/>
      <c r="G134" s="275"/>
      <c r="H134" s="275"/>
      <c r="I134" s="275"/>
      <c r="J134" s="275"/>
      <c r="K134" s="3233"/>
      <c r="L134" s="272"/>
    </row>
    <row r="135" spans="1:12">
      <c r="A135" s="274"/>
      <c r="L135" s="272"/>
    </row>
    <row r="136" spans="1:12">
      <c r="A136" s="274"/>
      <c r="L136" s="272"/>
    </row>
    <row r="137" spans="1:12">
      <c r="A137" s="274"/>
      <c r="L137" s="272"/>
    </row>
    <row r="138" spans="1:12">
      <c r="A138" s="274"/>
      <c r="L138" s="272"/>
    </row>
    <row r="139" spans="1:12">
      <c r="A139" s="274"/>
      <c r="L139" s="272"/>
    </row>
    <row r="140" spans="1:12">
      <c r="A140" s="274"/>
      <c r="L140" s="272"/>
    </row>
    <row r="141" spans="1:12">
      <c r="A141" s="274"/>
      <c r="L141" s="272"/>
    </row>
    <row r="142" spans="1:12">
      <c r="A142" s="274"/>
      <c r="L142" s="272"/>
    </row>
    <row r="143" spans="1:12">
      <c r="A143" s="274"/>
      <c r="L143" s="272"/>
    </row>
    <row r="144" spans="1:12">
      <c r="A144" s="274"/>
      <c r="L144" s="272"/>
    </row>
    <row r="145" spans="1:12">
      <c r="A145" s="274"/>
      <c r="L145" s="272"/>
    </row>
    <row r="146" spans="1:12">
      <c r="A146" s="274"/>
      <c r="L146" s="272"/>
    </row>
    <row r="147" spans="1:12">
      <c r="A147" s="274"/>
      <c r="L147" s="272"/>
    </row>
    <row r="148" spans="1:12">
      <c r="A148" s="274"/>
      <c r="L148" s="272"/>
    </row>
    <row r="149" spans="1:12">
      <c r="A149" s="274"/>
      <c r="L149" s="272"/>
    </row>
    <row r="150" spans="1:12">
      <c r="A150" s="274"/>
      <c r="L150" s="272"/>
    </row>
    <row r="151" spans="1:12">
      <c r="A151" s="274"/>
      <c r="L151" s="272"/>
    </row>
    <row r="152" spans="1:12">
      <c r="A152" s="274"/>
      <c r="L152" s="272"/>
    </row>
    <row r="153" spans="1:12">
      <c r="A153" s="274"/>
      <c r="L153" s="272"/>
    </row>
    <row r="154" spans="1:12">
      <c r="A154" s="274"/>
      <c r="L154" s="272"/>
    </row>
    <row r="155" spans="1:12">
      <c r="A155" s="274"/>
      <c r="L155" s="272"/>
    </row>
    <row r="156" spans="1:12">
      <c r="A156" s="274"/>
      <c r="L156" s="272"/>
    </row>
    <row r="157" spans="1:12">
      <c r="A157" s="274"/>
      <c r="L157" s="272"/>
    </row>
    <row r="158" spans="1:12">
      <c r="A158" s="274"/>
      <c r="L158" s="272"/>
    </row>
    <row r="159" spans="1:12">
      <c r="A159" s="274"/>
      <c r="L159" s="272"/>
    </row>
    <row r="160" spans="1:12">
      <c r="A160" s="274"/>
      <c r="L160" s="272"/>
    </row>
    <row r="161" spans="1:12">
      <c r="A161" s="274"/>
      <c r="L161" s="272"/>
    </row>
  </sheetData>
  <autoFilter ref="A6:L6"/>
  <customSheetViews>
    <customSheetView guid="{CD481555-6D06-49CD-9625-98C90CC09C9A}" showAutoFilter="1">
      <selection activeCell="H71" sqref="H71"/>
      <pageMargins left="0.75" right="0.75" top="1" bottom="1" header="0.5" footer="0.5"/>
      <headerFooter alignWithMargins="0"/>
      <autoFilter ref="B6:B172"/>
    </customSheetView>
    <customSheetView guid="{9EC6AF21-4B8E-44E3-AF29-8895353139B2}" showAutoFilter="1">
      <pane ySplit="6" topLeftCell="A7" activePane="bottomLeft" state="frozen"/>
      <selection pane="bottomLeft" activeCell="K26" sqref="K26"/>
      <pageMargins left="0.75" right="0.75" top="1" bottom="1" header="0.5" footer="0.5"/>
      <headerFooter alignWithMargins="0"/>
      <autoFilter ref="B6:B172"/>
    </customSheetView>
    <customSheetView guid="{4A6D03CA-35D0-42B2-8E76-6C991766DE68}" showAutoFilter="1">
      <pane ySplit="5" topLeftCell="A51" activePane="bottomLeft" state="frozen"/>
      <selection pane="bottomLeft" activeCell="F67" sqref="F67"/>
      <pageMargins left="0.75" right="0.75" top="1" bottom="1" header="0.5" footer="0.5"/>
      <headerFooter alignWithMargins="0"/>
      <autoFilter ref="B6:B172"/>
    </customSheetView>
    <customSheetView guid="{94FC66D5-BF29-4BE8-974C-C93BA07E9FE3}" showAutoFilter="1">
      <pane ySplit="6" topLeftCell="A51" activePane="bottomLeft" state="frozen"/>
      <selection pane="bottomLeft" activeCell="F67" sqref="F67"/>
      <pageMargins left="0.75" right="0.75" top="1" bottom="1" header="0.5" footer="0.5"/>
      <headerFooter alignWithMargins="0"/>
      <autoFilter ref="B6:B172"/>
    </customSheetView>
  </customSheetViews>
  <mergeCells count="48">
    <mergeCell ref="H73:I73"/>
    <mergeCell ref="A50:A51"/>
    <mergeCell ref="C51:J51"/>
    <mergeCell ref="H45:I45"/>
    <mergeCell ref="A1:L1"/>
    <mergeCell ref="A2:B2"/>
    <mergeCell ref="C2:F2"/>
    <mergeCell ref="G2:H2"/>
    <mergeCell ref="I2:J2"/>
    <mergeCell ref="A4:B4"/>
    <mergeCell ref="C4:F4"/>
    <mergeCell ref="G4:H4"/>
    <mergeCell ref="I4:J4"/>
    <mergeCell ref="C9:J9"/>
    <mergeCell ref="A5:B5"/>
    <mergeCell ref="C5:F5"/>
    <mergeCell ref="A3:B3"/>
    <mergeCell ref="C3:F3"/>
    <mergeCell ref="G3:H3"/>
    <mergeCell ref="I3:J3"/>
    <mergeCell ref="C36:J36"/>
    <mergeCell ref="C34:J34"/>
    <mergeCell ref="C18:J18"/>
    <mergeCell ref="A17:A18"/>
    <mergeCell ref="C7:J7"/>
    <mergeCell ref="C10:J10"/>
    <mergeCell ref="A11:A12"/>
    <mergeCell ref="C13:J13"/>
    <mergeCell ref="A14:A15"/>
    <mergeCell ref="I5:J5"/>
    <mergeCell ref="C27:J27"/>
    <mergeCell ref="C31:J31"/>
    <mergeCell ref="C86:J86"/>
    <mergeCell ref="K2:L2"/>
    <mergeCell ref="K3:L3"/>
    <mergeCell ref="K4:L4"/>
    <mergeCell ref="K5:L5"/>
    <mergeCell ref="C72:J72"/>
    <mergeCell ref="C65:J65"/>
    <mergeCell ref="C42:J42"/>
    <mergeCell ref="C20:J20"/>
    <mergeCell ref="C17:J17"/>
    <mergeCell ref="C30:J30"/>
    <mergeCell ref="C56:J56"/>
    <mergeCell ref="C50:J50"/>
    <mergeCell ref="C26:J26"/>
    <mergeCell ref="C23:J23"/>
    <mergeCell ref="C25:J25"/>
  </mergeCells>
  <pageMargins left="0.75" right="0.75" top="1" bottom="1" header="0.5" footer="0.5"/>
  <pageSetup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Q160"/>
  <sheetViews>
    <sheetView workbookViewId="0">
      <pane ySplit="6" topLeftCell="A71" activePane="bottomLeft" state="frozen"/>
      <selection pane="bottomLeft" activeCell="C86" sqref="C86"/>
    </sheetView>
  </sheetViews>
  <sheetFormatPr defaultRowHeight="15.75"/>
  <cols>
    <col min="1" max="1" width="11" style="273" customWidth="1"/>
    <col min="2" max="2" width="10.140625" style="272" customWidth="1"/>
    <col min="3" max="11" width="11.7109375" style="272" customWidth="1"/>
    <col min="12" max="12" width="47.85546875" style="271" customWidth="1"/>
    <col min="13" max="16384" width="9.140625" style="270"/>
  </cols>
  <sheetData>
    <row r="1" spans="1:17" s="281" customFormat="1" ht="30.75" customHeight="1" thickTop="1">
      <c r="A1" s="4298" t="s">
        <v>614</v>
      </c>
      <c r="B1" s="4299"/>
      <c r="C1" s="4299"/>
      <c r="D1" s="4299"/>
      <c r="E1" s="4299"/>
      <c r="F1" s="4299"/>
      <c r="G1" s="4299"/>
      <c r="H1" s="4299"/>
      <c r="I1" s="4299"/>
      <c r="J1" s="4299"/>
      <c r="K1" s="4299"/>
      <c r="L1" s="4300"/>
      <c r="M1" s="288"/>
    </row>
    <row r="2" spans="1:17" ht="20.25" customHeight="1">
      <c r="A2" s="4289" t="s">
        <v>215</v>
      </c>
      <c r="B2" s="4373"/>
      <c r="C2" s="4358">
        <f xml:space="preserve"> ( 25+120+79 )*25</f>
        <v>5600</v>
      </c>
      <c r="D2" s="4281"/>
      <c r="E2" s="4281"/>
      <c r="F2" s="4359"/>
      <c r="G2" s="4374" t="s">
        <v>6403</v>
      </c>
      <c r="H2" s="4375"/>
      <c r="I2" s="4365" t="s">
        <v>216</v>
      </c>
      <c r="J2" s="4366"/>
      <c r="K2" s="4350" t="s">
        <v>595</v>
      </c>
      <c r="L2" s="4351"/>
      <c r="M2" s="285"/>
    </row>
    <row r="3" spans="1:17" ht="20.25" customHeight="1">
      <c r="A3" s="4289" t="s">
        <v>217</v>
      </c>
      <c r="B3" s="4373"/>
      <c r="C3" s="4358" t="s">
        <v>236</v>
      </c>
      <c r="D3" s="4281"/>
      <c r="E3" s="4281"/>
      <c r="F3" s="4359"/>
      <c r="G3" s="4885" t="s">
        <v>6677</v>
      </c>
      <c r="H3" s="4886"/>
      <c r="I3" s="4365" t="s">
        <v>218</v>
      </c>
      <c r="J3" s="4366"/>
      <c r="K3" s="4350" t="s">
        <v>594</v>
      </c>
      <c r="L3" s="4351"/>
      <c r="M3" s="4879" t="s">
        <v>3683</v>
      </c>
      <c r="N3" s="4880"/>
      <c r="O3" s="4880"/>
      <c r="P3" s="4880"/>
      <c r="Q3" s="4881"/>
    </row>
    <row r="4" spans="1:17" ht="39" customHeight="1">
      <c r="A4" s="4289" t="s">
        <v>219</v>
      </c>
      <c r="B4" s="4373"/>
      <c r="C4" s="4358" t="s">
        <v>237</v>
      </c>
      <c r="D4" s="4281"/>
      <c r="E4" s="4281"/>
      <c r="F4" s="4359"/>
      <c r="G4" s="4885"/>
      <c r="H4" s="4886"/>
      <c r="I4" s="4365" t="s">
        <v>220</v>
      </c>
      <c r="J4" s="4366"/>
      <c r="K4" s="4352" t="s">
        <v>6161</v>
      </c>
      <c r="L4" s="4353"/>
      <c r="M4" s="285"/>
    </row>
    <row r="5" spans="1:17" ht="20.25" customHeight="1" thickBot="1">
      <c r="A5" s="4360" t="s">
        <v>221</v>
      </c>
      <c r="B5" s="4361"/>
      <c r="C5" s="4362" t="s">
        <v>6262</v>
      </c>
      <c r="D5" s="4363"/>
      <c r="E5" s="4363"/>
      <c r="F5" s="4364"/>
      <c r="G5" s="362"/>
      <c r="H5" s="361"/>
      <c r="I5" s="4365" t="s">
        <v>325</v>
      </c>
      <c r="J5" s="4366"/>
      <c r="K5" s="4421" t="s">
        <v>4035</v>
      </c>
      <c r="L5" s="4422"/>
      <c r="M5" s="285"/>
    </row>
    <row r="6" spans="1:17" s="281" customFormat="1" ht="35.25" customHeight="1" thickTop="1">
      <c r="A6" s="284" t="s">
        <v>1</v>
      </c>
      <c r="B6" s="283" t="s">
        <v>0</v>
      </c>
      <c r="C6" s="283" t="s">
        <v>2</v>
      </c>
      <c r="D6" s="283" t="s">
        <v>3</v>
      </c>
      <c r="E6" s="283" t="s">
        <v>4</v>
      </c>
      <c r="F6" s="283" t="s">
        <v>5</v>
      </c>
      <c r="G6" s="283" t="s">
        <v>6</v>
      </c>
      <c r="H6" s="283" t="s">
        <v>7</v>
      </c>
      <c r="I6" s="283" t="s">
        <v>8</v>
      </c>
      <c r="J6" s="283" t="s">
        <v>9</v>
      </c>
      <c r="K6" s="3525" t="s">
        <v>6286</v>
      </c>
      <c r="L6" s="429" t="s">
        <v>10</v>
      </c>
      <c r="M6" s="288"/>
    </row>
    <row r="7" spans="1:17" ht="28.5" customHeight="1">
      <c r="A7" s="274">
        <v>40601</v>
      </c>
      <c r="B7" s="275" t="s">
        <v>14</v>
      </c>
      <c r="C7" s="4440" t="s">
        <v>612</v>
      </c>
      <c r="D7" s="4440"/>
      <c r="E7" s="4440"/>
      <c r="F7" s="4440"/>
      <c r="G7" s="4440"/>
      <c r="H7" s="4440"/>
      <c r="I7" s="4440"/>
      <c r="J7" s="4440"/>
      <c r="K7" s="3479" t="s">
        <v>4035</v>
      </c>
      <c r="L7" s="1793" t="s">
        <v>4035</v>
      </c>
      <c r="M7" s="285"/>
    </row>
    <row r="8" spans="1:17" ht="20.100000000000001" customHeight="1">
      <c r="A8" s="274">
        <v>40613</v>
      </c>
      <c r="B8" s="275" t="s">
        <v>12</v>
      </c>
      <c r="C8" s="4440" t="s">
        <v>156</v>
      </c>
      <c r="D8" s="4440"/>
      <c r="E8" s="4440"/>
      <c r="F8" s="4440"/>
      <c r="G8" s="4440"/>
      <c r="H8" s="4440"/>
      <c r="I8" s="4440"/>
      <c r="J8" s="4440"/>
      <c r="K8" s="3227"/>
      <c r="L8" s="287"/>
      <c r="M8" s="285"/>
    </row>
    <row r="9" spans="1:17" ht="20.100000000000001" customHeight="1">
      <c r="A9" s="274">
        <v>40616</v>
      </c>
      <c r="B9" s="275" t="s">
        <v>143</v>
      </c>
      <c r="C9" s="291"/>
      <c r="D9" s="291"/>
      <c r="E9" s="291"/>
      <c r="F9" s="291"/>
      <c r="G9" s="291"/>
      <c r="H9" s="291">
        <v>5415</v>
      </c>
      <c r="I9" s="291">
        <v>100</v>
      </c>
      <c r="J9" s="291"/>
      <c r="K9" s="3227"/>
      <c r="L9" s="287" t="s">
        <v>610</v>
      </c>
      <c r="M9" s="285"/>
    </row>
    <row r="10" spans="1:17" ht="20.100000000000001" customHeight="1">
      <c r="A10" s="274">
        <v>40666</v>
      </c>
      <c r="B10" s="275" t="s">
        <v>16</v>
      </c>
      <c r="C10" s="291">
        <v>100</v>
      </c>
      <c r="D10" s="291">
        <v>97</v>
      </c>
      <c r="E10" s="291">
        <v>3</v>
      </c>
      <c r="F10" s="291">
        <v>15</v>
      </c>
      <c r="G10" s="291">
        <v>156</v>
      </c>
      <c r="H10" s="291"/>
      <c r="I10" s="291"/>
      <c r="J10" s="291"/>
      <c r="K10" s="3227"/>
      <c r="L10" s="287" t="s">
        <v>46</v>
      </c>
      <c r="M10" s="285"/>
    </row>
    <row r="11" spans="1:17" ht="20.100000000000001" customHeight="1">
      <c r="A11" s="274">
        <v>40681</v>
      </c>
      <c r="B11" s="275" t="s">
        <v>14</v>
      </c>
      <c r="C11" s="4440" t="s">
        <v>611</v>
      </c>
      <c r="D11" s="4440"/>
      <c r="E11" s="4440"/>
      <c r="F11" s="4440"/>
      <c r="G11" s="4440"/>
      <c r="H11" s="4440"/>
      <c r="I11" s="4440"/>
      <c r="J11" s="4440"/>
      <c r="K11" s="3227"/>
      <c r="L11" s="287"/>
      <c r="M11" s="285"/>
    </row>
    <row r="12" spans="1:17" ht="16.5" thickBot="1">
      <c r="A12" s="313">
        <v>40756</v>
      </c>
      <c r="B12" s="312" t="s">
        <v>143</v>
      </c>
      <c r="C12" s="310"/>
      <c r="D12" s="310"/>
      <c r="E12" s="310"/>
      <c r="F12" s="310"/>
      <c r="G12" s="310"/>
      <c r="H12" s="310">
        <v>5440</v>
      </c>
      <c r="I12" s="310">
        <v>91</v>
      </c>
      <c r="J12" s="310"/>
      <c r="K12" s="3272"/>
      <c r="L12" s="430" t="s">
        <v>610</v>
      </c>
      <c r="M12" s="285"/>
    </row>
    <row r="13" spans="1:17" ht="18" customHeight="1" thickTop="1">
      <c r="A13" s="308">
        <v>40909</v>
      </c>
      <c r="B13" s="307" t="s">
        <v>16</v>
      </c>
      <c r="C13" s="321">
        <v>75</v>
      </c>
      <c r="D13" s="321">
        <v>71</v>
      </c>
      <c r="E13" s="321">
        <v>5</v>
      </c>
      <c r="F13" s="321"/>
      <c r="G13" s="321">
        <v>60</v>
      </c>
      <c r="H13" s="321"/>
      <c r="I13" s="321"/>
      <c r="J13" s="321"/>
      <c r="K13" s="3269"/>
      <c r="L13" s="306" t="s">
        <v>20</v>
      </c>
      <c r="M13" s="285"/>
    </row>
    <row r="14" spans="1:17" ht="18.75" customHeight="1">
      <c r="A14" s="274">
        <v>40935</v>
      </c>
      <c r="B14" s="275" t="s">
        <v>12</v>
      </c>
      <c r="C14" s="4358" t="s">
        <v>156</v>
      </c>
      <c r="D14" s="4281"/>
      <c r="E14" s="4281"/>
      <c r="F14" s="4281"/>
      <c r="G14" s="4281"/>
      <c r="H14" s="4281"/>
      <c r="I14" s="4281"/>
      <c r="J14" s="4359"/>
      <c r="K14" s="3228"/>
      <c r="L14" s="287"/>
      <c r="M14" s="285"/>
    </row>
    <row r="15" spans="1:17" ht="20.100000000000001" customHeight="1">
      <c r="A15" s="274">
        <v>40991</v>
      </c>
      <c r="B15" s="275" t="s">
        <v>14</v>
      </c>
      <c r="C15" s="4358" t="s">
        <v>609</v>
      </c>
      <c r="D15" s="4281"/>
      <c r="E15" s="4281"/>
      <c r="F15" s="4281"/>
      <c r="G15" s="4281"/>
      <c r="H15" s="4281"/>
      <c r="I15" s="4281"/>
      <c r="J15" s="4359"/>
      <c r="K15" s="3228"/>
      <c r="L15" s="287"/>
      <c r="M15" s="285"/>
    </row>
    <row r="16" spans="1:17" ht="20.100000000000001" customHeight="1">
      <c r="A16" s="4293">
        <v>41013</v>
      </c>
      <c r="B16" s="275" t="s">
        <v>16</v>
      </c>
      <c r="C16" s="291">
        <v>85</v>
      </c>
      <c r="D16" s="292">
        <f>+C16*(100-E16)/100</f>
        <v>80.75</v>
      </c>
      <c r="E16" s="291">
        <v>5</v>
      </c>
      <c r="F16" s="291"/>
      <c r="G16" s="291">
        <v>170</v>
      </c>
      <c r="H16" s="291"/>
      <c r="I16" s="291"/>
      <c r="J16" s="291"/>
      <c r="K16" s="3227"/>
      <c r="L16" s="287" t="s">
        <v>46</v>
      </c>
      <c r="M16" s="285"/>
    </row>
    <row r="17" spans="1:13" ht="20.100000000000001" customHeight="1">
      <c r="A17" s="4307"/>
      <c r="B17" s="275" t="s">
        <v>143</v>
      </c>
      <c r="C17" s="291"/>
      <c r="D17" s="292"/>
      <c r="E17" s="291"/>
      <c r="F17" s="291"/>
      <c r="G17" s="291"/>
      <c r="H17" s="291">
        <v>5465</v>
      </c>
      <c r="I17" s="291">
        <v>100</v>
      </c>
      <c r="J17" s="291"/>
      <c r="K17" s="3227"/>
      <c r="L17" s="287" t="s">
        <v>608</v>
      </c>
      <c r="M17" s="285"/>
    </row>
    <row r="18" spans="1:13" ht="20.100000000000001" customHeight="1">
      <c r="A18" s="318">
        <v>41073</v>
      </c>
      <c r="B18" s="317" t="s">
        <v>11</v>
      </c>
      <c r="C18" s="4546" t="s">
        <v>607</v>
      </c>
      <c r="D18" s="4547"/>
      <c r="E18" s="4547"/>
      <c r="F18" s="4547"/>
      <c r="G18" s="4547"/>
      <c r="H18" s="4547"/>
      <c r="I18" s="4547"/>
      <c r="J18" s="4548"/>
      <c r="K18" s="3281"/>
      <c r="L18" s="343"/>
      <c r="M18" s="285"/>
    </row>
    <row r="19" spans="1:13" ht="33.75" customHeight="1">
      <c r="A19" s="274">
        <v>41126</v>
      </c>
      <c r="B19" s="275" t="s">
        <v>14</v>
      </c>
      <c r="C19" s="4414" t="s">
        <v>606</v>
      </c>
      <c r="D19" s="4271"/>
      <c r="E19" s="4271"/>
      <c r="F19" s="4271"/>
      <c r="G19" s="4271"/>
      <c r="H19" s="4271"/>
      <c r="I19" s="4271"/>
      <c r="J19" s="4415"/>
      <c r="K19" s="3249"/>
      <c r="L19" s="287"/>
      <c r="M19" s="285"/>
    </row>
    <row r="20" spans="1:13" ht="20.100000000000001" customHeight="1" thickBot="1">
      <c r="A20" s="300">
        <v>41231</v>
      </c>
      <c r="B20" s="299" t="s">
        <v>16</v>
      </c>
      <c r="C20" s="340">
        <v>75</v>
      </c>
      <c r="D20" s="341">
        <f>+C20*(100-E20)/100</f>
        <v>71.25</v>
      </c>
      <c r="E20" s="340">
        <v>5</v>
      </c>
      <c r="F20" s="340"/>
      <c r="G20" s="340">
        <v>160</v>
      </c>
      <c r="H20" s="340"/>
      <c r="I20" s="340"/>
      <c r="J20" s="340"/>
      <c r="K20" s="3230"/>
      <c r="L20" s="298" t="s">
        <v>20</v>
      </c>
      <c r="M20" s="285"/>
    </row>
    <row r="21" spans="1:13" ht="20.100000000000001" customHeight="1" thickTop="1">
      <c r="A21" s="278">
        <v>41292</v>
      </c>
      <c r="B21" s="277" t="s">
        <v>143</v>
      </c>
      <c r="C21" s="337"/>
      <c r="D21" s="338"/>
      <c r="E21" s="337"/>
      <c r="F21" s="337"/>
      <c r="G21" s="337"/>
      <c r="H21" s="337">
        <v>5440</v>
      </c>
      <c r="I21" s="337">
        <v>100</v>
      </c>
      <c r="J21" s="337"/>
      <c r="K21" s="3284"/>
      <c r="L21" s="287" t="s">
        <v>605</v>
      </c>
      <c r="M21" s="285"/>
    </row>
    <row r="22" spans="1:13" ht="20.100000000000001" customHeight="1">
      <c r="A22" s="274">
        <v>41360</v>
      </c>
      <c r="B22" s="275" t="s">
        <v>16</v>
      </c>
      <c r="C22" s="291">
        <v>70</v>
      </c>
      <c r="D22" s="292">
        <f>+C22*(100-E22)/100</f>
        <v>66.5</v>
      </c>
      <c r="E22" s="291">
        <v>5</v>
      </c>
      <c r="F22" s="291"/>
      <c r="G22" s="291">
        <v>150</v>
      </c>
      <c r="H22" s="291"/>
      <c r="I22" s="291"/>
      <c r="J22" s="291"/>
      <c r="K22" s="3227"/>
      <c r="L22" s="287" t="s">
        <v>20</v>
      </c>
      <c r="M22" s="285"/>
    </row>
    <row r="23" spans="1:13" ht="20.100000000000001" customHeight="1">
      <c r="A23" s="274">
        <v>41490</v>
      </c>
      <c r="B23" s="275" t="s">
        <v>12</v>
      </c>
      <c r="C23" s="4358" t="s">
        <v>126</v>
      </c>
      <c r="D23" s="4281"/>
      <c r="E23" s="4281"/>
      <c r="F23" s="4281"/>
      <c r="G23" s="4281"/>
      <c r="H23" s="4281"/>
      <c r="I23" s="4281"/>
      <c r="J23" s="4359"/>
      <c r="K23" s="3228"/>
      <c r="L23" s="287"/>
      <c r="M23" s="285"/>
    </row>
    <row r="24" spans="1:13" ht="20.100000000000001" customHeight="1">
      <c r="A24" s="274">
        <v>41534</v>
      </c>
      <c r="B24" s="275" t="s">
        <v>16</v>
      </c>
      <c r="C24" s="291">
        <v>68</v>
      </c>
      <c r="D24" s="292">
        <f>+C24*(100-E24)/100</f>
        <v>64.599999999999994</v>
      </c>
      <c r="E24" s="291">
        <v>5</v>
      </c>
      <c r="F24" s="291"/>
      <c r="G24" s="291">
        <v>210</v>
      </c>
      <c r="H24" s="291"/>
      <c r="I24" s="291"/>
      <c r="J24" s="291"/>
      <c r="K24" s="3227"/>
      <c r="L24" s="287" t="s">
        <v>604</v>
      </c>
      <c r="M24" s="285"/>
    </row>
    <row r="25" spans="1:13" ht="20.100000000000001" customHeight="1">
      <c r="A25" s="274">
        <v>41541</v>
      </c>
      <c r="B25" s="275" t="s">
        <v>143</v>
      </c>
      <c r="C25" s="291"/>
      <c r="D25" s="292"/>
      <c r="E25" s="291"/>
      <c r="F25" s="291"/>
      <c r="G25" s="291"/>
      <c r="H25" s="291">
        <v>5280</v>
      </c>
      <c r="I25" s="291">
        <v>82</v>
      </c>
      <c r="J25" s="291"/>
      <c r="K25" s="3227"/>
      <c r="L25" s="287" t="s">
        <v>603</v>
      </c>
      <c r="M25" s="285"/>
    </row>
    <row r="26" spans="1:13" ht="35.25" customHeight="1">
      <c r="A26" s="274">
        <v>41621</v>
      </c>
      <c r="B26" s="275" t="s">
        <v>14</v>
      </c>
      <c r="C26" s="4414" t="s">
        <v>602</v>
      </c>
      <c r="D26" s="4271"/>
      <c r="E26" s="4271"/>
      <c r="F26" s="4271"/>
      <c r="G26" s="4271"/>
      <c r="H26" s="4271"/>
      <c r="I26" s="4271"/>
      <c r="J26" s="4415"/>
      <c r="K26" s="3249"/>
      <c r="L26" s="287"/>
      <c r="M26" s="285"/>
    </row>
    <row r="27" spans="1:13" ht="52.5" customHeight="1">
      <c r="A27" s="274">
        <v>41628</v>
      </c>
      <c r="B27" s="275" t="s">
        <v>14</v>
      </c>
      <c r="C27" s="4414" t="s">
        <v>601</v>
      </c>
      <c r="D27" s="4271"/>
      <c r="E27" s="4271"/>
      <c r="F27" s="4271"/>
      <c r="G27" s="4271"/>
      <c r="H27" s="4271"/>
      <c r="I27" s="4271"/>
      <c r="J27" s="4415"/>
      <c r="K27" s="3249"/>
      <c r="L27" s="287"/>
      <c r="M27" s="285"/>
    </row>
    <row r="28" spans="1:13" ht="16.5" thickBot="1">
      <c r="A28" s="313">
        <v>41634</v>
      </c>
      <c r="B28" s="312" t="s">
        <v>27</v>
      </c>
      <c r="C28" s="4431" t="s">
        <v>185</v>
      </c>
      <c r="D28" s="4432"/>
      <c r="E28" s="4432"/>
      <c r="F28" s="4432"/>
      <c r="G28" s="4432"/>
      <c r="H28" s="4432"/>
      <c r="I28" s="4432"/>
      <c r="J28" s="4433"/>
      <c r="K28" s="3243"/>
      <c r="L28" s="430"/>
      <c r="M28" s="285"/>
    </row>
    <row r="29" spans="1:13" ht="20.100000000000001" customHeight="1" thickTop="1">
      <c r="A29" s="308">
        <v>41651</v>
      </c>
      <c r="B29" s="307" t="s">
        <v>143</v>
      </c>
      <c r="C29" s="321"/>
      <c r="D29" s="322"/>
      <c r="E29" s="321"/>
      <c r="F29" s="321"/>
      <c r="G29" s="321"/>
      <c r="H29" s="321">
        <v>5375</v>
      </c>
      <c r="I29" s="321">
        <v>90</v>
      </c>
      <c r="J29" s="321"/>
      <c r="K29" s="3269"/>
      <c r="L29" s="306" t="s">
        <v>600</v>
      </c>
      <c r="M29" s="285"/>
    </row>
    <row r="30" spans="1:13" ht="18" customHeight="1">
      <c r="A30" s="274">
        <v>41722</v>
      </c>
      <c r="B30" s="275" t="s">
        <v>12</v>
      </c>
      <c r="C30" s="4345" t="s">
        <v>156</v>
      </c>
      <c r="D30" s="4274"/>
      <c r="E30" s="4274"/>
      <c r="F30" s="4274"/>
      <c r="G30" s="4274"/>
      <c r="H30" s="4274"/>
      <c r="I30" s="4274"/>
      <c r="J30" s="4346"/>
      <c r="K30" s="3235"/>
      <c r="L30" s="287"/>
      <c r="M30" s="285"/>
    </row>
    <row r="31" spans="1:13">
      <c r="A31" s="274">
        <v>41751</v>
      </c>
      <c r="B31" s="275" t="s">
        <v>16</v>
      </c>
      <c r="C31" s="291">
        <v>60</v>
      </c>
      <c r="D31" s="292">
        <f>+C31*(100-E31)/100</f>
        <v>54</v>
      </c>
      <c r="E31" s="291">
        <v>10</v>
      </c>
      <c r="F31" s="291"/>
      <c r="G31" s="291">
        <v>150</v>
      </c>
      <c r="H31" s="291"/>
      <c r="I31" s="291"/>
      <c r="J31" s="291"/>
      <c r="K31" s="3227"/>
      <c r="L31" s="287" t="s">
        <v>599</v>
      </c>
      <c r="M31" s="285"/>
    </row>
    <row r="32" spans="1:13" ht="20.100000000000001" customHeight="1">
      <c r="A32" s="274">
        <v>41832</v>
      </c>
      <c r="B32" s="275" t="s">
        <v>16</v>
      </c>
      <c r="C32" s="291">
        <v>65</v>
      </c>
      <c r="D32" s="292">
        <f>+C32*(100-E32)/100</f>
        <v>58.5</v>
      </c>
      <c r="E32" s="291">
        <v>10</v>
      </c>
      <c r="F32" s="291"/>
      <c r="G32" s="291">
        <v>120</v>
      </c>
      <c r="H32" s="291"/>
      <c r="I32" s="291"/>
      <c r="J32" s="291"/>
      <c r="K32" s="3227"/>
      <c r="L32" s="287" t="s">
        <v>20</v>
      </c>
      <c r="M32" s="285"/>
    </row>
    <row r="33" spans="1:14">
      <c r="A33" s="274">
        <v>41872</v>
      </c>
      <c r="B33" s="275" t="s">
        <v>12</v>
      </c>
      <c r="C33" s="4345" t="s">
        <v>156</v>
      </c>
      <c r="D33" s="4274"/>
      <c r="E33" s="4274"/>
      <c r="F33" s="4274"/>
      <c r="G33" s="4274"/>
      <c r="H33" s="4274"/>
      <c r="I33" s="4274"/>
      <c r="J33" s="4346"/>
      <c r="K33" s="3235"/>
      <c r="L33" s="287"/>
      <c r="M33" s="285"/>
    </row>
    <row r="34" spans="1:14" s="294" customFormat="1" ht="20.100000000000001" customHeight="1">
      <c r="A34" s="274">
        <v>41881</v>
      </c>
      <c r="B34" s="275" t="s">
        <v>143</v>
      </c>
      <c r="C34" s="296"/>
      <c r="D34" s="296">
        <f>+C34*(100-E34)/100</f>
        <v>0</v>
      </c>
      <c r="E34" s="296"/>
      <c r="F34" s="296"/>
      <c r="G34" s="296"/>
      <c r="H34" s="291">
        <v>5505</v>
      </c>
      <c r="I34" s="291">
        <v>100</v>
      </c>
      <c r="J34" s="291"/>
      <c r="K34" s="3227"/>
      <c r="L34" s="287" t="s">
        <v>598</v>
      </c>
    </row>
    <row r="35" spans="1:14" ht="20.100000000000001" customHeight="1" thickBot="1">
      <c r="A35" s="274">
        <v>41967</v>
      </c>
      <c r="B35" s="275" t="s">
        <v>16</v>
      </c>
      <c r="C35" s="291">
        <v>55</v>
      </c>
      <c r="D35" s="292">
        <f>+C35*(100-E35)/100</f>
        <v>47.3</v>
      </c>
      <c r="E35" s="291">
        <v>14</v>
      </c>
      <c r="F35" s="291"/>
      <c r="G35" s="291">
        <v>190</v>
      </c>
      <c r="H35" s="291"/>
      <c r="I35" s="291"/>
      <c r="J35" s="291"/>
      <c r="K35" s="3227"/>
      <c r="L35" s="287" t="s">
        <v>283</v>
      </c>
      <c r="M35" s="285"/>
    </row>
    <row r="36" spans="1:14" ht="16.5" thickTop="1">
      <c r="A36" s="308">
        <v>42013</v>
      </c>
      <c r="B36" s="307" t="s">
        <v>425</v>
      </c>
      <c r="C36" s="4882" t="s">
        <v>426</v>
      </c>
      <c r="D36" s="4883"/>
      <c r="E36" s="4883"/>
      <c r="F36" s="4883"/>
      <c r="G36" s="4883"/>
      <c r="H36" s="4883"/>
      <c r="I36" s="4883"/>
      <c r="J36" s="4884"/>
      <c r="K36" s="3322"/>
      <c r="L36" s="306"/>
      <c r="M36" s="285"/>
    </row>
    <row r="37" spans="1:14" ht="27" customHeight="1">
      <c r="A37" s="274">
        <v>42030</v>
      </c>
      <c r="B37" s="275" t="s">
        <v>143</v>
      </c>
      <c r="C37" s="291"/>
      <c r="D37" s="292"/>
      <c r="E37" s="291"/>
      <c r="F37" s="291"/>
      <c r="G37" s="291"/>
      <c r="H37" s="291">
        <v>5320</v>
      </c>
      <c r="I37" s="291">
        <v>100</v>
      </c>
      <c r="J37" s="291"/>
      <c r="K37" s="3227"/>
      <c r="L37" s="355" t="s">
        <v>597</v>
      </c>
      <c r="M37" s="285"/>
    </row>
    <row r="38" spans="1:14" ht="20.100000000000001" customHeight="1">
      <c r="A38" s="274">
        <v>42041</v>
      </c>
      <c r="B38" s="275" t="s">
        <v>16</v>
      </c>
      <c r="C38" s="291">
        <v>55</v>
      </c>
      <c r="D38" s="292">
        <f>+C38*(100-E38)/100</f>
        <v>53.9</v>
      </c>
      <c r="E38" s="291">
        <v>2</v>
      </c>
      <c r="F38" s="291"/>
      <c r="G38" s="291">
        <v>200</v>
      </c>
      <c r="H38" s="291"/>
      <c r="I38" s="291"/>
      <c r="J38" s="291"/>
      <c r="K38" s="3227"/>
      <c r="L38" s="287" t="s">
        <v>283</v>
      </c>
      <c r="M38" s="285"/>
    </row>
    <row r="39" spans="1:14">
      <c r="A39" s="274">
        <v>42145</v>
      </c>
      <c r="B39" s="275" t="s">
        <v>16</v>
      </c>
      <c r="C39" s="291">
        <v>45</v>
      </c>
      <c r="D39" s="292">
        <f>+C39*(100-E39)/100</f>
        <v>38.25</v>
      </c>
      <c r="E39" s="291">
        <v>15</v>
      </c>
      <c r="F39" s="291"/>
      <c r="G39" s="291">
        <v>250</v>
      </c>
      <c r="H39" s="291"/>
      <c r="I39" s="291"/>
      <c r="J39" s="291"/>
      <c r="K39" s="3227"/>
      <c r="L39" s="287" t="s">
        <v>376</v>
      </c>
      <c r="M39" s="285"/>
    </row>
    <row r="40" spans="1:14" ht="19.5" customHeight="1">
      <c r="A40" s="274">
        <v>42194</v>
      </c>
      <c r="B40" s="602" t="s">
        <v>12</v>
      </c>
      <c r="C40" s="4873" t="s">
        <v>2005</v>
      </c>
      <c r="D40" s="4874"/>
      <c r="E40" s="4874"/>
      <c r="F40" s="4874"/>
      <c r="G40" s="4874"/>
      <c r="H40" s="4874"/>
      <c r="I40" s="4874"/>
      <c r="J40" s="4875"/>
      <c r="K40" s="3323"/>
      <c r="L40" s="287" t="s">
        <v>20</v>
      </c>
      <c r="M40" s="427"/>
      <c r="N40" s="427"/>
    </row>
    <row r="41" spans="1:14" ht="20.100000000000001" customHeight="1">
      <c r="A41" s="274">
        <v>42209</v>
      </c>
      <c r="B41" s="623" t="s">
        <v>16</v>
      </c>
      <c r="C41" s="291">
        <v>40</v>
      </c>
      <c r="D41" s="292">
        <f>+C41*(100-E41)/100</f>
        <v>34</v>
      </c>
      <c r="E41" s="291">
        <v>15</v>
      </c>
      <c r="F41" s="291"/>
      <c r="G41" s="291">
        <v>235</v>
      </c>
      <c r="H41" s="291"/>
      <c r="I41" s="291"/>
      <c r="J41" s="291"/>
      <c r="K41" s="3227"/>
      <c r="L41" s="287" t="s">
        <v>2050</v>
      </c>
      <c r="M41" s="285"/>
    </row>
    <row r="42" spans="1:14" ht="20.100000000000001" customHeight="1">
      <c r="A42" s="274">
        <v>42317</v>
      </c>
      <c r="B42" s="785" t="s">
        <v>16</v>
      </c>
      <c r="C42" s="291">
        <v>45</v>
      </c>
      <c r="D42" s="292">
        <f>+C42*(100-E42)/100</f>
        <v>36</v>
      </c>
      <c r="E42" s="291">
        <v>20</v>
      </c>
      <c r="F42" s="291"/>
      <c r="G42" s="291">
        <v>220</v>
      </c>
      <c r="H42" s="291"/>
      <c r="I42" s="291"/>
      <c r="J42" s="291"/>
      <c r="K42" s="3227"/>
      <c r="L42" s="287" t="s">
        <v>20</v>
      </c>
      <c r="M42" s="285"/>
    </row>
    <row r="43" spans="1:14" s="272" customFormat="1" ht="20.100000000000001" customHeight="1">
      <c r="A43" s="789">
        <v>42317</v>
      </c>
      <c r="B43" s="785" t="s">
        <v>143</v>
      </c>
      <c r="C43" s="788"/>
      <c r="D43" s="786"/>
      <c r="E43" s="788"/>
      <c r="F43" s="788"/>
      <c r="G43" s="788"/>
      <c r="H43" s="788">
        <v>5385</v>
      </c>
      <c r="I43" s="788">
        <v>100</v>
      </c>
      <c r="J43" s="788"/>
      <c r="K43" s="3227"/>
      <c r="L43" s="287" t="s">
        <v>2250</v>
      </c>
    </row>
    <row r="44" spans="1:14" s="272" customFormat="1" ht="20.100000000000001" customHeight="1" thickBot="1">
      <c r="A44" s="1449">
        <v>42362</v>
      </c>
      <c r="B44" s="1450" t="s">
        <v>27</v>
      </c>
      <c r="C44" s="4876" t="s">
        <v>3681</v>
      </c>
      <c r="D44" s="4877"/>
      <c r="E44" s="4877"/>
      <c r="F44" s="4877"/>
      <c r="G44" s="4877"/>
      <c r="H44" s="4877"/>
      <c r="I44" s="4877"/>
      <c r="J44" s="4878"/>
      <c r="K44" s="3324"/>
      <c r="L44" s="430"/>
      <c r="M44" s="1375"/>
    </row>
    <row r="45" spans="1:14" ht="20.100000000000001" customHeight="1" thickTop="1">
      <c r="A45" s="308">
        <v>42416</v>
      </c>
      <c r="B45" s="307" t="s">
        <v>16</v>
      </c>
      <c r="C45" s="446">
        <v>55</v>
      </c>
      <c r="D45" s="322">
        <f>+C45*(100-E45)/100</f>
        <v>44</v>
      </c>
      <c r="E45" s="446">
        <v>20</v>
      </c>
      <c r="F45" s="446"/>
      <c r="G45" s="446">
        <v>100</v>
      </c>
      <c r="H45" s="446"/>
      <c r="I45" s="446"/>
      <c r="J45" s="446"/>
      <c r="K45" s="3269"/>
      <c r="L45" s="306" t="s">
        <v>20</v>
      </c>
      <c r="M45" s="285"/>
    </row>
    <row r="46" spans="1:14" ht="20.100000000000001" customHeight="1">
      <c r="A46" s="274">
        <v>42579</v>
      </c>
      <c r="B46" s="275" t="s">
        <v>143</v>
      </c>
      <c r="C46" s="291"/>
      <c r="D46" s="292"/>
      <c r="E46" s="291"/>
      <c r="F46" s="291"/>
      <c r="G46" s="291"/>
      <c r="H46" s="291">
        <v>5360</v>
      </c>
      <c r="I46" s="291">
        <v>78</v>
      </c>
      <c r="J46" s="291"/>
      <c r="K46" s="3227"/>
      <c r="L46" s="287" t="s">
        <v>3452</v>
      </c>
      <c r="M46" s="285"/>
    </row>
    <row r="47" spans="1:14" s="272" customFormat="1" ht="20.100000000000001" customHeight="1">
      <c r="A47" s="318">
        <v>42580</v>
      </c>
      <c r="B47" s="448" t="s">
        <v>16</v>
      </c>
      <c r="C47" s="449">
        <v>30</v>
      </c>
      <c r="D47" s="316">
        <f>+C47*(100-E47)/100</f>
        <v>24</v>
      </c>
      <c r="E47" s="449">
        <v>20</v>
      </c>
      <c r="F47" s="449"/>
      <c r="G47" s="449">
        <v>120</v>
      </c>
      <c r="H47" s="449"/>
      <c r="I47" s="449"/>
      <c r="J47" s="449"/>
      <c r="K47" s="449"/>
      <c r="L47" s="422" t="s">
        <v>3454</v>
      </c>
    </row>
    <row r="48" spans="1:14" ht="20.100000000000001" customHeight="1">
      <c r="A48" s="274">
        <v>42684</v>
      </c>
      <c r="B48" s="1380" t="s">
        <v>143</v>
      </c>
      <c r="C48" s="291"/>
      <c r="D48" s="292"/>
      <c r="E48" s="291"/>
      <c r="F48" s="291"/>
      <c r="G48" s="291"/>
      <c r="H48" s="291">
        <v>5335</v>
      </c>
      <c r="I48" s="291">
        <v>100</v>
      </c>
      <c r="J48" s="291"/>
      <c r="K48" s="3227"/>
      <c r="L48" s="287" t="s">
        <v>3701</v>
      </c>
      <c r="M48" s="285"/>
    </row>
    <row r="49" spans="1:13">
      <c r="A49" s="274">
        <v>42691</v>
      </c>
      <c r="B49" s="1382" t="s">
        <v>12</v>
      </c>
      <c r="C49" s="4345" t="s">
        <v>156</v>
      </c>
      <c r="D49" s="4274"/>
      <c r="E49" s="4274"/>
      <c r="F49" s="4274"/>
      <c r="G49" s="4274"/>
      <c r="H49" s="4274"/>
      <c r="I49" s="4274"/>
      <c r="J49" s="4346"/>
      <c r="K49" s="3235"/>
      <c r="L49" s="287"/>
      <c r="M49" s="285"/>
    </row>
    <row r="50" spans="1:13" ht="16.5" thickBot="1">
      <c r="A50" s="1413">
        <v>42721</v>
      </c>
      <c r="B50" s="1415" t="s">
        <v>16</v>
      </c>
      <c r="C50" s="445">
        <v>45</v>
      </c>
      <c r="D50" s="1412">
        <f>+C50*(100-E50)/100</f>
        <v>36</v>
      </c>
      <c r="E50" s="445">
        <v>20</v>
      </c>
      <c r="F50" s="445"/>
      <c r="G50" s="445">
        <v>210</v>
      </c>
      <c r="H50" s="445"/>
      <c r="I50" s="445"/>
      <c r="J50" s="445"/>
      <c r="K50" s="3272"/>
      <c r="L50" s="1753" t="s">
        <v>3774</v>
      </c>
      <c r="M50" s="285"/>
    </row>
    <row r="51" spans="1:13" ht="16.5" thickTop="1">
      <c r="A51" s="308">
        <v>42810</v>
      </c>
      <c r="B51" s="307" t="s">
        <v>16</v>
      </c>
      <c r="C51" s="446">
        <v>60</v>
      </c>
      <c r="D51" s="322">
        <f>+C51*(100-E51)/100</f>
        <v>45</v>
      </c>
      <c r="E51" s="446">
        <v>25</v>
      </c>
      <c r="F51" s="446"/>
      <c r="G51" s="446">
        <v>240</v>
      </c>
      <c r="H51" s="446"/>
      <c r="I51" s="446"/>
      <c r="J51" s="446"/>
      <c r="K51" s="3541"/>
      <c r="L51" s="1752" t="s">
        <v>3518</v>
      </c>
      <c r="M51" s="285"/>
    </row>
    <row r="52" spans="1:13" s="272" customFormat="1" ht="23.25" customHeight="1">
      <c r="A52" s="1662">
        <v>42817</v>
      </c>
      <c r="B52" s="1660" t="s">
        <v>143</v>
      </c>
      <c r="C52" s="1661"/>
      <c r="D52" s="1661"/>
      <c r="E52" s="1661"/>
      <c r="F52" s="1661"/>
      <c r="G52" s="1661"/>
      <c r="H52" s="1661">
        <v>5430</v>
      </c>
      <c r="I52" s="1661">
        <v>100</v>
      </c>
      <c r="J52" s="1661"/>
      <c r="K52" s="3256"/>
      <c r="L52" s="348" t="s">
        <v>3994</v>
      </c>
    </row>
    <row r="53" spans="1:13">
      <c r="A53" s="274">
        <v>43015</v>
      </c>
      <c r="B53" s="275" t="s">
        <v>12</v>
      </c>
      <c r="C53" s="4345" t="s">
        <v>156</v>
      </c>
      <c r="D53" s="4274"/>
      <c r="E53" s="4274"/>
      <c r="F53" s="4274"/>
      <c r="G53" s="4274"/>
      <c r="H53" s="4274"/>
      <c r="I53" s="4274"/>
      <c r="J53" s="4346"/>
      <c r="K53" s="3235"/>
      <c r="L53" s="431"/>
      <c r="M53" s="285"/>
    </row>
    <row r="54" spans="1:13" ht="20.100000000000001" customHeight="1">
      <c r="A54" s="274">
        <v>43024</v>
      </c>
      <c r="B54" s="275" t="s">
        <v>143</v>
      </c>
      <c r="C54" s="291"/>
      <c r="D54" s="292"/>
      <c r="E54" s="291"/>
      <c r="F54" s="291"/>
      <c r="G54" s="291"/>
      <c r="H54" s="291">
        <v>5325</v>
      </c>
      <c r="I54" s="291">
        <v>100</v>
      </c>
      <c r="J54" s="291"/>
      <c r="K54" s="3227"/>
      <c r="L54" s="431" t="s">
        <v>4293</v>
      </c>
      <c r="M54" s="285"/>
    </row>
    <row r="55" spans="1:13" ht="20.100000000000001" customHeight="1">
      <c r="A55" s="274">
        <v>43078</v>
      </c>
      <c r="B55" s="275" t="s">
        <v>143</v>
      </c>
      <c r="C55" s="291"/>
      <c r="D55" s="292"/>
      <c r="E55" s="291"/>
      <c r="F55" s="291"/>
      <c r="G55" s="291"/>
      <c r="H55" s="291">
        <v>5225</v>
      </c>
      <c r="I55" s="291">
        <v>100</v>
      </c>
      <c r="J55" s="291"/>
      <c r="K55" s="3227"/>
      <c r="L55" s="431" t="s">
        <v>4382</v>
      </c>
      <c r="M55" s="285"/>
    </row>
    <row r="56" spans="1:13" ht="16.5" thickBot="1">
      <c r="A56" s="280">
        <v>43088</v>
      </c>
      <c r="B56" s="279" t="s">
        <v>16</v>
      </c>
      <c r="C56" s="1458">
        <v>28</v>
      </c>
      <c r="D56" s="1459">
        <f>+C56*(100-E56)/100</f>
        <v>21</v>
      </c>
      <c r="E56" s="1458">
        <v>25</v>
      </c>
      <c r="F56" s="1458"/>
      <c r="G56" s="1458">
        <v>210</v>
      </c>
      <c r="H56" s="1458"/>
      <c r="I56" s="1458"/>
      <c r="J56" s="1458"/>
      <c r="K56" s="3542"/>
      <c r="L56" s="2230" t="s">
        <v>4397</v>
      </c>
      <c r="M56" s="285"/>
    </row>
    <row r="57" spans="1:13" ht="20.100000000000001" customHeight="1" thickTop="1">
      <c r="A57" s="2179">
        <v>43227</v>
      </c>
      <c r="B57" s="2184" t="s">
        <v>16</v>
      </c>
      <c r="C57" s="337">
        <v>35</v>
      </c>
      <c r="D57" s="338">
        <f>+C57*(100-E57)/100</f>
        <v>24.5</v>
      </c>
      <c r="E57" s="337">
        <v>30</v>
      </c>
      <c r="F57" s="337"/>
      <c r="G57" s="337">
        <v>185</v>
      </c>
      <c r="H57" s="337"/>
      <c r="I57" s="337"/>
      <c r="J57" s="337"/>
      <c r="K57" s="3284"/>
      <c r="L57" s="2229" t="s">
        <v>3948</v>
      </c>
      <c r="M57" s="285"/>
    </row>
    <row r="58" spans="1:13" ht="20.100000000000001" customHeight="1">
      <c r="A58" s="274">
        <v>43327</v>
      </c>
      <c r="B58" s="275" t="s">
        <v>16</v>
      </c>
      <c r="C58" s="291">
        <v>35</v>
      </c>
      <c r="D58" s="292">
        <f>+C58*(100-E58)/100</f>
        <v>24.5</v>
      </c>
      <c r="E58" s="291">
        <v>30</v>
      </c>
      <c r="F58" s="291"/>
      <c r="G58" s="291">
        <v>170</v>
      </c>
      <c r="H58" s="291"/>
      <c r="I58" s="291"/>
      <c r="J58" s="291"/>
      <c r="K58" s="3227"/>
      <c r="L58" s="431" t="s">
        <v>4817</v>
      </c>
      <c r="M58" s="285"/>
    </row>
    <row r="59" spans="1:13" ht="20.100000000000001" customHeight="1">
      <c r="A59" s="274">
        <v>43395</v>
      </c>
      <c r="B59" s="275" t="s">
        <v>16</v>
      </c>
      <c r="C59" s="291">
        <v>25</v>
      </c>
      <c r="D59" s="292">
        <f>+C59*(100-E59)/100</f>
        <v>21</v>
      </c>
      <c r="E59" s="291">
        <v>16</v>
      </c>
      <c r="F59" s="291"/>
      <c r="G59" s="291">
        <v>185</v>
      </c>
      <c r="H59" s="291"/>
      <c r="I59" s="291"/>
      <c r="J59" s="291"/>
      <c r="K59" s="3227"/>
      <c r="L59" s="431" t="s">
        <v>4152</v>
      </c>
      <c r="M59" s="285"/>
    </row>
    <row r="60" spans="1:13" ht="20.100000000000001" customHeight="1">
      <c r="A60" s="4623">
        <v>43422</v>
      </c>
      <c r="B60" s="2469" t="s">
        <v>12</v>
      </c>
      <c r="C60" s="4358" t="s">
        <v>5011</v>
      </c>
      <c r="D60" s="4281"/>
      <c r="E60" s="4281"/>
      <c r="F60" s="4281"/>
      <c r="G60" s="4281"/>
      <c r="H60" s="4281"/>
      <c r="I60" s="4281"/>
      <c r="J60" s="4359"/>
      <c r="K60" s="3228"/>
      <c r="L60" s="431"/>
      <c r="M60" s="285"/>
    </row>
    <row r="61" spans="1:13" ht="20.100000000000001" customHeight="1">
      <c r="A61" s="4624"/>
      <c r="B61" s="28" t="s">
        <v>143</v>
      </c>
      <c r="C61" s="449"/>
      <c r="D61" s="316"/>
      <c r="E61" s="449"/>
      <c r="F61" s="449"/>
      <c r="G61" s="449"/>
      <c r="H61" s="449">
        <v>4860</v>
      </c>
      <c r="I61" s="449">
        <v>100</v>
      </c>
      <c r="J61" s="449"/>
      <c r="K61" s="3260"/>
      <c r="L61" s="2451" t="s">
        <v>407</v>
      </c>
      <c r="M61" s="285"/>
    </row>
    <row r="62" spans="1:13" ht="20.100000000000001" customHeight="1" thickBot="1">
      <c r="A62" s="300">
        <v>43457</v>
      </c>
      <c r="B62" s="299" t="s">
        <v>12</v>
      </c>
      <c r="C62" s="4362" t="s">
        <v>5078</v>
      </c>
      <c r="D62" s="4363"/>
      <c r="E62" s="4363"/>
      <c r="F62" s="4363"/>
      <c r="G62" s="4363"/>
      <c r="H62" s="4363"/>
      <c r="I62" s="4363"/>
      <c r="J62" s="4364"/>
      <c r="K62" s="3231"/>
      <c r="L62" s="1753"/>
      <c r="M62" s="285"/>
    </row>
    <row r="63" spans="1:13" ht="18" customHeight="1" thickTop="1">
      <c r="A63" s="2547">
        <v>43482</v>
      </c>
      <c r="B63" s="2548" t="s">
        <v>12</v>
      </c>
      <c r="C63" s="4572" t="s">
        <v>5160</v>
      </c>
      <c r="D63" s="4573"/>
      <c r="E63" s="4573"/>
      <c r="F63" s="4573"/>
      <c r="G63" s="4573"/>
      <c r="H63" s="4573"/>
      <c r="I63" s="4573"/>
      <c r="J63" s="4574"/>
      <c r="K63" s="3285"/>
      <c r="L63" s="2229"/>
      <c r="M63" s="285"/>
    </row>
    <row r="64" spans="1:13">
      <c r="A64" s="274">
        <v>43511</v>
      </c>
      <c r="B64" s="275" t="s">
        <v>16</v>
      </c>
      <c r="C64" s="291">
        <v>55</v>
      </c>
      <c r="D64" s="292">
        <f>+C64*(100-E64)/100</f>
        <v>49.5</v>
      </c>
      <c r="E64" s="291">
        <v>10</v>
      </c>
      <c r="F64" s="291"/>
      <c r="G64" s="291">
        <v>180</v>
      </c>
      <c r="H64" s="291"/>
      <c r="I64" s="291"/>
      <c r="J64" s="291"/>
      <c r="K64" s="3227"/>
      <c r="L64" s="2919" t="s">
        <v>3948</v>
      </c>
      <c r="M64" s="285"/>
    </row>
    <row r="65" spans="1:13" ht="20.100000000000001" customHeight="1">
      <c r="A65" s="274">
        <v>43572</v>
      </c>
      <c r="B65" s="275" t="s">
        <v>143</v>
      </c>
      <c r="C65" s="291"/>
      <c r="D65" s="292"/>
      <c r="E65" s="291"/>
      <c r="F65" s="291"/>
      <c r="G65" s="291"/>
      <c r="H65" s="291">
        <v>5305</v>
      </c>
      <c r="I65" s="291">
        <v>100</v>
      </c>
      <c r="J65" s="291"/>
      <c r="K65" s="3227"/>
      <c r="L65" s="2919" t="s">
        <v>5346</v>
      </c>
      <c r="M65" s="285"/>
    </row>
    <row r="66" spans="1:13" ht="32.25" customHeight="1">
      <c r="A66" s="274">
        <v>43611</v>
      </c>
      <c r="B66" s="275" t="s">
        <v>14</v>
      </c>
      <c r="C66" s="4414" t="s">
        <v>5761</v>
      </c>
      <c r="D66" s="4271"/>
      <c r="E66" s="4271"/>
      <c r="F66" s="4271"/>
      <c r="G66" s="4271"/>
      <c r="H66" s="4271"/>
      <c r="I66" s="4271"/>
      <c r="J66" s="4415"/>
      <c r="K66" s="3249"/>
      <c r="L66" s="2919"/>
      <c r="M66" s="285"/>
    </row>
    <row r="67" spans="1:13" ht="39.75" customHeight="1">
      <c r="A67" s="274">
        <v>43743</v>
      </c>
      <c r="B67" s="275" t="s">
        <v>14</v>
      </c>
      <c r="C67" s="4414" t="s">
        <v>5762</v>
      </c>
      <c r="D67" s="4271"/>
      <c r="E67" s="4271"/>
      <c r="F67" s="4271"/>
      <c r="G67" s="4271"/>
      <c r="H67" s="4271"/>
      <c r="I67" s="4271"/>
      <c r="J67" s="4415"/>
      <c r="K67" s="3249"/>
      <c r="L67" s="2919"/>
      <c r="M67" s="285"/>
    </row>
    <row r="68" spans="1:13">
      <c r="A68" s="274">
        <v>43786</v>
      </c>
      <c r="B68" s="275" t="s">
        <v>16</v>
      </c>
      <c r="C68" s="291">
        <v>50</v>
      </c>
      <c r="D68" s="292">
        <f>+C68*(100-E68)/100</f>
        <v>45</v>
      </c>
      <c r="E68" s="291">
        <v>10</v>
      </c>
      <c r="F68" s="291" t="s">
        <v>70</v>
      </c>
      <c r="G68" s="291">
        <v>160</v>
      </c>
      <c r="H68" s="291"/>
      <c r="I68" s="291"/>
      <c r="J68" s="291"/>
      <c r="K68" s="3227"/>
      <c r="L68" s="2919" t="s">
        <v>4151</v>
      </c>
      <c r="M68" s="285"/>
    </row>
    <row r="69" spans="1:13" ht="63" customHeight="1">
      <c r="A69" s="520">
        <v>43798</v>
      </c>
      <c r="B69" s="521" t="s">
        <v>14</v>
      </c>
      <c r="C69" s="4871" t="s">
        <v>5788</v>
      </c>
      <c r="D69" s="4872"/>
      <c r="E69" s="4872"/>
      <c r="F69" s="4872"/>
      <c r="G69" s="4872"/>
      <c r="H69" s="4872"/>
      <c r="I69" s="4872"/>
      <c r="J69" s="4892"/>
      <c r="K69" s="3321"/>
      <c r="L69" s="2919"/>
      <c r="M69" s="285"/>
    </row>
    <row r="70" spans="1:13">
      <c r="A70" s="274">
        <v>43814</v>
      </c>
      <c r="B70" s="275" t="s">
        <v>143</v>
      </c>
      <c r="C70" s="291"/>
      <c r="D70" s="292"/>
      <c r="E70" s="291"/>
      <c r="F70" s="291"/>
      <c r="G70" s="291"/>
      <c r="H70" s="291">
        <v>4930</v>
      </c>
      <c r="I70" s="291">
        <v>97</v>
      </c>
      <c r="J70" s="291"/>
      <c r="K70" s="3227"/>
      <c r="L70" s="2919" t="s">
        <v>5808</v>
      </c>
      <c r="M70" s="285"/>
    </row>
    <row r="71" spans="1:13">
      <c r="A71" s="3629">
        <v>43920</v>
      </c>
      <c r="B71" s="3130" t="s">
        <v>4</v>
      </c>
      <c r="C71" s="3135"/>
      <c r="D71" s="3131"/>
      <c r="E71" s="3135">
        <v>15</v>
      </c>
      <c r="F71" s="3135"/>
      <c r="G71" s="3135"/>
      <c r="H71" s="3135"/>
      <c r="I71" s="3135"/>
      <c r="J71" s="3135"/>
      <c r="K71" s="3543"/>
      <c r="L71" s="3140"/>
      <c r="M71" s="285"/>
    </row>
    <row r="72" spans="1:13" ht="18" customHeight="1">
      <c r="A72" s="3629">
        <v>43951</v>
      </c>
      <c r="B72" s="3130" t="s">
        <v>4</v>
      </c>
      <c r="C72" s="3135"/>
      <c r="D72" s="3131"/>
      <c r="E72" s="3135">
        <v>15</v>
      </c>
      <c r="F72" s="3135"/>
      <c r="G72" s="3135"/>
      <c r="H72" s="3135"/>
      <c r="I72" s="3135"/>
      <c r="J72" s="3135"/>
      <c r="K72" s="3543"/>
      <c r="L72" s="3140"/>
      <c r="M72" s="285"/>
    </row>
    <row r="73" spans="1:13" ht="15.75" customHeight="1">
      <c r="A73" s="3211">
        <v>43956</v>
      </c>
      <c r="B73" s="3208" t="s">
        <v>14</v>
      </c>
      <c r="C73" s="4414" t="s">
        <v>6153</v>
      </c>
      <c r="D73" s="4271"/>
      <c r="E73" s="4271"/>
      <c r="F73" s="4271"/>
      <c r="G73" s="4271"/>
      <c r="H73" s="4271"/>
      <c r="I73" s="4271"/>
      <c r="J73" s="4415"/>
      <c r="K73" s="3249"/>
      <c r="L73" s="431"/>
      <c r="M73" s="285"/>
    </row>
    <row r="74" spans="1:13" ht="20.100000000000001" customHeight="1">
      <c r="A74" s="3629">
        <v>43981</v>
      </c>
      <c r="B74" s="3130" t="s">
        <v>4</v>
      </c>
      <c r="C74" s="3135"/>
      <c r="D74" s="3131"/>
      <c r="E74" s="3135">
        <v>15</v>
      </c>
      <c r="F74" s="3135"/>
      <c r="G74" s="3135"/>
      <c r="H74" s="3135"/>
      <c r="I74" s="3135"/>
      <c r="J74" s="3135"/>
      <c r="K74" s="3543"/>
      <c r="L74" s="3140"/>
      <c r="M74" s="285"/>
    </row>
    <row r="75" spans="1:13">
      <c r="A75" s="3629">
        <v>44012</v>
      </c>
      <c r="B75" s="3130" t="s">
        <v>4</v>
      </c>
      <c r="C75" s="3135"/>
      <c r="D75" s="3131"/>
      <c r="E75" s="3135">
        <v>15</v>
      </c>
      <c r="F75" s="3135"/>
      <c r="G75" s="3135"/>
      <c r="H75" s="3135"/>
      <c r="I75" s="3135"/>
      <c r="J75" s="3135"/>
      <c r="K75" s="3543"/>
      <c r="L75" s="3140"/>
      <c r="M75" s="285"/>
    </row>
    <row r="76" spans="1:13">
      <c r="A76" s="3629">
        <v>44042</v>
      </c>
      <c r="B76" s="3130" t="s">
        <v>4</v>
      </c>
      <c r="C76" s="3135"/>
      <c r="D76" s="3131"/>
      <c r="E76" s="3135">
        <v>15</v>
      </c>
      <c r="F76" s="3135"/>
      <c r="G76" s="3135"/>
      <c r="H76" s="3135"/>
      <c r="I76" s="3135"/>
      <c r="J76" s="3135"/>
      <c r="K76" s="3543"/>
      <c r="L76" s="3140"/>
      <c r="M76" s="285"/>
    </row>
    <row r="77" spans="1:13">
      <c r="A77" s="3211">
        <v>44067</v>
      </c>
      <c r="B77" s="3208" t="s">
        <v>143</v>
      </c>
      <c r="C77" s="3210"/>
      <c r="D77" s="3209"/>
      <c r="E77" s="3210"/>
      <c r="F77" s="3210"/>
      <c r="G77" s="3210" t="s">
        <v>324</v>
      </c>
      <c r="H77" s="3210">
        <v>5035</v>
      </c>
      <c r="I77" s="3210">
        <v>100</v>
      </c>
      <c r="J77" s="3210"/>
      <c r="K77" s="3227"/>
      <c r="L77" s="2919" t="s">
        <v>6267</v>
      </c>
      <c r="M77" s="285"/>
    </row>
    <row r="78" spans="1:13" ht="47.25" customHeight="1">
      <c r="A78" s="274">
        <v>44067</v>
      </c>
      <c r="B78" s="275" t="s">
        <v>14</v>
      </c>
      <c r="C78" s="4871" t="s">
        <v>6261</v>
      </c>
      <c r="D78" s="4872"/>
      <c r="E78" s="4872"/>
      <c r="F78" s="4872"/>
      <c r="G78" s="4872"/>
      <c r="H78" s="4872"/>
      <c r="I78" s="4872"/>
      <c r="J78" s="4872"/>
      <c r="K78" s="3321"/>
      <c r="L78" s="3207"/>
      <c r="M78" s="285"/>
    </row>
    <row r="79" spans="1:13">
      <c r="A79" s="3629">
        <v>44073</v>
      </c>
      <c r="B79" s="3130" t="s">
        <v>4</v>
      </c>
      <c r="C79" s="3135"/>
      <c r="D79" s="3131"/>
      <c r="E79" s="3135">
        <v>15</v>
      </c>
      <c r="F79" s="3135"/>
      <c r="G79" s="3135"/>
      <c r="H79" s="3135"/>
      <c r="I79" s="3135"/>
      <c r="J79" s="3135"/>
      <c r="K79" s="3543"/>
      <c r="L79" s="3140"/>
      <c r="M79" s="285"/>
    </row>
    <row r="80" spans="1:13">
      <c r="A80" s="274">
        <v>44212</v>
      </c>
      <c r="B80" s="275" t="s">
        <v>16</v>
      </c>
      <c r="C80" s="291">
        <v>68</v>
      </c>
      <c r="D80" s="292">
        <f t="shared" ref="D80:D105" si="0">+C80*(100-E80)/100</f>
        <v>55.76</v>
      </c>
      <c r="E80" s="291">
        <v>18</v>
      </c>
      <c r="F80" s="291" t="s">
        <v>70</v>
      </c>
      <c r="G80" s="291">
        <v>135</v>
      </c>
      <c r="H80" s="291"/>
      <c r="I80" s="291"/>
      <c r="J80" s="291"/>
      <c r="K80" s="3227"/>
      <c r="L80" s="431" t="s">
        <v>2540</v>
      </c>
      <c r="M80" s="285"/>
    </row>
    <row r="81" spans="1:13">
      <c r="A81" s="274">
        <v>44215</v>
      </c>
      <c r="B81" s="275" t="s">
        <v>143</v>
      </c>
      <c r="C81" s="291"/>
      <c r="D81" s="292" t="s">
        <v>324</v>
      </c>
      <c r="E81" s="291"/>
      <c r="F81" s="291"/>
      <c r="G81" s="291"/>
      <c r="H81" s="291">
        <v>5353</v>
      </c>
      <c r="I81" s="291">
        <v>100</v>
      </c>
      <c r="J81" s="291"/>
      <c r="K81" s="3227"/>
      <c r="L81" s="431" t="s">
        <v>6453</v>
      </c>
      <c r="M81" s="285"/>
    </row>
    <row r="82" spans="1:13" ht="20.100000000000001" customHeight="1">
      <c r="A82" s="274">
        <v>44370</v>
      </c>
      <c r="B82" s="275" t="s">
        <v>143</v>
      </c>
      <c r="C82" s="291"/>
      <c r="D82" s="292" t="s">
        <v>324</v>
      </c>
      <c r="E82" s="291"/>
      <c r="F82" s="291"/>
      <c r="G82" s="291"/>
      <c r="H82" s="4890" t="s">
        <v>6704</v>
      </c>
      <c r="I82" s="4891"/>
      <c r="J82" s="291"/>
      <c r="K82" s="3227"/>
      <c r="L82" s="431" t="s">
        <v>6705</v>
      </c>
      <c r="M82" s="285"/>
    </row>
    <row r="83" spans="1:13" ht="20.100000000000001" customHeight="1">
      <c r="A83" s="274">
        <v>44382</v>
      </c>
      <c r="B83" s="275" t="s">
        <v>16</v>
      </c>
      <c r="C83" s="4051">
        <v>40</v>
      </c>
      <c r="D83" s="4051">
        <f t="shared" ref="D83" si="1">+C83*(100-E83)/100</f>
        <v>32</v>
      </c>
      <c r="E83" s="4051">
        <v>20</v>
      </c>
      <c r="F83" s="4051" t="s">
        <v>70</v>
      </c>
      <c r="G83" s="4051">
        <v>155</v>
      </c>
      <c r="H83" s="291"/>
      <c r="I83" s="291"/>
      <c r="J83" s="291"/>
      <c r="K83" s="3227"/>
      <c r="L83" s="431" t="s">
        <v>6725</v>
      </c>
      <c r="M83" s="285"/>
    </row>
    <row r="84" spans="1:13" ht="20.100000000000001" customHeight="1">
      <c r="A84" s="2327">
        <v>44422</v>
      </c>
      <c r="B84" s="2328" t="s">
        <v>11</v>
      </c>
      <c r="C84" s="4887" t="s">
        <v>6667</v>
      </c>
      <c r="D84" s="4888"/>
      <c r="E84" s="4888"/>
      <c r="F84" s="4888"/>
      <c r="G84" s="4888"/>
      <c r="H84" s="4888"/>
      <c r="I84" s="4888"/>
      <c r="J84" s="4889"/>
      <c r="K84" s="4171"/>
      <c r="L84" s="4172"/>
      <c r="M84" s="285"/>
    </row>
    <row r="85" spans="1:13" ht="20.100000000000001" customHeight="1">
      <c r="A85" s="274">
        <v>44449</v>
      </c>
      <c r="B85" s="275" t="s">
        <v>143</v>
      </c>
      <c r="C85" s="291"/>
      <c r="D85" s="292">
        <f t="shared" si="0"/>
        <v>0</v>
      </c>
      <c r="E85" s="291"/>
      <c r="F85" s="291"/>
      <c r="G85" s="291"/>
      <c r="H85" s="4176" t="s">
        <v>6820</v>
      </c>
      <c r="I85" s="291"/>
      <c r="J85" s="291"/>
      <c r="K85" s="3227"/>
      <c r="L85" s="431" t="s">
        <v>6821</v>
      </c>
      <c r="M85" s="285"/>
    </row>
    <row r="86" spans="1:13" ht="20.100000000000001" customHeight="1">
      <c r="A86" s="274">
        <v>44468</v>
      </c>
      <c r="B86" s="275" t="s">
        <v>6572</v>
      </c>
      <c r="C86" s="4206">
        <v>17</v>
      </c>
      <c r="D86" s="4205">
        <f t="shared" ref="D86" si="2">C86*(100-E86)/100</f>
        <v>13.94</v>
      </c>
      <c r="E86" s="4206">
        <v>18</v>
      </c>
      <c r="F86" s="4205" t="s">
        <v>70</v>
      </c>
      <c r="G86" s="4206">
        <v>175</v>
      </c>
      <c r="H86" s="291"/>
      <c r="I86" s="291"/>
      <c r="J86" s="291"/>
      <c r="K86" s="3227"/>
      <c r="L86" s="431" t="s">
        <v>6846</v>
      </c>
      <c r="M86" s="285"/>
    </row>
    <row r="87" spans="1:13" ht="20.100000000000001" customHeight="1">
      <c r="A87" s="274"/>
      <c r="B87" s="275"/>
      <c r="C87" s="291"/>
      <c r="D87" s="292">
        <f t="shared" si="0"/>
        <v>0</v>
      </c>
      <c r="E87" s="291"/>
      <c r="F87" s="291"/>
      <c r="G87" s="291"/>
      <c r="H87" s="291"/>
      <c r="I87" s="291"/>
      <c r="J87" s="291"/>
      <c r="K87" s="3227"/>
      <c r="L87" s="431"/>
      <c r="M87" s="285"/>
    </row>
    <row r="88" spans="1:13" ht="20.100000000000001" customHeight="1">
      <c r="A88" s="274"/>
      <c r="B88" s="275"/>
      <c r="C88" s="291"/>
      <c r="D88" s="292">
        <f t="shared" si="0"/>
        <v>0</v>
      </c>
      <c r="E88" s="291"/>
      <c r="F88" s="291"/>
      <c r="G88" s="291"/>
      <c r="H88" s="291"/>
      <c r="I88" s="291"/>
      <c r="J88" s="291"/>
      <c r="K88" s="3227"/>
      <c r="L88" s="431"/>
      <c r="M88" s="285"/>
    </row>
    <row r="89" spans="1:13" ht="20.100000000000001" customHeight="1">
      <c r="A89" s="274"/>
      <c r="B89" s="275"/>
      <c r="C89" s="291"/>
      <c r="D89" s="292">
        <f t="shared" si="0"/>
        <v>0</v>
      </c>
      <c r="E89" s="291"/>
      <c r="F89" s="291"/>
      <c r="G89" s="291"/>
      <c r="H89" s="291"/>
      <c r="I89" s="291"/>
      <c r="J89" s="291"/>
      <c r="K89" s="3227"/>
      <c r="L89" s="431"/>
      <c r="M89" s="285"/>
    </row>
    <row r="90" spans="1:13">
      <c r="A90" s="274"/>
      <c r="B90" s="275"/>
      <c r="C90" s="291"/>
      <c r="D90" s="292">
        <f t="shared" si="0"/>
        <v>0</v>
      </c>
      <c r="E90" s="291"/>
      <c r="F90" s="291"/>
      <c r="G90" s="291"/>
      <c r="H90" s="291"/>
      <c r="I90" s="291"/>
      <c r="J90" s="291"/>
      <c r="K90" s="3227"/>
      <c r="L90" s="431"/>
      <c r="M90" s="285"/>
    </row>
    <row r="91" spans="1:13" ht="20.100000000000001" customHeight="1">
      <c r="A91" s="274"/>
      <c r="B91" s="275"/>
      <c r="C91" s="291"/>
      <c r="D91" s="292">
        <f t="shared" si="0"/>
        <v>0</v>
      </c>
      <c r="E91" s="291"/>
      <c r="F91" s="291"/>
      <c r="G91" s="291"/>
      <c r="H91" s="291"/>
      <c r="I91" s="291"/>
      <c r="J91" s="291"/>
      <c r="K91" s="3227"/>
      <c r="L91" s="431"/>
      <c r="M91" s="285"/>
    </row>
    <row r="92" spans="1:13">
      <c r="A92" s="274"/>
      <c r="B92" s="275"/>
      <c r="C92" s="291"/>
      <c r="D92" s="292">
        <f t="shared" si="0"/>
        <v>0</v>
      </c>
      <c r="E92" s="291"/>
      <c r="F92" s="291"/>
      <c r="G92" s="291"/>
      <c r="H92" s="291"/>
      <c r="I92" s="291"/>
      <c r="J92" s="291"/>
      <c r="K92" s="3227"/>
      <c r="L92" s="431"/>
      <c r="M92" s="285"/>
    </row>
    <row r="93" spans="1:13" ht="20.100000000000001" customHeight="1">
      <c r="A93" s="274"/>
      <c r="B93" s="275"/>
      <c r="C93" s="291"/>
      <c r="D93" s="292">
        <f t="shared" si="0"/>
        <v>0</v>
      </c>
      <c r="E93" s="291"/>
      <c r="F93" s="291"/>
      <c r="G93" s="291"/>
      <c r="H93" s="291"/>
      <c r="I93" s="291"/>
      <c r="J93" s="291"/>
      <c r="K93" s="3227"/>
      <c r="L93" s="431"/>
      <c r="M93" s="285"/>
    </row>
    <row r="94" spans="1:13">
      <c r="A94" s="274"/>
      <c r="B94" s="275"/>
      <c r="C94" s="291"/>
      <c r="D94" s="292">
        <f t="shared" si="0"/>
        <v>0</v>
      </c>
      <c r="E94" s="291"/>
      <c r="F94" s="291"/>
      <c r="G94" s="291"/>
      <c r="H94" s="291"/>
      <c r="I94" s="291"/>
      <c r="J94" s="291"/>
      <c r="K94" s="3227"/>
      <c r="L94" s="431"/>
      <c r="M94" s="285"/>
    </row>
    <row r="95" spans="1:13">
      <c r="A95" s="274"/>
      <c r="B95" s="275"/>
      <c r="C95" s="291"/>
      <c r="D95" s="292">
        <f t="shared" si="0"/>
        <v>0</v>
      </c>
      <c r="E95" s="291"/>
      <c r="F95" s="291"/>
      <c r="G95" s="291"/>
      <c r="H95" s="291"/>
      <c r="I95" s="291"/>
      <c r="J95" s="291"/>
      <c r="K95" s="3227"/>
      <c r="L95" s="431"/>
      <c r="M95" s="285"/>
    </row>
    <row r="96" spans="1:13">
      <c r="A96" s="274"/>
      <c r="B96" s="275"/>
      <c r="C96" s="291"/>
      <c r="D96" s="292">
        <f t="shared" si="0"/>
        <v>0</v>
      </c>
      <c r="E96" s="291"/>
      <c r="F96" s="291"/>
      <c r="G96" s="291"/>
      <c r="H96" s="291"/>
      <c r="I96" s="291"/>
      <c r="J96" s="291"/>
      <c r="K96" s="3227"/>
      <c r="L96" s="431"/>
      <c r="M96" s="285"/>
    </row>
    <row r="97" spans="1:13" ht="20.100000000000001" customHeight="1">
      <c r="A97" s="274"/>
      <c r="B97" s="275"/>
      <c r="C97" s="291"/>
      <c r="D97" s="292">
        <f t="shared" si="0"/>
        <v>0</v>
      </c>
      <c r="E97" s="291"/>
      <c r="F97" s="291"/>
      <c r="G97" s="291"/>
      <c r="H97" s="291"/>
      <c r="I97" s="291"/>
      <c r="J97" s="291"/>
      <c r="K97" s="3227"/>
      <c r="L97" s="431"/>
      <c r="M97" s="285"/>
    </row>
    <row r="98" spans="1:13" ht="20.100000000000001" customHeight="1">
      <c r="A98" s="274"/>
      <c r="B98" s="275"/>
      <c r="C98" s="275"/>
      <c r="D98" s="292">
        <f t="shared" si="0"/>
        <v>0</v>
      </c>
      <c r="E98" s="275"/>
      <c r="F98" s="275"/>
      <c r="G98" s="275"/>
      <c r="H98" s="275"/>
      <c r="I98" s="275"/>
      <c r="J98" s="275"/>
      <c r="K98" s="3275"/>
      <c r="L98" s="431"/>
      <c r="M98" s="285"/>
    </row>
    <row r="99" spans="1:13" ht="20.100000000000001" customHeight="1">
      <c r="A99" s="274"/>
      <c r="B99" s="275"/>
      <c r="C99" s="275"/>
      <c r="D99" s="292">
        <f t="shared" si="0"/>
        <v>0</v>
      </c>
      <c r="E99" s="275"/>
      <c r="F99" s="275"/>
      <c r="G99" s="275"/>
      <c r="H99" s="275"/>
      <c r="I99" s="275"/>
      <c r="J99" s="275"/>
      <c r="K99" s="3275"/>
      <c r="L99" s="431"/>
      <c r="M99" s="285"/>
    </row>
    <row r="100" spans="1:13" ht="20.100000000000001" customHeight="1">
      <c r="A100" s="274"/>
      <c r="B100" s="275"/>
      <c r="C100" s="275"/>
      <c r="D100" s="292">
        <f t="shared" si="0"/>
        <v>0</v>
      </c>
      <c r="E100" s="275"/>
      <c r="F100" s="275"/>
      <c r="G100" s="275"/>
      <c r="H100" s="275"/>
      <c r="I100" s="275"/>
      <c r="J100" s="275"/>
      <c r="K100" s="3275"/>
      <c r="L100" s="431"/>
      <c r="M100" s="285"/>
    </row>
    <row r="101" spans="1:13">
      <c r="A101" s="274"/>
      <c r="B101" s="275"/>
      <c r="C101" s="275"/>
      <c r="D101" s="292">
        <f t="shared" si="0"/>
        <v>0</v>
      </c>
      <c r="E101" s="275"/>
      <c r="F101" s="275"/>
      <c r="G101" s="275"/>
      <c r="H101" s="275"/>
      <c r="I101" s="275"/>
      <c r="J101" s="275"/>
      <c r="K101" s="3275"/>
      <c r="L101" s="431"/>
      <c r="M101" s="285"/>
    </row>
    <row r="102" spans="1:13">
      <c r="A102" s="274"/>
      <c r="B102" s="275"/>
      <c r="C102" s="275"/>
      <c r="D102" s="292">
        <f t="shared" si="0"/>
        <v>0</v>
      </c>
      <c r="E102" s="275"/>
      <c r="F102" s="275"/>
      <c r="G102" s="275"/>
      <c r="H102" s="275"/>
      <c r="I102" s="275"/>
      <c r="J102" s="275"/>
      <c r="K102" s="3275"/>
      <c r="L102" s="431"/>
      <c r="M102" s="285"/>
    </row>
    <row r="103" spans="1:13">
      <c r="A103" s="274"/>
      <c r="B103" s="275"/>
      <c r="C103" s="275"/>
      <c r="D103" s="292">
        <f t="shared" si="0"/>
        <v>0</v>
      </c>
      <c r="E103" s="275"/>
      <c r="F103" s="275"/>
      <c r="G103" s="275"/>
      <c r="H103" s="275"/>
      <c r="I103" s="275"/>
      <c r="J103" s="275"/>
      <c r="K103" s="3275"/>
      <c r="L103" s="431"/>
      <c r="M103" s="285"/>
    </row>
    <row r="104" spans="1:13" ht="20.100000000000001" customHeight="1">
      <c r="A104" s="274"/>
      <c r="B104" s="275"/>
      <c r="C104" s="275"/>
      <c r="D104" s="292">
        <f t="shared" si="0"/>
        <v>0</v>
      </c>
      <c r="E104" s="275"/>
      <c r="F104" s="275"/>
      <c r="G104" s="275"/>
      <c r="H104" s="275"/>
      <c r="I104" s="275"/>
      <c r="J104" s="275"/>
      <c r="K104" s="3275"/>
      <c r="L104" s="431"/>
      <c r="M104" s="285"/>
    </row>
    <row r="105" spans="1:13">
      <c r="A105" s="274"/>
      <c r="B105" s="275"/>
      <c r="C105" s="275"/>
      <c r="D105" s="292">
        <f t="shared" si="0"/>
        <v>0</v>
      </c>
      <c r="E105" s="275"/>
      <c r="F105" s="275"/>
      <c r="G105" s="275"/>
      <c r="H105" s="275"/>
      <c r="I105" s="275"/>
      <c r="J105" s="275"/>
      <c r="K105" s="3275"/>
      <c r="L105" s="431"/>
      <c r="M105" s="285"/>
    </row>
    <row r="106" spans="1:13">
      <c r="A106" s="274"/>
      <c r="B106" s="275"/>
      <c r="C106" s="275"/>
      <c r="D106" s="292">
        <f t="shared" ref="D106:D125" si="3">+C106*(100-E106)/100</f>
        <v>0</v>
      </c>
      <c r="E106" s="275"/>
      <c r="F106" s="275"/>
      <c r="G106" s="275"/>
      <c r="H106" s="275"/>
      <c r="I106" s="275"/>
      <c r="J106" s="275"/>
      <c r="K106" s="3275"/>
      <c r="L106" s="431"/>
      <c r="M106" s="285"/>
    </row>
    <row r="107" spans="1:13">
      <c r="A107" s="274"/>
      <c r="B107" s="275"/>
      <c r="C107" s="275"/>
      <c r="D107" s="292">
        <f t="shared" si="3"/>
        <v>0</v>
      </c>
      <c r="E107" s="275"/>
      <c r="F107" s="275"/>
      <c r="G107" s="275"/>
      <c r="H107" s="275"/>
      <c r="I107" s="275"/>
      <c r="J107" s="275"/>
      <c r="K107" s="3275"/>
      <c r="L107" s="431"/>
      <c r="M107" s="285"/>
    </row>
    <row r="108" spans="1:13" ht="20.100000000000001" customHeight="1">
      <c r="A108" s="274"/>
      <c r="B108" s="275"/>
      <c r="C108" s="275"/>
      <c r="D108" s="292">
        <f t="shared" si="3"/>
        <v>0</v>
      </c>
      <c r="E108" s="275"/>
      <c r="F108" s="275"/>
      <c r="G108" s="275"/>
      <c r="H108" s="275"/>
      <c r="I108" s="275"/>
      <c r="J108" s="275"/>
      <c r="K108" s="3275"/>
      <c r="L108" s="431"/>
      <c r="M108" s="285"/>
    </row>
    <row r="109" spans="1:13" ht="20.100000000000001" customHeight="1">
      <c r="A109" s="274"/>
      <c r="B109" s="275"/>
      <c r="C109" s="275"/>
      <c r="D109" s="292">
        <f t="shared" si="3"/>
        <v>0</v>
      </c>
      <c r="E109" s="275"/>
      <c r="F109" s="275"/>
      <c r="G109" s="275"/>
      <c r="H109" s="275"/>
      <c r="I109" s="275"/>
      <c r="J109" s="275"/>
      <c r="K109" s="3275"/>
      <c r="L109" s="431"/>
      <c r="M109" s="285"/>
    </row>
    <row r="110" spans="1:13">
      <c r="A110" s="274"/>
      <c r="B110" s="275"/>
      <c r="C110" s="275"/>
      <c r="D110" s="292">
        <f t="shared" si="3"/>
        <v>0</v>
      </c>
      <c r="E110" s="275"/>
      <c r="F110" s="275"/>
      <c r="G110" s="275"/>
      <c r="H110" s="275"/>
      <c r="I110" s="275"/>
      <c r="J110" s="275"/>
      <c r="K110" s="3275"/>
      <c r="L110" s="431"/>
      <c r="M110" s="285"/>
    </row>
    <row r="111" spans="1:13">
      <c r="A111" s="274"/>
      <c r="B111" s="275"/>
      <c r="C111" s="275"/>
      <c r="D111" s="292">
        <f t="shared" si="3"/>
        <v>0</v>
      </c>
      <c r="E111" s="275"/>
      <c r="F111" s="275"/>
      <c r="G111" s="275"/>
      <c r="H111" s="275"/>
      <c r="I111" s="275"/>
      <c r="J111" s="275"/>
      <c r="K111" s="3275"/>
      <c r="L111" s="431"/>
      <c r="M111" s="285"/>
    </row>
    <row r="112" spans="1:13">
      <c r="A112" s="274"/>
      <c r="B112" s="275"/>
      <c r="C112" s="275"/>
      <c r="D112" s="292">
        <f t="shared" si="3"/>
        <v>0</v>
      </c>
      <c r="E112" s="275"/>
      <c r="F112" s="275"/>
      <c r="G112" s="275"/>
      <c r="H112" s="275"/>
      <c r="I112" s="275"/>
      <c r="J112" s="275"/>
      <c r="K112" s="3275"/>
      <c r="L112" s="431"/>
      <c r="M112" s="285"/>
    </row>
    <row r="113" spans="1:13">
      <c r="A113" s="274"/>
      <c r="B113" s="275"/>
      <c r="C113" s="275"/>
      <c r="D113" s="292">
        <f t="shared" si="3"/>
        <v>0</v>
      </c>
      <c r="E113" s="275"/>
      <c r="F113" s="275"/>
      <c r="G113" s="275"/>
      <c r="H113" s="275"/>
      <c r="I113" s="275"/>
      <c r="J113" s="275"/>
      <c r="K113" s="3275"/>
      <c r="L113" s="431"/>
      <c r="M113" s="285"/>
    </row>
    <row r="114" spans="1:13">
      <c r="A114" s="274"/>
      <c r="B114" s="275"/>
      <c r="C114" s="275"/>
      <c r="D114" s="292">
        <f t="shared" si="3"/>
        <v>0</v>
      </c>
      <c r="E114" s="275"/>
      <c r="F114" s="275"/>
      <c r="G114" s="275"/>
      <c r="H114" s="275"/>
      <c r="I114" s="275"/>
      <c r="J114" s="275"/>
      <c r="K114" s="3275"/>
      <c r="L114" s="431"/>
      <c r="M114" s="285"/>
    </row>
    <row r="115" spans="1:13">
      <c r="A115" s="274"/>
      <c r="B115" s="275"/>
      <c r="C115" s="275"/>
      <c r="D115" s="292">
        <f t="shared" si="3"/>
        <v>0</v>
      </c>
      <c r="E115" s="275"/>
      <c r="F115" s="275"/>
      <c r="G115" s="275"/>
      <c r="H115" s="275"/>
      <c r="I115" s="275"/>
      <c r="J115" s="275"/>
      <c r="K115" s="3275"/>
      <c r="L115" s="431"/>
      <c r="M115" s="285"/>
    </row>
    <row r="116" spans="1:13" ht="20.100000000000001" customHeight="1">
      <c r="A116" s="274"/>
      <c r="B116" s="275"/>
      <c r="C116" s="275"/>
      <c r="D116" s="292">
        <f t="shared" si="3"/>
        <v>0</v>
      </c>
      <c r="E116" s="275"/>
      <c r="F116" s="275"/>
      <c r="G116" s="275"/>
      <c r="H116" s="275"/>
      <c r="I116" s="275"/>
      <c r="J116" s="275"/>
      <c r="K116" s="3275"/>
      <c r="L116" s="431"/>
      <c r="M116" s="285"/>
    </row>
    <row r="117" spans="1:13" ht="20.100000000000001" customHeight="1">
      <c r="A117" s="274"/>
      <c r="B117" s="275"/>
      <c r="C117" s="275"/>
      <c r="D117" s="292">
        <f t="shared" si="3"/>
        <v>0</v>
      </c>
      <c r="E117" s="275"/>
      <c r="F117" s="275"/>
      <c r="G117" s="275"/>
      <c r="H117" s="275"/>
      <c r="I117" s="275"/>
      <c r="J117" s="275"/>
      <c r="K117" s="3275"/>
      <c r="L117" s="431"/>
      <c r="M117" s="285"/>
    </row>
    <row r="118" spans="1:13" ht="20.100000000000001" customHeight="1">
      <c r="A118" s="274"/>
      <c r="B118" s="275"/>
      <c r="C118" s="275"/>
      <c r="D118" s="292">
        <f t="shared" si="3"/>
        <v>0</v>
      </c>
      <c r="E118" s="275"/>
      <c r="F118" s="275"/>
      <c r="G118" s="275"/>
      <c r="H118" s="275"/>
      <c r="I118" s="275"/>
      <c r="J118" s="275"/>
      <c r="K118" s="3275"/>
      <c r="L118" s="431"/>
      <c r="M118" s="285"/>
    </row>
    <row r="119" spans="1:13" ht="20.100000000000001" customHeight="1">
      <c r="A119" s="274"/>
      <c r="B119" s="275"/>
      <c r="C119" s="275"/>
      <c r="D119" s="292">
        <f t="shared" si="3"/>
        <v>0</v>
      </c>
      <c r="E119" s="275"/>
      <c r="F119" s="275"/>
      <c r="G119" s="275"/>
      <c r="H119" s="275"/>
      <c r="I119" s="275"/>
      <c r="J119" s="275"/>
      <c r="K119" s="3275"/>
      <c r="L119" s="431"/>
      <c r="M119" s="285"/>
    </row>
    <row r="120" spans="1:13">
      <c r="A120" s="274"/>
      <c r="B120" s="275"/>
      <c r="C120" s="275"/>
      <c r="D120" s="292">
        <f t="shared" si="3"/>
        <v>0</v>
      </c>
      <c r="E120" s="275"/>
      <c r="F120" s="275"/>
      <c r="G120" s="275"/>
      <c r="H120" s="275"/>
      <c r="I120" s="275"/>
      <c r="J120" s="275"/>
      <c r="K120" s="3275"/>
      <c r="L120" s="431"/>
      <c r="M120" s="285"/>
    </row>
    <row r="121" spans="1:13" ht="20.100000000000001" customHeight="1">
      <c r="A121" s="274"/>
      <c r="B121" s="275"/>
      <c r="C121" s="275"/>
      <c r="D121" s="292">
        <f t="shared" si="3"/>
        <v>0</v>
      </c>
      <c r="E121" s="275"/>
      <c r="F121" s="275"/>
      <c r="G121" s="275"/>
      <c r="H121" s="275"/>
      <c r="I121" s="275"/>
      <c r="J121" s="275"/>
      <c r="K121" s="3275"/>
      <c r="L121" s="431"/>
      <c r="M121" s="285"/>
    </row>
    <row r="122" spans="1:13" ht="20.100000000000001" customHeight="1">
      <c r="A122" s="274"/>
      <c r="B122" s="275"/>
      <c r="C122" s="275"/>
      <c r="D122" s="292">
        <f t="shared" si="3"/>
        <v>0</v>
      </c>
      <c r="E122" s="275"/>
      <c r="F122" s="275"/>
      <c r="G122" s="275"/>
      <c r="H122" s="275"/>
      <c r="I122" s="275"/>
      <c r="J122" s="275"/>
      <c r="K122" s="3275"/>
      <c r="L122" s="431"/>
      <c r="M122" s="285"/>
    </row>
    <row r="123" spans="1:13" ht="20.100000000000001" customHeight="1">
      <c r="A123" s="274"/>
      <c r="B123" s="275"/>
      <c r="C123" s="275"/>
      <c r="D123" s="292">
        <f t="shared" si="3"/>
        <v>0</v>
      </c>
      <c r="E123" s="275"/>
      <c r="F123" s="275"/>
      <c r="G123" s="275"/>
      <c r="H123" s="275"/>
      <c r="I123" s="275"/>
      <c r="J123" s="275"/>
      <c r="K123" s="3275"/>
      <c r="L123" s="431"/>
      <c r="M123" s="285"/>
    </row>
    <row r="124" spans="1:13" ht="20.100000000000001" customHeight="1">
      <c r="A124" s="274"/>
      <c r="B124" s="275"/>
      <c r="C124" s="275"/>
      <c r="D124" s="292">
        <f t="shared" si="3"/>
        <v>0</v>
      </c>
      <c r="E124" s="275"/>
      <c r="F124" s="275"/>
      <c r="G124" s="275"/>
      <c r="H124" s="275"/>
      <c r="I124" s="275"/>
      <c r="J124" s="275"/>
      <c r="K124" s="3275"/>
      <c r="L124" s="431"/>
      <c r="M124" s="285"/>
    </row>
    <row r="125" spans="1:13" ht="20.100000000000001" customHeight="1">
      <c r="A125" s="274"/>
      <c r="B125" s="275"/>
      <c r="C125" s="275"/>
      <c r="D125" s="292">
        <f t="shared" si="3"/>
        <v>0</v>
      </c>
      <c r="E125" s="275"/>
      <c r="F125" s="275"/>
      <c r="G125" s="275"/>
      <c r="H125" s="275"/>
      <c r="I125" s="275"/>
      <c r="J125" s="275"/>
      <c r="K125" s="3275"/>
      <c r="L125" s="431"/>
    </row>
    <row r="126" spans="1:13" ht="20.100000000000001" customHeight="1">
      <c r="A126" s="274"/>
      <c r="B126" s="275"/>
      <c r="C126" s="275"/>
      <c r="D126" s="275"/>
      <c r="E126" s="275"/>
      <c r="F126" s="275"/>
      <c r="G126" s="275"/>
      <c r="H126" s="275"/>
      <c r="I126" s="275"/>
      <c r="J126" s="275"/>
      <c r="K126" s="3233"/>
      <c r="L126" s="270"/>
    </row>
    <row r="127" spans="1:13" ht="20.100000000000001" customHeight="1">
      <c r="A127" s="274"/>
      <c r="B127" s="275"/>
      <c r="C127" s="275"/>
      <c r="D127" s="275"/>
      <c r="E127" s="275"/>
      <c r="F127" s="275"/>
      <c r="G127" s="275"/>
      <c r="H127" s="275"/>
      <c r="I127" s="275"/>
      <c r="J127" s="275"/>
      <c r="K127" s="3233"/>
      <c r="L127" s="270"/>
    </row>
    <row r="128" spans="1:13" ht="20.100000000000001" customHeight="1">
      <c r="A128" s="274"/>
      <c r="B128" s="275"/>
      <c r="C128" s="275"/>
      <c r="D128" s="275"/>
      <c r="E128" s="275"/>
      <c r="F128" s="275"/>
      <c r="G128" s="275"/>
      <c r="H128" s="275"/>
      <c r="I128" s="275"/>
      <c r="J128" s="275"/>
      <c r="K128" s="3233"/>
      <c r="L128" s="270"/>
    </row>
    <row r="129" spans="1:12">
      <c r="A129" s="274"/>
      <c r="B129" s="275"/>
      <c r="C129" s="275"/>
      <c r="D129" s="275"/>
      <c r="E129" s="275"/>
      <c r="F129" s="275"/>
      <c r="G129" s="275"/>
      <c r="H129" s="275"/>
      <c r="I129" s="275"/>
      <c r="J129" s="275"/>
      <c r="K129" s="3233"/>
      <c r="L129" s="270"/>
    </row>
    <row r="130" spans="1:12" ht="20.100000000000001" customHeight="1">
      <c r="A130" s="274"/>
      <c r="B130" s="275"/>
      <c r="C130" s="275"/>
      <c r="D130" s="275"/>
      <c r="E130" s="275"/>
      <c r="F130" s="275"/>
      <c r="G130" s="275"/>
      <c r="H130" s="275"/>
      <c r="I130" s="275"/>
      <c r="J130" s="275"/>
      <c r="K130" s="3233"/>
      <c r="L130" s="270"/>
    </row>
    <row r="131" spans="1:12">
      <c r="A131" s="274"/>
      <c r="B131" s="275"/>
      <c r="C131" s="275"/>
      <c r="D131" s="275"/>
      <c r="E131" s="275"/>
      <c r="F131" s="275"/>
      <c r="G131" s="275"/>
      <c r="H131" s="275"/>
      <c r="I131" s="275"/>
      <c r="J131" s="275"/>
      <c r="K131" s="3233"/>
      <c r="L131" s="270"/>
    </row>
    <row r="132" spans="1:12">
      <c r="A132" s="274"/>
      <c r="B132" s="275"/>
      <c r="C132" s="275"/>
      <c r="D132" s="275"/>
      <c r="E132" s="275"/>
      <c r="F132" s="275"/>
      <c r="G132" s="275"/>
      <c r="H132" s="275"/>
      <c r="I132" s="275"/>
      <c r="J132" s="275"/>
      <c r="K132" s="3233"/>
      <c r="L132" s="270"/>
    </row>
    <row r="133" spans="1:12">
      <c r="A133" s="274"/>
      <c r="B133" s="275"/>
      <c r="C133" s="275"/>
      <c r="D133" s="275"/>
      <c r="E133" s="275"/>
      <c r="F133" s="275"/>
      <c r="G133" s="275"/>
      <c r="H133" s="275"/>
      <c r="I133" s="275"/>
      <c r="J133" s="275"/>
      <c r="K133" s="3233"/>
      <c r="L133" s="270"/>
    </row>
    <row r="134" spans="1:12">
      <c r="A134" s="274"/>
      <c r="L134" s="270"/>
    </row>
    <row r="135" spans="1:12">
      <c r="A135" s="274"/>
      <c r="L135" s="270"/>
    </row>
    <row r="136" spans="1:12">
      <c r="A136" s="274"/>
      <c r="L136" s="270"/>
    </row>
    <row r="137" spans="1:12">
      <c r="A137" s="274"/>
      <c r="L137" s="270"/>
    </row>
    <row r="138" spans="1:12">
      <c r="A138" s="274"/>
      <c r="L138" s="270"/>
    </row>
    <row r="139" spans="1:12">
      <c r="A139" s="274"/>
      <c r="L139" s="270"/>
    </row>
    <row r="140" spans="1:12">
      <c r="A140" s="274"/>
      <c r="L140" s="270"/>
    </row>
    <row r="141" spans="1:12">
      <c r="A141" s="274"/>
      <c r="L141" s="270"/>
    </row>
    <row r="142" spans="1:12">
      <c r="A142" s="274"/>
      <c r="L142" s="270"/>
    </row>
    <row r="143" spans="1:12">
      <c r="A143" s="274"/>
      <c r="L143" s="270"/>
    </row>
    <row r="144" spans="1:12">
      <c r="A144" s="274"/>
      <c r="L144" s="270"/>
    </row>
    <row r="145" spans="1:12">
      <c r="A145" s="274"/>
      <c r="L145" s="270"/>
    </row>
    <row r="146" spans="1:12">
      <c r="A146" s="274"/>
      <c r="L146" s="270"/>
    </row>
    <row r="147" spans="1:12">
      <c r="A147" s="274"/>
      <c r="L147" s="270"/>
    </row>
    <row r="148" spans="1:12">
      <c r="A148" s="274"/>
      <c r="L148" s="270"/>
    </row>
    <row r="149" spans="1:12">
      <c r="A149" s="274"/>
      <c r="B149" s="270"/>
      <c r="C149" s="270"/>
      <c r="D149" s="270"/>
      <c r="E149" s="270"/>
      <c r="F149" s="270"/>
      <c r="G149" s="270"/>
      <c r="H149" s="270"/>
      <c r="I149" s="270"/>
      <c r="J149" s="270"/>
      <c r="K149" s="270"/>
      <c r="L149" s="270"/>
    </row>
    <row r="150" spans="1:12">
      <c r="A150" s="274"/>
      <c r="B150" s="270"/>
      <c r="C150" s="270"/>
      <c r="D150" s="270"/>
      <c r="E150" s="270"/>
      <c r="F150" s="270"/>
      <c r="G150" s="270"/>
      <c r="H150" s="270"/>
      <c r="I150" s="270"/>
      <c r="J150" s="270"/>
      <c r="K150" s="270"/>
      <c r="L150" s="270"/>
    </row>
    <row r="151" spans="1:12">
      <c r="A151" s="274"/>
      <c r="B151" s="270"/>
      <c r="C151" s="270"/>
      <c r="D151" s="270"/>
      <c r="E151" s="270"/>
      <c r="F151" s="270"/>
      <c r="G151" s="270"/>
      <c r="H151" s="270"/>
      <c r="I151" s="270"/>
      <c r="J151" s="270"/>
      <c r="K151" s="270"/>
      <c r="L151" s="270"/>
    </row>
    <row r="152" spans="1:12">
      <c r="A152" s="274"/>
      <c r="B152" s="270"/>
      <c r="C152" s="270"/>
      <c r="D152" s="270"/>
      <c r="E152" s="270"/>
      <c r="F152" s="270"/>
      <c r="G152" s="270"/>
      <c r="H152" s="270"/>
      <c r="I152" s="270"/>
      <c r="J152" s="270"/>
      <c r="K152" s="270"/>
      <c r="L152" s="270"/>
    </row>
    <row r="153" spans="1:12">
      <c r="A153" s="274"/>
      <c r="B153" s="270"/>
      <c r="C153" s="270"/>
      <c r="D153" s="270"/>
      <c r="E153" s="270"/>
      <c r="F153" s="270"/>
      <c r="G153" s="270"/>
      <c r="H153" s="270"/>
      <c r="I153" s="270"/>
      <c r="J153" s="270"/>
      <c r="K153" s="270"/>
      <c r="L153" s="270"/>
    </row>
    <row r="154" spans="1:12">
      <c r="A154" s="274"/>
      <c r="B154" s="270"/>
      <c r="C154" s="270"/>
      <c r="D154" s="270"/>
      <c r="E154" s="270"/>
      <c r="F154" s="270"/>
      <c r="G154" s="270"/>
      <c r="H154" s="270"/>
      <c r="I154" s="270"/>
      <c r="J154" s="270"/>
      <c r="K154" s="270"/>
      <c r="L154" s="270"/>
    </row>
    <row r="155" spans="1:12">
      <c r="A155" s="274"/>
      <c r="B155" s="270"/>
      <c r="C155" s="270"/>
      <c r="D155" s="270"/>
      <c r="E155" s="270"/>
      <c r="F155" s="270"/>
      <c r="G155" s="270"/>
      <c r="H155" s="270"/>
      <c r="I155" s="270"/>
      <c r="J155" s="270"/>
      <c r="K155" s="270"/>
      <c r="L155" s="270"/>
    </row>
    <row r="156" spans="1:12">
      <c r="A156" s="274"/>
      <c r="B156" s="270"/>
      <c r="C156" s="270"/>
      <c r="D156" s="270"/>
      <c r="E156" s="270"/>
      <c r="F156" s="270"/>
      <c r="G156" s="270"/>
      <c r="H156" s="270"/>
      <c r="I156" s="270"/>
      <c r="J156" s="270"/>
      <c r="K156" s="270"/>
      <c r="L156" s="270"/>
    </row>
    <row r="157" spans="1:12">
      <c r="A157" s="274"/>
      <c r="B157" s="270"/>
      <c r="C157" s="270"/>
      <c r="D157" s="270"/>
      <c r="E157" s="270"/>
      <c r="F157" s="270"/>
      <c r="G157" s="270"/>
      <c r="H157" s="270"/>
      <c r="I157" s="270"/>
      <c r="J157" s="270"/>
      <c r="K157" s="270"/>
      <c r="L157" s="270"/>
    </row>
    <row r="158" spans="1:12">
      <c r="A158" s="274"/>
      <c r="B158" s="270"/>
      <c r="C158" s="270"/>
      <c r="D158" s="270"/>
      <c r="E158" s="270"/>
      <c r="F158" s="270"/>
      <c r="G158" s="270"/>
      <c r="H158" s="270"/>
      <c r="I158" s="270"/>
      <c r="J158" s="270"/>
      <c r="K158" s="270"/>
      <c r="L158" s="270"/>
    </row>
    <row r="159" spans="1:12">
      <c r="A159" s="274"/>
      <c r="B159" s="270"/>
      <c r="C159" s="270"/>
      <c r="D159" s="270"/>
      <c r="E159" s="270"/>
      <c r="F159" s="270"/>
      <c r="G159" s="270"/>
      <c r="H159" s="270"/>
      <c r="I159" s="270"/>
      <c r="J159" s="270"/>
      <c r="K159" s="270"/>
      <c r="L159" s="270"/>
    </row>
    <row r="160" spans="1:12">
      <c r="A160" s="274"/>
      <c r="B160" s="270"/>
      <c r="C160" s="270"/>
      <c r="D160" s="270"/>
      <c r="E160" s="270"/>
      <c r="F160" s="270"/>
      <c r="G160" s="270"/>
      <c r="H160" s="270"/>
      <c r="I160" s="270"/>
      <c r="J160" s="270"/>
      <c r="K160" s="270"/>
      <c r="L160" s="270"/>
    </row>
  </sheetData>
  <autoFilter ref="A6:L6"/>
  <customSheetViews>
    <customSheetView guid="{CD481555-6D06-49CD-9625-98C90CC09C9A}" showAutoFilter="1">
      <selection activeCell="H58" sqref="H58"/>
      <pageMargins left="0.75" right="0.75" top="1" bottom="1" header="0.5" footer="0.5"/>
      <headerFooter alignWithMargins="0"/>
      <autoFilter ref="B6:B157"/>
    </customSheetView>
    <customSheetView guid="{9EC6AF21-4B8E-44E3-AF29-8895353139B2}" showAutoFilter="1">
      <pane ySplit="6" topLeftCell="A7" activePane="bottomLeft" state="frozen"/>
      <selection pane="bottomLeft" activeCell="C49" sqref="C49:J49"/>
      <pageMargins left="0.75" right="0.75" top="1" bottom="1" header="0.5" footer="0.5"/>
      <headerFooter alignWithMargins="0"/>
      <autoFilter ref="B6:B157"/>
    </customSheetView>
    <customSheetView guid="{4A6D03CA-35D0-42B2-8E76-6C991766DE68}" showAutoFilter="1">
      <pane ySplit="5" topLeftCell="A40" activePane="bottomLeft" state="frozen"/>
      <selection pane="bottomLeft" activeCell="E55" sqref="E55"/>
      <pageMargins left="0.75" right="0.75" top="1" bottom="1" header="0.5" footer="0.5"/>
      <headerFooter alignWithMargins="0"/>
      <autoFilter ref="B6:B157"/>
    </customSheetView>
    <customSheetView guid="{94FC66D5-BF29-4BE8-974C-C93BA07E9FE3}" showAutoFilter="1">
      <pane ySplit="6" topLeftCell="A43" activePane="bottomLeft" state="frozen"/>
      <selection pane="bottomLeft" activeCell="C49" sqref="C49:J49"/>
      <pageMargins left="0.75" right="0.75" top="1" bottom="1" header="0.5" footer="0.5"/>
      <headerFooter alignWithMargins="0"/>
      <autoFilter ref="B6:B157"/>
    </customSheetView>
  </customSheetViews>
  <mergeCells count="50">
    <mergeCell ref="C84:J84"/>
    <mergeCell ref="H82:I82"/>
    <mergeCell ref="C69:J69"/>
    <mergeCell ref="C67:J67"/>
    <mergeCell ref="C66:J66"/>
    <mergeCell ref="C18:J18"/>
    <mergeCell ref="C62:J62"/>
    <mergeCell ref="C26:J26"/>
    <mergeCell ref="C23:J23"/>
    <mergeCell ref="C53:J53"/>
    <mergeCell ref="C49:J49"/>
    <mergeCell ref="C27:J27"/>
    <mergeCell ref="A1:L1"/>
    <mergeCell ref="A2:B2"/>
    <mergeCell ref="C2:F2"/>
    <mergeCell ref="G2:H2"/>
    <mergeCell ref="I2:J2"/>
    <mergeCell ref="K2:L2"/>
    <mergeCell ref="M3:Q3"/>
    <mergeCell ref="I5:J5"/>
    <mergeCell ref="C36:J36"/>
    <mergeCell ref="C19:J19"/>
    <mergeCell ref="C33:J33"/>
    <mergeCell ref="C7:J7"/>
    <mergeCell ref="C8:J8"/>
    <mergeCell ref="C11:J11"/>
    <mergeCell ref="C14:J14"/>
    <mergeCell ref="G3:H4"/>
    <mergeCell ref="C30:J30"/>
    <mergeCell ref="C28:J28"/>
    <mergeCell ref="C5:F5"/>
    <mergeCell ref="C3:F3"/>
    <mergeCell ref="I3:J3"/>
    <mergeCell ref="C4:F4"/>
    <mergeCell ref="K3:L3"/>
    <mergeCell ref="K4:L4"/>
    <mergeCell ref="K5:L5"/>
    <mergeCell ref="C78:J78"/>
    <mergeCell ref="A60:A61"/>
    <mergeCell ref="C60:J60"/>
    <mergeCell ref="C63:J63"/>
    <mergeCell ref="A5:B5"/>
    <mergeCell ref="A16:A17"/>
    <mergeCell ref="A3:B3"/>
    <mergeCell ref="A4:B4"/>
    <mergeCell ref="I4:J4"/>
    <mergeCell ref="C15:J15"/>
    <mergeCell ref="C73:J73"/>
    <mergeCell ref="C40:J40"/>
    <mergeCell ref="C44:J44"/>
  </mergeCells>
  <pageMargins left="0.75" right="0.75" top="1" bottom="1" header="0.5" footer="0.5"/>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M158"/>
  <sheetViews>
    <sheetView workbookViewId="0">
      <pane ySplit="6" topLeftCell="A64" activePane="bottomLeft" state="frozen"/>
      <selection pane="bottomLeft" activeCell="J85" sqref="J85"/>
    </sheetView>
  </sheetViews>
  <sheetFormatPr defaultRowHeight="15.75"/>
  <cols>
    <col min="1" max="1" width="11" style="273" customWidth="1"/>
    <col min="2" max="8" width="10.140625" style="272" customWidth="1"/>
    <col min="9" max="9" width="13" style="272" customWidth="1"/>
    <col min="10" max="11" width="14.42578125" style="272" customWidth="1"/>
    <col min="12" max="12" width="47.5703125" style="271" customWidth="1"/>
    <col min="13" max="16384" width="9.140625" style="270"/>
  </cols>
  <sheetData>
    <row r="1" spans="1:13" s="281" customFormat="1" ht="30.75" customHeight="1" thickTop="1">
      <c r="A1" s="4298" t="s">
        <v>640</v>
      </c>
      <c r="B1" s="4299"/>
      <c r="C1" s="4299"/>
      <c r="D1" s="4299"/>
      <c r="E1" s="4299"/>
      <c r="F1" s="4299"/>
      <c r="G1" s="4299"/>
      <c r="H1" s="4299"/>
      <c r="I1" s="4299"/>
      <c r="J1" s="4299"/>
      <c r="K1" s="4299"/>
      <c r="L1" s="4300"/>
      <c r="M1" s="288"/>
    </row>
    <row r="2" spans="1:13" ht="20.25" customHeight="1">
      <c r="A2" s="4289" t="s">
        <v>215</v>
      </c>
      <c r="B2" s="4373"/>
      <c r="C2" s="4358">
        <f>+(25+129+76)*25</f>
        <v>5750</v>
      </c>
      <c r="D2" s="4281"/>
      <c r="E2" s="4281"/>
      <c r="F2" s="4359"/>
      <c r="G2" s="4374" t="s">
        <v>6403</v>
      </c>
      <c r="H2" s="4375"/>
      <c r="I2" s="4365" t="s">
        <v>216</v>
      </c>
      <c r="J2" s="4366"/>
      <c r="K2" s="4350" t="s">
        <v>595</v>
      </c>
      <c r="L2" s="4351"/>
      <c r="M2" s="285"/>
    </row>
    <row r="3" spans="1:13" ht="20.25" customHeight="1">
      <c r="A3" s="4289" t="s">
        <v>217</v>
      </c>
      <c r="B3" s="4373"/>
      <c r="C3" s="4358" t="s">
        <v>639</v>
      </c>
      <c r="D3" s="4281"/>
      <c r="E3" s="4281"/>
      <c r="F3" s="4359"/>
      <c r="G3" s="4901" t="s">
        <v>6677</v>
      </c>
      <c r="H3" s="4902"/>
      <c r="I3" s="4365" t="s">
        <v>218</v>
      </c>
      <c r="J3" s="4366"/>
      <c r="K3" s="4350" t="s">
        <v>638</v>
      </c>
      <c r="L3" s="4351"/>
      <c r="M3" s="285"/>
    </row>
    <row r="4" spans="1:13" ht="20.25" customHeight="1">
      <c r="A4" s="4289" t="s">
        <v>219</v>
      </c>
      <c r="B4" s="4373"/>
      <c r="C4" s="4358" t="s">
        <v>637</v>
      </c>
      <c r="D4" s="4281"/>
      <c r="E4" s="4281"/>
      <c r="F4" s="4359"/>
      <c r="G4" s="4901"/>
      <c r="H4" s="4902"/>
      <c r="I4" s="4365" t="s">
        <v>220</v>
      </c>
      <c r="J4" s="4366"/>
      <c r="K4" s="4350" t="s">
        <v>6161</v>
      </c>
      <c r="L4" s="4351"/>
      <c r="M4" s="285"/>
    </row>
    <row r="5" spans="1:13" ht="30" customHeight="1" thickBot="1">
      <c r="A5" s="4360" t="s">
        <v>221</v>
      </c>
      <c r="B5" s="4361"/>
      <c r="C5" s="4362" t="s">
        <v>636</v>
      </c>
      <c r="D5" s="4363"/>
      <c r="E5" s="4363"/>
      <c r="F5" s="4364"/>
      <c r="G5" s="362"/>
      <c r="H5" s="361"/>
      <c r="I5" s="4365" t="s">
        <v>325</v>
      </c>
      <c r="J5" s="4366"/>
      <c r="K5" s="4893" t="s">
        <v>635</v>
      </c>
      <c r="L5" s="4894"/>
      <c r="M5" s="285"/>
    </row>
    <row r="6" spans="1:13" s="281" customFormat="1" ht="35.25" customHeight="1" thickTop="1">
      <c r="A6" s="284" t="s">
        <v>1</v>
      </c>
      <c r="B6" s="283" t="s">
        <v>0</v>
      </c>
      <c r="C6" s="283" t="s">
        <v>2</v>
      </c>
      <c r="D6" s="283" t="s">
        <v>3</v>
      </c>
      <c r="E6" s="283" t="s">
        <v>4</v>
      </c>
      <c r="F6" s="283" t="s">
        <v>5</v>
      </c>
      <c r="G6" s="283" t="s">
        <v>6</v>
      </c>
      <c r="H6" s="283" t="s">
        <v>7</v>
      </c>
      <c r="I6" s="283" t="s">
        <v>8</v>
      </c>
      <c r="J6" s="283" t="s">
        <v>9</v>
      </c>
      <c r="K6" s="283" t="s">
        <v>6286</v>
      </c>
      <c r="L6" s="282" t="s">
        <v>10</v>
      </c>
    </row>
    <row r="7" spans="1:13" ht="20.100000000000001" customHeight="1">
      <c r="A7" s="274">
        <v>40603</v>
      </c>
      <c r="B7" s="275" t="s">
        <v>12</v>
      </c>
      <c r="C7" s="4440" t="s">
        <v>126</v>
      </c>
      <c r="D7" s="4440"/>
      <c r="E7" s="4440"/>
      <c r="F7" s="4440"/>
      <c r="G7" s="4440"/>
      <c r="H7" s="4440"/>
      <c r="I7" s="4440"/>
      <c r="J7" s="4440"/>
      <c r="K7" s="2236" t="s">
        <v>2571</v>
      </c>
      <c r="L7" s="3544" t="s">
        <v>2571</v>
      </c>
    </row>
    <row r="8" spans="1:13" ht="20.100000000000001" customHeight="1">
      <c r="A8" s="274">
        <v>40617</v>
      </c>
      <c r="B8" s="275" t="s">
        <v>143</v>
      </c>
      <c r="C8" s="291"/>
      <c r="D8" s="291"/>
      <c r="E8" s="291"/>
      <c r="F8" s="291"/>
      <c r="G8" s="291"/>
      <c r="H8" s="291">
        <v>5780</v>
      </c>
      <c r="I8" s="291">
        <v>75</v>
      </c>
      <c r="J8" s="291"/>
      <c r="K8" s="3256"/>
      <c r="L8" s="271" t="s">
        <v>634</v>
      </c>
    </row>
    <row r="9" spans="1:13" ht="20.100000000000001" customHeight="1">
      <c r="A9" s="318">
        <v>40666</v>
      </c>
      <c r="B9" s="317" t="s">
        <v>16</v>
      </c>
      <c r="C9" s="315">
        <v>95</v>
      </c>
      <c r="D9" s="315">
        <v>92</v>
      </c>
      <c r="E9" s="315">
        <v>3</v>
      </c>
      <c r="F9" s="315">
        <v>7</v>
      </c>
      <c r="G9" s="315">
        <v>157</v>
      </c>
      <c r="H9" s="315"/>
      <c r="I9" s="315"/>
      <c r="J9" s="315"/>
      <c r="K9" s="449"/>
      <c r="L9" s="342" t="s">
        <v>629</v>
      </c>
    </row>
    <row r="10" spans="1:13" ht="20.100000000000001" customHeight="1">
      <c r="A10" s="274">
        <v>40731</v>
      </c>
      <c r="B10" s="275" t="s">
        <v>12</v>
      </c>
      <c r="C10" s="4440" t="s">
        <v>633</v>
      </c>
      <c r="D10" s="4440"/>
      <c r="E10" s="4440"/>
      <c r="F10" s="4440"/>
      <c r="G10" s="4440"/>
      <c r="H10" s="4440"/>
      <c r="I10" s="4440"/>
      <c r="J10" s="4440"/>
      <c r="K10" s="3256"/>
    </row>
    <row r="11" spans="1:13" ht="20.100000000000001" customHeight="1" thickBot="1">
      <c r="A11" s="313">
        <v>40756</v>
      </c>
      <c r="B11" s="312" t="s">
        <v>143</v>
      </c>
      <c r="C11" s="310"/>
      <c r="D11" s="310"/>
      <c r="E11" s="310"/>
      <c r="F11" s="310"/>
      <c r="G11" s="310"/>
      <c r="H11" s="310">
        <v>5750</v>
      </c>
      <c r="I11" s="310">
        <v>76</v>
      </c>
      <c r="J11" s="310"/>
      <c r="K11" s="445"/>
      <c r="L11" s="336" t="s">
        <v>632</v>
      </c>
    </row>
    <row r="12" spans="1:13" ht="38.25" customHeight="1" thickTop="1">
      <c r="A12" s="308">
        <v>40910</v>
      </c>
      <c r="B12" s="307" t="s">
        <v>12</v>
      </c>
      <c r="C12" s="4835" t="s">
        <v>631</v>
      </c>
      <c r="D12" s="4836"/>
      <c r="E12" s="4836"/>
      <c r="F12" s="4836"/>
      <c r="G12" s="4836"/>
      <c r="H12" s="4836"/>
      <c r="I12" s="4836"/>
      <c r="J12" s="4837"/>
      <c r="K12" s="3317"/>
      <c r="L12" s="335"/>
    </row>
    <row r="13" spans="1:13" ht="21" customHeight="1">
      <c r="A13" s="274">
        <v>40926</v>
      </c>
      <c r="B13" s="275" t="s">
        <v>12</v>
      </c>
      <c r="C13" s="4414" t="s">
        <v>126</v>
      </c>
      <c r="D13" s="4271"/>
      <c r="E13" s="4271"/>
      <c r="F13" s="4271"/>
      <c r="G13" s="4271"/>
      <c r="H13" s="4271"/>
      <c r="I13" s="4271"/>
      <c r="J13" s="4415"/>
      <c r="K13" s="3250"/>
    </row>
    <row r="14" spans="1:13" ht="20.100000000000001" customHeight="1">
      <c r="A14" s="274">
        <v>40943</v>
      </c>
      <c r="B14" s="275" t="s">
        <v>14</v>
      </c>
      <c r="C14" s="4358" t="s">
        <v>630</v>
      </c>
      <c r="D14" s="4281"/>
      <c r="E14" s="4281"/>
      <c r="F14" s="4281"/>
      <c r="G14" s="4281"/>
      <c r="H14" s="4281"/>
      <c r="I14" s="4281"/>
      <c r="J14" s="4359"/>
      <c r="K14" s="3229"/>
    </row>
    <row r="15" spans="1:13" ht="20.100000000000001" customHeight="1">
      <c r="A15" s="4293">
        <v>41013</v>
      </c>
      <c r="B15" s="317" t="s">
        <v>16</v>
      </c>
      <c r="C15" s="315">
        <v>90</v>
      </c>
      <c r="D15" s="316">
        <f>+C15*(100-E15)/100</f>
        <v>85.5</v>
      </c>
      <c r="E15" s="315">
        <v>5</v>
      </c>
      <c r="F15" s="315"/>
      <c r="G15" s="315">
        <v>170</v>
      </c>
      <c r="H15" s="315"/>
      <c r="I15" s="315"/>
      <c r="J15" s="315"/>
      <c r="K15" s="449"/>
      <c r="L15" s="342" t="s">
        <v>629</v>
      </c>
    </row>
    <row r="16" spans="1:13" ht="20.100000000000001" customHeight="1">
      <c r="A16" s="4307"/>
      <c r="B16" s="275" t="s">
        <v>143</v>
      </c>
      <c r="C16" s="291"/>
      <c r="D16" s="292"/>
      <c r="E16" s="291"/>
      <c r="F16" s="291"/>
      <c r="G16" s="291"/>
      <c r="H16" s="291">
        <v>5790</v>
      </c>
      <c r="I16" s="291">
        <v>93</v>
      </c>
      <c r="J16" s="291"/>
      <c r="K16" s="3256"/>
      <c r="L16" s="271" t="s">
        <v>628</v>
      </c>
    </row>
    <row r="17" spans="1:12" ht="20.100000000000001" customHeight="1">
      <c r="A17" s="318">
        <v>41073</v>
      </c>
      <c r="B17" s="317" t="s">
        <v>11</v>
      </c>
      <c r="C17" s="4546" t="s">
        <v>607</v>
      </c>
      <c r="D17" s="4547"/>
      <c r="E17" s="4547"/>
      <c r="F17" s="4547"/>
      <c r="G17" s="4547"/>
      <c r="H17" s="4547"/>
      <c r="I17" s="4547"/>
      <c r="J17" s="4548"/>
      <c r="K17" s="3282"/>
      <c r="L17" s="342"/>
    </row>
    <row r="18" spans="1:12" ht="20.100000000000001" customHeight="1">
      <c r="A18" s="274">
        <v>41110</v>
      </c>
      <c r="B18" s="275" t="s">
        <v>14</v>
      </c>
      <c r="C18" s="4345" t="s">
        <v>627</v>
      </c>
      <c r="D18" s="4274"/>
      <c r="E18" s="4274"/>
      <c r="F18" s="4274"/>
      <c r="G18" s="4274"/>
      <c r="H18" s="4274"/>
      <c r="I18" s="4274"/>
      <c r="J18" s="4346"/>
      <c r="K18" s="3226"/>
    </row>
    <row r="19" spans="1:12" ht="20.100000000000001" customHeight="1">
      <c r="A19" s="274">
        <v>41197</v>
      </c>
      <c r="B19" s="275" t="s">
        <v>143</v>
      </c>
      <c r="C19" s="291"/>
      <c r="D19" s="292"/>
      <c r="E19" s="291"/>
      <c r="F19" s="291"/>
      <c r="G19" s="291"/>
      <c r="H19" s="291">
        <v>5640</v>
      </c>
      <c r="I19" s="291">
        <v>74</v>
      </c>
      <c r="J19" s="291"/>
      <c r="K19" s="3256"/>
      <c r="L19" s="271" t="s">
        <v>626</v>
      </c>
    </row>
    <row r="20" spans="1:12" ht="20.100000000000001" customHeight="1">
      <c r="A20" s="360">
        <v>41230</v>
      </c>
      <c r="B20" s="359" t="s">
        <v>16</v>
      </c>
      <c r="C20" s="357">
        <v>30</v>
      </c>
      <c r="D20" s="358">
        <f>+C20*(100-E20)/100</f>
        <v>28.2</v>
      </c>
      <c r="E20" s="357">
        <v>6</v>
      </c>
      <c r="F20" s="357"/>
      <c r="G20" s="357">
        <v>160</v>
      </c>
      <c r="H20" s="357"/>
      <c r="I20" s="357"/>
      <c r="J20" s="357"/>
      <c r="K20" s="357"/>
      <c r="L20" s="356" t="s">
        <v>20</v>
      </c>
    </row>
    <row r="21" spans="1:12" ht="20.100000000000001" customHeight="1">
      <c r="A21" s="274">
        <v>41246</v>
      </c>
      <c r="B21" s="275" t="s">
        <v>12</v>
      </c>
      <c r="C21" s="4345" t="s">
        <v>625</v>
      </c>
      <c r="D21" s="4274"/>
      <c r="E21" s="4274"/>
      <c r="F21" s="4274"/>
      <c r="G21" s="4274"/>
      <c r="H21" s="4274"/>
      <c r="I21" s="4274"/>
      <c r="J21" s="4346"/>
      <c r="K21" s="3226"/>
    </row>
    <row r="22" spans="1:12" ht="20.100000000000001" customHeight="1" thickBot="1">
      <c r="A22" s="300">
        <v>41264</v>
      </c>
      <c r="B22" s="299" t="s">
        <v>12</v>
      </c>
      <c r="C22" s="4416" t="s">
        <v>126</v>
      </c>
      <c r="D22" s="4417"/>
      <c r="E22" s="4417"/>
      <c r="F22" s="4417"/>
      <c r="G22" s="4417"/>
      <c r="H22" s="4417"/>
      <c r="I22" s="4417"/>
      <c r="J22" s="4418"/>
      <c r="K22" s="3251"/>
      <c r="L22" s="339"/>
    </row>
    <row r="23" spans="1:12" ht="20.100000000000001" customHeight="1" thickTop="1">
      <c r="A23" s="278">
        <v>41292</v>
      </c>
      <c r="B23" s="277" t="s">
        <v>143</v>
      </c>
      <c r="C23" s="337"/>
      <c r="D23" s="338"/>
      <c r="E23" s="337"/>
      <c r="F23" s="337"/>
      <c r="G23" s="337"/>
      <c r="H23" s="4503" t="s">
        <v>431</v>
      </c>
      <c r="I23" s="4504"/>
      <c r="J23" s="4581"/>
      <c r="K23" s="3286"/>
      <c r="L23" s="271" t="s">
        <v>624</v>
      </c>
    </row>
    <row r="24" spans="1:12" ht="20.100000000000001" customHeight="1">
      <c r="A24" s="274">
        <v>41301</v>
      </c>
      <c r="B24" s="275" t="s">
        <v>16</v>
      </c>
      <c r="C24" s="291">
        <v>35</v>
      </c>
      <c r="D24" s="292">
        <f>+C24*(100-E24)/100</f>
        <v>32.9</v>
      </c>
      <c r="E24" s="291">
        <v>6</v>
      </c>
      <c r="F24" s="291"/>
      <c r="G24" s="291">
        <v>150</v>
      </c>
      <c r="H24" s="291"/>
      <c r="I24" s="291"/>
      <c r="J24" s="291"/>
      <c r="K24" s="3256"/>
      <c r="L24" s="271" t="s">
        <v>623</v>
      </c>
    </row>
    <row r="25" spans="1:12" ht="20.100000000000001" customHeight="1" thickBot="1">
      <c r="A25" s="313">
        <v>41557</v>
      </c>
      <c r="B25" s="312" t="s">
        <v>11</v>
      </c>
      <c r="C25" s="4444" t="s">
        <v>622</v>
      </c>
      <c r="D25" s="4445"/>
      <c r="E25" s="4445"/>
      <c r="F25" s="4445"/>
      <c r="G25" s="4445"/>
      <c r="H25" s="4445"/>
      <c r="I25" s="4445"/>
      <c r="J25" s="4446"/>
      <c r="K25" s="3258"/>
      <c r="L25" s="336"/>
    </row>
    <row r="26" spans="1:12" ht="38.25" customHeight="1" thickTop="1">
      <c r="A26" s="308">
        <v>41645</v>
      </c>
      <c r="B26" s="307" t="s">
        <v>12</v>
      </c>
      <c r="C26" s="4898" t="s">
        <v>621</v>
      </c>
      <c r="D26" s="4899"/>
      <c r="E26" s="4899"/>
      <c r="F26" s="4899"/>
      <c r="G26" s="4899"/>
      <c r="H26" s="4899"/>
      <c r="I26" s="4899"/>
      <c r="J26" s="4900"/>
      <c r="K26" s="3326"/>
      <c r="L26" s="335"/>
    </row>
    <row r="27" spans="1:12" ht="63" customHeight="1">
      <c r="A27" s="1930">
        <v>41810</v>
      </c>
      <c r="B27" s="1933" t="s">
        <v>34</v>
      </c>
      <c r="C27" s="4338" t="s">
        <v>620</v>
      </c>
      <c r="D27" s="4332"/>
      <c r="E27" s="4332"/>
      <c r="F27" s="4332"/>
      <c r="G27" s="4332"/>
      <c r="H27" s="4332"/>
      <c r="I27" s="4332"/>
      <c r="J27" s="4339"/>
      <c r="K27" s="3517" t="s">
        <v>2571</v>
      </c>
      <c r="L27" s="2205" t="s">
        <v>2571</v>
      </c>
    </row>
    <row r="28" spans="1:12" ht="20.100000000000001" customHeight="1">
      <c r="A28" s="274">
        <v>41827</v>
      </c>
      <c r="B28" s="275" t="s">
        <v>16</v>
      </c>
      <c r="C28" s="291">
        <v>60</v>
      </c>
      <c r="D28" s="292">
        <f>+C28*(100-E28)/100</f>
        <v>54</v>
      </c>
      <c r="E28" s="291">
        <v>10</v>
      </c>
      <c r="F28" s="291"/>
      <c r="G28" s="291">
        <v>170</v>
      </c>
      <c r="H28" s="291"/>
      <c r="I28" s="291"/>
      <c r="J28" s="291"/>
      <c r="K28" s="3256"/>
      <c r="L28" s="271" t="s">
        <v>619</v>
      </c>
    </row>
    <row r="29" spans="1:12" s="294" customFormat="1" ht="20.100000000000001" customHeight="1">
      <c r="A29" s="274">
        <v>41881</v>
      </c>
      <c r="B29" s="275" t="s">
        <v>143</v>
      </c>
      <c r="C29" s="296"/>
      <c r="D29" s="296"/>
      <c r="E29" s="296"/>
      <c r="F29" s="296"/>
      <c r="G29" s="296"/>
      <c r="H29" s="291">
        <v>5710</v>
      </c>
      <c r="I29" s="291">
        <v>100</v>
      </c>
      <c r="J29" s="291"/>
      <c r="K29" s="3227"/>
      <c r="L29" s="287" t="s">
        <v>618</v>
      </c>
    </row>
    <row r="30" spans="1:12" ht="16.5" thickBot="1">
      <c r="A30" s="318">
        <v>41971</v>
      </c>
      <c r="B30" s="317" t="s">
        <v>16</v>
      </c>
      <c r="C30" s="315">
        <v>135</v>
      </c>
      <c r="D30" s="316">
        <f>+C30*(100-E30)/100</f>
        <v>121.5</v>
      </c>
      <c r="E30" s="315">
        <v>10</v>
      </c>
      <c r="F30" s="315"/>
      <c r="G30" s="315">
        <v>240</v>
      </c>
      <c r="H30" s="315"/>
      <c r="I30" s="315"/>
      <c r="J30" s="315"/>
      <c r="K30" s="449"/>
      <c r="L30" s="342" t="s">
        <v>322</v>
      </c>
    </row>
    <row r="31" spans="1:12" ht="20.100000000000001" customHeight="1" thickTop="1">
      <c r="A31" s="308">
        <v>42013</v>
      </c>
      <c r="B31" s="307" t="s">
        <v>425</v>
      </c>
      <c r="C31" s="4895" t="s">
        <v>617</v>
      </c>
      <c r="D31" s="4896"/>
      <c r="E31" s="4896"/>
      <c r="F31" s="4896"/>
      <c r="G31" s="4896"/>
      <c r="H31" s="4896"/>
      <c r="I31" s="4896"/>
      <c r="J31" s="4897"/>
      <c r="K31" s="3325"/>
      <c r="L31" s="306"/>
    </row>
    <row r="32" spans="1:12">
      <c r="A32" s="274">
        <v>42041</v>
      </c>
      <c r="B32" s="275" t="s">
        <v>16</v>
      </c>
      <c r="C32" s="291">
        <v>40</v>
      </c>
      <c r="D32" s="292">
        <f>+C32*(100-E32)/100</f>
        <v>36</v>
      </c>
      <c r="E32" s="291">
        <v>10</v>
      </c>
      <c r="F32" s="291"/>
      <c r="G32" s="291">
        <v>190</v>
      </c>
      <c r="H32" s="291"/>
      <c r="I32" s="291"/>
      <c r="J32" s="291"/>
      <c r="K32" s="3256"/>
      <c r="L32" s="271" t="s">
        <v>322</v>
      </c>
    </row>
    <row r="33" spans="1:13">
      <c r="A33" s="274">
        <v>42050</v>
      </c>
      <c r="B33" s="275" t="s">
        <v>143</v>
      </c>
      <c r="C33" s="291"/>
      <c r="D33" s="292"/>
      <c r="E33" s="291"/>
      <c r="F33" s="291"/>
      <c r="G33" s="291"/>
      <c r="H33" s="291">
        <v>5650</v>
      </c>
      <c r="I33" s="291">
        <v>100</v>
      </c>
      <c r="J33" s="291"/>
      <c r="K33" s="3256"/>
      <c r="L33" s="348" t="s">
        <v>616</v>
      </c>
    </row>
    <row r="34" spans="1:13" ht="20.100000000000001" customHeight="1">
      <c r="A34" s="274">
        <v>42074</v>
      </c>
      <c r="B34" s="275" t="s">
        <v>27</v>
      </c>
      <c r="C34" s="4358" t="s">
        <v>615</v>
      </c>
      <c r="D34" s="4281"/>
      <c r="E34" s="4281"/>
      <c r="F34" s="4281"/>
      <c r="G34" s="4281"/>
      <c r="H34" s="4281"/>
      <c r="I34" s="4281"/>
      <c r="J34" s="4359"/>
      <c r="K34" s="3229"/>
    </row>
    <row r="35" spans="1:13">
      <c r="A35" s="274">
        <v>42173</v>
      </c>
      <c r="B35" s="561" t="s">
        <v>16</v>
      </c>
      <c r="C35" s="291">
        <v>35</v>
      </c>
      <c r="D35" s="292">
        <f>+C35*(100-E35)/100</f>
        <v>31.5</v>
      </c>
      <c r="E35" s="291">
        <v>10</v>
      </c>
      <c r="F35" s="291"/>
      <c r="G35" s="291">
        <v>75</v>
      </c>
      <c r="H35" s="291"/>
      <c r="I35" s="291"/>
      <c r="J35" s="291"/>
      <c r="K35" s="3256"/>
      <c r="L35" s="271" t="s">
        <v>20</v>
      </c>
    </row>
    <row r="36" spans="1:13" ht="20.100000000000001" customHeight="1">
      <c r="A36" s="274">
        <v>42290</v>
      </c>
      <c r="B36" s="769" t="s">
        <v>12</v>
      </c>
      <c r="C36" s="4345" t="s">
        <v>2215</v>
      </c>
      <c r="D36" s="4274"/>
      <c r="E36" s="4274"/>
      <c r="F36" s="4274"/>
      <c r="G36" s="4274"/>
      <c r="H36" s="4274"/>
      <c r="I36" s="4274"/>
      <c r="J36" s="4346"/>
      <c r="K36" s="3226"/>
    </row>
    <row r="37" spans="1:13">
      <c r="A37" s="274">
        <v>42306</v>
      </c>
      <c r="B37" s="769" t="s">
        <v>12</v>
      </c>
      <c r="C37" s="4345" t="s">
        <v>2279</v>
      </c>
      <c r="D37" s="4274"/>
      <c r="E37" s="4274"/>
      <c r="F37" s="4274"/>
      <c r="G37" s="4274"/>
      <c r="H37" s="4274"/>
      <c r="I37" s="4274"/>
      <c r="J37" s="4346"/>
      <c r="K37" s="3226"/>
    </row>
    <row r="38" spans="1:13">
      <c r="A38" s="274">
        <v>42318</v>
      </c>
      <c r="B38" s="955" t="s">
        <v>16</v>
      </c>
      <c r="C38" s="291">
        <v>40</v>
      </c>
      <c r="D38" s="292">
        <f>+C38*(100-E38)/100</f>
        <v>34</v>
      </c>
      <c r="E38" s="291">
        <v>15</v>
      </c>
      <c r="F38" s="291"/>
      <c r="G38" s="291">
        <v>220</v>
      </c>
      <c r="H38" s="291"/>
      <c r="I38" s="291"/>
      <c r="J38" s="291"/>
      <c r="K38" s="3256"/>
      <c r="L38" s="271" t="s">
        <v>20</v>
      </c>
    </row>
    <row r="39" spans="1:13" s="800" customFormat="1" ht="65.25" customHeight="1">
      <c r="A39" s="520">
        <v>42322</v>
      </c>
      <c r="B39" s="521" t="s">
        <v>11</v>
      </c>
      <c r="C39" s="4341" t="s">
        <v>2259</v>
      </c>
      <c r="D39" s="4342"/>
      <c r="E39" s="4342"/>
      <c r="F39" s="4342"/>
      <c r="G39" s="4342"/>
      <c r="H39" s="4342"/>
      <c r="I39" s="4342"/>
      <c r="J39" s="4343"/>
      <c r="K39" s="3254"/>
      <c r="L39" s="270"/>
      <c r="M39" s="270"/>
    </row>
    <row r="40" spans="1:13" ht="20.100000000000001" customHeight="1" thickBot="1">
      <c r="A40" s="1413">
        <v>42326</v>
      </c>
      <c r="B40" s="1415" t="s">
        <v>143</v>
      </c>
      <c r="C40" s="445"/>
      <c r="D40" s="1412"/>
      <c r="E40" s="445"/>
      <c r="F40" s="445"/>
      <c r="G40" s="445"/>
      <c r="H40" s="4510" t="s">
        <v>213</v>
      </c>
      <c r="I40" s="4511"/>
      <c r="J40" s="4698"/>
      <c r="K40" s="3308"/>
      <c r="L40" s="336" t="s">
        <v>2271</v>
      </c>
    </row>
    <row r="41" spans="1:13" ht="16.5" thickTop="1">
      <c r="A41" s="408">
        <v>42562</v>
      </c>
      <c r="B41" s="404" t="s">
        <v>16</v>
      </c>
      <c r="C41" s="480">
        <v>25</v>
      </c>
      <c r="D41" s="423">
        <f t="shared" ref="D41:D96" si="0">+C41*(100-E41)/100</f>
        <v>21.25</v>
      </c>
      <c r="E41" s="480">
        <v>15</v>
      </c>
      <c r="F41" s="480"/>
      <c r="G41" s="480">
        <v>125</v>
      </c>
      <c r="H41" s="480"/>
      <c r="I41" s="480"/>
      <c r="J41" s="480"/>
      <c r="K41" s="480"/>
      <c r="L41" s="402" t="s">
        <v>3395</v>
      </c>
    </row>
    <row r="42" spans="1:13" ht="20.100000000000001" customHeight="1">
      <c r="A42" s="274">
        <v>42579</v>
      </c>
      <c r="B42" s="275" t="s">
        <v>143</v>
      </c>
      <c r="C42" s="291"/>
      <c r="D42" s="292"/>
      <c r="E42" s="291"/>
      <c r="F42" s="291"/>
      <c r="G42" s="291"/>
      <c r="H42" s="4358" t="s">
        <v>213</v>
      </c>
      <c r="I42" s="4281"/>
      <c r="J42" s="4359"/>
      <c r="K42" s="3229"/>
      <c r="L42" s="271" t="s">
        <v>3453</v>
      </c>
    </row>
    <row r="43" spans="1:13" ht="20.25" customHeight="1">
      <c r="A43" s="274">
        <v>42640</v>
      </c>
      <c r="B43" s="275" t="s">
        <v>404</v>
      </c>
      <c r="C43" s="4345" t="s">
        <v>3553</v>
      </c>
      <c r="D43" s="4274"/>
      <c r="E43" s="4274"/>
      <c r="F43" s="4274"/>
      <c r="G43" s="4274"/>
      <c r="H43" s="4274"/>
      <c r="I43" s="4274"/>
      <c r="J43" s="4346"/>
      <c r="K43" s="3226"/>
    </row>
    <row r="44" spans="1:13">
      <c r="A44" s="274">
        <v>42643</v>
      </c>
      <c r="B44" s="1317" t="s">
        <v>12</v>
      </c>
      <c r="C44" s="4345" t="s">
        <v>3559</v>
      </c>
      <c r="D44" s="4274"/>
      <c r="E44" s="4274"/>
      <c r="F44" s="4274"/>
      <c r="G44" s="4274"/>
      <c r="H44" s="4274"/>
      <c r="I44" s="4274"/>
      <c r="J44" s="4346"/>
      <c r="K44" s="3226"/>
    </row>
    <row r="45" spans="1:13" ht="20.100000000000001" customHeight="1">
      <c r="A45" s="274">
        <v>42678</v>
      </c>
      <c r="B45" s="275" t="s">
        <v>12</v>
      </c>
      <c r="C45" s="4345" t="s">
        <v>3559</v>
      </c>
      <c r="D45" s="4274"/>
      <c r="E45" s="4274"/>
      <c r="F45" s="4274"/>
      <c r="G45" s="4274"/>
      <c r="H45" s="4274"/>
      <c r="I45" s="4274"/>
      <c r="J45" s="4346"/>
      <c r="K45" s="3226"/>
    </row>
    <row r="46" spans="1:13">
      <c r="A46" s="274">
        <v>42680</v>
      </c>
      <c r="B46" s="275" t="s">
        <v>12</v>
      </c>
      <c r="C46" s="4345" t="s">
        <v>2393</v>
      </c>
      <c r="D46" s="4274"/>
      <c r="E46" s="4274"/>
      <c r="F46" s="4274"/>
      <c r="G46" s="4274"/>
      <c r="H46" s="4274"/>
      <c r="I46" s="4274"/>
      <c r="J46" s="4346"/>
      <c r="K46" s="3226"/>
    </row>
    <row r="47" spans="1:13">
      <c r="A47" s="1383">
        <v>42691</v>
      </c>
      <c r="B47" s="1382" t="s">
        <v>12</v>
      </c>
      <c r="C47" s="4345" t="s">
        <v>3559</v>
      </c>
      <c r="D47" s="4274"/>
      <c r="E47" s="4274"/>
      <c r="F47" s="4274"/>
      <c r="G47" s="4274"/>
      <c r="H47" s="4274"/>
      <c r="I47" s="4274"/>
      <c r="J47" s="4346"/>
      <c r="K47" s="3226"/>
      <c r="L47" s="285"/>
      <c r="M47" s="285"/>
    </row>
    <row r="48" spans="1:13">
      <c r="A48" s="274">
        <v>42695</v>
      </c>
      <c r="B48" s="1385" t="s">
        <v>12</v>
      </c>
      <c r="C48" s="4345" t="s">
        <v>3559</v>
      </c>
      <c r="D48" s="4274"/>
      <c r="E48" s="4274"/>
      <c r="F48" s="4274"/>
      <c r="G48" s="4274"/>
      <c r="H48" s="4274"/>
      <c r="I48" s="4274"/>
      <c r="J48" s="4346"/>
      <c r="K48" s="3226"/>
      <c r="L48" s="270"/>
    </row>
    <row r="49" spans="1:12" ht="16.5" thickBot="1">
      <c r="A49" s="1413">
        <v>42722</v>
      </c>
      <c r="B49" s="1415" t="s">
        <v>16</v>
      </c>
      <c r="C49" s="445">
        <v>32</v>
      </c>
      <c r="D49" s="1412">
        <f t="shared" si="0"/>
        <v>25.6</v>
      </c>
      <c r="E49" s="445">
        <v>20</v>
      </c>
      <c r="F49" s="445"/>
      <c r="G49" s="445">
        <v>220</v>
      </c>
      <c r="H49" s="445"/>
      <c r="I49" s="445"/>
      <c r="J49" s="445"/>
      <c r="K49" s="445"/>
      <c r="L49" s="2176" t="s">
        <v>3774</v>
      </c>
    </row>
    <row r="50" spans="1:12" ht="16.5" thickTop="1">
      <c r="A50" s="1754">
        <v>42810</v>
      </c>
      <c r="B50" s="1755" t="s">
        <v>16</v>
      </c>
      <c r="C50" s="1756">
        <v>25</v>
      </c>
      <c r="D50" s="1757">
        <f t="shared" si="0"/>
        <v>20</v>
      </c>
      <c r="E50" s="1756">
        <v>20</v>
      </c>
      <c r="F50" s="1756"/>
      <c r="G50" s="1756">
        <v>245</v>
      </c>
      <c r="H50" s="1756"/>
      <c r="I50" s="1756"/>
      <c r="J50" s="1756"/>
      <c r="K50" s="1756"/>
      <c r="L50" s="2920" t="s">
        <v>3518</v>
      </c>
    </row>
    <row r="51" spans="1:12" ht="20.100000000000001" customHeight="1">
      <c r="A51" s="274">
        <v>42852</v>
      </c>
      <c r="B51" s="1805" t="s">
        <v>425</v>
      </c>
      <c r="C51" s="4475" t="s">
        <v>4062</v>
      </c>
      <c r="D51" s="4476"/>
      <c r="E51" s="4476"/>
      <c r="F51" s="4476"/>
      <c r="G51" s="4476"/>
      <c r="H51" s="4476"/>
      <c r="I51" s="4476"/>
      <c r="J51" s="4477"/>
      <c r="K51" s="3261"/>
      <c r="L51" s="547"/>
    </row>
    <row r="52" spans="1:12" ht="20.100000000000001" customHeight="1">
      <c r="A52" s="274">
        <v>42877</v>
      </c>
      <c r="B52" s="1830" t="s">
        <v>143</v>
      </c>
      <c r="C52" s="291"/>
      <c r="D52" s="292"/>
      <c r="E52" s="291"/>
      <c r="F52" s="291"/>
      <c r="G52" s="291"/>
      <c r="H52" s="291">
        <v>5670</v>
      </c>
      <c r="I52" s="291">
        <v>100</v>
      </c>
      <c r="J52" s="291"/>
      <c r="K52" s="3256"/>
      <c r="L52" s="547" t="s">
        <v>4098</v>
      </c>
    </row>
    <row r="53" spans="1:12">
      <c r="A53" s="520">
        <v>42959</v>
      </c>
      <c r="B53" s="521" t="s">
        <v>12</v>
      </c>
      <c r="C53" s="4341" t="s">
        <v>4202</v>
      </c>
      <c r="D53" s="4342"/>
      <c r="E53" s="4342"/>
      <c r="F53" s="4342"/>
      <c r="G53" s="4342"/>
      <c r="H53" s="4342"/>
      <c r="I53" s="4342"/>
      <c r="J53" s="4343"/>
      <c r="K53" s="3253"/>
      <c r="L53" s="1823"/>
    </row>
    <row r="54" spans="1:12" ht="20.100000000000001" customHeight="1">
      <c r="A54" s="274">
        <v>43024</v>
      </c>
      <c r="B54" s="275" t="s">
        <v>143</v>
      </c>
      <c r="C54" s="291"/>
      <c r="D54" s="292"/>
      <c r="E54" s="291"/>
      <c r="F54" s="291"/>
      <c r="G54" s="291"/>
      <c r="H54" s="291">
        <v>5600</v>
      </c>
      <c r="I54" s="291">
        <v>100</v>
      </c>
      <c r="J54" s="291"/>
      <c r="K54" s="3256"/>
      <c r="L54" s="547" t="s">
        <v>4294</v>
      </c>
    </row>
    <row r="55" spans="1:12" ht="20.100000000000001" customHeight="1">
      <c r="A55" s="274">
        <v>43078</v>
      </c>
      <c r="B55" s="275" t="s">
        <v>143</v>
      </c>
      <c r="C55" s="291"/>
      <c r="D55" s="292"/>
      <c r="E55" s="291"/>
      <c r="F55" s="291"/>
      <c r="G55" s="291"/>
      <c r="H55" s="291">
        <v>5485</v>
      </c>
      <c r="I55" s="291">
        <v>100</v>
      </c>
      <c r="J55" s="291"/>
      <c r="K55" s="3256"/>
      <c r="L55" s="547" t="s">
        <v>4383</v>
      </c>
    </row>
    <row r="56" spans="1:12" ht="20.100000000000001" customHeight="1" thickBot="1">
      <c r="A56" s="300">
        <v>43089</v>
      </c>
      <c r="B56" s="299" t="s">
        <v>16</v>
      </c>
      <c r="C56" s="2185">
        <v>25</v>
      </c>
      <c r="D56" s="341">
        <f t="shared" si="0"/>
        <v>20</v>
      </c>
      <c r="E56" s="2185">
        <v>20</v>
      </c>
      <c r="F56" s="2185"/>
      <c r="G56" s="2185">
        <v>210</v>
      </c>
      <c r="H56" s="2185"/>
      <c r="I56" s="2185"/>
      <c r="J56" s="2185"/>
      <c r="K56" s="3267"/>
      <c r="L56" s="2921" t="s">
        <v>3987</v>
      </c>
    </row>
    <row r="57" spans="1:12" ht="20.100000000000001" customHeight="1" thickTop="1">
      <c r="A57" s="2179">
        <v>43327</v>
      </c>
      <c r="B57" s="2184" t="s">
        <v>16</v>
      </c>
      <c r="C57" s="337">
        <v>20</v>
      </c>
      <c r="D57" s="338">
        <f t="shared" si="0"/>
        <v>16</v>
      </c>
      <c r="E57" s="337">
        <v>20</v>
      </c>
      <c r="F57" s="337"/>
      <c r="G57" s="337">
        <v>170</v>
      </c>
      <c r="H57" s="337"/>
      <c r="I57" s="337"/>
      <c r="J57" s="337"/>
      <c r="K57" s="337"/>
      <c r="L57" s="2296" t="s">
        <v>4817</v>
      </c>
    </row>
    <row r="58" spans="1:12" ht="20.100000000000001" customHeight="1">
      <c r="A58" s="274">
        <v>43395</v>
      </c>
      <c r="B58" s="275" t="s">
        <v>12</v>
      </c>
      <c r="C58" s="4358" t="s">
        <v>4944</v>
      </c>
      <c r="D58" s="4281"/>
      <c r="E58" s="4281"/>
      <c r="F58" s="4281"/>
      <c r="G58" s="4281"/>
      <c r="H58" s="4281"/>
      <c r="I58" s="4281"/>
      <c r="J58" s="4359"/>
      <c r="K58" s="3229"/>
      <c r="L58" s="547"/>
    </row>
    <row r="59" spans="1:12" ht="20.100000000000001" customHeight="1">
      <c r="A59" s="274">
        <v>43400</v>
      </c>
      <c r="B59" s="275" t="s">
        <v>16</v>
      </c>
      <c r="C59" s="291">
        <v>25</v>
      </c>
      <c r="D59" s="292">
        <f t="shared" si="0"/>
        <v>20</v>
      </c>
      <c r="E59" s="291">
        <v>20</v>
      </c>
      <c r="F59" s="291"/>
      <c r="G59" s="291">
        <v>170</v>
      </c>
      <c r="H59" s="291"/>
      <c r="I59" s="291"/>
      <c r="J59" s="291"/>
      <c r="K59" s="3256"/>
      <c r="L59" s="547" t="s">
        <v>3987</v>
      </c>
    </row>
    <row r="60" spans="1:12" ht="16.5" thickBot="1">
      <c r="A60" s="2591">
        <v>43422</v>
      </c>
      <c r="B60" s="2593" t="s">
        <v>143</v>
      </c>
      <c r="C60" s="445"/>
      <c r="D60" s="2592"/>
      <c r="E60" s="445"/>
      <c r="F60" s="445"/>
      <c r="G60" s="445"/>
      <c r="H60" s="445">
        <v>5655</v>
      </c>
      <c r="I60" s="445">
        <v>100</v>
      </c>
      <c r="J60" s="445"/>
      <c r="K60" s="445"/>
      <c r="L60" s="2176" t="s">
        <v>30</v>
      </c>
    </row>
    <row r="61" spans="1:12" ht="20.100000000000001" customHeight="1" thickTop="1">
      <c r="A61" s="308">
        <v>43511</v>
      </c>
      <c r="B61" s="307" t="s">
        <v>16</v>
      </c>
      <c r="C61" s="446">
        <v>25</v>
      </c>
      <c r="D61" s="322">
        <f t="shared" si="0"/>
        <v>20</v>
      </c>
      <c r="E61" s="446">
        <v>20</v>
      </c>
      <c r="F61" s="446"/>
      <c r="G61" s="446">
        <v>200</v>
      </c>
      <c r="H61" s="446"/>
      <c r="I61" s="446"/>
      <c r="J61" s="446"/>
      <c r="K61" s="446"/>
      <c r="L61" s="2177" t="s">
        <v>3948</v>
      </c>
    </row>
    <row r="62" spans="1:12" ht="20.100000000000001" customHeight="1">
      <c r="A62" s="274">
        <v>43588</v>
      </c>
      <c r="B62" s="275" t="s">
        <v>143</v>
      </c>
      <c r="C62" s="291"/>
      <c r="D62" s="292"/>
      <c r="E62" s="291"/>
      <c r="F62" s="291"/>
      <c r="G62" s="291"/>
      <c r="H62" s="291">
        <v>5700</v>
      </c>
      <c r="I62" s="291">
        <v>78</v>
      </c>
      <c r="J62" s="291"/>
      <c r="K62" s="3256"/>
      <c r="L62" s="547"/>
    </row>
    <row r="63" spans="1:12" ht="45.75" customHeight="1">
      <c r="A63" s="274">
        <v>43733</v>
      </c>
      <c r="B63" s="275" t="s">
        <v>14</v>
      </c>
      <c r="C63" s="4414" t="s">
        <v>5706</v>
      </c>
      <c r="D63" s="4271"/>
      <c r="E63" s="4271"/>
      <c r="F63" s="4271"/>
      <c r="G63" s="4271"/>
      <c r="H63" s="4271"/>
      <c r="I63" s="4271"/>
      <c r="J63" s="4415"/>
      <c r="K63" s="3250"/>
      <c r="L63" s="547"/>
    </row>
    <row r="64" spans="1:12">
      <c r="A64" s="274">
        <v>43786</v>
      </c>
      <c r="B64" s="275" t="s">
        <v>16</v>
      </c>
      <c r="C64" s="291">
        <v>30</v>
      </c>
      <c r="D64" s="292">
        <f t="shared" si="0"/>
        <v>28.5</v>
      </c>
      <c r="E64" s="291">
        <v>5</v>
      </c>
      <c r="F64" s="291" t="s">
        <v>70</v>
      </c>
      <c r="G64" s="291">
        <v>160</v>
      </c>
      <c r="H64" s="291"/>
      <c r="I64" s="291"/>
      <c r="J64" s="291"/>
      <c r="K64" s="3256"/>
      <c r="L64" s="547" t="s">
        <v>4151</v>
      </c>
    </row>
    <row r="65" spans="1:13">
      <c r="A65" s="274">
        <v>43814</v>
      </c>
      <c r="B65" s="275" t="s">
        <v>143</v>
      </c>
      <c r="C65" s="291"/>
      <c r="D65" s="292"/>
      <c r="E65" s="291"/>
      <c r="F65" s="291"/>
      <c r="G65" s="291"/>
      <c r="H65" s="4358" t="s">
        <v>5804</v>
      </c>
      <c r="I65" s="4281"/>
      <c r="J65" s="4359"/>
      <c r="K65" s="3229"/>
      <c r="L65" s="547" t="s">
        <v>5809</v>
      </c>
    </row>
    <row r="66" spans="1:13">
      <c r="A66" s="3629">
        <v>43920</v>
      </c>
      <c r="B66" s="3130" t="s">
        <v>4</v>
      </c>
      <c r="C66" s="3135"/>
      <c r="D66" s="3131"/>
      <c r="E66" s="3135">
        <v>35</v>
      </c>
      <c r="F66" s="3135"/>
      <c r="G66" s="3135"/>
      <c r="H66" s="3135"/>
      <c r="I66" s="3135"/>
      <c r="J66" s="3135"/>
      <c r="K66" s="3135"/>
      <c r="L66" s="3132"/>
    </row>
    <row r="67" spans="1:13">
      <c r="A67" s="3629">
        <v>43951</v>
      </c>
      <c r="B67" s="3130" t="s">
        <v>4</v>
      </c>
      <c r="C67" s="3135"/>
      <c r="D67" s="3131"/>
      <c r="E67" s="3135">
        <v>35</v>
      </c>
      <c r="F67" s="3135"/>
      <c r="G67" s="3135"/>
      <c r="H67" s="3135"/>
      <c r="I67" s="3135"/>
      <c r="J67" s="3135"/>
      <c r="K67" s="3135"/>
      <c r="L67" s="3132"/>
    </row>
    <row r="68" spans="1:13">
      <c r="A68" s="3629">
        <v>43981</v>
      </c>
      <c r="B68" s="3130" t="s">
        <v>4</v>
      </c>
      <c r="C68" s="3135"/>
      <c r="D68" s="3131"/>
      <c r="E68" s="3135">
        <v>35</v>
      </c>
      <c r="F68" s="3135"/>
      <c r="G68" s="3135"/>
      <c r="H68" s="3135"/>
      <c r="I68" s="3135"/>
      <c r="J68" s="3135"/>
      <c r="K68" s="3135"/>
      <c r="L68" s="3132"/>
    </row>
    <row r="69" spans="1:13" ht="20.100000000000001" customHeight="1">
      <c r="A69" s="3629">
        <v>44012</v>
      </c>
      <c r="B69" s="3130" t="s">
        <v>4</v>
      </c>
      <c r="C69" s="3135"/>
      <c r="D69" s="3131"/>
      <c r="E69" s="3135">
        <v>35</v>
      </c>
      <c r="F69" s="3135"/>
      <c r="G69" s="3135"/>
      <c r="H69" s="3135"/>
      <c r="I69" s="3135"/>
      <c r="J69" s="3135"/>
      <c r="K69" s="3135"/>
      <c r="L69" s="3132"/>
    </row>
    <row r="70" spans="1:13">
      <c r="A70" s="274">
        <v>44025</v>
      </c>
      <c r="B70" s="275" t="s">
        <v>16</v>
      </c>
      <c r="C70" s="3194">
        <v>40</v>
      </c>
      <c r="D70" s="3194">
        <v>26</v>
      </c>
      <c r="E70" s="3194">
        <v>35</v>
      </c>
      <c r="F70" s="3194" t="s">
        <v>70</v>
      </c>
      <c r="G70" s="3194">
        <v>150</v>
      </c>
      <c r="H70" s="291"/>
      <c r="I70" s="291"/>
      <c r="J70" s="291"/>
      <c r="K70" s="3256"/>
      <c r="L70" s="547" t="s">
        <v>4151</v>
      </c>
    </row>
    <row r="71" spans="1:13" ht="20.100000000000001" customHeight="1">
      <c r="A71" s="3629">
        <v>44042</v>
      </c>
      <c r="B71" s="3130" t="s">
        <v>4</v>
      </c>
      <c r="C71" s="3135"/>
      <c r="D71" s="3131"/>
      <c r="E71" s="3135">
        <v>35</v>
      </c>
      <c r="F71" s="3135"/>
      <c r="G71" s="3135"/>
      <c r="H71" s="3135"/>
      <c r="I71" s="3135"/>
      <c r="J71" s="3135"/>
      <c r="K71" s="3135"/>
      <c r="L71" s="3132"/>
    </row>
    <row r="72" spans="1:13" ht="20.100000000000001" customHeight="1">
      <c r="A72" s="274">
        <v>44045</v>
      </c>
      <c r="B72" s="275" t="s">
        <v>14</v>
      </c>
      <c r="C72" s="4340" t="s">
        <v>6240</v>
      </c>
      <c r="D72" s="4263"/>
      <c r="E72" s="4263"/>
      <c r="F72" s="4263"/>
      <c r="G72" s="4263"/>
      <c r="H72" s="4263"/>
      <c r="I72" s="4263"/>
      <c r="J72" s="4344"/>
      <c r="K72" s="3221"/>
      <c r="L72" s="270"/>
    </row>
    <row r="73" spans="1:13">
      <c r="A73" s="274">
        <v>44067</v>
      </c>
      <c r="B73" s="275" t="s">
        <v>143</v>
      </c>
      <c r="C73" s="291"/>
      <c r="D73" s="2448" t="s">
        <v>324</v>
      </c>
      <c r="E73" s="291"/>
      <c r="F73" s="291"/>
      <c r="G73" s="291"/>
      <c r="H73" s="4358" t="s">
        <v>6268</v>
      </c>
      <c r="I73" s="4281"/>
      <c r="J73" s="4359"/>
      <c r="K73" s="3229"/>
      <c r="L73" s="270" t="s">
        <v>6269</v>
      </c>
    </row>
    <row r="74" spans="1:13" ht="20.100000000000001" customHeight="1">
      <c r="A74" s="3629">
        <v>44073</v>
      </c>
      <c r="B74" s="3130" t="s">
        <v>4</v>
      </c>
      <c r="C74" s="3135"/>
      <c r="D74" s="3131"/>
      <c r="E74" s="3135">
        <v>35</v>
      </c>
      <c r="F74" s="3135"/>
      <c r="G74" s="3135"/>
      <c r="H74" s="3135"/>
      <c r="I74" s="3135"/>
      <c r="J74" s="3135"/>
      <c r="K74" s="3135"/>
      <c r="L74" s="3132"/>
    </row>
    <row r="75" spans="1:13" s="271" customFormat="1">
      <c r="A75" s="3674">
        <v>44101</v>
      </c>
      <c r="B75" s="3672" t="s">
        <v>12</v>
      </c>
      <c r="C75" s="4340" t="s">
        <v>5497</v>
      </c>
      <c r="D75" s="4263"/>
      <c r="E75" s="4263"/>
      <c r="F75" s="4263"/>
      <c r="G75" s="4263"/>
      <c r="H75" s="4263"/>
      <c r="I75" s="4263"/>
      <c r="J75" s="4344"/>
      <c r="K75" s="3673"/>
      <c r="M75" s="270"/>
    </row>
    <row r="76" spans="1:13">
      <c r="A76" s="274">
        <v>44213</v>
      </c>
      <c r="B76" s="275" t="s">
        <v>16</v>
      </c>
      <c r="C76" s="291">
        <v>35</v>
      </c>
      <c r="D76" s="2448">
        <f t="shared" si="0"/>
        <v>22.75</v>
      </c>
      <c r="E76" s="291">
        <v>35</v>
      </c>
      <c r="F76" s="291" t="s">
        <v>70</v>
      </c>
      <c r="G76" s="291">
        <v>135</v>
      </c>
      <c r="H76" s="291"/>
      <c r="I76" s="291"/>
      <c r="J76" s="291"/>
      <c r="K76" s="3256"/>
      <c r="L76" s="270" t="s">
        <v>4151</v>
      </c>
    </row>
    <row r="77" spans="1:13">
      <c r="A77" s="274">
        <v>44215</v>
      </c>
      <c r="B77" s="275" t="s">
        <v>143</v>
      </c>
      <c r="C77" s="291"/>
      <c r="D77" s="2448" t="s">
        <v>324</v>
      </c>
      <c r="E77" s="291"/>
      <c r="F77" s="291"/>
      <c r="G77" s="291"/>
      <c r="H77" s="4358" t="s">
        <v>6268</v>
      </c>
      <c r="I77" s="4281"/>
      <c r="J77" s="4359"/>
      <c r="K77" s="3256"/>
      <c r="L77" s="270" t="s">
        <v>6454</v>
      </c>
    </row>
    <row r="78" spans="1:13">
      <c r="A78" s="274">
        <v>44364</v>
      </c>
      <c r="B78" s="275" t="s">
        <v>143</v>
      </c>
      <c r="C78" s="291"/>
      <c r="D78" s="2448"/>
      <c r="E78" s="291"/>
      <c r="F78" s="291"/>
      <c r="G78" s="291"/>
      <c r="H78" s="4358" t="s">
        <v>6268</v>
      </c>
      <c r="I78" s="4281"/>
      <c r="J78" s="4359"/>
      <c r="K78" s="3256"/>
      <c r="L78" s="270" t="s">
        <v>6693</v>
      </c>
    </row>
    <row r="79" spans="1:13" ht="20.100000000000001" customHeight="1">
      <c r="A79" s="274">
        <v>44382</v>
      </c>
      <c r="B79" s="275" t="s">
        <v>16</v>
      </c>
      <c r="C79" s="4054">
        <v>21</v>
      </c>
      <c r="D79" s="4051">
        <f t="shared" ref="D79" si="1">+C79*(100-E79)/100</f>
        <v>13.65</v>
      </c>
      <c r="E79" s="4054">
        <v>35</v>
      </c>
      <c r="F79" s="4054" t="s">
        <v>70</v>
      </c>
      <c r="G79" s="4054">
        <v>155</v>
      </c>
      <c r="H79" s="275"/>
      <c r="I79" s="275"/>
      <c r="J79" s="275"/>
      <c r="K79" s="3233"/>
      <c r="L79" s="270" t="s">
        <v>6724</v>
      </c>
    </row>
    <row r="80" spans="1:13" ht="20.100000000000001" customHeight="1">
      <c r="A80" s="2327">
        <v>44413</v>
      </c>
      <c r="B80" s="2328" t="s">
        <v>11</v>
      </c>
      <c r="C80" s="4887" t="s">
        <v>6667</v>
      </c>
      <c r="D80" s="4888"/>
      <c r="E80" s="4888"/>
      <c r="F80" s="4888"/>
      <c r="G80" s="4888"/>
      <c r="H80" s="4888"/>
      <c r="I80" s="4888"/>
      <c r="J80" s="4889"/>
      <c r="K80" s="2328"/>
      <c r="L80" s="4103"/>
    </row>
    <row r="81" spans="1:12" ht="20.100000000000001" customHeight="1">
      <c r="A81" s="274">
        <v>44449</v>
      </c>
      <c r="B81" s="275" t="s">
        <v>143</v>
      </c>
      <c r="C81" s="275"/>
      <c r="D81" s="2448">
        <f t="shared" si="0"/>
        <v>0</v>
      </c>
      <c r="E81" s="275"/>
      <c r="F81" s="275"/>
      <c r="G81" s="275"/>
      <c r="H81" s="4175">
        <v>5685</v>
      </c>
      <c r="I81" s="4175">
        <v>100</v>
      </c>
      <c r="J81" s="275"/>
      <c r="K81" s="3233"/>
      <c r="L81" s="270" t="s">
        <v>6822</v>
      </c>
    </row>
    <row r="82" spans="1:12" ht="20.100000000000001" customHeight="1">
      <c r="A82" s="274">
        <v>44478</v>
      </c>
      <c r="B82" s="275" t="s">
        <v>12</v>
      </c>
      <c r="C82" s="4262" t="s">
        <v>6863</v>
      </c>
      <c r="D82" s="4263"/>
      <c r="E82" s="4263"/>
      <c r="F82" s="4263"/>
      <c r="G82" s="4263"/>
      <c r="H82" s="4263"/>
      <c r="I82" s="4263"/>
      <c r="J82" s="4264"/>
      <c r="K82" s="3233"/>
      <c r="L82" s="270"/>
    </row>
    <row r="83" spans="1:12" ht="36" customHeight="1">
      <c r="A83" s="274">
        <v>44499</v>
      </c>
      <c r="B83" s="4231" t="s">
        <v>16</v>
      </c>
      <c r="C83" s="275">
        <v>37</v>
      </c>
      <c r="D83" s="2448">
        <f t="shared" si="0"/>
        <v>35.15</v>
      </c>
      <c r="E83" s="275">
        <v>5</v>
      </c>
      <c r="F83" s="275" t="s">
        <v>70</v>
      </c>
      <c r="G83" s="275">
        <v>145</v>
      </c>
      <c r="H83" s="275"/>
      <c r="I83" s="275"/>
      <c r="J83" s="275"/>
      <c r="K83" s="3233"/>
      <c r="L83" s="902" t="s">
        <v>6898</v>
      </c>
    </row>
    <row r="84" spans="1:12" ht="20.100000000000001" customHeight="1">
      <c r="A84" s="274"/>
      <c r="B84" s="275"/>
      <c r="C84" s="275"/>
      <c r="D84" s="2448">
        <f t="shared" si="0"/>
        <v>0</v>
      </c>
      <c r="E84" s="275"/>
      <c r="F84" s="275"/>
      <c r="G84" s="275"/>
      <c r="H84" s="275"/>
      <c r="I84" s="275"/>
      <c r="J84" s="275"/>
      <c r="K84" s="3233"/>
      <c r="L84" s="270"/>
    </row>
    <row r="85" spans="1:12" ht="20.100000000000001" customHeight="1">
      <c r="A85" s="274"/>
      <c r="B85" s="275"/>
      <c r="C85" s="275"/>
      <c r="D85" s="2448">
        <f t="shared" si="0"/>
        <v>0</v>
      </c>
      <c r="E85" s="275"/>
      <c r="F85" s="275"/>
      <c r="G85" s="275"/>
      <c r="H85" s="275"/>
      <c r="I85" s="275"/>
      <c r="J85" s="275"/>
      <c r="K85" s="3233"/>
      <c r="L85" s="270"/>
    </row>
    <row r="86" spans="1:12" ht="20.100000000000001" customHeight="1">
      <c r="A86" s="274"/>
      <c r="B86" s="275"/>
      <c r="C86" s="275"/>
      <c r="D86" s="2448">
        <f t="shared" si="0"/>
        <v>0</v>
      </c>
      <c r="E86" s="275"/>
      <c r="F86" s="275"/>
      <c r="G86" s="275"/>
      <c r="H86" s="275"/>
      <c r="I86" s="275"/>
      <c r="J86" s="275"/>
      <c r="K86" s="3233"/>
      <c r="L86" s="270"/>
    </row>
    <row r="87" spans="1:12">
      <c r="A87" s="274"/>
      <c r="B87" s="275"/>
      <c r="C87" s="275"/>
      <c r="D87" s="2448">
        <f t="shared" si="0"/>
        <v>0</v>
      </c>
      <c r="E87" s="275"/>
      <c r="F87" s="275"/>
      <c r="G87" s="275"/>
      <c r="H87" s="275"/>
      <c r="I87" s="275"/>
      <c r="J87" s="275"/>
      <c r="K87" s="3233"/>
      <c r="L87" s="270"/>
    </row>
    <row r="88" spans="1:12" ht="20.100000000000001" customHeight="1">
      <c r="A88" s="274"/>
      <c r="B88" s="275"/>
      <c r="C88" s="275"/>
      <c r="D88" s="2448">
        <f t="shared" si="0"/>
        <v>0</v>
      </c>
      <c r="E88" s="275"/>
      <c r="F88" s="275"/>
      <c r="G88" s="275"/>
      <c r="H88" s="275"/>
      <c r="I88" s="275"/>
      <c r="J88" s="275"/>
      <c r="K88" s="3233"/>
      <c r="L88" s="270"/>
    </row>
    <row r="89" spans="1:12">
      <c r="A89" s="274"/>
      <c r="B89" s="275"/>
      <c r="C89" s="275"/>
      <c r="D89" s="2448">
        <f t="shared" si="0"/>
        <v>0</v>
      </c>
      <c r="E89" s="275"/>
      <c r="F89" s="275"/>
      <c r="G89" s="275"/>
      <c r="H89" s="275"/>
      <c r="I89" s="275"/>
      <c r="J89" s="275"/>
      <c r="K89" s="3233"/>
      <c r="L89" s="270"/>
    </row>
    <row r="90" spans="1:12" ht="20.100000000000001" customHeight="1">
      <c r="A90" s="274"/>
      <c r="B90" s="275"/>
      <c r="C90" s="275"/>
      <c r="D90" s="2448">
        <f t="shared" si="0"/>
        <v>0</v>
      </c>
      <c r="E90" s="275"/>
      <c r="F90" s="275"/>
      <c r="G90" s="275"/>
      <c r="H90" s="275"/>
      <c r="I90" s="275"/>
      <c r="J90" s="275"/>
      <c r="K90" s="3233"/>
      <c r="L90" s="270"/>
    </row>
    <row r="91" spans="1:12">
      <c r="A91" s="274"/>
      <c r="B91" s="275"/>
      <c r="C91" s="275"/>
      <c r="D91" s="2448">
        <f t="shared" si="0"/>
        <v>0</v>
      </c>
      <c r="E91" s="275"/>
      <c r="F91" s="275"/>
      <c r="G91" s="275"/>
      <c r="H91" s="275"/>
      <c r="I91" s="275"/>
      <c r="J91" s="275"/>
      <c r="K91" s="3233"/>
      <c r="L91" s="270"/>
    </row>
    <row r="92" spans="1:12">
      <c r="A92" s="274"/>
      <c r="B92" s="275"/>
      <c r="C92" s="275"/>
      <c r="D92" s="2448">
        <f t="shared" si="0"/>
        <v>0</v>
      </c>
      <c r="E92" s="275"/>
      <c r="F92" s="275"/>
      <c r="G92" s="275"/>
      <c r="H92" s="275"/>
      <c r="I92" s="275"/>
      <c r="J92" s="275"/>
      <c r="K92" s="3233"/>
      <c r="L92" s="270"/>
    </row>
    <row r="93" spans="1:12">
      <c r="A93" s="274"/>
      <c r="B93" s="275"/>
      <c r="C93" s="275"/>
      <c r="D93" s="2448">
        <f t="shared" si="0"/>
        <v>0</v>
      </c>
      <c r="E93" s="275"/>
      <c r="F93" s="275"/>
      <c r="G93" s="275"/>
      <c r="H93" s="275"/>
      <c r="I93" s="275"/>
      <c r="J93" s="275"/>
      <c r="K93" s="3233"/>
      <c r="L93" s="270"/>
    </row>
    <row r="94" spans="1:12" ht="20.100000000000001" customHeight="1">
      <c r="A94" s="274"/>
      <c r="B94" s="275"/>
      <c r="C94" s="275"/>
      <c r="D94" s="2448">
        <f t="shared" si="0"/>
        <v>0</v>
      </c>
      <c r="E94" s="275"/>
      <c r="F94" s="275"/>
      <c r="G94" s="275"/>
      <c r="H94" s="275"/>
      <c r="I94" s="275"/>
      <c r="J94" s="275"/>
      <c r="K94" s="3233"/>
      <c r="L94" s="270"/>
    </row>
    <row r="95" spans="1:12" ht="20.100000000000001" customHeight="1">
      <c r="A95" s="274"/>
      <c r="B95" s="275"/>
      <c r="C95" s="275"/>
      <c r="D95" s="2448">
        <f t="shared" si="0"/>
        <v>0</v>
      </c>
      <c r="E95" s="275"/>
      <c r="F95" s="275"/>
      <c r="G95" s="275"/>
      <c r="H95" s="275"/>
      <c r="I95" s="275"/>
      <c r="J95" s="275"/>
      <c r="K95" s="3233"/>
      <c r="L95" s="270"/>
    </row>
    <row r="96" spans="1:12" ht="20.100000000000001" customHeight="1">
      <c r="A96" s="274"/>
      <c r="B96" s="275"/>
      <c r="C96" s="275"/>
      <c r="D96" s="2448">
        <f t="shared" si="0"/>
        <v>0</v>
      </c>
      <c r="E96" s="275"/>
      <c r="F96" s="275"/>
      <c r="G96" s="275"/>
      <c r="H96" s="275"/>
      <c r="I96" s="275"/>
      <c r="J96" s="275"/>
      <c r="K96" s="3233"/>
      <c r="L96" s="270"/>
    </row>
    <row r="97" spans="1:12" ht="20.100000000000001" customHeight="1">
      <c r="A97" s="274"/>
      <c r="B97" s="275"/>
      <c r="C97" s="275"/>
      <c r="D97" s="275"/>
      <c r="E97" s="275"/>
      <c r="F97" s="275"/>
      <c r="G97" s="275"/>
      <c r="H97" s="275"/>
      <c r="I97" s="275"/>
      <c r="J97" s="275"/>
      <c r="K97" s="3233"/>
      <c r="L97" s="270"/>
    </row>
    <row r="98" spans="1:12">
      <c r="A98" s="274"/>
      <c r="B98" s="275"/>
      <c r="C98" s="275"/>
      <c r="D98" s="275"/>
      <c r="E98" s="275"/>
      <c r="F98" s="275"/>
      <c r="G98" s="275"/>
      <c r="H98" s="275"/>
      <c r="I98" s="275"/>
      <c r="J98" s="275"/>
      <c r="K98" s="3233"/>
      <c r="L98" s="270"/>
    </row>
    <row r="99" spans="1:12">
      <c r="A99" s="274"/>
      <c r="B99" s="275"/>
      <c r="C99" s="275"/>
      <c r="D99" s="275"/>
      <c r="E99" s="275"/>
      <c r="F99" s="275"/>
      <c r="G99" s="275"/>
      <c r="H99" s="275"/>
      <c r="I99" s="275"/>
      <c r="J99" s="275"/>
      <c r="K99" s="3233"/>
      <c r="L99" s="270"/>
    </row>
    <row r="100" spans="1:12">
      <c r="A100" s="274"/>
      <c r="B100" s="275"/>
      <c r="C100" s="275"/>
      <c r="D100" s="275"/>
      <c r="E100" s="275"/>
      <c r="F100" s="275"/>
      <c r="G100" s="275"/>
      <c r="H100" s="275"/>
      <c r="I100" s="275"/>
      <c r="J100" s="275"/>
      <c r="K100" s="3233"/>
      <c r="L100" s="270"/>
    </row>
    <row r="101" spans="1:12" ht="20.100000000000001" customHeight="1">
      <c r="A101" s="274"/>
      <c r="B101" s="275"/>
      <c r="C101" s="275"/>
      <c r="D101" s="275"/>
      <c r="E101" s="275"/>
      <c r="F101" s="275"/>
      <c r="G101" s="275"/>
      <c r="H101" s="275"/>
      <c r="I101" s="275"/>
      <c r="J101" s="275"/>
      <c r="K101" s="3233"/>
      <c r="L101" s="270"/>
    </row>
    <row r="102" spans="1:12">
      <c r="A102" s="274"/>
      <c r="B102" s="275"/>
      <c r="C102" s="275"/>
      <c r="D102" s="275"/>
      <c r="E102" s="275"/>
      <c r="F102" s="275"/>
      <c r="G102" s="275"/>
      <c r="H102" s="275"/>
      <c r="I102" s="275"/>
      <c r="J102" s="275"/>
      <c r="K102" s="3233"/>
      <c r="L102" s="270"/>
    </row>
    <row r="103" spans="1:12">
      <c r="A103" s="274"/>
      <c r="B103" s="275"/>
      <c r="C103" s="275"/>
      <c r="D103" s="275"/>
      <c r="E103" s="275"/>
      <c r="F103" s="275"/>
      <c r="G103" s="275"/>
      <c r="H103" s="275"/>
      <c r="I103" s="275"/>
      <c r="J103" s="275"/>
      <c r="K103" s="3233"/>
      <c r="L103" s="270"/>
    </row>
    <row r="104" spans="1:12">
      <c r="A104" s="274"/>
      <c r="B104" s="275"/>
      <c r="C104" s="275"/>
      <c r="D104" s="275"/>
      <c r="E104" s="275"/>
      <c r="F104" s="275"/>
      <c r="G104" s="275"/>
      <c r="H104" s="275"/>
      <c r="I104" s="275"/>
      <c r="J104" s="275"/>
      <c r="K104" s="3233"/>
      <c r="L104" s="270"/>
    </row>
    <row r="105" spans="1:12" ht="20.100000000000001" customHeight="1">
      <c r="A105" s="274"/>
      <c r="B105" s="275"/>
      <c r="C105" s="275"/>
      <c r="D105" s="275"/>
      <c r="E105" s="275"/>
      <c r="F105" s="275"/>
      <c r="G105" s="275"/>
      <c r="H105" s="275"/>
      <c r="I105" s="275"/>
      <c r="J105" s="275"/>
      <c r="K105" s="3233"/>
      <c r="L105" s="270"/>
    </row>
    <row r="106" spans="1:12" ht="20.100000000000001" customHeight="1">
      <c r="A106" s="274"/>
      <c r="B106" s="275"/>
      <c r="C106" s="275"/>
      <c r="D106" s="275"/>
      <c r="E106" s="275"/>
      <c r="F106" s="275"/>
      <c r="G106" s="275"/>
      <c r="H106" s="275"/>
      <c r="I106" s="275"/>
      <c r="J106" s="275"/>
      <c r="K106" s="3233"/>
      <c r="L106" s="270"/>
    </row>
    <row r="107" spans="1:12">
      <c r="A107" s="274"/>
      <c r="B107" s="275"/>
      <c r="C107" s="275"/>
      <c r="D107" s="275"/>
      <c r="E107" s="275"/>
      <c r="F107" s="275"/>
      <c r="G107" s="275"/>
      <c r="H107" s="275"/>
      <c r="I107" s="275"/>
      <c r="J107" s="275"/>
      <c r="K107" s="3233"/>
      <c r="L107" s="270"/>
    </row>
    <row r="108" spans="1:12">
      <c r="A108" s="274"/>
      <c r="B108" s="275"/>
      <c r="C108" s="275"/>
      <c r="D108" s="275"/>
      <c r="E108" s="275"/>
      <c r="F108" s="275"/>
      <c r="G108" s="275"/>
      <c r="H108" s="275"/>
      <c r="I108" s="275"/>
      <c r="J108" s="275"/>
      <c r="K108" s="3233"/>
      <c r="L108" s="270"/>
    </row>
    <row r="109" spans="1:12">
      <c r="A109" s="274"/>
      <c r="B109" s="275"/>
      <c r="C109" s="275"/>
      <c r="D109" s="275"/>
      <c r="E109" s="275"/>
      <c r="F109" s="275"/>
      <c r="G109" s="275"/>
      <c r="H109" s="275"/>
      <c r="I109" s="275"/>
      <c r="J109" s="275"/>
      <c r="K109" s="3233"/>
      <c r="L109" s="270"/>
    </row>
    <row r="110" spans="1:12">
      <c r="A110" s="274"/>
      <c r="B110" s="275"/>
      <c r="C110" s="275"/>
      <c r="D110" s="275"/>
      <c r="E110" s="275"/>
      <c r="F110" s="275"/>
      <c r="G110" s="275"/>
      <c r="H110" s="275"/>
      <c r="I110" s="275"/>
      <c r="J110" s="275"/>
      <c r="K110" s="3233"/>
      <c r="L110" s="270"/>
    </row>
    <row r="111" spans="1:12">
      <c r="A111" s="274"/>
      <c r="B111" s="275"/>
      <c r="C111" s="275"/>
      <c r="D111" s="275"/>
      <c r="E111" s="275"/>
      <c r="F111" s="275"/>
      <c r="G111" s="275"/>
      <c r="H111" s="275"/>
      <c r="I111" s="275"/>
      <c r="J111" s="275"/>
      <c r="K111" s="3233"/>
      <c r="L111" s="270"/>
    </row>
    <row r="112" spans="1:12">
      <c r="A112" s="274"/>
      <c r="B112" s="275"/>
      <c r="C112" s="275"/>
      <c r="D112" s="275"/>
      <c r="E112" s="275"/>
      <c r="F112" s="275"/>
      <c r="G112" s="275"/>
      <c r="H112" s="275"/>
      <c r="I112" s="275"/>
      <c r="J112" s="275"/>
      <c r="K112" s="3233"/>
      <c r="L112" s="270"/>
    </row>
    <row r="113" spans="1:12" ht="20.100000000000001" customHeight="1">
      <c r="A113" s="274"/>
      <c r="B113" s="275"/>
      <c r="C113" s="275"/>
      <c r="D113" s="275"/>
      <c r="E113" s="275"/>
      <c r="F113" s="275"/>
      <c r="G113" s="275"/>
      <c r="H113" s="275"/>
      <c r="I113" s="275"/>
      <c r="J113" s="275"/>
      <c r="K113" s="3233"/>
      <c r="L113" s="270"/>
    </row>
    <row r="114" spans="1:12" ht="20.100000000000001" customHeight="1">
      <c r="A114" s="274"/>
      <c r="B114" s="275"/>
      <c r="C114" s="275"/>
      <c r="D114" s="275"/>
      <c r="E114" s="275"/>
      <c r="F114" s="275"/>
      <c r="G114" s="275"/>
      <c r="H114" s="275"/>
      <c r="I114" s="275"/>
      <c r="J114" s="275"/>
      <c r="K114" s="3233"/>
      <c r="L114" s="270"/>
    </row>
    <row r="115" spans="1:12" ht="20.100000000000001" customHeight="1">
      <c r="A115" s="274"/>
      <c r="B115" s="275"/>
      <c r="C115" s="275"/>
      <c r="D115" s="275"/>
      <c r="E115" s="275"/>
      <c r="F115" s="275"/>
      <c r="G115" s="275"/>
      <c r="H115" s="275"/>
      <c r="I115" s="275"/>
      <c r="J115" s="275"/>
      <c r="K115" s="3233"/>
      <c r="L115" s="270"/>
    </row>
    <row r="116" spans="1:12" ht="20.100000000000001" customHeight="1">
      <c r="A116" s="274"/>
      <c r="B116" s="275"/>
      <c r="C116" s="275"/>
      <c r="D116" s="275"/>
      <c r="E116" s="275"/>
      <c r="F116" s="275"/>
      <c r="G116" s="275"/>
      <c r="H116" s="275"/>
      <c r="I116" s="275"/>
      <c r="J116" s="275"/>
      <c r="K116" s="3233"/>
      <c r="L116" s="270"/>
    </row>
    <row r="117" spans="1:12">
      <c r="A117" s="274"/>
      <c r="B117" s="275"/>
      <c r="C117" s="275"/>
      <c r="D117" s="275"/>
      <c r="E117" s="275"/>
      <c r="F117" s="275"/>
      <c r="G117" s="275"/>
      <c r="H117" s="275"/>
      <c r="I117" s="275"/>
      <c r="J117" s="275"/>
      <c r="K117" s="3233"/>
      <c r="L117" s="270"/>
    </row>
    <row r="118" spans="1:12" ht="20.100000000000001" customHeight="1">
      <c r="A118" s="274"/>
      <c r="B118" s="275"/>
      <c r="C118" s="275"/>
      <c r="D118" s="275"/>
      <c r="E118" s="275"/>
      <c r="F118" s="275"/>
      <c r="G118" s="275"/>
      <c r="H118" s="275"/>
      <c r="I118" s="275"/>
      <c r="J118" s="275"/>
      <c r="K118" s="3233"/>
      <c r="L118" s="270"/>
    </row>
    <row r="119" spans="1:12" ht="20.100000000000001" customHeight="1">
      <c r="A119" s="274"/>
      <c r="B119" s="275"/>
      <c r="C119" s="275"/>
      <c r="D119" s="275"/>
      <c r="E119" s="275"/>
      <c r="F119" s="275"/>
      <c r="G119" s="275"/>
      <c r="H119" s="275"/>
      <c r="I119" s="275"/>
      <c r="J119" s="275"/>
      <c r="K119" s="3233"/>
      <c r="L119" s="270"/>
    </row>
    <row r="120" spans="1:12" ht="20.100000000000001" customHeight="1">
      <c r="A120" s="274"/>
      <c r="B120" s="275"/>
      <c r="C120" s="275"/>
      <c r="D120" s="275"/>
      <c r="E120" s="275"/>
      <c r="F120" s="275"/>
      <c r="G120" s="275"/>
      <c r="H120" s="275"/>
      <c r="I120" s="275"/>
      <c r="J120" s="275"/>
      <c r="K120" s="3233"/>
      <c r="L120" s="270"/>
    </row>
    <row r="121" spans="1:12" ht="20.100000000000001" customHeight="1">
      <c r="A121" s="274"/>
      <c r="B121" s="275"/>
      <c r="C121" s="275"/>
      <c r="D121" s="275"/>
      <c r="E121" s="275"/>
      <c r="F121" s="275"/>
      <c r="G121" s="275"/>
      <c r="H121" s="275"/>
      <c r="I121" s="275"/>
      <c r="J121" s="275"/>
      <c r="K121" s="3233"/>
      <c r="L121" s="270"/>
    </row>
    <row r="122" spans="1:12" ht="20.100000000000001" customHeight="1">
      <c r="A122" s="274"/>
      <c r="B122" s="275"/>
      <c r="C122" s="275"/>
      <c r="D122" s="275"/>
      <c r="E122" s="275"/>
      <c r="F122" s="275"/>
      <c r="G122" s="275"/>
      <c r="H122" s="275"/>
      <c r="I122" s="275"/>
      <c r="J122" s="275"/>
      <c r="K122" s="3233"/>
      <c r="L122" s="270"/>
    </row>
    <row r="123" spans="1:12" ht="20.100000000000001" customHeight="1">
      <c r="A123" s="274"/>
      <c r="B123" s="275"/>
      <c r="C123" s="275"/>
      <c r="D123" s="275"/>
      <c r="E123" s="275"/>
      <c r="F123" s="275"/>
      <c r="G123" s="275"/>
      <c r="H123" s="275"/>
      <c r="I123" s="275"/>
      <c r="J123" s="275"/>
      <c r="K123" s="3233"/>
      <c r="L123" s="270"/>
    </row>
    <row r="124" spans="1:12" ht="20.100000000000001" customHeight="1">
      <c r="A124" s="274"/>
      <c r="B124" s="275"/>
      <c r="C124" s="275"/>
      <c r="D124" s="275"/>
      <c r="E124" s="275"/>
      <c r="F124" s="275"/>
      <c r="G124" s="275"/>
      <c r="H124" s="275"/>
      <c r="I124" s="275"/>
      <c r="J124" s="275"/>
      <c r="K124" s="3233"/>
      <c r="L124" s="270"/>
    </row>
    <row r="125" spans="1:12" ht="20.100000000000001" customHeight="1">
      <c r="A125" s="274"/>
      <c r="B125" s="275"/>
      <c r="C125" s="275"/>
      <c r="D125" s="275"/>
      <c r="E125" s="275"/>
      <c r="F125" s="275"/>
      <c r="G125" s="275"/>
      <c r="H125" s="275"/>
      <c r="I125" s="275"/>
      <c r="J125" s="275"/>
      <c r="K125" s="3233"/>
      <c r="L125" s="270"/>
    </row>
    <row r="126" spans="1:12">
      <c r="A126" s="274"/>
      <c r="B126" s="275"/>
      <c r="C126" s="275"/>
      <c r="D126" s="275"/>
      <c r="E126" s="275"/>
      <c r="F126" s="275"/>
      <c r="G126" s="275"/>
      <c r="H126" s="275"/>
      <c r="I126" s="275"/>
      <c r="J126" s="275"/>
      <c r="K126" s="3233"/>
      <c r="L126" s="270"/>
    </row>
    <row r="127" spans="1:12" ht="20.100000000000001" customHeight="1">
      <c r="A127" s="274"/>
      <c r="B127" s="275"/>
      <c r="C127" s="275"/>
      <c r="D127" s="275"/>
      <c r="E127" s="275"/>
      <c r="F127" s="275"/>
      <c r="G127" s="275"/>
      <c r="H127" s="275"/>
      <c r="I127" s="275"/>
      <c r="J127" s="275"/>
      <c r="K127" s="3233"/>
      <c r="L127" s="270"/>
    </row>
    <row r="128" spans="1:12">
      <c r="A128" s="274"/>
      <c r="B128" s="275"/>
      <c r="C128" s="275"/>
      <c r="D128" s="275"/>
      <c r="E128" s="275"/>
      <c r="F128" s="275"/>
      <c r="G128" s="275"/>
      <c r="H128" s="275"/>
      <c r="I128" s="275"/>
      <c r="J128" s="275"/>
      <c r="K128" s="3233"/>
      <c r="L128" s="270"/>
    </row>
    <row r="129" spans="1:12">
      <c r="A129" s="274"/>
      <c r="B129" s="275"/>
      <c r="C129" s="275"/>
      <c r="D129" s="275"/>
      <c r="E129" s="275"/>
      <c r="F129" s="275"/>
      <c r="G129" s="275"/>
      <c r="H129" s="275"/>
      <c r="I129" s="275"/>
      <c r="J129" s="275"/>
      <c r="K129" s="3233"/>
      <c r="L129" s="270"/>
    </row>
    <row r="130" spans="1:12">
      <c r="A130" s="274"/>
      <c r="B130" s="275"/>
      <c r="C130" s="275"/>
      <c r="D130" s="275"/>
      <c r="E130" s="275"/>
      <c r="F130" s="275"/>
      <c r="G130" s="275"/>
      <c r="H130" s="275"/>
      <c r="I130" s="275"/>
      <c r="J130" s="275"/>
      <c r="K130" s="3233"/>
      <c r="L130" s="270"/>
    </row>
    <row r="131" spans="1:12">
      <c r="A131" s="274"/>
      <c r="B131" s="275"/>
      <c r="C131" s="275"/>
      <c r="D131" s="275"/>
      <c r="E131" s="275"/>
      <c r="F131" s="275"/>
      <c r="G131" s="275"/>
      <c r="H131" s="275"/>
      <c r="I131" s="275"/>
      <c r="J131" s="275"/>
      <c r="K131" s="3233"/>
      <c r="L131" s="270"/>
    </row>
    <row r="132" spans="1:12">
      <c r="A132" s="274"/>
      <c r="B132" s="270"/>
      <c r="C132" s="270"/>
      <c r="D132" s="270"/>
      <c r="E132" s="270"/>
      <c r="F132" s="270"/>
      <c r="G132" s="270"/>
      <c r="H132" s="270"/>
      <c r="I132" s="270"/>
      <c r="J132" s="270"/>
      <c r="K132" s="270"/>
      <c r="L132" s="270"/>
    </row>
    <row r="133" spans="1:12">
      <c r="A133" s="274"/>
      <c r="B133" s="270"/>
      <c r="C133" s="270"/>
      <c r="D133" s="270"/>
      <c r="E133" s="270"/>
      <c r="F133" s="270"/>
      <c r="G133" s="270"/>
      <c r="H133" s="270"/>
      <c r="I133" s="270"/>
      <c r="J133" s="270"/>
      <c r="K133" s="270"/>
      <c r="L133" s="270"/>
    </row>
    <row r="134" spans="1:12">
      <c r="A134" s="274"/>
      <c r="B134" s="270"/>
      <c r="C134" s="270"/>
      <c r="D134" s="270"/>
      <c r="E134" s="270"/>
      <c r="F134" s="270"/>
      <c r="G134" s="270"/>
      <c r="H134" s="270"/>
      <c r="I134" s="270"/>
      <c r="J134" s="270"/>
      <c r="K134" s="270"/>
      <c r="L134" s="270"/>
    </row>
    <row r="135" spans="1:12">
      <c r="A135" s="274"/>
      <c r="B135" s="270"/>
      <c r="C135" s="270"/>
      <c r="D135" s="270"/>
      <c r="E135" s="270"/>
      <c r="F135" s="270"/>
      <c r="G135" s="270"/>
      <c r="H135" s="270"/>
      <c r="I135" s="270"/>
      <c r="J135" s="270"/>
      <c r="K135" s="270"/>
      <c r="L135" s="270"/>
    </row>
    <row r="136" spans="1:12">
      <c r="A136" s="274"/>
      <c r="B136" s="270"/>
      <c r="C136" s="270"/>
      <c r="D136" s="270"/>
      <c r="E136" s="270"/>
      <c r="F136" s="270"/>
      <c r="G136" s="270"/>
      <c r="H136" s="270"/>
      <c r="I136" s="270"/>
      <c r="J136" s="270"/>
      <c r="K136" s="270"/>
      <c r="L136" s="270"/>
    </row>
    <row r="137" spans="1:12">
      <c r="A137" s="274"/>
      <c r="B137" s="270"/>
      <c r="C137" s="270"/>
      <c r="D137" s="270"/>
      <c r="E137" s="270"/>
      <c r="F137" s="270"/>
      <c r="G137" s="270"/>
      <c r="H137" s="270"/>
      <c r="I137" s="270"/>
      <c r="J137" s="270"/>
      <c r="K137" s="270"/>
      <c r="L137" s="270"/>
    </row>
    <row r="138" spans="1:12">
      <c r="A138" s="274"/>
      <c r="B138" s="270"/>
      <c r="C138" s="270"/>
      <c r="D138" s="270"/>
      <c r="E138" s="270"/>
      <c r="F138" s="270"/>
      <c r="G138" s="270"/>
      <c r="H138" s="270"/>
      <c r="I138" s="270"/>
      <c r="J138" s="270"/>
      <c r="K138" s="270"/>
      <c r="L138" s="270"/>
    </row>
    <row r="139" spans="1:12">
      <c r="A139" s="274"/>
      <c r="B139" s="270"/>
      <c r="C139" s="270"/>
      <c r="D139" s="270"/>
      <c r="E139" s="270"/>
      <c r="F139" s="270"/>
      <c r="G139" s="270"/>
      <c r="H139" s="270"/>
      <c r="I139" s="270"/>
      <c r="J139" s="270"/>
      <c r="K139" s="270"/>
      <c r="L139" s="270"/>
    </row>
    <row r="140" spans="1:12">
      <c r="A140" s="274"/>
      <c r="B140" s="270"/>
      <c r="C140" s="270"/>
      <c r="D140" s="270"/>
      <c r="E140" s="270"/>
      <c r="F140" s="270"/>
      <c r="G140" s="270"/>
      <c r="H140" s="270"/>
      <c r="I140" s="270"/>
      <c r="J140" s="270"/>
      <c r="K140" s="270"/>
      <c r="L140" s="270"/>
    </row>
    <row r="141" spans="1:12">
      <c r="A141" s="274"/>
      <c r="B141" s="270"/>
      <c r="C141" s="270"/>
      <c r="D141" s="270"/>
      <c r="E141" s="270"/>
      <c r="F141" s="270"/>
      <c r="G141" s="270"/>
      <c r="H141" s="270"/>
      <c r="I141" s="270"/>
      <c r="J141" s="270"/>
      <c r="K141" s="270"/>
      <c r="L141" s="270"/>
    </row>
    <row r="142" spans="1:12">
      <c r="A142" s="274"/>
      <c r="B142" s="270"/>
      <c r="C142" s="270"/>
      <c r="D142" s="270"/>
      <c r="E142" s="270"/>
      <c r="F142" s="270"/>
      <c r="G142" s="270"/>
      <c r="H142" s="270"/>
      <c r="I142" s="270"/>
      <c r="J142" s="270"/>
      <c r="K142" s="270"/>
      <c r="L142" s="270"/>
    </row>
    <row r="143" spans="1:12">
      <c r="A143" s="274"/>
      <c r="B143" s="270"/>
      <c r="C143" s="270"/>
      <c r="D143" s="270"/>
      <c r="E143" s="270"/>
      <c r="F143" s="270"/>
      <c r="G143" s="270"/>
      <c r="H143" s="270"/>
      <c r="I143" s="270"/>
      <c r="J143" s="270"/>
      <c r="K143" s="270"/>
      <c r="L143" s="270"/>
    </row>
    <row r="144" spans="1:12">
      <c r="A144" s="274"/>
      <c r="B144" s="270"/>
      <c r="C144" s="270"/>
      <c r="D144" s="270"/>
      <c r="E144" s="270"/>
      <c r="F144" s="270"/>
      <c r="G144" s="270"/>
      <c r="H144" s="270"/>
      <c r="I144" s="270"/>
      <c r="J144" s="270"/>
      <c r="K144" s="270"/>
      <c r="L144" s="270"/>
    </row>
    <row r="145" spans="1:12">
      <c r="A145" s="274"/>
      <c r="B145" s="270"/>
      <c r="C145" s="270"/>
      <c r="D145" s="270"/>
      <c r="E145" s="270"/>
      <c r="F145" s="270"/>
      <c r="G145" s="270"/>
      <c r="H145" s="270"/>
      <c r="I145" s="270"/>
      <c r="J145" s="270"/>
      <c r="K145" s="270"/>
      <c r="L145" s="270"/>
    </row>
    <row r="146" spans="1:12">
      <c r="A146" s="274"/>
      <c r="B146" s="270"/>
      <c r="C146" s="270"/>
      <c r="D146" s="270"/>
      <c r="E146" s="270"/>
      <c r="F146" s="270"/>
      <c r="G146" s="270"/>
      <c r="H146" s="270"/>
      <c r="I146" s="270"/>
      <c r="J146" s="270"/>
      <c r="K146" s="270"/>
      <c r="L146" s="270"/>
    </row>
    <row r="147" spans="1:12">
      <c r="A147" s="274"/>
      <c r="B147" s="270"/>
      <c r="C147" s="270"/>
      <c r="D147" s="270"/>
      <c r="E147" s="270"/>
      <c r="F147" s="270"/>
      <c r="G147" s="270"/>
      <c r="H147" s="270"/>
      <c r="I147" s="270"/>
      <c r="J147" s="270"/>
      <c r="K147" s="270"/>
      <c r="L147" s="270"/>
    </row>
    <row r="148" spans="1:12">
      <c r="A148" s="274"/>
      <c r="B148" s="270"/>
      <c r="C148" s="270"/>
      <c r="D148" s="270"/>
      <c r="E148" s="270"/>
      <c r="F148" s="270"/>
      <c r="G148" s="270"/>
      <c r="H148" s="270"/>
      <c r="I148" s="270"/>
      <c r="J148" s="270"/>
      <c r="K148" s="270"/>
      <c r="L148" s="270"/>
    </row>
    <row r="149" spans="1:12">
      <c r="A149" s="274"/>
      <c r="B149" s="270"/>
      <c r="C149" s="270"/>
      <c r="D149" s="270"/>
      <c r="E149" s="270"/>
      <c r="F149" s="270"/>
      <c r="G149" s="270"/>
      <c r="H149" s="270"/>
      <c r="I149" s="270"/>
      <c r="J149" s="270"/>
      <c r="K149" s="270"/>
      <c r="L149" s="270"/>
    </row>
    <row r="150" spans="1:12">
      <c r="A150" s="274"/>
      <c r="B150" s="270"/>
      <c r="C150" s="270"/>
      <c r="D150" s="270"/>
      <c r="E150" s="270"/>
      <c r="F150" s="270"/>
      <c r="G150" s="270"/>
      <c r="H150" s="270"/>
      <c r="I150" s="270"/>
      <c r="J150" s="270"/>
      <c r="K150" s="270"/>
      <c r="L150" s="270"/>
    </row>
    <row r="151" spans="1:12">
      <c r="A151" s="274"/>
      <c r="B151" s="270"/>
      <c r="C151" s="270"/>
      <c r="D151" s="270"/>
      <c r="E151" s="270"/>
      <c r="F151" s="270"/>
      <c r="G151" s="270"/>
      <c r="H151" s="270"/>
      <c r="I151" s="270"/>
      <c r="J151" s="270"/>
      <c r="K151" s="270"/>
      <c r="L151" s="270"/>
    </row>
    <row r="152" spans="1:12">
      <c r="A152" s="274"/>
      <c r="B152" s="270"/>
      <c r="C152" s="270"/>
      <c r="D152" s="270"/>
      <c r="E152" s="270"/>
      <c r="F152" s="270"/>
      <c r="G152" s="270"/>
      <c r="H152" s="270"/>
      <c r="I152" s="270"/>
      <c r="J152" s="270"/>
      <c r="K152" s="270"/>
      <c r="L152" s="270"/>
    </row>
    <row r="153" spans="1:12">
      <c r="A153" s="274"/>
      <c r="B153" s="270"/>
      <c r="C153" s="270"/>
      <c r="D153" s="270"/>
      <c r="E153" s="270"/>
      <c r="F153" s="270"/>
      <c r="G153" s="270"/>
      <c r="H153" s="270"/>
      <c r="I153" s="270"/>
      <c r="J153" s="270"/>
      <c r="K153" s="270"/>
      <c r="L153" s="270"/>
    </row>
    <row r="154" spans="1:12">
      <c r="A154" s="274"/>
      <c r="B154" s="270"/>
      <c r="C154" s="270"/>
      <c r="D154" s="270"/>
      <c r="E154" s="270"/>
      <c r="F154" s="270"/>
      <c r="G154" s="270"/>
      <c r="H154" s="270"/>
      <c r="I154" s="270"/>
      <c r="J154" s="270"/>
      <c r="K154" s="270"/>
      <c r="L154" s="270"/>
    </row>
    <row r="155" spans="1:12">
      <c r="A155" s="274"/>
      <c r="B155" s="270"/>
      <c r="C155" s="270"/>
      <c r="D155" s="270"/>
      <c r="E155" s="270"/>
      <c r="F155" s="270"/>
      <c r="G155" s="270"/>
      <c r="H155" s="270"/>
      <c r="I155" s="270"/>
      <c r="J155" s="270"/>
      <c r="K155" s="270"/>
      <c r="L155" s="270"/>
    </row>
    <row r="156" spans="1:12">
      <c r="A156" s="274"/>
      <c r="B156" s="270"/>
      <c r="C156" s="270"/>
      <c r="D156" s="270"/>
      <c r="E156" s="270"/>
      <c r="F156" s="270"/>
      <c r="G156" s="270"/>
      <c r="H156" s="270"/>
      <c r="I156" s="270"/>
      <c r="J156" s="270"/>
      <c r="K156" s="270"/>
      <c r="L156" s="270"/>
    </row>
    <row r="157" spans="1:12">
      <c r="A157" s="274"/>
      <c r="B157" s="270"/>
      <c r="C157" s="270"/>
      <c r="D157" s="270"/>
      <c r="E157" s="270"/>
      <c r="F157" s="270"/>
      <c r="G157" s="270"/>
      <c r="H157" s="270"/>
      <c r="I157" s="270"/>
      <c r="J157" s="270"/>
      <c r="K157" s="270"/>
      <c r="L157" s="270"/>
    </row>
    <row r="158" spans="1:12">
      <c r="A158" s="274"/>
      <c r="B158" s="270"/>
      <c r="C158" s="270"/>
      <c r="D158" s="270"/>
      <c r="E158" s="270"/>
      <c r="F158" s="270"/>
      <c r="G158" s="270"/>
      <c r="H158" s="270"/>
      <c r="I158" s="270"/>
      <c r="J158" s="270"/>
      <c r="K158" s="270"/>
      <c r="L158" s="270"/>
    </row>
  </sheetData>
  <autoFilter ref="A6:L6"/>
  <customSheetViews>
    <customSheetView guid="{CD481555-6D06-49CD-9625-98C90CC09C9A}" showAutoFilter="1">
      <selection activeCell="K27" sqref="K27"/>
      <pageMargins left="0.75" right="0.75" top="1" bottom="1" header="0.5" footer="0.5"/>
      <pageSetup orientation="portrait" r:id="rId1"/>
      <headerFooter alignWithMargins="0"/>
      <autoFilter ref="B6:B154"/>
    </customSheetView>
    <customSheetView guid="{9EC6AF21-4B8E-44E3-AF29-8895353139B2}" showAutoFilter="1">
      <pane ySplit="6" topLeftCell="A7" activePane="bottomLeft" state="frozen"/>
      <selection pane="bottomLeft" activeCell="K27" sqref="K27"/>
      <pageMargins left="0.75" right="0.75" top="1" bottom="1" header="0.5" footer="0.5"/>
      <pageSetup orientation="portrait" r:id="rId2"/>
      <headerFooter alignWithMargins="0"/>
      <autoFilter ref="B6:B154"/>
    </customSheetView>
    <customSheetView guid="{4A6D03CA-35D0-42B2-8E76-6C991766DE68}" showAutoFilter="1">
      <pane ySplit="5" topLeftCell="A36" activePane="bottomLeft" state="frozen"/>
      <selection pane="bottomLeft" activeCell="J54" sqref="J54"/>
      <pageMargins left="0.75" right="0.75" top="1" bottom="1" header="0.5" footer="0.5"/>
      <pageSetup orientation="portrait" r:id="rId3"/>
      <headerFooter alignWithMargins="0"/>
      <autoFilter ref="B6:B154"/>
    </customSheetView>
    <customSheetView guid="{94FC66D5-BF29-4BE8-974C-C93BA07E9FE3}" showAutoFilter="1">
      <pane ySplit="6" topLeftCell="A42" activePane="bottomLeft" state="frozen"/>
      <selection pane="bottomLeft" activeCell="J60" sqref="J60"/>
      <pageMargins left="0.75" right="0.75" top="1" bottom="1" header="0.5" footer="0.5"/>
      <pageSetup orientation="portrait" r:id="rId4"/>
      <headerFooter alignWithMargins="0"/>
      <autoFilter ref="B6:B154"/>
    </customSheetView>
  </customSheetViews>
  <mergeCells count="58">
    <mergeCell ref="C82:J82"/>
    <mergeCell ref="C53:J53"/>
    <mergeCell ref="C51:J51"/>
    <mergeCell ref="C48:J48"/>
    <mergeCell ref="H77:J77"/>
    <mergeCell ref="C75:J75"/>
    <mergeCell ref="H73:J73"/>
    <mergeCell ref="C72:J72"/>
    <mergeCell ref="H65:J65"/>
    <mergeCell ref="C80:J80"/>
    <mergeCell ref="A1:L1"/>
    <mergeCell ref="A2:B2"/>
    <mergeCell ref="C2:F2"/>
    <mergeCell ref="G2:H2"/>
    <mergeCell ref="I2:J2"/>
    <mergeCell ref="K2:L2"/>
    <mergeCell ref="A4:B4"/>
    <mergeCell ref="C4:F4"/>
    <mergeCell ref="I4:J4"/>
    <mergeCell ref="G3:H4"/>
    <mergeCell ref="A5:B5"/>
    <mergeCell ref="C5:F5"/>
    <mergeCell ref="A3:B3"/>
    <mergeCell ref="C3:F3"/>
    <mergeCell ref="I3:J3"/>
    <mergeCell ref="I5:J5"/>
    <mergeCell ref="C12:J12"/>
    <mergeCell ref="C36:J36"/>
    <mergeCell ref="C18:J18"/>
    <mergeCell ref="C34:J34"/>
    <mergeCell ref="C31:J31"/>
    <mergeCell ref="C13:J13"/>
    <mergeCell ref="C14:J14"/>
    <mergeCell ref="C22:J22"/>
    <mergeCell ref="H23:J23"/>
    <mergeCell ref="C25:J25"/>
    <mergeCell ref="C27:J27"/>
    <mergeCell ref="C26:J26"/>
    <mergeCell ref="K3:L3"/>
    <mergeCell ref="K4:L4"/>
    <mergeCell ref="K5:L5"/>
    <mergeCell ref="C7:J7"/>
    <mergeCell ref="C10:J10"/>
    <mergeCell ref="A15:A16"/>
    <mergeCell ref="C17:J17"/>
    <mergeCell ref="C21:J21"/>
    <mergeCell ref="H78:J78"/>
    <mergeCell ref="H40:J40"/>
    <mergeCell ref="C39:J39"/>
    <mergeCell ref="C44:J44"/>
    <mergeCell ref="C43:J43"/>
    <mergeCell ref="H42:J42"/>
    <mergeCell ref="C37:J37"/>
    <mergeCell ref="C47:J47"/>
    <mergeCell ref="C45:J45"/>
    <mergeCell ref="C46:J46"/>
    <mergeCell ref="C63:J63"/>
    <mergeCell ref="C58:J58"/>
  </mergeCells>
  <hyperlinks>
    <hyperlink ref="B27" r:id="rId5"/>
  </hyperlinks>
  <pageMargins left="0.75" right="0.75" top="1" bottom="1" header="0.5" footer="0.5"/>
  <pageSetup orientation="portrait" r:id="rId6"/>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FF0000"/>
  </sheetPr>
  <dimension ref="A1:L135"/>
  <sheetViews>
    <sheetView workbookViewId="0">
      <selection activeCell="D17" sqref="D17"/>
    </sheetView>
  </sheetViews>
  <sheetFormatPr defaultRowHeight="15.75"/>
  <cols>
    <col min="1" max="1" width="14.42578125" style="273" customWidth="1"/>
    <col min="2" max="8" width="10.140625" style="272" customWidth="1"/>
    <col min="9" max="9" width="13" style="272" customWidth="1"/>
    <col min="10" max="10" width="14.42578125" style="272" customWidth="1"/>
    <col min="11" max="11" width="43.85546875" style="271" customWidth="1"/>
    <col min="12" max="16384" width="9.140625" style="270"/>
  </cols>
  <sheetData>
    <row r="1" spans="1:12" s="281" customFormat="1" ht="30.75" customHeight="1" thickTop="1">
      <c r="A1" s="4298" t="s">
        <v>642</v>
      </c>
      <c r="B1" s="4299"/>
      <c r="C1" s="4299"/>
      <c r="D1" s="4299"/>
      <c r="E1" s="4299"/>
      <c r="F1" s="4299"/>
      <c r="G1" s="4299"/>
      <c r="H1" s="4299"/>
      <c r="I1" s="4299"/>
      <c r="J1" s="4299"/>
      <c r="K1" s="4300"/>
      <c r="L1" s="288"/>
    </row>
    <row r="2" spans="1:12" ht="20.25" customHeight="1">
      <c r="A2" s="4289" t="s">
        <v>215</v>
      </c>
      <c r="B2" s="4373"/>
      <c r="C2" s="4358"/>
      <c r="D2" s="4281"/>
      <c r="E2" s="4281"/>
      <c r="F2" s="4359"/>
      <c r="G2" s="4268"/>
      <c r="H2" s="4399"/>
      <c r="I2" s="4365" t="s">
        <v>216</v>
      </c>
      <c r="J2" s="4366"/>
      <c r="K2" s="287"/>
      <c r="L2" s="285"/>
    </row>
    <row r="3" spans="1:12" ht="20.25" customHeight="1">
      <c r="A3" s="4289" t="s">
        <v>217</v>
      </c>
      <c r="B3" s="4373"/>
      <c r="C3" s="4358"/>
      <c r="D3" s="4281"/>
      <c r="E3" s="4281"/>
      <c r="F3" s="4359"/>
      <c r="G3" s="4456"/>
      <c r="H3" s="4457"/>
      <c r="I3" s="4365" t="s">
        <v>218</v>
      </c>
      <c r="J3" s="4366"/>
      <c r="K3" s="287"/>
      <c r="L3" s="285"/>
    </row>
    <row r="4" spans="1:12" ht="20.25" customHeight="1">
      <c r="A4" s="4289" t="s">
        <v>219</v>
      </c>
      <c r="B4" s="4373"/>
      <c r="C4" s="4358"/>
      <c r="D4" s="4281"/>
      <c r="E4" s="4281"/>
      <c r="F4" s="4359"/>
      <c r="G4" s="4456"/>
      <c r="H4" s="4457"/>
      <c r="I4" s="4365" t="s">
        <v>220</v>
      </c>
      <c r="J4" s="4366"/>
      <c r="K4" s="287"/>
      <c r="L4" s="285"/>
    </row>
    <row r="5" spans="1:12" ht="20.25" customHeight="1" thickBot="1">
      <c r="A5" s="4360" t="s">
        <v>221</v>
      </c>
      <c r="B5" s="4361"/>
      <c r="C5" s="4362"/>
      <c r="D5" s="4363"/>
      <c r="E5" s="4363"/>
      <c r="F5" s="4364"/>
      <c r="G5" s="4396"/>
      <c r="H5" s="4397"/>
      <c r="I5" s="4398"/>
      <c r="J5" s="4398"/>
      <c r="K5" s="286"/>
      <c r="L5" s="285"/>
    </row>
    <row r="6" spans="1:12" s="281" customFormat="1" ht="35.25" customHeight="1" thickTop="1">
      <c r="A6" s="284" t="s">
        <v>1</v>
      </c>
      <c r="B6" s="283" t="s">
        <v>0</v>
      </c>
      <c r="C6" s="283" t="s">
        <v>2</v>
      </c>
      <c r="D6" s="283" t="s">
        <v>3</v>
      </c>
      <c r="E6" s="283" t="s">
        <v>4</v>
      </c>
      <c r="F6" s="283" t="s">
        <v>5</v>
      </c>
      <c r="G6" s="283" t="s">
        <v>6</v>
      </c>
      <c r="H6" s="283" t="s">
        <v>7</v>
      </c>
      <c r="I6" s="283" t="s">
        <v>8</v>
      </c>
      <c r="J6" s="283" t="s">
        <v>9</v>
      </c>
      <c r="K6" s="282" t="s">
        <v>10</v>
      </c>
    </row>
    <row r="7" spans="1:12" ht="16.5" thickBot="1">
      <c r="A7" s="300">
        <v>41780</v>
      </c>
      <c r="B7" s="299" t="s">
        <v>11</v>
      </c>
      <c r="C7" s="4378" t="s">
        <v>641</v>
      </c>
      <c r="D7" s="4379"/>
      <c r="E7" s="4379"/>
      <c r="F7" s="4379"/>
      <c r="G7" s="4379"/>
      <c r="H7" s="4379"/>
      <c r="I7" s="4379"/>
      <c r="J7" s="4380"/>
      <c r="K7" s="339"/>
    </row>
    <row r="8" spans="1:12" ht="16.5" thickTop="1">
      <c r="A8" s="2600"/>
      <c r="B8" s="2604"/>
      <c r="C8" s="337"/>
      <c r="D8" s="338">
        <f t="shared" ref="D8:D49" si="0">+C8*(100-E8)/100</f>
        <v>0</v>
      </c>
      <c r="E8" s="337"/>
      <c r="F8" s="337"/>
      <c r="G8" s="337"/>
      <c r="H8" s="337"/>
      <c r="I8" s="337"/>
      <c r="J8" s="337"/>
      <c r="K8" s="276"/>
    </row>
    <row r="9" spans="1:12">
      <c r="A9" s="274"/>
      <c r="B9" s="275"/>
      <c r="C9" s="291"/>
      <c r="D9" s="292">
        <f t="shared" si="0"/>
        <v>0</v>
      </c>
      <c r="E9" s="291"/>
      <c r="F9" s="291"/>
      <c r="G9" s="291"/>
      <c r="H9" s="291"/>
      <c r="I9" s="291"/>
      <c r="J9" s="291"/>
    </row>
    <row r="10" spans="1:12">
      <c r="A10" s="274"/>
      <c r="B10" s="275"/>
      <c r="C10" s="291"/>
      <c r="D10" s="292">
        <f t="shared" si="0"/>
        <v>0</v>
      </c>
      <c r="E10" s="291"/>
      <c r="F10" s="291"/>
      <c r="G10" s="291"/>
      <c r="H10" s="291"/>
      <c r="I10" s="291"/>
      <c r="J10" s="291"/>
    </row>
    <row r="11" spans="1:12">
      <c r="A11" s="274"/>
      <c r="B11" s="275"/>
      <c r="C11" s="291"/>
      <c r="D11" s="292">
        <f t="shared" si="0"/>
        <v>0</v>
      </c>
      <c r="E11" s="291"/>
      <c r="F11" s="291"/>
      <c r="G11" s="291"/>
      <c r="H11" s="291"/>
      <c r="I11" s="291"/>
      <c r="J11" s="291"/>
    </row>
    <row r="12" spans="1:12">
      <c r="A12" s="274"/>
      <c r="B12" s="275"/>
      <c r="C12" s="291"/>
      <c r="D12" s="292">
        <f t="shared" si="0"/>
        <v>0</v>
      </c>
      <c r="E12" s="291"/>
      <c r="F12" s="291"/>
      <c r="G12" s="291"/>
      <c r="H12" s="291"/>
      <c r="I12" s="291"/>
      <c r="J12" s="291"/>
    </row>
    <row r="13" spans="1:12">
      <c r="A13" s="274"/>
      <c r="B13" s="275"/>
      <c r="C13" s="291"/>
      <c r="D13" s="292">
        <f t="shared" si="0"/>
        <v>0</v>
      </c>
      <c r="E13" s="291"/>
      <c r="F13" s="291"/>
      <c r="G13" s="291"/>
      <c r="H13" s="291"/>
      <c r="I13" s="291"/>
      <c r="J13" s="291"/>
    </row>
    <row r="14" spans="1:12">
      <c r="A14" s="274"/>
      <c r="B14" s="275"/>
      <c r="C14" s="291"/>
      <c r="D14" s="292">
        <f t="shared" si="0"/>
        <v>0</v>
      </c>
      <c r="E14" s="291"/>
      <c r="F14" s="291"/>
      <c r="G14" s="291"/>
      <c r="H14" s="291"/>
      <c r="I14" s="291"/>
      <c r="J14" s="291"/>
    </row>
    <row r="15" spans="1:12">
      <c r="A15" s="274"/>
      <c r="B15" s="275"/>
      <c r="C15" s="291"/>
      <c r="D15" s="292">
        <f t="shared" si="0"/>
        <v>0</v>
      </c>
      <c r="E15" s="291"/>
      <c r="F15" s="291"/>
      <c r="G15" s="291"/>
      <c r="H15" s="291"/>
      <c r="I15" s="291"/>
      <c r="J15" s="291"/>
    </row>
    <row r="16" spans="1:12">
      <c r="A16" s="274"/>
      <c r="B16" s="275"/>
      <c r="C16" s="291"/>
      <c r="D16" s="292">
        <f t="shared" si="0"/>
        <v>0</v>
      </c>
      <c r="E16" s="291"/>
      <c r="F16" s="291"/>
      <c r="G16" s="291"/>
      <c r="H16" s="291"/>
      <c r="I16" s="291"/>
      <c r="J16" s="291"/>
    </row>
    <row r="17" spans="1:10" s="270" customFormat="1">
      <c r="A17" s="274"/>
      <c r="B17" s="275"/>
      <c r="C17" s="291"/>
      <c r="D17" s="292">
        <f t="shared" si="0"/>
        <v>0</v>
      </c>
      <c r="E17" s="291"/>
      <c r="F17" s="291"/>
      <c r="G17" s="291"/>
      <c r="H17" s="291"/>
      <c r="I17" s="291"/>
      <c r="J17" s="291"/>
    </row>
    <row r="18" spans="1:10" s="270" customFormat="1">
      <c r="A18" s="274"/>
      <c r="B18" s="275"/>
      <c r="C18" s="291"/>
      <c r="D18" s="292">
        <f t="shared" si="0"/>
        <v>0</v>
      </c>
      <c r="E18" s="291"/>
      <c r="F18" s="291"/>
      <c r="G18" s="291"/>
      <c r="H18" s="291"/>
      <c r="I18" s="291"/>
      <c r="J18" s="291"/>
    </row>
    <row r="19" spans="1:10" s="270" customFormat="1">
      <c r="A19" s="274"/>
      <c r="B19" s="275"/>
      <c r="C19" s="291"/>
      <c r="D19" s="292">
        <f t="shared" si="0"/>
        <v>0</v>
      </c>
      <c r="E19" s="291"/>
      <c r="F19" s="291"/>
      <c r="G19" s="291"/>
      <c r="H19" s="291"/>
      <c r="I19" s="291"/>
      <c r="J19" s="291"/>
    </row>
    <row r="20" spans="1:10" s="270" customFormat="1">
      <c r="A20" s="274"/>
      <c r="B20" s="275"/>
      <c r="C20" s="291"/>
      <c r="D20" s="292">
        <f t="shared" si="0"/>
        <v>0</v>
      </c>
      <c r="E20" s="291"/>
      <c r="F20" s="291"/>
      <c r="G20" s="291"/>
      <c r="H20" s="291"/>
      <c r="I20" s="291"/>
      <c r="J20" s="291"/>
    </row>
    <row r="21" spans="1:10" s="270" customFormat="1">
      <c r="A21" s="274"/>
      <c r="B21" s="275"/>
      <c r="C21" s="291"/>
      <c r="D21" s="292">
        <f t="shared" si="0"/>
        <v>0</v>
      </c>
      <c r="E21" s="291"/>
      <c r="F21" s="291"/>
      <c r="G21" s="291"/>
      <c r="H21" s="291"/>
      <c r="I21" s="291"/>
      <c r="J21" s="291"/>
    </row>
    <row r="22" spans="1:10" s="270" customFormat="1">
      <c r="A22" s="274"/>
      <c r="B22" s="275"/>
      <c r="C22" s="291"/>
      <c r="D22" s="292">
        <f t="shared" si="0"/>
        <v>0</v>
      </c>
      <c r="E22" s="291"/>
      <c r="F22" s="291"/>
      <c r="G22" s="291"/>
      <c r="H22" s="291"/>
      <c r="I22" s="291"/>
      <c r="J22" s="291"/>
    </row>
    <row r="23" spans="1:10" s="270" customFormat="1">
      <c r="A23" s="274"/>
      <c r="B23" s="275"/>
      <c r="C23" s="291"/>
      <c r="D23" s="292">
        <f t="shared" si="0"/>
        <v>0</v>
      </c>
      <c r="E23" s="291"/>
      <c r="F23" s="291"/>
      <c r="G23" s="291"/>
      <c r="H23" s="291"/>
      <c r="I23" s="291"/>
      <c r="J23" s="291"/>
    </row>
    <row r="24" spans="1:10" s="270" customFormat="1">
      <c r="A24" s="274"/>
      <c r="B24" s="275"/>
      <c r="C24" s="291"/>
      <c r="D24" s="292">
        <f t="shared" si="0"/>
        <v>0</v>
      </c>
      <c r="E24" s="291"/>
      <c r="F24" s="291"/>
      <c r="G24" s="291"/>
      <c r="H24" s="291"/>
      <c r="I24" s="291"/>
      <c r="J24" s="291"/>
    </row>
    <row r="25" spans="1:10" s="270" customFormat="1">
      <c r="A25" s="274"/>
      <c r="B25" s="275"/>
      <c r="C25" s="291"/>
      <c r="D25" s="292">
        <f t="shared" si="0"/>
        <v>0</v>
      </c>
      <c r="E25" s="291"/>
      <c r="F25" s="291"/>
      <c r="G25" s="291"/>
      <c r="H25" s="291"/>
      <c r="I25" s="291"/>
      <c r="J25" s="291"/>
    </row>
    <row r="26" spans="1:10" s="270" customFormat="1">
      <c r="A26" s="274"/>
      <c r="B26" s="275"/>
      <c r="C26" s="291"/>
      <c r="D26" s="292">
        <f t="shared" si="0"/>
        <v>0</v>
      </c>
      <c r="E26" s="291"/>
      <c r="F26" s="291"/>
      <c r="G26" s="291"/>
      <c r="H26" s="291"/>
      <c r="I26" s="291"/>
      <c r="J26" s="291"/>
    </row>
    <row r="27" spans="1:10" s="270" customFormat="1">
      <c r="A27" s="274"/>
      <c r="B27" s="275"/>
      <c r="C27" s="291"/>
      <c r="D27" s="292">
        <f t="shared" si="0"/>
        <v>0</v>
      </c>
      <c r="E27" s="291"/>
      <c r="F27" s="291"/>
      <c r="G27" s="291"/>
      <c r="H27" s="291"/>
      <c r="I27" s="291"/>
      <c r="J27" s="291"/>
    </row>
    <row r="28" spans="1:10" s="270" customFormat="1">
      <c r="A28" s="274"/>
      <c r="B28" s="275"/>
      <c r="C28" s="291"/>
      <c r="D28" s="292">
        <f t="shared" si="0"/>
        <v>0</v>
      </c>
      <c r="E28" s="291"/>
      <c r="F28" s="291"/>
      <c r="G28" s="291"/>
      <c r="H28" s="291"/>
      <c r="I28" s="291"/>
      <c r="J28" s="291"/>
    </row>
    <row r="29" spans="1:10" s="270" customFormat="1">
      <c r="A29" s="274"/>
      <c r="B29" s="275"/>
      <c r="C29" s="291"/>
      <c r="D29" s="292">
        <f t="shared" si="0"/>
        <v>0</v>
      </c>
      <c r="E29" s="291"/>
      <c r="F29" s="291"/>
      <c r="G29" s="291"/>
      <c r="H29" s="291"/>
      <c r="I29" s="291"/>
      <c r="J29" s="291"/>
    </row>
    <row r="30" spans="1:10" s="270" customFormat="1">
      <c r="A30" s="274"/>
      <c r="B30" s="275"/>
      <c r="C30" s="291"/>
      <c r="D30" s="292">
        <f t="shared" si="0"/>
        <v>0</v>
      </c>
      <c r="E30" s="291"/>
      <c r="F30" s="291"/>
      <c r="G30" s="291"/>
      <c r="H30" s="291"/>
      <c r="I30" s="291"/>
      <c r="J30" s="291"/>
    </row>
    <row r="31" spans="1:10" s="270" customFormat="1">
      <c r="A31" s="274"/>
      <c r="B31" s="275"/>
      <c r="C31" s="291"/>
      <c r="D31" s="292">
        <f t="shared" si="0"/>
        <v>0</v>
      </c>
      <c r="E31" s="291"/>
      <c r="F31" s="291"/>
      <c r="G31" s="291"/>
      <c r="H31" s="291"/>
      <c r="I31" s="291"/>
      <c r="J31" s="291"/>
    </row>
    <row r="32" spans="1:10" s="270" customFormat="1">
      <c r="A32" s="274"/>
      <c r="B32" s="275"/>
      <c r="C32" s="291"/>
      <c r="D32" s="292">
        <f t="shared" si="0"/>
        <v>0</v>
      </c>
      <c r="E32" s="291"/>
      <c r="F32" s="291"/>
      <c r="G32" s="291"/>
      <c r="H32" s="291"/>
      <c r="I32" s="291"/>
      <c r="J32" s="291"/>
    </row>
    <row r="33" spans="1:10" s="270" customFormat="1">
      <c r="A33" s="274"/>
      <c r="B33" s="275"/>
      <c r="C33" s="291"/>
      <c r="D33" s="292">
        <f t="shared" si="0"/>
        <v>0</v>
      </c>
      <c r="E33" s="291"/>
      <c r="F33" s="291"/>
      <c r="G33" s="291"/>
      <c r="H33" s="291"/>
      <c r="I33" s="291"/>
      <c r="J33" s="291"/>
    </row>
    <row r="34" spans="1:10" s="270" customFormat="1">
      <c r="A34" s="274"/>
      <c r="B34" s="275"/>
      <c r="C34" s="291"/>
      <c r="D34" s="292">
        <f t="shared" si="0"/>
        <v>0</v>
      </c>
      <c r="E34" s="291"/>
      <c r="F34" s="291"/>
      <c r="G34" s="291"/>
      <c r="H34" s="291"/>
      <c r="I34" s="291"/>
      <c r="J34" s="291"/>
    </row>
    <row r="35" spans="1:10" s="270" customFormat="1">
      <c r="A35" s="274"/>
      <c r="B35" s="275"/>
      <c r="C35" s="291"/>
      <c r="D35" s="292">
        <f t="shared" si="0"/>
        <v>0</v>
      </c>
      <c r="E35" s="291"/>
      <c r="F35" s="291"/>
      <c r="G35" s="291"/>
      <c r="H35" s="291"/>
      <c r="I35" s="291"/>
      <c r="J35" s="291"/>
    </row>
    <row r="36" spans="1:10" s="270" customFormat="1">
      <c r="A36" s="274"/>
      <c r="B36" s="275"/>
      <c r="C36" s="291"/>
      <c r="D36" s="292">
        <f t="shared" si="0"/>
        <v>0</v>
      </c>
      <c r="E36" s="291"/>
      <c r="F36" s="291"/>
      <c r="G36" s="291"/>
      <c r="H36" s="291"/>
      <c r="I36" s="291"/>
      <c r="J36" s="291"/>
    </row>
    <row r="37" spans="1:10" s="270" customFormat="1">
      <c r="A37" s="274"/>
      <c r="B37" s="275"/>
      <c r="C37" s="291"/>
      <c r="D37" s="292">
        <f t="shared" si="0"/>
        <v>0</v>
      </c>
      <c r="E37" s="291"/>
      <c r="F37" s="291"/>
      <c r="G37" s="291"/>
      <c r="H37" s="291"/>
      <c r="I37" s="291"/>
      <c r="J37" s="291"/>
    </row>
    <row r="38" spans="1:10" s="270" customFormat="1">
      <c r="A38" s="274"/>
      <c r="B38" s="275"/>
      <c r="C38" s="291"/>
      <c r="D38" s="292">
        <f t="shared" si="0"/>
        <v>0</v>
      </c>
      <c r="E38" s="291"/>
      <c r="F38" s="291"/>
      <c r="G38" s="291"/>
      <c r="H38" s="291"/>
      <c r="I38" s="291"/>
      <c r="J38" s="291"/>
    </row>
    <row r="39" spans="1:10" s="270" customFormat="1">
      <c r="A39" s="274"/>
      <c r="B39" s="275"/>
      <c r="C39" s="291"/>
      <c r="D39" s="292">
        <f t="shared" si="0"/>
        <v>0</v>
      </c>
      <c r="E39" s="291"/>
      <c r="F39" s="291"/>
      <c r="G39" s="291"/>
      <c r="H39" s="291"/>
      <c r="I39" s="291"/>
      <c r="J39" s="291"/>
    </row>
    <row r="40" spans="1:10" s="270" customFormat="1">
      <c r="A40" s="274"/>
      <c r="B40" s="275"/>
      <c r="C40" s="291"/>
      <c r="D40" s="292">
        <f t="shared" si="0"/>
        <v>0</v>
      </c>
      <c r="E40" s="291"/>
      <c r="F40" s="291"/>
      <c r="G40" s="291"/>
      <c r="H40" s="291"/>
      <c r="I40" s="291"/>
      <c r="J40" s="291"/>
    </row>
    <row r="41" spans="1:10" s="270" customFormat="1">
      <c r="A41" s="274"/>
      <c r="B41" s="275"/>
      <c r="C41" s="291"/>
      <c r="D41" s="292">
        <f t="shared" si="0"/>
        <v>0</v>
      </c>
      <c r="E41" s="291"/>
      <c r="F41" s="291"/>
      <c r="G41" s="291"/>
      <c r="H41" s="291"/>
      <c r="I41" s="291"/>
      <c r="J41" s="291"/>
    </row>
    <row r="42" spans="1:10" s="270" customFormat="1">
      <c r="A42" s="274"/>
      <c r="B42" s="275"/>
      <c r="C42" s="291"/>
      <c r="D42" s="292">
        <f t="shared" si="0"/>
        <v>0</v>
      </c>
      <c r="E42" s="291"/>
      <c r="F42" s="291"/>
      <c r="G42" s="291"/>
      <c r="H42" s="291"/>
      <c r="I42" s="291"/>
      <c r="J42" s="291"/>
    </row>
    <row r="43" spans="1:10" s="270" customFormat="1">
      <c r="A43" s="274"/>
      <c r="B43" s="275"/>
      <c r="C43" s="291"/>
      <c r="D43" s="292">
        <f t="shared" si="0"/>
        <v>0</v>
      </c>
      <c r="E43" s="291"/>
      <c r="F43" s="291"/>
      <c r="G43" s="291"/>
      <c r="H43" s="291"/>
      <c r="I43" s="291"/>
      <c r="J43" s="291"/>
    </row>
    <row r="44" spans="1:10" s="270" customFormat="1">
      <c r="A44" s="274"/>
      <c r="B44" s="275"/>
      <c r="C44" s="291"/>
      <c r="D44" s="292">
        <f t="shared" si="0"/>
        <v>0</v>
      </c>
      <c r="E44" s="291"/>
      <c r="F44" s="291"/>
      <c r="G44" s="291"/>
      <c r="H44" s="291"/>
      <c r="I44" s="291"/>
      <c r="J44" s="291"/>
    </row>
    <row r="45" spans="1:10" s="270" customFormat="1">
      <c r="A45" s="274"/>
      <c r="B45" s="275"/>
      <c r="C45" s="291"/>
      <c r="D45" s="292">
        <f t="shared" si="0"/>
        <v>0</v>
      </c>
      <c r="E45" s="291"/>
      <c r="F45" s="291"/>
      <c r="G45" s="291"/>
      <c r="H45" s="291"/>
      <c r="I45" s="291"/>
      <c r="J45" s="291"/>
    </row>
    <row r="46" spans="1:10" s="270" customFormat="1">
      <c r="A46" s="274"/>
      <c r="B46" s="275"/>
      <c r="C46" s="291"/>
      <c r="D46" s="292">
        <f t="shared" si="0"/>
        <v>0</v>
      </c>
      <c r="E46" s="291"/>
      <c r="F46" s="291"/>
      <c r="G46" s="291"/>
      <c r="H46" s="291"/>
      <c r="I46" s="291"/>
      <c r="J46" s="291"/>
    </row>
    <row r="47" spans="1:10" s="270" customFormat="1">
      <c r="A47" s="274"/>
      <c r="B47" s="275"/>
      <c r="C47" s="291"/>
      <c r="D47" s="292">
        <f t="shared" si="0"/>
        <v>0</v>
      </c>
      <c r="E47" s="291"/>
      <c r="F47" s="291"/>
      <c r="G47" s="291"/>
      <c r="H47" s="291"/>
      <c r="I47" s="291"/>
      <c r="J47" s="291"/>
    </row>
    <row r="48" spans="1:10" s="270" customFormat="1">
      <c r="A48" s="274"/>
      <c r="B48" s="275"/>
      <c r="C48" s="291"/>
      <c r="D48" s="292">
        <f t="shared" si="0"/>
        <v>0</v>
      </c>
      <c r="E48" s="291"/>
      <c r="F48" s="291"/>
      <c r="G48" s="291"/>
      <c r="H48" s="291"/>
      <c r="I48" s="291"/>
      <c r="J48" s="291"/>
    </row>
    <row r="49" spans="1:10" s="270" customFormat="1">
      <c r="A49" s="274"/>
      <c r="B49" s="275"/>
      <c r="C49" s="291"/>
      <c r="D49" s="292">
        <f t="shared" si="0"/>
        <v>0</v>
      </c>
      <c r="E49" s="291"/>
      <c r="F49" s="291"/>
      <c r="G49" s="291"/>
      <c r="H49" s="291"/>
      <c r="I49" s="291"/>
      <c r="J49" s="291"/>
    </row>
    <row r="50" spans="1:10" s="270" customFormat="1">
      <c r="A50" s="274"/>
      <c r="B50" s="275"/>
      <c r="C50" s="291"/>
      <c r="D50" s="291"/>
      <c r="E50" s="291"/>
      <c r="F50" s="291"/>
      <c r="G50" s="291"/>
      <c r="H50" s="291"/>
      <c r="I50" s="291"/>
      <c r="J50" s="291"/>
    </row>
    <row r="51" spans="1:10" s="270" customFormat="1">
      <c r="A51" s="274"/>
      <c r="B51" s="275"/>
      <c r="C51" s="291"/>
      <c r="D51" s="291"/>
      <c r="E51" s="291"/>
      <c r="F51" s="291"/>
      <c r="G51" s="291"/>
      <c r="H51" s="291"/>
      <c r="I51" s="291"/>
      <c r="J51" s="291"/>
    </row>
    <row r="52" spans="1:10" s="270" customFormat="1">
      <c r="A52" s="274"/>
      <c r="B52" s="275"/>
      <c r="C52" s="291"/>
      <c r="D52" s="291"/>
      <c r="E52" s="291"/>
      <c r="F52" s="291"/>
      <c r="G52" s="291"/>
      <c r="H52" s="291"/>
      <c r="I52" s="291"/>
      <c r="J52" s="291"/>
    </row>
    <row r="53" spans="1:10" s="270" customFormat="1">
      <c r="A53" s="274"/>
      <c r="B53" s="275"/>
      <c r="C53" s="291"/>
      <c r="D53" s="291"/>
      <c r="E53" s="291"/>
      <c r="F53" s="291"/>
      <c r="G53" s="291"/>
      <c r="H53" s="291"/>
      <c r="I53" s="291"/>
      <c r="J53" s="291"/>
    </row>
    <row r="54" spans="1:10" s="270" customFormat="1">
      <c r="A54" s="274"/>
      <c r="B54" s="275"/>
      <c r="C54" s="291"/>
      <c r="D54" s="291"/>
      <c r="E54" s="291"/>
      <c r="F54" s="291"/>
      <c r="G54" s="291"/>
      <c r="H54" s="291"/>
      <c r="I54" s="291"/>
      <c r="J54" s="291"/>
    </row>
    <row r="55" spans="1:10" s="270" customFormat="1">
      <c r="A55" s="274"/>
      <c r="B55" s="275"/>
      <c r="C55" s="291"/>
      <c r="D55" s="291"/>
      <c r="E55" s="291"/>
      <c r="F55" s="291"/>
      <c r="G55" s="291"/>
      <c r="H55" s="291"/>
      <c r="I55" s="291"/>
      <c r="J55" s="291"/>
    </row>
    <row r="56" spans="1:10" s="270" customFormat="1">
      <c r="A56" s="274"/>
      <c r="B56" s="275"/>
      <c r="C56" s="275"/>
      <c r="D56" s="275"/>
      <c r="E56" s="275"/>
      <c r="F56" s="275"/>
      <c r="G56" s="275"/>
      <c r="H56" s="275"/>
      <c r="I56" s="275"/>
      <c r="J56" s="275"/>
    </row>
    <row r="57" spans="1:10" s="270" customFormat="1">
      <c r="A57" s="274"/>
      <c r="B57" s="275"/>
      <c r="C57" s="275"/>
      <c r="D57" s="275"/>
      <c r="E57" s="275"/>
      <c r="F57" s="275"/>
      <c r="G57" s="275"/>
      <c r="H57" s="275"/>
      <c r="I57" s="275"/>
      <c r="J57" s="275"/>
    </row>
    <row r="58" spans="1:10" s="270" customFormat="1">
      <c r="A58" s="274"/>
      <c r="B58" s="275"/>
      <c r="C58" s="275"/>
      <c r="D58" s="275"/>
      <c r="E58" s="275"/>
      <c r="F58" s="275"/>
      <c r="G58" s="275"/>
      <c r="H58" s="275"/>
      <c r="I58" s="275"/>
      <c r="J58" s="275"/>
    </row>
    <row r="59" spans="1:10" s="270" customFormat="1">
      <c r="A59" s="274"/>
      <c r="B59" s="275"/>
      <c r="C59" s="275"/>
      <c r="D59" s="275"/>
      <c r="E59" s="275"/>
      <c r="F59" s="275"/>
      <c r="G59" s="275"/>
      <c r="H59" s="275"/>
      <c r="I59" s="275"/>
      <c r="J59" s="275"/>
    </row>
    <row r="60" spans="1:10" s="270" customFormat="1">
      <c r="A60" s="274"/>
      <c r="B60" s="275"/>
      <c r="C60" s="275"/>
      <c r="D60" s="275"/>
      <c r="E60" s="275"/>
      <c r="F60" s="275"/>
      <c r="G60" s="275"/>
      <c r="H60" s="275"/>
      <c r="I60" s="275"/>
      <c r="J60" s="275"/>
    </row>
    <row r="61" spans="1:10" s="270" customFormat="1">
      <c r="A61" s="274"/>
      <c r="B61" s="275"/>
      <c r="C61" s="275"/>
      <c r="D61" s="275"/>
      <c r="E61" s="275"/>
      <c r="F61" s="275"/>
      <c r="G61" s="275"/>
      <c r="H61" s="275"/>
      <c r="I61" s="275"/>
      <c r="J61" s="275"/>
    </row>
    <row r="62" spans="1:10" s="270" customFormat="1">
      <c r="A62" s="274"/>
      <c r="B62" s="275"/>
      <c r="C62" s="275"/>
      <c r="D62" s="275"/>
      <c r="E62" s="275"/>
      <c r="F62" s="275"/>
      <c r="G62" s="275"/>
      <c r="H62" s="275"/>
      <c r="I62" s="275"/>
      <c r="J62" s="275"/>
    </row>
    <row r="63" spans="1:10" s="270" customFormat="1">
      <c r="A63" s="274"/>
      <c r="B63" s="275"/>
      <c r="C63" s="275"/>
      <c r="D63" s="275"/>
      <c r="E63" s="275"/>
      <c r="F63" s="275"/>
      <c r="G63" s="275"/>
      <c r="H63" s="275"/>
      <c r="I63" s="275"/>
      <c r="J63" s="275"/>
    </row>
    <row r="64" spans="1:10" s="270" customFormat="1">
      <c r="A64" s="274"/>
      <c r="B64" s="275"/>
      <c r="C64" s="275"/>
      <c r="D64" s="275"/>
      <c r="E64" s="275"/>
      <c r="F64" s="275"/>
      <c r="G64" s="275"/>
      <c r="H64" s="275"/>
      <c r="I64" s="275"/>
      <c r="J64" s="275"/>
    </row>
    <row r="65" spans="1:10" s="270" customFormat="1">
      <c r="A65" s="274"/>
      <c r="B65" s="275"/>
      <c r="C65" s="275"/>
      <c r="D65" s="275"/>
      <c r="E65" s="275"/>
      <c r="F65" s="275"/>
      <c r="G65" s="275"/>
      <c r="H65" s="275"/>
      <c r="I65" s="275"/>
      <c r="J65" s="275"/>
    </row>
    <row r="66" spans="1:10" s="270" customFormat="1">
      <c r="A66" s="274"/>
      <c r="B66" s="275"/>
      <c r="C66" s="275"/>
      <c r="D66" s="275"/>
      <c r="E66" s="275"/>
      <c r="F66" s="275"/>
      <c r="G66" s="275"/>
      <c r="H66" s="275"/>
      <c r="I66" s="275"/>
      <c r="J66" s="275"/>
    </row>
    <row r="67" spans="1:10" s="270" customFormat="1">
      <c r="A67" s="274"/>
      <c r="B67" s="275"/>
      <c r="C67" s="275"/>
      <c r="D67" s="275"/>
      <c r="E67" s="275"/>
      <c r="F67" s="275"/>
      <c r="G67" s="275"/>
      <c r="H67" s="275"/>
      <c r="I67" s="275"/>
      <c r="J67" s="275"/>
    </row>
    <row r="68" spans="1:10" s="270" customFormat="1">
      <c r="A68" s="274"/>
      <c r="B68" s="275"/>
      <c r="C68" s="275"/>
      <c r="D68" s="275"/>
      <c r="E68" s="275"/>
      <c r="F68" s="275"/>
      <c r="G68" s="275"/>
      <c r="H68" s="275"/>
      <c r="I68" s="275"/>
      <c r="J68" s="275"/>
    </row>
    <row r="69" spans="1:10" s="270" customFormat="1">
      <c r="A69" s="274"/>
      <c r="B69" s="275"/>
      <c r="C69" s="275"/>
      <c r="D69" s="275"/>
      <c r="E69" s="275"/>
      <c r="F69" s="275"/>
      <c r="G69" s="275"/>
      <c r="H69" s="275"/>
      <c r="I69" s="275"/>
      <c r="J69" s="275"/>
    </row>
    <row r="70" spans="1:10" s="270" customFormat="1">
      <c r="A70" s="274"/>
      <c r="B70" s="275"/>
      <c r="C70" s="275"/>
      <c r="D70" s="275"/>
      <c r="E70" s="275"/>
      <c r="F70" s="275"/>
      <c r="G70" s="275"/>
      <c r="H70" s="275"/>
      <c r="I70" s="275"/>
      <c r="J70" s="275"/>
    </row>
    <row r="71" spans="1:10" s="270" customFormat="1">
      <c r="A71" s="274"/>
      <c r="B71" s="275"/>
      <c r="C71" s="275"/>
      <c r="D71" s="275"/>
      <c r="E71" s="275"/>
      <c r="F71" s="275"/>
      <c r="G71" s="275"/>
      <c r="H71" s="275"/>
      <c r="I71" s="275"/>
      <c r="J71" s="275"/>
    </row>
    <row r="72" spans="1:10" s="270" customFormat="1">
      <c r="A72" s="274"/>
      <c r="B72" s="275"/>
      <c r="C72" s="275"/>
      <c r="D72" s="275"/>
      <c r="E72" s="275"/>
      <c r="F72" s="275"/>
      <c r="G72" s="275"/>
      <c r="H72" s="275"/>
      <c r="I72" s="275"/>
      <c r="J72" s="275"/>
    </row>
    <row r="73" spans="1:10" s="270" customFormat="1">
      <c r="A73" s="274"/>
      <c r="B73" s="275"/>
      <c r="C73" s="275"/>
      <c r="D73" s="275"/>
      <c r="E73" s="275"/>
      <c r="F73" s="275"/>
      <c r="G73" s="275"/>
      <c r="H73" s="275"/>
      <c r="I73" s="275"/>
      <c r="J73" s="275"/>
    </row>
    <row r="74" spans="1:10" s="270" customFormat="1">
      <c r="A74" s="274"/>
      <c r="B74" s="275"/>
      <c r="C74" s="275"/>
      <c r="D74" s="275"/>
      <c r="E74" s="275"/>
      <c r="F74" s="275"/>
      <c r="G74" s="275"/>
      <c r="H74" s="275"/>
      <c r="I74" s="275"/>
      <c r="J74" s="275"/>
    </row>
    <row r="75" spans="1:10" s="270" customFormat="1">
      <c r="A75" s="274"/>
      <c r="B75" s="275"/>
      <c r="C75" s="275"/>
      <c r="D75" s="275"/>
      <c r="E75" s="275"/>
      <c r="F75" s="275"/>
      <c r="G75" s="275"/>
      <c r="H75" s="275"/>
      <c r="I75" s="275"/>
      <c r="J75" s="275"/>
    </row>
    <row r="76" spans="1:10" s="270" customFormat="1">
      <c r="A76" s="274"/>
      <c r="B76" s="275"/>
      <c r="C76" s="275"/>
      <c r="D76" s="275"/>
      <c r="E76" s="275"/>
      <c r="F76" s="275"/>
      <c r="G76" s="275"/>
      <c r="H76" s="275"/>
      <c r="I76" s="275"/>
      <c r="J76" s="275"/>
    </row>
    <row r="77" spans="1:10" s="270" customFormat="1">
      <c r="A77" s="274"/>
      <c r="B77" s="275"/>
      <c r="C77" s="275"/>
      <c r="D77" s="275"/>
      <c r="E77" s="275"/>
      <c r="F77" s="275"/>
      <c r="G77" s="275"/>
      <c r="H77" s="275"/>
      <c r="I77" s="275"/>
      <c r="J77" s="275"/>
    </row>
    <row r="78" spans="1:10" s="270" customFormat="1">
      <c r="A78" s="274"/>
      <c r="B78" s="275"/>
      <c r="C78" s="275"/>
      <c r="D78" s="275"/>
      <c r="E78" s="275"/>
      <c r="F78" s="275"/>
      <c r="G78" s="275"/>
      <c r="H78" s="275"/>
      <c r="I78" s="275"/>
      <c r="J78" s="275"/>
    </row>
    <row r="79" spans="1:10" s="270" customFormat="1">
      <c r="A79" s="274"/>
      <c r="B79" s="275"/>
      <c r="C79" s="275"/>
      <c r="D79" s="275"/>
      <c r="E79" s="275"/>
      <c r="F79" s="275"/>
      <c r="G79" s="275"/>
      <c r="H79" s="275"/>
      <c r="I79" s="275"/>
      <c r="J79" s="275"/>
    </row>
    <row r="80" spans="1:10" s="270" customFormat="1">
      <c r="A80" s="274"/>
      <c r="B80" s="275"/>
      <c r="C80" s="275"/>
      <c r="D80" s="275"/>
      <c r="E80" s="275"/>
      <c r="F80" s="275"/>
      <c r="G80" s="275"/>
      <c r="H80" s="275"/>
      <c r="I80" s="275"/>
      <c r="J80" s="275"/>
    </row>
    <row r="81" spans="1:10" s="270" customFormat="1">
      <c r="A81" s="274"/>
      <c r="B81" s="275"/>
      <c r="C81" s="275"/>
      <c r="D81" s="275"/>
      <c r="E81" s="275"/>
      <c r="F81" s="275"/>
      <c r="G81" s="275"/>
      <c r="H81" s="275"/>
      <c r="I81" s="275"/>
      <c r="J81" s="275"/>
    </row>
    <row r="82" spans="1:10" s="270" customFormat="1">
      <c r="A82" s="274"/>
      <c r="B82" s="275"/>
      <c r="C82" s="275"/>
      <c r="D82" s="275"/>
      <c r="E82" s="275"/>
      <c r="F82" s="275"/>
      <c r="G82" s="275"/>
      <c r="H82" s="275"/>
      <c r="I82" s="275"/>
      <c r="J82" s="275"/>
    </row>
    <row r="83" spans="1:10" s="270" customFormat="1">
      <c r="A83" s="274"/>
      <c r="B83" s="275"/>
      <c r="C83" s="275"/>
      <c r="D83" s="275"/>
      <c r="E83" s="275"/>
      <c r="F83" s="275"/>
      <c r="G83" s="275"/>
      <c r="H83" s="275"/>
      <c r="I83" s="275"/>
      <c r="J83" s="275"/>
    </row>
    <row r="84" spans="1:10" s="270" customFormat="1">
      <c r="A84" s="274"/>
      <c r="B84" s="275"/>
      <c r="C84" s="275"/>
      <c r="D84" s="275"/>
      <c r="E84" s="275"/>
      <c r="F84" s="275"/>
      <c r="G84" s="275"/>
      <c r="H84" s="275"/>
      <c r="I84" s="275"/>
      <c r="J84" s="275"/>
    </row>
    <row r="85" spans="1:10" s="270" customFormat="1">
      <c r="A85" s="274"/>
      <c r="B85" s="275"/>
      <c r="C85" s="275"/>
      <c r="D85" s="275"/>
      <c r="E85" s="275"/>
      <c r="F85" s="275"/>
      <c r="G85" s="275"/>
      <c r="H85" s="275"/>
      <c r="I85" s="275"/>
      <c r="J85" s="275"/>
    </row>
    <row r="86" spans="1:10" s="270" customFormat="1">
      <c r="A86" s="274"/>
      <c r="B86" s="275"/>
      <c r="C86" s="275"/>
      <c r="D86" s="275"/>
      <c r="E86" s="275"/>
      <c r="F86" s="275"/>
      <c r="G86" s="275"/>
      <c r="H86" s="275"/>
      <c r="I86" s="275"/>
      <c r="J86" s="275"/>
    </row>
    <row r="87" spans="1:10" s="270" customFormat="1">
      <c r="A87" s="274"/>
      <c r="B87" s="275"/>
      <c r="C87" s="275"/>
      <c r="D87" s="275"/>
      <c r="E87" s="275"/>
      <c r="F87" s="275"/>
      <c r="G87" s="275"/>
      <c r="H87" s="275"/>
      <c r="I87" s="275"/>
      <c r="J87" s="275"/>
    </row>
    <row r="88" spans="1:10" s="270" customFormat="1">
      <c r="A88" s="274"/>
      <c r="B88" s="275"/>
      <c r="C88" s="275"/>
      <c r="D88" s="275"/>
      <c r="E88" s="275"/>
      <c r="F88" s="275"/>
      <c r="G88" s="275"/>
      <c r="H88" s="275"/>
      <c r="I88" s="275"/>
      <c r="J88" s="275"/>
    </row>
    <row r="89" spans="1:10" s="270" customFormat="1">
      <c r="A89" s="274"/>
      <c r="B89" s="275"/>
      <c r="C89" s="275"/>
      <c r="D89" s="275"/>
      <c r="E89" s="275"/>
      <c r="F89" s="275"/>
      <c r="G89" s="275"/>
      <c r="H89" s="275"/>
      <c r="I89" s="275"/>
      <c r="J89" s="275"/>
    </row>
    <row r="90" spans="1:10" s="270" customFormat="1">
      <c r="A90" s="274"/>
      <c r="B90" s="275"/>
      <c r="C90" s="275"/>
      <c r="D90" s="275"/>
      <c r="E90" s="275"/>
      <c r="F90" s="275"/>
      <c r="G90" s="275"/>
      <c r="H90" s="275"/>
      <c r="I90" s="275"/>
      <c r="J90" s="275"/>
    </row>
    <row r="91" spans="1:10" s="270" customFormat="1">
      <c r="A91" s="274"/>
      <c r="B91" s="275"/>
      <c r="C91" s="275"/>
      <c r="D91" s="275"/>
      <c r="E91" s="275"/>
      <c r="F91" s="275"/>
      <c r="G91" s="275"/>
      <c r="H91" s="275"/>
      <c r="I91" s="275"/>
      <c r="J91" s="275"/>
    </row>
    <row r="92" spans="1:10" s="270" customFormat="1">
      <c r="A92" s="274"/>
      <c r="B92" s="275"/>
      <c r="C92" s="275"/>
      <c r="D92" s="275"/>
      <c r="E92" s="275"/>
      <c r="F92" s="275"/>
      <c r="G92" s="275"/>
      <c r="H92" s="275"/>
      <c r="I92" s="275"/>
      <c r="J92" s="275"/>
    </row>
    <row r="93" spans="1:10" s="270" customFormat="1">
      <c r="A93" s="274"/>
      <c r="B93" s="275"/>
      <c r="C93" s="275"/>
      <c r="D93" s="275"/>
      <c r="E93" s="275"/>
      <c r="F93" s="275"/>
      <c r="G93" s="275"/>
      <c r="H93" s="275"/>
      <c r="I93" s="275"/>
      <c r="J93" s="275"/>
    </row>
    <row r="94" spans="1:10" s="270" customFormat="1">
      <c r="A94" s="274"/>
      <c r="B94" s="275"/>
      <c r="C94" s="275"/>
      <c r="D94" s="275"/>
      <c r="E94" s="275"/>
      <c r="F94" s="275"/>
      <c r="G94" s="275"/>
      <c r="H94" s="275"/>
      <c r="I94" s="275"/>
      <c r="J94" s="275"/>
    </row>
    <row r="95" spans="1:10" s="270" customFormat="1">
      <c r="A95" s="274"/>
      <c r="B95" s="275"/>
      <c r="C95" s="275"/>
      <c r="D95" s="275"/>
      <c r="E95" s="275"/>
      <c r="F95" s="275"/>
      <c r="G95" s="275"/>
      <c r="H95" s="275"/>
      <c r="I95" s="275"/>
      <c r="J95" s="275"/>
    </row>
    <row r="96" spans="1:10" s="270" customFormat="1">
      <c r="A96" s="274"/>
      <c r="B96" s="275"/>
      <c r="C96" s="275"/>
      <c r="D96" s="275"/>
      <c r="E96" s="275"/>
      <c r="F96" s="275"/>
      <c r="G96" s="275"/>
      <c r="H96" s="275"/>
      <c r="I96" s="275"/>
      <c r="J96" s="275"/>
    </row>
    <row r="97" spans="1:10" s="270" customFormat="1">
      <c r="A97" s="274"/>
      <c r="B97" s="275"/>
      <c r="C97" s="275"/>
      <c r="D97" s="275"/>
      <c r="E97" s="275"/>
      <c r="F97" s="275"/>
      <c r="G97" s="275"/>
      <c r="H97" s="275"/>
      <c r="I97" s="275"/>
      <c r="J97" s="275"/>
    </row>
    <row r="98" spans="1:10" s="270" customFormat="1">
      <c r="A98" s="274"/>
      <c r="B98" s="275"/>
      <c r="C98" s="275"/>
      <c r="D98" s="275"/>
      <c r="E98" s="275"/>
      <c r="F98" s="275"/>
      <c r="G98" s="275"/>
      <c r="H98" s="275"/>
      <c r="I98" s="275"/>
      <c r="J98" s="275"/>
    </row>
    <row r="99" spans="1:10" s="270" customFormat="1">
      <c r="A99" s="274"/>
      <c r="B99" s="275"/>
      <c r="C99" s="275"/>
      <c r="D99" s="275"/>
      <c r="E99" s="275"/>
      <c r="F99" s="275"/>
      <c r="G99" s="275"/>
      <c r="H99" s="275"/>
      <c r="I99" s="275"/>
      <c r="J99" s="275"/>
    </row>
    <row r="100" spans="1:10" s="270" customFormat="1">
      <c r="A100" s="274"/>
      <c r="B100" s="275"/>
      <c r="C100" s="275"/>
      <c r="D100" s="275"/>
      <c r="E100" s="275"/>
      <c r="F100" s="275"/>
      <c r="G100" s="275"/>
      <c r="H100" s="275"/>
      <c r="I100" s="275"/>
      <c r="J100" s="275"/>
    </row>
    <row r="101" spans="1:10" s="270" customFormat="1">
      <c r="A101" s="274"/>
      <c r="B101" s="275"/>
      <c r="C101" s="275"/>
      <c r="D101" s="275"/>
      <c r="E101" s="275"/>
      <c r="F101" s="275"/>
      <c r="G101" s="275"/>
      <c r="H101" s="275"/>
      <c r="I101" s="275"/>
      <c r="J101" s="275"/>
    </row>
    <row r="102" spans="1:10" s="270" customFormat="1">
      <c r="A102" s="274"/>
      <c r="B102" s="275"/>
      <c r="C102" s="275"/>
      <c r="D102" s="275"/>
      <c r="E102" s="275"/>
      <c r="F102" s="275"/>
      <c r="G102" s="275"/>
      <c r="H102" s="275"/>
      <c r="I102" s="275"/>
      <c r="J102" s="275"/>
    </row>
    <row r="103" spans="1:10" s="270" customFormat="1">
      <c r="A103" s="274"/>
      <c r="B103" s="275"/>
      <c r="C103" s="275"/>
      <c r="D103" s="275"/>
      <c r="E103" s="275"/>
      <c r="F103" s="275"/>
      <c r="G103" s="275"/>
      <c r="H103" s="275"/>
      <c r="I103" s="275"/>
      <c r="J103" s="275"/>
    </row>
    <row r="104" spans="1:10" s="270" customFormat="1">
      <c r="A104" s="274"/>
      <c r="B104" s="275"/>
      <c r="C104" s="275"/>
      <c r="D104" s="275"/>
      <c r="E104" s="275"/>
      <c r="F104" s="275"/>
      <c r="G104" s="275"/>
      <c r="H104" s="275"/>
      <c r="I104" s="275"/>
      <c r="J104" s="275"/>
    </row>
    <row r="105" spans="1:10" s="270" customFormat="1">
      <c r="A105" s="274"/>
      <c r="B105" s="275"/>
      <c r="C105" s="275"/>
      <c r="D105" s="275"/>
      <c r="E105" s="275"/>
      <c r="F105" s="275"/>
      <c r="G105" s="275"/>
      <c r="H105" s="275"/>
      <c r="I105" s="275"/>
      <c r="J105" s="275"/>
    </row>
    <row r="106" spans="1:10" s="270" customFormat="1">
      <c r="A106" s="274"/>
      <c r="B106" s="275"/>
      <c r="C106" s="275"/>
      <c r="D106" s="275"/>
      <c r="E106" s="275"/>
      <c r="F106" s="275"/>
      <c r="G106" s="275"/>
      <c r="H106" s="275"/>
      <c r="I106" s="275"/>
      <c r="J106" s="275"/>
    </row>
    <row r="107" spans="1:10" s="270" customFormat="1">
      <c r="A107" s="274"/>
      <c r="B107" s="275"/>
      <c r="C107" s="275"/>
      <c r="D107" s="275"/>
      <c r="E107" s="275"/>
      <c r="F107" s="275"/>
      <c r="G107" s="275"/>
      <c r="H107" s="275"/>
      <c r="I107" s="275"/>
      <c r="J107" s="275"/>
    </row>
    <row r="108" spans="1:10" s="270" customFormat="1">
      <c r="A108" s="274"/>
      <c r="B108" s="275"/>
      <c r="C108" s="275"/>
      <c r="D108" s="275"/>
      <c r="E108" s="275"/>
      <c r="F108" s="275"/>
      <c r="G108" s="275"/>
      <c r="H108" s="275"/>
      <c r="I108" s="275"/>
      <c r="J108" s="275"/>
    </row>
    <row r="109" spans="1:10" s="270" customFormat="1">
      <c r="A109" s="274"/>
      <c r="B109" s="272"/>
      <c r="C109" s="272"/>
      <c r="D109" s="272"/>
      <c r="E109" s="272"/>
      <c r="F109" s="272"/>
      <c r="G109" s="272"/>
      <c r="H109" s="272"/>
      <c r="I109" s="272"/>
      <c r="J109" s="272"/>
    </row>
    <row r="110" spans="1:10" s="270" customFormat="1">
      <c r="A110" s="274"/>
      <c r="B110" s="272"/>
      <c r="C110" s="272"/>
      <c r="D110" s="272"/>
      <c r="E110" s="272"/>
      <c r="F110" s="272"/>
      <c r="G110" s="272"/>
      <c r="H110" s="272"/>
      <c r="I110" s="272"/>
      <c r="J110" s="272"/>
    </row>
    <row r="111" spans="1:10" s="270" customFormat="1">
      <c r="A111" s="274"/>
      <c r="B111" s="272"/>
      <c r="C111" s="272"/>
      <c r="D111" s="272"/>
      <c r="E111" s="272"/>
      <c r="F111" s="272"/>
      <c r="G111" s="272"/>
      <c r="H111" s="272"/>
      <c r="I111" s="272"/>
      <c r="J111" s="272"/>
    </row>
    <row r="112" spans="1:10" s="270" customFormat="1">
      <c r="A112" s="274"/>
      <c r="B112" s="272"/>
      <c r="C112" s="272"/>
      <c r="D112" s="272"/>
      <c r="E112" s="272"/>
      <c r="F112" s="272"/>
      <c r="G112" s="272"/>
      <c r="H112" s="272"/>
      <c r="I112" s="272"/>
      <c r="J112" s="272"/>
    </row>
    <row r="113" spans="1:1" s="270" customFormat="1">
      <c r="A113" s="274"/>
    </row>
    <row r="114" spans="1:1" s="270" customFormat="1">
      <c r="A114" s="274"/>
    </row>
    <row r="115" spans="1:1" s="270" customFormat="1">
      <c r="A115" s="274"/>
    </row>
    <row r="116" spans="1:1" s="270" customFormat="1">
      <c r="A116" s="274"/>
    </row>
    <row r="117" spans="1:1" s="270" customFormat="1">
      <c r="A117" s="274"/>
    </row>
    <row r="118" spans="1:1" s="270" customFormat="1">
      <c r="A118" s="274"/>
    </row>
    <row r="119" spans="1:1" s="270" customFormat="1">
      <c r="A119" s="274"/>
    </row>
    <row r="120" spans="1:1" s="270" customFormat="1">
      <c r="A120" s="274"/>
    </row>
    <row r="121" spans="1:1" s="270" customFormat="1">
      <c r="A121" s="274"/>
    </row>
    <row r="122" spans="1:1" s="270" customFormat="1">
      <c r="A122" s="274"/>
    </row>
    <row r="123" spans="1:1" s="270" customFormat="1">
      <c r="A123" s="274"/>
    </row>
    <row r="124" spans="1:1" s="270" customFormat="1">
      <c r="A124" s="274"/>
    </row>
    <row r="125" spans="1:1" s="270" customFormat="1">
      <c r="A125" s="274"/>
    </row>
    <row r="126" spans="1:1" s="270" customFormat="1">
      <c r="A126" s="274"/>
    </row>
    <row r="127" spans="1:1" s="270" customFormat="1">
      <c r="A127" s="274"/>
    </row>
    <row r="128" spans="1:1" s="270" customFormat="1">
      <c r="A128" s="274"/>
    </row>
    <row r="129" spans="1:1" s="270" customFormat="1">
      <c r="A129" s="274"/>
    </row>
    <row r="130" spans="1:1" s="270" customFormat="1">
      <c r="A130" s="274"/>
    </row>
    <row r="131" spans="1:1" s="270" customFormat="1">
      <c r="A131" s="274"/>
    </row>
    <row r="132" spans="1:1" s="270" customFormat="1">
      <c r="A132" s="274"/>
    </row>
    <row r="133" spans="1:1" s="270" customFormat="1">
      <c r="A133" s="274"/>
    </row>
    <row r="134" spans="1:1" s="270" customFormat="1">
      <c r="A134" s="274"/>
    </row>
    <row r="135" spans="1:1" s="270" customFormat="1">
      <c r="A135" s="274"/>
    </row>
  </sheetData>
  <customSheetViews>
    <customSheetView guid="{CD481555-6D06-49CD-9625-98C90CC09C9A}">
      <selection activeCell="C52" sqref="C52:J52"/>
      <pageMargins left="0.7" right="0.7" top="0.75" bottom="0.75" header="0.3" footer="0.3"/>
    </customSheetView>
    <customSheetView guid="{9EC6AF21-4B8E-44E3-AF29-8895353139B2}">
      <selection activeCell="C52" sqref="C52:J52"/>
      <pageMargins left="0.7" right="0.7" top="0.75" bottom="0.75" header="0.3" footer="0.3"/>
    </customSheetView>
    <customSheetView guid="{4A6D03CA-35D0-42B2-8E76-6C991766DE68}">
      <selection activeCell="C52" sqref="C52:J52"/>
      <pageMargins left="0.7" right="0.7" top="0.75" bottom="0.75" header="0.3" footer="0.3"/>
    </customSheetView>
    <customSheetView guid="{94FC66D5-BF29-4BE8-974C-C93BA07E9FE3}">
      <selection activeCell="C52" sqref="C52:J52"/>
      <pageMargins left="0.7" right="0.7" top="0.75" bottom="0.75" header="0.3" footer="0.3"/>
    </customSheetView>
  </customSheetViews>
  <mergeCells count="16">
    <mergeCell ref="C7:J7"/>
    <mergeCell ref="C4:F4"/>
    <mergeCell ref="I4:J4"/>
    <mergeCell ref="A5:B5"/>
    <mergeCell ref="C5:F5"/>
    <mergeCell ref="G5:J5"/>
    <mergeCell ref="A3:B3"/>
    <mergeCell ref="C3:F3"/>
    <mergeCell ref="G3:H4"/>
    <mergeCell ref="I3:J3"/>
    <mergeCell ref="A4:B4"/>
    <mergeCell ref="A1:K1"/>
    <mergeCell ref="A2:B2"/>
    <mergeCell ref="C2:F2"/>
    <mergeCell ref="G2:H2"/>
    <mergeCell ref="I2:J2"/>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00"/>
  </sheetPr>
  <dimension ref="A1:P174"/>
  <sheetViews>
    <sheetView workbookViewId="0">
      <pane ySplit="6" topLeftCell="A97" activePane="bottomLeft" state="frozen"/>
      <selection pane="bottomLeft" activeCell="C72" sqref="C72:J72"/>
    </sheetView>
  </sheetViews>
  <sheetFormatPr defaultRowHeight="15.75"/>
  <cols>
    <col min="1" max="1" width="11" style="273" customWidth="1"/>
    <col min="2" max="7" width="10.140625" style="272" customWidth="1"/>
    <col min="8" max="9" width="12.85546875" style="272" customWidth="1"/>
    <col min="10" max="11" width="13" style="272" customWidth="1"/>
    <col min="12" max="12" width="52.5703125" style="271" customWidth="1"/>
    <col min="13" max="16384" width="9.140625" style="270"/>
  </cols>
  <sheetData>
    <row r="1" spans="1:16" s="281" customFormat="1" ht="30.75" customHeight="1" thickTop="1">
      <c r="A1" s="4298" t="s">
        <v>675</v>
      </c>
      <c r="B1" s="4299"/>
      <c r="C1" s="4299"/>
      <c r="D1" s="4299"/>
      <c r="E1" s="4299"/>
      <c r="F1" s="4299"/>
      <c r="G1" s="4299"/>
      <c r="H1" s="4299"/>
      <c r="I1" s="4299"/>
      <c r="J1" s="4299"/>
      <c r="K1" s="4299"/>
      <c r="L1" s="4300"/>
      <c r="M1" s="288"/>
    </row>
    <row r="2" spans="1:16" ht="20.25" customHeight="1">
      <c r="A2" s="4289" t="s">
        <v>215</v>
      </c>
      <c r="B2" s="4373"/>
      <c r="C2" s="4483">
        <f>+(70+126+30)*25</f>
        <v>5650</v>
      </c>
      <c r="D2" s="4302"/>
      <c r="E2" s="4302"/>
      <c r="F2" s="4484"/>
      <c r="G2" s="4374" t="s">
        <v>6403</v>
      </c>
      <c r="H2" s="4375"/>
      <c r="I2" s="4365" t="s">
        <v>216</v>
      </c>
      <c r="J2" s="4366"/>
      <c r="K2" s="4350" t="s">
        <v>595</v>
      </c>
      <c r="L2" s="4351"/>
      <c r="M2" s="285"/>
    </row>
    <row r="3" spans="1:16" ht="20.25" customHeight="1">
      <c r="A3" s="4289" t="s">
        <v>217</v>
      </c>
      <c r="B3" s="4373"/>
      <c r="C3" s="4358" t="s">
        <v>236</v>
      </c>
      <c r="D3" s="4281"/>
      <c r="E3" s="4281"/>
      <c r="F3" s="4359"/>
      <c r="G3" s="4400" t="s">
        <v>4375</v>
      </c>
      <c r="H3" s="4401"/>
      <c r="I3" s="4365" t="s">
        <v>218</v>
      </c>
      <c r="J3" s="4366"/>
      <c r="K3" s="4350" t="s">
        <v>594</v>
      </c>
      <c r="L3" s="4351"/>
      <c r="M3" s="4879" t="s">
        <v>3685</v>
      </c>
      <c r="N3" s="4880"/>
      <c r="O3" s="4880"/>
      <c r="P3" s="4881"/>
    </row>
    <row r="4" spans="1:16" ht="27.75" customHeight="1">
      <c r="A4" s="4289" t="s">
        <v>219</v>
      </c>
      <c r="B4" s="4373"/>
      <c r="C4" s="4358" t="s">
        <v>246</v>
      </c>
      <c r="D4" s="4281"/>
      <c r="E4" s="4281"/>
      <c r="F4" s="4359"/>
      <c r="G4" s="4268"/>
      <c r="H4" s="4399"/>
      <c r="I4" s="4365" t="s">
        <v>220</v>
      </c>
      <c r="J4" s="4366"/>
      <c r="K4" s="4350" t="s">
        <v>6049</v>
      </c>
      <c r="L4" s="4351"/>
      <c r="M4" s="285"/>
    </row>
    <row r="5" spans="1:16" ht="57" customHeight="1" thickBot="1">
      <c r="A5" s="4360" t="s">
        <v>221</v>
      </c>
      <c r="B5" s="4361"/>
      <c r="C5" s="4911" t="s">
        <v>6062</v>
      </c>
      <c r="D5" s="4912"/>
      <c r="E5" s="4912"/>
      <c r="F5" s="4913"/>
      <c r="G5" s="4419" t="s">
        <v>3523</v>
      </c>
      <c r="H5" s="4420"/>
      <c r="I5" s="4365" t="s">
        <v>325</v>
      </c>
      <c r="J5" s="4366"/>
      <c r="K5" s="4903" t="s">
        <v>2178</v>
      </c>
      <c r="L5" s="4904"/>
      <c r="M5" s="285"/>
    </row>
    <row r="6" spans="1:16" s="281" customFormat="1" ht="35.25" customHeight="1" thickTop="1">
      <c r="A6" s="284" t="s">
        <v>1</v>
      </c>
      <c r="B6" s="283" t="s">
        <v>0</v>
      </c>
      <c r="C6" s="283" t="s">
        <v>2</v>
      </c>
      <c r="D6" s="283" t="s">
        <v>3</v>
      </c>
      <c r="E6" s="283" t="s">
        <v>4</v>
      </c>
      <c r="F6" s="283" t="s">
        <v>5</v>
      </c>
      <c r="G6" s="283" t="s">
        <v>6</v>
      </c>
      <c r="H6" s="283" t="s">
        <v>7</v>
      </c>
      <c r="I6" s="283" t="s">
        <v>8</v>
      </c>
      <c r="J6" s="283" t="s">
        <v>9</v>
      </c>
      <c r="K6" s="283" t="s">
        <v>6286</v>
      </c>
      <c r="L6" s="282" t="s">
        <v>10</v>
      </c>
    </row>
    <row r="7" spans="1:16" ht="33.75" customHeight="1">
      <c r="A7" s="274">
        <v>40592</v>
      </c>
      <c r="B7" s="275" t="s">
        <v>12</v>
      </c>
      <c r="C7" s="4440" t="s">
        <v>156</v>
      </c>
      <c r="D7" s="4440"/>
      <c r="E7" s="4440"/>
      <c r="F7" s="4440"/>
      <c r="G7" s="4440"/>
      <c r="H7" s="4440"/>
      <c r="I7" s="4440"/>
      <c r="J7" s="4440"/>
      <c r="K7" s="2236" t="s">
        <v>4036</v>
      </c>
      <c r="L7" s="3544" t="s">
        <v>4036</v>
      </c>
    </row>
    <row r="8" spans="1:16" ht="20.100000000000001" customHeight="1">
      <c r="A8" s="4296">
        <v>40616</v>
      </c>
      <c r="B8" s="275" t="s">
        <v>143</v>
      </c>
      <c r="C8" s="275"/>
      <c r="D8" s="275"/>
      <c r="E8" s="275"/>
      <c r="F8" s="275"/>
      <c r="G8" s="275"/>
      <c r="H8" s="275"/>
      <c r="I8" s="275"/>
      <c r="J8" s="275"/>
      <c r="K8" s="3233"/>
      <c r="L8" s="271" t="s">
        <v>30</v>
      </c>
    </row>
    <row r="9" spans="1:16" ht="20.100000000000001" customHeight="1">
      <c r="A9" s="4296"/>
      <c r="B9" s="275" t="s">
        <v>143</v>
      </c>
      <c r="C9" s="275"/>
      <c r="D9" s="275"/>
      <c r="E9" s="275"/>
      <c r="F9" s="275"/>
      <c r="G9" s="275"/>
      <c r="H9" s="275"/>
      <c r="I9" s="275"/>
      <c r="J9" s="291">
        <v>3795</v>
      </c>
      <c r="K9" s="3256"/>
      <c r="L9" s="271" t="s">
        <v>674</v>
      </c>
    </row>
    <row r="10" spans="1:16" ht="66" customHeight="1">
      <c r="A10" s="274">
        <v>40640</v>
      </c>
      <c r="B10" s="275" t="s">
        <v>12</v>
      </c>
      <c r="C10" s="4436" t="s">
        <v>673</v>
      </c>
      <c r="D10" s="4436"/>
      <c r="E10" s="4436"/>
      <c r="F10" s="4436"/>
      <c r="G10" s="4436"/>
      <c r="H10" s="4436"/>
      <c r="I10" s="4436"/>
      <c r="J10" s="4436"/>
      <c r="K10" s="3546" t="s">
        <v>4037</v>
      </c>
      <c r="L10" s="3545" t="s">
        <v>4037</v>
      </c>
    </row>
    <row r="11" spans="1:16" ht="33.75" customHeight="1">
      <c r="A11" s="274">
        <v>40699</v>
      </c>
      <c r="B11" s="275" t="s">
        <v>16</v>
      </c>
      <c r="C11" s="291">
        <v>210</v>
      </c>
      <c r="D11" s="291">
        <v>158</v>
      </c>
      <c r="E11" s="291">
        <v>25</v>
      </c>
      <c r="F11" s="291"/>
      <c r="G11" s="291">
        <v>150</v>
      </c>
      <c r="H11" s="291"/>
      <c r="I11" s="291"/>
      <c r="J11" s="291"/>
      <c r="K11" s="3256"/>
    </row>
    <row r="12" spans="1:16" ht="32.25" customHeight="1">
      <c r="A12" s="274">
        <v>40746</v>
      </c>
      <c r="B12" s="275" t="s">
        <v>12</v>
      </c>
      <c r="C12" s="4436" t="s">
        <v>672</v>
      </c>
      <c r="D12" s="4436"/>
      <c r="E12" s="4436"/>
      <c r="F12" s="4436"/>
      <c r="G12" s="4436"/>
      <c r="H12" s="4436"/>
      <c r="I12" s="4436"/>
      <c r="J12" s="4436"/>
      <c r="K12" s="3255"/>
    </row>
    <row r="13" spans="1:16" ht="33.75" customHeight="1">
      <c r="A13" s="274">
        <v>40756</v>
      </c>
      <c r="B13" s="275" t="s">
        <v>143</v>
      </c>
      <c r="C13" s="291"/>
      <c r="D13" s="291"/>
      <c r="E13" s="291"/>
      <c r="F13" s="291"/>
      <c r="G13" s="291"/>
      <c r="H13" s="291">
        <v>4940</v>
      </c>
      <c r="I13" s="291">
        <v>100</v>
      </c>
      <c r="J13" s="291"/>
      <c r="K13" s="3256"/>
      <c r="L13" s="271" t="s">
        <v>671</v>
      </c>
    </row>
    <row r="14" spans="1:16" ht="53.25" customHeight="1">
      <c r="A14" s="274">
        <v>40869</v>
      </c>
      <c r="B14" s="275" t="s">
        <v>12</v>
      </c>
      <c r="C14" s="4414" t="s">
        <v>670</v>
      </c>
      <c r="D14" s="4271"/>
      <c r="E14" s="4271"/>
      <c r="F14" s="4271"/>
      <c r="G14" s="4271"/>
      <c r="H14" s="4271"/>
      <c r="I14" s="4271"/>
      <c r="J14" s="4415"/>
      <c r="K14" s="3250"/>
    </row>
    <row r="15" spans="1:16" ht="47.25" customHeight="1">
      <c r="A15" s="4293">
        <v>40873</v>
      </c>
      <c r="B15" s="275" t="s">
        <v>284</v>
      </c>
      <c r="C15" s="4414" t="s">
        <v>3777</v>
      </c>
      <c r="D15" s="4271"/>
      <c r="E15" s="4271"/>
      <c r="F15" s="4271"/>
      <c r="G15" s="4271"/>
      <c r="H15" s="4271"/>
      <c r="I15" s="4271"/>
      <c r="J15" s="4415"/>
      <c r="K15" s="3319"/>
      <c r="L15" s="3547"/>
    </row>
    <row r="16" spans="1:16" ht="63.75" customHeight="1">
      <c r="A16" s="4307"/>
      <c r="B16" s="2169" t="s">
        <v>34</v>
      </c>
      <c r="C16" s="4535" t="s">
        <v>669</v>
      </c>
      <c r="D16" s="4536"/>
      <c r="E16" s="4536"/>
      <c r="F16" s="4536"/>
      <c r="G16" s="4536"/>
      <c r="H16" s="4536"/>
      <c r="I16" s="4536"/>
      <c r="J16" s="4537"/>
      <c r="K16" s="3514"/>
      <c r="L16" s="3328" t="s">
        <v>4037</v>
      </c>
    </row>
    <row r="17" spans="1:12" ht="20.100000000000001" customHeight="1" thickBot="1">
      <c r="A17" s="313">
        <v>40903</v>
      </c>
      <c r="B17" s="312" t="s">
        <v>143</v>
      </c>
      <c r="C17" s="310"/>
      <c r="D17" s="310"/>
      <c r="E17" s="310"/>
      <c r="F17" s="310"/>
      <c r="G17" s="310"/>
      <c r="H17" s="310"/>
      <c r="I17" s="310"/>
      <c r="J17" s="310"/>
      <c r="K17" s="445"/>
      <c r="L17" s="336" t="s">
        <v>668</v>
      </c>
    </row>
    <row r="18" spans="1:12" ht="20.100000000000001" customHeight="1" thickTop="1">
      <c r="A18" s="308">
        <v>40909</v>
      </c>
      <c r="B18" s="307" t="s">
        <v>16</v>
      </c>
      <c r="C18" s="321">
        <v>195</v>
      </c>
      <c r="D18" s="322">
        <f>+C18*(100-E18)/100</f>
        <v>146.25</v>
      </c>
      <c r="E18" s="321">
        <v>25</v>
      </c>
      <c r="F18" s="321"/>
      <c r="G18" s="321">
        <v>110</v>
      </c>
      <c r="H18" s="321"/>
      <c r="I18" s="321"/>
      <c r="J18" s="321"/>
      <c r="K18" s="446"/>
      <c r="L18" s="335" t="s">
        <v>667</v>
      </c>
    </row>
    <row r="19" spans="1:12" ht="20.100000000000001" customHeight="1">
      <c r="A19" s="318">
        <v>40936</v>
      </c>
      <c r="B19" s="317" t="s">
        <v>11</v>
      </c>
      <c r="C19" s="4546" t="s">
        <v>607</v>
      </c>
      <c r="D19" s="4547"/>
      <c r="E19" s="4547"/>
      <c r="F19" s="4547"/>
      <c r="G19" s="4547"/>
      <c r="H19" s="4547"/>
      <c r="I19" s="4547"/>
      <c r="J19" s="4548"/>
      <c r="K19" s="3282"/>
      <c r="L19" s="342"/>
    </row>
    <row r="20" spans="1:12" ht="20.100000000000001" customHeight="1">
      <c r="A20" s="318">
        <v>41012</v>
      </c>
      <c r="B20" s="317" t="s">
        <v>16</v>
      </c>
      <c r="C20" s="315">
        <v>265</v>
      </c>
      <c r="D20" s="316">
        <f>+C20*(100-E20)/100</f>
        <v>159</v>
      </c>
      <c r="E20" s="315">
        <v>40</v>
      </c>
      <c r="F20" s="315"/>
      <c r="G20" s="315">
        <v>175</v>
      </c>
      <c r="H20" s="315"/>
      <c r="I20" s="315"/>
      <c r="J20" s="315"/>
      <c r="K20" s="449"/>
      <c r="L20" s="342" t="s">
        <v>666</v>
      </c>
    </row>
    <row r="21" spans="1:12" ht="20.100000000000001" customHeight="1">
      <c r="A21" s="274">
        <v>41013</v>
      </c>
      <c r="B21" s="275" t="s">
        <v>143</v>
      </c>
      <c r="C21" s="291"/>
      <c r="D21" s="292"/>
      <c r="E21" s="291"/>
      <c r="F21" s="291"/>
      <c r="G21" s="291"/>
      <c r="H21" s="291">
        <v>4415</v>
      </c>
      <c r="I21" s="291">
        <v>85</v>
      </c>
      <c r="J21" s="291"/>
      <c r="K21" s="3256"/>
      <c r="L21" s="271" t="s">
        <v>665</v>
      </c>
    </row>
    <row r="22" spans="1:12" ht="20.100000000000001" customHeight="1">
      <c r="A22" s="274">
        <v>41083</v>
      </c>
      <c r="B22" s="275" t="s">
        <v>27</v>
      </c>
      <c r="C22" s="4345" t="s">
        <v>664</v>
      </c>
      <c r="D22" s="4274"/>
      <c r="E22" s="4274"/>
      <c r="F22" s="4274"/>
      <c r="G22" s="4274"/>
      <c r="H22" s="4274"/>
      <c r="I22" s="4274"/>
      <c r="J22" s="4346"/>
      <c r="K22" s="3226"/>
    </row>
    <row r="23" spans="1:12" ht="20.100000000000001" customHeight="1">
      <c r="A23" s="274">
        <v>41089</v>
      </c>
      <c r="B23" s="275" t="s">
        <v>16</v>
      </c>
      <c r="C23" s="291">
        <v>205</v>
      </c>
      <c r="D23" s="292">
        <f>+C23*(100-E23)/100</f>
        <v>123</v>
      </c>
      <c r="E23" s="291">
        <v>40</v>
      </c>
      <c r="F23" s="291"/>
      <c r="G23" s="291">
        <v>145</v>
      </c>
      <c r="H23" s="291"/>
      <c r="I23" s="291"/>
      <c r="J23" s="291"/>
      <c r="K23" s="3256"/>
      <c r="L23" s="271" t="s">
        <v>20</v>
      </c>
    </row>
    <row r="24" spans="1:12" ht="20.100000000000001" customHeight="1">
      <c r="A24" s="274">
        <v>41101</v>
      </c>
      <c r="B24" s="275" t="s">
        <v>14</v>
      </c>
      <c r="C24" s="4345" t="s">
        <v>663</v>
      </c>
      <c r="D24" s="4274"/>
      <c r="E24" s="4274"/>
      <c r="F24" s="4274"/>
      <c r="G24" s="4274"/>
      <c r="H24" s="4274"/>
      <c r="I24" s="4274"/>
      <c r="J24" s="4346"/>
      <c r="K24" s="3226"/>
    </row>
    <row r="25" spans="1:12">
      <c r="A25" s="274">
        <v>41113</v>
      </c>
      <c r="B25" s="275" t="s">
        <v>12</v>
      </c>
      <c r="C25" s="4345" t="s">
        <v>156</v>
      </c>
      <c r="D25" s="4274"/>
      <c r="E25" s="4274"/>
      <c r="F25" s="4274"/>
      <c r="G25" s="4274"/>
      <c r="H25" s="4274"/>
      <c r="I25" s="4274"/>
      <c r="J25" s="4346"/>
      <c r="K25" s="3226"/>
    </row>
    <row r="26" spans="1:12" ht="20.100000000000001" customHeight="1">
      <c r="A26" s="274">
        <v>41115</v>
      </c>
      <c r="B26" s="275" t="s">
        <v>143</v>
      </c>
      <c r="C26" s="291"/>
      <c r="D26" s="292"/>
      <c r="E26" s="291"/>
      <c r="F26" s="291"/>
      <c r="G26" s="291"/>
      <c r="H26" s="291"/>
      <c r="I26" s="291"/>
      <c r="J26" s="291"/>
      <c r="K26" s="3256"/>
      <c r="L26" s="271" t="s">
        <v>30</v>
      </c>
    </row>
    <row r="27" spans="1:12">
      <c r="A27" s="274">
        <v>41197</v>
      </c>
      <c r="B27" s="275" t="s">
        <v>143</v>
      </c>
      <c r="C27" s="291"/>
      <c r="D27" s="292"/>
      <c r="E27" s="291"/>
      <c r="F27" s="291"/>
      <c r="G27" s="291"/>
      <c r="H27" s="291">
        <v>4335</v>
      </c>
      <c r="I27" s="291">
        <v>80</v>
      </c>
      <c r="J27" s="291"/>
      <c r="K27" s="3256"/>
      <c r="L27" s="271" t="s">
        <v>662</v>
      </c>
    </row>
    <row r="28" spans="1:12" ht="54" customHeight="1">
      <c r="A28" s="274">
        <v>41207</v>
      </c>
      <c r="B28" s="275" t="s">
        <v>12</v>
      </c>
      <c r="C28" s="4340" t="s">
        <v>661</v>
      </c>
      <c r="D28" s="4263"/>
      <c r="E28" s="4263"/>
      <c r="F28" s="4263"/>
      <c r="G28" s="4263"/>
      <c r="H28" s="4263"/>
      <c r="I28" s="4263"/>
      <c r="J28" s="4344"/>
      <c r="K28" s="3221"/>
    </row>
    <row r="29" spans="1:12" ht="20.100000000000001" customHeight="1" thickBot="1">
      <c r="A29" s="300">
        <v>41226</v>
      </c>
      <c r="B29" s="299" t="s">
        <v>16</v>
      </c>
      <c r="C29" s="340">
        <v>195</v>
      </c>
      <c r="D29" s="341">
        <f>+C29*(100-E29)/100</f>
        <v>117</v>
      </c>
      <c r="E29" s="340">
        <v>40</v>
      </c>
      <c r="F29" s="340"/>
      <c r="G29" s="340">
        <v>160</v>
      </c>
      <c r="H29" s="340"/>
      <c r="I29" s="340"/>
      <c r="J29" s="340"/>
      <c r="K29" s="3267"/>
      <c r="L29" s="339" t="s">
        <v>660</v>
      </c>
    </row>
    <row r="30" spans="1:12" ht="16.5" thickTop="1">
      <c r="A30" s="278">
        <v>41297</v>
      </c>
      <c r="B30" s="277" t="s">
        <v>143</v>
      </c>
      <c r="C30" s="337"/>
      <c r="D30" s="338"/>
      <c r="E30" s="337"/>
      <c r="F30" s="337"/>
      <c r="G30" s="337"/>
      <c r="H30" s="4503" t="s">
        <v>213</v>
      </c>
      <c r="I30" s="4504"/>
      <c r="J30" s="4581"/>
      <c r="K30" s="3286"/>
      <c r="L30" s="276" t="s">
        <v>30</v>
      </c>
    </row>
    <row r="31" spans="1:12" ht="73.5" customHeight="1">
      <c r="A31" s="2168">
        <v>41306</v>
      </c>
      <c r="B31" s="2169" t="s">
        <v>34</v>
      </c>
      <c r="C31" s="4469" t="s">
        <v>4038</v>
      </c>
      <c r="D31" s="4464"/>
      <c r="E31" s="4464"/>
      <c r="F31" s="4464"/>
      <c r="G31" s="4464"/>
      <c r="H31" s="4464"/>
      <c r="I31" s="4464"/>
      <c r="J31" s="4465"/>
      <c r="K31" s="3548" t="s">
        <v>3975</v>
      </c>
      <c r="L31" s="1654" t="s">
        <v>3975</v>
      </c>
    </row>
    <row r="32" spans="1:12" ht="20.100000000000001" customHeight="1">
      <c r="A32" s="274">
        <v>41352</v>
      </c>
      <c r="B32" s="275" t="s">
        <v>16</v>
      </c>
      <c r="C32" s="291">
        <v>195</v>
      </c>
      <c r="D32" s="292">
        <f>+C32*(100-E32)/100</f>
        <v>107.25</v>
      </c>
      <c r="E32" s="291">
        <v>45</v>
      </c>
      <c r="F32" s="291"/>
      <c r="G32" s="291">
        <v>165</v>
      </c>
      <c r="H32" s="291"/>
      <c r="I32" s="291"/>
      <c r="J32" s="291"/>
      <c r="K32" s="3256"/>
      <c r="L32" s="271" t="s">
        <v>659</v>
      </c>
    </row>
    <row r="33" spans="1:12">
      <c r="A33" s="274">
        <v>41366</v>
      </c>
      <c r="B33" s="275" t="s">
        <v>143</v>
      </c>
      <c r="C33" s="291"/>
      <c r="D33" s="292"/>
      <c r="E33" s="291"/>
      <c r="F33" s="291"/>
      <c r="G33" s="291"/>
      <c r="H33" s="291"/>
      <c r="I33" s="291"/>
      <c r="J33" s="291">
        <v>3825</v>
      </c>
      <c r="K33" s="3256"/>
      <c r="L33" s="271" t="s">
        <v>658</v>
      </c>
    </row>
    <row r="34" spans="1:12" ht="20.100000000000001" customHeight="1">
      <c r="A34" s="274">
        <v>41395</v>
      </c>
      <c r="B34" s="275" t="s">
        <v>14</v>
      </c>
      <c r="C34" s="4345" t="s">
        <v>657</v>
      </c>
      <c r="D34" s="4274"/>
      <c r="E34" s="4274"/>
      <c r="F34" s="4274"/>
      <c r="G34" s="4274"/>
      <c r="H34" s="4274"/>
      <c r="I34" s="4274"/>
      <c r="J34" s="4346"/>
      <c r="K34" s="3226"/>
    </row>
    <row r="35" spans="1:12" ht="20.100000000000001" customHeight="1">
      <c r="A35" s="274">
        <v>41456</v>
      </c>
      <c r="B35" s="275" t="s">
        <v>11</v>
      </c>
      <c r="C35" s="4345" t="s">
        <v>656</v>
      </c>
      <c r="D35" s="4274"/>
      <c r="E35" s="4274"/>
      <c r="F35" s="4274"/>
      <c r="G35" s="4274"/>
      <c r="H35" s="4274"/>
      <c r="I35" s="4274"/>
      <c r="J35" s="4346"/>
      <c r="K35" s="3226"/>
    </row>
    <row r="36" spans="1:12" ht="20.100000000000001" customHeight="1">
      <c r="A36" s="274">
        <v>41485</v>
      </c>
      <c r="B36" s="275" t="s">
        <v>14</v>
      </c>
      <c r="C36" s="4345" t="s">
        <v>655</v>
      </c>
      <c r="D36" s="4274"/>
      <c r="E36" s="4274"/>
      <c r="F36" s="4274"/>
      <c r="G36" s="4274"/>
      <c r="H36" s="4274"/>
      <c r="I36" s="4274"/>
      <c r="J36" s="4346"/>
      <c r="K36" s="3226"/>
    </row>
    <row r="37" spans="1:12" ht="16.5" customHeight="1">
      <c r="A37" s="274">
        <v>41526</v>
      </c>
      <c r="B37" s="275" t="s">
        <v>12</v>
      </c>
      <c r="C37" s="4345" t="s">
        <v>51</v>
      </c>
      <c r="D37" s="4274"/>
      <c r="E37" s="4274"/>
      <c r="F37" s="4274"/>
      <c r="G37" s="4274"/>
      <c r="H37" s="4274"/>
      <c r="I37" s="4274"/>
      <c r="J37" s="4346"/>
      <c r="K37" s="3226"/>
    </row>
    <row r="38" spans="1:12">
      <c r="A38" s="274">
        <v>41533</v>
      </c>
      <c r="B38" s="275" t="s">
        <v>16</v>
      </c>
      <c r="C38" s="291">
        <v>210</v>
      </c>
      <c r="D38" s="292">
        <f>+C38*(100-E38)/100</f>
        <v>94.5</v>
      </c>
      <c r="E38" s="291">
        <v>55</v>
      </c>
      <c r="F38" s="291"/>
      <c r="G38" s="291">
        <v>210</v>
      </c>
      <c r="H38" s="291"/>
      <c r="I38" s="291"/>
      <c r="J38" s="291"/>
      <c r="K38" s="3256"/>
      <c r="L38" s="271" t="s">
        <v>322</v>
      </c>
    </row>
    <row r="39" spans="1:12" ht="20.100000000000001" customHeight="1">
      <c r="A39" s="274">
        <v>41556</v>
      </c>
      <c r="B39" s="275" t="s">
        <v>14</v>
      </c>
      <c r="C39" s="4345" t="s">
        <v>201</v>
      </c>
      <c r="D39" s="4274"/>
      <c r="E39" s="4274"/>
      <c r="F39" s="4274"/>
      <c r="G39" s="4274"/>
      <c r="H39" s="4274"/>
      <c r="I39" s="4274"/>
      <c r="J39" s="4346"/>
      <c r="K39" s="3226"/>
    </row>
    <row r="40" spans="1:12" ht="20.100000000000001" customHeight="1">
      <c r="A40" s="274">
        <v>41568</v>
      </c>
      <c r="B40" s="275" t="s">
        <v>12</v>
      </c>
      <c r="C40" s="4345" t="s">
        <v>654</v>
      </c>
      <c r="D40" s="4274"/>
      <c r="E40" s="4274"/>
      <c r="F40" s="4274"/>
      <c r="G40" s="4274"/>
      <c r="H40" s="4274"/>
      <c r="I40" s="4274"/>
      <c r="J40" s="4346"/>
      <c r="K40" s="3226"/>
    </row>
    <row r="41" spans="1:12" ht="20.100000000000001" customHeight="1">
      <c r="A41" s="274">
        <v>41604</v>
      </c>
      <c r="B41" s="275" t="s">
        <v>11</v>
      </c>
      <c r="C41" s="4358" t="s">
        <v>653</v>
      </c>
      <c r="D41" s="4281"/>
      <c r="E41" s="4281"/>
      <c r="F41" s="4281"/>
      <c r="G41" s="4281"/>
      <c r="H41" s="4281"/>
      <c r="I41" s="4281"/>
      <c r="J41" s="4359"/>
      <c r="K41" s="3229"/>
    </row>
    <row r="42" spans="1:12" ht="20.100000000000001" customHeight="1">
      <c r="A42" s="318">
        <v>41620</v>
      </c>
      <c r="B42" s="317" t="s">
        <v>16</v>
      </c>
      <c r="C42" s="315">
        <v>175</v>
      </c>
      <c r="D42" s="316">
        <f>+C42*(100-E42)/100</f>
        <v>78.75</v>
      </c>
      <c r="E42" s="315">
        <v>55</v>
      </c>
      <c r="F42" s="315" t="s">
        <v>70</v>
      </c>
      <c r="G42" s="315">
        <v>210</v>
      </c>
      <c r="H42" s="315"/>
      <c r="I42" s="315"/>
      <c r="J42" s="315"/>
      <c r="K42" s="449"/>
      <c r="L42" s="342" t="s">
        <v>652</v>
      </c>
    </row>
    <row r="43" spans="1:12" ht="48.75" customHeight="1" thickBot="1">
      <c r="A43" s="313">
        <v>41627</v>
      </c>
      <c r="B43" s="312" t="s">
        <v>14</v>
      </c>
      <c r="C43" s="4908" t="s">
        <v>651</v>
      </c>
      <c r="D43" s="4909"/>
      <c r="E43" s="4909"/>
      <c r="F43" s="4909"/>
      <c r="G43" s="4909"/>
      <c r="H43" s="4909"/>
      <c r="I43" s="4909"/>
      <c r="J43" s="4910"/>
      <c r="K43" s="3327"/>
      <c r="L43" s="336"/>
    </row>
    <row r="44" spans="1:12" ht="16.5" thickTop="1">
      <c r="A44" s="308">
        <v>41645</v>
      </c>
      <c r="B44" s="307" t="s">
        <v>27</v>
      </c>
      <c r="C44" s="4503" t="s">
        <v>650</v>
      </c>
      <c r="D44" s="4504"/>
      <c r="E44" s="4504"/>
      <c r="F44" s="4504"/>
      <c r="G44" s="4504"/>
      <c r="H44" s="4504"/>
      <c r="I44" s="4504"/>
      <c r="J44" s="4581"/>
      <c r="K44" s="3291"/>
      <c r="L44" s="335"/>
    </row>
    <row r="45" spans="1:12" ht="20.100000000000001" customHeight="1">
      <c r="A45" s="274">
        <v>41647</v>
      </c>
      <c r="B45" s="275" t="s">
        <v>143</v>
      </c>
      <c r="C45" s="291"/>
      <c r="D45" s="292"/>
      <c r="E45" s="291"/>
      <c r="F45" s="291"/>
      <c r="G45" s="291"/>
      <c r="H45" s="4358" t="s">
        <v>431</v>
      </c>
      <c r="I45" s="4281"/>
      <c r="J45" s="4359"/>
      <c r="K45" s="3229"/>
      <c r="L45" s="271" t="s">
        <v>649</v>
      </c>
    </row>
    <row r="46" spans="1:12">
      <c r="A46" s="274">
        <v>41752</v>
      </c>
      <c r="B46" s="275" t="s">
        <v>16</v>
      </c>
      <c r="C46" s="291">
        <v>215</v>
      </c>
      <c r="D46" s="292">
        <f>+C46*(100-E46)/100</f>
        <v>96.75</v>
      </c>
      <c r="E46" s="291">
        <v>55</v>
      </c>
      <c r="F46" s="291"/>
      <c r="G46" s="291">
        <v>160</v>
      </c>
      <c r="H46" s="291"/>
      <c r="I46" s="291"/>
      <c r="J46" s="291"/>
      <c r="K46" s="3256"/>
      <c r="L46" s="271" t="s">
        <v>20</v>
      </c>
    </row>
    <row r="47" spans="1:12">
      <c r="A47" s="274">
        <v>41777</v>
      </c>
      <c r="B47" s="275" t="s">
        <v>12</v>
      </c>
      <c r="C47" s="4340" t="s">
        <v>648</v>
      </c>
      <c r="D47" s="4263"/>
      <c r="E47" s="4263"/>
      <c r="F47" s="4263"/>
      <c r="G47" s="4263"/>
      <c r="H47" s="4263"/>
      <c r="I47" s="4263"/>
      <c r="J47" s="4344"/>
      <c r="K47" s="3221"/>
    </row>
    <row r="48" spans="1:12" ht="57.75" customHeight="1">
      <c r="A48" s="274">
        <v>41796</v>
      </c>
      <c r="B48" s="275" t="s">
        <v>14</v>
      </c>
      <c r="C48" s="4340" t="s">
        <v>647</v>
      </c>
      <c r="D48" s="4263"/>
      <c r="E48" s="4263"/>
      <c r="F48" s="4263"/>
      <c r="G48" s="4263"/>
      <c r="H48" s="4263"/>
      <c r="I48" s="4263"/>
      <c r="J48" s="4344"/>
      <c r="K48" s="3221"/>
    </row>
    <row r="49" spans="1:12" ht="83.25" customHeight="1">
      <c r="A49" s="2168">
        <v>41806</v>
      </c>
      <c r="B49" s="2169" t="s">
        <v>34</v>
      </c>
      <c r="C49" s="4469" t="s">
        <v>646</v>
      </c>
      <c r="D49" s="4470"/>
      <c r="E49" s="4470"/>
      <c r="F49" s="4470"/>
      <c r="G49" s="4470"/>
      <c r="H49" s="4470"/>
      <c r="I49" s="4470"/>
      <c r="J49" s="4471"/>
      <c r="K49" s="3521"/>
      <c r="L49" s="1654" t="s">
        <v>3975</v>
      </c>
    </row>
    <row r="50" spans="1:12">
      <c r="A50" s="274">
        <v>41815</v>
      </c>
      <c r="B50" s="275" t="s">
        <v>143</v>
      </c>
      <c r="C50" s="291"/>
      <c r="D50" s="292"/>
      <c r="E50" s="291"/>
      <c r="F50" s="291"/>
      <c r="G50" s="291"/>
      <c r="H50" s="4358" t="s">
        <v>431</v>
      </c>
      <c r="I50" s="4281"/>
      <c r="J50" s="4359"/>
      <c r="K50" s="3229"/>
      <c r="L50" s="271" t="s">
        <v>30</v>
      </c>
    </row>
    <row r="51" spans="1:12" ht="30.75" customHeight="1">
      <c r="A51" s="274">
        <v>41826</v>
      </c>
      <c r="B51" s="275" t="s">
        <v>16</v>
      </c>
      <c r="C51" s="291">
        <v>230</v>
      </c>
      <c r="D51" s="292">
        <f>+C51*(100-E51)/100</f>
        <v>161</v>
      </c>
      <c r="E51" s="291">
        <v>30</v>
      </c>
      <c r="F51" s="291"/>
      <c r="G51" s="291">
        <v>175</v>
      </c>
      <c r="H51" s="291"/>
      <c r="I51" s="291"/>
      <c r="J51" s="291"/>
      <c r="K51" s="3256"/>
      <c r="L51" s="271" t="s">
        <v>645</v>
      </c>
    </row>
    <row r="52" spans="1:12" ht="20.100000000000001" customHeight="1" thickBot="1">
      <c r="A52" s="313">
        <v>41966</v>
      </c>
      <c r="B52" s="312" t="s">
        <v>16</v>
      </c>
      <c r="C52" s="310">
        <v>235</v>
      </c>
      <c r="D52" s="311">
        <f>+C52*(100-E52)/100</f>
        <v>164.5</v>
      </c>
      <c r="E52" s="310">
        <v>30</v>
      </c>
      <c r="F52" s="310"/>
      <c r="G52" s="310">
        <v>200</v>
      </c>
      <c r="H52" s="310"/>
      <c r="I52" s="310"/>
      <c r="J52" s="310"/>
      <c r="K52" s="445"/>
      <c r="L52" s="336" t="s">
        <v>283</v>
      </c>
    </row>
    <row r="53" spans="1:12" ht="16.5" thickTop="1">
      <c r="A53" s="308">
        <v>42030</v>
      </c>
      <c r="B53" s="307" t="s">
        <v>143</v>
      </c>
      <c r="C53" s="321"/>
      <c r="D53" s="322"/>
      <c r="E53" s="321"/>
      <c r="F53" s="321"/>
      <c r="G53" s="321"/>
      <c r="H53" s="321"/>
      <c r="I53" s="321"/>
      <c r="J53" s="321">
        <v>1900</v>
      </c>
      <c r="K53" s="446"/>
      <c r="L53" s="335" t="s">
        <v>644</v>
      </c>
    </row>
    <row r="54" spans="1:12" ht="20.100000000000001" customHeight="1">
      <c r="A54" s="274">
        <v>42040</v>
      </c>
      <c r="B54" s="275" t="s">
        <v>16</v>
      </c>
      <c r="C54" s="291">
        <v>200</v>
      </c>
      <c r="D54" s="292">
        <f>+C54*(100-E54)/100</f>
        <v>140</v>
      </c>
      <c r="E54" s="291">
        <v>30</v>
      </c>
      <c r="F54" s="291"/>
      <c r="G54" s="291">
        <v>200</v>
      </c>
      <c r="H54" s="291"/>
      <c r="I54" s="291"/>
      <c r="J54" s="291"/>
      <c r="K54" s="3256"/>
      <c r="L54" s="271" t="s">
        <v>283</v>
      </c>
    </row>
    <row r="55" spans="1:12" ht="20.100000000000001" customHeight="1">
      <c r="A55" s="318">
        <v>42084</v>
      </c>
      <c r="B55" s="317" t="s">
        <v>16</v>
      </c>
      <c r="C55" s="315">
        <v>165</v>
      </c>
      <c r="D55" s="316">
        <f>+C55*(100-E55)/100</f>
        <v>115.5</v>
      </c>
      <c r="E55" s="315">
        <v>30</v>
      </c>
      <c r="F55" s="315"/>
      <c r="G55" s="315">
        <v>275</v>
      </c>
      <c r="H55" s="315"/>
      <c r="I55" s="315"/>
      <c r="J55" s="315"/>
      <c r="K55" s="449"/>
      <c r="L55" s="342" t="s">
        <v>1930</v>
      </c>
    </row>
    <row r="56" spans="1:12" ht="20.100000000000001" customHeight="1">
      <c r="A56" s="274">
        <v>42134</v>
      </c>
      <c r="B56" s="275" t="s">
        <v>143</v>
      </c>
      <c r="C56" s="291"/>
      <c r="D56" s="292"/>
      <c r="E56" s="291"/>
      <c r="F56" s="291"/>
      <c r="G56" s="291"/>
      <c r="H56" s="291"/>
      <c r="I56" s="4358" t="s">
        <v>643</v>
      </c>
      <c r="J56" s="4359"/>
      <c r="K56" s="3229"/>
      <c r="L56" s="271" t="s">
        <v>30</v>
      </c>
    </row>
    <row r="57" spans="1:12" ht="20.100000000000001" customHeight="1">
      <c r="A57" s="318">
        <v>42163</v>
      </c>
      <c r="B57" s="448" t="s">
        <v>16</v>
      </c>
      <c r="C57" s="449">
        <v>130</v>
      </c>
      <c r="D57" s="316">
        <f>+C57*(100-E57)/100</f>
        <v>91</v>
      </c>
      <c r="E57" s="449">
        <v>30</v>
      </c>
      <c r="F57" s="449"/>
      <c r="G57" s="449">
        <v>190</v>
      </c>
      <c r="H57" s="449"/>
      <c r="I57" s="449"/>
      <c r="J57" s="449"/>
      <c r="K57" s="449"/>
      <c r="L57" s="342" t="s">
        <v>652</v>
      </c>
    </row>
    <row r="58" spans="1:12" ht="20.100000000000001" customHeight="1">
      <c r="A58" s="274">
        <v>42196</v>
      </c>
      <c r="B58" s="602" t="s">
        <v>143</v>
      </c>
      <c r="C58" s="291"/>
      <c r="D58" s="292"/>
      <c r="E58" s="291"/>
      <c r="F58" s="291"/>
      <c r="G58" s="291"/>
      <c r="H58" s="4358" t="s">
        <v>213</v>
      </c>
      <c r="I58" s="4281"/>
      <c r="J58" s="4359"/>
      <c r="K58" s="3229"/>
      <c r="L58" s="271" t="s">
        <v>30</v>
      </c>
    </row>
    <row r="59" spans="1:12" ht="20.100000000000001" customHeight="1">
      <c r="A59" s="274">
        <v>42209</v>
      </c>
      <c r="B59" s="623" t="s">
        <v>16</v>
      </c>
      <c r="C59" s="291">
        <v>140</v>
      </c>
      <c r="D59" s="292">
        <f>+C59*(100-E59)/100</f>
        <v>98</v>
      </c>
      <c r="E59" s="291">
        <v>30</v>
      </c>
      <c r="F59" s="291"/>
      <c r="G59" s="291">
        <v>205</v>
      </c>
      <c r="H59" s="291"/>
      <c r="I59" s="291"/>
      <c r="J59" s="291"/>
      <c r="K59" s="3256"/>
      <c r="L59" s="271" t="s">
        <v>2050</v>
      </c>
    </row>
    <row r="60" spans="1:12" ht="58.5" customHeight="1">
      <c r="A60" s="274">
        <v>42212</v>
      </c>
      <c r="B60" s="624" t="s">
        <v>12</v>
      </c>
      <c r="C60" s="4340" t="s">
        <v>2062</v>
      </c>
      <c r="D60" s="4263"/>
      <c r="E60" s="4263"/>
      <c r="F60" s="4263"/>
      <c r="G60" s="4263"/>
      <c r="H60" s="4263"/>
      <c r="I60" s="4263"/>
      <c r="J60" s="4344"/>
      <c r="K60" s="3221"/>
    </row>
    <row r="61" spans="1:12" ht="72.75" customHeight="1">
      <c r="A61" s="1930">
        <v>42269</v>
      </c>
      <c r="B61" s="1933" t="s">
        <v>34</v>
      </c>
      <c r="C61" s="4338" t="s">
        <v>2150</v>
      </c>
      <c r="D61" s="4332"/>
      <c r="E61" s="4332"/>
      <c r="F61" s="4332"/>
      <c r="G61" s="4332"/>
      <c r="H61" s="4332"/>
      <c r="I61" s="4332"/>
      <c r="J61" s="4339"/>
      <c r="K61" s="3533" t="s">
        <v>4037</v>
      </c>
      <c r="L61" s="3639" t="s">
        <v>3974</v>
      </c>
    </row>
    <row r="62" spans="1:12" ht="20.100000000000001" customHeight="1">
      <c r="A62" s="318">
        <v>42284</v>
      </c>
      <c r="B62" s="448" t="s">
        <v>16</v>
      </c>
      <c r="C62" s="449">
        <v>110</v>
      </c>
      <c r="D62" s="316">
        <f>+C62*(100-E62)/100</f>
        <v>66</v>
      </c>
      <c r="E62" s="449">
        <v>40</v>
      </c>
      <c r="F62" s="449"/>
      <c r="G62" s="449">
        <v>250</v>
      </c>
      <c r="H62" s="449"/>
      <c r="I62" s="449"/>
      <c r="J62" s="449"/>
      <c r="K62" s="449"/>
      <c r="L62" s="342" t="s">
        <v>2179</v>
      </c>
    </row>
    <row r="63" spans="1:12">
      <c r="A63" s="274">
        <v>42307</v>
      </c>
      <c r="B63" s="769" t="s">
        <v>143</v>
      </c>
      <c r="C63" s="291"/>
      <c r="D63" s="292"/>
      <c r="E63" s="291"/>
      <c r="F63" s="291"/>
      <c r="G63" s="291"/>
      <c r="H63" s="4414" t="s">
        <v>2221</v>
      </c>
      <c r="I63" s="4415"/>
      <c r="J63" s="291"/>
      <c r="K63" s="3256"/>
      <c r="L63" s="271" t="s">
        <v>30</v>
      </c>
    </row>
    <row r="64" spans="1:12">
      <c r="A64" s="274">
        <v>42319</v>
      </c>
      <c r="B64" s="791" t="s">
        <v>16</v>
      </c>
      <c r="C64" s="291">
        <v>155</v>
      </c>
      <c r="D64" s="292">
        <f>+C64*(100-E64)/100</f>
        <v>93</v>
      </c>
      <c r="E64" s="291">
        <v>40</v>
      </c>
      <c r="F64" s="291"/>
      <c r="G64" s="291">
        <v>220</v>
      </c>
      <c r="H64" s="291"/>
      <c r="I64" s="291"/>
      <c r="J64" s="291"/>
      <c r="K64" s="3256"/>
      <c r="L64" s="271" t="s">
        <v>20</v>
      </c>
    </row>
    <row r="65" spans="1:13" s="272" customFormat="1" ht="20.100000000000001" customHeight="1" thickBot="1">
      <c r="A65" s="1449">
        <v>42362</v>
      </c>
      <c r="B65" s="1450" t="s">
        <v>27</v>
      </c>
      <c r="C65" s="4876" t="s">
        <v>3684</v>
      </c>
      <c r="D65" s="4877"/>
      <c r="E65" s="4877"/>
      <c r="F65" s="4877"/>
      <c r="G65" s="4877"/>
      <c r="H65" s="4877"/>
      <c r="I65" s="4877"/>
      <c r="J65" s="4878"/>
      <c r="K65" s="3324"/>
      <c r="L65" s="430"/>
      <c r="M65" s="1375"/>
    </row>
    <row r="66" spans="1:13" ht="16.5" thickTop="1">
      <c r="A66" s="308">
        <v>42413</v>
      </c>
      <c r="B66" s="307" t="s">
        <v>16</v>
      </c>
      <c r="C66" s="446">
        <v>165</v>
      </c>
      <c r="D66" s="322">
        <f>+C66*(100-E66)/100</f>
        <v>99</v>
      </c>
      <c r="E66" s="446">
        <v>40</v>
      </c>
      <c r="F66" s="446"/>
      <c r="G66" s="446">
        <v>210</v>
      </c>
      <c r="H66" s="446"/>
      <c r="I66" s="446"/>
      <c r="J66" s="446"/>
      <c r="K66" s="446"/>
      <c r="L66" s="335" t="s">
        <v>20</v>
      </c>
    </row>
    <row r="67" spans="1:13">
      <c r="A67" s="274">
        <v>42489</v>
      </c>
      <c r="B67" s="1195" t="s">
        <v>14</v>
      </c>
      <c r="C67" s="4345" t="s">
        <v>3292</v>
      </c>
      <c r="D67" s="4274"/>
      <c r="E67" s="4274"/>
      <c r="F67" s="4274"/>
      <c r="G67" s="4274"/>
      <c r="H67" s="4274"/>
      <c r="I67" s="4274"/>
      <c r="J67" s="4346"/>
      <c r="K67" s="3226"/>
      <c r="L67" s="270"/>
    </row>
    <row r="68" spans="1:13">
      <c r="A68" s="274">
        <v>42510</v>
      </c>
      <c r="B68" s="275" t="s">
        <v>404</v>
      </c>
      <c r="C68" s="4345" t="s">
        <v>3310</v>
      </c>
      <c r="D68" s="4274"/>
      <c r="E68" s="4274"/>
      <c r="F68" s="4274"/>
      <c r="G68" s="4274"/>
      <c r="H68" s="4274"/>
      <c r="I68" s="4274"/>
      <c r="J68" s="4346"/>
      <c r="K68" s="3226"/>
      <c r="L68" s="270"/>
    </row>
    <row r="69" spans="1:13">
      <c r="A69" s="274">
        <v>42513</v>
      </c>
      <c r="B69" s="275" t="s">
        <v>14</v>
      </c>
      <c r="C69" s="4345" t="s">
        <v>3311</v>
      </c>
      <c r="D69" s="4274"/>
      <c r="E69" s="4274"/>
      <c r="F69" s="4274"/>
      <c r="G69" s="4274"/>
      <c r="H69" s="4274"/>
      <c r="I69" s="4274"/>
      <c r="J69" s="4346"/>
      <c r="K69" s="3226"/>
      <c r="L69" s="270"/>
    </row>
    <row r="70" spans="1:13" ht="20.100000000000001" customHeight="1">
      <c r="A70" s="318">
        <v>42560</v>
      </c>
      <c r="B70" s="448" t="s">
        <v>16</v>
      </c>
      <c r="C70" s="449">
        <v>235</v>
      </c>
      <c r="D70" s="316">
        <f>+C70*(100-E70)/100</f>
        <v>117.5</v>
      </c>
      <c r="E70" s="449">
        <v>50</v>
      </c>
      <c r="F70" s="449"/>
      <c r="G70" s="449">
        <v>280</v>
      </c>
      <c r="H70" s="449"/>
      <c r="I70" s="449"/>
      <c r="J70" s="449"/>
      <c r="K70" s="449"/>
      <c r="L70" s="342" t="s">
        <v>3395</v>
      </c>
    </row>
    <row r="71" spans="1:13" ht="20.100000000000001" customHeight="1">
      <c r="A71" s="1272">
        <v>42579</v>
      </c>
      <c r="B71" s="1268" t="s">
        <v>143</v>
      </c>
      <c r="C71" s="1271"/>
      <c r="D71" s="1269"/>
      <c r="E71" s="1271"/>
      <c r="F71" s="1271"/>
      <c r="G71" s="1271"/>
      <c r="H71" s="4358" t="s">
        <v>2385</v>
      </c>
      <c r="I71" s="4281"/>
      <c r="J71" s="4359"/>
      <c r="K71" s="3229"/>
      <c r="L71" s="271" t="s">
        <v>30</v>
      </c>
    </row>
    <row r="72" spans="1:13" ht="83.25" customHeight="1">
      <c r="A72" s="274">
        <v>42600</v>
      </c>
      <c r="B72" s="275" t="s">
        <v>12</v>
      </c>
      <c r="C72" s="4340" t="s">
        <v>3510</v>
      </c>
      <c r="D72" s="4263"/>
      <c r="E72" s="4263"/>
      <c r="F72" s="4263"/>
      <c r="G72" s="4263"/>
      <c r="H72" s="4263"/>
      <c r="I72" s="4263"/>
      <c r="J72" s="4344"/>
      <c r="K72" s="3221"/>
      <c r="L72" s="270"/>
    </row>
    <row r="73" spans="1:13" ht="66" customHeight="1">
      <c r="A73" s="2552">
        <v>42606</v>
      </c>
      <c r="B73" s="2553" t="s">
        <v>34</v>
      </c>
      <c r="C73" s="4905" t="s">
        <v>6295</v>
      </c>
      <c r="D73" s="4906"/>
      <c r="E73" s="4906"/>
      <c r="F73" s="4906"/>
      <c r="G73" s="4906"/>
      <c r="H73" s="4906"/>
      <c r="I73" s="4906"/>
      <c r="J73" s="4907"/>
      <c r="K73" s="3549"/>
      <c r="L73" s="3550" t="s">
        <v>3974</v>
      </c>
    </row>
    <row r="74" spans="1:13" ht="21.75" customHeight="1">
      <c r="A74" s="274">
        <v>42613</v>
      </c>
      <c r="B74" s="275" t="s">
        <v>12</v>
      </c>
      <c r="C74" s="4345" t="s">
        <v>469</v>
      </c>
      <c r="D74" s="4274"/>
      <c r="E74" s="4274"/>
      <c r="F74" s="4274"/>
      <c r="G74" s="4274"/>
      <c r="H74" s="4274"/>
      <c r="I74" s="4274"/>
      <c r="J74" s="4346"/>
      <c r="K74" s="3226"/>
      <c r="L74" s="547"/>
    </row>
    <row r="75" spans="1:13">
      <c r="A75" s="360">
        <v>42633</v>
      </c>
      <c r="B75" s="359" t="s">
        <v>16</v>
      </c>
      <c r="C75" s="357">
        <v>100</v>
      </c>
      <c r="D75" s="358">
        <f>+C75*(100-E75)/100</f>
        <v>50</v>
      </c>
      <c r="E75" s="357">
        <v>50</v>
      </c>
      <c r="F75" s="357"/>
      <c r="G75" s="357">
        <v>170</v>
      </c>
      <c r="H75" s="357"/>
      <c r="I75" s="357"/>
      <c r="J75" s="357"/>
      <c r="K75" s="357"/>
      <c r="L75" s="1759" t="s">
        <v>3395</v>
      </c>
    </row>
    <row r="76" spans="1:13" ht="46.5" customHeight="1">
      <c r="A76" s="274">
        <v>42634</v>
      </c>
      <c r="B76" s="275" t="s">
        <v>143</v>
      </c>
      <c r="C76" s="291"/>
      <c r="D76" s="292"/>
      <c r="E76" s="291"/>
      <c r="F76" s="291"/>
      <c r="G76" s="291"/>
      <c r="H76" s="4414" t="s">
        <v>3535</v>
      </c>
      <c r="I76" s="4359"/>
      <c r="J76" s="291"/>
      <c r="K76" s="3256"/>
      <c r="L76" s="270"/>
    </row>
    <row r="77" spans="1:13">
      <c r="A77" s="274">
        <v>42637</v>
      </c>
      <c r="B77" s="275" t="s">
        <v>143</v>
      </c>
      <c r="C77" s="291"/>
      <c r="D77" s="292"/>
      <c r="E77" s="291"/>
      <c r="F77" s="291"/>
      <c r="G77" s="291"/>
      <c r="H77" s="291">
        <v>5517</v>
      </c>
      <c r="I77" s="291">
        <v>100</v>
      </c>
      <c r="J77" s="291"/>
      <c r="K77" s="3256"/>
      <c r="L77" s="270" t="s">
        <v>3545</v>
      </c>
    </row>
    <row r="78" spans="1:13" ht="20.100000000000001" customHeight="1" thickBot="1">
      <c r="A78" s="1413">
        <v>42722</v>
      </c>
      <c r="B78" s="1415" t="s">
        <v>16</v>
      </c>
      <c r="C78" s="445">
        <v>140</v>
      </c>
      <c r="D78" s="1412">
        <f>+C78*(100-E78)/100</f>
        <v>77</v>
      </c>
      <c r="E78" s="445">
        <v>45</v>
      </c>
      <c r="F78" s="445"/>
      <c r="G78" s="445">
        <v>215</v>
      </c>
      <c r="H78" s="445"/>
      <c r="I78" s="445"/>
      <c r="J78" s="445"/>
      <c r="K78" s="445"/>
      <c r="L78" s="886" t="s">
        <v>3774</v>
      </c>
    </row>
    <row r="79" spans="1:13" ht="20.100000000000001" customHeight="1" thickTop="1">
      <c r="A79" s="1754">
        <v>42810</v>
      </c>
      <c r="B79" s="1755" t="s">
        <v>16</v>
      </c>
      <c r="C79" s="1756">
        <v>100</v>
      </c>
      <c r="D79" s="1757">
        <f>+C79*(100-E79)/100</f>
        <v>55</v>
      </c>
      <c r="E79" s="1756">
        <v>45</v>
      </c>
      <c r="F79" s="1756"/>
      <c r="G79" s="1756">
        <v>240</v>
      </c>
      <c r="H79" s="1756"/>
      <c r="I79" s="1756"/>
      <c r="J79" s="1756"/>
      <c r="K79" s="1756"/>
      <c r="L79" s="1758" t="s">
        <v>3518</v>
      </c>
    </row>
    <row r="80" spans="1:13" s="272" customFormat="1" ht="23.25" customHeight="1">
      <c r="A80" s="1662">
        <v>42817</v>
      </c>
      <c r="B80" s="1660" t="s">
        <v>143</v>
      </c>
      <c r="C80" s="1661"/>
      <c r="D80" s="1661"/>
      <c r="E80" s="1661"/>
      <c r="F80" s="1661"/>
      <c r="G80" s="1661"/>
      <c r="H80" s="1661">
        <v>5710</v>
      </c>
      <c r="I80" s="1661">
        <v>100</v>
      </c>
      <c r="J80" s="1661"/>
      <c r="K80" s="3256"/>
      <c r="L80" s="348" t="s">
        <v>30</v>
      </c>
    </row>
    <row r="81" spans="1:12" ht="33.75" customHeight="1">
      <c r="A81" s="274">
        <v>42911</v>
      </c>
      <c r="B81" s="1857" t="s">
        <v>12</v>
      </c>
      <c r="C81" s="4340" t="s">
        <v>4161</v>
      </c>
      <c r="D81" s="4263"/>
      <c r="E81" s="4263"/>
      <c r="F81" s="4263"/>
      <c r="G81" s="4263"/>
      <c r="H81" s="4263"/>
      <c r="I81" s="4263"/>
      <c r="J81" s="4344"/>
      <c r="K81" s="3221"/>
      <c r="L81" s="270"/>
    </row>
    <row r="82" spans="1:12" ht="49.5" customHeight="1">
      <c r="A82" s="274">
        <v>42921</v>
      </c>
      <c r="B82" s="275" t="s">
        <v>12</v>
      </c>
      <c r="C82" s="4340" t="s">
        <v>4177</v>
      </c>
      <c r="D82" s="4263"/>
      <c r="E82" s="4263"/>
      <c r="F82" s="4263"/>
      <c r="G82" s="4263"/>
      <c r="H82" s="4263"/>
      <c r="I82" s="4263"/>
      <c r="J82" s="4344"/>
      <c r="K82" s="3221"/>
      <c r="L82" s="547"/>
    </row>
    <row r="83" spans="1:12" ht="71.25" customHeight="1">
      <c r="A83" s="1930">
        <v>42937</v>
      </c>
      <c r="B83" s="1937" t="s">
        <v>34</v>
      </c>
      <c r="C83" s="4338" t="s">
        <v>4184</v>
      </c>
      <c r="D83" s="4332"/>
      <c r="E83" s="4332"/>
      <c r="F83" s="4332"/>
      <c r="G83" s="4332"/>
      <c r="H83" s="4332"/>
      <c r="I83" s="4332"/>
      <c r="J83" s="4339"/>
      <c r="K83" s="3549"/>
      <c r="L83" s="3550" t="s">
        <v>3974</v>
      </c>
    </row>
    <row r="84" spans="1:12" ht="20.100000000000001" customHeight="1">
      <c r="A84" s="274">
        <v>42953</v>
      </c>
      <c r="B84" s="275" t="s">
        <v>143</v>
      </c>
      <c r="C84" s="291"/>
      <c r="D84" s="292"/>
      <c r="E84" s="291"/>
      <c r="F84" s="291"/>
      <c r="G84" s="291"/>
      <c r="H84" s="291">
        <v>6030</v>
      </c>
      <c r="I84" s="291">
        <v>100</v>
      </c>
      <c r="J84" s="291"/>
      <c r="K84" s="3256"/>
      <c r="L84" s="547" t="s">
        <v>207</v>
      </c>
    </row>
    <row r="85" spans="1:12" ht="51" customHeight="1">
      <c r="A85" s="520">
        <v>42962</v>
      </c>
      <c r="B85" s="1894" t="s">
        <v>12</v>
      </c>
      <c r="C85" s="4341" t="s">
        <v>4251</v>
      </c>
      <c r="D85" s="4342"/>
      <c r="E85" s="4342"/>
      <c r="F85" s="4342"/>
      <c r="G85" s="4342"/>
      <c r="H85" s="4342"/>
      <c r="I85" s="4342"/>
      <c r="J85" s="4343"/>
      <c r="K85" s="3254"/>
      <c r="L85" s="547"/>
    </row>
    <row r="86" spans="1:12" ht="20.100000000000001" customHeight="1">
      <c r="A86" s="274">
        <v>43078</v>
      </c>
      <c r="B86" s="275" t="s">
        <v>143</v>
      </c>
      <c r="C86" s="291"/>
      <c r="D86" s="292"/>
      <c r="E86" s="291"/>
      <c r="F86" s="291"/>
      <c r="G86" s="291"/>
      <c r="H86" s="291">
        <v>5915</v>
      </c>
      <c r="I86" s="291">
        <v>100</v>
      </c>
      <c r="J86" s="291"/>
      <c r="K86" s="3256"/>
      <c r="L86" s="547" t="s">
        <v>3545</v>
      </c>
    </row>
    <row r="87" spans="1:12" ht="16.5" thickBot="1">
      <c r="A87" s="2141">
        <v>43088</v>
      </c>
      <c r="B87" s="2142" t="s">
        <v>16</v>
      </c>
      <c r="C87" s="445">
        <v>70</v>
      </c>
      <c r="D87" s="2140">
        <f>+C87*(100-E87)/100</f>
        <v>21</v>
      </c>
      <c r="E87" s="445">
        <v>70</v>
      </c>
      <c r="F87" s="445"/>
      <c r="G87" s="445">
        <v>210</v>
      </c>
      <c r="H87" s="445"/>
      <c r="I87" s="445"/>
      <c r="J87" s="445"/>
      <c r="K87" s="445"/>
      <c r="L87" s="2176" t="s">
        <v>3987</v>
      </c>
    </row>
    <row r="88" spans="1:12" ht="20.100000000000001" customHeight="1" thickTop="1">
      <c r="A88" s="308">
        <v>43154</v>
      </c>
      <c r="B88" s="307" t="s">
        <v>12</v>
      </c>
      <c r="C88" s="4381" t="s">
        <v>4445</v>
      </c>
      <c r="D88" s="4382"/>
      <c r="E88" s="4382"/>
      <c r="F88" s="4382"/>
      <c r="G88" s="4382"/>
      <c r="H88" s="4382"/>
      <c r="I88" s="4382"/>
      <c r="J88" s="4383"/>
      <c r="K88" s="3223"/>
      <c r="L88" s="2177"/>
    </row>
    <row r="89" spans="1:12">
      <c r="A89" s="520">
        <v>43175</v>
      </c>
      <c r="B89" s="521" t="s">
        <v>143</v>
      </c>
      <c r="C89" s="291"/>
      <c r="D89" s="292"/>
      <c r="E89" s="291"/>
      <c r="F89" s="291"/>
      <c r="G89" s="291"/>
      <c r="H89" s="291">
        <v>5970</v>
      </c>
      <c r="I89" s="291">
        <v>100</v>
      </c>
      <c r="J89" s="291"/>
      <c r="K89" s="3256"/>
      <c r="L89" s="547" t="s">
        <v>30</v>
      </c>
    </row>
    <row r="90" spans="1:12">
      <c r="A90" s="274">
        <v>43324</v>
      </c>
      <c r="B90" s="275" t="s">
        <v>16</v>
      </c>
      <c r="C90" s="291">
        <v>90</v>
      </c>
      <c r="D90" s="292">
        <f>+C90*(100-E90)/100</f>
        <v>58.5</v>
      </c>
      <c r="E90" s="291">
        <v>35</v>
      </c>
      <c r="F90" s="291"/>
      <c r="G90" s="291">
        <v>110</v>
      </c>
      <c r="H90" s="291"/>
      <c r="I90" s="291"/>
      <c r="J90" s="291"/>
      <c r="K90" s="3256"/>
      <c r="L90" s="270" t="s">
        <v>4813</v>
      </c>
    </row>
    <row r="91" spans="1:12">
      <c r="A91" s="274">
        <v>43395</v>
      </c>
      <c r="B91" s="275" t="s">
        <v>16</v>
      </c>
      <c r="C91" s="291">
        <v>80</v>
      </c>
      <c r="D91" s="292">
        <f>+C91*(100-E91)/100</f>
        <v>52</v>
      </c>
      <c r="E91" s="291">
        <v>35</v>
      </c>
      <c r="F91" s="291"/>
      <c r="G91" s="291">
        <v>180</v>
      </c>
      <c r="H91" s="291"/>
      <c r="I91" s="291"/>
      <c r="J91" s="291"/>
      <c r="K91" s="445"/>
      <c r="L91" s="2176" t="s">
        <v>3987</v>
      </c>
    </row>
    <row r="92" spans="1:12" ht="20.100000000000001" customHeight="1">
      <c r="A92" s="274">
        <v>43412</v>
      </c>
      <c r="B92" s="275" t="s">
        <v>143</v>
      </c>
      <c r="C92" s="291"/>
      <c r="D92" s="292"/>
      <c r="E92" s="291"/>
      <c r="F92" s="291"/>
      <c r="G92" s="291"/>
      <c r="H92" s="291">
        <v>5845</v>
      </c>
      <c r="I92" s="291">
        <v>100</v>
      </c>
      <c r="J92" s="291"/>
      <c r="K92" s="3256"/>
      <c r="L92" s="270" t="s">
        <v>30</v>
      </c>
    </row>
    <row r="93" spans="1:12" ht="58.5" customHeight="1" thickBot="1">
      <c r="A93" s="300">
        <v>43455</v>
      </c>
      <c r="B93" s="299" t="s">
        <v>12</v>
      </c>
      <c r="C93" s="4416" t="s">
        <v>5138</v>
      </c>
      <c r="D93" s="4417"/>
      <c r="E93" s="4417"/>
      <c r="F93" s="4417"/>
      <c r="G93" s="4417"/>
      <c r="H93" s="4417"/>
      <c r="I93" s="4417"/>
      <c r="J93" s="4418"/>
      <c r="K93" s="3319"/>
      <c r="L93" s="2884" t="s">
        <v>5712</v>
      </c>
    </row>
    <row r="94" spans="1:12" ht="20.100000000000001" customHeight="1" thickTop="1">
      <c r="A94" s="2600">
        <v>43512</v>
      </c>
      <c r="B94" s="2604" t="s">
        <v>16</v>
      </c>
      <c r="C94" s="337">
        <v>75</v>
      </c>
      <c r="D94" s="338">
        <f>+C94*(100-E94)/100</f>
        <v>48.75</v>
      </c>
      <c r="E94" s="337">
        <v>35</v>
      </c>
      <c r="F94" s="337"/>
      <c r="G94" s="337">
        <v>190</v>
      </c>
      <c r="H94" s="337"/>
      <c r="I94" s="337"/>
      <c r="J94" s="337"/>
      <c r="K94" s="337"/>
      <c r="L94" s="332" t="s">
        <v>2752</v>
      </c>
    </row>
    <row r="95" spans="1:12" ht="20.100000000000001" customHeight="1">
      <c r="A95" s="274">
        <v>43572</v>
      </c>
      <c r="B95" s="275" t="s">
        <v>143</v>
      </c>
      <c r="C95" s="291"/>
      <c r="D95" s="292"/>
      <c r="E95" s="291"/>
      <c r="F95" s="291"/>
      <c r="G95" s="291"/>
      <c r="H95" s="291">
        <v>5719</v>
      </c>
      <c r="I95" s="291">
        <v>91</v>
      </c>
      <c r="J95" s="291"/>
      <c r="K95" s="3256"/>
      <c r="L95" s="270" t="s">
        <v>30</v>
      </c>
    </row>
    <row r="96" spans="1:12" ht="33" customHeight="1">
      <c r="A96" s="274">
        <v>43743</v>
      </c>
      <c r="B96" s="275" t="s">
        <v>12</v>
      </c>
      <c r="C96" s="4340" t="s">
        <v>5716</v>
      </c>
      <c r="D96" s="4263"/>
      <c r="E96" s="4263"/>
      <c r="F96" s="4263"/>
      <c r="G96" s="4263"/>
      <c r="H96" s="4263"/>
      <c r="I96" s="4263"/>
      <c r="J96" s="4344"/>
      <c r="K96" s="3221"/>
      <c r="L96" s="2887" t="s">
        <v>5711</v>
      </c>
    </row>
    <row r="97" spans="1:12" s="272" customFormat="1" ht="34.5" customHeight="1">
      <c r="A97" s="2902">
        <v>43783</v>
      </c>
      <c r="B97" s="2901" t="s">
        <v>12</v>
      </c>
      <c r="C97" s="4414" t="s">
        <v>5824</v>
      </c>
      <c r="D97" s="4271"/>
      <c r="E97" s="4271"/>
      <c r="F97" s="4271"/>
      <c r="G97" s="4271"/>
      <c r="H97" s="4271"/>
      <c r="I97" s="4271"/>
      <c r="J97" s="4415"/>
      <c r="K97" s="3250"/>
    </row>
    <row r="98" spans="1:12" ht="37.5" customHeight="1">
      <c r="A98" s="274">
        <v>43911</v>
      </c>
      <c r="B98" s="275" t="s">
        <v>12</v>
      </c>
      <c r="C98" s="4340" t="s">
        <v>6076</v>
      </c>
      <c r="D98" s="4263"/>
      <c r="E98" s="4263"/>
      <c r="F98" s="4263"/>
      <c r="G98" s="4263"/>
      <c r="H98" s="4263"/>
      <c r="I98" s="4263"/>
      <c r="J98" s="4344"/>
      <c r="K98" s="3221"/>
      <c r="L98" s="3102" t="s">
        <v>5651</v>
      </c>
    </row>
    <row r="99" spans="1:12" ht="24" customHeight="1">
      <c r="A99" s="274">
        <v>43921</v>
      </c>
      <c r="B99" s="275" t="s">
        <v>12</v>
      </c>
      <c r="C99" s="4340" t="s">
        <v>6077</v>
      </c>
      <c r="D99" s="4263"/>
      <c r="E99" s="4263"/>
      <c r="F99" s="4263"/>
      <c r="G99" s="4263"/>
      <c r="H99" s="4263"/>
      <c r="I99" s="4263"/>
      <c r="J99" s="4344"/>
      <c r="K99" s="3221"/>
      <c r="L99" s="3106" t="s">
        <v>6061</v>
      </c>
    </row>
    <row r="100" spans="1:12" ht="20.25" customHeight="1">
      <c r="A100" s="3629">
        <v>43951</v>
      </c>
      <c r="B100" s="3130" t="s">
        <v>4</v>
      </c>
      <c r="C100" s="3135"/>
      <c r="D100" s="3131"/>
      <c r="E100" s="3135">
        <v>70</v>
      </c>
      <c r="F100" s="3135"/>
      <c r="G100" s="3135"/>
      <c r="H100" s="3135"/>
      <c r="I100" s="3135"/>
      <c r="J100" s="3135"/>
      <c r="K100" s="3135"/>
      <c r="L100" s="3141"/>
    </row>
    <row r="101" spans="1:12" ht="20.25" customHeight="1">
      <c r="A101" s="3629">
        <v>43981</v>
      </c>
      <c r="B101" s="3130" t="s">
        <v>4</v>
      </c>
      <c r="C101" s="3135"/>
      <c r="D101" s="3131"/>
      <c r="E101" s="3135">
        <v>70</v>
      </c>
      <c r="F101" s="3135"/>
      <c r="G101" s="3135"/>
      <c r="H101" s="3135"/>
      <c r="I101" s="3135"/>
      <c r="J101" s="3135"/>
      <c r="K101" s="3135"/>
      <c r="L101" s="3141"/>
    </row>
    <row r="102" spans="1:12" ht="20.25" customHeight="1">
      <c r="A102" s="3629">
        <v>44012</v>
      </c>
      <c r="B102" s="3130" t="s">
        <v>4</v>
      </c>
      <c r="C102" s="3135"/>
      <c r="D102" s="3131"/>
      <c r="E102" s="3135">
        <v>70</v>
      </c>
      <c r="F102" s="3135"/>
      <c r="G102" s="3135"/>
      <c r="H102" s="3135"/>
      <c r="I102" s="3135"/>
      <c r="J102" s="3135"/>
      <c r="K102" s="3135"/>
      <c r="L102" s="3141"/>
    </row>
    <row r="103" spans="1:12">
      <c r="A103" s="274">
        <v>44024</v>
      </c>
      <c r="B103" s="275" t="s">
        <v>16</v>
      </c>
      <c r="C103" s="291">
        <v>44</v>
      </c>
      <c r="D103" s="292">
        <f>+C103*(100-E103)/100</f>
        <v>13.2</v>
      </c>
      <c r="E103" s="291">
        <v>70</v>
      </c>
      <c r="F103" s="291" t="s">
        <v>70</v>
      </c>
      <c r="G103" s="291">
        <v>155</v>
      </c>
      <c r="H103" s="291"/>
      <c r="I103" s="291"/>
      <c r="J103" s="291"/>
      <c r="K103" s="3256"/>
      <c r="L103" s="272" t="s">
        <v>4151</v>
      </c>
    </row>
    <row r="104" spans="1:12" ht="20.25" customHeight="1">
      <c r="A104" s="3629">
        <v>44042</v>
      </c>
      <c r="B104" s="3130" t="s">
        <v>4</v>
      </c>
      <c r="C104" s="3135"/>
      <c r="D104" s="3131"/>
      <c r="E104" s="3135">
        <v>70</v>
      </c>
      <c r="F104" s="3135"/>
      <c r="G104" s="3135"/>
      <c r="H104" s="3135"/>
      <c r="I104" s="3135"/>
      <c r="J104" s="3135"/>
      <c r="K104" s="3135"/>
      <c r="L104" s="3141"/>
    </row>
    <row r="105" spans="1:12" ht="20.25" customHeight="1">
      <c r="A105" s="3629">
        <v>44073</v>
      </c>
      <c r="B105" s="3130" t="s">
        <v>4</v>
      </c>
      <c r="C105" s="3135"/>
      <c r="D105" s="3131"/>
      <c r="E105" s="3135">
        <v>70</v>
      </c>
      <c r="F105" s="3135"/>
      <c r="G105" s="3135"/>
      <c r="H105" s="3135"/>
      <c r="I105" s="3135"/>
      <c r="J105" s="3135"/>
      <c r="K105" s="3135"/>
      <c r="L105" s="3141"/>
    </row>
    <row r="106" spans="1:12" customFormat="1">
      <c r="A106" s="520">
        <v>44108</v>
      </c>
      <c r="B106" s="521" t="s">
        <v>12</v>
      </c>
      <c r="C106" s="4341" t="s">
        <v>6354</v>
      </c>
      <c r="D106" s="4342"/>
      <c r="E106" s="4342"/>
      <c r="F106" s="4342"/>
      <c r="G106" s="4342"/>
      <c r="H106" s="4342"/>
      <c r="I106" s="4342"/>
      <c r="J106" s="4343"/>
      <c r="K106" s="3676"/>
      <c r="L106" s="3679"/>
    </row>
    <row r="107" spans="1:12" ht="20.100000000000001" customHeight="1">
      <c r="A107" s="274">
        <v>44139</v>
      </c>
      <c r="B107" s="275" t="s">
        <v>11</v>
      </c>
      <c r="C107" s="4358" t="s">
        <v>6369</v>
      </c>
      <c r="D107" s="4281"/>
      <c r="E107" s="4281"/>
      <c r="F107" s="4281"/>
      <c r="G107" s="4281"/>
      <c r="H107" s="4281"/>
      <c r="I107" s="4281"/>
      <c r="J107" s="4359"/>
      <c r="K107" s="3256"/>
      <c r="L107" s="270"/>
    </row>
    <row r="108" spans="1:12" ht="20.100000000000001" customHeight="1">
      <c r="A108" s="274"/>
      <c r="B108" s="275"/>
      <c r="C108" s="291"/>
      <c r="D108" s="292">
        <f t="shared" ref="D108:D115" si="0">+C108*(100-E108)/100</f>
        <v>0</v>
      </c>
      <c r="E108" s="291"/>
      <c r="F108" s="291"/>
      <c r="G108" s="291"/>
      <c r="H108" s="291"/>
      <c r="I108" s="291"/>
      <c r="J108" s="291"/>
      <c r="K108" s="3256"/>
      <c r="L108" s="270"/>
    </row>
    <row r="109" spans="1:12">
      <c r="A109" s="274"/>
      <c r="B109" s="275"/>
      <c r="C109" s="291"/>
      <c r="D109" s="292">
        <f t="shared" si="0"/>
        <v>0</v>
      </c>
      <c r="E109" s="291"/>
      <c r="F109" s="291"/>
      <c r="G109" s="291"/>
      <c r="H109" s="291"/>
      <c r="I109" s="291"/>
      <c r="J109" s="291"/>
      <c r="K109" s="3256"/>
      <c r="L109" s="270"/>
    </row>
    <row r="110" spans="1:12">
      <c r="A110" s="274"/>
      <c r="B110" s="275"/>
      <c r="C110" s="291"/>
      <c r="D110" s="292">
        <f t="shared" si="0"/>
        <v>0</v>
      </c>
      <c r="E110" s="291"/>
      <c r="F110" s="291"/>
      <c r="G110" s="291"/>
      <c r="H110" s="291"/>
      <c r="I110" s="291"/>
      <c r="J110" s="291"/>
      <c r="K110" s="3256"/>
      <c r="L110" s="270"/>
    </row>
    <row r="111" spans="1:12">
      <c r="A111" s="274"/>
      <c r="B111" s="275"/>
      <c r="C111" s="291"/>
      <c r="D111" s="292">
        <f t="shared" si="0"/>
        <v>0</v>
      </c>
      <c r="E111" s="291"/>
      <c r="F111" s="291"/>
      <c r="G111" s="291"/>
      <c r="H111" s="291"/>
      <c r="I111" s="291"/>
      <c r="J111" s="291"/>
      <c r="K111" s="3256"/>
      <c r="L111" s="270"/>
    </row>
    <row r="112" spans="1:12">
      <c r="A112" s="274"/>
      <c r="B112" s="275"/>
      <c r="C112" s="291"/>
      <c r="D112" s="292">
        <f t="shared" si="0"/>
        <v>0</v>
      </c>
      <c r="E112" s="291"/>
      <c r="F112" s="291"/>
      <c r="G112" s="291"/>
      <c r="H112" s="291"/>
      <c r="I112" s="291"/>
      <c r="J112" s="291"/>
      <c r="K112" s="3256"/>
      <c r="L112" s="270"/>
    </row>
    <row r="113" spans="1:12">
      <c r="A113" s="274"/>
      <c r="B113" s="275"/>
      <c r="C113" s="291"/>
      <c r="D113" s="292">
        <f t="shared" si="0"/>
        <v>0</v>
      </c>
      <c r="E113" s="291"/>
      <c r="F113" s="291"/>
      <c r="G113" s="291"/>
      <c r="H113" s="291"/>
      <c r="I113" s="291"/>
      <c r="J113" s="291"/>
      <c r="K113" s="3256"/>
      <c r="L113" s="270"/>
    </row>
    <row r="114" spans="1:12">
      <c r="A114" s="274"/>
      <c r="B114" s="275"/>
      <c r="C114" s="291"/>
      <c r="D114" s="292">
        <f t="shared" si="0"/>
        <v>0</v>
      </c>
      <c r="E114" s="291"/>
      <c r="F114" s="291"/>
      <c r="G114" s="291"/>
      <c r="H114" s="291"/>
      <c r="I114" s="291"/>
      <c r="J114" s="291"/>
      <c r="K114" s="3256"/>
      <c r="L114" s="270"/>
    </row>
    <row r="115" spans="1:12" ht="20.100000000000001" customHeight="1">
      <c r="A115" s="274"/>
      <c r="B115" s="275"/>
      <c r="C115" s="291"/>
      <c r="D115" s="292">
        <f t="shared" si="0"/>
        <v>0</v>
      </c>
      <c r="E115" s="291"/>
      <c r="F115" s="291"/>
      <c r="G115" s="291"/>
      <c r="H115" s="291"/>
      <c r="I115" s="291"/>
      <c r="J115" s="291"/>
      <c r="K115" s="3256"/>
      <c r="L115" s="270"/>
    </row>
    <row r="116" spans="1:12" ht="20.100000000000001" customHeight="1">
      <c r="A116" s="274"/>
      <c r="B116" s="275"/>
      <c r="C116" s="291"/>
      <c r="D116" s="291"/>
      <c r="E116" s="291"/>
      <c r="F116" s="291"/>
      <c r="G116" s="291"/>
      <c r="H116" s="291"/>
      <c r="I116" s="291"/>
      <c r="J116" s="291"/>
      <c r="K116" s="3256"/>
      <c r="L116" s="270"/>
    </row>
    <row r="117" spans="1:12" ht="20.100000000000001" customHeight="1">
      <c r="A117" s="274"/>
      <c r="B117" s="275"/>
      <c r="C117" s="291"/>
      <c r="D117" s="291"/>
      <c r="E117" s="291"/>
      <c r="F117" s="291"/>
      <c r="G117" s="291"/>
      <c r="H117" s="291"/>
      <c r="I117" s="291"/>
      <c r="J117" s="291"/>
      <c r="K117" s="3256"/>
      <c r="L117" s="270"/>
    </row>
    <row r="118" spans="1:12" ht="20.100000000000001" customHeight="1">
      <c r="A118" s="274"/>
      <c r="B118" s="275"/>
      <c r="C118" s="291"/>
      <c r="D118" s="291"/>
      <c r="E118" s="291"/>
      <c r="F118" s="291"/>
      <c r="G118" s="291"/>
      <c r="H118" s="291"/>
      <c r="I118" s="291"/>
      <c r="J118" s="291"/>
      <c r="K118" s="3256"/>
      <c r="L118" s="270"/>
    </row>
    <row r="119" spans="1:12">
      <c r="A119" s="274"/>
      <c r="B119" s="275"/>
      <c r="C119" s="291"/>
      <c r="D119" s="291"/>
      <c r="E119" s="291"/>
      <c r="F119" s="291"/>
      <c r="G119" s="291"/>
      <c r="H119" s="291"/>
      <c r="I119" s="291"/>
      <c r="J119" s="291"/>
      <c r="K119" s="3256"/>
      <c r="L119" s="270"/>
    </row>
    <row r="120" spans="1:12" ht="20.100000000000001" customHeight="1">
      <c r="A120" s="274"/>
      <c r="B120" s="275"/>
      <c r="C120" s="291"/>
      <c r="D120" s="291"/>
      <c r="E120" s="291"/>
      <c r="F120" s="291"/>
      <c r="G120" s="291"/>
      <c r="H120" s="291"/>
      <c r="I120" s="291"/>
      <c r="J120" s="291"/>
      <c r="K120" s="3256"/>
      <c r="L120" s="270"/>
    </row>
    <row r="121" spans="1:12" ht="20.100000000000001" customHeight="1">
      <c r="A121" s="274"/>
      <c r="B121" s="275"/>
      <c r="C121" s="291"/>
      <c r="D121" s="291"/>
      <c r="E121" s="291"/>
      <c r="F121" s="291"/>
      <c r="G121" s="291"/>
      <c r="H121" s="291"/>
      <c r="I121" s="291"/>
      <c r="J121" s="291"/>
      <c r="K121" s="3256"/>
      <c r="L121" s="270"/>
    </row>
    <row r="122" spans="1:12" ht="20.100000000000001" customHeight="1">
      <c r="A122" s="274"/>
      <c r="B122" s="275"/>
      <c r="C122" s="291"/>
      <c r="D122" s="291"/>
      <c r="E122" s="291"/>
      <c r="F122" s="291"/>
      <c r="G122" s="291"/>
      <c r="H122" s="291"/>
      <c r="I122" s="291"/>
      <c r="J122" s="291"/>
      <c r="K122" s="3256"/>
      <c r="L122" s="270"/>
    </row>
    <row r="123" spans="1:12" ht="20.100000000000001" customHeight="1">
      <c r="A123" s="274"/>
      <c r="B123" s="275"/>
      <c r="C123" s="291"/>
      <c r="D123" s="291"/>
      <c r="E123" s="291"/>
      <c r="F123" s="291"/>
      <c r="G123" s="291"/>
      <c r="H123" s="291"/>
      <c r="I123" s="291"/>
      <c r="J123" s="291"/>
      <c r="K123" s="3256"/>
      <c r="L123" s="270"/>
    </row>
    <row r="124" spans="1:12" ht="20.100000000000001" customHeight="1">
      <c r="A124" s="274"/>
      <c r="B124" s="275"/>
      <c r="C124" s="291"/>
      <c r="D124" s="291"/>
      <c r="E124" s="291"/>
      <c r="F124" s="291"/>
      <c r="G124" s="291"/>
      <c r="H124" s="291"/>
      <c r="I124" s="291"/>
      <c r="J124" s="291"/>
      <c r="K124" s="3256"/>
      <c r="L124" s="270"/>
    </row>
    <row r="125" spans="1:12" ht="20.100000000000001" customHeight="1">
      <c r="A125" s="274"/>
      <c r="B125" s="275"/>
      <c r="C125" s="291"/>
      <c r="D125" s="291"/>
      <c r="E125" s="291"/>
      <c r="F125" s="291"/>
      <c r="G125" s="291"/>
      <c r="H125" s="291"/>
      <c r="I125" s="291"/>
      <c r="J125" s="291"/>
      <c r="K125" s="3256"/>
      <c r="L125" s="270"/>
    </row>
    <row r="126" spans="1:12" ht="20.100000000000001" customHeight="1">
      <c r="A126" s="274"/>
      <c r="B126" s="275"/>
      <c r="C126" s="291"/>
      <c r="D126" s="291"/>
      <c r="E126" s="291"/>
      <c r="F126" s="291"/>
      <c r="G126" s="291"/>
      <c r="H126" s="291"/>
      <c r="I126" s="291"/>
      <c r="J126" s="291"/>
      <c r="K126" s="3256"/>
      <c r="L126" s="270"/>
    </row>
    <row r="127" spans="1:12" ht="20.100000000000001" customHeight="1">
      <c r="A127" s="274"/>
      <c r="B127" s="275"/>
      <c r="C127" s="291"/>
      <c r="D127" s="291"/>
      <c r="E127" s="291"/>
      <c r="F127" s="291"/>
      <c r="G127" s="291"/>
      <c r="H127" s="291"/>
      <c r="I127" s="291"/>
      <c r="J127" s="291"/>
      <c r="K127" s="3256"/>
      <c r="L127" s="270"/>
    </row>
    <row r="128" spans="1:12">
      <c r="A128" s="274"/>
      <c r="B128" s="275"/>
      <c r="C128" s="291"/>
      <c r="D128" s="291"/>
      <c r="E128" s="291"/>
      <c r="F128" s="291"/>
      <c r="G128" s="291"/>
      <c r="H128" s="291"/>
      <c r="I128" s="291"/>
      <c r="J128" s="291"/>
      <c r="K128" s="3256"/>
      <c r="L128" s="270"/>
    </row>
    <row r="129" spans="1:12" ht="20.100000000000001" customHeight="1">
      <c r="A129" s="274"/>
      <c r="B129" s="275"/>
      <c r="C129" s="291"/>
      <c r="D129" s="291"/>
      <c r="E129" s="291"/>
      <c r="F129" s="291"/>
      <c r="G129" s="291"/>
      <c r="H129" s="291"/>
      <c r="I129" s="291"/>
      <c r="J129" s="291"/>
      <c r="K129" s="3256"/>
      <c r="L129" s="270"/>
    </row>
    <row r="130" spans="1:12">
      <c r="A130" s="274"/>
      <c r="B130" s="275"/>
      <c r="C130" s="291"/>
      <c r="D130" s="291"/>
      <c r="E130" s="291"/>
      <c r="F130" s="291"/>
      <c r="G130" s="291"/>
      <c r="H130" s="291"/>
      <c r="I130" s="291"/>
      <c r="J130" s="291"/>
      <c r="K130" s="3256"/>
      <c r="L130" s="270"/>
    </row>
    <row r="131" spans="1:12">
      <c r="A131" s="274"/>
      <c r="B131" s="275"/>
      <c r="C131" s="291"/>
      <c r="D131" s="291"/>
      <c r="E131" s="291"/>
      <c r="F131" s="291"/>
      <c r="G131" s="291"/>
      <c r="H131" s="291"/>
      <c r="I131" s="291"/>
      <c r="J131" s="291"/>
      <c r="K131" s="3256"/>
      <c r="L131" s="270"/>
    </row>
    <row r="132" spans="1:12">
      <c r="A132" s="274"/>
      <c r="B132" s="275"/>
      <c r="C132" s="291"/>
      <c r="D132" s="291"/>
      <c r="E132" s="291"/>
      <c r="F132" s="291"/>
      <c r="G132" s="291"/>
      <c r="H132" s="291"/>
      <c r="I132" s="291"/>
      <c r="J132" s="291"/>
      <c r="K132" s="3256"/>
      <c r="L132" s="270"/>
    </row>
    <row r="133" spans="1:12">
      <c r="A133" s="274"/>
      <c r="C133" s="291"/>
      <c r="D133" s="291"/>
      <c r="E133" s="291"/>
      <c r="F133" s="291"/>
      <c r="G133" s="291"/>
      <c r="H133" s="291"/>
      <c r="I133" s="291"/>
      <c r="J133" s="291"/>
      <c r="K133" s="3256"/>
      <c r="L133" s="270"/>
    </row>
    <row r="134" spans="1:12">
      <c r="A134" s="274"/>
      <c r="C134" s="291"/>
      <c r="D134" s="291"/>
      <c r="E134" s="291"/>
      <c r="F134" s="291"/>
      <c r="G134" s="291"/>
      <c r="H134" s="291"/>
      <c r="I134" s="291"/>
      <c r="J134" s="291"/>
      <c r="K134" s="3256"/>
      <c r="L134" s="270"/>
    </row>
    <row r="135" spans="1:12">
      <c r="A135" s="274"/>
      <c r="C135" s="291"/>
      <c r="D135" s="291"/>
      <c r="E135" s="291"/>
      <c r="F135" s="291"/>
      <c r="G135" s="291"/>
      <c r="H135" s="291"/>
      <c r="I135" s="291"/>
      <c r="J135" s="291"/>
      <c r="K135" s="3256"/>
      <c r="L135" s="270"/>
    </row>
    <row r="136" spans="1:12">
      <c r="A136" s="274"/>
      <c r="C136" s="291"/>
      <c r="D136" s="291"/>
      <c r="E136" s="291"/>
      <c r="F136" s="291"/>
      <c r="G136" s="291"/>
      <c r="H136" s="291"/>
      <c r="I136" s="291"/>
      <c r="J136" s="291"/>
      <c r="K136" s="3256"/>
      <c r="L136" s="270"/>
    </row>
    <row r="137" spans="1:12">
      <c r="A137" s="274"/>
      <c r="C137" s="291"/>
      <c r="D137" s="291"/>
      <c r="E137" s="291"/>
      <c r="F137" s="291"/>
      <c r="G137" s="291"/>
      <c r="H137" s="291"/>
      <c r="I137" s="291"/>
      <c r="J137" s="291"/>
      <c r="K137" s="3256"/>
      <c r="L137" s="270"/>
    </row>
    <row r="138" spans="1:12">
      <c r="A138" s="274"/>
      <c r="C138" s="291"/>
      <c r="D138" s="291"/>
      <c r="E138" s="291"/>
      <c r="F138" s="291"/>
      <c r="G138" s="291"/>
      <c r="H138" s="291"/>
      <c r="I138" s="291"/>
      <c r="J138" s="291"/>
      <c r="K138" s="3256"/>
      <c r="L138" s="270"/>
    </row>
    <row r="139" spans="1:12">
      <c r="A139" s="274"/>
      <c r="C139" s="291"/>
      <c r="D139" s="291"/>
      <c r="E139" s="291"/>
      <c r="F139" s="291"/>
      <c r="G139" s="291"/>
      <c r="H139" s="291"/>
      <c r="I139" s="291"/>
      <c r="J139" s="291"/>
      <c r="K139" s="3256"/>
      <c r="L139" s="270"/>
    </row>
    <row r="140" spans="1:12">
      <c r="A140" s="274"/>
      <c r="C140" s="291"/>
      <c r="D140" s="291"/>
      <c r="E140" s="291"/>
      <c r="F140" s="291"/>
      <c r="G140" s="291"/>
      <c r="H140" s="291"/>
      <c r="I140" s="291"/>
      <c r="J140" s="291"/>
      <c r="K140" s="3256"/>
      <c r="L140" s="270"/>
    </row>
    <row r="141" spans="1:12">
      <c r="A141" s="274"/>
      <c r="C141" s="291"/>
      <c r="D141" s="291"/>
      <c r="E141" s="291"/>
      <c r="F141" s="291"/>
      <c r="G141" s="291"/>
      <c r="H141" s="291"/>
      <c r="I141" s="291"/>
      <c r="J141" s="291"/>
      <c r="K141" s="3256"/>
      <c r="L141" s="270"/>
    </row>
    <row r="142" spans="1:12">
      <c r="A142" s="274"/>
      <c r="C142" s="291"/>
      <c r="D142" s="291"/>
      <c r="E142" s="291"/>
      <c r="F142" s="291"/>
      <c r="G142" s="291"/>
      <c r="H142" s="291"/>
      <c r="I142" s="291"/>
      <c r="J142" s="291"/>
      <c r="K142" s="3256"/>
      <c r="L142" s="270"/>
    </row>
    <row r="143" spans="1:12">
      <c r="A143" s="274"/>
      <c r="C143" s="291"/>
      <c r="D143" s="291"/>
      <c r="E143" s="291"/>
      <c r="F143" s="291"/>
      <c r="G143" s="291"/>
      <c r="H143" s="291"/>
      <c r="I143" s="291"/>
      <c r="J143" s="291"/>
      <c r="K143" s="3256"/>
      <c r="L143" s="270"/>
    </row>
    <row r="144" spans="1:12">
      <c r="A144" s="274"/>
      <c r="C144" s="291"/>
      <c r="D144" s="291"/>
      <c r="E144" s="291"/>
      <c r="F144" s="291"/>
      <c r="G144" s="291"/>
      <c r="H144" s="291"/>
      <c r="I144" s="291"/>
      <c r="J144" s="291"/>
      <c r="K144" s="3256"/>
      <c r="L144" s="270"/>
    </row>
    <row r="145" spans="1:12">
      <c r="A145" s="274"/>
      <c r="C145" s="291"/>
      <c r="D145" s="291"/>
      <c r="E145" s="291"/>
      <c r="F145" s="291"/>
      <c r="G145" s="291"/>
      <c r="H145" s="291"/>
      <c r="I145" s="291"/>
      <c r="J145" s="291"/>
      <c r="K145" s="3256"/>
      <c r="L145" s="270"/>
    </row>
    <row r="146" spans="1:12">
      <c r="A146" s="274"/>
      <c r="C146" s="291"/>
      <c r="D146" s="291"/>
      <c r="E146" s="291"/>
      <c r="F146" s="291"/>
      <c r="G146" s="291"/>
      <c r="H146" s="291"/>
      <c r="I146" s="291"/>
      <c r="J146" s="291"/>
      <c r="K146" s="3256"/>
      <c r="L146" s="270"/>
    </row>
    <row r="147" spans="1:12">
      <c r="A147" s="274"/>
      <c r="C147" s="291"/>
      <c r="D147" s="291"/>
      <c r="E147" s="291"/>
      <c r="F147" s="291"/>
      <c r="G147" s="291"/>
      <c r="H147" s="291"/>
      <c r="I147" s="291"/>
      <c r="J147" s="291"/>
      <c r="K147" s="3256"/>
      <c r="L147" s="270"/>
    </row>
    <row r="148" spans="1:12">
      <c r="A148" s="274"/>
      <c r="C148" s="291"/>
      <c r="D148" s="291"/>
      <c r="E148" s="291"/>
      <c r="F148" s="291"/>
      <c r="G148" s="291"/>
      <c r="H148" s="291"/>
      <c r="I148" s="291"/>
      <c r="J148" s="291"/>
      <c r="K148" s="3256"/>
      <c r="L148" s="270"/>
    </row>
    <row r="149" spans="1:12">
      <c r="A149" s="274"/>
      <c r="C149" s="291"/>
      <c r="D149" s="291"/>
      <c r="E149" s="291"/>
      <c r="F149" s="291"/>
      <c r="G149" s="291"/>
      <c r="H149" s="291"/>
      <c r="I149" s="291"/>
      <c r="J149" s="291"/>
      <c r="K149" s="3256"/>
      <c r="L149" s="270"/>
    </row>
    <row r="150" spans="1:12">
      <c r="A150" s="274"/>
      <c r="C150" s="291"/>
      <c r="D150" s="291"/>
      <c r="E150" s="291"/>
      <c r="F150" s="291"/>
      <c r="G150" s="291"/>
      <c r="H150" s="291"/>
      <c r="I150" s="291"/>
      <c r="J150" s="291"/>
      <c r="K150" s="3256"/>
      <c r="L150" s="270"/>
    </row>
    <row r="151" spans="1:12">
      <c r="A151" s="274"/>
      <c r="C151" s="291"/>
      <c r="D151" s="291"/>
      <c r="E151" s="291"/>
      <c r="F151" s="291"/>
      <c r="G151" s="291"/>
      <c r="H151" s="291"/>
      <c r="I151" s="291"/>
      <c r="J151" s="291"/>
      <c r="K151" s="3256"/>
      <c r="L151" s="270"/>
    </row>
    <row r="152" spans="1:12">
      <c r="A152" s="274"/>
      <c r="C152" s="291"/>
      <c r="D152" s="291"/>
      <c r="E152" s="291"/>
      <c r="F152" s="291"/>
      <c r="G152" s="291"/>
      <c r="H152" s="291"/>
      <c r="I152" s="291"/>
      <c r="J152" s="291"/>
      <c r="K152" s="3256"/>
      <c r="L152" s="270"/>
    </row>
    <row r="153" spans="1:12">
      <c r="A153" s="274"/>
      <c r="C153" s="291"/>
      <c r="D153" s="291"/>
      <c r="E153" s="291"/>
      <c r="F153" s="291"/>
      <c r="G153" s="291"/>
      <c r="H153" s="291"/>
      <c r="I153" s="291"/>
      <c r="J153" s="291"/>
      <c r="K153" s="3256"/>
      <c r="L153" s="270"/>
    </row>
    <row r="154" spans="1:12">
      <c r="A154" s="274"/>
      <c r="C154" s="291"/>
      <c r="D154" s="291"/>
      <c r="E154" s="291"/>
      <c r="F154" s="291"/>
      <c r="G154" s="291"/>
      <c r="H154" s="291"/>
      <c r="I154" s="291"/>
      <c r="J154" s="291"/>
      <c r="K154" s="3256"/>
      <c r="L154" s="270"/>
    </row>
    <row r="155" spans="1:12">
      <c r="A155" s="274"/>
      <c r="C155" s="291"/>
      <c r="D155" s="291"/>
      <c r="E155" s="291"/>
      <c r="F155" s="291"/>
      <c r="G155" s="291"/>
      <c r="H155" s="291"/>
      <c r="I155" s="291"/>
      <c r="J155" s="291"/>
      <c r="K155" s="3256"/>
      <c r="L155" s="270"/>
    </row>
    <row r="156" spans="1:12">
      <c r="A156" s="274"/>
      <c r="C156" s="291"/>
      <c r="D156" s="291"/>
      <c r="E156" s="291"/>
      <c r="F156" s="291"/>
      <c r="G156" s="291"/>
      <c r="H156" s="291"/>
      <c r="I156" s="291"/>
      <c r="J156" s="291"/>
      <c r="K156" s="3256"/>
      <c r="L156" s="270"/>
    </row>
    <row r="157" spans="1:12">
      <c r="A157" s="274"/>
      <c r="C157" s="291"/>
      <c r="D157" s="291"/>
      <c r="E157" s="291"/>
      <c r="F157" s="291"/>
      <c r="G157" s="291"/>
      <c r="H157" s="291"/>
      <c r="I157" s="291"/>
      <c r="J157" s="291"/>
      <c r="K157" s="3256"/>
      <c r="L157" s="270"/>
    </row>
    <row r="158" spans="1:12">
      <c r="A158" s="274"/>
      <c r="C158" s="291"/>
      <c r="D158" s="291"/>
      <c r="E158" s="291"/>
      <c r="F158" s="291"/>
      <c r="G158" s="291"/>
      <c r="H158" s="291"/>
      <c r="I158" s="291"/>
      <c r="J158" s="291"/>
      <c r="K158" s="3256"/>
      <c r="L158" s="270"/>
    </row>
    <row r="159" spans="1:12">
      <c r="A159" s="274"/>
      <c r="C159" s="291"/>
      <c r="D159" s="291"/>
      <c r="E159" s="291"/>
      <c r="F159" s="291"/>
      <c r="G159" s="291"/>
      <c r="H159" s="291"/>
      <c r="I159" s="291"/>
      <c r="J159" s="291"/>
      <c r="K159" s="3256"/>
      <c r="L159" s="270"/>
    </row>
    <row r="160" spans="1:12">
      <c r="C160" s="291"/>
      <c r="D160" s="291"/>
      <c r="E160" s="291"/>
      <c r="F160" s="291"/>
      <c r="G160" s="291"/>
      <c r="H160" s="291"/>
      <c r="I160" s="291"/>
      <c r="J160" s="291"/>
      <c r="K160" s="3256"/>
      <c r="L160" s="270"/>
    </row>
    <row r="161" spans="1:12">
      <c r="C161" s="291"/>
      <c r="D161" s="291"/>
      <c r="E161" s="291"/>
      <c r="F161" s="291"/>
      <c r="G161" s="291"/>
      <c r="H161" s="291"/>
      <c r="I161" s="291"/>
      <c r="J161" s="291"/>
      <c r="K161" s="3256"/>
      <c r="L161" s="270"/>
    </row>
    <row r="162" spans="1:12">
      <c r="C162" s="291"/>
      <c r="D162" s="291"/>
      <c r="E162" s="291"/>
      <c r="F162" s="291"/>
      <c r="G162" s="291"/>
      <c r="H162" s="291"/>
      <c r="I162" s="291"/>
      <c r="J162" s="291"/>
      <c r="K162" s="3256"/>
      <c r="L162" s="270"/>
    </row>
    <row r="163" spans="1:12">
      <c r="C163" s="291"/>
      <c r="D163" s="291"/>
      <c r="E163" s="291"/>
      <c r="F163" s="291"/>
      <c r="G163" s="291"/>
      <c r="H163" s="291"/>
      <c r="I163" s="291"/>
      <c r="J163" s="291"/>
      <c r="K163" s="3256"/>
      <c r="L163" s="270"/>
    </row>
    <row r="164" spans="1:12">
      <c r="C164" s="291"/>
      <c r="D164" s="291"/>
      <c r="E164" s="291"/>
      <c r="F164" s="291"/>
      <c r="G164" s="291"/>
      <c r="H164" s="291"/>
      <c r="I164" s="291"/>
      <c r="J164" s="291"/>
      <c r="K164" s="3256"/>
      <c r="L164" s="270"/>
    </row>
    <row r="165" spans="1:12">
      <c r="C165" s="291"/>
      <c r="D165" s="291"/>
      <c r="E165" s="291"/>
      <c r="F165" s="291"/>
      <c r="G165" s="291"/>
      <c r="H165" s="291"/>
      <c r="I165" s="291"/>
      <c r="J165" s="291"/>
      <c r="K165" s="3256"/>
      <c r="L165" s="270"/>
    </row>
    <row r="166" spans="1:12">
      <c r="A166" s="270"/>
      <c r="B166" s="270"/>
      <c r="C166" s="291"/>
      <c r="D166" s="291"/>
      <c r="E166" s="291"/>
      <c r="F166" s="291"/>
      <c r="G166" s="291"/>
      <c r="H166" s="291"/>
      <c r="I166" s="291"/>
      <c r="J166" s="291"/>
      <c r="K166" s="3256"/>
      <c r="L166" s="270"/>
    </row>
    <row r="167" spans="1:12">
      <c r="A167" s="270"/>
      <c r="B167" s="270"/>
      <c r="C167" s="291"/>
      <c r="D167" s="291"/>
      <c r="E167" s="291"/>
      <c r="F167" s="291"/>
      <c r="G167" s="291"/>
      <c r="H167" s="291"/>
      <c r="I167" s="291"/>
      <c r="J167" s="291"/>
      <c r="K167" s="3256"/>
      <c r="L167" s="270"/>
    </row>
    <row r="168" spans="1:12">
      <c r="A168" s="270"/>
      <c r="B168" s="270"/>
      <c r="C168" s="291"/>
      <c r="D168" s="291"/>
      <c r="E168" s="291"/>
      <c r="F168" s="291"/>
      <c r="G168" s="291"/>
      <c r="H168" s="291"/>
      <c r="I168" s="291"/>
      <c r="J168" s="291"/>
      <c r="K168" s="3256"/>
      <c r="L168" s="270"/>
    </row>
    <row r="169" spans="1:12">
      <c r="A169" s="270"/>
      <c r="B169" s="270"/>
      <c r="C169" s="291"/>
      <c r="D169" s="291"/>
      <c r="E169" s="291"/>
      <c r="F169" s="291"/>
      <c r="G169" s="291"/>
      <c r="H169" s="291"/>
      <c r="I169" s="291"/>
      <c r="J169" s="291"/>
      <c r="K169" s="3256"/>
      <c r="L169" s="270"/>
    </row>
    <row r="170" spans="1:12">
      <c r="A170" s="270"/>
      <c r="B170" s="270"/>
      <c r="C170" s="291"/>
      <c r="D170" s="291"/>
      <c r="E170" s="291"/>
      <c r="F170" s="291"/>
      <c r="G170" s="291"/>
      <c r="H170" s="291"/>
      <c r="I170" s="291"/>
      <c r="J170" s="291"/>
      <c r="K170" s="3256"/>
      <c r="L170" s="270"/>
    </row>
    <row r="171" spans="1:12">
      <c r="A171" s="270"/>
      <c r="B171" s="270"/>
      <c r="C171" s="291"/>
      <c r="D171" s="291"/>
      <c r="E171" s="291"/>
      <c r="F171" s="291"/>
      <c r="G171" s="291"/>
      <c r="H171" s="291"/>
      <c r="I171" s="291"/>
      <c r="J171" s="291"/>
      <c r="K171" s="3256"/>
      <c r="L171" s="270"/>
    </row>
    <row r="172" spans="1:12">
      <c r="A172" s="270"/>
      <c r="B172" s="270"/>
      <c r="C172" s="291"/>
      <c r="D172" s="291"/>
      <c r="E172" s="291"/>
      <c r="F172" s="291"/>
      <c r="G172" s="291"/>
      <c r="H172" s="291"/>
      <c r="I172" s="291"/>
      <c r="J172" s="291"/>
      <c r="K172" s="3256"/>
      <c r="L172" s="270"/>
    </row>
    <row r="173" spans="1:12">
      <c r="A173" s="270"/>
      <c r="B173" s="270"/>
      <c r="C173" s="291"/>
      <c r="D173" s="291"/>
      <c r="E173" s="291"/>
      <c r="F173" s="291"/>
      <c r="G173" s="291"/>
      <c r="H173" s="291"/>
      <c r="I173" s="291"/>
      <c r="J173" s="291"/>
      <c r="K173" s="3256"/>
      <c r="L173" s="270"/>
    </row>
    <row r="174" spans="1:12">
      <c r="A174" s="270"/>
      <c r="B174" s="270"/>
      <c r="C174" s="291"/>
      <c r="D174" s="291"/>
      <c r="E174" s="291"/>
      <c r="F174" s="291"/>
      <c r="G174" s="291"/>
      <c r="H174" s="291"/>
      <c r="I174" s="291"/>
      <c r="J174" s="291"/>
      <c r="K174" s="3256"/>
      <c r="L174" s="270"/>
    </row>
  </sheetData>
  <autoFilter ref="A6:L6"/>
  <customSheetViews>
    <customSheetView guid="{CD481555-6D06-49CD-9625-98C90CC09C9A}" showAutoFilter="1">
      <selection activeCell="H80" sqref="H80"/>
      <pageMargins left="0.7" right="0.7" top="0.75" bottom="0.75" header="0.3" footer="0.3"/>
      <pageSetup paperSize="9" orientation="portrait" r:id="rId1"/>
      <autoFilter ref="B6:B170"/>
    </customSheetView>
    <customSheetView guid="{9EC6AF21-4B8E-44E3-AF29-8895353139B2}" showAutoFilter="1">
      <pane ySplit="6" topLeftCell="A45" activePane="bottomLeft" state="frozen"/>
      <selection pane="bottomLeft" activeCell="K49" sqref="K49"/>
      <pageMargins left="0.7" right="0.7" top="0.75" bottom="0.75" header="0.3" footer="0.3"/>
      <pageSetup paperSize="9" orientation="portrait" r:id="rId2"/>
      <autoFilter ref="B6:B170"/>
    </customSheetView>
    <customSheetView guid="{4A6D03CA-35D0-42B2-8E76-6C991766DE68}" showAutoFilter="1">
      <pane ySplit="4" topLeftCell="A72" activePane="bottomLeft" state="frozen"/>
      <selection pane="bottomLeft" activeCell="I81" sqref="I81"/>
      <pageMargins left="0.7" right="0.7" top="0.75" bottom="0.75" header="0.3" footer="0.3"/>
      <pageSetup paperSize="9" orientation="portrait" r:id="rId3"/>
      <autoFilter ref="B6:B170"/>
    </customSheetView>
    <customSheetView guid="{94FC66D5-BF29-4BE8-974C-C93BA07E9FE3}" showAutoFilter="1">
      <pane ySplit="6" topLeftCell="A75" activePane="bottomLeft" state="frozen"/>
      <selection pane="bottomLeft" activeCell="C72" sqref="C72:J72"/>
      <pageMargins left="0.7" right="0.7" top="0.75" bottom="0.75" header="0.3" footer="0.3"/>
      <pageSetup paperSize="9" orientation="portrait" r:id="rId4"/>
      <autoFilter ref="B6:B170"/>
    </customSheetView>
  </customSheetViews>
  <mergeCells count="77">
    <mergeCell ref="C106:J106"/>
    <mergeCell ref="C99:J99"/>
    <mergeCell ref="C98:J98"/>
    <mergeCell ref="C69:J69"/>
    <mergeCell ref="C96:J96"/>
    <mergeCell ref="C93:J93"/>
    <mergeCell ref="C88:J88"/>
    <mergeCell ref="C85:J85"/>
    <mergeCell ref="C82:J82"/>
    <mergeCell ref="C97:J97"/>
    <mergeCell ref="C81:J81"/>
    <mergeCell ref="C83:J83"/>
    <mergeCell ref="H76:I76"/>
    <mergeCell ref="C22:J22"/>
    <mergeCell ref="C74:J74"/>
    <mergeCell ref="C48:J48"/>
    <mergeCell ref="H45:J45"/>
    <mergeCell ref="C44:J44"/>
    <mergeCell ref="H71:J71"/>
    <mergeCell ref="I56:J56"/>
    <mergeCell ref="C49:J49"/>
    <mergeCell ref="H50:J50"/>
    <mergeCell ref="C60:J60"/>
    <mergeCell ref="H58:J58"/>
    <mergeCell ref="C72:J72"/>
    <mergeCell ref="C67:J67"/>
    <mergeCell ref="H63:I63"/>
    <mergeCell ref="C65:J65"/>
    <mergeCell ref="C61:J61"/>
    <mergeCell ref="C19:J19"/>
    <mergeCell ref="C25:J25"/>
    <mergeCell ref="C68:J68"/>
    <mergeCell ref="A1:L1"/>
    <mergeCell ref="A2:B2"/>
    <mergeCell ref="C2:F2"/>
    <mergeCell ref="G2:H2"/>
    <mergeCell ref="I2:J2"/>
    <mergeCell ref="K2:L2"/>
    <mergeCell ref="C36:J36"/>
    <mergeCell ref="C16:J16"/>
    <mergeCell ref="C39:J39"/>
    <mergeCell ref="A3:B3"/>
    <mergeCell ref="C3:F3"/>
    <mergeCell ref="G3:H3"/>
    <mergeCell ref="I3:J3"/>
    <mergeCell ref="C37:J37"/>
    <mergeCell ref="A4:B4"/>
    <mergeCell ref="C4:F4"/>
    <mergeCell ref="G4:H4"/>
    <mergeCell ref="I4:J4"/>
    <mergeCell ref="A15:A16"/>
    <mergeCell ref="A8:A9"/>
    <mergeCell ref="C15:J15"/>
    <mergeCell ref="C14:J14"/>
    <mergeCell ref="C10:J10"/>
    <mergeCell ref="C12:J12"/>
    <mergeCell ref="A5:B5"/>
    <mergeCell ref="I5:J5"/>
    <mergeCell ref="C5:F5"/>
    <mergeCell ref="C7:J7"/>
    <mergeCell ref="G5:H5"/>
    <mergeCell ref="C107:J107"/>
    <mergeCell ref="K3:L3"/>
    <mergeCell ref="K4:L4"/>
    <mergeCell ref="K5:L5"/>
    <mergeCell ref="M3:P3"/>
    <mergeCell ref="C73:J73"/>
    <mergeCell ref="C28:J28"/>
    <mergeCell ref="C24:J24"/>
    <mergeCell ref="C35:J35"/>
    <mergeCell ref="C34:J34"/>
    <mergeCell ref="C31:J31"/>
    <mergeCell ref="H30:J30"/>
    <mergeCell ref="C41:J41"/>
    <mergeCell ref="C40:J40"/>
    <mergeCell ref="C47:J47"/>
    <mergeCell ref="C43:J43"/>
  </mergeCells>
  <hyperlinks>
    <hyperlink ref="B61" r:id="rId5"/>
  </hyperlinks>
  <pageMargins left="0.7" right="0.7" top="0.75" bottom="0.75" header="0.3" footer="0.3"/>
  <pageSetup paperSize="9" orientation="portrait" r:id="rId6"/>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M142"/>
  <sheetViews>
    <sheetView workbookViewId="0">
      <pane ySplit="6" topLeftCell="A52" activePane="bottomLeft" state="frozen"/>
      <selection pane="bottomLeft" activeCell="L69" sqref="L69"/>
    </sheetView>
  </sheetViews>
  <sheetFormatPr defaultRowHeight="15.75"/>
  <cols>
    <col min="1" max="1" width="11" style="273" customWidth="1"/>
    <col min="2" max="3" width="10.140625" style="272" customWidth="1"/>
    <col min="4" max="4" width="11.140625" style="272" customWidth="1"/>
    <col min="5" max="5" width="11.7109375" style="272" customWidth="1"/>
    <col min="6" max="6" width="11.85546875" style="272" customWidth="1"/>
    <col min="7" max="7" width="12.85546875" style="272" customWidth="1"/>
    <col min="8" max="8" width="12.28515625" style="272" customWidth="1"/>
    <col min="9" max="9" width="12" style="272" customWidth="1"/>
    <col min="10" max="11" width="15" style="272" customWidth="1"/>
    <col min="12" max="12" width="48.28515625" style="271" customWidth="1"/>
    <col min="13" max="16384" width="9.140625" style="270"/>
  </cols>
  <sheetData>
    <row r="1" spans="1:13" s="281" customFormat="1" ht="30.75" customHeight="1" thickTop="1">
      <c r="A1" s="4298" t="s">
        <v>689</v>
      </c>
      <c r="B1" s="4299"/>
      <c r="C1" s="4299"/>
      <c r="D1" s="4299"/>
      <c r="E1" s="4299"/>
      <c r="F1" s="4299"/>
      <c r="G1" s="4299"/>
      <c r="H1" s="4299"/>
      <c r="I1" s="4299"/>
      <c r="J1" s="4299"/>
      <c r="K1" s="4299"/>
      <c r="L1" s="4300"/>
      <c r="M1" s="288"/>
    </row>
    <row r="2" spans="1:13" ht="20.25" customHeight="1">
      <c r="A2" s="4289" t="s">
        <v>215</v>
      </c>
      <c r="B2" s="4373"/>
      <c r="C2" s="4358">
        <f>+(25+120+82)*25</f>
        <v>5675</v>
      </c>
      <c r="D2" s="4281"/>
      <c r="E2" s="4281"/>
      <c r="F2" s="4359"/>
      <c r="G2" s="4374" t="s">
        <v>6403</v>
      </c>
      <c r="H2" s="4375"/>
      <c r="I2" s="4365" t="s">
        <v>216</v>
      </c>
      <c r="J2" s="4366"/>
      <c r="K2" s="4350">
        <v>8</v>
      </c>
      <c r="L2" s="4351"/>
      <c r="M2" s="285"/>
    </row>
    <row r="3" spans="1:13" ht="20.25" customHeight="1">
      <c r="A3" s="4289" t="s">
        <v>217</v>
      </c>
      <c r="B3" s="4373"/>
      <c r="C3" s="4358" t="s">
        <v>688</v>
      </c>
      <c r="D3" s="4281"/>
      <c r="E3" s="4281"/>
      <c r="F3" s="4359"/>
      <c r="G3" s="4400"/>
      <c r="H3" s="4401"/>
      <c r="I3" s="4365" t="s">
        <v>218</v>
      </c>
      <c r="J3" s="4366"/>
      <c r="K3" s="4350">
        <v>112</v>
      </c>
      <c r="L3" s="4351"/>
      <c r="M3" s="285"/>
    </row>
    <row r="4" spans="1:13" ht="20.25" customHeight="1">
      <c r="A4" s="4289" t="s">
        <v>219</v>
      </c>
      <c r="B4" s="4373"/>
      <c r="C4" s="4358" t="s">
        <v>687</v>
      </c>
      <c r="D4" s="4281"/>
      <c r="E4" s="4281"/>
      <c r="F4" s="4359"/>
      <c r="G4" s="4268"/>
      <c r="H4" s="4399"/>
      <c r="I4" s="4365" t="s">
        <v>220</v>
      </c>
      <c r="J4" s="4366"/>
      <c r="K4" s="4350" t="s">
        <v>6163</v>
      </c>
      <c r="L4" s="4351"/>
      <c r="M4" s="285"/>
    </row>
    <row r="5" spans="1:13" ht="31.5" customHeight="1" thickBot="1">
      <c r="A5" s="4289" t="s">
        <v>221</v>
      </c>
      <c r="B5" s="4373"/>
      <c r="C5" s="4358" t="s">
        <v>686</v>
      </c>
      <c r="D5" s="4281"/>
      <c r="E5" s="4281"/>
      <c r="F5" s="4359"/>
      <c r="G5" s="362"/>
      <c r="H5" s="361"/>
      <c r="I5" s="4365" t="s">
        <v>325</v>
      </c>
      <c r="J5" s="4366"/>
      <c r="K5" s="4421" t="s">
        <v>6661</v>
      </c>
      <c r="L5" s="4422"/>
      <c r="M5" s="285"/>
    </row>
    <row r="6" spans="1:13" s="281" customFormat="1" ht="35.25" customHeight="1" thickTop="1">
      <c r="A6" s="284" t="s">
        <v>1</v>
      </c>
      <c r="B6" s="283" t="s">
        <v>0</v>
      </c>
      <c r="C6" s="283" t="s">
        <v>2</v>
      </c>
      <c r="D6" s="283" t="s">
        <v>3</v>
      </c>
      <c r="E6" s="283" t="s">
        <v>4</v>
      </c>
      <c r="F6" s="283" t="s">
        <v>5</v>
      </c>
      <c r="G6" s="283" t="s">
        <v>6</v>
      </c>
      <c r="H6" s="283" t="s">
        <v>7</v>
      </c>
      <c r="I6" s="283" t="s">
        <v>8</v>
      </c>
      <c r="J6" s="283" t="s">
        <v>9</v>
      </c>
      <c r="K6" s="283" t="s">
        <v>6286</v>
      </c>
      <c r="L6" s="282" t="s">
        <v>10</v>
      </c>
    </row>
    <row r="7" spans="1:13" ht="89.25" customHeight="1">
      <c r="A7" s="1930">
        <v>41879</v>
      </c>
      <c r="B7" s="1937" t="s">
        <v>32</v>
      </c>
      <c r="C7" s="4338" t="s">
        <v>4819</v>
      </c>
      <c r="D7" s="4332"/>
      <c r="E7" s="4332"/>
      <c r="F7" s="4332"/>
      <c r="G7" s="4332"/>
      <c r="H7" s="4332"/>
      <c r="I7" s="4332"/>
      <c r="J7" s="4339"/>
      <c r="K7" s="3517" t="s">
        <v>3976</v>
      </c>
      <c r="L7" s="2205" t="s">
        <v>3976</v>
      </c>
    </row>
    <row r="8" spans="1:13" s="271" customFormat="1" ht="25.5" customHeight="1">
      <c r="A8" s="274">
        <v>41886</v>
      </c>
      <c r="B8" s="275" t="s">
        <v>143</v>
      </c>
      <c r="C8" s="291"/>
      <c r="D8" s="292"/>
      <c r="E8" s="291"/>
      <c r="F8" s="291"/>
      <c r="G8" s="291"/>
      <c r="H8" s="291">
        <v>4455</v>
      </c>
      <c r="I8" s="291">
        <v>100</v>
      </c>
      <c r="J8" s="291"/>
      <c r="K8" s="3256"/>
      <c r="L8" s="363" t="s">
        <v>30</v>
      </c>
      <c r="M8" s="270"/>
    </row>
    <row r="9" spans="1:13" s="271" customFormat="1" ht="26.25" customHeight="1">
      <c r="A9" s="274">
        <v>41889</v>
      </c>
      <c r="B9" s="275" t="s">
        <v>16</v>
      </c>
      <c r="C9" s="291">
        <v>155</v>
      </c>
      <c r="D9" s="292">
        <f>+C9*(100-E9)/100</f>
        <v>136.4</v>
      </c>
      <c r="E9" s="291">
        <v>12</v>
      </c>
      <c r="F9" s="291"/>
      <c r="G9" s="291">
        <v>200</v>
      </c>
      <c r="H9" s="291"/>
      <c r="I9" s="291"/>
      <c r="J9" s="291"/>
      <c r="K9" s="3256"/>
      <c r="L9" s="363" t="s">
        <v>685</v>
      </c>
      <c r="M9" s="270"/>
    </row>
    <row r="10" spans="1:13" s="271" customFormat="1" ht="26.25" customHeight="1">
      <c r="A10" s="274">
        <v>41966</v>
      </c>
      <c r="B10" s="275" t="s">
        <v>16</v>
      </c>
      <c r="C10" s="291">
        <v>135</v>
      </c>
      <c r="D10" s="292">
        <f>+C10*(100-E10)/100</f>
        <v>114.75</v>
      </c>
      <c r="E10" s="291">
        <v>15</v>
      </c>
      <c r="F10" s="291"/>
      <c r="G10" s="291">
        <v>195</v>
      </c>
      <c r="H10" s="291"/>
      <c r="I10" s="291"/>
      <c r="J10" s="291"/>
      <c r="K10" s="3256"/>
      <c r="L10" s="363" t="s">
        <v>283</v>
      </c>
      <c r="M10" s="270"/>
    </row>
    <row r="11" spans="1:13" s="271" customFormat="1" ht="22.5" customHeight="1">
      <c r="A11" s="274">
        <v>41991</v>
      </c>
      <c r="B11" s="275" t="s">
        <v>12</v>
      </c>
      <c r="C11" s="4345" t="s">
        <v>684</v>
      </c>
      <c r="D11" s="4274"/>
      <c r="E11" s="4274"/>
      <c r="F11" s="4274"/>
      <c r="G11" s="4274"/>
      <c r="H11" s="4274"/>
      <c r="I11" s="4274"/>
      <c r="J11" s="4346"/>
      <c r="K11" s="3226"/>
      <c r="L11" s="363"/>
      <c r="M11" s="270"/>
    </row>
    <row r="12" spans="1:13" s="271" customFormat="1" ht="17.25" customHeight="1" thickBot="1">
      <c r="A12" s="313">
        <v>41993</v>
      </c>
      <c r="B12" s="312" t="s">
        <v>27</v>
      </c>
      <c r="C12" s="4431" t="s">
        <v>683</v>
      </c>
      <c r="D12" s="4432"/>
      <c r="E12" s="4432"/>
      <c r="F12" s="4432"/>
      <c r="G12" s="4432"/>
      <c r="H12" s="4432"/>
      <c r="I12" s="4432"/>
      <c r="J12" s="4433"/>
      <c r="K12" s="3244"/>
      <c r="L12" s="367"/>
      <c r="M12" s="270"/>
    </row>
    <row r="13" spans="1:13" s="271" customFormat="1" ht="18.75" customHeight="1" thickTop="1">
      <c r="A13" s="308">
        <v>42030</v>
      </c>
      <c r="B13" s="307" t="s">
        <v>143</v>
      </c>
      <c r="C13" s="321"/>
      <c r="D13" s="322"/>
      <c r="E13" s="321"/>
      <c r="F13" s="321"/>
      <c r="G13" s="321"/>
      <c r="H13" s="321">
        <v>4275</v>
      </c>
      <c r="I13" s="321">
        <v>100</v>
      </c>
      <c r="J13" s="321"/>
      <c r="K13" s="446"/>
      <c r="L13" s="366" t="s">
        <v>682</v>
      </c>
      <c r="M13" s="270"/>
    </row>
    <row r="14" spans="1:13" s="271" customFormat="1" ht="21" customHeight="1">
      <c r="A14" s="274">
        <v>42039</v>
      </c>
      <c r="B14" s="275" t="s">
        <v>16</v>
      </c>
      <c r="C14" s="291">
        <v>135</v>
      </c>
      <c r="D14" s="292">
        <f>+C14*(100-E14)/100</f>
        <v>114.75</v>
      </c>
      <c r="E14" s="291">
        <v>15</v>
      </c>
      <c r="F14" s="291"/>
      <c r="G14" s="291">
        <v>130</v>
      </c>
      <c r="H14" s="291"/>
      <c r="I14" s="291"/>
      <c r="J14" s="291"/>
      <c r="K14" s="3256"/>
      <c r="L14" s="363" t="s">
        <v>681</v>
      </c>
      <c r="M14" s="270"/>
    </row>
    <row r="15" spans="1:13" s="271" customFormat="1">
      <c r="A15" s="274">
        <v>42079</v>
      </c>
      <c r="B15" s="275" t="s">
        <v>154</v>
      </c>
      <c r="C15" s="4345" t="s">
        <v>155</v>
      </c>
      <c r="D15" s="4274"/>
      <c r="E15" s="4274"/>
      <c r="F15" s="4274"/>
      <c r="G15" s="4274"/>
      <c r="H15" s="4274"/>
      <c r="I15" s="4274"/>
      <c r="J15" s="4346"/>
      <c r="K15" s="3226"/>
      <c r="L15" s="363"/>
      <c r="M15" s="270"/>
    </row>
    <row r="16" spans="1:13" s="271" customFormat="1" ht="31.5" customHeight="1">
      <c r="A16" s="318">
        <v>42084</v>
      </c>
      <c r="B16" s="317" t="s">
        <v>16</v>
      </c>
      <c r="C16" s="315">
        <v>80</v>
      </c>
      <c r="D16" s="316">
        <f>+C16*(100-E16)/100</f>
        <v>68</v>
      </c>
      <c r="E16" s="315">
        <v>15</v>
      </c>
      <c r="F16" s="315"/>
      <c r="G16" s="315">
        <v>270</v>
      </c>
      <c r="H16" s="315"/>
      <c r="I16" s="315"/>
      <c r="J16" s="315"/>
      <c r="K16" s="449"/>
      <c r="L16" s="447" t="s">
        <v>680</v>
      </c>
      <c r="M16" s="270"/>
    </row>
    <row r="17" spans="1:13" s="271" customFormat="1" ht="20.100000000000001" customHeight="1">
      <c r="A17" s="274">
        <v>42101</v>
      </c>
      <c r="B17" s="275" t="s">
        <v>12</v>
      </c>
      <c r="C17" s="4345" t="s">
        <v>679</v>
      </c>
      <c r="D17" s="4274"/>
      <c r="E17" s="4274"/>
      <c r="F17" s="4274"/>
      <c r="G17" s="4274"/>
      <c r="H17" s="4274"/>
      <c r="I17" s="4274"/>
      <c r="J17" s="4346"/>
      <c r="K17" s="3226"/>
      <c r="L17" s="363"/>
      <c r="M17" s="270"/>
    </row>
    <row r="18" spans="1:13" s="271" customFormat="1">
      <c r="A18" s="274">
        <v>42104</v>
      </c>
      <c r="B18" s="275" t="s">
        <v>16</v>
      </c>
      <c r="C18" s="291">
        <v>130</v>
      </c>
      <c r="D18" s="292">
        <f>+C18*(100-E18)/100</f>
        <v>110.5</v>
      </c>
      <c r="E18" s="291">
        <v>15</v>
      </c>
      <c r="F18" s="291"/>
      <c r="G18" s="291">
        <v>250</v>
      </c>
      <c r="H18" s="291"/>
      <c r="I18" s="291"/>
      <c r="J18" s="291"/>
      <c r="K18" s="3256"/>
      <c r="L18" s="363" t="s">
        <v>678</v>
      </c>
      <c r="M18" s="270"/>
    </row>
    <row r="19" spans="1:13" s="271" customFormat="1">
      <c r="A19" s="274">
        <v>42110</v>
      </c>
      <c r="B19" s="275" t="s">
        <v>12</v>
      </c>
      <c r="C19" s="4345" t="s">
        <v>469</v>
      </c>
      <c r="D19" s="4274"/>
      <c r="E19" s="4274"/>
      <c r="F19" s="4274"/>
      <c r="G19" s="4274"/>
      <c r="H19" s="4274"/>
      <c r="I19" s="4274"/>
      <c r="J19" s="4346"/>
      <c r="K19" s="3226"/>
      <c r="L19" s="363"/>
      <c r="M19" s="270"/>
    </row>
    <row r="20" spans="1:13" s="271" customFormat="1" ht="20.100000000000001" customHeight="1">
      <c r="A20" s="365">
        <v>42129</v>
      </c>
      <c r="B20" s="364" t="s">
        <v>12</v>
      </c>
      <c r="C20" s="4914" t="s">
        <v>677</v>
      </c>
      <c r="D20" s="4915"/>
      <c r="E20" s="4915"/>
      <c r="F20" s="4915"/>
      <c r="G20" s="4915"/>
      <c r="H20" s="4915"/>
      <c r="I20" s="4915"/>
      <c r="J20" s="4916"/>
      <c r="K20" s="3329"/>
      <c r="L20" s="363"/>
      <c r="M20" s="270"/>
    </row>
    <row r="21" spans="1:13" s="271" customFormat="1" ht="20.100000000000001" customHeight="1">
      <c r="A21" s="274">
        <v>42134</v>
      </c>
      <c r="B21" s="275" t="s">
        <v>143</v>
      </c>
      <c r="C21" s="291"/>
      <c r="D21" s="292"/>
      <c r="E21" s="291"/>
      <c r="F21" s="291"/>
      <c r="G21" s="291"/>
      <c r="H21" s="291">
        <v>5570</v>
      </c>
      <c r="I21" s="291">
        <v>95</v>
      </c>
      <c r="J21" s="291"/>
      <c r="K21" s="3256"/>
      <c r="L21" s="271" t="s">
        <v>676</v>
      </c>
      <c r="M21" s="270"/>
    </row>
    <row r="22" spans="1:13" s="271" customFormat="1" ht="20.100000000000001" customHeight="1">
      <c r="A22" s="318">
        <v>42145</v>
      </c>
      <c r="B22" s="448" t="s">
        <v>16</v>
      </c>
      <c r="C22" s="449">
        <v>150</v>
      </c>
      <c r="D22" s="316">
        <f t="shared" ref="D22:D50" si="0">+C22*(100-E22)/100</f>
        <v>127.5</v>
      </c>
      <c r="E22" s="449">
        <v>15</v>
      </c>
      <c r="F22" s="449"/>
      <c r="G22" s="449">
        <v>270</v>
      </c>
      <c r="H22" s="449"/>
      <c r="I22" s="449"/>
      <c r="J22" s="449"/>
      <c r="K22" s="449"/>
      <c r="L22" s="376" t="s">
        <v>376</v>
      </c>
      <c r="M22" s="270"/>
    </row>
    <row r="23" spans="1:13" s="271" customFormat="1" ht="20.100000000000001" customHeight="1">
      <c r="A23" s="318">
        <v>42208</v>
      </c>
      <c r="B23" s="448" t="s">
        <v>16</v>
      </c>
      <c r="C23" s="449">
        <v>145</v>
      </c>
      <c r="D23" s="316">
        <f t="shared" si="0"/>
        <v>123.25</v>
      </c>
      <c r="E23" s="449">
        <v>15</v>
      </c>
      <c r="F23" s="449"/>
      <c r="G23" s="449">
        <v>200</v>
      </c>
      <c r="H23" s="449"/>
      <c r="I23" s="449"/>
      <c r="J23" s="449"/>
      <c r="K23" s="449"/>
      <c r="L23" s="376" t="s">
        <v>2027</v>
      </c>
      <c r="M23" s="270"/>
    </row>
    <row r="24" spans="1:13" s="271" customFormat="1" ht="20.100000000000001" customHeight="1">
      <c r="A24" s="274">
        <v>42316</v>
      </c>
      <c r="B24" s="785" t="s">
        <v>16</v>
      </c>
      <c r="C24" s="291">
        <v>105</v>
      </c>
      <c r="D24" s="292">
        <f t="shared" si="0"/>
        <v>89.25</v>
      </c>
      <c r="E24" s="291">
        <v>15</v>
      </c>
      <c r="F24" s="291"/>
      <c r="G24" s="291">
        <v>215</v>
      </c>
      <c r="H24" s="291"/>
      <c r="I24" s="291"/>
      <c r="J24" s="291"/>
      <c r="K24" s="3256"/>
      <c r="L24" s="363" t="s">
        <v>2241</v>
      </c>
      <c r="M24" s="270"/>
    </row>
    <row r="25" spans="1:13" s="272" customFormat="1" ht="20.100000000000001" customHeight="1">
      <c r="A25" s="789">
        <v>42317</v>
      </c>
      <c r="B25" s="785" t="s">
        <v>143</v>
      </c>
      <c r="C25" s="788"/>
      <c r="D25" s="786"/>
      <c r="E25" s="788"/>
      <c r="F25" s="788"/>
      <c r="G25" s="788"/>
      <c r="H25" s="788">
        <v>5655</v>
      </c>
      <c r="I25" s="788">
        <v>100</v>
      </c>
      <c r="J25" s="788"/>
      <c r="K25" s="3227"/>
      <c r="L25" s="287" t="s">
        <v>2251</v>
      </c>
    </row>
    <row r="26" spans="1:13" s="271" customFormat="1" ht="20.100000000000001" customHeight="1" thickBot="1">
      <c r="A26" s="1413">
        <v>42362</v>
      </c>
      <c r="B26" s="1415" t="s">
        <v>27</v>
      </c>
      <c r="C26" s="4431" t="s">
        <v>875</v>
      </c>
      <c r="D26" s="4432"/>
      <c r="E26" s="4432"/>
      <c r="F26" s="4432"/>
      <c r="G26" s="4432"/>
      <c r="H26" s="4432"/>
      <c r="I26" s="4432"/>
      <c r="J26" s="4433"/>
      <c r="K26" s="3244"/>
      <c r="L26" s="367"/>
      <c r="M26" s="270"/>
    </row>
    <row r="27" spans="1:13" s="271" customFormat="1" ht="16.5" thickTop="1">
      <c r="A27" s="308">
        <v>42375</v>
      </c>
      <c r="B27" s="307" t="s">
        <v>143</v>
      </c>
      <c r="C27" s="446"/>
      <c r="D27" s="322"/>
      <c r="E27" s="446"/>
      <c r="F27" s="446"/>
      <c r="G27" s="446"/>
      <c r="H27" s="446">
        <v>5645</v>
      </c>
      <c r="I27" s="446">
        <v>100</v>
      </c>
      <c r="J27" s="446"/>
      <c r="K27" s="446"/>
      <c r="L27" s="377" t="s">
        <v>2372</v>
      </c>
      <c r="M27" s="270"/>
    </row>
    <row r="28" spans="1:13" s="271" customFormat="1">
      <c r="A28" s="274">
        <v>42377</v>
      </c>
      <c r="B28" s="893" t="s">
        <v>12</v>
      </c>
      <c r="C28" s="4345" t="s">
        <v>2401</v>
      </c>
      <c r="D28" s="4274"/>
      <c r="E28" s="4274"/>
      <c r="F28" s="4274"/>
      <c r="G28" s="4274"/>
      <c r="H28" s="4274"/>
      <c r="I28" s="4274"/>
      <c r="J28" s="4346"/>
      <c r="K28" s="3226"/>
      <c r="L28" s="363"/>
      <c r="M28" s="270"/>
    </row>
    <row r="29" spans="1:13" s="271" customFormat="1">
      <c r="A29" s="274">
        <v>42384</v>
      </c>
      <c r="B29" s="905" t="s">
        <v>16</v>
      </c>
      <c r="C29" s="291">
        <v>85</v>
      </c>
      <c r="D29" s="292">
        <f t="shared" si="0"/>
        <v>72.25</v>
      </c>
      <c r="E29" s="291">
        <v>15</v>
      </c>
      <c r="F29" s="906" t="s">
        <v>70</v>
      </c>
      <c r="G29" s="291">
        <v>245</v>
      </c>
      <c r="H29" s="291"/>
      <c r="I29" s="291"/>
      <c r="J29" s="291"/>
      <c r="K29" s="3256"/>
      <c r="L29" s="363" t="s">
        <v>2402</v>
      </c>
      <c r="M29" s="270"/>
    </row>
    <row r="30" spans="1:13" s="271" customFormat="1">
      <c r="A30" s="907">
        <v>42384</v>
      </c>
      <c r="B30" s="905" t="s">
        <v>143</v>
      </c>
      <c r="C30" s="291"/>
      <c r="D30" s="292"/>
      <c r="E30" s="291"/>
      <c r="F30" s="291"/>
      <c r="G30" s="291"/>
      <c r="H30" s="291">
        <v>5200</v>
      </c>
      <c r="I30" s="291">
        <v>90</v>
      </c>
      <c r="J30" s="291"/>
      <c r="K30" s="3256"/>
      <c r="L30" s="363" t="s">
        <v>2392</v>
      </c>
      <c r="M30" s="270"/>
    </row>
    <row r="31" spans="1:13" s="271" customFormat="1">
      <c r="A31" s="318">
        <v>42562</v>
      </c>
      <c r="B31" s="448" t="s">
        <v>16</v>
      </c>
      <c r="C31" s="449">
        <v>55</v>
      </c>
      <c r="D31" s="316">
        <f t="shared" si="0"/>
        <v>46.75</v>
      </c>
      <c r="E31" s="449">
        <v>15</v>
      </c>
      <c r="F31" s="449"/>
      <c r="G31" s="449">
        <v>125</v>
      </c>
      <c r="H31" s="449"/>
      <c r="I31" s="449"/>
      <c r="J31" s="449"/>
      <c r="K31" s="449"/>
      <c r="L31" s="376" t="s">
        <v>3395</v>
      </c>
      <c r="M31" s="270"/>
    </row>
    <row r="32" spans="1:13" s="271" customFormat="1" ht="20.100000000000001" customHeight="1">
      <c r="A32" s="274">
        <v>42567</v>
      </c>
      <c r="B32" s="1255" t="s">
        <v>12</v>
      </c>
      <c r="C32" s="4358" t="s">
        <v>3432</v>
      </c>
      <c r="D32" s="4281"/>
      <c r="E32" s="4281"/>
      <c r="F32" s="4281"/>
      <c r="G32" s="4281"/>
      <c r="H32" s="4281"/>
      <c r="I32" s="4281"/>
      <c r="J32" s="4359"/>
      <c r="K32" s="3229"/>
      <c r="L32" s="363"/>
      <c r="M32" s="270"/>
    </row>
    <row r="33" spans="1:13" s="271" customFormat="1" ht="20.100000000000001" customHeight="1">
      <c r="A33" s="274">
        <v>42579</v>
      </c>
      <c r="B33" s="275" t="s">
        <v>143</v>
      </c>
      <c r="C33" s="291"/>
      <c r="D33" s="292"/>
      <c r="E33" s="291"/>
      <c r="F33" s="291"/>
      <c r="G33" s="291"/>
      <c r="H33" s="4358" t="s">
        <v>387</v>
      </c>
      <c r="I33" s="4359"/>
      <c r="J33" s="291"/>
      <c r="K33" s="3256"/>
      <c r="L33" s="363" t="s">
        <v>30</v>
      </c>
      <c r="M33" s="270"/>
    </row>
    <row r="34" spans="1:13" s="271" customFormat="1">
      <c r="A34" s="274">
        <v>42581</v>
      </c>
      <c r="B34" s="275" t="s">
        <v>16</v>
      </c>
      <c r="C34" s="291">
        <v>95</v>
      </c>
      <c r="D34" s="292">
        <f t="shared" si="0"/>
        <v>80.75</v>
      </c>
      <c r="E34" s="291">
        <v>15</v>
      </c>
      <c r="F34" s="291"/>
      <c r="G34" s="291">
        <v>260</v>
      </c>
      <c r="H34" s="291"/>
      <c r="I34" s="291"/>
      <c r="J34" s="291"/>
      <c r="K34" s="3256"/>
      <c r="L34" s="363" t="s">
        <v>3395</v>
      </c>
      <c r="M34" s="270"/>
    </row>
    <row r="35" spans="1:13" s="271" customFormat="1" ht="20.100000000000001" customHeight="1">
      <c r="A35" s="274">
        <v>42634</v>
      </c>
      <c r="B35" s="275" t="s">
        <v>16</v>
      </c>
      <c r="C35" s="291">
        <v>80</v>
      </c>
      <c r="D35" s="292">
        <f t="shared" si="0"/>
        <v>65.599999999999994</v>
      </c>
      <c r="E35" s="291">
        <v>18</v>
      </c>
      <c r="F35" s="291"/>
      <c r="G35" s="291">
        <v>190</v>
      </c>
      <c r="H35" s="291"/>
      <c r="I35" s="291"/>
      <c r="J35" s="291"/>
      <c r="K35" s="3256"/>
      <c r="L35" s="363" t="s">
        <v>3395</v>
      </c>
      <c r="M35" s="270"/>
    </row>
    <row r="36" spans="1:13" s="271" customFormat="1" ht="20.100000000000001" customHeight="1" thickBot="1">
      <c r="A36" s="1413">
        <v>42684</v>
      </c>
      <c r="B36" s="1415" t="s">
        <v>143</v>
      </c>
      <c r="C36" s="445"/>
      <c r="D36" s="1412">
        <f t="shared" si="0"/>
        <v>0</v>
      </c>
      <c r="E36" s="445"/>
      <c r="F36" s="445"/>
      <c r="G36" s="445"/>
      <c r="H36" s="445">
        <v>5335</v>
      </c>
      <c r="I36" s="445">
        <v>100</v>
      </c>
      <c r="J36" s="445"/>
      <c r="K36" s="445"/>
      <c r="L36" s="1416" t="s">
        <v>30</v>
      </c>
      <c r="M36" s="270"/>
    </row>
    <row r="37" spans="1:13" s="271" customFormat="1" ht="20.100000000000001" customHeight="1" thickTop="1">
      <c r="A37" s="408">
        <v>42787</v>
      </c>
      <c r="B37" s="404" t="s">
        <v>16</v>
      </c>
      <c r="C37" s="480">
        <v>45</v>
      </c>
      <c r="D37" s="423">
        <f t="shared" si="0"/>
        <v>36.9</v>
      </c>
      <c r="E37" s="480">
        <v>18</v>
      </c>
      <c r="F37" s="480"/>
      <c r="G37" s="480">
        <v>250</v>
      </c>
      <c r="H37" s="480"/>
      <c r="I37" s="480"/>
      <c r="J37" s="480"/>
      <c r="K37" s="480"/>
      <c r="L37" s="1588" t="s">
        <v>2752</v>
      </c>
      <c r="M37" s="270"/>
    </row>
    <row r="38" spans="1:13" s="271" customFormat="1" ht="20.100000000000001" customHeight="1">
      <c r="A38" s="274">
        <v>42811</v>
      </c>
      <c r="B38" s="1643" t="s">
        <v>16</v>
      </c>
      <c r="C38" s="291">
        <v>60</v>
      </c>
      <c r="D38" s="292">
        <f t="shared" si="0"/>
        <v>49.2</v>
      </c>
      <c r="E38" s="291">
        <v>18</v>
      </c>
      <c r="F38" s="291"/>
      <c r="G38" s="291">
        <v>230</v>
      </c>
      <c r="H38" s="291"/>
      <c r="I38" s="291"/>
      <c r="J38" s="291"/>
      <c r="K38" s="3256"/>
      <c r="L38" s="363" t="s">
        <v>2752</v>
      </c>
      <c r="M38" s="270"/>
    </row>
    <row r="39" spans="1:13" s="272" customFormat="1" ht="23.25" customHeight="1">
      <c r="A39" s="1662">
        <v>42817</v>
      </c>
      <c r="B39" s="1660" t="s">
        <v>143</v>
      </c>
      <c r="C39" s="1661"/>
      <c r="D39" s="1661"/>
      <c r="E39" s="1661"/>
      <c r="F39" s="1661"/>
      <c r="G39" s="1661"/>
      <c r="H39" s="4358" t="s">
        <v>3995</v>
      </c>
      <c r="I39" s="4359"/>
      <c r="J39" s="1661"/>
      <c r="K39" s="3256"/>
      <c r="L39" s="348" t="s">
        <v>30</v>
      </c>
    </row>
    <row r="40" spans="1:13" s="271" customFormat="1" ht="20.100000000000001" customHeight="1">
      <c r="A40" s="274">
        <v>43078</v>
      </c>
      <c r="B40" s="275" t="s">
        <v>143</v>
      </c>
      <c r="C40" s="291"/>
      <c r="D40" s="292"/>
      <c r="E40" s="291"/>
      <c r="F40" s="291"/>
      <c r="G40" s="291"/>
      <c r="H40" s="291">
        <v>5015</v>
      </c>
      <c r="I40" s="291">
        <v>100</v>
      </c>
      <c r="J40" s="291"/>
      <c r="K40" s="3256"/>
      <c r="L40" s="348" t="s">
        <v>30</v>
      </c>
      <c r="M40" s="270"/>
    </row>
    <row r="41" spans="1:13" ht="20.100000000000001" customHeight="1" thickBot="1">
      <c r="A41" s="300">
        <v>43089</v>
      </c>
      <c r="B41" s="299" t="s">
        <v>16</v>
      </c>
      <c r="C41" s="2185">
        <v>85</v>
      </c>
      <c r="D41" s="341">
        <f t="shared" si="0"/>
        <v>68</v>
      </c>
      <c r="E41" s="2185">
        <v>20</v>
      </c>
      <c r="F41" s="2185"/>
      <c r="G41" s="2185">
        <v>210</v>
      </c>
      <c r="H41" s="2185"/>
      <c r="I41" s="2185"/>
      <c r="J41" s="2185"/>
      <c r="K41" s="3267"/>
      <c r="L41" s="344" t="s">
        <v>3987</v>
      </c>
    </row>
    <row r="42" spans="1:13" s="271" customFormat="1" ht="20.100000000000001" customHeight="1" thickTop="1">
      <c r="A42" s="2365">
        <v>43328</v>
      </c>
      <c r="B42" s="420" t="s">
        <v>16</v>
      </c>
      <c r="C42" s="2367">
        <v>40</v>
      </c>
      <c r="D42" s="1616">
        <f t="shared" si="0"/>
        <v>32</v>
      </c>
      <c r="E42" s="2367">
        <v>20</v>
      </c>
      <c r="F42" s="2367" t="s">
        <v>70</v>
      </c>
      <c r="G42" s="2367">
        <v>185</v>
      </c>
      <c r="H42" s="2367"/>
      <c r="I42" s="2367"/>
      <c r="J42" s="2367"/>
      <c r="K42" s="3257"/>
      <c r="L42" s="2337" t="s">
        <v>4816</v>
      </c>
      <c r="M42" s="270"/>
    </row>
    <row r="43" spans="1:13" s="271" customFormat="1" ht="20.100000000000001" customHeight="1">
      <c r="A43" s="318">
        <v>43329</v>
      </c>
      <c r="B43" s="448" t="s">
        <v>143</v>
      </c>
      <c r="C43" s="449"/>
      <c r="D43" s="316"/>
      <c r="E43" s="449"/>
      <c r="F43" s="449"/>
      <c r="G43" s="449"/>
      <c r="H43" s="449">
        <v>4827</v>
      </c>
      <c r="I43" s="449">
        <v>100</v>
      </c>
      <c r="J43" s="449"/>
      <c r="K43" s="449"/>
      <c r="L43" s="376"/>
      <c r="M43" s="270"/>
    </row>
    <row r="44" spans="1:13" s="800" customFormat="1" ht="15" customHeight="1">
      <c r="A44" s="520">
        <v>43333</v>
      </c>
      <c r="B44" s="2375" t="s">
        <v>12</v>
      </c>
      <c r="C44" s="4871" t="s">
        <v>4852</v>
      </c>
      <c r="D44" s="4872"/>
      <c r="E44" s="4872"/>
      <c r="F44" s="4872"/>
      <c r="G44" s="4872"/>
      <c r="H44" s="4872"/>
      <c r="I44" s="4872"/>
      <c r="J44" s="4892"/>
      <c r="K44" s="3321"/>
      <c r="L44" s="1823"/>
    </row>
    <row r="45" spans="1:13" s="271" customFormat="1">
      <c r="A45" s="274">
        <v>43354</v>
      </c>
      <c r="B45" s="275" t="s">
        <v>16</v>
      </c>
      <c r="C45" s="291">
        <v>95</v>
      </c>
      <c r="D45" s="292">
        <f t="shared" si="0"/>
        <v>76</v>
      </c>
      <c r="E45" s="291">
        <v>20</v>
      </c>
      <c r="F45" s="291" t="s">
        <v>70</v>
      </c>
      <c r="G45" s="291">
        <v>175</v>
      </c>
      <c r="H45" s="291"/>
      <c r="I45" s="291"/>
      <c r="J45" s="291"/>
      <c r="K45" s="3256"/>
      <c r="L45" s="363" t="s">
        <v>4846</v>
      </c>
      <c r="M45" s="270"/>
    </row>
    <row r="46" spans="1:13" s="271" customFormat="1">
      <c r="A46" s="274">
        <v>43396</v>
      </c>
      <c r="B46" s="275" t="s">
        <v>16</v>
      </c>
      <c r="C46" s="291">
        <v>80</v>
      </c>
      <c r="D46" s="292">
        <f t="shared" si="0"/>
        <v>64</v>
      </c>
      <c r="E46" s="291">
        <v>20</v>
      </c>
      <c r="F46" s="291"/>
      <c r="G46" s="291">
        <v>185</v>
      </c>
      <c r="H46" s="291"/>
      <c r="I46" s="291"/>
      <c r="J46" s="291"/>
      <c r="K46" s="3256"/>
      <c r="L46" s="363" t="s">
        <v>4790</v>
      </c>
      <c r="M46" s="270"/>
    </row>
    <row r="47" spans="1:13" s="271" customFormat="1" ht="16.5" thickBot="1">
      <c r="A47" s="300">
        <v>43412</v>
      </c>
      <c r="B47" s="299" t="s">
        <v>143</v>
      </c>
      <c r="C47" s="2605"/>
      <c r="D47" s="341"/>
      <c r="E47" s="2605"/>
      <c r="F47" s="2605"/>
      <c r="G47" s="2605"/>
      <c r="H47" s="2605">
        <v>5490</v>
      </c>
      <c r="I47" s="2605">
        <v>100</v>
      </c>
      <c r="J47" s="2605"/>
      <c r="K47" s="3267"/>
      <c r="L47" s="374" t="s">
        <v>4963</v>
      </c>
      <c r="M47" s="270"/>
    </row>
    <row r="48" spans="1:13" s="271" customFormat="1" ht="16.5" thickTop="1">
      <c r="A48" s="2600">
        <v>43512</v>
      </c>
      <c r="B48" s="2604" t="s">
        <v>16</v>
      </c>
      <c r="C48" s="337">
        <v>85</v>
      </c>
      <c r="D48" s="338">
        <f t="shared" si="0"/>
        <v>68</v>
      </c>
      <c r="E48" s="337">
        <v>20</v>
      </c>
      <c r="F48" s="337"/>
      <c r="G48" s="337">
        <v>210</v>
      </c>
      <c r="H48" s="337"/>
      <c r="I48" s="337"/>
      <c r="J48" s="337"/>
      <c r="K48" s="337"/>
      <c r="L48" s="396" t="s">
        <v>4153</v>
      </c>
      <c r="M48" s="270"/>
    </row>
    <row r="49" spans="1:13" s="271" customFormat="1">
      <c r="A49" s="274">
        <v>43572</v>
      </c>
      <c r="B49" s="275" t="s">
        <v>143</v>
      </c>
      <c r="C49" s="291"/>
      <c r="D49" s="292"/>
      <c r="E49" s="291"/>
      <c r="F49" s="291"/>
      <c r="G49" s="291"/>
      <c r="H49" s="291">
        <v>5323</v>
      </c>
      <c r="I49" s="291">
        <v>86</v>
      </c>
      <c r="J49" s="291"/>
      <c r="K49" s="3256"/>
      <c r="L49" s="363" t="s">
        <v>30</v>
      </c>
      <c r="M49" s="270"/>
    </row>
    <row r="50" spans="1:13" s="271" customFormat="1" ht="20.100000000000001" customHeight="1">
      <c r="A50" s="274">
        <v>43787</v>
      </c>
      <c r="B50" s="275" t="s">
        <v>16</v>
      </c>
      <c r="C50" s="291">
        <v>65</v>
      </c>
      <c r="D50" s="292">
        <f t="shared" si="0"/>
        <v>57.2</v>
      </c>
      <c r="E50" s="291">
        <v>12</v>
      </c>
      <c r="F50" s="291" t="s">
        <v>70</v>
      </c>
      <c r="G50" s="291">
        <v>160</v>
      </c>
      <c r="H50" s="291"/>
      <c r="I50" s="291"/>
      <c r="J50" s="291"/>
      <c r="K50" s="3256"/>
      <c r="L50" s="363" t="s">
        <v>4151</v>
      </c>
      <c r="M50" s="270"/>
    </row>
    <row r="51" spans="1:13" s="271" customFormat="1">
      <c r="A51" s="304">
        <v>43820</v>
      </c>
      <c r="B51" s="303" t="s">
        <v>143</v>
      </c>
      <c r="C51" s="301"/>
      <c r="D51" s="302"/>
      <c r="E51" s="301"/>
      <c r="F51" s="301"/>
      <c r="G51" s="301"/>
      <c r="H51" s="301">
        <v>4915</v>
      </c>
      <c r="I51" s="301">
        <v>100</v>
      </c>
      <c r="J51" s="301"/>
      <c r="K51" s="301"/>
      <c r="L51" s="350" t="s">
        <v>30</v>
      </c>
      <c r="M51" s="270"/>
    </row>
    <row r="52" spans="1:13" s="271" customFormat="1" ht="20.100000000000001" customHeight="1">
      <c r="A52" s="3629">
        <v>43920</v>
      </c>
      <c r="B52" s="3130" t="s">
        <v>4</v>
      </c>
      <c r="C52" s="3135"/>
      <c r="D52" s="3131"/>
      <c r="E52" s="3135">
        <v>15</v>
      </c>
      <c r="F52" s="3135"/>
      <c r="G52" s="3135"/>
      <c r="H52" s="3135"/>
      <c r="I52" s="3135"/>
      <c r="J52" s="3135"/>
      <c r="K52" s="3135"/>
      <c r="L52" s="3141"/>
      <c r="M52" s="270"/>
    </row>
    <row r="53" spans="1:13" s="271" customFormat="1">
      <c r="A53" s="3629">
        <v>43951</v>
      </c>
      <c r="B53" s="3130" t="s">
        <v>4</v>
      </c>
      <c r="C53" s="3135"/>
      <c r="D53" s="3131"/>
      <c r="E53" s="3135">
        <v>15</v>
      </c>
      <c r="F53" s="3135"/>
      <c r="G53" s="3135"/>
      <c r="H53" s="3135"/>
      <c r="I53" s="3135"/>
      <c r="J53" s="3135"/>
      <c r="K53" s="3135"/>
      <c r="L53" s="3141"/>
      <c r="M53" s="270"/>
    </row>
    <row r="54" spans="1:13" s="271" customFormat="1" ht="19.5" customHeight="1">
      <c r="A54" s="3629">
        <v>43981</v>
      </c>
      <c r="B54" s="3130" t="s">
        <v>4</v>
      </c>
      <c r="C54" s="3135"/>
      <c r="D54" s="3131"/>
      <c r="E54" s="3135">
        <v>15</v>
      </c>
      <c r="F54" s="3135"/>
      <c r="G54" s="3135"/>
      <c r="H54" s="3135"/>
      <c r="I54" s="3135"/>
      <c r="J54" s="3135"/>
      <c r="K54" s="3135"/>
      <c r="L54" s="3141"/>
      <c r="M54" s="270"/>
    </row>
    <row r="55" spans="1:13" s="271" customFormat="1">
      <c r="A55" s="3629">
        <v>44012</v>
      </c>
      <c r="B55" s="3130" t="s">
        <v>4</v>
      </c>
      <c r="C55" s="3135"/>
      <c r="D55" s="3131"/>
      <c r="E55" s="3135">
        <v>15</v>
      </c>
      <c r="F55" s="3135"/>
      <c r="G55" s="3135"/>
      <c r="H55" s="3135"/>
      <c r="I55" s="3135"/>
      <c r="J55" s="3135"/>
      <c r="K55" s="3135"/>
      <c r="L55" s="3141"/>
      <c r="M55" s="270"/>
    </row>
    <row r="56" spans="1:13" s="271" customFormat="1">
      <c r="A56" s="274">
        <v>44023</v>
      </c>
      <c r="B56" s="275" t="s">
        <v>12</v>
      </c>
      <c r="C56" s="4340" t="s">
        <v>6224</v>
      </c>
      <c r="D56" s="4263"/>
      <c r="E56" s="4263"/>
      <c r="F56" s="4263"/>
      <c r="G56" s="4263"/>
      <c r="H56" s="4263"/>
      <c r="I56" s="4263"/>
      <c r="J56" s="4344"/>
      <c r="K56" s="3221"/>
      <c r="L56" s="363"/>
      <c r="M56" s="270"/>
    </row>
    <row r="57" spans="1:13" s="271" customFormat="1" ht="51" customHeight="1">
      <c r="A57" s="318">
        <v>44035</v>
      </c>
      <c r="B57" s="448" t="s">
        <v>16</v>
      </c>
      <c r="C57" s="316">
        <v>30</v>
      </c>
      <c r="D57" s="316">
        <v>25.5</v>
      </c>
      <c r="E57" s="316">
        <v>15</v>
      </c>
      <c r="F57" s="316" t="s">
        <v>70</v>
      </c>
      <c r="G57" s="316">
        <v>157</v>
      </c>
      <c r="H57" s="449"/>
      <c r="I57" s="449"/>
      <c r="J57" s="449"/>
      <c r="K57" s="449"/>
      <c r="L57" s="376" t="s">
        <v>6241</v>
      </c>
      <c r="M57" s="270"/>
    </row>
    <row r="58" spans="1:13" s="271" customFormat="1">
      <c r="A58" s="3629">
        <v>44042</v>
      </c>
      <c r="B58" s="3130" t="s">
        <v>4</v>
      </c>
      <c r="C58" s="3135"/>
      <c r="D58" s="3131"/>
      <c r="E58" s="3135">
        <v>15</v>
      </c>
      <c r="F58" s="3135"/>
      <c r="G58" s="3135"/>
      <c r="H58" s="3135"/>
      <c r="I58" s="3135"/>
      <c r="J58" s="3135"/>
      <c r="K58" s="3135"/>
      <c r="L58" s="3141"/>
      <c r="M58" s="270"/>
    </row>
    <row r="59" spans="1:13" s="271" customFormat="1" ht="25.5" customHeight="1">
      <c r="A59" s="274">
        <v>44048</v>
      </c>
      <c r="B59" s="275" t="s">
        <v>12</v>
      </c>
      <c r="C59" s="4340" t="s">
        <v>2553</v>
      </c>
      <c r="D59" s="4263"/>
      <c r="E59" s="4263"/>
      <c r="F59" s="4263"/>
      <c r="G59" s="4263"/>
      <c r="H59" s="4263"/>
      <c r="I59" s="4263"/>
      <c r="J59" s="4344"/>
      <c r="K59" s="3221"/>
      <c r="L59" s="363"/>
      <c r="M59" s="270"/>
    </row>
    <row r="60" spans="1:13" s="271" customFormat="1" ht="20.100000000000001" customHeight="1">
      <c r="A60" s="274">
        <v>44067</v>
      </c>
      <c r="B60" s="275" t="s">
        <v>143</v>
      </c>
      <c r="C60" s="291"/>
      <c r="D60" s="292" t="s">
        <v>324</v>
      </c>
      <c r="E60" s="291"/>
      <c r="F60" s="291"/>
      <c r="G60" s="291"/>
      <c r="H60" s="291">
        <v>4775</v>
      </c>
      <c r="I60" s="291">
        <v>100</v>
      </c>
      <c r="J60" s="291"/>
      <c r="K60" s="3256"/>
      <c r="L60" s="363" t="s">
        <v>30</v>
      </c>
      <c r="M60" s="270"/>
    </row>
    <row r="61" spans="1:13" s="271" customFormat="1">
      <c r="A61" s="3629">
        <v>44073</v>
      </c>
      <c r="B61" s="3130" t="s">
        <v>4</v>
      </c>
      <c r="C61" s="3135"/>
      <c r="D61" s="3131"/>
      <c r="E61" s="3135">
        <v>15</v>
      </c>
      <c r="F61" s="3135"/>
      <c r="G61" s="3135"/>
      <c r="H61" s="3135"/>
      <c r="I61" s="3135"/>
      <c r="J61" s="3135"/>
      <c r="K61" s="3135"/>
      <c r="L61" s="3141"/>
      <c r="M61" s="270"/>
    </row>
    <row r="62" spans="1:13" s="271" customFormat="1" ht="20.100000000000001" customHeight="1">
      <c r="A62" s="274">
        <v>44212</v>
      </c>
      <c r="B62" s="275" t="s">
        <v>16</v>
      </c>
      <c r="C62" s="291">
        <v>110</v>
      </c>
      <c r="D62" s="292">
        <f t="shared" ref="D62:D89" si="1">+C62*(100-E62)/100</f>
        <v>88</v>
      </c>
      <c r="E62" s="291">
        <v>20</v>
      </c>
      <c r="F62" s="291" t="s">
        <v>70</v>
      </c>
      <c r="G62" s="291">
        <v>140</v>
      </c>
      <c r="H62" s="291"/>
      <c r="I62" s="291"/>
      <c r="J62" s="291"/>
      <c r="K62" s="3256"/>
      <c r="L62" s="363" t="s">
        <v>4153</v>
      </c>
      <c r="M62" s="270"/>
    </row>
    <row r="63" spans="1:13" s="271" customFormat="1" ht="20.100000000000001" customHeight="1">
      <c r="A63" s="274">
        <v>44215</v>
      </c>
      <c r="B63" s="275" t="s">
        <v>143</v>
      </c>
      <c r="C63" s="291"/>
      <c r="D63" s="292" t="s">
        <v>324</v>
      </c>
      <c r="E63" s="291"/>
      <c r="F63" s="291"/>
      <c r="G63" s="291"/>
      <c r="H63" s="291">
        <v>4593</v>
      </c>
      <c r="I63" s="291">
        <v>100</v>
      </c>
      <c r="J63" s="291"/>
      <c r="K63" s="3256"/>
      <c r="L63" s="363" t="s">
        <v>6455</v>
      </c>
      <c r="M63" s="270"/>
    </row>
    <row r="64" spans="1:13" s="271" customFormat="1" ht="20.100000000000001" customHeight="1">
      <c r="A64" s="274">
        <v>44256</v>
      </c>
      <c r="B64" s="275" t="s">
        <v>16</v>
      </c>
      <c r="C64" s="291">
        <v>75</v>
      </c>
      <c r="D64" s="292">
        <f t="shared" si="1"/>
        <v>60</v>
      </c>
      <c r="E64" s="291">
        <v>20</v>
      </c>
      <c r="F64" s="291" t="s">
        <v>70</v>
      </c>
      <c r="G64" s="291">
        <v>160</v>
      </c>
      <c r="H64" s="291"/>
      <c r="I64" s="291"/>
      <c r="J64" s="291"/>
      <c r="K64" s="3256"/>
      <c r="L64" s="363" t="s">
        <v>4790</v>
      </c>
      <c r="M64" s="270"/>
    </row>
    <row r="65" spans="1:13" s="271" customFormat="1" ht="20.100000000000001" customHeight="1">
      <c r="A65" s="2261">
        <v>44353</v>
      </c>
      <c r="B65" s="1297" t="s">
        <v>143</v>
      </c>
      <c r="C65" s="1850"/>
      <c r="D65" s="23"/>
      <c r="E65" s="1850"/>
      <c r="F65" s="1850"/>
      <c r="G65" s="1850"/>
      <c r="H65" s="4011">
        <v>4770</v>
      </c>
      <c r="I65" s="4011">
        <v>98</v>
      </c>
      <c r="J65" s="1850"/>
      <c r="K65" s="1850"/>
      <c r="L65" s="83" t="s">
        <v>2253</v>
      </c>
      <c r="M65" s="270"/>
    </row>
    <row r="66" spans="1:13" s="271" customFormat="1" ht="20.100000000000001" customHeight="1">
      <c r="A66" s="274">
        <v>44380</v>
      </c>
      <c r="B66" s="275" t="s">
        <v>16</v>
      </c>
      <c r="C66" s="291">
        <v>90</v>
      </c>
      <c r="D66" s="292">
        <f t="shared" si="1"/>
        <v>72</v>
      </c>
      <c r="E66" s="291">
        <v>20</v>
      </c>
      <c r="F66" s="291" t="s">
        <v>70</v>
      </c>
      <c r="G66" s="291">
        <v>150</v>
      </c>
      <c r="H66" s="291"/>
      <c r="I66" s="291"/>
      <c r="J66" s="291"/>
      <c r="K66" s="3256"/>
      <c r="L66" s="363" t="s">
        <v>4790</v>
      </c>
      <c r="M66" s="270"/>
    </row>
    <row r="67" spans="1:13" s="271" customFormat="1" ht="20.100000000000001" customHeight="1">
      <c r="A67" s="318">
        <v>44445</v>
      </c>
      <c r="B67" s="448" t="s">
        <v>143</v>
      </c>
      <c r="C67" s="449"/>
      <c r="D67" s="316">
        <f t="shared" si="1"/>
        <v>0</v>
      </c>
      <c r="E67" s="449"/>
      <c r="F67" s="449"/>
      <c r="G67" s="449"/>
      <c r="H67" s="316">
        <v>4518</v>
      </c>
      <c r="I67" s="316">
        <v>100</v>
      </c>
      <c r="J67" s="449"/>
      <c r="K67" s="449"/>
      <c r="L67" s="376" t="s">
        <v>6817</v>
      </c>
      <c r="M67" s="270"/>
    </row>
    <row r="68" spans="1:13" s="271" customFormat="1">
      <c r="A68" s="318">
        <v>44449</v>
      </c>
      <c r="B68" s="448" t="s">
        <v>143</v>
      </c>
      <c r="C68" s="449"/>
      <c r="D68" s="316">
        <f t="shared" si="1"/>
        <v>0</v>
      </c>
      <c r="E68" s="449"/>
      <c r="F68" s="449"/>
      <c r="G68" s="449"/>
      <c r="H68" s="449">
        <v>4575</v>
      </c>
      <c r="I68" s="449">
        <v>100</v>
      </c>
      <c r="J68" s="449"/>
      <c r="K68" s="449"/>
      <c r="L68" s="376" t="s">
        <v>6823</v>
      </c>
      <c r="M68" s="270"/>
    </row>
    <row r="69" spans="1:13" s="271" customFormat="1" ht="38.25" customHeight="1">
      <c r="A69" s="318">
        <v>44498</v>
      </c>
      <c r="B69" s="448" t="s">
        <v>16</v>
      </c>
      <c r="C69" s="449">
        <v>60</v>
      </c>
      <c r="D69" s="316">
        <f t="shared" si="1"/>
        <v>51</v>
      </c>
      <c r="E69" s="449">
        <v>15</v>
      </c>
      <c r="F69" s="449" t="s">
        <v>70</v>
      </c>
      <c r="G69" s="449">
        <v>170</v>
      </c>
      <c r="H69" s="449"/>
      <c r="I69" s="449"/>
      <c r="J69" s="449"/>
      <c r="K69" s="449"/>
      <c r="L69" s="447" t="s">
        <v>6896</v>
      </c>
      <c r="M69" s="270"/>
    </row>
    <row r="70" spans="1:13" s="271" customFormat="1">
      <c r="A70" s="274"/>
      <c r="B70" s="275"/>
      <c r="C70" s="291"/>
      <c r="D70" s="292">
        <f t="shared" si="1"/>
        <v>0</v>
      </c>
      <c r="E70" s="291"/>
      <c r="F70" s="291"/>
      <c r="G70" s="291"/>
      <c r="H70" s="291"/>
      <c r="I70" s="291"/>
      <c r="J70" s="291"/>
      <c r="K70" s="3256"/>
      <c r="L70" s="363"/>
      <c r="M70" s="270"/>
    </row>
    <row r="71" spans="1:13" s="271" customFormat="1" ht="20.100000000000001" customHeight="1">
      <c r="A71" s="274"/>
      <c r="B71" s="275"/>
      <c r="C71" s="291"/>
      <c r="D71" s="292">
        <f t="shared" si="1"/>
        <v>0</v>
      </c>
      <c r="E71" s="291"/>
      <c r="F71" s="291"/>
      <c r="G71" s="291"/>
      <c r="H71" s="291"/>
      <c r="I71" s="291"/>
      <c r="J71" s="291"/>
      <c r="K71" s="3256"/>
      <c r="L71" s="363"/>
      <c r="M71" s="270"/>
    </row>
    <row r="72" spans="1:13" s="271" customFormat="1">
      <c r="A72" s="274"/>
      <c r="B72" s="275"/>
      <c r="C72" s="291"/>
      <c r="D72" s="292">
        <f t="shared" si="1"/>
        <v>0</v>
      </c>
      <c r="E72" s="291"/>
      <c r="F72" s="291"/>
      <c r="G72" s="291"/>
      <c r="H72" s="291"/>
      <c r="I72" s="291"/>
      <c r="J72" s="291"/>
      <c r="K72" s="3256"/>
      <c r="L72" s="363"/>
      <c r="M72" s="270"/>
    </row>
    <row r="73" spans="1:13" s="271" customFormat="1">
      <c r="A73" s="274"/>
      <c r="B73" s="275"/>
      <c r="C73" s="291"/>
      <c r="D73" s="292">
        <f t="shared" si="1"/>
        <v>0</v>
      </c>
      <c r="E73" s="291"/>
      <c r="F73" s="291"/>
      <c r="G73" s="291"/>
      <c r="H73" s="291"/>
      <c r="I73" s="291"/>
      <c r="J73" s="291"/>
      <c r="K73" s="3256"/>
      <c r="L73" s="363"/>
      <c r="M73" s="270"/>
    </row>
    <row r="74" spans="1:13" s="271" customFormat="1">
      <c r="A74" s="274"/>
      <c r="B74" s="275"/>
      <c r="C74" s="291"/>
      <c r="D74" s="292">
        <f t="shared" si="1"/>
        <v>0</v>
      </c>
      <c r="E74" s="291"/>
      <c r="F74" s="291"/>
      <c r="G74" s="291"/>
      <c r="H74" s="291"/>
      <c r="I74" s="291"/>
      <c r="J74" s="291"/>
      <c r="K74" s="3256"/>
      <c r="L74" s="363"/>
      <c r="M74" s="270"/>
    </row>
    <row r="75" spans="1:13" s="271" customFormat="1" ht="20.100000000000001" customHeight="1">
      <c r="A75" s="274"/>
      <c r="B75" s="275"/>
      <c r="C75" s="291"/>
      <c r="D75" s="292">
        <f t="shared" si="1"/>
        <v>0</v>
      </c>
      <c r="E75" s="291"/>
      <c r="F75" s="291"/>
      <c r="G75" s="291"/>
      <c r="H75" s="291"/>
      <c r="I75" s="291"/>
      <c r="J75" s="291"/>
      <c r="K75" s="3256"/>
      <c r="L75" s="363"/>
      <c r="M75" s="270"/>
    </row>
    <row r="76" spans="1:13" s="271" customFormat="1" ht="20.100000000000001" customHeight="1">
      <c r="A76" s="274"/>
      <c r="B76" s="275"/>
      <c r="C76" s="291"/>
      <c r="D76" s="292">
        <f t="shared" si="1"/>
        <v>0</v>
      </c>
      <c r="E76" s="291"/>
      <c r="F76" s="291"/>
      <c r="G76" s="291"/>
      <c r="H76" s="291"/>
      <c r="I76" s="291"/>
      <c r="J76" s="291"/>
      <c r="K76" s="3256"/>
      <c r="L76" s="363"/>
      <c r="M76" s="270"/>
    </row>
    <row r="77" spans="1:13" s="271" customFormat="1" ht="20.100000000000001" customHeight="1">
      <c r="A77" s="274"/>
      <c r="B77" s="275"/>
      <c r="C77" s="291"/>
      <c r="D77" s="292">
        <f t="shared" si="1"/>
        <v>0</v>
      </c>
      <c r="E77" s="291"/>
      <c r="F77" s="291"/>
      <c r="G77" s="291"/>
      <c r="H77" s="291"/>
      <c r="I77" s="291"/>
      <c r="J77" s="291"/>
      <c r="K77" s="3256"/>
      <c r="L77" s="363"/>
      <c r="M77" s="270"/>
    </row>
    <row r="78" spans="1:13" s="271" customFormat="1" ht="20.100000000000001" customHeight="1">
      <c r="A78" s="274"/>
      <c r="B78" s="275"/>
      <c r="C78" s="291"/>
      <c r="D78" s="292">
        <f t="shared" si="1"/>
        <v>0</v>
      </c>
      <c r="E78" s="291"/>
      <c r="F78" s="291"/>
      <c r="G78" s="291"/>
      <c r="H78" s="291"/>
      <c r="I78" s="291"/>
      <c r="J78" s="291"/>
      <c r="K78" s="3256"/>
      <c r="L78" s="363"/>
      <c r="M78" s="270"/>
    </row>
    <row r="79" spans="1:13" s="271" customFormat="1">
      <c r="A79" s="274"/>
      <c r="B79" s="275"/>
      <c r="C79" s="291"/>
      <c r="D79" s="292">
        <f t="shared" si="1"/>
        <v>0</v>
      </c>
      <c r="E79" s="291"/>
      <c r="F79" s="291"/>
      <c r="G79" s="291"/>
      <c r="H79" s="291"/>
      <c r="I79" s="291"/>
      <c r="J79" s="291"/>
      <c r="K79" s="3256"/>
      <c r="L79" s="363"/>
      <c r="M79" s="270"/>
    </row>
    <row r="80" spans="1:13" s="271" customFormat="1">
      <c r="A80" s="274"/>
      <c r="B80" s="275"/>
      <c r="C80" s="291"/>
      <c r="D80" s="292">
        <f t="shared" si="1"/>
        <v>0</v>
      </c>
      <c r="E80" s="291"/>
      <c r="F80" s="291"/>
      <c r="G80" s="291"/>
      <c r="H80" s="291"/>
      <c r="I80" s="291"/>
      <c r="J80" s="291"/>
      <c r="K80" s="3256"/>
      <c r="L80" s="363"/>
      <c r="M80" s="270"/>
    </row>
    <row r="81" spans="1:13" s="271" customFormat="1">
      <c r="A81" s="274"/>
      <c r="B81" s="275"/>
      <c r="C81" s="291"/>
      <c r="D81" s="292">
        <f t="shared" si="1"/>
        <v>0</v>
      </c>
      <c r="E81" s="291"/>
      <c r="F81" s="291"/>
      <c r="G81" s="291"/>
      <c r="H81" s="291"/>
      <c r="I81" s="291"/>
      <c r="J81" s="291"/>
      <c r="K81" s="3256"/>
      <c r="L81" s="363"/>
      <c r="M81" s="270"/>
    </row>
    <row r="82" spans="1:13" s="271" customFormat="1" ht="20.100000000000001" customHeight="1">
      <c r="A82" s="274"/>
      <c r="B82" s="275"/>
      <c r="C82" s="291"/>
      <c r="D82" s="292">
        <f t="shared" si="1"/>
        <v>0</v>
      </c>
      <c r="E82" s="291"/>
      <c r="F82" s="291"/>
      <c r="G82" s="291"/>
      <c r="H82" s="291"/>
      <c r="I82" s="291"/>
      <c r="J82" s="291"/>
      <c r="K82" s="3256"/>
      <c r="L82" s="363"/>
      <c r="M82" s="270"/>
    </row>
    <row r="83" spans="1:13" s="271" customFormat="1">
      <c r="A83" s="274"/>
      <c r="B83" s="275"/>
      <c r="C83" s="291"/>
      <c r="D83" s="292">
        <f t="shared" si="1"/>
        <v>0</v>
      </c>
      <c r="E83" s="291"/>
      <c r="F83" s="291"/>
      <c r="G83" s="291"/>
      <c r="H83" s="291"/>
      <c r="I83" s="291"/>
      <c r="J83" s="291"/>
      <c r="K83" s="3256"/>
      <c r="L83" s="363"/>
      <c r="M83" s="270"/>
    </row>
    <row r="84" spans="1:13" s="271" customFormat="1">
      <c r="A84" s="274"/>
      <c r="B84" s="275"/>
      <c r="C84" s="291"/>
      <c r="D84" s="292">
        <f t="shared" si="1"/>
        <v>0</v>
      </c>
      <c r="E84" s="291"/>
      <c r="F84" s="291"/>
      <c r="G84" s="291"/>
      <c r="H84" s="291"/>
      <c r="I84" s="291"/>
      <c r="J84" s="291"/>
      <c r="K84" s="3256"/>
      <c r="L84" s="363"/>
      <c r="M84" s="270"/>
    </row>
    <row r="85" spans="1:13" s="271" customFormat="1">
      <c r="A85" s="274"/>
      <c r="B85" s="275"/>
      <c r="C85" s="291"/>
      <c r="D85" s="292">
        <f t="shared" si="1"/>
        <v>0</v>
      </c>
      <c r="E85" s="291"/>
      <c r="F85" s="291"/>
      <c r="G85" s="291"/>
      <c r="H85" s="291"/>
      <c r="I85" s="291"/>
      <c r="J85" s="291"/>
      <c r="K85" s="3256"/>
      <c r="L85" s="363"/>
      <c r="M85" s="270"/>
    </row>
    <row r="86" spans="1:13" s="271" customFormat="1" ht="20.100000000000001" customHeight="1">
      <c r="A86" s="274"/>
      <c r="B86" s="275"/>
      <c r="C86" s="291"/>
      <c r="D86" s="292">
        <f t="shared" si="1"/>
        <v>0</v>
      </c>
      <c r="E86" s="291"/>
      <c r="F86" s="291"/>
      <c r="G86" s="291"/>
      <c r="H86" s="291"/>
      <c r="I86" s="291"/>
      <c r="J86" s="291"/>
      <c r="K86" s="3256"/>
      <c r="L86" s="363"/>
      <c r="M86" s="270"/>
    </row>
    <row r="87" spans="1:13" s="271" customFormat="1" ht="20.100000000000001" customHeight="1">
      <c r="A87" s="274"/>
      <c r="B87" s="275"/>
      <c r="C87" s="291"/>
      <c r="D87" s="292">
        <f t="shared" si="1"/>
        <v>0</v>
      </c>
      <c r="E87" s="291"/>
      <c r="F87" s="291"/>
      <c r="G87" s="291"/>
      <c r="H87" s="291"/>
      <c r="I87" s="291"/>
      <c r="J87" s="291"/>
      <c r="K87" s="3256"/>
      <c r="L87" s="363"/>
      <c r="M87" s="270"/>
    </row>
    <row r="88" spans="1:13" s="271" customFormat="1">
      <c r="A88" s="274"/>
      <c r="B88" s="275"/>
      <c r="C88" s="291"/>
      <c r="D88" s="292">
        <f t="shared" si="1"/>
        <v>0</v>
      </c>
      <c r="E88" s="291"/>
      <c r="F88" s="291"/>
      <c r="G88" s="291"/>
      <c r="H88" s="291"/>
      <c r="I88" s="291"/>
      <c r="J88" s="291"/>
      <c r="K88" s="3256"/>
      <c r="L88" s="363"/>
      <c r="M88" s="270"/>
    </row>
    <row r="89" spans="1:13" s="271" customFormat="1">
      <c r="A89" s="274"/>
      <c r="B89" s="275"/>
      <c r="C89" s="291"/>
      <c r="D89" s="292">
        <f t="shared" si="1"/>
        <v>0</v>
      </c>
      <c r="E89" s="291"/>
      <c r="F89" s="291"/>
      <c r="G89" s="291"/>
      <c r="H89" s="291"/>
      <c r="I89" s="291"/>
      <c r="J89" s="291"/>
      <c r="K89" s="3256"/>
      <c r="L89" s="363"/>
      <c r="M89" s="270"/>
    </row>
    <row r="90" spans="1:13" s="271" customFormat="1">
      <c r="A90" s="274"/>
      <c r="B90" s="275"/>
      <c r="C90" s="291"/>
      <c r="D90" s="292">
        <f t="shared" ref="D90:D121" si="2">+C90*(100-E90)/100</f>
        <v>0</v>
      </c>
      <c r="E90" s="291"/>
      <c r="F90" s="291"/>
      <c r="G90" s="291"/>
      <c r="H90" s="291"/>
      <c r="I90" s="291"/>
      <c r="J90" s="291"/>
      <c r="K90" s="3256"/>
      <c r="L90" s="363"/>
      <c r="M90" s="270"/>
    </row>
    <row r="91" spans="1:13" s="271" customFormat="1">
      <c r="A91" s="274"/>
      <c r="B91" s="275"/>
      <c r="C91" s="291"/>
      <c r="D91" s="292">
        <f t="shared" si="2"/>
        <v>0</v>
      </c>
      <c r="E91" s="291"/>
      <c r="F91" s="291"/>
      <c r="G91" s="291"/>
      <c r="H91" s="291"/>
      <c r="I91" s="291"/>
      <c r="J91" s="291"/>
      <c r="K91" s="3256"/>
      <c r="L91" s="363"/>
      <c r="M91" s="270"/>
    </row>
    <row r="92" spans="1:13" s="271" customFormat="1">
      <c r="A92" s="274"/>
      <c r="B92" s="275"/>
      <c r="C92" s="291"/>
      <c r="D92" s="292">
        <f t="shared" si="2"/>
        <v>0</v>
      </c>
      <c r="E92" s="291"/>
      <c r="F92" s="291"/>
      <c r="G92" s="291"/>
      <c r="H92" s="291"/>
      <c r="I92" s="291"/>
      <c r="J92" s="291"/>
      <c r="K92" s="3256"/>
      <c r="L92" s="363"/>
      <c r="M92" s="270"/>
    </row>
    <row r="93" spans="1:13" s="271" customFormat="1">
      <c r="A93" s="274"/>
      <c r="B93" s="275"/>
      <c r="C93" s="291"/>
      <c r="D93" s="292">
        <f t="shared" si="2"/>
        <v>0</v>
      </c>
      <c r="E93" s="291"/>
      <c r="F93" s="291"/>
      <c r="G93" s="291"/>
      <c r="H93" s="291"/>
      <c r="I93" s="291"/>
      <c r="J93" s="291"/>
      <c r="K93" s="3256"/>
      <c r="L93" s="363"/>
      <c r="M93" s="270"/>
    </row>
    <row r="94" spans="1:13" s="271" customFormat="1" ht="20.100000000000001" customHeight="1">
      <c r="A94" s="274"/>
      <c r="B94" s="275"/>
      <c r="C94" s="291"/>
      <c r="D94" s="292">
        <f t="shared" si="2"/>
        <v>0</v>
      </c>
      <c r="E94" s="291"/>
      <c r="F94" s="291"/>
      <c r="G94" s="291"/>
      <c r="H94" s="291"/>
      <c r="I94" s="291"/>
      <c r="J94" s="291"/>
      <c r="K94" s="3256"/>
      <c r="L94" s="363"/>
      <c r="M94" s="270"/>
    </row>
    <row r="95" spans="1:13" s="271" customFormat="1" ht="20.100000000000001" customHeight="1">
      <c r="A95" s="274"/>
      <c r="B95" s="275"/>
      <c r="C95" s="291"/>
      <c r="D95" s="292">
        <f t="shared" si="2"/>
        <v>0</v>
      </c>
      <c r="E95" s="291"/>
      <c r="F95" s="291"/>
      <c r="G95" s="291"/>
      <c r="H95" s="291"/>
      <c r="I95" s="291"/>
      <c r="J95" s="291"/>
      <c r="K95" s="3256"/>
      <c r="L95" s="363"/>
      <c r="M95" s="270"/>
    </row>
    <row r="96" spans="1:13" s="271" customFormat="1" ht="20.100000000000001" customHeight="1">
      <c r="A96" s="274"/>
      <c r="B96" s="275"/>
      <c r="C96" s="291"/>
      <c r="D96" s="292">
        <f t="shared" si="2"/>
        <v>0</v>
      </c>
      <c r="E96" s="291"/>
      <c r="F96" s="291"/>
      <c r="G96" s="291"/>
      <c r="H96" s="291"/>
      <c r="I96" s="291"/>
      <c r="J96" s="291"/>
      <c r="K96" s="3256"/>
      <c r="L96" s="363"/>
      <c r="M96" s="270"/>
    </row>
    <row r="97" spans="1:13" s="271" customFormat="1" ht="20.100000000000001" customHeight="1">
      <c r="A97" s="274"/>
      <c r="B97" s="275"/>
      <c r="C97" s="291"/>
      <c r="D97" s="292">
        <f t="shared" si="2"/>
        <v>0</v>
      </c>
      <c r="E97" s="291"/>
      <c r="F97" s="291"/>
      <c r="G97" s="291"/>
      <c r="H97" s="291"/>
      <c r="I97" s="291"/>
      <c r="J97" s="291"/>
      <c r="K97" s="3256"/>
      <c r="L97" s="363"/>
      <c r="M97" s="270"/>
    </row>
    <row r="98" spans="1:13" s="271" customFormat="1">
      <c r="A98" s="274"/>
      <c r="B98" s="275"/>
      <c r="C98" s="291"/>
      <c r="D98" s="292">
        <f t="shared" si="2"/>
        <v>0</v>
      </c>
      <c r="E98" s="291"/>
      <c r="F98" s="291"/>
      <c r="G98" s="291"/>
      <c r="H98" s="291"/>
      <c r="I98" s="291"/>
      <c r="J98" s="291"/>
      <c r="K98" s="3256"/>
      <c r="L98" s="363"/>
      <c r="M98" s="270"/>
    </row>
    <row r="99" spans="1:13" s="271" customFormat="1" ht="20.100000000000001" customHeight="1">
      <c r="A99" s="274"/>
      <c r="B99" s="275"/>
      <c r="C99" s="291"/>
      <c r="D99" s="292">
        <f t="shared" si="2"/>
        <v>0</v>
      </c>
      <c r="E99" s="291"/>
      <c r="F99" s="291"/>
      <c r="G99" s="291"/>
      <c r="H99" s="291"/>
      <c r="I99" s="291"/>
      <c r="J99" s="291"/>
      <c r="K99" s="3256"/>
      <c r="L99" s="363"/>
      <c r="M99" s="270"/>
    </row>
    <row r="100" spans="1:13" s="271" customFormat="1" ht="20.100000000000001" customHeight="1">
      <c r="A100" s="274"/>
      <c r="B100" s="275"/>
      <c r="C100" s="291"/>
      <c r="D100" s="292">
        <f t="shared" si="2"/>
        <v>0</v>
      </c>
      <c r="E100" s="291"/>
      <c r="F100" s="291"/>
      <c r="G100" s="291"/>
      <c r="H100" s="291"/>
      <c r="I100" s="291"/>
      <c r="J100" s="291"/>
      <c r="K100" s="3256"/>
      <c r="L100" s="363"/>
      <c r="M100" s="270"/>
    </row>
    <row r="101" spans="1:13" s="271" customFormat="1" ht="20.100000000000001" customHeight="1">
      <c r="A101" s="274"/>
      <c r="B101" s="275"/>
      <c r="C101" s="291"/>
      <c r="D101" s="292">
        <f t="shared" si="2"/>
        <v>0</v>
      </c>
      <c r="E101" s="291"/>
      <c r="F101" s="291"/>
      <c r="G101" s="291"/>
      <c r="H101" s="291"/>
      <c r="I101" s="291"/>
      <c r="J101" s="291"/>
      <c r="K101" s="3256"/>
      <c r="L101" s="363"/>
      <c r="M101" s="270"/>
    </row>
    <row r="102" spans="1:13" s="271" customFormat="1" ht="20.100000000000001" customHeight="1">
      <c r="A102" s="274"/>
      <c r="B102" s="275"/>
      <c r="C102" s="291"/>
      <c r="D102" s="292">
        <f t="shared" si="2"/>
        <v>0</v>
      </c>
      <c r="E102" s="291"/>
      <c r="F102" s="291"/>
      <c r="G102" s="291"/>
      <c r="H102" s="291"/>
      <c r="I102" s="291"/>
      <c r="J102" s="291"/>
      <c r="K102" s="3256"/>
      <c r="L102" s="363"/>
      <c r="M102" s="270"/>
    </row>
    <row r="103" spans="1:13" s="271" customFormat="1" ht="20.100000000000001" customHeight="1">
      <c r="A103" s="274"/>
      <c r="B103" s="275"/>
      <c r="C103" s="291"/>
      <c r="D103" s="292">
        <f t="shared" si="2"/>
        <v>0</v>
      </c>
      <c r="E103" s="291"/>
      <c r="F103" s="291"/>
      <c r="G103" s="291"/>
      <c r="H103" s="291"/>
      <c r="I103" s="291"/>
      <c r="J103" s="291"/>
      <c r="K103" s="3256"/>
      <c r="L103" s="363"/>
      <c r="M103" s="270"/>
    </row>
    <row r="104" spans="1:13" s="271" customFormat="1" ht="20.100000000000001" customHeight="1">
      <c r="A104" s="274"/>
      <c r="B104" s="275"/>
      <c r="C104" s="291"/>
      <c r="D104" s="292">
        <f t="shared" si="2"/>
        <v>0</v>
      </c>
      <c r="E104" s="291"/>
      <c r="F104" s="291"/>
      <c r="G104" s="291"/>
      <c r="H104" s="291"/>
      <c r="I104" s="291"/>
      <c r="J104" s="291"/>
      <c r="K104" s="3256"/>
      <c r="L104" s="363"/>
      <c r="M104" s="270"/>
    </row>
    <row r="105" spans="1:13" s="271" customFormat="1" ht="20.100000000000001" customHeight="1">
      <c r="A105" s="274"/>
      <c r="B105" s="275"/>
      <c r="C105" s="291"/>
      <c r="D105" s="292">
        <f t="shared" si="2"/>
        <v>0</v>
      </c>
      <c r="E105" s="291"/>
      <c r="F105" s="291"/>
      <c r="G105" s="291"/>
      <c r="H105" s="291"/>
      <c r="I105" s="291"/>
      <c r="J105" s="291"/>
      <c r="K105" s="3256"/>
      <c r="L105" s="363"/>
      <c r="M105" s="270"/>
    </row>
    <row r="106" spans="1:13" s="271" customFormat="1" ht="20.100000000000001" customHeight="1">
      <c r="A106" s="274"/>
      <c r="B106" s="275"/>
      <c r="C106" s="291"/>
      <c r="D106" s="292">
        <f t="shared" si="2"/>
        <v>0</v>
      </c>
      <c r="E106" s="291"/>
      <c r="F106" s="291"/>
      <c r="G106" s="291"/>
      <c r="H106" s="291"/>
      <c r="I106" s="291"/>
      <c r="J106" s="291"/>
      <c r="K106" s="3256"/>
      <c r="L106" s="363"/>
      <c r="M106" s="270"/>
    </row>
    <row r="107" spans="1:13" s="271" customFormat="1">
      <c r="A107" s="274"/>
      <c r="B107" s="275"/>
      <c r="C107" s="291"/>
      <c r="D107" s="292">
        <f t="shared" si="2"/>
        <v>0</v>
      </c>
      <c r="E107" s="291"/>
      <c r="F107" s="291"/>
      <c r="G107" s="291"/>
      <c r="H107" s="291"/>
      <c r="I107" s="291"/>
      <c r="J107" s="291"/>
      <c r="K107" s="3256"/>
      <c r="L107" s="363"/>
      <c r="M107" s="270"/>
    </row>
    <row r="108" spans="1:13" s="271" customFormat="1" ht="20.100000000000001" customHeight="1">
      <c r="A108" s="274"/>
      <c r="B108" s="275"/>
      <c r="C108" s="291"/>
      <c r="D108" s="292">
        <f t="shared" si="2"/>
        <v>0</v>
      </c>
      <c r="E108" s="291"/>
      <c r="F108" s="291"/>
      <c r="G108" s="291"/>
      <c r="H108" s="291"/>
      <c r="I108" s="291"/>
      <c r="J108" s="291"/>
      <c r="K108" s="3256"/>
      <c r="L108" s="363"/>
      <c r="M108" s="270"/>
    </row>
    <row r="109" spans="1:13" s="271" customFormat="1">
      <c r="A109" s="274"/>
      <c r="B109" s="275"/>
      <c r="C109" s="291"/>
      <c r="D109" s="292">
        <f t="shared" si="2"/>
        <v>0</v>
      </c>
      <c r="E109" s="291"/>
      <c r="F109" s="291"/>
      <c r="G109" s="291"/>
      <c r="H109" s="291"/>
      <c r="I109" s="291"/>
      <c r="J109" s="291"/>
      <c r="K109" s="3256"/>
      <c r="L109" s="363"/>
      <c r="M109" s="270"/>
    </row>
    <row r="110" spans="1:13" s="271" customFormat="1">
      <c r="A110" s="274"/>
      <c r="B110" s="275"/>
      <c r="C110" s="291"/>
      <c r="D110" s="292">
        <f t="shared" si="2"/>
        <v>0</v>
      </c>
      <c r="E110" s="291"/>
      <c r="F110" s="291"/>
      <c r="G110" s="291"/>
      <c r="H110" s="291"/>
      <c r="I110" s="291"/>
      <c r="J110" s="291"/>
      <c r="K110" s="3256"/>
      <c r="L110" s="363"/>
      <c r="M110" s="270"/>
    </row>
    <row r="111" spans="1:13" s="271" customFormat="1">
      <c r="A111" s="274"/>
      <c r="B111" s="275"/>
      <c r="C111" s="291"/>
      <c r="D111" s="292">
        <f t="shared" si="2"/>
        <v>0</v>
      </c>
      <c r="E111" s="291"/>
      <c r="F111" s="291"/>
      <c r="G111" s="291"/>
      <c r="H111" s="291"/>
      <c r="I111" s="291"/>
      <c r="J111" s="291"/>
      <c r="K111" s="3256"/>
      <c r="L111" s="363"/>
      <c r="M111" s="270"/>
    </row>
    <row r="112" spans="1:13" s="271" customFormat="1">
      <c r="A112" s="274"/>
      <c r="B112" s="275"/>
      <c r="C112" s="291"/>
      <c r="D112" s="292">
        <f t="shared" si="2"/>
        <v>0</v>
      </c>
      <c r="E112" s="291"/>
      <c r="F112" s="291"/>
      <c r="G112" s="291"/>
      <c r="H112" s="291"/>
      <c r="I112" s="291"/>
      <c r="J112" s="291"/>
      <c r="K112" s="3256"/>
      <c r="L112" s="363"/>
      <c r="M112" s="270"/>
    </row>
    <row r="113" spans="1:13" s="271" customFormat="1">
      <c r="A113" s="274"/>
      <c r="B113" s="272"/>
      <c r="C113" s="291"/>
      <c r="D113" s="292">
        <f t="shared" si="2"/>
        <v>0</v>
      </c>
      <c r="E113" s="291"/>
      <c r="F113" s="291"/>
      <c r="G113" s="291"/>
      <c r="H113" s="291"/>
      <c r="I113" s="291"/>
      <c r="J113" s="291"/>
      <c r="K113" s="3256"/>
      <c r="L113" s="363"/>
      <c r="M113" s="270"/>
    </row>
    <row r="114" spans="1:13" s="271" customFormat="1">
      <c r="A114" s="274"/>
      <c r="B114" s="272"/>
      <c r="C114" s="291"/>
      <c r="D114" s="292">
        <f t="shared" si="2"/>
        <v>0</v>
      </c>
      <c r="E114" s="291"/>
      <c r="F114" s="291"/>
      <c r="G114" s="291"/>
      <c r="H114" s="291"/>
      <c r="I114" s="291"/>
      <c r="J114" s="291"/>
      <c r="K114" s="3256"/>
      <c r="L114" s="363"/>
      <c r="M114" s="270"/>
    </row>
    <row r="115" spans="1:13" s="271" customFormat="1">
      <c r="A115" s="274"/>
      <c r="B115" s="272"/>
      <c r="C115" s="291"/>
      <c r="D115" s="292">
        <f t="shared" si="2"/>
        <v>0</v>
      </c>
      <c r="E115" s="291"/>
      <c r="F115" s="291"/>
      <c r="G115" s="291"/>
      <c r="H115" s="291"/>
      <c r="I115" s="291"/>
      <c r="J115" s="291"/>
      <c r="K115" s="3256"/>
      <c r="L115" s="363"/>
      <c r="M115" s="270"/>
    </row>
    <row r="116" spans="1:13" s="271" customFormat="1">
      <c r="A116" s="274"/>
      <c r="B116" s="272"/>
      <c r="C116" s="291"/>
      <c r="D116" s="292">
        <f t="shared" si="2"/>
        <v>0</v>
      </c>
      <c r="E116" s="291"/>
      <c r="F116" s="291"/>
      <c r="G116" s="291"/>
      <c r="H116" s="291"/>
      <c r="I116" s="291"/>
      <c r="J116" s="291"/>
      <c r="K116" s="3256"/>
      <c r="L116" s="363"/>
      <c r="M116" s="270"/>
    </row>
    <row r="117" spans="1:13" s="271" customFormat="1">
      <c r="A117" s="274"/>
      <c r="B117" s="272"/>
      <c r="C117" s="291"/>
      <c r="D117" s="292">
        <f t="shared" si="2"/>
        <v>0</v>
      </c>
      <c r="E117" s="291"/>
      <c r="F117" s="291"/>
      <c r="G117" s="291"/>
      <c r="H117" s="291"/>
      <c r="I117" s="291"/>
      <c r="J117" s="291"/>
      <c r="K117" s="3256"/>
      <c r="L117" s="363"/>
      <c r="M117" s="270"/>
    </row>
    <row r="118" spans="1:13" s="271" customFormat="1">
      <c r="A118" s="274"/>
      <c r="B118" s="272"/>
      <c r="C118" s="291"/>
      <c r="D118" s="292">
        <f t="shared" si="2"/>
        <v>0</v>
      </c>
      <c r="E118" s="291"/>
      <c r="F118" s="291"/>
      <c r="G118" s="291"/>
      <c r="H118" s="291"/>
      <c r="I118" s="291"/>
      <c r="J118" s="291"/>
      <c r="K118" s="3256"/>
      <c r="L118" s="363"/>
      <c r="M118" s="270"/>
    </row>
    <row r="119" spans="1:13" s="271" customFormat="1">
      <c r="A119" s="274"/>
      <c r="B119" s="272"/>
      <c r="C119" s="291"/>
      <c r="D119" s="292">
        <f t="shared" si="2"/>
        <v>0</v>
      </c>
      <c r="E119" s="291"/>
      <c r="F119" s="291"/>
      <c r="G119" s="291"/>
      <c r="H119" s="291"/>
      <c r="I119" s="291"/>
      <c r="J119" s="291"/>
      <c r="K119" s="3256"/>
      <c r="L119" s="363"/>
      <c r="M119" s="270"/>
    </row>
    <row r="120" spans="1:13" s="272" customFormat="1">
      <c r="A120" s="274"/>
      <c r="C120" s="291"/>
      <c r="D120" s="292">
        <f t="shared" si="2"/>
        <v>0</v>
      </c>
      <c r="E120" s="291"/>
      <c r="F120" s="291"/>
      <c r="G120" s="291"/>
      <c r="H120" s="291"/>
      <c r="I120" s="291"/>
      <c r="J120" s="291"/>
      <c r="K120" s="3256"/>
      <c r="L120" s="363"/>
      <c r="M120" s="270"/>
    </row>
    <row r="121" spans="1:13" s="272" customFormat="1">
      <c r="A121" s="274"/>
      <c r="C121" s="291"/>
      <c r="D121" s="292">
        <f t="shared" si="2"/>
        <v>0</v>
      </c>
      <c r="E121" s="291"/>
      <c r="F121" s="291"/>
      <c r="G121" s="291"/>
      <c r="H121" s="291"/>
      <c r="I121" s="291"/>
      <c r="J121" s="291"/>
      <c r="K121" s="3256"/>
      <c r="L121" s="363"/>
      <c r="M121" s="270"/>
    </row>
    <row r="122" spans="1:13" s="272" customFormat="1">
      <c r="A122" s="274"/>
      <c r="C122" s="291"/>
      <c r="D122" s="292">
        <f t="shared" ref="D122:D142" si="3">+C122*(100-E122)/100</f>
        <v>0</v>
      </c>
      <c r="E122" s="291"/>
      <c r="F122" s="291"/>
      <c r="G122" s="291"/>
      <c r="H122" s="291"/>
      <c r="I122" s="291"/>
      <c r="J122" s="291"/>
      <c r="K122" s="3256"/>
      <c r="L122" s="363"/>
      <c r="M122" s="270"/>
    </row>
    <row r="123" spans="1:13" s="272" customFormat="1">
      <c r="A123" s="274"/>
      <c r="C123" s="291"/>
      <c r="D123" s="292">
        <f t="shared" si="3"/>
        <v>0</v>
      </c>
      <c r="E123" s="291"/>
      <c r="F123" s="291"/>
      <c r="G123" s="291"/>
      <c r="H123" s="291"/>
      <c r="I123" s="291"/>
      <c r="J123" s="291"/>
      <c r="K123" s="3256"/>
      <c r="L123" s="363"/>
      <c r="M123" s="270"/>
    </row>
    <row r="124" spans="1:13" s="272" customFormat="1">
      <c r="A124" s="274"/>
      <c r="C124" s="291"/>
      <c r="D124" s="292">
        <f t="shared" si="3"/>
        <v>0</v>
      </c>
      <c r="E124" s="291"/>
      <c r="F124" s="291"/>
      <c r="G124" s="291"/>
      <c r="H124" s="291"/>
      <c r="I124" s="291"/>
      <c r="J124" s="291"/>
      <c r="K124" s="3256"/>
      <c r="L124" s="363"/>
      <c r="M124" s="270"/>
    </row>
    <row r="125" spans="1:13" s="272" customFormat="1">
      <c r="A125" s="274"/>
      <c r="C125" s="291"/>
      <c r="D125" s="292">
        <f t="shared" si="3"/>
        <v>0</v>
      </c>
      <c r="E125" s="291"/>
      <c r="F125" s="291"/>
      <c r="G125" s="291"/>
      <c r="H125" s="291"/>
      <c r="I125" s="291"/>
      <c r="J125" s="291"/>
      <c r="K125" s="3256"/>
      <c r="L125" s="363"/>
      <c r="M125" s="270"/>
    </row>
    <row r="126" spans="1:13" s="272" customFormat="1">
      <c r="A126" s="274"/>
      <c r="C126" s="291"/>
      <c r="D126" s="292">
        <f t="shared" si="3"/>
        <v>0</v>
      </c>
      <c r="E126" s="291"/>
      <c r="F126" s="291"/>
      <c r="G126" s="291"/>
      <c r="H126" s="291"/>
      <c r="I126" s="291"/>
      <c r="J126" s="291"/>
      <c r="K126" s="3256"/>
      <c r="L126" s="363"/>
      <c r="M126" s="270"/>
    </row>
    <row r="127" spans="1:13" s="272" customFormat="1">
      <c r="A127" s="274"/>
      <c r="C127" s="291"/>
      <c r="D127" s="292">
        <f t="shared" si="3"/>
        <v>0</v>
      </c>
      <c r="E127" s="291"/>
      <c r="F127" s="291"/>
      <c r="G127" s="291"/>
      <c r="H127" s="291"/>
      <c r="I127" s="291"/>
      <c r="J127" s="291"/>
      <c r="K127" s="3256"/>
      <c r="L127" s="363"/>
      <c r="M127" s="270"/>
    </row>
    <row r="128" spans="1:13" s="272" customFormat="1">
      <c r="A128" s="274"/>
      <c r="C128" s="291"/>
      <c r="D128" s="292">
        <f t="shared" si="3"/>
        <v>0</v>
      </c>
      <c r="E128" s="291"/>
      <c r="F128" s="291"/>
      <c r="G128" s="291"/>
      <c r="H128" s="291"/>
      <c r="I128" s="291"/>
      <c r="J128" s="291"/>
      <c r="K128" s="3256"/>
      <c r="L128" s="363"/>
      <c r="M128" s="270"/>
    </row>
    <row r="129" spans="1:13" s="272" customFormat="1">
      <c r="A129" s="274"/>
      <c r="C129" s="291"/>
      <c r="D129" s="292">
        <f t="shared" si="3"/>
        <v>0</v>
      </c>
      <c r="E129" s="291"/>
      <c r="F129" s="291"/>
      <c r="G129" s="291"/>
      <c r="H129" s="291"/>
      <c r="I129" s="291"/>
      <c r="J129" s="291"/>
      <c r="K129" s="3256"/>
      <c r="L129" s="363"/>
      <c r="M129" s="270"/>
    </row>
    <row r="130" spans="1:13" s="272" customFormat="1">
      <c r="A130" s="274"/>
      <c r="C130" s="291"/>
      <c r="D130" s="292">
        <f t="shared" si="3"/>
        <v>0</v>
      </c>
      <c r="E130" s="291"/>
      <c r="F130" s="291"/>
      <c r="G130" s="291"/>
      <c r="H130" s="291"/>
      <c r="I130" s="291"/>
      <c r="J130" s="291"/>
      <c r="K130" s="3256"/>
      <c r="L130" s="363"/>
      <c r="M130" s="270"/>
    </row>
    <row r="131" spans="1:13" s="272" customFormat="1">
      <c r="A131" s="274"/>
      <c r="C131" s="291"/>
      <c r="D131" s="292">
        <f t="shared" si="3"/>
        <v>0</v>
      </c>
      <c r="E131" s="291"/>
      <c r="F131" s="291"/>
      <c r="G131" s="291"/>
      <c r="H131" s="291"/>
      <c r="I131" s="291"/>
      <c r="J131" s="291"/>
      <c r="K131" s="3256"/>
      <c r="L131" s="363"/>
      <c r="M131" s="270"/>
    </row>
    <row r="132" spans="1:13" s="272" customFormat="1">
      <c r="A132" s="274"/>
      <c r="C132" s="291"/>
      <c r="D132" s="292">
        <f t="shared" si="3"/>
        <v>0</v>
      </c>
      <c r="E132" s="291"/>
      <c r="F132" s="291"/>
      <c r="G132" s="291"/>
      <c r="H132" s="291"/>
      <c r="I132" s="291"/>
      <c r="J132" s="291"/>
      <c r="K132" s="3256"/>
      <c r="L132" s="363"/>
      <c r="M132" s="270"/>
    </row>
    <row r="133" spans="1:13" s="272" customFormat="1">
      <c r="A133" s="274"/>
      <c r="C133" s="291"/>
      <c r="D133" s="292">
        <f t="shared" si="3"/>
        <v>0</v>
      </c>
      <c r="E133" s="291"/>
      <c r="F133" s="291"/>
      <c r="G133" s="291"/>
      <c r="H133" s="291"/>
      <c r="I133" s="291"/>
      <c r="J133" s="291"/>
      <c r="K133" s="3256"/>
      <c r="L133" s="363"/>
      <c r="M133" s="270"/>
    </row>
    <row r="134" spans="1:13" s="272" customFormat="1">
      <c r="A134" s="274"/>
      <c r="C134" s="291"/>
      <c r="D134" s="292">
        <f t="shared" si="3"/>
        <v>0</v>
      </c>
      <c r="E134" s="291"/>
      <c r="F134" s="291"/>
      <c r="G134" s="291"/>
      <c r="H134" s="291"/>
      <c r="I134" s="291"/>
      <c r="J134" s="291"/>
      <c r="K134" s="3256"/>
      <c r="L134" s="363"/>
      <c r="M134" s="270"/>
    </row>
    <row r="135" spans="1:13" s="272" customFormat="1">
      <c r="A135" s="274"/>
      <c r="C135" s="291"/>
      <c r="D135" s="292">
        <f t="shared" si="3"/>
        <v>0</v>
      </c>
      <c r="E135" s="291"/>
      <c r="F135" s="291"/>
      <c r="G135" s="291"/>
      <c r="H135" s="291"/>
      <c r="I135" s="291"/>
      <c r="J135" s="291"/>
      <c r="K135" s="3256"/>
      <c r="L135" s="363"/>
      <c r="M135" s="270"/>
    </row>
    <row r="136" spans="1:13" s="272" customFormat="1">
      <c r="A136" s="274"/>
      <c r="C136" s="291"/>
      <c r="D136" s="292">
        <f t="shared" si="3"/>
        <v>0</v>
      </c>
      <c r="E136" s="291"/>
      <c r="F136" s="291"/>
      <c r="G136" s="291"/>
      <c r="H136" s="291"/>
      <c r="I136" s="291"/>
      <c r="J136" s="291"/>
      <c r="K136" s="3256"/>
      <c r="L136" s="363"/>
      <c r="M136" s="270"/>
    </row>
    <row r="137" spans="1:13" s="272" customFormat="1">
      <c r="A137" s="274"/>
      <c r="C137" s="291"/>
      <c r="D137" s="292">
        <f t="shared" si="3"/>
        <v>0</v>
      </c>
      <c r="E137" s="291"/>
      <c r="F137" s="291"/>
      <c r="G137" s="291"/>
      <c r="H137" s="291"/>
      <c r="I137" s="291"/>
      <c r="J137" s="291"/>
      <c r="K137" s="3256"/>
      <c r="L137" s="363"/>
      <c r="M137" s="270"/>
    </row>
    <row r="138" spans="1:13">
      <c r="A138" s="274"/>
      <c r="C138" s="291"/>
      <c r="D138" s="292">
        <f t="shared" si="3"/>
        <v>0</v>
      </c>
      <c r="E138" s="291"/>
      <c r="F138" s="291"/>
      <c r="G138" s="291"/>
      <c r="H138" s="291"/>
      <c r="I138" s="291"/>
      <c r="J138" s="291"/>
      <c r="K138" s="3256"/>
      <c r="L138" s="363"/>
    </row>
    <row r="139" spans="1:13">
      <c r="A139" s="274"/>
      <c r="C139" s="291"/>
      <c r="D139" s="292">
        <f t="shared" si="3"/>
        <v>0</v>
      </c>
      <c r="E139" s="291"/>
      <c r="F139" s="291"/>
      <c r="G139" s="291"/>
      <c r="H139" s="291"/>
      <c r="I139" s="291"/>
      <c r="J139" s="291"/>
      <c r="K139" s="3256"/>
      <c r="L139" s="363"/>
    </row>
    <row r="140" spans="1:13">
      <c r="C140" s="291"/>
      <c r="D140" s="292">
        <f t="shared" si="3"/>
        <v>0</v>
      </c>
      <c r="E140" s="291"/>
      <c r="F140" s="291"/>
      <c r="G140" s="291"/>
      <c r="H140" s="291"/>
      <c r="I140" s="291"/>
      <c r="J140" s="291"/>
      <c r="K140" s="3256"/>
      <c r="L140" s="363"/>
    </row>
    <row r="141" spans="1:13">
      <c r="C141" s="291"/>
      <c r="D141" s="292">
        <f t="shared" si="3"/>
        <v>0</v>
      </c>
      <c r="E141" s="291"/>
      <c r="F141" s="291"/>
      <c r="G141" s="291"/>
      <c r="H141" s="291"/>
      <c r="I141" s="291"/>
      <c r="J141" s="291"/>
      <c r="K141" s="3256"/>
      <c r="L141" s="363"/>
    </row>
    <row r="142" spans="1:13">
      <c r="C142" s="291"/>
      <c r="D142" s="292">
        <f t="shared" si="3"/>
        <v>0</v>
      </c>
      <c r="E142" s="291"/>
      <c r="F142" s="291"/>
      <c r="G142" s="291"/>
      <c r="H142" s="291"/>
      <c r="I142" s="291"/>
      <c r="J142" s="291"/>
      <c r="K142" s="3256"/>
      <c r="L142" s="363"/>
    </row>
  </sheetData>
  <autoFilter ref="A6:L6"/>
  <customSheetViews>
    <customSheetView guid="{CD481555-6D06-49CD-9625-98C90CC09C9A}">
      <selection activeCell="J30" sqref="J30"/>
      <pageMargins left="0.7" right="0.7" top="0.75" bottom="0.75" header="0.3" footer="0.3"/>
      <pageSetup paperSize="9" orientation="portrait" r:id="rId1"/>
    </customSheetView>
    <customSheetView guid="{9EC6AF21-4B8E-44E3-AF29-8895353139B2}">
      <pane ySplit="6" topLeftCell="A7" activePane="bottomLeft" state="frozen"/>
      <selection pane="bottomLeft" activeCell="K7" sqref="K7"/>
      <pageMargins left="0.7" right="0.7" top="0.75" bottom="0.75" header="0.3" footer="0.3"/>
      <pageSetup paperSize="9" orientation="portrait" r:id="rId2"/>
    </customSheetView>
    <customSheetView guid="{4A6D03CA-35D0-42B2-8E76-6C991766DE68}">
      <pane ySplit="5" topLeftCell="A24" activePane="bottomLeft" state="frozen"/>
      <selection pane="bottomLeft" activeCell="K43" sqref="K43"/>
      <pageMargins left="0.7" right="0.7" top="0.75" bottom="0.75" header="0.3" footer="0.3"/>
      <pageSetup paperSize="9" orientation="portrait" r:id="rId3"/>
    </customSheetView>
    <customSheetView guid="{94FC66D5-BF29-4BE8-974C-C93BA07E9FE3}">
      <pane ySplit="6" topLeftCell="A24" activePane="bottomLeft" state="frozen"/>
      <selection pane="bottomLeft" activeCell="E40" sqref="E40"/>
      <pageMargins left="0.7" right="0.7" top="0.75" bottom="0.75" header="0.3" footer="0.3"/>
      <pageSetup paperSize="9" orientation="portrait" r:id="rId4"/>
    </customSheetView>
  </customSheetViews>
  <mergeCells count="35">
    <mergeCell ref="C59:J59"/>
    <mergeCell ref="C56:J56"/>
    <mergeCell ref="C44:J44"/>
    <mergeCell ref="H39:I39"/>
    <mergeCell ref="C5:F5"/>
    <mergeCell ref="I5:J5"/>
    <mergeCell ref="C11:J11"/>
    <mergeCell ref="C15:J15"/>
    <mergeCell ref="C32:J32"/>
    <mergeCell ref="C28:J28"/>
    <mergeCell ref="C26:J26"/>
    <mergeCell ref="C20:J20"/>
    <mergeCell ref="C19:J19"/>
    <mergeCell ref="C17:J17"/>
    <mergeCell ref="C12:J12"/>
    <mergeCell ref="H33:I33"/>
    <mergeCell ref="A1:L1"/>
    <mergeCell ref="A2:B2"/>
    <mergeCell ref="C2:F2"/>
    <mergeCell ref="G2:H2"/>
    <mergeCell ref="I2:J2"/>
    <mergeCell ref="K2:L2"/>
    <mergeCell ref="C7:J7"/>
    <mergeCell ref="A4:B4"/>
    <mergeCell ref="C4:F4"/>
    <mergeCell ref="G4:H4"/>
    <mergeCell ref="I4:J4"/>
    <mergeCell ref="A5:B5"/>
    <mergeCell ref="K3:L3"/>
    <mergeCell ref="K4:L4"/>
    <mergeCell ref="K5:L5"/>
    <mergeCell ref="A3:B3"/>
    <mergeCell ref="C3:F3"/>
    <mergeCell ref="G3:H3"/>
    <mergeCell ref="I3:J3"/>
  </mergeCells>
  <pageMargins left="0.7" right="0.7" top="0.75" bottom="0.75" header="0.3" footer="0.3"/>
  <pageSetup paperSize="9" orientation="portrait" r:id="rId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M132"/>
  <sheetViews>
    <sheetView zoomScaleNormal="100" workbookViewId="0">
      <pane xSplit="1" ySplit="6" topLeftCell="B45" activePane="bottomRight" state="frozen"/>
      <selection pane="topRight" activeCell="B1" sqref="B1"/>
      <selection pane="bottomLeft" activeCell="A7" sqref="A7"/>
      <selection pane="bottomRight" activeCell="A52" sqref="A52:XFD52"/>
    </sheetView>
  </sheetViews>
  <sheetFormatPr defaultRowHeight="15.75"/>
  <cols>
    <col min="1" max="1" width="15" style="273" customWidth="1"/>
    <col min="2" max="2" width="10.140625" style="272" customWidth="1"/>
    <col min="3" max="10" width="15.7109375" style="272" customWidth="1"/>
    <col min="11" max="11" width="14.42578125" style="272" customWidth="1"/>
    <col min="12" max="12" width="65.28515625" style="271" customWidth="1"/>
    <col min="13" max="16384" width="9.140625" style="270"/>
  </cols>
  <sheetData>
    <row r="1" spans="1:13" s="281" customFormat="1" ht="30.75" customHeight="1" thickTop="1">
      <c r="A1" s="4298" t="s">
        <v>697</v>
      </c>
      <c r="B1" s="4299"/>
      <c r="C1" s="4299"/>
      <c r="D1" s="4299"/>
      <c r="E1" s="4299"/>
      <c r="F1" s="4299"/>
      <c r="G1" s="4299"/>
      <c r="H1" s="4299"/>
      <c r="I1" s="4299"/>
      <c r="J1" s="4299"/>
      <c r="K1" s="4299"/>
      <c r="L1" s="4300"/>
      <c r="M1" s="288"/>
    </row>
    <row r="2" spans="1:13" ht="20.100000000000001" customHeight="1">
      <c r="A2" s="4289" t="s">
        <v>215</v>
      </c>
      <c r="B2" s="4373"/>
      <c r="C2" s="4358">
        <f>+(25+150+121)*25</f>
        <v>7400</v>
      </c>
      <c r="D2" s="4281"/>
      <c r="E2" s="4281"/>
      <c r="F2" s="4359"/>
      <c r="G2" s="4268"/>
      <c r="H2" s="4399"/>
      <c r="I2" s="4365" t="s">
        <v>216</v>
      </c>
      <c r="J2" s="4366"/>
      <c r="K2" s="4350" t="s">
        <v>6553</v>
      </c>
      <c r="L2" s="4351"/>
      <c r="M2" s="3824"/>
    </row>
    <row r="3" spans="1:13" ht="20.100000000000001" customHeight="1">
      <c r="A3" s="4289" t="s">
        <v>217</v>
      </c>
      <c r="B3" s="4373"/>
      <c r="C3" s="4358" t="s">
        <v>236</v>
      </c>
      <c r="D3" s="4281"/>
      <c r="E3" s="4281"/>
      <c r="F3" s="4359"/>
      <c r="G3" s="4400"/>
      <c r="H3" s="4401"/>
      <c r="I3" s="4365" t="s">
        <v>218</v>
      </c>
      <c r="J3" s="4366"/>
      <c r="K3" s="4350" t="s">
        <v>733</v>
      </c>
      <c r="L3" s="4351"/>
      <c r="M3" s="3824"/>
    </row>
    <row r="4" spans="1:13" ht="20.25" customHeight="1">
      <c r="A4" s="4289" t="s">
        <v>219</v>
      </c>
      <c r="B4" s="4373"/>
      <c r="C4" s="4358" t="s">
        <v>4755</v>
      </c>
      <c r="D4" s="4281"/>
      <c r="E4" s="4281"/>
      <c r="F4" s="4359"/>
      <c r="G4" s="4813" t="s">
        <v>3030</v>
      </c>
      <c r="H4" s="4814"/>
      <c r="I4" s="4365" t="s">
        <v>220</v>
      </c>
      <c r="J4" s="4366"/>
      <c r="K4" s="4350" t="s">
        <v>4695</v>
      </c>
      <c r="L4" s="4351"/>
      <c r="M4" s="3824"/>
    </row>
    <row r="5" spans="1:13" s="325" customFormat="1" ht="96" customHeight="1" thickBot="1">
      <c r="A5" s="4360" t="s">
        <v>221</v>
      </c>
      <c r="B5" s="4361"/>
      <c r="C5" s="4362" t="s">
        <v>6908</v>
      </c>
      <c r="D5" s="4363"/>
      <c r="E5" s="4363"/>
      <c r="F5" s="4364"/>
      <c r="G5" s="4396"/>
      <c r="H5" s="4925"/>
      <c r="I5" s="4365" t="s">
        <v>325</v>
      </c>
      <c r="J5" s="4366"/>
      <c r="K5" s="4926" t="s">
        <v>6879</v>
      </c>
      <c r="L5" s="4894"/>
    </row>
    <row r="6" spans="1:13" s="281" customFormat="1" ht="35.25" customHeight="1" thickTop="1">
      <c r="A6" s="284" t="s">
        <v>1</v>
      </c>
      <c r="B6" s="283" t="s">
        <v>0</v>
      </c>
      <c r="C6" s="283" t="s">
        <v>2</v>
      </c>
      <c r="D6" s="283" t="s">
        <v>3</v>
      </c>
      <c r="E6" s="283" t="s">
        <v>4</v>
      </c>
      <c r="F6" s="283" t="s">
        <v>5</v>
      </c>
      <c r="G6" s="283" t="s">
        <v>6</v>
      </c>
      <c r="H6" s="283" t="s">
        <v>7</v>
      </c>
      <c r="I6" s="283" t="s">
        <v>8</v>
      </c>
      <c r="J6" s="283" t="s">
        <v>9</v>
      </c>
      <c r="K6" s="283" t="s">
        <v>6263</v>
      </c>
      <c r="L6" s="3825" t="s">
        <v>10</v>
      </c>
    </row>
    <row r="7" spans="1:13" ht="90.75" customHeight="1">
      <c r="A7" s="4293">
        <v>42072</v>
      </c>
      <c r="B7" s="275" t="s">
        <v>32</v>
      </c>
      <c r="C7" s="4545" t="s">
        <v>696</v>
      </c>
      <c r="D7" s="4549"/>
      <c r="E7" s="4549"/>
      <c r="F7" s="4549"/>
      <c r="G7" s="4549"/>
      <c r="H7" s="4549"/>
      <c r="I7" s="4549"/>
      <c r="J7" s="4550"/>
      <c r="K7" s="3694"/>
      <c r="L7" s="1794" t="s">
        <v>4039</v>
      </c>
    </row>
    <row r="8" spans="1:13" s="271" customFormat="1" ht="36.75" customHeight="1">
      <c r="A8" s="4307"/>
      <c r="B8" s="275" t="s">
        <v>16</v>
      </c>
      <c r="C8" s="291">
        <v>1975</v>
      </c>
      <c r="D8" s="292">
        <f>+C8*(100-E8)/100</f>
        <v>1975</v>
      </c>
      <c r="E8" s="291">
        <v>0</v>
      </c>
      <c r="F8" s="291"/>
      <c r="G8" s="291">
        <v>270</v>
      </c>
      <c r="H8" s="291"/>
      <c r="I8" s="291"/>
      <c r="J8" s="291"/>
      <c r="K8" s="3693"/>
      <c r="L8" s="370" t="s">
        <v>695</v>
      </c>
      <c r="M8" s="270"/>
    </row>
    <row r="9" spans="1:13" s="271" customFormat="1" ht="62.25" customHeight="1">
      <c r="A9" s="274">
        <v>42073</v>
      </c>
      <c r="B9" s="275" t="s">
        <v>16</v>
      </c>
      <c r="C9" s="291">
        <v>1995</v>
      </c>
      <c r="D9" s="292">
        <f>+C9*(100-E9)/100</f>
        <v>1995</v>
      </c>
      <c r="E9" s="291">
        <v>0</v>
      </c>
      <c r="F9" s="291">
        <v>167</v>
      </c>
      <c r="G9" s="291">
        <v>270</v>
      </c>
      <c r="H9" s="291"/>
      <c r="I9" s="291"/>
      <c r="J9" s="291"/>
      <c r="K9" s="3693"/>
      <c r="L9" s="363" t="s">
        <v>694</v>
      </c>
      <c r="M9" s="270"/>
    </row>
    <row r="10" spans="1:13" s="271" customFormat="1" ht="53.25" customHeight="1">
      <c r="A10" s="369">
        <v>42083</v>
      </c>
      <c r="B10" s="275" t="s">
        <v>16</v>
      </c>
      <c r="C10" s="291">
        <v>1825</v>
      </c>
      <c r="D10" s="292">
        <f>+C10*(100-E10)/100</f>
        <v>456.25</v>
      </c>
      <c r="E10" s="291">
        <v>75</v>
      </c>
      <c r="F10" s="291" t="s">
        <v>70</v>
      </c>
      <c r="G10" s="291">
        <v>296</v>
      </c>
      <c r="H10" s="291"/>
      <c r="I10" s="291"/>
      <c r="J10" s="291"/>
      <c r="K10" s="3693"/>
      <c r="L10" s="363" t="s">
        <v>693</v>
      </c>
      <c r="M10" s="270"/>
    </row>
    <row r="11" spans="1:13" s="271" customFormat="1" ht="19.5" customHeight="1">
      <c r="A11" s="368">
        <v>42104</v>
      </c>
      <c r="B11" s="275" t="s">
        <v>11</v>
      </c>
      <c r="C11" s="4345" t="s">
        <v>692</v>
      </c>
      <c r="D11" s="4274"/>
      <c r="E11" s="4274"/>
      <c r="F11" s="4274"/>
      <c r="G11" s="4274"/>
      <c r="H11" s="4274"/>
      <c r="I11" s="4274"/>
      <c r="J11" s="4346"/>
      <c r="K11" s="3690"/>
      <c r="L11" s="363"/>
      <c r="M11" s="270"/>
    </row>
    <row r="12" spans="1:13" s="271" customFormat="1" ht="31.5">
      <c r="A12" s="274">
        <v>42104</v>
      </c>
      <c r="B12" s="275" t="s">
        <v>16</v>
      </c>
      <c r="C12" s="291">
        <v>1810</v>
      </c>
      <c r="D12" s="292">
        <f>+C12*(100-E12)/100</f>
        <v>452.5</v>
      </c>
      <c r="E12" s="291">
        <v>75</v>
      </c>
      <c r="F12" s="291"/>
      <c r="G12" s="291">
        <v>260</v>
      </c>
      <c r="H12" s="291"/>
      <c r="I12" s="291"/>
      <c r="J12" s="291"/>
      <c r="K12" s="3693"/>
      <c r="L12" s="363" t="s">
        <v>691</v>
      </c>
      <c r="M12" s="270"/>
    </row>
    <row r="13" spans="1:13" s="271" customFormat="1" ht="20.100000000000001" customHeight="1">
      <c r="A13" s="274">
        <v>42125</v>
      </c>
      <c r="B13" s="275" t="s">
        <v>11</v>
      </c>
      <c r="C13" s="4345" t="s">
        <v>690</v>
      </c>
      <c r="D13" s="4274"/>
      <c r="E13" s="4274"/>
      <c r="F13" s="4274"/>
      <c r="G13" s="4274"/>
      <c r="H13" s="4274"/>
      <c r="I13" s="4274"/>
      <c r="J13" s="4346"/>
      <c r="K13" s="3690"/>
      <c r="L13" s="363"/>
      <c r="M13" s="270"/>
    </row>
    <row r="14" spans="1:13" s="271" customFormat="1" ht="146.25" customHeight="1">
      <c r="A14" s="274">
        <v>42174</v>
      </c>
      <c r="B14" s="560" t="s">
        <v>11</v>
      </c>
      <c r="C14" s="4414" t="s">
        <v>1970</v>
      </c>
      <c r="D14" s="4271"/>
      <c r="E14" s="4271"/>
      <c r="F14" s="4271"/>
      <c r="G14" s="4271"/>
      <c r="H14" s="4271"/>
      <c r="I14" s="4271"/>
      <c r="J14" s="4415"/>
      <c r="K14" s="3692"/>
      <c r="L14" s="363"/>
      <c r="M14" s="270"/>
    </row>
    <row r="15" spans="1:13" s="271" customFormat="1" ht="87" customHeight="1">
      <c r="A15" s="274">
        <v>42186</v>
      </c>
      <c r="B15" s="580" t="s">
        <v>34</v>
      </c>
      <c r="C15" s="4340" t="s">
        <v>2004</v>
      </c>
      <c r="D15" s="4263"/>
      <c r="E15" s="4263"/>
      <c r="F15" s="4263"/>
      <c r="G15" s="4263"/>
      <c r="H15" s="4263"/>
      <c r="I15" s="4263"/>
      <c r="J15" s="4344"/>
      <c r="K15" s="3689"/>
      <c r="L15" s="1794" t="s">
        <v>4039</v>
      </c>
      <c r="M15" s="270"/>
    </row>
    <row r="16" spans="1:13" s="271" customFormat="1" ht="64.5" customHeight="1">
      <c r="A16" s="274">
        <v>42196</v>
      </c>
      <c r="B16" s="602" t="s">
        <v>16</v>
      </c>
      <c r="C16" s="291">
        <v>1690</v>
      </c>
      <c r="D16" s="292">
        <f t="shared" ref="D16:D37" si="0">+C16*(100-E16)/100</f>
        <v>354.9</v>
      </c>
      <c r="E16" s="291">
        <v>79</v>
      </c>
      <c r="F16" s="291"/>
      <c r="G16" s="291">
        <v>195</v>
      </c>
      <c r="H16" s="291"/>
      <c r="I16" s="291"/>
      <c r="J16" s="291"/>
      <c r="K16" s="3693"/>
      <c r="L16" s="618" t="s">
        <v>2021</v>
      </c>
      <c r="M16" s="270"/>
    </row>
    <row r="17" spans="1:13" s="271" customFormat="1" ht="20.100000000000001" customHeight="1">
      <c r="A17" s="4293">
        <v>42197</v>
      </c>
      <c r="B17" s="609" t="s">
        <v>11</v>
      </c>
      <c r="C17" s="4345" t="s">
        <v>2013</v>
      </c>
      <c r="D17" s="4274"/>
      <c r="E17" s="4274"/>
      <c r="F17" s="4274"/>
      <c r="G17" s="4274"/>
      <c r="H17" s="4274"/>
      <c r="I17" s="4274"/>
      <c r="J17" s="4346"/>
      <c r="K17" s="3690"/>
      <c r="L17" s="363"/>
      <c r="M17" s="270"/>
    </row>
    <row r="18" spans="1:13" s="271" customFormat="1" ht="47.25">
      <c r="A18" s="4307"/>
      <c r="B18" s="609" t="s">
        <v>16</v>
      </c>
      <c r="C18" s="291">
        <v>2790</v>
      </c>
      <c r="D18" s="292">
        <f t="shared" si="0"/>
        <v>418.5</v>
      </c>
      <c r="E18" s="291">
        <v>85</v>
      </c>
      <c r="F18" s="291"/>
      <c r="G18" s="291">
        <v>212</v>
      </c>
      <c r="H18" s="291"/>
      <c r="I18" s="291"/>
      <c r="J18" s="291"/>
      <c r="K18" s="3693"/>
      <c r="L18" s="363" t="s">
        <v>2029</v>
      </c>
      <c r="M18" s="270"/>
    </row>
    <row r="19" spans="1:13" s="271" customFormat="1" ht="48.75" customHeight="1">
      <c r="A19" s="274">
        <v>42208</v>
      </c>
      <c r="B19" s="619" t="s">
        <v>16</v>
      </c>
      <c r="C19" s="291">
        <v>2790</v>
      </c>
      <c r="D19" s="292">
        <f t="shared" si="0"/>
        <v>279</v>
      </c>
      <c r="E19" s="291">
        <v>90</v>
      </c>
      <c r="F19" s="291"/>
      <c r="G19" s="291">
        <v>225</v>
      </c>
      <c r="H19" s="291"/>
      <c r="I19" s="291"/>
      <c r="J19" s="291"/>
      <c r="K19" s="3693"/>
      <c r="L19" s="621" t="s">
        <v>2028</v>
      </c>
      <c r="M19" s="270"/>
    </row>
    <row r="20" spans="1:13" s="271" customFormat="1" ht="28.5" customHeight="1">
      <c r="A20" s="718">
        <v>42217</v>
      </c>
      <c r="B20" s="716" t="s">
        <v>4</v>
      </c>
      <c r="C20" s="4358" t="s">
        <v>6109</v>
      </c>
      <c r="D20" s="4281"/>
      <c r="E20" s="4281"/>
      <c r="F20" s="4281"/>
      <c r="G20" s="4281"/>
      <c r="H20" s="4281"/>
      <c r="I20" s="4281"/>
      <c r="J20" s="4359"/>
      <c r="K20" s="3691"/>
      <c r="L20" s="717"/>
      <c r="M20" s="270"/>
    </row>
    <row r="21" spans="1:13" s="271" customFormat="1" ht="28.5" customHeight="1">
      <c r="A21" s="718">
        <v>42258</v>
      </c>
      <c r="B21" s="716" t="s">
        <v>4</v>
      </c>
      <c r="C21" s="4358" t="s">
        <v>6110</v>
      </c>
      <c r="D21" s="4281"/>
      <c r="E21" s="4281"/>
      <c r="F21" s="4281"/>
      <c r="G21" s="4281"/>
      <c r="H21" s="4281"/>
      <c r="I21" s="4281"/>
      <c r="J21" s="4359"/>
      <c r="K21" s="3691"/>
      <c r="L21" s="717"/>
      <c r="M21" s="270"/>
    </row>
    <row r="22" spans="1:13" s="271" customFormat="1" ht="75.75" customHeight="1" thickBot="1">
      <c r="A22" s="3702">
        <v>42260</v>
      </c>
      <c r="B22" s="3703" t="s">
        <v>11</v>
      </c>
      <c r="C22" s="4920" t="s">
        <v>2237</v>
      </c>
      <c r="D22" s="4921"/>
      <c r="E22" s="4921"/>
      <c r="F22" s="4921"/>
      <c r="G22" s="4921"/>
      <c r="H22" s="4921"/>
      <c r="I22" s="4921"/>
      <c r="J22" s="4922"/>
      <c r="K22" s="3695"/>
      <c r="L22" s="374"/>
      <c r="M22" s="270"/>
    </row>
    <row r="23" spans="1:13" s="271" customFormat="1" ht="118.5" customHeight="1" thickTop="1">
      <c r="A23" s="3706">
        <v>44124</v>
      </c>
      <c r="B23" s="1935" t="s">
        <v>34</v>
      </c>
      <c r="C23" s="4265" t="s">
        <v>6362</v>
      </c>
      <c r="D23" s="4567"/>
      <c r="E23" s="4567"/>
      <c r="F23" s="4567"/>
      <c r="G23" s="4567"/>
      <c r="H23" s="4567"/>
      <c r="I23" s="4567"/>
      <c r="J23" s="4568"/>
      <c r="K23" s="3705" t="s">
        <v>6358</v>
      </c>
      <c r="L23" s="3704" t="s">
        <v>6360</v>
      </c>
      <c r="M23" s="270"/>
    </row>
    <row r="24" spans="1:13" s="271" customFormat="1" ht="27.75" customHeight="1">
      <c r="A24" s="274">
        <v>44133</v>
      </c>
      <c r="B24" s="275"/>
      <c r="C24" s="4345" t="s">
        <v>6361</v>
      </c>
      <c r="D24" s="4274"/>
      <c r="E24" s="4274"/>
      <c r="F24" s="4274"/>
      <c r="G24" s="4274"/>
      <c r="H24" s="4274"/>
      <c r="I24" s="4274"/>
      <c r="J24" s="4274"/>
      <c r="K24" s="903"/>
      <c r="L24" s="363"/>
      <c r="M24" s="270"/>
    </row>
    <row r="25" spans="1:13" s="271" customFormat="1" ht="20.25" customHeight="1">
      <c r="A25" s="3707">
        <v>44134</v>
      </c>
      <c r="B25" s="3130"/>
      <c r="C25" s="4923" t="s">
        <v>6359</v>
      </c>
      <c r="D25" s="4690"/>
      <c r="E25" s="4690"/>
      <c r="F25" s="4690"/>
      <c r="G25" s="4690"/>
      <c r="H25" s="4690"/>
      <c r="I25" s="4690"/>
      <c r="J25" s="4924"/>
      <c r="K25" s="3135"/>
      <c r="L25" s="3141"/>
      <c r="M25" s="270"/>
    </row>
    <row r="26" spans="1:13" s="271" customFormat="1" ht="51" customHeight="1">
      <c r="A26" s="4293">
        <v>44136</v>
      </c>
      <c r="B26" s="275" t="s">
        <v>16</v>
      </c>
      <c r="C26" s="291">
        <v>1980</v>
      </c>
      <c r="D26" s="292">
        <f t="shared" si="0"/>
        <v>0</v>
      </c>
      <c r="E26" s="291">
        <v>100</v>
      </c>
      <c r="F26" s="291" t="s">
        <v>70</v>
      </c>
      <c r="G26" s="291">
        <v>200</v>
      </c>
      <c r="H26" s="291"/>
      <c r="I26" s="291"/>
      <c r="J26" s="291"/>
      <c r="K26" s="3693"/>
      <c r="L26" s="3708" t="s">
        <v>6363</v>
      </c>
      <c r="M26" s="270"/>
    </row>
    <row r="27" spans="1:13" s="271" customFormat="1" ht="37.5" customHeight="1">
      <c r="A27" s="4294"/>
      <c r="B27" s="275" t="s">
        <v>11</v>
      </c>
      <c r="C27" s="4358" t="s">
        <v>6364</v>
      </c>
      <c r="D27" s="4281"/>
      <c r="E27" s="4281"/>
      <c r="F27" s="4281"/>
      <c r="G27" s="4281"/>
      <c r="H27" s="4281"/>
      <c r="I27" s="4281"/>
      <c r="J27" s="4281"/>
      <c r="K27" s="4359"/>
      <c r="L27" s="363"/>
      <c r="M27" s="270"/>
    </row>
    <row r="28" spans="1:13" s="271" customFormat="1" ht="52.5" customHeight="1">
      <c r="A28" s="4307"/>
      <c r="B28" s="275" t="s">
        <v>16</v>
      </c>
      <c r="C28" s="291">
        <v>2300</v>
      </c>
      <c r="D28" s="292">
        <f t="shared" si="0"/>
        <v>0</v>
      </c>
      <c r="E28" s="291">
        <v>100</v>
      </c>
      <c r="F28" s="291" t="s">
        <v>70</v>
      </c>
      <c r="G28" s="291">
        <v>180</v>
      </c>
      <c r="H28" s="291"/>
      <c r="I28" s="291"/>
      <c r="J28" s="291"/>
      <c r="K28" s="3693"/>
      <c r="L28" s="363" t="s">
        <v>6365</v>
      </c>
      <c r="M28" s="270"/>
    </row>
    <row r="29" spans="1:13" s="271" customFormat="1">
      <c r="A29" s="274">
        <v>44138</v>
      </c>
      <c r="B29" s="275" t="s">
        <v>11</v>
      </c>
      <c r="C29" s="4437" t="s">
        <v>6366</v>
      </c>
      <c r="D29" s="4722"/>
      <c r="E29" s="4722"/>
      <c r="F29" s="4722"/>
      <c r="G29" s="4722"/>
      <c r="H29" s="4722"/>
      <c r="I29" s="4722"/>
      <c r="J29" s="4722"/>
      <c r="K29" s="4723"/>
      <c r="L29" s="363"/>
      <c r="M29" s="270"/>
    </row>
    <row r="30" spans="1:13" s="271" customFormat="1" ht="20.100000000000001" customHeight="1" thickBot="1">
      <c r="A30" s="274">
        <v>44141</v>
      </c>
      <c r="B30" s="275" t="s">
        <v>11</v>
      </c>
      <c r="C30" s="4345" t="s">
        <v>6373</v>
      </c>
      <c r="D30" s="4274"/>
      <c r="E30" s="4274"/>
      <c r="F30" s="4274"/>
      <c r="G30" s="4274"/>
      <c r="H30" s="4274"/>
      <c r="I30" s="4274"/>
      <c r="J30" s="4274"/>
      <c r="K30" s="4346"/>
      <c r="L30" s="363"/>
      <c r="M30" s="270"/>
    </row>
    <row r="31" spans="1:13" s="271" customFormat="1" ht="300.75" customHeight="1" thickTop="1">
      <c r="A31" s="3706">
        <v>44221</v>
      </c>
      <c r="B31" s="1935" t="s">
        <v>34</v>
      </c>
      <c r="C31" s="4265" t="s">
        <v>6517</v>
      </c>
      <c r="D31" s="4567"/>
      <c r="E31" s="4567"/>
      <c r="F31" s="4567"/>
      <c r="G31" s="4567"/>
      <c r="H31" s="4567"/>
      <c r="I31" s="4567"/>
      <c r="J31" s="4568"/>
      <c r="K31" s="3816" t="s">
        <v>6512</v>
      </c>
      <c r="L31" s="3817" t="s">
        <v>6516</v>
      </c>
      <c r="M31" s="270"/>
    </row>
    <row r="32" spans="1:13" s="271" customFormat="1" ht="59.25" customHeight="1">
      <c r="A32" s="1930">
        <v>44249</v>
      </c>
      <c r="B32" s="1937" t="s">
        <v>15</v>
      </c>
      <c r="C32" s="4603" t="s">
        <v>6521</v>
      </c>
      <c r="D32" s="4376"/>
      <c r="E32" s="4376"/>
      <c r="F32" s="4376"/>
      <c r="G32" s="4376"/>
      <c r="H32" s="4376"/>
      <c r="I32" s="4376"/>
      <c r="J32" s="4812"/>
      <c r="K32" s="3818"/>
      <c r="L32" s="3819"/>
      <c r="M32" s="270"/>
    </row>
    <row r="33" spans="1:13" s="271" customFormat="1" ht="86.25" customHeight="1">
      <c r="A33" s="1930">
        <v>44259</v>
      </c>
      <c r="B33" s="1937" t="s">
        <v>15</v>
      </c>
      <c r="C33" s="4621" t="s">
        <v>6529</v>
      </c>
      <c r="D33" s="4622" t="e">
        <f t="shared" si="0"/>
        <v>#VALUE!</v>
      </c>
      <c r="E33" s="4622"/>
      <c r="F33" s="4622"/>
      <c r="G33" s="4622"/>
      <c r="H33" s="4622"/>
      <c r="I33" s="4622"/>
      <c r="J33" s="4919"/>
      <c r="K33" s="3818"/>
      <c r="L33" s="3513" t="s">
        <v>6528</v>
      </c>
      <c r="M33" s="270"/>
    </row>
    <row r="34" spans="1:13" s="271" customFormat="1" ht="99" customHeight="1">
      <c r="A34" s="1930">
        <v>44261</v>
      </c>
      <c r="B34" s="1937" t="s">
        <v>15</v>
      </c>
      <c r="C34" s="4603" t="s">
        <v>6540</v>
      </c>
      <c r="D34" s="4376"/>
      <c r="E34" s="4376"/>
      <c r="F34" s="4376"/>
      <c r="G34" s="4376"/>
      <c r="H34" s="4376"/>
      <c r="I34" s="4376"/>
      <c r="J34" s="4812"/>
      <c r="K34" s="3818"/>
      <c r="L34" s="3819"/>
      <c r="M34" s="270"/>
    </row>
    <row r="35" spans="1:13" s="271" customFormat="1" ht="31.5" customHeight="1">
      <c r="A35" s="4516">
        <v>44269</v>
      </c>
      <c r="B35" s="303" t="s">
        <v>11</v>
      </c>
      <c r="C35" s="4917" t="s">
        <v>6551</v>
      </c>
      <c r="D35" s="4385"/>
      <c r="E35" s="4385"/>
      <c r="F35" s="4385"/>
      <c r="G35" s="4385"/>
      <c r="H35" s="4385"/>
      <c r="I35" s="4385"/>
      <c r="J35" s="4918"/>
      <c r="K35" s="301"/>
      <c r="L35" s="3844" t="s">
        <v>6550</v>
      </c>
      <c r="M35" s="270"/>
    </row>
    <row r="36" spans="1:13" s="271" customFormat="1" ht="20.100000000000001" customHeight="1">
      <c r="A36" s="4518"/>
      <c r="B36" s="3130" t="s">
        <v>4</v>
      </c>
      <c r="C36" s="4286" t="s">
        <v>6552</v>
      </c>
      <c r="D36" s="4287"/>
      <c r="E36" s="4287"/>
      <c r="F36" s="4287"/>
      <c r="G36" s="4287"/>
      <c r="H36" s="4287"/>
      <c r="I36" s="4287"/>
      <c r="J36" s="4288"/>
      <c r="K36" s="3135"/>
      <c r="L36" s="3141"/>
      <c r="M36" s="270"/>
    </row>
    <row r="37" spans="1:13" s="271" customFormat="1">
      <c r="A37" s="274">
        <v>44276</v>
      </c>
      <c r="B37" s="275" t="s">
        <v>143</v>
      </c>
      <c r="C37" s="291"/>
      <c r="D37" s="292">
        <f t="shared" si="0"/>
        <v>0</v>
      </c>
      <c r="E37" s="291"/>
      <c r="F37" s="291"/>
      <c r="G37" s="291"/>
      <c r="H37" s="291">
        <v>3070</v>
      </c>
      <c r="I37" s="291">
        <v>100</v>
      </c>
      <c r="J37" s="291"/>
      <c r="K37" s="3693"/>
      <c r="L37" s="363"/>
      <c r="M37" s="270"/>
    </row>
    <row r="38" spans="1:13" s="271" customFormat="1">
      <c r="A38" s="3847">
        <v>44277</v>
      </c>
      <c r="B38" s="3845" t="s">
        <v>27</v>
      </c>
      <c r="C38" s="4280" t="s">
        <v>132</v>
      </c>
      <c r="D38" s="4281"/>
      <c r="E38" s="4281"/>
      <c r="F38" s="4281"/>
      <c r="G38" s="4281"/>
      <c r="H38" s="4281"/>
      <c r="I38" s="4281"/>
      <c r="J38" s="4282"/>
      <c r="K38" s="3846"/>
      <c r="L38" s="363"/>
      <c r="M38" s="270"/>
    </row>
    <row r="39" spans="1:13" s="271" customFormat="1">
      <c r="A39" s="274">
        <v>44278</v>
      </c>
      <c r="B39" s="275" t="s">
        <v>12</v>
      </c>
      <c r="C39" s="4273" t="s">
        <v>5078</v>
      </c>
      <c r="D39" s="4274"/>
      <c r="E39" s="4274"/>
      <c r="F39" s="4274"/>
      <c r="G39" s="4274"/>
      <c r="H39" s="4274"/>
      <c r="I39" s="4274"/>
      <c r="J39" s="4275"/>
      <c r="K39" s="3693"/>
      <c r="L39" s="363"/>
      <c r="M39" s="270"/>
    </row>
    <row r="40" spans="1:13" s="271" customFormat="1" ht="31.5">
      <c r="A40" s="274">
        <v>44280</v>
      </c>
      <c r="B40" s="275" t="s">
        <v>16</v>
      </c>
      <c r="C40" s="3848">
        <v>145</v>
      </c>
      <c r="D40" s="3848">
        <f t="shared" ref="D40" si="1">C40*(100-E40)/100</f>
        <v>5.8</v>
      </c>
      <c r="E40" s="3848">
        <v>96</v>
      </c>
      <c r="F40" s="3848" t="s">
        <v>70</v>
      </c>
      <c r="G40" s="3848">
        <v>208</v>
      </c>
      <c r="H40" s="291"/>
      <c r="I40" s="291"/>
      <c r="J40" s="291"/>
      <c r="K40" s="3693"/>
      <c r="L40" s="363" t="s">
        <v>6554</v>
      </c>
      <c r="M40" s="270"/>
    </row>
    <row r="41" spans="1:13" s="271" customFormat="1">
      <c r="A41" s="274">
        <v>44294</v>
      </c>
      <c r="B41" s="275" t="s">
        <v>12</v>
      </c>
      <c r="C41" s="4273" t="s">
        <v>5078</v>
      </c>
      <c r="D41" s="4274"/>
      <c r="E41" s="4274"/>
      <c r="F41" s="4274"/>
      <c r="G41" s="4274"/>
      <c r="H41" s="4274"/>
      <c r="I41" s="4274"/>
      <c r="J41" s="4275"/>
      <c r="K41" s="3693"/>
      <c r="L41" s="363"/>
      <c r="M41" s="270"/>
    </row>
    <row r="42" spans="1:13" s="271" customFormat="1">
      <c r="A42" s="274">
        <v>44307</v>
      </c>
      <c r="B42" s="275" t="s">
        <v>12</v>
      </c>
      <c r="C42" s="4273" t="s">
        <v>757</v>
      </c>
      <c r="D42" s="4274"/>
      <c r="E42" s="4274"/>
      <c r="F42" s="4274"/>
      <c r="G42" s="4274"/>
      <c r="H42" s="4274"/>
      <c r="I42" s="4274"/>
      <c r="J42" s="4275"/>
      <c r="K42" s="3693"/>
      <c r="L42" s="363"/>
      <c r="M42" s="270"/>
    </row>
    <row r="43" spans="1:13" s="271" customFormat="1">
      <c r="A43" s="274">
        <v>44346</v>
      </c>
      <c r="B43" s="275" t="s">
        <v>143</v>
      </c>
      <c r="C43" s="291"/>
      <c r="D43" s="292" t="s">
        <v>324</v>
      </c>
      <c r="E43" s="291"/>
      <c r="F43" s="291"/>
      <c r="G43" s="291"/>
      <c r="H43" s="291">
        <v>1095</v>
      </c>
      <c r="I43" s="291"/>
      <c r="J43" s="291"/>
      <c r="K43" s="3693"/>
      <c r="L43" s="363" t="s">
        <v>134</v>
      </c>
      <c r="M43" s="270"/>
    </row>
    <row r="44" spans="1:13" s="271" customFormat="1" ht="20.100000000000001" customHeight="1">
      <c r="A44" s="4293">
        <v>44372</v>
      </c>
      <c r="B44" s="275" t="s">
        <v>143</v>
      </c>
      <c r="C44" s="291"/>
      <c r="D44" s="292" t="s">
        <v>324</v>
      </c>
      <c r="E44" s="291"/>
      <c r="F44" s="291"/>
      <c r="G44" s="291"/>
      <c r="H44" s="291">
        <v>1300</v>
      </c>
      <c r="I44" s="291">
        <v>100</v>
      </c>
      <c r="J44" s="291"/>
      <c r="K44" s="3693"/>
      <c r="L44" s="363"/>
      <c r="M44" s="270"/>
    </row>
    <row r="45" spans="1:13" s="271" customFormat="1" ht="19.5" customHeight="1">
      <c r="A45" s="4307"/>
      <c r="B45" s="275" t="s">
        <v>12</v>
      </c>
      <c r="C45" s="4280" t="s">
        <v>757</v>
      </c>
      <c r="D45" s="4281"/>
      <c r="E45" s="4281"/>
      <c r="F45" s="4281"/>
      <c r="G45" s="4281"/>
      <c r="H45" s="4281"/>
      <c r="I45" s="4281"/>
      <c r="J45" s="4282"/>
      <c r="K45" s="3693"/>
      <c r="L45" s="363"/>
      <c r="M45" s="270"/>
    </row>
    <row r="46" spans="1:13" s="271" customFormat="1" ht="38.25" customHeight="1">
      <c r="A46" s="274">
        <v>44381</v>
      </c>
      <c r="B46" s="275" t="s">
        <v>16</v>
      </c>
      <c r="C46" s="4051">
        <v>110</v>
      </c>
      <c r="D46" s="4051">
        <f t="shared" ref="D46" si="2">+C46*(100-E46)/100</f>
        <v>16.5</v>
      </c>
      <c r="E46" s="4051">
        <v>85</v>
      </c>
      <c r="F46" s="4051">
        <f>0.188*1000000/D46</f>
        <v>11393.939393939394</v>
      </c>
      <c r="G46" s="4051">
        <v>160</v>
      </c>
      <c r="H46" s="291"/>
      <c r="I46" s="291"/>
      <c r="J46" s="291"/>
      <c r="K46" s="3693"/>
      <c r="L46" s="363" t="s">
        <v>6722</v>
      </c>
      <c r="M46" s="270"/>
    </row>
    <row r="47" spans="1:13" s="271" customFormat="1">
      <c r="A47" s="274">
        <v>44453</v>
      </c>
      <c r="B47" s="275" t="s">
        <v>143</v>
      </c>
      <c r="C47" s="291"/>
      <c r="D47" s="292" t="s">
        <v>324</v>
      </c>
      <c r="E47" s="291"/>
      <c r="F47" s="291"/>
      <c r="G47" s="291"/>
      <c r="H47" s="291">
        <v>3000</v>
      </c>
      <c r="I47" s="291">
        <v>42</v>
      </c>
      <c r="J47" s="291"/>
      <c r="K47" s="3693"/>
      <c r="L47" s="363" t="s">
        <v>134</v>
      </c>
      <c r="M47" s="270"/>
    </row>
    <row r="48" spans="1:13" s="271" customFormat="1" ht="50.25" customHeight="1">
      <c r="A48" s="1930">
        <v>44490</v>
      </c>
      <c r="B48" s="1937" t="s">
        <v>4264</v>
      </c>
      <c r="C48" s="4331" t="s">
        <v>6882</v>
      </c>
      <c r="D48" s="4332"/>
      <c r="E48" s="4332"/>
      <c r="F48" s="4332"/>
      <c r="G48" s="4332"/>
      <c r="H48" s="4332"/>
      <c r="I48" s="4332"/>
      <c r="J48" s="4333"/>
      <c r="K48" s="3818"/>
      <c r="L48" s="3819"/>
      <c r="M48" s="270"/>
    </row>
    <row r="49" spans="1:13" s="271" customFormat="1" ht="54" customHeight="1">
      <c r="A49" s="1930">
        <v>44492</v>
      </c>
      <c r="B49" s="1937" t="s">
        <v>15</v>
      </c>
      <c r="C49" s="4331" t="s">
        <v>6884</v>
      </c>
      <c r="D49" s="4332" t="e">
        <f t="shared" ref="D49:D78" si="3">+C49*(100-E49)/100</f>
        <v>#VALUE!</v>
      </c>
      <c r="E49" s="4332"/>
      <c r="F49" s="4332"/>
      <c r="G49" s="4332"/>
      <c r="H49" s="4332"/>
      <c r="I49" s="4332"/>
      <c r="J49" s="4333"/>
      <c r="K49" s="3818" t="s">
        <v>6878</v>
      </c>
      <c r="L49" s="3819"/>
      <c r="M49" s="270"/>
    </row>
    <row r="50" spans="1:13" s="271" customFormat="1">
      <c r="A50" s="274">
        <v>44496</v>
      </c>
      <c r="B50" s="275" t="s">
        <v>16</v>
      </c>
      <c r="C50" s="291">
        <v>260</v>
      </c>
      <c r="D50" s="292">
        <f t="shared" si="3"/>
        <v>33.799999999999997</v>
      </c>
      <c r="E50" s="291">
        <v>87</v>
      </c>
      <c r="F50" s="291" t="s">
        <v>70</v>
      </c>
      <c r="G50" s="291">
        <v>165</v>
      </c>
      <c r="H50" s="291"/>
      <c r="I50" s="291"/>
      <c r="J50" s="291"/>
      <c r="K50" s="3693"/>
      <c r="L50" s="363" t="s">
        <v>6892</v>
      </c>
      <c r="M50" s="270"/>
    </row>
    <row r="51" spans="1:13" s="271" customFormat="1" ht="42.75" customHeight="1">
      <c r="A51" s="274">
        <v>44502</v>
      </c>
      <c r="B51" s="275" t="s">
        <v>12</v>
      </c>
      <c r="C51" s="4262" t="s">
        <v>6909</v>
      </c>
      <c r="D51" s="4263"/>
      <c r="E51" s="4263"/>
      <c r="F51" s="4263"/>
      <c r="G51" s="4263"/>
      <c r="H51" s="4263"/>
      <c r="I51" s="4263"/>
      <c r="J51" s="4264"/>
      <c r="K51" s="3693"/>
      <c r="L51" s="363" t="s">
        <v>6907</v>
      </c>
      <c r="M51" s="270"/>
    </row>
    <row r="52" spans="1:13" s="271" customFormat="1" ht="20.100000000000001" customHeight="1">
      <c r="A52" s="274">
        <v>44518</v>
      </c>
      <c r="B52" s="275" t="s">
        <v>12</v>
      </c>
      <c r="C52" s="4280" t="s">
        <v>6933</v>
      </c>
      <c r="D52" s="4281"/>
      <c r="E52" s="4281"/>
      <c r="F52" s="4281"/>
      <c r="G52" s="4281"/>
      <c r="H52" s="4281"/>
      <c r="I52" s="4281"/>
      <c r="J52" s="4282"/>
      <c r="K52" s="3693"/>
      <c r="L52" s="363"/>
      <c r="M52" s="270"/>
    </row>
    <row r="53" spans="1:13" s="271" customFormat="1" ht="20.100000000000001" customHeight="1">
      <c r="A53" s="274"/>
      <c r="B53" s="275"/>
      <c r="C53" s="291"/>
      <c r="D53" s="292">
        <f t="shared" si="3"/>
        <v>0</v>
      </c>
      <c r="E53" s="291"/>
      <c r="F53" s="291"/>
      <c r="G53" s="291"/>
      <c r="H53" s="291"/>
      <c r="I53" s="291"/>
      <c r="J53" s="291"/>
      <c r="K53" s="3693"/>
      <c r="L53" s="363"/>
      <c r="M53" s="270"/>
    </row>
    <row r="54" spans="1:13" s="271" customFormat="1" ht="20.100000000000001" customHeight="1">
      <c r="A54" s="274"/>
      <c r="B54" s="275"/>
      <c r="C54" s="291"/>
      <c r="D54" s="292">
        <f t="shared" si="3"/>
        <v>0</v>
      </c>
      <c r="E54" s="291"/>
      <c r="F54" s="291"/>
      <c r="G54" s="291"/>
      <c r="H54" s="291"/>
      <c r="I54" s="291"/>
      <c r="J54" s="291"/>
      <c r="K54" s="3693"/>
      <c r="L54" s="363"/>
      <c r="M54" s="270"/>
    </row>
    <row r="55" spans="1:13" s="271" customFormat="1" ht="20.100000000000001" customHeight="1">
      <c r="A55" s="274"/>
      <c r="B55" s="275"/>
      <c r="C55" s="291"/>
      <c r="D55" s="292">
        <f t="shared" si="3"/>
        <v>0</v>
      </c>
      <c r="E55" s="291"/>
      <c r="F55" s="291"/>
      <c r="G55" s="291"/>
      <c r="H55" s="291"/>
      <c r="I55" s="291"/>
      <c r="J55" s="291"/>
      <c r="K55" s="3693"/>
      <c r="L55" s="363"/>
      <c r="M55" s="270"/>
    </row>
    <row r="56" spans="1:13" s="271" customFormat="1" ht="20.100000000000001" customHeight="1">
      <c r="A56" s="274"/>
      <c r="B56" s="275"/>
      <c r="C56" s="291"/>
      <c r="D56" s="292">
        <f t="shared" si="3"/>
        <v>0</v>
      </c>
      <c r="E56" s="291"/>
      <c r="F56" s="291"/>
      <c r="G56" s="291"/>
      <c r="H56" s="291"/>
      <c r="I56" s="291"/>
      <c r="J56" s="291"/>
      <c r="K56" s="3693"/>
      <c r="L56" s="363"/>
      <c r="M56" s="270"/>
    </row>
    <row r="57" spans="1:13" s="271" customFormat="1" ht="20.100000000000001" customHeight="1">
      <c r="A57" s="274"/>
      <c r="B57" s="275"/>
      <c r="C57" s="291"/>
      <c r="D57" s="292">
        <f t="shared" si="3"/>
        <v>0</v>
      </c>
      <c r="E57" s="291"/>
      <c r="F57" s="291"/>
      <c r="G57" s="291"/>
      <c r="H57" s="291"/>
      <c r="I57" s="291"/>
      <c r="J57" s="291"/>
      <c r="K57" s="3693"/>
      <c r="L57" s="363"/>
      <c r="M57" s="270"/>
    </row>
    <row r="58" spans="1:13" s="271" customFormat="1" ht="20.100000000000001" customHeight="1">
      <c r="A58" s="274"/>
      <c r="B58" s="275"/>
      <c r="C58" s="291"/>
      <c r="D58" s="292">
        <f t="shared" si="3"/>
        <v>0</v>
      </c>
      <c r="E58" s="291"/>
      <c r="F58" s="291"/>
      <c r="G58" s="291"/>
      <c r="H58" s="291"/>
      <c r="I58" s="291"/>
      <c r="J58" s="291"/>
      <c r="K58" s="3693"/>
      <c r="L58" s="363"/>
      <c r="M58" s="270"/>
    </row>
    <row r="59" spans="1:13" s="271" customFormat="1" ht="20.100000000000001" customHeight="1">
      <c r="A59" s="274"/>
      <c r="B59" s="275"/>
      <c r="C59" s="291"/>
      <c r="D59" s="292">
        <f t="shared" si="3"/>
        <v>0</v>
      </c>
      <c r="E59" s="291"/>
      <c r="F59" s="291"/>
      <c r="G59" s="291"/>
      <c r="H59" s="291"/>
      <c r="I59" s="291"/>
      <c r="J59" s="291"/>
      <c r="K59" s="3693"/>
      <c r="L59" s="363"/>
      <c r="M59" s="270"/>
    </row>
    <row r="60" spans="1:13" s="271" customFormat="1">
      <c r="A60" s="274"/>
      <c r="B60" s="275"/>
      <c r="C60" s="291"/>
      <c r="D60" s="292">
        <f t="shared" si="3"/>
        <v>0</v>
      </c>
      <c r="E60" s="291"/>
      <c r="F60" s="291"/>
      <c r="G60" s="291"/>
      <c r="H60" s="291"/>
      <c r="I60" s="291"/>
      <c r="J60" s="291"/>
      <c r="K60" s="3693"/>
      <c r="L60" s="363"/>
      <c r="M60" s="270"/>
    </row>
    <row r="61" spans="1:13" s="271" customFormat="1" ht="20.100000000000001" customHeight="1">
      <c r="A61" s="274"/>
      <c r="B61" s="275"/>
      <c r="C61" s="291"/>
      <c r="D61" s="292">
        <f t="shared" si="3"/>
        <v>0</v>
      </c>
      <c r="E61" s="291"/>
      <c r="F61" s="291"/>
      <c r="G61" s="291"/>
      <c r="H61" s="291"/>
      <c r="I61" s="291"/>
      <c r="J61" s="291"/>
      <c r="K61" s="3693"/>
      <c r="L61" s="363"/>
      <c r="M61" s="270"/>
    </row>
    <row r="62" spans="1:13" s="271" customFormat="1">
      <c r="A62" s="274"/>
      <c r="B62" s="275"/>
      <c r="C62" s="291"/>
      <c r="D62" s="292">
        <f t="shared" si="3"/>
        <v>0</v>
      </c>
      <c r="E62" s="291"/>
      <c r="F62" s="291"/>
      <c r="G62" s="291"/>
      <c r="H62" s="291"/>
      <c r="I62" s="291"/>
      <c r="J62" s="291"/>
      <c r="K62" s="3693"/>
      <c r="L62" s="363"/>
      <c r="M62" s="270"/>
    </row>
    <row r="63" spans="1:13" s="271" customFormat="1" ht="20.100000000000001" customHeight="1">
      <c r="A63" s="274"/>
      <c r="B63" s="275"/>
      <c r="C63" s="291"/>
      <c r="D63" s="292">
        <f t="shared" si="3"/>
        <v>0</v>
      </c>
      <c r="E63" s="291"/>
      <c r="F63" s="291"/>
      <c r="G63" s="291"/>
      <c r="H63" s="291"/>
      <c r="I63" s="291"/>
      <c r="J63" s="291"/>
      <c r="K63" s="3693"/>
      <c r="L63" s="363"/>
      <c r="M63" s="270"/>
    </row>
    <row r="64" spans="1:13" s="271" customFormat="1">
      <c r="A64" s="274"/>
      <c r="B64" s="275"/>
      <c r="C64" s="291"/>
      <c r="D64" s="292">
        <f t="shared" si="3"/>
        <v>0</v>
      </c>
      <c r="E64" s="291"/>
      <c r="F64" s="291"/>
      <c r="G64" s="291"/>
      <c r="H64" s="291"/>
      <c r="I64" s="291"/>
      <c r="J64" s="291"/>
      <c r="K64" s="3693"/>
      <c r="L64" s="363"/>
      <c r="M64" s="270"/>
    </row>
    <row r="65" spans="1:13" s="271" customFormat="1">
      <c r="A65" s="274"/>
      <c r="B65" s="275"/>
      <c r="C65" s="291"/>
      <c r="D65" s="292">
        <f t="shared" si="3"/>
        <v>0</v>
      </c>
      <c r="E65" s="291"/>
      <c r="F65" s="291"/>
      <c r="G65" s="291"/>
      <c r="H65" s="291"/>
      <c r="I65" s="291"/>
      <c r="J65" s="291"/>
      <c r="K65" s="3693"/>
      <c r="L65" s="363"/>
      <c r="M65" s="270"/>
    </row>
    <row r="66" spans="1:13" s="271" customFormat="1">
      <c r="A66" s="274"/>
      <c r="B66" s="275"/>
      <c r="C66" s="291"/>
      <c r="D66" s="292">
        <f t="shared" si="3"/>
        <v>0</v>
      </c>
      <c r="E66" s="291"/>
      <c r="F66" s="291"/>
      <c r="G66" s="291"/>
      <c r="H66" s="291"/>
      <c r="I66" s="291"/>
      <c r="J66" s="291"/>
      <c r="K66" s="3693"/>
      <c r="L66" s="363"/>
      <c r="M66" s="270"/>
    </row>
    <row r="67" spans="1:13" s="271" customFormat="1" ht="20.100000000000001" customHeight="1">
      <c r="A67" s="274"/>
      <c r="B67" s="275"/>
      <c r="C67" s="291"/>
      <c r="D67" s="292">
        <f t="shared" si="3"/>
        <v>0</v>
      </c>
      <c r="E67" s="291"/>
      <c r="F67" s="291"/>
      <c r="G67" s="291"/>
      <c r="H67" s="291"/>
      <c r="I67" s="291"/>
      <c r="J67" s="291"/>
      <c r="K67" s="3693"/>
      <c r="L67" s="363"/>
      <c r="M67" s="270"/>
    </row>
    <row r="68" spans="1:13" s="271" customFormat="1" ht="20.100000000000001" customHeight="1">
      <c r="A68" s="274"/>
      <c r="B68" s="275"/>
      <c r="C68" s="291"/>
      <c r="D68" s="292">
        <f t="shared" si="3"/>
        <v>0</v>
      </c>
      <c r="E68" s="291"/>
      <c r="F68" s="291"/>
      <c r="G68" s="291"/>
      <c r="H68" s="291"/>
      <c r="I68" s="291"/>
      <c r="J68" s="291"/>
      <c r="K68" s="3693"/>
      <c r="L68" s="363"/>
      <c r="M68" s="270"/>
    </row>
    <row r="69" spans="1:13" s="271" customFormat="1" ht="20.100000000000001" customHeight="1">
      <c r="A69" s="274"/>
      <c r="B69" s="275"/>
      <c r="C69" s="291"/>
      <c r="D69" s="292">
        <f t="shared" si="3"/>
        <v>0</v>
      </c>
      <c r="E69" s="291"/>
      <c r="F69" s="291"/>
      <c r="G69" s="291"/>
      <c r="H69" s="291"/>
      <c r="I69" s="291"/>
      <c r="J69" s="291"/>
      <c r="K69" s="3693"/>
      <c r="L69" s="363"/>
      <c r="M69" s="270"/>
    </row>
    <row r="70" spans="1:13" s="271" customFormat="1" ht="20.100000000000001" customHeight="1">
      <c r="A70" s="274"/>
      <c r="B70" s="275"/>
      <c r="C70" s="291"/>
      <c r="D70" s="292">
        <f t="shared" si="3"/>
        <v>0</v>
      </c>
      <c r="E70" s="291"/>
      <c r="F70" s="291"/>
      <c r="G70" s="291"/>
      <c r="H70" s="291"/>
      <c r="I70" s="291"/>
      <c r="J70" s="291"/>
      <c r="K70" s="3693"/>
      <c r="L70" s="363"/>
      <c r="M70" s="270"/>
    </row>
    <row r="71" spans="1:13" s="271" customFormat="1">
      <c r="A71" s="274"/>
      <c r="B71" s="275"/>
      <c r="C71" s="291"/>
      <c r="D71" s="292">
        <f t="shared" si="3"/>
        <v>0</v>
      </c>
      <c r="E71" s="291"/>
      <c r="F71" s="291"/>
      <c r="G71" s="291"/>
      <c r="H71" s="291"/>
      <c r="I71" s="291"/>
      <c r="J71" s="291"/>
      <c r="K71" s="3693"/>
      <c r="L71" s="363"/>
      <c r="M71" s="270"/>
    </row>
    <row r="72" spans="1:13" s="271" customFormat="1">
      <c r="A72" s="274"/>
      <c r="B72" s="275"/>
      <c r="C72" s="291"/>
      <c r="D72" s="292">
        <f t="shared" si="3"/>
        <v>0</v>
      </c>
      <c r="E72" s="291"/>
      <c r="F72" s="291"/>
      <c r="G72" s="291"/>
      <c r="H72" s="291"/>
      <c r="I72" s="291"/>
      <c r="J72" s="291"/>
      <c r="K72" s="3693"/>
      <c r="L72" s="363"/>
      <c r="M72" s="270"/>
    </row>
    <row r="73" spans="1:13" s="271" customFormat="1">
      <c r="A73" s="274"/>
      <c r="B73" s="275"/>
      <c r="C73" s="291"/>
      <c r="D73" s="292">
        <f t="shared" si="3"/>
        <v>0</v>
      </c>
      <c r="E73" s="291"/>
      <c r="F73" s="291"/>
      <c r="G73" s="291"/>
      <c r="H73" s="291"/>
      <c r="I73" s="291"/>
      <c r="J73" s="291"/>
      <c r="K73" s="3693"/>
      <c r="L73" s="363"/>
      <c r="M73" s="270"/>
    </row>
    <row r="74" spans="1:13" s="271" customFormat="1" ht="20.100000000000001" customHeight="1">
      <c r="A74" s="274"/>
      <c r="B74" s="275"/>
      <c r="C74" s="291"/>
      <c r="D74" s="292">
        <f t="shared" si="3"/>
        <v>0</v>
      </c>
      <c r="E74" s="291"/>
      <c r="F74" s="291"/>
      <c r="G74" s="291"/>
      <c r="H74" s="291"/>
      <c r="I74" s="291"/>
      <c r="J74" s="291"/>
      <c r="K74" s="3693"/>
      <c r="L74" s="363"/>
      <c r="M74" s="270"/>
    </row>
    <row r="75" spans="1:13" s="271" customFormat="1">
      <c r="A75" s="274"/>
      <c r="B75" s="275"/>
      <c r="C75" s="291"/>
      <c r="D75" s="292">
        <f t="shared" si="3"/>
        <v>0</v>
      </c>
      <c r="E75" s="291"/>
      <c r="F75" s="291"/>
      <c r="G75" s="291"/>
      <c r="H75" s="291"/>
      <c r="I75" s="291"/>
      <c r="J75" s="291"/>
      <c r="K75" s="3693"/>
      <c r="L75" s="363"/>
      <c r="M75" s="270"/>
    </row>
    <row r="76" spans="1:13" s="271" customFormat="1">
      <c r="A76" s="274"/>
      <c r="B76" s="275"/>
      <c r="C76" s="291"/>
      <c r="D76" s="292">
        <f t="shared" si="3"/>
        <v>0</v>
      </c>
      <c r="E76" s="291"/>
      <c r="F76" s="291"/>
      <c r="G76" s="291"/>
      <c r="H76" s="291"/>
      <c r="I76" s="291"/>
      <c r="J76" s="291"/>
      <c r="K76" s="3693"/>
      <c r="L76" s="363"/>
      <c r="M76" s="270"/>
    </row>
    <row r="77" spans="1:13" s="271" customFormat="1">
      <c r="A77" s="274"/>
      <c r="B77" s="275"/>
      <c r="C77" s="291"/>
      <c r="D77" s="292">
        <f t="shared" si="3"/>
        <v>0</v>
      </c>
      <c r="E77" s="291"/>
      <c r="F77" s="291"/>
      <c r="G77" s="291"/>
      <c r="H77" s="291"/>
      <c r="I77" s="291"/>
      <c r="J77" s="291"/>
      <c r="K77" s="3693"/>
      <c r="L77" s="363"/>
      <c r="M77" s="270"/>
    </row>
    <row r="78" spans="1:13" s="271" customFormat="1" ht="20.100000000000001" customHeight="1">
      <c r="A78" s="274"/>
      <c r="B78" s="275"/>
      <c r="C78" s="291"/>
      <c r="D78" s="292">
        <f t="shared" si="3"/>
        <v>0</v>
      </c>
      <c r="E78" s="291"/>
      <c r="F78" s="291"/>
      <c r="G78" s="291"/>
      <c r="H78" s="291"/>
      <c r="I78" s="291"/>
      <c r="J78" s="291"/>
      <c r="K78" s="3693"/>
      <c r="L78" s="363"/>
      <c r="M78" s="270"/>
    </row>
    <row r="79" spans="1:13" s="271" customFormat="1" ht="20.100000000000001" customHeight="1">
      <c r="A79" s="274"/>
      <c r="B79" s="275"/>
      <c r="C79" s="291"/>
      <c r="D79" s="292">
        <f t="shared" ref="D79:D110" si="4">+C79*(100-E79)/100</f>
        <v>0</v>
      </c>
      <c r="E79" s="291"/>
      <c r="F79" s="291"/>
      <c r="G79" s="291"/>
      <c r="H79" s="291"/>
      <c r="I79" s="291"/>
      <c r="J79" s="291"/>
      <c r="K79" s="3693"/>
      <c r="L79" s="363"/>
      <c r="M79" s="270"/>
    </row>
    <row r="80" spans="1:13" s="271" customFormat="1">
      <c r="A80" s="274"/>
      <c r="B80" s="275"/>
      <c r="C80" s="291"/>
      <c r="D80" s="292">
        <f t="shared" si="4"/>
        <v>0</v>
      </c>
      <c r="E80" s="291"/>
      <c r="F80" s="291"/>
      <c r="G80" s="291"/>
      <c r="H80" s="291"/>
      <c r="I80" s="291"/>
      <c r="J80" s="291"/>
      <c r="K80" s="3693"/>
      <c r="L80" s="363"/>
      <c r="M80" s="270"/>
    </row>
    <row r="81" spans="1:13" s="271" customFormat="1">
      <c r="A81" s="274"/>
      <c r="B81" s="275"/>
      <c r="C81" s="291"/>
      <c r="D81" s="292">
        <f t="shared" si="4"/>
        <v>0</v>
      </c>
      <c r="E81" s="291"/>
      <c r="F81" s="291"/>
      <c r="G81" s="291"/>
      <c r="H81" s="291"/>
      <c r="I81" s="291"/>
      <c r="J81" s="291"/>
      <c r="K81" s="3693"/>
      <c r="L81" s="363"/>
      <c r="M81" s="270"/>
    </row>
    <row r="82" spans="1:13" s="271" customFormat="1">
      <c r="A82" s="274"/>
      <c r="B82" s="275"/>
      <c r="C82" s="291"/>
      <c r="D82" s="292">
        <f t="shared" si="4"/>
        <v>0</v>
      </c>
      <c r="E82" s="291"/>
      <c r="F82" s="291"/>
      <c r="G82" s="291"/>
      <c r="H82" s="291"/>
      <c r="I82" s="291"/>
      <c r="J82" s="291"/>
      <c r="K82" s="3693"/>
      <c r="L82" s="363"/>
      <c r="M82" s="270"/>
    </row>
    <row r="83" spans="1:13" s="271" customFormat="1">
      <c r="A83" s="274"/>
      <c r="B83" s="275"/>
      <c r="C83" s="291"/>
      <c r="D83" s="292">
        <f t="shared" si="4"/>
        <v>0</v>
      </c>
      <c r="E83" s="291"/>
      <c r="F83" s="291"/>
      <c r="G83" s="291"/>
      <c r="H83" s="291"/>
      <c r="I83" s="291"/>
      <c r="J83" s="291"/>
      <c r="K83" s="3693"/>
      <c r="L83" s="363"/>
      <c r="M83" s="270"/>
    </row>
    <row r="84" spans="1:13" s="271" customFormat="1">
      <c r="A84" s="274"/>
      <c r="B84" s="275"/>
      <c r="C84" s="291"/>
      <c r="D84" s="292">
        <f t="shared" si="4"/>
        <v>0</v>
      </c>
      <c r="E84" s="291"/>
      <c r="F84" s="291"/>
      <c r="G84" s="291"/>
      <c r="H84" s="291"/>
      <c r="I84" s="291"/>
      <c r="J84" s="291"/>
      <c r="K84" s="3693"/>
      <c r="L84" s="363"/>
      <c r="M84" s="270"/>
    </row>
    <row r="85" spans="1:13" s="271" customFormat="1">
      <c r="A85" s="274"/>
      <c r="B85" s="275"/>
      <c r="C85" s="291"/>
      <c r="D85" s="292">
        <f t="shared" si="4"/>
        <v>0</v>
      </c>
      <c r="E85" s="291"/>
      <c r="F85" s="291"/>
      <c r="G85" s="291"/>
      <c r="H85" s="291"/>
      <c r="I85" s="291"/>
      <c r="J85" s="291"/>
      <c r="K85" s="3693"/>
      <c r="L85" s="363"/>
      <c r="M85" s="270"/>
    </row>
    <row r="86" spans="1:13" s="271" customFormat="1" ht="20.100000000000001" customHeight="1">
      <c r="A86" s="274"/>
      <c r="B86" s="275"/>
      <c r="C86" s="291"/>
      <c r="D86" s="292">
        <f t="shared" si="4"/>
        <v>0</v>
      </c>
      <c r="E86" s="291"/>
      <c r="F86" s="291"/>
      <c r="G86" s="291"/>
      <c r="H86" s="291"/>
      <c r="I86" s="291"/>
      <c r="J86" s="291"/>
      <c r="K86" s="3693"/>
      <c r="L86" s="363"/>
      <c r="M86" s="270"/>
    </row>
    <row r="87" spans="1:13" s="271" customFormat="1" ht="20.100000000000001" customHeight="1">
      <c r="A87" s="274"/>
      <c r="B87" s="275"/>
      <c r="C87" s="291"/>
      <c r="D87" s="292">
        <f t="shared" si="4"/>
        <v>0</v>
      </c>
      <c r="E87" s="291"/>
      <c r="F87" s="291"/>
      <c r="G87" s="291"/>
      <c r="H87" s="291"/>
      <c r="I87" s="291"/>
      <c r="J87" s="291"/>
      <c r="K87" s="3693"/>
      <c r="L87" s="363"/>
      <c r="M87" s="270"/>
    </row>
    <row r="88" spans="1:13" s="271" customFormat="1" ht="20.100000000000001" customHeight="1">
      <c r="A88" s="274"/>
      <c r="B88" s="275"/>
      <c r="C88" s="291"/>
      <c r="D88" s="292">
        <f t="shared" si="4"/>
        <v>0</v>
      </c>
      <c r="E88" s="291"/>
      <c r="F88" s="291"/>
      <c r="G88" s="291"/>
      <c r="H88" s="291"/>
      <c r="I88" s="291"/>
      <c r="J88" s="291"/>
      <c r="K88" s="3693"/>
      <c r="L88" s="363"/>
      <c r="M88" s="270"/>
    </row>
    <row r="89" spans="1:13" s="271" customFormat="1" ht="20.100000000000001" customHeight="1">
      <c r="A89" s="274"/>
      <c r="B89" s="275"/>
      <c r="C89" s="291"/>
      <c r="D89" s="292">
        <f t="shared" si="4"/>
        <v>0</v>
      </c>
      <c r="E89" s="291"/>
      <c r="F89" s="291"/>
      <c r="G89" s="291"/>
      <c r="H89" s="291"/>
      <c r="I89" s="291"/>
      <c r="J89" s="291"/>
      <c r="K89" s="3693"/>
      <c r="L89" s="363"/>
      <c r="M89" s="270"/>
    </row>
    <row r="90" spans="1:13" s="271" customFormat="1">
      <c r="A90" s="274"/>
      <c r="B90" s="275"/>
      <c r="C90" s="291"/>
      <c r="D90" s="292">
        <f t="shared" si="4"/>
        <v>0</v>
      </c>
      <c r="E90" s="291"/>
      <c r="F90" s="291"/>
      <c r="G90" s="291"/>
      <c r="H90" s="291"/>
      <c r="I90" s="291"/>
      <c r="J90" s="291"/>
      <c r="K90" s="3693"/>
      <c r="L90" s="363"/>
      <c r="M90" s="270"/>
    </row>
    <row r="91" spans="1:13" s="271" customFormat="1" ht="20.100000000000001" customHeight="1">
      <c r="A91" s="274"/>
      <c r="B91" s="275"/>
      <c r="C91" s="291"/>
      <c r="D91" s="292">
        <f t="shared" si="4"/>
        <v>0</v>
      </c>
      <c r="E91" s="291"/>
      <c r="F91" s="291"/>
      <c r="G91" s="291"/>
      <c r="H91" s="291"/>
      <c r="I91" s="291"/>
      <c r="J91" s="291"/>
      <c r="K91" s="3693"/>
      <c r="L91" s="363"/>
      <c r="M91" s="270"/>
    </row>
    <row r="92" spans="1:13" s="271" customFormat="1" ht="20.100000000000001" customHeight="1">
      <c r="A92" s="274"/>
      <c r="B92" s="275"/>
      <c r="C92" s="291"/>
      <c r="D92" s="292">
        <f t="shared" si="4"/>
        <v>0</v>
      </c>
      <c r="E92" s="291"/>
      <c r="F92" s="291"/>
      <c r="G92" s="291"/>
      <c r="H92" s="291"/>
      <c r="I92" s="291"/>
      <c r="J92" s="291"/>
      <c r="K92" s="3693"/>
      <c r="L92" s="363"/>
      <c r="M92" s="270"/>
    </row>
    <row r="93" spans="1:13" s="271" customFormat="1" ht="20.100000000000001" customHeight="1">
      <c r="A93" s="274"/>
      <c r="B93" s="275"/>
      <c r="C93" s="291"/>
      <c r="D93" s="292">
        <f t="shared" si="4"/>
        <v>0</v>
      </c>
      <c r="E93" s="291"/>
      <c r="F93" s="291"/>
      <c r="G93" s="291"/>
      <c r="H93" s="291"/>
      <c r="I93" s="291"/>
      <c r="J93" s="291"/>
      <c r="K93" s="3693"/>
      <c r="L93" s="363"/>
      <c r="M93" s="270"/>
    </row>
    <row r="94" spans="1:13" s="271" customFormat="1" ht="20.100000000000001" customHeight="1">
      <c r="A94" s="274"/>
      <c r="B94" s="275"/>
      <c r="C94" s="291"/>
      <c r="D94" s="292">
        <f t="shared" si="4"/>
        <v>0</v>
      </c>
      <c r="E94" s="291"/>
      <c r="F94" s="291"/>
      <c r="G94" s="291"/>
      <c r="H94" s="291"/>
      <c r="I94" s="291"/>
      <c r="J94" s="291"/>
      <c r="K94" s="3693"/>
      <c r="L94" s="363"/>
      <c r="M94" s="270"/>
    </row>
    <row r="95" spans="1:13" s="271" customFormat="1" ht="20.100000000000001" customHeight="1">
      <c r="A95" s="274"/>
      <c r="B95" s="275"/>
      <c r="C95" s="291"/>
      <c r="D95" s="292">
        <f t="shared" si="4"/>
        <v>0</v>
      </c>
      <c r="E95" s="291"/>
      <c r="F95" s="291"/>
      <c r="G95" s="291"/>
      <c r="H95" s="291"/>
      <c r="I95" s="291"/>
      <c r="J95" s="291"/>
      <c r="K95" s="3693"/>
      <c r="L95" s="363"/>
      <c r="M95" s="270"/>
    </row>
    <row r="96" spans="1:13" s="271" customFormat="1" ht="20.100000000000001" customHeight="1">
      <c r="A96" s="274"/>
      <c r="B96" s="275"/>
      <c r="C96" s="291"/>
      <c r="D96" s="292">
        <f t="shared" si="4"/>
        <v>0</v>
      </c>
      <c r="E96" s="291"/>
      <c r="F96" s="291"/>
      <c r="G96" s="291"/>
      <c r="H96" s="291"/>
      <c r="I96" s="291"/>
      <c r="J96" s="291"/>
      <c r="K96" s="3693"/>
      <c r="L96" s="363"/>
      <c r="M96" s="270"/>
    </row>
    <row r="97" spans="1:13" s="271" customFormat="1" ht="20.100000000000001" customHeight="1">
      <c r="A97" s="274"/>
      <c r="B97" s="275"/>
      <c r="C97" s="291"/>
      <c r="D97" s="292">
        <f t="shared" si="4"/>
        <v>0</v>
      </c>
      <c r="E97" s="291"/>
      <c r="F97" s="291"/>
      <c r="G97" s="291"/>
      <c r="H97" s="291"/>
      <c r="I97" s="291"/>
      <c r="J97" s="291"/>
      <c r="K97" s="3693"/>
      <c r="L97" s="363"/>
      <c r="M97" s="270"/>
    </row>
    <row r="98" spans="1:13" s="271" customFormat="1" ht="20.100000000000001" customHeight="1">
      <c r="A98" s="274"/>
      <c r="B98" s="275"/>
      <c r="C98" s="291"/>
      <c r="D98" s="292">
        <f t="shared" si="4"/>
        <v>0</v>
      </c>
      <c r="E98" s="291"/>
      <c r="F98" s="291"/>
      <c r="G98" s="291"/>
      <c r="H98" s="291"/>
      <c r="I98" s="291"/>
      <c r="J98" s="291"/>
      <c r="K98" s="3693"/>
      <c r="L98" s="363"/>
      <c r="M98" s="270"/>
    </row>
    <row r="99" spans="1:13" s="271" customFormat="1">
      <c r="A99" s="274"/>
      <c r="B99" s="275"/>
      <c r="C99" s="291"/>
      <c r="D99" s="292">
        <f t="shared" si="4"/>
        <v>0</v>
      </c>
      <c r="E99" s="291"/>
      <c r="F99" s="291"/>
      <c r="G99" s="291"/>
      <c r="H99" s="291"/>
      <c r="I99" s="291"/>
      <c r="J99" s="291"/>
      <c r="K99" s="3693"/>
      <c r="L99" s="363"/>
      <c r="M99" s="270"/>
    </row>
    <row r="100" spans="1:13" s="271" customFormat="1" ht="20.100000000000001" customHeight="1">
      <c r="A100" s="274"/>
      <c r="B100" s="275"/>
      <c r="C100" s="291"/>
      <c r="D100" s="292">
        <f t="shared" si="4"/>
        <v>0</v>
      </c>
      <c r="E100" s="291"/>
      <c r="F100" s="291"/>
      <c r="G100" s="291"/>
      <c r="H100" s="291"/>
      <c r="I100" s="291"/>
      <c r="J100" s="291"/>
      <c r="K100" s="3693"/>
      <c r="L100" s="363"/>
      <c r="M100" s="270"/>
    </row>
    <row r="101" spans="1:13" s="271" customFormat="1">
      <c r="A101" s="274"/>
      <c r="B101" s="275"/>
      <c r="C101" s="291"/>
      <c r="D101" s="292">
        <f t="shared" si="4"/>
        <v>0</v>
      </c>
      <c r="E101" s="291"/>
      <c r="F101" s="291"/>
      <c r="G101" s="291"/>
      <c r="H101" s="291"/>
      <c r="I101" s="291"/>
      <c r="J101" s="291"/>
      <c r="K101" s="3693"/>
      <c r="L101" s="363"/>
      <c r="M101" s="270"/>
    </row>
    <row r="102" spans="1:13" s="271" customFormat="1">
      <c r="A102" s="274"/>
      <c r="B102" s="275"/>
      <c r="C102" s="291"/>
      <c r="D102" s="292">
        <f t="shared" si="4"/>
        <v>0</v>
      </c>
      <c r="E102" s="291"/>
      <c r="F102" s="291"/>
      <c r="G102" s="291"/>
      <c r="H102" s="291"/>
      <c r="I102" s="291"/>
      <c r="J102" s="291"/>
      <c r="K102" s="3693"/>
      <c r="L102" s="363"/>
      <c r="M102" s="270"/>
    </row>
    <row r="103" spans="1:13" s="271" customFormat="1">
      <c r="A103" s="274"/>
      <c r="B103" s="272"/>
      <c r="C103" s="291"/>
      <c r="D103" s="292">
        <f t="shared" si="4"/>
        <v>0</v>
      </c>
      <c r="E103" s="291"/>
      <c r="F103" s="291"/>
      <c r="G103" s="291"/>
      <c r="H103" s="291"/>
      <c r="I103" s="291"/>
      <c r="J103" s="291"/>
      <c r="K103" s="3693"/>
      <c r="L103" s="363"/>
      <c r="M103" s="270"/>
    </row>
    <row r="104" spans="1:13" s="271" customFormat="1">
      <c r="A104" s="274"/>
      <c r="B104" s="272"/>
      <c r="C104" s="291"/>
      <c r="D104" s="292">
        <f t="shared" si="4"/>
        <v>0</v>
      </c>
      <c r="E104" s="291"/>
      <c r="F104" s="291"/>
      <c r="G104" s="291"/>
      <c r="H104" s="291"/>
      <c r="I104" s="291"/>
      <c r="J104" s="291"/>
      <c r="K104" s="3693"/>
      <c r="L104" s="363"/>
      <c r="M104" s="270"/>
    </row>
    <row r="105" spans="1:13" s="271" customFormat="1">
      <c r="A105" s="274"/>
      <c r="B105" s="272"/>
      <c r="C105" s="291"/>
      <c r="D105" s="292">
        <f t="shared" si="4"/>
        <v>0</v>
      </c>
      <c r="E105" s="291"/>
      <c r="F105" s="291"/>
      <c r="G105" s="291"/>
      <c r="H105" s="291"/>
      <c r="I105" s="291"/>
      <c r="J105" s="291"/>
      <c r="K105" s="3693"/>
      <c r="L105" s="363"/>
      <c r="M105" s="270"/>
    </row>
    <row r="106" spans="1:13" s="271" customFormat="1">
      <c r="A106" s="274"/>
      <c r="B106" s="272"/>
      <c r="C106" s="291"/>
      <c r="D106" s="292">
        <f t="shared" si="4"/>
        <v>0</v>
      </c>
      <c r="E106" s="291"/>
      <c r="F106" s="291"/>
      <c r="G106" s="291"/>
      <c r="H106" s="291"/>
      <c r="I106" s="291"/>
      <c r="J106" s="291"/>
      <c r="K106" s="3693"/>
      <c r="L106" s="363"/>
      <c r="M106" s="270"/>
    </row>
    <row r="107" spans="1:13" s="271" customFormat="1">
      <c r="A107" s="274"/>
      <c r="B107" s="272"/>
      <c r="C107" s="291"/>
      <c r="D107" s="292">
        <f t="shared" si="4"/>
        <v>0</v>
      </c>
      <c r="E107" s="291"/>
      <c r="F107" s="291"/>
      <c r="G107" s="291"/>
      <c r="H107" s="291"/>
      <c r="I107" s="291"/>
      <c r="J107" s="291"/>
      <c r="K107" s="3693"/>
      <c r="L107" s="363"/>
      <c r="M107" s="270"/>
    </row>
    <row r="108" spans="1:13" s="271" customFormat="1">
      <c r="A108" s="274"/>
      <c r="B108" s="272"/>
      <c r="C108" s="291"/>
      <c r="D108" s="292">
        <f t="shared" si="4"/>
        <v>0</v>
      </c>
      <c r="E108" s="291"/>
      <c r="F108" s="291"/>
      <c r="G108" s="291"/>
      <c r="H108" s="291"/>
      <c r="I108" s="291"/>
      <c r="J108" s="291"/>
      <c r="K108" s="3693"/>
      <c r="L108" s="363"/>
      <c r="M108" s="270"/>
    </row>
    <row r="109" spans="1:13" s="271" customFormat="1">
      <c r="A109" s="274"/>
      <c r="B109" s="272"/>
      <c r="C109" s="291"/>
      <c r="D109" s="292">
        <f t="shared" si="4"/>
        <v>0</v>
      </c>
      <c r="E109" s="291"/>
      <c r="F109" s="291"/>
      <c r="G109" s="291"/>
      <c r="H109" s="291"/>
      <c r="I109" s="291"/>
      <c r="J109" s="291"/>
      <c r="K109" s="3693"/>
      <c r="L109" s="363"/>
      <c r="M109" s="270"/>
    </row>
    <row r="110" spans="1:13" s="271" customFormat="1">
      <c r="A110" s="274"/>
      <c r="B110" s="272"/>
      <c r="C110" s="291"/>
      <c r="D110" s="292">
        <f t="shared" si="4"/>
        <v>0</v>
      </c>
      <c r="E110" s="291"/>
      <c r="F110" s="291"/>
      <c r="G110" s="291"/>
      <c r="H110" s="291"/>
      <c r="I110" s="291"/>
      <c r="J110" s="291"/>
      <c r="K110" s="3693"/>
      <c r="L110" s="363"/>
      <c r="M110" s="270"/>
    </row>
    <row r="111" spans="1:13" s="271" customFormat="1">
      <c r="A111" s="274"/>
      <c r="B111" s="272"/>
      <c r="C111" s="291"/>
      <c r="D111" s="292">
        <f t="shared" ref="D111:D132" si="5">+C111*(100-E111)/100</f>
        <v>0</v>
      </c>
      <c r="E111" s="291"/>
      <c r="F111" s="291"/>
      <c r="G111" s="291"/>
      <c r="H111" s="291"/>
      <c r="I111" s="291"/>
      <c r="J111" s="291"/>
      <c r="K111" s="3693"/>
      <c r="L111" s="363"/>
      <c r="M111" s="270"/>
    </row>
    <row r="112" spans="1:13" s="272" customFormat="1">
      <c r="A112" s="274"/>
      <c r="C112" s="291"/>
      <c r="D112" s="292">
        <f t="shared" si="5"/>
        <v>0</v>
      </c>
      <c r="E112" s="291"/>
      <c r="F112" s="291"/>
      <c r="G112" s="291"/>
      <c r="H112" s="291"/>
      <c r="I112" s="291"/>
      <c r="J112" s="291"/>
      <c r="K112" s="3693"/>
      <c r="L112" s="363"/>
      <c r="M112" s="270"/>
    </row>
    <row r="113" spans="1:13" s="272" customFormat="1">
      <c r="A113" s="274"/>
      <c r="C113" s="291"/>
      <c r="D113" s="292">
        <f t="shared" si="5"/>
        <v>0</v>
      </c>
      <c r="E113" s="291"/>
      <c r="F113" s="291"/>
      <c r="G113" s="291"/>
      <c r="H113" s="291"/>
      <c r="I113" s="291"/>
      <c r="J113" s="291"/>
      <c r="K113" s="3693"/>
      <c r="L113" s="363"/>
      <c r="M113" s="270"/>
    </row>
    <row r="114" spans="1:13" s="272" customFormat="1">
      <c r="A114" s="274"/>
      <c r="C114" s="291"/>
      <c r="D114" s="292">
        <f t="shared" si="5"/>
        <v>0</v>
      </c>
      <c r="E114" s="291"/>
      <c r="F114" s="291"/>
      <c r="G114" s="291"/>
      <c r="H114" s="291"/>
      <c r="I114" s="291"/>
      <c r="J114" s="291"/>
      <c r="K114" s="3693"/>
      <c r="L114" s="363"/>
      <c r="M114" s="270"/>
    </row>
    <row r="115" spans="1:13" s="272" customFormat="1">
      <c r="A115" s="274"/>
      <c r="C115" s="291"/>
      <c r="D115" s="292">
        <f t="shared" si="5"/>
        <v>0</v>
      </c>
      <c r="E115" s="291"/>
      <c r="F115" s="291"/>
      <c r="G115" s="291"/>
      <c r="H115" s="291"/>
      <c r="I115" s="291"/>
      <c r="J115" s="291"/>
      <c r="K115" s="3693"/>
      <c r="L115" s="363"/>
      <c r="M115" s="270"/>
    </row>
    <row r="116" spans="1:13" s="272" customFormat="1">
      <c r="A116" s="274"/>
      <c r="C116" s="291"/>
      <c r="D116" s="292">
        <f t="shared" si="5"/>
        <v>0</v>
      </c>
      <c r="E116" s="291"/>
      <c r="F116" s="291"/>
      <c r="G116" s="291"/>
      <c r="H116" s="291"/>
      <c r="I116" s="291"/>
      <c r="J116" s="291"/>
      <c r="K116" s="3693"/>
      <c r="L116" s="363"/>
      <c r="M116" s="270"/>
    </row>
    <row r="117" spans="1:13" s="272" customFormat="1">
      <c r="A117" s="274"/>
      <c r="C117" s="291"/>
      <c r="D117" s="292">
        <f t="shared" si="5"/>
        <v>0</v>
      </c>
      <c r="E117" s="291"/>
      <c r="F117" s="291"/>
      <c r="G117" s="291"/>
      <c r="H117" s="291"/>
      <c r="I117" s="291"/>
      <c r="J117" s="291"/>
      <c r="K117" s="3693"/>
      <c r="L117" s="363"/>
      <c r="M117" s="270"/>
    </row>
    <row r="118" spans="1:13" s="272" customFormat="1">
      <c r="A118" s="274"/>
      <c r="C118" s="291"/>
      <c r="D118" s="292">
        <f t="shared" si="5"/>
        <v>0</v>
      </c>
      <c r="E118" s="291"/>
      <c r="F118" s="291"/>
      <c r="G118" s="291"/>
      <c r="H118" s="291"/>
      <c r="I118" s="291"/>
      <c r="J118" s="291"/>
      <c r="K118" s="3693"/>
      <c r="L118" s="363"/>
      <c r="M118" s="270"/>
    </row>
    <row r="119" spans="1:13" s="272" customFormat="1">
      <c r="A119" s="274"/>
      <c r="C119" s="291"/>
      <c r="D119" s="292">
        <f t="shared" si="5"/>
        <v>0</v>
      </c>
      <c r="E119" s="291"/>
      <c r="F119" s="291"/>
      <c r="G119" s="291"/>
      <c r="H119" s="291"/>
      <c r="I119" s="291"/>
      <c r="J119" s="291"/>
      <c r="K119" s="3693"/>
      <c r="L119" s="363"/>
      <c r="M119" s="270"/>
    </row>
    <row r="120" spans="1:13" s="272" customFormat="1">
      <c r="A120" s="274"/>
      <c r="C120" s="291"/>
      <c r="D120" s="292">
        <f t="shared" si="5"/>
        <v>0</v>
      </c>
      <c r="E120" s="291"/>
      <c r="F120" s="291"/>
      <c r="G120" s="291"/>
      <c r="H120" s="291"/>
      <c r="I120" s="291"/>
      <c r="J120" s="291"/>
      <c r="K120" s="3693"/>
      <c r="L120" s="363"/>
      <c r="M120" s="270"/>
    </row>
    <row r="121" spans="1:13" s="272" customFormat="1">
      <c r="A121" s="274"/>
      <c r="C121" s="291"/>
      <c r="D121" s="292">
        <f t="shared" si="5"/>
        <v>0</v>
      </c>
      <c r="E121" s="291"/>
      <c r="F121" s="291"/>
      <c r="G121" s="291"/>
      <c r="H121" s="291"/>
      <c r="I121" s="291"/>
      <c r="J121" s="291"/>
      <c r="K121" s="3693"/>
      <c r="L121" s="363"/>
      <c r="M121" s="270"/>
    </row>
    <row r="122" spans="1:13" s="272" customFormat="1">
      <c r="A122" s="274"/>
      <c r="C122" s="291"/>
      <c r="D122" s="292">
        <f t="shared" si="5"/>
        <v>0</v>
      </c>
      <c r="E122" s="291"/>
      <c r="F122" s="291"/>
      <c r="G122" s="291"/>
      <c r="H122" s="291"/>
      <c r="I122" s="291"/>
      <c r="J122" s="291"/>
      <c r="K122" s="3693"/>
      <c r="L122" s="363"/>
      <c r="M122" s="270"/>
    </row>
    <row r="123" spans="1:13" s="272" customFormat="1">
      <c r="A123" s="274"/>
      <c r="C123" s="291"/>
      <c r="D123" s="292">
        <f t="shared" si="5"/>
        <v>0</v>
      </c>
      <c r="E123" s="291"/>
      <c r="F123" s="291"/>
      <c r="G123" s="291"/>
      <c r="H123" s="291"/>
      <c r="I123" s="291"/>
      <c r="J123" s="291"/>
      <c r="K123" s="3693"/>
      <c r="L123" s="363"/>
      <c r="M123" s="270"/>
    </row>
    <row r="124" spans="1:13" s="272" customFormat="1">
      <c r="A124" s="274"/>
      <c r="C124" s="291"/>
      <c r="D124" s="292">
        <f t="shared" si="5"/>
        <v>0</v>
      </c>
      <c r="E124" s="291"/>
      <c r="F124" s="291"/>
      <c r="G124" s="291"/>
      <c r="H124" s="291"/>
      <c r="I124" s="291"/>
      <c r="J124" s="291"/>
      <c r="K124" s="3693"/>
      <c r="L124" s="363"/>
      <c r="M124" s="270"/>
    </row>
    <row r="125" spans="1:13" s="272" customFormat="1">
      <c r="A125" s="274"/>
      <c r="C125" s="291"/>
      <c r="D125" s="292">
        <f t="shared" si="5"/>
        <v>0</v>
      </c>
      <c r="E125" s="291"/>
      <c r="F125" s="291"/>
      <c r="G125" s="291"/>
      <c r="H125" s="291"/>
      <c r="I125" s="291"/>
      <c r="J125" s="291"/>
      <c r="K125" s="3693"/>
      <c r="L125" s="363"/>
      <c r="M125" s="270"/>
    </row>
    <row r="126" spans="1:13" s="272" customFormat="1">
      <c r="A126" s="274"/>
      <c r="C126" s="291"/>
      <c r="D126" s="292">
        <f t="shared" si="5"/>
        <v>0</v>
      </c>
      <c r="E126" s="291"/>
      <c r="F126" s="291"/>
      <c r="G126" s="291"/>
      <c r="H126" s="291"/>
      <c r="I126" s="291"/>
      <c r="J126" s="291"/>
      <c r="K126" s="3693"/>
      <c r="L126" s="363"/>
      <c r="M126" s="270"/>
    </row>
    <row r="127" spans="1:13" s="272" customFormat="1">
      <c r="A127" s="274"/>
      <c r="C127" s="291"/>
      <c r="D127" s="292">
        <f t="shared" si="5"/>
        <v>0</v>
      </c>
      <c r="E127" s="291"/>
      <c r="F127" s="291"/>
      <c r="G127" s="291"/>
      <c r="H127" s="291"/>
      <c r="I127" s="291"/>
      <c r="J127" s="291"/>
      <c r="K127" s="3693"/>
      <c r="L127" s="363"/>
      <c r="M127" s="270"/>
    </row>
    <row r="128" spans="1:13" s="272" customFormat="1">
      <c r="A128" s="274"/>
      <c r="C128" s="291"/>
      <c r="D128" s="292">
        <f t="shared" si="5"/>
        <v>0</v>
      </c>
      <c r="E128" s="291"/>
      <c r="F128" s="291"/>
      <c r="G128" s="291"/>
      <c r="H128" s="291"/>
      <c r="I128" s="291"/>
      <c r="J128" s="291"/>
      <c r="K128" s="3693"/>
      <c r="L128" s="363"/>
      <c r="M128" s="270"/>
    </row>
    <row r="129" spans="1:13" s="272" customFormat="1">
      <c r="A129" s="274"/>
      <c r="C129" s="291"/>
      <c r="D129" s="292">
        <f t="shared" si="5"/>
        <v>0</v>
      </c>
      <c r="E129" s="291"/>
      <c r="F129" s="291"/>
      <c r="G129" s="291"/>
      <c r="H129" s="291"/>
      <c r="I129" s="291"/>
      <c r="J129" s="291"/>
      <c r="K129" s="3693"/>
      <c r="L129" s="363"/>
      <c r="M129" s="270"/>
    </row>
    <row r="130" spans="1:13">
      <c r="A130" s="270"/>
      <c r="B130" s="270"/>
      <c r="C130" s="291"/>
      <c r="D130" s="292">
        <f t="shared" si="5"/>
        <v>0</v>
      </c>
      <c r="E130" s="291"/>
      <c r="F130" s="291"/>
      <c r="G130" s="291"/>
      <c r="H130" s="291"/>
      <c r="I130" s="291"/>
      <c r="J130" s="291"/>
      <c r="K130" s="3693"/>
      <c r="L130" s="363"/>
    </row>
    <row r="131" spans="1:13">
      <c r="A131" s="270"/>
      <c r="B131" s="270"/>
      <c r="C131" s="291"/>
      <c r="D131" s="292">
        <f t="shared" si="5"/>
        <v>0</v>
      </c>
      <c r="E131" s="291"/>
      <c r="F131" s="291"/>
      <c r="G131" s="291"/>
      <c r="H131" s="291"/>
      <c r="I131" s="291"/>
      <c r="J131" s="291"/>
      <c r="K131" s="3693"/>
      <c r="L131" s="363"/>
    </row>
    <row r="132" spans="1:13">
      <c r="A132" s="270"/>
      <c r="B132" s="270"/>
      <c r="C132" s="291"/>
      <c r="D132" s="292">
        <f t="shared" si="5"/>
        <v>0</v>
      </c>
      <c r="E132" s="291"/>
      <c r="F132" s="291"/>
      <c r="G132" s="291"/>
      <c r="H132" s="291"/>
      <c r="I132" s="291"/>
      <c r="J132" s="291"/>
      <c r="K132" s="3693"/>
      <c r="L132" s="363"/>
    </row>
  </sheetData>
  <autoFilter ref="B6:B132"/>
  <customSheetViews>
    <customSheetView guid="{CD481555-6D06-49CD-9625-98C90CC09C9A}" showAutoFilter="1">
      <selection activeCell="C52" sqref="C52:J52"/>
      <pageMargins left="0.7" right="0.7" top="0.75" bottom="0.75" header="0.3" footer="0.3"/>
      <pageSetup paperSize="9" orientation="portrait" r:id="rId1"/>
      <autoFilter ref="B6:B133"/>
    </customSheetView>
    <customSheetView guid="{9EC6AF21-4B8E-44E3-AF29-8895353139B2}" showAutoFilter="1">
      <pane xSplit="1" ySplit="6" topLeftCell="B19" activePane="bottomRight" state="frozen"/>
      <selection pane="bottomRight" activeCell="C52" sqref="C52:J52"/>
      <pageMargins left="0.7" right="0.7" top="0.75" bottom="0.75" header="0.3" footer="0.3"/>
      <pageSetup paperSize="9" orientation="portrait" r:id="rId2"/>
      <autoFilter ref="B6:B133"/>
    </customSheetView>
    <customSheetView guid="{4A6D03CA-35D0-42B2-8E76-6C991766DE68}" showAutoFilter="1">
      <pane xSplit="1" ySplit="4" topLeftCell="B19" activePane="bottomRight" state="frozen"/>
      <selection pane="bottomRight" activeCell="C52" sqref="C52:J52"/>
      <pageMargins left="0.7" right="0.7" top="0.75" bottom="0.75" header="0.3" footer="0.3"/>
      <pageSetup paperSize="9" orientation="portrait" r:id="rId3"/>
      <autoFilter ref="B6:B133"/>
    </customSheetView>
    <customSheetView guid="{94FC66D5-BF29-4BE8-974C-C93BA07E9FE3}" showAutoFilter="1">
      <pane xSplit="1" ySplit="6" topLeftCell="B19" activePane="bottomRight" state="frozen"/>
      <selection pane="bottomRight" activeCell="C52" sqref="C52:J52"/>
      <pageMargins left="0.7" right="0.7" top="0.75" bottom="0.75" header="0.3" footer="0.3"/>
      <pageSetup paperSize="9" orientation="portrait" r:id="rId4"/>
      <autoFilter ref="B6:B133"/>
    </customSheetView>
  </customSheetViews>
  <mergeCells count="56">
    <mergeCell ref="A3:B3"/>
    <mergeCell ref="C3:F3"/>
    <mergeCell ref="A17:A18"/>
    <mergeCell ref="C17:J17"/>
    <mergeCell ref="C15:J15"/>
    <mergeCell ref="C14:J14"/>
    <mergeCell ref="C21:J21"/>
    <mergeCell ref="C20:J20"/>
    <mergeCell ref="K3:L3"/>
    <mergeCell ref="G4:H4"/>
    <mergeCell ref="I4:J4"/>
    <mergeCell ref="K4:L4"/>
    <mergeCell ref="I5:J5"/>
    <mergeCell ref="K5:L5"/>
    <mergeCell ref="A1:L1"/>
    <mergeCell ref="A2:B2"/>
    <mergeCell ref="C2:F2"/>
    <mergeCell ref="G2:H2"/>
    <mergeCell ref="I2:J2"/>
    <mergeCell ref="K2:L2"/>
    <mergeCell ref="G3:H3"/>
    <mergeCell ref="I3:J3"/>
    <mergeCell ref="C13:J13"/>
    <mergeCell ref="C11:J11"/>
    <mergeCell ref="C7:J7"/>
    <mergeCell ref="G5:H5"/>
    <mergeCell ref="A4:B4"/>
    <mergeCell ref="C4:F4"/>
    <mergeCell ref="A7:A8"/>
    <mergeCell ref="A5:B5"/>
    <mergeCell ref="C5:F5"/>
    <mergeCell ref="C22:J22"/>
    <mergeCell ref="C25:J25"/>
    <mergeCell ref="C32:J32"/>
    <mergeCell ref="C31:J31"/>
    <mergeCell ref="C30:K30"/>
    <mergeCell ref="C29:K29"/>
    <mergeCell ref="C24:J24"/>
    <mergeCell ref="C23:J23"/>
    <mergeCell ref="C38:J38"/>
    <mergeCell ref="C39:J39"/>
    <mergeCell ref="C49:J49"/>
    <mergeCell ref="A26:A28"/>
    <mergeCell ref="C27:K27"/>
    <mergeCell ref="A35:A36"/>
    <mergeCell ref="C36:J36"/>
    <mergeCell ref="C35:J35"/>
    <mergeCell ref="C33:J33"/>
    <mergeCell ref="C34:J34"/>
    <mergeCell ref="A44:A45"/>
    <mergeCell ref="C45:J45"/>
    <mergeCell ref="C52:J52"/>
    <mergeCell ref="C51:J51"/>
    <mergeCell ref="C48:J48"/>
    <mergeCell ref="C42:J42"/>
    <mergeCell ref="C41:J41"/>
  </mergeCells>
  <pageMargins left="0.7" right="0.7" top="0.75" bottom="0.75" header="0.3" footer="0.3"/>
  <pageSetup paperSize="9" orientation="portrait" r:id="rId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1"/>
  <sheetViews>
    <sheetView workbookViewId="0">
      <pane ySplit="6" topLeftCell="A7" activePane="bottomLeft" state="frozen"/>
      <selection pane="bottomLeft" activeCell="H15" sqref="H15"/>
    </sheetView>
  </sheetViews>
  <sheetFormatPr defaultRowHeight="15.75"/>
  <cols>
    <col min="1" max="1" width="12.7109375" style="273" customWidth="1"/>
    <col min="2" max="2" width="10.140625" style="272" customWidth="1"/>
    <col min="3" max="10" width="14" style="272" customWidth="1"/>
    <col min="11" max="11" width="13.28515625" style="272" customWidth="1"/>
    <col min="12" max="12" width="57.5703125" style="271" customWidth="1"/>
    <col min="13" max="16384" width="9.140625" style="270"/>
  </cols>
  <sheetData>
    <row r="1" spans="1:13" s="281" customFormat="1" ht="34.5" customHeight="1" thickTop="1">
      <c r="A1" s="4298" t="s">
        <v>6873</v>
      </c>
      <c r="B1" s="4299"/>
      <c r="C1" s="4299"/>
      <c r="D1" s="4299"/>
      <c r="E1" s="4299"/>
      <c r="F1" s="4299"/>
      <c r="G1" s="4299"/>
      <c r="H1" s="4299"/>
      <c r="I1" s="4299"/>
      <c r="J1" s="4299"/>
      <c r="K1" s="4299"/>
      <c r="L1" s="4300"/>
      <c r="M1" s="288"/>
    </row>
    <row r="2" spans="1:13" ht="20.100000000000001" customHeight="1">
      <c r="A2" s="4289" t="s">
        <v>215</v>
      </c>
      <c r="B2" s="4373"/>
      <c r="C2" s="4358">
        <v>8300</v>
      </c>
      <c r="D2" s="4281"/>
      <c r="E2" s="4281"/>
      <c r="F2" s="4359"/>
      <c r="G2" s="4268"/>
      <c r="H2" s="4269"/>
      <c r="I2" s="4269"/>
      <c r="J2" s="4269"/>
      <c r="K2" s="4218"/>
      <c r="L2" s="347"/>
    </row>
    <row r="3" spans="1:13" ht="20.100000000000001" customHeight="1">
      <c r="A3" s="4289" t="s">
        <v>222</v>
      </c>
      <c r="B3" s="4373"/>
      <c r="C3" s="4358" t="s">
        <v>6874</v>
      </c>
      <c r="D3" s="4281"/>
      <c r="E3" s="4281"/>
      <c r="F3" s="4359"/>
      <c r="G3" s="4268"/>
      <c r="H3" s="4269"/>
      <c r="I3" s="4269"/>
      <c r="J3" s="4269"/>
      <c r="K3" s="4218"/>
      <c r="L3" s="347"/>
    </row>
    <row r="4" spans="1:13" ht="20.25" customHeight="1">
      <c r="A4" s="4289" t="s">
        <v>223</v>
      </c>
      <c r="B4" s="4373"/>
      <c r="C4" s="4358" t="s">
        <v>6875</v>
      </c>
      <c r="D4" s="4281"/>
      <c r="E4" s="4281"/>
      <c r="F4" s="4359"/>
      <c r="G4" s="4218"/>
      <c r="H4" s="4218"/>
      <c r="I4" s="4218"/>
      <c r="J4" s="4218"/>
      <c r="K4" s="4218"/>
      <c r="L4" s="347"/>
    </row>
    <row r="5" spans="1:13" s="325" customFormat="1" ht="60" customHeight="1" thickBot="1">
      <c r="A5" s="4289" t="s">
        <v>325</v>
      </c>
      <c r="B5" s="4373"/>
      <c r="C5" s="4927" t="s">
        <v>6877</v>
      </c>
      <c r="D5" s="4281"/>
      <c r="E5" s="4281"/>
      <c r="F5" s="4359"/>
      <c r="G5" s="4230" t="s">
        <v>6890</v>
      </c>
      <c r="H5" s="4222"/>
      <c r="I5" s="4222"/>
      <c r="J5" s="4222"/>
      <c r="K5" s="4222"/>
      <c r="L5" s="327"/>
    </row>
    <row r="6" spans="1:13" s="281" customFormat="1" ht="35.25" customHeight="1" thickTop="1">
      <c r="A6" s="284" t="s">
        <v>1</v>
      </c>
      <c r="B6" s="283" t="s">
        <v>0</v>
      </c>
      <c r="C6" s="283" t="s">
        <v>2</v>
      </c>
      <c r="D6" s="283" t="s">
        <v>3</v>
      </c>
      <c r="E6" s="283" t="s">
        <v>4</v>
      </c>
      <c r="F6" s="283" t="s">
        <v>5</v>
      </c>
      <c r="G6" s="283" t="s">
        <v>6</v>
      </c>
      <c r="H6" s="283" t="s">
        <v>7</v>
      </c>
      <c r="I6" s="283" t="s">
        <v>8</v>
      </c>
      <c r="J6" s="283" t="s">
        <v>9</v>
      </c>
      <c r="K6" s="283" t="s">
        <v>6286</v>
      </c>
      <c r="L6" s="282" t="s">
        <v>10</v>
      </c>
    </row>
    <row r="7" spans="1:13" ht="105.75" customHeight="1">
      <c r="A7" s="1930">
        <v>44490</v>
      </c>
      <c r="B7" s="1937" t="s">
        <v>32</v>
      </c>
      <c r="C7" s="4331" t="s">
        <v>6888</v>
      </c>
      <c r="D7" s="4332"/>
      <c r="E7" s="4332"/>
      <c r="F7" s="4332"/>
      <c r="G7" s="4332"/>
      <c r="H7" s="4332"/>
      <c r="I7" s="4332"/>
      <c r="J7" s="4333"/>
      <c r="K7" s="4226" t="s">
        <v>6891</v>
      </c>
      <c r="L7" s="4227" t="s">
        <v>6876</v>
      </c>
    </row>
    <row r="8" spans="1:13" ht="47.25">
      <c r="A8" s="4219">
        <v>44492</v>
      </c>
      <c r="B8" s="4221" t="s">
        <v>16</v>
      </c>
      <c r="C8" s="4223">
        <v>810</v>
      </c>
      <c r="D8" s="4220">
        <f t="shared" ref="D8:D24" si="0">+C8*(100-E8)/100</f>
        <v>696.6</v>
      </c>
      <c r="E8" s="4223">
        <v>14</v>
      </c>
      <c r="F8" s="4223" t="s">
        <v>70</v>
      </c>
      <c r="G8" s="4223">
        <v>250</v>
      </c>
      <c r="H8" s="4223"/>
      <c r="I8" s="4223"/>
      <c r="J8" s="4223"/>
      <c r="K8" s="4223"/>
      <c r="L8" s="795" t="s">
        <v>6883</v>
      </c>
    </row>
    <row r="9" spans="1:13" ht="47.25">
      <c r="A9" s="4219">
        <v>44493</v>
      </c>
      <c r="B9" s="4221" t="s">
        <v>16</v>
      </c>
      <c r="C9" s="4223">
        <v>740</v>
      </c>
      <c r="D9" s="4220">
        <f t="shared" si="0"/>
        <v>636.4</v>
      </c>
      <c r="E9" s="4223">
        <v>14</v>
      </c>
      <c r="F9" s="4223" t="s">
        <v>70</v>
      </c>
      <c r="G9" s="4223">
        <v>250</v>
      </c>
      <c r="H9" s="4223"/>
      <c r="I9" s="4223"/>
      <c r="J9" s="4223"/>
      <c r="K9" s="4223"/>
      <c r="L9" s="795" t="s">
        <v>6885</v>
      </c>
    </row>
    <row r="10" spans="1:13" ht="47.25">
      <c r="A10" s="4219">
        <v>44497</v>
      </c>
      <c r="B10" s="4221" t="s">
        <v>16</v>
      </c>
      <c r="C10" s="4223">
        <v>745</v>
      </c>
      <c r="D10" s="4220">
        <f t="shared" si="0"/>
        <v>730.1</v>
      </c>
      <c r="E10" s="4223">
        <v>2</v>
      </c>
      <c r="F10" s="4223" t="s">
        <v>70</v>
      </c>
      <c r="G10" s="4223">
        <v>170</v>
      </c>
      <c r="H10" s="4223"/>
      <c r="I10" s="4223"/>
      <c r="J10" s="4223"/>
      <c r="K10" s="4223"/>
      <c r="L10" s="795" t="s">
        <v>6894</v>
      </c>
    </row>
    <row r="11" spans="1:13">
      <c r="A11" s="4219"/>
      <c r="B11" s="4221"/>
      <c r="C11" s="4223"/>
      <c r="D11" s="4220">
        <f t="shared" si="0"/>
        <v>0</v>
      </c>
      <c r="E11" s="4223"/>
      <c r="F11" s="4223"/>
      <c r="G11" s="4223"/>
      <c r="H11" s="4223"/>
      <c r="I11" s="4223"/>
      <c r="J11" s="4223"/>
      <c r="K11" s="4223"/>
      <c r="L11" s="270"/>
    </row>
    <row r="12" spans="1:13">
      <c r="A12" s="4219"/>
      <c r="B12" s="4221"/>
      <c r="C12" s="4223"/>
      <c r="D12" s="4220">
        <f t="shared" si="0"/>
        <v>0</v>
      </c>
      <c r="E12" s="4223"/>
      <c r="F12" s="4223"/>
      <c r="G12" s="4223"/>
      <c r="H12" s="4223"/>
      <c r="I12" s="4223"/>
      <c r="J12" s="4223"/>
      <c r="K12" s="4223"/>
      <c r="L12" s="270"/>
    </row>
    <row r="13" spans="1:13">
      <c r="A13" s="4219"/>
      <c r="B13" s="4221"/>
      <c r="C13" s="4223"/>
      <c r="D13" s="4220">
        <f t="shared" si="0"/>
        <v>0</v>
      </c>
      <c r="E13" s="4223"/>
      <c r="F13" s="4223"/>
      <c r="G13" s="4223"/>
      <c r="H13" s="4223"/>
      <c r="I13" s="4223"/>
      <c r="J13" s="4223"/>
      <c r="K13" s="4223"/>
      <c r="L13" s="270"/>
    </row>
    <row r="14" spans="1:13">
      <c r="A14" s="4219"/>
      <c r="B14" s="4221"/>
      <c r="C14" s="4223"/>
      <c r="D14" s="4220">
        <f t="shared" si="0"/>
        <v>0</v>
      </c>
      <c r="E14" s="4223"/>
      <c r="F14" s="4223"/>
      <c r="G14" s="4223"/>
      <c r="H14" s="4223"/>
      <c r="I14" s="4223"/>
      <c r="J14" s="4223"/>
      <c r="K14" s="4223"/>
      <c r="L14" s="270"/>
    </row>
    <row r="15" spans="1:13">
      <c r="A15" s="4219"/>
      <c r="B15" s="4221"/>
      <c r="C15" s="4223"/>
      <c r="D15" s="4220">
        <f t="shared" si="0"/>
        <v>0</v>
      </c>
      <c r="E15" s="4223"/>
      <c r="F15" s="4223"/>
      <c r="G15" s="4223"/>
      <c r="H15" s="4223"/>
      <c r="I15" s="4223"/>
      <c r="J15" s="4223"/>
      <c r="K15" s="4223"/>
      <c r="L15" s="270"/>
    </row>
    <row r="16" spans="1:13">
      <c r="A16" s="4219"/>
      <c r="B16" s="4221"/>
      <c r="C16" s="4223"/>
      <c r="D16" s="4220">
        <f t="shared" si="0"/>
        <v>0</v>
      </c>
      <c r="E16" s="4223"/>
      <c r="F16" s="4223"/>
      <c r="G16" s="4223"/>
      <c r="H16" s="4223"/>
      <c r="I16" s="4223"/>
      <c r="J16" s="4223"/>
      <c r="K16" s="4223"/>
      <c r="L16" s="270"/>
    </row>
    <row r="17" spans="1:12">
      <c r="A17" s="4219"/>
      <c r="B17" s="4221"/>
      <c r="C17" s="4223"/>
      <c r="D17" s="4220">
        <f t="shared" si="0"/>
        <v>0</v>
      </c>
      <c r="E17" s="4223"/>
      <c r="F17" s="4223"/>
      <c r="G17" s="4223"/>
      <c r="H17" s="4223"/>
      <c r="I17" s="4223"/>
      <c r="J17" s="4223"/>
      <c r="K17" s="4223"/>
      <c r="L17" s="270"/>
    </row>
    <row r="18" spans="1:12">
      <c r="A18" s="4219"/>
      <c r="B18" s="4221"/>
      <c r="C18" s="4223"/>
      <c r="D18" s="4220">
        <f t="shared" si="0"/>
        <v>0</v>
      </c>
      <c r="E18" s="4223"/>
      <c r="F18" s="4223"/>
      <c r="G18" s="4223"/>
      <c r="H18" s="4223"/>
      <c r="I18" s="4223"/>
      <c r="J18" s="4223"/>
      <c r="K18" s="4223"/>
      <c r="L18" s="270"/>
    </row>
    <row r="19" spans="1:12">
      <c r="A19" s="4219"/>
      <c r="B19" s="4221"/>
      <c r="C19" s="4223"/>
      <c r="D19" s="4220">
        <f t="shared" si="0"/>
        <v>0</v>
      </c>
      <c r="E19" s="4223"/>
      <c r="F19" s="4223"/>
      <c r="G19" s="4223"/>
      <c r="H19" s="4223"/>
      <c r="I19" s="4223"/>
      <c r="J19" s="4223"/>
      <c r="K19" s="4223"/>
      <c r="L19" s="270"/>
    </row>
    <row r="20" spans="1:12">
      <c r="A20" s="4219"/>
      <c r="B20" s="4221"/>
      <c r="C20" s="4223"/>
      <c r="D20" s="4220">
        <f t="shared" si="0"/>
        <v>0</v>
      </c>
      <c r="E20" s="4223"/>
      <c r="F20" s="4223"/>
      <c r="G20" s="4223"/>
      <c r="H20" s="4223"/>
      <c r="I20" s="4223"/>
      <c r="J20" s="4223"/>
      <c r="K20" s="4223"/>
      <c r="L20" s="270"/>
    </row>
    <row r="21" spans="1:12">
      <c r="A21" s="4219"/>
      <c r="B21" s="4221"/>
      <c r="C21" s="4223"/>
      <c r="D21" s="4220">
        <f t="shared" si="0"/>
        <v>0</v>
      </c>
      <c r="E21" s="4223"/>
      <c r="F21" s="4223"/>
      <c r="G21" s="4223"/>
      <c r="H21" s="4223"/>
      <c r="I21" s="4223"/>
      <c r="J21" s="4223"/>
      <c r="K21" s="4223"/>
      <c r="L21" s="270"/>
    </row>
    <row r="22" spans="1:12">
      <c r="A22" s="4219"/>
      <c r="B22" s="4221"/>
      <c r="C22" s="4223"/>
      <c r="D22" s="4220">
        <f t="shared" si="0"/>
        <v>0</v>
      </c>
      <c r="E22" s="4223"/>
      <c r="F22" s="4223"/>
      <c r="G22" s="4223"/>
      <c r="H22" s="4223"/>
      <c r="I22" s="4223"/>
      <c r="J22" s="4223"/>
      <c r="K22" s="4223"/>
      <c r="L22" s="270"/>
    </row>
    <row r="23" spans="1:12">
      <c r="A23" s="4219"/>
      <c r="B23" s="4221"/>
      <c r="C23" s="4223"/>
      <c r="D23" s="4220">
        <f t="shared" si="0"/>
        <v>0</v>
      </c>
      <c r="E23" s="4223"/>
      <c r="F23" s="4223"/>
      <c r="G23" s="4223"/>
      <c r="H23" s="4223"/>
      <c r="I23" s="4223"/>
      <c r="J23" s="4223"/>
      <c r="K23" s="4223"/>
      <c r="L23" s="270"/>
    </row>
    <row r="24" spans="1:12">
      <c r="A24" s="4219"/>
      <c r="B24" s="4221"/>
      <c r="C24" s="4223"/>
      <c r="D24" s="4220">
        <f t="shared" si="0"/>
        <v>0</v>
      </c>
      <c r="E24" s="4223"/>
      <c r="F24" s="4223"/>
      <c r="G24" s="4223"/>
      <c r="H24" s="4223"/>
      <c r="I24" s="4223"/>
      <c r="J24" s="4223"/>
      <c r="K24" s="4223"/>
      <c r="L24" s="270"/>
    </row>
    <row r="25" spans="1:12">
      <c r="A25" s="4219"/>
      <c r="B25" s="4221"/>
      <c r="C25" s="4223"/>
      <c r="D25" s="4223"/>
      <c r="E25" s="4223"/>
      <c r="F25" s="4223"/>
      <c r="G25" s="4223"/>
      <c r="H25" s="4223"/>
      <c r="I25" s="4223"/>
      <c r="J25" s="4223"/>
      <c r="K25" s="4223"/>
      <c r="L25" s="270"/>
    </row>
    <row r="26" spans="1:12">
      <c r="A26" s="4219"/>
      <c r="B26" s="4221"/>
      <c r="C26" s="4223"/>
      <c r="D26" s="4223"/>
      <c r="E26" s="4223"/>
      <c r="F26" s="4223"/>
      <c r="G26" s="4223"/>
      <c r="H26" s="4223"/>
      <c r="I26" s="4223"/>
      <c r="J26" s="4223"/>
      <c r="K26" s="4223"/>
      <c r="L26" s="270"/>
    </row>
    <row r="27" spans="1:12">
      <c r="A27" s="4219"/>
      <c r="B27" s="4221"/>
      <c r="C27" s="4223"/>
      <c r="D27" s="4223"/>
      <c r="E27" s="4223"/>
      <c r="F27" s="4223"/>
      <c r="G27" s="4223"/>
      <c r="H27" s="4223"/>
      <c r="I27" s="4223"/>
      <c r="J27" s="4223"/>
      <c r="K27" s="4223"/>
      <c r="L27" s="270"/>
    </row>
    <row r="28" spans="1:12">
      <c r="A28" s="4219"/>
      <c r="B28" s="4221"/>
      <c r="C28" s="4223"/>
      <c r="D28" s="4223"/>
      <c r="E28" s="4223"/>
      <c r="F28" s="4223"/>
      <c r="G28" s="4223"/>
      <c r="H28" s="4223"/>
      <c r="I28" s="4223"/>
      <c r="J28" s="4223"/>
      <c r="K28" s="4223"/>
      <c r="L28" s="270"/>
    </row>
    <row r="29" spans="1:12">
      <c r="A29" s="4219"/>
      <c r="B29" s="4221"/>
      <c r="C29" s="4223"/>
      <c r="D29" s="4223"/>
      <c r="E29" s="4223"/>
      <c r="F29" s="4223"/>
      <c r="G29" s="4223"/>
      <c r="H29" s="4223"/>
      <c r="I29" s="4223"/>
      <c r="J29" s="4223"/>
      <c r="K29" s="4223"/>
      <c r="L29" s="270"/>
    </row>
    <row r="30" spans="1:12">
      <c r="A30" s="4219"/>
      <c r="B30" s="4221"/>
      <c r="C30" s="4223"/>
      <c r="D30" s="4223"/>
      <c r="E30" s="4223"/>
      <c r="F30" s="4223"/>
      <c r="G30" s="4223"/>
      <c r="H30" s="4223"/>
      <c r="I30" s="4223"/>
      <c r="J30" s="4223"/>
      <c r="K30" s="4223"/>
      <c r="L30" s="270"/>
    </row>
    <row r="31" spans="1:12">
      <c r="A31" s="4219"/>
      <c r="B31" s="4221"/>
      <c r="C31" s="4223"/>
      <c r="D31" s="4223"/>
      <c r="E31" s="4223"/>
      <c r="F31" s="4223"/>
      <c r="G31" s="4223"/>
      <c r="H31" s="4223"/>
      <c r="I31" s="4223"/>
      <c r="J31" s="4223"/>
      <c r="K31" s="4223"/>
      <c r="L31" s="270"/>
    </row>
    <row r="32" spans="1:12">
      <c r="A32" s="4219"/>
      <c r="B32" s="4221"/>
      <c r="C32" s="4223"/>
      <c r="D32" s="4223"/>
      <c r="E32" s="4223"/>
      <c r="F32" s="4223"/>
      <c r="G32" s="4223"/>
      <c r="H32" s="4223"/>
      <c r="I32" s="4223"/>
      <c r="J32" s="4223"/>
      <c r="K32" s="4223"/>
      <c r="L32" s="270"/>
    </row>
    <row r="33" spans="1:12">
      <c r="A33" s="4219"/>
      <c r="B33" s="4221"/>
      <c r="C33" s="4223"/>
      <c r="D33" s="4223"/>
      <c r="E33" s="4223"/>
      <c r="F33" s="4223"/>
      <c r="G33" s="4223"/>
      <c r="H33" s="4223"/>
      <c r="I33" s="4223"/>
      <c r="J33" s="4223"/>
      <c r="K33" s="4223"/>
      <c r="L33" s="270"/>
    </row>
    <row r="34" spans="1:12">
      <c r="A34" s="4219"/>
      <c r="B34" s="4221"/>
      <c r="C34" s="4223"/>
      <c r="D34" s="4223"/>
      <c r="E34" s="4223"/>
      <c r="F34" s="4223"/>
      <c r="G34" s="4223"/>
      <c r="H34" s="4223"/>
      <c r="I34" s="4223"/>
      <c r="J34" s="4223"/>
      <c r="K34" s="4223"/>
      <c r="L34" s="270"/>
    </row>
    <row r="35" spans="1:12">
      <c r="A35" s="4219"/>
      <c r="B35" s="4221"/>
      <c r="C35" s="4223"/>
      <c r="D35" s="4223"/>
      <c r="E35" s="4223"/>
      <c r="F35" s="4223"/>
      <c r="G35" s="4223"/>
      <c r="H35" s="4223"/>
      <c r="I35" s="4223"/>
      <c r="J35" s="4223"/>
      <c r="K35" s="4223"/>
      <c r="L35" s="270"/>
    </row>
    <row r="36" spans="1:12">
      <c r="A36" s="4219"/>
      <c r="B36" s="4221"/>
      <c r="C36" s="4223"/>
      <c r="D36" s="4223"/>
      <c r="E36" s="4223"/>
      <c r="F36" s="4223"/>
      <c r="G36" s="4223"/>
      <c r="H36" s="4223"/>
      <c r="I36" s="4223"/>
      <c r="J36" s="4223"/>
      <c r="K36" s="4223"/>
      <c r="L36" s="270"/>
    </row>
    <row r="37" spans="1:12">
      <c r="A37" s="4219"/>
      <c r="B37" s="4221"/>
      <c r="C37" s="4223"/>
      <c r="D37" s="4223"/>
      <c r="E37" s="4223"/>
      <c r="F37" s="4223"/>
      <c r="G37" s="4223"/>
      <c r="H37" s="4223"/>
      <c r="I37" s="4223"/>
      <c r="J37" s="4223"/>
      <c r="K37" s="4223"/>
      <c r="L37" s="270"/>
    </row>
    <row r="38" spans="1:12">
      <c r="A38" s="4219"/>
      <c r="B38" s="4221"/>
      <c r="C38" s="4223"/>
      <c r="D38" s="4223"/>
      <c r="E38" s="4223"/>
      <c r="F38" s="4223"/>
      <c r="G38" s="4223"/>
      <c r="H38" s="4223"/>
      <c r="I38" s="4223"/>
      <c r="J38" s="4223"/>
      <c r="K38" s="4223"/>
      <c r="L38" s="270"/>
    </row>
    <row r="39" spans="1:12">
      <c r="A39" s="4219"/>
      <c r="B39" s="4221"/>
      <c r="C39" s="4223"/>
      <c r="D39" s="4223"/>
      <c r="E39" s="4223"/>
      <c r="F39" s="4223"/>
      <c r="G39" s="4223"/>
      <c r="H39" s="4223"/>
      <c r="I39" s="4223"/>
      <c r="J39" s="4223"/>
      <c r="K39" s="4223"/>
      <c r="L39" s="270"/>
    </row>
    <row r="40" spans="1:12">
      <c r="A40" s="4219"/>
      <c r="B40" s="4221"/>
      <c r="C40" s="4223"/>
      <c r="D40" s="4223"/>
      <c r="E40" s="4223"/>
      <c r="F40" s="4223"/>
      <c r="G40" s="4223"/>
      <c r="H40" s="4223"/>
      <c r="I40" s="4223"/>
      <c r="J40" s="4223"/>
      <c r="K40" s="4223"/>
      <c r="L40" s="270"/>
    </row>
    <row r="41" spans="1:12">
      <c r="A41" s="4219"/>
      <c r="B41" s="4221"/>
      <c r="C41" s="4223"/>
      <c r="D41" s="4223"/>
      <c r="E41" s="4223"/>
      <c r="F41" s="4223"/>
      <c r="G41" s="4223"/>
      <c r="H41" s="4223"/>
      <c r="I41" s="4223"/>
      <c r="J41" s="4223"/>
      <c r="K41" s="4223"/>
      <c r="L41" s="270"/>
    </row>
    <row r="42" spans="1:12">
      <c r="A42" s="4219"/>
      <c r="B42" s="4221"/>
      <c r="C42" s="4223"/>
      <c r="D42" s="4223"/>
      <c r="E42" s="4223"/>
      <c r="F42" s="4223"/>
      <c r="G42" s="4223"/>
      <c r="H42" s="4223"/>
      <c r="I42" s="4223"/>
      <c r="J42" s="4223"/>
      <c r="K42" s="4223"/>
      <c r="L42" s="270"/>
    </row>
    <row r="43" spans="1:12">
      <c r="A43" s="4219"/>
      <c r="B43" s="4221"/>
      <c r="C43" s="4223"/>
      <c r="D43" s="4223"/>
      <c r="E43" s="4223"/>
      <c r="F43" s="4223"/>
      <c r="G43" s="4223"/>
      <c r="H43" s="4223"/>
      <c r="I43" s="4223"/>
      <c r="J43" s="4223"/>
      <c r="K43" s="4223"/>
      <c r="L43" s="270"/>
    </row>
    <row r="44" spans="1:12">
      <c r="A44" s="4219"/>
      <c r="B44" s="4221"/>
      <c r="C44" s="4223"/>
      <c r="D44" s="4223"/>
      <c r="E44" s="4223"/>
      <c r="F44" s="4223"/>
      <c r="G44" s="4223"/>
      <c r="H44" s="4223"/>
      <c r="I44" s="4223"/>
      <c r="J44" s="4223"/>
      <c r="K44" s="4223"/>
      <c r="L44" s="270"/>
    </row>
    <row r="45" spans="1:12">
      <c r="A45" s="4219"/>
      <c r="B45" s="4221"/>
      <c r="C45" s="4223"/>
      <c r="D45" s="4223"/>
      <c r="E45" s="4223"/>
      <c r="F45" s="4223"/>
      <c r="G45" s="4223"/>
      <c r="H45" s="4223"/>
      <c r="I45" s="4223"/>
      <c r="J45" s="4223"/>
      <c r="K45" s="4223"/>
      <c r="L45" s="270"/>
    </row>
    <row r="46" spans="1:12">
      <c r="A46" s="4219"/>
      <c r="B46" s="4221"/>
      <c r="C46" s="4223"/>
      <c r="D46" s="4223"/>
      <c r="E46" s="4223"/>
      <c r="F46" s="4223"/>
      <c r="G46" s="4223"/>
      <c r="H46" s="4223"/>
      <c r="I46" s="4223"/>
      <c r="J46" s="4223"/>
      <c r="K46" s="4223"/>
      <c r="L46" s="270"/>
    </row>
    <row r="47" spans="1:12">
      <c r="A47" s="4219"/>
      <c r="B47" s="4221"/>
      <c r="C47" s="4223"/>
      <c r="D47" s="4223"/>
      <c r="E47" s="4223"/>
      <c r="F47" s="4223"/>
      <c r="G47" s="4223"/>
      <c r="H47" s="4223"/>
      <c r="I47" s="4223"/>
      <c r="J47" s="4223"/>
      <c r="K47" s="4223"/>
      <c r="L47" s="270"/>
    </row>
    <row r="48" spans="1:12">
      <c r="A48" s="4219"/>
      <c r="B48" s="4221"/>
      <c r="C48" s="4223"/>
      <c r="D48" s="4223"/>
      <c r="E48" s="4223"/>
      <c r="F48" s="4223"/>
      <c r="G48" s="4223"/>
      <c r="H48" s="4223"/>
      <c r="I48" s="4223"/>
      <c r="J48" s="4223"/>
      <c r="K48" s="4223"/>
      <c r="L48" s="270"/>
    </row>
    <row r="49" spans="1:12">
      <c r="A49" s="4219"/>
      <c r="B49" s="4221"/>
      <c r="C49" s="4223"/>
      <c r="D49" s="4223"/>
      <c r="E49" s="4223"/>
      <c r="F49" s="4223"/>
      <c r="G49" s="4223"/>
      <c r="H49" s="4223"/>
      <c r="I49" s="4223"/>
      <c r="J49" s="4223"/>
      <c r="K49" s="4223"/>
      <c r="L49" s="270"/>
    </row>
    <row r="50" spans="1:12">
      <c r="A50" s="4219"/>
      <c r="B50" s="4221"/>
      <c r="C50" s="4223"/>
      <c r="D50" s="4223"/>
      <c r="E50" s="4223"/>
      <c r="F50" s="4223"/>
      <c r="G50" s="4223"/>
      <c r="H50" s="4223"/>
      <c r="I50" s="4223"/>
      <c r="J50" s="4223"/>
      <c r="K50" s="4223"/>
      <c r="L50" s="270"/>
    </row>
    <row r="51" spans="1:12">
      <c r="A51" s="4219"/>
      <c r="B51" s="4221"/>
      <c r="C51" s="4223"/>
      <c r="D51" s="4223"/>
      <c r="E51" s="4223"/>
      <c r="F51" s="4223"/>
      <c r="G51" s="4223"/>
      <c r="H51" s="4223"/>
      <c r="I51" s="4223"/>
      <c r="J51" s="4223"/>
      <c r="K51" s="4223"/>
      <c r="L51" s="270"/>
    </row>
    <row r="52" spans="1:12">
      <c r="A52" s="4219"/>
      <c r="B52" s="4221"/>
      <c r="C52" s="4223"/>
      <c r="D52" s="4223"/>
      <c r="E52" s="4223"/>
      <c r="F52" s="4223"/>
      <c r="G52" s="4223"/>
      <c r="H52" s="4223"/>
      <c r="I52" s="4223"/>
      <c r="J52" s="4223"/>
      <c r="K52" s="4223"/>
      <c r="L52" s="270"/>
    </row>
    <row r="53" spans="1:12">
      <c r="A53" s="4219"/>
      <c r="B53" s="4221"/>
      <c r="C53" s="4223"/>
      <c r="D53" s="4223"/>
      <c r="E53" s="4223"/>
      <c r="F53" s="4223"/>
      <c r="G53" s="4223"/>
      <c r="H53" s="4223"/>
      <c r="I53" s="4223"/>
      <c r="J53" s="4223"/>
      <c r="K53" s="4223"/>
      <c r="L53" s="270"/>
    </row>
    <row r="54" spans="1:12">
      <c r="A54" s="4219"/>
      <c r="B54" s="4221"/>
      <c r="C54" s="4223"/>
      <c r="D54" s="4223"/>
      <c r="E54" s="4223"/>
      <c r="F54" s="4223"/>
      <c r="G54" s="4223"/>
      <c r="H54" s="4223"/>
      <c r="I54" s="4223"/>
      <c r="J54" s="4223"/>
      <c r="K54" s="4223"/>
      <c r="L54" s="270"/>
    </row>
    <row r="55" spans="1:12">
      <c r="A55" s="4219"/>
      <c r="B55" s="4221"/>
      <c r="C55" s="4223"/>
      <c r="D55" s="4223"/>
      <c r="E55" s="4223"/>
      <c r="F55" s="4223"/>
      <c r="G55" s="4223"/>
      <c r="H55" s="4223"/>
      <c r="I55" s="4223"/>
      <c r="J55" s="4223"/>
      <c r="K55" s="4223"/>
      <c r="L55" s="270"/>
    </row>
    <row r="56" spans="1:12">
      <c r="A56" s="4219"/>
      <c r="B56" s="4221"/>
      <c r="C56" s="4223"/>
      <c r="D56" s="4223"/>
      <c r="E56" s="4223"/>
      <c r="F56" s="4223"/>
      <c r="G56" s="4223"/>
      <c r="H56" s="4223"/>
      <c r="I56" s="4223"/>
      <c r="J56" s="4223"/>
      <c r="K56" s="4223"/>
      <c r="L56" s="270"/>
    </row>
    <row r="57" spans="1:12">
      <c r="A57" s="4219"/>
      <c r="B57" s="4221"/>
      <c r="C57" s="4223"/>
      <c r="D57" s="4223"/>
      <c r="E57" s="4223"/>
      <c r="F57" s="4223"/>
      <c r="G57" s="4223"/>
      <c r="H57" s="4223"/>
      <c r="I57" s="4223"/>
      <c r="J57" s="4223"/>
      <c r="K57" s="4223"/>
      <c r="L57" s="270"/>
    </row>
    <row r="58" spans="1:12">
      <c r="A58" s="4219"/>
      <c r="B58" s="4221"/>
      <c r="C58" s="4223"/>
      <c r="D58" s="4223"/>
      <c r="E58" s="4223"/>
      <c r="F58" s="4223"/>
      <c r="G58" s="4223"/>
      <c r="H58" s="4223"/>
      <c r="I58" s="4223"/>
      <c r="J58" s="4223"/>
      <c r="K58" s="4223"/>
      <c r="L58" s="270"/>
    </row>
    <row r="59" spans="1:12">
      <c r="A59" s="4219"/>
      <c r="B59" s="4221"/>
      <c r="C59" s="4223"/>
      <c r="D59" s="4223"/>
      <c r="E59" s="4223"/>
      <c r="F59" s="4223"/>
      <c r="G59" s="4223"/>
      <c r="H59" s="4223"/>
      <c r="I59" s="4223"/>
      <c r="J59" s="4223"/>
      <c r="K59" s="4223"/>
      <c r="L59" s="270"/>
    </row>
    <row r="60" spans="1:12">
      <c r="A60" s="4219"/>
      <c r="B60" s="4221"/>
      <c r="C60" s="4223"/>
      <c r="D60" s="4223"/>
      <c r="E60" s="4223"/>
      <c r="F60" s="4223"/>
      <c r="G60" s="4223"/>
      <c r="H60" s="4223"/>
      <c r="I60" s="4223"/>
      <c r="J60" s="4223"/>
      <c r="K60" s="4223"/>
      <c r="L60" s="270"/>
    </row>
    <row r="61" spans="1:12">
      <c r="A61" s="4219"/>
      <c r="B61" s="4221"/>
      <c r="C61" s="4223"/>
      <c r="D61" s="4223"/>
      <c r="E61" s="4223"/>
      <c r="F61" s="4223"/>
      <c r="G61" s="4223"/>
      <c r="H61" s="4223"/>
      <c r="I61" s="4223"/>
      <c r="J61" s="4223"/>
      <c r="K61" s="4223"/>
      <c r="L61" s="270"/>
    </row>
    <row r="62" spans="1:12">
      <c r="A62" s="4219"/>
      <c r="B62" s="4221"/>
      <c r="C62" s="4223"/>
      <c r="D62" s="4223"/>
      <c r="E62" s="4223"/>
      <c r="F62" s="4223"/>
      <c r="G62" s="4223"/>
      <c r="H62" s="4223"/>
      <c r="I62" s="4223"/>
      <c r="J62" s="4223"/>
      <c r="K62" s="4223"/>
      <c r="L62" s="270"/>
    </row>
    <row r="63" spans="1:12">
      <c r="A63" s="4219"/>
      <c r="B63" s="4221"/>
      <c r="C63" s="4223"/>
      <c r="D63" s="4223"/>
      <c r="E63" s="4223"/>
      <c r="F63" s="4223"/>
      <c r="G63" s="4223"/>
      <c r="H63" s="4223"/>
      <c r="I63" s="4223"/>
      <c r="J63" s="4223"/>
      <c r="K63" s="4223"/>
      <c r="L63" s="270"/>
    </row>
    <row r="64" spans="1:12">
      <c r="A64" s="4219"/>
      <c r="B64" s="4221"/>
      <c r="C64" s="4223"/>
      <c r="D64" s="4223"/>
      <c r="E64" s="4223"/>
      <c r="F64" s="4223"/>
      <c r="G64" s="4223"/>
      <c r="H64" s="4223"/>
      <c r="I64" s="4223"/>
      <c r="J64" s="4223"/>
      <c r="K64" s="4223"/>
      <c r="L64" s="270"/>
    </row>
    <row r="65" spans="1:12">
      <c r="A65" s="4219"/>
      <c r="C65" s="4223"/>
      <c r="D65" s="4223"/>
      <c r="E65" s="4223"/>
      <c r="F65" s="4223"/>
      <c r="G65" s="4223"/>
      <c r="H65" s="4223"/>
      <c r="I65" s="4223"/>
      <c r="J65" s="4223"/>
      <c r="K65" s="4223"/>
      <c r="L65" s="270"/>
    </row>
    <row r="66" spans="1:12">
      <c r="A66" s="4219"/>
      <c r="C66" s="4223"/>
      <c r="D66" s="4223"/>
      <c r="E66" s="4223"/>
      <c r="F66" s="4223"/>
      <c r="G66" s="4223"/>
      <c r="H66" s="4223"/>
      <c r="I66" s="4223"/>
      <c r="J66" s="4223"/>
      <c r="K66" s="4223"/>
      <c r="L66" s="270"/>
    </row>
    <row r="67" spans="1:12">
      <c r="A67" s="4219"/>
      <c r="C67" s="4223"/>
      <c r="D67" s="4223"/>
      <c r="E67" s="4223"/>
      <c r="F67" s="4223"/>
      <c r="G67" s="4223"/>
      <c r="H67" s="4223"/>
      <c r="I67" s="4223"/>
      <c r="J67" s="4223"/>
      <c r="K67" s="4223"/>
      <c r="L67" s="270"/>
    </row>
    <row r="68" spans="1:12">
      <c r="A68" s="4219"/>
      <c r="C68" s="4223"/>
      <c r="D68" s="4223"/>
      <c r="E68" s="4223"/>
      <c r="F68" s="4223"/>
      <c r="G68" s="4223"/>
      <c r="H68" s="4223"/>
      <c r="I68" s="4223"/>
      <c r="J68" s="4223"/>
      <c r="K68" s="4223"/>
      <c r="L68" s="270"/>
    </row>
    <row r="69" spans="1:12">
      <c r="A69" s="4219"/>
      <c r="C69" s="4223"/>
      <c r="D69" s="4223"/>
      <c r="E69" s="4223"/>
      <c r="F69" s="4223"/>
      <c r="G69" s="4223"/>
      <c r="H69" s="4223"/>
      <c r="I69" s="4223"/>
      <c r="J69" s="4223"/>
      <c r="K69" s="4223"/>
      <c r="L69" s="270"/>
    </row>
    <row r="70" spans="1:12">
      <c r="A70" s="4219"/>
      <c r="C70" s="4223"/>
      <c r="D70" s="4223"/>
      <c r="E70" s="4223"/>
      <c r="F70" s="4223"/>
      <c r="G70" s="4223"/>
      <c r="H70" s="4223"/>
      <c r="I70" s="4223"/>
      <c r="J70" s="4223"/>
      <c r="K70" s="4223"/>
      <c r="L70" s="270"/>
    </row>
    <row r="71" spans="1:12">
      <c r="A71" s="4219"/>
      <c r="C71" s="4223"/>
      <c r="D71" s="4223"/>
      <c r="E71" s="4223"/>
      <c r="F71" s="4223"/>
      <c r="G71" s="4223"/>
      <c r="H71" s="4223"/>
      <c r="I71" s="4223"/>
      <c r="J71" s="4223"/>
      <c r="K71" s="4223"/>
      <c r="L71" s="270"/>
    </row>
    <row r="72" spans="1:12">
      <c r="A72" s="4219"/>
      <c r="C72" s="4223"/>
      <c r="D72" s="4223"/>
      <c r="E72" s="4223"/>
      <c r="F72" s="4223"/>
      <c r="G72" s="4223"/>
      <c r="H72" s="4223"/>
      <c r="I72" s="4223"/>
      <c r="J72" s="4223"/>
      <c r="K72" s="4223"/>
      <c r="L72" s="270"/>
    </row>
    <row r="73" spans="1:12">
      <c r="A73" s="4219"/>
      <c r="C73" s="4223"/>
      <c r="D73" s="4223"/>
      <c r="E73" s="4223"/>
      <c r="F73" s="4223"/>
      <c r="G73" s="4223"/>
      <c r="H73" s="4223"/>
      <c r="I73" s="4223"/>
      <c r="J73" s="4223"/>
      <c r="K73" s="4223"/>
      <c r="L73" s="270"/>
    </row>
    <row r="74" spans="1:12">
      <c r="A74" s="4219"/>
      <c r="C74" s="4223"/>
      <c r="D74" s="4223"/>
      <c r="E74" s="4223"/>
      <c r="F74" s="4223"/>
      <c r="G74" s="4223"/>
      <c r="H74" s="4223"/>
      <c r="I74" s="4223"/>
      <c r="J74" s="4223"/>
      <c r="K74" s="4223"/>
      <c r="L74" s="270"/>
    </row>
    <row r="75" spans="1:12">
      <c r="A75" s="4219"/>
      <c r="C75" s="4223"/>
      <c r="D75" s="4223"/>
      <c r="E75" s="4223"/>
      <c r="F75" s="4223"/>
      <c r="G75" s="4223"/>
      <c r="H75" s="4223"/>
      <c r="I75" s="4223"/>
      <c r="J75" s="4223"/>
      <c r="K75" s="4223"/>
      <c r="L75" s="270"/>
    </row>
    <row r="76" spans="1:12">
      <c r="A76" s="4219"/>
      <c r="C76" s="4223"/>
      <c r="D76" s="4223"/>
      <c r="E76" s="4223"/>
      <c r="F76" s="4223"/>
      <c r="G76" s="4223"/>
      <c r="H76" s="4223"/>
      <c r="I76" s="4223"/>
      <c r="J76" s="4223"/>
      <c r="K76" s="4223"/>
      <c r="L76" s="270"/>
    </row>
    <row r="77" spans="1:12">
      <c r="A77" s="4219"/>
      <c r="C77" s="4223"/>
      <c r="D77" s="4223"/>
      <c r="E77" s="4223"/>
      <c r="F77" s="4223"/>
      <c r="G77" s="4223"/>
      <c r="H77" s="4223"/>
      <c r="I77" s="4223"/>
      <c r="J77" s="4223"/>
      <c r="K77" s="4223"/>
      <c r="L77" s="270"/>
    </row>
    <row r="78" spans="1:12">
      <c r="A78" s="4219"/>
      <c r="C78" s="4223"/>
      <c r="D78" s="4223"/>
      <c r="E78" s="4223"/>
      <c r="F78" s="4223"/>
      <c r="G78" s="4223"/>
      <c r="H78" s="4223"/>
      <c r="I78" s="4223"/>
      <c r="J78" s="4223"/>
      <c r="K78" s="4223"/>
      <c r="L78" s="270"/>
    </row>
    <row r="79" spans="1:12">
      <c r="A79" s="4219"/>
      <c r="C79" s="4223"/>
      <c r="D79" s="4223"/>
      <c r="E79" s="4223"/>
      <c r="F79" s="4223"/>
      <c r="G79" s="4223"/>
      <c r="H79" s="4223"/>
      <c r="I79" s="4223"/>
      <c r="J79" s="4223"/>
      <c r="K79" s="4223"/>
      <c r="L79" s="270"/>
    </row>
    <row r="80" spans="1:12">
      <c r="A80" s="4219"/>
      <c r="C80" s="4223"/>
      <c r="D80" s="4223"/>
      <c r="E80" s="4223"/>
      <c r="F80" s="4223"/>
      <c r="G80" s="4223"/>
      <c r="H80" s="4223"/>
      <c r="I80" s="4223"/>
      <c r="J80" s="4223"/>
      <c r="K80" s="4223"/>
      <c r="L80" s="270"/>
    </row>
    <row r="81" spans="1:12">
      <c r="A81" s="4219"/>
      <c r="C81" s="4223"/>
      <c r="D81" s="4223"/>
      <c r="E81" s="4223"/>
      <c r="F81" s="4223"/>
      <c r="G81" s="4223"/>
      <c r="H81" s="4223"/>
      <c r="I81" s="4223"/>
      <c r="J81" s="4223"/>
      <c r="K81" s="4223"/>
      <c r="L81" s="270"/>
    </row>
    <row r="82" spans="1:12">
      <c r="A82" s="4219"/>
      <c r="C82" s="4223"/>
      <c r="D82" s="4223"/>
      <c r="E82" s="4223"/>
      <c r="F82" s="4223"/>
      <c r="G82" s="4223"/>
      <c r="H82" s="4223"/>
      <c r="I82" s="4223"/>
      <c r="J82" s="4223"/>
      <c r="K82" s="4223"/>
      <c r="L82" s="270"/>
    </row>
    <row r="83" spans="1:12">
      <c r="A83" s="4219"/>
      <c r="C83" s="4223"/>
      <c r="D83" s="4223"/>
      <c r="E83" s="4223"/>
      <c r="F83" s="4223"/>
      <c r="G83" s="4223"/>
      <c r="H83" s="4223"/>
      <c r="I83" s="4223"/>
      <c r="J83" s="4223"/>
      <c r="K83" s="4223"/>
      <c r="L83" s="270"/>
    </row>
    <row r="84" spans="1:12">
      <c r="A84" s="4219"/>
      <c r="C84" s="4223"/>
      <c r="D84" s="4223"/>
      <c r="E84" s="4223"/>
      <c r="F84" s="4223"/>
      <c r="G84" s="4223"/>
      <c r="H84" s="4223"/>
      <c r="I84" s="4223"/>
      <c r="J84" s="4223"/>
      <c r="K84" s="4223"/>
      <c r="L84" s="270"/>
    </row>
    <row r="85" spans="1:12">
      <c r="A85" s="4219"/>
      <c r="L85" s="270"/>
    </row>
    <row r="86" spans="1:12">
      <c r="A86" s="4219"/>
      <c r="L86" s="270"/>
    </row>
    <row r="87" spans="1:12">
      <c r="A87" s="4219"/>
      <c r="L87" s="270"/>
    </row>
    <row r="88" spans="1:12">
      <c r="A88" s="4219"/>
      <c r="L88" s="270"/>
    </row>
    <row r="89" spans="1:12">
      <c r="A89" s="4219"/>
      <c r="L89" s="270"/>
    </row>
    <row r="90" spans="1:12">
      <c r="A90" s="4219"/>
      <c r="L90" s="270"/>
    </row>
    <row r="91" spans="1:12">
      <c r="A91" s="4219"/>
      <c r="L91" s="270"/>
    </row>
  </sheetData>
  <mergeCells count="14">
    <mergeCell ref="A3:B3"/>
    <mergeCell ref="C3:F3"/>
    <mergeCell ref="G3:H3"/>
    <mergeCell ref="I3:J3"/>
    <mergeCell ref="A1:L1"/>
    <mergeCell ref="A2:B2"/>
    <mergeCell ref="C2:F2"/>
    <mergeCell ref="G2:H2"/>
    <mergeCell ref="I2:J2"/>
    <mergeCell ref="C7:J7"/>
    <mergeCell ref="A4:B4"/>
    <mergeCell ref="C4:F4"/>
    <mergeCell ref="A5:B5"/>
    <mergeCell ref="C5:F5"/>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FFFF00"/>
  </sheetPr>
  <dimension ref="A1:M161"/>
  <sheetViews>
    <sheetView workbookViewId="0">
      <pane ySplit="6" topLeftCell="A102" activePane="bottomLeft" state="frozen"/>
      <selection pane="bottomLeft" activeCell="C110" sqref="C110:J110"/>
    </sheetView>
  </sheetViews>
  <sheetFormatPr defaultRowHeight="15.75"/>
  <cols>
    <col min="1" max="1" width="11" style="273" customWidth="1"/>
    <col min="2" max="3" width="10.140625" style="272" customWidth="1"/>
    <col min="4" max="4" width="11.140625" style="272" customWidth="1"/>
    <col min="5" max="5" width="11.7109375" style="272" customWidth="1"/>
    <col min="6" max="6" width="11.85546875" style="272" customWidth="1"/>
    <col min="7" max="7" width="12.85546875" style="272" customWidth="1"/>
    <col min="8" max="8" width="12.28515625" style="272" customWidth="1"/>
    <col min="9" max="9" width="12" style="272" customWidth="1"/>
    <col min="10" max="11" width="15" style="272" customWidth="1"/>
    <col min="12" max="12" width="45.42578125" style="271" customWidth="1"/>
    <col min="13" max="16384" width="9.140625" style="270"/>
  </cols>
  <sheetData>
    <row r="1" spans="1:13" s="281" customFormat="1" ht="30.75" customHeight="1" thickTop="1">
      <c r="A1" s="4298" t="s">
        <v>734</v>
      </c>
      <c r="B1" s="4299"/>
      <c r="C1" s="4299"/>
      <c r="D1" s="4299"/>
      <c r="E1" s="4299"/>
      <c r="F1" s="4299"/>
      <c r="G1" s="4299"/>
      <c r="H1" s="4299"/>
      <c r="I1" s="4299"/>
      <c r="J1" s="4299"/>
      <c r="K1" s="4299"/>
      <c r="L1" s="4300"/>
      <c r="M1" s="288"/>
    </row>
    <row r="2" spans="1:13" ht="20.25" customHeight="1">
      <c r="A2" s="4289" t="s">
        <v>215</v>
      </c>
      <c r="B2" s="4373"/>
      <c r="C2" s="4358">
        <f>+(24+102+89)*25</f>
        <v>5375</v>
      </c>
      <c r="D2" s="4281"/>
      <c r="E2" s="4281"/>
      <c r="F2" s="4359"/>
      <c r="G2" s="4268"/>
      <c r="H2" s="4399"/>
      <c r="I2" s="4365" t="s">
        <v>216</v>
      </c>
      <c r="J2" s="4366"/>
      <c r="K2" s="4350" t="s">
        <v>595</v>
      </c>
      <c r="L2" s="4351"/>
      <c r="M2" s="285"/>
    </row>
    <row r="3" spans="1:13" ht="20.25" customHeight="1">
      <c r="A3" s="4289" t="s">
        <v>217</v>
      </c>
      <c r="B3" s="4373"/>
      <c r="C3" s="4358" t="s">
        <v>236</v>
      </c>
      <c r="D3" s="4281"/>
      <c r="E3" s="4281"/>
      <c r="F3" s="4359"/>
      <c r="G3" s="4400"/>
      <c r="H3" s="4401"/>
      <c r="I3" s="4365" t="s">
        <v>218</v>
      </c>
      <c r="J3" s="4366"/>
      <c r="K3" s="4350" t="s">
        <v>733</v>
      </c>
      <c r="L3" s="4351"/>
      <c r="M3" s="285"/>
    </row>
    <row r="4" spans="1:13" ht="20.25" customHeight="1">
      <c r="A4" s="4289" t="s">
        <v>219</v>
      </c>
      <c r="B4" s="4373"/>
      <c r="C4" s="4358" t="s">
        <v>4755</v>
      </c>
      <c r="D4" s="4281"/>
      <c r="E4" s="4281"/>
      <c r="F4" s="4359"/>
      <c r="G4" s="4813" t="s">
        <v>3030</v>
      </c>
      <c r="H4" s="4814"/>
      <c r="I4" s="4365" t="s">
        <v>220</v>
      </c>
      <c r="J4" s="4366"/>
      <c r="K4" s="4350" t="s">
        <v>5306</v>
      </c>
      <c r="L4" s="4351"/>
      <c r="M4" s="285"/>
    </row>
    <row r="5" spans="1:13" ht="56.25" customHeight="1" thickBot="1">
      <c r="A5" s="4360" t="s">
        <v>221</v>
      </c>
      <c r="B5" s="4361"/>
      <c r="C5" s="4362" t="s">
        <v>5541</v>
      </c>
      <c r="D5" s="4363"/>
      <c r="E5" s="4363"/>
      <c r="F5" s="4364"/>
      <c r="G5" s="4419"/>
      <c r="H5" s="4420"/>
      <c r="I5" s="4365" t="s">
        <v>325</v>
      </c>
      <c r="J5" s="4366"/>
      <c r="K5" s="4893" t="s">
        <v>4041</v>
      </c>
      <c r="L5" s="4894"/>
      <c r="M5" s="285"/>
    </row>
    <row r="6" spans="1:13" s="281" customFormat="1" ht="35.25" customHeight="1" thickTop="1">
      <c r="A6" s="284" t="s">
        <v>1</v>
      </c>
      <c r="B6" s="283" t="s">
        <v>0</v>
      </c>
      <c r="C6" s="283" t="s">
        <v>2</v>
      </c>
      <c r="D6" s="283" t="s">
        <v>3</v>
      </c>
      <c r="E6" s="283" t="s">
        <v>4</v>
      </c>
      <c r="F6" s="283" t="s">
        <v>5</v>
      </c>
      <c r="G6" s="283" t="s">
        <v>6</v>
      </c>
      <c r="H6" s="283" t="s">
        <v>7</v>
      </c>
      <c r="I6" s="283" t="s">
        <v>8</v>
      </c>
      <c r="J6" s="283" t="s">
        <v>9</v>
      </c>
      <c r="K6" s="283" t="s">
        <v>6286</v>
      </c>
      <c r="L6" s="282" t="s">
        <v>10</v>
      </c>
    </row>
    <row r="7" spans="1:13" ht="134.25" customHeight="1">
      <c r="A7" s="1930">
        <v>40987</v>
      </c>
      <c r="B7" s="1937" t="s">
        <v>32</v>
      </c>
      <c r="C7" s="4519" t="s">
        <v>4040</v>
      </c>
      <c r="D7" s="4519"/>
      <c r="E7" s="4519"/>
      <c r="F7" s="4519"/>
      <c r="G7" s="4519"/>
      <c r="H7" s="4519"/>
      <c r="I7" s="4519"/>
      <c r="J7" s="4519"/>
      <c r="K7" s="3513" t="s">
        <v>3971</v>
      </c>
      <c r="L7" s="2205" t="s">
        <v>3971</v>
      </c>
    </row>
    <row r="8" spans="1:13" ht="21.75" customHeight="1">
      <c r="A8" s="274">
        <v>40989</v>
      </c>
      <c r="B8" s="275" t="s">
        <v>143</v>
      </c>
      <c r="C8" s="372"/>
      <c r="D8" s="292"/>
      <c r="E8" s="372"/>
      <c r="F8" s="372"/>
      <c r="G8" s="372"/>
      <c r="H8" s="372"/>
      <c r="I8" s="372"/>
      <c r="J8" s="372"/>
      <c r="K8" s="372"/>
      <c r="L8" s="271" t="s">
        <v>134</v>
      </c>
    </row>
    <row r="9" spans="1:13" ht="20.100000000000001" customHeight="1">
      <c r="A9" s="274">
        <v>40993</v>
      </c>
      <c r="B9" s="275" t="s">
        <v>4</v>
      </c>
      <c r="C9" s="4345" t="s">
        <v>732</v>
      </c>
      <c r="D9" s="4274"/>
      <c r="E9" s="4274"/>
      <c r="F9" s="4274"/>
      <c r="G9" s="4274"/>
      <c r="H9" s="4274"/>
      <c r="I9" s="4274"/>
      <c r="J9" s="4346"/>
      <c r="K9" s="3226"/>
    </row>
    <row r="10" spans="1:13" ht="20.100000000000001" customHeight="1">
      <c r="A10" s="274">
        <v>40991</v>
      </c>
      <c r="B10" s="275" t="s">
        <v>16</v>
      </c>
      <c r="C10" s="372">
        <v>450</v>
      </c>
      <c r="D10" s="292">
        <f>+C10*(100-E10)/100</f>
        <v>445.5</v>
      </c>
      <c r="E10" s="372">
        <v>1</v>
      </c>
      <c r="F10" s="372"/>
      <c r="G10" s="372">
        <v>150</v>
      </c>
      <c r="H10" s="372"/>
      <c r="I10" s="372"/>
      <c r="J10" s="372"/>
      <c r="K10" s="372"/>
      <c r="L10" s="271" t="s">
        <v>20</v>
      </c>
    </row>
    <row r="11" spans="1:13" ht="20.100000000000001" customHeight="1">
      <c r="A11" s="274">
        <v>40997</v>
      </c>
      <c r="B11" s="275" t="s">
        <v>143</v>
      </c>
      <c r="C11" s="372"/>
      <c r="D11" s="292"/>
      <c r="E11" s="372"/>
      <c r="F11" s="372"/>
      <c r="G11" s="372"/>
      <c r="H11" s="372">
        <v>1040</v>
      </c>
      <c r="I11" s="372">
        <v>90</v>
      </c>
      <c r="J11" s="372"/>
      <c r="K11" s="372"/>
      <c r="L11" s="348" t="s">
        <v>30</v>
      </c>
    </row>
    <row r="12" spans="1:13" ht="20.100000000000001" customHeight="1">
      <c r="A12" s="4293">
        <v>41006</v>
      </c>
      <c r="B12" s="275" t="s">
        <v>16</v>
      </c>
      <c r="C12" s="372">
        <v>485</v>
      </c>
      <c r="D12" s="292">
        <f>+C12*(100-E12)/100</f>
        <v>485</v>
      </c>
      <c r="E12" s="372"/>
      <c r="F12" s="372" t="s">
        <v>70</v>
      </c>
      <c r="G12" s="372">
        <v>160</v>
      </c>
      <c r="H12" s="372"/>
      <c r="I12" s="372"/>
      <c r="J12" s="372"/>
      <c r="K12" s="372"/>
      <c r="L12" s="271" t="s">
        <v>20</v>
      </c>
    </row>
    <row r="13" spans="1:13" ht="20.100000000000001" customHeight="1">
      <c r="A13" s="4307"/>
      <c r="B13" s="317" t="s">
        <v>154</v>
      </c>
      <c r="C13" s="4928" t="s">
        <v>731</v>
      </c>
      <c r="D13" s="4928" t="e">
        <f>+C13*(100-E13)/100</f>
        <v>#VALUE!</v>
      </c>
      <c r="E13" s="4928"/>
      <c r="F13" s="4928"/>
      <c r="G13" s="4928"/>
      <c r="H13" s="4928"/>
      <c r="I13" s="4928"/>
      <c r="J13" s="4928"/>
      <c r="K13" s="3330"/>
      <c r="L13" s="342"/>
    </row>
    <row r="14" spans="1:13" ht="20.100000000000001" customHeight="1">
      <c r="A14" s="274">
        <v>41007</v>
      </c>
      <c r="B14" s="275" t="s">
        <v>143</v>
      </c>
      <c r="C14" s="372"/>
      <c r="D14" s="292"/>
      <c r="E14" s="372"/>
      <c r="F14" s="372"/>
      <c r="G14" s="372"/>
      <c r="H14" s="372">
        <v>1390</v>
      </c>
      <c r="I14" s="372">
        <v>100</v>
      </c>
      <c r="J14" s="372"/>
      <c r="K14" s="372"/>
      <c r="L14" s="271" t="s">
        <v>727</v>
      </c>
    </row>
    <row r="15" spans="1:13" ht="20.100000000000001" customHeight="1">
      <c r="A15" s="4293">
        <v>41013</v>
      </c>
      <c r="B15" s="275" t="s">
        <v>16</v>
      </c>
      <c r="C15" s="372">
        <v>450</v>
      </c>
      <c r="D15" s="292">
        <f>+C15*(100-E15)/100</f>
        <v>445.5</v>
      </c>
      <c r="E15" s="372">
        <v>1</v>
      </c>
      <c r="F15" s="372"/>
      <c r="G15" s="372">
        <v>170</v>
      </c>
      <c r="H15" s="372"/>
      <c r="I15" s="372"/>
      <c r="J15" s="372"/>
      <c r="K15" s="372"/>
      <c r="L15" s="271" t="s">
        <v>730</v>
      </c>
    </row>
    <row r="16" spans="1:13" ht="20.100000000000001" customHeight="1">
      <c r="A16" s="4307"/>
      <c r="B16" s="275" t="s">
        <v>27</v>
      </c>
      <c r="C16" s="4520" t="s">
        <v>729</v>
      </c>
      <c r="D16" s="4521"/>
      <c r="E16" s="4521"/>
      <c r="F16" s="4521"/>
      <c r="G16" s="4521"/>
      <c r="H16" s="4521"/>
      <c r="I16" s="4521"/>
      <c r="J16" s="4522"/>
      <c r="K16" s="3273"/>
    </row>
    <row r="17" spans="1:12" ht="20.100000000000001" customHeight="1">
      <c r="A17" s="4293">
        <v>41014</v>
      </c>
      <c r="B17" s="275" t="s">
        <v>16</v>
      </c>
      <c r="C17" s="372">
        <v>455</v>
      </c>
      <c r="D17" s="292">
        <f>+C17*(100-E17)/100</f>
        <v>450.45</v>
      </c>
      <c r="E17" s="372">
        <v>1</v>
      </c>
      <c r="F17" s="372"/>
      <c r="G17" s="372">
        <v>174</v>
      </c>
      <c r="H17" s="372"/>
      <c r="I17" s="372"/>
      <c r="J17" s="372"/>
      <c r="K17" s="372"/>
      <c r="L17" s="271" t="s">
        <v>728</v>
      </c>
    </row>
    <row r="18" spans="1:12" ht="20.100000000000001" customHeight="1">
      <c r="A18" s="4307"/>
      <c r="B18" s="275" t="s">
        <v>143</v>
      </c>
      <c r="C18" s="372"/>
      <c r="D18" s="292"/>
      <c r="E18" s="372"/>
      <c r="F18" s="372"/>
      <c r="G18" s="372"/>
      <c r="H18" s="372">
        <v>1730</v>
      </c>
      <c r="I18" s="372">
        <v>100</v>
      </c>
      <c r="J18" s="372"/>
      <c r="K18" s="372"/>
      <c r="L18" s="271" t="s">
        <v>727</v>
      </c>
    </row>
    <row r="19" spans="1:12" ht="20.100000000000001" customHeight="1">
      <c r="A19" s="274">
        <v>41032</v>
      </c>
      <c r="B19" s="275" t="s">
        <v>143</v>
      </c>
      <c r="C19" s="372"/>
      <c r="D19" s="292"/>
      <c r="E19" s="372"/>
      <c r="F19" s="372"/>
      <c r="G19" s="372"/>
      <c r="H19" s="372">
        <v>2225</v>
      </c>
      <c r="I19" s="372">
        <v>100</v>
      </c>
      <c r="J19" s="372"/>
      <c r="K19" s="372"/>
      <c r="L19" s="271" t="s">
        <v>30</v>
      </c>
    </row>
    <row r="20" spans="1:12" ht="20.100000000000001" customHeight="1">
      <c r="A20" s="274">
        <v>41035</v>
      </c>
      <c r="B20" s="275" t="s">
        <v>16</v>
      </c>
      <c r="C20" s="372">
        <v>500</v>
      </c>
      <c r="D20" s="292">
        <f>+C20*(100-E20)/100</f>
        <v>495</v>
      </c>
      <c r="E20" s="372">
        <v>1</v>
      </c>
      <c r="F20" s="372" t="s">
        <v>70</v>
      </c>
      <c r="G20" s="372">
        <v>160</v>
      </c>
      <c r="H20" s="372"/>
      <c r="I20" s="372"/>
      <c r="J20" s="372"/>
      <c r="K20" s="372"/>
      <c r="L20" s="271" t="s">
        <v>726</v>
      </c>
    </row>
    <row r="21" spans="1:12" ht="20.100000000000001" customHeight="1">
      <c r="A21" s="274">
        <v>41040</v>
      </c>
      <c r="B21" s="275" t="s">
        <v>143</v>
      </c>
      <c r="C21" s="372"/>
      <c r="D21" s="292"/>
      <c r="E21" s="372"/>
      <c r="F21" s="372"/>
      <c r="G21" s="372"/>
      <c r="H21" s="372">
        <v>2375</v>
      </c>
      <c r="I21" s="372">
        <v>100</v>
      </c>
      <c r="J21" s="372"/>
      <c r="K21" s="372"/>
      <c r="L21" s="348" t="s">
        <v>30</v>
      </c>
    </row>
    <row r="22" spans="1:12" ht="20.100000000000001" customHeight="1">
      <c r="A22" s="313">
        <v>41041</v>
      </c>
      <c r="B22" s="312" t="s">
        <v>27</v>
      </c>
      <c r="C22" s="4520" t="s">
        <v>397</v>
      </c>
      <c r="D22" s="4521"/>
      <c r="E22" s="4521"/>
      <c r="F22" s="4521"/>
      <c r="G22" s="4521"/>
      <c r="H22" s="4521"/>
      <c r="I22" s="4521"/>
      <c r="J22" s="4522"/>
      <c r="K22" s="3551"/>
      <c r="L22" s="336"/>
    </row>
    <row r="23" spans="1:12" ht="20.100000000000001" customHeight="1">
      <c r="A23" s="274">
        <v>41050</v>
      </c>
      <c r="B23" s="275" t="s">
        <v>16</v>
      </c>
      <c r="C23" s="372">
        <v>425</v>
      </c>
      <c r="D23" s="292">
        <f>+C23*(100-E23)/100</f>
        <v>420.75</v>
      </c>
      <c r="E23" s="372">
        <v>1</v>
      </c>
      <c r="F23" s="372"/>
      <c r="G23" s="372">
        <v>150</v>
      </c>
      <c r="H23" s="372"/>
      <c r="I23" s="372"/>
      <c r="J23" s="372"/>
      <c r="K23" s="372"/>
      <c r="L23" s="271" t="s">
        <v>725</v>
      </c>
    </row>
    <row r="24" spans="1:12" ht="20.100000000000001" customHeight="1">
      <c r="A24" s="274">
        <v>41088</v>
      </c>
      <c r="B24" s="275" t="s">
        <v>16</v>
      </c>
      <c r="C24" s="372">
        <v>435</v>
      </c>
      <c r="D24" s="292">
        <f>+C24*(100-E24)/100</f>
        <v>430.65</v>
      </c>
      <c r="E24" s="372">
        <v>1</v>
      </c>
      <c r="F24" s="372"/>
      <c r="G24" s="372">
        <v>160</v>
      </c>
      <c r="H24" s="372"/>
      <c r="I24" s="372"/>
      <c r="J24" s="372"/>
      <c r="K24" s="372"/>
      <c r="L24" s="271" t="s">
        <v>20</v>
      </c>
    </row>
    <row r="25" spans="1:12" ht="20.100000000000001" customHeight="1">
      <c r="A25" s="274">
        <v>41089</v>
      </c>
      <c r="B25" s="275" t="s">
        <v>404</v>
      </c>
      <c r="C25" s="4345" t="s">
        <v>201</v>
      </c>
      <c r="D25" s="4274"/>
      <c r="E25" s="4274"/>
      <c r="F25" s="4274"/>
      <c r="G25" s="4274"/>
      <c r="H25" s="4274"/>
      <c r="I25" s="4274"/>
      <c r="J25" s="4346"/>
      <c r="K25" s="3226"/>
    </row>
    <row r="26" spans="1:12" ht="20.100000000000001" customHeight="1">
      <c r="A26" s="274">
        <v>41092</v>
      </c>
      <c r="B26" s="275" t="s">
        <v>12</v>
      </c>
      <c r="C26" s="4345" t="s">
        <v>156</v>
      </c>
      <c r="D26" s="4274"/>
      <c r="E26" s="4274"/>
      <c r="F26" s="4274"/>
      <c r="G26" s="4274"/>
      <c r="H26" s="4274"/>
      <c r="I26" s="4274"/>
      <c r="J26" s="4346"/>
      <c r="K26" s="3226"/>
    </row>
    <row r="27" spans="1:12" ht="20.100000000000001" customHeight="1">
      <c r="A27" s="274">
        <v>41114</v>
      </c>
      <c r="B27" s="275" t="s">
        <v>143</v>
      </c>
      <c r="C27" s="372"/>
      <c r="D27" s="292"/>
      <c r="E27" s="372"/>
      <c r="F27" s="372"/>
      <c r="G27" s="372"/>
      <c r="H27" s="372">
        <v>3185</v>
      </c>
      <c r="I27" s="372">
        <v>98</v>
      </c>
      <c r="J27" s="372"/>
      <c r="K27" s="372"/>
      <c r="L27" s="271" t="s">
        <v>30</v>
      </c>
    </row>
    <row r="28" spans="1:12" ht="20.100000000000001" customHeight="1">
      <c r="A28" s="274">
        <v>41183</v>
      </c>
      <c r="B28" s="275" t="s">
        <v>404</v>
      </c>
      <c r="C28" s="4340" t="s">
        <v>201</v>
      </c>
      <c r="D28" s="4263"/>
      <c r="E28" s="4263"/>
      <c r="F28" s="4263"/>
      <c r="G28" s="4263"/>
      <c r="H28" s="4263"/>
      <c r="I28" s="4263"/>
      <c r="J28" s="4344"/>
      <c r="K28" s="3221"/>
    </row>
    <row r="29" spans="1:12" ht="20.100000000000001" customHeight="1">
      <c r="A29" s="274">
        <v>41197</v>
      </c>
      <c r="B29" s="275" t="s">
        <v>143</v>
      </c>
      <c r="C29" s="372"/>
      <c r="D29" s="292"/>
      <c r="E29" s="372"/>
      <c r="F29" s="372"/>
      <c r="G29" s="372"/>
      <c r="H29" s="372">
        <v>3780</v>
      </c>
      <c r="I29" s="372">
        <v>100</v>
      </c>
      <c r="J29" s="372"/>
      <c r="K29" s="372"/>
      <c r="L29" s="271" t="s">
        <v>30</v>
      </c>
    </row>
    <row r="30" spans="1:12" ht="20.100000000000001" customHeight="1" thickBot="1">
      <c r="A30" s="300">
        <v>41228</v>
      </c>
      <c r="B30" s="299" t="s">
        <v>16</v>
      </c>
      <c r="C30" s="341">
        <v>455</v>
      </c>
      <c r="D30" s="341">
        <f>+C30*(100-E30)/100</f>
        <v>450.45</v>
      </c>
      <c r="E30" s="341">
        <v>1</v>
      </c>
      <c r="F30" s="341"/>
      <c r="G30" s="341">
        <v>160</v>
      </c>
      <c r="H30" s="341"/>
      <c r="I30" s="341"/>
      <c r="J30" s="341"/>
      <c r="K30" s="341"/>
      <c r="L30" s="339" t="s">
        <v>20</v>
      </c>
    </row>
    <row r="31" spans="1:12" ht="20.100000000000001" customHeight="1" thickTop="1">
      <c r="A31" s="278">
        <v>41292</v>
      </c>
      <c r="B31" s="277" t="s">
        <v>143</v>
      </c>
      <c r="C31" s="338"/>
      <c r="D31" s="338"/>
      <c r="E31" s="338"/>
      <c r="F31" s="338"/>
      <c r="G31" s="338"/>
      <c r="H31" s="338">
        <v>4370</v>
      </c>
      <c r="I31" s="338">
        <v>100</v>
      </c>
      <c r="J31" s="338"/>
      <c r="K31" s="338"/>
      <c r="L31" s="276" t="s">
        <v>30</v>
      </c>
    </row>
    <row r="32" spans="1:12" ht="20.100000000000001" customHeight="1">
      <c r="A32" s="274">
        <v>41299</v>
      </c>
      <c r="B32" s="275" t="s">
        <v>16</v>
      </c>
      <c r="C32" s="292">
        <v>435</v>
      </c>
      <c r="D32" s="292">
        <f>+C32*(100-E32)/100</f>
        <v>426.3</v>
      </c>
      <c r="E32" s="292">
        <v>2</v>
      </c>
      <c r="F32" s="292"/>
      <c r="G32" s="292">
        <v>150</v>
      </c>
      <c r="H32" s="292"/>
      <c r="I32" s="292"/>
      <c r="J32" s="292"/>
      <c r="K32" s="3248"/>
      <c r="L32" s="271" t="s">
        <v>20</v>
      </c>
    </row>
    <row r="33" spans="1:12" ht="20.100000000000001" customHeight="1">
      <c r="A33" s="274">
        <v>41301</v>
      </c>
      <c r="B33" s="275" t="s">
        <v>14</v>
      </c>
      <c r="C33" s="4340" t="s">
        <v>724</v>
      </c>
      <c r="D33" s="4274"/>
      <c r="E33" s="4274"/>
      <c r="F33" s="4274"/>
      <c r="G33" s="4274"/>
      <c r="H33" s="4274"/>
      <c r="I33" s="4274"/>
      <c r="J33" s="4346"/>
      <c r="K33" s="3226"/>
    </row>
    <row r="34" spans="1:12">
      <c r="A34" s="274">
        <v>41315</v>
      </c>
      <c r="B34" s="275" t="s">
        <v>404</v>
      </c>
      <c r="C34" s="4345" t="s">
        <v>201</v>
      </c>
      <c r="D34" s="4274"/>
      <c r="E34" s="4274"/>
      <c r="F34" s="4274"/>
      <c r="G34" s="4274"/>
      <c r="H34" s="4274"/>
      <c r="I34" s="4274"/>
      <c r="J34" s="4346"/>
      <c r="K34" s="3226"/>
    </row>
    <row r="35" spans="1:12" ht="20.100000000000001" customHeight="1">
      <c r="A35" s="274">
        <v>41327</v>
      </c>
      <c r="B35" s="275" t="s">
        <v>14</v>
      </c>
      <c r="C35" s="4345" t="s">
        <v>723</v>
      </c>
      <c r="D35" s="4274"/>
      <c r="E35" s="4274"/>
      <c r="F35" s="4274"/>
      <c r="G35" s="4274"/>
      <c r="H35" s="4274"/>
      <c r="I35" s="4274"/>
      <c r="J35" s="4346"/>
      <c r="K35" s="3226"/>
    </row>
    <row r="36" spans="1:12" ht="21" customHeight="1">
      <c r="A36" s="274">
        <v>41345</v>
      </c>
      <c r="B36" s="275" t="s">
        <v>404</v>
      </c>
      <c r="C36" s="4345" t="s">
        <v>201</v>
      </c>
      <c r="D36" s="4274"/>
      <c r="E36" s="4274"/>
      <c r="F36" s="4274"/>
      <c r="G36" s="4274"/>
      <c r="H36" s="4274"/>
      <c r="I36" s="4274"/>
      <c r="J36" s="4346"/>
      <c r="K36" s="3226"/>
    </row>
    <row r="37" spans="1:12">
      <c r="A37" s="274">
        <v>41358</v>
      </c>
      <c r="B37" s="275" t="s">
        <v>16</v>
      </c>
      <c r="C37" s="292">
        <v>490</v>
      </c>
      <c r="D37" s="292">
        <f>+C37*(100-E37)/100</f>
        <v>485.1</v>
      </c>
      <c r="E37" s="292">
        <v>1</v>
      </c>
      <c r="F37" s="292"/>
      <c r="G37" s="292">
        <v>180</v>
      </c>
      <c r="H37" s="292"/>
      <c r="I37" s="292"/>
      <c r="J37" s="292"/>
      <c r="K37" s="3248"/>
      <c r="L37" s="271" t="s">
        <v>20</v>
      </c>
    </row>
    <row r="38" spans="1:12" ht="20.100000000000001" customHeight="1">
      <c r="A38" s="274">
        <v>41366</v>
      </c>
      <c r="B38" s="275" t="s">
        <v>143</v>
      </c>
      <c r="C38" s="292"/>
      <c r="D38" s="292"/>
      <c r="E38" s="292"/>
      <c r="F38" s="292"/>
      <c r="G38" s="292"/>
      <c r="H38" s="4345" t="s">
        <v>431</v>
      </c>
      <c r="I38" s="4274"/>
      <c r="J38" s="4346"/>
      <c r="K38" s="3226"/>
      <c r="L38" s="271" t="s">
        <v>722</v>
      </c>
    </row>
    <row r="39" spans="1:12" ht="25.5" customHeight="1">
      <c r="A39" s="274">
        <v>41373</v>
      </c>
      <c r="B39" s="275" t="s">
        <v>404</v>
      </c>
      <c r="C39" s="4345" t="s">
        <v>721</v>
      </c>
      <c r="D39" s="4274"/>
      <c r="E39" s="4274"/>
      <c r="F39" s="4274"/>
      <c r="G39" s="4274"/>
      <c r="H39" s="4274"/>
      <c r="I39" s="4274"/>
      <c r="J39" s="4346"/>
      <c r="K39" s="3226"/>
    </row>
    <row r="40" spans="1:12" ht="24.75" customHeight="1">
      <c r="A40" s="274">
        <v>41390</v>
      </c>
      <c r="B40" s="275" t="s">
        <v>14</v>
      </c>
      <c r="C40" s="4345" t="s">
        <v>720</v>
      </c>
      <c r="D40" s="4274"/>
      <c r="E40" s="4274"/>
      <c r="F40" s="4274"/>
      <c r="G40" s="4274"/>
      <c r="H40" s="4274"/>
      <c r="I40" s="4274"/>
      <c r="J40" s="4346"/>
      <c r="K40" s="3226"/>
    </row>
    <row r="41" spans="1:12" ht="24" customHeight="1">
      <c r="A41" s="274">
        <v>41405</v>
      </c>
      <c r="B41" s="275" t="s">
        <v>404</v>
      </c>
      <c r="C41" s="4345" t="s">
        <v>201</v>
      </c>
      <c r="D41" s="4274"/>
      <c r="E41" s="4274"/>
      <c r="F41" s="4274"/>
      <c r="G41" s="4274"/>
      <c r="H41" s="4274"/>
      <c r="I41" s="4274"/>
      <c r="J41" s="4346"/>
      <c r="K41" s="3226"/>
    </row>
    <row r="42" spans="1:12" ht="24" customHeight="1">
      <c r="A42" s="274">
        <v>41419</v>
      </c>
      <c r="B42" s="275" t="s">
        <v>14</v>
      </c>
      <c r="C42" s="4345" t="s">
        <v>719</v>
      </c>
      <c r="D42" s="4274"/>
      <c r="E42" s="4274"/>
      <c r="F42" s="4274"/>
      <c r="G42" s="4274"/>
      <c r="H42" s="4274"/>
      <c r="I42" s="4274"/>
      <c r="J42" s="4346"/>
      <c r="K42" s="3226"/>
    </row>
    <row r="43" spans="1:12" ht="20.100000000000001" customHeight="1">
      <c r="A43" s="274">
        <v>41490</v>
      </c>
      <c r="B43" s="275" t="s">
        <v>14</v>
      </c>
      <c r="C43" s="4345" t="s">
        <v>718</v>
      </c>
      <c r="D43" s="4274"/>
      <c r="E43" s="4274"/>
      <c r="F43" s="4274"/>
      <c r="G43" s="4274"/>
      <c r="H43" s="4274"/>
      <c r="I43" s="4274"/>
      <c r="J43" s="4346"/>
      <c r="K43" s="3226"/>
    </row>
    <row r="44" spans="1:12" ht="20.100000000000001" customHeight="1">
      <c r="A44" s="274">
        <v>41533</v>
      </c>
      <c r="B44" s="275" t="s">
        <v>16</v>
      </c>
      <c r="C44" s="292">
        <v>375</v>
      </c>
      <c r="D44" s="292">
        <f>+C44*(100-E44)/100</f>
        <v>262.5</v>
      </c>
      <c r="E44" s="292">
        <v>30</v>
      </c>
      <c r="F44" s="292"/>
      <c r="G44" s="292">
        <v>210</v>
      </c>
      <c r="H44" s="292"/>
      <c r="I44" s="292"/>
      <c r="J44" s="292"/>
      <c r="K44" s="3248"/>
      <c r="L44" s="271" t="s">
        <v>717</v>
      </c>
    </row>
    <row r="45" spans="1:12" ht="31.5">
      <c r="A45" s="274">
        <v>41534</v>
      </c>
      <c r="B45" s="275" t="s">
        <v>143</v>
      </c>
      <c r="C45" s="292"/>
      <c r="D45" s="292"/>
      <c r="E45" s="292"/>
      <c r="F45" s="292"/>
      <c r="G45" s="292"/>
      <c r="H45" s="292">
        <v>4480</v>
      </c>
      <c r="I45" s="292">
        <v>85</v>
      </c>
      <c r="J45" s="292"/>
      <c r="K45" s="3248"/>
      <c r="L45" s="271" t="s">
        <v>716</v>
      </c>
    </row>
    <row r="46" spans="1:12" ht="39.75" customHeight="1">
      <c r="A46" s="274">
        <v>41537</v>
      </c>
      <c r="B46" s="275" t="s">
        <v>404</v>
      </c>
      <c r="C46" s="4340" t="s">
        <v>715</v>
      </c>
      <c r="D46" s="4274"/>
      <c r="E46" s="4274"/>
      <c r="F46" s="4274"/>
      <c r="G46" s="4274"/>
      <c r="H46" s="4274"/>
      <c r="I46" s="4274"/>
      <c r="J46" s="4346"/>
      <c r="K46" s="3226"/>
    </row>
    <row r="47" spans="1:12" ht="20.100000000000001" customHeight="1">
      <c r="A47" s="274">
        <v>41542</v>
      </c>
      <c r="B47" s="275" t="s">
        <v>404</v>
      </c>
      <c r="C47" s="4345" t="s">
        <v>711</v>
      </c>
      <c r="D47" s="4274"/>
      <c r="E47" s="4274"/>
      <c r="F47" s="4274"/>
      <c r="G47" s="4274"/>
      <c r="H47" s="4274"/>
      <c r="I47" s="4274"/>
      <c r="J47" s="4346"/>
      <c r="K47" s="3226"/>
    </row>
    <row r="48" spans="1:12" ht="20.25" customHeight="1">
      <c r="A48" s="274">
        <v>41546</v>
      </c>
      <c r="B48" s="275" t="s">
        <v>27</v>
      </c>
      <c r="C48" s="4929" t="s">
        <v>714</v>
      </c>
      <c r="D48" s="4274"/>
      <c r="E48" s="4274"/>
      <c r="F48" s="4274"/>
      <c r="G48" s="4274"/>
      <c r="H48" s="4274"/>
      <c r="I48" s="4274"/>
      <c r="J48" s="4346"/>
      <c r="K48" s="3226"/>
    </row>
    <row r="49" spans="1:12" ht="30" customHeight="1">
      <c r="A49" s="274">
        <v>41548</v>
      </c>
      <c r="B49" s="275" t="s">
        <v>143</v>
      </c>
      <c r="C49" s="292"/>
      <c r="D49" s="292"/>
      <c r="E49" s="292"/>
      <c r="F49" s="292"/>
      <c r="G49" s="292"/>
      <c r="H49" s="292"/>
      <c r="I49" s="292"/>
      <c r="J49" s="292"/>
      <c r="K49" s="3248"/>
      <c r="L49" s="271" t="s">
        <v>713</v>
      </c>
    </row>
    <row r="50" spans="1:12" ht="40.5" customHeight="1">
      <c r="A50" s="274">
        <v>41579</v>
      </c>
      <c r="B50" s="275" t="s">
        <v>14</v>
      </c>
      <c r="C50" s="4340" t="s">
        <v>712</v>
      </c>
      <c r="D50" s="4263"/>
      <c r="E50" s="4263"/>
      <c r="F50" s="4263"/>
      <c r="G50" s="4263"/>
      <c r="H50" s="4263"/>
      <c r="I50" s="4263"/>
      <c r="J50" s="4344"/>
      <c r="K50" s="3221"/>
    </row>
    <row r="51" spans="1:12" ht="20.100000000000001" customHeight="1">
      <c r="A51" s="274">
        <v>41597</v>
      </c>
      <c r="B51" s="275" t="s">
        <v>404</v>
      </c>
      <c r="C51" s="4345" t="s">
        <v>711</v>
      </c>
      <c r="D51" s="4274"/>
      <c r="E51" s="4274"/>
      <c r="F51" s="4274"/>
      <c r="G51" s="4274"/>
      <c r="H51" s="4274"/>
      <c r="I51" s="4274"/>
      <c r="J51" s="4346"/>
      <c r="K51" s="3226"/>
    </row>
    <row r="52" spans="1:12" ht="33" customHeight="1">
      <c r="A52" s="274">
        <v>41601</v>
      </c>
      <c r="B52" s="275" t="s">
        <v>14</v>
      </c>
      <c r="C52" s="4340" t="s">
        <v>710</v>
      </c>
      <c r="D52" s="4274"/>
      <c r="E52" s="4274"/>
      <c r="F52" s="4274"/>
      <c r="G52" s="4274"/>
      <c r="H52" s="4274"/>
      <c r="I52" s="4274"/>
      <c r="J52" s="4346"/>
      <c r="K52" s="3226"/>
    </row>
    <row r="53" spans="1:12" ht="20.100000000000001" customHeight="1" thickBot="1">
      <c r="A53" s="313">
        <v>41619</v>
      </c>
      <c r="B53" s="312" t="s">
        <v>16</v>
      </c>
      <c r="C53" s="311">
        <v>360</v>
      </c>
      <c r="D53" s="311">
        <f>C53-(C53*E53/100)</f>
        <v>270</v>
      </c>
      <c r="E53" s="311">
        <v>25</v>
      </c>
      <c r="F53" s="311" t="s">
        <v>70</v>
      </c>
      <c r="G53" s="311">
        <v>210</v>
      </c>
      <c r="H53" s="311"/>
      <c r="I53" s="311"/>
      <c r="J53" s="311"/>
      <c r="K53" s="3234"/>
      <c r="L53" s="336" t="s">
        <v>709</v>
      </c>
    </row>
    <row r="54" spans="1:12" ht="31.5" customHeight="1" thickTop="1">
      <c r="A54" s="308">
        <v>41668</v>
      </c>
      <c r="B54" s="307" t="s">
        <v>14</v>
      </c>
      <c r="C54" s="4347" t="s">
        <v>708</v>
      </c>
      <c r="D54" s="4382"/>
      <c r="E54" s="4382"/>
      <c r="F54" s="4382"/>
      <c r="G54" s="4382"/>
      <c r="H54" s="4382"/>
      <c r="I54" s="4382"/>
      <c r="J54" s="4383"/>
      <c r="K54" s="3223"/>
      <c r="L54" s="335"/>
    </row>
    <row r="55" spans="1:12" ht="36" customHeight="1">
      <c r="A55" s="274">
        <v>41714</v>
      </c>
      <c r="B55" s="275" t="s">
        <v>14</v>
      </c>
      <c r="C55" s="4340" t="s">
        <v>707</v>
      </c>
      <c r="D55" s="4274"/>
      <c r="E55" s="4274"/>
      <c r="F55" s="4274"/>
      <c r="G55" s="4274"/>
      <c r="H55" s="4274"/>
      <c r="I55" s="4274"/>
      <c r="J55" s="4346"/>
      <c r="K55" s="3226"/>
    </row>
    <row r="56" spans="1:12" ht="23.25" customHeight="1">
      <c r="A56" s="274">
        <v>41719</v>
      </c>
      <c r="B56" s="275" t="s">
        <v>12</v>
      </c>
      <c r="C56" s="4340" t="s">
        <v>706</v>
      </c>
      <c r="D56" s="4263"/>
      <c r="E56" s="4263"/>
      <c r="F56" s="4263"/>
      <c r="G56" s="4263"/>
      <c r="H56" s="4263"/>
      <c r="I56" s="4263"/>
      <c r="J56" s="4344"/>
      <c r="K56" s="3221"/>
    </row>
    <row r="57" spans="1:12">
      <c r="A57" s="274">
        <v>41720</v>
      </c>
      <c r="B57" s="275" t="s">
        <v>27</v>
      </c>
      <c r="C57" s="4340" t="s">
        <v>705</v>
      </c>
      <c r="D57" s="4263"/>
      <c r="E57" s="4263"/>
      <c r="F57" s="4263"/>
      <c r="G57" s="4263"/>
      <c r="H57" s="4263"/>
      <c r="I57" s="4263"/>
      <c r="J57" s="4344"/>
      <c r="K57" s="3221"/>
    </row>
    <row r="58" spans="1:12">
      <c r="A58" s="318">
        <v>41723</v>
      </c>
      <c r="B58" s="317" t="s">
        <v>143</v>
      </c>
      <c r="C58" s="316"/>
      <c r="D58" s="316"/>
      <c r="E58" s="316"/>
      <c r="F58" s="316"/>
      <c r="G58" s="316"/>
      <c r="H58" s="316">
        <v>4300</v>
      </c>
      <c r="I58" s="316">
        <v>25</v>
      </c>
      <c r="J58" s="316"/>
      <c r="K58" s="316"/>
      <c r="L58" s="342" t="s">
        <v>207</v>
      </c>
    </row>
    <row r="59" spans="1:12" ht="20.100000000000001" customHeight="1">
      <c r="A59" s="274">
        <v>41733</v>
      </c>
      <c r="B59" s="275" t="s">
        <v>404</v>
      </c>
      <c r="C59" s="4345" t="s">
        <v>704</v>
      </c>
      <c r="D59" s="4274"/>
      <c r="E59" s="4274"/>
      <c r="F59" s="4274"/>
      <c r="G59" s="4274"/>
      <c r="H59" s="4274"/>
      <c r="I59" s="4274"/>
      <c r="J59" s="4346"/>
      <c r="K59" s="3226"/>
    </row>
    <row r="60" spans="1:12" ht="20.100000000000001" customHeight="1">
      <c r="A60" s="274">
        <v>41770</v>
      </c>
      <c r="B60" s="275" t="s">
        <v>16</v>
      </c>
      <c r="C60" s="292">
        <v>310</v>
      </c>
      <c r="D60" s="292">
        <f>+C60*(100-E60)/100</f>
        <v>186</v>
      </c>
      <c r="E60" s="292">
        <v>40</v>
      </c>
      <c r="F60" s="292"/>
      <c r="G60" s="292">
        <v>200</v>
      </c>
      <c r="H60" s="292"/>
      <c r="I60" s="292"/>
      <c r="J60" s="292"/>
      <c r="K60" s="3248"/>
      <c r="L60" s="271" t="s">
        <v>703</v>
      </c>
    </row>
    <row r="61" spans="1:12">
      <c r="A61" s="274">
        <v>41797</v>
      </c>
      <c r="B61" s="275" t="s">
        <v>143</v>
      </c>
      <c r="C61" s="292"/>
      <c r="D61" s="292"/>
      <c r="E61" s="292"/>
      <c r="F61" s="292"/>
      <c r="G61" s="292"/>
      <c r="H61" s="292">
        <v>4285</v>
      </c>
      <c r="I61" s="292">
        <v>100</v>
      </c>
      <c r="J61" s="292"/>
      <c r="K61" s="3248"/>
      <c r="L61" s="271" t="s">
        <v>30</v>
      </c>
    </row>
    <row r="62" spans="1:12" ht="20.100000000000001" customHeight="1">
      <c r="A62" s="274">
        <v>41880</v>
      </c>
      <c r="B62" s="275" t="s">
        <v>143</v>
      </c>
      <c r="C62" s="292"/>
      <c r="D62" s="292"/>
      <c r="E62" s="292"/>
      <c r="F62" s="292"/>
      <c r="G62" s="292"/>
      <c r="H62" s="292">
        <v>4315</v>
      </c>
      <c r="I62" s="292">
        <v>100</v>
      </c>
      <c r="J62" s="292"/>
      <c r="K62" s="3248"/>
      <c r="L62" s="271" t="s">
        <v>30</v>
      </c>
    </row>
    <row r="63" spans="1:12" ht="20.100000000000001" customHeight="1">
      <c r="A63" s="274">
        <v>41888</v>
      </c>
      <c r="B63" s="275" t="s">
        <v>16</v>
      </c>
      <c r="C63" s="292">
        <v>315</v>
      </c>
      <c r="D63" s="292">
        <f>+C63*(100-E63)/100</f>
        <v>157.5</v>
      </c>
      <c r="E63" s="292">
        <v>50</v>
      </c>
      <c r="F63" s="292"/>
      <c r="G63" s="292">
        <v>210</v>
      </c>
      <c r="H63" s="292"/>
      <c r="I63" s="292"/>
      <c r="J63" s="292"/>
      <c r="K63" s="3248"/>
      <c r="L63" s="271" t="s">
        <v>702</v>
      </c>
    </row>
    <row r="64" spans="1:12" ht="20.100000000000001" customHeight="1">
      <c r="A64" s="274">
        <v>41934</v>
      </c>
      <c r="B64" s="275" t="s">
        <v>12</v>
      </c>
      <c r="C64" s="4340" t="s">
        <v>701</v>
      </c>
      <c r="D64" s="4263"/>
      <c r="E64" s="4263"/>
      <c r="F64" s="4263"/>
      <c r="G64" s="4263"/>
      <c r="H64" s="4263"/>
      <c r="I64" s="4263"/>
      <c r="J64" s="4344"/>
      <c r="K64" s="3221"/>
    </row>
    <row r="65" spans="1:12" ht="37.5" customHeight="1">
      <c r="A65" s="274">
        <v>41940</v>
      </c>
      <c r="B65" s="275" t="s">
        <v>12</v>
      </c>
      <c r="C65" s="4340" t="s">
        <v>700</v>
      </c>
      <c r="D65" s="4263"/>
      <c r="E65" s="4263"/>
      <c r="F65" s="4263"/>
      <c r="G65" s="4263"/>
      <c r="H65" s="4263"/>
      <c r="I65" s="4263"/>
      <c r="J65" s="4344"/>
      <c r="K65" s="3221"/>
    </row>
    <row r="66" spans="1:12" ht="20.100000000000001" customHeight="1" thickBot="1">
      <c r="A66" s="313">
        <v>41968</v>
      </c>
      <c r="B66" s="312" t="s">
        <v>16</v>
      </c>
      <c r="C66" s="311">
        <v>315</v>
      </c>
      <c r="D66" s="311">
        <f>+C66*(100-E66)/100</f>
        <v>157.5</v>
      </c>
      <c r="E66" s="311">
        <v>50</v>
      </c>
      <c r="F66" s="311"/>
      <c r="G66" s="311">
        <v>240</v>
      </c>
      <c r="H66" s="311"/>
      <c r="I66" s="311"/>
      <c r="J66" s="311"/>
      <c r="K66" s="3234"/>
      <c r="L66" s="336" t="s">
        <v>459</v>
      </c>
    </row>
    <row r="67" spans="1:12" ht="20.100000000000001" customHeight="1" thickTop="1">
      <c r="A67" s="308">
        <v>42028</v>
      </c>
      <c r="B67" s="307" t="s">
        <v>12</v>
      </c>
      <c r="C67" s="4381" t="s">
        <v>699</v>
      </c>
      <c r="D67" s="4382"/>
      <c r="E67" s="4382"/>
      <c r="F67" s="4382"/>
      <c r="G67" s="4382"/>
      <c r="H67" s="4382"/>
      <c r="I67" s="4382"/>
      <c r="J67" s="4383"/>
      <c r="K67" s="3223"/>
      <c r="L67" s="335"/>
    </row>
    <row r="68" spans="1:12">
      <c r="A68" s="274">
        <v>42032</v>
      </c>
      <c r="B68" s="275" t="s">
        <v>143</v>
      </c>
      <c r="C68" s="292"/>
      <c r="D68" s="292"/>
      <c r="E68" s="292"/>
      <c r="F68" s="292"/>
      <c r="G68" s="292"/>
      <c r="H68" s="292">
        <v>4430</v>
      </c>
      <c r="I68" s="292">
        <v>87</v>
      </c>
      <c r="J68" s="292"/>
      <c r="K68" s="3248"/>
      <c r="L68" s="348" t="s">
        <v>698</v>
      </c>
    </row>
    <row r="69" spans="1:12" ht="20.100000000000001" customHeight="1">
      <c r="A69" s="318">
        <v>42042</v>
      </c>
      <c r="B69" s="317" t="s">
        <v>16</v>
      </c>
      <c r="C69" s="316">
        <v>210</v>
      </c>
      <c r="D69" s="316">
        <f t="shared" ref="D69:D132" si="0">+C69*(100-E69)/100</f>
        <v>105</v>
      </c>
      <c r="E69" s="316">
        <v>50</v>
      </c>
      <c r="F69" s="316"/>
      <c r="G69" s="316">
        <v>210</v>
      </c>
      <c r="H69" s="316"/>
      <c r="I69" s="316"/>
      <c r="J69" s="316"/>
      <c r="K69" s="316"/>
      <c r="L69" s="342" t="s">
        <v>1956</v>
      </c>
    </row>
    <row r="70" spans="1:12" ht="20.100000000000001" customHeight="1">
      <c r="A70" s="318">
        <v>42141</v>
      </c>
      <c r="B70" s="426" t="s">
        <v>16</v>
      </c>
      <c r="C70" s="316">
        <v>180</v>
      </c>
      <c r="D70" s="316">
        <f t="shared" si="0"/>
        <v>90</v>
      </c>
      <c r="E70" s="316">
        <v>50</v>
      </c>
      <c r="F70" s="316"/>
      <c r="G70" s="316">
        <v>260</v>
      </c>
      <c r="H70" s="316"/>
      <c r="I70" s="316"/>
      <c r="J70" s="316"/>
      <c r="K70" s="316"/>
      <c r="L70" s="342" t="s">
        <v>376</v>
      </c>
    </row>
    <row r="71" spans="1:12" ht="37.5" customHeight="1">
      <c r="A71" s="274">
        <v>42140</v>
      </c>
      <c r="B71" s="275" t="s">
        <v>143</v>
      </c>
      <c r="C71" s="292"/>
      <c r="D71" s="292"/>
      <c r="E71" s="292"/>
      <c r="F71" s="292"/>
      <c r="G71" s="292"/>
      <c r="H71" s="4340" t="s">
        <v>213</v>
      </c>
      <c r="I71" s="4344"/>
      <c r="J71" s="292"/>
      <c r="K71" s="3248"/>
      <c r="L71" s="348" t="s">
        <v>879</v>
      </c>
    </row>
    <row r="72" spans="1:12">
      <c r="A72" s="274">
        <v>42264</v>
      </c>
      <c r="B72" s="697" t="s">
        <v>16</v>
      </c>
      <c r="C72" s="770">
        <v>200</v>
      </c>
      <c r="D72" s="770">
        <f t="shared" si="0"/>
        <v>100</v>
      </c>
      <c r="E72" s="770">
        <v>50</v>
      </c>
      <c r="F72" s="770"/>
      <c r="G72" s="770">
        <v>205</v>
      </c>
      <c r="H72" s="770"/>
      <c r="I72" s="770"/>
      <c r="J72" s="770"/>
      <c r="K72" s="3234"/>
      <c r="L72" s="271" t="s">
        <v>2132</v>
      </c>
    </row>
    <row r="73" spans="1:12" ht="23.25" customHeight="1">
      <c r="A73" s="274">
        <v>42298</v>
      </c>
      <c r="B73" s="764" t="s">
        <v>12</v>
      </c>
      <c r="C73" s="4345" t="s">
        <v>2212</v>
      </c>
      <c r="D73" s="4274"/>
      <c r="E73" s="4274"/>
      <c r="F73" s="4274"/>
      <c r="G73" s="4274"/>
      <c r="H73" s="4274"/>
      <c r="I73" s="4274"/>
      <c r="J73" s="4346"/>
      <c r="K73" s="3226"/>
    </row>
    <row r="74" spans="1:12" ht="31.5">
      <c r="A74" s="274">
        <v>42307</v>
      </c>
      <c r="B74" s="769" t="s">
        <v>143</v>
      </c>
      <c r="C74" s="292"/>
      <c r="D74" s="292"/>
      <c r="E74" s="292"/>
      <c r="F74" s="292"/>
      <c r="G74" s="292"/>
      <c r="H74" s="292">
        <v>4580</v>
      </c>
      <c r="I74" s="292">
        <v>87</v>
      </c>
      <c r="J74" s="292"/>
      <c r="K74" s="3248"/>
      <c r="L74" s="271" t="s">
        <v>2222</v>
      </c>
    </row>
    <row r="75" spans="1:12" ht="66.75" customHeight="1">
      <c r="A75" s="2168">
        <v>42323</v>
      </c>
      <c r="B75" s="1909" t="s">
        <v>34</v>
      </c>
      <c r="C75" s="4469" t="s">
        <v>2283</v>
      </c>
      <c r="D75" s="4470"/>
      <c r="E75" s="4470"/>
      <c r="F75" s="4470"/>
      <c r="G75" s="4470"/>
      <c r="H75" s="4470"/>
      <c r="I75" s="4470"/>
      <c r="J75" s="4471"/>
      <c r="K75" s="3521"/>
      <c r="L75" s="1654" t="s">
        <v>3971</v>
      </c>
    </row>
    <row r="76" spans="1:12" ht="31.5" customHeight="1" thickBot="1">
      <c r="A76" s="1423">
        <v>42336</v>
      </c>
      <c r="B76" s="1430" t="s">
        <v>16</v>
      </c>
      <c r="C76" s="1426">
        <v>220</v>
      </c>
      <c r="D76" s="1426">
        <f t="shared" si="0"/>
        <v>110</v>
      </c>
      <c r="E76" s="1426">
        <v>50</v>
      </c>
      <c r="F76" s="1426"/>
      <c r="G76" s="1426">
        <v>255</v>
      </c>
      <c r="H76" s="1426"/>
      <c r="I76" s="1426"/>
      <c r="J76" s="1426"/>
      <c r="K76" s="3234"/>
      <c r="L76" s="349" t="s">
        <v>2297</v>
      </c>
    </row>
    <row r="77" spans="1:12" ht="48" customHeight="1" thickTop="1">
      <c r="A77" s="308">
        <v>42414</v>
      </c>
      <c r="B77" s="307" t="s">
        <v>143</v>
      </c>
      <c r="C77" s="307"/>
      <c r="D77" s="322"/>
      <c r="E77" s="307"/>
      <c r="F77" s="307"/>
      <c r="G77" s="307"/>
      <c r="H77" s="307">
        <v>5340</v>
      </c>
      <c r="I77" s="307">
        <v>37</v>
      </c>
      <c r="J77" s="307"/>
      <c r="K77" s="307"/>
      <c r="L77" s="351" t="s">
        <v>3052</v>
      </c>
    </row>
    <row r="78" spans="1:12" ht="20.100000000000001" customHeight="1">
      <c r="A78" s="274">
        <v>42436</v>
      </c>
      <c r="B78" s="1088" t="s">
        <v>12</v>
      </c>
      <c r="C78" s="4345" t="s">
        <v>3107</v>
      </c>
      <c r="D78" s="4274"/>
      <c r="E78" s="4274"/>
      <c r="F78" s="4274"/>
      <c r="G78" s="4274"/>
      <c r="H78" s="4274"/>
      <c r="I78" s="4274"/>
      <c r="J78" s="4346"/>
      <c r="K78" s="3226"/>
    </row>
    <row r="79" spans="1:12">
      <c r="A79" s="274">
        <v>42456</v>
      </c>
      <c r="B79" s="1126" t="s">
        <v>16</v>
      </c>
      <c r="C79" s="1127">
        <v>200</v>
      </c>
      <c r="D79" s="1127">
        <f t="shared" si="0"/>
        <v>120</v>
      </c>
      <c r="E79" s="1127">
        <v>40</v>
      </c>
      <c r="F79" s="1127"/>
      <c r="G79" s="1127">
        <v>330</v>
      </c>
      <c r="H79" s="275"/>
      <c r="I79" s="275"/>
      <c r="J79" s="275"/>
      <c r="K79" s="3233"/>
      <c r="L79" s="271" t="s">
        <v>3180</v>
      </c>
    </row>
    <row r="80" spans="1:12">
      <c r="A80" s="274">
        <v>42549</v>
      </c>
      <c r="B80" s="1241" t="s">
        <v>14</v>
      </c>
      <c r="C80" s="4345" t="s">
        <v>3399</v>
      </c>
      <c r="D80" s="4274"/>
      <c r="E80" s="4274"/>
      <c r="F80" s="4274"/>
      <c r="G80" s="4274"/>
      <c r="H80" s="4274"/>
      <c r="I80" s="4274"/>
      <c r="J80" s="4346"/>
      <c r="K80" s="3226"/>
      <c r="L80" s="270"/>
    </row>
    <row r="81" spans="1:12">
      <c r="A81" s="274">
        <v>42578</v>
      </c>
      <c r="B81" s="1264" t="s">
        <v>14</v>
      </c>
      <c r="C81" s="4345" t="s">
        <v>3442</v>
      </c>
      <c r="D81" s="4274"/>
      <c r="E81" s="4274"/>
      <c r="F81" s="4274"/>
      <c r="G81" s="4274"/>
      <c r="H81" s="4274"/>
      <c r="I81" s="4274"/>
      <c r="J81" s="4346"/>
      <c r="K81" s="3226"/>
      <c r="L81" s="270"/>
    </row>
    <row r="82" spans="1:12">
      <c r="A82" s="4293">
        <v>42581</v>
      </c>
      <c r="B82" s="275" t="s">
        <v>16</v>
      </c>
      <c r="C82" s="1278">
        <v>255</v>
      </c>
      <c r="D82" s="1278">
        <f t="shared" si="0"/>
        <v>153</v>
      </c>
      <c r="E82" s="1278">
        <v>40</v>
      </c>
      <c r="F82" s="1278"/>
      <c r="G82" s="1278">
        <v>300</v>
      </c>
      <c r="H82" s="1277"/>
      <c r="I82" s="1277"/>
      <c r="J82" s="1277"/>
      <c r="K82" s="3233"/>
      <c r="L82" s="271" t="s">
        <v>3395</v>
      </c>
    </row>
    <row r="83" spans="1:12">
      <c r="A83" s="4307"/>
      <c r="B83" s="275" t="s">
        <v>143</v>
      </c>
      <c r="C83" s="275"/>
      <c r="D83" s="701"/>
      <c r="E83" s="275"/>
      <c r="F83" s="275"/>
      <c r="G83" s="275"/>
      <c r="H83" s="275">
        <v>4445</v>
      </c>
      <c r="I83" s="275">
        <v>78</v>
      </c>
      <c r="J83" s="275"/>
      <c r="K83" s="3233"/>
      <c r="L83" s="271" t="s">
        <v>3457</v>
      </c>
    </row>
    <row r="84" spans="1:12" ht="20.100000000000001" customHeight="1" thickBot="1">
      <c r="A84" s="1423">
        <v>42693</v>
      </c>
      <c r="B84" s="1430" t="s">
        <v>16</v>
      </c>
      <c r="C84" s="1430">
        <v>195</v>
      </c>
      <c r="D84" s="1426">
        <f t="shared" si="0"/>
        <v>107.25</v>
      </c>
      <c r="E84" s="1430">
        <v>45</v>
      </c>
      <c r="F84" s="1430"/>
      <c r="G84" s="1430">
        <v>330</v>
      </c>
      <c r="H84" s="1430"/>
      <c r="I84" s="1430"/>
      <c r="J84" s="1430"/>
      <c r="K84" s="3263"/>
      <c r="L84" s="336" t="s">
        <v>3518</v>
      </c>
    </row>
    <row r="85" spans="1:12" ht="20.100000000000001" customHeight="1" thickTop="1">
      <c r="A85" s="408">
        <v>42798</v>
      </c>
      <c r="B85" s="404" t="s">
        <v>16</v>
      </c>
      <c r="C85" s="404">
        <v>165</v>
      </c>
      <c r="D85" s="423">
        <f t="shared" si="0"/>
        <v>90.75</v>
      </c>
      <c r="E85" s="404">
        <v>45</v>
      </c>
      <c r="F85" s="404"/>
      <c r="G85" s="404">
        <v>260</v>
      </c>
      <c r="H85" s="404"/>
      <c r="I85" s="404"/>
      <c r="J85" s="404"/>
      <c r="K85" s="404"/>
      <c r="L85" s="402" t="s">
        <v>3518</v>
      </c>
    </row>
    <row r="86" spans="1:12" ht="20.100000000000001" customHeight="1">
      <c r="A86" s="274">
        <v>42813</v>
      </c>
      <c r="B86" s="275" t="s">
        <v>143</v>
      </c>
      <c r="C86" s="275"/>
      <c r="D86" s="701"/>
      <c r="E86" s="275"/>
      <c r="F86" s="275"/>
      <c r="G86" s="275"/>
      <c r="H86" s="275">
        <v>4600</v>
      </c>
      <c r="I86" s="275">
        <v>73</v>
      </c>
      <c r="J86" s="275"/>
      <c r="K86" s="3233"/>
      <c r="L86" s="271" t="s">
        <v>3952</v>
      </c>
    </row>
    <row r="87" spans="1:12" ht="20.100000000000001" customHeight="1">
      <c r="A87" s="274">
        <v>42815</v>
      </c>
      <c r="B87" s="1645" t="s">
        <v>12</v>
      </c>
      <c r="C87" s="4345" t="s">
        <v>3963</v>
      </c>
      <c r="D87" s="4274"/>
      <c r="E87" s="4274"/>
      <c r="F87" s="4274"/>
      <c r="G87" s="4274"/>
      <c r="H87" s="4274"/>
      <c r="I87" s="4274"/>
      <c r="J87" s="4346"/>
      <c r="K87" s="3226"/>
    </row>
    <row r="88" spans="1:12" ht="20.100000000000001" customHeight="1">
      <c r="A88" s="274">
        <v>42957</v>
      </c>
      <c r="B88" s="1882" t="s">
        <v>12</v>
      </c>
      <c r="C88" s="4345" t="s">
        <v>4196</v>
      </c>
      <c r="D88" s="4274"/>
      <c r="E88" s="4274"/>
      <c r="F88" s="4274"/>
      <c r="G88" s="4274"/>
      <c r="H88" s="4274"/>
      <c r="I88" s="4274"/>
      <c r="J88" s="4346"/>
      <c r="K88" s="3226"/>
    </row>
    <row r="89" spans="1:12" ht="20.100000000000001" customHeight="1">
      <c r="A89" s="274">
        <v>43023</v>
      </c>
      <c r="B89" s="275" t="s">
        <v>143</v>
      </c>
      <c r="C89" s="275"/>
      <c r="D89" s="701">
        <f t="shared" si="0"/>
        <v>0</v>
      </c>
      <c r="E89" s="275"/>
      <c r="F89" s="275"/>
      <c r="G89" s="275"/>
      <c r="H89" s="1678">
        <v>4635</v>
      </c>
      <c r="I89" s="275">
        <v>84</v>
      </c>
      <c r="J89" s="275"/>
      <c r="K89" s="3233"/>
      <c r="L89" s="271" t="s">
        <v>4093</v>
      </c>
    </row>
    <row r="90" spans="1:12" ht="20.100000000000001" customHeight="1" thickBot="1">
      <c r="A90" s="2114">
        <v>43090</v>
      </c>
      <c r="B90" s="2115" t="s">
        <v>16</v>
      </c>
      <c r="C90" s="2115">
        <v>180</v>
      </c>
      <c r="D90" s="2113">
        <f t="shared" si="0"/>
        <v>72</v>
      </c>
      <c r="E90" s="2115">
        <v>60</v>
      </c>
      <c r="F90" s="2115"/>
      <c r="G90" s="2115">
        <v>230</v>
      </c>
      <c r="H90" s="2115"/>
      <c r="I90" s="2115"/>
      <c r="J90" s="2115"/>
      <c r="K90" s="3263"/>
      <c r="L90" s="336" t="s">
        <v>3987</v>
      </c>
    </row>
    <row r="91" spans="1:12" ht="20.100000000000001" customHeight="1" thickTop="1">
      <c r="A91" s="308">
        <v>43122</v>
      </c>
      <c r="B91" s="307" t="s">
        <v>14</v>
      </c>
      <c r="C91" s="4381" t="s">
        <v>4471</v>
      </c>
      <c r="D91" s="4382"/>
      <c r="E91" s="4382"/>
      <c r="F91" s="4382"/>
      <c r="G91" s="4382"/>
      <c r="H91" s="4382"/>
      <c r="I91" s="4382"/>
      <c r="J91" s="4383"/>
      <c r="K91" s="3223"/>
      <c r="L91" s="335"/>
    </row>
    <row r="92" spans="1:12" ht="30.75" customHeight="1">
      <c r="A92" s="274">
        <v>43140</v>
      </c>
      <c r="B92" s="275" t="s">
        <v>12</v>
      </c>
      <c r="C92" s="4340" t="s">
        <v>4558</v>
      </c>
      <c r="D92" s="4263"/>
      <c r="E92" s="4263"/>
      <c r="F92" s="4263"/>
      <c r="G92" s="4263"/>
      <c r="H92" s="4263"/>
      <c r="I92" s="4263"/>
      <c r="J92" s="4344"/>
      <c r="K92" s="3221"/>
      <c r="L92" s="2236" t="s">
        <v>4559</v>
      </c>
    </row>
    <row r="93" spans="1:12" ht="20.100000000000001" customHeight="1">
      <c r="A93" s="318">
        <v>43176</v>
      </c>
      <c r="B93" s="448" t="s">
        <v>16</v>
      </c>
      <c r="C93" s="448">
        <v>125</v>
      </c>
      <c r="D93" s="316">
        <f t="shared" si="0"/>
        <v>50</v>
      </c>
      <c r="E93" s="448">
        <v>60</v>
      </c>
      <c r="F93" s="448"/>
      <c r="G93" s="448">
        <v>225</v>
      </c>
      <c r="H93" s="448"/>
      <c r="I93" s="448"/>
      <c r="J93" s="448"/>
      <c r="K93" s="448"/>
      <c r="L93" s="1288" t="s">
        <v>3987</v>
      </c>
    </row>
    <row r="94" spans="1:12">
      <c r="A94" s="274">
        <v>43180</v>
      </c>
      <c r="B94" s="275" t="s">
        <v>143</v>
      </c>
      <c r="C94" s="275"/>
      <c r="D94" s="701"/>
      <c r="E94" s="275"/>
      <c r="F94" s="275"/>
      <c r="G94" s="275"/>
      <c r="H94" s="275">
        <v>5205</v>
      </c>
      <c r="I94" s="275">
        <v>93</v>
      </c>
      <c r="J94" s="275"/>
      <c r="K94" s="3233"/>
      <c r="L94" s="270" t="s">
        <v>4576</v>
      </c>
    </row>
    <row r="95" spans="1:12" ht="36.75" customHeight="1">
      <c r="A95" s="274">
        <v>43222</v>
      </c>
      <c r="B95" s="275" t="s">
        <v>12</v>
      </c>
      <c r="C95" s="4340" t="s">
        <v>4647</v>
      </c>
      <c r="D95" s="4263"/>
      <c r="E95" s="4263"/>
      <c r="F95" s="4263"/>
      <c r="G95" s="4263"/>
      <c r="H95" s="4263"/>
      <c r="I95" s="4263"/>
      <c r="J95" s="4344"/>
      <c r="K95" s="3221"/>
      <c r="L95" s="270"/>
    </row>
    <row r="96" spans="1:12" ht="33.75" customHeight="1">
      <c r="A96" s="274">
        <v>43249</v>
      </c>
      <c r="B96" s="275" t="s">
        <v>12</v>
      </c>
      <c r="C96" s="4340" t="s">
        <v>4701</v>
      </c>
      <c r="D96" s="4263"/>
      <c r="E96" s="4263"/>
      <c r="F96" s="4263"/>
      <c r="G96" s="4263"/>
      <c r="H96" s="4263"/>
      <c r="I96" s="4263"/>
      <c r="J96" s="4344"/>
      <c r="K96" s="3221"/>
      <c r="L96" s="270"/>
    </row>
    <row r="97" spans="1:12">
      <c r="A97" s="4293">
        <v>43254</v>
      </c>
      <c r="B97" s="275" t="s">
        <v>143</v>
      </c>
      <c r="C97" s="275"/>
      <c r="D97" s="701"/>
      <c r="E97" s="275"/>
      <c r="F97" s="275"/>
      <c r="G97" s="275"/>
      <c r="H97" s="275"/>
      <c r="I97" s="275"/>
      <c r="J97" s="275">
        <v>5320</v>
      </c>
      <c r="K97" s="3233"/>
      <c r="L97" s="270" t="s">
        <v>4708</v>
      </c>
    </row>
    <row r="98" spans="1:12" ht="21">
      <c r="A98" s="4307"/>
      <c r="B98" s="275" t="s">
        <v>11</v>
      </c>
      <c r="C98" s="4345" t="s">
        <v>4718</v>
      </c>
      <c r="D98" s="4274"/>
      <c r="E98" s="4274"/>
      <c r="F98" s="4274"/>
      <c r="G98" s="4274"/>
      <c r="H98" s="4274"/>
      <c r="I98" s="4274"/>
      <c r="J98" s="4346"/>
      <c r="K98" s="3226"/>
      <c r="L98" s="270"/>
    </row>
    <row r="99" spans="1:12" ht="34.5" customHeight="1">
      <c r="A99" s="274">
        <v>43255</v>
      </c>
      <c r="B99" s="275" t="s">
        <v>12</v>
      </c>
      <c r="C99" s="4340" t="s">
        <v>4720</v>
      </c>
      <c r="D99" s="4263"/>
      <c r="E99" s="4263"/>
      <c r="F99" s="4263"/>
      <c r="G99" s="4263"/>
      <c r="H99" s="4263"/>
      <c r="I99" s="4263"/>
      <c r="J99" s="4344"/>
      <c r="K99" s="3221"/>
      <c r="L99" s="270"/>
    </row>
    <row r="100" spans="1:12" ht="26.25" customHeight="1">
      <c r="A100" s="274">
        <v>43282</v>
      </c>
      <c r="B100" s="275" t="s">
        <v>12</v>
      </c>
      <c r="C100" s="4345" t="s">
        <v>4746</v>
      </c>
      <c r="D100" s="4274"/>
      <c r="E100" s="4274"/>
      <c r="F100" s="4274"/>
      <c r="G100" s="4274"/>
      <c r="H100" s="4274"/>
      <c r="I100" s="4274"/>
      <c r="J100" s="4346"/>
      <c r="K100" s="3226"/>
      <c r="L100" s="795"/>
    </row>
    <row r="101" spans="1:12" ht="69.75" customHeight="1">
      <c r="A101" s="2168">
        <v>43295</v>
      </c>
      <c r="B101" s="1909" t="s">
        <v>34</v>
      </c>
      <c r="C101" s="4469" t="s">
        <v>4772</v>
      </c>
      <c r="D101" s="4470"/>
      <c r="E101" s="4470"/>
      <c r="F101" s="4470"/>
      <c r="G101" s="4470"/>
      <c r="H101" s="4470"/>
      <c r="I101" s="4470"/>
      <c r="J101" s="4471"/>
      <c r="K101" s="3521"/>
      <c r="L101" s="1654" t="s">
        <v>3971</v>
      </c>
    </row>
    <row r="102" spans="1:12" ht="24.75" customHeight="1">
      <c r="A102" s="274">
        <v>43301</v>
      </c>
      <c r="B102" s="275" t="s">
        <v>12</v>
      </c>
      <c r="C102" s="4414" t="s">
        <v>4765</v>
      </c>
      <c r="D102" s="4329"/>
      <c r="E102" s="4329"/>
      <c r="F102" s="4329"/>
      <c r="G102" s="4329"/>
      <c r="H102" s="4329"/>
      <c r="I102" s="4329"/>
      <c r="J102" s="4930"/>
      <c r="K102" s="3331"/>
      <c r="L102" s="270"/>
    </row>
    <row r="103" spans="1:12">
      <c r="A103" s="274">
        <v>43328</v>
      </c>
      <c r="B103" s="275" t="s">
        <v>16</v>
      </c>
      <c r="C103" s="2366">
        <v>160</v>
      </c>
      <c r="D103" s="701">
        <f t="shared" si="0"/>
        <v>56</v>
      </c>
      <c r="E103" s="2366">
        <v>65</v>
      </c>
      <c r="F103" s="2366" t="s">
        <v>70</v>
      </c>
      <c r="G103" s="2366">
        <v>195</v>
      </c>
      <c r="H103" s="2366"/>
      <c r="I103" s="2366"/>
      <c r="J103" s="2366"/>
      <c r="K103" s="3256"/>
      <c r="L103" s="547" t="s">
        <v>2242</v>
      </c>
    </row>
    <row r="104" spans="1:12">
      <c r="A104" s="318">
        <v>43386</v>
      </c>
      <c r="B104" s="448" t="s">
        <v>143</v>
      </c>
      <c r="C104" s="449"/>
      <c r="D104" s="316"/>
      <c r="E104" s="449"/>
      <c r="F104" s="449"/>
      <c r="G104" s="449"/>
      <c r="H104" s="449">
        <v>5775</v>
      </c>
      <c r="I104" s="449">
        <v>100</v>
      </c>
      <c r="J104" s="449"/>
      <c r="K104" s="449"/>
      <c r="L104" s="1288" t="s">
        <v>4923</v>
      </c>
    </row>
    <row r="105" spans="1:12">
      <c r="A105" s="274">
        <v>43396</v>
      </c>
      <c r="B105" s="275" t="s">
        <v>16</v>
      </c>
      <c r="C105" s="2366">
        <v>190</v>
      </c>
      <c r="D105" s="701">
        <f t="shared" si="0"/>
        <v>66.5</v>
      </c>
      <c r="E105" s="2366">
        <v>65</v>
      </c>
      <c r="F105" s="2366"/>
      <c r="G105" s="2366">
        <v>205</v>
      </c>
      <c r="H105" s="2366"/>
      <c r="I105" s="2366"/>
      <c r="J105" s="2366"/>
      <c r="K105" s="3256"/>
      <c r="L105" s="547" t="s">
        <v>3987</v>
      </c>
    </row>
    <row r="106" spans="1:12" ht="20.100000000000001" customHeight="1" thickBot="1">
      <c r="A106" s="300">
        <v>43412</v>
      </c>
      <c r="B106" s="299" t="s">
        <v>143</v>
      </c>
      <c r="C106" s="2605"/>
      <c r="D106" s="341"/>
      <c r="E106" s="2605"/>
      <c r="F106" s="2605"/>
      <c r="G106" s="2605"/>
      <c r="H106" s="2605">
        <v>5200</v>
      </c>
      <c r="I106" s="2605">
        <v>95</v>
      </c>
      <c r="J106" s="2605"/>
      <c r="K106" s="3267"/>
      <c r="L106" s="1469" t="s">
        <v>4963</v>
      </c>
    </row>
    <row r="107" spans="1:12" ht="16.5" thickTop="1">
      <c r="A107" s="2600">
        <v>43513</v>
      </c>
      <c r="B107" s="2604" t="s">
        <v>16</v>
      </c>
      <c r="C107" s="337">
        <v>150</v>
      </c>
      <c r="D107" s="338">
        <f t="shared" si="0"/>
        <v>45</v>
      </c>
      <c r="E107" s="337">
        <v>70</v>
      </c>
      <c r="F107" s="337"/>
      <c r="G107" s="337">
        <v>200</v>
      </c>
      <c r="H107" s="337"/>
      <c r="I107" s="337"/>
      <c r="J107" s="337"/>
      <c r="K107" s="337"/>
      <c r="L107" s="332" t="s">
        <v>2752</v>
      </c>
    </row>
    <row r="108" spans="1:12">
      <c r="A108" s="274">
        <v>43571</v>
      </c>
      <c r="B108" s="275" t="s">
        <v>143</v>
      </c>
      <c r="C108" s="2366"/>
      <c r="D108" s="701"/>
      <c r="E108" s="2366"/>
      <c r="F108" s="2366"/>
      <c r="G108" s="2366"/>
      <c r="H108" s="2366">
        <v>5275</v>
      </c>
      <c r="I108" s="2366">
        <v>90</v>
      </c>
      <c r="J108" s="2366"/>
      <c r="K108" s="3256"/>
      <c r="L108" s="270" t="s">
        <v>5344</v>
      </c>
    </row>
    <row r="109" spans="1:12">
      <c r="A109" s="274">
        <v>43582</v>
      </c>
      <c r="B109" s="275" t="s">
        <v>12</v>
      </c>
      <c r="C109" s="4340" t="s">
        <v>5377</v>
      </c>
      <c r="D109" s="4263"/>
      <c r="E109" s="4263"/>
      <c r="F109" s="4263"/>
      <c r="G109" s="4263"/>
      <c r="H109" s="4263"/>
      <c r="I109" s="4263"/>
      <c r="J109" s="4344"/>
      <c r="K109" s="3221"/>
      <c r="L109" s="270"/>
    </row>
    <row r="110" spans="1:12" ht="36.75" customHeight="1">
      <c r="A110" s="274">
        <v>43610</v>
      </c>
      <c r="B110" s="275" t="s">
        <v>12</v>
      </c>
      <c r="C110" s="4414" t="s">
        <v>5436</v>
      </c>
      <c r="D110" s="4271"/>
      <c r="E110" s="4271"/>
      <c r="F110" s="4271"/>
      <c r="G110" s="4271"/>
      <c r="H110" s="4271"/>
      <c r="I110" s="4271"/>
      <c r="J110" s="4415"/>
      <c r="K110" s="3250"/>
      <c r="L110" s="270"/>
    </row>
    <row r="111" spans="1:12" ht="20.100000000000001" customHeight="1">
      <c r="A111" s="274">
        <v>43657</v>
      </c>
      <c r="B111" s="275" t="s">
        <v>12</v>
      </c>
      <c r="C111" s="4345" t="s">
        <v>5528</v>
      </c>
      <c r="D111" s="4274"/>
      <c r="E111" s="4274"/>
      <c r="F111" s="4274"/>
      <c r="G111" s="4274"/>
      <c r="H111" s="4274"/>
      <c r="I111" s="4274"/>
      <c r="J111" s="4346"/>
      <c r="K111" s="3226"/>
      <c r="L111" s="270"/>
    </row>
    <row r="112" spans="1:12" ht="30" customHeight="1">
      <c r="A112" s="274">
        <v>43663</v>
      </c>
      <c r="B112" s="275" t="s">
        <v>12</v>
      </c>
      <c r="C112" s="4340" t="s">
        <v>5542</v>
      </c>
      <c r="D112" s="4263"/>
      <c r="E112" s="4263"/>
      <c r="F112" s="4263"/>
      <c r="G112" s="4263"/>
      <c r="H112" s="4263"/>
      <c r="I112" s="4263"/>
      <c r="J112" s="4344"/>
      <c r="K112" s="3221"/>
      <c r="L112" s="270"/>
    </row>
    <row r="113" spans="1:12">
      <c r="A113" s="274">
        <v>43920</v>
      </c>
      <c r="B113" s="275" t="s">
        <v>11</v>
      </c>
      <c r="C113" s="4358" t="s">
        <v>6073</v>
      </c>
      <c r="D113" s="4281"/>
      <c r="E113" s="4281"/>
      <c r="F113" s="4281"/>
      <c r="G113" s="4281"/>
      <c r="H113" s="4281"/>
      <c r="I113" s="4281"/>
      <c r="J113" s="4359"/>
      <c r="K113" s="3229"/>
      <c r="L113" s="270"/>
    </row>
    <row r="114" spans="1:12">
      <c r="A114" s="3163">
        <v>43963</v>
      </c>
      <c r="B114" s="3162" t="s">
        <v>11</v>
      </c>
      <c r="C114" s="4345" t="s">
        <v>6165</v>
      </c>
      <c r="D114" s="4274"/>
      <c r="E114" s="4274"/>
      <c r="F114" s="4274"/>
      <c r="G114" s="4274"/>
      <c r="H114" s="4274"/>
      <c r="I114" s="4274"/>
      <c r="J114" s="4346"/>
      <c r="K114" s="3226"/>
      <c r="L114" s="270"/>
    </row>
    <row r="115" spans="1:12">
      <c r="A115" s="274"/>
      <c r="B115" s="275"/>
      <c r="C115" s="2366"/>
      <c r="D115" s="701">
        <f t="shared" si="0"/>
        <v>0</v>
      </c>
      <c r="E115" s="2366"/>
      <c r="F115" s="2366"/>
      <c r="G115" s="2366"/>
      <c r="H115" s="2366"/>
      <c r="I115" s="2366"/>
      <c r="J115" s="2366"/>
      <c r="K115" s="3256"/>
      <c r="L115" s="270"/>
    </row>
    <row r="116" spans="1:12">
      <c r="A116" s="274"/>
      <c r="B116" s="275"/>
      <c r="C116" s="2366"/>
      <c r="D116" s="701">
        <f t="shared" si="0"/>
        <v>0</v>
      </c>
      <c r="E116" s="2366"/>
      <c r="F116" s="2366"/>
      <c r="G116" s="2366"/>
      <c r="H116" s="2366"/>
      <c r="I116" s="2366"/>
      <c r="J116" s="2366"/>
      <c r="K116" s="3256"/>
      <c r="L116" s="270"/>
    </row>
    <row r="117" spans="1:12">
      <c r="A117" s="274"/>
      <c r="B117" s="275"/>
      <c r="C117" s="2366"/>
      <c r="D117" s="701">
        <f t="shared" si="0"/>
        <v>0</v>
      </c>
      <c r="E117" s="2366"/>
      <c r="F117" s="2366"/>
      <c r="G117" s="2366"/>
      <c r="H117" s="2366"/>
      <c r="I117" s="2366"/>
      <c r="J117" s="2366"/>
      <c r="K117" s="3256"/>
      <c r="L117" s="270"/>
    </row>
    <row r="118" spans="1:12" ht="20.100000000000001" customHeight="1">
      <c r="A118" s="274"/>
      <c r="B118" s="275"/>
      <c r="C118" s="2366"/>
      <c r="D118" s="701">
        <f t="shared" si="0"/>
        <v>0</v>
      </c>
      <c r="E118" s="2366"/>
      <c r="F118" s="2366"/>
      <c r="G118" s="2366"/>
      <c r="H118" s="2366"/>
      <c r="I118" s="2366"/>
      <c r="J118" s="2366"/>
      <c r="K118" s="3256"/>
      <c r="L118" s="270"/>
    </row>
    <row r="119" spans="1:12" ht="20.100000000000001" customHeight="1">
      <c r="A119" s="274"/>
      <c r="B119" s="275"/>
      <c r="C119" s="2366"/>
      <c r="D119" s="701">
        <f t="shared" si="0"/>
        <v>0</v>
      </c>
      <c r="E119" s="2366"/>
      <c r="F119" s="2366"/>
      <c r="G119" s="2366"/>
      <c r="H119" s="2366"/>
      <c r="I119" s="2366"/>
      <c r="J119" s="2366"/>
      <c r="K119" s="3256"/>
      <c r="L119" s="270"/>
    </row>
    <row r="120" spans="1:12" ht="20.100000000000001" customHeight="1">
      <c r="A120" s="274"/>
      <c r="B120" s="275"/>
      <c r="C120" s="2366"/>
      <c r="D120" s="701">
        <f t="shared" si="0"/>
        <v>0</v>
      </c>
      <c r="E120" s="2366"/>
      <c r="F120" s="2366"/>
      <c r="G120" s="2366"/>
      <c r="H120" s="2366"/>
      <c r="I120" s="2366"/>
      <c r="J120" s="2366"/>
      <c r="K120" s="3256"/>
      <c r="L120" s="270"/>
    </row>
    <row r="121" spans="1:12" ht="20.100000000000001" customHeight="1">
      <c r="A121" s="274"/>
      <c r="B121" s="275"/>
      <c r="C121" s="2366"/>
      <c r="D121" s="701">
        <f t="shared" si="0"/>
        <v>0</v>
      </c>
      <c r="E121" s="2366"/>
      <c r="F121" s="2366"/>
      <c r="G121" s="2366"/>
      <c r="H121" s="2366"/>
      <c r="I121" s="2366"/>
      <c r="J121" s="2366"/>
      <c r="K121" s="3256"/>
      <c r="L121" s="270"/>
    </row>
    <row r="122" spans="1:12">
      <c r="A122" s="274"/>
      <c r="B122" s="275"/>
      <c r="C122" s="2366"/>
      <c r="D122" s="701">
        <f t="shared" si="0"/>
        <v>0</v>
      </c>
      <c r="E122" s="2366"/>
      <c r="F122" s="2366"/>
      <c r="G122" s="2366"/>
      <c r="H122" s="2366"/>
      <c r="I122" s="2366"/>
      <c r="J122" s="2366"/>
      <c r="K122" s="3256"/>
      <c r="L122" s="270"/>
    </row>
    <row r="123" spans="1:12" ht="20.100000000000001" customHeight="1">
      <c r="A123" s="274"/>
      <c r="B123" s="275"/>
      <c r="C123" s="2366"/>
      <c r="D123" s="701">
        <f t="shared" si="0"/>
        <v>0</v>
      </c>
      <c r="E123" s="2366"/>
      <c r="F123" s="2366"/>
      <c r="G123" s="2366"/>
      <c r="H123" s="2366"/>
      <c r="I123" s="2366"/>
      <c r="J123" s="2366"/>
      <c r="K123" s="3256"/>
      <c r="L123" s="270"/>
    </row>
    <row r="124" spans="1:12" ht="20.100000000000001" customHeight="1">
      <c r="A124" s="274"/>
      <c r="B124" s="275"/>
      <c r="C124" s="2366"/>
      <c r="D124" s="701">
        <f t="shared" si="0"/>
        <v>0</v>
      </c>
      <c r="E124" s="2366"/>
      <c r="F124" s="2366"/>
      <c r="G124" s="2366"/>
      <c r="H124" s="2366"/>
      <c r="I124" s="2366"/>
      <c r="J124" s="2366"/>
      <c r="K124" s="3256"/>
      <c r="L124" s="270"/>
    </row>
    <row r="125" spans="1:12" ht="20.100000000000001" customHeight="1">
      <c r="A125" s="274"/>
      <c r="B125" s="275"/>
      <c r="C125" s="2366"/>
      <c r="D125" s="701">
        <f t="shared" si="0"/>
        <v>0</v>
      </c>
      <c r="E125" s="2366"/>
      <c r="F125" s="2366"/>
      <c r="G125" s="2366"/>
      <c r="H125" s="2366"/>
      <c r="I125" s="2366"/>
      <c r="J125" s="2366"/>
      <c r="K125" s="3256"/>
      <c r="L125" s="270"/>
    </row>
    <row r="126" spans="1:12" ht="20.100000000000001" customHeight="1">
      <c r="A126" s="274"/>
      <c r="B126" s="275"/>
      <c r="C126" s="2366"/>
      <c r="D126" s="701">
        <f t="shared" si="0"/>
        <v>0</v>
      </c>
      <c r="E126" s="2366"/>
      <c r="F126" s="2366"/>
      <c r="G126" s="2366"/>
      <c r="H126" s="2366"/>
      <c r="I126" s="2366"/>
      <c r="J126" s="2366"/>
      <c r="K126" s="3256"/>
      <c r="L126" s="270"/>
    </row>
    <row r="127" spans="1:12" ht="20.100000000000001" customHeight="1">
      <c r="A127" s="274"/>
      <c r="B127" s="275"/>
      <c r="C127" s="2366"/>
      <c r="D127" s="701">
        <f t="shared" si="0"/>
        <v>0</v>
      </c>
      <c r="E127" s="2366"/>
      <c r="F127" s="2366"/>
      <c r="G127" s="2366"/>
      <c r="H127" s="2366"/>
      <c r="I127" s="2366"/>
      <c r="J127" s="2366"/>
      <c r="K127" s="3256"/>
      <c r="L127" s="270"/>
    </row>
    <row r="128" spans="1:12" ht="20.100000000000001" customHeight="1">
      <c r="A128" s="274"/>
      <c r="B128" s="275"/>
      <c r="C128" s="2366"/>
      <c r="D128" s="701">
        <f t="shared" si="0"/>
        <v>0</v>
      </c>
      <c r="E128" s="2366"/>
      <c r="F128" s="2366"/>
      <c r="G128" s="2366"/>
      <c r="H128" s="2366"/>
      <c r="I128" s="2366"/>
      <c r="J128" s="2366"/>
      <c r="K128" s="3256"/>
      <c r="L128" s="270"/>
    </row>
    <row r="129" spans="1:12" ht="20.100000000000001" customHeight="1">
      <c r="A129" s="274"/>
      <c r="B129" s="275"/>
      <c r="C129" s="2366"/>
      <c r="D129" s="701">
        <f t="shared" si="0"/>
        <v>0</v>
      </c>
      <c r="E129" s="2366"/>
      <c r="F129" s="2366"/>
      <c r="G129" s="2366"/>
      <c r="H129" s="2366"/>
      <c r="I129" s="2366"/>
      <c r="J129" s="2366"/>
      <c r="K129" s="3256"/>
      <c r="L129" s="270"/>
    </row>
    <row r="130" spans="1:12" ht="20.100000000000001" customHeight="1">
      <c r="A130" s="274"/>
      <c r="B130" s="275"/>
      <c r="C130" s="2366"/>
      <c r="D130" s="701">
        <f t="shared" si="0"/>
        <v>0</v>
      </c>
      <c r="E130" s="2366"/>
      <c r="F130" s="2366"/>
      <c r="G130" s="2366"/>
      <c r="H130" s="2366"/>
      <c r="I130" s="2366"/>
      <c r="J130" s="2366"/>
      <c r="K130" s="3256"/>
      <c r="L130" s="270"/>
    </row>
    <row r="131" spans="1:12">
      <c r="A131" s="274"/>
      <c r="B131" s="275"/>
      <c r="C131" s="2366"/>
      <c r="D131" s="701">
        <f t="shared" si="0"/>
        <v>0</v>
      </c>
      <c r="E131" s="2366"/>
      <c r="F131" s="2366"/>
      <c r="G131" s="2366"/>
      <c r="H131" s="2366"/>
      <c r="I131" s="2366"/>
      <c r="J131" s="2366"/>
      <c r="K131" s="3256"/>
      <c r="L131" s="270"/>
    </row>
    <row r="132" spans="1:12" ht="20.100000000000001" customHeight="1">
      <c r="A132" s="274"/>
      <c r="B132" s="275"/>
      <c r="C132" s="2366"/>
      <c r="D132" s="701">
        <f t="shared" si="0"/>
        <v>0</v>
      </c>
      <c r="E132" s="2366"/>
      <c r="F132" s="2366"/>
      <c r="G132" s="2366"/>
      <c r="H132" s="2366"/>
      <c r="I132" s="2366"/>
      <c r="J132" s="2366"/>
      <c r="K132" s="3256"/>
      <c r="L132" s="270"/>
    </row>
    <row r="133" spans="1:12">
      <c r="A133" s="274"/>
      <c r="B133" s="275"/>
      <c r="C133" s="2366"/>
      <c r="D133" s="701">
        <f t="shared" ref="D133:D157" si="1">+C133*(100-E133)/100</f>
        <v>0</v>
      </c>
      <c r="E133" s="2366"/>
      <c r="F133" s="2366"/>
      <c r="G133" s="2366"/>
      <c r="H133" s="2366"/>
      <c r="I133" s="2366"/>
      <c r="J133" s="2366"/>
      <c r="K133" s="3256"/>
      <c r="L133" s="270"/>
    </row>
    <row r="134" spans="1:12">
      <c r="A134" s="274"/>
      <c r="B134" s="275"/>
      <c r="C134" s="2366"/>
      <c r="D134" s="701">
        <f t="shared" si="1"/>
        <v>0</v>
      </c>
      <c r="E134" s="2366"/>
      <c r="F134" s="2366"/>
      <c r="G134" s="2366"/>
      <c r="H134" s="2366"/>
      <c r="I134" s="2366"/>
      <c r="J134" s="2366"/>
      <c r="K134" s="3256"/>
      <c r="L134" s="270"/>
    </row>
    <row r="135" spans="1:12">
      <c r="A135" s="274"/>
      <c r="C135" s="2366"/>
      <c r="D135" s="701">
        <f t="shared" si="1"/>
        <v>0</v>
      </c>
      <c r="E135" s="2366"/>
      <c r="F135" s="2366"/>
      <c r="G135" s="2366"/>
      <c r="H135" s="2366"/>
      <c r="I135" s="2366"/>
      <c r="J135" s="2366"/>
      <c r="K135" s="3256"/>
      <c r="L135" s="270"/>
    </row>
    <row r="136" spans="1:12">
      <c r="A136" s="274"/>
      <c r="C136" s="2366"/>
      <c r="D136" s="701">
        <f t="shared" si="1"/>
        <v>0</v>
      </c>
      <c r="E136" s="2366"/>
      <c r="F136" s="2366"/>
      <c r="G136" s="2366"/>
      <c r="H136" s="2366"/>
      <c r="I136" s="2366"/>
      <c r="J136" s="2366"/>
      <c r="K136" s="3256"/>
      <c r="L136" s="270"/>
    </row>
    <row r="137" spans="1:12">
      <c r="A137" s="274"/>
      <c r="C137" s="2366"/>
      <c r="D137" s="701">
        <f t="shared" si="1"/>
        <v>0</v>
      </c>
      <c r="E137" s="2366"/>
      <c r="F137" s="2366"/>
      <c r="G137" s="2366"/>
      <c r="H137" s="2366"/>
      <c r="I137" s="2366"/>
      <c r="J137" s="2366"/>
      <c r="K137" s="3256"/>
      <c r="L137" s="270"/>
    </row>
    <row r="138" spans="1:12">
      <c r="A138" s="274"/>
      <c r="C138" s="2366"/>
      <c r="D138" s="701">
        <f t="shared" si="1"/>
        <v>0</v>
      </c>
      <c r="E138" s="2366"/>
      <c r="F138" s="2366"/>
      <c r="G138" s="2366"/>
      <c r="H138" s="2366"/>
      <c r="I138" s="2366"/>
      <c r="J138" s="2366"/>
      <c r="K138" s="3256"/>
      <c r="L138" s="270"/>
    </row>
    <row r="139" spans="1:12">
      <c r="A139" s="274"/>
      <c r="C139" s="2366"/>
      <c r="D139" s="701">
        <f t="shared" si="1"/>
        <v>0</v>
      </c>
      <c r="E139" s="2366"/>
      <c r="F139" s="2366"/>
      <c r="G139" s="2366"/>
      <c r="H139" s="2366"/>
      <c r="I139" s="2366"/>
      <c r="J139" s="2366"/>
      <c r="K139" s="3256"/>
      <c r="L139" s="270"/>
    </row>
    <row r="140" spans="1:12">
      <c r="A140" s="274"/>
      <c r="C140" s="2366"/>
      <c r="D140" s="701">
        <f t="shared" si="1"/>
        <v>0</v>
      </c>
      <c r="E140" s="2366"/>
      <c r="F140" s="2366"/>
      <c r="G140" s="2366"/>
      <c r="H140" s="2366"/>
      <c r="I140" s="2366"/>
      <c r="J140" s="2366"/>
      <c r="K140" s="3256"/>
      <c r="L140" s="270"/>
    </row>
    <row r="141" spans="1:12">
      <c r="A141" s="274"/>
      <c r="C141" s="2366"/>
      <c r="D141" s="701">
        <f t="shared" si="1"/>
        <v>0</v>
      </c>
      <c r="E141" s="2366"/>
      <c r="F141" s="2366"/>
      <c r="G141" s="2366"/>
      <c r="H141" s="2366"/>
      <c r="I141" s="2366"/>
      <c r="J141" s="2366"/>
      <c r="K141" s="3256"/>
      <c r="L141" s="270"/>
    </row>
    <row r="142" spans="1:12">
      <c r="A142" s="274"/>
      <c r="C142" s="2366"/>
      <c r="D142" s="701">
        <f t="shared" si="1"/>
        <v>0</v>
      </c>
      <c r="E142" s="2366"/>
      <c r="F142" s="2366"/>
      <c r="G142" s="2366"/>
      <c r="H142" s="2366"/>
      <c r="I142" s="2366"/>
      <c r="J142" s="2366"/>
      <c r="K142" s="3256"/>
      <c r="L142" s="270"/>
    </row>
    <row r="143" spans="1:12">
      <c r="A143" s="274"/>
      <c r="C143" s="2366"/>
      <c r="D143" s="701">
        <f t="shared" si="1"/>
        <v>0</v>
      </c>
      <c r="E143" s="2366"/>
      <c r="F143" s="2366"/>
      <c r="G143" s="2366"/>
      <c r="H143" s="2366"/>
      <c r="I143" s="2366"/>
      <c r="J143" s="2366"/>
      <c r="K143" s="3256"/>
      <c r="L143" s="270"/>
    </row>
    <row r="144" spans="1:12">
      <c r="A144" s="274"/>
      <c r="B144" s="270"/>
      <c r="C144" s="547"/>
      <c r="D144" s="701">
        <f t="shared" si="1"/>
        <v>0</v>
      </c>
      <c r="E144" s="547"/>
      <c r="F144" s="547"/>
      <c r="G144" s="547"/>
      <c r="H144" s="547"/>
      <c r="I144" s="547"/>
      <c r="J144" s="547"/>
      <c r="K144" s="547"/>
      <c r="L144" s="270"/>
    </row>
    <row r="145" spans="1:12">
      <c r="A145" s="274"/>
      <c r="B145" s="270"/>
      <c r="C145" s="547"/>
      <c r="D145" s="701">
        <f t="shared" si="1"/>
        <v>0</v>
      </c>
      <c r="E145" s="547"/>
      <c r="F145" s="547"/>
      <c r="G145" s="547"/>
      <c r="H145" s="547"/>
      <c r="I145" s="547"/>
      <c r="J145" s="547"/>
      <c r="K145" s="547"/>
      <c r="L145" s="270"/>
    </row>
    <row r="146" spans="1:12">
      <c r="A146" s="274"/>
      <c r="B146" s="270"/>
      <c r="C146" s="547"/>
      <c r="D146" s="701">
        <f t="shared" si="1"/>
        <v>0</v>
      </c>
      <c r="E146" s="547"/>
      <c r="F146" s="547"/>
      <c r="G146" s="547"/>
      <c r="H146" s="547"/>
      <c r="I146" s="547"/>
      <c r="J146" s="547"/>
      <c r="K146" s="547"/>
      <c r="L146" s="270"/>
    </row>
    <row r="147" spans="1:12">
      <c r="A147" s="274"/>
      <c r="B147" s="270"/>
      <c r="C147" s="547"/>
      <c r="D147" s="701">
        <f t="shared" si="1"/>
        <v>0</v>
      </c>
      <c r="E147" s="547"/>
      <c r="F147" s="547"/>
      <c r="G147" s="547"/>
      <c r="H147" s="547"/>
      <c r="I147" s="547"/>
      <c r="J147" s="547"/>
      <c r="K147" s="547"/>
      <c r="L147" s="270"/>
    </row>
    <row r="148" spans="1:12">
      <c r="A148" s="274"/>
      <c r="B148" s="270"/>
      <c r="C148" s="547"/>
      <c r="D148" s="701">
        <f t="shared" si="1"/>
        <v>0</v>
      </c>
      <c r="E148" s="547"/>
      <c r="F148" s="547"/>
      <c r="G148" s="547"/>
      <c r="H148" s="547"/>
      <c r="I148" s="547"/>
      <c r="J148" s="547"/>
      <c r="K148" s="547"/>
      <c r="L148" s="270"/>
    </row>
    <row r="149" spans="1:12">
      <c r="A149" s="274"/>
      <c r="B149" s="270"/>
      <c r="C149" s="547"/>
      <c r="D149" s="701">
        <f t="shared" si="1"/>
        <v>0</v>
      </c>
      <c r="E149" s="547"/>
      <c r="F149" s="547"/>
      <c r="G149" s="547"/>
      <c r="H149" s="547"/>
      <c r="I149" s="547"/>
      <c r="J149" s="547"/>
      <c r="K149" s="547"/>
      <c r="L149" s="270"/>
    </row>
    <row r="150" spans="1:12">
      <c r="A150" s="274"/>
      <c r="B150" s="270"/>
      <c r="C150" s="547"/>
      <c r="D150" s="701">
        <f t="shared" si="1"/>
        <v>0</v>
      </c>
      <c r="E150" s="270"/>
      <c r="F150" s="270"/>
      <c r="G150" s="270"/>
      <c r="H150" s="270"/>
      <c r="I150" s="270"/>
      <c r="J150" s="270"/>
      <c r="K150" s="270"/>
      <c r="L150" s="270"/>
    </row>
    <row r="151" spans="1:12">
      <c r="A151" s="274"/>
      <c r="B151" s="270"/>
      <c r="C151" s="547"/>
      <c r="D151" s="701">
        <f t="shared" si="1"/>
        <v>0</v>
      </c>
      <c r="E151" s="270"/>
      <c r="F151" s="270"/>
      <c r="G151" s="270"/>
      <c r="H151" s="270"/>
      <c r="I151" s="270"/>
      <c r="J151" s="270"/>
      <c r="K151" s="270"/>
      <c r="L151" s="270"/>
    </row>
    <row r="152" spans="1:12">
      <c r="A152" s="274"/>
      <c r="B152" s="270"/>
      <c r="C152" s="270"/>
      <c r="D152" s="701">
        <f t="shared" si="1"/>
        <v>0</v>
      </c>
      <c r="E152" s="270"/>
      <c r="F152" s="270"/>
      <c r="G152" s="270"/>
      <c r="H152" s="270"/>
      <c r="I152" s="270"/>
      <c r="J152" s="270"/>
      <c r="K152" s="270"/>
      <c r="L152" s="270"/>
    </row>
    <row r="153" spans="1:12">
      <c r="A153" s="274"/>
      <c r="B153" s="270"/>
      <c r="C153" s="270"/>
      <c r="D153" s="701">
        <f t="shared" si="1"/>
        <v>0</v>
      </c>
      <c r="E153" s="270"/>
      <c r="F153" s="270"/>
      <c r="G153" s="270"/>
      <c r="H153" s="270"/>
      <c r="I153" s="270"/>
      <c r="J153" s="270"/>
      <c r="K153" s="270"/>
      <c r="L153" s="270"/>
    </row>
    <row r="154" spans="1:12">
      <c r="A154" s="274"/>
      <c r="B154" s="270"/>
      <c r="C154" s="270"/>
      <c r="D154" s="701">
        <f t="shared" si="1"/>
        <v>0</v>
      </c>
      <c r="E154" s="270"/>
      <c r="F154" s="270"/>
      <c r="G154" s="270"/>
      <c r="H154" s="270"/>
      <c r="I154" s="270"/>
      <c r="J154" s="270"/>
      <c r="K154" s="270"/>
      <c r="L154" s="270"/>
    </row>
    <row r="155" spans="1:12">
      <c r="A155" s="274"/>
      <c r="B155" s="270"/>
      <c r="C155" s="270"/>
      <c r="D155" s="701">
        <f t="shared" si="1"/>
        <v>0</v>
      </c>
      <c r="E155" s="270"/>
      <c r="F155" s="270"/>
      <c r="G155" s="270"/>
      <c r="H155" s="270"/>
      <c r="I155" s="270"/>
      <c r="J155" s="270"/>
      <c r="K155" s="270"/>
      <c r="L155" s="270"/>
    </row>
    <row r="156" spans="1:12">
      <c r="A156" s="274"/>
      <c r="B156" s="270"/>
      <c r="C156" s="270"/>
      <c r="D156" s="701">
        <f t="shared" si="1"/>
        <v>0</v>
      </c>
      <c r="E156" s="270"/>
      <c r="F156" s="270"/>
      <c r="G156" s="270"/>
      <c r="H156" s="270"/>
      <c r="I156" s="270"/>
      <c r="J156" s="270"/>
      <c r="K156" s="270"/>
      <c r="L156" s="270"/>
    </row>
    <row r="157" spans="1:12">
      <c r="A157" s="274"/>
      <c r="B157" s="270"/>
      <c r="C157" s="270"/>
      <c r="D157" s="701">
        <f t="shared" si="1"/>
        <v>0</v>
      </c>
      <c r="E157" s="270"/>
      <c r="F157" s="270"/>
      <c r="G157" s="270"/>
      <c r="H157" s="270"/>
      <c r="I157" s="270"/>
      <c r="J157" s="270"/>
      <c r="K157" s="270"/>
      <c r="L157" s="270"/>
    </row>
    <row r="158" spans="1:12">
      <c r="A158" s="274"/>
      <c r="B158" s="270"/>
      <c r="C158" s="270"/>
      <c r="D158" s="270"/>
      <c r="E158" s="270"/>
      <c r="F158" s="270"/>
      <c r="G158" s="270"/>
      <c r="H158" s="270"/>
      <c r="I158" s="270"/>
      <c r="J158" s="270"/>
      <c r="K158" s="270"/>
      <c r="L158" s="270"/>
    </row>
    <row r="159" spans="1:12">
      <c r="A159" s="274"/>
      <c r="B159" s="270"/>
      <c r="C159" s="270"/>
      <c r="D159" s="270"/>
      <c r="E159" s="270"/>
      <c r="F159" s="270"/>
      <c r="G159" s="270"/>
      <c r="H159" s="270"/>
      <c r="I159" s="270"/>
      <c r="J159" s="270"/>
      <c r="K159" s="270"/>
      <c r="L159" s="270"/>
    </row>
    <row r="160" spans="1:12">
      <c r="A160" s="274"/>
      <c r="B160" s="270"/>
      <c r="C160" s="270"/>
      <c r="D160" s="270"/>
      <c r="E160" s="270"/>
      <c r="F160" s="270"/>
      <c r="G160" s="270"/>
      <c r="H160" s="270"/>
      <c r="I160" s="270"/>
      <c r="J160" s="270"/>
      <c r="K160" s="270"/>
      <c r="L160" s="270"/>
    </row>
    <row r="161" spans="1:12">
      <c r="A161" s="274"/>
      <c r="B161" s="270"/>
      <c r="C161" s="270"/>
      <c r="D161" s="270"/>
      <c r="E161" s="270"/>
      <c r="F161" s="270"/>
      <c r="G161" s="270"/>
      <c r="H161" s="270"/>
      <c r="I161" s="270"/>
      <c r="J161" s="270"/>
      <c r="K161" s="270"/>
      <c r="L161" s="270"/>
    </row>
  </sheetData>
  <autoFilter ref="A6:L6"/>
  <customSheetViews>
    <customSheetView guid="{CD481555-6D06-49CD-9625-98C90CC09C9A}" showAutoFilter="1">
      <selection activeCell="H89" sqref="H89"/>
      <pageMargins left="0.7" right="0.7" top="0.75" bottom="0.75" header="0.3" footer="0.3"/>
      <pageSetup paperSize="9" orientation="portrait" r:id="rId1"/>
      <autoFilter ref="B6:B161"/>
    </customSheetView>
    <customSheetView guid="{9EC6AF21-4B8E-44E3-AF29-8895353139B2}" showAutoFilter="1">
      <pane ySplit="6" topLeftCell="A76" activePane="bottomLeft" state="frozen"/>
      <selection pane="bottomLeft" activeCell="H76" sqref="H76"/>
      <pageMargins left="0.7" right="0.7" top="0.75" bottom="0.75" header="0.3" footer="0.3"/>
      <pageSetup paperSize="9" orientation="portrait" r:id="rId2"/>
      <autoFilter ref="B6:B161"/>
    </customSheetView>
    <customSheetView guid="{4A6D03CA-35D0-42B2-8E76-6C991766DE68}" showAutoFilter="1">
      <pane ySplit="4" topLeftCell="A73" activePane="bottomLeft" state="frozen"/>
      <selection pane="bottomLeft" activeCell="I88" sqref="I88"/>
      <pageMargins left="0.7" right="0.7" top="0.75" bottom="0.75" header="0.3" footer="0.3"/>
      <pageSetup paperSize="9" orientation="portrait" r:id="rId3"/>
      <autoFilter ref="B6:B161"/>
    </customSheetView>
    <customSheetView guid="{94FC66D5-BF29-4BE8-974C-C93BA07E9FE3}" showAutoFilter="1">
      <pane ySplit="6" topLeftCell="A73" activePane="bottomLeft" state="frozen"/>
      <selection pane="bottomLeft" activeCell="E86" sqref="E86"/>
      <pageMargins left="0.7" right="0.7" top="0.75" bottom="0.75" header="0.3" footer="0.3"/>
      <pageSetup paperSize="9" orientation="portrait" r:id="rId4"/>
      <autoFilter ref="B6:B161"/>
    </customSheetView>
  </customSheetViews>
  <mergeCells count="81">
    <mergeCell ref="C114:J114"/>
    <mergeCell ref="C113:J113"/>
    <mergeCell ref="C112:J112"/>
    <mergeCell ref="A97:A98"/>
    <mergeCell ref="C98:J98"/>
    <mergeCell ref="C111:J111"/>
    <mergeCell ref="C110:J110"/>
    <mergeCell ref="C101:J101"/>
    <mergeCell ref="C100:J100"/>
    <mergeCell ref="C99:J99"/>
    <mergeCell ref="C109:J109"/>
    <mergeCell ref="C102:J102"/>
    <mergeCell ref="C96:J96"/>
    <mergeCell ref="C92:J92"/>
    <mergeCell ref="C91:J91"/>
    <mergeCell ref="C87:J87"/>
    <mergeCell ref="C43:J43"/>
    <mergeCell ref="C46:J46"/>
    <mergeCell ref="C64:J64"/>
    <mergeCell ref="C56:J56"/>
    <mergeCell ref="C50:J50"/>
    <mergeCell ref="C47:J47"/>
    <mergeCell ref="C75:J75"/>
    <mergeCell ref="C57:J57"/>
    <mergeCell ref="C55:J55"/>
    <mergeCell ref="C67:J67"/>
    <mergeCell ref="C48:J48"/>
    <mergeCell ref="A82:A83"/>
    <mergeCell ref="C95:J95"/>
    <mergeCell ref="C80:J80"/>
    <mergeCell ref="C78:J78"/>
    <mergeCell ref="C81:J81"/>
    <mergeCell ref="C88:J88"/>
    <mergeCell ref="C33:J33"/>
    <mergeCell ref="C28:J28"/>
    <mergeCell ref="C40:J40"/>
    <mergeCell ref="H38:J38"/>
    <mergeCell ref="C34:J34"/>
    <mergeCell ref="A17:A18"/>
    <mergeCell ref="A1:L1"/>
    <mergeCell ref="A2:B2"/>
    <mergeCell ref="C2:F2"/>
    <mergeCell ref="G2:H2"/>
    <mergeCell ref="I2:J2"/>
    <mergeCell ref="A3:B3"/>
    <mergeCell ref="C3:F3"/>
    <mergeCell ref="G3:H3"/>
    <mergeCell ref="I3:J3"/>
    <mergeCell ref="A12:A13"/>
    <mergeCell ref="G4:H4"/>
    <mergeCell ref="A4:B4"/>
    <mergeCell ref="C4:F4"/>
    <mergeCell ref="A5:B5"/>
    <mergeCell ref="A15:A16"/>
    <mergeCell ref="C22:J22"/>
    <mergeCell ref="H71:I71"/>
    <mergeCell ref="C73:J73"/>
    <mergeCell ref="C16:J16"/>
    <mergeCell ref="C39:J39"/>
    <mergeCell ref="C26:J26"/>
    <mergeCell ref="C42:J42"/>
    <mergeCell ref="C41:J41"/>
    <mergeCell ref="C25:J25"/>
    <mergeCell ref="C54:J54"/>
    <mergeCell ref="C65:J65"/>
    <mergeCell ref="C59:J59"/>
    <mergeCell ref="C52:J52"/>
    <mergeCell ref="C51:J51"/>
    <mergeCell ref="C36:J36"/>
    <mergeCell ref="C35:J35"/>
    <mergeCell ref="K2:L2"/>
    <mergeCell ref="K3:L3"/>
    <mergeCell ref="K4:L4"/>
    <mergeCell ref="K5:L5"/>
    <mergeCell ref="C13:J13"/>
    <mergeCell ref="I4:J4"/>
    <mergeCell ref="C7:J7"/>
    <mergeCell ref="I5:J5"/>
    <mergeCell ref="C5:F5"/>
    <mergeCell ref="C9:J9"/>
    <mergeCell ref="G5:H5"/>
  </mergeCells>
  <hyperlinks>
    <hyperlink ref="B75" r:id="rId5" location=".xls"/>
  </hyperlinks>
  <pageMargins left="0.7" right="0.7" top="0.75" bottom="0.75" header="0.3" footer="0.3"/>
  <pageSetup paperSize="9" orientation="portrait"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M161"/>
  <sheetViews>
    <sheetView workbookViewId="0">
      <pane ySplit="6" topLeftCell="A73" activePane="bottomLeft" state="frozen"/>
      <selection pane="bottomLeft" activeCell="F91" sqref="F91"/>
    </sheetView>
  </sheetViews>
  <sheetFormatPr defaultRowHeight="15.75"/>
  <cols>
    <col min="1" max="1" width="11" style="273" customWidth="1"/>
    <col min="2" max="3" width="10.140625" style="272" customWidth="1"/>
    <col min="4" max="4" width="11.140625" style="272" customWidth="1"/>
    <col min="5" max="5" width="11.7109375" style="272" customWidth="1"/>
    <col min="6" max="6" width="11.85546875" style="272" customWidth="1"/>
    <col min="7" max="7" width="12.85546875" style="272" customWidth="1"/>
    <col min="8" max="8" width="12.28515625" style="272" customWidth="1"/>
    <col min="9" max="9" width="12" style="272" customWidth="1"/>
    <col min="10" max="11" width="16.5703125" style="272" customWidth="1"/>
    <col min="12" max="12" width="43.85546875" style="348" customWidth="1"/>
    <col min="13" max="16384" width="9.140625" style="270"/>
  </cols>
  <sheetData>
    <row r="1" spans="1:13" s="281" customFormat="1" ht="30.75" customHeight="1" thickTop="1">
      <c r="A1" s="4298" t="s">
        <v>752</v>
      </c>
      <c r="B1" s="4299"/>
      <c r="C1" s="4299"/>
      <c r="D1" s="4299"/>
      <c r="E1" s="4299"/>
      <c r="F1" s="4299"/>
      <c r="G1" s="4299"/>
      <c r="H1" s="4299"/>
      <c r="I1" s="4299"/>
      <c r="J1" s="4299"/>
      <c r="K1" s="4299"/>
      <c r="L1" s="4300"/>
      <c r="M1" s="288"/>
    </row>
    <row r="2" spans="1:13" ht="19.5" customHeight="1">
      <c r="A2" s="4289" t="s">
        <v>215</v>
      </c>
      <c r="B2" s="4373"/>
      <c r="C2" s="4358">
        <f>(22+125+90)*25</f>
        <v>5925</v>
      </c>
      <c r="D2" s="4281"/>
      <c r="E2" s="4281"/>
      <c r="F2" s="4359"/>
      <c r="G2" s="4374" t="s">
        <v>6403</v>
      </c>
      <c r="H2" s="4375"/>
      <c r="I2" s="4365" t="s">
        <v>216</v>
      </c>
      <c r="J2" s="4366"/>
      <c r="K2" s="4352">
        <v>8</v>
      </c>
      <c r="L2" s="4353"/>
      <c r="M2" s="285"/>
    </row>
    <row r="3" spans="1:13" ht="19.5" customHeight="1">
      <c r="A3" s="4289" t="s">
        <v>217</v>
      </c>
      <c r="B3" s="4373"/>
      <c r="C3" s="4358" t="s">
        <v>688</v>
      </c>
      <c r="D3" s="4281"/>
      <c r="E3" s="4281"/>
      <c r="F3" s="4359"/>
      <c r="G3" s="4931" t="s">
        <v>4961</v>
      </c>
      <c r="H3" s="4932"/>
      <c r="I3" s="4365" t="s">
        <v>218</v>
      </c>
      <c r="J3" s="4366"/>
      <c r="K3" s="4352">
        <v>112</v>
      </c>
      <c r="L3" s="4353"/>
      <c r="M3" s="285"/>
    </row>
    <row r="4" spans="1:13" ht="19.5" customHeight="1">
      <c r="A4" s="4289" t="s">
        <v>219</v>
      </c>
      <c r="B4" s="4373"/>
      <c r="C4" s="4414" t="s">
        <v>6342</v>
      </c>
      <c r="D4" s="4271"/>
      <c r="E4" s="4271"/>
      <c r="F4" s="4415"/>
      <c r="G4" s="4931"/>
      <c r="H4" s="4932"/>
      <c r="I4" s="4365" t="s">
        <v>220</v>
      </c>
      <c r="J4" s="4366"/>
      <c r="K4" s="4352" t="s">
        <v>6163</v>
      </c>
      <c r="L4" s="4353"/>
      <c r="M4" s="285"/>
    </row>
    <row r="5" spans="1:13" ht="35.25" customHeight="1" thickBot="1">
      <c r="A5" s="4289" t="s">
        <v>221</v>
      </c>
      <c r="B5" s="4373"/>
      <c r="C5" s="4414" t="s">
        <v>6783</v>
      </c>
      <c r="D5" s="4271"/>
      <c r="E5" s="4271"/>
      <c r="F5" s="4415"/>
      <c r="G5" s="4396"/>
      <c r="H5" s="4925"/>
      <c r="I5" s="4365" t="s">
        <v>325</v>
      </c>
      <c r="J5" s="4366"/>
      <c r="K5" s="4893" t="s">
        <v>751</v>
      </c>
      <c r="L5" s="4894"/>
      <c r="M5" s="285"/>
    </row>
    <row r="6" spans="1:13" s="281" customFormat="1" ht="35.25" customHeight="1" thickTop="1" thickBot="1">
      <c r="A6" s="284" t="s">
        <v>1</v>
      </c>
      <c r="B6" s="283" t="s">
        <v>0</v>
      </c>
      <c r="C6" s="283" t="s">
        <v>2</v>
      </c>
      <c r="D6" s="283" t="s">
        <v>3</v>
      </c>
      <c r="E6" s="283" t="s">
        <v>4</v>
      </c>
      <c r="F6" s="283" t="s">
        <v>5</v>
      </c>
      <c r="G6" s="283" t="s">
        <v>6</v>
      </c>
      <c r="H6" s="283" t="s">
        <v>7</v>
      </c>
      <c r="I6" s="283" t="s">
        <v>8</v>
      </c>
      <c r="J6" s="283" t="s">
        <v>9</v>
      </c>
      <c r="K6" s="283" t="s">
        <v>6296</v>
      </c>
      <c r="L6" s="282" t="s">
        <v>10</v>
      </c>
    </row>
    <row r="7" spans="1:13" ht="78.75" customHeight="1" thickTop="1">
      <c r="A7" s="1930">
        <v>41324</v>
      </c>
      <c r="B7" s="1937" t="s">
        <v>32</v>
      </c>
      <c r="C7" s="4338" t="s">
        <v>750</v>
      </c>
      <c r="D7" s="4332"/>
      <c r="E7" s="4332"/>
      <c r="F7" s="4332"/>
      <c r="G7" s="4332"/>
      <c r="H7" s="4332"/>
      <c r="I7" s="4332"/>
      <c r="J7" s="4339"/>
      <c r="K7" s="3552" t="s">
        <v>2571</v>
      </c>
      <c r="L7" s="2204" t="s">
        <v>2571</v>
      </c>
    </row>
    <row r="8" spans="1:13" ht="20.100000000000001" customHeight="1">
      <c r="A8" s="274">
        <v>41332</v>
      </c>
      <c r="B8" s="275" t="s">
        <v>16</v>
      </c>
      <c r="C8" s="292">
        <v>240</v>
      </c>
      <c r="D8" s="292">
        <f>+C8*(100-E8)/100</f>
        <v>230.4</v>
      </c>
      <c r="E8" s="292">
        <v>4</v>
      </c>
      <c r="F8" s="292"/>
      <c r="G8" s="292">
        <v>210</v>
      </c>
      <c r="H8" s="292"/>
      <c r="I8" s="292"/>
      <c r="J8" s="292"/>
      <c r="K8" s="4179"/>
      <c r="L8" s="4187" t="s">
        <v>20</v>
      </c>
    </row>
    <row r="9" spans="1:13" ht="20.100000000000001" customHeight="1">
      <c r="A9" s="274">
        <v>41333</v>
      </c>
      <c r="B9" s="275" t="s">
        <v>16</v>
      </c>
      <c r="C9" s="292">
        <v>245</v>
      </c>
      <c r="D9" s="292">
        <f>+C9*(100-E9)/100</f>
        <v>235.2</v>
      </c>
      <c r="E9" s="292">
        <v>4</v>
      </c>
      <c r="F9" s="292"/>
      <c r="G9" s="292">
        <v>210</v>
      </c>
      <c r="H9" s="292"/>
      <c r="I9" s="292"/>
      <c r="J9" s="292"/>
      <c r="K9" s="4179"/>
      <c r="L9" s="4187" t="s">
        <v>20</v>
      </c>
    </row>
    <row r="10" spans="1:13" ht="20.100000000000001" customHeight="1">
      <c r="A10" s="274">
        <v>41366</v>
      </c>
      <c r="B10" s="275" t="s">
        <v>143</v>
      </c>
      <c r="C10" s="292"/>
      <c r="D10" s="292"/>
      <c r="E10" s="292"/>
      <c r="F10" s="292"/>
      <c r="G10" s="292"/>
      <c r="H10" s="4345" t="s">
        <v>213</v>
      </c>
      <c r="I10" s="4274"/>
      <c r="J10" s="4346"/>
      <c r="K10" s="4181"/>
      <c r="L10" s="4187" t="s">
        <v>30</v>
      </c>
    </row>
    <row r="11" spans="1:13" ht="20.100000000000001" customHeight="1">
      <c r="A11" s="274">
        <v>41534</v>
      </c>
      <c r="B11" s="275" t="s">
        <v>143</v>
      </c>
      <c r="C11" s="292"/>
      <c r="D11" s="292"/>
      <c r="E11" s="292"/>
      <c r="F11" s="292"/>
      <c r="G11" s="292"/>
      <c r="H11" s="4345" t="s">
        <v>213</v>
      </c>
      <c r="I11" s="4274"/>
      <c r="J11" s="4346"/>
      <c r="K11" s="4181"/>
      <c r="L11" s="4187" t="s">
        <v>749</v>
      </c>
    </row>
    <row r="12" spans="1:13" ht="20.100000000000001" customHeight="1">
      <c r="A12" s="313">
        <v>41614</v>
      </c>
      <c r="B12" s="312" t="s">
        <v>14</v>
      </c>
      <c r="C12" s="4345" t="s">
        <v>748</v>
      </c>
      <c r="D12" s="4274"/>
      <c r="E12" s="4274"/>
      <c r="F12" s="4274"/>
      <c r="G12" s="4274"/>
      <c r="H12" s="4274"/>
      <c r="I12" s="4274"/>
      <c r="J12" s="4346"/>
      <c r="K12" s="4185"/>
      <c r="L12" s="2530"/>
    </row>
    <row r="13" spans="1:13" ht="20.100000000000001" customHeight="1" thickBot="1">
      <c r="A13" s="381">
        <v>41617</v>
      </c>
      <c r="B13" s="380" t="s">
        <v>16</v>
      </c>
      <c r="C13" s="379">
        <v>535</v>
      </c>
      <c r="D13" s="379"/>
      <c r="E13" s="379" t="s">
        <v>70</v>
      </c>
      <c r="F13" s="379"/>
      <c r="G13" s="379">
        <v>210</v>
      </c>
      <c r="H13" s="379"/>
      <c r="I13" s="379"/>
      <c r="J13" s="379"/>
      <c r="K13" s="379"/>
      <c r="L13" s="4197" t="s">
        <v>747</v>
      </c>
    </row>
    <row r="14" spans="1:13" ht="20.100000000000001" customHeight="1" thickTop="1">
      <c r="A14" s="308">
        <v>41646</v>
      </c>
      <c r="B14" s="307" t="s">
        <v>143</v>
      </c>
      <c r="C14" s="322"/>
      <c r="D14" s="322"/>
      <c r="E14" s="322"/>
      <c r="F14" s="322"/>
      <c r="G14" s="322"/>
      <c r="H14" s="4381" t="s">
        <v>213</v>
      </c>
      <c r="I14" s="4382"/>
      <c r="J14" s="4383"/>
      <c r="K14" s="4182"/>
      <c r="L14" s="366" t="s">
        <v>746</v>
      </c>
    </row>
    <row r="15" spans="1:13" ht="20.100000000000001" customHeight="1">
      <c r="A15" s="274">
        <v>41688</v>
      </c>
      <c r="B15" s="275" t="s">
        <v>14</v>
      </c>
      <c r="C15" s="4345" t="s">
        <v>745</v>
      </c>
      <c r="D15" s="4274"/>
      <c r="E15" s="4274"/>
      <c r="F15" s="4274"/>
      <c r="G15" s="4274"/>
      <c r="H15" s="4274"/>
      <c r="I15" s="4274"/>
      <c r="J15" s="4346"/>
      <c r="K15" s="4181"/>
      <c r="L15" s="4187"/>
    </row>
    <row r="16" spans="1:13" ht="33.75" customHeight="1">
      <c r="A16" s="274">
        <v>41727</v>
      </c>
      <c r="B16" s="275" t="s">
        <v>14</v>
      </c>
      <c r="C16" s="4340" t="s">
        <v>744</v>
      </c>
      <c r="D16" s="4263"/>
      <c r="E16" s="4263"/>
      <c r="F16" s="4263"/>
      <c r="G16" s="4263"/>
      <c r="H16" s="4263"/>
      <c r="I16" s="4263"/>
      <c r="J16" s="4344"/>
      <c r="K16" s="4180"/>
      <c r="L16" s="4187"/>
    </row>
    <row r="17" spans="1:13" ht="20.25" customHeight="1">
      <c r="A17" s="4293">
        <v>41773</v>
      </c>
      <c r="B17" s="317" t="s">
        <v>16</v>
      </c>
      <c r="C17" s="316">
        <v>65</v>
      </c>
      <c r="D17" s="316">
        <f>+C17*(100-E17)/100</f>
        <v>62.4</v>
      </c>
      <c r="E17" s="316">
        <v>4</v>
      </c>
      <c r="F17" s="316"/>
      <c r="G17" s="316">
        <v>180</v>
      </c>
      <c r="H17" s="316"/>
      <c r="I17" s="316"/>
      <c r="J17" s="316"/>
      <c r="K17" s="316"/>
      <c r="L17" s="447" t="s">
        <v>652</v>
      </c>
    </row>
    <row r="18" spans="1:13" ht="20.100000000000001" customHeight="1">
      <c r="A18" s="4307"/>
      <c r="B18" s="275" t="s">
        <v>12</v>
      </c>
      <c r="C18" s="4345" t="s">
        <v>51</v>
      </c>
      <c r="D18" s="4274"/>
      <c r="E18" s="4274"/>
      <c r="F18" s="4274"/>
      <c r="G18" s="4274"/>
      <c r="H18" s="4274"/>
      <c r="I18" s="4274"/>
      <c r="J18" s="4346"/>
      <c r="K18" s="4181"/>
      <c r="L18" s="4187"/>
    </row>
    <row r="19" spans="1:13" ht="20.100000000000001" customHeight="1">
      <c r="A19" s="274">
        <v>41776</v>
      </c>
      <c r="B19" s="275" t="s">
        <v>16</v>
      </c>
      <c r="C19" s="292">
        <v>95</v>
      </c>
      <c r="D19" s="292">
        <f>+C19*(100-E19)/100</f>
        <v>91.2</v>
      </c>
      <c r="E19" s="292">
        <v>4</v>
      </c>
      <c r="F19" s="292"/>
      <c r="G19" s="292">
        <v>180</v>
      </c>
      <c r="H19" s="292"/>
      <c r="I19" s="292"/>
      <c r="J19" s="292"/>
      <c r="K19" s="4179"/>
      <c r="L19" s="4187" t="s">
        <v>20</v>
      </c>
    </row>
    <row r="20" spans="1:13" ht="20.100000000000001" customHeight="1">
      <c r="A20" s="274">
        <v>41797</v>
      </c>
      <c r="B20" s="275" t="s">
        <v>143</v>
      </c>
      <c r="C20" s="291"/>
      <c r="D20" s="292"/>
      <c r="E20" s="291"/>
      <c r="F20" s="291"/>
      <c r="G20" s="291"/>
      <c r="H20" s="4358" t="s">
        <v>213</v>
      </c>
      <c r="I20" s="4281"/>
      <c r="J20" s="4359"/>
      <c r="K20" s="4183"/>
      <c r="L20" s="4187" t="s">
        <v>743</v>
      </c>
    </row>
    <row r="21" spans="1:13" ht="20.100000000000001" customHeight="1">
      <c r="A21" s="274">
        <v>41810</v>
      </c>
      <c r="B21" s="275" t="s">
        <v>16</v>
      </c>
      <c r="C21" s="291">
        <v>60</v>
      </c>
      <c r="D21" s="292">
        <f>+C21*(100-E21)/100</f>
        <v>57.6</v>
      </c>
      <c r="E21" s="291">
        <v>4</v>
      </c>
      <c r="F21" s="291"/>
      <c r="G21" s="291">
        <v>180</v>
      </c>
      <c r="H21" s="291"/>
      <c r="I21" s="291"/>
      <c r="J21" s="291"/>
      <c r="K21" s="4188"/>
      <c r="L21" s="4187" t="s">
        <v>742</v>
      </c>
    </row>
    <row r="22" spans="1:13" ht="20.100000000000001" customHeight="1">
      <c r="A22" s="274">
        <v>41821</v>
      </c>
      <c r="B22" s="275" t="s">
        <v>351</v>
      </c>
      <c r="C22" s="4358" t="s">
        <v>741</v>
      </c>
      <c r="D22" s="4281"/>
      <c r="E22" s="4281"/>
      <c r="F22" s="4281"/>
      <c r="G22" s="4281"/>
      <c r="H22" s="4281"/>
      <c r="I22" s="4281"/>
      <c r="J22" s="4359"/>
      <c r="K22" s="4183"/>
      <c r="L22" s="4187"/>
    </row>
    <row r="23" spans="1:13" ht="20.100000000000001" customHeight="1">
      <c r="A23" s="274">
        <v>41880</v>
      </c>
      <c r="B23" s="275" t="s">
        <v>143</v>
      </c>
      <c r="C23" s="291"/>
      <c r="D23" s="292"/>
      <c r="E23" s="291"/>
      <c r="F23" s="291"/>
      <c r="G23" s="291"/>
      <c r="H23" s="4358" t="s">
        <v>213</v>
      </c>
      <c r="I23" s="4281"/>
      <c r="J23" s="4359"/>
      <c r="K23" s="4183"/>
      <c r="L23" s="4187" t="s">
        <v>740</v>
      </c>
    </row>
    <row r="24" spans="1:13" ht="20.100000000000001" customHeight="1">
      <c r="A24" s="360">
        <v>41888</v>
      </c>
      <c r="B24" s="303" t="s">
        <v>16</v>
      </c>
      <c r="C24" s="301">
        <v>40</v>
      </c>
      <c r="D24" s="302">
        <f>+C24*(100-E24)/100</f>
        <v>38.4</v>
      </c>
      <c r="E24" s="301">
        <v>4</v>
      </c>
      <c r="F24" s="301"/>
      <c r="G24" s="301">
        <v>205</v>
      </c>
      <c r="H24" s="301"/>
      <c r="I24" s="301"/>
      <c r="J24" s="301"/>
      <c r="K24" s="301"/>
      <c r="L24" s="373" t="s">
        <v>739</v>
      </c>
    </row>
    <row r="25" spans="1:13" s="271" customFormat="1" ht="20.100000000000001" customHeight="1">
      <c r="A25" s="274">
        <v>41969</v>
      </c>
      <c r="B25" s="275" t="s">
        <v>16</v>
      </c>
      <c r="C25" s="291">
        <v>50</v>
      </c>
      <c r="D25" s="292">
        <f>+C25*(100-E25)/100</f>
        <v>49.5</v>
      </c>
      <c r="E25" s="291">
        <v>1</v>
      </c>
      <c r="F25" s="291"/>
      <c r="G25" s="291">
        <v>240</v>
      </c>
      <c r="H25" s="291"/>
      <c r="I25" s="291"/>
      <c r="J25" s="291"/>
      <c r="K25" s="4188"/>
      <c r="L25" s="4187" t="s">
        <v>283</v>
      </c>
      <c r="M25" s="270"/>
    </row>
    <row r="26" spans="1:13" s="271" customFormat="1" ht="50.25" customHeight="1" thickBot="1">
      <c r="A26" s="300">
        <v>41995</v>
      </c>
      <c r="B26" s="299" t="s">
        <v>12</v>
      </c>
      <c r="C26" s="4920" t="s">
        <v>738</v>
      </c>
      <c r="D26" s="4921"/>
      <c r="E26" s="4921"/>
      <c r="F26" s="4921"/>
      <c r="G26" s="4921"/>
      <c r="H26" s="4921"/>
      <c r="I26" s="4921"/>
      <c r="J26" s="4922"/>
      <c r="K26" s="4192"/>
      <c r="L26" s="4194"/>
      <c r="M26" s="270"/>
    </row>
    <row r="27" spans="1:13" s="294" customFormat="1" ht="17.25" thickTop="1" thickBot="1">
      <c r="A27" s="274">
        <v>42041</v>
      </c>
      <c r="B27" s="275" t="s">
        <v>143</v>
      </c>
      <c r="C27" s="296"/>
      <c r="D27" s="296"/>
      <c r="E27" s="296"/>
      <c r="F27" s="296"/>
      <c r="G27" s="297"/>
      <c r="H27" s="296"/>
      <c r="I27" s="296"/>
      <c r="J27" s="296">
        <v>4765</v>
      </c>
      <c r="K27" s="4189"/>
      <c r="L27" s="295" t="s">
        <v>458</v>
      </c>
    </row>
    <row r="28" spans="1:13" s="271" customFormat="1" ht="47.25" customHeight="1" thickTop="1">
      <c r="A28" s="1930">
        <v>42108</v>
      </c>
      <c r="B28" s="1933" t="s">
        <v>34</v>
      </c>
      <c r="C28" s="4338" t="s">
        <v>737</v>
      </c>
      <c r="D28" s="4332"/>
      <c r="E28" s="4332"/>
      <c r="F28" s="4332"/>
      <c r="G28" s="4332"/>
      <c r="H28" s="4332"/>
      <c r="I28" s="4332"/>
      <c r="J28" s="4339"/>
      <c r="K28" s="3553"/>
      <c r="L28" s="2204" t="s">
        <v>2571</v>
      </c>
      <c r="M28" s="270"/>
    </row>
    <row r="29" spans="1:13" s="271" customFormat="1" ht="20.100000000000001" customHeight="1">
      <c r="A29" s="4293">
        <v>42137</v>
      </c>
      <c r="B29" s="275" t="s">
        <v>351</v>
      </c>
      <c r="C29" s="4358" t="s">
        <v>736</v>
      </c>
      <c r="D29" s="4281"/>
      <c r="E29" s="4281"/>
      <c r="F29" s="4281"/>
      <c r="G29" s="4281"/>
      <c r="H29" s="4281"/>
      <c r="I29" s="4281"/>
      <c r="J29" s="4359"/>
      <c r="K29" s="4183"/>
      <c r="L29" s="4187"/>
      <c r="M29" s="270"/>
    </row>
    <row r="30" spans="1:13" s="271" customFormat="1">
      <c r="A30" s="4307"/>
      <c r="B30" s="275" t="s">
        <v>143</v>
      </c>
      <c r="C30" s="291"/>
      <c r="D30" s="292"/>
      <c r="E30" s="291"/>
      <c r="F30" s="291"/>
      <c r="G30" s="291"/>
      <c r="H30" s="291">
        <v>5580</v>
      </c>
      <c r="I30" s="291">
        <v>66</v>
      </c>
      <c r="J30" s="291"/>
      <c r="K30" s="4188"/>
      <c r="L30" s="4187" t="s">
        <v>735</v>
      </c>
      <c r="M30" s="270"/>
    </row>
    <row r="31" spans="1:13" s="271" customFormat="1" ht="20.100000000000001" customHeight="1">
      <c r="A31" s="274">
        <v>42140</v>
      </c>
      <c r="B31" s="275" t="s">
        <v>16</v>
      </c>
      <c r="C31" s="291">
        <v>45</v>
      </c>
      <c r="D31" s="292">
        <f>+C31*(100-E31)/100</f>
        <v>43.2</v>
      </c>
      <c r="E31" s="291">
        <v>4</v>
      </c>
      <c r="F31" s="291"/>
      <c r="G31" s="291">
        <v>260</v>
      </c>
      <c r="H31" s="291"/>
      <c r="I31" s="291"/>
      <c r="J31" s="291"/>
      <c r="K31" s="4188"/>
      <c r="L31" s="4187" t="s">
        <v>283</v>
      </c>
      <c r="M31" s="270"/>
    </row>
    <row r="32" spans="1:13" s="271" customFormat="1" ht="20.100000000000001" customHeight="1">
      <c r="A32" s="846">
        <v>42186</v>
      </c>
      <c r="B32" s="845" t="s">
        <v>351</v>
      </c>
      <c r="C32" s="4358" t="s">
        <v>2299</v>
      </c>
      <c r="D32" s="4281"/>
      <c r="E32" s="4281"/>
      <c r="F32" s="4281"/>
      <c r="G32" s="4281"/>
      <c r="H32" s="4281"/>
      <c r="I32" s="4281"/>
      <c r="J32" s="4359"/>
      <c r="K32" s="4183"/>
      <c r="L32" s="4187"/>
      <c r="M32" s="270"/>
    </row>
    <row r="33" spans="1:13" s="271" customFormat="1" ht="20.100000000000001" customHeight="1">
      <c r="A33" s="698">
        <v>42264</v>
      </c>
      <c r="B33" s="697" t="s">
        <v>16</v>
      </c>
      <c r="C33" s="291">
        <v>50</v>
      </c>
      <c r="D33" s="292">
        <f>+C33*(100-E33)/100</f>
        <v>48</v>
      </c>
      <c r="E33" s="291">
        <v>4</v>
      </c>
      <c r="F33" s="291"/>
      <c r="G33" s="291">
        <v>198</v>
      </c>
      <c r="H33" s="291"/>
      <c r="I33" s="291"/>
      <c r="J33" s="291"/>
      <c r="K33" s="4188"/>
      <c r="L33" s="4187" t="s">
        <v>2132</v>
      </c>
      <c r="M33" s="270"/>
    </row>
    <row r="34" spans="1:13" s="271" customFormat="1" ht="20.100000000000001" customHeight="1">
      <c r="A34" s="846">
        <v>42292</v>
      </c>
      <c r="B34" s="845" t="s">
        <v>351</v>
      </c>
      <c r="C34" s="4358" t="s">
        <v>2300</v>
      </c>
      <c r="D34" s="4281"/>
      <c r="E34" s="4281"/>
      <c r="F34" s="4281"/>
      <c r="G34" s="4281"/>
      <c r="H34" s="4281"/>
      <c r="I34" s="4281"/>
      <c r="J34" s="4359"/>
      <c r="K34" s="4183"/>
      <c r="L34" s="4187"/>
      <c r="M34" s="270"/>
    </row>
    <row r="35" spans="1:13" s="271" customFormat="1">
      <c r="A35" s="274">
        <v>42316</v>
      </c>
      <c r="B35" s="785" t="s">
        <v>143</v>
      </c>
      <c r="C35" s="291"/>
      <c r="D35" s="292"/>
      <c r="E35" s="291"/>
      <c r="F35" s="291"/>
      <c r="G35" s="291"/>
      <c r="H35" s="291">
        <v>5800</v>
      </c>
      <c r="I35" s="291">
        <v>69</v>
      </c>
      <c r="J35" s="291"/>
      <c r="K35" s="4188"/>
      <c r="L35" s="4187" t="s">
        <v>2244</v>
      </c>
      <c r="M35" s="270"/>
    </row>
    <row r="36" spans="1:13" s="271" customFormat="1">
      <c r="A36" s="864">
        <v>42323</v>
      </c>
      <c r="B36" s="863" t="s">
        <v>27</v>
      </c>
      <c r="C36" s="4358" t="s">
        <v>185</v>
      </c>
      <c r="D36" s="4281"/>
      <c r="E36" s="4281"/>
      <c r="F36" s="4281"/>
      <c r="G36" s="4281"/>
      <c r="H36" s="4281"/>
      <c r="I36" s="4281"/>
      <c r="J36" s="4359"/>
      <c r="K36" s="4183"/>
      <c r="L36" s="4187"/>
      <c r="M36" s="270"/>
    </row>
    <row r="37" spans="1:13" s="271" customFormat="1" ht="20.100000000000001" customHeight="1" thickBot="1">
      <c r="A37" s="1423">
        <v>42345</v>
      </c>
      <c r="B37" s="1430" t="s">
        <v>16</v>
      </c>
      <c r="C37" s="445">
        <v>30</v>
      </c>
      <c r="D37" s="1426">
        <f>+C37*(100-E37)/100</f>
        <v>28.5</v>
      </c>
      <c r="E37" s="445">
        <v>5</v>
      </c>
      <c r="F37" s="445"/>
      <c r="G37" s="445">
        <v>265</v>
      </c>
      <c r="H37" s="445"/>
      <c r="I37" s="445"/>
      <c r="J37" s="445"/>
      <c r="K37" s="445"/>
      <c r="L37" s="2530" t="s">
        <v>2309</v>
      </c>
      <c r="M37" s="270"/>
    </row>
    <row r="38" spans="1:13" s="271" customFormat="1" ht="16.5" thickTop="1">
      <c r="A38" s="308">
        <v>42401</v>
      </c>
      <c r="B38" s="307" t="s">
        <v>12</v>
      </c>
      <c r="C38" s="4381" t="s">
        <v>567</v>
      </c>
      <c r="D38" s="4382"/>
      <c r="E38" s="4382"/>
      <c r="F38" s="4382"/>
      <c r="G38" s="4382"/>
      <c r="H38" s="4382"/>
      <c r="I38" s="4382"/>
      <c r="J38" s="4383"/>
      <c r="K38" s="4182"/>
      <c r="L38" s="366"/>
      <c r="M38" s="270"/>
    </row>
    <row r="39" spans="1:13" s="271" customFormat="1">
      <c r="A39" s="274">
        <v>42446</v>
      </c>
      <c r="B39" s="1109" t="s">
        <v>12</v>
      </c>
      <c r="C39" s="4345" t="s">
        <v>567</v>
      </c>
      <c r="D39" s="4274"/>
      <c r="E39" s="4274"/>
      <c r="F39" s="4274"/>
      <c r="G39" s="4274"/>
      <c r="H39" s="4274"/>
      <c r="I39" s="4274"/>
      <c r="J39" s="4346"/>
      <c r="K39" s="4181"/>
      <c r="L39" s="4187"/>
      <c r="M39" s="270"/>
    </row>
    <row r="40" spans="1:13" s="271" customFormat="1" ht="20.100000000000001" customHeight="1">
      <c r="A40" s="4293">
        <v>42457</v>
      </c>
      <c r="B40" s="1126" t="s">
        <v>16</v>
      </c>
      <c r="C40" s="291">
        <v>50</v>
      </c>
      <c r="D40" s="292">
        <f>+C40*(100-E40)/100</f>
        <v>47.5</v>
      </c>
      <c r="E40" s="291">
        <v>5</v>
      </c>
      <c r="F40" s="291"/>
      <c r="G40" s="291">
        <v>340</v>
      </c>
      <c r="H40" s="291"/>
      <c r="I40" s="291"/>
      <c r="J40" s="291"/>
      <c r="K40" s="4188"/>
      <c r="L40" s="4187" t="s">
        <v>2309</v>
      </c>
      <c r="M40" s="270"/>
    </row>
    <row r="41" spans="1:13" s="271" customFormat="1" ht="20.100000000000001" customHeight="1">
      <c r="A41" s="4307"/>
      <c r="B41" s="1126" t="s">
        <v>143</v>
      </c>
      <c r="C41" s="291"/>
      <c r="D41" s="292"/>
      <c r="E41" s="291"/>
      <c r="F41" s="291"/>
      <c r="G41" s="291"/>
      <c r="H41" s="291">
        <v>5830</v>
      </c>
      <c r="I41" s="291">
        <v>79</v>
      </c>
      <c r="J41" s="291"/>
      <c r="K41" s="4188"/>
      <c r="L41" s="4187" t="s">
        <v>3187</v>
      </c>
      <c r="M41" s="270"/>
    </row>
    <row r="42" spans="1:13" s="271" customFormat="1" ht="16.5" customHeight="1">
      <c r="A42" s="274">
        <v>42495</v>
      </c>
      <c r="B42" s="1205" t="s">
        <v>12</v>
      </c>
      <c r="C42" s="4345" t="s">
        <v>567</v>
      </c>
      <c r="D42" s="4274"/>
      <c r="E42" s="4274"/>
      <c r="F42" s="4274"/>
      <c r="G42" s="4274"/>
      <c r="H42" s="4274"/>
      <c r="I42" s="4274"/>
      <c r="J42" s="4346"/>
      <c r="K42" s="4181"/>
      <c r="L42" s="4187"/>
      <c r="M42" s="270"/>
    </row>
    <row r="43" spans="1:13" s="271" customFormat="1" ht="20.100000000000001" customHeight="1">
      <c r="A43" s="274">
        <v>42552</v>
      </c>
      <c r="B43" s="1243" t="s">
        <v>12</v>
      </c>
      <c r="C43" s="4345" t="s">
        <v>567</v>
      </c>
      <c r="D43" s="4274"/>
      <c r="E43" s="4274"/>
      <c r="F43" s="4274"/>
      <c r="G43" s="4274"/>
      <c r="H43" s="4274"/>
      <c r="I43" s="4274"/>
      <c r="J43" s="4346"/>
      <c r="K43" s="4181"/>
      <c r="L43" s="4187"/>
      <c r="M43" s="270"/>
    </row>
    <row r="44" spans="1:13" s="271" customFormat="1" ht="20.100000000000001" customHeight="1">
      <c r="A44" s="274">
        <v>42554</v>
      </c>
      <c r="B44" s="1254" t="s">
        <v>12</v>
      </c>
      <c r="C44" s="4345" t="s">
        <v>2447</v>
      </c>
      <c r="D44" s="4274"/>
      <c r="E44" s="4274"/>
      <c r="F44" s="4274"/>
      <c r="G44" s="4274"/>
      <c r="H44" s="4274"/>
      <c r="I44" s="4274"/>
      <c r="J44" s="4346"/>
      <c r="K44" s="4181"/>
      <c r="L44" s="4187"/>
      <c r="M44" s="270"/>
    </row>
    <row r="45" spans="1:13" s="271" customFormat="1">
      <c r="A45" s="274">
        <v>42584</v>
      </c>
      <c r="B45" s="275" t="s">
        <v>12</v>
      </c>
      <c r="C45" s="4345" t="s">
        <v>567</v>
      </c>
      <c r="D45" s="4274"/>
      <c r="E45" s="4274"/>
      <c r="F45" s="4274"/>
      <c r="G45" s="4274"/>
      <c r="H45" s="4274"/>
      <c r="I45" s="4274"/>
      <c r="J45" s="4346"/>
      <c r="K45" s="4181"/>
      <c r="L45" s="4187"/>
      <c r="M45" s="270"/>
    </row>
    <row r="46" spans="1:13" s="271" customFormat="1" ht="14.25" customHeight="1">
      <c r="A46" s="274">
        <v>42592</v>
      </c>
      <c r="B46" s="1290" t="s">
        <v>12</v>
      </c>
      <c r="C46" s="4414" t="s">
        <v>3487</v>
      </c>
      <c r="D46" s="4271"/>
      <c r="E46" s="4271"/>
      <c r="F46" s="4271"/>
      <c r="G46" s="4271"/>
      <c r="H46" s="4271"/>
      <c r="I46" s="4271"/>
      <c r="J46" s="4415"/>
      <c r="K46" s="4186"/>
      <c r="L46" s="4187"/>
      <c r="M46" s="270"/>
    </row>
    <row r="47" spans="1:13" s="271" customFormat="1" ht="36.75" customHeight="1">
      <c r="A47" s="274">
        <v>42663</v>
      </c>
      <c r="B47" s="275" t="s">
        <v>12</v>
      </c>
      <c r="C47" s="4341" t="s">
        <v>3651</v>
      </c>
      <c r="D47" s="4342"/>
      <c r="E47" s="4342"/>
      <c r="F47" s="4342"/>
      <c r="G47" s="4342"/>
      <c r="H47" s="4342"/>
      <c r="I47" s="4342"/>
      <c r="J47" s="4343"/>
      <c r="K47" s="4184"/>
      <c r="L47" s="4187"/>
      <c r="M47" s="270"/>
    </row>
    <row r="48" spans="1:13" s="271" customFormat="1">
      <c r="A48" s="274">
        <v>42676</v>
      </c>
      <c r="B48" s="1370" t="s">
        <v>12</v>
      </c>
      <c r="C48" s="4345" t="s">
        <v>3712</v>
      </c>
      <c r="D48" s="4274"/>
      <c r="E48" s="4274"/>
      <c r="F48" s="4274"/>
      <c r="G48" s="4274"/>
      <c r="H48" s="4274"/>
      <c r="I48" s="4274"/>
      <c r="J48" s="4346"/>
      <c r="K48" s="4181"/>
      <c r="L48" s="4187"/>
      <c r="M48" s="270"/>
    </row>
    <row r="49" spans="1:13" s="271" customFormat="1" ht="30.75" customHeight="1" thickBot="1">
      <c r="A49" s="1423">
        <v>42713</v>
      </c>
      <c r="B49" s="1430" t="s">
        <v>12</v>
      </c>
      <c r="C49" s="4933" t="s">
        <v>3765</v>
      </c>
      <c r="D49" s="4934"/>
      <c r="E49" s="4934"/>
      <c r="F49" s="4934"/>
      <c r="G49" s="4934"/>
      <c r="H49" s="4934"/>
      <c r="I49" s="4934"/>
      <c r="J49" s="4935"/>
      <c r="K49" s="4193"/>
      <c r="L49" s="2530"/>
      <c r="M49" s="270"/>
    </row>
    <row r="50" spans="1:13" s="271" customFormat="1" ht="60.75" customHeight="1" thickTop="1">
      <c r="A50" s="2202">
        <v>42740</v>
      </c>
      <c r="B50" s="2203" t="s">
        <v>34</v>
      </c>
      <c r="C50" s="4566" t="s">
        <v>3826</v>
      </c>
      <c r="D50" s="4567"/>
      <c r="E50" s="4567"/>
      <c r="F50" s="4567"/>
      <c r="G50" s="4567"/>
      <c r="H50" s="4567"/>
      <c r="I50" s="4567"/>
      <c r="J50" s="4568"/>
      <c r="K50" s="3553"/>
      <c r="L50" s="2204" t="s">
        <v>2571</v>
      </c>
      <c r="M50" s="270"/>
    </row>
    <row r="51" spans="1:13" s="271" customFormat="1" ht="24.75" customHeight="1">
      <c r="A51" s="274">
        <v>42748</v>
      </c>
      <c r="B51" s="275" t="s">
        <v>16</v>
      </c>
      <c r="C51" s="291">
        <v>60</v>
      </c>
      <c r="D51" s="292">
        <f>+C51*(100-E51)/100</f>
        <v>57</v>
      </c>
      <c r="E51" s="291">
        <v>5</v>
      </c>
      <c r="F51" s="291"/>
      <c r="G51" s="291">
        <v>260</v>
      </c>
      <c r="H51" s="291"/>
      <c r="I51" s="291"/>
      <c r="J51" s="291"/>
      <c r="K51" s="4188"/>
      <c r="L51" s="4187" t="s">
        <v>3820</v>
      </c>
      <c r="M51" s="270"/>
    </row>
    <row r="52" spans="1:13" s="271" customFormat="1">
      <c r="A52" s="4293">
        <v>42800</v>
      </c>
      <c r="B52" s="275" t="s">
        <v>143</v>
      </c>
      <c r="C52" s="291"/>
      <c r="D52" s="292"/>
      <c r="E52" s="291"/>
      <c r="F52" s="291"/>
      <c r="G52" s="291"/>
      <c r="H52" s="291">
        <v>5834</v>
      </c>
      <c r="I52" s="291">
        <v>82</v>
      </c>
      <c r="J52" s="291"/>
      <c r="K52" s="4188"/>
      <c r="L52" s="4187" t="s">
        <v>3925</v>
      </c>
      <c r="M52" s="270"/>
    </row>
    <row r="53" spans="1:13" s="271" customFormat="1" ht="20.100000000000001" customHeight="1">
      <c r="A53" s="4307"/>
      <c r="B53" s="275" t="s">
        <v>11</v>
      </c>
      <c r="C53" s="4358" t="s">
        <v>4276</v>
      </c>
      <c r="D53" s="4281"/>
      <c r="E53" s="4281"/>
      <c r="F53" s="4281"/>
      <c r="G53" s="4281"/>
      <c r="H53" s="4281"/>
      <c r="I53" s="4281"/>
      <c r="J53" s="4359"/>
      <c r="K53" s="4183"/>
      <c r="L53" s="4187"/>
      <c r="M53" s="270"/>
    </row>
    <row r="54" spans="1:13" s="271" customFormat="1" ht="20.100000000000001" customHeight="1">
      <c r="A54" s="4293">
        <v>43023</v>
      </c>
      <c r="B54" s="275" t="s">
        <v>143</v>
      </c>
      <c r="C54" s="291"/>
      <c r="D54" s="292"/>
      <c r="E54" s="291"/>
      <c r="F54" s="291"/>
      <c r="G54" s="291"/>
      <c r="H54" s="291">
        <v>5580</v>
      </c>
      <c r="I54" s="291">
        <v>82</v>
      </c>
      <c r="J54" s="291"/>
      <c r="K54" s="4188"/>
      <c r="L54" s="4187" t="s">
        <v>4286</v>
      </c>
      <c r="M54" s="270"/>
    </row>
    <row r="55" spans="1:13" s="271" customFormat="1" ht="20.100000000000001" customHeight="1">
      <c r="A55" s="4307"/>
      <c r="B55" s="275" t="s">
        <v>11</v>
      </c>
      <c r="C55" s="4358" t="s">
        <v>4399</v>
      </c>
      <c r="D55" s="4281"/>
      <c r="E55" s="4281"/>
      <c r="F55" s="4281"/>
      <c r="G55" s="4281"/>
      <c r="H55" s="4281"/>
      <c r="I55" s="4281"/>
      <c r="J55" s="4359"/>
      <c r="K55" s="4183"/>
      <c r="L55" s="4187"/>
      <c r="M55" s="270"/>
    </row>
    <row r="56" spans="1:13" s="17" customFormat="1" ht="21.75" customHeight="1" thickBot="1">
      <c r="A56" s="54">
        <v>43092</v>
      </c>
      <c r="B56" s="55" t="s">
        <v>16</v>
      </c>
      <c r="C56" s="2197">
        <v>50</v>
      </c>
      <c r="D56" s="63">
        <f>+C56*(100-E56)/100</f>
        <v>48.5</v>
      </c>
      <c r="E56" s="2197">
        <v>3</v>
      </c>
      <c r="F56" s="2197"/>
      <c r="G56" s="2197">
        <v>230</v>
      </c>
      <c r="H56" s="2197"/>
      <c r="I56" s="2197"/>
      <c r="J56" s="2197"/>
      <c r="K56" s="4195"/>
      <c r="L56" s="119" t="s">
        <v>3987</v>
      </c>
    </row>
    <row r="57" spans="1:13" s="271" customFormat="1" ht="20.100000000000001" customHeight="1" thickTop="1">
      <c r="A57" s="2179">
        <v>43140</v>
      </c>
      <c r="B57" s="2184" t="s">
        <v>12</v>
      </c>
      <c r="C57" s="4729" t="s">
        <v>4508</v>
      </c>
      <c r="D57" s="4730"/>
      <c r="E57" s="4730"/>
      <c r="F57" s="4730"/>
      <c r="G57" s="4730"/>
      <c r="H57" s="4730"/>
      <c r="I57" s="4730"/>
      <c r="J57" s="4731"/>
      <c r="K57" s="4191"/>
      <c r="L57" s="1705"/>
      <c r="M57" s="270"/>
    </row>
    <row r="58" spans="1:13" s="271" customFormat="1" ht="20.100000000000001" customHeight="1">
      <c r="A58" s="274">
        <v>43177</v>
      </c>
      <c r="B58" s="275" t="s">
        <v>16</v>
      </c>
      <c r="C58" s="291">
        <v>55</v>
      </c>
      <c r="D58" s="292">
        <f>+C58*(100-E58)/100</f>
        <v>53.35</v>
      </c>
      <c r="E58" s="291">
        <v>3</v>
      </c>
      <c r="F58" s="291"/>
      <c r="G58" s="291">
        <v>200</v>
      </c>
      <c r="H58" s="291"/>
      <c r="I58" s="291"/>
      <c r="J58" s="291"/>
      <c r="K58" s="4188"/>
      <c r="L58" s="4187" t="s">
        <v>4542</v>
      </c>
      <c r="M58" s="270"/>
    </row>
    <row r="59" spans="1:13" s="271" customFormat="1" ht="34.5" customHeight="1">
      <c r="A59" s="274">
        <v>43328</v>
      </c>
      <c r="B59" s="275" t="s">
        <v>14</v>
      </c>
      <c r="C59" s="4414" t="s">
        <v>4939</v>
      </c>
      <c r="D59" s="4271"/>
      <c r="E59" s="4271"/>
      <c r="F59" s="4271"/>
      <c r="G59" s="4271"/>
      <c r="H59" s="4271"/>
      <c r="I59" s="4271"/>
      <c r="J59" s="4415"/>
      <c r="K59" s="4186"/>
      <c r="L59" s="4187"/>
      <c r="M59" s="270"/>
    </row>
    <row r="60" spans="1:13" s="271" customFormat="1" ht="20.100000000000001" customHeight="1">
      <c r="A60" s="274">
        <v>43339</v>
      </c>
      <c r="B60" s="275" t="s">
        <v>16</v>
      </c>
      <c r="C60" s="291">
        <v>20</v>
      </c>
      <c r="D60" s="292">
        <f>+C60*(100-E60)/100</f>
        <v>19.2</v>
      </c>
      <c r="E60" s="291">
        <v>4</v>
      </c>
      <c r="F60" s="291"/>
      <c r="G60" s="291">
        <v>195</v>
      </c>
      <c r="H60" s="291"/>
      <c r="I60" s="291"/>
      <c r="J60" s="291"/>
      <c r="K60" s="4188"/>
      <c r="L60" s="4187" t="s">
        <v>4817</v>
      </c>
      <c r="M60" s="270"/>
    </row>
    <row r="61" spans="1:13" s="271" customFormat="1" ht="20.100000000000001" customHeight="1">
      <c r="A61" s="274">
        <v>43379</v>
      </c>
      <c r="B61" s="275" t="s">
        <v>12</v>
      </c>
      <c r="C61" s="4345" t="s">
        <v>446</v>
      </c>
      <c r="D61" s="4274"/>
      <c r="E61" s="4274"/>
      <c r="F61" s="4274"/>
      <c r="G61" s="4274"/>
      <c r="H61" s="4274"/>
      <c r="I61" s="4274"/>
      <c r="J61" s="4346"/>
      <c r="K61" s="4181"/>
      <c r="L61" s="4187"/>
      <c r="M61" s="270"/>
    </row>
    <row r="62" spans="1:13" s="271" customFormat="1" ht="31.5">
      <c r="A62" s="274">
        <v>43397</v>
      </c>
      <c r="B62" s="275" t="s">
        <v>16</v>
      </c>
      <c r="C62" s="291">
        <v>20</v>
      </c>
      <c r="D62" s="292">
        <f>+C62*(100-E62)/100</f>
        <v>18</v>
      </c>
      <c r="E62" s="291">
        <v>10</v>
      </c>
      <c r="F62" s="291"/>
      <c r="G62" s="291">
        <v>205</v>
      </c>
      <c r="H62" s="291"/>
      <c r="I62" s="291"/>
      <c r="J62" s="291"/>
      <c r="K62" s="4188"/>
      <c r="L62" s="4187" t="s">
        <v>4945</v>
      </c>
      <c r="M62" s="270"/>
    </row>
    <row r="63" spans="1:13" s="271" customFormat="1" ht="32.25" thickBot="1">
      <c r="A63" s="300">
        <v>43412</v>
      </c>
      <c r="B63" s="299" t="s">
        <v>143</v>
      </c>
      <c r="C63" s="2605"/>
      <c r="D63" s="341"/>
      <c r="E63" s="2605"/>
      <c r="F63" s="2605"/>
      <c r="G63" s="2605"/>
      <c r="H63" s="4362" t="s">
        <v>3189</v>
      </c>
      <c r="I63" s="4364"/>
      <c r="J63" s="2605"/>
      <c r="K63" s="4190"/>
      <c r="L63" s="4194" t="s">
        <v>4964</v>
      </c>
      <c r="M63" s="270"/>
    </row>
    <row r="64" spans="1:13" s="271" customFormat="1" ht="16.5" thickTop="1">
      <c r="A64" s="2600">
        <v>43513</v>
      </c>
      <c r="B64" s="2604" t="s">
        <v>16</v>
      </c>
      <c r="C64" s="337">
        <v>40</v>
      </c>
      <c r="D64" s="338">
        <f t="shared" ref="D64:D98" si="0">+C64*(100-E64)/100</f>
        <v>36</v>
      </c>
      <c r="E64" s="337">
        <v>10</v>
      </c>
      <c r="F64" s="337"/>
      <c r="G64" s="337">
        <v>230</v>
      </c>
      <c r="H64" s="337"/>
      <c r="I64" s="337"/>
      <c r="J64" s="337"/>
      <c r="K64" s="337"/>
      <c r="L64" s="1705" t="s">
        <v>4696</v>
      </c>
      <c r="M64" s="270"/>
    </row>
    <row r="65" spans="1:13" s="271" customFormat="1">
      <c r="A65" s="274">
        <v>43794</v>
      </c>
      <c r="B65" s="275" t="s">
        <v>16</v>
      </c>
      <c r="C65" s="291">
        <v>37</v>
      </c>
      <c r="D65" s="292">
        <f t="shared" si="0"/>
        <v>35.15</v>
      </c>
      <c r="E65" s="291">
        <v>5</v>
      </c>
      <c r="F65" s="291"/>
      <c r="G65" s="291">
        <v>94</v>
      </c>
      <c r="H65" s="291"/>
      <c r="I65" s="291"/>
      <c r="J65" s="291"/>
      <c r="K65" s="337"/>
      <c r="L65" s="1705" t="s">
        <v>4696</v>
      </c>
      <c r="M65" s="270"/>
    </row>
    <row r="66" spans="1:13" s="271" customFormat="1" ht="31.5">
      <c r="A66" s="274">
        <v>43820</v>
      </c>
      <c r="B66" s="275" t="s">
        <v>143</v>
      </c>
      <c r="C66" s="291"/>
      <c r="D66" s="292"/>
      <c r="E66" s="291"/>
      <c r="F66" s="291"/>
      <c r="G66" s="291"/>
      <c r="H66" s="4358" t="s">
        <v>3189</v>
      </c>
      <c r="I66" s="4359"/>
      <c r="J66" s="2941"/>
      <c r="K66" s="4188"/>
      <c r="L66" s="4187" t="s">
        <v>5850</v>
      </c>
      <c r="M66" s="270"/>
    </row>
    <row r="67" spans="1:13" s="271" customFormat="1">
      <c r="A67" s="274">
        <v>43844</v>
      </c>
      <c r="B67" s="275" t="s">
        <v>12</v>
      </c>
      <c r="C67" s="4345" t="s">
        <v>5906</v>
      </c>
      <c r="D67" s="4274"/>
      <c r="E67" s="4274"/>
      <c r="F67" s="4274"/>
      <c r="G67" s="4274"/>
      <c r="H67" s="4274"/>
      <c r="I67" s="4274"/>
      <c r="J67" s="4346"/>
      <c r="K67" s="4191"/>
      <c r="L67" s="1705"/>
      <c r="M67" s="270"/>
    </row>
    <row r="68" spans="1:13" s="271" customFormat="1" ht="33.75" customHeight="1">
      <c r="A68" s="274">
        <v>43869</v>
      </c>
      <c r="B68" s="275" t="s">
        <v>14</v>
      </c>
      <c r="C68" s="4340" t="s">
        <v>5961</v>
      </c>
      <c r="D68" s="4263"/>
      <c r="E68" s="4263"/>
      <c r="F68" s="4263"/>
      <c r="G68" s="4263"/>
      <c r="H68" s="4263"/>
      <c r="I68" s="4263"/>
      <c r="J68" s="4344"/>
      <c r="K68" s="4180"/>
      <c r="L68" s="4187"/>
      <c r="M68" s="270"/>
    </row>
    <row r="69" spans="1:13" s="271" customFormat="1">
      <c r="A69" s="3629">
        <v>43920</v>
      </c>
      <c r="B69" s="3130" t="s">
        <v>4</v>
      </c>
      <c r="C69" s="3135"/>
      <c r="D69" s="3131"/>
      <c r="E69" s="3135">
        <v>4</v>
      </c>
      <c r="F69" s="3135"/>
      <c r="G69" s="3135"/>
      <c r="H69" s="3135"/>
      <c r="I69" s="3135"/>
      <c r="J69" s="3135"/>
      <c r="K69" s="3135"/>
      <c r="L69" s="4026"/>
      <c r="M69" s="270"/>
    </row>
    <row r="70" spans="1:13" s="271" customFormat="1" ht="20.100000000000001" customHeight="1">
      <c r="A70" s="3629">
        <v>43951</v>
      </c>
      <c r="B70" s="3130" t="s">
        <v>4</v>
      </c>
      <c r="C70" s="3135"/>
      <c r="D70" s="3131"/>
      <c r="E70" s="3135">
        <v>4</v>
      </c>
      <c r="F70" s="3135"/>
      <c r="G70" s="3135"/>
      <c r="H70" s="3135"/>
      <c r="I70" s="3135"/>
      <c r="J70" s="3135"/>
      <c r="K70" s="3135"/>
      <c r="L70" s="4026"/>
      <c r="M70" s="270"/>
    </row>
    <row r="71" spans="1:13" s="271" customFormat="1">
      <c r="A71" s="3629">
        <v>43981</v>
      </c>
      <c r="B71" s="3130" t="s">
        <v>4</v>
      </c>
      <c r="C71" s="3135"/>
      <c r="D71" s="3131"/>
      <c r="E71" s="3135">
        <v>4</v>
      </c>
      <c r="F71" s="3135"/>
      <c r="G71" s="3135"/>
      <c r="H71" s="3135"/>
      <c r="I71" s="3135"/>
      <c r="J71" s="3135"/>
      <c r="K71" s="3135"/>
      <c r="L71" s="4026"/>
      <c r="M71" s="270"/>
    </row>
    <row r="72" spans="1:13" s="271" customFormat="1">
      <c r="A72" s="3629">
        <v>44012</v>
      </c>
      <c r="B72" s="3130" t="s">
        <v>4</v>
      </c>
      <c r="C72" s="3135"/>
      <c r="D72" s="3131"/>
      <c r="E72" s="3135">
        <v>4</v>
      </c>
      <c r="F72" s="3135"/>
      <c r="G72" s="3135"/>
      <c r="H72" s="3135"/>
      <c r="I72" s="3135"/>
      <c r="J72" s="3135"/>
      <c r="K72" s="3135"/>
      <c r="L72" s="4026"/>
      <c r="M72" s="270"/>
    </row>
    <row r="73" spans="1:13" s="271" customFormat="1">
      <c r="A73" s="274">
        <v>44026</v>
      </c>
      <c r="B73" s="275" t="s">
        <v>16</v>
      </c>
      <c r="C73" s="3194">
        <v>50</v>
      </c>
      <c r="D73" s="3194">
        <v>47.5</v>
      </c>
      <c r="E73" s="3194">
        <v>4</v>
      </c>
      <c r="F73" s="3194" t="s">
        <v>70</v>
      </c>
      <c r="G73" s="3194">
        <v>180</v>
      </c>
      <c r="H73" s="291"/>
      <c r="I73" s="291"/>
      <c r="J73" s="291"/>
      <c r="K73" s="4188"/>
      <c r="L73" s="4187" t="s">
        <v>4696</v>
      </c>
      <c r="M73" s="270"/>
    </row>
    <row r="74" spans="1:13" s="271" customFormat="1">
      <c r="A74" s="3629">
        <v>44042</v>
      </c>
      <c r="B74" s="3130" t="s">
        <v>4</v>
      </c>
      <c r="C74" s="3135"/>
      <c r="D74" s="3131"/>
      <c r="E74" s="3135">
        <v>4</v>
      </c>
      <c r="F74" s="3135"/>
      <c r="G74" s="3135"/>
      <c r="H74" s="3135"/>
      <c r="I74" s="3135"/>
      <c r="J74" s="3135"/>
      <c r="K74" s="3135"/>
      <c r="L74" s="4026"/>
      <c r="M74" s="270"/>
    </row>
    <row r="75" spans="1:13" s="271" customFormat="1">
      <c r="A75" s="274">
        <v>44072</v>
      </c>
      <c r="B75" s="275" t="s">
        <v>143</v>
      </c>
      <c r="C75" s="291"/>
      <c r="D75" s="292" t="s">
        <v>324</v>
      </c>
      <c r="E75" s="291"/>
      <c r="F75" s="291"/>
      <c r="G75" s="291"/>
      <c r="H75" s="4358" t="s">
        <v>3189</v>
      </c>
      <c r="I75" s="4359"/>
      <c r="J75" s="291"/>
      <c r="K75" s="4188"/>
      <c r="L75" s="4187" t="s">
        <v>6278</v>
      </c>
      <c r="M75" s="270"/>
    </row>
    <row r="76" spans="1:13" s="271" customFormat="1">
      <c r="A76" s="3629">
        <v>44073</v>
      </c>
      <c r="B76" s="3130" t="s">
        <v>4</v>
      </c>
      <c r="C76" s="3135"/>
      <c r="D76" s="3131"/>
      <c r="E76" s="3135">
        <v>4</v>
      </c>
      <c r="F76" s="3135"/>
      <c r="G76" s="3135"/>
      <c r="H76" s="3135"/>
      <c r="I76" s="3135"/>
      <c r="J76" s="3135"/>
      <c r="K76" s="3135"/>
      <c r="L76" s="4026"/>
      <c r="M76" s="270"/>
    </row>
    <row r="77" spans="1:13" s="271" customFormat="1">
      <c r="A77" s="274">
        <v>44215</v>
      </c>
      <c r="B77" s="275" t="s">
        <v>143</v>
      </c>
      <c r="C77" s="291"/>
      <c r="D77" s="292" t="s">
        <v>324</v>
      </c>
      <c r="E77" s="291"/>
      <c r="F77" s="291"/>
      <c r="G77" s="291"/>
      <c r="H77" s="291">
        <v>5640</v>
      </c>
      <c r="I77" s="291">
        <v>100</v>
      </c>
      <c r="J77" s="291"/>
      <c r="K77" s="4188"/>
      <c r="L77" s="4187" t="s">
        <v>6455</v>
      </c>
      <c r="M77" s="270"/>
    </row>
    <row r="78" spans="1:13" s="271" customFormat="1" ht="20.100000000000001" customHeight="1">
      <c r="A78" s="274">
        <v>44226</v>
      </c>
      <c r="B78" s="275" t="s">
        <v>12</v>
      </c>
      <c r="C78" s="4280" t="s">
        <v>6484</v>
      </c>
      <c r="D78" s="4281"/>
      <c r="E78" s="4281"/>
      <c r="F78" s="4281"/>
      <c r="G78" s="4281"/>
      <c r="H78" s="4281"/>
      <c r="I78" s="4281"/>
      <c r="J78" s="4282"/>
      <c r="K78" s="4188"/>
      <c r="L78" s="4187"/>
      <c r="M78" s="270"/>
    </row>
    <row r="79" spans="1:13" s="271" customFormat="1" ht="20.100000000000001" customHeight="1">
      <c r="A79" s="274">
        <v>44254</v>
      </c>
      <c r="B79" s="275" t="s">
        <v>16</v>
      </c>
      <c r="C79" s="291">
        <v>51</v>
      </c>
      <c r="D79" s="292">
        <f t="shared" si="0"/>
        <v>48.45</v>
      </c>
      <c r="E79" s="291">
        <v>5</v>
      </c>
      <c r="F79" s="291" t="s">
        <v>70</v>
      </c>
      <c r="G79" s="291">
        <v>165</v>
      </c>
      <c r="H79" s="291"/>
      <c r="I79" s="291"/>
      <c r="J79" s="291"/>
      <c r="K79" s="4188"/>
      <c r="L79" s="4187" t="s">
        <v>4542</v>
      </c>
      <c r="M79" s="270"/>
    </row>
    <row r="80" spans="1:13" s="271" customFormat="1" ht="20.100000000000001" customHeight="1">
      <c r="A80" s="274">
        <v>44367</v>
      </c>
      <c r="B80" s="275" t="s">
        <v>143</v>
      </c>
      <c r="C80" s="291"/>
      <c r="D80" s="292" t="s">
        <v>324</v>
      </c>
      <c r="E80" s="291"/>
      <c r="F80" s="291"/>
      <c r="G80" s="291"/>
      <c r="H80" s="291">
        <v>5925</v>
      </c>
      <c r="I80" s="291">
        <v>73</v>
      </c>
      <c r="J80" s="291"/>
      <c r="K80" s="4188"/>
      <c r="L80" s="4187" t="s">
        <v>6702</v>
      </c>
      <c r="M80" s="270"/>
    </row>
    <row r="81" spans="1:13" s="271" customFormat="1" ht="48.75" customHeight="1">
      <c r="A81" s="274">
        <v>44418</v>
      </c>
      <c r="B81" s="275" t="s">
        <v>14</v>
      </c>
      <c r="C81" s="4262" t="s">
        <v>6784</v>
      </c>
      <c r="D81" s="4274"/>
      <c r="E81" s="4274"/>
      <c r="F81" s="4274"/>
      <c r="G81" s="4274"/>
      <c r="H81" s="4274"/>
      <c r="I81" s="4274"/>
      <c r="J81" s="4275"/>
      <c r="K81" s="4188"/>
      <c r="L81" s="4187"/>
      <c r="M81" s="270"/>
    </row>
    <row r="82" spans="1:13" s="271" customFormat="1" ht="20.100000000000001" customHeight="1">
      <c r="A82" s="274">
        <v>44420</v>
      </c>
      <c r="B82" s="275" t="s">
        <v>12</v>
      </c>
      <c r="C82" s="4280" t="s">
        <v>5078</v>
      </c>
      <c r="D82" s="4281"/>
      <c r="E82" s="4281"/>
      <c r="F82" s="4281"/>
      <c r="G82" s="4281"/>
      <c r="H82" s="4281"/>
      <c r="I82" s="4281"/>
      <c r="J82" s="4282"/>
      <c r="K82" s="4188"/>
      <c r="L82" s="4187"/>
      <c r="M82" s="270"/>
    </row>
    <row r="83" spans="1:13" s="271" customFormat="1" ht="20.100000000000001" customHeight="1">
      <c r="A83" s="274">
        <v>44439</v>
      </c>
      <c r="B83" s="275" t="s">
        <v>143</v>
      </c>
      <c r="C83" s="291"/>
      <c r="D83" s="292">
        <f t="shared" si="0"/>
        <v>0</v>
      </c>
      <c r="E83" s="291"/>
      <c r="F83" s="291"/>
      <c r="G83" s="291"/>
      <c r="H83" s="4157">
        <v>5925</v>
      </c>
      <c r="I83" s="4157">
        <v>100</v>
      </c>
      <c r="J83" s="291"/>
      <c r="K83" s="4188"/>
      <c r="L83" s="4187" t="s">
        <v>6810</v>
      </c>
      <c r="M83" s="270"/>
    </row>
    <row r="84" spans="1:13" s="271" customFormat="1" ht="20.100000000000001" customHeight="1">
      <c r="A84" s="274">
        <v>44457</v>
      </c>
      <c r="B84" s="275" t="s">
        <v>12</v>
      </c>
      <c r="C84" s="4280" t="s">
        <v>757</v>
      </c>
      <c r="D84" s="4281"/>
      <c r="E84" s="4281"/>
      <c r="F84" s="4281"/>
      <c r="G84" s="4281"/>
      <c r="H84" s="4281"/>
      <c r="I84" s="4281"/>
      <c r="J84" s="4282"/>
      <c r="K84" s="4188"/>
      <c r="L84" s="4187"/>
      <c r="M84" s="270"/>
    </row>
    <row r="85" spans="1:13" s="271" customFormat="1" ht="20.100000000000001" customHeight="1">
      <c r="A85" s="274">
        <v>44478</v>
      </c>
      <c r="B85" s="275" t="s">
        <v>12</v>
      </c>
      <c r="C85" s="4262" t="s">
        <v>5078</v>
      </c>
      <c r="D85" s="4263"/>
      <c r="E85" s="4263"/>
      <c r="F85" s="4263"/>
      <c r="G85" s="4263"/>
      <c r="H85" s="4263"/>
      <c r="I85" s="4263"/>
      <c r="J85" s="4264"/>
      <c r="K85" s="4188"/>
      <c r="L85" s="4187"/>
      <c r="M85" s="270"/>
    </row>
    <row r="86" spans="1:13" s="271" customFormat="1">
      <c r="A86" s="4247">
        <v>44508</v>
      </c>
      <c r="B86" s="483" t="s">
        <v>16</v>
      </c>
      <c r="C86" s="449">
        <v>15</v>
      </c>
      <c r="D86" s="316">
        <v>196</v>
      </c>
      <c r="E86" s="449">
        <v>5</v>
      </c>
      <c r="F86" s="449" t="s">
        <v>70</v>
      </c>
      <c r="G86" s="449">
        <v>190</v>
      </c>
      <c r="H86" s="449"/>
      <c r="I86" s="449"/>
      <c r="J86" s="316"/>
      <c r="K86" s="449"/>
      <c r="L86" s="342" t="s">
        <v>6917</v>
      </c>
      <c r="M86" s="270"/>
    </row>
    <row r="87" spans="1:13" s="271" customFormat="1" ht="18.75" customHeight="1">
      <c r="A87" s="274">
        <v>44514</v>
      </c>
      <c r="B87" s="275" t="s">
        <v>12</v>
      </c>
      <c r="C87" s="4262" t="s">
        <v>6922</v>
      </c>
      <c r="D87" s="4263"/>
      <c r="E87" s="4263"/>
      <c r="F87" s="4263"/>
      <c r="G87" s="4263"/>
      <c r="H87" s="4263"/>
      <c r="I87" s="4263"/>
      <c r="J87" s="4264"/>
      <c r="K87" s="4238"/>
      <c r="L87" s="4187"/>
      <c r="M87" s="270"/>
    </row>
    <row r="88" spans="1:13" s="271" customFormat="1">
      <c r="A88" s="274"/>
      <c r="B88" s="275"/>
      <c r="C88" s="4238"/>
      <c r="D88" s="4236">
        <f t="shared" si="0"/>
        <v>0</v>
      </c>
      <c r="E88" s="4238"/>
      <c r="F88" s="4238"/>
      <c r="G88" s="4238"/>
      <c r="H88" s="4238"/>
      <c r="I88" s="4238"/>
      <c r="J88" s="4236"/>
      <c r="K88" s="4238"/>
      <c r="L88" s="4187"/>
      <c r="M88" s="270"/>
    </row>
    <row r="89" spans="1:13" s="271" customFormat="1" ht="20.100000000000001" customHeight="1">
      <c r="A89" s="274"/>
      <c r="B89" s="275"/>
      <c r="C89" s="4238"/>
      <c r="D89" s="4236">
        <f t="shared" si="0"/>
        <v>0</v>
      </c>
      <c r="E89" s="4238"/>
      <c r="F89" s="4238"/>
      <c r="G89" s="4238"/>
      <c r="H89" s="4238"/>
      <c r="I89" s="4238"/>
      <c r="J89" s="4236"/>
      <c r="K89" s="4238"/>
      <c r="L89" s="4187"/>
      <c r="M89" s="270"/>
    </row>
    <row r="90" spans="1:13" s="271" customFormat="1">
      <c r="A90" s="274"/>
      <c r="B90" s="275"/>
      <c r="C90" s="4238"/>
      <c r="D90" s="4236">
        <f t="shared" si="0"/>
        <v>0</v>
      </c>
      <c r="E90" s="4238"/>
      <c r="F90" s="4238"/>
      <c r="G90" s="4238"/>
      <c r="H90" s="4238"/>
      <c r="I90" s="4238"/>
      <c r="J90" s="4236"/>
      <c r="K90" s="4238"/>
      <c r="L90" s="4187"/>
      <c r="M90" s="270"/>
    </row>
    <row r="91" spans="1:13" s="271" customFormat="1">
      <c r="A91" s="274"/>
      <c r="B91" s="275"/>
      <c r="C91" s="4238"/>
      <c r="D91" s="4236">
        <f t="shared" si="0"/>
        <v>0</v>
      </c>
      <c r="E91" s="4238"/>
      <c r="F91" s="4238"/>
      <c r="G91" s="4238"/>
      <c r="H91" s="4238"/>
      <c r="I91" s="4238"/>
      <c r="J91" s="4236"/>
      <c r="K91" s="4238"/>
      <c r="L91" s="4187"/>
      <c r="M91" s="270"/>
    </row>
    <row r="92" spans="1:13" s="271" customFormat="1">
      <c r="A92" s="274"/>
      <c r="B92" s="275"/>
      <c r="C92" s="291"/>
      <c r="D92" s="292">
        <f t="shared" si="0"/>
        <v>0</v>
      </c>
      <c r="E92" s="291"/>
      <c r="F92" s="291"/>
      <c r="G92" s="291"/>
      <c r="H92" s="291"/>
      <c r="I92" s="291"/>
      <c r="J92" s="291"/>
      <c r="K92" s="4188"/>
      <c r="L92" s="4187"/>
      <c r="M92" s="270"/>
    </row>
    <row r="93" spans="1:13" s="271" customFormat="1" ht="20.100000000000001" customHeight="1">
      <c r="A93" s="274"/>
      <c r="B93" s="275"/>
      <c r="C93" s="291"/>
      <c r="D93" s="292">
        <f t="shared" si="0"/>
        <v>0</v>
      </c>
      <c r="E93" s="291"/>
      <c r="F93" s="291"/>
      <c r="G93" s="291"/>
      <c r="H93" s="291"/>
      <c r="I93" s="291"/>
      <c r="J93" s="291"/>
      <c r="K93" s="4188"/>
      <c r="L93" s="4187"/>
      <c r="M93" s="270"/>
    </row>
    <row r="94" spans="1:13" s="271" customFormat="1" ht="20.100000000000001" customHeight="1">
      <c r="A94" s="274"/>
      <c r="B94" s="275"/>
      <c r="C94" s="291"/>
      <c r="D94" s="292">
        <f t="shared" si="0"/>
        <v>0</v>
      </c>
      <c r="E94" s="291"/>
      <c r="F94" s="291"/>
      <c r="G94" s="291"/>
      <c r="H94" s="291"/>
      <c r="I94" s="291"/>
      <c r="J94" s="291"/>
      <c r="K94" s="4188"/>
      <c r="L94" s="4187"/>
      <c r="M94" s="270"/>
    </row>
    <row r="95" spans="1:13" s="271" customFormat="1" ht="20.100000000000001" customHeight="1">
      <c r="A95" s="274"/>
      <c r="B95" s="275"/>
      <c r="C95" s="291"/>
      <c r="D95" s="292">
        <f t="shared" si="0"/>
        <v>0</v>
      </c>
      <c r="E95" s="291"/>
      <c r="F95" s="291"/>
      <c r="G95" s="291"/>
      <c r="H95" s="291"/>
      <c r="I95" s="291"/>
      <c r="J95" s="291"/>
      <c r="K95" s="4188"/>
      <c r="L95" s="4187"/>
      <c r="M95" s="270"/>
    </row>
    <row r="96" spans="1:13" s="271" customFormat="1" ht="20.100000000000001" customHeight="1">
      <c r="A96" s="274"/>
      <c r="B96" s="275"/>
      <c r="C96" s="291"/>
      <c r="D96" s="292">
        <f t="shared" si="0"/>
        <v>0</v>
      </c>
      <c r="E96" s="291"/>
      <c r="F96" s="291"/>
      <c r="G96" s="291"/>
      <c r="H96" s="291"/>
      <c r="I96" s="291"/>
      <c r="J96" s="291"/>
      <c r="K96" s="4188"/>
      <c r="L96" s="4187"/>
      <c r="M96" s="270"/>
    </row>
    <row r="97" spans="1:13" s="271" customFormat="1">
      <c r="A97" s="274"/>
      <c r="B97" s="275"/>
      <c r="C97" s="291"/>
      <c r="D97" s="292">
        <f t="shared" si="0"/>
        <v>0</v>
      </c>
      <c r="E97" s="291"/>
      <c r="F97" s="291"/>
      <c r="G97" s="291"/>
      <c r="H97" s="291"/>
      <c r="I97" s="291"/>
      <c r="J97" s="291"/>
      <c r="K97" s="4188"/>
      <c r="L97" s="4187"/>
      <c r="M97" s="270"/>
    </row>
    <row r="98" spans="1:13" s="271" customFormat="1">
      <c r="A98" s="274"/>
      <c r="B98" s="275"/>
      <c r="C98" s="291"/>
      <c r="D98" s="292">
        <f t="shared" si="0"/>
        <v>0</v>
      </c>
      <c r="E98" s="291"/>
      <c r="F98" s="291"/>
      <c r="G98" s="291"/>
      <c r="H98" s="291"/>
      <c r="I98" s="291"/>
      <c r="J98" s="291"/>
      <c r="K98" s="4188"/>
      <c r="L98" s="4187"/>
      <c r="M98" s="270"/>
    </row>
    <row r="99" spans="1:13" s="271" customFormat="1">
      <c r="A99" s="274"/>
      <c r="B99" s="275"/>
      <c r="C99" s="291"/>
      <c r="D99" s="292">
        <f t="shared" ref="D99:D130" si="1">+C99*(100-E99)/100</f>
        <v>0</v>
      </c>
      <c r="E99" s="291"/>
      <c r="F99" s="291"/>
      <c r="G99" s="291"/>
      <c r="H99" s="291"/>
      <c r="I99" s="291"/>
      <c r="J99" s="291"/>
      <c r="K99" s="4188"/>
      <c r="L99" s="4187"/>
      <c r="M99" s="270"/>
    </row>
    <row r="100" spans="1:13" s="271" customFormat="1" ht="20.100000000000001" customHeight="1">
      <c r="A100" s="274"/>
      <c r="B100" s="275"/>
      <c r="C100" s="291"/>
      <c r="D100" s="292">
        <f t="shared" si="1"/>
        <v>0</v>
      </c>
      <c r="E100" s="291"/>
      <c r="F100" s="291"/>
      <c r="G100" s="291"/>
      <c r="H100" s="291"/>
      <c r="I100" s="291"/>
      <c r="J100" s="291"/>
      <c r="K100" s="4188"/>
      <c r="L100" s="4187"/>
      <c r="M100" s="270"/>
    </row>
    <row r="101" spans="1:13" s="271" customFormat="1">
      <c r="A101" s="274"/>
      <c r="B101" s="275"/>
      <c r="C101" s="291"/>
      <c r="D101" s="292">
        <f t="shared" si="1"/>
        <v>0</v>
      </c>
      <c r="E101" s="291"/>
      <c r="F101" s="291"/>
      <c r="G101" s="291"/>
      <c r="H101" s="291"/>
      <c r="I101" s="291"/>
      <c r="J101" s="291"/>
      <c r="K101" s="4188"/>
      <c r="L101" s="4187"/>
      <c r="M101" s="270"/>
    </row>
    <row r="102" spans="1:13" s="271" customFormat="1">
      <c r="A102" s="274"/>
      <c r="B102" s="275"/>
      <c r="C102" s="291"/>
      <c r="D102" s="292">
        <f t="shared" si="1"/>
        <v>0</v>
      </c>
      <c r="E102" s="291"/>
      <c r="F102" s="291"/>
      <c r="G102" s="291"/>
      <c r="H102" s="291"/>
      <c r="I102" s="291"/>
      <c r="J102" s="291"/>
      <c r="K102" s="4188"/>
      <c r="L102" s="4187"/>
      <c r="M102" s="270"/>
    </row>
    <row r="103" spans="1:13" s="271" customFormat="1">
      <c r="A103" s="274"/>
      <c r="B103" s="275"/>
      <c r="C103" s="291"/>
      <c r="D103" s="292">
        <f t="shared" si="1"/>
        <v>0</v>
      </c>
      <c r="E103" s="291"/>
      <c r="F103" s="291"/>
      <c r="G103" s="291"/>
      <c r="H103" s="291"/>
      <c r="I103" s="291"/>
      <c r="J103" s="291"/>
      <c r="K103" s="4188"/>
      <c r="L103" s="4187"/>
      <c r="M103" s="270"/>
    </row>
    <row r="104" spans="1:13" s="271" customFormat="1" ht="20.100000000000001" customHeight="1">
      <c r="A104" s="274"/>
      <c r="B104" s="275"/>
      <c r="C104" s="291"/>
      <c r="D104" s="292">
        <f t="shared" si="1"/>
        <v>0</v>
      </c>
      <c r="E104" s="291"/>
      <c r="F104" s="291"/>
      <c r="G104" s="291"/>
      <c r="H104" s="291"/>
      <c r="I104" s="291"/>
      <c r="J104" s="291"/>
      <c r="K104" s="4188"/>
      <c r="L104" s="4187"/>
      <c r="M104" s="270"/>
    </row>
    <row r="105" spans="1:13" s="271" customFormat="1" ht="20.100000000000001" customHeight="1">
      <c r="A105" s="274"/>
      <c r="B105" s="275"/>
      <c r="C105" s="291"/>
      <c r="D105" s="292">
        <f t="shared" si="1"/>
        <v>0</v>
      </c>
      <c r="E105" s="291"/>
      <c r="F105" s="291"/>
      <c r="G105" s="291"/>
      <c r="H105" s="291"/>
      <c r="I105" s="291"/>
      <c r="J105" s="291"/>
      <c r="K105" s="4188"/>
      <c r="L105" s="4187"/>
      <c r="M105" s="270"/>
    </row>
    <row r="106" spans="1:13" s="271" customFormat="1">
      <c r="A106" s="274"/>
      <c r="B106" s="275"/>
      <c r="C106" s="291"/>
      <c r="D106" s="292">
        <f t="shared" si="1"/>
        <v>0</v>
      </c>
      <c r="E106" s="291"/>
      <c r="F106" s="291"/>
      <c r="G106" s="291"/>
      <c r="H106" s="291"/>
      <c r="I106" s="291"/>
      <c r="J106" s="291"/>
      <c r="K106" s="4188"/>
      <c r="L106" s="4187"/>
      <c r="M106" s="270"/>
    </row>
    <row r="107" spans="1:13" s="271" customFormat="1">
      <c r="A107" s="274"/>
      <c r="B107" s="275"/>
      <c r="C107" s="291"/>
      <c r="D107" s="292">
        <f t="shared" si="1"/>
        <v>0</v>
      </c>
      <c r="E107" s="291"/>
      <c r="F107" s="291"/>
      <c r="G107" s="291"/>
      <c r="H107" s="291"/>
      <c r="I107" s="291"/>
      <c r="J107" s="291"/>
      <c r="K107" s="4188"/>
      <c r="L107" s="4187"/>
      <c r="M107" s="270"/>
    </row>
    <row r="108" spans="1:13" s="271" customFormat="1">
      <c r="A108" s="274"/>
      <c r="B108" s="275"/>
      <c r="C108" s="291"/>
      <c r="D108" s="292">
        <f t="shared" si="1"/>
        <v>0</v>
      </c>
      <c r="E108" s="291"/>
      <c r="F108" s="291"/>
      <c r="G108" s="291"/>
      <c r="H108" s="291"/>
      <c r="I108" s="291"/>
      <c r="J108" s="291"/>
      <c r="K108" s="4188"/>
      <c r="L108" s="4187"/>
      <c r="M108" s="270"/>
    </row>
    <row r="109" spans="1:13" s="271" customFormat="1">
      <c r="A109" s="274"/>
      <c r="B109" s="275"/>
      <c r="C109" s="291"/>
      <c r="D109" s="292">
        <f t="shared" si="1"/>
        <v>0</v>
      </c>
      <c r="E109" s="291"/>
      <c r="F109" s="291"/>
      <c r="G109" s="291"/>
      <c r="H109" s="291"/>
      <c r="I109" s="291"/>
      <c r="J109" s="291"/>
      <c r="K109" s="4188"/>
      <c r="L109" s="4187"/>
      <c r="M109" s="270"/>
    </row>
    <row r="110" spans="1:13" s="271" customFormat="1">
      <c r="A110" s="274"/>
      <c r="B110" s="275"/>
      <c r="C110" s="291"/>
      <c r="D110" s="292">
        <f t="shared" si="1"/>
        <v>0</v>
      </c>
      <c r="E110" s="291"/>
      <c r="F110" s="291"/>
      <c r="G110" s="291"/>
      <c r="H110" s="291"/>
      <c r="I110" s="291"/>
      <c r="J110" s="291"/>
      <c r="K110" s="4188"/>
      <c r="L110" s="4187"/>
      <c r="M110" s="270"/>
    </row>
    <row r="111" spans="1:13" s="271" customFormat="1">
      <c r="A111" s="274"/>
      <c r="B111" s="275"/>
      <c r="C111" s="291"/>
      <c r="D111" s="292">
        <f t="shared" si="1"/>
        <v>0</v>
      </c>
      <c r="E111" s="291"/>
      <c r="F111" s="291"/>
      <c r="G111" s="291"/>
      <c r="H111" s="291"/>
      <c r="I111" s="291"/>
      <c r="J111" s="291"/>
      <c r="K111" s="4188"/>
      <c r="L111" s="4187"/>
      <c r="M111" s="270"/>
    </row>
    <row r="112" spans="1:13" s="271" customFormat="1" ht="20.100000000000001" customHeight="1">
      <c r="A112" s="274"/>
      <c r="B112" s="275"/>
      <c r="C112" s="291"/>
      <c r="D112" s="292">
        <f t="shared" si="1"/>
        <v>0</v>
      </c>
      <c r="E112" s="291"/>
      <c r="F112" s="291"/>
      <c r="G112" s="291"/>
      <c r="H112" s="291"/>
      <c r="I112" s="291"/>
      <c r="J112" s="291"/>
      <c r="K112" s="4188"/>
      <c r="L112" s="4187"/>
      <c r="M112" s="270"/>
    </row>
    <row r="113" spans="1:13" s="271" customFormat="1" ht="20.100000000000001" customHeight="1">
      <c r="A113" s="274"/>
      <c r="B113" s="275"/>
      <c r="C113" s="291"/>
      <c r="D113" s="292">
        <f t="shared" si="1"/>
        <v>0</v>
      </c>
      <c r="E113" s="291"/>
      <c r="F113" s="291"/>
      <c r="G113" s="291"/>
      <c r="H113" s="291"/>
      <c r="I113" s="291"/>
      <c r="J113" s="291"/>
      <c r="K113" s="4188"/>
      <c r="L113" s="4187"/>
      <c r="M113" s="270"/>
    </row>
    <row r="114" spans="1:13" s="271" customFormat="1" ht="20.100000000000001" customHeight="1">
      <c r="A114" s="274"/>
      <c r="B114" s="275"/>
      <c r="C114" s="291"/>
      <c r="D114" s="292">
        <f t="shared" si="1"/>
        <v>0</v>
      </c>
      <c r="E114" s="291"/>
      <c r="F114" s="291"/>
      <c r="G114" s="291"/>
      <c r="H114" s="291"/>
      <c r="I114" s="291"/>
      <c r="J114" s="291"/>
      <c r="K114" s="4188"/>
      <c r="L114" s="4187"/>
      <c r="M114" s="270"/>
    </row>
    <row r="115" spans="1:13" s="271" customFormat="1" ht="20.100000000000001" customHeight="1">
      <c r="A115" s="274"/>
      <c r="B115" s="275"/>
      <c r="C115" s="291"/>
      <c r="D115" s="292">
        <f t="shared" si="1"/>
        <v>0</v>
      </c>
      <c r="E115" s="291"/>
      <c r="F115" s="291"/>
      <c r="G115" s="291"/>
      <c r="H115" s="291"/>
      <c r="I115" s="291"/>
      <c r="J115" s="291"/>
      <c r="K115" s="4188"/>
      <c r="L115" s="4187"/>
      <c r="M115" s="270"/>
    </row>
    <row r="116" spans="1:13" s="271" customFormat="1">
      <c r="A116" s="274"/>
      <c r="B116" s="275"/>
      <c r="C116" s="291"/>
      <c r="D116" s="292">
        <f t="shared" si="1"/>
        <v>0</v>
      </c>
      <c r="E116" s="291"/>
      <c r="F116" s="291"/>
      <c r="G116" s="291"/>
      <c r="H116" s="291"/>
      <c r="I116" s="291"/>
      <c r="J116" s="291"/>
      <c r="K116" s="4188"/>
      <c r="L116" s="4187"/>
      <c r="M116" s="270"/>
    </row>
    <row r="117" spans="1:13" s="271" customFormat="1" ht="20.100000000000001" customHeight="1">
      <c r="A117" s="274"/>
      <c r="B117" s="275"/>
      <c r="C117" s="291"/>
      <c r="D117" s="292">
        <f t="shared" si="1"/>
        <v>0</v>
      </c>
      <c r="E117" s="291"/>
      <c r="F117" s="291"/>
      <c r="G117" s="291"/>
      <c r="H117" s="291"/>
      <c r="I117" s="291"/>
      <c r="J117" s="291"/>
      <c r="K117" s="4188"/>
      <c r="L117" s="4187"/>
      <c r="M117" s="270"/>
    </row>
    <row r="118" spans="1:13" s="271" customFormat="1" ht="20.100000000000001" customHeight="1">
      <c r="A118" s="274"/>
      <c r="B118" s="275"/>
      <c r="C118" s="291"/>
      <c r="D118" s="292">
        <f t="shared" si="1"/>
        <v>0</v>
      </c>
      <c r="E118" s="291"/>
      <c r="F118" s="291"/>
      <c r="G118" s="291"/>
      <c r="H118" s="291"/>
      <c r="I118" s="291"/>
      <c r="J118" s="291"/>
      <c r="K118" s="4188"/>
      <c r="L118" s="4187"/>
      <c r="M118" s="270"/>
    </row>
    <row r="119" spans="1:13" s="271" customFormat="1" ht="20.100000000000001" customHeight="1">
      <c r="A119" s="274"/>
      <c r="B119" s="275"/>
      <c r="C119" s="291"/>
      <c r="D119" s="292">
        <f t="shared" si="1"/>
        <v>0</v>
      </c>
      <c r="E119" s="291"/>
      <c r="F119" s="291"/>
      <c r="G119" s="291"/>
      <c r="H119" s="291"/>
      <c r="I119" s="291"/>
      <c r="J119" s="291"/>
      <c r="K119" s="4188"/>
      <c r="L119" s="4187"/>
      <c r="M119" s="270"/>
    </row>
    <row r="120" spans="1:13" s="271" customFormat="1" ht="20.100000000000001" customHeight="1">
      <c r="A120" s="274"/>
      <c r="B120" s="275"/>
      <c r="C120" s="291"/>
      <c r="D120" s="292">
        <f t="shared" si="1"/>
        <v>0</v>
      </c>
      <c r="E120" s="291"/>
      <c r="F120" s="291"/>
      <c r="G120" s="291"/>
      <c r="H120" s="291"/>
      <c r="I120" s="291"/>
      <c r="J120" s="291"/>
      <c r="K120" s="4188"/>
      <c r="L120" s="4187"/>
      <c r="M120" s="270"/>
    </row>
    <row r="121" spans="1:13" s="271" customFormat="1" ht="20.100000000000001" customHeight="1">
      <c r="A121" s="274"/>
      <c r="B121" s="275"/>
      <c r="C121" s="291"/>
      <c r="D121" s="292">
        <f t="shared" si="1"/>
        <v>0</v>
      </c>
      <c r="E121" s="291"/>
      <c r="F121" s="291"/>
      <c r="G121" s="291"/>
      <c r="H121" s="291"/>
      <c r="I121" s="291"/>
      <c r="J121" s="291"/>
      <c r="K121" s="4188"/>
      <c r="L121" s="4187"/>
      <c r="M121" s="270"/>
    </row>
    <row r="122" spans="1:13" s="271" customFormat="1" ht="20.100000000000001" customHeight="1">
      <c r="A122" s="274"/>
      <c r="B122" s="275"/>
      <c r="C122" s="291"/>
      <c r="D122" s="292">
        <f t="shared" si="1"/>
        <v>0</v>
      </c>
      <c r="E122" s="291"/>
      <c r="F122" s="291"/>
      <c r="G122" s="291"/>
      <c r="H122" s="291"/>
      <c r="I122" s="291"/>
      <c r="J122" s="291"/>
      <c r="K122" s="4188"/>
      <c r="L122" s="4187"/>
      <c r="M122" s="270"/>
    </row>
    <row r="123" spans="1:13" s="271" customFormat="1" ht="20.100000000000001" customHeight="1">
      <c r="A123" s="274"/>
      <c r="B123" s="275"/>
      <c r="C123" s="291"/>
      <c r="D123" s="292">
        <f t="shared" si="1"/>
        <v>0</v>
      </c>
      <c r="E123" s="291"/>
      <c r="F123" s="291"/>
      <c r="G123" s="291"/>
      <c r="H123" s="291"/>
      <c r="I123" s="291"/>
      <c r="J123" s="291"/>
      <c r="K123" s="4188"/>
      <c r="L123" s="4187"/>
      <c r="M123" s="270"/>
    </row>
    <row r="124" spans="1:13" s="271" customFormat="1" ht="20.100000000000001" customHeight="1">
      <c r="A124" s="274"/>
      <c r="B124" s="275"/>
      <c r="C124" s="291"/>
      <c r="D124" s="292">
        <f t="shared" si="1"/>
        <v>0</v>
      </c>
      <c r="E124" s="291"/>
      <c r="F124" s="291"/>
      <c r="G124" s="291"/>
      <c r="H124" s="291"/>
      <c r="I124" s="291"/>
      <c r="J124" s="291"/>
      <c r="K124" s="4188"/>
      <c r="L124" s="4187"/>
      <c r="M124" s="270"/>
    </row>
    <row r="125" spans="1:13" s="271" customFormat="1">
      <c r="A125" s="274"/>
      <c r="B125" s="275"/>
      <c r="C125" s="291"/>
      <c r="D125" s="292">
        <f t="shared" si="1"/>
        <v>0</v>
      </c>
      <c r="E125" s="291"/>
      <c r="F125" s="291"/>
      <c r="G125" s="291"/>
      <c r="H125" s="291"/>
      <c r="I125" s="291"/>
      <c r="J125" s="291"/>
      <c r="K125" s="4188"/>
      <c r="L125" s="4187"/>
      <c r="M125" s="270"/>
    </row>
    <row r="126" spans="1:13" s="271" customFormat="1" ht="20.100000000000001" customHeight="1">
      <c r="A126" s="274"/>
      <c r="B126" s="275"/>
      <c r="C126" s="291"/>
      <c r="D126" s="292">
        <f t="shared" si="1"/>
        <v>0</v>
      </c>
      <c r="E126" s="291"/>
      <c r="F126" s="291"/>
      <c r="G126" s="291"/>
      <c r="H126" s="291"/>
      <c r="I126" s="291"/>
      <c r="J126" s="291"/>
      <c r="K126" s="4188"/>
      <c r="L126" s="4187"/>
      <c r="M126" s="270"/>
    </row>
    <row r="127" spans="1:13" s="271" customFormat="1">
      <c r="A127" s="274"/>
      <c r="B127" s="275"/>
      <c r="C127" s="291"/>
      <c r="D127" s="292">
        <f t="shared" si="1"/>
        <v>0</v>
      </c>
      <c r="E127" s="291"/>
      <c r="F127" s="291"/>
      <c r="G127" s="291"/>
      <c r="H127" s="291"/>
      <c r="I127" s="291"/>
      <c r="J127" s="291"/>
      <c r="K127" s="4188"/>
      <c r="L127" s="4187"/>
      <c r="M127" s="270"/>
    </row>
    <row r="128" spans="1:13" s="271" customFormat="1">
      <c r="A128" s="274"/>
      <c r="B128" s="275"/>
      <c r="C128" s="291"/>
      <c r="D128" s="292">
        <f t="shared" si="1"/>
        <v>0</v>
      </c>
      <c r="E128" s="291"/>
      <c r="F128" s="291"/>
      <c r="G128" s="291"/>
      <c r="H128" s="291"/>
      <c r="I128" s="291"/>
      <c r="J128" s="291"/>
      <c r="K128" s="4188"/>
      <c r="L128" s="4187"/>
      <c r="M128" s="270"/>
    </row>
    <row r="129" spans="1:13" s="271" customFormat="1">
      <c r="A129" s="274"/>
      <c r="B129" s="275"/>
      <c r="C129" s="291"/>
      <c r="D129" s="292">
        <f t="shared" si="1"/>
        <v>0</v>
      </c>
      <c r="E129" s="291"/>
      <c r="F129" s="291"/>
      <c r="G129" s="291"/>
      <c r="H129" s="291"/>
      <c r="I129" s="291"/>
      <c r="J129" s="291"/>
      <c r="K129" s="4188"/>
      <c r="L129" s="4187"/>
      <c r="M129" s="270"/>
    </row>
    <row r="130" spans="1:13" s="271" customFormat="1">
      <c r="A130" s="274"/>
      <c r="B130" s="275"/>
      <c r="C130" s="291"/>
      <c r="D130" s="292">
        <f t="shared" si="1"/>
        <v>0</v>
      </c>
      <c r="E130" s="291"/>
      <c r="F130" s="291"/>
      <c r="G130" s="291"/>
      <c r="H130" s="291"/>
      <c r="I130" s="291"/>
      <c r="J130" s="291"/>
      <c r="K130" s="4188"/>
      <c r="L130" s="4187"/>
      <c r="M130" s="270"/>
    </row>
    <row r="131" spans="1:13" s="271" customFormat="1">
      <c r="A131" s="274"/>
      <c r="B131" s="272"/>
      <c r="C131" s="291"/>
      <c r="D131" s="292">
        <f t="shared" ref="D131:D160" si="2">+C131*(100-E131)/100</f>
        <v>0</v>
      </c>
      <c r="E131" s="291"/>
      <c r="F131" s="291"/>
      <c r="G131" s="291"/>
      <c r="H131" s="291"/>
      <c r="I131" s="291"/>
      <c r="J131" s="291"/>
      <c r="K131" s="4188"/>
      <c r="L131" s="4187"/>
      <c r="M131" s="270"/>
    </row>
    <row r="132" spans="1:13" s="271" customFormat="1">
      <c r="A132" s="274"/>
      <c r="B132" s="272"/>
      <c r="C132" s="291"/>
      <c r="D132" s="292">
        <f t="shared" si="2"/>
        <v>0</v>
      </c>
      <c r="E132" s="291"/>
      <c r="F132" s="291"/>
      <c r="G132" s="291"/>
      <c r="H132" s="291"/>
      <c r="I132" s="291"/>
      <c r="J132" s="291"/>
      <c r="K132" s="4188"/>
      <c r="L132" s="4187"/>
      <c r="M132" s="270"/>
    </row>
    <row r="133" spans="1:13" s="271" customFormat="1">
      <c r="A133" s="274"/>
      <c r="B133" s="272"/>
      <c r="C133" s="291"/>
      <c r="D133" s="292">
        <f t="shared" si="2"/>
        <v>0</v>
      </c>
      <c r="E133" s="291"/>
      <c r="F133" s="291"/>
      <c r="G133" s="291"/>
      <c r="H133" s="291"/>
      <c r="I133" s="291"/>
      <c r="J133" s="291"/>
      <c r="K133" s="4188"/>
      <c r="L133" s="4187"/>
      <c r="M133" s="270"/>
    </row>
    <row r="134" spans="1:13" s="271" customFormat="1">
      <c r="A134" s="274"/>
      <c r="B134" s="272"/>
      <c r="C134" s="291"/>
      <c r="D134" s="292">
        <f t="shared" si="2"/>
        <v>0</v>
      </c>
      <c r="E134" s="291"/>
      <c r="F134" s="291"/>
      <c r="G134" s="291"/>
      <c r="H134" s="291"/>
      <c r="I134" s="291"/>
      <c r="J134" s="291"/>
      <c r="K134" s="4188"/>
      <c r="L134" s="4187"/>
      <c r="M134" s="270"/>
    </row>
    <row r="135" spans="1:13" s="271" customFormat="1">
      <c r="A135" s="274"/>
      <c r="B135" s="272"/>
      <c r="C135" s="291"/>
      <c r="D135" s="292">
        <f t="shared" si="2"/>
        <v>0</v>
      </c>
      <c r="E135" s="291"/>
      <c r="F135" s="291"/>
      <c r="G135" s="291"/>
      <c r="H135" s="291"/>
      <c r="I135" s="291"/>
      <c r="J135" s="291"/>
      <c r="K135" s="4188"/>
      <c r="L135" s="4187"/>
      <c r="M135" s="270"/>
    </row>
    <row r="136" spans="1:13" s="271" customFormat="1">
      <c r="A136" s="274"/>
      <c r="B136" s="272"/>
      <c r="C136" s="291"/>
      <c r="D136" s="292">
        <f t="shared" si="2"/>
        <v>0</v>
      </c>
      <c r="E136" s="291"/>
      <c r="F136" s="291"/>
      <c r="G136" s="291"/>
      <c r="H136" s="291"/>
      <c r="I136" s="291"/>
      <c r="J136" s="291"/>
      <c r="K136" s="4188"/>
      <c r="L136" s="4187"/>
      <c r="M136" s="270"/>
    </row>
    <row r="137" spans="1:13" s="271" customFormat="1">
      <c r="A137" s="274"/>
      <c r="B137" s="272"/>
      <c r="C137" s="291"/>
      <c r="D137" s="292">
        <f t="shared" si="2"/>
        <v>0</v>
      </c>
      <c r="E137" s="291"/>
      <c r="F137" s="291"/>
      <c r="G137" s="291"/>
      <c r="H137" s="291"/>
      <c r="I137" s="291"/>
      <c r="J137" s="291"/>
      <c r="K137" s="4188"/>
      <c r="L137" s="4187"/>
      <c r="M137" s="270"/>
    </row>
    <row r="138" spans="1:13" s="272" customFormat="1">
      <c r="A138" s="274"/>
      <c r="C138" s="291"/>
      <c r="D138" s="292">
        <f t="shared" si="2"/>
        <v>0</v>
      </c>
      <c r="E138" s="291"/>
      <c r="F138" s="291"/>
      <c r="G138" s="291"/>
      <c r="H138" s="291"/>
      <c r="I138" s="291"/>
      <c r="J138" s="291"/>
      <c r="K138" s="4188"/>
      <c r="L138" s="4187"/>
      <c r="M138" s="270"/>
    </row>
    <row r="139" spans="1:13" s="272" customFormat="1">
      <c r="A139" s="274"/>
      <c r="C139" s="291"/>
      <c r="D139" s="292">
        <f t="shared" si="2"/>
        <v>0</v>
      </c>
      <c r="E139" s="291"/>
      <c r="F139" s="291"/>
      <c r="G139" s="291"/>
      <c r="H139" s="291"/>
      <c r="I139" s="291"/>
      <c r="J139" s="291"/>
      <c r="K139" s="4188"/>
      <c r="L139" s="4187"/>
      <c r="M139" s="270"/>
    </row>
    <row r="140" spans="1:13" s="272" customFormat="1">
      <c r="A140" s="274"/>
      <c r="C140" s="291"/>
      <c r="D140" s="292">
        <f t="shared" si="2"/>
        <v>0</v>
      </c>
      <c r="E140" s="291"/>
      <c r="F140" s="291"/>
      <c r="G140" s="291"/>
      <c r="H140" s="291"/>
      <c r="I140" s="291"/>
      <c r="J140" s="291"/>
      <c r="K140" s="4188"/>
      <c r="L140" s="4187"/>
      <c r="M140" s="270"/>
    </row>
    <row r="141" spans="1:13" s="272" customFormat="1">
      <c r="A141" s="274"/>
      <c r="C141" s="291"/>
      <c r="D141" s="292">
        <f t="shared" si="2"/>
        <v>0</v>
      </c>
      <c r="E141" s="291"/>
      <c r="F141" s="291"/>
      <c r="G141" s="291"/>
      <c r="H141" s="291"/>
      <c r="I141" s="291"/>
      <c r="J141" s="291"/>
      <c r="K141" s="4188"/>
      <c r="L141" s="4187"/>
      <c r="M141" s="270"/>
    </row>
    <row r="142" spans="1:13" s="272" customFormat="1">
      <c r="A142" s="274"/>
      <c r="C142" s="291"/>
      <c r="D142" s="292">
        <f t="shared" si="2"/>
        <v>0</v>
      </c>
      <c r="E142" s="291"/>
      <c r="F142" s="291"/>
      <c r="G142" s="291"/>
      <c r="H142" s="291"/>
      <c r="I142" s="291"/>
      <c r="J142" s="291"/>
      <c r="K142" s="4188"/>
      <c r="L142" s="4187"/>
      <c r="M142" s="270"/>
    </row>
    <row r="143" spans="1:13" s="272" customFormat="1">
      <c r="A143" s="274"/>
      <c r="C143" s="291"/>
      <c r="D143" s="292">
        <f t="shared" si="2"/>
        <v>0</v>
      </c>
      <c r="E143" s="291"/>
      <c r="F143" s="291"/>
      <c r="G143" s="291"/>
      <c r="H143" s="291"/>
      <c r="I143" s="291"/>
      <c r="J143" s="291"/>
      <c r="K143" s="4188"/>
      <c r="L143" s="4187"/>
      <c r="M143" s="270"/>
    </row>
    <row r="144" spans="1:13" s="272" customFormat="1">
      <c r="A144" s="274"/>
      <c r="C144" s="291"/>
      <c r="D144" s="292">
        <f t="shared" si="2"/>
        <v>0</v>
      </c>
      <c r="E144" s="291"/>
      <c r="F144" s="291"/>
      <c r="G144" s="291"/>
      <c r="H144" s="291"/>
      <c r="I144" s="291"/>
      <c r="J144" s="291"/>
      <c r="K144" s="4188"/>
      <c r="L144" s="4187"/>
      <c r="M144" s="270"/>
    </row>
    <row r="145" spans="1:13" s="272" customFormat="1">
      <c r="A145" s="274"/>
      <c r="C145" s="291"/>
      <c r="D145" s="292">
        <f t="shared" si="2"/>
        <v>0</v>
      </c>
      <c r="E145" s="291"/>
      <c r="F145" s="291"/>
      <c r="G145" s="291"/>
      <c r="H145" s="291"/>
      <c r="I145" s="291"/>
      <c r="J145" s="291"/>
      <c r="K145" s="4188"/>
      <c r="L145" s="4187"/>
      <c r="M145" s="270"/>
    </row>
    <row r="146" spans="1:13" s="272" customFormat="1">
      <c r="A146" s="274"/>
      <c r="C146" s="291"/>
      <c r="D146" s="292">
        <f t="shared" si="2"/>
        <v>0</v>
      </c>
      <c r="E146" s="291"/>
      <c r="F146" s="291"/>
      <c r="G146" s="291"/>
      <c r="H146" s="291"/>
      <c r="I146" s="291"/>
      <c r="J146" s="291"/>
      <c r="K146" s="4188"/>
      <c r="L146" s="4187"/>
      <c r="M146" s="270"/>
    </row>
    <row r="147" spans="1:13" s="272" customFormat="1">
      <c r="A147" s="274"/>
      <c r="C147" s="291"/>
      <c r="D147" s="292">
        <f t="shared" si="2"/>
        <v>0</v>
      </c>
      <c r="E147" s="291"/>
      <c r="F147" s="291"/>
      <c r="G147" s="291"/>
      <c r="H147" s="291"/>
      <c r="I147" s="291"/>
      <c r="J147" s="291"/>
      <c r="K147" s="4188"/>
      <c r="L147" s="4187"/>
      <c r="M147" s="270"/>
    </row>
    <row r="148" spans="1:13" s="272" customFormat="1">
      <c r="A148" s="274"/>
      <c r="C148" s="291"/>
      <c r="D148" s="292">
        <f t="shared" si="2"/>
        <v>0</v>
      </c>
      <c r="E148" s="291"/>
      <c r="F148" s="291"/>
      <c r="G148" s="291"/>
      <c r="H148" s="291"/>
      <c r="I148" s="291"/>
      <c r="J148" s="291"/>
      <c r="K148" s="4188"/>
      <c r="L148" s="4187"/>
      <c r="M148" s="270"/>
    </row>
    <row r="149" spans="1:13" s="272" customFormat="1">
      <c r="A149" s="274"/>
      <c r="C149" s="291"/>
      <c r="D149" s="292">
        <f t="shared" si="2"/>
        <v>0</v>
      </c>
      <c r="E149" s="291"/>
      <c r="F149" s="291"/>
      <c r="G149" s="291"/>
      <c r="H149" s="291"/>
      <c r="I149" s="291"/>
      <c r="J149" s="291"/>
      <c r="K149" s="4188"/>
      <c r="L149" s="4187"/>
      <c r="M149" s="270"/>
    </row>
    <row r="150" spans="1:13" s="272" customFormat="1">
      <c r="A150" s="274"/>
      <c r="C150" s="291"/>
      <c r="D150" s="292">
        <f t="shared" si="2"/>
        <v>0</v>
      </c>
      <c r="E150" s="291"/>
      <c r="F150" s="291"/>
      <c r="G150" s="291"/>
      <c r="H150" s="291"/>
      <c r="I150" s="291"/>
      <c r="J150" s="291"/>
      <c r="K150" s="4188"/>
      <c r="L150" s="4187"/>
      <c r="M150" s="270"/>
    </row>
    <row r="151" spans="1:13" s="272" customFormat="1">
      <c r="A151" s="274"/>
      <c r="C151" s="291"/>
      <c r="D151" s="292">
        <f t="shared" si="2"/>
        <v>0</v>
      </c>
      <c r="E151" s="291"/>
      <c r="F151" s="291"/>
      <c r="G151" s="291"/>
      <c r="H151" s="291"/>
      <c r="I151" s="291"/>
      <c r="J151" s="291"/>
      <c r="K151" s="4188"/>
      <c r="L151" s="4187"/>
      <c r="M151" s="270"/>
    </row>
    <row r="152" spans="1:13" s="272" customFormat="1">
      <c r="A152" s="274"/>
      <c r="C152" s="291"/>
      <c r="D152" s="292">
        <f t="shared" si="2"/>
        <v>0</v>
      </c>
      <c r="E152" s="291"/>
      <c r="F152" s="291"/>
      <c r="G152" s="291"/>
      <c r="H152" s="291"/>
      <c r="I152" s="291"/>
      <c r="J152" s="291"/>
      <c r="K152" s="4188"/>
      <c r="L152" s="4187"/>
      <c r="M152" s="270"/>
    </row>
    <row r="153" spans="1:13" s="272" customFormat="1">
      <c r="A153" s="274"/>
      <c r="C153" s="291"/>
      <c r="D153" s="292">
        <f t="shared" si="2"/>
        <v>0</v>
      </c>
      <c r="E153" s="291"/>
      <c r="F153" s="291"/>
      <c r="G153" s="291"/>
      <c r="H153" s="291"/>
      <c r="I153" s="291"/>
      <c r="J153" s="291"/>
      <c r="K153" s="4188"/>
      <c r="L153" s="4187"/>
      <c r="M153" s="270"/>
    </row>
    <row r="154" spans="1:13" s="272" customFormat="1">
      <c r="A154" s="274"/>
      <c r="C154" s="291"/>
      <c r="D154" s="292">
        <f t="shared" si="2"/>
        <v>0</v>
      </c>
      <c r="E154" s="291"/>
      <c r="F154" s="291"/>
      <c r="G154" s="291"/>
      <c r="H154" s="291"/>
      <c r="I154" s="291"/>
      <c r="J154" s="291"/>
      <c r="K154" s="4188"/>
      <c r="L154" s="4187"/>
      <c r="M154" s="270"/>
    </row>
    <row r="155" spans="1:13" s="272" customFormat="1">
      <c r="A155" s="274"/>
      <c r="C155" s="291"/>
      <c r="D155" s="292">
        <f t="shared" si="2"/>
        <v>0</v>
      </c>
      <c r="E155" s="291"/>
      <c r="F155" s="291"/>
      <c r="G155" s="291"/>
      <c r="H155" s="291"/>
      <c r="I155" s="291"/>
      <c r="J155" s="291"/>
      <c r="K155" s="4188"/>
      <c r="L155" s="4187"/>
      <c r="M155" s="270"/>
    </row>
    <row r="156" spans="1:13">
      <c r="A156" s="274"/>
      <c r="C156" s="291"/>
      <c r="D156" s="292">
        <f t="shared" si="2"/>
        <v>0</v>
      </c>
      <c r="E156" s="291"/>
      <c r="F156" s="291"/>
      <c r="G156" s="291"/>
      <c r="H156" s="291"/>
      <c r="I156" s="291"/>
      <c r="J156" s="291"/>
      <c r="K156" s="4188"/>
      <c r="L156" s="4187"/>
    </row>
    <row r="157" spans="1:13">
      <c r="A157" s="274"/>
      <c r="C157" s="291"/>
      <c r="D157" s="292">
        <f t="shared" si="2"/>
        <v>0</v>
      </c>
      <c r="E157" s="291"/>
      <c r="F157" s="291"/>
      <c r="G157" s="291"/>
      <c r="H157" s="291"/>
      <c r="I157" s="291"/>
      <c r="J157" s="291"/>
      <c r="K157" s="4188"/>
      <c r="L157" s="4187"/>
    </row>
    <row r="158" spans="1:13">
      <c r="C158" s="291"/>
      <c r="D158" s="292">
        <f t="shared" si="2"/>
        <v>0</v>
      </c>
      <c r="E158" s="291"/>
      <c r="F158" s="291"/>
      <c r="G158" s="291"/>
      <c r="H158" s="291"/>
      <c r="I158" s="291"/>
      <c r="J158" s="291"/>
      <c r="K158" s="4188"/>
      <c r="L158" s="4187"/>
    </row>
    <row r="159" spans="1:13">
      <c r="C159" s="291"/>
      <c r="D159" s="292">
        <f t="shared" si="2"/>
        <v>0</v>
      </c>
      <c r="E159" s="291"/>
      <c r="F159" s="291"/>
      <c r="G159" s="291"/>
      <c r="H159" s="291"/>
      <c r="I159" s="291"/>
      <c r="J159" s="291"/>
      <c r="K159" s="4188"/>
      <c r="L159" s="4187"/>
    </row>
    <row r="160" spans="1:13">
      <c r="C160" s="291"/>
      <c r="D160" s="292">
        <f t="shared" si="2"/>
        <v>0</v>
      </c>
      <c r="E160" s="291"/>
      <c r="F160" s="291"/>
      <c r="G160" s="291"/>
      <c r="H160" s="291"/>
      <c r="I160" s="291"/>
      <c r="J160" s="291"/>
      <c r="K160" s="4188"/>
      <c r="L160" s="4187"/>
    </row>
    <row r="161" spans="3:12">
      <c r="C161" s="291"/>
      <c r="D161" s="291"/>
      <c r="E161" s="291"/>
      <c r="F161" s="291"/>
      <c r="G161" s="291"/>
      <c r="H161" s="291"/>
      <c r="I161" s="291"/>
      <c r="J161" s="291"/>
      <c r="K161" s="4188"/>
      <c r="L161" s="4187"/>
    </row>
  </sheetData>
  <autoFilter ref="A6:L6"/>
  <customSheetViews>
    <customSheetView guid="{CD481555-6D06-49CD-9625-98C90CC09C9A}" showAutoFilter="1">
      <selection activeCell="R15" sqref="R15"/>
      <pageMargins left="0.7" right="0.7" top="0.75" bottom="0.75" header="0.3" footer="0.3"/>
      <pageSetup paperSize="9" orientation="portrait" r:id="rId1"/>
      <autoFilter ref="B6:B156"/>
    </customSheetView>
    <customSheetView guid="{9EC6AF21-4B8E-44E3-AF29-8895353139B2}" showAutoFilter="1">
      <pane ySplit="6" topLeftCell="A39" activePane="bottomLeft" state="frozen"/>
      <selection pane="bottomLeft" activeCell="R15" sqref="R15"/>
      <pageMargins left="0.7" right="0.7" top="0.75" bottom="0.75" header="0.3" footer="0.3"/>
      <pageSetup paperSize="9" orientation="portrait" r:id="rId2"/>
      <autoFilter ref="B6:B156"/>
    </customSheetView>
    <customSheetView guid="{4A6D03CA-35D0-42B2-8E76-6C991766DE68}" showAutoFilter="1">
      <pane ySplit="5" topLeftCell="A36" activePane="bottomLeft" state="frozen"/>
      <selection pane="bottomLeft" activeCell="K52" sqref="K52"/>
      <pageMargins left="0.7" right="0.7" top="0.75" bottom="0.75" header="0.3" footer="0.3"/>
      <pageSetup paperSize="9" orientation="portrait" r:id="rId3"/>
      <autoFilter ref="B6:B156"/>
    </customSheetView>
    <customSheetView guid="{94FC66D5-BF29-4BE8-974C-C93BA07E9FE3}" showAutoFilter="1">
      <pane ySplit="6" topLeftCell="A36" activePane="bottomLeft" state="frozen"/>
      <selection pane="bottomLeft" activeCell="K52" sqref="K52"/>
      <pageMargins left="0.7" right="0.7" top="0.75" bottom="0.75" header="0.3" footer="0.3"/>
      <pageSetup paperSize="9" orientation="portrait" r:id="rId4"/>
      <autoFilter ref="B6:B156"/>
    </customSheetView>
  </customSheetViews>
  <mergeCells count="69">
    <mergeCell ref="C87:J87"/>
    <mergeCell ref="C85:J85"/>
    <mergeCell ref="C84:J84"/>
    <mergeCell ref="C18:J18"/>
    <mergeCell ref="C16:J16"/>
    <mergeCell ref="C15:J15"/>
    <mergeCell ref="H14:J14"/>
    <mergeCell ref="C82:J82"/>
    <mergeCell ref="C34:J34"/>
    <mergeCell ref="C45:J45"/>
    <mergeCell ref="C42:J42"/>
    <mergeCell ref="C49:J49"/>
    <mergeCell ref="C48:J48"/>
    <mergeCell ref="C44:J44"/>
    <mergeCell ref="C43:J43"/>
    <mergeCell ref="C81:J81"/>
    <mergeCell ref="C78:J78"/>
    <mergeCell ref="A40:A41"/>
    <mergeCell ref="A5:B5"/>
    <mergeCell ref="A29:A30"/>
    <mergeCell ref="A17:A18"/>
    <mergeCell ref="C38:J38"/>
    <mergeCell ref="C39:J39"/>
    <mergeCell ref="C32:J32"/>
    <mergeCell ref="G5:H5"/>
    <mergeCell ref="C5:F5"/>
    <mergeCell ref="I5:J5"/>
    <mergeCell ref="C29:J29"/>
    <mergeCell ref="C28:J28"/>
    <mergeCell ref="H11:J11"/>
    <mergeCell ref="C26:J26"/>
    <mergeCell ref="C12:J12"/>
    <mergeCell ref="C7:J7"/>
    <mergeCell ref="I4:J4"/>
    <mergeCell ref="A1:L1"/>
    <mergeCell ref="A2:B2"/>
    <mergeCell ref="C2:F2"/>
    <mergeCell ref="G2:H2"/>
    <mergeCell ref="I2:J2"/>
    <mergeCell ref="A3:B3"/>
    <mergeCell ref="A4:B4"/>
    <mergeCell ref="C3:F3"/>
    <mergeCell ref="G3:H4"/>
    <mergeCell ref="I3:J3"/>
    <mergeCell ref="C4:F4"/>
    <mergeCell ref="K2:L2"/>
    <mergeCell ref="K3:L3"/>
    <mergeCell ref="K4:L4"/>
    <mergeCell ref="K5:L5"/>
    <mergeCell ref="H75:I75"/>
    <mergeCell ref="C68:J68"/>
    <mergeCell ref="C59:J59"/>
    <mergeCell ref="C67:J67"/>
    <mergeCell ref="H66:I66"/>
    <mergeCell ref="H63:I63"/>
    <mergeCell ref="C61:J61"/>
    <mergeCell ref="C50:J50"/>
    <mergeCell ref="C47:J47"/>
    <mergeCell ref="C46:J46"/>
    <mergeCell ref="C36:J36"/>
    <mergeCell ref="H23:J23"/>
    <mergeCell ref="H20:J20"/>
    <mergeCell ref="H10:J10"/>
    <mergeCell ref="C22:J22"/>
    <mergeCell ref="A54:A55"/>
    <mergeCell ref="C55:J55"/>
    <mergeCell ref="C53:J53"/>
    <mergeCell ref="A52:A53"/>
    <mergeCell ref="C57:J57"/>
  </mergeCells>
  <hyperlinks>
    <hyperlink ref="B28" r:id="rId5"/>
  </hyperlinks>
  <pageMargins left="0.7" right="0.7" top="0.75" bottom="0.75" header="0.3" footer="0.3"/>
  <pageSetup paperSize="9" orientation="portrait" r:id="rId6"/>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M164"/>
  <sheetViews>
    <sheetView workbookViewId="0">
      <pane ySplit="6" topLeftCell="A61" activePane="bottomLeft" state="frozen"/>
      <selection pane="bottomLeft" activeCell="C77" sqref="C77"/>
    </sheetView>
  </sheetViews>
  <sheetFormatPr defaultRowHeight="15.75"/>
  <cols>
    <col min="1" max="1" width="11" style="273" customWidth="1"/>
    <col min="2" max="3" width="10.140625" style="272" customWidth="1"/>
    <col min="4" max="4" width="12" style="272" customWidth="1"/>
    <col min="5" max="5" width="11.7109375" style="272" customWidth="1"/>
    <col min="6" max="6" width="11.85546875" style="272" customWidth="1"/>
    <col min="7" max="7" width="12.85546875" style="272" customWidth="1"/>
    <col min="8" max="9" width="12.28515625" style="272" customWidth="1"/>
    <col min="10" max="11" width="15" style="272" customWidth="1"/>
    <col min="12" max="12" width="51.28515625" style="271" customWidth="1"/>
    <col min="13" max="16384" width="9.140625" style="270"/>
  </cols>
  <sheetData>
    <row r="1" spans="1:13" s="281" customFormat="1" ht="30.75" customHeight="1" thickTop="1">
      <c r="A1" s="4298" t="s">
        <v>772</v>
      </c>
      <c r="B1" s="4299"/>
      <c r="C1" s="4299"/>
      <c r="D1" s="4299"/>
      <c r="E1" s="4299"/>
      <c r="F1" s="4299"/>
      <c r="G1" s="4299"/>
      <c r="H1" s="4299"/>
      <c r="I1" s="4299"/>
      <c r="J1" s="4299"/>
      <c r="K1" s="4299"/>
      <c r="L1" s="4300"/>
      <c r="M1" s="288"/>
    </row>
    <row r="2" spans="1:13" ht="20.25" customHeight="1">
      <c r="A2" s="4289" t="s">
        <v>215</v>
      </c>
      <c r="B2" s="4373"/>
      <c r="C2" s="4358">
        <f>(25+125+76)*25</f>
        <v>5650</v>
      </c>
      <c r="D2" s="4281"/>
      <c r="E2" s="4281"/>
      <c r="F2" s="4359"/>
      <c r="G2" s="4374" t="s">
        <v>6403</v>
      </c>
      <c r="H2" s="4375"/>
      <c r="I2" s="4365" t="s">
        <v>216</v>
      </c>
      <c r="J2" s="4366"/>
      <c r="K2" s="4350" t="s">
        <v>251</v>
      </c>
      <c r="L2" s="4351"/>
      <c r="M2" s="285"/>
    </row>
    <row r="3" spans="1:13" ht="20.25" customHeight="1">
      <c r="A3" s="4289" t="s">
        <v>217</v>
      </c>
      <c r="B3" s="4373"/>
      <c r="C3" s="4358" t="s">
        <v>771</v>
      </c>
      <c r="D3" s="4281"/>
      <c r="E3" s="4281"/>
      <c r="F3" s="4359"/>
      <c r="G3" s="4939" t="s">
        <v>6677</v>
      </c>
      <c r="H3" s="4940"/>
      <c r="I3" s="4365" t="s">
        <v>218</v>
      </c>
      <c r="J3" s="4366"/>
      <c r="K3" s="4350" t="s">
        <v>248</v>
      </c>
      <c r="L3" s="4351"/>
      <c r="M3" s="285"/>
    </row>
    <row r="4" spans="1:13" ht="20.25" customHeight="1">
      <c r="A4" s="4289" t="s">
        <v>219</v>
      </c>
      <c r="B4" s="4373"/>
      <c r="C4" s="4358" t="s">
        <v>770</v>
      </c>
      <c r="D4" s="4281"/>
      <c r="E4" s="4281"/>
      <c r="F4" s="4359"/>
      <c r="G4" s="4400"/>
      <c r="H4" s="4401"/>
      <c r="I4" s="4365" t="s">
        <v>220</v>
      </c>
      <c r="J4" s="4366"/>
      <c r="K4" s="4350" t="s">
        <v>6163</v>
      </c>
      <c r="L4" s="4351"/>
      <c r="M4" s="285"/>
    </row>
    <row r="5" spans="1:13" ht="48" customHeight="1" thickBot="1">
      <c r="A5" s="4289" t="s">
        <v>221</v>
      </c>
      <c r="B5" s="4373"/>
      <c r="C5" s="4358" t="s">
        <v>769</v>
      </c>
      <c r="D5" s="4281"/>
      <c r="E5" s="4281"/>
      <c r="F5" s="4359"/>
      <c r="G5" s="4400"/>
      <c r="H5" s="4401"/>
      <c r="I5" s="4365" t="s">
        <v>325</v>
      </c>
      <c r="J5" s="4366"/>
      <c r="K5" s="4421" t="s">
        <v>768</v>
      </c>
      <c r="L5" s="4422"/>
      <c r="M5" s="285"/>
    </row>
    <row r="6" spans="1:13" s="281" customFormat="1" ht="35.25" customHeight="1" thickTop="1">
      <c r="A6" s="284" t="s">
        <v>1</v>
      </c>
      <c r="B6" s="283" t="s">
        <v>0</v>
      </c>
      <c r="C6" s="283" t="s">
        <v>2</v>
      </c>
      <c r="D6" s="283" t="s">
        <v>3</v>
      </c>
      <c r="E6" s="283" t="s">
        <v>4</v>
      </c>
      <c r="F6" s="283" t="s">
        <v>5</v>
      </c>
      <c r="G6" s="283" t="s">
        <v>6</v>
      </c>
      <c r="H6" s="283" t="s">
        <v>7</v>
      </c>
      <c r="I6" s="283" t="s">
        <v>8</v>
      </c>
      <c r="J6" s="283" t="s">
        <v>9</v>
      </c>
      <c r="K6" s="283" t="s">
        <v>6286</v>
      </c>
      <c r="L6" s="282" t="s">
        <v>10</v>
      </c>
    </row>
    <row r="7" spans="1:13" ht="57.75" customHeight="1">
      <c r="A7" s="1930">
        <v>41229</v>
      </c>
      <c r="B7" s="1937" t="s">
        <v>32</v>
      </c>
      <c r="C7" s="4338" t="s">
        <v>767</v>
      </c>
      <c r="D7" s="4332"/>
      <c r="E7" s="4332"/>
      <c r="F7" s="4332"/>
      <c r="G7" s="4332"/>
      <c r="H7" s="4332"/>
      <c r="I7" s="4332"/>
      <c r="J7" s="4339"/>
      <c r="K7" s="3517" t="s">
        <v>3975</v>
      </c>
      <c r="L7" s="2205" t="s">
        <v>3975</v>
      </c>
    </row>
    <row r="8" spans="1:13" ht="21.75" customHeight="1" thickBot="1">
      <c r="A8" s="300">
        <v>41234</v>
      </c>
      <c r="B8" s="299" t="s">
        <v>16</v>
      </c>
      <c r="C8" s="386">
        <v>205</v>
      </c>
      <c r="D8" s="341">
        <f>+C8*(100-E8)/100</f>
        <v>205</v>
      </c>
      <c r="E8" s="386">
        <v>0</v>
      </c>
      <c r="F8" s="386"/>
      <c r="G8" s="386">
        <v>150</v>
      </c>
      <c r="H8" s="386"/>
      <c r="I8" s="386"/>
      <c r="J8" s="386"/>
      <c r="K8" s="386"/>
      <c r="L8" s="339" t="s">
        <v>20</v>
      </c>
    </row>
    <row r="9" spans="1:13" ht="20.100000000000001" customHeight="1" thickTop="1">
      <c r="A9" s="278">
        <v>41292</v>
      </c>
      <c r="B9" s="277" t="s">
        <v>143</v>
      </c>
      <c r="C9" s="385"/>
      <c r="D9" s="338"/>
      <c r="E9" s="385"/>
      <c r="F9" s="385"/>
      <c r="G9" s="385"/>
      <c r="H9" s="385">
        <v>4275</v>
      </c>
      <c r="I9" s="385">
        <v>100</v>
      </c>
      <c r="J9" s="385" t="s">
        <v>324</v>
      </c>
      <c r="K9" s="385"/>
      <c r="L9" s="276" t="s">
        <v>30</v>
      </c>
    </row>
    <row r="10" spans="1:13" ht="20.100000000000001" customHeight="1">
      <c r="A10" s="274">
        <v>41300</v>
      </c>
      <c r="B10" s="275" t="s">
        <v>16</v>
      </c>
      <c r="C10" s="372">
        <v>180</v>
      </c>
      <c r="D10" s="292">
        <f>+C10*(100-E10)/100</f>
        <v>180</v>
      </c>
      <c r="E10" s="372">
        <v>0</v>
      </c>
      <c r="F10" s="372"/>
      <c r="G10" s="372">
        <v>150</v>
      </c>
      <c r="H10" s="372"/>
      <c r="I10" s="372"/>
      <c r="J10" s="372"/>
      <c r="K10" s="372"/>
      <c r="L10" s="271" t="s">
        <v>20</v>
      </c>
    </row>
    <row r="11" spans="1:13" ht="20.100000000000001" customHeight="1">
      <c r="A11" s="274">
        <v>41366</v>
      </c>
      <c r="B11" s="275" t="s">
        <v>143</v>
      </c>
      <c r="C11" s="372"/>
      <c r="D11" s="292"/>
      <c r="E11" s="372"/>
      <c r="F11" s="372"/>
      <c r="G11" s="372"/>
      <c r="H11" s="372">
        <v>4650</v>
      </c>
      <c r="I11" s="372">
        <v>70</v>
      </c>
      <c r="J11" s="372"/>
      <c r="K11" s="372"/>
      <c r="L11" s="348" t="s">
        <v>766</v>
      </c>
    </row>
    <row r="12" spans="1:13" ht="20.100000000000001" customHeight="1">
      <c r="A12" s="274">
        <v>41534</v>
      </c>
      <c r="B12" s="275" t="s">
        <v>143</v>
      </c>
      <c r="C12" s="372"/>
      <c r="D12" s="292"/>
      <c r="E12" s="372"/>
      <c r="F12" s="372"/>
      <c r="G12" s="372"/>
      <c r="H12" s="372">
        <v>4955</v>
      </c>
      <c r="I12" s="372">
        <v>78</v>
      </c>
      <c r="J12" s="372"/>
      <c r="K12" s="372"/>
      <c r="L12" s="271" t="s">
        <v>765</v>
      </c>
    </row>
    <row r="13" spans="1:13" ht="20.100000000000001" customHeight="1" thickBot="1">
      <c r="A13" s="381">
        <v>41617</v>
      </c>
      <c r="B13" s="380" t="s">
        <v>16</v>
      </c>
      <c r="C13" s="379">
        <v>535</v>
      </c>
      <c r="D13" s="379"/>
      <c r="E13" s="379" t="s">
        <v>70</v>
      </c>
      <c r="F13" s="379"/>
      <c r="G13" s="379">
        <v>210</v>
      </c>
      <c r="H13" s="379"/>
      <c r="I13" s="379"/>
      <c r="J13" s="379"/>
      <c r="K13" s="379"/>
      <c r="L13" s="378" t="s">
        <v>747</v>
      </c>
    </row>
    <row r="14" spans="1:13" ht="20.100000000000001" customHeight="1" thickTop="1">
      <c r="A14" s="308">
        <v>41646</v>
      </c>
      <c r="B14" s="307" t="s">
        <v>143</v>
      </c>
      <c r="C14" s="384"/>
      <c r="D14" s="322"/>
      <c r="E14" s="384"/>
      <c r="F14" s="384"/>
      <c r="G14" s="384"/>
      <c r="H14" s="384">
        <v>5020</v>
      </c>
      <c r="I14" s="384">
        <v>88</v>
      </c>
      <c r="J14" s="384"/>
      <c r="K14" s="384"/>
      <c r="L14" s="351" t="s">
        <v>764</v>
      </c>
    </row>
    <row r="15" spans="1:13" ht="20.100000000000001" customHeight="1">
      <c r="A15" s="313">
        <v>41666</v>
      </c>
      <c r="B15" s="312" t="s">
        <v>12</v>
      </c>
      <c r="C15" s="4345" t="s">
        <v>763</v>
      </c>
      <c r="D15" s="4274"/>
      <c r="E15" s="4274"/>
      <c r="F15" s="4274"/>
      <c r="G15" s="4274"/>
      <c r="H15" s="4274"/>
      <c r="I15" s="4274"/>
      <c r="J15" s="4346"/>
      <c r="K15" s="3244"/>
      <c r="L15" s="336"/>
    </row>
    <row r="16" spans="1:13" ht="20.100000000000001" customHeight="1">
      <c r="A16" s="274">
        <v>41673</v>
      </c>
      <c r="B16" s="275" t="s">
        <v>12</v>
      </c>
      <c r="C16" s="4345" t="s">
        <v>126</v>
      </c>
      <c r="D16" s="4274"/>
      <c r="E16" s="4274"/>
      <c r="F16" s="4274"/>
      <c r="G16" s="4274"/>
      <c r="H16" s="4274"/>
      <c r="I16" s="4274"/>
      <c r="J16" s="4346"/>
      <c r="K16" s="3226"/>
    </row>
    <row r="17" spans="1:13" ht="20.100000000000001" customHeight="1">
      <c r="A17" s="274">
        <v>41745</v>
      </c>
      <c r="B17" s="275" t="s">
        <v>12</v>
      </c>
      <c r="C17" s="4345" t="s">
        <v>126</v>
      </c>
      <c r="D17" s="4274"/>
      <c r="E17" s="4274"/>
      <c r="F17" s="4274"/>
      <c r="G17" s="4274"/>
      <c r="H17" s="4274"/>
      <c r="I17" s="4274"/>
      <c r="J17" s="4346"/>
      <c r="K17" s="3226"/>
    </row>
    <row r="18" spans="1:13" ht="20.100000000000001" customHeight="1">
      <c r="A18" s="4941">
        <v>41758</v>
      </c>
      <c r="B18" s="383" t="s">
        <v>154</v>
      </c>
      <c r="C18" s="4936" t="s">
        <v>155</v>
      </c>
      <c r="D18" s="4937"/>
      <c r="E18" s="4937"/>
      <c r="F18" s="4937"/>
      <c r="G18" s="4937"/>
      <c r="H18" s="4937"/>
      <c r="I18" s="4937"/>
      <c r="J18" s="4938"/>
      <c r="K18" s="3332"/>
      <c r="L18" s="382"/>
    </row>
    <row r="19" spans="1:13" ht="20.100000000000001" customHeight="1">
      <c r="A19" s="4942"/>
      <c r="B19" s="275" t="s">
        <v>351</v>
      </c>
      <c r="C19" s="4345" t="s">
        <v>762</v>
      </c>
      <c r="D19" s="4274"/>
      <c r="E19" s="4274"/>
      <c r="F19" s="4274"/>
      <c r="G19" s="4274"/>
      <c r="H19" s="4274"/>
      <c r="I19" s="4274"/>
      <c r="J19" s="4346"/>
      <c r="K19" s="3226"/>
    </row>
    <row r="20" spans="1:13" ht="20.100000000000001" customHeight="1">
      <c r="A20" s="274">
        <v>41772</v>
      </c>
      <c r="B20" s="275" t="s">
        <v>16</v>
      </c>
      <c r="C20" s="372">
        <v>75</v>
      </c>
      <c r="D20" s="292">
        <f>+C20*(100-E20)/100</f>
        <v>74.25</v>
      </c>
      <c r="E20" s="372">
        <v>1</v>
      </c>
      <c r="F20" s="372"/>
      <c r="G20" s="372">
        <v>110</v>
      </c>
      <c r="H20" s="372"/>
      <c r="I20" s="372"/>
      <c r="J20" s="372"/>
      <c r="K20" s="372"/>
      <c r="L20" s="271" t="s">
        <v>761</v>
      </c>
    </row>
    <row r="21" spans="1:13" ht="20.100000000000001" customHeight="1">
      <c r="A21" s="274">
        <v>41774</v>
      </c>
      <c r="B21" s="275" t="s">
        <v>143</v>
      </c>
      <c r="C21" s="372"/>
      <c r="D21" s="292"/>
      <c r="E21" s="372"/>
      <c r="F21" s="372"/>
      <c r="G21" s="372"/>
      <c r="H21" s="372"/>
      <c r="I21" s="372"/>
      <c r="J21" s="372"/>
      <c r="K21" s="372"/>
      <c r="L21" s="271" t="s">
        <v>760</v>
      </c>
    </row>
    <row r="22" spans="1:13" ht="20.100000000000001" customHeight="1">
      <c r="A22" s="274">
        <v>41797</v>
      </c>
      <c r="B22" s="275" t="s">
        <v>143</v>
      </c>
      <c r="C22" s="372"/>
      <c r="D22" s="292"/>
      <c r="E22" s="372"/>
      <c r="F22" s="372"/>
      <c r="G22" s="372"/>
      <c r="H22" s="372">
        <v>5180</v>
      </c>
      <c r="I22" s="372">
        <v>89</v>
      </c>
      <c r="J22" s="372"/>
      <c r="K22" s="372"/>
      <c r="L22" s="271" t="s">
        <v>759</v>
      </c>
    </row>
    <row r="23" spans="1:13" ht="20.100000000000001" customHeight="1">
      <c r="A23" s="274">
        <v>41880</v>
      </c>
      <c r="B23" s="275" t="s">
        <v>143</v>
      </c>
      <c r="C23" s="291"/>
      <c r="D23" s="292"/>
      <c r="E23" s="291"/>
      <c r="F23" s="291"/>
      <c r="G23" s="291"/>
      <c r="H23" s="372">
        <v>5260</v>
      </c>
      <c r="I23" s="372">
        <v>90</v>
      </c>
      <c r="J23" s="372"/>
      <c r="K23" s="372"/>
      <c r="L23" s="363" t="s">
        <v>758</v>
      </c>
    </row>
    <row r="24" spans="1:13" ht="20.100000000000001" customHeight="1">
      <c r="A24" s="274">
        <v>41888</v>
      </c>
      <c r="B24" s="275" t="s">
        <v>16</v>
      </c>
      <c r="C24" s="372">
        <v>30</v>
      </c>
      <c r="D24" s="292">
        <f>+C24*(100-E24)/100</f>
        <v>29.7</v>
      </c>
      <c r="E24" s="372">
        <v>1</v>
      </c>
      <c r="F24" s="372"/>
      <c r="G24" s="372">
        <v>200</v>
      </c>
      <c r="H24" s="372"/>
      <c r="I24" s="372"/>
      <c r="J24" s="372"/>
      <c r="K24" s="372"/>
      <c r="L24" s="271" t="s">
        <v>283</v>
      </c>
    </row>
    <row r="25" spans="1:13" ht="20.100000000000001" customHeight="1">
      <c r="A25" s="274">
        <v>41914</v>
      </c>
      <c r="B25" s="275" t="s">
        <v>12</v>
      </c>
      <c r="C25" s="4340" t="s">
        <v>757</v>
      </c>
      <c r="D25" s="4263"/>
      <c r="E25" s="4263"/>
      <c r="F25" s="4263"/>
      <c r="G25" s="4263"/>
      <c r="H25" s="4263"/>
      <c r="I25" s="4263"/>
      <c r="J25" s="4344"/>
      <c r="K25" s="3221"/>
    </row>
    <row r="26" spans="1:13" s="271" customFormat="1" ht="20.100000000000001" customHeight="1">
      <c r="A26" s="274">
        <v>41960</v>
      </c>
      <c r="B26" s="275" t="s">
        <v>143</v>
      </c>
      <c r="C26" s="372"/>
      <c r="D26" s="292"/>
      <c r="E26" s="372"/>
      <c r="F26" s="372"/>
      <c r="G26" s="372"/>
      <c r="H26" s="372">
        <v>5210</v>
      </c>
      <c r="I26" s="372">
        <v>65</v>
      </c>
      <c r="J26" s="372"/>
      <c r="K26" s="372"/>
      <c r="L26" s="271" t="s">
        <v>756</v>
      </c>
      <c r="M26" s="270"/>
    </row>
    <row r="27" spans="1:13" s="271" customFormat="1" ht="16.5" thickBot="1">
      <c r="A27" s="274">
        <v>41970</v>
      </c>
      <c r="B27" s="275" t="s">
        <v>16</v>
      </c>
      <c r="C27" s="372">
        <v>30</v>
      </c>
      <c r="D27" s="292">
        <f>+C27*(100-E27)/100</f>
        <v>30</v>
      </c>
      <c r="E27" s="372">
        <v>0</v>
      </c>
      <c r="F27" s="372"/>
      <c r="G27" s="372">
        <v>240</v>
      </c>
      <c r="H27" s="372"/>
      <c r="I27" s="372"/>
      <c r="J27" s="372"/>
      <c r="K27" s="372"/>
      <c r="L27" s="271" t="s">
        <v>755</v>
      </c>
      <c r="M27" s="270"/>
    </row>
    <row r="28" spans="1:13" s="271" customFormat="1" ht="20.100000000000001" customHeight="1" thickTop="1">
      <c r="A28" s="308">
        <v>42013</v>
      </c>
      <c r="B28" s="307" t="s">
        <v>425</v>
      </c>
      <c r="C28" s="4895" t="s">
        <v>426</v>
      </c>
      <c r="D28" s="4896"/>
      <c r="E28" s="4896"/>
      <c r="F28" s="4896"/>
      <c r="G28" s="4896"/>
      <c r="H28" s="4896"/>
      <c r="I28" s="4896"/>
      <c r="J28" s="4897"/>
      <c r="K28" s="3325"/>
      <c r="L28" s="306"/>
      <c r="M28" s="270"/>
    </row>
    <row r="29" spans="1:13" s="271" customFormat="1">
      <c r="A29" s="4293">
        <v>42049</v>
      </c>
      <c r="B29" s="275" t="s">
        <v>16</v>
      </c>
      <c r="C29" s="372">
        <v>30</v>
      </c>
      <c r="D29" s="292">
        <f>+C29*(100-E29)/100</f>
        <v>29.7</v>
      </c>
      <c r="E29" s="372">
        <v>1</v>
      </c>
      <c r="F29" s="372"/>
      <c r="G29" s="372">
        <v>200</v>
      </c>
      <c r="H29" s="372"/>
      <c r="I29" s="372"/>
      <c r="J29" s="372"/>
      <c r="K29" s="372"/>
      <c r="L29" s="271" t="s">
        <v>754</v>
      </c>
      <c r="M29" s="270"/>
    </row>
    <row r="30" spans="1:13" s="271" customFormat="1">
      <c r="A30" s="4307"/>
      <c r="B30" s="275" t="s">
        <v>143</v>
      </c>
      <c r="C30" s="372"/>
      <c r="D30" s="292"/>
      <c r="E30" s="372"/>
      <c r="F30" s="372"/>
      <c r="G30" s="372"/>
      <c r="H30" s="372">
        <v>5190</v>
      </c>
      <c r="I30" s="372">
        <v>99</v>
      </c>
      <c r="J30" s="372"/>
      <c r="K30" s="372"/>
      <c r="L30" s="271" t="s">
        <v>753</v>
      </c>
      <c r="M30" s="270"/>
    </row>
    <row r="31" spans="1:13" s="271" customFormat="1" ht="20.100000000000001" customHeight="1">
      <c r="A31" s="274">
        <v>42082</v>
      </c>
      <c r="B31" s="275" t="s">
        <v>27</v>
      </c>
      <c r="C31" s="4345" t="s">
        <v>185</v>
      </c>
      <c r="D31" s="4274"/>
      <c r="E31" s="4274"/>
      <c r="F31" s="4274"/>
      <c r="G31" s="4274"/>
      <c r="H31" s="4274"/>
      <c r="I31" s="4274"/>
      <c r="J31" s="4346"/>
      <c r="K31" s="3226"/>
      <c r="M31" s="270"/>
    </row>
    <row r="32" spans="1:13" s="271" customFormat="1" ht="97.5" customHeight="1">
      <c r="A32" s="1930">
        <v>42096</v>
      </c>
      <c r="B32" s="1933" t="s">
        <v>34</v>
      </c>
      <c r="C32" s="4338" t="s">
        <v>882</v>
      </c>
      <c r="D32" s="4332"/>
      <c r="E32" s="4332"/>
      <c r="F32" s="4332"/>
      <c r="G32" s="4332"/>
      <c r="H32" s="4332"/>
      <c r="I32" s="4332"/>
      <c r="J32" s="4339"/>
      <c r="K32" s="3517" t="s">
        <v>3971</v>
      </c>
      <c r="L32" s="2205" t="s">
        <v>3971</v>
      </c>
      <c r="M32" s="270"/>
    </row>
    <row r="33" spans="1:13" s="271" customFormat="1" ht="33.75" customHeight="1">
      <c r="A33" s="274">
        <v>42137</v>
      </c>
      <c r="B33" s="275" t="s">
        <v>143</v>
      </c>
      <c r="C33" s="372"/>
      <c r="D33" s="292"/>
      <c r="E33" s="372"/>
      <c r="F33" s="372"/>
      <c r="G33" s="372"/>
      <c r="H33" s="372">
        <v>4950</v>
      </c>
      <c r="I33" s="372">
        <v>85</v>
      </c>
      <c r="J33" s="372"/>
      <c r="K33" s="372"/>
      <c r="L33" s="348" t="s">
        <v>883</v>
      </c>
      <c r="M33" s="270"/>
    </row>
    <row r="34" spans="1:13" s="271" customFormat="1" ht="20.100000000000001" customHeight="1">
      <c r="A34" s="274">
        <v>42141</v>
      </c>
      <c r="B34" s="275" t="s">
        <v>16</v>
      </c>
      <c r="C34" s="372">
        <v>75</v>
      </c>
      <c r="D34" s="292">
        <f>+C34*(100-E34)/100</f>
        <v>63.75</v>
      </c>
      <c r="E34" s="372">
        <v>15</v>
      </c>
      <c r="F34" s="372"/>
      <c r="G34" s="372">
        <v>250</v>
      </c>
      <c r="H34" s="372"/>
      <c r="I34" s="372"/>
      <c r="J34" s="372"/>
      <c r="K34" s="372"/>
      <c r="L34" s="271" t="s">
        <v>376</v>
      </c>
      <c r="M34" s="270"/>
    </row>
    <row r="35" spans="1:13" s="271" customFormat="1">
      <c r="A35" s="274">
        <v>42265</v>
      </c>
      <c r="B35" s="700" t="s">
        <v>16</v>
      </c>
      <c r="C35" s="372">
        <v>85</v>
      </c>
      <c r="D35" s="292">
        <f>+C35*(100-E35)/100</f>
        <v>72.25</v>
      </c>
      <c r="E35" s="372">
        <v>15</v>
      </c>
      <c r="F35" s="372"/>
      <c r="G35" s="372">
        <v>200</v>
      </c>
      <c r="H35" s="372"/>
      <c r="I35" s="372"/>
      <c r="J35" s="372"/>
      <c r="K35" s="372"/>
      <c r="L35" s="271" t="s">
        <v>2132</v>
      </c>
      <c r="M35" s="270"/>
    </row>
    <row r="36" spans="1:13" s="271" customFormat="1" ht="20.100000000000001" customHeight="1">
      <c r="A36" s="4293">
        <v>42306</v>
      </c>
      <c r="B36" s="769" t="s">
        <v>12</v>
      </c>
      <c r="C36" s="4345" t="s">
        <v>2232</v>
      </c>
      <c r="D36" s="4274"/>
      <c r="E36" s="4274"/>
      <c r="F36" s="4274"/>
      <c r="G36" s="4274"/>
      <c r="H36" s="4274"/>
      <c r="I36" s="4274"/>
      <c r="J36" s="4346"/>
      <c r="K36" s="3226"/>
      <c r="M36" s="270"/>
    </row>
    <row r="37" spans="1:13" s="271" customFormat="1" ht="49.5" customHeight="1">
      <c r="A37" s="4307"/>
      <c r="B37" s="521" t="s">
        <v>11</v>
      </c>
      <c r="C37" s="4341" t="s">
        <v>2260</v>
      </c>
      <c r="D37" s="4342"/>
      <c r="E37" s="4342"/>
      <c r="F37" s="4342"/>
      <c r="G37" s="4342"/>
      <c r="H37" s="4342"/>
      <c r="I37" s="4342"/>
      <c r="J37" s="4343"/>
      <c r="K37" s="3254"/>
      <c r="M37" s="270"/>
    </row>
    <row r="38" spans="1:13" s="271" customFormat="1" ht="21" customHeight="1">
      <c r="A38" s="789">
        <v>42316</v>
      </c>
      <c r="B38" s="785" t="s">
        <v>143</v>
      </c>
      <c r="C38" s="788"/>
      <c r="D38" s="786"/>
      <c r="E38" s="788"/>
      <c r="F38" s="788"/>
      <c r="G38" s="788"/>
      <c r="H38" s="788">
        <v>5010</v>
      </c>
      <c r="I38" s="788">
        <v>88</v>
      </c>
      <c r="J38" s="788"/>
      <c r="K38" s="3256"/>
      <c r="L38" s="787" t="s">
        <v>2245</v>
      </c>
      <c r="M38" s="270"/>
    </row>
    <row r="39" spans="1:13" s="271" customFormat="1" ht="16.5" thickBot="1">
      <c r="A39" s="1423">
        <v>42344</v>
      </c>
      <c r="B39" s="1430" t="s">
        <v>16</v>
      </c>
      <c r="C39" s="445">
        <v>60</v>
      </c>
      <c r="D39" s="1426">
        <f>+C39*(100-E39)/100</f>
        <v>51</v>
      </c>
      <c r="E39" s="445">
        <v>15</v>
      </c>
      <c r="F39" s="445"/>
      <c r="G39" s="445">
        <v>265</v>
      </c>
      <c r="H39" s="445"/>
      <c r="I39" s="1430"/>
      <c r="J39" s="1430"/>
      <c r="K39" s="3263"/>
      <c r="L39" s="336" t="s">
        <v>2307</v>
      </c>
      <c r="M39" s="270"/>
    </row>
    <row r="40" spans="1:13" s="271" customFormat="1" ht="20.100000000000001" customHeight="1" thickTop="1">
      <c r="A40" s="408">
        <v>42456</v>
      </c>
      <c r="B40" s="404" t="s">
        <v>16</v>
      </c>
      <c r="C40" s="480">
        <v>45</v>
      </c>
      <c r="D40" s="423">
        <f>+C40*(100-E40)/100</f>
        <v>38.25</v>
      </c>
      <c r="E40" s="480">
        <v>15</v>
      </c>
      <c r="F40" s="480"/>
      <c r="G40" s="480">
        <v>330</v>
      </c>
      <c r="H40" s="480"/>
      <c r="I40" s="480"/>
      <c r="J40" s="480"/>
      <c r="K40" s="480"/>
      <c r="L40" s="402" t="s">
        <v>3178</v>
      </c>
      <c r="M40" s="270"/>
    </row>
    <row r="41" spans="1:13" s="271" customFormat="1" ht="20.100000000000001" customHeight="1">
      <c r="A41" s="1206">
        <v>42495</v>
      </c>
      <c r="B41" s="1205" t="s">
        <v>12</v>
      </c>
      <c r="C41" s="4345" t="s">
        <v>2614</v>
      </c>
      <c r="D41" s="4274"/>
      <c r="E41" s="4274"/>
      <c r="F41" s="4274"/>
      <c r="G41" s="4274"/>
      <c r="H41" s="4274"/>
      <c r="I41" s="4274"/>
      <c r="J41" s="4346"/>
      <c r="K41" s="3226"/>
      <c r="L41" s="363"/>
      <c r="M41" s="270"/>
    </row>
    <row r="42" spans="1:13" s="271" customFormat="1" ht="20.100000000000001" customHeight="1">
      <c r="A42" s="274">
        <v>42581</v>
      </c>
      <c r="B42" s="275" t="s">
        <v>143</v>
      </c>
      <c r="C42" s="2370"/>
      <c r="D42" s="2369"/>
      <c r="E42" s="2370"/>
      <c r="F42" s="2370"/>
      <c r="G42" s="2370"/>
      <c r="H42" s="2370">
        <v>5225</v>
      </c>
      <c r="I42" s="2370">
        <v>100</v>
      </c>
      <c r="J42" s="2370"/>
      <c r="K42" s="3256"/>
      <c r="L42" s="1279" t="s">
        <v>3458</v>
      </c>
      <c r="M42" s="270"/>
    </row>
    <row r="43" spans="1:13" s="271" customFormat="1" ht="20.100000000000001" customHeight="1">
      <c r="A43" s="274">
        <v>42582</v>
      </c>
      <c r="B43" s="275" t="s">
        <v>16</v>
      </c>
      <c r="C43" s="2370">
        <v>75</v>
      </c>
      <c r="D43" s="2369">
        <f>+C43*(100-E43)/100</f>
        <v>63.75</v>
      </c>
      <c r="E43" s="2370">
        <v>15</v>
      </c>
      <c r="F43" s="2370"/>
      <c r="G43" s="2370">
        <v>300</v>
      </c>
      <c r="H43" s="2370"/>
      <c r="I43" s="2370"/>
      <c r="J43" s="2370"/>
      <c r="K43" s="3256"/>
      <c r="L43" s="271" t="s">
        <v>3460</v>
      </c>
      <c r="M43" s="270"/>
    </row>
    <row r="44" spans="1:13" s="271" customFormat="1" ht="20.100000000000001" customHeight="1" thickBot="1">
      <c r="A44" s="1423">
        <v>42693</v>
      </c>
      <c r="B44" s="1430" t="s">
        <v>16</v>
      </c>
      <c r="C44" s="445">
        <v>60</v>
      </c>
      <c r="D44" s="2368">
        <f>+C44*(100-E44)/100</f>
        <v>51</v>
      </c>
      <c r="E44" s="445">
        <v>15</v>
      </c>
      <c r="F44" s="445"/>
      <c r="G44" s="445">
        <v>245</v>
      </c>
      <c r="H44" s="445"/>
      <c r="I44" s="445"/>
      <c r="J44" s="445"/>
      <c r="K44" s="445"/>
      <c r="L44" s="349" t="s">
        <v>3518</v>
      </c>
      <c r="M44" s="270"/>
    </row>
    <row r="45" spans="1:13" s="271" customFormat="1" ht="20.100000000000001" customHeight="1" thickTop="1">
      <c r="A45" s="1754">
        <v>42798</v>
      </c>
      <c r="B45" s="1755" t="s">
        <v>16</v>
      </c>
      <c r="C45" s="1756">
        <v>50</v>
      </c>
      <c r="D45" s="1757">
        <f>+C45*(100-E45)/100</f>
        <v>42.5</v>
      </c>
      <c r="E45" s="1756">
        <v>15</v>
      </c>
      <c r="F45" s="1756"/>
      <c r="G45" s="1756">
        <v>245</v>
      </c>
      <c r="H45" s="1756"/>
      <c r="I45" s="1756"/>
      <c r="J45" s="1756"/>
      <c r="K45" s="1756"/>
      <c r="L45" s="1760" t="s">
        <v>3518</v>
      </c>
      <c r="M45" s="270"/>
    </row>
    <row r="46" spans="1:13" s="271" customFormat="1">
      <c r="A46" s="274">
        <v>42813</v>
      </c>
      <c r="B46" s="275" t="s">
        <v>143</v>
      </c>
      <c r="C46" s="2370"/>
      <c r="D46" s="2369"/>
      <c r="E46" s="2370"/>
      <c r="F46" s="2370"/>
      <c r="G46" s="2370"/>
      <c r="H46" s="2370">
        <v>4975</v>
      </c>
      <c r="I46" s="2370">
        <v>83</v>
      </c>
      <c r="J46" s="2370"/>
      <c r="K46" s="3256"/>
      <c r="L46" s="271" t="s">
        <v>3953</v>
      </c>
      <c r="M46" s="270"/>
    </row>
    <row r="47" spans="1:13" s="271" customFormat="1" ht="20.100000000000001" customHeight="1">
      <c r="A47" s="274">
        <v>43023</v>
      </c>
      <c r="B47" s="275" t="s">
        <v>143</v>
      </c>
      <c r="C47" s="2370"/>
      <c r="D47" s="2369"/>
      <c r="E47" s="2370"/>
      <c r="F47" s="2370"/>
      <c r="G47" s="2370"/>
      <c r="H47" s="2370">
        <v>4900</v>
      </c>
      <c r="I47" s="2370">
        <v>95</v>
      </c>
      <c r="J47" s="2370"/>
      <c r="K47" s="3256"/>
      <c r="L47" s="271" t="s">
        <v>4287</v>
      </c>
      <c r="M47" s="270"/>
    </row>
    <row r="48" spans="1:13" ht="20.100000000000001" customHeight="1" thickBot="1">
      <c r="A48" s="300">
        <v>43090</v>
      </c>
      <c r="B48" s="299" t="s">
        <v>16</v>
      </c>
      <c r="C48" s="2371">
        <v>70</v>
      </c>
      <c r="D48" s="341">
        <f>+C48*(100-E48)/100</f>
        <v>63</v>
      </c>
      <c r="E48" s="2371">
        <v>10</v>
      </c>
      <c r="F48" s="2371"/>
      <c r="G48" s="2371">
        <v>230</v>
      </c>
      <c r="H48" s="2371"/>
      <c r="I48" s="2371"/>
      <c r="J48" s="2371"/>
      <c r="K48" s="3267"/>
      <c r="L48" s="339" t="s">
        <v>3987</v>
      </c>
    </row>
    <row r="49" spans="1:13" s="271" customFormat="1" ht="16.5" thickTop="1">
      <c r="A49" s="2179">
        <v>43180</v>
      </c>
      <c r="B49" s="2184" t="s">
        <v>143</v>
      </c>
      <c r="C49" s="337"/>
      <c r="D49" s="338"/>
      <c r="E49" s="337"/>
      <c r="F49" s="337"/>
      <c r="G49" s="337"/>
      <c r="H49" s="337">
        <v>5015</v>
      </c>
      <c r="I49" s="337">
        <v>86</v>
      </c>
      <c r="J49" s="337"/>
      <c r="K49" s="337"/>
      <c r="L49" s="276" t="s">
        <v>4577</v>
      </c>
      <c r="M49" s="270"/>
    </row>
    <row r="50" spans="1:13" s="271" customFormat="1">
      <c r="A50" s="4293">
        <v>43329</v>
      </c>
      <c r="B50" s="275" t="s">
        <v>16</v>
      </c>
      <c r="C50" s="2370">
        <v>55</v>
      </c>
      <c r="D50" s="2369">
        <f>+C50*(100-E50)/100</f>
        <v>49.5</v>
      </c>
      <c r="E50" s="2370">
        <v>10</v>
      </c>
      <c r="F50" s="2370" t="s">
        <v>70</v>
      </c>
      <c r="G50" s="2370">
        <v>195</v>
      </c>
      <c r="H50" s="2370"/>
      <c r="I50" s="2370"/>
      <c r="J50" s="2370"/>
      <c r="K50" s="3256"/>
      <c r="L50" s="271" t="s">
        <v>4817</v>
      </c>
      <c r="M50" s="270"/>
    </row>
    <row r="51" spans="1:13" s="271" customFormat="1">
      <c r="A51" s="4307"/>
      <c r="B51" s="275" t="s">
        <v>143</v>
      </c>
      <c r="C51" s="2370"/>
      <c r="D51" s="2369"/>
      <c r="E51" s="2370"/>
      <c r="F51" s="2370"/>
      <c r="G51" s="2370"/>
      <c r="H51" s="2370">
        <v>5120</v>
      </c>
      <c r="I51" s="2370">
        <v>84</v>
      </c>
      <c r="J51" s="2370"/>
      <c r="K51" s="3256"/>
      <c r="M51" s="270"/>
    </row>
    <row r="52" spans="1:13" s="271" customFormat="1">
      <c r="A52" s="274">
        <v>43397</v>
      </c>
      <c r="B52" s="275" t="s">
        <v>16</v>
      </c>
      <c r="C52" s="2370">
        <v>45</v>
      </c>
      <c r="D52" s="2369">
        <f>+C52*(100-E52)/100</f>
        <v>41.4</v>
      </c>
      <c r="E52" s="2370">
        <v>8</v>
      </c>
      <c r="F52" s="2370"/>
      <c r="G52" s="2370">
        <v>205</v>
      </c>
      <c r="H52" s="2370"/>
      <c r="I52" s="2370"/>
      <c r="J52" s="2370"/>
      <c r="K52" s="3256"/>
      <c r="L52" s="363" t="s">
        <v>4542</v>
      </c>
      <c r="M52" s="270"/>
    </row>
    <row r="53" spans="1:13" s="800" customFormat="1" ht="24.75" customHeight="1">
      <c r="A53" s="2437">
        <v>43403</v>
      </c>
      <c r="B53" s="1384" t="s">
        <v>14</v>
      </c>
      <c r="C53" s="4341" t="s">
        <v>4967</v>
      </c>
      <c r="D53" s="4342"/>
      <c r="E53" s="4342"/>
      <c r="F53" s="4342"/>
      <c r="G53" s="4342"/>
      <c r="H53" s="4342"/>
      <c r="I53" s="4342"/>
      <c r="J53" s="4343"/>
      <c r="K53" s="3253"/>
      <c r="L53" s="1823"/>
    </row>
    <row r="54" spans="1:13" s="271" customFormat="1" ht="20.100000000000001" customHeight="1">
      <c r="A54" s="274">
        <v>43424</v>
      </c>
      <c r="B54" s="275" t="s">
        <v>143</v>
      </c>
      <c r="C54" s="2370"/>
      <c r="D54" s="2369"/>
      <c r="E54" s="2370"/>
      <c r="F54" s="2370"/>
      <c r="G54" s="2370"/>
      <c r="H54" s="2370">
        <v>5035</v>
      </c>
      <c r="I54" s="2370">
        <v>86</v>
      </c>
      <c r="J54" s="2370"/>
      <c r="K54" s="3256"/>
      <c r="L54" s="271" t="s">
        <v>4981</v>
      </c>
      <c r="M54" s="270"/>
    </row>
    <row r="55" spans="1:13" s="271" customFormat="1" ht="16.5" thickBot="1">
      <c r="A55" s="300">
        <v>43472</v>
      </c>
      <c r="B55" s="299" t="s">
        <v>12</v>
      </c>
      <c r="C55" s="4378" t="s">
        <v>5102</v>
      </c>
      <c r="D55" s="4379"/>
      <c r="E55" s="4379"/>
      <c r="F55" s="4379"/>
      <c r="G55" s="4379"/>
      <c r="H55" s="4379"/>
      <c r="I55" s="4379"/>
      <c r="J55" s="4380"/>
      <c r="K55" s="3240"/>
      <c r="L55" s="339"/>
      <c r="M55" s="270"/>
    </row>
    <row r="56" spans="1:13" s="271" customFormat="1" ht="20.100000000000001" customHeight="1" thickTop="1">
      <c r="A56" s="2600">
        <v>43514</v>
      </c>
      <c r="B56" s="2604" t="s">
        <v>16</v>
      </c>
      <c r="C56" s="337">
        <v>40</v>
      </c>
      <c r="D56" s="338">
        <f>+C56*(100-E56)/100</f>
        <v>36.799999999999997</v>
      </c>
      <c r="E56" s="337">
        <v>8</v>
      </c>
      <c r="F56" s="337"/>
      <c r="G56" s="337">
        <v>230</v>
      </c>
      <c r="H56" s="337"/>
      <c r="I56" s="337"/>
      <c r="J56" s="337"/>
      <c r="K56" s="337"/>
      <c r="L56" s="276" t="s">
        <v>4696</v>
      </c>
      <c r="M56" s="270"/>
    </row>
    <row r="57" spans="1:13" s="271" customFormat="1" ht="20.100000000000001" customHeight="1">
      <c r="A57" s="274">
        <v>43572</v>
      </c>
      <c r="B57" s="275" t="s">
        <v>143</v>
      </c>
      <c r="C57" s="2370"/>
      <c r="D57" s="2369"/>
      <c r="E57" s="2370"/>
      <c r="F57" s="2370"/>
      <c r="G57" s="2370"/>
      <c r="H57" s="2370">
        <v>5040</v>
      </c>
      <c r="I57" s="2370">
        <v>87</v>
      </c>
      <c r="J57" s="2370"/>
      <c r="K57" s="3256"/>
      <c r="L57" s="271" t="s">
        <v>5602</v>
      </c>
      <c r="M57" s="270"/>
    </row>
    <row r="58" spans="1:13" s="271" customFormat="1" ht="20.100000000000001" customHeight="1">
      <c r="A58" s="274">
        <v>43795</v>
      </c>
      <c r="B58" s="275" t="s">
        <v>16</v>
      </c>
      <c r="C58" s="2370">
        <v>37</v>
      </c>
      <c r="D58" s="2369">
        <f>+C58*(100-E58)/100</f>
        <v>33.299999999999997</v>
      </c>
      <c r="E58" s="2370">
        <v>10</v>
      </c>
      <c r="F58" s="2370"/>
      <c r="G58" s="2370">
        <v>160</v>
      </c>
      <c r="H58" s="2370"/>
      <c r="I58" s="2370"/>
      <c r="J58" s="2370"/>
      <c r="K58" s="337"/>
      <c r="L58" s="276" t="s">
        <v>4696</v>
      </c>
      <c r="M58" s="270"/>
    </row>
    <row r="59" spans="1:13" s="271" customFormat="1" ht="31.5" customHeight="1">
      <c r="A59" s="274">
        <v>43820</v>
      </c>
      <c r="B59" s="275" t="s">
        <v>143</v>
      </c>
      <c r="C59" s="2370"/>
      <c r="D59" s="2369"/>
      <c r="E59" s="2370"/>
      <c r="F59" s="2370"/>
      <c r="G59" s="2370"/>
      <c r="H59" s="2370">
        <v>5085</v>
      </c>
      <c r="I59" s="2370">
        <v>88</v>
      </c>
      <c r="J59" s="2370"/>
      <c r="K59" s="3256"/>
      <c r="L59" s="271" t="s">
        <v>5831</v>
      </c>
      <c r="M59" s="270"/>
    </row>
    <row r="60" spans="1:13" s="271" customFormat="1" ht="20.100000000000001" customHeight="1">
      <c r="A60" s="3629">
        <v>43920</v>
      </c>
      <c r="B60" s="3130" t="s">
        <v>4</v>
      </c>
      <c r="C60" s="3135"/>
      <c r="D60" s="3131"/>
      <c r="E60" s="3135">
        <v>5</v>
      </c>
      <c r="F60" s="3135"/>
      <c r="G60" s="3135"/>
      <c r="H60" s="3135"/>
      <c r="I60" s="3135"/>
      <c r="J60" s="3135"/>
      <c r="K60" s="3135"/>
      <c r="L60" s="3137"/>
      <c r="M60" s="270"/>
    </row>
    <row r="61" spans="1:13" s="271" customFormat="1" ht="20.100000000000001" customHeight="1">
      <c r="A61" s="3629">
        <v>43951</v>
      </c>
      <c r="B61" s="3130" t="s">
        <v>4</v>
      </c>
      <c r="C61" s="3135"/>
      <c r="D61" s="3131"/>
      <c r="E61" s="3135">
        <v>5</v>
      </c>
      <c r="F61" s="3135"/>
      <c r="G61" s="3135"/>
      <c r="H61" s="3135"/>
      <c r="I61" s="3135"/>
      <c r="J61" s="3135"/>
      <c r="K61" s="3135"/>
      <c r="L61" s="3137"/>
      <c r="M61" s="270"/>
    </row>
    <row r="62" spans="1:13" s="271" customFormat="1" ht="39.75" customHeight="1">
      <c r="A62" s="274">
        <v>43967</v>
      </c>
      <c r="B62" s="275" t="s">
        <v>12</v>
      </c>
      <c r="C62" s="4340" t="s">
        <v>6166</v>
      </c>
      <c r="D62" s="4263"/>
      <c r="E62" s="4263"/>
      <c r="F62" s="4263"/>
      <c r="G62" s="4263"/>
      <c r="H62" s="4263"/>
      <c r="I62" s="4263"/>
      <c r="J62" s="4344"/>
      <c r="K62" s="3221"/>
      <c r="M62" s="270"/>
    </row>
    <row r="63" spans="1:13" s="271" customFormat="1" ht="21.75" customHeight="1">
      <c r="A63" s="3629">
        <v>43981</v>
      </c>
      <c r="B63" s="3130" t="s">
        <v>4</v>
      </c>
      <c r="C63" s="3135"/>
      <c r="D63" s="3131"/>
      <c r="E63" s="3135">
        <v>5</v>
      </c>
      <c r="F63" s="3135"/>
      <c r="G63" s="3135"/>
      <c r="H63" s="3135"/>
      <c r="I63" s="3135"/>
      <c r="J63" s="3135"/>
      <c r="K63" s="3135"/>
      <c r="L63" s="3137"/>
      <c r="M63" s="270"/>
    </row>
    <row r="64" spans="1:13" s="271" customFormat="1" ht="20.100000000000001" customHeight="1">
      <c r="A64" s="3629">
        <v>44012</v>
      </c>
      <c r="B64" s="3130" t="s">
        <v>4</v>
      </c>
      <c r="C64" s="3135"/>
      <c r="D64" s="3131"/>
      <c r="E64" s="3135">
        <v>5</v>
      </c>
      <c r="F64" s="3135"/>
      <c r="G64" s="3135"/>
      <c r="H64" s="3135"/>
      <c r="I64" s="3135"/>
      <c r="J64" s="3135"/>
      <c r="K64" s="3135"/>
      <c r="L64" s="3137"/>
      <c r="M64" s="270"/>
    </row>
    <row r="65" spans="1:13" s="271" customFormat="1">
      <c r="A65" s="274">
        <v>44026</v>
      </c>
      <c r="B65" s="275" t="s">
        <v>16</v>
      </c>
      <c r="C65" s="3194">
        <v>40</v>
      </c>
      <c r="D65" s="3194">
        <f>C65*(100-E65)/100</f>
        <v>38</v>
      </c>
      <c r="E65" s="3194">
        <v>5</v>
      </c>
      <c r="F65" s="3194" t="s">
        <v>70</v>
      </c>
      <c r="G65" s="3194">
        <v>180</v>
      </c>
      <c r="H65" s="2370"/>
      <c r="I65" s="2370"/>
      <c r="J65" s="2370"/>
      <c r="K65" s="3256"/>
      <c r="L65" s="348" t="s">
        <v>3518</v>
      </c>
      <c r="M65" s="270"/>
    </row>
    <row r="66" spans="1:13" s="271" customFormat="1" ht="20.100000000000001" customHeight="1">
      <c r="A66" s="3629">
        <v>44042</v>
      </c>
      <c r="B66" s="3130" t="s">
        <v>4</v>
      </c>
      <c r="C66" s="3135"/>
      <c r="D66" s="3131"/>
      <c r="E66" s="3135">
        <v>5</v>
      </c>
      <c r="F66" s="3135"/>
      <c r="G66" s="3135"/>
      <c r="H66" s="3135"/>
      <c r="I66" s="3135"/>
      <c r="J66" s="3135"/>
      <c r="K66" s="3135"/>
      <c r="L66" s="3137"/>
      <c r="M66" s="270"/>
    </row>
    <row r="67" spans="1:13" s="271" customFormat="1" ht="20.100000000000001" customHeight="1">
      <c r="A67" s="3629">
        <v>44073</v>
      </c>
      <c r="B67" s="3130" t="s">
        <v>4</v>
      </c>
      <c r="C67" s="3135"/>
      <c r="D67" s="3131"/>
      <c r="E67" s="3135">
        <v>5</v>
      </c>
      <c r="F67" s="3135"/>
      <c r="G67" s="3135"/>
      <c r="H67" s="3135"/>
      <c r="I67" s="3135"/>
      <c r="J67" s="3135"/>
      <c r="K67" s="3135"/>
      <c r="L67" s="3137"/>
      <c r="M67" s="270"/>
    </row>
    <row r="68" spans="1:13" s="271" customFormat="1">
      <c r="A68" s="274">
        <v>44101</v>
      </c>
      <c r="B68" s="275" t="s">
        <v>12</v>
      </c>
      <c r="C68" s="4340" t="s">
        <v>5497</v>
      </c>
      <c r="D68" s="4263"/>
      <c r="E68" s="4263"/>
      <c r="F68" s="4263"/>
      <c r="G68" s="4263"/>
      <c r="H68" s="4263"/>
      <c r="I68" s="4263"/>
      <c r="J68" s="4344"/>
      <c r="K68" s="3256"/>
      <c r="M68" s="270"/>
    </row>
    <row r="69" spans="1:13" s="271" customFormat="1">
      <c r="A69" s="274">
        <v>44201</v>
      </c>
      <c r="B69" s="275" t="s">
        <v>12</v>
      </c>
      <c r="C69" s="4273" t="s">
        <v>757</v>
      </c>
      <c r="D69" s="4274"/>
      <c r="E69" s="4274"/>
      <c r="F69" s="4274"/>
      <c r="G69" s="4274"/>
      <c r="H69" s="4274"/>
      <c r="I69" s="4274"/>
      <c r="J69" s="4275"/>
      <c r="K69" s="3256"/>
      <c r="M69" s="270"/>
    </row>
    <row r="70" spans="1:13" s="271" customFormat="1">
      <c r="A70" s="274">
        <v>44216</v>
      </c>
      <c r="B70" s="275" t="s">
        <v>143</v>
      </c>
      <c r="C70" s="2370"/>
      <c r="D70" s="2369" t="s">
        <v>324</v>
      </c>
      <c r="E70" s="2370"/>
      <c r="F70" s="2370"/>
      <c r="G70" s="2370"/>
      <c r="H70" s="2370">
        <v>4965</v>
      </c>
      <c r="I70" s="2370">
        <v>100</v>
      </c>
      <c r="J70" s="2370"/>
      <c r="K70" s="3256"/>
      <c r="L70" s="271" t="s">
        <v>6457</v>
      </c>
      <c r="M70" s="270"/>
    </row>
    <row r="71" spans="1:13" s="271" customFormat="1">
      <c r="A71" s="274">
        <v>44295</v>
      </c>
      <c r="B71" s="275" t="s">
        <v>6572</v>
      </c>
      <c r="C71" s="3920">
        <v>45</v>
      </c>
      <c r="D71" s="3920">
        <f t="shared" ref="D71" si="0">+C71-(E71*C71/100)</f>
        <v>42.75</v>
      </c>
      <c r="E71" s="3920">
        <v>5</v>
      </c>
      <c r="F71" s="3920" t="s">
        <v>70</v>
      </c>
      <c r="G71" s="3920">
        <v>180</v>
      </c>
      <c r="H71" s="2370"/>
      <c r="I71" s="2370"/>
      <c r="J71" s="2370"/>
      <c r="K71" s="3256"/>
      <c r="L71" s="271" t="s">
        <v>6394</v>
      </c>
      <c r="M71" s="270"/>
    </row>
    <row r="72" spans="1:13" s="271" customFormat="1">
      <c r="A72" s="274">
        <v>44367</v>
      </c>
      <c r="B72" s="275" t="s">
        <v>143</v>
      </c>
      <c r="C72" s="2370"/>
      <c r="D72" s="2369" t="s">
        <v>324</v>
      </c>
      <c r="E72" s="2370"/>
      <c r="F72" s="2370"/>
      <c r="G72" s="2370"/>
      <c r="H72" s="2370">
        <v>5650</v>
      </c>
      <c r="I72" s="2370">
        <v>100</v>
      </c>
      <c r="J72" s="2370"/>
      <c r="K72" s="3256"/>
      <c r="L72" s="342" t="s">
        <v>6703</v>
      </c>
      <c r="M72" s="270"/>
    </row>
    <row r="73" spans="1:13" s="271" customFormat="1" ht="35.25" customHeight="1">
      <c r="A73" s="2327">
        <v>44426</v>
      </c>
      <c r="B73" s="2328" t="s">
        <v>6677</v>
      </c>
      <c r="C73" s="4943" t="s">
        <v>6789</v>
      </c>
      <c r="D73" s="4409"/>
      <c r="E73" s="4409"/>
      <c r="F73" s="4409"/>
      <c r="G73" s="4409"/>
      <c r="H73" s="4409"/>
      <c r="I73" s="4409"/>
      <c r="J73" s="4944"/>
      <c r="K73" s="4169"/>
      <c r="L73" s="4170"/>
      <c r="M73" s="270"/>
    </row>
    <row r="74" spans="1:13" s="271" customFormat="1">
      <c r="A74" s="274">
        <v>44449</v>
      </c>
      <c r="B74" s="275" t="s">
        <v>143</v>
      </c>
      <c r="C74" s="2370"/>
      <c r="D74" s="2369">
        <f t="shared" ref="D74:D103" si="1">+C74*(100-E74)/100</f>
        <v>0</v>
      </c>
      <c r="E74" s="2370"/>
      <c r="F74" s="2370"/>
      <c r="G74" s="2370"/>
      <c r="H74" s="4176">
        <v>4870</v>
      </c>
      <c r="I74" s="4176">
        <v>100</v>
      </c>
      <c r="J74" s="2370"/>
      <c r="K74" s="3256"/>
      <c r="L74" s="342" t="s">
        <v>6824</v>
      </c>
      <c r="M74" s="270"/>
    </row>
    <row r="75" spans="1:13" s="271" customFormat="1" ht="20.100000000000001" customHeight="1">
      <c r="A75" s="365">
        <v>44507</v>
      </c>
      <c r="B75" s="1384" t="s">
        <v>16</v>
      </c>
      <c r="C75" s="1293">
        <v>35</v>
      </c>
      <c r="D75" s="1627">
        <f t="shared" si="1"/>
        <v>31.5</v>
      </c>
      <c r="E75" s="1293">
        <v>10</v>
      </c>
      <c r="F75" s="1293" t="s">
        <v>70</v>
      </c>
      <c r="G75" s="1293">
        <v>185</v>
      </c>
      <c r="H75" s="1293"/>
      <c r="I75" s="1293"/>
      <c r="J75" s="1293"/>
      <c r="K75" s="4239"/>
      <c r="L75" s="1823" t="s">
        <v>6915</v>
      </c>
      <c r="M75" s="270"/>
    </row>
    <row r="76" spans="1:13" s="271" customFormat="1">
      <c r="A76" s="274"/>
      <c r="B76" s="275"/>
      <c r="C76" s="2370"/>
      <c r="D76" s="2369">
        <f t="shared" si="1"/>
        <v>0</v>
      </c>
      <c r="E76" s="2370"/>
      <c r="F76" s="2370"/>
      <c r="G76" s="2370"/>
      <c r="H76" s="2370"/>
      <c r="I76" s="2370"/>
      <c r="J76" s="2370"/>
      <c r="K76" s="3256"/>
      <c r="M76" s="270"/>
    </row>
    <row r="77" spans="1:13" s="271" customFormat="1">
      <c r="A77" s="274"/>
      <c r="B77" s="275"/>
      <c r="C77" s="2370"/>
      <c r="D77" s="2369">
        <f t="shared" si="1"/>
        <v>0</v>
      </c>
      <c r="E77" s="2370"/>
      <c r="F77" s="2370"/>
      <c r="G77" s="2370"/>
      <c r="H77" s="2370"/>
      <c r="I77" s="2370"/>
      <c r="J77" s="2370"/>
      <c r="K77" s="3256"/>
      <c r="M77" s="270"/>
    </row>
    <row r="78" spans="1:13" s="271" customFormat="1">
      <c r="A78" s="274"/>
      <c r="B78" s="275"/>
      <c r="C78" s="2370"/>
      <c r="D78" s="2369">
        <f t="shared" si="1"/>
        <v>0</v>
      </c>
      <c r="E78" s="2370"/>
      <c r="F78" s="2370"/>
      <c r="G78" s="2370"/>
      <c r="H78" s="2370"/>
      <c r="I78" s="2370"/>
      <c r="J78" s="2370"/>
      <c r="K78" s="3256"/>
      <c r="M78" s="270"/>
    </row>
    <row r="79" spans="1:13" s="271" customFormat="1">
      <c r="A79" s="274"/>
      <c r="B79" s="275"/>
      <c r="C79" s="2370"/>
      <c r="D79" s="2369">
        <f t="shared" si="1"/>
        <v>0</v>
      </c>
      <c r="E79" s="2370"/>
      <c r="F79" s="2370"/>
      <c r="G79" s="2370"/>
      <c r="H79" s="2370"/>
      <c r="I79" s="2370"/>
      <c r="J79" s="2370"/>
      <c r="K79" s="3256"/>
      <c r="M79" s="270"/>
    </row>
    <row r="80" spans="1:13" s="271" customFormat="1">
      <c r="A80" s="274"/>
      <c r="B80" s="275"/>
      <c r="C80" s="2370"/>
      <c r="D80" s="2369">
        <f t="shared" si="1"/>
        <v>0</v>
      </c>
      <c r="E80" s="2370"/>
      <c r="F80" s="2370"/>
      <c r="G80" s="2370"/>
      <c r="H80" s="2370"/>
      <c r="I80" s="2370"/>
      <c r="J80" s="2370"/>
      <c r="K80" s="3256"/>
      <c r="M80" s="270"/>
    </row>
    <row r="81" spans="1:13" s="271" customFormat="1" ht="20.100000000000001" customHeight="1">
      <c r="A81" s="274"/>
      <c r="B81" s="275"/>
      <c r="C81" s="2370"/>
      <c r="D81" s="2369">
        <f t="shared" si="1"/>
        <v>0</v>
      </c>
      <c r="E81" s="2370"/>
      <c r="F81" s="2370"/>
      <c r="G81" s="2370"/>
      <c r="H81" s="2370"/>
      <c r="I81" s="2370"/>
      <c r="J81" s="2370"/>
      <c r="K81" s="3256"/>
      <c r="M81" s="270"/>
    </row>
    <row r="82" spans="1:13" s="271" customFormat="1" ht="20.100000000000001" customHeight="1">
      <c r="A82" s="274"/>
      <c r="B82" s="275"/>
      <c r="C82" s="2370"/>
      <c r="D82" s="2369">
        <f t="shared" si="1"/>
        <v>0</v>
      </c>
      <c r="E82" s="2370"/>
      <c r="F82" s="2370"/>
      <c r="G82" s="2370"/>
      <c r="H82" s="2370"/>
      <c r="I82" s="2370"/>
      <c r="J82" s="2370"/>
      <c r="K82" s="3256"/>
      <c r="M82" s="270"/>
    </row>
    <row r="83" spans="1:13" s="271" customFormat="1" ht="20.100000000000001" customHeight="1">
      <c r="A83" s="274"/>
      <c r="B83" s="275"/>
      <c r="C83" s="2370"/>
      <c r="D83" s="2369">
        <f t="shared" si="1"/>
        <v>0</v>
      </c>
      <c r="E83" s="2370"/>
      <c r="F83" s="2370"/>
      <c r="G83" s="2370"/>
      <c r="H83" s="2370"/>
      <c r="I83" s="2370"/>
      <c r="J83" s="2370"/>
      <c r="K83" s="3256"/>
      <c r="M83" s="270"/>
    </row>
    <row r="84" spans="1:13" s="271" customFormat="1" ht="20.100000000000001" customHeight="1">
      <c r="A84" s="274"/>
      <c r="B84" s="275"/>
      <c r="C84" s="2370"/>
      <c r="D84" s="2369">
        <f t="shared" si="1"/>
        <v>0</v>
      </c>
      <c r="E84" s="2370"/>
      <c r="F84" s="2370"/>
      <c r="G84" s="2370"/>
      <c r="H84" s="2370"/>
      <c r="I84" s="2370"/>
      <c r="J84" s="2370"/>
      <c r="K84" s="3256"/>
      <c r="M84" s="270"/>
    </row>
    <row r="85" spans="1:13" s="271" customFormat="1" ht="20.100000000000001" customHeight="1">
      <c r="A85" s="274"/>
      <c r="B85" s="275"/>
      <c r="C85" s="2370"/>
      <c r="D85" s="2369">
        <f t="shared" si="1"/>
        <v>0</v>
      </c>
      <c r="E85" s="2370"/>
      <c r="F85" s="2370"/>
      <c r="G85" s="2370"/>
      <c r="H85" s="2370"/>
      <c r="I85" s="2370"/>
      <c r="J85" s="2370"/>
      <c r="K85" s="3256"/>
      <c r="M85" s="270"/>
    </row>
    <row r="86" spans="1:13" s="271" customFormat="1" ht="20.100000000000001" customHeight="1">
      <c r="A86" s="274"/>
      <c r="B86" s="275"/>
      <c r="C86" s="2370"/>
      <c r="D86" s="2369">
        <f t="shared" si="1"/>
        <v>0</v>
      </c>
      <c r="E86" s="2370"/>
      <c r="F86" s="2370"/>
      <c r="G86" s="2370"/>
      <c r="H86" s="2370"/>
      <c r="I86" s="2370"/>
      <c r="J86" s="2370"/>
      <c r="K86" s="3256"/>
      <c r="M86" s="270"/>
    </row>
    <row r="87" spans="1:13" s="271" customFormat="1" ht="20.100000000000001" customHeight="1">
      <c r="A87" s="274"/>
      <c r="B87" s="275"/>
      <c r="C87" s="2370"/>
      <c r="D87" s="2369">
        <f t="shared" si="1"/>
        <v>0</v>
      </c>
      <c r="E87" s="2370"/>
      <c r="F87" s="2370"/>
      <c r="G87" s="2370"/>
      <c r="H87" s="2370"/>
      <c r="I87" s="2370"/>
      <c r="J87" s="2370"/>
      <c r="K87" s="3256"/>
      <c r="M87" s="270"/>
    </row>
    <row r="88" spans="1:13" s="271" customFormat="1" ht="20.100000000000001" customHeight="1">
      <c r="A88" s="274"/>
      <c r="B88" s="275"/>
      <c r="C88" s="2370"/>
      <c r="D88" s="2369">
        <f t="shared" si="1"/>
        <v>0</v>
      </c>
      <c r="E88" s="2370"/>
      <c r="F88" s="2370"/>
      <c r="G88" s="2370"/>
      <c r="H88" s="2370"/>
      <c r="I88" s="2370"/>
      <c r="J88" s="2370"/>
      <c r="K88" s="3256"/>
      <c r="M88" s="270"/>
    </row>
    <row r="89" spans="1:13" s="271" customFormat="1">
      <c r="A89" s="274"/>
      <c r="B89" s="275"/>
      <c r="C89" s="2370"/>
      <c r="D89" s="2369">
        <f t="shared" si="1"/>
        <v>0</v>
      </c>
      <c r="E89" s="2370"/>
      <c r="F89" s="2370"/>
      <c r="G89" s="2370"/>
      <c r="H89" s="2370"/>
      <c r="I89" s="2370"/>
      <c r="J89" s="2370"/>
      <c r="K89" s="3256"/>
      <c r="M89" s="270"/>
    </row>
    <row r="90" spans="1:13" s="271" customFormat="1" ht="20.100000000000001" customHeight="1">
      <c r="A90" s="274"/>
      <c r="B90" s="275"/>
      <c r="C90" s="2370"/>
      <c r="D90" s="2369">
        <f t="shared" si="1"/>
        <v>0</v>
      </c>
      <c r="E90" s="2370"/>
      <c r="F90" s="2370"/>
      <c r="G90" s="2370"/>
      <c r="H90" s="2370"/>
      <c r="I90" s="2370"/>
      <c r="J90" s="2370"/>
      <c r="K90" s="3256"/>
      <c r="M90" s="270"/>
    </row>
    <row r="91" spans="1:13" s="271" customFormat="1">
      <c r="A91" s="274"/>
      <c r="B91" s="275"/>
      <c r="C91" s="2370"/>
      <c r="D91" s="2369">
        <f t="shared" si="1"/>
        <v>0</v>
      </c>
      <c r="E91" s="2370"/>
      <c r="F91" s="2370"/>
      <c r="G91" s="2370"/>
      <c r="H91" s="2370"/>
      <c r="I91" s="2370"/>
      <c r="J91" s="2370"/>
      <c r="K91" s="3256"/>
      <c r="M91" s="270"/>
    </row>
    <row r="92" spans="1:13" s="271" customFormat="1" ht="20.100000000000001" customHeight="1">
      <c r="A92" s="274"/>
      <c r="B92" s="275"/>
      <c r="C92" s="2370"/>
      <c r="D92" s="2369">
        <f t="shared" si="1"/>
        <v>0</v>
      </c>
      <c r="E92" s="2370"/>
      <c r="F92" s="2370"/>
      <c r="G92" s="2370"/>
      <c r="H92" s="2370"/>
      <c r="I92" s="2370"/>
      <c r="J92" s="2370"/>
      <c r="K92" s="3256"/>
      <c r="M92" s="270"/>
    </row>
    <row r="93" spans="1:13" s="271" customFormat="1">
      <c r="A93" s="274"/>
      <c r="B93" s="275"/>
      <c r="C93" s="2370"/>
      <c r="D93" s="2369">
        <f t="shared" si="1"/>
        <v>0</v>
      </c>
      <c r="E93" s="2370"/>
      <c r="F93" s="2370"/>
      <c r="G93" s="2370"/>
      <c r="H93" s="2370"/>
      <c r="I93" s="2370"/>
      <c r="J93" s="2370"/>
      <c r="K93" s="3256"/>
      <c r="M93" s="270"/>
    </row>
    <row r="94" spans="1:13" s="271" customFormat="1">
      <c r="A94" s="274"/>
      <c r="B94" s="275"/>
      <c r="C94" s="2370"/>
      <c r="D94" s="2369">
        <f t="shared" si="1"/>
        <v>0</v>
      </c>
      <c r="E94" s="2370"/>
      <c r="F94" s="2370"/>
      <c r="G94" s="2370"/>
      <c r="H94" s="2370"/>
      <c r="I94" s="2370"/>
      <c r="J94" s="2370"/>
      <c r="K94" s="3256"/>
      <c r="M94" s="270"/>
    </row>
    <row r="95" spans="1:13" s="271" customFormat="1">
      <c r="A95" s="274"/>
      <c r="B95" s="275"/>
      <c r="C95" s="2370"/>
      <c r="D95" s="2369">
        <f t="shared" si="1"/>
        <v>0</v>
      </c>
      <c r="E95" s="2370"/>
      <c r="F95" s="2370"/>
      <c r="G95" s="2370"/>
      <c r="H95" s="2370"/>
      <c r="I95" s="2370"/>
      <c r="J95" s="2370"/>
      <c r="K95" s="3256"/>
      <c r="M95" s="270"/>
    </row>
    <row r="96" spans="1:13" s="271" customFormat="1" ht="20.100000000000001" customHeight="1">
      <c r="A96" s="274"/>
      <c r="B96" s="275"/>
      <c r="C96" s="2370"/>
      <c r="D96" s="2369">
        <f t="shared" si="1"/>
        <v>0</v>
      </c>
      <c r="E96" s="2370"/>
      <c r="F96" s="2370"/>
      <c r="G96" s="2370"/>
      <c r="H96" s="2370"/>
      <c r="I96" s="2370"/>
      <c r="J96" s="2370"/>
      <c r="K96" s="3256"/>
      <c r="M96" s="270"/>
    </row>
    <row r="97" spans="1:13" s="271" customFormat="1" ht="20.100000000000001" customHeight="1">
      <c r="A97" s="274"/>
      <c r="B97" s="275"/>
      <c r="C97" s="2370"/>
      <c r="D97" s="2369">
        <f t="shared" si="1"/>
        <v>0</v>
      </c>
      <c r="E97" s="2370"/>
      <c r="F97" s="2370"/>
      <c r="G97" s="2370"/>
      <c r="H97" s="2370"/>
      <c r="I97" s="2370"/>
      <c r="J97" s="2370"/>
      <c r="K97" s="3256"/>
      <c r="M97" s="270"/>
    </row>
    <row r="98" spans="1:13" s="271" customFormat="1" ht="20.100000000000001" customHeight="1">
      <c r="A98" s="274"/>
      <c r="B98" s="275"/>
      <c r="C98" s="2370"/>
      <c r="D98" s="2369">
        <f t="shared" si="1"/>
        <v>0</v>
      </c>
      <c r="E98" s="2370"/>
      <c r="F98" s="2370"/>
      <c r="G98" s="2370"/>
      <c r="H98" s="2370"/>
      <c r="I98" s="2370"/>
      <c r="J98" s="2370"/>
      <c r="K98" s="3256"/>
      <c r="M98" s="270"/>
    </row>
    <row r="99" spans="1:13" s="271" customFormat="1" ht="20.100000000000001" customHeight="1">
      <c r="A99" s="274"/>
      <c r="B99" s="275"/>
      <c r="C99" s="2370"/>
      <c r="D99" s="2369">
        <f t="shared" si="1"/>
        <v>0</v>
      </c>
      <c r="E99" s="2370"/>
      <c r="F99" s="2370"/>
      <c r="G99" s="2370"/>
      <c r="H99" s="2370"/>
      <c r="I99" s="2370"/>
      <c r="J99" s="2370"/>
      <c r="K99" s="3256"/>
      <c r="M99" s="270"/>
    </row>
    <row r="100" spans="1:13" s="271" customFormat="1">
      <c r="A100" s="274"/>
      <c r="B100" s="275"/>
      <c r="C100" s="2370"/>
      <c r="D100" s="2369">
        <f t="shared" si="1"/>
        <v>0</v>
      </c>
      <c r="E100" s="2370"/>
      <c r="F100" s="2370"/>
      <c r="G100" s="2370"/>
      <c r="H100" s="2370"/>
      <c r="I100" s="2370"/>
      <c r="J100" s="2370"/>
      <c r="K100" s="3256"/>
      <c r="M100" s="270"/>
    </row>
    <row r="101" spans="1:13" s="271" customFormat="1">
      <c r="A101" s="274"/>
      <c r="B101" s="275"/>
      <c r="C101" s="2370"/>
      <c r="D101" s="2369">
        <f t="shared" si="1"/>
        <v>0</v>
      </c>
      <c r="E101" s="2370"/>
      <c r="F101" s="2370"/>
      <c r="G101" s="2370"/>
      <c r="H101" s="2370"/>
      <c r="I101" s="2370"/>
      <c r="J101" s="2370"/>
      <c r="K101" s="3256"/>
      <c r="M101" s="270"/>
    </row>
    <row r="102" spans="1:13" s="271" customFormat="1">
      <c r="A102" s="274"/>
      <c r="B102" s="275"/>
      <c r="C102" s="2370"/>
      <c r="D102" s="2369">
        <f t="shared" si="1"/>
        <v>0</v>
      </c>
      <c r="E102" s="2370"/>
      <c r="F102" s="2370"/>
      <c r="G102" s="2370"/>
      <c r="H102" s="2370"/>
      <c r="I102" s="2370"/>
      <c r="J102" s="2370"/>
      <c r="K102" s="3256"/>
      <c r="M102" s="270"/>
    </row>
    <row r="103" spans="1:13" s="271" customFormat="1" ht="20.100000000000001" customHeight="1">
      <c r="A103" s="274"/>
      <c r="B103" s="275"/>
      <c r="C103" s="2370"/>
      <c r="D103" s="2369">
        <f t="shared" si="1"/>
        <v>0</v>
      </c>
      <c r="E103" s="2370"/>
      <c r="F103" s="2370"/>
      <c r="G103" s="2370"/>
      <c r="H103" s="2370"/>
      <c r="I103" s="2370"/>
      <c r="J103" s="2370"/>
      <c r="K103" s="3256"/>
      <c r="M103" s="270"/>
    </row>
    <row r="104" spans="1:13" s="271" customFormat="1">
      <c r="A104" s="274"/>
      <c r="B104" s="275"/>
      <c r="C104" s="2370"/>
      <c r="D104" s="2369">
        <f t="shared" ref="D104:D135" si="2">+C104*(100-E104)/100</f>
        <v>0</v>
      </c>
      <c r="E104" s="2370"/>
      <c r="F104" s="2370"/>
      <c r="G104" s="2370"/>
      <c r="H104" s="2370"/>
      <c r="I104" s="2370"/>
      <c r="J104" s="2370"/>
      <c r="K104" s="3256"/>
      <c r="M104" s="270"/>
    </row>
    <row r="105" spans="1:13" s="271" customFormat="1">
      <c r="A105" s="274"/>
      <c r="B105" s="275"/>
      <c r="C105" s="2370"/>
      <c r="D105" s="2369">
        <f t="shared" si="2"/>
        <v>0</v>
      </c>
      <c r="E105" s="2370"/>
      <c r="F105" s="2370"/>
      <c r="G105" s="2370"/>
      <c r="H105" s="2370"/>
      <c r="I105" s="2370"/>
      <c r="J105" s="2370"/>
      <c r="K105" s="3256"/>
      <c r="M105" s="270"/>
    </row>
    <row r="106" spans="1:13" s="271" customFormat="1">
      <c r="A106" s="274"/>
      <c r="B106" s="275"/>
      <c r="C106" s="2370"/>
      <c r="D106" s="2369">
        <f t="shared" si="2"/>
        <v>0</v>
      </c>
      <c r="E106" s="2370"/>
      <c r="F106" s="2370"/>
      <c r="G106" s="2370"/>
      <c r="H106" s="2370"/>
      <c r="I106" s="2370"/>
      <c r="J106" s="2370"/>
      <c r="K106" s="3256"/>
      <c r="M106" s="270"/>
    </row>
    <row r="107" spans="1:13" s="271" customFormat="1" ht="20.100000000000001" customHeight="1">
      <c r="A107" s="274"/>
      <c r="B107" s="275"/>
      <c r="C107" s="2370"/>
      <c r="D107" s="2369">
        <f t="shared" si="2"/>
        <v>0</v>
      </c>
      <c r="E107" s="2370"/>
      <c r="F107" s="2370"/>
      <c r="G107" s="2370"/>
      <c r="H107" s="2370"/>
      <c r="I107" s="2370"/>
      <c r="J107" s="2370"/>
      <c r="K107" s="3256"/>
      <c r="M107" s="270"/>
    </row>
    <row r="108" spans="1:13" s="271" customFormat="1" ht="20.100000000000001" customHeight="1">
      <c r="A108" s="274"/>
      <c r="B108" s="275"/>
      <c r="C108" s="2370"/>
      <c r="D108" s="2369">
        <f t="shared" si="2"/>
        <v>0</v>
      </c>
      <c r="E108" s="2370"/>
      <c r="F108" s="2370"/>
      <c r="G108" s="2370"/>
      <c r="H108" s="2370"/>
      <c r="I108" s="2370"/>
      <c r="J108" s="2370"/>
      <c r="K108" s="3256"/>
      <c r="M108" s="270"/>
    </row>
    <row r="109" spans="1:13" s="271" customFormat="1">
      <c r="A109" s="274"/>
      <c r="B109" s="275"/>
      <c r="C109" s="2370"/>
      <c r="D109" s="2369">
        <f t="shared" si="2"/>
        <v>0</v>
      </c>
      <c r="E109" s="2370"/>
      <c r="F109" s="2370"/>
      <c r="G109" s="2370"/>
      <c r="H109" s="2370"/>
      <c r="I109" s="2370"/>
      <c r="J109" s="2370"/>
      <c r="K109" s="3256"/>
      <c r="M109" s="270"/>
    </row>
    <row r="110" spans="1:13" s="271" customFormat="1">
      <c r="A110" s="274"/>
      <c r="B110" s="275"/>
      <c r="C110" s="2370"/>
      <c r="D110" s="2369">
        <f t="shared" si="2"/>
        <v>0</v>
      </c>
      <c r="E110" s="2370"/>
      <c r="F110" s="2370"/>
      <c r="G110" s="2370"/>
      <c r="H110" s="2370"/>
      <c r="I110" s="2370"/>
      <c r="J110" s="2370"/>
      <c r="K110" s="3256"/>
      <c r="M110" s="270"/>
    </row>
    <row r="111" spans="1:13" s="271" customFormat="1">
      <c r="A111" s="274"/>
      <c r="B111" s="275"/>
      <c r="C111" s="2370"/>
      <c r="D111" s="2369">
        <f t="shared" si="2"/>
        <v>0</v>
      </c>
      <c r="E111" s="2370"/>
      <c r="F111" s="2370"/>
      <c r="G111" s="2370"/>
      <c r="H111" s="2370"/>
      <c r="I111" s="2370"/>
      <c r="J111" s="2370"/>
      <c r="K111" s="3256"/>
      <c r="M111" s="270"/>
    </row>
    <row r="112" spans="1:13" s="271" customFormat="1">
      <c r="A112" s="274"/>
      <c r="B112" s="275"/>
      <c r="C112" s="2370"/>
      <c r="D112" s="2369">
        <f t="shared" si="2"/>
        <v>0</v>
      </c>
      <c r="E112" s="2370"/>
      <c r="F112" s="2370"/>
      <c r="G112" s="2370"/>
      <c r="H112" s="2370"/>
      <c r="I112" s="2370"/>
      <c r="J112" s="2370"/>
      <c r="K112" s="3256"/>
      <c r="M112" s="270"/>
    </row>
    <row r="113" spans="1:13" s="271" customFormat="1">
      <c r="A113" s="274"/>
      <c r="B113" s="275"/>
      <c r="C113" s="2370"/>
      <c r="D113" s="2369">
        <f t="shared" si="2"/>
        <v>0</v>
      </c>
      <c r="E113" s="2370"/>
      <c r="F113" s="2370"/>
      <c r="G113" s="2370"/>
      <c r="H113" s="2370"/>
      <c r="I113" s="2370"/>
      <c r="J113" s="2370"/>
      <c r="K113" s="3256"/>
      <c r="M113" s="270"/>
    </row>
    <row r="114" spans="1:13" s="271" customFormat="1">
      <c r="A114" s="274"/>
      <c r="B114" s="275"/>
      <c r="C114" s="2370"/>
      <c r="D114" s="2369">
        <f t="shared" si="2"/>
        <v>0</v>
      </c>
      <c r="E114" s="2370"/>
      <c r="F114" s="2370"/>
      <c r="G114" s="2370"/>
      <c r="H114" s="2370"/>
      <c r="I114" s="2370"/>
      <c r="J114" s="2370"/>
      <c r="K114" s="3256"/>
      <c r="M114" s="270"/>
    </row>
    <row r="115" spans="1:13" s="271" customFormat="1" ht="20.100000000000001" customHeight="1">
      <c r="A115" s="274"/>
      <c r="B115" s="275"/>
      <c r="C115" s="2370"/>
      <c r="D115" s="2369">
        <f t="shared" si="2"/>
        <v>0</v>
      </c>
      <c r="E115" s="2370"/>
      <c r="F115" s="2370"/>
      <c r="G115" s="2370"/>
      <c r="H115" s="2370"/>
      <c r="I115" s="2370"/>
      <c r="J115" s="2370"/>
      <c r="K115" s="3256"/>
      <c r="M115" s="270"/>
    </row>
    <row r="116" spans="1:13" s="271" customFormat="1" ht="20.100000000000001" customHeight="1">
      <c r="A116" s="274"/>
      <c r="B116" s="275"/>
      <c r="C116" s="2370"/>
      <c r="D116" s="2369">
        <f t="shared" si="2"/>
        <v>0</v>
      </c>
      <c r="E116" s="2370"/>
      <c r="F116" s="2370"/>
      <c r="G116" s="2370"/>
      <c r="H116" s="2370"/>
      <c r="I116" s="2370"/>
      <c r="J116" s="2370"/>
      <c r="K116" s="3256"/>
      <c r="M116" s="270"/>
    </row>
    <row r="117" spans="1:13" s="271" customFormat="1" ht="20.100000000000001" customHeight="1">
      <c r="A117" s="274"/>
      <c r="B117" s="275"/>
      <c r="C117" s="2370"/>
      <c r="D117" s="2369">
        <f t="shared" si="2"/>
        <v>0</v>
      </c>
      <c r="E117" s="2370"/>
      <c r="F117" s="2370"/>
      <c r="G117" s="2370"/>
      <c r="H117" s="2370"/>
      <c r="I117" s="2370"/>
      <c r="J117" s="2370"/>
      <c r="K117" s="3256"/>
      <c r="M117" s="270"/>
    </row>
    <row r="118" spans="1:13" s="271" customFormat="1" ht="20.100000000000001" customHeight="1">
      <c r="A118" s="274"/>
      <c r="B118" s="275"/>
      <c r="C118" s="2370"/>
      <c r="D118" s="2369">
        <f t="shared" si="2"/>
        <v>0</v>
      </c>
      <c r="E118" s="2370"/>
      <c r="F118" s="2370"/>
      <c r="G118" s="2370"/>
      <c r="H118" s="2370"/>
      <c r="I118" s="2370"/>
      <c r="J118" s="2370"/>
      <c r="K118" s="3256"/>
      <c r="M118" s="270"/>
    </row>
    <row r="119" spans="1:13" s="271" customFormat="1">
      <c r="A119" s="274"/>
      <c r="B119" s="275"/>
      <c r="C119" s="2370"/>
      <c r="D119" s="2369">
        <f t="shared" si="2"/>
        <v>0</v>
      </c>
      <c r="E119" s="2370"/>
      <c r="F119" s="2370"/>
      <c r="G119" s="2370"/>
      <c r="H119" s="2370"/>
      <c r="I119" s="2370"/>
      <c r="J119" s="2370"/>
      <c r="K119" s="3256"/>
      <c r="M119" s="270"/>
    </row>
    <row r="120" spans="1:13" s="271" customFormat="1" ht="20.100000000000001" customHeight="1">
      <c r="A120" s="274"/>
      <c r="B120" s="275"/>
      <c r="C120" s="2370"/>
      <c r="D120" s="2369">
        <f t="shared" si="2"/>
        <v>0</v>
      </c>
      <c r="E120" s="2370"/>
      <c r="F120" s="2370"/>
      <c r="G120" s="2370"/>
      <c r="H120" s="2370"/>
      <c r="I120" s="2370"/>
      <c r="J120" s="2370"/>
      <c r="K120" s="3256"/>
      <c r="M120" s="270"/>
    </row>
    <row r="121" spans="1:13" s="271" customFormat="1" ht="20.100000000000001" customHeight="1">
      <c r="A121" s="274"/>
      <c r="B121" s="275"/>
      <c r="C121" s="2370"/>
      <c r="D121" s="2369">
        <f t="shared" si="2"/>
        <v>0</v>
      </c>
      <c r="E121" s="2370"/>
      <c r="F121" s="2370"/>
      <c r="G121" s="2370"/>
      <c r="H121" s="2370"/>
      <c r="I121" s="2370"/>
      <c r="J121" s="2370"/>
      <c r="K121" s="3256"/>
      <c r="M121" s="270"/>
    </row>
    <row r="122" spans="1:13" s="271" customFormat="1" ht="20.100000000000001" customHeight="1">
      <c r="A122" s="274"/>
      <c r="B122" s="275"/>
      <c r="C122" s="2370"/>
      <c r="D122" s="2369">
        <f t="shared" si="2"/>
        <v>0</v>
      </c>
      <c r="E122" s="2370"/>
      <c r="F122" s="2370"/>
      <c r="G122" s="2370"/>
      <c r="H122" s="2370"/>
      <c r="I122" s="2370"/>
      <c r="J122" s="2370"/>
      <c r="K122" s="3256"/>
      <c r="M122" s="270"/>
    </row>
    <row r="123" spans="1:13" s="271" customFormat="1" ht="20.100000000000001" customHeight="1">
      <c r="A123" s="274"/>
      <c r="B123" s="275"/>
      <c r="C123" s="2370"/>
      <c r="D123" s="2369">
        <f t="shared" si="2"/>
        <v>0</v>
      </c>
      <c r="E123" s="2370"/>
      <c r="F123" s="2370"/>
      <c r="G123" s="2370"/>
      <c r="H123" s="2370"/>
      <c r="I123" s="2370"/>
      <c r="J123" s="2370"/>
      <c r="K123" s="3256"/>
      <c r="M123" s="270"/>
    </row>
    <row r="124" spans="1:13" s="271" customFormat="1" ht="20.100000000000001" customHeight="1">
      <c r="A124" s="274"/>
      <c r="B124" s="275"/>
      <c r="C124" s="2370"/>
      <c r="D124" s="2369">
        <f t="shared" si="2"/>
        <v>0</v>
      </c>
      <c r="E124" s="2370"/>
      <c r="F124" s="2370"/>
      <c r="G124" s="2370"/>
      <c r="H124" s="2370"/>
      <c r="I124" s="2370"/>
      <c r="J124" s="2370"/>
      <c r="K124" s="3256"/>
      <c r="M124" s="270"/>
    </row>
    <row r="125" spans="1:13" s="271" customFormat="1" ht="20.100000000000001" customHeight="1">
      <c r="A125" s="274"/>
      <c r="B125" s="275"/>
      <c r="C125" s="2370"/>
      <c r="D125" s="2369">
        <f t="shared" si="2"/>
        <v>0</v>
      </c>
      <c r="E125" s="2370"/>
      <c r="F125" s="2370"/>
      <c r="G125" s="2370"/>
      <c r="H125" s="2370"/>
      <c r="I125" s="2370"/>
      <c r="J125" s="2370"/>
      <c r="K125" s="3256"/>
      <c r="M125" s="270"/>
    </row>
    <row r="126" spans="1:13" s="271" customFormat="1" ht="20.100000000000001" customHeight="1">
      <c r="A126" s="274"/>
      <c r="B126" s="275"/>
      <c r="C126" s="2370"/>
      <c r="D126" s="2369">
        <f t="shared" si="2"/>
        <v>0</v>
      </c>
      <c r="E126" s="2370"/>
      <c r="F126" s="2370"/>
      <c r="G126" s="2370"/>
      <c r="H126" s="2370"/>
      <c r="I126" s="2370"/>
      <c r="J126" s="2370"/>
      <c r="K126" s="3256"/>
      <c r="M126" s="270"/>
    </row>
    <row r="127" spans="1:13" s="271" customFormat="1" ht="20.100000000000001" customHeight="1">
      <c r="A127" s="274"/>
      <c r="B127" s="275"/>
      <c r="C127" s="2370"/>
      <c r="D127" s="2369">
        <f t="shared" si="2"/>
        <v>0</v>
      </c>
      <c r="E127" s="2370"/>
      <c r="F127" s="2370"/>
      <c r="G127" s="2370"/>
      <c r="H127" s="2370"/>
      <c r="I127" s="2370"/>
      <c r="J127" s="2370"/>
      <c r="K127" s="3256"/>
      <c r="M127" s="270"/>
    </row>
    <row r="128" spans="1:13" s="271" customFormat="1">
      <c r="A128" s="274"/>
      <c r="B128" s="275"/>
      <c r="C128" s="2370"/>
      <c r="D128" s="2369">
        <f t="shared" si="2"/>
        <v>0</v>
      </c>
      <c r="E128" s="2370"/>
      <c r="F128" s="2370"/>
      <c r="G128" s="2370"/>
      <c r="H128" s="2370"/>
      <c r="I128" s="2370"/>
      <c r="J128" s="2370"/>
      <c r="K128" s="3256"/>
      <c r="M128" s="270"/>
    </row>
    <row r="129" spans="1:13" s="271" customFormat="1" ht="20.100000000000001" customHeight="1">
      <c r="A129" s="274"/>
      <c r="B129" s="275"/>
      <c r="C129" s="2370"/>
      <c r="D129" s="2369">
        <f t="shared" si="2"/>
        <v>0</v>
      </c>
      <c r="E129" s="2370"/>
      <c r="F129" s="2370"/>
      <c r="G129" s="2370"/>
      <c r="H129" s="2370"/>
      <c r="I129" s="2370"/>
      <c r="J129" s="2370"/>
      <c r="K129" s="3256"/>
      <c r="M129" s="270"/>
    </row>
    <row r="130" spans="1:13" s="271" customFormat="1">
      <c r="A130" s="274"/>
      <c r="B130" s="275"/>
      <c r="C130" s="2370"/>
      <c r="D130" s="2369">
        <f t="shared" si="2"/>
        <v>0</v>
      </c>
      <c r="E130" s="2370"/>
      <c r="F130" s="2370"/>
      <c r="G130" s="2370"/>
      <c r="H130" s="2370"/>
      <c r="I130" s="2370"/>
      <c r="J130" s="2370"/>
      <c r="K130" s="3256"/>
      <c r="M130" s="270"/>
    </row>
    <row r="131" spans="1:13" s="271" customFormat="1">
      <c r="A131" s="274"/>
      <c r="B131" s="275"/>
      <c r="C131" s="2370"/>
      <c r="D131" s="2369">
        <f t="shared" si="2"/>
        <v>0</v>
      </c>
      <c r="E131" s="2370"/>
      <c r="F131" s="2370"/>
      <c r="G131" s="2370"/>
      <c r="H131" s="2370"/>
      <c r="I131" s="2370"/>
      <c r="J131" s="2370"/>
      <c r="K131" s="3256"/>
      <c r="M131" s="270"/>
    </row>
    <row r="132" spans="1:13" s="271" customFormat="1">
      <c r="A132" s="274"/>
      <c r="B132" s="275"/>
      <c r="C132" s="2370"/>
      <c r="D132" s="2369">
        <f t="shared" si="2"/>
        <v>0</v>
      </c>
      <c r="E132" s="2370"/>
      <c r="F132" s="2370"/>
      <c r="G132" s="2370"/>
      <c r="H132" s="2370"/>
      <c r="I132" s="2370"/>
      <c r="J132" s="2370"/>
      <c r="K132" s="3256"/>
      <c r="M132" s="270"/>
    </row>
    <row r="133" spans="1:13" s="271" customFormat="1">
      <c r="A133" s="274"/>
      <c r="B133" s="275"/>
      <c r="C133" s="2370"/>
      <c r="D133" s="2369">
        <f t="shared" si="2"/>
        <v>0</v>
      </c>
      <c r="E133" s="2370"/>
      <c r="F133" s="2370"/>
      <c r="G133" s="2370"/>
      <c r="H133" s="2370"/>
      <c r="I133" s="2370"/>
      <c r="J133" s="2370"/>
      <c r="K133" s="3256"/>
      <c r="M133" s="270"/>
    </row>
    <row r="134" spans="1:13" s="271" customFormat="1">
      <c r="A134" s="274"/>
      <c r="B134" s="275"/>
      <c r="C134" s="2370"/>
      <c r="D134" s="2369">
        <f t="shared" si="2"/>
        <v>0</v>
      </c>
      <c r="E134" s="2370"/>
      <c r="F134" s="2370"/>
      <c r="G134" s="2370"/>
      <c r="H134" s="2370"/>
      <c r="I134" s="2370"/>
      <c r="J134" s="2370"/>
      <c r="K134" s="3256"/>
      <c r="M134" s="270"/>
    </row>
    <row r="135" spans="1:13" s="271" customFormat="1">
      <c r="A135" s="274"/>
      <c r="B135" s="272"/>
      <c r="C135" s="2370"/>
      <c r="D135" s="2369">
        <f t="shared" si="2"/>
        <v>0</v>
      </c>
      <c r="E135" s="2370"/>
      <c r="F135" s="2370"/>
      <c r="G135" s="2370"/>
      <c r="H135" s="2370"/>
      <c r="I135" s="2370"/>
      <c r="J135" s="2370"/>
      <c r="K135" s="3256"/>
      <c r="M135" s="270"/>
    </row>
    <row r="136" spans="1:13" s="271" customFormat="1">
      <c r="A136" s="274"/>
      <c r="B136" s="272"/>
      <c r="C136" s="2370"/>
      <c r="D136" s="2369">
        <f t="shared" ref="D136:D164" si="3">+C136*(100-E136)/100</f>
        <v>0</v>
      </c>
      <c r="E136" s="2370"/>
      <c r="F136" s="2370"/>
      <c r="G136" s="2370"/>
      <c r="H136" s="2370"/>
      <c r="I136" s="2370"/>
      <c r="J136" s="2370"/>
      <c r="K136" s="3256"/>
      <c r="M136" s="270"/>
    </row>
    <row r="137" spans="1:13" s="271" customFormat="1">
      <c r="A137" s="274"/>
      <c r="B137" s="272"/>
      <c r="C137" s="2370"/>
      <c r="D137" s="2369">
        <f t="shared" si="3"/>
        <v>0</v>
      </c>
      <c r="E137" s="2370"/>
      <c r="F137" s="2370"/>
      <c r="G137" s="2370"/>
      <c r="H137" s="2370"/>
      <c r="I137" s="2370"/>
      <c r="J137" s="2370"/>
      <c r="K137" s="3256"/>
      <c r="M137" s="270"/>
    </row>
    <row r="138" spans="1:13" s="271" customFormat="1">
      <c r="A138" s="274"/>
      <c r="B138" s="272"/>
      <c r="C138" s="2370"/>
      <c r="D138" s="2369">
        <f t="shared" si="3"/>
        <v>0</v>
      </c>
      <c r="E138" s="2370"/>
      <c r="F138" s="2370"/>
      <c r="G138" s="2370"/>
      <c r="H138" s="2370"/>
      <c r="I138" s="2370"/>
      <c r="J138" s="2370"/>
      <c r="K138" s="3256"/>
      <c r="M138" s="270"/>
    </row>
    <row r="139" spans="1:13" s="271" customFormat="1">
      <c r="A139" s="274"/>
      <c r="B139" s="272"/>
      <c r="C139" s="2370"/>
      <c r="D139" s="2369">
        <f t="shared" si="3"/>
        <v>0</v>
      </c>
      <c r="E139" s="2370"/>
      <c r="F139" s="2370"/>
      <c r="G139" s="2370"/>
      <c r="H139" s="2370"/>
      <c r="I139" s="2370"/>
      <c r="J139" s="2370"/>
      <c r="K139" s="3256"/>
      <c r="M139" s="270"/>
    </row>
    <row r="140" spans="1:13" s="271" customFormat="1">
      <c r="A140" s="274"/>
      <c r="B140" s="272"/>
      <c r="C140" s="2370"/>
      <c r="D140" s="2369">
        <f t="shared" si="3"/>
        <v>0</v>
      </c>
      <c r="E140" s="2370"/>
      <c r="F140" s="2370"/>
      <c r="G140" s="2370"/>
      <c r="H140" s="2370"/>
      <c r="I140" s="2370"/>
      <c r="J140" s="2370"/>
      <c r="K140" s="3256"/>
      <c r="M140" s="270"/>
    </row>
    <row r="141" spans="1:13" s="272" customFormat="1">
      <c r="A141" s="274"/>
      <c r="C141" s="2370"/>
      <c r="D141" s="2369">
        <f t="shared" si="3"/>
        <v>0</v>
      </c>
      <c r="E141" s="2370"/>
      <c r="F141" s="2370"/>
      <c r="G141" s="2370"/>
      <c r="H141" s="2370"/>
      <c r="I141" s="2370"/>
      <c r="J141" s="2370"/>
      <c r="K141" s="3256"/>
      <c r="L141" s="271"/>
      <c r="M141" s="270"/>
    </row>
    <row r="142" spans="1:13" s="272" customFormat="1">
      <c r="A142" s="274"/>
      <c r="C142" s="2370"/>
      <c r="D142" s="2369">
        <f t="shared" si="3"/>
        <v>0</v>
      </c>
      <c r="E142" s="2370"/>
      <c r="F142" s="2370"/>
      <c r="G142" s="2370"/>
      <c r="H142" s="2370"/>
      <c r="I142" s="2370"/>
      <c r="J142" s="2370"/>
      <c r="K142" s="3256"/>
      <c r="L142" s="271"/>
      <c r="M142" s="270"/>
    </row>
    <row r="143" spans="1:13" s="272" customFormat="1">
      <c r="A143" s="274"/>
      <c r="C143" s="2370"/>
      <c r="D143" s="2369">
        <f t="shared" si="3"/>
        <v>0</v>
      </c>
      <c r="E143" s="2370"/>
      <c r="F143" s="2370"/>
      <c r="G143" s="2370"/>
      <c r="H143" s="2370"/>
      <c r="I143" s="2370"/>
      <c r="J143" s="2370"/>
      <c r="K143" s="3256"/>
      <c r="L143" s="271"/>
      <c r="M143" s="270"/>
    </row>
    <row r="144" spans="1:13" s="272" customFormat="1">
      <c r="A144" s="274"/>
      <c r="C144" s="2370"/>
      <c r="D144" s="2369">
        <f t="shared" si="3"/>
        <v>0</v>
      </c>
      <c r="E144" s="2370"/>
      <c r="F144" s="2370"/>
      <c r="G144" s="2370"/>
      <c r="H144" s="2370"/>
      <c r="I144" s="2370"/>
      <c r="J144" s="2370"/>
      <c r="K144" s="3256"/>
      <c r="L144" s="271"/>
      <c r="M144" s="270"/>
    </row>
    <row r="145" spans="1:13" s="272" customFormat="1">
      <c r="A145" s="274"/>
      <c r="C145" s="2370"/>
      <c r="D145" s="2369">
        <f t="shared" si="3"/>
        <v>0</v>
      </c>
      <c r="E145" s="2370"/>
      <c r="F145" s="2370"/>
      <c r="G145" s="2370"/>
      <c r="H145" s="2370"/>
      <c r="I145" s="2370"/>
      <c r="J145" s="2370"/>
      <c r="K145" s="3256"/>
      <c r="L145" s="271"/>
      <c r="M145" s="270"/>
    </row>
    <row r="146" spans="1:13" s="272" customFormat="1">
      <c r="A146" s="274"/>
      <c r="C146" s="2370"/>
      <c r="D146" s="2369">
        <f t="shared" si="3"/>
        <v>0</v>
      </c>
      <c r="E146" s="2370"/>
      <c r="F146" s="2370"/>
      <c r="G146" s="2370"/>
      <c r="H146" s="2370"/>
      <c r="I146" s="2370"/>
      <c r="J146" s="2370"/>
      <c r="K146" s="3256"/>
      <c r="L146" s="271"/>
      <c r="M146" s="270"/>
    </row>
    <row r="147" spans="1:13" s="272" customFormat="1">
      <c r="A147" s="274"/>
      <c r="C147" s="2370"/>
      <c r="D147" s="2369">
        <f t="shared" si="3"/>
        <v>0</v>
      </c>
      <c r="E147" s="2370"/>
      <c r="F147" s="2370"/>
      <c r="G147" s="2370"/>
      <c r="H147" s="2370"/>
      <c r="I147" s="2370"/>
      <c r="J147" s="2370"/>
      <c r="K147" s="3256"/>
      <c r="L147" s="271"/>
      <c r="M147" s="270"/>
    </row>
    <row r="148" spans="1:13" s="272" customFormat="1">
      <c r="A148" s="274"/>
      <c r="C148" s="2370"/>
      <c r="D148" s="2369">
        <f t="shared" si="3"/>
        <v>0</v>
      </c>
      <c r="E148" s="2370"/>
      <c r="F148" s="2370"/>
      <c r="G148" s="2370"/>
      <c r="H148" s="2370"/>
      <c r="I148" s="2370"/>
      <c r="J148" s="2370"/>
      <c r="K148" s="3256"/>
      <c r="L148" s="271"/>
      <c r="M148" s="270"/>
    </row>
    <row r="149" spans="1:13" s="272" customFormat="1">
      <c r="A149" s="274"/>
      <c r="C149" s="2370"/>
      <c r="D149" s="2369">
        <f t="shared" si="3"/>
        <v>0</v>
      </c>
      <c r="E149" s="2370"/>
      <c r="F149" s="2370"/>
      <c r="G149" s="2370"/>
      <c r="H149" s="2370"/>
      <c r="I149" s="2370"/>
      <c r="J149" s="2370"/>
      <c r="K149" s="3256"/>
      <c r="L149" s="271"/>
      <c r="M149" s="270"/>
    </row>
    <row r="150" spans="1:13" s="272" customFormat="1">
      <c r="A150" s="274"/>
      <c r="C150" s="2370"/>
      <c r="D150" s="2369">
        <f t="shared" si="3"/>
        <v>0</v>
      </c>
      <c r="E150" s="2370"/>
      <c r="F150" s="2370"/>
      <c r="G150" s="2370"/>
      <c r="H150" s="2370"/>
      <c r="I150" s="2370"/>
      <c r="J150" s="2370"/>
      <c r="K150" s="3256"/>
      <c r="L150" s="271"/>
      <c r="M150" s="270"/>
    </row>
    <row r="151" spans="1:13" s="272" customFormat="1">
      <c r="A151" s="274"/>
      <c r="C151" s="2370"/>
      <c r="D151" s="2369">
        <f t="shared" si="3"/>
        <v>0</v>
      </c>
      <c r="E151" s="2370"/>
      <c r="F151" s="2370"/>
      <c r="G151" s="2370"/>
      <c r="H151" s="2370"/>
      <c r="I151" s="2370"/>
      <c r="J151" s="2370"/>
      <c r="K151" s="3256"/>
      <c r="L151" s="271"/>
      <c r="M151" s="270"/>
    </row>
    <row r="152" spans="1:13" s="272" customFormat="1">
      <c r="A152" s="274"/>
      <c r="C152" s="2370"/>
      <c r="D152" s="2369">
        <f t="shared" si="3"/>
        <v>0</v>
      </c>
      <c r="E152" s="2370"/>
      <c r="F152" s="2370"/>
      <c r="G152" s="2370"/>
      <c r="H152" s="2370"/>
      <c r="I152" s="2370"/>
      <c r="J152" s="2370"/>
      <c r="K152" s="3256"/>
      <c r="L152" s="271"/>
      <c r="M152" s="270"/>
    </row>
    <row r="153" spans="1:13" s="272" customFormat="1">
      <c r="A153" s="274"/>
      <c r="C153" s="2370"/>
      <c r="D153" s="2369">
        <f t="shared" si="3"/>
        <v>0</v>
      </c>
      <c r="E153" s="2370"/>
      <c r="F153" s="2370"/>
      <c r="G153" s="2370"/>
      <c r="H153" s="2370"/>
      <c r="I153" s="2370"/>
      <c r="J153" s="2370"/>
      <c r="K153" s="3256"/>
      <c r="L153" s="271"/>
      <c r="M153" s="270"/>
    </row>
    <row r="154" spans="1:13" s="272" customFormat="1">
      <c r="A154" s="274"/>
      <c r="C154" s="2370"/>
      <c r="D154" s="2369">
        <f t="shared" si="3"/>
        <v>0</v>
      </c>
      <c r="E154" s="2370"/>
      <c r="F154" s="2370"/>
      <c r="G154" s="2370"/>
      <c r="H154" s="2370"/>
      <c r="I154" s="2370"/>
      <c r="J154" s="2370"/>
      <c r="K154" s="3256"/>
      <c r="L154" s="271"/>
      <c r="M154" s="270"/>
    </row>
    <row r="155" spans="1:13" s="272" customFormat="1">
      <c r="A155" s="274"/>
      <c r="D155" s="292">
        <f t="shared" si="3"/>
        <v>0</v>
      </c>
      <c r="L155" s="271"/>
      <c r="M155" s="270"/>
    </row>
    <row r="156" spans="1:13" s="272" customFormat="1">
      <c r="A156" s="274"/>
      <c r="D156" s="292">
        <f t="shared" si="3"/>
        <v>0</v>
      </c>
      <c r="L156" s="271"/>
      <c r="M156" s="270"/>
    </row>
    <row r="157" spans="1:13" s="272" customFormat="1">
      <c r="A157" s="274"/>
      <c r="D157" s="292">
        <f t="shared" si="3"/>
        <v>0</v>
      </c>
      <c r="L157" s="271"/>
      <c r="M157" s="270"/>
    </row>
    <row r="158" spans="1:13" s="272" customFormat="1">
      <c r="A158" s="274"/>
      <c r="D158" s="292">
        <f t="shared" si="3"/>
        <v>0</v>
      </c>
      <c r="L158" s="271"/>
      <c r="M158" s="270"/>
    </row>
    <row r="159" spans="1:13">
      <c r="A159" s="274"/>
      <c r="D159" s="292">
        <f t="shared" si="3"/>
        <v>0</v>
      </c>
    </row>
    <row r="160" spans="1:13">
      <c r="A160" s="274"/>
      <c r="D160" s="292">
        <f t="shared" si="3"/>
        <v>0</v>
      </c>
    </row>
    <row r="161" spans="1:4">
      <c r="A161" s="274"/>
      <c r="D161" s="292">
        <f t="shared" si="3"/>
        <v>0</v>
      </c>
    </row>
    <row r="162" spans="1:4">
      <c r="D162" s="292">
        <f t="shared" si="3"/>
        <v>0</v>
      </c>
    </row>
    <row r="163" spans="1:4">
      <c r="D163" s="292">
        <f t="shared" si="3"/>
        <v>0</v>
      </c>
    </row>
    <row r="164" spans="1:4">
      <c r="D164" s="292">
        <f t="shared" si="3"/>
        <v>0</v>
      </c>
    </row>
  </sheetData>
  <autoFilter ref="A6:L6"/>
  <customSheetViews>
    <customSheetView guid="{CD481555-6D06-49CD-9625-98C90CC09C9A}" showAutoFilter="1">
      <selection activeCell="G48" sqref="G48"/>
      <pageMargins left="0.7" right="0.7" top="0.75" bottom="0.75" header="0.3" footer="0.3"/>
      <pageSetup paperSize="9" orientation="portrait" r:id="rId1"/>
      <autoFilter ref="B6:B156"/>
    </customSheetView>
    <customSheetView guid="{9EC6AF21-4B8E-44E3-AF29-8895353139B2}" showAutoFilter="1">
      <pane ySplit="6" topLeftCell="A34" activePane="bottomLeft" state="frozen"/>
      <selection pane="bottomLeft" activeCell="G48" sqref="G48"/>
      <pageMargins left="0.7" right="0.7" top="0.75" bottom="0.75" header="0.3" footer="0.3"/>
      <pageSetup paperSize="9" orientation="portrait" r:id="rId2"/>
      <autoFilter ref="B6:B156"/>
    </customSheetView>
    <customSheetView guid="{4A6D03CA-35D0-42B2-8E76-6C991766DE68}" showAutoFilter="1">
      <pane ySplit="5" topLeftCell="A35" activePane="bottomLeft" state="frozen"/>
      <selection pane="bottomLeft" activeCell="K52" sqref="K52"/>
      <pageMargins left="0.7" right="0.7" top="0.75" bottom="0.75" header="0.3" footer="0.3"/>
      <pageSetup paperSize="9" orientation="portrait" r:id="rId3"/>
      <autoFilter ref="B6:B156"/>
    </customSheetView>
    <customSheetView guid="{94FC66D5-BF29-4BE8-974C-C93BA07E9FE3}" showAutoFilter="1">
      <pane ySplit="6" topLeftCell="A35" activePane="bottomLeft" state="frozen"/>
      <selection pane="bottomLeft" activeCell="E49" sqref="E49"/>
      <pageMargins left="0.7" right="0.7" top="0.75" bottom="0.75" header="0.3" footer="0.3"/>
      <pageSetup paperSize="9" orientation="portrait" r:id="rId4"/>
      <autoFilter ref="B6:B156"/>
    </customSheetView>
  </customSheetViews>
  <mergeCells count="44">
    <mergeCell ref="C73:J73"/>
    <mergeCell ref="C69:J69"/>
    <mergeCell ref="C68:J68"/>
    <mergeCell ref="C62:J62"/>
    <mergeCell ref="C55:J55"/>
    <mergeCell ref="C53:J53"/>
    <mergeCell ref="A50:A51"/>
    <mergeCell ref="C28:J28"/>
    <mergeCell ref="C25:J25"/>
    <mergeCell ref="I4:J4"/>
    <mergeCell ref="A5:B5"/>
    <mergeCell ref="C5:F5"/>
    <mergeCell ref="I5:J5"/>
    <mergeCell ref="C15:J15"/>
    <mergeCell ref="C7:J7"/>
    <mergeCell ref="A4:B4"/>
    <mergeCell ref="C4:F4"/>
    <mergeCell ref="C41:J41"/>
    <mergeCell ref="C37:J37"/>
    <mergeCell ref="A36:A37"/>
    <mergeCell ref="C31:J31"/>
    <mergeCell ref="A29:A30"/>
    <mergeCell ref="A1:L1"/>
    <mergeCell ref="A2:B2"/>
    <mergeCell ref="C2:F2"/>
    <mergeCell ref="G2:H2"/>
    <mergeCell ref="I2:J2"/>
    <mergeCell ref="K2:L2"/>
    <mergeCell ref="A18:A19"/>
    <mergeCell ref="A3:B3"/>
    <mergeCell ref="C36:J36"/>
    <mergeCell ref="C32:J32"/>
    <mergeCell ref="K3:L3"/>
    <mergeCell ref="K4:L4"/>
    <mergeCell ref="K5:L5"/>
    <mergeCell ref="G5:H5"/>
    <mergeCell ref="C19:J19"/>
    <mergeCell ref="C18:J18"/>
    <mergeCell ref="C16:J16"/>
    <mergeCell ref="C17:J17"/>
    <mergeCell ref="C3:F3"/>
    <mergeCell ref="G3:H3"/>
    <mergeCell ref="I3:J3"/>
    <mergeCell ref="G4:H4"/>
  </mergeCells>
  <hyperlinks>
    <hyperlink ref="B32" r:id="rId5"/>
  </hyperlinks>
  <pageMargins left="0.7" right="0.7" top="0.75" bottom="0.75" header="0.3" footer="0.3"/>
  <pageSetup paperSize="9" orientation="portrait" r:id="rId6"/>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FF0000"/>
  </sheetPr>
  <dimension ref="A1:L149"/>
  <sheetViews>
    <sheetView workbookViewId="0">
      <pane ySplit="6" topLeftCell="A34" activePane="bottomLeft" state="frozen"/>
      <selection pane="bottomLeft" activeCell="D17" sqref="D17"/>
    </sheetView>
  </sheetViews>
  <sheetFormatPr defaultRowHeight="15.75"/>
  <cols>
    <col min="1" max="1" width="11" style="273" customWidth="1"/>
    <col min="2" max="2" width="11.5703125" style="272" customWidth="1"/>
    <col min="3" max="3" width="10.140625" style="272" customWidth="1"/>
    <col min="4" max="4" width="11.140625" style="272" customWidth="1"/>
    <col min="5" max="5" width="11.7109375" style="272" customWidth="1"/>
    <col min="6" max="6" width="11.85546875" style="272" customWidth="1"/>
    <col min="7" max="7" width="12.85546875" style="272" customWidth="1"/>
    <col min="8" max="8" width="12.28515625" style="272" customWidth="1"/>
    <col min="9" max="9" width="12" style="272" customWidth="1"/>
    <col min="10" max="10" width="15" style="272" customWidth="1"/>
    <col min="11" max="11" width="48.28515625" style="271" customWidth="1"/>
    <col min="12" max="16384" width="9.140625" style="270"/>
  </cols>
  <sheetData>
    <row r="1" spans="1:12" s="281" customFormat="1" ht="30.75" customHeight="1" thickTop="1">
      <c r="A1" s="4298" t="s">
        <v>788</v>
      </c>
      <c r="B1" s="4299"/>
      <c r="C1" s="4299"/>
      <c r="D1" s="4299"/>
      <c r="E1" s="4299"/>
      <c r="F1" s="4299"/>
      <c r="G1" s="4299"/>
      <c r="H1" s="4299"/>
      <c r="I1" s="4299"/>
      <c r="J1" s="4299"/>
      <c r="K1" s="4300"/>
      <c r="L1" s="288"/>
    </row>
    <row r="2" spans="1:12" ht="20.25" customHeight="1">
      <c r="A2" s="4289" t="s">
        <v>215</v>
      </c>
      <c r="B2" s="4373"/>
      <c r="C2" s="4358">
        <f>+(30+115+82)*25</f>
        <v>5675</v>
      </c>
      <c r="D2" s="4281"/>
      <c r="E2" s="4281"/>
      <c r="F2" s="4359"/>
      <c r="G2" s="4268"/>
      <c r="H2" s="4399"/>
      <c r="I2" s="4365" t="s">
        <v>216</v>
      </c>
      <c r="J2" s="4366"/>
      <c r="K2" s="287"/>
      <c r="L2" s="285"/>
    </row>
    <row r="3" spans="1:12" ht="20.25" customHeight="1">
      <c r="A3" s="4289" t="s">
        <v>217</v>
      </c>
      <c r="B3" s="4373"/>
      <c r="C3" s="4358"/>
      <c r="D3" s="4281"/>
      <c r="E3" s="4281"/>
      <c r="F3" s="4359"/>
      <c r="G3" s="4400"/>
      <c r="H3" s="4401"/>
      <c r="I3" s="4365" t="s">
        <v>218</v>
      </c>
      <c r="J3" s="4366"/>
      <c r="K3" s="287"/>
      <c r="L3" s="285"/>
    </row>
    <row r="4" spans="1:12" ht="20.25" customHeight="1">
      <c r="A4" s="4289" t="s">
        <v>219</v>
      </c>
      <c r="B4" s="4373"/>
      <c r="C4" s="4358" t="s">
        <v>787</v>
      </c>
      <c r="D4" s="4281"/>
      <c r="E4" s="4281"/>
      <c r="F4" s="4359"/>
      <c r="G4" s="4268" t="s">
        <v>309</v>
      </c>
      <c r="H4" s="4399"/>
      <c r="I4" s="4365" t="s">
        <v>220</v>
      </c>
      <c r="J4" s="4366"/>
      <c r="K4" s="287" t="s">
        <v>372</v>
      </c>
      <c r="L4" s="285"/>
    </row>
    <row r="5" spans="1:12" ht="20.25" customHeight="1" thickBot="1">
      <c r="A5" s="4289" t="s">
        <v>221</v>
      </c>
      <c r="B5" s="4373"/>
      <c r="C5" s="4358" t="s">
        <v>786</v>
      </c>
      <c r="D5" s="4281"/>
      <c r="E5" s="4281"/>
      <c r="F5" s="4359"/>
      <c r="G5" s="362"/>
      <c r="H5" s="361"/>
      <c r="I5" s="4365" t="s">
        <v>325</v>
      </c>
      <c r="J5" s="4366"/>
      <c r="K5" s="287" t="s">
        <v>785</v>
      </c>
      <c r="L5" s="285"/>
    </row>
    <row r="6" spans="1:12" s="281" customFormat="1" ht="35.25" customHeight="1" thickTop="1">
      <c r="A6" s="284" t="s">
        <v>1</v>
      </c>
      <c r="B6" s="283" t="s">
        <v>0</v>
      </c>
      <c r="C6" s="283" t="s">
        <v>2</v>
      </c>
      <c r="D6" s="283" t="s">
        <v>3</v>
      </c>
      <c r="E6" s="283" t="s">
        <v>4</v>
      </c>
      <c r="F6" s="283" t="s">
        <v>5</v>
      </c>
      <c r="G6" s="283" t="s">
        <v>6</v>
      </c>
      <c r="H6" s="283" t="s">
        <v>7</v>
      </c>
      <c r="I6" s="283" t="s">
        <v>8</v>
      </c>
      <c r="J6" s="283" t="s">
        <v>9</v>
      </c>
      <c r="K6" s="282" t="s">
        <v>10</v>
      </c>
    </row>
    <row r="7" spans="1:12" ht="67.5" customHeight="1">
      <c r="A7" s="1930">
        <v>41656</v>
      </c>
      <c r="B7" s="1937" t="s">
        <v>32</v>
      </c>
      <c r="C7" s="4338" t="s">
        <v>784</v>
      </c>
      <c r="D7" s="4332"/>
      <c r="E7" s="4332"/>
      <c r="F7" s="4332"/>
      <c r="G7" s="4332"/>
      <c r="H7" s="4332"/>
      <c r="I7" s="4332"/>
      <c r="J7" s="4339"/>
      <c r="K7" s="2205" t="s">
        <v>2571</v>
      </c>
    </row>
    <row r="8" spans="1:12" ht="20.100000000000001" customHeight="1">
      <c r="A8" s="274">
        <v>41691</v>
      </c>
      <c r="B8" s="275" t="s">
        <v>404</v>
      </c>
      <c r="C8" s="4345" t="s">
        <v>201</v>
      </c>
      <c r="D8" s="4274"/>
      <c r="E8" s="4274"/>
      <c r="F8" s="4274"/>
      <c r="G8" s="4274"/>
      <c r="H8" s="4274"/>
      <c r="I8" s="4274"/>
      <c r="J8" s="4346"/>
      <c r="K8" s="363"/>
    </row>
    <row r="9" spans="1:12" ht="20.100000000000001" customHeight="1">
      <c r="A9" s="274">
        <v>41696</v>
      </c>
      <c r="B9" s="275" t="s">
        <v>16</v>
      </c>
      <c r="C9" s="291">
        <v>165</v>
      </c>
      <c r="D9" s="292">
        <v>163</v>
      </c>
      <c r="E9" s="291">
        <v>1</v>
      </c>
      <c r="F9" s="291"/>
      <c r="G9" s="291">
        <v>195</v>
      </c>
      <c r="H9" s="291"/>
      <c r="I9" s="291"/>
      <c r="J9" s="291"/>
      <c r="K9" s="363" t="s">
        <v>283</v>
      </c>
    </row>
    <row r="10" spans="1:12" ht="20.100000000000001" customHeight="1">
      <c r="A10" s="274">
        <v>41697</v>
      </c>
      <c r="B10" s="275" t="s">
        <v>143</v>
      </c>
      <c r="C10" s="291"/>
      <c r="D10" s="292"/>
      <c r="E10" s="291"/>
      <c r="F10" s="291"/>
      <c r="G10" s="291"/>
      <c r="H10" s="291">
        <v>4705</v>
      </c>
      <c r="I10" s="291">
        <v>19</v>
      </c>
      <c r="J10" s="291"/>
      <c r="K10" s="363" t="s">
        <v>783</v>
      </c>
    </row>
    <row r="11" spans="1:12" ht="20.100000000000001" customHeight="1">
      <c r="A11" s="274">
        <v>41723</v>
      </c>
      <c r="B11" s="275" t="s">
        <v>143</v>
      </c>
      <c r="C11" s="291"/>
      <c r="D11" s="292"/>
      <c r="E11" s="291"/>
      <c r="F11" s="291"/>
      <c r="G11" s="291"/>
      <c r="H11" s="291">
        <v>4735</v>
      </c>
      <c r="I11" s="291">
        <v>81</v>
      </c>
      <c r="J11" s="291"/>
      <c r="K11" s="363" t="s">
        <v>782</v>
      </c>
    </row>
    <row r="12" spans="1:12" ht="20.100000000000001" customHeight="1">
      <c r="A12" s="4941">
        <v>41758</v>
      </c>
      <c r="B12" s="383" t="s">
        <v>154</v>
      </c>
      <c r="C12" s="4936" t="s">
        <v>155</v>
      </c>
      <c r="D12" s="4937"/>
      <c r="E12" s="4937"/>
      <c r="F12" s="4937"/>
      <c r="G12" s="4937"/>
      <c r="H12" s="4937"/>
      <c r="I12" s="4937"/>
      <c r="J12" s="4938"/>
      <c r="K12" s="389"/>
      <c r="L12" s="285"/>
    </row>
    <row r="13" spans="1:12" ht="20.100000000000001" customHeight="1">
      <c r="A13" s="4942"/>
      <c r="B13" s="275" t="s">
        <v>351</v>
      </c>
      <c r="C13" s="4345" t="s">
        <v>781</v>
      </c>
      <c r="D13" s="4274"/>
      <c r="E13" s="4274"/>
      <c r="F13" s="4274"/>
      <c r="G13" s="4274"/>
      <c r="H13" s="4274"/>
      <c r="I13" s="4274"/>
      <c r="J13" s="4346"/>
      <c r="K13" s="363"/>
    </row>
    <row r="14" spans="1:12" ht="20.100000000000001" customHeight="1">
      <c r="A14" s="274">
        <v>41774</v>
      </c>
      <c r="B14" s="275" t="s">
        <v>16</v>
      </c>
      <c r="C14" s="291">
        <v>120</v>
      </c>
      <c r="D14" s="292">
        <f>+C14*(100-E14)/100</f>
        <v>115.2</v>
      </c>
      <c r="E14" s="291">
        <v>4</v>
      </c>
      <c r="F14" s="291"/>
      <c r="G14" s="291">
        <v>180</v>
      </c>
      <c r="H14" s="291"/>
      <c r="I14" s="291"/>
      <c r="J14" s="291"/>
      <c r="K14" s="363" t="s">
        <v>49</v>
      </c>
    </row>
    <row r="15" spans="1:12" ht="20.100000000000001" customHeight="1">
      <c r="A15" s="274">
        <v>41784</v>
      </c>
      <c r="B15" s="275" t="s">
        <v>351</v>
      </c>
      <c r="C15" s="4340" t="s">
        <v>780</v>
      </c>
      <c r="D15" s="4263"/>
      <c r="E15" s="4263"/>
      <c r="F15" s="4263"/>
      <c r="G15" s="4263"/>
      <c r="H15" s="4263"/>
      <c r="I15" s="4263"/>
      <c r="J15" s="4344"/>
      <c r="K15" s="363"/>
    </row>
    <row r="16" spans="1:12" ht="20.100000000000001" customHeight="1">
      <c r="A16" s="274">
        <v>41797</v>
      </c>
      <c r="B16" s="275" t="s">
        <v>143</v>
      </c>
      <c r="C16" s="291"/>
      <c r="D16" s="292"/>
      <c r="E16" s="291"/>
      <c r="F16" s="291"/>
      <c r="G16" s="291"/>
      <c r="H16" s="291">
        <v>4835</v>
      </c>
      <c r="I16" s="291">
        <v>83</v>
      </c>
      <c r="J16" s="291"/>
      <c r="K16" s="363" t="s">
        <v>779</v>
      </c>
    </row>
    <row r="17" spans="1:12" ht="20.100000000000001" customHeight="1">
      <c r="A17" s="274">
        <v>41880</v>
      </c>
      <c r="B17" s="275" t="s">
        <v>143</v>
      </c>
      <c r="C17" s="291"/>
      <c r="D17" s="292"/>
      <c r="E17" s="291"/>
      <c r="F17" s="291"/>
      <c r="G17" s="291"/>
      <c r="H17" s="372">
        <v>4800</v>
      </c>
      <c r="I17" s="372">
        <v>75</v>
      </c>
      <c r="J17" s="372"/>
      <c r="K17" s="363" t="s">
        <v>778</v>
      </c>
    </row>
    <row r="18" spans="1:12" s="271" customFormat="1" ht="20.100000000000001" customHeight="1">
      <c r="A18" s="318">
        <v>41889</v>
      </c>
      <c r="B18" s="317" t="s">
        <v>16</v>
      </c>
      <c r="C18" s="315">
        <v>65</v>
      </c>
      <c r="D18" s="316">
        <f>+C18*(100-E18)/100</f>
        <v>61.75</v>
      </c>
      <c r="E18" s="315">
        <v>5</v>
      </c>
      <c r="F18" s="315"/>
      <c r="G18" s="315">
        <v>205</v>
      </c>
      <c r="H18" s="315"/>
      <c r="I18" s="315"/>
      <c r="J18" s="315"/>
      <c r="K18" s="376" t="s">
        <v>283</v>
      </c>
      <c r="L18" s="270"/>
    </row>
    <row r="19" spans="1:12" s="271" customFormat="1">
      <c r="A19" s="274">
        <v>41912</v>
      </c>
      <c r="B19" s="388" t="s">
        <v>404</v>
      </c>
      <c r="C19" s="4340" t="s">
        <v>776</v>
      </c>
      <c r="D19" s="4263"/>
      <c r="E19" s="4263"/>
      <c r="F19" s="4263"/>
      <c r="G19" s="4263"/>
      <c r="H19" s="4263"/>
      <c r="I19" s="4263"/>
      <c r="J19" s="4344"/>
      <c r="K19" s="363"/>
      <c r="L19" s="270"/>
    </row>
    <row r="20" spans="1:12" s="271" customFormat="1" ht="20.100000000000001" customHeight="1">
      <c r="A20" s="274">
        <v>41925</v>
      </c>
      <c r="B20" s="275" t="s">
        <v>404</v>
      </c>
      <c r="C20" s="4340" t="s">
        <v>776</v>
      </c>
      <c r="D20" s="4263"/>
      <c r="E20" s="4263"/>
      <c r="F20" s="4263"/>
      <c r="G20" s="4263"/>
      <c r="H20" s="4263"/>
      <c r="I20" s="4263"/>
      <c r="J20" s="4344"/>
      <c r="K20" s="363"/>
      <c r="L20" s="270"/>
    </row>
    <row r="21" spans="1:12" s="271" customFormat="1">
      <c r="A21" s="274">
        <v>41941</v>
      </c>
      <c r="B21" s="275" t="s">
        <v>404</v>
      </c>
      <c r="C21" s="4340" t="s">
        <v>776</v>
      </c>
      <c r="D21" s="4263"/>
      <c r="E21" s="4263"/>
      <c r="F21" s="4263"/>
      <c r="G21" s="4263"/>
      <c r="H21" s="4263"/>
      <c r="I21" s="4263"/>
      <c r="J21" s="4344"/>
      <c r="K21" s="363"/>
      <c r="L21" s="270"/>
    </row>
    <row r="22" spans="1:12" s="271" customFormat="1" ht="25.5" customHeight="1">
      <c r="A22" s="274">
        <v>41960</v>
      </c>
      <c r="B22" s="275" t="s">
        <v>143</v>
      </c>
      <c r="C22" s="372"/>
      <c r="D22" s="292"/>
      <c r="E22" s="372"/>
      <c r="F22" s="372"/>
      <c r="G22" s="372"/>
      <c r="H22" s="372">
        <v>4840</v>
      </c>
      <c r="I22" s="372">
        <v>78</v>
      </c>
      <c r="J22" s="372"/>
      <c r="K22" s="348" t="s">
        <v>777</v>
      </c>
      <c r="L22" s="270"/>
    </row>
    <row r="23" spans="1:12" s="271" customFormat="1" ht="20.100000000000001" customHeight="1" thickBot="1">
      <c r="A23" s="313">
        <v>41971</v>
      </c>
      <c r="B23" s="312" t="s">
        <v>16</v>
      </c>
      <c r="C23" s="310">
        <v>95</v>
      </c>
      <c r="D23" s="311">
        <f>+C23*(100-E23)/100</f>
        <v>90.25</v>
      </c>
      <c r="E23" s="310">
        <v>5</v>
      </c>
      <c r="F23" s="310"/>
      <c r="G23" s="310">
        <v>240</v>
      </c>
      <c r="H23" s="310"/>
      <c r="I23" s="310"/>
      <c r="J23" s="310"/>
      <c r="K23" s="387" t="s">
        <v>283</v>
      </c>
      <c r="L23" s="270"/>
    </row>
    <row r="24" spans="1:12" s="271" customFormat="1" ht="16.5" thickTop="1">
      <c r="A24" s="308">
        <v>42006</v>
      </c>
      <c r="B24" s="307" t="s">
        <v>404</v>
      </c>
      <c r="C24" s="4381" t="s">
        <v>776</v>
      </c>
      <c r="D24" s="4382"/>
      <c r="E24" s="4382"/>
      <c r="F24" s="4382"/>
      <c r="G24" s="4382"/>
      <c r="H24" s="4382"/>
      <c r="I24" s="4382"/>
      <c r="J24" s="4383"/>
      <c r="K24" s="377"/>
      <c r="L24" s="270"/>
    </row>
    <row r="25" spans="1:12" s="271" customFormat="1" ht="20.100000000000001" customHeight="1">
      <c r="A25" s="274">
        <v>42014</v>
      </c>
      <c r="B25" s="275" t="s">
        <v>404</v>
      </c>
      <c r="C25" s="4340" t="s">
        <v>775</v>
      </c>
      <c r="D25" s="4263"/>
      <c r="E25" s="4263"/>
      <c r="F25" s="4263"/>
      <c r="G25" s="4263"/>
      <c r="H25" s="4263"/>
      <c r="I25" s="4263"/>
      <c r="J25" s="4344"/>
      <c r="K25" s="363"/>
      <c r="L25" s="270"/>
    </row>
    <row r="26" spans="1:12" s="271" customFormat="1" ht="20.100000000000001" customHeight="1">
      <c r="A26" s="274">
        <v>42022</v>
      </c>
      <c r="B26" s="275" t="s">
        <v>27</v>
      </c>
      <c r="C26" s="4384" t="s">
        <v>774</v>
      </c>
      <c r="D26" s="4385"/>
      <c r="E26" s="4385"/>
      <c r="F26" s="4385"/>
      <c r="G26" s="4385"/>
      <c r="H26" s="4385"/>
      <c r="I26" s="4385"/>
      <c r="J26" s="4386"/>
      <c r="K26" s="363"/>
      <c r="L26" s="270"/>
    </row>
    <row r="27" spans="1:12" s="271" customFormat="1">
      <c r="A27" s="274">
        <v>42032</v>
      </c>
      <c r="B27" s="275" t="s">
        <v>143</v>
      </c>
      <c r="C27" s="292"/>
      <c r="D27" s="292"/>
      <c r="E27" s="292"/>
      <c r="F27" s="292"/>
      <c r="G27" s="292"/>
      <c r="H27" s="292">
        <v>4900</v>
      </c>
      <c r="I27" s="292">
        <v>81</v>
      </c>
      <c r="J27" s="292"/>
      <c r="K27" s="271" t="s">
        <v>773</v>
      </c>
      <c r="L27" s="270"/>
    </row>
    <row r="28" spans="1:12" s="271" customFormat="1" ht="20.100000000000001" customHeight="1">
      <c r="A28" s="274">
        <v>42049</v>
      </c>
      <c r="B28" s="275" t="s">
        <v>16</v>
      </c>
      <c r="C28" s="291">
        <v>75</v>
      </c>
      <c r="D28" s="292">
        <f t="shared" ref="D28:D58" si="0">+C28*(100-E28)/100</f>
        <v>71.25</v>
      </c>
      <c r="E28" s="291">
        <v>5</v>
      </c>
      <c r="F28" s="291"/>
      <c r="G28" s="291">
        <v>230</v>
      </c>
      <c r="H28" s="291"/>
      <c r="I28" s="291"/>
      <c r="J28" s="291"/>
      <c r="K28" s="363" t="s">
        <v>569</v>
      </c>
      <c r="L28" s="270"/>
    </row>
    <row r="29" spans="1:12" s="271" customFormat="1" ht="20.100000000000001" customHeight="1">
      <c r="A29" s="4293">
        <v>42148</v>
      </c>
      <c r="B29" s="510" t="s">
        <v>143</v>
      </c>
      <c r="C29" s="291"/>
      <c r="D29" s="292"/>
      <c r="E29" s="291"/>
      <c r="F29" s="291"/>
      <c r="G29" s="291"/>
      <c r="H29" s="291">
        <v>4910</v>
      </c>
      <c r="I29" s="291">
        <v>84</v>
      </c>
      <c r="J29" s="291"/>
      <c r="K29" s="271" t="s">
        <v>773</v>
      </c>
      <c r="L29" s="270"/>
    </row>
    <row r="30" spans="1:12" s="271" customFormat="1" ht="33" customHeight="1">
      <c r="A30" s="4307"/>
      <c r="B30" s="517" t="s">
        <v>14</v>
      </c>
      <c r="C30" s="4340" t="s">
        <v>1922</v>
      </c>
      <c r="D30" s="4263"/>
      <c r="E30" s="4263"/>
      <c r="F30" s="4263"/>
      <c r="G30" s="4263"/>
      <c r="H30" s="4263"/>
      <c r="I30" s="4263"/>
      <c r="J30" s="4344"/>
      <c r="K30" s="363"/>
      <c r="L30" s="270"/>
    </row>
    <row r="31" spans="1:12" s="271" customFormat="1">
      <c r="A31" s="304">
        <v>42172</v>
      </c>
      <c r="B31" s="303" t="s">
        <v>16</v>
      </c>
      <c r="C31" s="301">
        <v>50</v>
      </c>
      <c r="D31" s="302">
        <f t="shared" si="0"/>
        <v>47.5</v>
      </c>
      <c r="E31" s="301">
        <v>5</v>
      </c>
      <c r="F31" s="301"/>
      <c r="G31" s="301">
        <v>210</v>
      </c>
      <c r="H31" s="301"/>
      <c r="I31" s="301"/>
      <c r="J31" s="301"/>
      <c r="K31" s="375" t="s">
        <v>1969</v>
      </c>
      <c r="L31" s="270"/>
    </row>
    <row r="32" spans="1:12" s="271" customFormat="1" ht="20.100000000000001" customHeight="1">
      <c r="A32" s="318">
        <v>42265</v>
      </c>
      <c r="B32" s="448" t="s">
        <v>16</v>
      </c>
      <c r="C32" s="449">
        <v>80</v>
      </c>
      <c r="D32" s="316">
        <f t="shared" si="0"/>
        <v>76</v>
      </c>
      <c r="E32" s="449">
        <v>5</v>
      </c>
      <c r="F32" s="449"/>
      <c r="G32" s="449">
        <v>200</v>
      </c>
      <c r="H32" s="449"/>
      <c r="I32" s="449"/>
      <c r="J32" s="449"/>
      <c r="K32" s="376" t="s">
        <v>2132</v>
      </c>
      <c r="L32" s="270"/>
    </row>
    <row r="33" spans="1:12" s="271" customFormat="1" ht="20.100000000000001" customHeight="1">
      <c r="A33" s="274">
        <v>42266</v>
      </c>
      <c r="B33" s="700" t="s">
        <v>16</v>
      </c>
      <c r="C33" s="291">
        <v>55</v>
      </c>
      <c r="D33" s="292">
        <f t="shared" si="0"/>
        <v>52.25</v>
      </c>
      <c r="E33" s="291">
        <v>5</v>
      </c>
      <c r="F33" s="291"/>
      <c r="G33" s="291">
        <v>205</v>
      </c>
      <c r="H33" s="291"/>
      <c r="I33" s="291"/>
      <c r="J33" s="291"/>
      <c r="K33" s="363" t="s">
        <v>2132</v>
      </c>
      <c r="L33" s="270"/>
    </row>
    <row r="34" spans="1:12" s="271" customFormat="1" ht="21" customHeight="1">
      <c r="A34" s="789">
        <v>42316</v>
      </c>
      <c r="B34" s="785" t="s">
        <v>143</v>
      </c>
      <c r="C34" s="788"/>
      <c r="D34" s="786"/>
      <c r="E34" s="788"/>
      <c r="F34" s="788"/>
      <c r="G34" s="788"/>
      <c r="H34" s="788">
        <v>5065</v>
      </c>
      <c r="I34" s="788">
        <v>92</v>
      </c>
      <c r="J34" s="788"/>
      <c r="K34" s="787" t="s">
        <v>2246</v>
      </c>
      <c r="L34" s="270"/>
    </row>
    <row r="35" spans="1:12" s="271" customFormat="1" ht="20.100000000000001" customHeight="1" thickBot="1">
      <c r="A35" s="1423">
        <v>42345</v>
      </c>
      <c r="B35" s="1430" t="s">
        <v>16</v>
      </c>
      <c r="C35" s="445">
        <v>30</v>
      </c>
      <c r="D35" s="1426">
        <f>+C35*(100-E35)/100</f>
        <v>29.1</v>
      </c>
      <c r="E35" s="445">
        <v>3</v>
      </c>
      <c r="F35" s="445"/>
      <c r="G35" s="445">
        <v>250</v>
      </c>
      <c r="H35" s="445"/>
      <c r="I35" s="445"/>
      <c r="J35" s="445"/>
      <c r="K35" s="367" t="s">
        <v>2309</v>
      </c>
      <c r="L35" s="270"/>
    </row>
    <row r="36" spans="1:12" s="271" customFormat="1" ht="20.100000000000001" customHeight="1" thickTop="1">
      <c r="A36" s="308">
        <v>42458</v>
      </c>
      <c r="B36" s="307" t="s">
        <v>16</v>
      </c>
      <c r="C36" s="446">
        <v>25</v>
      </c>
      <c r="D36" s="322">
        <f t="shared" si="0"/>
        <v>24.25</v>
      </c>
      <c r="E36" s="446">
        <v>3</v>
      </c>
      <c r="F36" s="446"/>
      <c r="G36" s="446">
        <v>330</v>
      </c>
      <c r="H36" s="446"/>
      <c r="I36" s="446"/>
      <c r="J36" s="446"/>
      <c r="K36" s="377" t="s">
        <v>2309</v>
      </c>
      <c r="L36" s="270"/>
    </row>
    <row r="37" spans="1:12" s="271" customFormat="1" ht="30" customHeight="1">
      <c r="A37" s="1169">
        <v>42472</v>
      </c>
      <c r="B37" s="1170" t="s">
        <v>12</v>
      </c>
      <c r="C37" s="4627" t="s">
        <v>3263</v>
      </c>
      <c r="D37" s="4628"/>
      <c r="E37" s="4628"/>
      <c r="F37" s="4628"/>
      <c r="G37" s="4628"/>
      <c r="H37" s="4628"/>
      <c r="I37" s="4628"/>
      <c r="J37" s="4629"/>
      <c r="K37" s="363"/>
      <c r="L37" s="270"/>
    </row>
    <row r="38" spans="1:12" s="271" customFormat="1">
      <c r="A38" s="274">
        <v>42581</v>
      </c>
      <c r="B38" s="275" t="s">
        <v>143</v>
      </c>
      <c r="C38" s="291"/>
      <c r="D38" s="292"/>
      <c r="E38" s="291"/>
      <c r="F38" s="291"/>
      <c r="G38" s="291"/>
      <c r="H38" s="291">
        <v>4610</v>
      </c>
      <c r="I38" s="291">
        <v>100</v>
      </c>
      <c r="J38" s="291"/>
      <c r="K38" s="363" t="s">
        <v>3459</v>
      </c>
      <c r="L38" s="270"/>
    </row>
    <row r="39" spans="1:12" s="271" customFormat="1" ht="16.5" thickBot="1">
      <c r="A39" s="1423">
        <v>42694</v>
      </c>
      <c r="B39" s="1430" t="s">
        <v>16</v>
      </c>
      <c r="C39" s="445">
        <v>45</v>
      </c>
      <c r="D39" s="1426">
        <f t="shared" si="0"/>
        <v>43.65</v>
      </c>
      <c r="E39" s="445">
        <v>3</v>
      </c>
      <c r="F39" s="445"/>
      <c r="G39" s="445">
        <v>240</v>
      </c>
      <c r="H39" s="445"/>
      <c r="I39" s="445"/>
      <c r="J39" s="445"/>
      <c r="K39" s="367" t="s">
        <v>2132</v>
      </c>
      <c r="L39" s="270"/>
    </row>
    <row r="40" spans="1:12" s="271" customFormat="1" ht="16.5" thickTop="1">
      <c r="A40" s="308">
        <v>42798</v>
      </c>
      <c r="B40" s="307" t="s">
        <v>16</v>
      </c>
      <c r="C40" s="446">
        <v>25</v>
      </c>
      <c r="D40" s="322">
        <f t="shared" si="0"/>
        <v>23.75</v>
      </c>
      <c r="E40" s="446">
        <v>5</v>
      </c>
      <c r="F40" s="446"/>
      <c r="G40" s="446">
        <v>250</v>
      </c>
      <c r="H40" s="446"/>
      <c r="I40" s="446"/>
      <c r="J40" s="446"/>
      <c r="K40" s="377" t="s">
        <v>2132</v>
      </c>
      <c r="L40" s="270"/>
    </row>
    <row r="41" spans="1:12" s="271" customFormat="1" ht="31.5">
      <c r="A41" s="1433">
        <v>42813</v>
      </c>
      <c r="B41" s="1425" t="s">
        <v>143</v>
      </c>
      <c r="C41" s="1429"/>
      <c r="D41" s="1427"/>
      <c r="E41" s="1429"/>
      <c r="F41" s="1429"/>
      <c r="G41" s="1429"/>
      <c r="H41" s="1679" t="s">
        <v>324</v>
      </c>
      <c r="I41" s="1429">
        <v>35</v>
      </c>
      <c r="J41" s="1429"/>
      <c r="K41" s="363" t="s">
        <v>3954</v>
      </c>
      <c r="L41" s="270"/>
    </row>
    <row r="42" spans="1:12" s="271" customFormat="1">
      <c r="A42" s="274">
        <v>42876</v>
      </c>
      <c r="B42" s="1830" t="s">
        <v>143</v>
      </c>
      <c r="C42" s="291"/>
      <c r="D42" s="292"/>
      <c r="E42" s="291"/>
      <c r="F42" s="291"/>
      <c r="G42" s="291"/>
      <c r="H42" s="291">
        <v>5670</v>
      </c>
      <c r="I42" s="291">
        <v>91</v>
      </c>
      <c r="J42" s="291"/>
      <c r="K42" s="363" t="s">
        <v>4094</v>
      </c>
      <c r="L42" s="270"/>
    </row>
    <row r="43" spans="1:12" s="271" customFormat="1" ht="36.75" customHeight="1">
      <c r="A43" s="274">
        <v>42909</v>
      </c>
      <c r="B43" s="1857" t="s">
        <v>12</v>
      </c>
      <c r="C43" s="4340" t="s">
        <v>4157</v>
      </c>
      <c r="D43" s="4263"/>
      <c r="E43" s="4263"/>
      <c r="F43" s="4263"/>
      <c r="G43" s="4263"/>
      <c r="H43" s="4263"/>
      <c r="I43" s="4263"/>
      <c r="J43" s="4344"/>
      <c r="K43" s="363"/>
      <c r="L43" s="270"/>
    </row>
    <row r="44" spans="1:12" s="271" customFormat="1" ht="20.100000000000001" customHeight="1">
      <c r="A44" s="274">
        <v>42910</v>
      </c>
      <c r="B44" s="275" t="s">
        <v>12</v>
      </c>
      <c r="C44" s="4340" t="s">
        <v>4635</v>
      </c>
      <c r="D44" s="4263"/>
      <c r="E44" s="4263"/>
      <c r="F44" s="4263"/>
      <c r="G44" s="4263"/>
      <c r="H44" s="4263"/>
      <c r="I44" s="4263"/>
      <c r="J44" s="4344"/>
      <c r="K44" s="363"/>
      <c r="L44" s="270"/>
    </row>
    <row r="45" spans="1:12" s="271" customFormat="1" ht="16.5" thickBot="1">
      <c r="A45" s="300">
        <v>43006</v>
      </c>
      <c r="B45" s="299" t="s">
        <v>27</v>
      </c>
      <c r="C45" s="4378" t="s">
        <v>4258</v>
      </c>
      <c r="D45" s="4379"/>
      <c r="E45" s="4379"/>
      <c r="F45" s="4379"/>
      <c r="G45" s="4379"/>
      <c r="H45" s="4379"/>
      <c r="I45" s="4379"/>
      <c r="J45" s="4380"/>
      <c r="K45" s="1469"/>
      <c r="L45" s="270"/>
    </row>
    <row r="46" spans="1:12" s="271" customFormat="1" ht="20.100000000000001" customHeight="1" thickTop="1">
      <c r="A46" s="2179"/>
      <c r="B46" s="2184"/>
      <c r="C46" s="337"/>
      <c r="D46" s="338">
        <f t="shared" si="0"/>
        <v>0</v>
      </c>
      <c r="E46" s="337"/>
      <c r="F46" s="337"/>
      <c r="G46" s="337"/>
      <c r="H46" s="337"/>
      <c r="I46" s="337"/>
      <c r="J46" s="337"/>
      <c r="K46" s="396"/>
      <c r="L46" s="270"/>
    </row>
    <row r="47" spans="1:12" s="271" customFormat="1" ht="20.100000000000001" customHeight="1">
      <c r="A47" s="274"/>
      <c r="B47" s="275"/>
      <c r="C47" s="291"/>
      <c r="D47" s="292">
        <f t="shared" si="0"/>
        <v>0</v>
      </c>
      <c r="E47" s="291"/>
      <c r="F47" s="291"/>
      <c r="G47" s="291"/>
      <c r="H47" s="291"/>
      <c r="I47" s="291"/>
      <c r="J47" s="291"/>
      <c r="K47" s="363"/>
      <c r="L47" s="270"/>
    </row>
    <row r="48" spans="1:12" s="271" customFormat="1" ht="20.100000000000001" customHeight="1">
      <c r="A48" s="274"/>
      <c r="B48" s="275"/>
      <c r="C48" s="291"/>
      <c r="D48" s="292">
        <f t="shared" si="0"/>
        <v>0</v>
      </c>
      <c r="E48" s="291"/>
      <c r="F48" s="291"/>
      <c r="G48" s="291"/>
      <c r="H48" s="291"/>
      <c r="I48" s="291"/>
      <c r="J48" s="291"/>
      <c r="K48" s="363"/>
      <c r="L48" s="270"/>
    </row>
    <row r="49" spans="1:12" s="271" customFormat="1" ht="20.100000000000001" customHeight="1">
      <c r="A49" s="274"/>
      <c r="B49" s="275"/>
      <c r="C49" s="291"/>
      <c r="D49" s="292">
        <f t="shared" si="0"/>
        <v>0</v>
      </c>
      <c r="E49" s="291"/>
      <c r="F49" s="291"/>
      <c r="G49" s="291"/>
      <c r="H49" s="291"/>
      <c r="I49" s="291"/>
      <c r="J49" s="291"/>
      <c r="K49" s="363"/>
      <c r="L49" s="270"/>
    </row>
    <row r="50" spans="1:12" s="271" customFormat="1" ht="20.100000000000001" customHeight="1">
      <c r="A50" s="274"/>
      <c r="B50" s="275"/>
      <c r="C50" s="291"/>
      <c r="D50" s="292">
        <f t="shared" si="0"/>
        <v>0</v>
      </c>
      <c r="E50" s="291"/>
      <c r="F50" s="291"/>
      <c r="G50" s="291"/>
      <c r="H50" s="291"/>
      <c r="I50" s="291"/>
      <c r="J50" s="291"/>
      <c r="K50" s="363"/>
      <c r="L50" s="270"/>
    </row>
    <row r="51" spans="1:12" s="271" customFormat="1" ht="20.100000000000001" customHeight="1">
      <c r="A51" s="274"/>
      <c r="B51" s="275"/>
      <c r="C51" s="291"/>
      <c r="D51" s="292">
        <f t="shared" si="0"/>
        <v>0</v>
      </c>
      <c r="E51" s="291"/>
      <c r="F51" s="291"/>
      <c r="G51" s="291"/>
      <c r="H51" s="291"/>
      <c r="I51" s="291"/>
      <c r="J51" s="291"/>
      <c r="K51" s="363"/>
      <c r="L51" s="270"/>
    </row>
    <row r="52" spans="1:12" s="271" customFormat="1">
      <c r="A52" s="274"/>
      <c r="B52" s="275"/>
      <c r="C52" s="291"/>
      <c r="D52" s="292">
        <f t="shared" si="0"/>
        <v>0</v>
      </c>
      <c r="E52" s="291"/>
      <c r="F52" s="291"/>
      <c r="G52" s="291"/>
      <c r="H52" s="291"/>
      <c r="I52" s="291"/>
      <c r="J52" s="291"/>
      <c r="K52" s="363"/>
      <c r="L52" s="270"/>
    </row>
    <row r="53" spans="1:12" s="271" customFormat="1" ht="20.100000000000001" customHeight="1">
      <c r="A53" s="274"/>
      <c r="B53" s="275"/>
      <c r="C53" s="291"/>
      <c r="D53" s="292">
        <f t="shared" si="0"/>
        <v>0</v>
      </c>
      <c r="E53" s="291"/>
      <c r="F53" s="291"/>
      <c r="G53" s="291"/>
      <c r="H53" s="291"/>
      <c r="I53" s="291"/>
      <c r="J53" s="291"/>
      <c r="K53" s="363"/>
      <c r="L53" s="270"/>
    </row>
    <row r="54" spans="1:12" s="271" customFormat="1" ht="20.100000000000001" customHeight="1">
      <c r="A54" s="274"/>
      <c r="B54" s="275"/>
      <c r="C54" s="291"/>
      <c r="D54" s="292">
        <f t="shared" si="0"/>
        <v>0</v>
      </c>
      <c r="E54" s="291"/>
      <c r="F54" s="291"/>
      <c r="G54" s="291"/>
      <c r="H54" s="291"/>
      <c r="I54" s="291"/>
      <c r="J54" s="291"/>
      <c r="K54" s="363"/>
      <c r="L54" s="270"/>
    </row>
    <row r="55" spans="1:12" s="271" customFormat="1">
      <c r="A55" s="274"/>
      <c r="B55" s="275"/>
      <c r="C55" s="291"/>
      <c r="D55" s="292">
        <f t="shared" si="0"/>
        <v>0</v>
      </c>
      <c r="E55" s="291"/>
      <c r="F55" s="291"/>
      <c r="G55" s="291"/>
      <c r="H55" s="291"/>
      <c r="I55" s="291"/>
      <c r="J55" s="291"/>
      <c r="K55" s="363"/>
      <c r="L55" s="270"/>
    </row>
    <row r="56" spans="1:12" s="271" customFormat="1">
      <c r="A56" s="274"/>
      <c r="B56" s="275"/>
      <c r="C56" s="291"/>
      <c r="D56" s="292">
        <f t="shared" si="0"/>
        <v>0</v>
      </c>
      <c r="E56" s="291"/>
      <c r="F56" s="291"/>
      <c r="G56" s="291"/>
      <c r="H56" s="291"/>
      <c r="I56" s="291"/>
      <c r="J56" s="291"/>
      <c r="K56" s="363"/>
      <c r="L56" s="270"/>
    </row>
    <row r="57" spans="1:12" s="271" customFormat="1">
      <c r="A57" s="274"/>
      <c r="B57" s="275"/>
      <c r="C57" s="291"/>
      <c r="D57" s="292">
        <f t="shared" si="0"/>
        <v>0</v>
      </c>
      <c r="E57" s="291"/>
      <c r="F57" s="291"/>
      <c r="G57" s="291"/>
      <c r="H57" s="291"/>
      <c r="I57" s="291"/>
      <c r="J57" s="291"/>
      <c r="K57" s="363"/>
      <c r="L57" s="270"/>
    </row>
    <row r="58" spans="1:12" s="271" customFormat="1">
      <c r="A58" s="274"/>
      <c r="B58" s="275"/>
      <c r="C58" s="291"/>
      <c r="D58" s="292">
        <f t="shared" si="0"/>
        <v>0</v>
      </c>
      <c r="E58" s="291"/>
      <c r="F58" s="291"/>
      <c r="G58" s="291"/>
      <c r="H58" s="291"/>
      <c r="I58" s="291"/>
      <c r="J58" s="291"/>
      <c r="K58" s="363"/>
      <c r="L58" s="270"/>
    </row>
    <row r="59" spans="1:12" s="271" customFormat="1">
      <c r="A59" s="274"/>
      <c r="B59" s="275"/>
      <c r="C59" s="291"/>
      <c r="D59" s="292">
        <f t="shared" ref="D59:D90" si="1">+C59*(100-E59)/100</f>
        <v>0</v>
      </c>
      <c r="E59" s="291"/>
      <c r="F59" s="291"/>
      <c r="G59" s="291"/>
      <c r="H59" s="291"/>
      <c r="I59" s="291"/>
      <c r="J59" s="291"/>
      <c r="K59" s="363"/>
      <c r="L59" s="270"/>
    </row>
    <row r="60" spans="1:12" s="271" customFormat="1">
      <c r="A60" s="274"/>
      <c r="B60" s="275"/>
      <c r="C60" s="291"/>
      <c r="D60" s="292">
        <f t="shared" si="1"/>
        <v>0</v>
      </c>
      <c r="E60" s="291"/>
      <c r="F60" s="291"/>
      <c r="G60" s="291"/>
      <c r="H60" s="291"/>
      <c r="I60" s="291"/>
      <c r="J60" s="291"/>
      <c r="K60" s="363"/>
      <c r="L60" s="270"/>
    </row>
    <row r="61" spans="1:12" s="271" customFormat="1" ht="20.100000000000001" customHeight="1">
      <c r="A61" s="274"/>
      <c r="B61" s="275"/>
      <c r="C61" s="291"/>
      <c r="D61" s="292">
        <f t="shared" si="1"/>
        <v>0</v>
      </c>
      <c r="E61" s="291"/>
      <c r="F61" s="291"/>
      <c r="G61" s="291"/>
      <c r="H61" s="291"/>
      <c r="I61" s="291"/>
      <c r="J61" s="291"/>
      <c r="K61" s="363"/>
      <c r="L61" s="270"/>
    </row>
    <row r="62" spans="1:12" s="271" customFormat="1">
      <c r="A62" s="274"/>
      <c r="B62" s="275"/>
      <c r="C62" s="291"/>
      <c r="D62" s="292">
        <f t="shared" si="1"/>
        <v>0</v>
      </c>
      <c r="E62" s="291"/>
      <c r="F62" s="291"/>
      <c r="G62" s="291"/>
      <c r="H62" s="291"/>
      <c r="I62" s="291"/>
      <c r="J62" s="291"/>
      <c r="K62" s="363"/>
      <c r="L62" s="270"/>
    </row>
    <row r="63" spans="1:12" s="271" customFormat="1" ht="20.100000000000001" customHeight="1">
      <c r="A63" s="274"/>
      <c r="B63" s="275"/>
      <c r="C63" s="291"/>
      <c r="D63" s="292">
        <f t="shared" si="1"/>
        <v>0</v>
      </c>
      <c r="E63" s="291"/>
      <c r="F63" s="291"/>
      <c r="G63" s="291"/>
      <c r="H63" s="291"/>
      <c r="I63" s="291"/>
      <c r="J63" s="291"/>
      <c r="K63" s="363"/>
      <c r="L63" s="270"/>
    </row>
    <row r="64" spans="1:12" s="271" customFormat="1">
      <c r="A64" s="274"/>
      <c r="B64" s="275"/>
      <c r="C64" s="291"/>
      <c r="D64" s="292">
        <f t="shared" si="1"/>
        <v>0</v>
      </c>
      <c r="E64" s="291"/>
      <c r="F64" s="291"/>
      <c r="G64" s="291"/>
      <c r="H64" s="291"/>
      <c r="I64" s="291"/>
      <c r="J64" s="291"/>
      <c r="K64" s="363"/>
      <c r="L64" s="270"/>
    </row>
    <row r="65" spans="1:12" s="271" customFormat="1">
      <c r="A65" s="274"/>
      <c r="B65" s="275"/>
      <c r="C65" s="291"/>
      <c r="D65" s="292">
        <f t="shared" si="1"/>
        <v>0</v>
      </c>
      <c r="E65" s="291"/>
      <c r="F65" s="291"/>
      <c r="G65" s="291"/>
      <c r="H65" s="291"/>
      <c r="I65" s="291"/>
      <c r="J65" s="291"/>
      <c r="K65" s="363"/>
      <c r="L65" s="270"/>
    </row>
    <row r="66" spans="1:12" s="271" customFormat="1">
      <c r="A66" s="274"/>
      <c r="B66" s="275"/>
      <c r="C66" s="291"/>
      <c r="D66" s="292">
        <f t="shared" si="1"/>
        <v>0</v>
      </c>
      <c r="E66" s="291"/>
      <c r="F66" s="291"/>
      <c r="G66" s="291"/>
      <c r="H66" s="291"/>
      <c r="I66" s="291"/>
      <c r="J66" s="291"/>
      <c r="K66" s="363"/>
      <c r="L66" s="270"/>
    </row>
    <row r="67" spans="1:12" s="271" customFormat="1">
      <c r="A67" s="274"/>
      <c r="B67" s="275"/>
      <c r="C67" s="291"/>
      <c r="D67" s="292">
        <f t="shared" si="1"/>
        <v>0</v>
      </c>
      <c r="E67" s="291"/>
      <c r="F67" s="291"/>
      <c r="G67" s="291"/>
      <c r="H67" s="291"/>
      <c r="I67" s="291"/>
      <c r="J67" s="291"/>
      <c r="K67" s="363"/>
      <c r="L67" s="270"/>
    </row>
    <row r="68" spans="1:12" s="271" customFormat="1">
      <c r="A68" s="274"/>
      <c r="B68" s="275"/>
      <c r="C68" s="291"/>
      <c r="D68" s="292">
        <f t="shared" si="1"/>
        <v>0</v>
      </c>
      <c r="E68" s="291"/>
      <c r="F68" s="291"/>
      <c r="G68" s="291"/>
      <c r="H68" s="291"/>
      <c r="I68" s="291"/>
      <c r="J68" s="291"/>
      <c r="K68" s="363"/>
      <c r="L68" s="270"/>
    </row>
    <row r="69" spans="1:12" s="271" customFormat="1" ht="20.100000000000001" customHeight="1">
      <c r="A69" s="274"/>
      <c r="B69" s="275"/>
      <c r="C69" s="291"/>
      <c r="D69" s="292">
        <f t="shared" si="1"/>
        <v>0</v>
      </c>
      <c r="E69" s="291"/>
      <c r="F69" s="291"/>
      <c r="G69" s="291"/>
      <c r="H69" s="291"/>
      <c r="I69" s="291"/>
      <c r="J69" s="291"/>
      <c r="K69" s="363"/>
      <c r="L69" s="270"/>
    </row>
    <row r="70" spans="1:12" s="271" customFormat="1" ht="20.100000000000001" customHeight="1">
      <c r="A70" s="274"/>
      <c r="B70" s="275"/>
      <c r="C70" s="291"/>
      <c r="D70" s="292">
        <f t="shared" si="1"/>
        <v>0</v>
      </c>
      <c r="E70" s="291"/>
      <c r="F70" s="291"/>
      <c r="G70" s="291"/>
      <c r="H70" s="291"/>
      <c r="I70" s="291"/>
      <c r="J70" s="291"/>
      <c r="K70" s="363"/>
      <c r="L70" s="270"/>
    </row>
    <row r="71" spans="1:12" s="271" customFormat="1" ht="20.100000000000001" customHeight="1">
      <c r="A71" s="274"/>
      <c r="B71" s="275"/>
      <c r="C71" s="291"/>
      <c r="D71" s="292">
        <f t="shared" si="1"/>
        <v>0</v>
      </c>
      <c r="E71" s="291"/>
      <c r="F71" s="291"/>
      <c r="G71" s="291"/>
      <c r="H71" s="291"/>
      <c r="I71" s="291"/>
      <c r="J71" s="291"/>
      <c r="K71" s="363"/>
      <c r="L71" s="270"/>
    </row>
    <row r="72" spans="1:12" s="271" customFormat="1" ht="20.100000000000001" customHeight="1">
      <c r="A72" s="274"/>
      <c r="B72" s="275"/>
      <c r="C72" s="291"/>
      <c r="D72" s="292">
        <f t="shared" si="1"/>
        <v>0</v>
      </c>
      <c r="E72" s="291"/>
      <c r="F72" s="291"/>
      <c r="G72" s="291"/>
      <c r="H72" s="291"/>
      <c r="I72" s="291"/>
      <c r="J72" s="291"/>
      <c r="K72" s="363"/>
      <c r="L72" s="270"/>
    </row>
    <row r="73" spans="1:12" s="271" customFormat="1" ht="20.100000000000001" customHeight="1">
      <c r="A73" s="274"/>
      <c r="B73" s="275"/>
      <c r="C73" s="291"/>
      <c r="D73" s="292">
        <f t="shared" si="1"/>
        <v>0</v>
      </c>
      <c r="E73" s="291"/>
      <c r="F73" s="291"/>
      <c r="G73" s="291"/>
      <c r="H73" s="291"/>
      <c r="I73" s="291"/>
      <c r="J73" s="291"/>
      <c r="K73" s="363"/>
      <c r="L73" s="270"/>
    </row>
    <row r="74" spans="1:12" s="271" customFormat="1" ht="20.100000000000001" customHeight="1">
      <c r="A74" s="274"/>
      <c r="B74" s="275"/>
      <c r="C74" s="291"/>
      <c r="D74" s="292">
        <f t="shared" si="1"/>
        <v>0</v>
      </c>
      <c r="E74" s="291"/>
      <c r="F74" s="291"/>
      <c r="G74" s="291"/>
      <c r="H74" s="291"/>
      <c r="I74" s="291"/>
      <c r="J74" s="291"/>
      <c r="K74" s="363"/>
      <c r="L74" s="270"/>
    </row>
    <row r="75" spans="1:12" s="271" customFormat="1" ht="20.100000000000001" customHeight="1">
      <c r="A75" s="274"/>
      <c r="B75" s="275"/>
      <c r="C75" s="291"/>
      <c r="D75" s="292">
        <f t="shared" si="1"/>
        <v>0</v>
      </c>
      <c r="E75" s="291"/>
      <c r="F75" s="291"/>
      <c r="G75" s="291"/>
      <c r="H75" s="291"/>
      <c r="I75" s="291"/>
      <c r="J75" s="291"/>
      <c r="K75" s="363"/>
      <c r="L75" s="270"/>
    </row>
    <row r="76" spans="1:12" s="271" customFormat="1" ht="20.100000000000001" customHeight="1">
      <c r="A76" s="274"/>
      <c r="B76" s="275"/>
      <c r="C76" s="291"/>
      <c r="D76" s="292">
        <f t="shared" si="1"/>
        <v>0</v>
      </c>
      <c r="E76" s="291"/>
      <c r="F76" s="291"/>
      <c r="G76" s="291"/>
      <c r="H76" s="291"/>
      <c r="I76" s="291"/>
      <c r="J76" s="291"/>
      <c r="K76" s="363"/>
      <c r="L76" s="270"/>
    </row>
    <row r="77" spans="1:12" s="271" customFormat="1">
      <c r="A77" s="274"/>
      <c r="B77" s="275"/>
      <c r="C77" s="291"/>
      <c r="D77" s="292">
        <f t="shared" si="1"/>
        <v>0</v>
      </c>
      <c r="E77" s="291"/>
      <c r="F77" s="291"/>
      <c r="G77" s="291"/>
      <c r="H77" s="291"/>
      <c r="I77" s="291"/>
      <c r="J77" s="291"/>
      <c r="K77" s="363"/>
      <c r="L77" s="270"/>
    </row>
    <row r="78" spans="1:12" s="271" customFormat="1" ht="20.100000000000001" customHeight="1">
      <c r="A78" s="274"/>
      <c r="B78" s="275"/>
      <c r="C78" s="291"/>
      <c r="D78" s="292">
        <f t="shared" si="1"/>
        <v>0</v>
      </c>
      <c r="E78" s="291"/>
      <c r="F78" s="291"/>
      <c r="G78" s="291"/>
      <c r="H78" s="291"/>
      <c r="I78" s="291"/>
      <c r="J78" s="291"/>
      <c r="K78" s="363"/>
      <c r="L78" s="270"/>
    </row>
    <row r="79" spans="1:12" s="271" customFormat="1">
      <c r="A79" s="274"/>
      <c r="B79" s="275"/>
      <c r="C79" s="291"/>
      <c r="D79" s="292">
        <f t="shared" si="1"/>
        <v>0</v>
      </c>
      <c r="E79" s="291"/>
      <c r="F79" s="291"/>
      <c r="G79" s="291"/>
      <c r="H79" s="291"/>
      <c r="I79" s="291"/>
      <c r="J79" s="291"/>
      <c r="K79" s="363"/>
      <c r="L79" s="270"/>
    </row>
    <row r="80" spans="1:12" s="271" customFormat="1" ht="20.100000000000001" customHeight="1">
      <c r="A80" s="274"/>
      <c r="B80" s="275"/>
      <c r="C80" s="291"/>
      <c r="D80" s="292">
        <f t="shared" si="1"/>
        <v>0</v>
      </c>
      <c r="E80" s="291"/>
      <c r="F80" s="291"/>
      <c r="G80" s="291"/>
      <c r="H80" s="291"/>
      <c r="I80" s="291"/>
      <c r="J80" s="291"/>
      <c r="K80" s="363"/>
      <c r="L80" s="270"/>
    </row>
    <row r="81" spans="1:12" s="271" customFormat="1">
      <c r="A81" s="274"/>
      <c r="B81" s="275"/>
      <c r="C81" s="291"/>
      <c r="D81" s="292">
        <f t="shared" si="1"/>
        <v>0</v>
      </c>
      <c r="E81" s="291"/>
      <c r="F81" s="291"/>
      <c r="G81" s="291"/>
      <c r="H81" s="291"/>
      <c r="I81" s="291"/>
      <c r="J81" s="291"/>
      <c r="K81" s="363"/>
      <c r="L81" s="270"/>
    </row>
    <row r="82" spans="1:12" s="271" customFormat="1">
      <c r="A82" s="274"/>
      <c r="B82" s="275"/>
      <c r="C82" s="291"/>
      <c r="D82" s="292">
        <f t="shared" si="1"/>
        <v>0</v>
      </c>
      <c r="E82" s="291"/>
      <c r="F82" s="291"/>
      <c r="G82" s="291"/>
      <c r="H82" s="291"/>
      <c r="I82" s="291"/>
      <c r="J82" s="291"/>
      <c r="K82" s="363"/>
      <c r="L82" s="270"/>
    </row>
    <row r="83" spans="1:12" s="271" customFormat="1">
      <c r="A83" s="274"/>
      <c r="B83" s="275"/>
      <c r="C83" s="291"/>
      <c r="D83" s="292">
        <f t="shared" si="1"/>
        <v>0</v>
      </c>
      <c r="E83" s="291"/>
      <c r="F83" s="291"/>
      <c r="G83" s="291"/>
      <c r="H83" s="291"/>
      <c r="I83" s="291"/>
      <c r="J83" s="291"/>
      <c r="K83" s="363"/>
      <c r="L83" s="270"/>
    </row>
    <row r="84" spans="1:12" s="271" customFormat="1" ht="20.100000000000001" customHeight="1">
      <c r="A84" s="274"/>
      <c r="B84" s="275"/>
      <c r="C84" s="291"/>
      <c r="D84" s="292">
        <f t="shared" si="1"/>
        <v>0</v>
      </c>
      <c r="E84" s="291"/>
      <c r="F84" s="291"/>
      <c r="G84" s="291"/>
      <c r="H84" s="291"/>
      <c r="I84" s="291"/>
      <c r="J84" s="291"/>
      <c r="K84" s="363"/>
      <c r="L84" s="270"/>
    </row>
    <row r="85" spans="1:12" s="271" customFormat="1" ht="20.100000000000001" customHeight="1">
      <c r="A85" s="274"/>
      <c r="B85" s="275"/>
      <c r="C85" s="291"/>
      <c r="D85" s="292">
        <f t="shared" si="1"/>
        <v>0</v>
      </c>
      <c r="E85" s="291"/>
      <c r="F85" s="291"/>
      <c r="G85" s="291"/>
      <c r="H85" s="291"/>
      <c r="I85" s="291"/>
      <c r="J85" s="291"/>
      <c r="K85" s="363"/>
      <c r="L85" s="270"/>
    </row>
    <row r="86" spans="1:12" s="271" customFormat="1" ht="20.100000000000001" customHeight="1">
      <c r="A86" s="274"/>
      <c r="B86" s="275"/>
      <c r="C86" s="291"/>
      <c r="D86" s="292">
        <f t="shared" si="1"/>
        <v>0</v>
      </c>
      <c r="E86" s="291"/>
      <c r="F86" s="291"/>
      <c r="G86" s="291"/>
      <c r="H86" s="291"/>
      <c r="I86" s="291"/>
      <c r="J86" s="291"/>
      <c r="K86" s="363"/>
      <c r="L86" s="270"/>
    </row>
    <row r="87" spans="1:12" s="271" customFormat="1" ht="20.100000000000001" customHeight="1">
      <c r="A87" s="274"/>
      <c r="B87" s="275"/>
      <c r="C87" s="291"/>
      <c r="D87" s="292">
        <f t="shared" si="1"/>
        <v>0</v>
      </c>
      <c r="E87" s="291"/>
      <c r="F87" s="291"/>
      <c r="G87" s="291"/>
      <c r="H87" s="291"/>
      <c r="I87" s="291"/>
      <c r="J87" s="291"/>
      <c r="K87" s="363"/>
      <c r="L87" s="270"/>
    </row>
    <row r="88" spans="1:12" s="271" customFormat="1">
      <c r="A88" s="274"/>
      <c r="B88" s="275"/>
      <c r="C88" s="291"/>
      <c r="D88" s="292">
        <f t="shared" si="1"/>
        <v>0</v>
      </c>
      <c r="E88" s="291"/>
      <c r="F88" s="291"/>
      <c r="G88" s="291"/>
      <c r="H88" s="291"/>
      <c r="I88" s="291"/>
      <c r="J88" s="291"/>
      <c r="K88" s="363"/>
      <c r="L88" s="270"/>
    </row>
    <row r="89" spans="1:12" s="271" customFormat="1">
      <c r="A89" s="274"/>
      <c r="B89" s="275"/>
      <c r="C89" s="291"/>
      <c r="D89" s="292">
        <f t="shared" si="1"/>
        <v>0</v>
      </c>
      <c r="E89" s="291"/>
      <c r="F89" s="291"/>
      <c r="G89" s="291"/>
      <c r="H89" s="291"/>
      <c r="I89" s="291"/>
      <c r="J89" s="291"/>
      <c r="K89" s="363"/>
      <c r="L89" s="270"/>
    </row>
    <row r="90" spans="1:12" s="271" customFormat="1">
      <c r="A90" s="274"/>
      <c r="B90" s="275"/>
      <c r="C90" s="291"/>
      <c r="D90" s="292">
        <f t="shared" si="1"/>
        <v>0</v>
      </c>
      <c r="E90" s="291"/>
      <c r="F90" s="291"/>
      <c r="G90" s="291"/>
      <c r="H90" s="291"/>
      <c r="I90" s="291"/>
      <c r="J90" s="291"/>
      <c r="K90" s="363"/>
      <c r="L90" s="270"/>
    </row>
    <row r="91" spans="1:12" s="271" customFormat="1" ht="20.100000000000001" customHeight="1">
      <c r="A91" s="274"/>
      <c r="B91" s="275"/>
      <c r="C91" s="291"/>
      <c r="D91" s="292">
        <f t="shared" ref="D91:D122" si="2">+C91*(100-E91)/100</f>
        <v>0</v>
      </c>
      <c r="E91" s="291"/>
      <c r="F91" s="291"/>
      <c r="G91" s="291"/>
      <c r="H91" s="291"/>
      <c r="I91" s="291"/>
      <c r="J91" s="291"/>
      <c r="K91" s="363"/>
      <c r="L91" s="270"/>
    </row>
    <row r="92" spans="1:12" s="271" customFormat="1">
      <c r="A92" s="274"/>
      <c r="B92" s="275"/>
      <c r="C92" s="291"/>
      <c r="D92" s="292">
        <f t="shared" si="2"/>
        <v>0</v>
      </c>
      <c r="E92" s="291"/>
      <c r="F92" s="291"/>
      <c r="G92" s="291"/>
      <c r="H92" s="291"/>
      <c r="I92" s="291"/>
      <c r="J92" s="291"/>
      <c r="K92" s="363"/>
      <c r="L92" s="270"/>
    </row>
    <row r="93" spans="1:12" s="271" customFormat="1">
      <c r="A93" s="274"/>
      <c r="B93" s="275"/>
      <c r="C93" s="291"/>
      <c r="D93" s="292">
        <f t="shared" si="2"/>
        <v>0</v>
      </c>
      <c r="E93" s="291"/>
      <c r="F93" s="291"/>
      <c r="G93" s="291"/>
      <c r="H93" s="291"/>
      <c r="I93" s="291"/>
      <c r="J93" s="291"/>
      <c r="K93" s="363"/>
      <c r="L93" s="270"/>
    </row>
    <row r="94" spans="1:12" s="271" customFormat="1">
      <c r="A94" s="274"/>
      <c r="B94" s="275"/>
      <c r="C94" s="291"/>
      <c r="D94" s="292">
        <f t="shared" si="2"/>
        <v>0</v>
      </c>
      <c r="E94" s="291"/>
      <c r="F94" s="291"/>
      <c r="G94" s="291"/>
      <c r="H94" s="291"/>
      <c r="I94" s="291"/>
      <c r="J94" s="291"/>
      <c r="K94" s="363"/>
      <c r="L94" s="270"/>
    </row>
    <row r="95" spans="1:12" s="271" customFormat="1" ht="20.100000000000001" customHeight="1">
      <c r="A95" s="274"/>
      <c r="B95" s="275"/>
      <c r="C95" s="291"/>
      <c r="D95" s="292">
        <f t="shared" si="2"/>
        <v>0</v>
      </c>
      <c r="E95" s="291"/>
      <c r="F95" s="291"/>
      <c r="G95" s="291"/>
      <c r="H95" s="291"/>
      <c r="I95" s="291"/>
      <c r="J95" s="291"/>
      <c r="K95" s="363"/>
      <c r="L95" s="270"/>
    </row>
    <row r="96" spans="1:12" s="271" customFormat="1" ht="20.100000000000001" customHeight="1">
      <c r="A96" s="274"/>
      <c r="B96" s="275"/>
      <c r="C96" s="291"/>
      <c r="D96" s="292">
        <f t="shared" si="2"/>
        <v>0</v>
      </c>
      <c r="E96" s="291"/>
      <c r="F96" s="291"/>
      <c r="G96" s="291"/>
      <c r="H96" s="291"/>
      <c r="I96" s="291"/>
      <c r="J96" s="291"/>
      <c r="K96" s="363"/>
      <c r="L96" s="270"/>
    </row>
    <row r="97" spans="1:12" s="271" customFormat="1">
      <c r="A97" s="274"/>
      <c r="B97" s="275"/>
      <c r="C97" s="291"/>
      <c r="D97" s="292">
        <f t="shared" si="2"/>
        <v>0</v>
      </c>
      <c r="E97" s="291"/>
      <c r="F97" s="291"/>
      <c r="G97" s="291"/>
      <c r="H97" s="291"/>
      <c r="I97" s="291"/>
      <c r="J97" s="291"/>
      <c r="K97" s="363"/>
      <c r="L97" s="270"/>
    </row>
    <row r="98" spans="1:12" s="271" customFormat="1">
      <c r="A98" s="274"/>
      <c r="B98" s="275"/>
      <c r="C98" s="291"/>
      <c r="D98" s="292">
        <f t="shared" si="2"/>
        <v>0</v>
      </c>
      <c r="E98" s="291"/>
      <c r="F98" s="291"/>
      <c r="G98" s="291"/>
      <c r="H98" s="291"/>
      <c r="I98" s="291"/>
      <c r="J98" s="291"/>
      <c r="K98" s="363"/>
      <c r="L98" s="270"/>
    </row>
    <row r="99" spans="1:12" s="271" customFormat="1">
      <c r="A99" s="274"/>
      <c r="B99" s="275"/>
      <c r="C99" s="291"/>
      <c r="D99" s="292">
        <f t="shared" si="2"/>
        <v>0</v>
      </c>
      <c r="E99" s="291"/>
      <c r="F99" s="291"/>
      <c r="G99" s="291"/>
      <c r="H99" s="291"/>
      <c r="I99" s="291"/>
      <c r="J99" s="291"/>
      <c r="K99" s="363"/>
      <c r="L99" s="270"/>
    </row>
    <row r="100" spans="1:12" s="271" customFormat="1">
      <c r="A100" s="274"/>
      <c r="B100" s="275"/>
      <c r="C100" s="291"/>
      <c r="D100" s="292">
        <f t="shared" si="2"/>
        <v>0</v>
      </c>
      <c r="E100" s="291"/>
      <c r="F100" s="291"/>
      <c r="G100" s="291"/>
      <c r="H100" s="291"/>
      <c r="I100" s="291"/>
      <c r="J100" s="291"/>
      <c r="K100" s="363"/>
      <c r="L100" s="270"/>
    </row>
    <row r="101" spans="1:12" s="271" customFormat="1">
      <c r="A101" s="274"/>
      <c r="B101" s="275"/>
      <c r="C101" s="291"/>
      <c r="D101" s="292">
        <f t="shared" si="2"/>
        <v>0</v>
      </c>
      <c r="E101" s="291"/>
      <c r="F101" s="291"/>
      <c r="G101" s="291"/>
      <c r="H101" s="291"/>
      <c r="I101" s="291"/>
      <c r="J101" s="291"/>
      <c r="K101" s="363"/>
      <c r="L101" s="270"/>
    </row>
    <row r="102" spans="1:12" s="271" customFormat="1">
      <c r="A102" s="274"/>
      <c r="B102" s="275"/>
      <c r="C102" s="291"/>
      <c r="D102" s="292">
        <f t="shared" si="2"/>
        <v>0</v>
      </c>
      <c r="E102" s="291"/>
      <c r="F102" s="291"/>
      <c r="G102" s="291"/>
      <c r="H102" s="291"/>
      <c r="I102" s="291"/>
      <c r="J102" s="291"/>
      <c r="K102" s="363"/>
      <c r="L102" s="270"/>
    </row>
    <row r="103" spans="1:12" s="271" customFormat="1" ht="20.100000000000001" customHeight="1">
      <c r="A103" s="274"/>
      <c r="B103" s="275"/>
      <c r="C103" s="291"/>
      <c r="D103" s="292">
        <f t="shared" si="2"/>
        <v>0</v>
      </c>
      <c r="E103" s="291"/>
      <c r="F103" s="291"/>
      <c r="G103" s="291"/>
      <c r="H103" s="291"/>
      <c r="I103" s="291"/>
      <c r="J103" s="291"/>
      <c r="K103" s="363"/>
      <c r="L103" s="270"/>
    </row>
    <row r="104" spans="1:12" s="271" customFormat="1" ht="20.100000000000001" customHeight="1">
      <c r="A104" s="274"/>
      <c r="B104" s="275"/>
      <c r="C104" s="291"/>
      <c r="D104" s="292">
        <f t="shared" si="2"/>
        <v>0</v>
      </c>
      <c r="E104" s="291"/>
      <c r="F104" s="291"/>
      <c r="G104" s="291"/>
      <c r="H104" s="291"/>
      <c r="I104" s="291"/>
      <c r="J104" s="291"/>
      <c r="K104" s="363"/>
      <c r="L104" s="270"/>
    </row>
    <row r="105" spans="1:12" s="271" customFormat="1" ht="20.100000000000001" customHeight="1">
      <c r="A105" s="274"/>
      <c r="B105" s="275"/>
      <c r="C105" s="291"/>
      <c r="D105" s="292">
        <f t="shared" si="2"/>
        <v>0</v>
      </c>
      <c r="E105" s="291"/>
      <c r="F105" s="291"/>
      <c r="G105" s="291"/>
      <c r="H105" s="291"/>
      <c r="I105" s="291"/>
      <c r="J105" s="291"/>
      <c r="K105" s="363"/>
      <c r="L105" s="270"/>
    </row>
    <row r="106" spans="1:12" s="271" customFormat="1" ht="20.100000000000001" customHeight="1">
      <c r="A106" s="274"/>
      <c r="B106" s="275"/>
      <c r="C106" s="291"/>
      <c r="D106" s="292">
        <f t="shared" si="2"/>
        <v>0</v>
      </c>
      <c r="E106" s="291"/>
      <c r="F106" s="291"/>
      <c r="G106" s="291"/>
      <c r="H106" s="291"/>
      <c r="I106" s="291"/>
      <c r="J106" s="291"/>
      <c r="K106" s="363"/>
      <c r="L106" s="270"/>
    </row>
    <row r="107" spans="1:12" s="271" customFormat="1">
      <c r="A107" s="274"/>
      <c r="B107" s="275"/>
      <c r="C107" s="291"/>
      <c r="D107" s="292">
        <f t="shared" si="2"/>
        <v>0</v>
      </c>
      <c r="E107" s="291"/>
      <c r="F107" s="291"/>
      <c r="G107" s="291"/>
      <c r="H107" s="291"/>
      <c r="I107" s="291"/>
      <c r="J107" s="291"/>
      <c r="K107" s="363"/>
      <c r="L107" s="270"/>
    </row>
    <row r="108" spans="1:12" s="271" customFormat="1" ht="20.100000000000001" customHeight="1">
      <c r="A108" s="274"/>
      <c r="B108" s="275"/>
      <c r="C108" s="291"/>
      <c r="D108" s="292">
        <f t="shared" si="2"/>
        <v>0</v>
      </c>
      <c r="E108" s="291"/>
      <c r="F108" s="291"/>
      <c r="G108" s="291"/>
      <c r="H108" s="291"/>
      <c r="I108" s="291"/>
      <c r="J108" s="291"/>
      <c r="K108" s="363"/>
      <c r="L108" s="270"/>
    </row>
    <row r="109" spans="1:12" s="271" customFormat="1" ht="20.100000000000001" customHeight="1">
      <c r="A109" s="274"/>
      <c r="B109" s="275"/>
      <c r="C109" s="291"/>
      <c r="D109" s="292">
        <f t="shared" si="2"/>
        <v>0</v>
      </c>
      <c r="E109" s="291"/>
      <c r="F109" s="291"/>
      <c r="G109" s="291"/>
      <c r="H109" s="291"/>
      <c r="I109" s="291"/>
      <c r="J109" s="291"/>
      <c r="K109" s="363"/>
      <c r="L109" s="270"/>
    </row>
    <row r="110" spans="1:12" s="271" customFormat="1" ht="20.100000000000001" customHeight="1">
      <c r="A110" s="274"/>
      <c r="B110" s="275"/>
      <c r="C110" s="291"/>
      <c r="D110" s="292">
        <f t="shared" si="2"/>
        <v>0</v>
      </c>
      <c r="E110" s="291"/>
      <c r="F110" s="291"/>
      <c r="G110" s="291"/>
      <c r="H110" s="291"/>
      <c r="I110" s="291"/>
      <c r="J110" s="291"/>
      <c r="K110" s="363"/>
      <c r="L110" s="270"/>
    </row>
    <row r="111" spans="1:12" s="271" customFormat="1" ht="20.100000000000001" customHeight="1">
      <c r="A111" s="274"/>
      <c r="B111" s="275"/>
      <c r="C111" s="291"/>
      <c r="D111" s="292">
        <f t="shared" si="2"/>
        <v>0</v>
      </c>
      <c r="E111" s="291"/>
      <c r="F111" s="291"/>
      <c r="G111" s="291"/>
      <c r="H111" s="291"/>
      <c r="I111" s="291"/>
      <c r="J111" s="291"/>
      <c r="K111" s="363"/>
      <c r="L111" s="270"/>
    </row>
    <row r="112" spans="1:12" s="271" customFormat="1" ht="20.100000000000001" customHeight="1">
      <c r="A112" s="274"/>
      <c r="B112" s="275"/>
      <c r="C112" s="291"/>
      <c r="D112" s="292">
        <f t="shared" si="2"/>
        <v>0</v>
      </c>
      <c r="E112" s="291"/>
      <c r="F112" s="291"/>
      <c r="G112" s="291"/>
      <c r="H112" s="291"/>
      <c r="I112" s="291"/>
      <c r="J112" s="291"/>
      <c r="K112" s="363"/>
      <c r="L112" s="270"/>
    </row>
    <row r="113" spans="1:12" s="271" customFormat="1" ht="20.100000000000001" customHeight="1">
      <c r="A113" s="274"/>
      <c r="B113" s="275"/>
      <c r="C113" s="291"/>
      <c r="D113" s="292">
        <f t="shared" si="2"/>
        <v>0</v>
      </c>
      <c r="E113" s="291"/>
      <c r="F113" s="291"/>
      <c r="G113" s="291"/>
      <c r="H113" s="291"/>
      <c r="I113" s="291"/>
      <c r="J113" s="291"/>
      <c r="K113" s="363"/>
      <c r="L113" s="270"/>
    </row>
    <row r="114" spans="1:12" s="271" customFormat="1" ht="20.100000000000001" customHeight="1">
      <c r="A114" s="274"/>
      <c r="B114" s="275"/>
      <c r="C114" s="291"/>
      <c r="D114" s="292">
        <f t="shared" si="2"/>
        <v>0</v>
      </c>
      <c r="E114" s="291"/>
      <c r="F114" s="291"/>
      <c r="G114" s="291"/>
      <c r="H114" s="291"/>
      <c r="I114" s="291"/>
      <c r="J114" s="291"/>
      <c r="K114" s="363"/>
      <c r="L114" s="270"/>
    </row>
    <row r="115" spans="1:12" s="271" customFormat="1" ht="20.100000000000001" customHeight="1">
      <c r="A115" s="274"/>
      <c r="B115" s="275"/>
      <c r="C115" s="291"/>
      <c r="D115" s="292">
        <f t="shared" si="2"/>
        <v>0</v>
      </c>
      <c r="E115" s="291"/>
      <c r="F115" s="291"/>
      <c r="G115" s="291"/>
      <c r="H115" s="291"/>
      <c r="I115" s="291"/>
      <c r="J115" s="291"/>
      <c r="K115" s="363"/>
      <c r="L115" s="270"/>
    </row>
    <row r="116" spans="1:12" s="271" customFormat="1">
      <c r="A116" s="274"/>
      <c r="B116" s="275"/>
      <c r="C116" s="291"/>
      <c r="D116" s="292">
        <f t="shared" si="2"/>
        <v>0</v>
      </c>
      <c r="E116" s="291"/>
      <c r="F116" s="291"/>
      <c r="G116" s="291"/>
      <c r="H116" s="291"/>
      <c r="I116" s="291"/>
      <c r="J116" s="291"/>
      <c r="K116" s="363"/>
      <c r="L116" s="270"/>
    </row>
    <row r="117" spans="1:12" s="271" customFormat="1" ht="20.100000000000001" customHeight="1">
      <c r="A117" s="274"/>
      <c r="B117" s="275"/>
      <c r="C117" s="291"/>
      <c r="D117" s="292">
        <f t="shared" si="2"/>
        <v>0</v>
      </c>
      <c r="E117" s="291"/>
      <c r="F117" s="291"/>
      <c r="G117" s="291"/>
      <c r="H117" s="291"/>
      <c r="I117" s="291"/>
      <c r="J117" s="291"/>
      <c r="K117" s="363"/>
      <c r="L117" s="270"/>
    </row>
    <row r="118" spans="1:12" s="271" customFormat="1">
      <c r="A118" s="274"/>
      <c r="B118" s="275"/>
      <c r="C118" s="291"/>
      <c r="D118" s="292">
        <f t="shared" si="2"/>
        <v>0</v>
      </c>
      <c r="E118" s="291"/>
      <c r="F118" s="291"/>
      <c r="G118" s="291"/>
      <c r="H118" s="291"/>
      <c r="I118" s="291"/>
      <c r="J118" s="291"/>
      <c r="K118" s="363"/>
      <c r="L118" s="270"/>
    </row>
    <row r="119" spans="1:12" s="271" customFormat="1">
      <c r="A119" s="274"/>
      <c r="B119" s="275"/>
      <c r="C119" s="291"/>
      <c r="D119" s="292">
        <f t="shared" si="2"/>
        <v>0</v>
      </c>
      <c r="E119" s="291"/>
      <c r="F119" s="291"/>
      <c r="G119" s="291"/>
      <c r="H119" s="291"/>
      <c r="I119" s="291"/>
      <c r="J119" s="291"/>
      <c r="K119" s="363"/>
      <c r="L119" s="270"/>
    </row>
    <row r="120" spans="1:12" s="271" customFormat="1">
      <c r="A120" s="274"/>
      <c r="B120" s="272"/>
      <c r="C120" s="291"/>
      <c r="D120" s="292">
        <f t="shared" si="2"/>
        <v>0</v>
      </c>
      <c r="E120" s="291"/>
      <c r="F120" s="291"/>
      <c r="G120" s="291"/>
      <c r="H120" s="291"/>
      <c r="I120" s="291"/>
      <c r="J120" s="291"/>
      <c r="K120" s="363"/>
      <c r="L120" s="270"/>
    </row>
    <row r="121" spans="1:12" s="271" customFormat="1">
      <c r="A121" s="274"/>
      <c r="B121" s="272"/>
      <c r="C121" s="291"/>
      <c r="D121" s="292">
        <f t="shared" si="2"/>
        <v>0</v>
      </c>
      <c r="E121" s="291"/>
      <c r="F121" s="291"/>
      <c r="G121" s="291"/>
      <c r="H121" s="291"/>
      <c r="I121" s="291"/>
      <c r="J121" s="291"/>
      <c r="K121" s="363"/>
      <c r="L121" s="270"/>
    </row>
    <row r="122" spans="1:12" s="271" customFormat="1">
      <c r="A122" s="274"/>
      <c r="B122" s="272"/>
      <c r="C122" s="291"/>
      <c r="D122" s="292">
        <f t="shared" si="2"/>
        <v>0</v>
      </c>
      <c r="E122" s="291"/>
      <c r="F122" s="291"/>
      <c r="G122" s="291"/>
      <c r="H122" s="291"/>
      <c r="I122" s="291"/>
      <c r="J122" s="291"/>
      <c r="K122" s="363"/>
      <c r="L122" s="270"/>
    </row>
    <row r="123" spans="1:12" s="271" customFormat="1">
      <c r="A123" s="274"/>
      <c r="B123" s="272"/>
      <c r="C123" s="291"/>
      <c r="D123" s="292">
        <f t="shared" ref="D123:D149" si="3">+C123*(100-E123)/100</f>
        <v>0</v>
      </c>
      <c r="E123" s="291"/>
      <c r="F123" s="291"/>
      <c r="G123" s="291"/>
      <c r="H123" s="291"/>
      <c r="I123" s="291"/>
      <c r="J123" s="291"/>
      <c r="K123" s="363"/>
      <c r="L123" s="270"/>
    </row>
    <row r="124" spans="1:12" s="271" customFormat="1">
      <c r="A124" s="274"/>
      <c r="B124" s="272"/>
      <c r="C124" s="291"/>
      <c r="D124" s="292">
        <f t="shared" si="3"/>
        <v>0</v>
      </c>
      <c r="E124" s="291"/>
      <c r="F124" s="291"/>
      <c r="G124" s="291"/>
      <c r="H124" s="291"/>
      <c r="I124" s="291"/>
      <c r="J124" s="291"/>
      <c r="K124" s="363"/>
      <c r="L124" s="270"/>
    </row>
    <row r="125" spans="1:12" s="271" customFormat="1">
      <c r="A125" s="274"/>
      <c r="B125" s="272"/>
      <c r="C125" s="291"/>
      <c r="D125" s="292">
        <f t="shared" si="3"/>
        <v>0</v>
      </c>
      <c r="E125" s="291"/>
      <c r="F125" s="291"/>
      <c r="G125" s="291"/>
      <c r="H125" s="291"/>
      <c r="I125" s="291"/>
      <c r="J125" s="291"/>
      <c r="K125" s="363"/>
      <c r="L125" s="270"/>
    </row>
    <row r="126" spans="1:12" s="271" customFormat="1">
      <c r="A126" s="274"/>
      <c r="B126" s="272"/>
      <c r="C126" s="291"/>
      <c r="D126" s="292">
        <f t="shared" si="3"/>
        <v>0</v>
      </c>
      <c r="E126" s="291"/>
      <c r="F126" s="291"/>
      <c r="G126" s="291"/>
      <c r="H126" s="291"/>
      <c r="I126" s="291"/>
      <c r="J126" s="291"/>
      <c r="K126" s="363"/>
      <c r="L126" s="270"/>
    </row>
    <row r="127" spans="1:12" s="271" customFormat="1">
      <c r="A127" s="274"/>
      <c r="B127" s="272"/>
      <c r="C127" s="291"/>
      <c r="D127" s="292">
        <f t="shared" si="3"/>
        <v>0</v>
      </c>
      <c r="E127" s="291"/>
      <c r="F127" s="291"/>
      <c r="G127" s="291"/>
      <c r="H127" s="291"/>
      <c r="I127" s="291"/>
      <c r="J127" s="291"/>
      <c r="K127" s="363"/>
      <c r="L127" s="270"/>
    </row>
    <row r="128" spans="1:12" s="271" customFormat="1">
      <c r="A128" s="274"/>
      <c r="B128" s="272"/>
      <c r="C128" s="291"/>
      <c r="D128" s="292">
        <f t="shared" si="3"/>
        <v>0</v>
      </c>
      <c r="E128" s="291"/>
      <c r="F128" s="291"/>
      <c r="G128" s="291"/>
      <c r="H128" s="291"/>
      <c r="I128" s="291"/>
      <c r="J128" s="291"/>
      <c r="K128" s="363"/>
      <c r="L128" s="270"/>
    </row>
    <row r="129" spans="1:12" s="272" customFormat="1">
      <c r="A129" s="274"/>
      <c r="C129" s="291"/>
      <c r="D129" s="292">
        <f t="shared" si="3"/>
        <v>0</v>
      </c>
      <c r="E129" s="291"/>
      <c r="F129" s="291"/>
      <c r="G129" s="291"/>
      <c r="H129" s="291"/>
      <c r="I129" s="291"/>
      <c r="J129" s="291"/>
      <c r="K129" s="363"/>
      <c r="L129" s="270"/>
    </row>
    <row r="130" spans="1:12" s="272" customFormat="1">
      <c r="A130" s="274"/>
      <c r="C130" s="291"/>
      <c r="D130" s="292">
        <f t="shared" si="3"/>
        <v>0</v>
      </c>
      <c r="E130" s="291"/>
      <c r="F130" s="291"/>
      <c r="G130" s="291"/>
      <c r="H130" s="291"/>
      <c r="I130" s="291"/>
      <c r="J130" s="291"/>
      <c r="K130" s="363"/>
      <c r="L130" s="270"/>
    </row>
    <row r="131" spans="1:12" s="272" customFormat="1">
      <c r="A131" s="274"/>
      <c r="C131" s="291"/>
      <c r="D131" s="292">
        <f t="shared" si="3"/>
        <v>0</v>
      </c>
      <c r="E131" s="291"/>
      <c r="F131" s="291"/>
      <c r="G131" s="291"/>
      <c r="H131" s="291"/>
      <c r="I131" s="291"/>
      <c r="J131" s="291"/>
      <c r="K131" s="363"/>
      <c r="L131" s="270"/>
    </row>
    <row r="132" spans="1:12" s="272" customFormat="1">
      <c r="A132" s="274"/>
      <c r="C132" s="291"/>
      <c r="D132" s="292">
        <f t="shared" si="3"/>
        <v>0</v>
      </c>
      <c r="E132" s="291"/>
      <c r="F132" s="291"/>
      <c r="G132" s="291"/>
      <c r="H132" s="291"/>
      <c r="I132" s="291"/>
      <c r="J132" s="291"/>
      <c r="K132" s="363"/>
      <c r="L132" s="270"/>
    </row>
    <row r="133" spans="1:12" s="272" customFormat="1">
      <c r="A133" s="274"/>
      <c r="C133" s="291"/>
      <c r="D133" s="292">
        <f t="shared" si="3"/>
        <v>0</v>
      </c>
      <c r="E133" s="291"/>
      <c r="F133" s="291"/>
      <c r="G133" s="291"/>
      <c r="H133" s="291"/>
      <c r="I133" s="291"/>
      <c r="J133" s="291"/>
      <c r="K133" s="363"/>
      <c r="L133" s="270"/>
    </row>
    <row r="134" spans="1:12" s="272" customFormat="1">
      <c r="A134" s="274"/>
      <c r="C134" s="291"/>
      <c r="D134" s="292">
        <f t="shared" si="3"/>
        <v>0</v>
      </c>
      <c r="E134" s="291"/>
      <c r="F134" s="291"/>
      <c r="G134" s="291"/>
      <c r="H134" s="291"/>
      <c r="I134" s="291"/>
      <c r="J134" s="291"/>
      <c r="K134" s="363"/>
      <c r="L134" s="270"/>
    </row>
    <row r="135" spans="1:12" s="272" customFormat="1">
      <c r="A135" s="274"/>
      <c r="C135" s="291"/>
      <c r="D135" s="292">
        <f t="shared" si="3"/>
        <v>0</v>
      </c>
      <c r="E135" s="291"/>
      <c r="F135" s="291"/>
      <c r="G135" s="291"/>
      <c r="H135" s="291"/>
      <c r="I135" s="291"/>
      <c r="J135" s="291"/>
      <c r="K135" s="363"/>
      <c r="L135" s="270"/>
    </row>
    <row r="136" spans="1:12" s="272" customFormat="1">
      <c r="A136" s="274"/>
      <c r="C136" s="291"/>
      <c r="D136" s="292">
        <f t="shared" si="3"/>
        <v>0</v>
      </c>
      <c r="E136" s="291"/>
      <c r="F136" s="291"/>
      <c r="G136" s="291"/>
      <c r="H136" s="291"/>
      <c r="I136" s="291"/>
      <c r="J136" s="291"/>
      <c r="K136" s="363"/>
      <c r="L136" s="270"/>
    </row>
    <row r="137" spans="1:12" s="272" customFormat="1">
      <c r="A137" s="274"/>
      <c r="C137" s="291"/>
      <c r="D137" s="292">
        <f t="shared" si="3"/>
        <v>0</v>
      </c>
      <c r="E137" s="291"/>
      <c r="F137" s="291"/>
      <c r="G137" s="291"/>
      <c r="H137" s="291"/>
      <c r="I137" s="291"/>
      <c r="J137" s="291"/>
      <c r="K137" s="363"/>
      <c r="L137" s="270"/>
    </row>
    <row r="138" spans="1:12" s="272" customFormat="1">
      <c r="A138" s="274"/>
      <c r="C138" s="291"/>
      <c r="D138" s="292">
        <f t="shared" si="3"/>
        <v>0</v>
      </c>
      <c r="E138" s="291"/>
      <c r="F138" s="291"/>
      <c r="G138" s="291"/>
      <c r="H138" s="291"/>
      <c r="I138" s="291"/>
      <c r="J138" s="291"/>
      <c r="K138" s="363"/>
      <c r="L138" s="270"/>
    </row>
    <row r="139" spans="1:12" s="272" customFormat="1">
      <c r="A139" s="274"/>
      <c r="C139" s="291"/>
      <c r="D139" s="292">
        <f t="shared" si="3"/>
        <v>0</v>
      </c>
      <c r="E139" s="291"/>
      <c r="F139" s="291"/>
      <c r="G139" s="291"/>
      <c r="H139" s="291"/>
      <c r="I139" s="291"/>
      <c r="J139" s="291"/>
      <c r="K139" s="363"/>
      <c r="L139" s="270"/>
    </row>
    <row r="140" spans="1:12" s="272" customFormat="1">
      <c r="A140" s="274"/>
      <c r="C140" s="291"/>
      <c r="D140" s="292">
        <f t="shared" si="3"/>
        <v>0</v>
      </c>
      <c r="E140" s="291"/>
      <c r="F140" s="291"/>
      <c r="G140" s="291"/>
      <c r="H140" s="291"/>
      <c r="I140" s="291"/>
      <c r="J140" s="291"/>
      <c r="K140" s="363"/>
      <c r="L140" s="270"/>
    </row>
    <row r="141" spans="1:12" s="272" customFormat="1">
      <c r="A141" s="274"/>
      <c r="C141" s="291"/>
      <c r="D141" s="292">
        <f t="shared" si="3"/>
        <v>0</v>
      </c>
      <c r="E141" s="291"/>
      <c r="F141" s="291"/>
      <c r="G141" s="291"/>
      <c r="H141" s="291"/>
      <c r="I141" s="291"/>
      <c r="J141" s="291"/>
      <c r="K141" s="363"/>
      <c r="L141" s="270"/>
    </row>
    <row r="142" spans="1:12" s="272" customFormat="1">
      <c r="A142" s="274"/>
      <c r="C142" s="291"/>
      <c r="D142" s="292">
        <f t="shared" si="3"/>
        <v>0</v>
      </c>
      <c r="E142" s="291"/>
      <c r="F142" s="291"/>
      <c r="G142" s="291"/>
      <c r="H142" s="291"/>
      <c r="I142" s="291"/>
      <c r="J142" s="291"/>
      <c r="K142" s="363"/>
      <c r="L142" s="270"/>
    </row>
    <row r="143" spans="1:12" s="272" customFormat="1">
      <c r="A143" s="274"/>
      <c r="C143" s="291"/>
      <c r="D143" s="292">
        <f t="shared" si="3"/>
        <v>0</v>
      </c>
      <c r="E143" s="291"/>
      <c r="F143" s="291"/>
      <c r="G143" s="291"/>
      <c r="H143" s="291"/>
      <c r="I143" s="291"/>
      <c r="J143" s="291"/>
      <c r="K143" s="363"/>
      <c r="L143" s="270"/>
    </row>
    <row r="144" spans="1:12" s="272" customFormat="1">
      <c r="A144" s="274"/>
      <c r="C144" s="291"/>
      <c r="D144" s="292">
        <f t="shared" si="3"/>
        <v>0</v>
      </c>
      <c r="E144" s="291"/>
      <c r="F144" s="291"/>
      <c r="G144" s="291"/>
      <c r="H144" s="291"/>
      <c r="I144" s="291"/>
      <c r="J144" s="291"/>
      <c r="K144" s="363"/>
      <c r="L144" s="270"/>
    </row>
    <row r="145" spans="1:12" s="272" customFormat="1">
      <c r="A145" s="274"/>
      <c r="C145" s="291"/>
      <c r="D145" s="292">
        <f t="shared" si="3"/>
        <v>0</v>
      </c>
      <c r="E145" s="291"/>
      <c r="F145" s="291"/>
      <c r="G145" s="291"/>
      <c r="H145" s="291"/>
      <c r="I145" s="291"/>
      <c r="J145" s="291"/>
      <c r="K145" s="363"/>
      <c r="L145" s="270"/>
    </row>
    <row r="146" spans="1:12" s="272" customFormat="1">
      <c r="A146" s="274"/>
      <c r="C146" s="291"/>
      <c r="D146" s="292">
        <f t="shared" si="3"/>
        <v>0</v>
      </c>
      <c r="E146" s="291"/>
      <c r="F146" s="291"/>
      <c r="G146" s="291"/>
      <c r="H146" s="291"/>
      <c r="I146" s="291"/>
      <c r="J146" s="291"/>
      <c r="K146" s="363"/>
      <c r="L146" s="270"/>
    </row>
    <row r="147" spans="1:12">
      <c r="C147" s="291"/>
      <c r="D147" s="292">
        <f t="shared" si="3"/>
        <v>0</v>
      </c>
      <c r="E147" s="291"/>
      <c r="F147" s="291"/>
      <c r="G147" s="291"/>
      <c r="H147" s="291"/>
      <c r="I147" s="291"/>
      <c r="J147" s="291"/>
      <c r="K147" s="363"/>
    </row>
    <row r="148" spans="1:12">
      <c r="C148" s="291"/>
      <c r="D148" s="292">
        <f t="shared" si="3"/>
        <v>0</v>
      </c>
      <c r="E148" s="291"/>
      <c r="F148" s="291"/>
      <c r="G148" s="291"/>
      <c r="H148" s="291"/>
      <c r="I148" s="291"/>
      <c r="J148" s="291"/>
      <c r="K148" s="363"/>
    </row>
    <row r="149" spans="1:12">
      <c r="C149" s="291"/>
      <c r="D149" s="292">
        <f t="shared" si="3"/>
        <v>0</v>
      </c>
      <c r="E149" s="291"/>
      <c r="F149" s="291"/>
      <c r="G149" s="291"/>
      <c r="H149" s="291"/>
      <c r="I149" s="291"/>
      <c r="J149" s="291"/>
      <c r="K149" s="363"/>
    </row>
  </sheetData>
  <autoFilter ref="B6:B149"/>
  <customSheetViews>
    <customSheetView guid="{CD481555-6D06-49CD-9625-98C90CC09C9A}" showAutoFilter="1">
      <selection activeCell="H41" sqref="H41"/>
      <pageMargins left="0.7" right="0.7" top="0.75" bottom="0.75" header="0.3" footer="0.3"/>
      <autoFilter ref="B6:B149"/>
    </customSheetView>
    <customSheetView guid="{9EC6AF21-4B8E-44E3-AF29-8895353139B2}" showAutoFilter="1">
      <pane ySplit="6" topLeftCell="A25" activePane="bottomLeft" state="frozen"/>
      <selection pane="bottomLeft" activeCell="H41" sqref="H41"/>
      <pageMargins left="0.7" right="0.7" top="0.75" bottom="0.75" header="0.3" footer="0.3"/>
      <autoFilter ref="B6:B149"/>
    </customSheetView>
    <customSheetView guid="{4A6D03CA-35D0-42B2-8E76-6C991766DE68}" showAutoFilter="1">
      <pane ySplit="5" topLeftCell="A28" activePane="bottomLeft" state="frozen"/>
      <selection pane="bottomLeft" activeCell="K46" sqref="K46"/>
      <pageMargins left="0.7" right="0.7" top="0.75" bottom="0.75" header="0.3" footer="0.3"/>
      <autoFilter ref="B6:B149"/>
    </customSheetView>
    <customSheetView guid="{94FC66D5-BF29-4BE8-974C-C93BA07E9FE3}" showAutoFilter="1">
      <pane ySplit="6" topLeftCell="A28" activePane="bottomLeft" state="frozen"/>
      <selection pane="bottomLeft" activeCell="K41" sqref="K41"/>
      <pageMargins left="0.7" right="0.7" top="0.75" bottom="0.75" header="0.3" footer="0.3"/>
      <autoFilter ref="B6:B149"/>
    </customSheetView>
  </customSheetViews>
  <mergeCells count="34">
    <mergeCell ref="A1:K1"/>
    <mergeCell ref="A2:B2"/>
    <mergeCell ref="C2:F2"/>
    <mergeCell ref="G2:H2"/>
    <mergeCell ref="I2:J2"/>
    <mergeCell ref="G3:H3"/>
    <mergeCell ref="I3:J3"/>
    <mergeCell ref="C12:J12"/>
    <mergeCell ref="A3:B3"/>
    <mergeCell ref="C3:F3"/>
    <mergeCell ref="A4:B4"/>
    <mergeCell ref="C4:F4"/>
    <mergeCell ref="G4:H4"/>
    <mergeCell ref="I4:J4"/>
    <mergeCell ref="I5:J5"/>
    <mergeCell ref="C8:J8"/>
    <mergeCell ref="C7:J7"/>
    <mergeCell ref="A12:A13"/>
    <mergeCell ref="C13:J13"/>
    <mergeCell ref="C45:J45"/>
    <mergeCell ref="A29:A30"/>
    <mergeCell ref="C30:J30"/>
    <mergeCell ref="A5:B5"/>
    <mergeCell ref="C5:F5"/>
    <mergeCell ref="C24:J24"/>
    <mergeCell ref="C21:J21"/>
    <mergeCell ref="C20:J20"/>
    <mergeCell ref="C19:J19"/>
    <mergeCell ref="C15:J15"/>
    <mergeCell ref="C44:J44"/>
    <mergeCell ref="C43:J43"/>
    <mergeCell ref="C37:J37"/>
    <mergeCell ref="C25:J25"/>
    <mergeCell ref="C26:J26"/>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P159"/>
  <sheetViews>
    <sheetView workbookViewId="0">
      <pane ySplit="6" topLeftCell="A67" activePane="bottomLeft" state="frozen"/>
      <selection pane="bottomLeft" activeCell="F82" sqref="F82"/>
    </sheetView>
  </sheetViews>
  <sheetFormatPr defaultRowHeight="15.75"/>
  <cols>
    <col min="1" max="1" width="11" style="273" customWidth="1"/>
    <col min="2" max="3" width="10.140625" style="272" customWidth="1"/>
    <col min="4" max="4" width="11.140625" style="272" customWidth="1"/>
    <col min="5" max="5" width="11.7109375" style="272" customWidth="1"/>
    <col min="6" max="6" width="11.85546875" style="272" customWidth="1"/>
    <col min="7" max="7" width="12.85546875" style="272" customWidth="1"/>
    <col min="8" max="8" width="12.28515625" style="272" customWidth="1"/>
    <col min="9" max="9" width="12" style="272" customWidth="1"/>
    <col min="10" max="11" width="15" style="272" customWidth="1"/>
    <col min="12" max="12" width="46.85546875" style="348" customWidth="1"/>
    <col min="13" max="16384" width="9.140625" style="270"/>
  </cols>
  <sheetData>
    <row r="1" spans="1:16" s="281" customFormat="1" ht="30.75" customHeight="1" thickTop="1">
      <c r="A1" s="4298" t="s">
        <v>804</v>
      </c>
      <c r="B1" s="4299"/>
      <c r="C1" s="4299"/>
      <c r="D1" s="4299"/>
      <c r="E1" s="4299"/>
      <c r="F1" s="4299"/>
      <c r="G1" s="4299"/>
      <c r="H1" s="4299"/>
      <c r="I1" s="4299"/>
      <c r="J1" s="4299"/>
      <c r="K1" s="4299"/>
      <c r="L1" s="4300"/>
      <c r="M1" s="288"/>
    </row>
    <row r="2" spans="1:16" ht="20.25" customHeight="1">
      <c r="A2" s="4289" t="s">
        <v>215</v>
      </c>
      <c r="B2" s="4373"/>
      <c r="C2" s="4358">
        <f>+(30+114+85)*25</f>
        <v>5725</v>
      </c>
      <c r="D2" s="4281"/>
      <c r="E2" s="4281"/>
      <c r="F2" s="4359"/>
      <c r="G2" s="4374" t="s">
        <v>6403</v>
      </c>
      <c r="H2" s="4375"/>
      <c r="I2" s="4365" t="s">
        <v>216</v>
      </c>
      <c r="J2" s="4366"/>
      <c r="K2" s="4352" t="s">
        <v>5394</v>
      </c>
      <c r="L2" s="4353"/>
      <c r="M2" s="285"/>
    </row>
    <row r="3" spans="1:16" ht="20.25" customHeight="1">
      <c r="A3" s="4289" t="s">
        <v>217</v>
      </c>
      <c r="B3" s="4373"/>
      <c r="C3" s="4358" t="s">
        <v>236</v>
      </c>
      <c r="D3" s="4281"/>
      <c r="E3" s="4281"/>
      <c r="F3" s="4359"/>
      <c r="G3" s="4931"/>
      <c r="H3" s="4814"/>
      <c r="I3" s="4365" t="s">
        <v>218</v>
      </c>
      <c r="J3" s="4366"/>
      <c r="K3" s="4352" t="s">
        <v>249</v>
      </c>
      <c r="L3" s="4353"/>
      <c r="M3" s="4879" t="s">
        <v>3685</v>
      </c>
      <c r="N3" s="4880"/>
      <c r="O3" s="4880"/>
      <c r="P3" s="4881"/>
    </row>
    <row r="4" spans="1:16" ht="20.25" customHeight="1">
      <c r="A4" s="4289" t="s">
        <v>219</v>
      </c>
      <c r="B4" s="4373"/>
      <c r="C4" s="4358" t="s">
        <v>237</v>
      </c>
      <c r="D4" s="4281"/>
      <c r="E4" s="4281"/>
      <c r="F4" s="4359"/>
      <c r="G4" s="4813"/>
      <c r="H4" s="4814"/>
      <c r="I4" s="4365" t="s">
        <v>220</v>
      </c>
      <c r="J4" s="4366"/>
      <c r="K4" s="4352" t="s">
        <v>372</v>
      </c>
      <c r="L4" s="4353"/>
      <c r="M4" s="285"/>
    </row>
    <row r="5" spans="1:16" ht="37.5" customHeight="1" thickBot="1">
      <c r="A5" s="4289" t="s">
        <v>221</v>
      </c>
      <c r="B5" s="4373"/>
      <c r="C5" s="4358" t="s">
        <v>803</v>
      </c>
      <c r="D5" s="4281"/>
      <c r="E5" s="4281"/>
      <c r="F5" s="4359"/>
      <c r="G5" s="362"/>
      <c r="H5" s="361"/>
      <c r="I5" s="4365" t="s">
        <v>802</v>
      </c>
      <c r="J5" s="4366"/>
      <c r="K5" s="4950" t="s">
        <v>6524</v>
      </c>
      <c r="L5" s="4951"/>
      <c r="M5" s="285"/>
    </row>
    <row r="6" spans="1:16" s="281" customFormat="1" ht="35.25" customHeight="1" thickTop="1">
      <c r="A6" s="284" t="s">
        <v>1</v>
      </c>
      <c r="B6" s="283" t="s">
        <v>0</v>
      </c>
      <c r="C6" s="283" t="s">
        <v>2</v>
      </c>
      <c r="D6" s="283" t="s">
        <v>3</v>
      </c>
      <c r="E6" s="283" t="s">
        <v>4</v>
      </c>
      <c r="F6" s="283" t="s">
        <v>5</v>
      </c>
      <c r="G6" s="283" t="s">
        <v>6</v>
      </c>
      <c r="H6" s="283" t="s">
        <v>7</v>
      </c>
      <c r="I6" s="283" t="s">
        <v>8</v>
      </c>
      <c r="J6" s="283" t="s">
        <v>9</v>
      </c>
      <c r="K6" s="283" t="s">
        <v>6286</v>
      </c>
      <c r="L6" s="282" t="s">
        <v>10</v>
      </c>
    </row>
    <row r="7" spans="1:16" ht="67.5" customHeight="1">
      <c r="A7" s="1930">
        <v>41605</v>
      </c>
      <c r="B7" s="1937" t="s">
        <v>32</v>
      </c>
      <c r="C7" s="4338" t="s">
        <v>801</v>
      </c>
      <c r="D7" s="4332"/>
      <c r="E7" s="4332"/>
      <c r="F7" s="4332"/>
      <c r="G7" s="4332"/>
      <c r="H7" s="4332"/>
      <c r="I7" s="4332"/>
      <c r="J7" s="4339"/>
      <c r="K7" s="3517" t="s">
        <v>2571</v>
      </c>
      <c r="L7" s="2205" t="s">
        <v>2571</v>
      </c>
    </row>
    <row r="8" spans="1:16">
      <c r="A8" s="318">
        <v>41611</v>
      </c>
      <c r="B8" s="317" t="s">
        <v>154</v>
      </c>
      <c r="C8" s="4475" t="s">
        <v>800</v>
      </c>
      <c r="D8" s="4476"/>
      <c r="E8" s="4476"/>
      <c r="F8" s="4476"/>
      <c r="G8" s="4476"/>
      <c r="H8" s="4476"/>
      <c r="I8" s="4476"/>
      <c r="J8" s="4477"/>
      <c r="K8" s="4121"/>
      <c r="L8" s="422"/>
    </row>
    <row r="9" spans="1:16" ht="20.100000000000001" customHeight="1">
      <c r="A9" s="274">
        <v>41615</v>
      </c>
      <c r="B9" s="275" t="s">
        <v>16</v>
      </c>
      <c r="C9" s="291">
        <v>395</v>
      </c>
      <c r="D9" s="292">
        <f>+C9*(100-E9)/100</f>
        <v>375.25</v>
      </c>
      <c r="E9" s="291">
        <v>5</v>
      </c>
      <c r="F9" s="291" t="s">
        <v>70</v>
      </c>
      <c r="G9" s="291">
        <v>215</v>
      </c>
      <c r="H9" s="291"/>
      <c r="I9" s="291"/>
      <c r="J9" s="291"/>
      <c r="K9" s="4118"/>
      <c r="L9" s="4117" t="s">
        <v>20</v>
      </c>
    </row>
    <row r="10" spans="1:16" ht="20.100000000000001" customHeight="1" thickBot="1">
      <c r="A10" s="395">
        <v>41623</v>
      </c>
      <c r="B10" s="312" t="s">
        <v>16</v>
      </c>
      <c r="C10" s="310">
        <v>360</v>
      </c>
      <c r="D10" s="311">
        <f>+C10*(100-E10)/100</f>
        <v>342</v>
      </c>
      <c r="E10" s="310">
        <v>5</v>
      </c>
      <c r="F10" s="310" t="s">
        <v>70</v>
      </c>
      <c r="G10" s="310">
        <v>210</v>
      </c>
      <c r="H10" s="310"/>
      <c r="I10" s="310"/>
      <c r="J10" s="310"/>
      <c r="K10" s="445"/>
      <c r="L10" s="2530" t="s">
        <v>20</v>
      </c>
    </row>
    <row r="11" spans="1:16" ht="20.100000000000001" customHeight="1" thickTop="1">
      <c r="A11" s="308">
        <v>41646</v>
      </c>
      <c r="B11" s="307" t="s">
        <v>143</v>
      </c>
      <c r="C11" s="321"/>
      <c r="D11" s="322"/>
      <c r="E11" s="321"/>
      <c r="F11" s="321"/>
      <c r="G11" s="321"/>
      <c r="H11" s="321">
        <v>4420</v>
      </c>
      <c r="I11" s="321">
        <v>87</v>
      </c>
      <c r="J11" s="321"/>
      <c r="K11" s="446"/>
      <c r="L11" s="366" t="s">
        <v>799</v>
      </c>
    </row>
    <row r="12" spans="1:16" ht="20.100000000000001" customHeight="1">
      <c r="A12" s="274">
        <v>41649</v>
      </c>
      <c r="B12" s="275" t="s">
        <v>351</v>
      </c>
      <c r="C12" s="4345" t="s">
        <v>363</v>
      </c>
      <c r="D12" s="4274"/>
      <c r="E12" s="4274"/>
      <c r="F12" s="4274"/>
      <c r="G12" s="4274"/>
      <c r="H12" s="4274"/>
      <c r="I12" s="4274"/>
      <c r="J12" s="4346"/>
      <c r="K12" s="4114"/>
      <c r="L12" s="4117"/>
    </row>
    <row r="13" spans="1:16" ht="20.100000000000001" customHeight="1">
      <c r="A13" s="4423">
        <v>41695</v>
      </c>
      <c r="B13" s="317" t="s">
        <v>16</v>
      </c>
      <c r="C13" s="315">
        <v>240</v>
      </c>
      <c r="D13" s="316">
        <f>+C13*(100-E13)/100</f>
        <v>235.2</v>
      </c>
      <c r="E13" s="315">
        <v>2</v>
      </c>
      <c r="F13" s="315"/>
      <c r="G13" s="315">
        <v>195</v>
      </c>
      <c r="H13" s="315"/>
      <c r="I13" s="315"/>
      <c r="J13" s="315"/>
      <c r="K13" s="449"/>
      <c r="L13" s="447" t="s">
        <v>283</v>
      </c>
    </row>
    <row r="14" spans="1:16" ht="20.100000000000001" customHeight="1">
      <c r="A14" s="4424"/>
      <c r="B14" s="317" t="s">
        <v>351</v>
      </c>
      <c r="C14" s="4546" t="s">
        <v>798</v>
      </c>
      <c r="D14" s="4547"/>
      <c r="E14" s="4547"/>
      <c r="F14" s="4547"/>
      <c r="G14" s="4547"/>
      <c r="H14" s="4547"/>
      <c r="I14" s="4547"/>
      <c r="J14" s="4548"/>
      <c r="K14" s="4122"/>
      <c r="L14" s="447"/>
    </row>
    <row r="15" spans="1:16" ht="20.100000000000001" customHeight="1">
      <c r="A15" s="318">
        <v>41696</v>
      </c>
      <c r="B15" s="317" t="s">
        <v>143</v>
      </c>
      <c r="C15" s="315"/>
      <c r="D15" s="316"/>
      <c r="E15" s="315"/>
      <c r="F15" s="315"/>
      <c r="G15" s="315"/>
      <c r="H15" s="315">
        <v>4180</v>
      </c>
      <c r="I15" s="315">
        <v>70</v>
      </c>
      <c r="J15" s="315"/>
      <c r="K15" s="449"/>
      <c r="L15" s="447" t="s">
        <v>172</v>
      </c>
    </row>
    <row r="16" spans="1:16" ht="20.100000000000001" customHeight="1">
      <c r="A16" s="274">
        <v>41697</v>
      </c>
      <c r="B16" s="275" t="s">
        <v>12</v>
      </c>
      <c r="C16" s="4345" t="s">
        <v>797</v>
      </c>
      <c r="D16" s="4274"/>
      <c r="E16" s="4274"/>
      <c r="F16" s="4274"/>
      <c r="G16" s="4274"/>
      <c r="H16" s="4274"/>
      <c r="I16" s="4274"/>
      <c r="J16" s="4346"/>
      <c r="K16" s="4114"/>
      <c r="L16" s="4117"/>
    </row>
    <row r="17" spans="1:13" ht="20.100000000000001" customHeight="1">
      <c r="A17" s="318">
        <v>41723</v>
      </c>
      <c r="B17" s="317" t="s">
        <v>143</v>
      </c>
      <c r="C17" s="315"/>
      <c r="D17" s="316"/>
      <c r="E17" s="315"/>
      <c r="F17" s="315"/>
      <c r="G17" s="315"/>
      <c r="H17" s="315">
        <v>4210</v>
      </c>
      <c r="I17" s="315">
        <v>69</v>
      </c>
      <c r="J17" s="315"/>
      <c r="K17" s="449"/>
      <c r="L17" s="447" t="s">
        <v>50</v>
      </c>
    </row>
    <row r="18" spans="1:13" ht="20.100000000000001" customHeight="1">
      <c r="A18" s="318">
        <v>41759</v>
      </c>
      <c r="B18" s="394" t="s">
        <v>351</v>
      </c>
      <c r="C18" s="4475" t="s">
        <v>796</v>
      </c>
      <c r="D18" s="4476"/>
      <c r="E18" s="4476"/>
      <c r="F18" s="4476"/>
      <c r="G18" s="4476"/>
      <c r="H18" s="4476"/>
      <c r="I18" s="4476"/>
      <c r="J18" s="4477"/>
      <c r="K18" s="4121"/>
      <c r="L18" s="447"/>
    </row>
    <row r="19" spans="1:13" ht="20.100000000000001" customHeight="1">
      <c r="A19" s="274">
        <v>41775</v>
      </c>
      <c r="B19" s="275" t="s">
        <v>16</v>
      </c>
      <c r="C19" s="291">
        <v>210</v>
      </c>
      <c r="D19" s="292">
        <f>+C19*(100-E19)/100</f>
        <v>205.8</v>
      </c>
      <c r="E19" s="291">
        <v>2</v>
      </c>
      <c r="F19" s="291"/>
      <c r="G19" s="291">
        <v>190</v>
      </c>
      <c r="H19" s="291"/>
      <c r="I19" s="291"/>
      <c r="J19" s="291"/>
      <c r="K19" s="4118"/>
      <c r="L19" s="4117" t="s">
        <v>49</v>
      </c>
    </row>
    <row r="20" spans="1:13" ht="20.100000000000001" customHeight="1">
      <c r="A20" s="274">
        <v>41784</v>
      </c>
      <c r="B20" s="275" t="s">
        <v>351</v>
      </c>
      <c r="C20" s="4340" t="s">
        <v>795</v>
      </c>
      <c r="D20" s="4263"/>
      <c r="E20" s="4263"/>
      <c r="F20" s="4263"/>
      <c r="G20" s="4263"/>
      <c r="H20" s="4263"/>
      <c r="I20" s="4263"/>
      <c r="J20" s="4344"/>
      <c r="K20" s="4113"/>
      <c r="L20" s="4117"/>
    </row>
    <row r="21" spans="1:13" ht="20.100000000000001" customHeight="1">
      <c r="A21" s="274">
        <v>41797</v>
      </c>
      <c r="B21" s="275" t="s">
        <v>143</v>
      </c>
      <c r="C21" s="291"/>
      <c r="D21" s="292"/>
      <c r="E21" s="291"/>
      <c r="F21" s="291"/>
      <c r="G21" s="291"/>
      <c r="H21" s="291">
        <v>4350</v>
      </c>
      <c r="I21" s="291">
        <v>69</v>
      </c>
      <c r="J21" s="291"/>
      <c r="K21" s="4118"/>
      <c r="L21" s="4117" t="s">
        <v>794</v>
      </c>
    </row>
    <row r="22" spans="1:13" ht="20.100000000000001" customHeight="1">
      <c r="A22" s="274">
        <v>41880</v>
      </c>
      <c r="B22" s="275" t="s">
        <v>143</v>
      </c>
      <c r="C22" s="291"/>
      <c r="D22" s="292"/>
      <c r="E22" s="291"/>
      <c r="F22" s="291"/>
      <c r="G22" s="291"/>
      <c r="H22" s="372">
        <v>4455</v>
      </c>
      <c r="I22" s="372">
        <v>75</v>
      </c>
      <c r="J22" s="372"/>
      <c r="K22" s="372"/>
      <c r="L22" s="4117" t="s">
        <v>793</v>
      </c>
    </row>
    <row r="23" spans="1:13" s="271" customFormat="1" ht="20.100000000000001" customHeight="1">
      <c r="A23" s="274">
        <v>41881</v>
      </c>
      <c r="B23" s="275" t="s">
        <v>11</v>
      </c>
      <c r="C23" s="4340" t="s">
        <v>792</v>
      </c>
      <c r="D23" s="4263"/>
      <c r="E23" s="4263"/>
      <c r="F23" s="4263"/>
      <c r="G23" s="4263"/>
      <c r="H23" s="4263"/>
      <c r="I23" s="4263"/>
      <c r="J23" s="4344"/>
      <c r="K23" s="4113"/>
      <c r="L23" s="4117"/>
      <c r="M23" s="270"/>
    </row>
    <row r="24" spans="1:13" s="271" customFormat="1">
      <c r="A24" s="274">
        <v>41889</v>
      </c>
      <c r="B24" s="275" t="s">
        <v>16</v>
      </c>
      <c r="C24" s="291">
        <v>155</v>
      </c>
      <c r="D24" s="292">
        <f>+C24*(100-E24)/100</f>
        <v>153.44999999999999</v>
      </c>
      <c r="E24" s="291">
        <v>1</v>
      </c>
      <c r="F24" s="291"/>
      <c r="G24" s="291">
        <v>210</v>
      </c>
      <c r="H24" s="291"/>
      <c r="I24" s="291"/>
      <c r="J24" s="291"/>
      <c r="K24" s="4118"/>
      <c r="L24" s="4117" t="s">
        <v>283</v>
      </c>
      <c r="M24" s="270"/>
    </row>
    <row r="25" spans="1:13" s="271" customFormat="1" ht="20.100000000000001" customHeight="1">
      <c r="A25" s="274">
        <v>41960</v>
      </c>
      <c r="B25" s="275" t="s">
        <v>143</v>
      </c>
      <c r="C25" s="372"/>
      <c r="D25" s="292"/>
      <c r="E25" s="372"/>
      <c r="F25" s="372"/>
      <c r="G25" s="372"/>
      <c r="H25" s="372">
        <v>4570</v>
      </c>
      <c r="I25" s="372">
        <v>78</v>
      </c>
      <c r="J25" s="372"/>
      <c r="K25" s="372"/>
      <c r="L25" s="348" t="s">
        <v>777</v>
      </c>
      <c r="M25" s="270"/>
    </row>
    <row r="26" spans="1:13" s="271" customFormat="1">
      <c r="A26" s="274">
        <v>41968</v>
      </c>
      <c r="B26" s="275" t="s">
        <v>16</v>
      </c>
      <c r="C26" s="291">
        <v>145</v>
      </c>
      <c r="D26" s="292">
        <f>+C26*(100-E26)/100</f>
        <v>143.55000000000001</v>
      </c>
      <c r="E26" s="291">
        <v>1</v>
      </c>
      <c r="F26" s="291"/>
      <c r="G26" s="291">
        <v>240</v>
      </c>
      <c r="H26" s="291"/>
      <c r="I26" s="291"/>
      <c r="J26" s="291"/>
      <c r="K26" s="4118"/>
      <c r="L26" s="4117" t="s">
        <v>283</v>
      </c>
      <c r="M26" s="270"/>
    </row>
    <row r="27" spans="1:13" s="271" customFormat="1" ht="16.5" thickBot="1">
      <c r="A27" s="300">
        <v>41996</v>
      </c>
      <c r="B27" s="299" t="s">
        <v>12</v>
      </c>
      <c r="C27" s="4378" t="s">
        <v>156</v>
      </c>
      <c r="D27" s="4379"/>
      <c r="E27" s="4379"/>
      <c r="F27" s="4379"/>
      <c r="G27" s="4379"/>
      <c r="H27" s="4379"/>
      <c r="I27" s="4379"/>
      <c r="J27" s="4380"/>
      <c r="K27" s="4115"/>
      <c r="L27" s="4127"/>
      <c r="M27" s="270"/>
    </row>
    <row r="28" spans="1:13" s="271" customFormat="1" ht="20.100000000000001" customHeight="1" thickTop="1">
      <c r="A28" s="393">
        <v>42047</v>
      </c>
      <c r="B28" s="392" t="s">
        <v>16</v>
      </c>
      <c r="C28" s="390">
        <v>105</v>
      </c>
      <c r="D28" s="391">
        <f>+C28*(100-E28)/100</f>
        <v>102.9</v>
      </c>
      <c r="E28" s="390">
        <v>2</v>
      </c>
      <c r="F28" s="390"/>
      <c r="G28" s="390">
        <v>235</v>
      </c>
      <c r="H28" s="390"/>
      <c r="I28" s="390"/>
      <c r="J28" s="390"/>
      <c r="K28" s="390"/>
      <c r="L28" s="4128" t="s">
        <v>376</v>
      </c>
      <c r="M28" s="270"/>
    </row>
    <row r="29" spans="1:13" s="271" customFormat="1">
      <c r="A29" s="304">
        <v>42049</v>
      </c>
      <c r="B29" s="303" t="s">
        <v>143</v>
      </c>
      <c r="C29" s="301"/>
      <c r="D29" s="302"/>
      <c r="E29" s="301"/>
      <c r="F29" s="301"/>
      <c r="G29" s="301"/>
      <c r="H29" s="301">
        <v>4410</v>
      </c>
      <c r="I29" s="301">
        <v>65</v>
      </c>
      <c r="J29" s="301"/>
      <c r="K29" s="301"/>
      <c r="L29" s="348" t="s">
        <v>791</v>
      </c>
      <c r="M29" s="270"/>
    </row>
    <row r="30" spans="1:13" s="271" customFormat="1" ht="18" customHeight="1">
      <c r="A30" s="274">
        <v>42109</v>
      </c>
      <c r="B30" s="275" t="s">
        <v>404</v>
      </c>
      <c r="C30" s="4345" t="s">
        <v>201</v>
      </c>
      <c r="D30" s="4274"/>
      <c r="E30" s="4274"/>
      <c r="F30" s="4274"/>
      <c r="G30" s="4274"/>
      <c r="H30" s="4274"/>
      <c r="I30" s="4274"/>
      <c r="J30" s="4346"/>
      <c r="K30" s="4114"/>
      <c r="L30" s="4117"/>
      <c r="M30" s="270"/>
    </row>
    <row r="31" spans="1:13" s="271" customFormat="1" ht="33" customHeight="1">
      <c r="A31" s="4945">
        <v>42122</v>
      </c>
      <c r="B31" s="275" t="s">
        <v>11</v>
      </c>
      <c r="C31" s="4414" t="s">
        <v>790</v>
      </c>
      <c r="D31" s="4271"/>
      <c r="E31" s="4271"/>
      <c r="F31" s="4271"/>
      <c r="G31" s="4271"/>
      <c r="H31" s="4271"/>
      <c r="I31" s="4271"/>
      <c r="J31" s="4415"/>
      <c r="K31" s="4116"/>
      <c r="L31" s="4117"/>
      <c r="M31" s="270"/>
    </row>
    <row r="32" spans="1:13" s="271" customFormat="1" ht="20.100000000000001" customHeight="1">
      <c r="A32" s="4946"/>
      <c r="B32" s="312" t="s">
        <v>14</v>
      </c>
      <c r="C32" s="4947" t="s">
        <v>789</v>
      </c>
      <c r="D32" s="4948"/>
      <c r="E32" s="4948"/>
      <c r="F32" s="4948"/>
      <c r="G32" s="4948"/>
      <c r="H32" s="4948"/>
      <c r="I32" s="4948"/>
      <c r="J32" s="4949"/>
      <c r="K32" s="4126"/>
      <c r="L32" s="4117"/>
      <c r="M32" s="270"/>
    </row>
    <row r="33" spans="1:13" s="271" customFormat="1" ht="20.100000000000001" customHeight="1">
      <c r="A33" s="304">
        <v>42141</v>
      </c>
      <c r="B33" s="303" t="s">
        <v>16</v>
      </c>
      <c r="C33" s="301">
        <v>80</v>
      </c>
      <c r="D33" s="302">
        <f>+C33*(100-E33)/100</f>
        <v>77.599999999999994</v>
      </c>
      <c r="E33" s="301">
        <v>3</v>
      </c>
      <c r="F33" s="301"/>
      <c r="G33" s="301">
        <v>205</v>
      </c>
      <c r="H33" s="301"/>
      <c r="I33" s="301"/>
      <c r="J33" s="301"/>
      <c r="K33" s="301"/>
      <c r="L33" s="373" t="s">
        <v>376</v>
      </c>
      <c r="M33" s="270"/>
    </row>
    <row r="34" spans="1:13" s="271" customFormat="1" ht="20.100000000000001" customHeight="1">
      <c r="A34" s="274">
        <v>42148</v>
      </c>
      <c r="B34" s="510" t="s">
        <v>143</v>
      </c>
      <c r="C34" s="291"/>
      <c r="D34" s="292"/>
      <c r="E34" s="291"/>
      <c r="F34" s="291"/>
      <c r="G34" s="291"/>
      <c r="H34" s="291">
        <v>5080</v>
      </c>
      <c r="I34" s="291">
        <v>78</v>
      </c>
      <c r="J34" s="291"/>
      <c r="K34" s="4118"/>
      <c r="L34" s="348" t="s">
        <v>777</v>
      </c>
      <c r="M34" s="270"/>
    </row>
    <row r="35" spans="1:13" s="271" customFormat="1">
      <c r="A35" s="274">
        <v>42265</v>
      </c>
      <c r="B35" s="700" t="s">
        <v>16</v>
      </c>
      <c r="C35" s="291">
        <v>85</v>
      </c>
      <c r="D35" s="292">
        <f>+C35*(100-E35)/100</f>
        <v>82.45</v>
      </c>
      <c r="E35" s="291">
        <v>3</v>
      </c>
      <c r="F35" s="291"/>
      <c r="G35" s="291">
        <v>200</v>
      </c>
      <c r="H35" s="291"/>
      <c r="I35" s="291"/>
      <c r="J35" s="291"/>
      <c r="K35" s="4118"/>
      <c r="L35" s="4117" t="s">
        <v>2132</v>
      </c>
      <c r="M35" s="270"/>
    </row>
    <row r="36" spans="1:13" s="271" customFormat="1" ht="21" customHeight="1">
      <c r="A36" s="789">
        <v>42316</v>
      </c>
      <c r="B36" s="785" t="s">
        <v>143</v>
      </c>
      <c r="C36" s="788"/>
      <c r="D36" s="786"/>
      <c r="E36" s="788"/>
      <c r="F36" s="788"/>
      <c r="G36" s="788"/>
      <c r="H36" s="788">
        <v>4970</v>
      </c>
      <c r="I36" s="788">
        <v>77</v>
      </c>
      <c r="J36" s="788"/>
      <c r="K36" s="4118"/>
      <c r="L36" s="4117" t="s">
        <v>2247</v>
      </c>
      <c r="M36" s="270"/>
    </row>
    <row r="37" spans="1:13" s="271" customFormat="1" ht="20.100000000000001" customHeight="1" thickBot="1">
      <c r="A37" s="1428">
        <v>42343</v>
      </c>
      <c r="B37" s="505" t="s">
        <v>16</v>
      </c>
      <c r="C37" s="1454">
        <v>60</v>
      </c>
      <c r="D37" s="1421">
        <f>+C37*(100-E37)/100</f>
        <v>58.2</v>
      </c>
      <c r="E37" s="1454">
        <v>3</v>
      </c>
      <c r="F37" s="1454"/>
      <c r="G37" s="1454">
        <v>270</v>
      </c>
      <c r="H37" s="1454"/>
      <c r="I37" s="1454"/>
      <c r="J37" s="1454"/>
      <c r="K37" s="1454"/>
      <c r="L37" s="4129" t="s">
        <v>3185</v>
      </c>
      <c r="M37" s="270"/>
    </row>
    <row r="38" spans="1:13" s="271" customFormat="1" ht="20.100000000000001" customHeight="1" thickTop="1">
      <c r="A38" s="473">
        <v>42418</v>
      </c>
      <c r="B38" s="503" t="s">
        <v>143</v>
      </c>
      <c r="C38" s="1456"/>
      <c r="D38" s="1457"/>
      <c r="E38" s="1456"/>
      <c r="F38" s="1456"/>
      <c r="G38" s="1456"/>
      <c r="H38" s="1456">
        <v>4630</v>
      </c>
      <c r="I38" s="1456">
        <v>88</v>
      </c>
      <c r="J38" s="1456"/>
      <c r="K38" s="1456"/>
      <c r="L38" s="4130" t="s">
        <v>3064</v>
      </c>
      <c r="M38" s="270"/>
    </row>
    <row r="39" spans="1:13" s="271" customFormat="1" ht="30" customHeight="1">
      <c r="A39" s="304">
        <v>42437</v>
      </c>
      <c r="B39" s="303" t="s">
        <v>27</v>
      </c>
      <c r="C39" s="4952" t="s">
        <v>3686</v>
      </c>
      <c r="D39" s="4953"/>
      <c r="E39" s="4953"/>
      <c r="F39" s="4953"/>
      <c r="G39" s="4953"/>
      <c r="H39" s="4953"/>
      <c r="I39" s="4953"/>
      <c r="J39" s="4954"/>
      <c r="K39" s="4125"/>
      <c r="L39" s="373"/>
      <c r="M39" s="270"/>
    </row>
    <row r="40" spans="1:13" s="271" customFormat="1" ht="20.100000000000001" customHeight="1">
      <c r="A40" s="4293">
        <v>42457</v>
      </c>
      <c r="B40" s="1425" t="s">
        <v>16</v>
      </c>
      <c r="C40" s="1429">
        <v>55</v>
      </c>
      <c r="D40" s="1427">
        <f>+C40*(100-E40)/100</f>
        <v>53.35</v>
      </c>
      <c r="E40" s="1429">
        <v>3</v>
      </c>
      <c r="F40" s="1429"/>
      <c r="G40" s="1429">
        <v>330</v>
      </c>
      <c r="H40" s="1429"/>
      <c r="I40" s="1429"/>
      <c r="J40" s="1429"/>
      <c r="K40" s="4118"/>
      <c r="L40" s="4117" t="s">
        <v>3184</v>
      </c>
      <c r="M40" s="270"/>
    </row>
    <row r="41" spans="1:13" s="271" customFormat="1" ht="20.100000000000001" customHeight="1">
      <c r="A41" s="4307"/>
      <c r="B41" s="1425" t="s">
        <v>143</v>
      </c>
      <c r="C41" s="1429"/>
      <c r="D41" s="1427"/>
      <c r="E41" s="1429"/>
      <c r="F41" s="1429"/>
      <c r="G41" s="1429"/>
      <c r="H41" s="1429">
        <v>4600</v>
      </c>
      <c r="I41" s="1429">
        <v>87</v>
      </c>
      <c r="J41" s="1429"/>
      <c r="K41" s="4118"/>
      <c r="L41" s="4117" t="s">
        <v>3188</v>
      </c>
      <c r="M41" s="270"/>
    </row>
    <row r="42" spans="1:13" s="271" customFormat="1">
      <c r="A42" s="1433">
        <v>42582</v>
      </c>
      <c r="B42" s="1425" t="s">
        <v>16</v>
      </c>
      <c r="C42" s="1429">
        <v>50</v>
      </c>
      <c r="D42" s="1427">
        <f>+C42*(100-E42)/100</f>
        <v>48.5</v>
      </c>
      <c r="E42" s="1429">
        <v>3</v>
      </c>
      <c r="F42" s="1427"/>
      <c r="G42" s="1429">
        <v>280</v>
      </c>
      <c r="H42" s="1429"/>
      <c r="I42" s="1429"/>
      <c r="J42" s="1429"/>
      <c r="K42" s="4118"/>
      <c r="L42" s="4117" t="s">
        <v>3395</v>
      </c>
      <c r="M42" s="270"/>
    </row>
    <row r="43" spans="1:13" s="271" customFormat="1" ht="20.100000000000001" customHeight="1">
      <c r="A43" s="1433">
        <v>42685</v>
      </c>
      <c r="B43" s="1425" t="s">
        <v>143</v>
      </c>
      <c r="C43" s="1429"/>
      <c r="D43" s="1427">
        <f>+C43*(100-E43)/100</f>
        <v>0</v>
      </c>
      <c r="E43" s="1429"/>
      <c r="F43" s="1429"/>
      <c r="G43" s="1429"/>
      <c r="H43" s="1429"/>
      <c r="I43" s="1429"/>
      <c r="J43" s="1429"/>
      <c r="K43" s="4118"/>
      <c r="L43" s="373" t="s">
        <v>3707</v>
      </c>
      <c r="M43" s="270"/>
    </row>
    <row r="44" spans="1:13" s="271" customFormat="1">
      <c r="A44" s="1433">
        <v>42693</v>
      </c>
      <c r="B44" s="1425" t="s">
        <v>12</v>
      </c>
      <c r="C44" s="4345" t="s">
        <v>156</v>
      </c>
      <c r="D44" s="4274"/>
      <c r="E44" s="4274"/>
      <c r="F44" s="4274"/>
      <c r="G44" s="4274"/>
      <c r="H44" s="4274"/>
      <c r="I44" s="4274"/>
      <c r="J44" s="4346"/>
      <c r="K44" s="4114"/>
      <c r="L44" s="4117"/>
      <c r="M44" s="270"/>
    </row>
    <row r="45" spans="1:13" s="271" customFormat="1" ht="20.25" customHeight="1" thickBot="1">
      <c r="A45" s="280">
        <v>42694</v>
      </c>
      <c r="B45" s="279" t="s">
        <v>16</v>
      </c>
      <c r="C45" s="1458">
        <v>25</v>
      </c>
      <c r="D45" s="1459">
        <f>+C45*(100-E45)/100</f>
        <v>24.25</v>
      </c>
      <c r="E45" s="1458">
        <v>3</v>
      </c>
      <c r="F45" s="1458"/>
      <c r="G45" s="1458">
        <v>220</v>
      </c>
      <c r="H45" s="1458"/>
      <c r="I45" s="1458"/>
      <c r="J45" s="1458"/>
      <c r="K45" s="1458"/>
      <c r="L45" s="4131" t="s">
        <v>2132</v>
      </c>
      <c r="M45" s="270"/>
    </row>
    <row r="46" spans="1:13" s="271" customFormat="1" ht="20.25" customHeight="1" thickTop="1">
      <c r="A46" s="1492">
        <v>42747</v>
      </c>
      <c r="B46" s="1497" t="s">
        <v>12</v>
      </c>
      <c r="C46" s="4729" t="s">
        <v>797</v>
      </c>
      <c r="D46" s="4730"/>
      <c r="E46" s="4730"/>
      <c r="F46" s="4730"/>
      <c r="G46" s="4730"/>
      <c r="H46" s="4730"/>
      <c r="I46" s="4730"/>
      <c r="J46" s="4731"/>
      <c r="K46" s="4123"/>
      <c r="L46" s="1705"/>
      <c r="M46" s="270"/>
    </row>
    <row r="47" spans="1:13" s="271" customFormat="1" ht="20.25" customHeight="1">
      <c r="A47" s="1495">
        <v>42748</v>
      </c>
      <c r="B47" s="394" t="s">
        <v>16</v>
      </c>
      <c r="C47" s="887">
        <v>125</v>
      </c>
      <c r="D47" s="464">
        <f>+C47*(100-E47)/100</f>
        <v>121.25</v>
      </c>
      <c r="E47" s="887">
        <v>3</v>
      </c>
      <c r="F47" s="887"/>
      <c r="G47" s="887">
        <v>255</v>
      </c>
      <c r="H47" s="887"/>
      <c r="I47" s="887"/>
      <c r="J47" s="887"/>
      <c r="K47" s="887"/>
      <c r="L47" s="1644" t="s">
        <v>3821</v>
      </c>
      <c r="M47" s="270"/>
    </row>
    <row r="48" spans="1:13" s="271" customFormat="1" ht="20.100000000000001" customHeight="1">
      <c r="A48" s="1498">
        <v>42799</v>
      </c>
      <c r="B48" s="1493" t="s">
        <v>16</v>
      </c>
      <c r="C48" s="1496">
        <v>40</v>
      </c>
      <c r="D48" s="1494">
        <f>+C48*(100-E48)/100</f>
        <v>38.799999999999997</v>
      </c>
      <c r="E48" s="1496">
        <v>3</v>
      </c>
      <c r="F48" s="1496"/>
      <c r="G48" s="1496">
        <v>250</v>
      </c>
      <c r="H48" s="1496"/>
      <c r="I48" s="1496"/>
      <c r="J48" s="1496"/>
      <c r="K48" s="4118"/>
      <c r="L48" s="4117" t="s">
        <v>2752</v>
      </c>
      <c r="M48" s="270"/>
    </row>
    <row r="49" spans="1:13" s="271" customFormat="1" ht="20.100000000000001" customHeight="1">
      <c r="A49" s="274">
        <v>42877</v>
      </c>
      <c r="B49" s="1830" t="s">
        <v>143</v>
      </c>
      <c r="C49" s="291"/>
      <c r="D49" s="292"/>
      <c r="E49" s="291"/>
      <c r="F49" s="291"/>
      <c r="G49" s="291"/>
      <c r="H49" s="291">
        <v>4260</v>
      </c>
      <c r="I49" s="291">
        <v>80</v>
      </c>
      <c r="J49" s="291"/>
      <c r="K49" s="4118"/>
      <c r="L49" s="4117" t="s">
        <v>4099</v>
      </c>
      <c r="M49" s="270"/>
    </row>
    <row r="50" spans="1:13" s="271" customFormat="1">
      <c r="A50" s="274">
        <v>43023</v>
      </c>
      <c r="B50" s="275" t="s">
        <v>143</v>
      </c>
      <c r="C50" s="291"/>
      <c r="D50" s="292"/>
      <c r="E50" s="291"/>
      <c r="F50" s="291"/>
      <c r="G50" s="291"/>
      <c r="H50" s="291">
        <v>4630</v>
      </c>
      <c r="I50" s="291">
        <v>73</v>
      </c>
      <c r="J50" s="291"/>
      <c r="K50" s="4118"/>
      <c r="L50" s="4117" t="s">
        <v>4288</v>
      </c>
      <c r="M50" s="270"/>
    </row>
    <row r="51" spans="1:13" s="271" customFormat="1" ht="20.100000000000001" customHeight="1" thickBot="1">
      <c r="A51" s="280">
        <v>43091</v>
      </c>
      <c r="B51" s="279" t="s">
        <v>16</v>
      </c>
      <c r="C51" s="1458">
        <v>10</v>
      </c>
      <c r="D51" s="1459">
        <f>+C51*(100-E51)/100</f>
        <v>9.9</v>
      </c>
      <c r="E51" s="1458">
        <v>1</v>
      </c>
      <c r="F51" s="1458"/>
      <c r="G51" s="1458">
        <v>230</v>
      </c>
      <c r="H51" s="1458"/>
      <c r="I51" s="1458"/>
      <c r="J51" s="1458"/>
      <c r="K51" s="1458"/>
      <c r="L51" s="4131" t="s">
        <v>3987</v>
      </c>
      <c r="M51" s="270"/>
    </row>
    <row r="52" spans="1:13" s="271" customFormat="1" ht="20.100000000000001" customHeight="1" thickTop="1">
      <c r="A52" s="2333">
        <v>43180</v>
      </c>
      <c r="B52" s="420" t="s">
        <v>143</v>
      </c>
      <c r="C52" s="2334"/>
      <c r="D52" s="1616"/>
      <c r="E52" s="2334"/>
      <c r="F52" s="2334"/>
      <c r="G52" s="2334"/>
      <c r="H52" s="2334">
        <v>4930</v>
      </c>
      <c r="I52" s="2334">
        <v>97</v>
      </c>
      <c r="J52" s="2334"/>
      <c r="K52" s="4119"/>
      <c r="L52" s="4132"/>
      <c r="M52" s="270"/>
    </row>
    <row r="53" spans="1:13" s="800" customFormat="1" ht="33.75" customHeight="1" thickTop="1">
      <c r="A53" s="520">
        <v>43329</v>
      </c>
      <c r="B53" s="521" t="s">
        <v>12</v>
      </c>
      <c r="C53" s="4871" t="s">
        <v>6171</v>
      </c>
      <c r="D53" s="4872"/>
      <c r="E53" s="4872"/>
      <c r="F53" s="4872"/>
      <c r="G53" s="4872"/>
      <c r="H53" s="4872"/>
      <c r="I53" s="4872"/>
      <c r="J53" s="4892"/>
      <c r="K53" s="4124"/>
      <c r="L53" s="756"/>
    </row>
    <row r="54" spans="1:13" s="271" customFormat="1" ht="20.100000000000001" customHeight="1">
      <c r="A54" s="274">
        <v>43340</v>
      </c>
      <c r="B54" s="275" t="s">
        <v>16</v>
      </c>
      <c r="C54" s="291">
        <v>60</v>
      </c>
      <c r="D54" s="292">
        <f>+C54*(100-E54)/100</f>
        <v>58.2</v>
      </c>
      <c r="E54" s="291">
        <v>3</v>
      </c>
      <c r="F54" s="291"/>
      <c r="G54" s="291">
        <v>200</v>
      </c>
      <c r="H54" s="291"/>
      <c r="I54" s="291"/>
      <c r="J54" s="291"/>
      <c r="K54" s="4118"/>
      <c r="L54" s="4117" t="s">
        <v>4817</v>
      </c>
      <c r="M54" s="270"/>
    </row>
    <row r="55" spans="1:13" s="271" customFormat="1" ht="36" customHeight="1">
      <c r="A55" s="274">
        <v>43397</v>
      </c>
      <c r="B55" s="275" t="s">
        <v>16</v>
      </c>
      <c r="C55" s="291">
        <v>50</v>
      </c>
      <c r="D55" s="292">
        <f>+C55*(100-E55)/100</f>
        <v>47.5</v>
      </c>
      <c r="E55" s="291">
        <v>5</v>
      </c>
      <c r="F55" s="291"/>
      <c r="G55" s="291">
        <v>205</v>
      </c>
      <c r="H55" s="291"/>
      <c r="I55" s="291"/>
      <c r="J55" s="291"/>
      <c r="K55" s="4118"/>
      <c r="L55" s="4117" t="s">
        <v>4945</v>
      </c>
      <c r="M55" s="270"/>
    </row>
    <row r="56" spans="1:13" s="271" customFormat="1" ht="38.25" customHeight="1" thickBot="1">
      <c r="A56" s="300">
        <v>43412</v>
      </c>
      <c r="B56" s="299" t="s">
        <v>143</v>
      </c>
      <c r="C56" s="2605"/>
      <c r="D56" s="341"/>
      <c r="E56" s="2605"/>
      <c r="F56" s="2605"/>
      <c r="G56" s="2605"/>
      <c r="H56" s="4362" t="s">
        <v>3189</v>
      </c>
      <c r="I56" s="4364"/>
      <c r="J56" s="2605"/>
      <c r="K56" s="4120"/>
      <c r="L56" s="4127" t="s">
        <v>4965</v>
      </c>
      <c r="M56" s="270"/>
    </row>
    <row r="57" spans="1:13" s="271" customFormat="1" ht="16.5" thickTop="1">
      <c r="A57" s="2600">
        <v>43514</v>
      </c>
      <c r="B57" s="2604" t="s">
        <v>16</v>
      </c>
      <c r="C57" s="337">
        <v>75</v>
      </c>
      <c r="D57" s="338">
        <f>+C57*(100-E57)/100</f>
        <v>70.5</v>
      </c>
      <c r="E57" s="337">
        <v>6</v>
      </c>
      <c r="F57" s="337"/>
      <c r="G57" s="337">
        <v>200</v>
      </c>
      <c r="H57" s="337"/>
      <c r="I57" s="337"/>
      <c r="J57" s="337"/>
      <c r="K57" s="337"/>
      <c r="L57" s="1705" t="s">
        <v>5182</v>
      </c>
      <c r="M57" s="270"/>
    </row>
    <row r="58" spans="1:13" s="271" customFormat="1" ht="20.100000000000001" customHeight="1">
      <c r="A58" s="274">
        <v>43572</v>
      </c>
      <c r="B58" s="275" t="s">
        <v>143</v>
      </c>
      <c r="C58" s="291"/>
      <c r="D58" s="292"/>
      <c r="E58" s="291"/>
      <c r="F58" s="291"/>
      <c r="G58" s="291"/>
      <c r="H58" s="291">
        <v>5186</v>
      </c>
      <c r="I58" s="291">
        <v>94</v>
      </c>
      <c r="J58" s="291"/>
      <c r="K58" s="4118"/>
      <c r="L58" s="4117" t="s">
        <v>5345</v>
      </c>
      <c r="M58" s="270"/>
    </row>
    <row r="59" spans="1:13" s="271" customFormat="1" ht="20.100000000000001" customHeight="1">
      <c r="A59" s="274">
        <v>43795</v>
      </c>
      <c r="B59" s="275" t="s">
        <v>16</v>
      </c>
      <c r="C59" s="291">
        <v>45</v>
      </c>
      <c r="D59" s="292">
        <f>+C59*(100-E59)/100</f>
        <v>44.1</v>
      </c>
      <c r="E59" s="291">
        <v>2</v>
      </c>
      <c r="F59" s="291"/>
      <c r="G59" s="291">
        <v>155</v>
      </c>
      <c r="H59" s="291"/>
      <c r="I59" s="291"/>
      <c r="J59" s="291"/>
      <c r="K59" s="337"/>
      <c r="L59" s="1705" t="s">
        <v>5182</v>
      </c>
      <c r="M59" s="270"/>
    </row>
    <row r="60" spans="1:13" s="271" customFormat="1">
      <c r="A60" s="274">
        <v>43820</v>
      </c>
      <c r="B60" s="275" t="s">
        <v>143</v>
      </c>
      <c r="C60" s="291"/>
      <c r="D60" s="292"/>
      <c r="E60" s="291"/>
      <c r="F60" s="291"/>
      <c r="G60" s="291"/>
      <c r="H60" s="291">
        <v>4765</v>
      </c>
      <c r="I60" s="291">
        <v>74</v>
      </c>
      <c r="J60" s="291"/>
      <c r="K60" s="4118"/>
      <c r="L60" s="4117" t="s">
        <v>5833</v>
      </c>
      <c r="M60" s="270"/>
    </row>
    <row r="61" spans="1:13" s="271" customFormat="1">
      <c r="A61" s="3629">
        <v>43920</v>
      </c>
      <c r="B61" s="3130" t="s">
        <v>4</v>
      </c>
      <c r="C61" s="3135"/>
      <c r="D61" s="3131"/>
      <c r="E61" s="3135">
        <v>2</v>
      </c>
      <c r="F61" s="3135"/>
      <c r="G61" s="3135"/>
      <c r="H61" s="3135"/>
      <c r="I61" s="3135"/>
      <c r="J61" s="3135"/>
      <c r="K61" s="3135"/>
      <c r="L61" s="4026"/>
      <c r="M61" s="270"/>
    </row>
    <row r="62" spans="1:13" s="271" customFormat="1">
      <c r="A62" s="3629">
        <v>43951</v>
      </c>
      <c r="B62" s="3130" t="s">
        <v>4</v>
      </c>
      <c r="C62" s="3135"/>
      <c r="D62" s="3131"/>
      <c r="E62" s="3135">
        <v>2</v>
      </c>
      <c r="F62" s="3135"/>
      <c r="G62" s="3135"/>
      <c r="H62" s="3135"/>
      <c r="I62" s="3135"/>
      <c r="J62" s="3135"/>
      <c r="K62" s="3135"/>
      <c r="L62" s="4026"/>
      <c r="M62" s="270"/>
    </row>
    <row r="63" spans="1:13" s="271" customFormat="1">
      <c r="A63" s="3629">
        <v>43981</v>
      </c>
      <c r="B63" s="3130" t="s">
        <v>4</v>
      </c>
      <c r="C63" s="3135"/>
      <c r="D63" s="3131"/>
      <c r="E63" s="3135">
        <v>2</v>
      </c>
      <c r="F63" s="3135"/>
      <c r="G63" s="3135"/>
      <c r="H63" s="3135"/>
      <c r="I63" s="3135"/>
      <c r="J63" s="3135"/>
      <c r="K63" s="3135"/>
      <c r="L63" s="4026"/>
      <c r="M63" s="270"/>
    </row>
    <row r="64" spans="1:13" s="271" customFormat="1">
      <c r="A64" s="3629">
        <v>44012</v>
      </c>
      <c r="B64" s="3130" t="s">
        <v>4</v>
      </c>
      <c r="C64" s="3135"/>
      <c r="D64" s="3131"/>
      <c r="E64" s="3135">
        <v>2</v>
      </c>
      <c r="F64" s="3135"/>
      <c r="G64" s="3135"/>
      <c r="H64" s="3135"/>
      <c r="I64" s="3135"/>
      <c r="J64" s="3135"/>
      <c r="K64" s="3135"/>
      <c r="L64" s="4026"/>
      <c r="M64" s="270"/>
    </row>
    <row r="65" spans="1:13" s="271" customFormat="1">
      <c r="A65" s="274">
        <v>44027</v>
      </c>
      <c r="B65" s="275" t="s">
        <v>16</v>
      </c>
      <c r="C65" s="3194">
        <v>65</v>
      </c>
      <c r="D65" s="3194">
        <v>63.7</v>
      </c>
      <c r="E65" s="3194">
        <v>2</v>
      </c>
      <c r="F65" s="3194" t="s">
        <v>70</v>
      </c>
      <c r="G65" s="3194">
        <v>180</v>
      </c>
      <c r="H65" s="291"/>
      <c r="I65" s="291"/>
      <c r="J65" s="291"/>
      <c r="K65" s="4118"/>
      <c r="L65" s="4117" t="s">
        <v>5182</v>
      </c>
      <c r="M65" s="270"/>
    </row>
    <row r="66" spans="1:13" s="271" customFormat="1">
      <c r="A66" s="3629">
        <v>44042</v>
      </c>
      <c r="B66" s="3130" t="s">
        <v>4</v>
      </c>
      <c r="C66" s="3135"/>
      <c r="D66" s="3131"/>
      <c r="E66" s="3135">
        <v>2</v>
      </c>
      <c r="F66" s="3135"/>
      <c r="G66" s="3135"/>
      <c r="H66" s="3135"/>
      <c r="I66" s="3135"/>
      <c r="J66" s="3135"/>
      <c r="K66" s="3135"/>
      <c r="L66" s="4026"/>
      <c r="M66" s="270"/>
    </row>
    <row r="67" spans="1:13" s="271" customFormat="1" ht="20.100000000000001" customHeight="1">
      <c r="A67" s="274">
        <v>44072</v>
      </c>
      <c r="B67" s="275" t="s">
        <v>143</v>
      </c>
      <c r="C67" s="291"/>
      <c r="D67" s="292" t="s">
        <v>324</v>
      </c>
      <c r="E67" s="291"/>
      <c r="F67" s="291"/>
      <c r="G67" s="291"/>
      <c r="H67" s="291">
        <v>4930</v>
      </c>
      <c r="I67" s="291">
        <v>90</v>
      </c>
      <c r="J67" s="291"/>
      <c r="K67" s="4118"/>
      <c r="L67" s="4117" t="s">
        <v>6279</v>
      </c>
      <c r="M67" s="270"/>
    </row>
    <row r="68" spans="1:13" s="271" customFormat="1">
      <c r="A68" s="3629">
        <v>44073</v>
      </c>
      <c r="B68" s="3130" t="s">
        <v>4</v>
      </c>
      <c r="C68" s="3135"/>
      <c r="D68" s="3131"/>
      <c r="E68" s="3135">
        <v>2</v>
      </c>
      <c r="F68" s="3135"/>
      <c r="G68" s="3135"/>
      <c r="H68" s="3135"/>
      <c r="I68" s="3135"/>
      <c r="J68" s="3135"/>
      <c r="K68" s="3135"/>
      <c r="L68" s="4026"/>
      <c r="M68" s="270"/>
    </row>
    <row r="69" spans="1:13" s="271" customFormat="1">
      <c r="A69" s="274">
        <v>44215</v>
      </c>
      <c r="B69" s="275" t="s">
        <v>143</v>
      </c>
      <c r="C69" s="291"/>
      <c r="D69" s="292" t="s">
        <v>324</v>
      </c>
      <c r="E69" s="291"/>
      <c r="F69" s="291"/>
      <c r="G69" s="291"/>
      <c r="H69" s="291">
        <v>4865</v>
      </c>
      <c r="I69" s="291">
        <v>88</v>
      </c>
      <c r="J69" s="291"/>
      <c r="K69" s="4118"/>
      <c r="L69" s="4117" t="s">
        <v>6454</v>
      </c>
      <c r="M69" s="270"/>
    </row>
    <row r="70" spans="1:13" s="271" customFormat="1" ht="114.75" customHeight="1">
      <c r="A70" s="1930">
        <v>44251</v>
      </c>
      <c r="B70" s="1937" t="s">
        <v>15</v>
      </c>
      <c r="C70" s="4603" t="s">
        <v>6844</v>
      </c>
      <c r="D70" s="4376"/>
      <c r="E70" s="4376"/>
      <c r="F70" s="4376"/>
      <c r="G70" s="4376"/>
      <c r="H70" s="4376"/>
      <c r="I70" s="4376"/>
      <c r="J70" s="4812"/>
      <c r="K70" s="3821" t="s">
        <v>3976</v>
      </c>
      <c r="L70" s="3513" t="s">
        <v>6523</v>
      </c>
      <c r="M70" s="270"/>
    </row>
    <row r="71" spans="1:13" s="271" customFormat="1">
      <c r="A71" s="274">
        <v>44254</v>
      </c>
      <c r="B71" s="275" t="s">
        <v>16</v>
      </c>
      <c r="C71" s="291">
        <v>185</v>
      </c>
      <c r="D71" s="292">
        <f>+C71*(100-E71)/100</f>
        <v>183.15</v>
      </c>
      <c r="E71" s="291">
        <v>1</v>
      </c>
      <c r="F71" s="291" t="s">
        <v>70</v>
      </c>
      <c r="G71" s="291">
        <v>186</v>
      </c>
      <c r="H71" s="291"/>
      <c r="I71" s="291"/>
      <c r="J71" s="291"/>
      <c r="K71" s="4118"/>
      <c r="L71" s="4117" t="s">
        <v>4542</v>
      </c>
      <c r="M71" s="270"/>
    </row>
    <row r="72" spans="1:13" s="271" customFormat="1">
      <c r="A72" s="3919">
        <v>44293</v>
      </c>
      <c r="B72" s="1384" t="s">
        <v>143</v>
      </c>
      <c r="C72" s="1293"/>
      <c r="D72" s="1293"/>
      <c r="E72" s="1293"/>
      <c r="F72" s="1293"/>
      <c r="G72" s="1293"/>
      <c r="H72" s="1293">
        <v>3125</v>
      </c>
      <c r="I72" s="1293">
        <v>100</v>
      </c>
      <c r="J72" s="291"/>
      <c r="K72" s="4118"/>
      <c r="L72" s="4117"/>
      <c r="M72" s="270"/>
    </row>
    <row r="73" spans="1:13" s="271" customFormat="1">
      <c r="A73" s="3919">
        <v>44294</v>
      </c>
      <c r="B73" s="1384" t="s">
        <v>27</v>
      </c>
      <c r="C73" s="4955" t="s">
        <v>388</v>
      </c>
      <c r="D73" s="4956"/>
      <c r="E73" s="4956"/>
      <c r="F73" s="4956"/>
      <c r="G73" s="4956"/>
      <c r="H73" s="4956"/>
      <c r="I73" s="4956"/>
      <c r="J73" s="4957"/>
      <c r="K73" s="4118"/>
      <c r="L73" s="4117"/>
      <c r="M73" s="270"/>
    </row>
    <row r="74" spans="1:13" s="271" customFormat="1">
      <c r="A74" s="274">
        <v>44296</v>
      </c>
      <c r="B74" s="275" t="s">
        <v>16</v>
      </c>
      <c r="C74" s="3920">
        <v>210</v>
      </c>
      <c r="D74" s="3920">
        <f>+C74-(E74*C74/100)</f>
        <v>207.9</v>
      </c>
      <c r="E74" s="3920">
        <v>1</v>
      </c>
      <c r="F74" s="3920" t="s">
        <v>70</v>
      </c>
      <c r="G74" s="3920">
        <v>195</v>
      </c>
      <c r="H74" s="291"/>
      <c r="I74" s="291"/>
      <c r="J74" s="291"/>
      <c r="K74" s="4118"/>
      <c r="L74" s="4117" t="s">
        <v>6574</v>
      </c>
      <c r="M74" s="270"/>
    </row>
    <row r="75" spans="1:13" s="271" customFormat="1">
      <c r="A75" s="3997">
        <v>44352</v>
      </c>
      <c r="B75" s="4000" t="s">
        <v>143</v>
      </c>
      <c r="C75" s="3996"/>
      <c r="D75" s="3996"/>
      <c r="E75" s="3996"/>
      <c r="F75" s="3996"/>
      <c r="G75" s="3996"/>
      <c r="H75" s="4005">
        <v>3435</v>
      </c>
      <c r="I75" s="4005">
        <v>100</v>
      </c>
      <c r="J75" s="4005"/>
      <c r="K75" s="4118"/>
      <c r="L75" s="4117" t="s">
        <v>30</v>
      </c>
      <c r="M75" s="270"/>
    </row>
    <row r="76" spans="1:13" s="271" customFormat="1">
      <c r="A76" s="3997">
        <v>44433</v>
      </c>
      <c r="B76" s="4000" t="s">
        <v>27</v>
      </c>
      <c r="C76" s="4273" t="s">
        <v>6802</v>
      </c>
      <c r="D76" s="4274"/>
      <c r="E76" s="4274"/>
      <c r="F76" s="4274"/>
      <c r="G76" s="4274"/>
      <c r="H76" s="4274"/>
      <c r="I76" s="4274"/>
      <c r="J76" s="4275"/>
      <c r="K76" s="4118"/>
      <c r="L76" s="447" t="s">
        <v>6801</v>
      </c>
      <c r="M76" s="270"/>
    </row>
    <row r="77" spans="1:13" s="271" customFormat="1">
      <c r="A77" s="3997">
        <v>44440</v>
      </c>
      <c r="B77" s="4000" t="s">
        <v>143</v>
      </c>
      <c r="C77" s="3996"/>
      <c r="D77" s="3996">
        <f t="shared" ref="D77:D100" si="0">+C77*(100-E77)/100</f>
        <v>0</v>
      </c>
      <c r="E77" s="3996"/>
      <c r="F77" s="3996"/>
      <c r="G77" s="3996"/>
      <c r="H77" s="4160">
        <v>3640</v>
      </c>
      <c r="I77" s="4160">
        <v>100</v>
      </c>
      <c r="J77" s="4005"/>
      <c r="K77" s="4118"/>
      <c r="L77" s="4117" t="s">
        <v>30</v>
      </c>
      <c r="M77" s="270"/>
    </row>
    <row r="78" spans="1:13" s="271" customFormat="1">
      <c r="A78" s="3997">
        <v>44451</v>
      </c>
      <c r="B78" s="4000" t="s">
        <v>16</v>
      </c>
      <c r="C78" s="3996">
        <v>220</v>
      </c>
      <c r="D78" s="3996">
        <f t="shared" si="0"/>
        <v>217.8</v>
      </c>
      <c r="E78" s="3996">
        <v>1</v>
      </c>
      <c r="F78" s="3996" t="s">
        <v>70</v>
      </c>
      <c r="G78" s="3996">
        <v>195</v>
      </c>
      <c r="H78" s="4005"/>
      <c r="I78" s="4005"/>
      <c r="J78" s="4005"/>
      <c r="K78" s="4118"/>
      <c r="L78" s="4117" t="s">
        <v>6834</v>
      </c>
      <c r="M78" s="270"/>
    </row>
    <row r="79" spans="1:13" s="271" customFormat="1" ht="21" customHeight="1">
      <c r="A79" s="3997">
        <v>44463</v>
      </c>
      <c r="B79" s="4000" t="s">
        <v>27</v>
      </c>
      <c r="C79" s="4273" t="s">
        <v>6843</v>
      </c>
      <c r="D79" s="4274"/>
      <c r="E79" s="4274"/>
      <c r="F79" s="4274"/>
      <c r="G79" s="4274"/>
      <c r="H79" s="4274"/>
      <c r="I79" s="4274"/>
      <c r="J79" s="4275"/>
      <c r="K79" s="4118"/>
      <c r="L79" s="4117"/>
      <c r="M79" s="270"/>
    </row>
    <row r="80" spans="1:13" s="271" customFormat="1">
      <c r="A80" s="3997">
        <v>44472</v>
      </c>
      <c r="B80" s="4000" t="s">
        <v>16</v>
      </c>
      <c r="C80" s="4212">
        <v>295</v>
      </c>
      <c r="D80" s="4211">
        <f>C80*(100-E80)/100</f>
        <v>292.05</v>
      </c>
      <c r="E80" s="4212">
        <v>1</v>
      </c>
      <c r="F80" s="4211" t="s">
        <v>70</v>
      </c>
      <c r="G80" s="4212">
        <v>210</v>
      </c>
      <c r="H80" s="4005"/>
      <c r="I80" s="4005"/>
      <c r="J80" s="4005"/>
      <c r="K80" s="4118"/>
      <c r="L80" s="4117" t="s">
        <v>6857</v>
      </c>
      <c r="M80" s="270"/>
    </row>
    <row r="81" spans="1:13" s="271" customFormat="1">
      <c r="A81" s="3997"/>
      <c r="B81" s="4000"/>
      <c r="C81" s="3996"/>
      <c r="D81" s="3996">
        <f t="shared" si="0"/>
        <v>0</v>
      </c>
      <c r="E81" s="3996"/>
      <c r="F81" s="3996"/>
      <c r="G81" s="3996"/>
      <c r="H81" s="4005"/>
      <c r="I81" s="4005"/>
      <c r="J81" s="4005"/>
      <c r="K81" s="4118"/>
      <c r="L81" s="4117"/>
      <c r="M81" s="270"/>
    </row>
    <row r="82" spans="1:13" s="271" customFormat="1" ht="20.100000000000001" customHeight="1">
      <c r="A82" s="274"/>
      <c r="B82" s="275"/>
      <c r="C82" s="291"/>
      <c r="D82" s="292">
        <f t="shared" si="0"/>
        <v>0</v>
      </c>
      <c r="E82" s="291"/>
      <c r="F82" s="291"/>
      <c r="G82" s="291"/>
      <c r="H82" s="291"/>
      <c r="I82" s="291"/>
      <c r="J82" s="291"/>
      <c r="K82" s="4118"/>
      <c r="L82" s="4117"/>
      <c r="M82" s="270"/>
    </row>
    <row r="83" spans="1:13" s="271" customFormat="1" ht="20.100000000000001" customHeight="1">
      <c r="A83" s="274"/>
      <c r="B83" s="275"/>
      <c r="C83" s="291"/>
      <c r="D83" s="292">
        <f t="shared" si="0"/>
        <v>0</v>
      </c>
      <c r="E83" s="291"/>
      <c r="F83" s="291"/>
      <c r="G83" s="291"/>
      <c r="H83" s="291"/>
      <c r="I83" s="291"/>
      <c r="J83" s="291"/>
      <c r="K83" s="4118"/>
      <c r="L83" s="4117"/>
      <c r="M83" s="270"/>
    </row>
    <row r="84" spans="1:13" s="271" customFormat="1" ht="20.100000000000001" customHeight="1">
      <c r="A84" s="274"/>
      <c r="B84" s="275"/>
      <c r="C84" s="291"/>
      <c r="D84" s="292">
        <f t="shared" si="0"/>
        <v>0</v>
      </c>
      <c r="E84" s="291"/>
      <c r="F84" s="291"/>
      <c r="G84" s="291"/>
      <c r="H84" s="291"/>
      <c r="I84" s="291"/>
      <c r="J84" s="291"/>
      <c r="K84" s="4118"/>
      <c r="L84" s="4117"/>
      <c r="M84" s="270"/>
    </row>
    <row r="85" spans="1:13" s="271" customFormat="1">
      <c r="A85" s="274"/>
      <c r="B85" s="275"/>
      <c r="C85" s="291"/>
      <c r="D85" s="292">
        <f t="shared" si="0"/>
        <v>0</v>
      </c>
      <c r="E85" s="291"/>
      <c r="F85" s="291"/>
      <c r="G85" s="291"/>
      <c r="H85" s="291"/>
      <c r="I85" s="291"/>
      <c r="J85" s="291"/>
      <c r="K85" s="4118"/>
      <c r="L85" s="4117"/>
      <c r="M85" s="270"/>
    </row>
    <row r="86" spans="1:13" s="271" customFormat="1" ht="20.100000000000001" customHeight="1">
      <c r="A86" s="274"/>
      <c r="B86" s="275"/>
      <c r="C86" s="291"/>
      <c r="D86" s="292">
        <f t="shared" si="0"/>
        <v>0</v>
      </c>
      <c r="E86" s="291"/>
      <c r="F86" s="291"/>
      <c r="G86" s="291"/>
      <c r="H86" s="291"/>
      <c r="I86" s="291"/>
      <c r="J86" s="291"/>
      <c r="K86" s="4118"/>
      <c r="L86" s="4117"/>
      <c r="M86" s="270"/>
    </row>
    <row r="87" spans="1:13" s="271" customFormat="1">
      <c r="A87" s="274"/>
      <c r="B87" s="275"/>
      <c r="C87" s="291"/>
      <c r="D87" s="292">
        <f t="shared" si="0"/>
        <v>0</v>
      </c>
      <c r="E87" s="291"/>
      <c r="F87" s="291"/>
      <c r="G87" s="291"/>
      <c r="H87" s="291"/>
      <c r="I87" s="291"/>
      <c r="J87" s="291"/>
      <c r="K87" s="4118"/>
      <c r="L87" s="4117"/>
      <c r="M87" s="270"/>
    </row>
    <row r="88" spans="1:13" s="271" customFormat="1" ht="20.100000000000001" customHeight="1">
      <c r="A88" s="274"/>
      <c r="B88" s="275"/>
      <c r="C88" s="291"/>
      <c r="D88" s="292">
        <f t="shared" si="0"/>
        <v>0</v>
      </c>
      <c r="E88" s="291"/>
      <c r="F88" s="291"/>
      <c r="G88" s="291"/>
      <c r="H88" s="291"/>
      <c r="I88" s="291"/>
      <c r="J88" s="291"/>
      <c r="K88" s="4118"/>
      <c r="L88" s="4117"/>
      <c r="M88" s="270"/>
    </row>
    <row r="89" spans="1:13" s="271" customFormat="1">
      <c r="A89" s="274"/>
      <c r="B89" s="275"/>
      <c r="C89" s="291"/>
      <c r="D89" s="292">
        <f t="shared" si="0"/>
        <v>0</v>
      </c>
      <c r="E89" s="291"/>
      <c r="F89" s="291"/>
      <c r="G89" s="291"/>
      <c r="H89" s="291"/>
      <c r="I89" s="291"/>
      <c r="J89" s="291"/>
      <c r="K89" s="4118"/>
      <c r="L89" s="4117"/>
      <c r="M89" s="270"/>
    </row>
    <row r="90" spans="1:13" s="271" customFormat="1">
      <c r="A90" s="274"/>
      <c r="B90" s="275"/>
      <c r="C90" s="291"/>
      <c r="D90" s="292">
        <f t="shared" si="0"/>
        <v>0</v>
      </c>
      <c r="E90" s="291"/>
      <c r="F90" s="291"/>
      <c r="G90" s="291"/>
      <c r="H90" s="291"/>
      <c r="I90" s="291"/>
      <c r="J90" s="291"/>
      <c r="K90" s="4118"/>
      <c r="L90" s="4117"/>
      <c r="M90" s="270"/>
    </row>
    <row r="91" spans="1:13" s="271" customFormat="1">
      <c r="A91" s="274"/>
      <c r="B91" s="275"/>
      <c r="C91" s="291"/>
      <c r="D91" s="292">
        <f t="shared" si="0"/>
        <v>0</v>
      </c>
      <c r="E91" s="291"/>
      <c r="F91" s="291"/>
      <c r="G91" s="291"/>
      <c r="H91" s="291"/>
      <c r="I91" s="291"/>
      <c r="J91" s="291"/>
      <c r="K91" s="4118"/>
      <c r="L91" s="4117"/>
      <c r="M91" s="270"/>
    </row>
    <row r="92" spans="1:13" s="271" customFormat="1" ht="20.100000000000001" customHeight="1">
      <c r="A92" s="274"/>
      <c r="B92" s="275"/>
      <c r="C92" s="291"/>
      <c r="D92" s="292">
        <f t="shared" si="0"/>
        <v>0</v>
      </c>
      <c r="E92" s="291"/>
      <c r="F92" s="291"/>
      <c r="G92" s="291"/>
      <c r="H92" s="291"/>
      <c r="I92" s="291"/>
      <c r="J92" s="291"/>
      <c r="K92" s="4118"/>
      <c r="L92" s="4117"/>
      <c r="M92" s="270"/>
    </row>
    <row r="93" spans="1:13" s="271" customFormat="1" ht="20.100000000000001" customHeight="1">
      <c r="A93" s="274"/>
      <c r="B93" s="275"/>
      <c r="C93" s="291"/>
      <c r="D93" s="292">
        <f t="shared" si="0"/>
        <v>0</v>
      </c>
      <c r="E93" s="291"/>
      <c r="F93" s="291"/>
      <c r="G93" s="291"/>
      <c r="H93" s="291"/>
      <c r="I93" s="291"/>
      <c r="J93" s="291"/>
      <c r="K93" s="4118"/>
      <c r="L93" s="4117"/>
      <c r="M93" s="270"/>
    </row>
    <row r="94" spans="1:13" s="271" customFormat="1" ht="20.100000000000001" customHeight="1">
      <c r="A94" s="274"/>
      <c r="B94" s="275"/>
      <c r="C94" s="291"/>
      <c r="D94" s="292">
        <f t="shared" si="0"/>
        <v>0</v>
      </c>
      <c r="E94" s="291"/>
      <c r="F94" s="291"/>
      <c r="G94" s="291"/>
      <c r="H94" s="291"/>
      <c r="I94" s="291"/>
      <c r="J94" s="291"/>
      <c r="K94" s="4118"/>
      <c r="L94" s="4117"/>
      <c r="M94" s="270"/>
    </row>
    <row r="95" spans="1:13" s="271" customFormat="1" ht="20.100000000000001" customHeight="1">
      <c r="A95" s="274"/>
      <c r="B95" s="275"/>
      <c r="C95" s="291"/>
      <c r="D95" s="292">
        <f t="shared" si="0"/>
        <v>0</v>
      </c>
      <c r="E95" s="291"/>
      <c r="F95" s="291"/>
      <c r="G95" s="291"/>
      <c r="H95" s="291"/>
      <c r="I95" s="291"/>
      <c r="J95" s="291"/>
      <c r="K95" s="4118"/>
      <c r="L95" s="4117"/>
      <c r="M95" s="270"/>
    </row>
    <row r="96" spans="1:13" s="271" customFormat="1">
      <c r="A96" s="274"/>
      <c r="B96" s="275"/>
      <c r="C96" s="291"/>
      <c r="D96" s="292">
        <f t="shared" si="0"/>
        <v>0</v>
      </c>
      <c r="E96" s="291"/>
      <c r="F96" s="291"/>
      <c r="G96" s="291"/>
      <c r="H96" s="291"/>
      <c r="I96" s="291"/>
      <c r="J96" s="291"/>
      <c r="K96" s="4118"/>
      <c r="L96" s="4117"/>
      <c r="M96" s="270"/>
    </row>
    <row r="97" spans="1:13" s="271" customFormat="1">
      <c r="A97" s="274"/>
      <c r="B97" s="275"/>
      <c r="C97" s="291"/>
      <c r="D97" s="292">
        <f t="shared" si="0"/>
        <v>0</v>
      </c>
      <c r="E97" s="291"/>
      <c r="F97" s="291"/>
      <c r="G97" s="291"/>
      <c r="H97" s="291"/>
      <c r="I97" s="291"/>
      <c r="J97" s="291"/>
      <c r="K97" s="4118"/>
      <c r="L97" s="4117"/>
      <c r="M97" s="270"/>
    </row>
    <row r="98" spans="1:13" s="271" customFormat="1">
      <c r="A98" s="274"/>
      <c r="B98" s="275"/>
      <c r="C98" s="291"/>
      <c r="D98" s="292">
        <f t="shared" si="0"/>
        <v>0</v>
      </c>
      <c r="E98" s="291"/>
      <c r="F98" s="291"/>
      <c r="G98" s="291"/>
      <c r="H98" s="291"/>
      <c r="I98" s="291"/>
      <c r="J98" s="291"/>
      <c r="K98" s="4118"/>
      <c r="L98" s="4117"/>
      <c r="M98" s="270"/>
    </row>
    <row r="99" spans="1:13" s="271" customFormat="1" ht="20.100000000000001" customHeight="1">
      <c r="A99" s="274"/>
      <c r="B99" s="275"/>
      <c r="C99" s="291"/>
      <c r="D99" s="292">
        <f t="shared" si="0"/>
        <v>0</v>
      </c>
      <c r="E99" s="291"/>
      <c r="F99" s="291"/>
      <c r="G99" s="291"/>
      <c r="H99" s="291"/>
      <c r="I99" s="291"/>
      <c r="J99" s="291"/>
      <c r="K99" s="4118"/>
      <c r="L99" s="4117"/>
      <c r="M99" s="270"/>
    </row>
    <row r="100" spans="1:13" s="271" customFormat="1">
      <c r="A100" s="274"/>
      <c r="B100" s="275"/>
      <c r="C100" s="291"/>
      <c r="D100" s="292">
        <f t="shared" si="0"/>
        <v>0</v>
      </c>
      <c r="E100" s="291"/>
      <c r="F100" s="291"/>
      <c r="G100" s="291"/>
      <c r="H100" s="291"/>
      <c r="I100" s="291"/>
      <c r="J100" s="291"/>
      <c r="K100" s="4118"/>
      <c r="L100" s="4117"/>
      <c r="M100" s="270"/>
    </row>
    <row r="101" spans="1:13" s="271" customFormat="1">
      <c r="A101" s="274"/>
      <c r="B101" s="275"/>
      <c r="C101" s="291"/>
      <c r="D101" s="292">
        <f t="shared" ref="D101:D132" si="1">+C101*(100-E101)/100</f>
        <v>0</v>
      </c>
      <c r="E101" s="291"/>
      <c r="F101" s="291"/>
      <c r="G101" s="291"/>
      <c r="H101" s="291"/>
      <c r="I101" s="291"/>
      <c r="J101" s="291"/>
      <c r="K101" s="4118"/>
      <c r="L101" s="4117"/>
      <c r="M101" s="270"/>
    </row>
    <row r="102" spans="1:13" s="271" customFormat="1">
      <c r="A102" s="274"/>
      <c r="B102" s="275"/>
      <c r="C102" s="291"/>
      <c r="D102" s="292">
        <f t="shared" si="1"/>
        <v>0</v>
      </c>
      <c r="E102" s="291"/>
      <c r="F102" s="291"/>
      <c r="G102" s="291"/>
      <c r="H102" s="291"/>
      <c r="I102" s="291"/>
      <c r="J102" s="291"/>
      <c r="K102" s="4118"/>
      <c r="L102" s="4117"/>
      <c r="M102" s="270"/>
    </row>
    <row r="103" spans="1:13" s="271" customFormat="1" ht="20.100000000000001" customHeight="1">
      <c r="A103" s="274"/>
      <c r="B103" s="275"/>
      <c r="C103" s="291"/>
      <c r="D103" s="292">
        <f t="shared" si="1"/>
        <v>0</v>
      </c>
      <c r="E103" s="291"/>
      <c r="F103" s="291"/>
      <c r="G103" s="291"/>
      <c r="H103" s="291"/>
      <c r="I103" s="291"/>
      <c r="J103" s="291"/>
      <c r="K103" s="4118"/>
      <c r="L103" s="4117"/>
      <c r="M103" s="270"/>
    </row>
    <row r="104" spans="1:13" s="271" customFormat="1" ht="20.100000000000001" customHeight="1">
      <c r="A104" s="274"/>
      <c r="B104" s="275"/>
      <c r="C104" s="291"/>
      <c r="D104" s="292">
        <f t="shared" si="1"/>
        <v>0</v>
      </c>
      <c r="E104" s="291"/>
      <c r="F104" s="291"/>
      <c r="G104" s="291"/>
      <c r="H104" s="291"/>
      <c r="I104" s="291"/>
      <c r="J104" s="291"/>
      <c r="K104" s="4118"/>
      <c r="L104" s="4117"/>
      <c r="M104" s="270"/>
    </row>
    <row r="105" spans="1:13" s="271" customFormat="1">
      <c r="A105" s="274"/>
      <c r="B105" s="275"/>
      <c r="C105" s="291"/>
      <c r="D105" s="292">
        <f t="shared" si="1"/>
        <v>0</v>
      </c>
      <c r="E105" s="291"/>
      <c r="F105" s="291"/>
      <c r="G105" s="291"/>
      <c r="H105" s="291"/>
      <c r="I105" s="291"/>
      <c r="J105" s="291"/>
      <c r="K105" s="4118"/>
      <c r="L105" s="4117"/>
      <c r="M105" s="270"/>
    </row>
    <row r="106" spans="1:13" s="271" customFormat="1">
      <c r="A106" s="274"/>
      <c r="B106" s="275"/>
      <c r="C106" s="291"/>
      <c r="D106" s="292">
        <f t="shared" si="1"/>
        <v>0</v>
      </c>
      <c r="E106" s="291"/>
      <c r="F106" s="291"/>
      <c r="G106" s="291"/>
      <c r="H106" s="291"/>
      <c r="I106" s="291"/>
      <c r="J106" s="291"/>
      <c r="K106" s="4118"/>
      <c r="L106" s="4117"/>
      <c r="M106" s="270"/>
    </row>
    <row r="107" spans="1:13" s="271" customFormat="1">
      <c r="A107" s="274"/>
      <c r="B107" s="275"/>
      <c r="C107" s="291"/>
      <c r="D107" s="292">
        <f t="shared" si="1"/>
        <v>0</v>
      </c>
      <c r="E107" s="291"/>
      <c r="F107" s="291"/>
      <c r="G107" s="291"/>
      <c r="H107" s="291"/>
      <c r="I107" s="291"/>
      <c r="J107" s="291"/>
      <c r="K107" s="4118"/>
      <c r="L107" s="4117"/>
      <c r="M107" s="270"/>
    </row>
    <row r="108" spans="1:13" s="271" customFormat="1">
      <c r="A108" s="274"/>
      <c r="B108" s="275"/>
      <c r="C108" s="291"/>
      <c r="D108" s="292">
        <f t="shared" si="1"/>
        <v>0</v>
      </c>
      <c r="E108" s="291"/>
      <c r="F108" s="291"/>
      <c r="G108" s="291"/>
      <c r="H108" s="291"/>
      <c r="I108" s="291"/>
      <c r="J108" s="291"/>
      <c r="K108" s="4118"/>
      <c r="L108" s="4117"/>
      <c r="M108" s="270"/>
    </row>
    <row r="109" spans="1:13" s="271" customFormat="1">
      <c r="A109" s="274"/>
      <c r="B109" s="275"/>
      <c r="C109" s="291"/>
      <c r="D109" s="292">
        <f t="shared" si="1"/>
        <v>0</v>
      </c>
      <c r="E109" s="291"/>
      <c r="F109" s="291"/>
      <c r="G109" s="291"/>
      <c r="H109" s="291"/>
      <c r="I109" s="291"/>
      <c r="J109" s="291"/>
      <c r="K109" s="4118"/>
      <c r="L109" s="4117"/>
      <c r="M109" s="270"/>
    </row>
    <row r="110" spans="1:13" s="271" customFormat="1">
      <c r="A110" s="274"/>
      <c r="B110" s="275"/>
      <c r="C110" s="291"/>
      <c r="D110" s="292">
        <f t="shared" si="1"/>
        <v>0</v>
      </c>
      <c r="E110" s="291"/>
      <c r="F110" s="291"/>
      <c r="G110" s="291"/>
      <c r="H110" s="291"/>
      <c r="I110" s="291"/>
      <c r="J110" s="291"/>
      <c r="K110" s="4118"/>
      <c r="L110" s="4117"/>
      <c r="M110" s="270"/>
    </row>
    <row r="111" spans="1:13" s="271" customFormat="1" ht="20.100000000000001" customHeight="1">
      <c r="A111" s="274"/>
      <c r="B111" s="275"/>
      <c r="C111" s="291"/>
      <c r="D111" s="292">
        <f t="shared" si="1"/>
        <v>0</v>
      </c>
      <c r="E111" s="291"/>
      <c r="F111" s="291"/>
      <c r="G111" s="291"/>
      <c r="H111" s="291"/>
      <c r="I111" s="291"/>
      <c r="J111" s="291"/>
      <c r="K111" s="4118"/>
      <c r="L111" s="4117"/>
      <c r="M111" s="270"/>
    </row>
    <row r="112" spans="1:13" s="271" customFormat="1" ht="20.100000000000001" customHeight="1">
      <c r="A112" s="274"/>
      <c r="B112" s="275"/>
      <c r="C112" s="291"/>
      <c r="D112" s="292">
        <f t="shared" si="1"/>
        <v>0</v>
      </c>
      <c r="E112" s="291"/>
      <c r="F112" s="291"/>
      <c r="G112" s="291"/>
      <c r="H112" s="291"/>
      <c r="I112" s="291"/>
      <c r="J112" s="291"/>
      <c r="K112" s="4118"/>
      <c r="L112" s="4117"/>
      <c r="M112" s="270"/>
    </row>
    <row r="113" spans="1:13" s="271" customFormat="1" ht="20.100000000000001" customHeight="1">
      <c r="A113" s="274"/>
      <c r="B113" s="275"/>
      <c r="C113" s="291"/>
      <c r="D113" s="292">
        <f t="shared" si="1"/>
        <v>0</v>
      </c>
      <c r="E113" s="291"/>
      <c r="F113" s="291"/>
      <c r="G113" s="291"/>
      <c r="H113" s="291"/>
      <c r="I113" s="291"/>
      <c r="J113" s="291"/>
      <c r="K113" s="4118"/>
      <c r="L113" s="4117"/>
      <c r="M113" s="270"/>
    </row>
    <row r="114" spans="1:13" s="271" customFormat="1" ht="20.100000000000001" customHeight="1">
      <c r="A114" s="274"/>
      <c r="B114" s="275"/>
      <c r="C114" s="291"/>
      <c r="D114" s="292">
        <f t="shared" si="1"/>
        <v>0</v>
      </c>
      <c r="E114" s="291"/>
      <c r="F114" s="291"/>
      <c r="G114" s="291"/>
      <c r="H114" s="291"/>
      <c r="I114" s="291"/>
      <c r="J114" s="291"/>
      <c r="K114" s="4118"/>
      <c r="L114" s="4117"/>
      <c r="M114" s="270"/>
    </row>
    <row r="115" spans="1:13" s="271" customFormat="1">
      <c r="A115" s="274"/>
      <c r="B115" s="275"/>
      <c r="C115" s="291"/>
      <c r="D115" s="292">
        <f t="shared" si="1"/>
        <v>0</v>
      </c>
      <c r="E115" s="291"/>
      <c r="F115" s="291"/>
      <c r="G115" s="291"/>
      <c r="H115" s="291"/>
      <c r="I115" s="291"/>
      <c r="J115" s="291"/>
      <c r="K115" s="4118"/>
      <c r="L115" s="4117"/>
      <c r="M115" s="270"/>
    </row>
    <row r="116" spans="1:13" s="271" customFormat="1" ht="20.100000000000001" customHeight="1">
      <c r="A116" s="274"/>
      <c r="B116" s="275"/>
      <c r="C116" s="291"/>
      <c r="D116" s="292">
        <f t="shared" si="1"/>
        <v>0</v>
      </c>
      <c r="E116" s="291"/>
      <c r="F116" s="291"/>
      <c r="G116" s="291"/>
      <c r="H116" s="291"/>
      <c r="I116" s="291"/>
      <c r="J116" s="291"/>
      <c r="K116" s="4118"/>
      <c r="L116" s="4117"/>
      <c r="M116" s="270"/>
    </row>
    <row r="117" spans="1:13" s="271" customFormat="1" ht="20.100000000000001" customHeight="1">
      <c r="A117" s="274"/>
      <c r="B117" s="275"/>
      <c r="C117" s="291"/>
      <c r="D117" s="292">
        <f t="shared" si="1"/>
        <v>0</v>
      </c>
      <c r="E117" s="291"/>
      <c r="F117" s="291"/>
      <c r="G117" s="291"/>
      <c r="H117" s="291"/>
      <c r="I117" s="291"/>
      <c r="J117" s="291"/>
      <c r="K117" s="4118"/>
      <c r="L117" s="4117"/>
      <c r="M117" s="270"/>
    </row>
    <row r="118" spans="1:13" s="271" customFormat="1" ht="20.100000000000001" customHeight="1">
      <c r="A118" s="274"/>
      <c r="B118" s="275"/>
      <c r="C118" s="291"/>
      <c r="D118" s="292">
        <f t="shared" si="1"/>
        <v>0</v>
      </c>
      <c r="E118" s="291"/>
      <c r="F118" s="291"/>
      <c r="G118" s="291"/>
      <c r="H118" s="291"/>
      <c r="I118" s="291"/>
      <c r="J118" s="291"/>
      <c r="K118" s="4118"/>
      <c r="L118" s="4117"/>
      <c r="M118" s="270"/>
    </row>
    <row r="119" spans="1:13" s="271" customFormat="1" ht="20.100000000000001" customHeight="1">
      <c r="A119" s="274"/>
      <c r="B119" s="275"/>
      <c r="C119" s="291"/>
      <c r="D119" s="292">
        <f t="shared" si="1"/>
        <v>0</v>
      </c>
      <c r="E119" s="291"/>
      <c r="F119" s="291"/>
      <c r="G119" s="291"/>
      <c r="H119" s="291"/>
      <c r="I119" s="291"/>
      <c r="J119" s="291"/>
      <c r="K119" s="4118"/>
      <c r="L119" s="4117"/>
      <c r="M119" s="270"/>
    </row>
    <row r="120" spans="1:13" s="271" customFormat="1" ht="20.100000000000001" customHeight="1">
      <c r="A120" s="274"/>
      <c r="B120" s="275"/>
      <c r="C120" s="291"/>
      <c r="D120" s="292">
        <f t="shared" si="1"/>
        <v>0</v>
      </c>
      <c r="E120" s="291"/>
      <c r="F120" s="291"/>
      <c r="G120" s="291"/>
      <c r="H120" s="291"/>
      <c r="I120" s="291"/>
      <c r="J120" s="291"/>
      <c r="K120" s="4118"/>
      <c r="L120" s="4117"/>
      <c r="M120" s="270"/>
    </row>
    <row r="121" spans="1:13" s="271" customFormat="1" ht="20.100000000000001" customHeight="1">
      <c r="A121" s="274"/>
      <c r="B121" s="275"/>
      <c r="C121" s="291"/>
      <c r="D121" s="292">
        <f t="shared" si="1"/>
        <v>0</v>
      </c>
      <c r="E121" s="291"/>
      <c r="F121" s="291"/>
      <c r="G121" s="291"/>
      <c r="H121" s="291"/>
      <c r="I121" s="291"/>
      <c r="J121" s="291"/>
      <c r="K121" s="4118"/>
      <c r="L121" s="4117"/>
      <c r="M121" s="270"/>
    </row>
    <row r="122" spans="1:13" s="271" customFormat="1" ht="20.100000000000001" customHeight="1">
      <c r="A122" s="274"/>
      <c r="B122" s="275"/>
      <c r="C122" s="291"/>
      <c r="D122" s="292">
        <f t="shared" si="1"/>
        <v>0</v>
      </c>
      <c r="E122" s="291"/>
      <c r="F122" s="291"/>
      <c r="G122" s="291"/>
      <c r="H122" s="291"/>
      <c r="I122" s="291"/>
      <c r="J122" s="291"/>
      <c r="K122" s="4118"/>
      <c r="L122" s="4117"/>
      <c r="M122" s="270"/>
    </row>
    <row r="123" spans="1:13" s="271" customFormat="1" ht="20.100000000000001" customHeight="1">
      <c r="A123" s="274"/>
      <c r="B123" s="275"/>
      <c r="C123" s="291"/>
      <c r="D123" s="292">
        <f t="shared" si="1"/>
        <v>0</v>
      </c>
      <c r="E123" s="291"/>
      <c r="F123" s="291"/>
      <c r="G123" s="291"/>
      <c r="H123" s="291"/>
      <c r="I123" s="291"/>
      <c r="J123" s="291"/>
      <c r="K123" s="4118"/>
      <c r="L123" s="4117"/>
      <c r="M123" s="270"/>
    </row>
    <row r="124" spans="1:13" s="271" customFormat="1">
      <c r="A124" s="274"/>
      <c r="B124" s="275"/>
      <c r="C124" s="291"/>
      <c r="D124" s="292">
        <f t="shared" si="1"/>
        <v>0</v>
      </c>
      <c r="E124" s="291"/>
      <c r="F124" s="291"/>
      <c r="G124" s="291"/>
      <c r="H124" s="291"/>
      <c r="I124" s="291"/>
      <c r="J124" s="291"/>
      <c r="K124" s="4118"/>
      <c r="L124" s="4117"/>
      <c r="M124" s="270"/>
    </row>
    <row r="125" spans="1:13" s="271" customFormat="1" ht="20.100000000000001" customHeight="1">
      <c r="A125" s="274"/>
      <c r="B125" s="275"/>
      <c r="C125" s="291"/>
      <c r="D125" s="292">
        <f t="shared" si="1"/>
        <v>0</v>
      </c>
      <c r="E125" s="291"/>
      <c r="F125" s="291"/>
      <c r="G125" s="291"/>
      <c r="H125" s="291"/>
      <c r="I125" s="291"/>
      <c r="J125" s="291"/>
      <c r="K125" s="4118"/>
      <c r="L125" s="4117"/>
      <c r="M125" s="270"/>
    </row>
    <row r="126" spans="1:13" s="271" customFormat="1">
      <c r="A126" s="274"/>
      <c r="B126" s="275"/>
      <c r="C126" s="291"/>
      <c r="D126" s="292">
        <f t="shared" si="1"/>
        <v>0</v>
      </c>
      <c r="E126" s="291"/>
      <c r="F126" s="291"/>
      <c r="G126" s="291"/>
      <c r="H126" s="291"/>
      <c r="I126" s="291"/>
      <c r="J126" s="291"/>
      <c r="K126" s="4118"/>
      <c r="L126" s="4117"/>
      <c r="M126" s="270"/>
    </row>
    <row r="127" spans="1:13" s="271" customFormat="1">
      <c r="A127" s="274"/>
      <c r="B127" s="275"/>
      <c r="C127" s="291"/>
      <c r="D127" s="292">
        <f t="shared" si="1"/>
        <v>0</v>
      </c>
      <c r="E127" s="291"/>
      <c r="F127" s="291"/>
      <c r="G127" s="291"/>
      <c r="H127" s="291"/>
      <c r="I127" s="291"/>
      <c r="J127" s="291"/>
      <c r="K127" s="4118"/>
      <c r="L127" s="4117"/>
      <c r="M127" s="270"/>
    </row>
    <row r="128" spans="1:13" s="271" customFormat="1">
      <c r="A128" s="274"/>
      <c r="B128" s="275"/>
      <c r="C128" s="291"/>
      <c r="D128" s="292">
        <f t="shared" si="1"/>
        <v>0</v>
      </c>
      <c r="E128" s="291"/>
      <c r="F128" s="291"/>
      <c r="G128" s="291"/>
      <c r="H128" s="291"/>
      <c r="I128" s="291"/>
      <c r="J128" s="291"/>
      <c r="K128" s="4118"/>
      <c r="L128" s="4117"/>
      <c r="M128" s="270"/>
    </row>
    <row r="129" spans="1:13" s="271" customFormat="1">
      <c r="A129" s="274"/>
      <c r="B129" s="275"/>
      <c r="C129" s="291"/>
      <c r="D129" s="292">
        <f t="shared" si="1"/>
        <v>0</v>
      </c>
      <c r="E129" s="291"/>
      <c r="F129" s="291"/>
      <c r="G129" s="291"/>
      <c r="H129" s="291"/>
      <c r="I129" s="291"/>
      <c r="J129" s="291"/>
      <c r="K129" s="4118"/>
      <c r="L129" s="4117"/>
      <c r="M129" s="270"/>
    </row>
    <row r="130" spans="1:13" s="271" customFormat="1">
      <c r="A130" s="274"/>
      <c r="B130" s="272"/>
      <c r="C130" s="291"/>
      <c r="D130" s="292">
        <f t="shared" si="1"/>
        <v>0</v>
      </c>
      <c r="E130" s="291"/>
      <c r="F130" s="291"/>
      <c r="G130" s="291"/>
      <c r="H130" s="291"/>
      <c r="I130" s="291"/>
      <c r="J130" s="291"/>
      <c r="K130" s="4118"/>
      <c r="L130" s="4117"/>
      <c r="M130" s="270"/>
    </row>
    <row r="131" spans="1:13" s="271" customFormat="1">
      <c r="A131" s="274"/>
      <c r="B131" s="272"/>
      <c r="C131" s="291"/>
      <c r="D131" s="292">
        <f t="shared" si="1"/>
        <v>0</v>
      </c>
      <c r="E131" s="291"/>
      <c r="F131" s="291"/>
      <c r="G131" s="291"/>
      <c r="H131" s="291"/>
      <c r="I131" s="291"/>
      <c r="J131" s="291"/>
      <c r="K131" s="4118"/>
      <c r="L131" s="4117"/>
      <c r="M131" s="270"/>
    </row>
    <row r="132" spans="1:13" s="271" customFormat="1">
      <c r="A132" s="274"/>
      <c r="B132" s="272"/>
      <c r="C132" s="291"/>
      <c r="D132" s="292">
        <f t="shared" si="1"/>
        <v>0</v>
      </c>
      <c r="E132" s="291"/>
      <c r="F132" s="291"/>
      <c r="G132" s="291"/>
      <c r="H132" s="291"/>
      <c r="I132" s="291"/>
      <c r="J132" s="291"/>
      <c r="K132" s="4118"/>
      <c r="L132" s="4117"/>
      <c r="M132" s="270"/>
    </row>
    <row r="133" spans="1:13" s="271" customFormat="1">
      <c r="A133" s="274"/>
      <c r="B133" s="272"/>
      <c r="C133" s="291"/>
      <c r="D133" s="292">
        <f t="shared" ref="D133:D159" si="2">+C133*(100-E133)/100</f>
        <v>0</v>
      </c>
      <c r="E133" s="291"/>
      <c r="F133" s="291"/>
      <c r="G133" s="291"/>
      <c r="H133" s="291"/>
      <c r="I133" s="291"/>
      <c r="J133" s="291"/>
      <c r="K133" s="4118"/>
      <c r="L133" s="4117"/>
      <c r="M133" s="270"/>
    </row>
    <row r="134" spans="1:13" s="271" customFormat="1">
      <c r="A134" s="274"/>
      <c r="B134" s="272"/>
      <c r="C134" s="291"/>
      <c r="D134" s="292">
        <f t="shared" si="2"/>
        <v>0</v>
      </c>
      <c r="E134" s="291"/>
      <c r="F134" s="291"/>
      <c r="G134" s="291"/>
      <c r="H134" s="291"/>
      <c r="I134" s="291"/>
      <c r="J134" s="291"/>
      <c r="K134" s="4118"/>
      <c r="L134" s="4117"/>
      <c r="M134" s="270"/>
    </row>
    <row r="135" spans="1:13" s="271" customFormat="1">
      <c r="A135" s="274"/>
      <c r="B135" s="272"/>
      <c r="C135" s="291"/>
      <c r="D135" s="292">
        <f t="shared" si="2"/>
        <v>0</v>
      </c>
      <c r="E135" s="291"/>
      <c r="F135" s="291"/>
      <c r="G135" s="291"/>
      <c r="H135" s="291"/>
      <c r="I135" s="291"/>
      <c r="J135" s="291"/>
      <c r="K135" s="4118"/>
      <c r="L135" s="4117"/>
      <c r="M135" s="270"/>
    </row>
    <row r="136" spans="1:13" s="271" customFormat="1">
      <c r="A136" s="274"/>
      <c r="B136" s="272"/>
      <c r="C136" s="291"/>
      <c r="D136" s="292">
        <f t="shared" si="2"/>
        <v>0</v>
      </c>
      <c r="E136" s="291"/>
      <c r="F136" s="291"/>
      <c r="G136" s="291"/>
      <c r="H136" s="291"/>
      <c r="I136" s="291"/>
      <c r="J136" s="291"/>
      <c r="K136" s="4118"/>
      <c r="L136" s="4117"/>
      <c r="M136" s="270"/>
    </row>
    <row r="137" spans="1:13" s="272" customFormat="1">
      <c r="A137" s="274"/>
      <c r="C137" s="291"/>
      <c r="D137" s="292">
        <f t="shared" si="2"/>
        <v>0</v>
      </c>
      <c r="E137" s="291"/>
      <c r="F137" s="291"/>
      <c r="G137" s="291"/>
      <c r="H137" s="291"/>
      <c r="I137" s="291"/>
      <c r="J137" s="291"/>
      <c r="K137" s="4118"/>
      <c r="L137" s="4117"/>
      <c r="M137" s="270"/>
    </row>
    <row r="138" spans="1:13" s="272" customFormat="1">
      <c r="A138" s="274"/>
      <c r="C138" s="291"/>
      <c r="D138" s="292">
        <f t="shared" si="2"/>
        <v>0</v>
      </c>
      <c r="E138" s="291"/>
      <c r="F138" s="291"/>
      <c r="G138" s="291"/>
      <c r="H138" s="291"/>
      <c r="I138" s="291"/>
      <c r="J138" s="291"/>
      <c r="K138" s="4118"/>
      <c r="L138" s="4117"/>
      <c r="M138" s="270"/>
    </row>
    <row r="139" spans="1:13" s="272" customFormat="1">
      <c r="A139" s="274"/>
      <c r="C139" s="291"/>
      <c r="D139" s="292">
        <f t="shared" si="2"/>
        <v>0</v>
      </c>
      <c r="E139" s="291"/>
      <c r="F139" s="291"/>
      <c r="G139" s="291"/>
      <c r="H139" s="291"/>
      <c r="I139" s="291"/>
      <c r="J139" s="291"/>
      <c r="K139" s="4118"/>
      <c r="L139" s="4117"/>
      <c r="M139" s="270"/>
    </row>
    <row r="140" spans="1:13" s="272" customFormat="1">
      <c r="A140" s="274"/>
      <c r="C140" s="291"/>
      <c r="D140" s="292">
        <f t="shared" si="2"/>
        <v>0</v>
      </c>
      <c r="E140" s="291"/>
      <c r="F140" s="291"/>
      <c r="G140" s="291"/>
      <c r="H140" s="291"/>
      <c r="I140" s="291"/>
      <c r="J140" s="291"/>
      <c r="K140" s="4118"/>
      <c r="L140" s="4117"/>
      <c r="M140" s="270"/>
    </row>
    <row r="141" spans="1:13" s="272" customFormat="1">
      <c r="A141" s="274"/>
      <c r="C141" s="291"/>
      <c r="D141" s="292">
        <f t="shared" si="2"/>
        <v>0</v>
      </c>
      <c r="E141" s="291"/>
      <c r="F141" s="291"/>
      <c r="G141" s="291"/>
      <c r="H141" s="291"/>
      <c r="I141" s="291"/>
      <c r="J141" s="291"/>
      <c r="K141" s="4118"/>
      <c r="L141" s="4117"/>
      <c r="M141" s="270"/>
    </row>
    <row r="142" spans="1:13" s="272" customFormat="1">
      <c r="A142" s="274"/>
      <c r="C142" s="291"/>
      <c r="D142" s="292">
        <f t="shared" si="2"/>
        <v>0</v>
      </c>
      <c r="E142" s="291"/>
      <c r="F142" s="291"/>
      <c r="G142" s="291"/>
      <c r="H142" s="291"/>
      <c r="I142" s="291"/>
      <c r="J142" s="291"/>
      <c r="K142" s="4118"/>
      <c r="L142" s="4117"/>
      <c r="M142" s="270"/>
    </row>
    <row r="143" spans="1:13" s="272" customFormat="1">
      <c r="A143" s="274"/>
      <c r="C143" s="291"/>
      <c r="D143" s="292">
        <f t="shared" si="2"/>
        <v>0</v>
      </c>
      <c r="E143" s="291"/>
      <c r="F143" s="291"/>
      <c r="G143" s="291"/>
      <c r="H143" s="291"/>
      <c r="I143" s="291"/>
      <c r="J143" s="291"/>
      <c r="K143" s="4118"/>
      <c r="L143" s="4117"/>
      <c r="M143" s="270"/>
    </row>
    <row r="144" spans="1:13" s="272" customFormat="1">
      <c r="A144" s="274"/>
      <c r="C144" s="291"/>
      <c r="D144" s="292">
        <f t="shared" si="2"/>
        <v>0</v>
      </c>
      <c r="E144" s="291"/>
      <c r="F144" s="291"/>
      <c r="G144" s="291"/>
      <c r="H144" s="291"/>
      <c r="I144" s="291"/>
      <c r="J144" s="291"/>
      <c r="K144" s="4118"/>
      <c r="L144" s="4117"/>
      <c r="M144" s="270"/>
    </row>
    <row r="145" spans="1:13" s="272" customFormat="1">
      <c r="A145" s="274"/>
      <c r="C145" s="291"/>
      <c r="D145" s="292">
        <f t="shared" si="2"/>
        <v>0</v>
      </c>
      <c r="E145" s="291"/>
      <c r="F145" s="291"/>
      <c r="G145" s="291"/>
      <c r="H145" s="291"/>
      <c r="I145" s="291"/>
      <c r="J145" s="291"/>
      <c r="K145" s="4118"/>
      <c r="L145" s="4117"/>
      <c r="M145" s="270"/>
    </row>
    <row r="146" spans="1:13" s="272" customFormat="1">
      <c r="A146" s="274"/>
      <c r="C146" s="291"/>
      <c r="D146" s="292">
        <f t="shared" si="2"/>
        <v>0</v>
      </c>
      <c r="E146" s="291"/>
      <c r="F146" s="291"/>
      <c r="G146" s="291"/>
      <c r="H146" s="291"/>
      <c r="I146" s="291"/>
      <c r="J146" s="291"/>
      <c r="K146" s="4118"/>
      <c r="L146" s="4117"/>
      <c r="M146" s="270"/>
    </row>
    <row r="147" spans="1:13" s="272" customFormat="1">
      <c r="A147" s="274"/>
      <c r="C147" s="291"/>
      <c r="D147" s="292">
        <f t="shared" si="2"/>
        <v>0</v>
      </c>
      <c r="E147" s="291"/>
      <c r="F147" s="291"/>
      <c r="G147" s="291"/>
      <c r="H147" s="291"/>
      <c r="I147" s="291"/>
      <c r="J147" s="291"/>
      <c r="K147" s="4118"/>
      <c r="L147" s="4117"/>
      <c r="M147" s="270"/>
    </row>
    <row r="148" spans="1:13" s="272" customFormat="1">
      <c r="A148" s="274"/>
      <c r="C148" s="291"/>
      <c r="D148" s="292">
        <f t="shared" si="2"/>
        <v>0</v>
      </c>
      <c r="E148" s="291"/>
      <c r="F148" s="291"/>
      <c r="G148" s="291"/>
      <c r="H148" s="291"/>
      <c r="I148" s="291"/>
      <c r="J148" s="291"/>
      <c r="K148" s="4118"/>
      <c r="L148" s="4117"/>
      <c r="M148" s="270"/>
    </row>
    <row r="149" spans="1:13" s="272" customFormat="1">
      <c r="A149" s="274"/>
      <c r="C149" s="291"/>
      <c r="D149" s="292">
        <f t="shared" si="2"/>
        <v>0</v>
      </c>
      <c r="E149" s="291"/>
      <c r="F149" s="291"/>
      <c r="G149" s="291"/>
      <c r="H149" s="291"/>
      <c r="I149" s="291"/>
      <c r="J149" s="291"/>
      <c r="K149" s="4118"/>
      <c r="L149" s="4117"/>
      <c r="M149" s="270"/>
    </row>
    <row r="150" spans="1:13" s="272" customFormat="1">
      <c r="A150" s="274"/>
      <c r="C150" s="291"/>
      <c r="D150" s="292">
        <f t="shared" si="2"/>
        <v>0</v>
      </c>
      <c r="E150" s="291"/>
      <c r="F150" s="291"/>
      <c r="G150" s="291"/>
      <c r="H150" s="291"/>
      <c r="I150" s="291"/>
      <c r="J150" s="291"/>
      <c r="K150" s="4118"/>
      <c r="L150" s="4117"/>
      <c r="M150" s="270"/>
    </row>
    <row r="151" spans="1:13" s="272" customFormat="1">
      <c r="A151" s="274"/>
      <c r="C151" s="291"/>
      <c r="D151" s="292">
        <f t="shared" si="2"/>
        <v>0</v>
      </c>
      <c r="E151" s="291"/>
      <c r="F151" s="291"/>
      <c r="G151" s="291"/>
      <c r="H151" s="291"/>
      <c r="I151" s="291"/>
      <c r="J151" s="291"/>
      <c r="K151" s="4118"/>
      <c r="L151" s="4117"/>
      <c r="M151" s="270"/>
    </row>
    <row r="152" spans="1:13" s="272" customFormat="1">
      <c r="A152" s="274"/>
      <c r="C152" s="291"/>
      <c r="D152" s="292">
        <f t="shared" si="2"/>
        <v>0</v>
      </c>
      <c r="E152" s="291"/>
      <c r="F152" s="291"/>
      <c r="G152" s="291"/>
      <c r="H152" s="291"/>
      <c r="I152" s="291"/>
      <c r="J152" s="291"/>
      <c r="K152" s="4118"/>
      <c r="L152" s="4117"/>
      <c r="M152" s="270"/>
    </row>
    <row r="153" spans="1:13" s="272" customFormat="1">
      <c r="A153" s="274"/>
      <c r="C153" s="291"/>
      <c r="D153" s="292">
        <f t="shared" si="2"/>
        <v>0</v>
      </c>
      <c r="E153" s="291"/>
      <c r="F153" s="291"/>
      <c r="G153" s="291"/>
      <c r="H153" s="291"/>
      <c r="I153" s="291"/>
      <c r="J153" s="291"/>
      <c r="K153" s="4118"/>
      <c r="L153" s="4117"/>
      <c r="M153" s="270"/>
    </row>
    <row r="154" spans="1:13" s="272" customFormat="1">
      <c r="A154" s="274"/>
      <c r="C154" s="291"/>
      <c r="D154" s="292">
        <f t="shared" si="2"/>
        <v>0</v>
      </c>
      <c r="E154" s="291"/>
      <c r="F154" s="291"/>
      <c r="G154" s="291"/>
      <c r="H154" s="291"/>
      <c r="I154" s="291"/>
      <c r="J154" s="291"/>
      <c r="K154" s="4118"/>
      <c r="L154" s="4117"/>
      <c r="M154" s="270"/>
    </row>
    <row r="155" spans="1:13">
      <c r="A155" s="274"/>
      <c r="C155" s="291"/>
      <c r="D155" s="292">
        <f t="shared" si="2"/>
        <v>0</v>
      </c>
      <c r="E155" s="291"/>
      <c r="F155" s="291"/>
      <c r="G155" s="291"/>
      <c r="H155" s="291"/>
      <c r="I155" s="291"/>
      <c r="J155" s="291"/>
      <c r="K155" s="4118"/>
      <c r="L155" s="4117"/>
    </row>
    <row r="156" spans="1:13">
      <c r="A156" s="274"/>
      <c r="C156" s="291"/>
      <c r="D156" s="292">
        <f t="shared" si="2"/>
        <v>0</v>
      </c>
      <c r="E156" s="291"/>
      <c r="F156" s="291"/>
      <c r="G156" s="291"/>
      <c r="H156" s="291"/>
      <c r="I156" s="291"/>
      <c r="J156" s="291"/>
      <c r="K156" s="4118"/>
      <c r="L156" s="4117"/>
    </row>
    <row r="157" spans="1:13">
      <c r="C157" s="291"/>
      <c r="D157" s="292">
        <f t="shared" si="2"/>
        <v>0</v>
      </c>
      <c r="E157" s="291"/>
      <c r="F157" s="291"/>
      <c r="G157" s="291"/>
      <c r="H157" s="291"/>
      <c r="I157" s="291"/>
      <c r="J157" s="291"/>
      <c r="K157" s="4118"/>
      <c r="L157" s="4117"/>
    </row>
    <row r="158" spans="1:13">
      <c r="C158" s="291"/>
      <c r="D158" s="292">
        <f t="shared" si="2"/>
        <v>0</v>
      </c>
      <c r="E158" s="291"/>
      <c r="F158" s="291"/>
      <c r="G158" s="291"/>
      <c r="H158" s="291"/>
      <c r="I158" s="291"/>
      <c r="J158" s="291"/>
      <c r="K158" s="4118"/>
      <c r="L158" s="4117"/>
    </row>
    <row r="159" spans="1:13">
      <c r="C159" s="291"/>
      <c r="D159" s="292">
        <f t="shared" si="2"/>
        <v>0</v>
      </c>
      <c r="E159" s="291"/>
      <c r="F159" s="291"/>
      <c r="G159" s="291"/>
      <c r="H159" s="291"/>
      <c r="I159" s="291"/>
      <c r="J159" s="291"/>
      <c r="K159" s="4118"/>
      <c r="L159" s="4117"/>
    </row>
  </sheetData>
  <autoFilter ref="A6:L6"/>
  <customSheetViews>
    <customSheetView guid="{CD481555-6D06-49CD-9625-98C90CC09C9A}" showAutoFilter="1">
      <selection activeCell="K7" sqref="K7"/>
      <pageMargins left="0.7" right="0.7" top="0.75" bottom="0.75" header="0.3" footer="0.3"/>
      <pageSetup paperSize="9" orientation="portrait" r:id="rId1"/>
      <autoFilter ref="B6:B154"/>
    </customSheetView>
    <customSheetView guid="{9EC6AF21-4B8E-44E3-AF29-8895353139B2}" showAutoFilter="1">
      <pane ySplit="6" topLeftCell="A31" activePane="bottomLeft" state="frozen"/>
      <selection pane="bottomLeft" activeCell="K7" sqref="K7"/>
      <pageMargins left="0.7" right="0.7" top="0.75" bottom="0.75" header="0.3" footer="0.3"/>
      <pageSetup paperSize="9" orientation="portrait" r:id="rId2"/>
      <autoFilter ref="B6:B154"/>
    </customSheetView>
    <customSheetView guid="{4A6D03CA-35D0-42B2-8E76-6C991766DE68}" showAutoFilter="1">
      <pane ySplit="5" topLeftCell="A37" activePane="bottomLeft" state="frozen"/>
      <selection pane="bottomLeft" activeCell="K48" sqref="K48"/>
      <pageMargins left="0.7" right="0.7" top="0.75" bottom="0.75" header="0.3" footer="0.3"/>
      <pageSetup paperSize="9" orientation="portrait" r:id="rId3"/>
      <autoFilter ref="B6:B154"/>
    </customSheetView>
    <customSheetView guid="{94FC66D5-BF29-4BE8-974C-C93BA07E9FE3}" showAutoFilter="1">
      <pane ySplit="6" topLeftCell="A37" activePane="bottomLeft" state="frozen"/>
      <selection pane="bottomLeft" activeCell="K48" sqref="K48"/>
      <pageMargins left="0.7" right="0.7" top="0.75" bottom="0.75" header="0.3" footer="0.3"/>
      <pageSetup paperSize="9" orientation="portrait" r:id="rId4"/>
      <autoFilter ref="B6:B154"/>
    </customSheetView>
  </customSheetViews>
  <mergeCells count="44">
    <mergeCell ref="C76:J76"/>
    <mergeCell ref="K5:L5"/>
    <mergeCell ref="C70:J70"/>
    <mergeCell ref="H56:I56"/>
    <mergeCell ref="C46:J46"/>
    <mergeCell ref="C44:J44"/>
    <mergeCell ref="C20:J20"/>
    <mergeCell ref="C39:J39"/>
    <mergeCell ref="C31:J31"/>
    <mergeCell ref="C53:J53"/>
    <mergeCell ref="C73:J73"/>
    <mergeCell ref="A31:A32"/>
    <mergeCell ref="C32:J32"/>
    <mergeCell ref="A13:A14"/>
    <mergeCell ref="C18:J18"/>
    <mergeCell ref="C16:J16"/>
    <mergeCell ref="C30:J30"/>
    <mergeCell ref="C23:J23"/>
    <mergeCell ref="C27:J27"/>
    <mergeCell ref="C4:F4"/>
    <mergeCell ref="A1:L1"/>
    <mergeCell ref="A2:B2"/>
    <mergeCell ref="C2:F2"/>
    <mergeCell ref="G2:H2"/>
    <mergeCell ref="I2:J2"/>
    <mergeCell ref="K2:L2"/>
    <mergeCell ref="K3:L3"/>
    <mergeCell ref="K4:L4"/>
    <mergeCell ref="C79:J79"/>
    <mergeCell ref="M3:P3"/>
    <mergeCell ref="A40:A41"/>
    <mergeCell ref="C14:J14"/>
    <mergeCell ref="A3:B3"/>
    <mergeCell ref="C3:F3"/>
    <mergeCell ref="I3:J3"/>
    <mergeCell ref="C12:J12"/>
    <mergeCell ref="C8:J8"/>
    <mergeCell ref="C7:J7"/>
    <mergeCell ref="I4:J4"/>
    <mergeCell ref="A5:B5"/>
    <mergeCell ref="C5:F5"/>
    <mergeCell ref="I5:J5"/>
    <mergeCell ref="A4:B4"/>
    <mergeCell ref="G3:H4"/>
  </mergeCells>
  <pageMargins left="0.7" right="0.7" top="0.75" bottom="0.75" header="0.3" footer="0.3"/>
  <pageSetup paperSize="9" orientation="portrait" r:id="rId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dimension ref="A1:M142"/>
  <sheetViews>
    <sheetView zoomScaleNormal="100" workbookViewId="0">
      <pane ySplit="6" topLeftCell="A46" activePane="bottomLeft" state="frozenSplit"/>
      <selection pane="bottomLeft" activeCell="E54" sqref="E54"/>
    </sheetView>
  </sheetViews>
  <sheetFormatPr defaultRowHeight="15.75"/>
  <cols>
    <col min="1" max="1" width="11" style="273" customWidth="1"/>
    <col min="2" max="2" width="10.140625" style="272" customWidth="1"/>
    <col min="3" max="10" width="13.7109375" style="272" customWidth="1"/>
    <col min="11" max="11" width="17.28515625" style="272" customWidth="1"/>
    <col min="12" max="12" width="52" style="271" customWidth="1"/>
    <col min="13" max="16384" width="9.140625" style="270"/>
  </cols>
  <sheetData>
    <row r="1" spans="1:13" s="281" customFormat="1" ht="30.75" customHeight="1" thickTop="1">
      <c r="A1" s="4298" t="s">
        <v>808</v>
      </c>
      <c r="B1" s="4299"/>
      <c r="C1" s="4299"/>
      <c r="D1" s="4299"/>
      <c r="E1" s="4299"/>
      <c r="F1" s="4299"/>
      <c r="G1" s="4299"/>
      <c r="H1" s="4299"/>
      <c r="I1" s="4299"/>
      <c r="J1" s="4299"/>
      <c r="K1" s="4299"/>
      <c r="L1" s="4300"/>
      <c r="M1" s="288"/>
    </row>
    <row r="2" spans="1:13" ht="20.25" customHeight="1">
      <c r="A2" s="4289" t="s">
        <v>215</v>
      </c>
      <c r="B2" s="4290"/>
      <c r="C2" s="4280">
        <f>25*(25+120+88)</f>
        <v>5825</v>
      </c>
      <c r="D2" s="4281"/>
      <c r="E2" s="4281"/>
      <c r="F2" s="4282"/>
      <c r="G2" s="4268"/>
      <c r="H2" s="4399"/>
      <c r="I2" s="4958" t="s">
        <v>216</v>
      </c>
      <c r="J2" s="4959"/>
      <c r="K2" s="4960"/>
      <c r="L2" s="287" t="s">
        <v>251</v>
      </c>
      <c r="M2" s="3824"/>
    </row>
    <row r="3" spans="1:13" ht="20.25" customHeight="1">
      <c r="A3" s="4289" t="s">
        <v>217</v>
      </c>
      <c r="B3" s="4290"/>
      <c r="C3" s="4280" t="s">
        <v>688</v>
      </c>
      <c r="D3" s="4281"/>
      <c r="E3" s="4281"/>
      <c r="F3" s="4282"/>
      <c r="G3" s="4400"/>
      <c r="H3" s="4401"/>
      <c r="I3" s="4958" t="s">
        <v>218</v>
      </c>
      <c r="J3" s="4959"/>
      <c r="K3" s="4960"/>
      <c r="L3" s="287" t="s">
        <v>248</v>
      </c>
      <c r="M3" s="3824"/>
    </row>
    <row r="4" spans="1:13" ht="20.25" customHeight="1">
      <c r="A4" s="4289" t="s">
        <v>219</v>
      </c>
      <c r="B4" s="4290"/>
      <c r="C4" s="4280" t="s">
        <v>6579</v>
      </c>
      <c r="D4" s="4281"/>
      <c r="E4" s="4281"/>
      <c r="F4" s="4282"/>
      <c r="G4" s="4268"/>
      <c r="H4" s="4399"/>
      <c r="I4" s="4958" t="s">
        <v>220</v>
      </c>
      <c r="J4" s="4959"/>
      <c r="K4" s="4960"/>
      <c r="L4" s="287" t="s">
        <v>6599</v>
      </c>
      <c r="M4" s="3824"/>
    </row>
    <row r="5" spans="1:13" ht="60" customHeight="1" thickBot="1">
      <c r="A5" s="4289" t="s">
        <v>221</v>
      </c>
      <c r="B5" s="4290"/>
      <c r="C5" s="4280" t="s">
        <v>6558</v>
      </c>
      <c r="D5" s="4281"/>
      <c r="E5" s="4281"/>
      <c r="F5" s="4282"/>
      <c r="G5" s="362"/>
      <c r="H5" s="361"/>
      <c r="I5" s="4958" t="s">
        <v>325</v>
      </c>
      <c r="J5" s="4959"/>
      <c r="K5" s="4960"/>
      <c r="L5" s="3929" t="s">
        <v>6593</v>
      </c>
      <c r="M5" s="3824"/>
    </row>
    <row r="6" spans="1:13" s="281" customFormat="1" ht="35.25" customHeight="1" thickTop="1">
      <c r="A6" s="284" t="s">
        <v>1</v>
      </c>
      <c r="B6" s="283" t="s">
        <v>0</v>
      </c>
      <c r="C6" s="283" t="s">
        <v>2</v>
      </c>
      <c r="D6" s="283" t="s">
        <v>3</v>
      </c>
      <c r="E6" s="283" t="s">
        <v>4</v>
      </c>
      <c r="F6" s="283" t="s">
        <v>5</v>
      </c>
      <c r="G6" s="283" t="s">
        <v>6</v>
      </c>
      <c r="H6" s="283" t="s">
        <v>7</v>
      </c>
      <c r="I6" s="283" t="s">
        <v>8</v>
      </c>
      <c r="J6" s="283" t="s">
        <v>9</v>
      </c>
      <c r="K6" s="283" t="s">
        <v>6296</v>
      </c>
      <c r="L6" s="282" t="s">
        <v>10</v>
      </c>
    </row>
    <row r="7" spans="1:13" ht="66" customHeight="1">
      <c r="A7" s="1930">
        <v>41804</v>
      </c>
      <c r="B7" s="1937" t="s">
        <v>32</v>
      </c>
      <c r="C7" s="4603" t="s">
        <v>3291</v>
      </c>
      <c r="D7" s="4332"/>
      <c r="E7" s="4332"/>
      <c r="F7" s="4332"/>
      <c r="G7" s="4332"/>
      <c r="H7" s="4332"/>
      <c r="I7" s="4332"/>
      <c r="J7" s="4333"/>
      <c r="K7" s="3867"/>
      <c r="L7" s="2205" t="s">
        <v>2571</v>
      </c>
    </row>
    <row r="8" spans="1:13" s="271" customFormat="1" ht="21.75" customHeight="1">
      <c r="A8" s="3864">
        <v>41809</v>
      </c>
      <c r="B8" s="3851" t="s">
        <v>16</v>
      </c>
      <c r="C8" s="3859">
        <v>175</v>
      </c>
      <c r="D8" s="3857">
        <f>+C8*(100-E8)/100</f>
        <v>154</v>
      </c>
      <c r="E8" s="3859">
        <v>12</v>
      </c>
      <c r="F8" s="3859"/>
      <c r="G8" s="3859">
        <v>220</v>
      </c>
      <c r="H8" s="3859"/>
      <c r="I8" s="3859"/>
      <c r="J8" s="3859"/>
      <c r="K8" s="3859"/>
      <c r="L8" s="363" t="s">
        <v>20</v>
      </c>
      <c r="M8" s="270"/>
    </row>
    <row r="9" spans="1:13" s="271" customFormat="1" ht="21.75" customHeight="1">
      <c r="A9" s="3864">
        <v>41813</v>
      </c>
      <c r="B9" s="3851" t="s">
        <v>143</v>
      </c>
      <c r="C9" s="3859"/>
      <c r="D9" s="3857"/>
      <c r="E9" s="3859"/>
      <c r="F9" s="3859"/>
      <c r="G9" s="3859"/>
      <c r="H9" s="3859">
        <v>3160</v>
      </c>
      <c r="I9" s="3859">
        <v>100</v>
      </c>
      <c r="J9" s="3859"/>
      <c r="K9" s="3859"/>
      <c r="L9" s="363" t="s">
        <v>30</v>
      </c>
      <c r="M9" s="270"/>
    </row>
    <row r="10" spans="1:13" s="294" customFormat="1" ht="21.75" customHeight="1">
      <c r="A10" s="3864">
        <v>41881</v>
      </c>
      <c r="B10" s="3851" t="s">
        <v>143</v>
      </c>
      <c r="C10" s="296"/>
      <c r="D10" s="296"/>
      <c r="E10" s="296"/>
      <c r="F10" s="296"/>
      <c r="G10" s="296"/>
      <c r="H10" s="3859">
        <v>4165</v>
      </c>
      <c r="I10" s="3859">
        <v>100</v>
      </c>
      <c r="J10" s="3859"/>
      <c r="K10" s="3859"/>
      <c r="L10" s="271" t="s">
        <v>30</v>
      </c>
    </row>
    <row r="11" spans="1:13" s="271" customFormat="1" ht="21.75" customHeight="1">
      <c r="A11" s="3864">
        <v>41890</v>
      </c>
      <c r="B11" s="3851" t="s">
        <v>16</v>
      </c>
      <c r="C11" s="3859">
        <v>140</v>
      </c>
      <c r="D11" s="3857">
        <f>+C11*(100-E11)/100</f>
        <v>123.2</v>
      </c>
      <c r="E11" s="3859">
        <v>12</v>
      </c>
      <c r="F11" s="3859"/>
      <c r="G11" s="3859">
        <v>210</v>
      </c>
      <c r="H11" s="3859"/>
      <c r="I11" s="3859"/>
      <c r="J11" s="3859"/>
      <c r="K11" s="3859"/>
      <c r="L11" s="363" t="s">
        <v>283</v>
      </c>
      <c r="M11" s="270"/>
    </row>
    <row r="12" spans="1:13" s="271" customFormat="1" ht="21.75" customHeight="1">
      <c r="A12" s="4293">
        <v>41892</v>
      </c>
      <c r="B12" s="3851" t="s">
        <v>12</v>
      </c>
      <c r="C12" s="4314" t="s">
        <v>807</v>
      </c>
      <c r="D12" s="4271"/>
      <c r="E12" s="4271"/>
      <c r="F12" s="4271"/>
      <c r="G12" s="4271"/>
      <c r="H12" s="4271"/>
      <c r="I12" s="4271"/>
      <c r="J12" s="4272"/>
      <c r="K12" s="3870"/>
      <c r="L12" s="363"/>
      <c r="M12" s="270"/>
    </row>
    <row r="13" spans="1:13" s="271" customFormat="1" ht="21.75" customHeight="1">
      <c r="A13" s="4307"/>
      <c r="B13" s="3851" t="s">
        <v>27</v>
      </c>
      <c r="C13" s="4273" t="s">
        <v>806</v>
      </c>
      <c r="D13" s="4274"/>
      <c r="E13" s="4274"/>
      <c r="F13" s="4274"/>
      <c r="G13" s="4274"/>
      <c r="H13" s="4274"/>
      <c r="I13" s="4274"/>
      <c r="J13" s="4275"/>
      <c r="K13" s="3849"/>
      <c r="L13" s="363"/>
      <c r="M13" s="270"/>
    </row>
    <row r="14" spans="1:13" s="271" customFormat="1" ht="21.75" customHeight="1">
      <c r="A14" s="3864">
        <v>41960</v>
      </c>
      <c r="B14" s="3851" t="s">
        <v>143</v>
      </c>
      <c r="C14" s="3859"/>
      <c r="D14" s="3857"/>
      <c r="E14" s="3859"/>
      <c r="F14" s="3859"/>
      <c r="G14" s="3859"/>
      <c r="H14" s="3859">
        <v>4470</v>
      </c>
      <c r="I14" s="3859">
        <v>100</v>
      </c>
      <c r="J14" s="3859"/>
      <c r="K14" s="3859"/>
      <c r="L14" s="363" t="s">
        <v>30</v>
      </c>
      <c r="M14" s="270"/>
    </row>
    <row r="15" spans="1:13" s="271" customFormat="1" ht="24.75" customHeight="1" thickBot="1">
      <c r="A15" s="300">
        <v>41971</v>
      </c>
      <c r="B15" s="299" t="s">
        <v>16</v>
      </c>
      <c r="C15" s="3863">
        <v>135</v>
      </c>
      <c r="D15" s="341">
        <f>+C15*(100-E15)/100</f>
        <v>125.55</v>
      </c>
      <c r="E15" s="3863">
        <v>7</v>
      </c>
      <c r="F15" s="3863"/>
      <c r="G15" s="3863">
        <v>240</v>
      </c>
      <c r="H15" s="3863"/>
      <c r="I15" s="3863"/>
      <c r="J15" s="3863"/>
      <c r="K15" s="3863"/>
      <c r="L15" s="374" t="s">
        <v>805</v>
      </c>
      <c r="M15" s="270"/>
    </row>
    <row r="16" spans="1:13" s="271" customFormat="1" ht="20.100000000000001" customHeight="1" thickTop="1">
      <c r="A16" s="3855">
        <v>42048</v>
      </c>
      <c r="B16" s="3862" t="s">
        <v>16</v>
      </c>
      <c r="C16" s="337">
        <v>130</v>
      </c>
      <c r="D16" s="338">
        <f>+C16*(100-E16)/100</f>
        <v>120.9</v>
      </c>
      <c r="E16" s="337">
        <v>7</v>
      </c>
      <c r="F16" s="337"/>
      <c r="G16" s="337">
        <v>240</v>
      </c>
      <c r="H16" s="337"/>
      <c r="I16" s="337"/>
      <c r="J16" s="337"/>
      <c r="K16" s="337"/>
      <c r="L16" s="3869" t="s">
        <v>376</v>
      </c>
      <c r="M16" s="270"/>
    </row>
    <row r="17" spans="1:13" s="271" customFormat="1">
      <c r="A17" s="304">
        <v>42049</v>
      </c>
      <c r="B17" s="303" t="s">
        <v>143</v>
      </c>
      <c r="C17" s="301"/>
      <c r="D17" s="302"/>
      <c r="E17" s="301"/>
      <c r="F17" s="301"/>
      <c r="G17" s="301"/>
      <c r="H17" s="301">
        <v>4485</v>
      </c>
      <c r="I17" s="301">
        <v>100</v>
      </c>
      <c r="J17" s="301"/>
      <c r="K17" s="301"/>
      <c r="L17" s="271" t="s">
        <v>30</v>
      </c>
      <c r="M17" s="270"/>
    </row>
    <row r="18" spans="1:13" s="271" customFormat="1" ht="20.100000000000001" customHeight="1">
      <c r="A18" s="3864">
        <v>42079</v>
      </c>
      <c r="B18" s="3851" t="s">
        <v>154</v>
      </c>
      <c r="C18" s="4273" t="s">
        <v>155</v>
      </c>
      <c r="D18" s="4274"/>
      <c r="E18" s="4274"/>
      <c r="F18" s="4274"/>
      <c r="G18" s="4274"/>
      <c r="H18" s="4274"/>
      <c r="I18" s="4274"/>
      <c r="J18" s="4275"/>
      <c r="K18" s="3849"/>
      <c r="L18" s="363"/>
      <c r="M18" s="270"/>
    </row>
    <row r="19" spans="1:13" s="271" customFormat="1" ht="20.100000000000001" customHeight="1">
      <c r="A19" s="3864">
        <v>42142</v>
      </c>
      <c r="B19" s="3851" t="s">
        <v>16</v>
      </c>
      <c r="C19" s="3859">
        <v>120</v>
      </c>
      <c r="D19" s="3857">
        <f>+C19*(100-E19)/100</f>
        <v>110.4</v>
      </c>
      <c r="E19" s="3859">
        <v>8</v>
      </c>
      <c r="F19" s="3859"/>
      <c r="G19" s="3859">
        <v>260</v>
      </c>
      <c r="H19" s="3859"/>
      <c r="I19" s="3859"/>
      <c r="J19" s="3859"/>
      <c r="K19" s="3859"/>
      <c r="L19" s="363" t="s">
        <v>376</v>
      </c>
      <c r="M19" s="270"/>
    </row>
    <row r="20" spans="1:13" s="271" customFormat="1">
      <c r="A20" s="3864">
        <v>42148</v>
      </c>
      <c r="B20" s="3851" t="s">
        <v>143</v>
      </c>
      <c r="C20" s="3859"/>
      <c r="D20" s="3857"/>
      <c r="E20" s="3859"/>
      <c r="F20" s="3859"/>
      <c r="G20" s="3859"/>
      <c r="H20" s="3859">
        <v>4620</v>
      </c>
      <c r="I20" s="3859">
        <v>100</v>
      </c>
      <c r="J20" s="3859"/>
      <c r="K20" s="3859"/>
      <c r="L20" s="363" t="s">
        <v>267</v>
      </c>
      <c r="M20" s="270"/>
    </row>
    <row r="21" spans="1:13" s="271" customFormat="1">
      <c r="A21" s="3864">
        <v>42265</v>
      </c>
      <c r="B21" s="3851" t="s">
        <v>12</v>
      </c>
      <c r="C21" s="4273" t="s">
        <v>156</v>
      </c>
      <c r="D21" s="4274"/>
      <c r="E21" s="4274"/>
      <c r="F21" s="4274"/>
      <c r="G21" s="4274"/>
      <c r="H21" s="4274"/>
      <c r="I21" s="4274"/>
      <c r="J21" s="4275"/>
      <c r="K21" s="3849"/>
      <c r="L21" s="363"/>
      <c r="M21" s="270"/>
    </row>
    <row r="22" spans="1:13" s="271" customFormat="1" ht="20.100000000000001" customHeight="1">
      <c r="A22" s="3864">
        <v>42307</v>
      </c>
      <c r="B22" s="3851" t="s">
        <v>143</v>
      </c>
      <c r="C22" s="3859"/>
      <c r="D22" s="3857"/>
      <c r="E22" s="3859"/>
      <c r="F22" s="3859"/>
      <c r="G22" s="3859"/>
      <c r="H22" s="3859">
        <v>4770</v>
      </c>
      <c r="I22" s="3859">
        <v>89</v>
      </c>
      <c r="J22" s="3859"/>
      <c r="K22" s="3859"/>
      <c r="L22" s="363" t="s">
        <v>2223</v>
      </c>
      <c r="M22" s="270"/>
    </row>
    <row r="23" spans="1:13" s="271" customFormat="1" ht="20.100000000000001" customHeight="1">
      <c r="A23" s="4293">
        <v>42336</v>
      </c>
      <c r="B23" s="3851" t="s">
        <v>27</v>
      </c>
      <c r="C23" s="4273" t="s">
        <v>875</v>
      </c>
      <c r="D23" s="4274"/>
      <c r="E23" s="4274"/>
      <c r="F23" s="4274"/>
      <c r="G23" s="4274"/>
      <c r="H23" s="4274"/>
      <c r="I23" s="4274"/>
      <c r="J23" s="4275"/>
      <c r="K23" s="3849"/>
      <c r="L23" s="363"/>
      <c r="M23" s="270"/>
    </row>
    <row r="24" spans="1:13" s="271" customFormat="1" ht="20.100000000000001" customHeight="1" thickBot="1">
      <c r="A24" s="4294"/>
      <c r="B24" s="3861" t="s">
        <v>16</v>
      </c>
      <c r="C24" s="445">
        <v>85</v>
      </c>
      <c r="D24" s="3852">
        <f>+C24*(100-E24)/100</f>
        <v>72.25</v>
      </c>
      <c r="E24" s="445">
        <v>15</v>
      </c>
      <c r="F24" s="445"/>
      <c r="G24" s="445">
        <v>225</v>
      </c>
      <c r="H24" s="445"/>
      <c r="I24" s="445"/>
      <c r="J24" s="445"/>
      <c r="K24" s="445"/>
      <c r="L24" s="3868" t="s">
        <v>2298</v>
      </c>
      <c r="M24" s="270"/>
    </row>
    <row r="25" spans="1:13" ht="20.100000000000001" customHeight="1" thickTop="1">
      <c r="A25" s="1465">
        <v>42393</v>
      </c>
      <c r="B25" s="307" t="s">
        <v>14</v>
      </c>
      <c r="C25" s="4381" t="s">
        <v>3023</v>
      </c>
      <c r="D25" s="4382"/>
      <c r="E25" s="4382"/>
      <c r="F25" s="4382"/>
      <c r="G25" s="4382"/>
      <c r="H25" s="4382"/>
      <c r="I25" s="4382"/>
      <c r="J25" s="4383"/>
      <c r="K25" s="3856"/>
      <c r="L25" s="1466"/>
      <c r="M25" s="3824"/>
    </row>
    <row r="26" spans="1:13" s="271" customFormat="1" ht="20.100000000000001" customHeight="1">
      <c r="A26" s="4961">
        <v>42414</v>
      </c>
      <c r="B26" s="448" t="s">
        <v>143</v>
      </c>
      <c r="C26" s="449"/>
      <c r="D26" s="316"/>
      <c r="E26" s="449"/>
      <c r="F26" s="449"/>
      <c r="G26" s="449"/>
      <c r="H26" s="449"/>
      <c r="I26" s="449"/>
      <c r="J26" s="449">
        <v>4765</v>
      </c>
      <c r="K26" s="3777"/>
      <c r="L26" s="1460" t="s">
        <v>3053</v>
      </c>
      <c r="M26" s="3824"/>
    </row>
    <row r="27" spans="1:13" s="271" customFormat="1" ht="20.100000000000001" customHeight="1">
      <c r="A27" s="4962"/>
      <c r="B27" s="3873" t="s">
        <v>12</v>
      </c>
      <c r="C27" s="4273" t="s">
        <v>3060</v>
      </c>
      <c r="D27" s="4274"/>
      <c r="E27" s="4274"/>
      <c r="F27" s="4274"/>
      <c r="G27" s="4274"/>
      <c r="H27" s="4274"/>
      <c r="I27" s="4274"/>
      <c r="J27" s="4275"/>
      <c r="K27" s="3850"/>
      <c r="L27" s="1461"/>
      <c r="M27" s="3824"/>
    </row>
    <row r="28" spans="1:13" s="271" customFormat="1" ht="20.100000000000001" customHeight="1">
      <c r="A28" s="1462">
        <v>42418</v>
      </c>
      <c r="B28" s="3851" t="s">
        <v>143</v>
      </c>
      <c r="C28" s="3859"/>
      <c r="D28" s="3857"/>
      <c r="E28" s="3859"/>
      <c r="F28" s="3859"/>
      <c r="G28" s="3859"/>
      <c r="H28" s="3859">
        <v>4835</v>
      </c>
      <c r="I28" s="3859">
        <v>88</v>
      </c>
      <c r="J28" s="3859"/>
      <c r="K28" s="3865"/>
      <c r="L28" s="1461" t="s">
        <v>3065</v>
      </c>
      <c r="M28" s="3824"/>
    </row>
    <row r="29" spans="1:13" s="271" customFormat="1" ht="18" customHeight="1">
      <c r="A29" s="1462">
        <v>42425</v>
      </c>
      <c r="B29" s="3851" t="s">
        <v>12</v>
      </c>
      <c r="C29" s="4273" t="s">
        <v>3080</v>
      </c>
      <c r="D29" s="4274"/>
      <c r="E29" s="4274"/>
      <c r="F29" s="4274"/>
      <c r="G29" s="4274"/>
      <c r="H29" s="4274"/>
      <c r="I29" s="4274"/>
      <c r="J29" s="4275"/>
      <c r="K29" s="3850"/>
      <c r="L29" s="1461"/>
      <c r="M29" s="3824"/>
    </row>
    <row r="30" spans="1:13" s="271" customFormat="1" ht="20.100000000000001" customHeight="1">
      <c r="A30" s="1463">
        <v>42455</v>
      </c>
      <c r="B30" s="448" t="s">
        <v>16</v>
      </c>
      <c r="C30" s="449">
        <v>30</v>
      </c>
      <c r="D30" s="316">
        <f>+C30*(100-E30)/100</f>
        <v>25.5</v>
      </c>
      <c r="E30" s="449">
        <v>15</v>
      </c>
      <c r="F30" s="449"/>
      <c r="G30" s="449">
        <v>330</v>
      </c>
      <c r="H30" s="449"/>
      <c r="I30" s="449"/>
      <c r="J30" s="449"/>
      <c r="K30" s="3777"/>
      <c r="L30" s="1460" t="s">
        <v>3178</v>
      </c>
      <c r="M30" s="3824"/>
    </row>
    <row r="31" spans="1:13" s="271" customFormat="1">
      <c r="A31" s="1463">
        <v>42458</v>
      </c>
      <c r="B31" s="448" t="s">
        <v>16</v>
      </c>
      <c r="C31" s="449">
        <v>50</v>
      </c>
      <c r="D31" s="316">
        <f>+C31*(100-E31)/100</f>
        <v>42.5</v>
      </c>
      <c r="E31" s="449">
        <v>15</v>
      </c>
      <c r="F31" s="449"/>
      <c r="G31" s="449">
        <v>340</v>
      </c>
      <c r="H31" s="449"/>
      <c r="I31" s="449"/>
      <c r="J31" s="449"/>
      <c r="K31" s="3777"/>
      <c r="L31" s="1460" t="s">
        <v>3178</v>
      </c>
      <c r="M31" s="3824"/>
    </row>
    <row r="32" spans="1:13" s="271" customFormat="1">
      <c r="A32" s="1462">
        <v>42461</v>
      </c>
      <c r="B32" s="3851" t="s">
        <v>143</v>
      </c>
      <c r="C32" s="3859"/>
      <c r="D32" s="3857"/>
      <c r="E32" s="3859"/>
      <c r="F32" s="3859"/>
      <c r="G32" s="3859"/>
      <c r="H32" s="3859">
        <v>4815</v>
      </c>
      <c r="I32" s="3859">
        <v>100</v>
      </c>
      <c r="J32" s="3859"/>
      <c r="K32" s="3865"/>
      <c r="L32" s="1461" t="s">
        <v>3229</v>
      </c>
      <c r="M32" s="3824"/>
    </row>
    <row r="33" spans="1:13" s="271" customFormat="1">
      <c r="A33" s="1462">
        <v>42503</v>
      </c>
      <c r="B33" s="3851" t="s">
        <v>27</v>
      </c>
      <c r="C33" s="4273" t="s">
        <v>185</v>
      </c>
      <c r="D33" s="4274"/>
      <c r="E33" s="4274"/>
      <c r="F33" s="4274"/>
      <c r="G33" s="4274"/>
      <c r="H33" s="4274"/>
      <c r="I33" s="4274"/>
      <c r="J33" s="4275"/>
      <c r="K33" s="3850"/>
      <c r="L33" s="1461"/>
      <c r="M33" s="3824"/>
    </row>
    <row r="34" spans="1:13" s="271" customFormat="1">
      <c r="A34" s="1462">
        <v>42526</v>
      </c>
      <c r="B34" s="3851" t="s">
        <v>143</v>
      </c>
      <c r="C34" s="3859"/>
      <c r="D34" s="3857"/>
      <c r="E34" s="3859"/>
      <c r="F34" s="3859"/>
      <c r="G34" s="3859"/>
      <c r="H34" s="3859">
        <v>5190</v>
      </c>
      <c r="I34" s="3859">
        <v>94</v>
      </c>
      <c r="J34" s="3859"/>
      <c r="K34" s="3865"/>
      <c r="L34" s="1461" t="s">
        <v>3347</v>
      </c>
      <c r="M34" s="3824"/>
    </row>
    <row r="35" spans="1:13" s="271" customFormat="1" ht="20.100000000000001" customHeight="1">
      <c r="A35" s="1462">
        <v>42685</v>
      </c>
      <c r="B35" s="3851" t="s">
        <v>143</v>
      </c>
      <c r="C35" s="3859"/>
      <c r="D35" s="3857"/>
      <c r="E35" s="3859"/>
      <c r="F35" s="3859"/>
      <c r="G35" s="3859"/>
      <c r="H35" s="3859">
        <v>4915</v>
      </c>
      <c r="I35" s="3859">
        <v>88</v>
      </c>
      <c r="J35" s="3859"/>
      <c r="K35" s="3865"/>
      <c r="L35" s="1464" t="s">
        <v>3708</v>
      </c>
      <c r="M35" s="3824"/>
    </row>
    <row r="36" spans="1:13" s="271" customFormat="1" ht="20.100000000000001" customHeight="1" thickBot="1">
      <c r="A36" s="1467">
        <v>42694</v>
      </c>
      <c r="B36" s="299" t="s">
        <v>16</v>
      </c>
      <c r="C36" s="3863">
        <v>65</v>
      </c>
      <c r="D36" s="341">
        <f>+C36*(100-E36)/100</f>
        <v>55.25</v>
      </c>
      <c r="E36" s="3863">
        <v>15</v>
      </c>
      <c r="F36" s="3863"/>
      <c r="G36" s="3863">
        <v>250</v>
      </c>
      <c r="H36" s="3863"/>
      <c r="I36" s="3863"/>
      <c r="J36" s="3863"/>
      <c r="K36" s="3853"/>
      <c r="L36" s="1468" t="s">
        <v>2132</v>
      </c>
      <c r="M36" s="3824"/>
    </row>
    <row r="37" spans="1:13" s="271" customFormat="1" ht="20.100000000000001" customHeight="1" thickTop="1">
      <c r="A37" s="3858">
        <v>42799</v>
      </c>
      <c r="B37" s="420" t="s">
        <v>16</v>
      </c>
      <c r="C37" s="3860">
        <v>20</v>
      </c>
      <c r="D37" s="1616">
        <f>+C37*(100-E37)/100</f>
        <v>17</v>
      </c>
      <c r="E37" s="3860">
        <v>15</v>
      </c>
      <c r="F37" s="3860"/>
      <c r="G37" s="3860">
        <v>250</v>
      </c>
      <c r="H37" s="3860"/>
      <c r="I37" s="3860"/>
      <c r="J37" s="3860"/>
      <c r="K37" s="3872"/>
      <c r="L37" s="1617" t="s">
        <v>2132</v>
      </c>
      <c r="M37" s="270"/>
    </row>
    <row r="38" spans="1:13" s="271" customFormat="1">
      <c r="A38" s="3864">
        <v>42800</v>
      </c>
      <c r="B38" s="3851" t="s">
        <v>143</v>
      </c>
      <c r="C38" s="3859"/>
      <c r="D38" s="3857"/>
      <c r="E38" s="3859"/>
      <c r="F38" s="3859"/>
      <c r="G38" s="3859"/>
      <c r="H38" s="3859">
        <v>4891</v>
      </c>
      <c r="I38" s="3859">
        <v>54</v>
      </c>
      <c r="J38" s="3859"/>
      <c r="K38" s="3859"/>
      <c r="L38" s="363" t="s">
        <v>3926</v>
      </c>
      <c r="M38" s="270"/>
    </row>
    <row r="39" spans="1:13" s="271" customFormat="1" ht="20.100000000000001" customHeight="1">
      <c r="A39" s="3864">
        <v>42807</v>
      </c>
      <c r="B39" s="3851" t="s">
        <v>12</v>
      </c>
      <c r="C39" s="4273" t="s">
        <v>3946</v>
      </c>
      <c r="D39" s="4274"/>
      <c r="E39" s="4274"/>
      <c r="F39" s="4274"/>
      <c r="G39" s="4274"/>
      <c r="H39" s="4274"/>
      <c r="I39" s="4274"/>
      <c r="J39" s="4275"/>
      <c r="K39" s="3849"/>
      <c r="L39" s="363"/>
      <c r="M39" s="270"/>
    </row>
    <row r="40" spans="1:13" s="271" customFormat="1" ht="20.100000000000001" customHeight="1">
      <c r="A40" s="3864">
        <v>43023</v>
      </c>
      <c r="B40" s="3851" t="s">
        <v>143</v>
      </c>
      <c r="C40" s="3859"/>
      <c r="D40" s="3857"/>
      <c r="E40" s="3859"/>
      <c r="F40" s="3859"/>
      <c r="G40" s="3859"/>
      <c r="H40" s="3859">
        <v>4955</v>
      </c>
      <c r="I40" s="3859">
        <v>59</v>
      </c>
      <c r="J40" s="3859"/>
      <c r="K40" s="3859"/>
      <c r="L40" s="363" t="s">
        <v>3926</v>
      </c>
      <c r="M40" s="270"/>
    </row>
    <row r="41" spans="1:13" s="271" customFormat="1" ht="20.100000000000001" customHeight="1" thickBot="1">
      <c r="A41" s="300">
        <v>43091</v>
      </c>
      <c r="B41" s="299" t="s">
        <v>16</v>
      </c>
      <c r="C41" s="3863">
        <v>25</v>
      </c>
      <c r="D41" s="341">
        <f>+C41*(100-E41)/100</f>
        <v>20</v>
      </c>
      <c r="E41" s="3863">
        <v>20</v>
      </c>
      <c r="F41" s="3863"/>
      <c r="G41" s="3863">
        <v>230</v>
      </c>
      <c r="H41" s="3863"/>
      <c r="I41" s="3863"/>
      <c r="J41" s="3863"/>
      <c r="K41" s="3863"/>
      <c r="L41" s="374" t="s">
        <v>3987</v>
      </c>
      <c r="M41" s="270"/>
    </row>
    <row r="42" spans="1:13" s="271" customFormat="1" ht="20.100000000000001" customHeight="1" thickTop="1">
      <c r="A42" s="3855">
        <v>43180</v>
      </c>
      <c r="B42" s="3862" t="s">
        <v>143</v>
      </c>
      <c r="C42" s="337"/>
      <c r="D42" s="338"/>
      <c r="E42" s="337"/>
      <c r="F42" s="337"/>
      <c r="G42" s="337"/>
      <c r="H42" s="337">
        <v>5040</v>
      </c>
      <c r="I42" s="337">
        <v>90</v>
      </c>
      <c r="J42" s="337"/>
      <c r="K42" s="337"/>
      <c r="L42" s="3869" t="s">
        <v>4578</v>
      </c>
      <c r="M42" s="270"/>
    </row>
    <row r="43" spans="1:13" s="271" customFormat="1" ht="61.5" customHeight="1">
      <c r="A43" s="3864">
        <v>43191</v>
      </c>
      <c r="B43" s="3851" t="s">
        <v>12</v>
      </c>
      <c r="C43" s="4314" t="s">
        <v>4633</v>
      </c>
      <c r="D43" s="4271"/>
      <c r="E43" s="4271"/>
      <c r="F43" s="4271"/>
      <c r="G43" s="4271"/>
      <c r="H43" s="4271"/>
      <c r="I43" s="4271"/>
      <c r="J43" s="4272"/>
      <c r="K43" s="3870"/>
      <c r="L43" s="447" t="s">
        <v>4620</v>
      </c>
      <c r="M43" s="270"/>
    </row>
    <row r="44" spans="1:13" s="271" customFormat="1" ht="20.100000000000001" customHeight="1">
      <c r="A44" s="3864">
        <v>43271</v>
      </c>
      <c r="B44" s="3851" t="s">
        <v>27</v>
      </c>
      <c r="C44" s="4280" t="s">
        <v>4729</v>
      </c>
      <c r="D44" s="4281"/>
      <c r="E44" s="4281"/>
      <c r="F44" s="4281"/>
      <c r="G44" s="4281"/>
      <c r="H44" s="4281"/>
      <c r="I44" s="4281"/>
      <c r="J44" s="4282"/>
      <c r="K44" s="3866"/>
      <c r="L44" s="363"/>
      <c r="M44" s="270"/>
    </row>
    <row r="45" spans="1:13" s="271" customFormat="1" ht="16.5" thickBot="1">
      <c r="A45" s="300">
        <v>43410</v>
      </c>
      <c r="B45" s="299" t="s">
        <v>11</v>
      </c>
      <c r="C45" s="4362" t="s">
        <v>4960</v>
      </c>
      <c r="D45" s="4363"/>
      <c r="E45" s="4363"/>
      <c r="F45" s="4363"/>
      <c r="G45" s="4363"/>
      <c r="H45" s="4363"/>
      <c r="I45" s="4363"/>
      <c r="J45" s="4364"/>
      <c r="K45" s="3854"/>
      <c r="L45" s="374"/>
      <c r="M45" s="270"/>
    </row>
    <row r="46" spans="1:13" s="271" customFormat="1" ht="20.100000000000001" customHeight="1" thickTop="1">
      <c r="A46" s="3855">
        <v>44078</v>
      </c>
      <c r="B46" s="3862" t="s">
        <v>143</v>
      </c>
      <c r="C46" s="337"/>
      <c r="D46" s="338" t="s">
        <v>324</v>
      </c>
      <c r="E46" s="337"/>
      <c r="F46" s="337"/>
      <c r="G46" s="337"/>
      <c r="H46" s="337"/>
      <c r="I46" s="337"/>
      <c r="J46" s="337">
        <v>4655</v>
      </c>
      <c r="K46" s="337"/>
      <c r="L46" s="3869" t="s">
        <v>458</v>
      </c>
      <c r="M46" s="270"/>
    </row>
    <row r="47" spans="1:13" s="271" customFormat="1" ht="89.25" customHeight="1">
      <c r="A47" s="1930">
        <v>44281</v>
      </c>
      <c r="B47" s="1937" t="s">
        <v>34</v>
      </c>
      <c r="C47" s="4331" t="s">
        <v>6583</v>
      </c>
      <c r="D47" s="4332"/>
      <c r="E47" s="4332"/>
      <c r="F47" s="4332"/>
      <c r="G47" s="4332"/>
      <c r="H47" s="4332"/>
      <c r="I47" s="4332"/>
      <c r="J47" s="4333"/>
      <c r="K47" s="3928" t="s">
        <v>6557</v>
      </c>
      <c r="L47" s="3927" t="s">
        <v>6578</v>
      </c>
      <c r="M47" s="270"/>
    </row>
    <row r="48" spans="1:13" s="271" customFormat="1">
      <c r="A48" s="3919">
        <v>44293</v>
      </c>
      <c r="B48" s="1384" t="s">
        <v>143</v>
      </c>
      <c r="C48" s="1293"/>
      <c r="D48" s="1293"/>
      <c r="E48" s="1293"/>
      <c r="F48" s="1293"/>
      <c r="G48" s="1293"/>
      <c r="H48" s="1293">
        <v>5170</v>
      </c>
      <c r="I48" s="1293">
        <v>100</v>
      </c>
      <c r="J48" s="337"/>
      <c r="K48" s="337"/>
      <c r="L48" s="3871"/>
      <c r="M48" s="270"/>
    </row>
    <row r="49" spans="1:13" s="271" customFormat="1">
      <c r="A49" s="3864">
        <v>44294</v>
      </c>
      <c r="B49" s="3851" t="s">
        <v>16</v>
      </c>
      <c r="C49" s="3920">
        <v>65</v>
      </c>
      <c r="D49" s="3920">
        <f t="shared" ref="D49" si="0">+C49-(E49*C49/100)</f>
        <v>45.5</v>
      </c>
      <c r="E49" s="3920">
        <v>30</v>
      </c>
      <c r="F49" s="3920" t="s">
        <v>70</v>
      </c>
      <c r="G49" s="3920">
        <v>195</v>
      </c>
      <c r="H49" s="3859"/>
      <c r="I49" s="3859"/>
      <c r="J49" s="3859"/>
      <c r="K49" s="3859"/>
      <c r="L49" s="363" t="s">
        <v>6567</v>
      </c>
      <c r="M49" s="270"/>
    </row>
    <row r="50" spans="1:13" s="271" customFormat="1" ht="117" customHeight="1">
      <c r="A50" s="1930">
        <v>44303</v>
      </c>
      <c r="B50" s="1937" t="s">
        <v>4264</v>
      </c>
      <c r="C50" s="4551" t="s">
        <v>6598</v>
      </c>
      <c r="D50" s="4552"/>
      <c r="E50" s="4552"/>
      <c r="F50" s="4552"/>
      <c r="G50" s="4552"/>
      <c r="H50" s="4552"/>
      <c r="I50" s="4552"/>
      <c r="J50" s="4553"/>
      <c r="K50" s="3821" t="s">
        <v>6591</v>
      </c>
      <c r="L50" s="3513" t="s">
        <v>6592</v>
      </c>
      <c r="M50" s="270"/>
    </row>
    <row r="51" spans="1:13" s="271" customFormat="1">
      <c r="A51" s="3864">
        <v>44306</v>
      </c>
      <c r="B51" s="3851" t="s">
        <v>16</v>
      </c>
      <c r="C51" s="3943">
        <v>90</v>
      </c>
      <c r="D51" s="3943">
        <f>C51*(100-E51)/100</f>
        <v>45</v>
      </c>
      <c r="E51" s="3943">
        <v>50</v>
      </c>
      <c r="F51" s="3943" t="s">
        <v>70</v>
      </c>
      <c r="G51" s="3943">
        <v>200</v>
      </c>
      <c r="H51" s="3859"/>
      <c r="I51" s="3859"/>
      <c r="J51" s="3859"/>
      <c r="K51" s="3859"/>
      <c r="L51" s="363" t="s">
        <v>6603</v>
      </c>
      <c r="M51" s="270"/>
    </row>
    <row r="52" spans="1:13" s="271" customFormat="1">
      <c r="A52" s="318">
        <v>44352</v>
      </c>
      <c r="B52" s="448" t="s">
        <v>143</v>
      </c>
      <c r="C52" s="316"/>
      <c r="D52" s="316"/>
      <c r="E52" s="316"/>
      <c r="F52" s="316"/>
      <c r="G52" s="316"/>
      <c r="H52" s="449"/>
      <c r="I52" s="449"/>
      <c r="J52" s="449">
        <v>4645</v>
      </c>
      <c r="K52" s="449"/>
      <c r="L52" s="376" t="s">
        <v>267</v>
      </c>
      <c r="M52" s="270"/>
    </row>
    <row r="53" spans="1:13" s="271" customFormat="1">
      <c r="A53" s="318">
        <v>44362</v>
      </c>
      <c r="B53" s="448" t="s">
        <v>12</v>
      </c>
      <c r="C53" s="4963" t="s">
        <v>6687</v>
      </c>
      <c r="D53" s="4547"/>
      <c r="E53" s="4547"/>
      <c r="F53" s="4547"/>
      <c r="G53" s="4547"/>
      <c r="H53" s="4547"/>
      <c r="I53" s="4547"/>
      <c r="J53" s="4964"/>
      <c r="K53" s="449"/>
      <c r="L53" s="376"/>
      <c r="M53" s="270"/>
    </row>
    <row r="54" spans="1:13" s="271" customFormat="1" ht="46.5" customHeight="1">
      <c r="A54" s="318">
        <v>44440</v>
      </c>
      <c r="B54" s="448" t="s">
        <v>143</v>
      </c>
      <c r="C54" s="449"/>
      <c r="D54" s="316">
        <f t="shared" ref="D54:D79" si="1">+C54*(100-E54)/100</f>
        <v>0</v>
      </c>
      <c r="E54" s="449"/>
      <c r="F54" s="449"/>
      <c r="G54" s="449"/>
      <c r="H54" s="449"/>
      <c r="I54" s="449"/>
      <c r="J54" s="449">
        <v>4545</v>
      </c>
      <c r="K54" s="449"/>
      <c r="L54" s="447" t="s">
        <v>6812</v>
      </c>
      <c r="M54" s="270"/>
    </row>
    <row r="55" spans="1:13" s="271" customFormat="1">
      <c r="A55" s="318">
        <v>44473</v>
      </c>
      <c r="B55" s="448" t="s">
        <v>16</v>
      </c>
      <c r="C55" s="449">
        <v>60</v>
      </c>
      <c r="D55" s="316">
        <f>C55*(100-E55)/100</f>
        <v>24</v>
      </c>
      <c r="E55" s="449">
        <v>60</v>
      </c>
      <c r="F55" s="316" t="s">
        <v>70</v>
      </c>
      <c r="G55" s="449">
        <v>200</v>
      </c>
      <c r="H55" s="449"/>
      <c r="I55" s="449"/>
      <c r="J55" s="449"/>
      <c r="K55" s="449"/>
      <c r="L55" s="376" t="s">
        <v>20</v>
      </c>
      <c r="M55" s="270"/>
    </row>
    <row r="56" spans="1:13" s="271" customFormat="1" ht="20.100000000000001" customHeight="1">
      <c r="A56" s="3864"/>
      <c r="B56" s="3851"/>
      <c r="C56" s="3859"/>
      <c r="D56" s="3857">
        <f t="shared" si="1"/>
        <v>0</v>
      </c>
      <c r="E56" s="3859"/>
      <c r="F56" s="3859"/>
      <c r="G56" s="3859"/>
      <c r="H56" s="3859"/>
      <c r="I56" s="3859"/>
      <c r="J56" s="3859"/>
      <c r="K56" s="3859"/>
      <c r="L56" s="363"/>
      <c r="M56" s="270"/>
    </row>
    <row r="57" spans="1:13" s="271" customFormat="1">
      <c r="A57" s="3864"/>
      <c r="B57" s="3851"/>
      <c r="C57" s="3859"/>
      <c r="D57" s="3857">
        <f t="shared" si="1"/>
        <v>0</v>
      </c>
      <c r="E57" s="3859"/>
      <c r="F57" s="3859"/>
      <c r="G57" s="3859"/>
      <c r="H57" s="3859"/>
      <c r="I57" s="3859"/>
      <c r="J57" s="3859"/>
      <c r="K57" s="3859"/>
      <c r="L57" s="363"/>
      <c r="M57" s="270"/>
    </row>
    <row r="58" spans="1:13" s="271" customFormat="1">
      <c r="A58" s="3864"/>
      <c r="B58" s="3851"/>
      <c r="C58" s="3859"/>
      <c r="D58" s="3857">
        <f t="shared" si="1"/>
        <v>0</v>
      </c>
      <c r="E58" s="3859"/>
      <c r="F58" s="3859"/>
      <c r="G58" s="3859"/>
      <c r="H58" s="3859"/>
      <c r="I58" s="3859"/>
      <c r="J58" s="3859"/>
      <c r="K58" s="3859"/>
      <c r="L58" s="363"/>
      <c r="M58" s="270"/>
    </row>
    <row r="59" spans="1:13" s="271" customFormat="1">
      <c r="A59" s="3864"/>
      <c r="B59" s="3851"/>
      <c r="C59" s="3859"/>
      <c r="D59" s="3857">
        <f t="shared" si="1"/>
        <v>0</v>
      </c>
      <c r="E59" s="3859"/>
      <c r="F59" s="3859"/>
      <c r="G59" s="3859"/>
      <c r="H59" s="3859"/>
      <c r="I59" s="3859"/>
      <c r="J59" s="3859"/>
      <c r="K59" s="3859"/>
      <c r="L59" s="363"/>
      <c r="M59" s="270"/>
    </row>
    <row r="60" spans="1:13" s="271" customFormat="1">
      <c r="A60" s="3864"/>
      <c r="B60" s="3851"/>
      <c r="C60" s="3859"/>
      <c r="D60" s="3857">
        <f t="shared" si="1"/>
        <v>0</v>
      </c>
      <c r="E60" s="3859"/>
      <c r="F60" s="3859"/>
      <c r="G60" s="3859"/>
      <c r="H60" s="3859"/>
      <c r="I60" s="3859"/>
      <c r="J60" s="3859"/>
      <c r="K60" s="3859"/>
      <c r="L60" s="363"/>
      <c r="M60" s="270"/>
    </row>
    <row r="61" spans="1:13" s="271" customFormat="1">
      <c r="A61" s="3864"/>
      <c r="B61" s="3851"/>
      <c r="C61" s="3859"/>
      <c r="D61" s="3857">
        <f t="shared" si="1"/>
        <v>0</v>
      </c>
      <c r="E61" s="3859"/>
      <c r="F61" s="3859"/>
      <c r="G61" s="3859"/>
      <c r="H61" s="3859"/>
      <c r="I61" s="3859"/>
      <c r="J61" s="3859"/>
      <c r="K61" s="3859"/>
      <c r="L61" s="363"/>
      <c r="M61" s="270"/>
    </row>
    <row r="62" spans="1:13" s="271" customFormat="1" ht="20.100000000000001" customHeight="1">
      <c r="A62" s="3864"/>
      <c r="B62" s="3851"/>
      <c r="C62" s="3859"/>
      <c r="D62" s="3857">
        <f t="shared" si="1"/>
        <v>0</v>
      </c>
      <c r="E62" s="3859"/>
      <c r="F62" s="3859"/>
      <c r="G62" s="3859"/>
      <c r="H62" s="3859"/>
      <c r="I62" s="3859"/>
      <c r="J62" s="3859"/>
      <c r="K62" s="3859"/>
      <c r="L62" s="363"/>
      <c r="M62" s="270"/>
    </row>
    <row r="63" spans="1:13" s="271" customFormat="1" ht="20.100000000000001" customHeight="1">
      <c r="A63" s="3864"/>
      <c r="B63" s="3851"/>
      <c r="C63" s="3859"/>
      <c r="D63" s="3857">
        <f t="shared" si="1"/>
        <v>0</v>
      </c>
      <c r="E63" s="3859"/>
      <c r="F63" s="3859"/>
      <c r="G63" s="3859"/>
      <c r="H63" s="3859"/>
      <c r="I63" s="3859"/>
      <c r="J63" s="3859"/>
      <c r="K63" s="3859"/>
      <c r="L63" s="363"/>
      <c r="M63" s="270"/>
    </row>
    <row r="64" spans="1:13" s="271" customFormat="1" ht="20.100000000000001" customHeight="1">
      <c r="A64" s="3864"/>
      <c r="B64" s="3851"/>
      <c r="C64" s="3859"/>
      <c r="D64" s="3857">
        <f t="shared" si="1"/>
        <v>0</v>
      </c>
      <c r="E64" s="3859"/>
      <c r="F64" s="3859"/>
      <c r="G64" s="3859"/>
      <c r="H64" s="3859"/>
      <c r="I64" s="3859"/>
      <c r="J64" s="3859"/>
      <c r="K64" s="3859"/>
      <c r="L64" s="363"/>
      <c r="M64" s="270"/>
    </row>
    <row r="65" spans="1:13" s="271" customFormat="1" ht="20.100000000000001" customHeight="1">
      <c r="A65" s="3864"/>
      <c r="B65" s="3851"/>
      <c r="C65" s="3859"/>
      <c r="D65" s="3857">
        <f t="shared" si="1"/>
        <v>0</v>
      </c>
      <c r="E65" s="3859"/>
      <c r="F65" s="3859"/>
      <c r="G65" s="3859"/>
      <c r="H65" s="3859"/>
      <c r="I65" s="3859"/>
      <c r="J65" s="3859"/>
      <c r="K65" s="3859"/>
      <c r="L65" s="363"/>
      <c r="M65" s="270"/>
    </row>
    <row r="66" spans="1:13" s="271" customFormat="1" ht="20.100000000000001" customHeight="1">
      <c r="A66" s="3864"/>
      <c r="B66" s="3851"/>
      <c r="C66" s="3859"/>
      <c r="D66" s="3857">
        <f t="shared" si="1"/>
        <v>0</v>
      </c>
      <c r="E66" s="3859"/>
      <c r="F66" s="3859"/>
      <c r="G66" s="3859"/>
      <c r="H66" s="3859"/>
      <c r="I66" s="3859"/>
      <c r="J66" s="3859"/>
      <c r="K66" s="3859"/>
      <c r="L66" s="363"/>
      <c r="M66" s="270"/>
    </row>
    <row r="67" spans="1:13" s="271" customFormat="1" ht="20.100000000000001" customHeight="1">
      <c r="A67" s="3864"/>
      <c r="B67" s="3851"/>
      <c r="C67" s="3859"/>
      <c r="D67" s="3857">
        <f t="shared" si="1"/>
        <v>0</v>
      </c>
      <c r="E67" s="3859"/>
      <c r="F67" s="3859"/>
      <c r="G67" s="3859"/>
      <c r="H67" s="3859"/>
      <c r="I67" s="3859"/>
      <c r="J67" s="3859"/>
      <c r="K67" s="3859"/>
      <c r="L67" s="363"/>
      <c r="M67" s="270"/>
    </row>
    <row r="68" spans="1:13" s="271" customFormat="1" ht="20.100000000000001" customHeight="1">
      <c r="A68" s="3864"/>
      <c r="B68" s="3851"/>
      <c r="C68" s="3859"/>
      <c r="D68" s="3857">
        <f t="shared" si="1"/>
        <v>0</v>
      </c>
      <c r="E68" s="3859"/>
      <c r="F68" s="3859"/>
      <c r="G68" s="3859"/>
      <c r="H68" s="3859"/>
      <c r="I68" s="3859"/>
      <c r="J68" s="3859"/>
      <c r="K68" s="3859"/>
      <c r="L68" s="363"/>
      <c r="M68" s="270"/>
    </row>
    <row r="69" spans="1:13" s="271" customFormat="1" ht="20.100000000000001" customHeight="1">
      <c r="A69" s="3864"/>
      <c r="B69" s="3851"/>
      <c r="C69" s="3859"/>
      <c r="D69" s="3857">
        <f t="shared" si="1"/>
        <v>0</v>
      </c>
      <c r="E69" s="3859"/>
      <c r="F69" s="3859"/>
      <c r="G69" s="3859"/>
      <c r="H69" s="3859"/>
      <c r="I69" s="3859"/>
      <c r="J69" s="3859"/>
      <c r="K69" s="3859"/>
      <c r="L69" s="363"/>
      <c r="M69" s="270"/>
    </row>
    <row r="70" spans="1:13" s="271" customFormat="1">
      <c r="A70" s="3864"/>
      <c r="B70" s="3851"/>
      <c r="C70" s="3859"/>
      <c r="D70" s="3857">
        <f t="shared" si="1"/>
        <v>0</v>
      </c>
      <c r="E70" s="3859"/>
      <c r="F70" s="3859"/>
      <c r="G70" s="3859"/>
      <c r="H70" s="3859"/>
      <c r="I70" s="3859"/>
      <c r="J70" s="3859"/>
      <c r="K70" s="3859"/>
      <c r="L70" s="363"/>
      <c r="M70" s="270"/>
    </row>
    <row r="71" spans="1:13" s="271" customFormat="1" ht="20.100000000000001" customHeight="1">
      <c r="A71" s="3864"/>
      <c r="B71" s="3851"/>
      <c r="C71" s="3859"/>
      <c r="D71" s="3857">
        <f t="shared" si="1"/>
        <v>0</v>
      </c>
      <c r="E71" s="3859"/>
      <c r="F71" s="3859"/>
      <c r="G71" s="3859"/>
      <c r="H71" s="3859"/>
      <c r="I71" s="3859"/>
      <c r="J71" s="3859"/>
      <c r="K71" s="3859"/>
      <c r="L71" s="363"/>
      <c r="M71" s="270"/>
    </row>
    <row r="72" spans="1:13" s="271" customFormat="1">
      <c r="A72" s="3864"/>
      <c r="B72" s="3851"/>
      <c r="C72" s="3859"/>
      <c r="D72" s="3857">
        <f t="shared" si="1"/>
        <v>0</v>
      </c>
      <c r="E72" s="3859"/>
      <c r="F72" s="3859"/>
      <c r="G72" s="3859"/>
      <c r="H72" s="3859"/>
      <c r="I72" s="3859"/>
      <c r="J72" s="3859"/>
      <c r="K72" s="3859"/>
      <c r="L72" s="363"/>
      <c r="M72" s="270"/>
    </row>
    <row r="73" spans="1:13" s="271" customFormat="1" ht="20.100000000000001" customHeight="1">
      <c r="A73" s="3864"/>
      <c r="B73" s="3851"/>
      <c r="C73" s="3859"/>
      <c r="D73" s="3857">
        <f t="shared" si="1"/>
        <v>0</v>
      </c>
      <c r="E73" s="3859"/>
      <c r="F73" s="3859"/>
      <c r="G73" s="3859"/>
      <c r="H73" s="3859"/>
      <c r="I73" s="3859"/>
      <c r="J73" s="3859"/>
      <c r="K73" s="3859"/>
      <c r="L73" s="363"/>
      <c r="M73" s="270"/>
    </row>
    <row r="74" spans="1:13" s="271" customFormat="1">
      <c r="A74" s="3864"/>
      <c r="B74" s="3851"/>
      <c r="C74" s="3859"/>
      <c r="D74" s="3857">
        <f t="shared" si="1"/>
        <v>0</v>
      </c>
      <c r="E74" s="3859"/>
      <c r="F74" s="3859"/>
      <c r="G74" s="3859"/>
      <c r="H74" s="3859"/>
      <c r="I74" s="3859"/>
      <c r="J74" s="3859"/>
      <c r="K74" s="3859"/>
      <c r="L74" s="363"/>
      <c r="M74" s="270"/>
    </row>
    <row r="75" spans="1:13" s="271" customFormat="1">
      <c r="A75" s="3864"/>
      <c r="B75" s="3851"/>
      <c r="C75" s="3859"/>
      <c r="D75" s="3857">
        <f t="shared" si="1"/>
        <v>0</v>
      </c>
      <c r="E75" s="3859"/>
      <c r="F75" s="3859"/>
      <c r="G75" s="3859"/>
      <c r="H75" s="3859"/>
      <c r="I75" s="3859"/>
      <c r="J75" s="3859"/>
      <c r="K75" s="3859"/>
      <c r="L75" s="363"/>
      <c r="M75" s="270"/>
    </row>
    <row r="76" spans="1:13" s="271" customFormat="1">
      <c r="A76" s="3864"/>
      <c r="B76" s="3851"/>
      <c r="C76" s="3859"/>
      <c r="D76" s="3857">
        <f t="shared" si="1"/>
        <v>0</v>
      </c>
      <c r="E76" s="3859"/>
      <c r="F76" s="3859"/>
      <c r="G76" s="3859"/>
      <c r="H76" s="3859"/>
      <c r="I76" s="3859"/>
      <c r="J76" s="3859"/>
      <c r="K76" s="3859"/>
      <c r="L76" s="363"/>
      <c r="M76" s="270"/>
    </row>
    <row r="77" spans="1:13" s="271" customFormat="1" ht="20.100000000000001" customHeight="1">
      <c r="A77" s="3864"/>
      <c r="B77" s="3851"/>
      <c r="C77" s="3859"/>
      <c r="D77" s="3857">
        <f t="shared" si="1"/>
        <v>0</v>
      </c>
      <c r="E77" s="3859"/>
      <c r="F77" s="3859"/>
      <c r="G77" s="3859"/>
      <c r="H77" s="3859"/>
      <c r="I77" s="3859"/>
      <c r="J77" s="3859"/>
      <c r="K77" s="3859"/>
      <c r="L77" s="363"/>
      <c r="M77" s="270"/>
    </row>
    <row r="78" spans="1:13" s="271" customFormat="1" ht="20.100000000000001" customHeight="1">
      <c r="A78" s="3864"/>
      <c r="B78" s="3851"/>
      <c r="C78" s="3859"/>
      <c r="D78" s="3857">
        <f t="shared" si="1"/>
        <v>0</v>
      </c>
      <c r="E78" s="3859"/>
      <c r="F78" s="3859"/>
      <c r="G78" s="3859"/>
      <c r="H78" s="3859"/>
      <c r="I78" s="3859"/>
      <c r="J78" s="3859"/>
      <c r="K78" s="3859"/>
      <c r="L78" s="363"/>
      <c r="M78" s="270"/>
    </row>
    <row r="79" spans="1:13" s="271" customFormat="1" ht="20.100000000000001" customHeight="1">
      <c r="A79" s="3864"/>
      <c r="B79" s="3851"/>
      <c r="C79" s="3859"/>
      <c r="D79" s="3857">
        <f t="shared" si="1"/>
        <v>0</v>
      </c>
      <c r="E79" s="3859"/>
      <c r="F79" s="3859"/>
      <c r="G79" s="3859"/>
      <c r="H79" s="3859"/>
      <c r="I79" s="3859"/>
      <c r="J79" s="3859"/>
      <c r="K79" s="3859"/>
      <c r="L79" s="363"/>
      <c r="M79" s="270"/>
    </row>
    <row r="80" spans="1:13" s="271" customFormat="1" ht="20.100000000000001" customHeight="1">
      <c r="A80" s="3864"/>
      <c r="B80" s="3851"/>
      <c r="C80" s="3859"/>
      <c r="D80" s="3857">
        <f t="shared" ref="D80:D111" si="2">+C80*(100-E80)/100</f>
        <v>0</v>
      </c>
      <c r="E80" s="3859"/>
      <c r="F80" s="3859"/>
      <c r="G80" s="3859"/>
      <c r="H80" s="3859"/>
      <c r="I80" s="3859"/>
      <c r="J80" s="3859"/>
      <c r="K80" s="3859"/>
      <c r="L80" s="363"/>
      <c r="M80" s="270"/>
    </row>
    <row r="81" spans="1:13" s="271" customFormat="1">
      <c r="A81" s="3864"/>
      <c r="B81" s="3851"/>
      <c r="C81" s="3859"/>
      <c r="D81" s="3857">
        <f t="shared" si="2"/>
        <v>0</v>
      </c>
      <c r="E81" s="3859"/>
      <c r="F81" s="3859"/>
      <c r="G81" s="3859"/>
      <c r="H81" s="3859"/>
      <c r="I81" s="3859"/>
      <c r="J81" s="3859"/>
      <c r="K81" s="3859"/>
      <c r="L81" s="363"/>
      <c r="M81" s="270"/>
    </row>
    <row r="82" spans="1:13" s="271" customFormat="1">
      <c r="A82" s="3864"/>
      <c r="B82" s="3851"/>
      <c r="C82" s="3859"/>
      <c r="D82" s="3857">
        <f t="shared" si="2"/>
        <v>0</v>
      </c>
      <c r="E82" s="3859"/>
      <c r="F82" s="3859"/>
      <c r="G82" s="3859"/>
      <c r="H82" s="3859"/>
      <c r="I82" s="3859"/>
      <c r="J82" s="3859"/>
      <c r="K82" s="3859"/>
      <c r="L82" s="363"/>
      <c r="M82" s="270"/>
    </row>
    <row r="83" spans="1:13" s="271" customFormat="1">
      <c r="A83" s="3864"/>
      <c r="B83" s="3851"/>
      <c r="C83" s="3859"/>
      <c r="D83" s="3857">
        <f t="shared" si="2"/>
        <v>0</v>
      </c>
      <c r="E83" s="3859"/>
      <c r="F83" s="3859"/>
      <c r="G83" s="3859"/>
      <c r="H83" s="3859"/>
      <c r="I83" s="3859"/>
      <c r="J83" s="3859"/>
      <c r="K83" s="3859"/>
      <c r="L83" s="363"/>
      <c r="M83" s="270"/>
    </row>
    <row r="84" spans="1:13" s="271" customFormat="1" ht="20.100000000000001" customHeight="1">
      <c r="A84" s="3864"/>
      <c r="B84" s="3851"/>
      <c r="C84" s="3859"/>
      <c r="D84" s="3857">
        <f t="shared" si="2"/>
        <v>0</v>
      </c>
      <c r="E84" s="3859"/>
      <c r="F84" s="3859"/>
      <c r="G84" s="3859"/>
      <c r="H84" s="3859"/>
      <c r="I84" s="3859"/>
      <c r="J84" s="3859"/>
      <c r="K84" s="3859"/>
      <c r="L84" s="363"/>
      <c r="M84" s="270"/>
    </row>
    <row r="85" spans="1:13" s="271" customFormat="1">
      <c r="A85" s="3864"/>
      <c r="B85" s="3851"/>
      <c r="C85" s="3859"/>
      <c r="D85" s="3857">
        <f t="shared" si="2"/>
        <v>0</v>
      </c>
      <c r="E85" s="3859"/>
      <c r="F85" s="3859"/>
      <c r="G85" s="3859"/>
      <c r="H85" s="3859"/>
      <c r="I85" s="3859"/>
      <c r="J85" s="3859"/>
      <c r="K85" s="3859"/>
      <c r="L85" s="363"/>
      <c r="M85" s="270"/>
    </row>
    <row r="86" spans="1:13" s="271" customFormat="1">
      <c r="A86" s="3864"/>
      <c r="B86" s="3851"/>
      <c r="C86" s="3859"/>
      <c r="D86" s="3857">
        <f t="shared" si="2"/>
        <v>0</v>
      </c>
      <c r="E86" s="3859"/>
      <c r="F86" s="3859"/>
      <c r="G86" s="3859"/>
      <c r="H86" s="3859"/>
      <c r="I86" s="3859"/>
      <c r="J86" s="3859"/>
      <c r="K86" s="3859"/>
      <c r="L86" s="363"/>
      <c r="M86" s="270"/>
    </row>
    <row r="87" spans="1:13" s="271" customFormat="1">
      <c r="A87" s="3864"/>
      <c r="B87" s="3851"/>
      <c r="C87" s="3859"/>
      <c r="D87" s="3857">
        <f t="shared" si="2"/>
        <v>0</v>
      </c>
      <c r="E87" s="3859"/>
      <c r="F87" s="3859"/>
      <c r="G87" s="3859"/>
      <c r="H87" s="3859"/>
      <c r="I87" s="3859"/>
      <c r="J87" s="3859"/>
      <c r="K87" s="3859"/>
      <c r="L87" s="363"/>
      <c r="M87" s="270"/>
    </row>
    <row r="88" spans="1:13" s="271" customFormat="1" ht="20.100000000000001" customHeight="1">
      <c r="A88" s="3864"/>
      <c r="B88" s="3851"/>
      <c r="C88" s="3859"/>
      <c r="D88" s="3857">
        <f t="shared" si="2"/>
        <v>0</v>
      </c>
      <c r="E88" s="3859"/>
      <c r="F88" s="3859"/>
      <c r="G88" s="3859"/>
      <c r="H88" s="3859"/>
      <c r="I88" s="3859"/>
      <c r="J88" s="3859"/>
      <c r="K88" s="3859"/>
      <c r="L88" s="363"/>
      <c r="M88" s="270"/>
    </row>
    <row r="89" spans="1:13" s="271" customFormat="1" ht="20.100000000000001" customHeight="1">
      <c r="A89" s="3864"/>
      <c r="B89" s="3851"/>
      <c r="C89" s="3859"/>
      <c r="D89" s="3857">
        <f t="shared" si="2"/>
        <v>0</v>
      </c>
      <c r="E89" s="3859"/>
      <c r="F89" s="3859"/>
      <c r="G89" s="3859"/>
      <c r="H89" s="3859"/>
      <c r="I89" s="3859"/>
      <c r="J89" s="3859"/>
      <c r="K89" s="3859"/>
      <c r="L89" s="363"/>
      <c r="M89" s="270"/>
    </row>
    <row r="90" spans="1:13" s="271" customFormat="1">
      <c r="A90" s="3864"/>
      <c r="B90" s="3851"/>
      <c r="C90" s="3859"/>
      <c r="D90" s="3857">
        <f t="shared" si="2"/>
        <v>0</v>
      </c>
      <c r="E90" s="3859"/>
      <c r="F90" s="3859"/>
      <c r="G90" s="3859"/>
      <c r="H90" s="3859"/>
      <c r="I90" s="3859"/>
      <c r="J90" s="3859"/>
      <c r="K90" s="3859"/>
      <c r="L90" s="363"/>
      <c r="M90" s="270"/>
    </row>
    <row r="91" spans="1:13" s="271" customFormat="1">
      <c r="A91" s="3864"/>
      <c r="B91" s="3851"/>
      <c r="C91" s="3859"/>
      <c r="D91" s="3857">
        <f t="shared" si="2"/>
        <v>0</v>
      </c>
      <c r="E91" s="3859"/>
      <c r="F91" s="3859"/>
      <c r="G91" s="3859"/>
      <c r="H91" s="3859"/>
      <c r="I91" s="3859"/>
      <c r="J91" s="3859"/>
      <c r="K91" s="3859"/>
      <c r="L91" s="363"/>
      <c r="M91" s="270"/>
    </row>
    <row r="92" spans="1:13" s="271" customFormat="1">
      <c r="A92" s="3864"/>
      <c r="B92" s="3851"/>
      <c r="C92" s="3859"/>
      <c r="D92" s="3857">
        <f t="shared" si="2"/>
        <v>0</v>
      </c>
      <c r="E92" s="3859"/>
      <c r="F92" s="3859"/>
      <c r="G92" s="3859"/>
      <c r="H92" s="3859"/>
      <c r="I92" s="3859"/>
      <c r="J92" s="3859"/>
      <c r="K92" s="3859"/>
      <c r="L92" s="363"/>
      <c r="M92" s="270"/>
    </row>
    <row r="93" spans="1:13" s="271" customFormat="1">
      <c r="A93" s="3864"/>
      <c r="B93" s="3851"/>
      <c r="C93" s="3859"/>
      <c r="D93" s="3857">
        <f t="shared" si="2"/>
        <v>0</v>
      </c>
      <c r="E93" s="3859"/>
      <c r="F93" s="3859"/>
      <c r="G93" s="3859"/>
      <c r="H93" s="3859"/>
      <c r="I93" s="3859"/>
      <c r="J93" s="3859"/>
      <c r="K93" s="3859"/>
      <c r="L93" s="363"/>
      <c r="M93" s="270"/>
    </row>
    <row r="94" spans="1:13" s="271" customFormat="1">
      <c r="A94" s="3864"/>
      <c r="B94" s="3851"/>
      <c r="C94" s="3859"/>
      <c r="D94" s="3857">
        <f t="shared" si="2"/>
        <v>0</v>
      </c>
      <c r="E94" s="3859"/>
      <c r="F94" s="3859"/>
      <c r="G94" s="3859"/>
      <c r="H94" s="3859"/>
      <c r="I94" s="3859"/>
      <c r="J94" s="3859"/>
      <c r="K94" s="3859"/>
      <c r="L94" s="363"/>
      <c r="M94" s="270"/>
    </row>
    <row r="95" spans="1:13" s="271" customFormat="1">
      <c r="A95" s="3864"/>
      <c r="B95" s="3851"/>
      <c r="C95" s="3859"/>
      <c r="D95" s="3857">
        <f t="shared" si="2"/>
        <v>0</v>
      </c>
      <c r="E95" s="3859"/>
      <c r="F95" s="3859"/>
      <c r="G95" s="3859"/>
      <c r="H95" s="3859"/>
      <c r="I95" s="3859"/>
      <c r="J95" s="3859"/>
      <c r="K95" s="3859"/>
      <c r="L95" s="363"/>
      <c r="M95" s="270"/>
    </row>
    <row r="96" spans="1:13" s="271" customFormat="1" ht="20.100000000000001" customHeight="1">
      <c r="A96" s="3864"/>
      <c r="B96" s="3851"/>
      <c r="C96" s="3859"/>
      <c r="D96" s="3857">
        <f t="shared" si="2"/>
        <v>0</v>
      </c>
      <c r="E96" s="3859"/>
      <c r="F96" s="3859"/>
      <c r="G96" s="3859"/>
      <c r="H96" s="3859"/>
      <c r="I96" s="3859"/>
      <c r="J96" s="3859"/>
      <c r="K96" s="3859"/>
      <c r="L96" s="363"/>
      <c r="M96" s="270"/>
    </row>
    <row r="97" spans="1:13" s="271" customFormat="1" ht="20.100000000000001" customHeight="1">
      <c r="A97" s="3864"/>
      <c r="B97" s="3851"/>
      <c r="C97" s="3859"/>
      <c r="D97" s="3857">
        <f t="shared" si="2"/>
        <v>0</v>
      </c>
      <c r="E97" s="3859"/>
      <c r="F97" s="3859"/>
      <c r="G97" s="3859"/>
      <c r="H97" s="3859"/>
      <c r="I97" s="3859"/>
      <c r="J97" s="3859"/>
      <c r="K97" s="3859"/>
      <c r="L97" s="363"/>
      <c r="M97" s="270"/>
    </row>
    <row r="98" spans="1:13" s="271" customFormat="1" ht="20.100000000000001" customHeight="1">
      <c r="A98" s="3864"/>
      <c r="B98" s="3851"/>
      <c r="C98" s="3859"/>
      <c r="D98" s="3857">
        <f t="shared" si="2"/>
        <v>0</v>
      </c>
      <c r="E98" s="3859"/>
      <c r="F98" s="3859"/>
      <c r="G98" s="3859"/>
      <c r="H98" s="3859"/>
      <c r="I98" s="3859"/>
      <c r="J98" s="3859"/>
      <c r="K98" s="3859"/>
      <c r="L98" s="363"/>
      <c r="M98" s="270"/>
    </row>
    <row r="99" spans="1:13" s="271" customFormat="1" ht="20.100000000000001" customHeight="1">
      <c r="A99" s="3864"/>
      <c r="B99" s="3851"/>
      <c r="C99" s="3859"/>
      <c r="D99" s="3857">
        <f t="shared" si="2"/>
        <v>0</v>
      </c>
      <c r="E99" s="3859"/>
      <c r="F99" s="3859"/>
      <c r="G99" s="3859"/>
      <c r="H99" s="3859"/>
      <c r="I99" s="3859"/>
      <c r="J99" s="3859"/>
      <c r="K99" s="3859"/>
      <c r="L99" s="363"/>
      <c r="M99" s="270"/>
    </row>
    <row r="100" spans="1:13" s="271" customFormat="1">
      <c r="A100" s="3864"/>
      <c r="B100" s="3851"/>
      <c r="C100" s="3859"/>
      <c r="D100" s="3857">
        <f t="shared" si="2"/>
        <v>0</v>
      </c>
      <c r="E100" s="3859"/>
      <c r="F100" s="3859"/>
      <c r="G100" s="3859"/>
      <c r="H100" s="3859"/>
      <c r="I100" s="3859"/>
      <c r="J100" s="3859"/>
      <c r="K100" s="3859"/>
      <c r="L100" s="363"/>
      <c r="M100" s="270"/>
    </row>
    <row r="101" spans="1:13" s="271" customFormat="1" ht="20.100000000000001" customHeight="1">
      <c r="A101" s="3864"/>
      <c r="B101" s="3851"/>
      <c r="C101" s="3859"/>
      <c r="D101" s="3857">
        <f t="shared" si="2"/>
        <v>0</v>
      </c>
      <c r="E101" s="3859"/>
      <c r="F101" s="3859"/>
      <c r="G101" s="3859"/>
      <c r="H101" s="3859"/>
      <c r="I101" s="3859"/>
      <c r="J101" s="3859"/>
      <c r="K101" s="3859"/>
      <c r="L101" s="363"/>
      <c r="M101" s="270"/>
    </row>
    <row r="102" spans="1:13" s="271" customFormat="1" ht="20.100000000000001" customHeight="1">
      <c r="A102" s="3864"/>
      <c r="B102" s="3851"/>
      <c r="C102" s="3859"/>
      <c r="D102" s="3857">
        <f t="shared" si="2"/>
        <v>0</v>
      </c>
      <c r="E102" s="3859"/>
      <c r="F102" s="3859"/>
      <c r="G102" s="3859"/>
      <c r="H102" s="3859"/>
      <c r="I102" s="3859"/>
      <c r="J102" s="3859"/>
      <c r="K102" s="3859"/>
      <c r="L102" s="363"/>
      <c r="M102" s="270"/>
    </row>
    <row r="103" spans="1:13" s="271" customFormat="1" ht="20.100000000000001" customHeight="1">
      <c r="A103" s="3864"/>
      <c r="B103" s="3851"/>
      <c r="C103" s="3859"/>
      <c r="D103" s="3857">
        <f t="shared" si="2"/>
        <v>0</v>
      </c>
      <c r="E103" s="3859"/>
      <c r="F103" s="3859"/>
      <c r="G103" s="3859"/>
      <c r="H103" s="3859"/>
      <c r="I103" s="3859"/>
      <c r="J103" s="3859"/>
      <c r="K103" s="3859"/>
      <c r="L103" s="363"/>
      <c r="M103" s="270"/>
    </row>
    <row r="104" spans="1:13" s="271" customFormat="1" ht="20.100000000000001" customHeight="1">
      <c r="A104" s="3864"/>
      <c r="B104" s="3851"/>
      <c r="C104" s="3859"/>
      <c r="D104" s="3857">
        <f t="shared" si="2"/>
        <v>0</v>
      </c>
      <c r="E104" s="3859"/>
      <c r="F104" s="3859"/>
      <c r="G104" s="3859"/>
      <c r="H104" s="3859"/>
      <c r="I104" s="3859"/>
      <c r="J104" s="3859"/>
      <c r="K104" s="3859"/>
      <c r="L104" s="363"/>
      <c r="M104" s="270"/>
    </row>
    <row r="105" spans="1:13" s="271" customFormat="1" ht="20.100000000000001" customHeight="1">
      <c r="A105" s="3864"/>
      <c r="B105" s="3851"/>
      <c r="C105" s="3859"/>
      <c r="D105" s="3857">
        <f t="shared" si="2"/>
        <v>0</v>
      </c>
      <c r="E105" s="3859"/>
      <c r="F105" s="3859"/>
      <c r="G105" s="3859"/>
      <c r="H105" s="3859"/>
      <c r="I105" s="3859"/>
      <c r="J105" s="3859"/>
      <c r="K105" s="3859"/>
      <c r="L105" s="363"/>
      <c r="M105" s="270"/>
    </row>
    <row r="106" spans="1:13" s="271" customFormat="1" ht="20.100000000000001" customHeight="1">
      <c r="A106" s="3864"/>
      <c r="B106" s="3851"/>
      <c r="C106" s="3859"/>
      <c r="D106" s="3857">
        <f t="shared" si="2"/>
        <v>0</v>
      </c>
      <c r="E106" s="3859"/>
      <c r="F106" s="3859"/>
      <c r="G106" s="3859"/>
      <c r="H106" s="3859"/>
      <c r="I106" s="3859"/>
      <c r="J106" s="3859"/>
      <c r="K106" s="3859"/>
      <c r="L106" s="363"/>
      <c r="M106" s="270"/>
    </row>
    <row r="107" spans="1:13" s="271" customFormat="1" ht="20.100000000000001" customHeight="1">
      <c r="A107" s="3864"/>
      <c r="B107" s="3851"/>
      <c r="C107" s="3859"/>
      <c r="D107" s="3857">
        <f t="shared" si="2"/>
        <v>0</v>
      </c>
      <c r="E107" s="3859"/>
      <c r="F107" s="3859"/>
      <c r="G107" s="3859"/>
      <c r="H107" s="3859"/>
      <c r="I107" s="3859"/>
      <c r="J107" s="3859"/>
      <c r="K107" s="3859"/>
      <c r="L107" s="363"/>
      <c r="M107" s="270"/>
    </row>
    <row r="108" spans="1:13" s="271" customFormat="1" ht="20.100000000000001" customHeight="1">
      <c r="A108" s="3864"/>
      <c r="B108" s="3851"/>
      <c r="C108" s="3859"/>
      <c r="D108" s="3857">
        <f t="shared" si="2"/>
        <v>0</v>
      </c>
      <c r="E108" s="3859"/>
      <c r="F108" s="3859"/>
      <c r="G108" s="3859"/>
      <c r="H108" s="3859"/>
      <c r="I108" s="3859"/>
      <c r="J108" s="3859"/>
      <c r="K108" s="3859"/>
      <c r="L108" s="363"/>
      <c r="M108" s="270"/>
    </row>
    <row r="109" spans="1:13" s="271" customFormat="1">
      <c r="A109" s="3864"/>
      <c r="B109" s="3851"/>
      <c r="C109" s="3859"/>
      <c r="D109" s="3857">
        <f t="shared" si="2"/>
        <v>0</v>
      </c>
      <c r="E109" s="3859"/>
      <c r="F109" s="3859"/>
      <c r="G109" s="3859"/>
      <c r="H109" s="3859"/>
      <c r="I109" s="3859"/>
      <c r="J109" s="3859"/>
      <c r="K109" s="3859"/>
      <c r="L109" s="363"/>
      <c r="M109" s="270"/>
    </row>
    <row r="110" spans="1:13" s="271" customFormat="1" ht="20.100000000000001" customHeight="1">
      <c r="A110" s="3864"/>
      <c r="B110" s="3851"/>
      <c r="C110" s="3859"/>
      <c r="D110" s="3857">
        <f t="shared" si="2"/>
        <v>0</v>
      </c>
      <c r="E110" s="3859"/>
      <c r="F110" s="3859"/>
      <c r="G110" s="3859"/>
      <c r="H110" s="3859"/>
      <c r="I110" s="3859"/>
      <c r="J110" s="3859"/>
      <c r="K110" s="3859"/>
      <c r="L110" s="363"/>
      <c r="M110" s="270"/>
    </row>
    <row r="111" spans="1:13" s="271" customFormat="1">
      <c r="A111" s="3864"/>
      <c r="B111" s="3851"/>
      <c r="C111" s="3859"/>
      <c r="D111" s="3857">
        <f t="shared" si="2"/>
        <v>0</v>
      </c>
      <c r="E111" s="3859"/>
      <c r="F111" s="3859"/>
      <c r="G111" s="3859"/>
      <c r="H111" s="3859"/>
      <c r="I111" s="3859"/>
      <c r="J111" s="3859"/>
      <c r="K111" s="3859"/>
      <c r="L111" s="363"/>
      <c r="M111" s="270"/>
    </row>
    <row r="112" spans="1:13" s="271" customFormat="1">
      <c r="A112" s="3864"/>
      <c r="B112" s="3851"/>
      <c r="C112" s="3859"/>
      <c r="D112" s="3857">
        <f t="shared" ref="D112:D142" si="3">+C112*(100-E112)/100</f>
        <v>0</v>
      </c>
      <c r="E112" s="3859"/>
      <c r="F112" s="3859"/>
      <c r="G112" s="3859"/>
      <c r="H112" s="3859"/>
      <c r="I112" s="3859"/>
      <c r="J112" s="3859"/>
      <c r="K112" s="3859"/>
      <c r="L112" s="363"/>
      <c r="M112" s="270"/>
    </row>
    <row r="113" spans="1:13" s="271" customFormat="1">
      <c r="A113" s="3864"/>
      <c r="B113" s="272"/>
      <c r="C113" s="3859"/>
      <c r="D113" s="3857">
        <f t="shared" si="3"/>
        <v>0</v>
      </c>
      <c r="E113" s="3859"/>
      <c r="F113" s="3859"/>
      <c r="G113" s="3859"/>
      <c r="H113" s="3859"/>
      <c r="I113" s="3859"/>
      <c r="J113" s="3859"/>
      <c r="K113" s="3859"/>
      <c r="L113" s="363"/>
      <c r="M113" s="270"/>
    </row>
    <row r="114" spans="1:13" s="271" customFormat="1">
      <c r="A114" s="3864"/>
      <c r="B114" s="272"/>
      <c r="C114" s="3859"/>
      <c r="D114" s="3857">
        <f t="shared" si="3"/>
        <v>0</v>
      </c>
      <c r="E114" s="3859"/>
      <c r="F114" s="3859"/>
      <c r="G114" s="3859"/>
      <c r="H114" s="3859"/>
      <c r="I114" s="3859"/>
      <c r="J114" s="3859"/>
      <c r="K114" s="3859"/>
      <c r="L114" s="363"/>
      <c r="M114" s="270"/>
    </row>
    <row r="115" spans="1:13" s="271" customFormat="1">
      <c r="A115" s="3864"/>
      <c r="B115" s="272"/>
      <c r="C115" s="3859"/>
      <c r="D115" s="3857">
        <f t="shared" si="3"/>
        <v>0</v>
      </c>
      <c r="E115" s="3859"/>
      <c r="F115" s="3859"/>
      <c r="G115" s="3859"/>
      <c r="H115" s="3859"/>
      <c r="I115" s="3859"/>
      <c r="J115" s="3859"/>
      <c r="K115" s="3859"/>
      <c r="L115" s="363"/>
      <c r="M115" s="270"/>
    </row>
    <row r="116" spans="1:13" s="271" customFormat="1">
      <c r="A116" s="3864"/>
      <c r="B116" s="272"/>
      <c r="C116" s="3859"/>
      <c r="D116" s="3857">
        <f t="shared" si="3"/>
        <v>0</v>
      </c>
      <c r="E116" s="3859"/>
      <c r="F116" s="3859"/>
      <c r="G116" s="3859"/>
      <c r="H116" s="3859"/>
      <c r="I116" s="3859"/>
      <c r="J116" s="3859"/>
      <c r="K116" s="3859"/>
      <c r="L116" s="363"/>
      <c r="M116" s="270"/>
    </row>
    <row r="117" spans="1:13" s="271" customFormat="1">
      <c r="A117" s="3864"/>
      <c r="B117" s="272"/>
      <c r="C117" s="3859"/>
      <c r="D117" s="3857">
        <f t="shared" si="3"/>
        <v>0</v>
      </c>
      <c r="E117" s="3859"/>
      <c r="F117" s="3859"/>
      <c r="G117" s="3859"/>
      <c r="H117" s="3859"/>
      <c r="I117" s="3859"/>
      <c r="J117" s="3859"/>
      <c r="K117" s="3859"/>
      <c r="L117" s="363"/>
      <c r="M117" s="270"/>
    </row>
    <row r="118" spans="1:13" s="271" customFormat="1">
      <c r="A118" s="3864"/>
      <c r="B118" s="272"/>
      <c r="C118" s="3859"/>
      <c r="D118" s="3857">
        <f t="shared" si="3"/>
        <v>0</v>
      </c>
      <c r="E118" s="3859"/>
      <c r="F118" s="3859"/>
      <c r="G118" s="3859"/>
      <c r="H118" s="3859"/>
      <c r="I118" s="3859"/>
      <c r="J118" s="3859"/>
      <c r="K118" s="3859"/>
      <c r="L118" s="363"/>
      <c r="M118" s="270"/>
    </row>
    <row r="119" spans="1:13" s="271" customFormat="1">
      <c r="A119" s="3864"/>
      <c r="B119" s="272"/>
      <c r="C119" s="3859"/>
      <c r="D119" s="3857">
        <f t="shared" si="3"/>
        <v>0</v>
      </c>
      <c r="E119" s="3859"/>
      <c r="F119" s="3859"/>
      <c r="G119" s="3859"/>
      <c r="H119" s="3859"/>
      <c r="I119" s="3859"/>
      <c r="J119" s="3859"/>
      <c r="K119" s="3859"/>
      <c r="L119" s="363"/>
      <c r="M119" s="270"/>
    </row>
    <row r="120" spans="1:13" s="271" customFormat="1">
      <c r="A120" s="3864"/>
      <c r="B120" s="272"/>
      <c r="C120" s="3859"/>
      <c r="D120" s="3857">
        <f t="shared" si="3"/>
        <v>0</v>
      </c>
      <c r="E120" s="3859"/>
      <c r="F120" s="3859"/>
      <c r="G120" s="3859"/>
      <c r="H120" s="3859"/>
      <c r="I120" s="3859"/>
      <c r="J120" s="3859"/>
      <c r="K120" s="3859"/>
      <c r="L120" s="363"/>
      <c r="M120" s="270"/>
    </row>
    <row r="121" spans="1:13" s="271" customFormat="1">
      <c r="A121" s="3864"/>
      <c r="B121" s="272"/>
      <c r="C121" s="3859"/>
      <c r="D121" s="3857">
        <f t="shared" si="3"/>
        <v>0</v>
      </c>
      <c r="E121" s="3859"/>
      <c r="F121" s="3859"/>
      <c r="G121" s="3859"/>
      <c r="H121" s="3859"/>
      <c r="I121" s="3859"/>
      <c r="J121" s="3859"/>
      <c r="K121" s="3859"/>
      <c r="L121" s="363"/>
      <c r="M121" s="270"/>
    </row>
    <row r="122" spans="1:13" s="272" customFormat="1">
      <c r="A122" s="3864"/>
      <c r="C122" s="3859"/>
      <c r="D122" s="3857">
        <f t="shared" si="3"/>
        <v>0</v>
      </c>
      <c r="E122" s="3859"/>
      <c r="F122" s="3859"/>
      <c r="G122" s="3859"/>
      <c r="H122" s="3859"/>
      <c r="I122" s="3859"/>
      <c r="J122" s="3859"/>
      <c r="K122" s="3859"/>
      <c r="L122" s="363"/>
      <c r="M122" s="270"/>
    </row>
    <row r="123" spans="1:13" s="272" customFormat="1">
      <c r="A123" s="3864"/>
      <c r="C123" s="3859"/>
      <c r="D123" s="3857">
        <f t="shared" si="3"/>
        <v>0</v>
      </c>
      <c r="E123" s="3859"/>
      <c r="F123" s="3859"/>
      <c r="G123" s="3859"/>
      <c r="H123" s="3859"/>
      <c r="I123" s="3859"/>
      <c r="J123" s="3859"/>
      <c r="K123" s="3859"/>
      <c r="L123" s="363"/>
      <c r="M123" s="270"/>
    </row>
    <row r="124" spans="1:13" s="272" customFormat="1">
      <c r="A124" s="3864"/>
      <c r="C124" s="3859"/>
      <c r="D124" s="3857">
        <f t="shared" si="3"/>
        <v>0</v>
      </c>
      <c r="E124" s="3859"/>
      <c r="F124" s="3859"/>
      <c r="G124" s="3859"/>
      <c r="H124" s="3859"/>
      <c r="I124" s="3859"/>
      <c r="J124" s="3859"/>
      <c r="K124" s="3859"/>
      <c r="L124" s="363"/>
      <c r="M124" s="270"/>
    </row>
    <row r="125" spans="1:13" s="272" customFormat="1">
      <c r="A125" s="3864"/>
      <c r="C125" s="3859"/>
      <c r="D125" s="3857">
        <f t="shared" si="3"/>
        <v>0</v>
      </c>
      <c r="E125" s="3859"/>
      <c r="F125" s="3859"/>
      <c r="G125" s="3859"/>
      <c r="H125" s="3859"/>
      <c r="I125" s="3859"/>
      <c r="J125" s="3859"/>
      <c r="K125" s="3859"/>
      <c r="L125" s="363"/>
      <c r="M125" s="270"/>
    </row>
    <row r="126" spans="1:13" s="272" customFormat="1">
      <c r="A126" s="3864"/>
      <c r="C126" s="3859"/>
      <c r="D126" s="3857">
        <f t="shared" si="3"/>
        <v>0</v>
      </c>
      <c r="E126" s="3859"/>
      <c r="F126" s="3859"/>
      <c r="G126" s="3859"/>
      <c r="H126" s="3859"/>
      <c r="I126" s="3859"/>
      <c r="J126" s="3859"/>
      <c r="K126" s="3859"/>
      <c r="L126" s="363"/>
      <c r="M126" s="270"/>
    </row>
    <row r="127" spans="1:13" s="272" customFormat="1">
      <c r="A127" s="3864"/>
      <c r="C127" s="3859"/>
      <c r="D127" s="3857">
        <f t="shared" si="3"/>
        <v>0</v>
      </c>
      <c r="E127" s="3859"/>
      <c r="F127" s="3859"/>
      <c r="G127" s="3859"/>
      <c r="H127" s="3859"/>
      <c r="I127" s="3859"/>
      <c r="J127" s="3859"/>
      <c r="K127" s="3859"/>
      <c r="L127" s="363"/>
      <c r="M127" s="270"/>
    </row>
    <row r="128" spans="1:13" s="272" customFormat="1">
      <c r="A128" s="3864"/>
      <c r="C128" s="3859"/>
      <c r="D128" s="3857">
        <f t="shared" si="3"/>
        <v>0</v>
      </c>
      <c r="E128" s="3859"/>
      <c r="F128" s="3859"/>
      <c r="G128" s="3859"/>
      <c r="H128" s="3859"/>
      <c r="I128" s="3859"/>
      <c r="J128" s="3859"/>
      <c r="K128" s="3859"/>
      <c r="L128" s="363"/>
      <c r="M128" s="270"/>
    </row>
    <row r="129" spans="1:13" s="272" customFormat="1">
      <c r="A129" s="3864"/>
      <c r="C129" s="3859"/>
      <c r="D129" s="3857">
        <f t="shared" si="3"/>
        <v>0</v>
      </c>
      <c r="E129" s="3859"/>
      <c r="F129" s="3859"/>
      <c r="G129" s="3859"/>
      <c r="H129" s="3859"/>
      <c r="I129" s="3859"/>
      <c r="J129" s="3859"/>
      <c r="K129" s="3859"/>
      <c r="L129" s="363"/>
      <c r="M129" s="270"/>
    </row>
    <row r="130" spans="1:13" s="272" customFormat="1">
      <c r="A130" s="3864"/>
      <c r="C130" s="3859"/>
      <c r="D130" s="3857">
        <f t="shared" si="3"/>
        <v>0</v>
      </c>
      <c r="E130" s="3859"/>
      <c r="F130" s="3859"/>
      <c r="G130" s="3859"/>
      <c r="H130" s="3859"/>
      <c r="I130" s="3859"/>
      <c r="J130" s="3859"/>
      <c r="K130" s="3859"/>
      <c r="L130" s="363"/>
      <c r="M130" s="270"/>
    </row>
    <row r="131" spans="1:13" s="272" customFormat="1">
      <c r="A131" s="3864"/>
      <c r="C131" s="3859"/>
      <c r="D131" s="3857">
        <f t="shared" si="3"/>
        <v>0</v>
      </c>
      <c r="E131" s="3859"/>
      <c r="F131" s="3859"/>
      <c r="G131" s="3859"/>
      <c r="H131" s="3859"/>
      <c r="I131" s="3859"/>
      <c r="J131" s="3859"/>
      <c r="K131" s="3859"/>
      <c r="L131" s="363"/>
      <c r="M131" s="270"/>
    </row>
    <row r="132" spans="1:13" s="272" customFormat="1">
      <c r="A132" s="3864"/>
      <c r="C132" s="3859"/>
      <c r="D132" s="3857">
        <f t="shared" si="3"/>
        <v>0</v>
      </c>
      <c r="E132" s="3859"/>
      <c r="F132" s="3859"/>
      <c r="G132" s="3859"/>
      <c r="H132" s="3859"/>
      <c r="I132" s="3859"/>
      <c r="J132" s="3859"/>
      <c r="K132" s="3859"/>
      <c r="L132" s="363"/>
      <c r="M132" s="270"/>
    </row>
    <row r="133" spans="1:13" s="272" customFormat="1">
      <c r="A133" s="3864"/>
      <c r="C133" s="3859"/>
      <c r="D133" s="3857">
        <f t="shared" si="3"/>
        <v>0</v>
      </c>
      <c r="E133" s="3859"/>
      <c r="F133" s="3859"/>
      <c r="G133" s="3859"/>
      <c r="H133" s="3859"/>
      <c r="I133" s="3859"/>
      <c r="J133" s="3859"/>
      <c r="K133" s="3859"/>
      <c r="L133" s="363"/>
      <c r="M133" s="270"/>
    </row>
    <row r="134" spans="1:13" s="272" customFormat="1">
      <c r="A134" s="3864"/>
      <c r="C134" s="3859"/>
      <c r="D134" s="3857">
        <f t="shared" si="3"/>
        <v>0</v>
      </c>
      <c r="E134" s="3859"/>
      <c r="F134" s="3859"/>
      <c r="G134" s="3859"/>
      <c r="H134" s="3859"/>
      <c r="I134" s="3859"/>
      <c r="J134" s="3859"/>
      <c r="K134" s="3859"/>
      <c r="L134" s="363"/>
      <c r="M134" s="270"/>
    </row>
    <row r="135" spans="1:13" s="272" customFormat="1">
      <c r="A135" s="3864"/>
      <c r="C135" s="3859"/>
      <c r="D135" s="3857">
        <f t="shared" si="3"/>
        <v>0</v>
      </c>
      <c r="E135" s="3859"/>
      <c r="F135" s="3859"/>
      <c r="G135" s="3859"/>
      <c r="H135" s="3859"/>
      <c r="I135" s="3859"/>
      <c r="J135" s="3859"/>
      <c r="K135" s="3859"/>
      <c r="L135" s="363"/>
      <c r="M135" s="270"/>
    </row>
    <row r="136" spans="1:13" s="272" customFormat="1">
      <c r="A136" s="3864"/>
      <c r="C136" s="3859"/>
      <c r="D136" s="3857">
        <f t="shared" si="3"/>
        <v>0</v>
      </c>
      <c r="E136" s="3859"/>
      <c r="F136" s="3859"/>
      <c r="G136" s="3859"/>
      <c r="H136" s="3859"/>
      <c r="I136" s="3859"/>
      <c r="J136" s="3859"/>
      <c r="K136" s="3859"/>
      <c r="L136" s="363"/>
      <c r="M136" s="270"/>
    </row>
    <row r="137" spans="1:13" s="272" customFormat="1">
      <c r="A137" s="3864"/>
      <c r="C137" s="3859"/>
      <c r="D137" s="3857">
        <f t="shared" si="3"/>
        <v>0</v>
      </c>
      <c r="E137" s="3859"/>
      <c r="F137" s="3859"/>
      <c r="G137" s="3859"/>
      <c r="H137" s="3859"/>
      <c r="I137" s="3859"/>
      <c r="J137" s="3859"/>
      <c r="K137" s="3859"/>
      <c r="L137" s="363"/>
      <c r="M137" s="270"/>
    </row>
    <row r="138" spans="1:13" s="272" customFormat="1">
      <c r="A138" s="3864"/>
      <c r="C138" s="3859"/>
      <c r="D138" s="3857">
        <f t="shared" si="3"/>
        <v>0</v>
      </c>
      <c r="E138" s="3859"/>
      <c r="F138" s="3859"/>
      <c r="G138" s="3859"/>
      <c r="H138" s="3859"/>
      <c r="I138" s="3859"/>
      <c r="J138" s="3859"/>
      <c r="K138" s="3859"/>
      <c r="L138" s="363"/>
      <c r="M138" s="270"/>
    </row>
    <row r="139" spans="1:13" s="272" customFormat="1">
      <c r="A139" s="3864"/>
      <c r="C139" s="3859"/>
      <c r="D139" s="3857">
        <f t="shared" si="3"/>
        <v>0</v>
      </c>
      <c r="E139" s="3859"/>
      <c r="F139" s="3859"/>
      <c r="G139" s="3859"/>
      <c r="H139" s="3859"/>
      <c r="I139" s="3859"/>
      <c r="J139" s="3859"/>
      <c r="K139" s="3859"/>
      <c r="L139" s="363"/>
      <c r="M139" s="270"/>
    </row>
    <row r="140" spans="1:13">
      <c r="C140" s="3859"/>
      <c r="D140" s="3857">
        <f t="shared" si="3"/>
        <v>0</v>
      </c>
      <c r="E140" s="3859"/>
      <c r="F140" s="3859"/>
      <c r="G140" s="3859"/>
      <c r="H140" s="3859"/>
      <c r="I140" s="3859"/>
      <c r="J140" s="3859"/>
      <c r="K140" s="3859"/>
      <c r="L140" s="363"/>
    </row>
    <row r="141" spans="1:13">
      <c r="C141" s="3859"/>
      <c r="D141" s="3857">
        <f t="shared" si="3"/>
        <v>0</v>
      </c>
      <c r="E141" s="3859"/>
      <c r="F141" s="3859"/>
      <c r="G141" s="3859"/>
      <c r="H141" s="3859"/>
      <c r="I141" s="3859"/>
      <c r="J141" s="3859"/>
      <c r="K141" s="3859"/>
      <c r="L141" s="363"/>
    </row>
    <row r="142" spans="1:13">
      <c r="C142" s="3859"/>
      <c r="D142" s="3857">
        <f t="shared" si="3"/>
        <v>0</v>
      </c>
      <c r="E142" s="3859"/>
      <c r="F142" s="3859"/>
      <c r="G142" s="3859"/>
      <c r="H142" s="3859"/>
      <c r="I142" s="3859"/>
      <c r="J142" s="3859"/>
      <c r="K142" s="3859"/>
      <c r="L142" s="363"/>
    </row>
  </sheetData>
  <autoFilter ref="B6:B16"/>
  <mergeCells count="36">
    <mergeCell ref="C53:J53"/>
    <mergeCell ref="C50:J50"/>
    <mergeCell ref="C29:J29"/>
    <mergeCell ref="C47:J47"/>
    <mergeCell ref="C33:J33"/>
    <mergeCell ref="C39:J39"/>
    <mergeCell ref="C43:J43"/>
    <mergeCell ref="C44:J44"/>
    <mergeCell ref="C45:J45"/>
    <mergeCell ref="C21:J21"/>
    <mergeCell ref="A23:A24"/>
    <mergeCell ref="C23:J23"/>
    <mergeCell ref="C25:J25"/>
    <mergeCell ref="A26:A27"/>
    <mergeCell ref="C27:J27"/>
    <mergeCell ref="A12:A13"/>
    <mergeCell ref="C12:J12"/>
    <mergeCell ref="C13:J13"/>
    <mergeCell ref="I5:K5"/>
    <mergeCell ref="C18:J18"/>
    <mergeCell ref="I3:K3"/>
    <mergeCell ref="I4:K4"/>
    <mergeCell ref="A5:B5"/>
    <mergeCell ref="C5:F5"/>
    <mergeCell ref="C7:J7"/>
    <mergeCell ref="A3:B3"/>
    <mergeCell ref="C3:F3"/>
    <mergeCell ref="G3:H3"/>
    <mergeCell ref="A4:B4"/>
    <mergeCell ref="C4:F4"/>
    <mergeCell ref="G4:H4"/>
    <mergeCell ref="A1:L1"/>
    <mergeCell ref="A2:B2"/>
    <mergeCell ref="C2:F2"/>
    <mergeCell ref="G2:H2"/>
    <mergeCell ref="I2:K2"/>
  </mergeCell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FF00"/>
  </sheetPr>
  <dimension ref="A1:M144"/>
  <sheetViews>
    <sheetView workbookViewId="0">
      <pane ySplit="6" topLeftCell="A61" activePane="bottomLeft" state="frozen"/>
      <selection pane="bottomLeft" activeCell="D71" sqref="D71"/>
    </sheetView>
  </sheetViews>
  <sheetFormatPr defaultRowHeight="15.75"/>
  <cols>
    <col min="1" max="1" width="11" style="273" customWidth="1"/>
    <col min="2" max="3" width="10.140625" style="272" customWidth="1"/>
    <col min="4" max="4" width="11.140625" style="272" customWidth="1"/>
    <col min="5" max="5" width="11.7109375" style="272" customWidth="1"/>
    <col min="6" max="6" width="11.85546875" style="272" customWidth="1"/>
    <col min="7" max="7" width="12.85546875" style="272" customWidth="1"/>
    <col min="8" max="8" width="12.28515625" style="272" customWidth="1"/>
    <col min="9" max="9" width="12" style="272" customWidth="1"/>
    <col min="10" max="11" width="15" style="272" customWidth="1"/>
    <col min="12" max="12" width="48.28515625" style="271" customWidth="1"/>
    <col min="13" max="16384" width="9.140625" style="270"/>
  </cols>
  <sheetData>
    <row r="1" spans="1:13" s="281" customFormat="1" ht="30.75" customHeight="1" thickTop="1">
      <c r="A1" s="4298" t="s">
        <v>823</v>
      </c>
      <c r="B1" s="4299"/>
      <c r="C1" s="4299"/>
      <c r="D1" s="4299"/>
      <c r="E1" s="4299"/>
      <c r="F1" s="4299"/>
      <c r="G1" s="4299"/>
      <c r="H1" s="4299"/>
      <c r="I1" s="4299"/>
      <c r="J1" s="4299"/>
      <c r="K1" s="4299"/>
      <c r="L1" s="4300"/>
      <c r="M1" s="288"/>
    </row>
    <row r="2" spans="1:13" ht="20.25" customHeight="1">
      <c r="A2" s="4289" t="s">
        <v>215</v>
      </c>
      <c r="B2" s="4373"/>
      <c r="C2" s="4358">
        <f>(56+114+30)*25</f>
        <v>5000</v>
      </c>
      <c r="D2" s="4281"/>
      <c r="E2" s="4281"/>
      <c r="F2" s="4359"/>
      <c r="G2" s="4268"/>
      <c r="H2" s="4399"/>
      <c r="I2" s="4365" t="s">
        <v>216</v>
      </c>
      <c r="J2" s="4366"/>
      <c r="K2" s="4350">
        <v>8</v>
      </c>
      <c r="L2" s="4351"/>
      <c r="M2" s="285"/>
    </row>
    <row r="3" spans="1:13" ht="30.75" customHeight="1">
      <c r="A3" s="4289" t="s">
        <v>217</v>
      </c>
      <c r="B3" s="4373"/>
      <c r="C3" s="4358" t="s">
        <v>688</v>
      </c>
      <c r="D3" s="4281"/>
      <c r="E3" s="4281"/>
      <c r="F3" s="4359"/>
      <c r="G3" s="4931" t="s">
        <v>822</v>
      </c>
      <c r="H3" s="4932"/>
      <c r="I3" s="4365" t="s">
        <v>218</v>
      </c>
      <c r="J3" s="4366"/>
      <c r="K3" s="4352">
        <v>112</v>
      </c>
      <c r="L3" s="4353"/>
      <c r="M3" s="285"/>
    </row>
    <row r="4" spans="1:13" ht="20.25" customHeight="1">
      <c r="A4" s="4289" t="s">
        <v>219</v>
      </c>
      <c r="B4" s="4373"/>
      <c r="C4" s="4358" t="s">
        <v>241</v>
      </c>
      <c r="D4" s="4281"/>
      <c r="E4" s="4281"/>
      <c r="F4" s="4359"/>
      <c r="G4" s="4268"/>
      <c r="H4" s="4399"/>
      <c r="I4" s="4365" t="s">
        <v>220</v>
      </c>
      <c r="J4" s="4366"/>
      <c r="K4" s="4350" t="s">
        <v>4207</v>
      </c>
      <c r="L4" s="4351"/>
      <c r="M4" s="285"/>
    </row>
    <row r="5" spans="1:13" ht="31.5" customHeight="1" thickBot="1">
      <c r="A5" s="4289" t="s">
        <v>221</v>
      </c>
      <c r="B5" s="4373"/>
      <c r="C5" s="4358" t="s">
        <v>5797</v>
      </c>
      <c r="D5" s="4281"/>
      <c r="E5" s="4281"/>
      <c r="F5" s="4359"/>
      <c r="G5" s="4419" t="s">
        <v>309</v>
      </c>
      <c r="H5" s="4420"/>
      <c r="I5" s="4365" t="s">
        <v>325</v>
      </c>
      <c r="J5" s="4366"/>
      <c r="K5" s="4421" t="s">
        <v>821</v>
      </c>
      <c r="L5" s="4422"/>
      <c r="M5" s="285"/>
    </row>
    <row r="6" spans="1:13" s="281" customFormat="1" ht="35.25" customHeight="1" thickTop="1">
      <c r="A6" s="284" t="s">
        <v>1</v>
      </c>
      <c r="B6" s="283" t="s">
        <v>0</v>
      </c>
      <c r="C6" s="283" t="s">
        <v>2</v>
      </c>
      <c r="D6" s="283" t="s">
        <v>3</v>
      </c>
      <c r="E6" s="283" t="s">
        <v>4</v>
      </c>
      <c r="F6" s="283" t="s">
        <v>5</v>
      </c>
      <c r="G6" s="283" t="s">
        <v>6</v>
      </c>
      <c r="H6" s="283" t="s">
        <v>7</v>
      </c>
      <c r="I6" s="283" t="s">
        <v>8</v>
      </c>
      <c r="J6" s="283" t="s">
        <v>9</v>
      </c>
      <c r="K6" s="283" t="s">
        <v>6286</v>
      </c>
      <c r="L6" s="282" t="s">
        <v>10</v>
      </c>
    </row>
    <row r="7" spans="1:13" ht="63" customHeight="1">
      <c r="A7" s="1930">
        <v>41809</v>
      </c>
      <c r="B7" s="1937" t="s">
        <v>32</v>
      </c>
      <c r="C7" s="4338" t="s">
        <v>820</v>
      </c>
      <c r="D7" s="4332"/>
      <c r="E7" s="4332"/>
      <c r="F7" s="4332"/>
      <c r="G7" s="4332"/>
      <c r="H7" s="4332"/>
      <c r="I7" s="4332"/>
      <c r="J7" s="4339"/>
      <c r="K7" s="3517" t="s">
        <v>2571</v>
      </c>
      <c r="L7" s="2205" t="s">
        <v>2571</v>
      </c>
    </row>
    <row r="8" spans="1:13" s="271" customFormat="1" ht="20.100000000000001" customHeight="1">
      <c r="A8" s="274">
        <v>41811</v>
      </c>
      <c r="B8" s="275" t="s">
        <v>16</v>
      </c>
      <c r="C8" s="291">
        <v>255</v>
      </c>
      <c r="D8" s="292">
        <f>+C8*(100-E8)/100</f>
        <v>127.5</v>
      </c>
      <c r="E8" s="291">
        <v>50</v>
      </c>
      <c r="F8" s="291"/>
      <c r="G8" s="291">
        <v>210</v>
      </c>
      <c r="H8" s="291"/>
      <c r="I8" s="291"/>
      <c r="J8" s="291"/>
      <c r="K8" s="3256"/>
      <c r="L8" s="363" t="s">
        <v>20</v>
      </c>
      <c r="M8" s="270"/>
    </row>
    <row r="9" spans="1:13" s="271" customFormat="1">
      <c r="A9" s="274">
        <v>41813</v>
      </c>
      <c r="B9" s="275" t="s">
        <v>143</v>
      </c>
      <c r="C9" s="291"/>
      <c r="D9" s="292"/>
      <c r="E9" s="291"/>
      <c r="F9" s="291"/>
      <c r="G9" s="291"/>
      <c r="H9" s="291">
        <v>2430</v>
      </c>
      <c r="I9" s="291">
        <v>100</v>
      </c>
      <c r="J9" s="291"/>
      <c r="K9" s="3256"/>
      <c r="L9" s="363" t="s">
        <v>169</v>
      </c>
      <c r="M9" s="270"/>
    </row>
    <row r="10" spans="1:13" ht="20.100000000000001" customHeight="1">
      <c r="A10" s="274">
        <v>41880</v>
      </c>
      <c r="B10" s="275" t="s">
        <v>143</v>
      </c>
      <c r="C10" s="291"/>
      <c r="D10" s="292"/>
      <c r="E10" s="291"/>
      <c r="F10" s="291"/>
      <c r="G10" s="291"/>
      <c r="H10" s="372">
        <v>4855</v>
      </c>
      <c r="I10" s="372">
        <v>90</v>
      </c>
      <c r="J10" s="372"/>
      <c r="K10" s="372"/>
      <c r="L10" s="363" t="s">
        <v>819</v>
      </c>
    </row>
    <row r="11" spans="1:13" s="271" customFormat="1" ht="20.25" customHeight="1">
      <c r="A11" s="274">
        <v>41890</v>
      </c>
      <c r="B11" s="275" t="s">
        <v>16</v>
      </c>
      <c r="C11" s="291">
        <v>145</v>
      </c>
      <c r="D11" s="292">
        <f>+C11*(100-E11)/100</f>
        <v>143.55000000000001</v>
      </c>
      <c r="E11" s="291">
        <v>1</v>
      </c>
      <c r="F11" s="291"/>
      <c r="G11" s="291">
        <v>235</v>
      </c>
      <c r="H11" s="291"/>
      <c r="I11" s="291"/>
      <c r="J11" s="291"/>
      <c r="K11" s="3256"/>
      <c r="L11" s="363" t="s">
        <v>283</v>
      </c>
      <c r="M11" s="270"/>
    </row>
    <row r="12" spans="1:13" s="271" customFormat="1" ht="20.25" customHeight="1">
      <c r="A12" s="274">
        <v>41890</v>
      </c>
      <c r="B12" s="275" t="s">
        <v>12</v>
      </c>
      <c r="C12" s="4414" t="s">
        <v>797</v>
      </c>
      <c r="D12" s="4271"/>
      <c r="E12" s="4271"/>
      <c r="F12" s="4271"/>
      <c r="G12" s="4271"/>
      <c r="H12" s="4271"/>
      <c r="I12" s="4271"/>
      <c r="J12" s="4415"/>
      <c r="K12" s="3250"/>
      <c r="L12" s="363"/>
      <c r="M12" s="270"/>
    </row>
    <row r="13" spans="1:13" s="271" customFormat="1" ht="20.100000000000001" customHeight="1">
      <c r="A13" s="274">
        <v>41895</v>
      </c>
      <c r="B13" s="275" t="s">
        <v>16</v>
      </c>
      <c r="C13" s="291">
        <v>155</v>
      </c>
      <c r="D13" s="292">
        <f>+C13*(100-E13)/100</f>
        <v>153.44999999999999</v>
      </c>
      <c r="E13" s="291">
        <v>1</v>
      </c>
      <c r="F13" s="291"/>
      <c r="G13" s="291">
        <v>220</v>
      </c>
      <c r="H13" s="291"/>
      <c r="I13" s="291"/>
      <c r="J13" s="291"/>
      <c r="K13" s="3256"/>
      <c r="L13" s="363" t="s">
        <v>818</v>
      </c>
      <c r="M13" s="270"/>
    </row>
    <row r="14" spans="1:13" s="271" customFormat="1">
      <c r="A14" s="274">
        <v>41960</v>
      </c>
      <c r="B14" s="275" t="s">
        <v>143</v>
      </c>
      <c r="C14" s="291"/>
      <c r="D14" s="292"/>
      <c r="E14" s="291"/>
      <c r="F14" s="291"/>
      <c r="G14" s="291"/>
      <c r="H14" s="291">
        <v>5055</v>
      </c>
      <c r="I14" s="291">
        <v>80</v>
      </c>
      <c r="J14" s="291"/>
      <c r="K14" s="3256"/>
      <c r="L14" s="363" t="s">
        <v>817</v>
      </c>
      <c r="M14" s="270"/>
    </row>
    <row r="15" spans="1:13" s="271" customFormat="1" ht="20.100000000000001" customHeight="1" thickBot="1">
      <c r="A15" s="401">
        <v>41971</v>
      </c>
      <c r="B15" s="400" t="s">
        <v>16</v>
      </c>
      <c r="C15" s="398">
        <v>105</v>
      </c>
      <c r="D15" s="399">
        <f>+C15*(100-E15)/100</f>
        <v>103.95</v>
      </c>
      <c r="E15" s="398">
        <v>1</v>
      </c>
      <c r="F15" s="398"/>
      <c r="G15" s="398">
        <v>235</v>
      </c>
      <c r="H15" s="398"/>
      <c r="I15" s="398"/>
      <c r="J15" s="398"/>
      <c r="K15" s="3318"/>
      <c r="L15" s="397" t="s">
        <v>816</v>
      </c>
      <c r="M15" s="270"/>
    </row>
    <row r="16" spans="1:13" s="271" customFormat="1" ht="20.100000000000001" customHeight="1" thickTop="1">
      <c r="A16" s="4291">
        <v>42048</v>
      </c>
      <c r="B16" s="277" t="s">
        <v>16</v>
      </c>
      <c r="C16" s="337">
        <v>75</v>
      </c>
      <c r="D16" s="338">
        <f>+C16*(100-E16)/100</f>
        <v>71.25</v>
      </c>
      <c r="E16" s="337">
        <v>5</v>
      </c>
      <c r="F16" s="337"/>
      <c r="G16" s="337">
        <v>235</v>
      </c>
      <c r="H16" s="337"/>
      <c r="I16" s="337"/>
      <c r="J16" s="337"/>
      <c r="K16" s="337"/>
      <c r="L16" s="396" t="s">
        <v>815</v>
      </c>
      <c r="M16" s="270"/>
    </row>
    <row r="17" spans="1:13" s="271" customFormat="1" ht="20.100000000000001" customHeight="1">
      <c r="A17" s="4307"/>
      <c r="B17" s="845" t="s">
        <v>351</v>
      </c>
      <c r="C17" s="4358" t="s">
        <v>2302</v>
      </c>
      <c r="D17" s="4281"/>
      <c r="E17" s="4281"/>
      <c r="F17" s="4281"/>
      <c r="G17" s="4281"/>
      <c r="H17" s="4281"/>
      <c r="I17" s="4281"/>
      <c r="J17" s="4359"/>
      <c r="K17" s="3229"/>
      <c r="L17" s="363"/>
      <c r="M17" s="270"/>
    </row>
    <row r="18" spans="1:13" s="271" customFormat="1" ht="20.100000000000001" customHeight="1">
      <c r="A18" s="274">
        <v>42086</v>
      </c>
      <c r="B18" s="275" t="s">
        <v>27</v>
      </c>
      <c r="C18" s="4345" t="s">
        <v>814</v>
      </c>
      <c r="D18" s="4274"/>
      <c r="E18" s="4274"/>
      <c r="F18" s="4274"/>
      <c r="G18" s="4274"/>
      <c r="H18" s="4274"/>
      <c r="I18" s="4274"/>
      <c r="J18" s="4346"/>
      <c r="K18" s="3226"/>
      <c r="L18" s="363"/>
      <c r="M18" s="270"/>
    </row>
    <row r="19" spans="1:13" s="271" customFormat="1" ht="20.100000000000001" customHeight="1">
      <c r="A19" s="4293">
        <v>42122</v>
      </c>
      <c r="B19" s="275" t="s">
        <v>12</v>
      </c>
      <c r="C19" s="4345" t="s">
        <v>813</v>
      </c>
      <c r="D19" s="4274"/>
      <c r="E19" s="4274"/>
      <c r="F19" s="4274"/>
      <c r="G19" s="4274"/>
      <c r="H19" s="4274"/>
      <c r="I19" s="4274"/>
      <c r="J19" s="4346"/>
      <c r="K19" s="3226"/>
      <c r="L19" s="363"/>
      <c r="M19" s="270"/>
    </row>
    <row r="20" spans="1:13" s="271" customFormat="1" ht="20.100000000000001" customHeight="1">
      <c r="A20" s="4294"/>
      <c r="B20" s="277" t="s">
        <v>15</v>
      </c>
      <c r="C20" s="4345" t="s">
        <v>812</v>
      </c>
      <c r="D20" s="4274"/>
      <c r="E20" s="4274"/>
      <c r="F20" s="4274"/>
      <c r="G20" s="4274"/>
      <c r="H20" s="4274"/>
      <c r="I20" s="4274"/>
      <c r="J20" s="4346"/>
      <c r="K20" s="3226"/>
      <c r="L20" s="363"/>
      <c r="M20" s="270"/>
    </row>
    <row r="21" spans="1:13" s="271" customFormat="1" ht="37.5" customHeight="1">
      <c r="A21" s="4294"/>
      <c r="B21" s="3554" t="s">
        <v>811</v>
      </c>
      <c r="C21" s="4463" t="s">
        <v>810</v>
      </c>
      <c r="D21" s="4464"/>
      <c r="E21" s="4464"/>
      <c r="F21" s="4464"/>
      <c r="G21" s="4464"/>
      <c r="H21" s="4464"/>
      <c r="I21" s="4464"/>
      <c r="J21" s="4465"/>
      <c r="K21" s="3548" t="s">
        <v>3976</v>
      </c>
      <c r="L21" s="1655" t="s">
        <v>3976</v>
      </c>
      <c r="M21" s="270"/>
    </row>
    <row r="22" spans="1:13" s="271" customFormat="1" ht="36.75" customHeight="1">
      <c r="A22" s="4307"/>
      <c r="B22" s="277" t="s">
        <v>11</v>
      </c>
      <c r="C22" s="4968" t="s">
        <v>809</v>
      </c>
      <c r="D22" s="4969"/>
      <c r="E22" s="4969"/>
      <c r="F22" s="4969"/>
      <c r="G22" s="4969"/>
      <c r="H22" s="4969"/>
      <c r="I22" s="4969"/>
      <c r="J22" s="4970"/>
      <c r="K22" s="3336"/>
      <c r="L22" s="363"/>
      <c r="M22" s="270"/>
    </row>
    <row r="23" spans="1:13" s="271" customFormat="1" ht="31.5">
      <c r="A23" s="274">
        <v>42134</v>
      </c>
      <c r="B23" s="275" t="s">
        <v>143</v>
      </c>
      <c r="C23" s="291"/>
      <c r="D23" s="292"/>
      <c r="E23" s="291"/>
      <c r="F23" s="291"/>
      <c r="G23" s="291"/>
      <c r="H23" s="291">
        <v>3320</v>
      </c>
      <c r="I23" s="291">
        <v>70</v>
      </c>
      <c r="J23" s="291"/>
      <c r="K23" s="3256"/>
      <c r="L23" s="271" t="s">
        <v>878</v>
      </c>
      <c r="M23" s="270"/>
    </row>
    <row r="24" spans="1:13" s="271" customFormat="1" ht="20.100000000000001" customHeight="1">
      <c r="A24" s="4293">
        <v>42140</v>
      </c>
      <c r="B24" s="275" t="s">
        <v>16</v>
      </c>
      <c r="C24" s="291">
        <v>145</v>
      </c>
      <c r="D24" s="292">
        <f>+C24*(100-E24)/100</f>
        <v>139.19999999999999</v>
      </c>
      <c r="E24" s="291">
        <v>4</v>
      </c>
      <c r="F24" s="291"/>
      <c r="G24" s="291">
        <v>250</v>
      </c>
      <c r="H24" s="291"/>
      <c r="I24" s="291"/>
      <c r="J24" s="291"/>
      <c r="K24" s="3256"/>
      <c r="L24" s="363" t="s">
        <v>376</v>
      </c>
      <c r="M24" s="270"/>
    </row>
    <row r="25" spans="1:13" s="271" customFormat="1" ht="20.100000000000001" customHeight="1">
      <c r="A25" s="4307"/>
      <c r="B25" s="845" t="s">
        <v>351</v>
      </c>
      <c r="C25" s="4358" t="s">
        <v>2303</v>
      </c>
      <c r="D25" s="4281"/>
      <c r="E25" s="4281"/>
      <c r="F25" s="4281"/>
      <c r="G25" s="4281"/>
      <c r="H25" s="4281"/>
      <c r="I25" s="4281"/>
      <c r="J25" s="4359"/>
      <c r="K25" s="3229"/>
      <c r="L25" s="363"/>
      <c r="M25" s="270"/>
    </row>
    <row r="26" spans="1:13" s="523" customFormat="1" ht="19.5" customHeight="1">
      <c r="A26" s="520">
        <v>42152</v>
      </c>
      <c r="B26" s="521" t="s">
        <v>12</v>
      </c>
      <c r="C26" s="4965" t="s">
        <v>1946</v>
      </c>
      <c r="D26" s="4966"/>
      <c r="E26" s="4966"/>
      <c r="F26" s="4966"/>
      <c r="G26" s="4966"/>
      <c r="H26" s="4966"/>
      <c r="I26" s="4966"/>
      <c r="J26" s="4967"/>
      <c r="K26" s="3335"/>
      <c r="L26" s="522"/>
    </row>
    <row r="27" spans="1:13" s="271" customFormat="1" ht="20.100000000000001" customHeight="1">
      <c r="A27" s="274">
        <v>42172</v>
      </c>
      <c r="B27" s="561" t="s">
        <v>16</v>
      </c>
      <c r="C27" s="291">
        <v>105</v>
      </c>
      <c r="D27" s="292">
        <f>+C27*(100-E27)/100</f>
        <v>99.75</v>
      </c>
      <c r="E27" s="291">
        <v>5</v>
      </c>
      <c r="F27" s="291"/>
      <c r="G27" s="291">
        <v>210</v>
      </c>
      <c r="H27" s="291"/>
      <c r="I27" s="291"/>
      <c r="J27" s="291"/>
      <c r="K27" s="3256"/>
      <c r="L27" s="363" t="s">
        <v>283</v>
      </c>
      <c r="M27" s="270"/>
    </row>
    <row r="28" spans="1:13" s="271" customFormat="1" ht="20.100000000000001" customHeight="1">
      <c r="A28" s="844">
        <v>42266</v>
      </c>
      <c r="B28" s="700" t="s">
        <v>16</v>
      </c>
      <c r="C28" s="291">
        <v>120</v>
      </c>
      <c r="D28" s="292">
        <f>+C28*(100-E28)/100</f>
        <v>114</v>
      </c>
      <c r="E28" s="291">
        <v>5</v>
      </c>
      <c r="F28" s="291"/>
      <c r="G28" s="291">
        <v>210</v>
      </c>
      <c r="H28" s="291"/>
      <c r="I28" s="291"/>
      <c r="J28" s="291"/>
      <c r="K28" s="3256"/>
      <c r="L28" s="363" t="s">
        <v>2132</v>
      </c>
      <c r="M28" s="270"/>
    </row>
    <row r="29" spans="1:13" s="271" customFormat="1" ht="21" customHeight="1">
      <c r="A29" s="4293">
        <v>42316</v>
      </c>
      <c r="B29" s="785" t="s">
        <v>143</v>
      </c>
      <c r="C29" s="788"/>
      <c r="D29" s="786"/>
      <c r="E29" s="788"/>
      <c r="F29" s="788"/>
      <c r="G29" s="788"/>
      <c r="H29" s="788">
        <v>4860</v>
      </c>
      <c r="I29" s="788">
        <v>94</v>
      </c>
      <c r="J29" s="788"/>
      <c r="K29" s="3256"/>
      <c r="L29" s="787" t="s">
        <v>2248</v>
      </c>
      <c r="M29" s="270"/>
    </row>
    <row r="30" spans="1:13" s="271" customFormat="1">
      <c r="A30" s="4307"/>
      <c r="B30" s="845" t="s">
        <v>351</v>
      </c>
      <c r="C30" s="4358" t="s">
        <v>2304</v>
      </c>
      <c r="D30" s="4281"/>
      <c r="E30" s="4281"/>
      <c r="F30" s="4281"/>
      <c r="G30" s="4281"/>
      <c r="H30" s="4281"/>
      <c r="I30" s="4281"/>
      <c r="J30" s="4359"/>
      <c r="K30" s="3229"/>
      <c r="L30" s="363"/>
      <c r="M30" s="270"/>
    </row>
    <row r="31" spans="1:13" s="271" customFormat="1" ht="20.100000000000001" customHeight="1" thickBot="1">
      <c r="A31" s="1711">
        <v>42344</v>
      </c>
      <c r="B31" s="505" t="s">
        <v>16</v>
      </c>
      <c r="C31" s="1454">
        <v>65</v>
      </c>
      <c r="D31" s="1421">
        <f>+C31*(100-E31)/100</f>
        <v>61.75</v>
      </c>
      <c r="E31" s="1454">
        <v>5</v>
      </c>
      <c r="F31" s="1454"/>
      <c r="G31" s="1454">
        <v>255</v>
      </c>
      <c r="H31" s="1454"/>
      <c r="I31" s="1454"/>
      <c r="J31" s="1454"/>
      <c r="K31" s="1454"/>
      <c r="L31" s="1455" t="s">
        <v>2307</v>
      </c>
      <c r="M31" s="270"/>
    </row>
    <row r="32" spans="1:13" s="271" customFormat="1" ht="16.5" thickTop="1">
      <c r="A32" s="308">
        <v>42383</v>
      </c>
      <c r="B32" s="307" t="s">
        <v>143</v>
      </c>
      <c r="C32" s="446"/>
      <c r="D32" s="322"/>
      <c r="E32" s="446"/>
      <c r="F32" s="446"/>
      <c r="G32" s="446"/>
      <c r="H32" s="446">
        <v>4850</v>
      </c>
      <c r="I32" s="446">
        <v>100</v>
      </c>
      <c r="J32" s="446"/>
      <c r="K32" s="446"/>
      <c r="L32" s="377" t="s">
        <v>2390</v>
      </c>
      <c r="M32" s="270"/>
    </row>
    <row r="33" spans="1:13" s="271" customFormat="1">
      <c r="A33" s="274">
        <v>42456</v>
      </c>
      <c r="B33" s="1126" t="s">
        <v>16</v>
      </c>
      <c r="C33" s="291">
        <v>55</v>
      </c>
      <c r="D33" s="292">
        <f>+C33*(100-E33)/100</f>
        <v>48.4</v>
      </c>
      <c r="E33" s="291">
        <v>12</v>
      </c>
      <c r="F33" s="291"/>
      <c r="G33" s="291">
        <v>330</v>
      </c>
      <c r="H33" s="291"/>
      <c r="I33" s="291"/>
      <c r="J33" s="291"/>
      <c r="K33" s="3256"/>
      <c r="L33" s="363" t="s">
        <v>3178</v>
      </c>
      <c r="M33" s="270"/>
    </row>
    <row r="34" spans="1:13" s="271" customFormat="1">
      <c r="A34" s="274">
        <v>42470</v>
      </c>
      <c r="B34" s="1168" t="s">
        <v>12</v>
      </c>
      <c r="C34" s="4965" t="s">
        <v>3238</v>
      </c>
      <c r="D34" s="4966"/>
      <c r="E34" s="4966"/>
      <c r="F34" s="4966"/>
      <c r="G34" s="4966"/>
      <c r="H34" s="4966"/>
      <c r="I34" s="4966"/>
      <c r="J34" s="4967"/>
      <c r="K34" s="3335"/>
      <c r="L34" s="363"/>
      <c r="M34" s="270"/>
    </row>
    <row r="35" spans="1:13" s="271" customFormat="1">
      <c r="A35" s="274">
        <v>42548</v>
      </c>
      <c r="B35" s="1241" t="s">
        <v>404</v>
      </c>
      <c r="C35" s="4345" t="s">
        <v>3379</v>
      </c>
      <c r="D35" s="4274"/>
      <c r="E35" s="4274"/>
      <c r="F35" s="4274"/>
      <c r="G35" s="4274"/>
      <c r="H35" s="4274"/>
      <c r="I35" s="4274"/>
      <c r="J35" s="4346"/>
      <c r="K35" s="3226"/>
      <c r="L35" s="363"/>
      <c r="M35" s="270"/>
    </row>
    <row r="36" spans="1:13" s="271" customFormat="1">
      <c r="A36" s="274">
        <v>42579</v>
      </c>
      <c r="B36" s="1264" t="s">
        <v>27</v>
      </c>
      <c r="C36" s="4345" t="s">
        <v>3441</v>
      </c>
      <c r="D36" s="4274"/>
      <c r="E36" s="4274"/>
      <c r="F36" s="4274"/>
      <c r="G36" s="4274"/>
      <c r="H36" s="4274"/>
      <c r="I36" s="4274"/>
      <c r="J36" s="4346"/>
      <c r="K36" s="3226"/>
      <c r="L36" s="363"/>
      <c r="M36" s="270"/>
    </row>
    <row r="37" spans="1:13" s="271" customFormat="1" ht="20.100000000000001" customHeight="1">
      <c r="A37" s="274">
        <v>42582</v>
      </c>
      <c r="B37" s="275" t="s">
        <v>16</v>
      </c>
      <c r="C37" s="291">
        <v>25</v>
      </c>
      <c r="D37" s="292">
        <f>+C37*(100-E37)/100</f>
        <v>22</v>
      </c>
      <c r="E37" s="291">
        <v>12</v>
      </c>
      <c r="F37" s="291"/>
      <c r="G37" s="291">
        <v>280</v>
      </c>
      <c r="H37" s="291"/>
      <c r="I37" s="291"/>
      <c r="J37" s="291"/>
      <c r="K37" s="3256"/>
      <c r="L37" s="363" t="s">
        <v>3395</v>
      </c>
      <c r="M37" s="270"/>
    </row>
    <row r="38" spans="1:13" s="271" customFormat="1" ht="20.100000000000001" customHeight="1">
      <c r="A38" s="274">
        <v>42583</v>
      </c>
      <c r="B38" s="275" t="s">
        <v>143</v>
      </c>
      <c r="C38" s="291"/>
      <c r="D38" s="292"/>
      <c r="E38" s="291"/>
      <c r="F38" s="291"/>
      <c r="G38" s="291"/>
      <c r="H38" s="291">
        <v>5685</v>
      </c>
      <c r="I38" s="291">
        <v>100</v>
      </c>
      <c r="J38" s="291"/>
      <c r="K38" s="3256"/>
      <c r="L38" s="363" t="s">
        <v>3465</v>
      </c>
      <c r="M38" s="270"/>
    </row>
    <row r="39" spans="1:13" s="271" customFormat="1">
      <c r="A39" s="274">
        <v>42664</v>
      </c>
      <c r="B39" s="275" t="s">
        <v>16</v>
      </c>
      <c r="C39" s="291">
        <v>55</v>
      </c>
      <c r="D39" s="292">
        <f>+C39*(100-E39)/100</f>
        <v>48.4</v>
      </c>
      <c r="E39" s="291">
        <v>12</v>
      </c>
      <c r="F39" s="291"/>
      <c r="G39" s="291">
        <v>246</v>
      </c>
      <c r="H39" s="291"/>
      <c r="I39" s="291"/>
      <c r="J39" s="291"/>
      <c r="K39" s="3256"/>
      <c r="L39" s="363" t="s">
        <v>3724</v>
      </c>
      <c r="M39" s="270"/>
    </row>
    <row r="40" spans="1:13" s="271" customFormat="1" ht="20.100000000000001" customHeight="1">
      <c r="A40" s="274">
        <v>42722</v>
      </c>
      <c r="B40" s="275" t="s">
        <v>12</v>
      </c>
      <c r="C40" s="4345" t="s">
        <v>156</v>
      </c>
      <c r="D40" s="4274"/>
      <c r="E40" s="4274"/>
      <c r="F40" s="4274"/>
      <c r="G40" s="4274"/>
      <c r="H40" s="4274"/>
      <c r="I40" s="4274"/>
      <c r="J40" s="4346"/>
      <c r="K40" s="3226"/>
      <c r="L40" s="363"/>
      <c r="M40" s="270"/>
    </row>
    <row r="41" spans="1:13" s="271" customFormat="1" ht="20.100000000000001" customHeight="1">
      <c r="A41" s="4293">
        <v>42724</v>
      </c>
      <c r="B41" s="1608" t="s">
        <v>12</v>
      </c>
      <c r="C41" s="4345" t="s">
        <v>3772</v>
      </c>
      <c r="D41" s="4274"/>
      <c r="E41" s="4274"/>
      <c r="F41" s="4274"/>
      <c r="G41" s="4274"/>
      <c r="H41" s="4274"/>
      <c r="I41" s="4274"/>
      <c r="J41" s="4346"/>
      <c r="K41" s="3226"/>
      <c r="L41" s="363"/>
      <c r="M41" s="270"/>
    </row>
    <row r="42" spans="1:13" s="271" customFormat="1" ht="20.100000000000001" customHeight="1" thickBot="1">
      <c r="A42" s="4292"/>
      <c r="B42" s="299" t="s">
        <v>425</v>
      </c>
      <c r="C42" s="4378" t="s">
        <v>3773</v>
      </c>
      <c r="D42" s="4379"/>
      <c r="E42" s="4379"/>
      <c r="F42" s="4379"/>
      <c r="G42" s="4379"/>
      <c r="H42" s="4379"/>
      <c r="I42" s="4379"/>
      <c r="J42" s="4380"/>
      <c r="K42" s="3240"/>
      <c r="L42" s="374"/>
      <c r="M42" s="270"/>
    </row>
    <row r="43" spans="1:13" s="271" customFormat="1" ht="20.100000000000001" customHeight="1" thickTop="1">
      <c r="A43" s="1609">
        <v>42754</v>
      </c>
      <c r="B43" s="1610" t="s">
        <v>12</v>
      </c>
      <c r="C43" s="4729" t="s">
        <v>469</v>
      </c>
      <c r="D43" s="4730"/>
      <c r="E43" s="4730"/>
      <c r="F43" s="4730"/>
      <c r="G43" s="4730"/>
      <c r="H43" s="4730"/>
      <c r="I43" s="4730"/>
      <c r="J43" s="4731"/>
      <c r="K43" s="3309"/>
      <c r="L43" s="396"/>
      <c r="M43" s="270"/>
    </row>
    <row r="44" spans="1:13" s="271" customFormat="1" ht="20.100000000000001" customHeight="1">
      <c r="A44" s="274">
        <v>42797</v>
      </c>
      <c r="B44" s="1608" t="s">
        <v>16</v>
      </c>
      <c r="C44" s="291">
        <v>65</v>
      </c>
      <c r="D44" s="292">
        <f>+C44*(100-E44)/100</f>
        <v>55.25</v>
      </c>
      <c r="E44" s="291">
        <v>15</v>
      </c>
      <c r="F44" s="291"/>
      <c r="G44" s="291">
        <v>250</v>
      </c>
      <c r="H44" s="291"/>
      <c r="I44" s="291"/>
      <c r="J44" s="291"/>
      <c r="K44" s="3256"/>
      <c r="L44" s="363" t="s">
        <v>2752</v>
      </c>
      <c r="M44" s="270"/>
    </row>
    <row r="45" spans="1:13" s="271" customFormat="1" ht="20.100000000000001" customHeight="1">
      <c r="A45" s="274">
        <v>42813</v>
      </c>
      <c r="B45" s="275" t="s">
        <v>143</v>
      </c>
      <c r="C45" s="291"/>
      <c r="D45" s="292"/>
      <c r="E45" s="291"/>
      <c r="F45" s="291"/>
      <c r="G45" s="291"/>
      <c r="H45" s="291">
        <v>4955</v>
      </c>
      <c r="I45" s="291">
        <v>83</v>
      </c>
      <c r="J45" s="291"/>
      <c r="K45" s="3256"/>
      <c r="L45" s="363" t="s">
        <v>3955</v>
      </c>
      <c r="M45" s="270"/>
    </row>
    <row r="46" spans="1:13" s="271" customFormat="1" ht="21.75" customHeight="1">
      <c r="A46" s="274">
        <v>43004</v>
      </c>
      <c r="B46" s="275" t="s">
        <v>14</v>
      </c>
      <c r="C46" s="4345" t="s">
        <v>4259</v>
      </c>
      <c r="D46" s="4274"/>
      <c r="E46" s="4274"/>
      <c r="F46" s="4274"/>
      <c r="G46" s="4274"/>
      <c r="H46" s="4274"/>
      <c r="I46" s="4274"/>
      <c r="J46" s="4346"/>
      <c r="K46" s="3226"/>
      <c r="L46" s="363"/>
      <c r="M46" s="270"/>
    </row>
    <row r="47" spans="1:13" s="271" customFormat="1" ht="20.100000000000001" customHeight="1">
      <c r="A47" s="274">
        <v>43023</v>
      </c>
      <c r="B47" s="275" t="s">
        <v>143</v>
      </c>
      <c r="C47" s="291"/>
      <c r="D47" s="292"/>
      <c r="E47" s="291"/>
      <c r="F47" s="291"/>
      <c r="G47" s="291"/>
      <c r="H47" s="291">
        <v>5070</v>
      </c>
      <c r="I47" s="291">
        <v>80</v>
      </c>
      <c r="J47" s="291"/>
      <c r="K47" s="3256"/>
      <c r="L47" s="363" t="s">
        <v>4289</v>
      </c>
      <c r="M47" s="270"/>
    </row>
    <row r="48" spans="1:13" s="271" customFormat="1" ht="20.100000000000001" customHeight="1" thickBot="1">
      <c r="A48" s="300">
        <v>43091</v>
      </c>
      <c r="B48" s="299" t="s">
        <v>16</v>
      </c>
      <c r="C48" s="2185">
        <v>62</v>
      </c>
      <c r="D48" s="341">
        <f>+C48*(100-E48)/100</f>
        <v>49.6</v>
      </c>
      <c r="E48" s="2185">
        <v>20</v>
      </c>
      <c r="F48" s="2185"/>
      <c r="G48" s="2185">
        <v>230</v>
      </c>
      <c r="H48" s="2185"/>
      <c r="I48" s="2185"/>
      <c r="J48" s="2185"/>
      <c r="K48" s="3267"/>
      <c r="L48" s="374" t="s">
        <v>3987</v>
      </c>
      <c r="M48" s="270"/>
    </row>
    <row r="49" spans="1:13" s="271" customFormat="1" ht="16.5" thickTop="1">
      <c r="A49" s="2179">
        <v>43180</v>
      </c>
      <c r="B49" s="2184" t="s">
        <v>143</v>
      </c>
      <c r="C49" s="337"/>
      <c r="D49" s="338"/>
      <c r="E49" s="337"/>
      <c r="F49" s="337"/>
      <c r="G49" s="337"/>
      <c r="H49" s="337">
        <v>5000</v>
      </c>
      <c r="I49" s="337">
        <v>92</v>
      </c>
      <c r="J49" s="337"/>
      <c r="K49" s="337"/>
      <c r="L49" s="396" t="s">
        <v>4579</v>
      </c>
      <c r="M49" s="270"/>
    </row>
    <row r="50" spans="1:13" s="271" customFormat="1" ht="43.5" customHeight="1">
      <c r="A50" s="274">
        <v>43314</v>
      </c>
      <c r="B50" s="275" t="s">
        <v>14</v>
      </c>
      <c r="C50" s="4414" t="s">
        <v>5531</v>
      </c>
      <c r="D50" s="4271"/>
      <c r="E50" s="4271"/>
      <c r="F50" s="4271"/>
      <c r="G50" s="4271"/>
      <c r="H50" s="4271"/>
      <c r="I50" s="4271"/>
      <c r="J50" s="4415"/>
      <c r="K50" s="3250"/>
      <c r="L50" s="363"/>
      <c r="M50" s="270"/>
    </row>
    <row r="51" spans="1:13" s="271" customFormat="1">
      <c r="A51" s="4293">
        <v>43320</v>
      </c>
      <c r="B51" s="275" t="s">
        <v>143</v>
      </c>
      <c r="C51" s="291"/>
      <c r="D51" s="292"/>
      <c r="E51" s="291"/>
      <c r="F51" s="291"/>
      <c r="G51" s="291"/>
      <c r="H51" s="291">
        <v>4935</v>
      </c>
      <c r="I51" s="291">
        <v>100</v>
      </c>
      <c r="J51" s="291"/>
      <c r="K51" s="3256"/>
      <c r="L51" s="363"/>
      <c r="M51" s="270"/>
    </row>
    <row r="52" spans="1:13" s="271" customFormat="1">
      <c r="A52" s="4307"/>
      <c r="B52" s="275" t="s">
        <v>12</v>
      </c>
      <c r="C52" s="4340" t="s">
        <v>4809</v>
      </c>
      <c r="D52" s="4263"/>
      <c r="E52" s="4263"/>
      <c r="F52" s="4263"/>
      <c r="G52" s="4263"/>
      <c r="H52" s="4263"/>
      <c r="I52" s="4263"/>
      <c r="J52" s="4344"/>
      <c r="K52" s="3221"/>
      <c r="L52" s="363"/>
      <c r="M52" s="270"/>
    </row>
    <row r="53" spans="1:13" s="271" customFormat="1">
      <c r="A53" s="274">
        <v>43329</v>
      </c>
      <c r="B53" s="275" t="s">
        <v>12</v>
      </c>
      <c r="C53" s="4340" t="s">
        <v>4809</v>
      </c>
      <c r="D53" s="4263"/>
      <c r="E53" s="4263"/>
      <c r="F53" s="4263"/>
      <c r="G53" s="4263"/>
      <c r="H53" s="4263"/>
      <c r="I53" s="4263"/>
      <c r="J53" s="4344"/>
      <c r="K53" s="3221"/>
      <c r="L53" s="363"/>
      <c r="M53" s="270"/>
    </row>
    <row r="54" spans="1:13" s="271" customFormat="1">
      <c r="A54" s="274">
        <v>43340</v>
      </c>
      <c r="B54" s="275" t="s">
        <v>16</v>
      </c>
      <c r="C54" s="291">
        <v>95</v>
      </c>
      <c r="D54" s="292">
        <f>+C54*(100-E54)/100</f>
        <v>76</v>
      </c>
      <c r="E54" s="291">
        <v>20</v>
      </c>
      <c r="F54" s="291"/>
      <c r="G54" s="291">
        <v>200</v>
      </c>
      <c r="H54" s="291"/>
      <c r="I54" s="291"/>
      <c r="J54" s="291"/>
      <c r="K54" s="3256"/>
      <c r="L54" s="363" t="s">
        <v>4817</v>
      </c>
      <c r="M54" s="270"/>
    </row>
    <row r="55" spans="1:13" s="271" customFormat="1" ht="20.100000000000001" customHeight="1">
      <c r="A55" s="274">
        <v>43366</v>
      </c>
      <c r="B55" s="275" t="s">
        <v>12</v>
      </c>
      <c r="C55" s="4358" t="s">
        <v>4884</v>
      </c>
      <c r="D55" s="4281"/>
      <c r="E55" s="4281"/>
      <c r="F55" s="4281"/>
      <c r="G55" s="4281"/>
      <c r="H55" s="4281"/>
      <c r="I55" s="4281"/>
      <c r="J55" s="4359"/>
      <c r="K55" s="3229"/>
      <c r="L55" s="363"/>
      <c r="M55" s="270"/>
    </row>
    <row r="56" spans="1:13" s="271" customFormat="1" ht="34.5" customHeight="1">
      <c r="A56" s="274">
        <v>43369</v>
      </c>
      <c r="B56" s="275" t="s">
        <v>12</v>
      </c>
      <c r="C56" s="4414" t="s">
        <v>4940</v>
      </c>
      <c r="D56" s="4271"/>
      <c r="E56" s="4271"/>
      <c r="F56" s="4271"/>
      <c r="G56" s="4271"/>
      <c r="H56" s="4271"/>
      <c r="I56" s="4271"/>
      <c r="J56" s="4415"/>
      <c r="K56" s="3250"/>
      <c r="L56" s="363"/>
      <c r="M56" s="270"/>
    </row>
    <row r="57" spans="1:13" s="271" customFormat="1" ht="34.5" customHeight="1">
      <c r="A57" s="274">
        <v>43397</v>
      </c>
      <c r="B57" s="275" t="s">
        <v>16</v>
      </c>
      <c r="C57" s="291">
        <v>50</v>
      </c>
      <c r="D57" s="292">
        <f t="shared" ref="D57:D89" si="0">+C57*(100-E57)/100</f>
        <v>47.5</v>
      </c>
      <c r="E57" s="291">
        <v>5</v>
      </c>
      <c r="F57" s="291"/>
      <c r="G57" s="291">
        <v>205</v>
      </c>
      <c r="H57" s="291"/>
      <c r="I57" s="291"/>
      <c r="J57" s="291"/>
      <c r="K57" s="3256"/>
      <c r="L57" s="363" t="s">
        <v>4945</v>
      </c>
      <c r="M57" s="270"/>
    </row>
    <row r="58" spans="1:13" s="271" customFormat="1" ht="18" customHeight="1">
      <c r="A58" s="274">
        <v>43409</v>
      </c>
      <c r="B58" s="275" t="s">
        <v>14</v>
      </c>
      <c r="C58" s="4358" t="s">
        <v>5530</v>
      </c>
      <c r="D58" s="4281"/>
      <c r="E58" s="4281"/>
      <c r="F58" s="4281"/>
      <c r="G58" s="4281"/>
      <c r="H58" s="4281"/>
      <c r="I58" s="4281"/>
      <c r="J58" s="4359"/>
      <c r="K58" s="3229"/>
      <c r="L58" s="363"/>
      <c r="M58" s="270"/>
    </row>
    <row r="59" spans="1:13" s="271" customFormat="1" ht="18" customHeight="1">
      <c r="A59" s="2459">
        <v>43417</v>
      </c>
      <c r="B59" s="2458" t="s">
        <v>12</v>
      </c>
      <c r="C59" s="4358" t="s">
        <v>4990</v>
      </c>
      <c r="D59" s="4281"/>
      <c r="E59" s="4281"/>
      <c r="F59" s="4281"/>
      <c r="G59" s="4281"/>
      <c r="H59" s="4281"/>
      <c r="I59" s="4281"/>
      <c r="J59" s="4359"/>
      <c r="K59" s="3229"/>
      <c r="L59" s="363"/>
      <c r="M59" s="270"/>
    </row>
    <row r="60" spans="1:13" s="271" customFormat="1">
      <c r="A60" s="318">
        <v>43424</v>
      </c>
      <c r="B60" s="448" t="s">
        <v>143</v>
      </c>
      <c r="C60" s="449"/>
      <c r="D60" s="316"/>
      <c r="E60" s="449"/>
      <c r="F60" s="449"/>
      <c r="G60" s="449"/>
      <c r="H60" s="449">
        <v>5050</v>
      </c>
      <c r="I60" s="449">
        <v>100</v>
      </c>
      <c r="J60" s="449"/>
      <c r="K60" s="449"/>
      <c r="L60" s="376" t="s">
        <v>407</v>
      </c>
      <c r="M60" s="270"/>
    </row>
    <row r="61" spans="1:13" s="271" customFormat="1">
      <c r="A61" s="274">
        <v>43424</v>
      </c>
      <c r="B61" s="275" t="s">
        <v>12</v>
      </c>
      <c r="C61" s="4358" t="s">
        <v>4990</v>
      </c>
      <c r="D61" s="4281"/>
      <c r="E61" s="4281"/>
      <c r="F61" s="4281"/>
      <c r="G61" s="4281"/>
      <c r="H61" s="4281"/>
      <c r="I61" s="4281"/>
      <c r="J61" s="4359"/>
      <c r="K61" s="3229"/>
      <c r="L61" s="363"/>
      <c r="M61" s="270"/>
    </row>
    <row r="62" spans="1:13" s="271" customFormat="1" ht="16.5" thickBot="1">
      <c r="A62" s="300">
        <v>43456</v>
      </c>
      <c r="B62" s="299" t="s">
        <v>12</v>
      </c>
      <c r="C62" s="4362" t="s">
        <v>5130</v>
      </c>
      <c r="D62" s="4363"/>
      <c r="E62" s="4363"/>
      <c r="F62" s="4363"/>
      <c r="G62" s="4363"/>
      <c r="H62" s="4363"/>
      <c r="I62" s="4363"/>
      <c r="J62" s="4364"/>
      <c r="K62" s="3232"/>
      <c r="L62" s="374"/>
      <c r="M62" s="270"/>
    </row>
    <row r="63" spans="1:13" s="271" customFormat="1" ht="16.5" thickTop="1">
      <c r="A63" s="2600">
        <v>43514</v>
      </c>
      <c r="B63" s="2604" t="s">
        <v>16</v>
      </c>
      <c r="C63" s="337">
        <v>40</v>
      </c>
      <c r="D63" s="338">
        <f t="shared" si="0"/>
        <v>30</v>
      </c>
      <c r="E63" s="337">
        <v>25</v>
      </c>
      <c r="F63" s="337"/>
      <c r="G63" s="337">
        <v>200</v>
      </c>
      <c r="H63" s="337"/>
      <c r="I63" s="337"/>
      <c r="J63" s="337"/>
      <c r="K63" s="337"/>
      <c r="L63" s="396" t="s">
        <v>4696</v>
      </c>
      <c r="M63" s="270"/>
    </row>
    <row r="64" spans="1:13" s="271" customFormat="1" ht="20.100000000000001" customHeight="1">
      <c r="A64" s="274">
        <v>43553</v>
      </c>
      <c r="B64" s="275" t="s">
        <v>14</v>
      </c>
      <c r="C64" s="4345" t="s">
        <v>5529</v>
      </c>
      <c r="D64" s="4274"/>
      <c r="E64" s="4274"/>
      <c r="F64" s="4274"/>
      <c r="G64" s="4274"/>
      <c r="H64" s="4274"/>
      <c r="I64" s="4274"/>
      <c r="J64" s="4346"/>
      <c r="K64" s="3226"/>
      <c r="L64" s="363"/>
      <c r="M64" s="270"/>
    </row>
    <row r="65" spans="1:13" s="271" customFormat="1" ht="20.100000000000001" customHeight="1">
      <c r="A65" s="274">
        <v>43560</v>
      </c>
      <c r="B65" s="275" t="s">
        <v>12</v>
      </c>
      <c r="C65" s="4345" t="s">
        <v>2820</v>
      </c>
      <c r="D65" s="4274"/>
      <c r="E65" s="4274"/>
      <c r="F65" s="4274"/>
      <c r="G65" s="4274"/>
      <c r="H65" s="4274"/>
      <c r="I65" s="4274"/>
      <c r="J65" s="4346"/>
      <c r="K65" s="3226"/>
      <c r="L65" s="363"/>
      <c r="M65" s="270"/>
    </row>
    <row r="66" spans="1:13" s="271" customFormat="1" ht="20.100000000000001" customHeight="1">
      <c r="A66" s="2743">
        <v>43589</v>
      </c>
      <c r="B66" s="2742" t="s">
        <v>12</v>
      </c>
      <c r="C66" s="4345" t="s">
        <v>5378</v>
      </c>
      <c r="D66" s="4274"/>
      <c r="E66" s="4274"/>
      <c r="F66" s="4274"/>
      <c r="G66" s="4274"/>
      <c r="H66" s="4274"/>
      <c r="I66" s="4274"/>
      <c r="J66" s="4346"/>
      <c r="K66" s="3226"/>
      <c r="L66" s="363"/>
      <c r="M66" s="270"/>
    </row>
    <row r="67" spans="1:13" s="271" customFormat="1" ht="20.100000000000001" customHeight="1">
      <c r="A67" s="274">
        <v>43794</v>
      </c>
      <c r="B67" s="275" t="s">
        <v>16</v>
      </c>
      <c r="C67" s="291">
        <v>55</v>
      </c>
      <c r="D67" s="292">
        <f t="shared" si="0"/>
        <v>41.25</v>
      </c>
      <c r="E67" s="291">
        <v>25</v>
      </c>
      <c r="F67" s="291"/>
      <c r="G67" s="291">
        <v>150</v>
      </c>
      <c r="H67" s="291"/>
      <c r="I67" s="291"/>
      <c r="J67" s="291"/>
      <c r="K67" s="337"/>
      <c r="L67" s="396" t="s">
        <v>4696</v>
      </c>
      <c r="M67" s="270"/>
    </row>
    <row r="68" spans="1:13" s="271" customFormat="1" ht="33.75" customHeight="1">
      <c r="A68" s="274">
        <v>43799</v>
      </c>
      <c r="B68" s="275" t="s">
        <v>12</v>
      </c>
      <c r="C68" s="4340" t="s">
        <v>5798</v>
      </c>
      <c r="D68" s="4263"/>
      <c r="E68" s="4263"/>
      <c r="F68" s="4263"/>
      <c r="G68" s="4263"/>
      <c r="H68" s="4263"/>
      <c r="I68" s="4263"/>
      <c r="J68" s="4344"/>
      <c r="K68" s="3221"/>
      <c r="L68" s="2917" t="s">
        <v>5796</v>
      </c>
      <c r="M68" s="270"/>
    </row>
    <row r="69" spans="1:13" s="271" customFormat="1" ht="20.100000000000001" customHeight="1">
      <c r="A69" s="274">
        <v>43884</v>
      </c>
      <c r="B69" s="275" t="s">
        <v>27</v>
      </c>
      <c r="C69" s="4345" t="s">
        <v>6046</v>
      </c>
      <c r="D69" s="4274"/>
      <c r="E69" s="4274"/>
      <c r="F69" s="4274"/>
      <c r="G69" s="4274"/>
      <c r="H69" s="4274"/>
      <c r="I69" s="4274"/>
      <c r="J69" s="4346"/>
      <c r="K69" s="3226"/>
      <c r="L69" s="363"/>
      <c r="M69" s="270"/>
    </row>
    <row r="70" spans="1:13" s="271" customFormat="1" ht="20.100000000000001" customHeight="1">
      <c r="A70" s="274">
        <v>43964</v>
      </c>
      <c r="B70" s="275" t="s">
        <v>11</v>
      </c>
      <c r="C70" s="4345" t="s">
        <v>6165</v>
      </c>
      <c r="D70" s="4274"/>
      <c r="E70" s="4274"/>
      <c r="F70" s="4274"/>
      <c r="G70" s="4274"/>
      <c r="H70" s="4274"/>
      <c r="I70" s="4274"/>
      <c r="J70" s="4346"/>
      <c r="K70" s="3226"/>
      <c r="L70" s="363"/>
      <c r="M70" s="270"/>
    </row>
    <row r="71" spans="1:13" s="271" customFormat="1" ht="20.100000000000001" customHeight="1">
      <c r="A71" s="274"/>
      <c r="B71" s="275"/>
      <c r="C71" s="291"/>
      <c r="D71" s="292">
        <f t="shared" si="0"/>
        <v>0</v>
      </c>
      <c r="E71" s="291"/>
      <c r="F71" s="291"/>
      <c r="G71" s="291"/>
      <c r="H71" s="291"/>
      <c r="I71" s="291"/>
      <c r="J71" s="291"/>
      <c r="K71" s="3256"/>
      <c r="L71" s="363"/>
      <c r="M71" s="270"/>
    </row>
    <row r="72" spans="1:13" s="271" customFormat="1">
      <c r="A72" s="274"/>
      <c r="B72" s="275"/>
      <c r="C72" s="291"/>
      <c r="D72" s="292">
        <f t="shared" si="0"/>
        <v>0</v>
      </c>
      <c r="E72" s="291"/>
      <c r="F72" s="291"/>
      <c r="G72" s="291"/>
      <c r="H72" s="291"/>
      <c r="I72" s="291"/>
      <c r="J72" s="291"/>
      <c r="K72" s="3256"/>
      <c r="L72" s="363"/>
      <c r="M72" s="270"/>
    </row>
    <row r="73" spans="1:13" s="271" customFormat="1" ht="20.100000000000001" customHeight="1">
      <c r="A73" s="274"/>
      <c r="B73" s="275"/>
      <c r="C73" s="291"/>
      <c r="D73" s="292">
        <f t="shared" si="0"/>
        <v>0</v>
      </c>
      <c r="E73" s="291"/>
      <c r="F73" s="291"/>
      <c r="G73" s="291"/>
      <c r="H73" s="291"/>
      <c r="I73" s="291"/>
      <c r="J73" s="291"/>
      <c r="K73" s="3256"/>
      <c r="L73" s="363"/>
      <c r="M73" s="270"/>
    </row>
    <row r="74" spans="1:13" s="271" customFormat="1">
      <c r="A74" s="274"/>
      <c r="B74" s="275"/>
      <c r="C74" s="291"/>
      <c r="D74" s="292">
        <f t="shared" si="0"/>
        <v>0</v>
      </c>
      <c r="E74" s="291"/>
      <c r="F74" s="291"/>
      <c r="G74" s="291"/>
      <c r="H74" s="291"/>
      <c r="I74" s="291"/>
      <c r="J74" s="291"/>
      <c r="K74" s="3256"/>
      <c r="L74" s="363"/>
      <c r="M74" s="270"/>
    </row>
    <row r="75" spans="1:13" s="271" customFormat="1" ht="20.100000000000001" customHeight="1">
      <c r="A75" s="274"/>
      <c r="B75" s="275"/>
      <c r="C75" s="291"/>
      <c r="D75" s="292">
        <f t="shared" si="0"/>
        <v>0</v>
      </c>
      <c r="E75" s="291"/>
      <c r="F75" s="291"/>
      <c r="G75" s="291"/>
      <c r="H75" s="291"/>
      <c r="I75" s="291"/>
      <c r="J75" s="291"/>
      <c r="K75" s="3256"/>
      <c r="L75" s="363"/>
      <c r="M75" s="270"/>
    </row>
    <row r="76" spans="1:13" s="271" customFormat="1">
      <c r="A76" s="274"/>
      <c r="B76" s="275"/>
      <c r="C76" s="291"/>
      <c r="D76" s="292">
        <f t="shared" si="0"/>
        <v>0</v>
      </c>
      <c r="E76" s="291"/>
      <c r="F76" s="291"/>
      <c r="G76" s="291"/>
      <c r="H76" s="291"/>
      <c r="I76" s="291"/>
      <c r="J76" s="291"/>
      <c r="K76" s="3256"/>
      <c r="L76" s="363"/>
      <c r="M76" s="270"/>
    </row>
    <row r="77" spans="1:13" s="271" customFormat="1">
      <c r="A77" s="274"/>
      <c r="B77" s="275"/>
      <c r="C77" s="291"/>
      <c r="D77" s="292">
        <f t="shared" si="0"/>
        <v>0</v>
      </c>
      <c r="E77" s="291"/>
      <c r="F77" s="291"/>
      <c r="G77" s="291"/>
      <c r="H77" s="291"/>
      <c r="I77" s="291"/>
      <c r="J77" s="291"/>
      <c r="K77" s="3256"/>
      <c r="L77" s="363"/>
      <c r="M77" s="270"/>
    </row>
    <row r="78" spans="1:13" s="271" customFormat="1">
      <c r="A78" s="274"/>
      <c r="B78" s="275"/>
      <c r="C78" s="291"/>
      <c r="D78" s="292">
        <f t="shared" si="0"/>
        <v>0</v>
      </c>
      <c r="E78" s="291"/>
      <c r="F78" s="291"/>
      <c r="G78" s="291"/>
      <c r="H78" s="291"/>
      <c r="I78" s="291"/>
      <c r="J78" s="291"/>
      <c r="K78" s="3256"/>
      <c r="L78" s="363"/>
      <c r="M78" s="270"/>
    </row>
    <row r="79" spans="1:13" s="271" customFormat="1" ht="20.100000000000001" customHeight="1">
      <c r="A79" s="274"/>
      <c r="B79" s="275"/>
      <c r="C79" s="291"/>
      <c r="D79" s="292">
        <f t="shared" si="0"/>
        <v>0</v>
      </c>
      <c r="E79" s="291"/>
      <c r="F79" s="291"/>
      <c r="G79" s="291"/>
      <c r="H79" s="291"/>
      <c r="I79" s="291"/>
      <c r="J79" s="291"/>
      <c r="K79" s="3256"/>
      <c r="L79" s="363"/>
      <c r="M79" s="270"/>
    </row>
    <row r="80" spans="1:13" s="271" customFormat="1" ht="20.100000000000001" customHeight="1">
      <c r="A80" s="274"/>
      <c r="B80" s="275"/>
      <c r="C80" s="291"/>
      <c r="D80" s="292">
        <f t="shared" si="0"/>
        <v>0</v>
      </c>
      <c r="E80" s="291"/>
      <c r="F80" s="291"/>
      <c r="G80" s="291"/>
      <c r="H80" s="291"/>
      <c r="I80" s="291"/>
      <c r="J80" s="291"/>
      <c r="K80" s="3256"/>
      <c r="L80" s="363"/>
      <c r="M80" s="270"/>
    </row>
    <row r="81" spans="1:13" s="271" customFormat="1" ht="20.100000000000001" customHeight="1">
      <c r="A81" s="274"/>
      <c r="B81" s="275"/>
      <c r="C81" s="291"/>
      <c r="D81" s="292">
        <f t="shared" si="0"/>
        <v>0</v>
      </c>
      <c r="E81" s="291"/>
      <c r="F81" s="291"/>
      <c r="G81" s="291"/>
      <c r="H81" s="291"/>
      <c r="I81" s="291"/>
      <c r="J81" s="291"/>
      <c r="K81" s="3256"/>
      <c r="L81" s="363"/>
      <c r="M81" s="270"/>
    </row>
    <row r="82" spans="1:13" s="271" customFormat="1" ht="20.100000000000001" customHeight="1">
      <c r="A82" s="274"/>
      <c r="B82" s="275"/>
      <c r="C82" s="291"/>
      <c r="D82" s="292">
        <f t="shared" si="0"/>
        <v>0</v>
      </c>
      <c r="E82" s="291"/>
      <c r="F82" s="291"/>
      <c r="G82" s="291"/>
      <c r="H82" s="291"/>
      <c r="I82" s="291"/>
      <c r="J82" s="291"/>
      <c r="K82" s="3256"/>
      <c r="L82" s="363"/>
      <c r="M82" s="270"/>
    </row>
    <row r="83" spans="1:13" s="271" customFormat="1">
      <c r="A83" s="274"/>
      <c r="B83" s="275"/>
      <c r="C83" s="291"/>
      <c r="D83" s="292">
        <f t="shared" si="0"/>
        <v>0</v>
      </c>
      <c r="E83" s="291"/>
      <c r="F83" s="291"/>
      <c r="G83" s="291"/>
      <c r="H83" s="291"/>
      <c r="I83" s="291"/>
      <c r="J83" s="291"/>
      <c r="K83" s="3256"/>
      <c r="L83" s="363"/>
      <c r="M83" s="270"/>
    </row>
    <row r="84" spans="1:13" s="271" customFormat="1">
      <c r="A84" s="274"/>
      <c r="B84" s="275"/>
      <c r="C84" s="291"/>
      <c r="D84" s="292">
        <f t="shared" si="0"/>
        <v>0</v>
      </c>
      <c r="E84" s="291"/>
      <c r="F84" s="291"/>
      <c r="G84" s="291"/>
      <c r="H84" s="291"/>
      <c r="I84" s="291"/>
      <c r="J84" s="291"/>
      <c r="K84" s="3256"/>
      <c r="L84" s="363"/>
      <c r="M84" s="270"/>
    </row>
    <row r="85" spans="1:13" s="271" customFormat="1">
      <c r="A85" s="274"/>
      <c r="B85" s="275"/>
      <c r="C85" s="291"/>
      <c r="D85" s="292">
        <f t="shared" si="0"/>
        <v>0</v>
      </c>
      <c r="E85" s="291"/>
      <c r="F85" s="291"/>
      <c r="G85" s="291"/>
      <c r="H85" s="291"/>
      <c r="I85" s="291"/>
      <c r="J85" s="291"/>
      <c r="K85" s="3256"/>
      <c r="L85" s="363"/>
      <c r="M85" s="270"/>
    </row>
    <row r="86" spans="1:13" s="271" customFormat="1" ht="20.100000000000001" customHeight="1">
      <c r="A86" s="274"/>
      <c r="B86" s="275"/>
      <c r="C86" s="291"/>
      <c r="D86" s="292">
        <f t="shared" si="0"/>
        <v>0</v>
      </c>
      <c r="E86" s="291"/>
      <c r="F86" s="291"/>
      <c r="G86" s="291"/>
      <c r="H86" s="291"/>
      <c r="I86" s="291"/>
      <c r="J86" s="291"/>
      <c r="K86" s="3256"/>
      <c r="L86" s="363"/>
      <c r="M86" s="270"/>
    </row>
    <row r="87" spans="1:13" s="271" customFormat="1">
      <c r="A87" s="274"/>
      <c r="B87" s="275"/>
      <c r="C87" s="291"/>
      <c r="D87" s="292">
        <f t="shared" si="0"/>
        <v>0</v>
      </c>
      <c r="E87" s="291"/>
      <c r="F87" s="291"/>
      <c r="G87" s="291"/>
      <c r="H87" s="291"/>
      <c r="I87" s="291"/>
      <c r="J87" s="291"/>
      <c r="K87" s="3256"/>
      <c r="L87" s="363"/>
      <c r="M87" s="270"/>
    </row>
    <row r="88" spans="1:13" s="271" customFormat="1">
      <c r="A88" s="274"/>
      <c r="B88" s="275"/>
      <c r="C88" s="291"/>
      <c r="D88" s="292">
        <f t="shared" si="0"/>
        <v>0</v>
      </c>
      <c r="E88" s="291"/>
      <c r="F88" s="291"/>
      <c r="G88" s="291"/>
      <c r="H88" s="291"/>
      <c r="I88" s="291"/>
      <c r="J88" s="291"/>
      <c r="K88" s="3256"/>
      <c r="L88" s="363"/>
      <c r="M88" s="270"/>
    </row>
    <row r="89" spans="1:13" s="271" customFormat="1">
      <c r="A89" s="274"/>
      <c r="B89" s="275"/>
      <c r="C89" s="291"/>
      <c r="D89" s="292">
        <f t="shared" si="0"/>
        <v>0</v>
      </c>
      <c r="E89" s="291"/>
      <c r="F89" s="291"/>
      <c r="G89" s="291"/>
      <c r="H89" s="291"/>
      <c r="I89" s="291"/>
      <c r="J89" s="291"/>
      <c r="K89" s="3256"/>
      <c r="L89" s="363"/>
      <c r="M89" s="270"/>
    </row>
    <row r="90" spans="1:13" s="271" customFormat="1" ht="20.100000000000001" customHeight="1">
      <c r="A90" s="274"/>
      <c r="B90" s="275"/>
      <c r="C90" s="291"/>
      <c r="D90" s="292">
        <f t="shared" ref="D90:D121" si="1">+C90*(100-E90)/100</f>
        <v>0</v>
      </c>
      <c r="E90" s="291"/>
      <c r="F90" s="291"/>
      <c r="G90" s="291"/>
      <c r="H90" s="291"/>
      <c r="I90" s="291"/>
      <c r="J90" s="291"/>
      <c r="K90" s="3256"/>
      <c r="L90" s="363"/>
      <c r="M90" s="270"/>
    </row>
    <row r="91" spans="1:13" s="271" customFormat="1" ht="20.100000000000001" customHeight="1">
      <c r="A91" s="274"/>
      <c r="B91" s="275"/>
      <c r="C91" s="291"/>
      <c r="D91" s="292">
        <f t="shared" si="1"/>
        <v>0</v>
      </c>
      <c r="E91" s="291"/>
      <c r="F91" s="291"/>
      <c r="G91" s="291"/>
      <c r="H91" s="291"/>
      <c r="I91" s="291"/>
      <c r="J91" s="291"/>
      <c r="K91" s="3256"/>
      <c r="L91" s="363"/>
      <c r="M91" s="270"/>
    </row>
    <row r="92" spans="1:13" s="271" customFormat="1">
      <c r="A92" s="274"/>
      <c r="B92" s="275"/>
      <c r="C92" s="291"/>
      <c r="D92" s="292">
        <f t="shared" si="1"/>
        <v>0</v>
      </c>
      <c r="E92" s="291"/>
      <c r="F92" s="291"/>
      <c r="G92" s="291"/>
      <c r="H92" s="291"/>
      <c r="I92" s="291"/>
      <c r="J92" s="291"/>
      <c r="K92" s="3256"/>
      <c r="L92" s="363"/>
      <c r="M92" s="270"/>
    </row>
    <row r="93" spans="1:13" s="271" customFormat="1">
      <c r="A93" s="274"/>
      <c r="B93" s="275"/>
      <c r="C93" s="291"/>
      <c r="D93" s="292">
        <f t="shared" si="1"/>
        <v>0</v>
      </c>
      <c r="E93" s="291"/>
      <c r="F93" s="291"/>
      <c r="G93" s="291"/>
      <c r="H93" s="291"/>
      <c r="I93" s="291"/>
      <c r="J93" s="291"/>
      <c r="K93" s="3256"/>
      <c r="L93" s="363"/>
      <c r="M93" s="270"/>
    </row>
    <row r="94" spans="1:13" s="271" customFormat="1">
      <c r="A94" s="274"/>
      <c r="B94" s="275"/>
      <c r="C94" s="291"/>
      <c r="D94" s="292">
        <f t="shared" si="1"/>
        <v>0</v>
      </c>
      <c r="E94" s="291"/>
      <c r="F94" s="291"/>
      <c r="G94" s="291"/>
      <c r="H94" s="291"/>
      <c r="I94" s="291"/>
      <c r="J94" s="291"/>
      <c r="K94" s="3256"/>
      <c r="L94" s="363"/>
      <c r="M94" s="270"/>
    </row>
    <row r="95" spans="1:13" s="271" customFormat="1">
      <c r="A95" s="274"/>
      <c r="B95" s="275"/>
      <c r="C95" s="291"/>
      <c r="D95" s="292">
        <f t="shared" si="1"/>
        <v>0</v>
      </c>
      <c r="E95" s="291"/>
      <c r="F95" s="291"/>
      <c r="G95" s="291"/>
      <c r="H95" s="291"/>
      <c r="I95" s="291"/>
      <c r="J95" s="291"/>
      <c r="K95" s="3256"/>
      <c r="L95" s="363"/>
      <c r="M95" s="270"/>
    </row>
    <row r="96" spans="1:13" s="271" customFormat="1">
      <c r="A96" s="274"/>
      <c r="B96" s="275"/>
      <c r="C96" s="291"/>
      <c r="D96" s="292">
        <f t="shared" si="1"/>
        <v>0</v>
      </c>
      <c r="E96" s="291"/>
      <c r="F96" s="291"/>
      <c r="G96" s="291"/>
      <c r="H96" s="291"/>
      <c r="I96" s="291"/>
      <c r="J96" s="291"/>
      <c r="K96" s="3256"/>
      <c r="L96" s="363"/>
      <c r="M96" s="270"/>
    </row>
    <row r="97" spans="1:13" s="271" customFormat="1">
      <c r="A97" s="274"/>
      <c r="B97" s="275"/>
      <c r="C97" s="291"/>
      <c r="D97" s="292">
        <f t="shared" si="1"/>
        <v>0</v>
      </c>
      <c r="E97" s="291"/>
      <c r="F97" s="291"/>
      <c r="G97" s="291"/>
      <c r="H97" s="291"/>
      <c r="I97" s="291"/>
      <c r="J97" s="291"/>
      <c r="K97" s="3256"/>
      <c r="L97" s="363"/>
      <c r="M97" s="270"/>
    </row>
    <row r="98" spans="1:13" s="271" customFormat="1" ht="20.100000000000001" customHeight="1">
      <c r="A98" s="274"/>
      <c r="B98" s="275"/>
      <c r="C98" s="291"/>
      <c r="D98" s="292">
        <f t="shared" si="1"/>
        <v>0</v>
      </c>
      <c r="E98" s="291"/>
      <c r="F98" s="291"/>
      <c r="G98" s="291"/>
      <c r="H98" s="291"/>
      <c r="I98" s="291"/>
      <c r="J98" s="291"/>
      <c r="K98" s="3256"/>
      <c r="L98" s="363"/>
      <c r="M98" s="270"/>
    </row>
    <row r="99" spans="1:13" s="271" customFormat="1" ht="20.100000000000001" customHeight="1">
      <c r="A99" s="274"/>
      <c r="B99" s="275"/>
      <c r="C99" s="291"/>
      <c r="D99" s="292">
        <f t="shared" si="1"/>
        <v>0</v>
      </c>
      <c r="E99" s="291"/>
      <c r="F99" s="291"/>
      <c r="G99" s="291"/>
      <c r="H99" s="291"/>
      <c r="I99" s="291"/>
      <c r="J99" s="291"/>
      <c r="K99" s="3256"/>
      <c r="L99" s="363"/>
      <c r="M99" s="270"/>
    </row>
    <row r="100" spans="1:13" s="271" customFormat="1" ht="20.100000000000001" customHeight="1">
      <c r="A100" s="274"/>
      <c r="B100" s="275"/>
      <c r="C100" s="291"/>
      <c r="D100" s="292">
        <f t="shared" si="1"/>
        <v>0</v>
      </c>
      <c r="E100" s="291"/>
      <c r="F100" s="291"/>
      <c r="G100" s="291"/>
      <c r="H100" s="291"/>
      <c r="I100" s="291"/>
      <c r="J100" s="291"/>
      <c r="K100" s="3256"/>
      <c r="L100" s="363"/>
      <c r="M100" s="270"/>
    </row>
    <row r="101" spans="1:13" s="271" customFormat="1" ht="20.100000000000001" customHeight="1">
      <c r="A101" s="274"/>
      <c r="B101" s="275"/>
      <c r="C101" s="291"/>
      <c r="D101" s="292">
        <f t="shared" si="1"/>
        <v>0</v>
      </c>
      <c r="E101" s="291"/>
      <c r="F101" s="291"/>
      <c r="G101" s="291"/>
      <c r="H101" s="291"/>
      <c r="I101" s="291"/>
      <c r="J101" s="291"/>
      <c r="K101" s="3256"/>
      <c r="L101" s="363"/>
      <c r="M101" s="270"/>
    </row>
    <row r="102" spans="1:13" s="271" customFormat="1">
      <c r="A102" s="274"/>
      <c r="B102" s="275"/>
      <c r="C102" s="291"/>
      <c r="D102" s="292">
        <f t="shared" si="1"/>
        <v>0</v>
      </c>
      <c r="E102" s="291"/>
      <c r="F102" s="291"/>
      <c r="G102" s="291"/>
      <c r="H102" s="291"/>
      <c r="I102" s="291"/>
      <c r="J102" s="291"/>
      <c r="K102" s="3256"/>
      <c r="L102" s="363"/>
      <c r="M102" s="270"/>
    </row>
    <row r="103" spans="1:13" s="271" customFormat="1" ht="20.100000000000001" customHeight="1">
      <c r="A103" s="274"/>
      <c r="B103" s="275"/>
      <c r="C103" s="291"/>
      <c r="D103" s="292">
        <f t="shared" si="1"/>
        <v>0</v>
      </c>
      <c r="E103" s="291"/>
      <c r="F103" s="291"/>
      <c r="G103" s="291"/>
      <c r="H103" s="291"/>
      <c r="I103" s="291"/>
      <c r="J103" s="291"/>
      <c r="K103" s="3256"/>
      <c r="L103" s="363"/>
      <c r="M103" s="270"/>
    </row>
    <row r="104" spans="1:13" s="271" customFormat="1" ht="20.100000000000001" customHeight="1">
      <c r="A104" s="274"/>
      <c r="B104" s="275"/>
      <c r="C104" s="291"/>
      <c r="D104" s="292">
        <f t="shared" si="1"/>
        <v>0</v>
      </c>
      <c r="E104" s="291"/>
      <c r="F104" s="291"/>
      <c r="G104" s="291"/>
      <c r="H104" s="291"/>
      <c r="I104" s="291"/>
      <c r="J104" s="291"/>
      <c r="K104" s="3256"/>
      <c r="L104" s="363"/>
      <c r="M104" s="270"/>
    </row>
    <row r="105" spans="1:13" s="271" customFormat="1" ht="20.100000000000001" customHeight="1">
      <c r="A105" s="274"/>
      <c r="B105" s="275"/>
      <c r="C105" s="291"/>
      <c r="D105" s="292">
        <f t="shared" si="1"/>
        <v>0</v>
      </c>
      <c r="E105" s="291"/>
      <c r="F105" s="291"/>
      <c r="G105" s="291"/>
      <c r="H105" s="291"/>
      <c r="I105" s="291"/>
      <c r="J105" s="291"/>
      <c r="K105" s="3256"/>
      <c r="L105" s="363"/>
      <c r="M105" s="270"/>
    </row>
    <row r="106" spans="1:13" s="271" customFormat="1" ht="20.100000000000001" customHeight="1">
      <c r="A106" s="274"/>
      <c r="B106" s="275"/>
      <c r="C106" s="291"/>
      <c r="D106" s="292">
        <f t="shared" si="1"/>
        <v>0</v>
      </c>
      <c r="E106" s="291"/>
      <c r="F106" s="291"/>
      <c r="G106" s="291"/>
      <c r="H106" s="291"/>
      <c r="I106" s="291"/>
      <c r="J106" s="291"/>
      <c r="K106" s="3256"/>
      <c r="L106" s="363"/>
      <c r="M106" s="270"/>
    </row>
    <row r="107" spans="1:13" s="271" customFormat="1" ht="20.100000000000001" customHeight="1">
      <c r="A107" s="274"/>
      <c r="B107" s="275"/>
      <c r="C107" s="291"/>
      <c r="D107" s="292">
        <f t="shared" si="1"/>
        <v>0</v>
      </c>
      <c r="E107" s="291"/>
      <c r="F107" s="291"/>
      <c r="G107" s="291"/>
      <c r="H107" s="291"/>
      <c r="I107" s="291"/>
      <c r="J107" s="291"/>
      <c r="K107" s="3256"/>
      <c r="L107" s="363"/>
      <c r="M107" s="270"/>
    </row>
    <row r="108" spans="1:13" s="271" customFormat="1" ht="20.100000000000001" customHeight="1">
      <c r="A108" s="274"/>
      <c r="B108" s="275"/>
      <c r="C108" s="291"/>
      <c r="D108" s="292">
        <f t="shared" si="1"/>
        <v>0</v>
      </c>
      <c r="E108" s="291"/>
      <c r="F108" s="291"/>
      <c r="G108" s="291"/>
      <c r="H108" s="291"/>
      <c r="I108" s="291"/>
      <c r="J108" s="291"/>
      <c r="K108" s="3256"/>
      <c r="L108" s="363"/>
      <c r="M108" s="270"/>
    </row>
    <row r="109" spans="1:13" s="271" customFormat="1" ht="20.100000000000001" customHeight="1">
      <c r="A109" s="274"/>
      <c r="B109" s="275"/>
      <c r="C109" s="291"/>
      <c r="D109" s="292">
        <f t="shared" si="1"/>
        <v>0</v>
      </c>
      <c r="E109" s="291"/>
      <c r="F109" s="291"/>
      <c r="G109" s="291"/>
      <c r="H109" s="291"/>
      <c r="I109" s="291"/>
      <c r="J109" s="291"/>
      <c r="K109" s="3256"/>
      <c r="L109" s="363"/>
      <c r="M109" s="270"/>
    </row>
    <row r="110" spans="1:13" s="271" customFormat="1" ht="20.100000000000001" customHeight="1">
      <c r="A110" s="274"/>
      <c r="B110" s="275"/>
      <c r="C110" s="291"/>
      <c r="D110" s="292">
        <f t="shared" si="1"/>
        <v>0</v>
      </c>
      <c r="E110" s="291"/>
      <c r="F110" s="291"/>
      <c r="G110" s="291"/>
      <c r="H110" s="291"/>
      <c r="I110" s="291"/>
      <c r="J110" s="291"/>
      <c r="K110" s="3256"/>
      <c r="L110" s="363"/>
      <c r="M110" s="270"/>
    </row>
    <row r="111" spans="1:13" s="271" customFormat="1">
      <c r="A111" s="274"/>
      <c r="B111" s="275"/>
      <c r="C111" s="291"/>
      <c r="D111" s="292">
        <f t="shared" si="1"/>
        <v>0</v>
      </c>
      <c r="E111" s="291"/>
      <c r="F111" s="291"/>
      <c r="G111" s="291"/>
      <c r="H111" s="291"/>
      <c r="I111" s="291"/>
      <c r="J111" s="291"/>
      <c r="K111" s="3256"/>
      <c r="L111" s="363"/>
      <c r="M111" s="270"/>
    </row>
    <row r="112" spans="1:13" s="271" customFormat="1" ht="20.100000000000001" customHeight="1">
      <c r="A112" s="274"/>
      <c r="B112" s="275"/>
      <c r="C112" s="291"/>
      <c r="D112" s="292">
        <f t="shared" si="1"/>
        <v>0</v>
      </c>
      <c r="E112" s="291"/>
      <c r="F112" s="291"/>
      <c r="G112" s="291"/>
      <c r="H112" s="291"/>
      <c r="I112" s="291"/>
      <c r="J112" s="291"/>
      <c r="K112" s="3256"/>
      <c r="L112" s="363"/>
      <c r="M112" s="270"/>
    </row>
    <row r="113" spans="1:13" s="271" customFormat="1">
      <c r="A113" s="274"/>
      <c r="B113" s="275"/>
      <c r="C113" s="291"/>
      <c r="D113" s="292">
        <f t="shared" si="1"/>
        <v>0</v>
      </c>
      <c r="E113" s="291"/>
      <c r="F113" s="291"/>
      <c r="G113" s="291"/>
      <c r="H113" s="291"/>
      <c r="I113" s="291"/>
      <c r="J113" s="291"/>
      <c r="K113" s="3256"/>
      <c r="L113" s="363"/>
      <c r="M113" s="270"/>
    </row>
    <row r="114" spans="1:13" s="271" customFormat="1">
      <c r="A114" s="274"/>
      <c r="B114" s="275"/>
      <c r="C114" s="291"/>
      <c r="D114" s="292">
        <f t="shared" si="1"/>
        <v>0</v>
      </c>
      <c r="E114" s="291"/>
      <c r="F114" s="291"/>
      <c r="G114" s="291"/>
      <c r="H114" s="291"/>
      <c r="I114" s="291"/>
      <c r="J114" s="291"/>
      <c r="K114" s="3256"/>
      <c r="L114" s="363"/>
      <c r="M114" s="270"/>
    </row>
    <row r="115" spans="1:13" s="271" customFormat="1">
      <c r="A115" s="274"/>
      <c r="B115" s="272"/>
      <c r="C115" s="291"/>
      <c r="D115" s="292">
        <f t="shared" si="1"/>
        <v>0</v>
      </c>
      <c r="E115" s="291"/>
      <c r="F115" s="291"/>
      <c r="G115" s="291"/>
      <c r="H115" s="291"/>
      <c r="I115" s="291"/>
      <c r="J115" s="291"/>
      <c r="K115" s="3256"/>
      <c r="L115" s="363"/>
      <c r="M115" s="270"/>
    </row>
    <row r="116" spans="1:13" s="271" customFormat="1">
      <c r="A116" s="274"/>
      <c r="B116" s="272"/>
      <c r="C116" s="291"/>
      <c r="D116" s="292">
        <f t="shared" si="1"/>
        <v>0</v>
      </c>
      <c r="E116" s="291"/>
      <c r="F116" s="291"/>
      <c r="G116" s="291"/>
      <c r="H116" s="291"/>
      <c r="I116" s="291"/>
      <c r="J116" s="291"/>
      <c r="K116" s="3256"/>
      <c r="L116" s="363"/>
      <c r="M116" s="270"/>
    </row>
    <row r="117" spans="1:13" s="271" customFormat="1">
      <c r="A117" s="274"/>
      <c r="B117" s="272"/>
      <c r="C117" s="291"/>
      <c r="D117" s="292">
        <f t="shared" si="1"/>
        <v>0</v>
      </c>
      <c r="E117" s="291"/>
      <c r="F117" s="291"/>
      <c r="G117" s="291"/>
      <c r="H117" s="291"/>
      <c r="I117" s="291"/>
      <c r="J117" s="291"/>
      <c r="K117" s="3256"/>
      <c r="L117" s="363"/>
      <c r="M117" s="270"/>
    </row>
    <row r="118" spans="1:13" s="271" customFormat="1">
      <c r="A118" s="274"/>
      <c r="B118" s="272"/>
      <c r="C118" s="291"/>
      <c r="D118" s="292">
        <f t="shared" si="1"/>
        <v>0</v>
      </c>
      <c r="E118" s="291"/>
      <c r="F118" s="291"/>
      <c r="G118" s="291"/>
      <c r="H118" s="291"/>
      <c r="I118" s="291"/>
      <c r="J118" s="291"/>
      <c r="K118" s="3256"/>
      <c r="L118" s="363"/>
      <c r="M118" s="270"/>
    </row>
    <row r="119" spans="1:13" s="271" customFormat="1">
      <c r="A119" s="274"/>
      <c r="B119" s="272"/>
      <c r="C119" s="291"/>
      <c r="D119" s="292">
        <f t="shared" si="1"/>
        <v>0</v>
      </c>
      <c r="E119" s="291"/>
      <c r="F119" s="291"/>
      <c r="G119" s="291"/>
      <c r="H119" s="291"/>
      <c r="I119" s="291"/>
      <c r="J119" s="291"/>
      <c r="K119" s="3256"/>
      <c r="L119" s="363"/>
      <c r="M119" s="270"/>
    </row>
    <row r="120" spans="1:13" s="271" customFormat="1">
      <c r="A120" s="274"/>
      <c r="B120" s="272"/>
      <c r="C120" s="291"/>
      <c r="D120" s="292">
        <f t="shared" si="1"/>
        <v>0</v>
      </c>
      <c r="E120" s="291"/>
      <c r="F120" s="291"/>
      <c r="G120" s="291"/>
      <c r="H120" s="291"/>
      <c r="I120" s="291"/>
      <c r="J120" s="291"/>
      <c r="K120" s="3256"/>
      <c r="L120" s="363"/>
      <c r="M120" s="270"/>
    </row>
    <row r="121" spans="1:13" s="271" customFormat="1">
      <c r="A121" s="274"/>
      <c r="B121" s="272"/>
      <c r="C121" s="291"/>
      <c r="D121" s="292">
        <f t="shared" si="1"/>
        <v>0</v>
      </c>
      <c r="E121" s="291"/>
      <c r="F121" s="291"/>
      <c r="G121" s="291"/>
      <c r="H121" s="291"/>
      <c r="I121" s="291"/>
      <c r="J121" s="291"/>
      <c r="K121" s="3256"/>
      <c r="L121" s="363"/>
      <c r="M121" s="270"/>
    </row>
    <row r="122" spans="1:13" s="271" customFormat="1">
      <c r="A122" s="274"/>
      <c r="B122" s="272"/>
      <c r="C122" s="291"/>
      <c r="D122" s="292">
        <f t="shared" ref="D122:D144" si="2">+C122*(100-E122)/100</f>
        <v>0</v>
      </c>
      <c r="E122" s="291"/>
      <c r="F122" s="291"/>
      <c r="G122" s="291"/>
      <c r="H122" s="291"/>
      <c r="I122" s="291"/>
      <c r="J122" s="291"/>
      <c r="K122" s="3256"/>
      <c r="L122" s="363"/>
      <c r="M122" s="270"/>
    </row>
    <row r="123" spans="1:13" s="271" customFormat="1">
      <c r="A123" s="274"/>
      <c r="B123" s="272"/>
      <c r="C123" s="291"/>
      <c r="D123" s="292">
        <f t="shared" si="2"/>
        <v>0</v>
      </c>
      <c r="E123" s="291"/>
      <c r="F123" s="291"/>
      <c r="G123" s="291"/>
      <c r="H123" s="291"/>
      <c r="I123" s="291"/>
      <c r="J123" s="291"/>
      <c r="K123" s="3256"/>
      <c r="L123" s="363"/>
      <c r="M123" s="270"/>
    </row>
    <row r="124" spans="1:13" s="272" customFormat="1">
      <c r="A124" s="274"/>
      <c r="C124" s="291"/>
      <c r="D124" s="292">
        <f t="shared" si="2"/>
        <v>0</v>
      </c>
      <c r="E124" s="291"/>
      <c r="F124" s="291"/>
      <c r="G124" s="291"/>
      <c r="H124" s="291"/>
      <c r="I124" s="291"/>
      <c r="J124" s="291"/>
      <c r="K124" s="3256"/>
      <c r="L124" s="363"/>
      <c r="M124" s="270"/>
    </row>
    <row r="125" spans="1:13" s="272" customFormat="1">
      <c r="A125" s="274"/>
      <c r="C125" s="291"/>
      <c r="D125" s="292">
        <f t="shared" si="2"/>
        <v>0</v>
      </c>
      <c r="E125" s="291"/>
      <c r="F125" s="291"/>
      <c r="G125" s="291"/>
      <c r="H125" s="291"/>
      <c r="I125" s="291"/>
      <c r="J125" s="291"/>
      <c r="K125" s="3256"/>
      <c r="L125" s="363"/>
      <c r="M125" s="270"/>
    </row>
    <row r="126" spans="1:13" s="272" customFormat="1">
      <c r="A126" s="274"/>
      <c r="C126" s="291"/>
      <c r="D126" s="292">
        <f t="shared" si="2"/>
        <v>0</v>
      </c>
      <c r="E126" s="291"/>
      <c r="F126" s="291"/>
      <c r="G126" s="291"/>
      <c r="H126" s="291"/>
      <c r="I126" s="291"/>
      <c r="J126" s="291"/>
      <c r="K126" s="3256"/>
      <c r="L126" s="363"/>
      <c r="M126" s="270"/>
    </row>
    <row r="127" spans="1:13" s="272" customFormat="1">
      <c r="A127" s="274"/>
      <c r="C127" s="291"/>
      <c r="D127" s="292">
        <f t="shared" si="2"/>
        <v>0</v>
      </c>
      <c r="E127" s="291"/>
      <c r="F127" s="291"/>
      <c r="G127" s="291"/>
      <c r="H127" s="291"/>
      <c r="I127" s="291"/>
      <c r="J127" s="291"/>
      <c r="K127" s="3256"/>
      <c r="L127" s="363"/>
      <c r="M127" s="270"/>
    </row>
    <row r="128" spans="1:13" s="272" customFormat="1">
      <c r="A128" s="274"/>
      <c r="C128" s="291"/>
      <c r="D128" s="292">
        <f t="shared" si="2"/>
        <v>0</v>
      </c>
      <c r="E128" s="291"/>
      <c r="F128" s="291"/>
      <c r="G128" s="291"/>
      <c r="H128" s="291"/>
      <c r="I128" s="291"/>
      <c r="J128" s="291"/>
      <c r="K128" s="3256"/>
      <c r="L128" s="363"/>
      <c r="M128" s="270"/>
    </row>
    <row r="129" spans="1:13" s="272" customFormat="1">
      <c r="A129" s="274"/>
      <c r="C129" s="291"/>
      <c r="D129" s="292">
        <f t="shared" si="2"/>
        <v>0</v>
      </c>
      <c r="E129" s="291"/>
      <c r="F129" s="291"/>
      <c r="G129" s="291"/>
      <c r="H129" s="291"/>
      <c r="I129" s="291"/>
      <c r="J129" s="291"/>
      <c r="K129" s="3256"/>
      <c r="L129" s="363"/>
      <c r="M129" s="270"/>
    </row>
    <row r="130" spans="1:13" s="272" customFormat="1">
      <c r="A130" s="274"/>
      <c r="C130" s="291"/>
      <c r="D130" s="292">
        <f t="shared" si="2"/>
        <v>0</v>
      </c>
      <c r="E130" s="291"/>
      <c r="F130" s="291"/>
      <c r="G130" s="291"/>
      <c r="H130" s="291"/>
      <c r="I130" s="291"/>
      <c r="J130" s="291"/>
      <c r="K130" s="3256"/>
      <c r="L130" s="363"/>
      <c r="M130" s="270"/>
    </row>
    <row r="131" spans="1:13" s="272" customFormat="1">
      <c r="A131" s="274"/>
      <c r="C131" s="291"/>
      <c r="D131" s="292">
        <f t="shared" si="2"/>
        <v>0</v>
      </c>
      <c r="E131" s="291"/>
      <c r="F131" s="291"/>
      <c r="G131" s="291"/>
      <c r="H131" s="291"/>
      <c r="I131" s="291"/>
      <c r="J131" s="291"/>
      <c r="K131" s="3256"/>
      <c r="L131" s="363"/>
      <c r="M131" s="270"/>
    </row>
    <row r="132" spans="1:13" s="272" customFormat="1">
      <c r="A132" s="274"/>
      <c r="C132" s="291"/>
      <c r="D132" s="292">
        <f t="shared" si="2"/>
        <v>0</v>
      </c>
      <c r="E132" s="291"/>
      <c r="F132" s="291"/>
      <c r="G132" s="291"/>
      <c r="H132" s="291"/>
      <c r="I132" s="291"/>
      <c r="J132" s="291"/>
      <c r="K132" s="3256"/>
      <c r="L132" s="363"/>
      <c r="M132" s="270"/>
    </row>
    <row r="133" spans="1:13" s="272" customFormat="1">
      <c r="A133" s="274"/>
      <c r="C133" s="291"/>
      <c r="D133" s="292">
        <f t="shared" si="2"/>
        <v>0</v>
      </c>
      <c r="E133" s="291"/>
      <c r="F133" s="291"/>
      <c r="G133" s="291"/>
      <c r="H133" s="291"/>
      <c r="I133" s="291"/>
      <c r="J133" s="291"/>
      <c r="K133" s="3256"/>
      <c r="L133" s="363"/>
      <c r="M133" s="270"/>
    </row>
    <row r="134" spans="1:13" s="272" customFormat="1">
      <c r="A134" s="274"/>
      <c r="C134" s="291"/>
      <c r="D134" s="292">
        <f t="shared" si="2"/>
        <v>0</v>
      </c>
      <c r="E134" s="291"/>
      <c r="F134" s="291"/>
      <c r="G134" s="291"/>
      <c r="H134" s="291"/>
      <c r="I134" s="291"/>
      <c r="J134" s="291"/>
      <c r="K134" s="3256"/>
      <c r="L134" s="363"/>
      <c r="M134" s="270"/>
    </row>
    <row r="135" spans="1:13" s="272" customFormat="1">
      <c r="A135" s="274"/>
      <c r="C135" s="291"/>
      <c r="D135" s="292">
        <f t="shared" si="2"/>
        <v>0</v>
      </c>
      <c r="E135" s="291"/>
      <c r="F135" s="291"/>
      <c r="G135" s="291"/>
      <c r="H135" s="291"/>
      <c r="I135" s="291"/>
      <c r="J135" s="291"/>
      <c r="K135" s="3256"/>
      <c r="L135" s="363"/>
      <c r="M135" s="270"/>
    </row>
    <row r="136" spans="1:13" s="272" customFormat="1">
      <c r="A136" s="274"/>
      <c r="C136" s="291"/>
      <c r="D136" s="292">
        <f t="shared" si="2"/>
        <v>0</v>
      </c>
      <c r="E136" s="291"/>
      <c r="F136" s="291"/>
      <c r="G136" s="291"/>
      <c r="H136" s="291"/>
      <c r="I136" s="291"/>
      <c r="J136" s="291"/>
      <c r="K136" s="3256"/>
      <c r="L136" s="363"/>
      <c r="M136" s="270"/>
    </row>
    <row r="137" spans="1:13" s="272" customFormat="1">
      <c r="A137" s="274"/>
      <c r="C137" s="291"/>
      <c r="D137" s="292">
        <f t="shared" si="2"/>
        <v>0</v>
      </c>
      <c r="E137" s="291"/>
      <c r="F137" s="291"/>
      <c r="G137" s="291"/>
      <c r="H137" s="291"/>
      <c r="I137" s="291"/>
      <c r="J137" s="291"/>
      <c r="K137" s="3256"/>
      <c r="L137" s="363"/>
      <c r="M137" s="270"/>
    </row>
    <row r="138" spans="1:13" s="272" customFormat="1">
      <c r="A138" s="274"/>
      <c r="C138" s="291"/>
      <c r="D138" s="292">
        <f t="shared" si="2"/>
        <v>0</v>
      </c>
      <c r="E138" s="291"/>
      <c r="F138" s="291"/>
      <c r="G138" s="291"/>
      <c r="H138" s="291"/>
      <c r="I138" s="291"/>
      <c r="J138" s="291"/>
      <c r="K138" s="3256"/>
      <c r="L138" s="363"/>
      <c r="M138" s="270"/>
    </row>
    <row r="139" spans="1:13" s="272" customFormat="1">
      <c r="A139" s="274"/>
      <c r="C139" s="291"/>
      <c r="D139" s="292">
        <f t="shared" si="2"/>
        <v>0</v>
      </c>
      <c r="E139" s="291"/>
      <c r="F139" s="291"/>
      <c r="G139" s="291"/>
      <c r="H139" s="291"/>
      <c r="I139" s="291"/>
      <c r="J139" s="291"/>
      <c r="K139" s="3256"/>
      <c r="L139" s="363"/>
      <c r="M139" s="270"/>
    </row>
    <row r="140" spans="1:13" s="272" customFormat="1">
      <c r="A140" s="274"/>
      <c r="C140" s="291"/>
      <c r="D140" s="292">
        <f t="shared" si="2"/>
        <v>0</v>
      </c>
      <c r="E140" s="291"/>
      <c r="F140" s="291"/>
      <c r="G140" s="291"/>
      <c r="H140" s="291"/>
      <c r="I140" s="291"/>
      <c r="J140" s="291"/>
      <c r="K140" s="3256"/>
      <c r="L140" s="363"/>
      <c r="M140" s="270"/>
    </row>
    <row r="141" spans="1:13" s="272" customFormat="1">
      <c r="A141" s="274"/>
      <c r="C141" s="291"/>
      <c r="D141" s="292">
        <f t="shared" si="2"/>
        <v>0</v>
      </c>
      <c r="E141" s="291"/>
      <c r="F141" s="291"/>
      <c r="G141" s="291"/>
      <c r="H141" s="291"/>
      <c r="I141" s="291"/>
      <c r="J141" s="291"/>
      <c r="K141" s="3256"/>
      <c r="L141" s="363"/>
      <c r="M141" s="270"/>
    </row>
    <row r="142" spans="1:13">
      <c r="C142" s="291"/>
      <c r="D142" s="292">
        <f t="shared" si="2"/>
        <v>0</v>
      </c>
      <c r="E142" s="291"/>
      <c r="F142" s="291"/>
      <c r="G142" s="291"/>
      <c r="H142" s="291"/>
      <c r="I142" s="291"/>
      <c r="J142" s="291"/>
      <c r="K142" s="3256"/>
      <c r="L142" s="363"/>
    </row>
    <row r="143" spans="1:13">
      <c r="C143" s="291"/>
      <c r="D143" s="292">
        <f t="shared" si="2"/>
        <v>0</v>
      </c>
      <c r="E143" s="291"/>
      <c r="F143" s="291"/>
      <c r="G143" s="291"/>
      <c r="H143" s="291"/>
      <c r="I143" s="291"/>
      <c r="J143" s="291"/>
      <c r="K143" s="3256"/>
      <c r="L143" s="363"/>
    </row>
    <row r="144" spans="1:13">
      <c r="C144" s="291"/>
      <c r="D144" s="292">
        <f t="shared" si="2"/>
        <v>0</v>
      </c>
      <c r="E144" s="291"/>
      <c r="F144" s="291"/>
      <c r="G144" s="291"/>
      <c r="H144" s="291"/>
      <c r="I144" s="291"/>
      <c r="J144" s="291"/>
      <c r="K144" s="3256"/>
      <c r="L144" s="363"/>
    </row>
  </sheetData>
  <autoFilter ref="A6:L6"/>
  <customSheetViews>
    <customSheetView guid="{CD481555-6D06-49CD-9625-98C90CC09C9A}" showAutoFilter="1">
      <selection activeCell="N25" sqref="N25"/>
      <pageMargins left="0.7" right="0.7" top="0.75" bottom="0.75" header="0.3" footer="0.3"/>
      <pageSetup orientation="portrait" r:id="rId1"/>
      <autoFilter ref="B6:B143"/>
    </customSheetView>
    <customSheetView guid="{9EC6AF21-4B8E-44E3-AF29-8895353139B2}" showAutoFilter="1">
      <pane ySplit="6" topLeftCell="A11" activePane="bottomLeft" state="frozen"/>
      <selection pane="bottomLeft" activeCell="N25" sqref="N25"/>
      <pageMargins left="0.7" right="0.7" top="0.75" bottom="0.75" header="0.3" footer="0.3"/>
      <pageSetup orientation="portrait" r:id="rId2"/>
      <autoFilter ref="B6:B143"/>
    </customSheetView>
    <customSheetView guid="{4A6D03CA-35D0-42B2-8E76-6C991766DE68}" showAutoFilter="1">
      <pane ySplit="5" topLeftCell="A31" activePane="bottomLeft" state="frozen"/>
      <selection pane="bottomLeft" activeCell="A46" sqref="A46"/>
      <pageMargins left="0.7" right="0.7" top="0.75" bottom="0.75" header="0.3" footer="0.3"/>
      <pageSetup orientation="portrait" r:id="rId3"/>
      <autoFilter ref="B6:B143"/>
    </customSheetView>
    <customSheetView guid="{94FC66D5-BF29-4BE8-974C-C93BA07E9FE3}" showAutoFilter="1">
      <pane ySplit="6" topLeftCell="A31" activePane="bottomLeft" state="frozen"/>
      <selection pane="bottomLeft" activeCell="D33" sqref="D33"/>
      <pageMargins left="0.7" right="0.7" top="0.75" bottom="0.75" header="0.3" footer="0.3"/>
      <pageSetup orientation="portrait" r:id="rId4"/>
      <autoFilter ref="B6:B143"/>
    </customSheetView>
  </customSheetViews>
  <mergeCells count="61">
    <mergeCell ref="A51:A52"/>
    <mergeCell ref="C52:J52"/>
    <mergeCell ref="C56:J56"/>
    <mergeCell ref="C55:J55"/>
    <mergeCell ref="C70:J70"/>
    <mergeCell ref="C68:J68"/>
    <mergeCell ref="C66:J66"/>
    <mergeCell ref="C62:J62"/>
    <mergeCell ref="C59:J59"/>
    <mergeCell ref="C65:J65"/>
    <mergeCell ref="C64:J64"/>
    <mergeCell ref="C61:J61"/>
    <mergeCell ref="C69:J69"/>
    <mergeCell ref="C40:J40"/>
    <mergeCell ref="C41:J41"/>
    <mergeCell ref="C36:J36"/>
    <mergeCell ref="C58:J58"/>
    <mergeCell ref="C53:J53"/>
    <mergeCell ref="A41:A42"/>
    <mergeCell ref="C42:J42"/>
    <mergeCell ref="C50:J50"/>
    <mergeCell ref="C46:J46"/>
    <mergeCell ref="C43:J43"/>
    <mergeCell ref="A1:L1"/>
    <mergeCell ref="A2:B2"/>
    <mergeCell ref="C2:F2"/>
    <mergeCell ref="G2:H2"/>
    <mergeCell ref="I2:J2"/>
    <mergeCell ref="K2:L2"/>
    <mergeCell ref="C35:J35"/>
    <mergeCell ref="A19:A22"/>
    <mergeCell ref="A4:B4"/>
    <mergeCell ref="C25:J25"/>
    <mergeCell ref="A24:A25"/>
    <mergeCell ref="C26:J26"/>
    <mergeCell ref="C22:J22"/>
    <mergeCell ref="C19:J19"/>
    <mergeCell ref="C20:J20"/>
    <mergeCell ref="C21:J21"/>
    <mergeCell ref="C34:J34"/>
    <mergeCell ref="C18:J18"/>
    <mergeCell ref="C12:J12"/>
    <mergeCell ref="C7:J7"/>
    <mergeCell ref="A5:B5"/>
    <mergeCell ref="C5:F5"/>
    <mergeCell ref="K3:L3"/>
    <mergeCell ref="K4:L4"/>
    <mergeCell ref="K5:L5"/>
    <mergeCell ref="A29:A30"/>
    <mergeCell ref="C30:J30"/>
    <mergeCell ref="G3:H3"/>
    <mergeCell ref="I3:J3"/>
    <mergeCell ref="A3:B3"/>
    <mergeCell ref="C3:F3"/>
    <mergeCell ref="I5:J5"/>
    <mergeCell ref="G5:H5"/>
    <mergeCell ref="A16:A17"/>
    <mergeCell ref="C4:F4"/>
    <mergeCell ref="C17:J17"/>
    <mergeCell ref="G4:H4"/>
    <mergeCell ref="I4:J4"/>
  </mergeCells>
  <pageMargins left="0.7" right="0.7" top="0.75" bottom="0.75" header="0.3" footer="0.3"/>
  <pageSetup orientation="portrait" r:id="rId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0000"/>
  </sheetPr>
  <dimension ref="A1:L158"/>
  <sheetViews>
    <sheetView workbookViewId="0">
      <pane ySplit="6" topLeftCell="A37" activePane="bottomLeft" state="frozen"/>
      <selection pane="bottomLeft" activeCell="I51" sqref="I51"/>
    </sheetView>
  </sheetViews>
  <sheetFormatPr defaultRowHeight="15.75"/>
  <cols>
    <col min="1" max="1" width="11" style="273" customWidth="1"/>
    <col min="2" max="10" width="10.140625" style="272" customWidth="1"/>
    <col min="11" max="11" width="55.5703125" style="271" customWidth="1"/>
    <col min="12" max="16384" width="9.140625" style="270"/>
  </cols>
  <sheetData>
    <row r="1" spans="1:12" s="281" customFormat="1" ht="30.75" customHeight="1" thickTop="1">
      <c r="A1" s="4298" t="s">
        <v>847</v>
      </c>
      <c r="B1" s="4299"/>
      <c r="C1" s="4299"/>
      <c r="D1" s="4299"/>
      <c r="E1" s="4299"/>
      <c r="F1" s="4299"/>
      <c r="G1" s="4299"/>
      <c r="H1" s="4299"/>
      <c r="I1" s="4299"/>
      <c r="J1" s="4299"/>
      <c r="K1" s="4300"/>
      <c r="L1" s="288"/>
    </row>
    <row r="2" spans="1:12" ht="20.25" customHeight="1">
      <c r="A2" s="4289" t="s">
        <v>215</v>
      </c>
      <c r="B2" s="4373"/>
      <c r="C2" s="4358">
        <f>+(81+130+18)*25</f>
        <v>5725</v>
      </c>
      <c r="D2" s="4281"/>
      <c r="E2" s="4281"/>
      <c r="F2" s="4359"/>
      <c r="G2" s="4268"/>
      <c r="H2" s="4399"/>
      <c r="I2" s="4365" t="s">
        <v>216</v>
      </c>
      <c r="J2" s="4366"/>
      <c r="K2" s="287"/>
      <c r="L2" s="285"/>
    </row>
    <row r="3" spans="1:12" ht="20.25" customHeight="1">
      <c r="A3" s="4289" t="s">
        <v>217</v>
      </c>
      <c r="B3" s="4373"/>
      <c r="C3" s="4358"/>
      <c r="D3" s="4281"/>
      <c r="E3" s="4281"/>
      <c r="F3" s="4359"/>
      <c r="G3" s="4400"/>
      <c r="H3" s="4401"/>
      <c r="I3" s="4365" t="s">
        <v>218</v>
      </c>
      <c r="J3" s="4366"/>
      <c r="K3" s="287"/>
      <c r="L3" s="285"/>
    </row>
    <row r="4" spans="1:12" ht="20.25" customHeight="1">
      <c r="A4" s="4289" t="s">
        <v>219</v>
      </c>
      <c r="B4" s="4373"/>
      <c r="C4" s="4358" t="s">
        <v>246</v>
      </c>
      <c r="D4" s="4281"/>
      <c r="E4" s="4281"/>
      <c r="F4" s="4359"/>
      <c r="G4" s="4268"/>
      <c r="H4" s="4399"/>
      <c r="I4" s="4365" t="s">
        <v>220</v>
      </c>
      <c r="J4" s="4366"/>
      <c r="K4" s="287" t="s">
        <v>613</v>
      </c>
      <c r="L4" s="285"/>
    </row>
    <row r="5" spans="1:12" ht="20.25" customHeight="1" thickBot="1">
      <c r="A5" s="4360" t="s">
        <v>221</v>
      </c>
      <c r="B5" s="4361"/>
      <c r="C5" s="4362" t="s">
        <v>3763</v>
      </c>
      <c r="D5" s="4363"/>
      <c r="E5" s="4363"/>
      <c r="F5" s="4364"/>
      <c r="G5" s="362"/>
      <c r="H5" s="361"/>
      <c r="I5" s="4365" t="s">
        <v>325</v>
      </c>
      <c r="J5" s="4366"/>
      <c r="K5" s="287"/>
      <c r="L5" s="285"/>
    </row>
    <row r="6" spans="1:12" s="281" customFormat="1" ht="35.25" customHeight="1" thickTop="1">
      <c r="A6" s="284" t="s">
        <v>1</v>
      </c>
      <c r="B6" s="283" t="s">
        <v>0</v>
      </c>
      <c r="C6" s="283" t="s">
        <v>2</v>
      </c>
      <c r="D6" s="283" t="s">
        <v>3</v>
      </c>
      <c r="E6" s="283" t="s">
        <v>4</v>
      </c>
      <c r="F6" s="283" t="s">
        <v>5</v>
      </c>
      <c r="G6" s="283" t="s">
        <v>6</v>
      </c>
      <c r="H6" s="283" t="s">
        <v>7</v>
      </c>
      <c r="I6" s="283" t="s">
        <v>8</v>
      </c>
      <c r="J6" s="283" t="s">
        <v>9</v>
      </c>
      <c r="K6" s="282" t="s">
        <v>10</v>
      </c>
    </row>
    <row r="7" spans="1:12" ht="35.25" customHeight="1">
      <c r="A7" s="274">
        <v>40564</v>
      </c>
      <c r="B7" s="275" t="s">
        <v>12</v>
      </c>
      <c r="C7" s="4436" t="s">
        <v>845</v>
      </c>
      <c r="D7" s="4436"/>
      <c r="E7" s="4436"/>
      <c r="F7" s="4436"/>
      <c r="G7" s="4436"/>
      <c r="H7" s="4436"/>
      <c r="I7" s="4436"/>
      <c r="J7" s="4436"/>
      <c r="K7" s="1795" t="s">
        <v>4042</v>
      </c>
    </row>
    <row r="8" spans="1:12" ht="20.100000000000001" customHeight="1">
      <c r="A8" s="274">
        <v>40591</v>
      </c>
      <c r="B8" s="275" t="s">
        <v>16</v>
      </c>
      <c r="C8" s="291">
        <v>40</v>
      </c>
      <c r="D8" s="291">
        <v>34</v>
      </c>
      <c r="E8" s="291">
        <v>16</v>
      </c>
      <c r="F8" s="291"/>
      <c r="G8" s="291">
        <v>80</v>
      </c>
      <c r="H8" s="291"/>
      <c r="I8" s="291"/>
      <c r="J8" s="291"/>
      <c r="K8" s="271" t="s">
        <v>19</v>
      </c>
    </row>
    <row r="9" spans="1:12" ht="31.5" customHeight="1">
      <c r="A9" s="274">
        <v>40601</v>
      </c>
      <c r="B9" s="275" t="s">
        <v>12</v>
      </c>
      <c r="C9" s="4436" t="s">
        <v>844</v>
      </c>
      <c r="D9" s="4436"/>
      <c r="E9" s="4436"/>
      <c r="F9" s="4436"/>
      <c r="G9" s="4436"/>
      <c r="H9" s="4436"/>
      <c r="I9" s="4436"/>
      <c r="J9" s="4436"/>
    </row>
    <row r="10" spans="1:12" ht="34.5" customHeight="1">
      <c r="A10" s="274">
        <v>40616</v>
      </c>
      <c r="B10" s="275" t="s">
        <v>12</v>
      </c>
      <c r="C10" s="4436" t="s">
        <v>843</v>
      </c>
      <c r="D10" s="4436"/>
      <c r="E10" s="4436"/>
      <c r="F10" s="4436"/>
      <c r="G10" s="4436"/>
      <c r="H10" s="4436"/>
      <c r="I10" s="4436"/>
      <c r="J10" s="4436"/>
    </row>
    <row r="11" spans="1:12" ht="20.100000000000001" customHeight="1">
      <c r="A11" s="274">
        <v>40617</v>
      </c>
      <c r="B11" s="275" t="s">
        <v>143</v>
      </c>
      <c r="C11" s="275"/>
      <c r="D11" s="275"/>
      <c r="E11" s="275"/>
      <c r="F11" s="275"/>
      <c r="G11" s="275"/>
      <c r="H11" s="291">
        <v>5290</v>
      </c>
      <c r="I11" s="291">
        <v>76</v>
      </c>
      <c r="J11" s="275"/>
      <c r="K11" s="271" t="s">
        <v>842</v>
      </c>
    </row>
    <row r="12" spans="1:12" ht="31.5" customHeight="1">
      <c r="A12" s="274">
        <v>40710</v>
      </c>
      <c r="B12" s="275" t="s">
        <v>12</v>
      </c>
      <c r="C12" s="4436" t="s">
        <v>57</v>
      </c>
      <c r="D12" s="4436"/>
      <c r="E12" s="4436"/>
      <c r="F12" s="4436"/>
      <c r="G12" s="4436"/>
      <c r="H12" s="4436"/>
      <c r="I12" s="4436"/>
      <c r="J12" s="4436"/>
    </row>
    <row r="13" spans="1:12" ht="31.5" customHeight="1">
      <c r="A13" s="274">
        <v>40740</v>
      </c>
      <c r="B13" s="275" t="s">
        <v>14</v>
      </c>
      <c r="C13" s="4436" t="s">
        <v>841</v>
      </c>
      <c r="D13" s="4436"/>
      <c r="E13" s="4436"/>
      <c r="F13" s="4436"/>
      <c r="G13" s="4436"/>
      <c r="H13" s="4436"/>
      <c r="I13" s="4436"/>
      <c r="J13" s="4436"/>
    </row>
    <row r="14" spans="1:12" ht="28.5" customHeight="1">
      <c r="A14" s="274">
        <v>40752</v>
      </c>
      <c r="B14" s="275" t="s">
        <v>12</v>
      </c>
      <c r="C14" s="4436" t="s">
        <v>840</v>
      </c>
      <c r="D14" s="4436"/>
      <c r="E14" s="4436"/>
      <c r="F14" s="4436"/>
      <c r="G14" s="4436"/>
      <c r="H14" s="4436"/>
      <c r="I14" s="4436"/>
      <c r="J14" s="4436"/>
    </row>
    <row r="15" spans="1:12" ht="19.5" customHeight="1">
      <c r="A15" s="274">
        <v>40756</v>
      </c>
      <c r="B15" s="275" t="s">
        <v>143</v>
      </c>
      <c r="C15" s="275"/>
      <c r="D15" s="275"/>
      <c r="E15" s="275"/>
      <c r="F15" s="275"/>
      <c r="G15" s="275"/>
      <c r="H15" s="291">
        <v>5120</v>
      </c>
      <c r="I15" s="291">
        <v>100</v>
      </c>
      <c r="J15" s="275"/>
      <c r="K15" s="271" t="s">
        <v>839</v>
      </c>
    </row>
    <row r="16" spans="1:12" ht="42.75" customHeight="1">
      <c r="A16" s="274">
        <v>40762</v>
      </c>
      <c r="B16" s="275" t="s">
        <v>12</v>
      </c>
      <c r="C16" s="4436" t="s">
        <v>838</v>
      </c>
      <c r="D16" s="4436"/>
      <c r="E16" s="4436"/>
      <c r="F16" s="4436"/>
      <c r="G16" s="4436"/>
      <c r="H16" s="4436"/>
      <c r="I16" s="4436"/>
      <c r="J16" s="4436"/>
    </row>
    <row r="17" spans="1:11" ht="51.75" customHeight="1" thickBot="1">
      <c r="A17" s="300">
        <v>40884</v>
      </c>
      <c r="B17" s="299" t="s">
        <v>34</v>
      </c>
      <c r="C17" s="4983" t="s">
        <v>837</v>
      </c>
      <c r="D17" s="4983"/>
      <c r="E17" s="4983"/>
      <c r="F17" s="4983"/>
      <c r="G17" s="4983"/>
      <c r="H17" s="4983"/>
      <c r="I17" s="4983"/>
      <c r="J17" s="4983"/>
      <c r="K17" s="339"/>
    </row>
    <row r="18" spans="1:11" ht="24" customHeight="1" thickTop="1">
      <c r="A18" s="278">
        <v>41013</v>
      </c>
      <c r="B18" s="277" t="s">
        <v>143</v>
      </c>
      <c r="C18" s="277"/>
      <c r="D18" s="277"/>
      <c r="E18" s="277"/>
      <c r="F18" s="277"/>
      <c r="G18" s="277"/>
      <c r="H18" s="291">
        <v>5760</v>
      </c>
      <c r="I18" s="291">
        <v>96</v>
      </c>
      <c r="J18" s="277"/>
      <c r="K18" s="271" t="s">
        <v>836</v>
      </c>
    </row>
    <row r="19" spans="1:11" ht="24" customHeight="1">
      <c r="A19" s="274">
        <v>41067</v>
      </c>
      <c r="B19" s="275" t="s">
        <v>12</v>
      </c>
      <c r="C19" s="4436" t="s">
        <v>835</v>
      </c>
      <c r="D19" s="4436"/>
      <c r="E19" s="4436"/>
      <c r="F19" s="4436"/>
      <c r="G19" s="4436"/>
      <c r="H19" s="4436"/>
      <c r="I19" s="4436"/>
      <c r="J19" s="4436"/>
    </row>
    <row r="20" spans="1:11" ht="24" customHeight="1">
      <c r="A20" s="274">
        <v>41124</v>
      </c>
      <c r="B20" s="275" t="s">
        <v>12</v>
      </c>
      <c r="C20" s="4436" t="s">
        <v>834</v>
      </c>
      <c r="D20" s="4436"/>
      <c r="E20" s="4436"/>
      <c r="F20" s="4436"/>
      <c r="G20" s="4436"/>
      <c r="H20" s="4436"/>
      <c r="I20" s="4436"/>
      <c r="J20" s="4436"/>
    </row>
    <row r="21" spans="1:11" ht="24" customHeight="1">
      <c r="A21" s="274">
        <v>41140</v>
      </c>
      <c r="B21" s="275" t="s">
        <v>12</v>
      </c>
      <c r="C21" s="4436" t="s">
        <v>834</v>
      </c>
      <c r="D21" s="4436"/>
      <c r="E21" s="4436"/>
      <c r="F21" s="4436"/>
      <c r="G21" s="4436"/>
      <c r="H21" s="4436"/>
      <c r="I21" s="4436"/>
      <c r="J21" s="4436"/>
    </row>
    <row r="22" spans="1:11" ht="24" customHeight="1" thickBot="1">
      <c r="A22" s="300">
        <v>41267</v>
      </c>
      <c r="B22" s="299" t="s">
        <v>12</v>
      </c>
      <c r="C22" s="4378" t="s">
        <v>833</v>
      </c>
      <c r="D22" s="4379"/>
      <c r="E22" s="4379"/>
      <c r="F22" s="4379"/>
      <c r="G22" s="4379"/>
      <c r="H22" s="4379"/>
      <c r="I22" s="4379"/>
      <c r="J22" s="4380"/>
      <c r="K22" s="339"/>
    </row>
    <row r="23" spans="1:11" ht="24" customHeight="1" thickTop="1" thickBot="1">
      <c r="A23" s="413">
        <v>41281</v>
      </c>
      <c r="B23" s="412" t="s">
        <v>14</v>
      </c>
      <c r="C23" s="4980" t="s">
        <v>832</v>
      </c>
      <c r="D23" s="4981"/>
      <c r="E23" s="4981"/>
      <c r="F23" s="4981"/>
      <c r="G23" s="4981"/>
      <c r="H23" s="4981"/>
      <c r="I23" s="4981"/>
      <c r="J23" s="4982"/>
      <c r="K23" s="411"/>
    </row>
    <row r="24" spans="1:11" ht="24" customHeight="1" thickTop="1">
      <c r="A24" s="308">
        <v>41656</v>
      </c>
      <c r="B24" s="307" t="s">
        <v>14</v>
      </c>
      <c r="C24" s="4381" t="s">
        <v>831</v>
      </c>
      <c r="D24" s="4382"/>
      <c r="E24" s="4382"/>
      <c r="F24" s="4382"/>
      <c r="G24" s="4382"/>
      <c r="H24" s="4382"/>
      <c r="I24" s="4382"/>
      <c r="J24" s="4383"/>
      <c r="K24" s="335"/>
    </row>
    <row r="25" spans="1:11" ht="24" customHeight="1">
      <c r="A25" s="274">
        <v>41690</v>
      </c>
      <c r="B25" s="275" t="s">
        <v>12</v>
      </c>
      <c r="C25" s="4436" t="s">
        <v>830</v>
      </c>
      <c r="D25" s="4436"/>
      <c r="E25" s="4436"/>
      <c r="F25" s="4436"/>
      <c r="G25" s="4436"/>
      <c r="H25" s="4436"/>
      <c r="I25" s="4436"/>
      <c r="J25" s="4436"/>
    </row>
    <row r="26" spans="1:11" ht="24" customHeight="1">
      <c r="A26" s="274">
        <v>41723</v>
      </c>
      <c r="B26" s="275" t="s">
        <v>143</v>
      </c>
      <c r="C26" s="275"/>
      <c r="D26" s="292"/>
      <c r="E26" s="275"/>
      <c r="F26" s="275"/>
      <c r="G26" s="275"/>
      <c r="H26" s="4539" t="s">
        <v>829</v>
      </c>
      <c r="I26" s="4316"/>
      <c r="J26" s="4540"/>
      <c r="K26" s="271" t="s">
        <v>828</v>
      </c>
    </row>
    <row r="27" spans="1:11" ht="20.100000000000001" customHeight="1">
      <c r="A27" s="274">
        <v>41809</v>
      </c>
      <c r="B27" s="275" t="s">
        <v>143</v>
      </c>
      <c r="C27" s="275"/>
      <c r="D27" s="292"/>
      <c r="E27" s="275"/>
      <c r="F27" s="275"/>
      <c r="G27" s="275"/>
      <c r="H27" s="275">
        <v>5765</v>
      </c>
      <c r="I27" s="275">
        <v>100</v>
      </c>
      <c r="J27" s="275"/>
      <c r="K27" s="271" t="s">
        <v>827</v>
      </c>
    </row>
    <row r="28" spans="1:11" ht="20.100000000000001" customHeight="1" thickBot="1">
      <c r="A28" s="313">
        <v>41944</v>
      </c>
      <c r="B28" s="312" t="s">
        <v>16</v>
      </c>
      <c r="C28" s="409">
        <v>15</v>
      </c>
      <c r="D28" s="410">
        <f>+C28*(100-E28)/100</f>
        <v>13.5</v>
      </c>
      <c r="E28" s="409">
        <v>10</v>
      </c>
      <c r="F28" s="409"/>
      <c r="G28" s="409">
        <v>30</v>
      </c>
      <c r="H28" s="409"/>
      <c r="I28" s="312"/>
      <c r="J28" s="312"/>
      <c r="K28" s="336" t="s">
        <v>20</v>
      </c>
    </row>
    <row r="29" spans="1:11" ht="26.25" customHeight="1" thickTop="1">
      <c r="A29" s="408">
        <v>42030</v>
      </c>
      <c r="B29" s="404" t="s">
        <v>143</v>
      </c>
      <c r="C29" s="407"/>
      <c r="D29" s="406"/>
      <c r="E29" s="405"/>
      <c r="F29" s="405"/>
      <c r="G29" s="405"/>
      <c r="H29" s="405">
        <v>5490</v>
      </c>
      <c r="I29" s="404">
        <v>100</v>
      </c>
      <c r="J29" s="403"/>
      <c r="K29" s="402" t="s">
        <v>826</v>
      </c>
    </row>
    <row r="30" spans="1:11" ht="46.5" customHeight="1">
      <c r="A30" s="274">
        <v>42032</v>
      </c>
      <c r="B30" s="275" t="s">
        <v>404</v>
      </c>
      <c r="C30" s="4340" t="s">
        <v>825</v>
      </c>
      <c r="D30" s="4263"/>
      <c r="E30" s="4263"/>
      <c r="F30" s="4263"/>
      <c r="G30" s="4263"/>
      <c r="H30" s="4263"/>
      <c r="I30" s="4263"/>
      <c r="J30" s="4344"/>
    </row>
    <row r="31" spans="1:11" ht="30.75" customHeight="1">
      <c r="A31" s="274">
        <v>42049</v>
      </c>
      <c r="B31" s="275" t="s">
        <v>143</v>
      </c>
      <c r="C31" s="275"/>
      <c r="D31" s="292"/>
      <c r="E31" s="275"/>
      <c r="F31" s="275"/>
      <c r="G31" s="275"/>
      <c r="H31" s="275">
        <v>5245</v>
      </c>
      <c r="I31" s="275">
        <v>100</v>
      </c>
      <c r="J31" s="275"/>
      <c r="K31" s="271" t="s">
        <v>824</v>
      </c>
    </row>
    <row r="32" spans="1:11" ht="25.5" customHeight="1">
      <c r="A32" s="274">
        <v>42150</v>
      </c>
      <c r="B32" s="532" t="s">
        <v>14</v>
      </c>
      <c r="C32" s="4340" t="s">
        <v>1947</v>
      </c>
      <c r="D32" s="4263"/>
      <c r="E32" s="4263"/>
      <c r="F32" s="4263"/>
      <c r="G32" s="4263"/>
      <c r="H32" s="4263"/>
      <c r="I32" s="4263"/>
      <c r="J32" s="4344"/>
    </row>
    <row r="33" spans="1:12">
      <c r="A33" s="318">
        <v>42162</v>
      </c>
      <c r="B33" s="448" t="s">
        <v>16</v>
      </c>
      <c r="C33" s="449">
        <v>115</v>
      </c>
      <c r="D33" s="316">
        <f t="shared" ref="D33:D63" si="0">+C33*(100-E33)/100</f>
        <v>103.5</v>
      </c>
      <c r="E33" s="449">
        <v>10</v>
      </c>
      <c r="F33" s="449"/>
      <c r="G33" s="449">
        <v>75</v>
      </c>
      <c r="H33" s="449"/>
      <c r="I33" s="449"/>
      <c r="J33" s="449"/>
      <c r="K33" s="1153" t="s">
        <v>20</v>
      </c>
    </row>
    <row r="34" spans="1:12" ht="20.100000000000001" customHeight="1">
      <c r="A34" s="274">
        <v>42197</v>
      </c>
      <c r="B34" s="609" t="s">
        <v>143</v>
      </c>
      <c r="C34" s="275"/>
      <c r="D34" s="292"/>
      <c r="E34" s="275"/>
      <c r="F34" s="275"/>
      <c r="G34" s="275"/>
      <c r="H34" s="275">
        <v>5665</v>
      </c>
      <c r="I34" s="275">
        <v>100</v>
      </c>
      <c r="J34" s="275"/>
      <c r="K34" s="547" t="s">
        <v>2020</v>
      </c>
    </row>
    <row r="35" spans="1:12">
      <c r="A35" s="274">
        <v>42317</v>
      </c>
      <c r="B35" s="785" t="s">
        <v>143</v>
      </c>
      <c r="C35" s="275"/>
      <c r="D35" s="292"/>
      <c r="E35" s="275"/>
      <c r="F35" s="275"/>
      <c r="G35" s="275"/>
      <c r="H35" s="275">
        <v>5745</v>
      </c>
      <c r="I35" s="275">
        <v>100</v>
      </c>
      <c r="J35" s="275"/>
      <c r="K35" s="795" t="s">
        <v>2252</v>
      </c>
    </row>
    <row r="36" spans="1:12" ht="20.100000000000001" customHeight="1">
      <c r="A36" s="274">
        <v>42352</v>
      </c>
      <c r="B36" s="856" t="s">
        <v>12</v>
      </c>
      <c r="C36" s="4345" t="s">
        <v>445</v>
      </c>
      <c r="D36" s="4274"/>
      <c r="E36" s="4274"/>
      <c r="F36" s="4274"/>
      <c r="G36" s="4274"/>
      <c r="H36" s="4274"/>
      <c r="I36" s="4274"/>
      <c r="J36" s="4346"/>
      <c r="K36" s="270"/>
    </row>
    <row r="37" spans="1:12" ht="20.100000000000001" customHeight="1" thickBot="1">
      <c r="A37" s="1423">
        <v>42354</v>
      </c>
      <c r="B37" s="1430" t="s">
        <v>12</v>
      </c>
      <c r="C37" s="4431" t="s">
        <v>2323</v>
      </c>
      <c r="D37" s="4432"/>
      <c r="E37" s="4432"/>
      <c r="F37" s="4432"/>
      <c r="G37" s="4432"/>
      <c r="H37" s="4432"/>
      <c r="I37" s="4432"/>
      <c r="J37" s="4433"/>
      <c r="K37" s="886"/>
    </row>
    <row r="38" spans="1:12">
      <c r="A38" s="1507">
        <v>42462</v>
      </c>
      <c r="B38" s="1508" t="s">
        <v>16</v>
      </c>
      <c r="C38" s="1508">
        <v>25</v>
      </c>
      <c r="D38" s="1509">
        <f t="shared" si="0"/>
        <v>22.5</v>
      </c>
      <c r="E38" s="1508">
        <v>10</v>
      </c>
      <c r="F38" s="1508"/>
      <c r="G38" s="1508">
        <v>25</v>
      </c>
      <c r="H38" s="1508"/>
      <c r="I38" s="1508"/>
      <c r="J38" s="1508"/>
      <c r="K38" s="1510" t="s">
        <v>20</v>
      </c>
      <c r="L38" s="285"/>
    </row>
    <row r="39" spans="1:12" ht="20.100000000000001" customHeight="1">
      <c r="A39" s="1462">
        <v>42551</v>
      </c>
      <c r="B39" s="1499" t="s">
        <v>404</v>
      </c>
      <c r="C39" s="4345" t="s">
        <v>3380</v>
      </c>
      <c r="D39" s="4274"/>
      <c r="E39" s="4274"/>
      <c r="F39" s="4274"/>
      <c r="G39" s="4274"/>
      <c r="H39" s="4274"/>
      <c r="I39" s="4274"/>
      <c r="J39" s="4346"/>
      <c r="K39" s="1511"/>
      <c r="L39" s="285"/>
    </row>
    <row r="40" spans="1:12" ht="36" customHeight="1">
      <c r="A40" s="1462">
        <v>42580</v>
      </c>
      <c r="B40" s="1499" t="s">
        <v>14</v>
      </c>
      <c r="C40" s="4340" t="s">
        <v>3474</v>
      </c>
      <c r="D40" s="4263"/>
      <c r="E40" s="4263"/>
      <c r="F40" s="4263"/>
      <c r="G40" s="4263"/>
      <c r="H40" s="4263"/>
      <c r="I40" s="4263"/>
      <c r="J40" s="4344"/>
      <c r="K40" s="1511"/>
      <c r="L40" s="285"/>
    </row>
    <row r="41" spans="1:12">
      <c r="A41" s="1462">
        <v>42583</v>
      </c>
      <c r="B41" s="1499" t="s">
        <v>143</v>
      </c>
      <c r="C41" s="1499"/>
      <c r="D41" s="1500"/>
      <c r="E41" s="1499"/>
      <c r="F41" s="1499"/>
      <c r="G41" s="1499"/>
      <c r="H41" s="4539" t="s">
        <v>3448</v>
      </c>
      <c r="I41" s="4316"/>
      <c r="J41" s="4540"/>
      <c r="K41" s="1511" t="s">
        <v>3464</v>
      </c>
      <c r="L41" s="285"/>
    </row>
    <row r="42" spans="1:12" ht="36.75" customHeight="1">
      <c r="A42" s="1462">
        <v>42662</v>
      </c>
      <c r="B42" s="1499" t="s">
        <v>12</v>
      </c>
      <c r="C42" s="4340" t="s">
        <v>3673</v>
      </c>
      <c r="D42" s="4263"/>
      <c r="E42" s="4263"/>
      <c r="F42" s="4263"/>
      <c r="G42" s="4263"/>
      <c r="H42" s="4263"/>
      <c r="I42" s="4263"/>
      <c r="J42" s="4344"/>
      <c r="K42" s="1511"/>
      <c r="L42" s="285"/>
    </row>
    <row r="43" spans="1:12" ht="40.5" customHeight="1">
      <c r="A43" s="1462">
        <v>42715</v>
      </c>
      <c r="B43" s="1499" t="s">
        <v>12</v>
      </c>
      <c r="C43" s="4340" t="s">
        <v>3764</v>
      </c>
      <c r="D43" s="4263"/>
      <c r="E43" s="4263"/>
      <c r="F43" s="4263"/>
      <c r="G43" s="4263"/>
      <c r="H43" s="4263"/>
      <c r="I43" s="4263"/>
      <c r="J43" s="4344"/>
      <c r="K43" s="1511"/>
      <c r="L43" s="285"/>
    </row>
    <row r="44" spans="1:12" ht="35.25" customHeight="1" thickBot="1">
      <c r="A44" s="1512">
        <v>42719</v>
      </c>
      <c r="B44" s="1513" t="s">
        <v>12</v>
      </c>
      <c r="C44" s="4977" t="s">
        <v>3768</v>
      </c>
      <c r="D44" s="4978"/>
      <c r="E44" s="4978"/>
      <c r="F44" s="4978"/>
      <c r="G44" s="4978"/>
      <c r="H44" s="4978"/>
      <c r="I44" s="4978"/>
      <c r="J44" s="4979"/>
      <c r="K44" s="1514"/>
      <c r="L44" s="285"/>
    </row>
    <row r="45" spans="1:12" ht="20.100000000000001" customHeight="1" thickBot="1">
      <c r="A45" s="2619">
        <v>42948</v>
      </c>
      <c r="B45" s="2620" t="s">
        <v>27</v>
      </c>
      <c r="C45" s="4974" t="s">
        <v>4185</v>
      </c>
      <c r="D45" s="4975"/>
      <c r="E45" s="4975"/>
      <c r="F45" s="4975"/>
      <c r="G45" s="4975"/>
      <c r="H45" s="4975"/>
      <c r="I45" s="4975"/>
      <c r="J45" s="4976"/>
      <c r="K45" s="2621"/>
    </row>
    <row r="46" spans="1:12" ht="20.100000000000001" customHeight="1" thickTop="1">
      <c r="A46" s="2600">
        <v>43678</v>
      </c>
      <c r="B46" s="2604" t="s">
        <v>5637</v>
      </c>
      <c r="C46" s="4387" t="s">
        <v>5638</v>
      </c>
      <c r="D46" s="4388"/>
      <c r="E46" s="4388"/>
      <c r="F46" s="4388"/>
      <c r="G46" s="4388"/>
      <c r="H46" s="4388"/>
      <c r="I46" s="4388"/>
      <c r="J46" s="4389"/>
      <c r="K46" s="332"/>
    </row>
    <row r="47" spans="1:12" ht="81.75" customHeight="1">
      <c r="A47" s="1930">
        <v>43734</v>
      </c>
      <c r="B47" s="1937" t="s">
        <v>284</v>
      </c>
      <c r="C47" s="4971" t="s">
        <v>5704</v>
      </c>
      <c r="D47" s="4972"/>
      <c r="E47" s="4972"/>
      <c r="F47" s="4972"/>
      <c r="G47" s="4972"/>
      <c r="H47" s="4972"/>
      <c r="I47" s="4972"/>
      <c r="J47" s="4973"/>
      <c r="K47" s="2139"/>
    </row>
    <row r="48" spans="1:12">
      <c r="A48" s="274"/>
      <c r="B48" s="275"/>
      <c r="C48" s="275"/>
      <c r="D48" s="292">
        <f t="shared" si="0"/>
        <v>0</v>
      </c>
      <c r="E48" s="275"/>
      <c r="F48" s="275"/>
      <c r="G48" s="275"/>
      <c r="H48" s="275"/>
      <c r="I48" s="275"/>
      <c r="J48" s="275"/>
      <c r="K48" s="270"/>
    </row>
    <row r="49" spans="1:11" ht="20.100000000000001" customHeight="1">
      <c r="A49" s="274"/>
      <c r="B49" s="275"/>
      <c r="C49" s="275"/>
      <c r="D49" s="292">
        <f t="shared" si="0"/>
        <v>0</v>
      </c>
      <c r="E49" s="275"/>
      <c r="F49" s="275"/>
      <c r="G49" s="275"/>
      <c r="H49" s="275"/>
      <c r="I49" s="275"/>
      <c r="J49" s="275"/>
      <c r="K49" s="270"/>
    </row>
    <row r="50" spans="1:11">
      <c r="A50" s="274"/>
      <c r="B50" s="275"/>
      <c r="C50" s="275"/>
      <c r="D50" s="292">
        <f t="shared" si="0"/>
        <v>0</v>
      </c>
      <c r="E50" s="275"/>
      <c r="F50" s="275"/>
      <c r="G50" s="275"/>
      <c r="H50" s="275"/>
      <c r="I50" s="275"/>
      <c r="J50" s="275"/>
      <c r="K50" s="270"/>
    </row>
    <row r="51" spans="1:11">
      <c r="A51" s="274"/>
      <c r="B51" s="275"/>
      <c r="C51" s="275"/>
      <c r="D51" s="292">
        <f t="shared" si="0"/>
        <v>0</v>
      </c>
      <c r="E51" s="275"/>
      <c r="F51" s="275"/>
      <c r="G51" s="275"/>
      <c r="H51" s="275"/>
      <c r="I51" s="275"/>
      <c r="J51" s="275"/>
      <c r="K51" s="270"/>
    </row>
    <row r="52" spans="1:11">
      <c r="A52" s="274"/>
      <c r="B52" s="275"/>
      <c r="C52" s="275"/>
      <c r="D52" s="292">
        <f t="shared" si="0"/>
        <v>0</v>
      </c>
      <c r="E52" s="275"/>
      <c r="F52" s="275"/>
      <c r="G52" s="275"/>
      <c r="H52" s="275"/>
      <c r="I52" s="275"/>
      <c r="J52" s="275"/>
      <c r="K52" s="270"/>
    </row>
    <row r="53" spans="1:11">
      <c r="A53" s="274"/>
      <c r="B53" s="275"/>
      <c r="C53" s="275"/>
      <c r="D53" s="292">
        <f t="shared" si="0"/>
        <v>0</v>
      </c>
      <c r="E53" s="275"/>
      <c r="F53" s="275"/>
      <c r="G53" s="275"/>
      <c r="H53" s="275"/>
      <c r="I53" s="275"/>
      <c r="J53" s="275"/>
      <c r="K53" s="270"/>
    </row>
    <row r="54" spans="1:11">
      <c r="A54" s="274"/>
      <c r="B54" s="275"/>
      <c r="C54" s="275"/>
      <c r="D54" s="292">
        <f t="shared" si="0"/>
        <v>0</v>
      </c>
      <c r="E54" s="275"/>
      <c r="F54" s="275"/>
      <c r="G54" s="275"/>
      <c r="H54" s="275"/>
      <c r="I54" s="275"/>
      <c r="J54" s="275"/>
      <c r="K54" s="270"/>
    </row>
    <row r="55" spans="1:11" ht="20.100000000000001" customHeight="1">
      <c r="A55" s="274"/>
      <c r="B55" s="275"/>
      <c r="C55" s="275"/>
      <c r="D55" s="292">
        <f t="shared" si="0"/>
        <v>0</v>
      </c>
      <c r="E55" s="275"/>
      <c r="F55" s="275"/>
      <c r="G55" s="275"/>
      <c r="H55" s="275"/>
      <c r="I55" s="275"/>
      <c r="J55" s="275"/>
      <c r="K55" s="270"/>
    </row>
    <row r="56" spans="1:11" ht="20.100000000000001" customHeight="1">
      <c r="A56" s="274"/>
      <c r="B56" s="275"/>
      <c r="C56" s="275"/>
      <c r="D56" s="292">
        <f t="shared" si="0"/>
        <v>0</v>
      </c>
      <c r="E56" s="275"/>
      <c r="F56" s="275"/>
      <c r="G56" s="275"/>
      <c r="H56" s="275"/>
      <c r="I56" s="275"/>
      <c r="J56" s="275"/>
      <c r="K56" s="270"/>
    </row>
    <row r="57" spans="1:11">
      <c r="A57" s="274"/>
      <c r="B57" s="275"/>
      <c r="C57" s="275"/>
      <c r="D57" s="292">
        <f t="shared" si="0"/>
        <v>0</v>
      </c>
      <c r="E57" s="275"/>
      <c r="F57" s="275"/>
      <c r="G57" s="275"/>
      <c r="H57" s="275"/>
      <c r="I57" s="275"/>
      <c r="J57" s="275"/>
      <c r="K57" s="270"/>
    </row>
    <row r="58" spans="1:11" ht="20.100000000000001" customHeight="1">
      <c r="A58" s="274"/>
      <c r="B58" s="275"/>
      <c r="C58" s="275"/>
      <c r="D58" s="292">
        <f t="shared" si="0"/>
        <v>0</v>
      </c>
      <c r="E58" s="275"/>
      <c r="F58" s="275"/>
      <c r="G58" s="275"/>
      <c r="H58" s="275"/>
      <c r="I58" s="275"/>
      <c r="J58" s="275"/>
      <c r="K58" s="270"/>
    </row>
    <row r="59" spans="1:11" ht="20.100000000000001" customHeight="1">
      <c r="A59" s="274"/>
      <c r="B59" s="275"/>
      <c r="C59" s="275"/>
      <c r="D59" s="292">
        <f t="shared" si="0"/>
        <v>0</v>
      </c>
      <c r="E59" s="275"/>
      <c r="F59" s="275"/>
      <c r="G59" s="275"/>
      <c r="H59" s="275"/>
      <c r="I59" s="275"/>
      <c r="J59" s="275"/>
      <c r="K59" s="270"/>
    </row>
    <row r="60" spans="1:11" ht="20.100000000000001" customHeight="1">
      <c r="A60" s="274"/>
      <c r="B60" s="275"/>
      <c r="C60" s="275"/>
      <c r="D60" s="292">
        <f t="shared" si="0"/>
        <v>0</v>
      </c>
      <c r="E60" s="275"/>
      <c r="F60" s="275"/>
      <c r="G60" s="275"/>
      <c r="H60" s="275"/>
      <c r="I60" s="275"/>
      <c r="J60" s="275"/>
      <c r="K60" s="270"/>
    </row>
    <row r="61" spans="1:11" ht="20.100000000000001" customHeight="1">
      <c r="A61" s="274"/>
      <c r="B61" s="275"/>
      <c r="C61" s="275"/>
      <c r="D61" s="292">
        <f t="shared" si="0"/>
        <v>0</v>
      </c>
      <c r="E61" s="275"/>
      <c r="F61" s="275"/>
      <c r="G61" s="275"/>
      <c r="H61" s="275"/>
      <c r="I61" s="275"/>
      <c r="J61" s="275"/>
      <c r="K61" s="270"/>
    </row>
    <row r="62" spans="1:11" ht="20.100000000000001" customHeight="1">
      <c r="A62" s="274"/>
      <c r="B62" s="275"/>
      <c r="C62" s="275"/>
      <c r="D62" s="292">
        <f t="shared" si="0"/>
        <v>0</v>
      </c>
      <c r="E62" s="275"/>
      <c r="F62" s="275"/>
      <c r="G62" s="275"/>
      <c r="H62" s="275"/>
      <c r="I62" s="275"/>
      <c r="J62" s="275"/>
      <c r="K62" s="270"/>
    </row>
    <row r="63" spans="1:11" ht="20.100000000000001" customHeight="1">
      <c r="A63" s="274"/>
      <c r="B63" s="275"/>
      <c r="C63" s="275"/>
      <c r="D63" s="292">
        <f t="shared" si="0"/>
        <v>0</v>
      </c>
      <c r="E63" s="275"/>
      <c r="F63" s="275"/>
      <c r="G63" s="275"/>
      <c r="H63" s="275"/>
      <c r="I63" s="275"/>
      <c r="J63" s="275"/>
      <c r="K63" s="270"/>
    </row>
    <row r="64" spans="1:11">
      <c r="A64" s="274"/>
      <c r="B64" s="275"/>
      <c r="C64" s="275"/>
      <c r="D64" s="292">
        <f t="shared" ref="D64:D95" si="1">+C64*(100-E64)/100</f>
        <v>0</v>
      </c>
      <c r="E64" s="275"/>
      <c r="F64" s="275"/>
      <c r="G64" s="275"/>
      <c r="H64" s="275"/>
      <c r="I64" s="275"/>
      <c r="J64" s="275"/>
      <c r="K64" s="270"/>
    </row>
    <row r="65" spans="1:11" ht="20.100000000000001" customHeight="1">
      <c r="A65" s="274"/>
      <c r="B65" s="275"/>
      <c r="C65" s="275"/>
      <c r="D65" s="292">
        <f t="shared" si="1"/>
        <v>0</v>
      </c>
      <c r="E65" s="275"/>
      <c r="F65" s="275"/>
      <c r="G65" s="275"/>
      <c r="H65" s="275"/>
      <c r="I65" s="275"/>
      <c r="J65" s="275"/>
      <c r="K65" s="270"/>
    </row>
    <row r="66" spans="1:11" ht="20.100000000000001" customHeight="1">
      <c r="A66" s="274"/>
      <c r="B66" s="275"/>
      <c r="C66" s="275"/>
      <c r="D66" s="292">
        <f t="shared" si="1"/>
        <v>0</v>
      </c>
      <c r="E66" s="275"/>
      <c r="F66" s="275"/>
      <c r="G66" s="275"/>
      <c r="H66" s="275"/>
      <c r="I66" s="275"/>
      <c r="J66" s="275"/>
      <c r="K66" s="270"/>
    </row>
    <row r="67" spans="1:11">
      <c r="A67" s="274"/>
      <c r="B67" s="275"/>
      <c r="C67" s="275"/>
      <c r="D67" s="292">
        <f t="shared" si="1"/>
        <v>0</v>
      </c>
      <c r="E67" s="275"/>
      <c r="F67" s="275"/>
      <c r="G67" s="275"/>
      <c r="H67" s="275"/>
      <c r="I67" s="275"/>
      <c r="J67" s="275"/>
      <c r="K67" s="270"/>
    </row>
    <row r="68" spans="1:11">
      <c r="A68" s="274"/>
      <c r="B68" s="275"/>
      <c r="C68" s="275"/>
      <c r="D68" s="292">
        <f t="shared" si="1"/>
        <v>0</v>
      </c>
      <c r="E68" s="275"/>
      <c r="F68" s="275"/>
      <c r="G68" s="275"/>
      <c r="H68" s="275"/>
      <c r="I68" s="275"/>
      <c r="J68" s="275"/>
      <c r="K68" s="270"/>
    </row>
    <row r="69" spans="1:11">
      <c r="A69" s="274"/>
      <c r="B69" s="275"/>
      <c r="C69" s="275"/>
      <c r="D69" s="292">
        <f t="shared" si="1"/>
        <v>0</v>
      </c>
      <c r="E69" s="275"/>
      <c r="F69" s="275"/>
      <c r="G69" s="275"/>
      <c r="H69" s="275"/>
      <c r="I69" s="275"/>
      <c r="J69" s="275"/>
      <c r="K69" s="270"/>
    </row>
    <row r="70" spans="1:11">
      <c r="A70" s="274"/>
      <c r="B70" s="275"/>
      <c r="C70" s="275"/>
      <c r="D70" s="292">
        <f t="shared" si="1"/>
        <v>0</v>
      </c>
      <c r="E70" s="275"/>
      <c r="F70" s="275"/>
      <c r="G70" s="275"/>
      <c r="H70" s="275"/>
      <c r="I70" s="275"/>
      <c r="J70" s="275"/>
      <c r="K70" s="270"/>
    </row>
    <row r="71" spans="1:11">
      <c r="A71" s="274"/>
      <c r="B71" s="275"/>
      <c r="C71" s="275"/>
      <c r="D71" s="292">
        <f t="shared" si="1"/>
        <v>0</v>
      </c>
      <c r="E71" s="275"/>
      <c r="F71" s="275"/>
      <c r="G71" s="275"/>
      <c r="H71" s="275"/>
      <c r="I71" s="275"/>
      <c r="J71" s="275"/>
      <c r="K71" s="270"/>
    </row>
    <row r="72" spans="1:11">
      <c r="A72" s="274"/>
      <c r="B72" s="275"/>
      <c r="C72" s="275"/>
      <c r="D72" s="292">
        <f t="shared" si="1"/>
        <v>0</v>
      </c>
      <c r="E72" s="275"/>
      <c r="F72" s="275"/>
      <c r="G72" s="275"/>
      <c r="H72" s="275"/>
      <c r="I72" s="275"/>
      <c r="J72" s="275"/>
      <c r="K72" s="270"/>
    </row>
    <row r="73" spans="1:11" ht="20.100000000000001" customHeight="1">
      <c r="A73" s="274"/>
      <c r="B73" s="275"/>
      <c r="C73" s="275"/>
      <c r="D73" s="292">
        <f t="shared" si="1"/>
        <v>0</v>
      </c>
      <c r="E73" s="275"/>
      <c r="F73" s="275"/>
      <c r="G73" s="275"/>
      <c r="H73" s="275"/>
      <c r="I73" s="275"/>
      <c r="J73" s="275"/>
      <c r="K73" s="270"/>
    </row>
    <row r="74" spans="1:11">
      <c r="A74" s="274"/>
      <c r="B74" s="275"/>
      <c r="C74" s="275"/>
      <c r="D74" s="292">
        <f t="shared" si="1"/>
        <v>0</v>
      </c>
      <c r="E74" s="275"/>
      <c r="F74" s="275"/>
      <c r="G74" s="275"/>
      <c r="H74" s="275"/>
      <c r="I74" s="275"/>
      <c r="J74" s="275"/>
      <c r="K74" s="270"/>
    </row>
    <row r="75" spans="1:11" ht="20.100000000000001" customHeight="1">
      <c r="A75" s="274"/>
      <c r="B75" s="275"/>
      <c r="C75" s="275"/>
      <c r="D75" s="292">
        <f t="shared" si="1"/>
        <v>0</v>
      </c>
      <c r="E75" s="275"/>
      <c r="F75" s="275"/>
      <c r="G75" s="275"/>
      <c r="H75" s="275"/>
      <c r="I75" s="275"/>
      <c r="J75" s="275"/>
      <c r="K75" s="270"/>
    </row>
    <row r="76" spans="1:11">
      <c r="A76" s="274"/>
      <c r="B76" s="275"/>
      <c r="C76" s="275"/>
      <c r="D76" s="292">
        <f t="shared" si="1"/>
        <v>0</v>
      </c>
      <c r="E76" s="275"/>
      <c r="F76" s="275"/>
      <c r="G76" s="275"/>
      <c r="H76" s="275"/>
      <c r="I76" s="275"/>
      <c r="J76" s="275"/>
      <c r="K76" s="270"/>
    </row>
    <row r="77" spans="1:11">
      <c r="A77" s="274"/>
      <c r="B77" s="275"/>
      <c r="C77" s="275"/>
      <c r="D77" s="292">
        <f t="shared" si="1"/>
        <v>0</v>
      </c>
      <c r="E77" s="275"/>
      <c r="F77" s="275"/>
      <c r="G77" s="275"/>
      <c r="H77" s="275"/>
      <c r="I77" s="275"/>
      <c r="J77" s="275"/>
      <c r="K77" s="270"/>
    </row>
    <row r="78" spans="1:11">
      <c r="A78" s="274"/>
      <c r="B78" s="275"/>
      <c r="C78" s="275"/>
      <c r="D78" s="292">
        <f t="shared" si="1"/>
        <v>0</v>
      </c>
      <c r="E78" s="275"/>
      <c r="F78" s="275"/>
      <c r="G78" s="275"/>
      <c r="H78" s="275"/>
      <c r="I78" s="275"/>
      <c r="J78" s="275"/>
      <c r="K78" s="270"/>
    </row>
    <row r="79" spans="1:11">
      <c r="A79" s="274"/>
      <c r="B79" s="275"/>
      <c r="C79" s="275"/>
      <c r="D79" s="292">
        <f t="shared" si="1"/>
        <v>0</v>
      </c>
      <c r="E79" s="275"/>
      <c r="F79" s="275"/>
      <c r="G79" s="275"/>
      <c r="H79" s="275"/>
      <c r="I79" s="275"/>
      <c r="J79" s="275"/>
      <c r="K79" s="270"/>
    </row>
    <row r="80" spans="1:11">
      <c r="A80" s="274"/>
      <c r="B80" s="275"/>
      <c r="C80" s="275"/>
      <c r="D80" s="292">
        <f t="shared" si="1"/>
        <v>0</v>
      </c>
      <c r="E80" s="275"/>
      <c r="F80" s="275"/>
      <c r="G80" s="275"/>
      <c r="H80" s="275"/>
      <c r="I80" s="275"/>
      <c r="J80" s="275"/>
      <c r="K80" s="270"/>
    </row>
    <row r="81" spans="1:11" ht="20.100000000000001" customHeight="1">
      <c r="A81" s="274"/>
      <c r="B81" s="275"/>
      <c r="C81" s="275"/>
      <c r="D81" s="292">
        <f t="shared" si="1"/>
        <v>0</v>
      </c>
      <c r="E81" s="275"/>
      <c r="F81" s="275"/>
      <c r="G81" s="275"/>
      <c r="H81" s="275"/>
      <c r="I81" s="275"/>
      <c r="J81" s="275"/>
      <c r="K81" s="270"/>
    </row>
    <row r="82" spans="1:11" ht="20.100000000000001" customHeight="1">
      <c r="A82" s="274"/>
      <c r="B82" s="275"/>
      <c r="C82" s="275"/>
      <c r="D82" s="292">
        <f t="shared" si="1"/>
        <v>0</v>
      </c>
      <c r="E82" s="275"/>
      <c r="F82" s="275"/>
      <c r="G82" s="275"/>
      <c r="H82" s="275"/>
      <c r="I82" s="275"/>
      <c r="J82" s="275"/>
      <c r="K82" s="270"/>
    </row>
    <row r="83" spans="1:11" ht="20.100000000000001" customHeight="1">
      <c r="A83" s="274"/>
      <c r="B83" s="275"/>
      <c r="C83" s="275"/>
      <c r="D83" s="292">
        <f t="shared" si="1"/>
        <v>0</v>
      </c>
      <c r="E83" s="275"/>
      <c r="F83" s="275"/>
      <c r="G83" s="275"/>
      <c r="H83" s="275"/>
      <c r="I83" s="275"/>
      <c r="J83" s="275"/>
      <c r="K83" s="270"/>
    </row>
    <row r="84" spans="1:11" ht="20.100000000000001" customHeight="1">
      <c r="A84" s="274"/>
      <c r="B84" s="275"/>
      <c r="C84" s="275"/>
      <c r="D84" s="292">
        <f t="shared" si="1"/>
        <v>0</v>
      </c>
      <c r="E84" s="275"/>
      <c r="F84" s="275"/>
      <c r="G84" s="275"/>
      <c r="H84" s="275"/>
      <c r="I84" s="275"/>
      <c r="J84" s="275"/>
      <c r="K84" s="270"/>
    </row>
    <row r="85" spans="1:11" ht="20.100000000000001" customHeight="1">
      <c r="A85" s="274"/>
      <c r="B85" s="275"/>
      <c r="C85" s="275"/>
      <c r="D85" s="292">
        <f t="shared" si="1"/>
        <v>0</v>
      </c>
      <c r="E85" s="275"/>
      <c r="F85" s="275"/>
      <c r="G85" s="275"/>
      <c r="H85" s="275"/>
      <c r="I85" s="275"/>
      <c r="J85" s="275"/>
      <c r="K85" s="270"/>
    </row>
    <row r="86" spans="1:11" ht="20.100000000000001" customHeight="1">
      <c r="A86" s="274"/>
      <c r="B86" s="275"/>
      <c r="C86" s="275"/>
      <c r="D86" s="292">
        <f t="shared" si="1"/>
        <v>0</v>
      </c>
      <c r="E86" s="275"/>
      <c r="F86" s="275"/>
      <c r="G86" s="275"/>
      <c r="H86" s="275"/>
      <c r="I86" s="275"/>
      <c r="J86" s="275"/>
      <c r="K86" s="270"/>
    </row>
    <row r="87" spans="1:11" ht="20.100000000000001" customHeight="1">
      <c r="A87" s="274"/>
      <c r="B87" s="275"/>
      <c r="C87" s="275"/>
      <c r="D87" s="292">
        <f t="shared" si="1"/>
        <v>0</v>
      </c>
      <c r="E87" s="275"/>
      <c r="F87" s="275"/>
      <c r="G87" s="275"/>
      <c r="H87" s="275"/>
      <c r="I87" s="275"/>
      <c r="J87" s="275"/>
      <c r="K87" s="270"/>
    </row>
    <row r="88" spans="1:11" ht="20.100000000000001" customHeight="1">
      <c r="A88" s="274"/>
      <c r="B88" s="275"/>
      <c r="C88" s="275"/>
      <c r="D88" s="292">
        <f t="shared" si="1"/>
        <v>0</v>
      </c>
      <c r="E88" s="275"/>
      <c r="F88" s="275"/>
      <c r="G88" s="275"/>
      <c r="H88" s="275"/>
      <c r="I88" s="275"/>
      <c r="J88" s="275"/>
      <c r="K88" s="270"/>
    </row>
    <row r="89" spans="1:11">
      <c r="A89" s="274"/>
      <c r="B89" s="275"/>
      <c r="C89" s="275"/>
      <c r="D89" s="292">
        <f t="shared" si="1"/>
        <v>0</v>
      </c>
      <c r="E89" s="275"/>
      <c r="F89" s="275"/>
      <c r="G89" s="275"/>
      <c r="H89" s="275"/>
      <c r="I89" s="275"/>
      <c r="J89" s="275"/>
      <c r="K89" s="270"/>
    </row>
    <row r="90" spans="1:11" ht="20.100000000000001" customHeight="1">
      <c r="A90" s="274"/>
      <c r="B90" s="275"/>
      <c r="C90" s="275"/>
      <c r="D90" s="292">
        <f t="shared" si="1"/>
        <v>0</v>
      </c>
      <c r="E90" s="275"/>
      <c r="F90" s="275"/>
      <c r="G90" s="275"/>
      <c r="H90" s="275"/>
      <c r="I90" s="275"/>
      <c r="J90" s="275"/>
      <c r="K90" s="270"/>
    </row>
    <row r="91" spans="1:11">
      <c r="A91" s="274"/>
      <c r="B91" s="275"/>
      <c r="C91" s="275"/>
      <c r="D91" s="292">
        <f t="shared" si="1"/>
        <v>0</v>
      </c>
      <c r="E91" s="275"/>
      <c r="F91" s="275"/>
      <c r="G91" s="275"/>
      <c r="H91" s="275"/>
      <c r="I91" s="275"/>
      <c r="J91" s="275"/>
      <c r="K91" s="270"/>
    </row>
    <row r="92" spans="1:11" ht="20.100000000000001" customHeight="1">
      <c r="A92" s="274"/>
      <c r="B92" s="275"/>
      <c r="C92" s="275"/>
      <c r="D92" s="292">
        <f t="shared" si="1"/>
        <v>0</v>
      </c>
      <c r="E92" s="275"/>
      <c r="F92" s="275"/>
      <c r="G92" s="275"/>
      <c r="H92" s="275"/>
      <c r="I92" s="275"/>
      <c r="J92" s="275"/>
      <c r="K92" s="270"/>
    </row>
    <row r="93" spans="1:11">
      <c r="A93" s="274"/>
      <c r="B93" s="275"/>
      <c r="C93" s="275"/>
      <c r="D93" s="292">
        <f t="shared" si="1"/>
        <v>0</v>
      </c>
      <c r="E93" s="275"/>
      <c r="F93" s="275"/>
      <c r="G93" s="275"/>
      <c r="H93" s="275"/>
      <c r="I93" s="275"/>
      <c r="J93" s="275"/>
      <c r="K93" s="270"/>
    </row>
    <row r="94" spans="1:11">
      <c r="A94" s="274"/>
      <c r="B94" s="275"/>
      <c r="C94" s="275"/>
      <c r="D94" s="292">
        <f t="shared" si="1"/>
        <v>0</v>
      </c>
      <c r="E94" s="275"/>
      <c r="F94" s="275"/>
      <c r="G94" s="275"/>
      <c r="H94" s="275"/>
      <c r="I94" s="275"/>
      <c r="J94" s="275"/>
      <c r="K94" s="270"/>
    </row>
    <row r="95" spans="1:11">
      <c r="A95" s="274"/>
      <c r="B95" s="275"/>
      <c r="C95" s="275"/>
      <c r="D95" s="292">
        <f t="shared" si="1"/>
        <v>0</v>
      </c>
      <c r="E95" s="275"/>
      <c r="F95" s="275"/>
      <c r="G95" s="275"/>
      <c r="H95" s="275"/>
      <c r="I95" s="275"/>
      <c r="J95" s="275"/>
      <c r="K95" s="270"/>
    </row>
    <row r="96" spans="1:11" ht="20.100000000000001" customHeight="1">
      <c r="A96" s="274"/>
      <c r="B96" s="275"/>
      <c r="C96" s="275"/>
      <c r="D96" s="292">
        <f t="shared" ref="D96:D127" si="2">+C96*(100-E96)/100</f>
        <v>0</v>
      </c>
      <c r="E96" s="275"/>
      <c r="F96" s="275"/>
      <c r="G96" s="275"/>
      <c r="H96" s="275"/>
      <c r="I96" s="275"/>
      <c r="J96" s="275"/>
      <c r="K96" s="270"/>
    </row>
    <row r="97" spans="1:11" ht="20.100000000000001" customHeight="1">
      <c r="A97" s="274"/>
      <c r="B97" s="275"/>
      <c r="C97" s="275"/>
      <c r="D97" s="292">
        <f t="shared" si="2"/>
        <v>0</v>
      </c>
      <c r="E97" s="275"/>
      <c r="F97" s="275"/>
      <c r="G97" s="275"/>
      <c r="H97" s="275"/>
      <c r="I97" s="275"/>
      <c r="J97" s="275"/>
      <c r="K97" s="270"/>
    </row>
    <row r="98" spans="1:11" ht="20.100000000000001" customHeight="1">
      <c r="A98" s="274"/>
      <c r="B98" s="275"/>
      <c r="C98" s="275"/>
      <c r="D98" s="292">
        <f t="shared" si="2"/>
        <v>0</v>
      </c>
      <c r="E98" s="275"/>
      <c r="F98" s="275"/>
      <c r="G98" s="275"/>
      <c r="H98" s="275"/>
      <c r="I98" s="275"/>
      <c r="J98" s="275"/>
      <c r="K98" s="270"/>
    </row>
    <row r="99" spans="1:11" ht="20.100000000000001" customHeight="1">
      <c r="A99" s="274"/>
      <c r="B99" s="275"/>
      <c r="C99" s="275"/>
      <c r="D99" s="292">
        <f t="shared" si="2"/>
        <v>0</v>
      </c>
      <c r="E99" s="275"/>
      <c r="F99" s="275"/>
      <c r="G99" s="275"/>
      <c r="H99" s="275"/>
      <c r="I99" s="275"/>
      <c r="J99" s="275"/>
      <c r="K99" s="270"/>
    </row>
    <row r="100" spans="1:11">
      <c r="A100" s="274"/>
      <c r="B100" s="275"/>
      <c r="C100" s="275"/>
      <c r="D100" s="292">
        <f t="shared" si="2"/>
        <v>0</v>
      </c>
      <c r="E100" s="275"/>
      <c r="F100" s="275"/>
      <c r="G100" s="275"/>
      <c r="H100" s="275"/>
      <c r="I100" s="275"/>
      <c r="J100" s="275"/>
      <c r="K100" s="270"/>
    </row>
    <row r="101" spans="1:11">
      <c r="A101" s="274"/>
      <c r="B101" s="275"/>
      <c r="C101" s="275"/>
      <c r="D101" s="292">
        <f t="shared" si="2"/>
        <v>0</v>
      </c>
      <c r="E101" s="275"/>
      <c r="F101" s="275"/>
      <c r="G101" s="275"/>
      <c r="H101" s="275"/>
      <c r="I101" s="275"/>
      <c r="J101" s="275"/>
      <c r="K101" s="270"/>
    </row>
    <row r="102" spans="1:11">
      <c r="A102" s="274"/>
      <c r="B102" s="275"/>
      <c r="C102" s="275"/>
      <c r="D102" s="292">
        <f t="shared" si="2"/>
        <v>0</v>
      </c>
      <c r="E102" s="275"/>
      <c r="F102" s="275"/>
      <c r="G102" s="275"/>
      <c r="H102" s="275"/>
      <c r="I102" s="275"/>
      <c r="J102" s="275"/>
      <c r="K102" s="270"/>
    </row>
    <row r="103" spans="1:11" ht="20.100000000000001" customHeight="1">
      <c r="A103" s="274"/>
      <c r="B103" s="275"/>
      <c r="C103" s="275"/>
      <c r="D103" s="292">
        <f t="shared" si="2"/>
        <v>0</v>
      </c>
      <c r="E103" s="275"/>
      <c r="F103" s="275"/>
      <c r="G103" s="275"/>
      <c r="H103" s="275"/>
      <c r="I103" s="275"/>
      <c r="J103" s="275"/>
      <c r="K103" s="270"/>
    </row>
    <row r="104" spans="1:11">
      <c r="A104" s="274"/>
      <c r="B104" s="275"/>
      <c r="C104" s="275"/>
      <c r="D104" s="292">
        <f t="shared" si="2"/>
        <v>0</v>
      </c>
      <c r="E104" s="275"/>
      <c r="F104" s="275"/>
      <c r="G104" s="275"/>
      <c r="H104" s="275"/>
      <c r="I104" s="275"/>
      <c r="J104" s="275"/>
      <c r="K104" s="270"/>
    </row>
    <row r="105" spans="1:11">
      <c r="A105" s="274"/>
      <c r="B105" s="275"/>
      <c r="C105" s="275"/>
      <c r="D105" s="292">
        <f t="shared" si="2"/>
        <v>0</v>
      </c>
      <c r="E105" s="275"/>
      <c r="F105" s="275"/>
      <c r="G105" s="275"/>
      <c r="H105" s="275"/>
      <c r="I105" s="275"/>
      <c r="J105" s="275"/>
      <c r="K105" s="270"/>
    </row>
    <row r="106" spans="1:11">
      <c r="A106" s="274"/>
      <c r="B106" s="275"/>
      <c r="C106" s="275"/>
      <c r="D106" s="292">
        <f t="shared" si="2"/>
        <v>0</v>
      </c>
      <c r="E106" s="275"/>
      <c r="F106" s="275"/>
      <c r="G106" s="275"/>
      <c r="H106" s="275"/>
      <c r="I106" s="275"/>
      <c r="J106" s="275"/>
      <c r="K106" s="270"/>
    </row>
    <row r="107" spans="1:11" ht="20.100000000000001" customHeight="1">
      <c r="A107" s="274"/>
      <c r="B107" s="275"/>
      <c r="C107" s="275"/>
      <c r="D107" s="292">
        <f t="shared" si="2"/>
        <v>0</v>
      </c>
      <c r="E107" s="275"/>
      <c r="F107" s="275"/>
      <c r="G107" s="275"/>
      <c r="H107" s="275"/>
      <c r="I107" s="275"/>
      <c r="J107" s="275"/>
      <c r="K107" s="270"/>
    </row>
    <row r="108" spans="1:11" ht="20.100000000000001" customHeight="1">
      <c r="A108" s="274"/>
      <c r="B108" s="275"/>
      <c r="C108" s="275"/>
      <c r="D108" s="292">
        <f t="shared" si="2"/>
        <v>0</v>
      </c>
      <c r="E108" s="275"/>
      <c r="F108" s="275"/>
      <c r="G108" s="275"/>
      <c r="H108" s="275"/>
      <c r="I108" s="275"/>
      <c r="J108" s="275"/>
      <c r="K108" s="270"/>
    </row>
    <row r="109" spans="1:11">
      <c r="A109" s="274"/>
      <c r="B109" s="275"/>
      <c r="C109" s="275"/>
      <c r="D109" s="292">
        <f t="shared" si="2"/>
        <v>0</v>
      </c>
      <c r="E109" s="275"/>
      <c r="F109" s="275"/>
      <c r="G109" s="275"/>
      <c r="H109" s="275"/>
      <c r="I109" s="275"/>
      <c r="J109" s="275"/>
      <c r="K109" s="270"/>
    </row>
    <row r="110" spans="1:11">
      <c r="A110" s="274"/>
      <c r="B110" s="275"/>
      <c r="C110" s="275"/>
      <c r="D110" s="292">
        <f t="shared" si="2"/>
        <v>0</v>
      </c>
      <c r="E110" s="275"/>
      <c r="F110" s="275"/>
      <c r="G110" s="275"/>
      <c r="H110" s="275"/>
      <c r="I110" s="275"/>
      <c r="J110" s="275"/>
      <c r="K110" s="270"/>
    </row>
    <row r="111" spans="1:11">
      <c r="A111" s="274"/>
      <c r="B111" s="275"/>
      <c r="C111" s="275"/>
      <c r="D111" s="292">
        <f t="shared" si="2"/>
        <v>0</v>
      </c>
      <c r="E111" s="275"/>
      <c r="F111" s="275"/>
      <c r="G111" s="275"/>
      <c r="H111" s="275"/>
      <c r="I111" s="275"/>
      <c r="J111" s="275"/>
      <c r="K111" s="270"/>
    </row>
    <row r="112" spans="1:11">
      <c r="A112" s="274"/>
      <c r="B112" s="275"/>
      <c r="C112" s="275"/>
      <c r="D112" s="292">
        <f t="shared" si="2"/>
        <v>0</v>
      </c>
      <c r="E112" s="275"/>
      <c r="F112" s="275"/>
      <c r="G112" s="275"/>
      <c r="H112" s="275"/>
      <c r="I112" s="275"/>
      <c r="J112" s="275"/>
      <c r="K112" s="270"/>
    </row>
    <row r="113" spans="1:11">
      <c r="A113" s="274"/>
      <c r="B113" s="275"/>
      <c r="C113" s="275"/>
      <c r="D113" s="292">
        <f t="shared" si="2"/>
        <v>0</v>
      </c>
      <c r="E113" s="275"/>
      <c r="F113" s="275"/>
      <c r="G113" s="275"/>
      <c r="H113" s="275"/>
      <c r="I113" s="275"/>
      <c r="J113" s="275"/>
      <c r="K113" s="270"/>
    </row>
    <row r="114" spans="1:11">
      <c r="A114" s="274"/>
      <c r="B114" s="275"/>
      <c r="C114" s="275"/>
      <c r="D114" s="292">
        <f t="shared" si="2"/>
        <v>0</v>
      </c>
      <c r="E114" s="275"/>
      <c r="F114" s="275"/>
      <c r="G114" s="275"/>
      <c r="H114" s="275"/>
      <c r="I114" s="275"/>
      <c r="J114" s="275"/>
      <c r="K114" s="270"/>
    </row>
    <row r="115" spans="1:11" ht="20.100000000000001" customHeight="1">
      <c r="A115" s="274"/>
      <c r="B115" s="275"/>
      <c r="C115" s="275"/>
      <c r="D115" s="292">
        <f t="shared" si="2"/>
        <v>0</v>
      </c>
      <c r="E115" s="275"/>
      <c r="F115" s="275"/>
      <c r="G115" s="275"/>
      <c r="H115" s="275"/>
      <c r="I115" s="275"/>
      <c r="J115" s="275"/>
      <c r="K115" s="270"/>
    </row>
    <row r="116" spans="1:11" ht="20.100000000000001" customHeight="1">
      <c r="A116" s="274"/>
      <c r="B116" s="275"/>
      <c r="C116" s="275"/>
      <c r="D116" s="292">
        <f t="shared" si="2"/>
        <v>0</v>
      </c>
      <c r="E116" s="275"/>
      <c r="F116" s="275"/>
      <c r="G116" s="275"/>
      <c r="H116" s="275"/>
      <c r="I116" s="275"/>
      <c r="J116" s="275"/>
      <c r="K116" s="270"/>
    </row>
    <row r="117" spans="1:11" ht="20.100000000000001" customHeight="1">
      <c r="A117" s="274"/>
      <c r="B117" s="275"/>
      <c r="C117" s="275"/>
      <c r="D117" s="292">
        <f t="shared" si="2"/>
        <v>0</v>
      </c>
      <c r="E117" s="275"/>
      <c r="F117" s="275"/>
      <c r="G117" s="275"/>
      <c r="H117" s="275"/>
      <c r="I117" s="275"/>
      <c r="J117" s="275"/>
      <c r="K117" s="270"/>
    </row>
    <row r="118" spans="1:11" ht="20.100000000000001" customHeight="1">
      <c r="A118" s="274"/>
      <c r="B118" s="275"/>
      <c r="C118" s="275"/>
      <c r="D118" s="292">
        <f t="shared" si="2"/>
        <v>0</v>
      </c>
      <c r="E118" s="275"/>
      <c r="F118" s="275"/>
      <c r="G118" s="275"/>
      <c r="H118" s="275"/>
      <c r="I118" s="275"/>
      <c r="J118" s="275"/>
      <c r="K118" s="270"/>
    </row>
    <row r="119" spans="1:11">
      <c r="A119" s="274"/>
      <c r="B119" s="275"/>
      <c r="C119" s="275"/>
      <c r="D119" s="292">
        <f t="shared" si="2"/>
        <v>0</v>
      </c>
      <c r="E119" s="275"/>
      <c r="F119" s="275"/>
      <c r="G119" s="275"/>
      <c r="H119" s="275"/>
      <c r="I119" s="275"/>
      <c r="J119" s="275"/>
      <c r="K119" s="270"/>
    </row>
    <row r="120" spans="1:11" ht="20.100000000000001" customHeight="1">
      <c r="A120" s="274"/>
      <c r="B120" s="275"/>
      <c r="C120" s="275"/>
      <c r="D120" s="292">
        <f t="shared" si="2"/>
        <v>0</v>
      </c>
      <c r="E120" s="275"/>
      <c r="F120" s="275"/>
      <c r="G120" s="275"/>
      <c r="H120" s="275"/>
      <c r="I120" s="275"/>
      <c r="J120" s="275"/>
      <c r="K120" s="270"/>
    </row>
    <row r="121" spans="1:11" ht="20.100000000000001" customHeight="1">
      <c r="A121" s="274"/>
      <c r="B121" s="275"/>
      <c r="C121" s="275"/>
      <c r="D121" s="292">
        <f t="shared" si="2"/>
        <v>0</v>
      </c>
      <c r="E121" s="275"/>
      <c r="F121" s="275"/>
      <c r="G121" s="275"/>
      <c r="H121" s="275"/>
      <c r="I121" s="275"/>
      <c r="J121" s="275"/>
      <c r="K121" s="270"/>
    </row>
    <row r="122" spans="1:11" ht="20.100000000000001" customHeight="1">
      <c r="A122" s="274"/>
      <c r="B122" s="275"/>
      <c r="C122" s="275"/>
      <c r="D122" s="292">
        <f t="shared" si="2"/>
        <v>0</v>
      </c>
      <c r="E122" s="275"/>
      <c r="F122" s="275"/>
      <c r="G122" s="275"/>
      <c r="H122" s="275"/>
      <c r="I122" s="275"/>
      <c r="J122" s="275"/>
      <c r="K122" s="270"/>
    </row>
    <row r="123" spans="1:11" ht="20.100000000000001" customHeight="1">
      <c r="A123" s="274"/>
      <c r="B123" s="275"/>
      <c r="C123" s="275"/>
      <c r="D123" s="292">
        <f t="shared" si="2"/>
        <v>0</v>
      </c>
      <c r="E123" s="275"/>
      <c r="F123" s="275"/>
      <c r="G123" s="275"/>
      <c r="H123" s="275"/>
      <c r="I123" s="275"/>
      <c r="J123" s="275"/>
      <c r="K123" s="270"/>
    </row>
    <row r="124" spans="1:11" ht="20.100000000000001" customHeight="1">
      <c r="A124" s="274"/>
      <c r="B124" s="275"/>
      <c r="C124" s="275"/>
      <c r="D124" s="292">
        <f t="shared" si="2"/>
        <v>0</v>
      </c>
      <c r="E124" s="275"/>
      <c r="F124" s="275"/>
      <c r="G124" s="275"/>
      <c r="H124" s="275"/>
      <c r="I124" s="275"/>
      <c r="J124" s="275"/>
      <c r="K124" s="270"/>
    </row>
    <row r="125" spans="1:11" ht="20.100000000000001" customHeight="1">
      <c r="A125" s="274"/>
      <c r="B125" s="275"/>
      <c r="C125" s="275"/>
      <c r="D125" s="292">
        <f t="shared" si="2"/>
        <v>0</v>
      </c>
      <c r="E125" s="275"/>
      <c r="F125" s="275"/>
      <c r="G125" s="275"/>
      <c r="H125" s="275"/>
      <c r="I125" s="275"/>
      <c r="J125" s="275"/>
      <c r="K125" s="270"/>
    </row>
    <row r="126" spans="1:11" ht="20.100000000000001" customHeight="1">
      <c r="A126" s="274"/>
      <c r="B126" s="275"/>
      <c r="C126" s="275"/>
      <c r="D126" s="292">
        <f t="shared" si="2"/>
        <v>0</v>
      </c>
      <c r="E126" s="275"/>
      <c r="F126" s="275"/>
      <c r="G126" s="275"/>
      <c r="H126" s="275"/>
      <c r="I126" s="275"/>
      <c r="J126" s="275"/>
      <c r="K126" s="270"/>
    </row>
    <row r="127" spans="1:11" ht="20.100000000000001" customHeight="1">
      <c r="A127" s="274"/>
      <c r="B127" s="275"/>
      <c r="C127" s="275"/>
      <c r="D127" s="292">
        <f t="shared" si="2"/>
        <v>0</v>
      </c>
      <c r="E127" s="275"/>
      <c r="F127" s="275"/>
      <c r="G127" s="275"/>
      <c r="H127" s="275"/>
      <c r="I127" s="275"/>
      <c r="J127" s="275"/>
      <c r="K127" s="270"/>
    </row>
    <row r="128" spans="1:11">
      <c r="A128" s="274"/>
      <c r="B128" s="275"/>
      <c r="C128" s="275"/>
      <c r="D128" s="292">
        <f t="shared" ref="D128:D148" si="3">+C128*(100-E128)/100</f>
        <v>0</v>
      </c>
      <c r="E128" s="275"/>
      <c r="F128" s="275"/>
      <c r="G128" s="275"/>
      <c r="H128" s="275"/>
      <c r="I128" s="275"/>
      <c r="J128" s="275"/>
      <c r="K128" s="270"/>
    </row>
    <row r="129" spans="1:11" ht="20.100000000000001" customHeight="1">
      <c r="A129" s="274"/>
      <c r="B129" s="275"/>
      <c r="C129" s="275"/>
      <c r="D129" s="292">
        <f t="shared" si="3"/>
        <v>0</v>
      </c>
      <c r="E129" s="275"/>
      <c r="F129" s="275"/>
      <c r="G129" s="275"/>
      <c r="H129" s="275"/>
      <c r="I129" s="275"/>
      <c r="J129" s="275"/>
      <c r="K129" s="270"/>
    </row>
    <row r="130" spans="1:11">
      <c r="A130" s="274"/>
      <c r="B130" s="275"/>
      <c r="C130" s="275"/>
      <c r="D130" s="292">
        <f t="shared" si="3"/>
        <v>0</v>
      </c>
      <c r="E130" s="275"/>
      <c r="F130" s="275"/>
      <c r="G130" s="275"/>
      <c r="H130" s="275"/>
      <c r="I130" s="275"/>
      <c r="J130" s="275"/>
      <c r="K130" s="270"/>
    </row>
    <row r="131" spans="1:11">
      <c r="A131" s="274"/>
      <c r="B131" s="275"/>
      <c r="C131" s="275"/>
      <c r="D131" s="292">
        <f t="shared" si="3"/>
        <v>0</v>
      </c>
      <c r="E131" s="275"/>
      <c r="F131" s="275"/>
      <c r="G131" s="275"/>
      <c r="H131" s="275"/>
      <c r="I131" s="275"/>
      <c r="J131" s="275"/>
      <c r="K131" s="270"/>
    </row>
    <row r="132" spans="1:11">
      <c r="A132" s="274"/>
      <c r="D132" s="292">
        <f t="shared" si="3"/>
        <v>0</v>
      </c>
      <c r="K132" s="270"/>
    </row>
    <row r="133" spans="1:11">
      <c r="A133" s="274"/>
      <c r="D133" s="292">
        <f t="shared" si="3"/>
        <v>0</v>
      </c>
      <c r="K133" s="270"/>
    </row>
    <row r="134" spans="1:11">
      <c r="A134" s="274"/>
      <c r="D134" s="292">
        <f t="shared" si="3"/>
        <v>0</v>
      </c>
      <c r="K134" s="270"/>
    </row>
    <row r="135" spans="1:11">
      <c r="A135" s="274"/>
      <c r="D135" s="292">
        <f t="shared" si="3"/>
        <v>0</v>
      </c>
      <c r="K135" s="270"/>
    </row>
    <row r="136" spans="1:11">
      <c r="A136" s="274"/>
      <c r="D136" s="292">
        <f t="shared" si="3"/>
        <v>0</v>
      </c>
      <c r="K136" s="270"/>
    </row>
    <row r="137" spans="1:11">
      <c r="A137" s="274"/>
      <c r="D137" s="292">
        <f t="shared" si="3"/>
        <v>0</v>
      </c>
      <c r="K137" s="270"/>
    </row>
    <row r="138" spans="1:11">
      <c r="A138" s="274"/>
      <c r="D138" s="292">
        <f t="shared" si="3"/>
        <v>0</v>
      </c>
      <c r="K138" s="270"/>
    </row>
    <row r="139" spans="1:11">
      <c r="A139" s="274"/>
      <c r="D139" s="292">
        <f t="shared" si="3"/>
        <v>0</v>
      </c>
      <c r="K139" s="270"/>
    </row>
    <row r="140" spans="1:11">
      <c r="A140" s="274"/>
      <c r="D140" s="292">
        <f t="shared" si="3"/>
        <v>0</v>
      </c>
      <c r="K140" s="270"/>
    </row>
    <row r="141" spans="1:11">
      <c r="A141" s="274"/>
      <c r="D141" s="292">
        <f t="shared" si="3"/>
        <v>0</v>
      </c>
      <c r="K141" s="270"/>
    </row>
    <row r="142" spans="1:11">
      <c r="A142" s="274"/>
      <c r="D142" s="292">
        <f t="shared" si="3"/>
        <v>0</v>
      </c>
      <c r="K142" s="270"/>
    </row>
    <row r="143" spans="1:11">
      <c r="A143" s="274"/>
      <c r="D143" s="292">
        <f t="shared" si="3"/>
        <v>0</v>
      </c>
      <c r="K143" s="270"/>
    </row>
    <row r="144" spans="1:11">
      <c r="A144" s="274"/>
      <c r="D144" s="292">
        <f t="shared" si="3"/>
        <v>0</v>
      </c>
      <c r="K144" s="270"/>
    </row>
    <row r="145" spans="1:11">
      <c r="A145" s="274"/>
      <c r="D145" s="292">
        <f t="shared" si="3"/>
        <v>0</v>
      </c>
      <c r="E145" s="270"/>
      <c r="F145" s="270"/>
      <c r="G145" s="270"/>
      <c r="H145" s="270"/>
      <c r="I145" s="270"/>
      <c r="J145" s="270"/>
      <c r="K145" s="270"/>
    </row>
    <row r="146" spans="1:11">
      <c r="A146" s="274"/>
      <c r="D146" s="292">
        <f t="shared" si="3"/>
        <v>0</v>
      </c>
      <c r="E146" s="270"/>
      <c r="F146" s="270"/>
      <c r="G146" s="270"/>
      <c r="H146" s="270"/>
      <c r="I146" s="270"/>
      <c r="J146" s="270"/>
      <c r="K146" s="270"/>
    </row>
    <row r="147" spans="1:11">
      <c r="A147" s="274"/>
      <c r="D147" s="292">
        <f t="shared" si="3"/>
        <v>0</v>
      </c>
      <c r="E147" s="270"/>
      <c r="F147" s="270"/>
      <c r="G147" s="270"/>
      <c r="H147" s="270"/>
      <c r="I147" s="270"/>
      <c r="J147" s="270"/>
      <c r="K147" s="270"/>
    </row>
    <row r="148" spans="1:11">
      <c r="A148" s="274"/>
      <c r="D148" s="292">
        <f t="shared" si="3"/>
        <v>0</v>
      </c>
      <c r="E148" s="270"/>
      <c r="F148" s="270"/>
      <c r="G148" s="270"/>
      <c r="H148" s="270"/>
      <c r="I148" s="270"/>
      <c r="J148" s="270"/>
      <c r="K148" s="270"/>
    </row>
    <row r="149" spans="1:11">
      <c r="A149" s="274"/>
      <c r="E149" s="270"/>
      <c r="F149" s="270"/>
      <c r="G149" s="270"/>
      <c r="H149" s="270"/>
      <c r="I149" s="270"/>
      <c r="J149" s="270"/>
      <c r="K149" s="270"/>
    </row>
    <row r="150" spans="1:11">
      <c r="A150" s="274"/>
      <c r="E150" s="270"/>
      <c r="F150" s="270"/>
      <c r="G150" s="270"/>
      <c r="H150" s="270"/>
      <c r="I150" s="270"/>
      <c r="J150" s="270"/>
      <c r="K150" s="270"/>
    </row>
    <row r="151" spans="1:11">
      <c r="A151" s="274"/>
      <c r="E151" s="270"/>
      <c r="F151" s="270"/>
      <c r="G151" s="270"/>
      <c r="H151" s="270"/>
      <c r="I151" s="270"/>
      <c r="J151" s="270"/>
      <c r="K151" s="270"/>
    </row>
    <row r="152" spans="1:11">
      <c r="A152" s="274"/>
      <c r="E152" s="270"/>
      <c r="F152" s="270"/>
      <c r="G152" s="270"/>
      <c r="H152" s="270"/>
      <c r="I152" s="270"/>
      <c r="J152" s="270"/>
      <c r="K152" s="270"/>
    </row>
    <row r="153" spans="1:11">
      <c r="A153" s="274"/>
      <c r="E153" s="270"/>
      <c r="F153" s="270"/>
      <c r="G153" s="270"/>
      <c r="H153" s="270"/>
      <c r="I153" s="270"/>
      <c r="J153" s="270"/>
      <c r="K153" s="270"/>
    </row>
    <row r="154" spans="1:11">
      <c r="A154" s="274"/>
      <c r="E154" s="270"/>
      <c r="F154" s="270"/>
      <c r="G154" s="270"/>
      <c r="H154" s="270"/>
      <c r="I154" s="270"/>
      <c r="J154" s="270"/>
      <c r="K154" s="270"/>
    </row>
    <row r="155" spans="1:11">
      <c r="A155" s="274"/>
      <c r="E155" s="270"/>
      <c r="F155" s="270"/>
      <c r="G155" s="270"/>
      <c r="H155" s="270"/>
      <c r="I155" s="270"/>
      <c r="J155" s="270"/>
      <c r="K155" s="270"/>
    </row>
    <row r="156" spans="1:11">
      <c r="A156" s="274"/>
      <c r="E156" s="270"/>
      <c r="F156" s="270"/>
      <c r="G156" s="270"/>
      <c r="H156" s="270"/>
      <c r="I156" s="270"/>
      <c r="J156" s="270"/>
      <c r="K156" s="270"/>
    </row>
    <row r="157" spans="1:11">
      <c r="A157" s="274"/>
      <c r="E157" s="270"/>
      <c r="F157" s="270"/>
      <c r="G157" s="270"/>
      <c r="H157" s="270"/>
      <c r="I157" s="270"/>
      <c r="J157" s="270"/>
      <c r="K157" s="270"/>
    </row>
    <row r="158" spans="1:11">
      <c r="A158" s="274"/>
      <c r="E158" s="270"/>
      <c r="F158" s="270"/>
      <c r="G158" s="270"/>
      <c r="H158" s="270"/>
      <c r="I158" s="270"/>
      <c r="J158" s="270"/>
      <c r="K158" s="270"/>
    </row>
  </sheetData>
  <autoFilter ref="B6:B158"/>
  <customSheetViews>
    <customSheetView guid="{CD481555-6D06-49CD-9625-98C90CC09C9A}" showAutoFilter="1">
      <selection activeCell="K55" sqref="K55"/>
      <pageMargins left="0.7" right="0.7" top="0.75" bottom="0.75" header="0.3" footer="0.3"/>
      <pageSetup orientation="portrait" r:id="rId1"/>
      <autoFilter ref="B6:B158"/>
    </customSheetView>
    <customSheetView guid="{9EC6AF21-4B8E-44E3-AF29-8895353139B2}" showAutoFilter="1">
      <pane ySplit="6" topLeftCell="A21" activePane="bottomLeft" state="frozen"/>
      <selection pane="bottomLeft" activeCell="K55" sqref="K55"/>
      <pageMargins left="0.7" right="0.7" top="0.75" bottom="0.75" header="0.3" footer="0.3"/>
      <pageSetup orientation="portrait" r:id="rId2"/>
      <autoFilter ref="B6:B158"/>
    </customSheetView>
    <customSheetView guid="{4A6D03CA-35D0-42B2-8E76-6C991766DE68}" showAutoFilter="1">
      <pane ySplit="5" topLeftCell="A37" activePane="bottomLeft" state="frozen"/>
      <selection pane="bottomLeft" activeCell="K55" sqref="K55"/>
      <pageMargins left="0.7" right="0.7" top="0.75" bottom="0.75" header="0.3" footer="0.3"/>
      <pageSetup orientation="portrait" r:id="rId3"/>
      <autoFilter ref="B6:B158"/>
    </customSheetView>
    <customSheetView guid="{94FC66D5-BF29-4BE8-974C-C93BA07E9FE3}" showAutoFilter="1">
      <pane ySplit="6" topLeftCell="A37" activePane="bottomLeft" state="frozen"/>
      <selection pane="bottomLeft" activeCell="K55" sqref="K55"/>
      <pageMargins left="0.7" right="0.7" top="0.75" bottom="0.75" header="0.3" footer="0.3"/>
      <pageSetup orientation="portrait" r:id="rId4"/>
      <autoFilter ref="B6:B158"/>
    </customSheetView>
  </customSheetViews>
  <mergeCells count="45">
    <mergeCell ref="A3:B3"/>
    <mergeCell ref="C3:F3"/>
    <mergeCell ref="G3:H3"/>
    <mergeCell ref="I3:J3"/>
    <mergeCell ref="C7:J7"/>
    <mergeCell ref="A4:B4"/>
    <mergeCell ref="C4:F4"/>
    <mergeCell ref="A5:B5"/>
    <mergeCell ref="G4:H4"/>
    <mergeCell ref="I4:J4"/>
    <mergeCell ref="C5:F5"/>
    <mergeCell ref="I5:J5"/>
    <mergeCell ref="A1:K1"/>
    <mergeCell ref="A2:B2"/>
    <mergeCell ref="C2:F2"/>
    <mergeCell ref="G2:H2"/>
    <mergeCell ref="I2:J2"/>
    <mergeCell ref="C10:J10"/>
    <mergeCell ref="C12:J12"/>
    <mergeCell ref="C13:J13"/>
    <mergeCell ref="C9:J9"/>
    <mergeCell ref="C43:J43"/>
    <mergeCell ref="C23:J23"/>
    <mergeCell ref="C20:J20"/>
    <mergeCell ref="C17:J17"/>
    <mergeCell ref="C16:J16"/>
    <mergeCell ref="C14:J14"/>
    <mergeCell ref="C19:J19"/>
    <mergeCell ref="C21:J21"/>
    <mergeCell ref="C30:J30"/>
    <mergeCell ref="C40:J40"/>
    <mergeCell ref="H41:J41"/>
    <mergeCell ref="C39:J39"/>
    <mergeCell ref="C37:J37"/>
    <mergeCell ref="C36:J36"/>
    <mergeCell ref="C32:J32"/>
    <mergeCell ref="C22:J22"/>
    <mergeCell ref="H26:J26"/>
    <mergeCell ref="C25:J25"/>
    <mergeCell ref="C24:J24"/>
    <mergeCell ref="C47:J47"/>
    <mergeCell ref="C46:J46"/>
    <mergeCell ref="C45:J45"/>
    <mergeCell ref="C44:J44"/>
    <mergeCell ref="C42:J42"/>
  </mergeCells>
  <pageMargins left="0.7" right="0.7" top="0.75" bottom="0.75" header="0.3" footer="0.3"/>
  <pageSetup orientation="portrait" r:id="rId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0000"/>
  </sheetPr>
  <dimension ref="A1:Q155"/>
  <sheetViews>
    <sheetView workbookViewId="0">
      <pane ySplit="6" topLeftCell="A37" activePane="bottomLeft" state="frozen"/>
      <selection pane="bottomLeft" activeCell="C49" sqref="C49:J49"/>
    </sheetView>
  </sheetViews>
  <sheetFormatPr defaultRowHeight="15.75"/>
  <cols>
    <col min="1" max="1" width="11" style="273" customWidth="1"/>
    <col min="2" max="2" width="10.140625" style="272" customWidth="1"/>
    <col min="3" max="3" width="13.7109375" style="272" customWidth="1"/>
    <col min="4" max="6" width="10.140625" style="272" customWidth="1"/>
    <col min="7" max="7" width="12.5703125" style="272" customWidth="1"/>
    <col min="8" max="10" width="10.140625" style="272" customWidth="1"/>
    <col min="11" max="11" width="43.85546875" style="271" customWidth="1"/>
    <col min="12" max="16384" width="9.140625" style="270"/>
  </cols>
  <sheetData>
    <row r="1" spans="1:12" s="281" customFormat="1" ht="30.75" customHeight="1" thickTop="1">
      <c r="A1" s="4298" t="s">
        <v>868</v>
      </c>
      <c r="B1" s="4299"/>
      <c r="C1" s="4299"/>
      <c r="D1" s="4299"/>
      <c r="E1" s="4299"/>
      <c r="F1" s="4299"/>
      <c r="G1" s="4299"/>
      <c r="H1" s="4299"/>
      <c r="I1" s="4299"/>
      <c r="J1" s="4299"/>
      <c r="K1" s="4300"/>
      <c r="L1" s="288"/>
    </row>
    <row r="2" spans="1:12" ht="20.25" customHeight="1" thickBot="1">
      <c r="A2" s="4289" t="s">
        <v>215</v>
      </c>
      <c r="B2" s="4373"/>
      <c r="C2" s="4358">
        <f>+(91+130+15)*25</f>
        <v>5900</v>
      </c>
      <c r="D2" s="4281"/>
      <c r="E2" s="4281"/>
      <c r="F2" s="4359"/>
      <c r="G2" s="4268"/>
      <c r="H2" s="4399"/>
      <c r="I2" s="4365" t="s">
        <v>216</v>
      </c>
      <c r="J2" s="4366"/>
      <c r="K2" s="287"/>
      <c r="L2" s="285"/>
    </row>
    <row r="3" spans="1:12" ht="20.25" customHeight="1" thickTop="1" thickBot="1">
      <c r="A3" s="4289" t="s">
        <v>217</v>
      </c>
      <c r="B3" s="4373"/>
      <c r="C3" s="4358"/>
      <c r="D3" s="4281"/>
      <c r="E3" s="4281"/>
      <c r="F3" s="4359"/>
      <c r="G3" s="4584" t="s">
        <v>391</v>
      </c>
      <c r="H3" s="4585"/>
      <c r="I3" s="4365" t="s">
        <v>218</v>
      </c>
      <c r="J3" s="4366"/>
      <c r="K3" s="287"/>
      <c r="L3" s="285"/>
    </row>
    <row r="4" spans="1:12" ht="20.25" customHeight="1" thickTop="1">
      <c r="A4" s="4289" t="s">
        <v>219</v>
      </c>
      <c r="B4" s="4373"/>
      <c r="C4" s="4358" t="s">
        <v>246</v>
      </c>
      <c r="D4" s="4281"/>
      <c r="E4" s="4281"/>
      <c r="F4" s="4359"/>
      <c r="G4" s="4813" t="s">
        <v>309</v>
      </c>
      <c r="H4" s="4814"/>
      <c r="I4" s="4365" t="s">
        <v>220</v>
      </c>
      <c r="J4" s="4366"/>
      <c r="K4" s="287" t="s">
        <v>3831</v>
      </c>
      <c r="L4" s="285"/>
    </row>
    <row r="5" spans="1:12" ht="20.25" customHeight="1" thickBot="1">
      <c r="A5" s="4360" t="s">
        <v>221</v>
      </c>
      <c r="B5" s="4361"/>
      <c r="C5" s="4362" t="s">
        <v>3829</v>
      </c>
      <c r="D5" s="4363"/>
      <c r="E5" s="4363"/>
      <c r="F5" s="4364"/>
      <c r="G5" s="362"/>
      <c r="H5" s="361"/>
      <c r="I5" s="4365" t="s">
        <v>325</v>
      </c>
      <c r="J5" s="4366"/>
      <c r="K5" s="287"/>
      <c r="L5" s="285"/>
    </row>
    <row r="6" spans="1:12" s="281" customFormat="1" ht="35.25" customHeight="1" thickTop="1">
      <c r="A6" s="284" t="s">
        <v>1</v>
      </c>
      <c r="B6" s="283" t="s">
        <v>0</v>
      </c>
      <c r="C6" s="283" t="s">
        <v>2</v>
      </c>
      <c r="D6" s="283" t="s">
        <v>3</v>
      </c>
      <c r="E6" s="283" t="s">
        <v>4</v>
      </c>
      <c r="F6" s="283" t="s">
        <v>5</v>
      </c>
      <c r="G6" s="283" t="s">
        <v>6</v>
      </c>
      <c r="H6" s="283" t="s">
        <v>7</v>
      </c>
      <c r="I6" s="283" t="s">
        <v>8</v>
      </c>
      <c r="J6" s="283" t="s">
        <v>9</v>
      </c>
      <c r="K6" s="282" t="s">
        <v>10</v>
      </c>
    </row>
    <row r="7" spans="1:12" ht="20.100000000000001" customHeight="1">
      <c r="A7" s="274">
        <v>40592</v>
      </c>
      <c r="B7" s="275" t="s">
        <v>16</v>
      </c>
      <c r="C7" s="291">
        <v>41</v>
      </c>
      <c r="D7" s="291">
        <v>39</v>
      </c>
      <c r="E7" s="291">
        <v>6</v>
      </c>
      <c r="F7" s="291"/>
      <c r="G7" s="291">
        <v>10</v>
      </c>
      <c r="H7" s="291"/>
      <c r="I7" s="275"/>
      <c r="J7" s="275"/>
      <c r="K7" s="271" t="s">
        <v>20</v>
      </c>
    </row>
    <row r="8" spans="1:12" ht="20.100000000000001" customHeight="1">
      <c r="A8" s="274">
        <v>40617</v>
      </c>
      <c r="B8" s="275" t="s">
        <v>143</v>
      </c>
      <c r="C8" s="275"/>
      <c r="D8" s="275"/>
      <c r="E8" s="275"/>
      <c r="F8" s="275"/>
      <c r="G8" s="275"/>
      <c r="H8" s="291">
        <v>5845</v>
      </c>
      <c r="I8" s="291">
        <v>100</v>
      </c>
      <c r="J8" s="275"/>
      <c r="K8" s="271" t="s">
        <v>867</v>
      </c>
    </row>
    <row r="9" spans="1:12" ht="20.100000000000001" customHeight="1">
      <c r="A9" s="274">
        <v>40753</v>
      </c>
      <c r="B9" s="275" t="s">
        <v>143</v>
      </c>
      <c r="C9" s="275"/>
      <c r="D9" s="275"/>
      <c r="E9" s="275"/>
      <c r="F9" s="275"/>
      <c r="G9" s="275"/>
      <c r="H9" s="291">
        <v>5835</v>
      </c>
      <c r="I9" s="291">
        <v>100</v>
      </c>
      <c r="J9" s="275"/>
      <c r="K9" s="271" t="s">
        <v>866</v>
      </c>
    </row>
    <row r="10" spans="1:12" ht="31.5" customHeight="1" thickBot="1">
      <c r="A10" s="300">
        <v>40829</v>
      </c>
      <c r="B10" s="299" t="s">
        <v>14</v>
      </c>
      <c r="C10" s="4983" t="s">
        <v>201</v>
      </c>
      <c r="D10" s="4983"/>
      <c r="E10" s="4983"/>
      <c r="F10" s="4983"/>
      <c r="G10" s="4983"/>
      <c r="H10" s="4983"/>
      <c r="I10" s="4983"/>
      <c r="J10" s="4983"/>
      <c r="K10" s="1795" t="s">
        <v>4042</v>
      </c>
    </row>
    <row r="11" spans="1:12" ht="20.100000000000001" customHeight="1" thickTop="1">
      <c r="A11" s="4993">
        <v>41013</v>
      </c>
      <c r="B11" s="420" t="s">
        <v>143</v>
      </c>
      <c r="C11" s="420"/>
      <c r="D11" s="420"/>
      <c r="E11" s="420"/>
      <c r="F11" s="420"/>
      <c r="G11" s="420"/>
      <c r="H11" s="315">
        <v>4710</v>
      </c>
      <c r="I11" s="315">
        <v>90</v>
      </c>
      <c r="J11" s="420"/>
      <c r="K11" s="419" t="s">
        <v>407</v>
      </c>
    </row>
    <row r="12" spans="1:12">
      <c r="A12" s="4424"/>
      <c r="B12" s="275" t="s">
        <v>12</v>
      </c>
      <c r="C12" s="4436" t="s">
        <v>156</v>
      </c>
      <c r="D12" s="4436"/>
      <c r="E12" s="4436"/>
      <c r="F12" s="4436"/>
      <c r="G12" s="4436"/>
      <c r="H12" s="4436"/>
      <c r="I12" s="4436"/>
      <c r="J12" s="4436"/>
    </row>
    <row r="13" spans="1:12">
      <c r="A13" s="274">
        <v>41228</v>
      </c>
      <c r="B13" s="275" t="s">
        <v>12</v>
      </c>
      <c r="C13" s="4436" t="s">
        <v>865</v>
      </c>
      <c r="D13" s="4436"/>
      <c r="E13" s="4436"/>
      <c r="F13" s="4436"/>
      <c r="G13" s="4436"/>
      <c r="H13" s="4436"/>
      <c r="I13" s="4436"/>
      <c r="J13" s="4436"/>
    </row>
    <row r="14" spans="1:12" ht="32.25" customHeight="1" thickBot="1">
      <c r="A14" s="300">
        <v>41266</v>
      </c>
      <c r="B14" s="299" t="s">
        <v>14</v>
      </c>
      <c r="C14" s="4920" t="s">
        <v>864</v>
      </c>
      <c r="D14" s="4379"/>
      <c r="E14" s="4379"/>
      <c r="F14" s="4379"/>
      <c r="G14" s="4379"/>
      <c r="H14" s="4379"/>
      <c r="I14" s="4379"/>
      <c r="J14" s="4380"/>
      <c r="K14" s="339"/>
    </row>
    <row r="15" spans="1:12" ht="20.100000000000001" customHeight="1" thickTop="1">
      <c r="A15" s="278">
        <v>41295</v>
      </c>
      <c r="B15" s="277" t="s">
        <v>143</v>
      </c>
      <c r="C15" s="277"/>
      <c r="D15" s="277"/>
      <c r="E15" s="277"/>
      <c r="F15" s="277"/>
      <c r="G15" s="277"/>
      <c r="H15" s="337">
        <v>5850</v>
      </c>
      <c r="I15" s="337">
        <v>100</v>
      </c>
      <c r="J15" s="277"/>
      <c r="K15" s="271" t="s">
        <v>863</v>
      </c>
    </row>
    <row r="16" spans="1:12" ht="33.75" customHeight="1">
      <c r="A16" s="274">
        <v>41445</v>
      </c>
      <c r="B16" s="275" t="s">
        <v>14</v>
      </c>
      <c r="C16" s="4414" t="s">
        <v>862</v>
      </c>
      <c r="D16" s="4271"/>
      <c r="E16" s="4271"/>
      <c r="F16" s="4271"/>
      <c r="G16" s="4271"/>
      <c r="H16" s="4271"/>
      <c r="I16" s="4271"/>
      <c r="J16" s="4415"/>
    </row>
    <row r="17" spans="1:17" ht="20.100000000000001" customHeight="1" thickBot="1">
      <c r="A17" s="313">
        <v>41541</v>
      </c>
      <c r="B17" s="312" t="s">
        <v>143</v>
      </c>
      <c r="C17" s="312"/>
      <c r="D17" s="312"/>
      <c r="E17" s="312"/>
      <c r="F17" s="312"/>
      <c r="G17" s="312"/>
      <c r="H17" s="4510" t="s">
        <v>860</v>
      </c>
      <c r="I17" s="4511"/>
      <c r="J17" s="4698"/>
      <c r="K17" s="336" t="s">
        <v>861</v>
      </c>
    </row>
    <row r="18" spans="1:17" ht="20.100000000000001" customHeight="1" thickTop="1">
      <c r="A18" s="308">
        <v>41647</v>
      </c>
      <c r="B18" s="307" t="s">
        <v>143</v>
      </c>
      <c r="C18" s="307"/>
      <c r="D18" s="307"/>
      <c r="E18" s="307"/>
      <c r="F18" s="307"/>
      <c r="G18" s="307"/>
      <c r="H18" s="4503" t="s">
        <v>860</v>
      </c>
      <c r="I18" s="4504"/>
      <c r="J18" s="4581"/>
      <c r="K18" s="335" t="s">
        <v>859</v>
      </c>
    </row>
    <row r="19" spans="1:17" ht="20.100000000000001" customHeight="1">
      <c r="A19" s="274">
        <v>41723</v>
      </c>
      <c r="B19" s="275" t="s">
        <v>143</v>
      </c>
      <c r="C19" s="275"/>
      <c r="D19" s="275"/>
      <c r="E19" s="275"/>
      <c r="F19" s="275"/>
      <c r="G19" s="275"/>
      <c r="H19" s="291">
        <v>5850</v>
      </c>
      <c r="I19" s="291">
        <v>73</v>
      </c>
      <c r="J19" s="275"/>
      <c r="K19" s="271" t="s">
        <v>858</v>
      </c>
    </row>
    <row r="20" spans="1:17" ht="20.100000000000001" customHeight="1">
      <c r="A20" s="4438">
        <v>41809</v>
      </c>
      <c r="B20" s="317" t="s">
        <v>143</v>
      </c>
      <c r="C20" s="317"/>
      <c r="D20" s="317"/>
      <c r="E20" s="317"/>
      <c r="F20" s="317"/>
      <c r="G20" s="317"/>
      <c r="H20" s="317"/>
      <c r="I20" s="317"/>
      <c r="J20" s="317">
        <v>5195</v>
      </c>
      <c r="K20" s="342" t="s">
        <v>407</v>
      </c>
    </row>
    <row r="21" spans="1:17" ht="20.100000000000001" customHeight="1">
      <c r="A21" s="4439"/>
      <c r="B21" s="275" t="s">
        <v>14</v>
      </c>
      <c r="C21" s="4436" t="s">
        <v>857</v>
      </c>
      <c r="D21" s="4436"/>
      <c r="E21" s="4436"/>
      <c r="F21" s="4436"/>
      <c r="G21" s="4436"/>
      <c r="H21" s="4436"/>
      <c r="I21" s="4436"/>
      <c r="J21" s="4436"/>
    </row>
    <row r="22" spans="1:17" s="294" customFormat="1" ht="20.100000000000001" customHeight="1">
      <c r="A22" s="274">
        <v>41881</v>
      </c>
      <c r="B22" s="275" t="s">
        <v>143</v>
      </c>
      <c r="C22" s="296"/>
      <c r="D22" s="296"/>
      <c r="E22" s="296"/>
      <c r="F22" s="296"/>
      <c r="G22" s="296"/>
      <c r="H22" s="4358" t="s">
        <v>387</v>
      </c>
      <c r="I22" s="4359"/>
      <c r="J22" s="291"/>
      <c r="K22" s="271" t="s">
        <v>856</v>
      </c>
    </row>
    <row r="23" spans="1:17" ht="20.100000000000001" customHeight="1">
      <c r="A23" s="274">
        <v>41945</v>
      </c>
      <c r="B23" s="275" t="s">
        <v>16</v>
      </c>
      <c r="C23" s="275">
        <v>25</v>
      </c>
      <c r="D23" s="296">
        <f>+C23*(100-E23)/100</f>
        <v>23.75</v>
      </c>
      <c r="E23" s="275">
        <v>5</v>
      </c>
      <c r="F23" s="275"/>
      <c r="G23" s="275">
        <v>60</v>
      </c>
      <c r="H23" s="275"/>
      <c r="I23" s="275"/>
      <c r="J23" s="275"/>
      <c r="K23" s="271" t="s">
        <v>20</v>
      </c>
    </row>
    <row r="24" spans="1:17" ht="40.5" customHeight="1" thickBot="1">
      <c r="A24" s="313">
        <v>41955</v>
      </c>
      <c r="B24" s="312" t="s">
        <v>12</v>
      </c>
      <c r="C24" s="5001" t="s">
        <v>855</v>
      </c>
      <c r="D24" s="5002"/>
      <c r="E24" s="5002"/>
      <c r="F24" s="5002"/>
      <c r="G24" s="5002"/>
      <c r="H24" s="5002"/>
      <c r="I24" s="5002"/>
      <c r="J24" s="5003"/>
      <c r="K24" s="336"/>
    </row>
    <row r="25" spans="1:17" ht="20.100000000000001" customHeight="1" thickTop="1">
      <c r="A25" s="308">
        <v>42030</v>
      </c>
      <c r="B25" s="307" t="s">
        <v>143</v>
      </c>
      <c r="C25" s="307"/>
      <c r="D25" s="418"/>
      <c r="E25" s="307"/>
      <c r="F25" s="307"/>
      <c r="G25" s="307"/>
      <c r="H25" s="307"/>
      <c r="I25" s="307"/>
      <c r="J25" s="404">
        <v>4445</v>
      </c>
      <c r="K25" s="335" t="s">
        <v>854</v>
      </c>
    </row>
    <row r="26" spans="1:17" ht="34.5" customHeight="1">
      <c r="A26" s="4529">
        <v>42122</v>
      </c>
      <c r="B26" s="4480" t="s">
        <v>11</v>
      </c>
      <c r="C26" s="4542" t="s">
        <v>853</v>
      </c>
      <c r="D26" s="4543"/>
      <c r="E26" s="4543"/>
      <c r="F26" s="4543"/>
      <c r="G26" s="4543"/>
      <c r="H26" s="4543"/>
      <c r="I26" s="4543"/>
      <c r="J26" s="4544"/>
    </row>
    <row r="27" spans="1:17" s="266" customFormat="1" ht="24.75" customHeight="1">
      <c r="A27" s="4530"/>
      <c r="B27" s="4481"/>
      <c r="C27" s="417" t="s">
        <v>488</v>
      </c>
      <c r="D27" s="4998" t="s">
        <v>852</v>
      </c>
      <c r="E27" s="4999"/>
      <c r="F27" s="4998" t="s">
        <v>490</v>
      </c>
      <c r="G27" s="4999"/>
      <c r="H27" s="4998" t="s">
        <v>491</v>
      </c>
      <c r="I27" s="4999"/>
      <c r="J27" s="4998" t="s">
        <v>492</v>
      </c>
      <c r="K27" s="5000"/>
      <c r="L27" s="265"/>
      <c r="M27" s="265"/>
      <c r="N27" s="265"/>
      <c r="O27" s="265"/>
      <c r="P27" s="265"/>
      <c r="Q27" s="265"/>
    </row>
    <row r="28" spans="1:17" s="266" customFormat="1" ht="24.75" customHeight="1">
      <c r="A28" s="4530"/>
      <c r="B28" s="4481"/>
      <c r="C28" s="417" t="s">
        <v>493</v>
      </c>
      <c r="D28" s="416">
        <v>0.2</v>
      </c>
      <c r="E28" s="415"/>
      <c r="F28" s="416">
        <v>0.6</v>
      </c>
      <c r="G28" s="415"/>
      <c r="H28" s="416">
        <v>0.1</v>
      </c>
      <c r="I28" s="415"/>
      <c r="J28" s="4996">
        <v>0.1</v>
      </c>
      <c r="K28" s="4997"/>
      <c r="L28" s="265"/>
      <c r="M28" s="265"/>
      <c r="N28" s="265"/>
      <c r="O28" s="265"/>
      <c r="P28" s="265"/>
      <c r="Q28" s="265"/>
    </row>
    <row r="29" spans="1:17" s="266" customFormat="1" ht="24.75" customHeight="1">
      <c r="A29" s="4530"/>
      <c r="B29" s="4482"/>
      <c r="C29" s="414" t="s">
        <v>851</v>
      </c>
      <c r="D29" s="4994" t="s">
        <v>495</v>
      </c>
      <c r="E29" s="4995"/>
      <c r="F29" s="4994" t="s">
        <v>850</v>
      </c>
      <c r="G29" s="4995"/>
      <c r="H29" s="4994" t="s">
        <v>849</v>
      </c>
      <c r="I29" s="4995"/>
      <c r="J29" s="4994" t="s">
        <v>498</v>
      </c>
      <c r="K29" s="5004"/>
      <c r="L29" s="268"/>
    </row>
    <row r="30" spans="1:17" ht="54" customHeight="1">
      <c r="A30" s="4531"/>
      <c r="B30" s="635" t="s">
        <v>34</v>
      </c>
      <c r="C30" s="4542" t="s">
        <v>848</v>
      </c>
      <c r="D30" s="4543"/>
      <c r="E30" s="4543"/>
      <c r="F30" s="4543"/>
      <c r="G30" s="4543"/>
      <c r="H30" s="4543"/>
      <c r="I30" s="4543"/>
      <c r="J30" s="4544"/>
      <c r="K30" s="334"/>
    </row>
    <row r="31" spans="1:17" ht="20.100000000000001" customHeight="1">
      <c r="A31" s="274">
        <v>42148</v>
      </c>
      <c r="B31" s="510" t="s">
        <v>143</v>
      </c>
      <c r="C31" s="275"/>
      <c r="D31" s="296"/>
      <c r="E31" s="275"/>
      <c r="F31" s="275"/>
      <c r="G31" s="275"/>
      <c r="H31" s="4539" t="s">
        <v>1909</v>
      </c>
      <c r="I31" s="4316"/>
      <c r="J31" s="4540"/>
      <c r="K31" s="271" t="s">
        <v>1910</v>
      </c>
    </row>
    <row r="32" spans="1:17">
      <c r="A32" s="274">
        <v>42149</v>
      </c>
      <c r="B32" s="510" t="s">
        <v>16</v>
      </c>
      <c r="C32" s="861">
        <v>35</v>
      </c>
      <c r="D32" s="860">
        <f t="shared" ref="D32:D62" si="0">+C32*(100-E32)/100</f>
        <v>33.25</v>
      </c>
      <c r="E32" s="861">
        <v>5</v>
      </c>
      <c r="F32" s="861"/>
      <c r="G32" s="861">
        <v>30</v>
      </c>
      <c r="H32" s="275"/>
      <c r="I32" s="275"/>
      <c r="J32" s="275"/>
      <c r="K32" s="271" t="s">
        <v>20</v>
      </c>
    </row>
    <row r="33" spans="1:11" ht="20.100000000000001" customHeight="1">
      <c r="A33" s="274">
        <v>42268</v>
      </c>
      <c r="B33" s="710" t="s">
        <v>14</v>
      </c>
      <c r="C33" s="4436" t="s">
        <v>2177</v>
      </c>
      <c r="D33" s="4436"/>
      <c r="E33" s="4436"/>
      <c r="F33" s="4436"/>
      <c r="G33" s="4436"/>
      <c r="H33" s="4436"/>
      <c r="I33" s="4436"/>
      <c r="J33" s="4436"/>
      <c r="K33" s="270"/>
    </row>
    <row r="34" spans="1:11" ht="20.100000000000001" customHeight="1">
      <c r="A34" s="813">
        <v>42326</v>
      </c>
      <c r="B34" s="809" t="s">
        <v>143</v>
      </c>
      <c r="C34" s="812"/>
      <c r="D34" s="811"/>
      <c r="E34" s="812"/>
      <c r="F34" s="812"/>
      <c r="G34" s="812"/>
      <c r="H34" s="4358" t="s">
        <v>213</v>
      </c>
      <c r="I34" s="4281"/>
      <c r="J34" s="4359"/>
      <c r="K34" s="271" t="s">
        <v>2272</v>
      </c>
    </row>
    <row r="35" spans="1:11" ht="16.5" thickBot="1">
      <c r="A35" s="1423">
        <v>42353</v>
      </c>
      <c r="B35" s="1430" t="s">
        <v>16</v>
      </c>
      <c r="C35" s="445">
        <v>40</v>
      </c>
      <c r="D35" s="1426">
        <f t="shared" si="0"/>
        <v>38</v>
      </c>
      <c r="E35" s="445">
        <v>5</v>
      </c>
      <c r="F35" s="445"/>
      <c r="G35" s="445">
        <v>40</v>
      </c>
      <c r="H35" s="1430"/>
      <c r="I35" s="1430"/>
      <c r="J35" s="1430"/>
      <c r="K35" s="886" t="s">
        <v>20</v>
      </c>
    </row>
    <row r="36" spans="1:11" ht="20.100000000000001" customHeight="1" thickTop="1">
      <c r="A36" s="308">
        <v>42424</v>
      </c>
      <c r="B36" s="307" t="s">
        <v>14</v>
      </c>
      <c r="C36" s="4990" t="s">
        <v>3079</v>
      </c>
      <c r="D36" s="4991"/>
      <c r="E36" s="4991"/>
      <c r="F36" s="4991"/>
      <c r="G36" s="4991"/>
      <c r="H36" s="4991"/>
      <c r="I36" s="4991"/>
      <c r="J36" s="4992"/>
      <c r="K36" s="281"/>
    </row>
    <row r="37" spans="1:11" ht="20.100000000000001" customHeight="1">
      <c r="A37" s="1433">
        <v>42462</v>
      </c>
      <c r="B37" s="1425" t="s">
        <v>12</v>
      </c>
      <c r="C37" s="4542" t="s">
        <v>3222</v>
      </c>
      <c r="D37" s="4543"/>
      <c r="E37" s="4543"/>
      <c r="F37" s="4543"/>
      <c r="G37" s="4543"/>
      <c r="H37" s="4543"/>
      <c r="I37" s="4543"/>
      <c r="J37" s="4544"/>
      <c r="K37" s="270"/>
    </row>
    <row r="38" spans="1:11">
      <c r="A38" s="1433">
        <v>42504</v>
      </c>
      <c r="B38" s="1425" t="s">
        <v>27</v>
      </c>
      <c r="C38" s="4494" t="s">
        <v>3301</v>
      </c>
      <c r="D38" s="4495"/>
      <c r="E38" s="4495"/>
      <c r="F38" s="4495"/>
      <c r="G38" s="4495"/>
      <c r="H38" s="4495"/>
      <c r="I38" s="4495"/>
      <c r="J38" s="4496"/>
      <c r="K38" s="270"/>
    </row>
    <row r="39" spans="1:11">
      <c r="A39" s="1433">
        <v>42512</v>
      </c>
      <c r="B39" s="1425" t="s">
        <v>12</v>
      </c>
      <c r="C39" s="4494" t="s">
        <v>156</v>
      </c>
      <c r="D39" s="4495"/>
      <c r="E39" s="4495"/>
      <c r="F39" s="4495"/>
      <c r="G39" s="4495"/>
      <c r="H39" s="4495"/>
      <c r="I39" s="4495"/>
      <c r="J39" s="4496"/>
      <c r="K39" s="270"/>
    </row>
    <row r="40" spans="1:11" ht="20.100000000000001" customHeight="1">
      <c r="A40" s="1433">
        <v>42526</v>
      </c>
      <c r="B40" s="1425" t="s">
        <v>143</v>
      </c>
      <c r="C40" s="1425"/>
      <c r="D40" s="296"/>
      <c r="E40" s="1425"/>
      <c r="F40" s="1425"/>
      <c r="G40" s="1425"/>
      <c r="H40" s="4358" t="s">
        <v>213</v>
      </c>
      <c r="I40" s="4281"/>
      <c r="J40" s="4359"/>
      <c r="K40" s="271" t="s">
        <v>3348</v>
      </c>
    </row>
    <row r="41" spans="1:11" ht="20.100000000000001" customHeight="1">
      <c r="A41" s="1433">
        <v>42580</v>
      </c>
      <c r="B41" s="1425" t="s">
        <v>14</v>
      </c>
      <c r="C41" s="4494" t="s">
        <v>3472</v>
      </c>
      <c r="D41" s="4495"/>
      <c r="E41" s="4495"/>
      <c r="F41" s="4495"/>
      <c r="G41" s="4495"/>
      <c r="H41" s="4495"/>
      <c r="I41" s="4495"/>
      <c r="J41" s="4496"/>
      <c r="K41" s="270"/>
    </row>
    <row r="42" spans="1:11" ht="47.25" customHeight="1">
      <c r="A42" s="1444">
        <v>42611</v>
      </c>
      <c r="B42" s="160" t="s">
        <v>14</v>
      </c>
      <c r="C42" s="4340" t="s">
        <v>3530</v>
      </c>
      <c r="D42" s="4263"/>
      <c r="E42" s="4263"/>
      <c r="F42" s="4263"/>
      <c r="G42" s="4263"/>
      <c r="H42" s="4263"/>
      <c r="I42" s="4263"/>
      <c r="J42" s="4344"/>
      <c r="K42" s="270"/>
    </row>
    <row r="43" spans="1:11" ht="20.100000000000001" customHeight="1" thickBot="1">
      <c r="A43" s="300">
        <v>42698</v>
      </c>
      <c r="B43" s="299" t="s">
        <v>16</v>
      </c>
      <c r="C43" s="1432">
        <v>25</v>
      </c>
      <c r="D43" s="341">
        <f t="shared" si="0"/>
        <v>22.5</v>
      </c>
      <c r="E43" s="1432">
        <v>10</v>
      </c>
      <c r="F43" s="1432"/>
      <c r="G43" s="1432">
        <v>75</v>
      </c>
      <c r="H43" s="1432"/>
      <c r="I43" s="1432"/>
      <c r="J43" s="1432"/>
      <c r="K43" s="1469" t="s">
        <v>3725</v>
      </c>
    </row>
    <row r="44" spans="1:11" ht="52.5" customHeight="1" thickTop="1">
      <c r="A44" s="1424">
        <v>42750</v>
      </c>
      <c r="B44" s="1431" t="s">
        <v>12</v>
      </c>
      <c r="C44" s="4347" t="s">
        <v>3830</v>
      </c>
      <c r="D44" s="4348"/>
      <c r="E44" s="4348"/>
      <c r="F44" s="4348"/>
      <c r="G44" s="4348"/>
      <c r="H44" s="4348"/>
      <c r="I44" s="4348"/>
      <c r="J44" s="4349"/>
      <c r="K44" s="332"/>
    </row>
    <row r="45" spans="1:11" ht="31.5" customHeight="1">
      <c r="A45" s="274">
        <v>42755</v>
      </c>
      <c r="B45" s="275" t="s">
        <v>425</v>
      </c>
      <c r="C45" s="4345" t="s">
        <v>3834</v>
      </c>
      <c r="D45" s="4274"/>
      <c r="E45" s="4274"/>
      <c r="F45" s="4274"/>
      <c r="G45" s="4274"/>
      <c r="H45" s="4274"/>
      <c r="I45" s="4274"/>
      <c r="J45" s="4346"/>
      <c r="K45" s="270"/>
    </row>
    <row r="46" spans="1:11" ht="48" customHeight="1">
      <c r="A46" s="274">
        <v>42756</v>
      </c>
      <c r="B46" s="1523" t="s">
        <v>12</v>
      </c>
      <c r="C46" s="4340" t="s">
        <v>4043</v>
      </c>
      <c r="D46" s="4263"/>
      <c r="E46" s="4263"/>
      <c r="F46" s="4263"/>
      <c r="G46" s="4263"/>
      <c r="H46" s="4263"/>
      <c r="I46" s="4263"/>
      <c r="J46" s="4344"/>
      <c r="K46" s="270"/>
    </row>
    <row r="47" spans="1:11" ht="37.5" customHeight="1">
      <c r="A47" s="274">
        <v>42761</v>
      </c>
      <c r="B47" s="1528" t="s">
        <v>12</v>
      </c>
      <c r="C47" s="4987" t="s">
        <v>5118</v>
      </c>
      <c r="D47" s="4988"/>
      <c r="E47" s="4988"/>
      <c r="F47" s="4988"/>
      <c r="G47" s="4988"/>
      <c r="H47" s="4988"/>
      <c r="I47" s="4988"/>
      <c r="J47" s="4989"/>
      <c r="K47" s="270"/>
    </row>
    <row r="48" spans="1:11" ht="21" customHeight="1" thickBot="1">
      <c r="A48" s="300">
        <v>42800</v>
      </c>
      <c r="B48" s="299" t="s">
        <v>27</v>
      </c>
      <c r="C48" s="4378" t="s">
        <v>4086</v>
      </c>
      <c r="D48" s="4379"/>
      <c r="E48" s="4379"/>
      <c r="F48" s="4379"/>
      <c r="G48" s="4379"/>
      <c r="H48" s="4379"/>
      <c r="I48" s="4379"/>
      <c r="J48" s="4380"/>
      <c r="K48" s="1469"/>
    </row>
    <row r="49" spans="1:11" ht="17.25" thickTop="1" thickBot="1">
      <c r="A49" s="2226">
        <v>43402</v>
      </c>
      <c r="B49" s="2227" t="s">
        <v>11</v>
      </c>
      <c r="C49" s="4984" t="s">
        <v>4966</v>
      </c>
      <c r="D49" s="4985" t="e">
        <f t="shared" si="0"/>
        <v>#VALUE!</v>
      </c>
      <c r="E49" s="4985"/>
      <c r="F49" s="4985"/>
      <c r="G49" s="4985"/>
      <c r="H49" s="4985"/>
      <c r="I49" s="4985"/>
      <c r="J49" s="4986"/>
      <c r="K49" s="2622"/>
    </row>
    <row r="50" spans="1:11" ht="16.5" thickTop="1">
      <c r="A50" s="2600"/>
      <c r="B50" s="2604"/>
      <c r="C50" s="337"/>
      <c r="D50" s="338">
        <f t="shared" si="0"/>
        <v>0</v>
      </c>
      <c r="E50" s="337"/>
      <c r="F50" s="337"/>
      <c r="G50" s="337"/>
      <c r="H50" s="337"/>
      <c r="I50" s="337"/>
      <c r="J50" s="337"/>
      <c r="K50" s="332"/>
    </row>
    <row r="51" spans="1:11">
      <c r="A51" s="274"/>
      <c r="B51" s="275"/>
      <c r="C51" s="1286"/>
      <c r="D51" s="1285">
        <f t="shared" si="0"/>
        <v>0</v>
      </c>
      <c r="E51" s="1286"/>
      <c r="F51" s="1286"/>
      <c r="G51" s="1286"/>
      <c r="H51" s="1286"/>
      <c r="I51" s="1286"/>
      <c r="J51" s="1286"/>
      <c r="K51" s="270"/>
    </row>
    <row r="52" spans="1:11" ht="20.100000000000001" customHeight="1">
      <c r="A52" s="274"/>
      <c r="B52" s="275"/>
      <c r="C52" s="1286"/>
      <c r="D52" s="1285">
        <f t="shared" si="0"/>
        <v>0</v>
      </c>
      <c r="E52" s="1286"/>
      <c r="F52" s="1286"/>
      <c r="G52" s="1286"/>
      <c r="H52" s="1286"/>
      <c r="I52" s="1286"/>
      <c r="J52" s="1286"/>
      <c r="K52" s="270"/>
    </row>
    <row r="53" spans="1:11" ht="20.100000000000001" customHeight="1">
      <c r="A53" s="274"/>
      <c r="B53" s="275"/>
      <c r="C53" s="1286"/>
      <c r="D53" s="1285">
        <f t="shared" si="0"/>
        <v>0</v>
      </c>
      <c r="E53" s="1286"/>
      <c r="F53" s="1286"/>
      <c r="G53" s="1286"/>
      <c r="H53" s="1286"/>
      <c r="I53" s="1286"/>
      <c r="J53" s="1286"/>
      <c r="K53" s="270"/>
    </row>
    <row r="54" spans="1:11">
      <c r="A54" s="274"/>
      <c r="B54" s="275"/>
      <c r="C54" s="1286"/>
      <c r="D54" s="1285">
        <f t="shared" si="0"/>
        <v>0</v>
      </c>
      <c r="E54" s="1286"/>
      <c r="F54" s="1286"/>
      <c r="G54" s="1286"/>
      <c r="H54" s="1286"/>
      <c r="I54" s="1286"/>
      <c r="J54" s="1286"/>
      <c r="K54" s="270"/>
    </row>
    <row r="55" spans="1:11" ht="20.100000000000001" customHeight="1">
      <c r="A55" s="274"/>
      <c r="B55" s="275"/>
      <c r="C55" s="1286"/>
      <c r="D55" s="1285">
        <f t="shared" si="0"/>
        <v>0</v>
      </c>
      <c r="E55" s="1286"/>
      <c r="F55" s="1286"/>
      <c r="G55" s="1286"/>
      <c r="H55" s="1286"/>
      <c r="I55" s="1286"/>
      <c r="J55" s="1286"/>
      <c r="K55" s="270"/>
    </row>
    <row r="56" spans="1:11" ht="20.100000000000001" customHeight="1">
      <c r="A56" s="274"/>
      <c r="B56" s="275"/>
      <c r="C56" s="1286"/>
      <c r="D56" s="1285">
        <f t="shared" si="0"/>
        <v>0</v>
      </c>
      <c r="E56" s="1286"/>
      <c r="F56" s="1286"/>
      <c r="G56" s="1286"/>
      <c r="H56" s="1286"/>
      <c r="I56" s="1286"/>
      <c r="J56" s="1286"/>
      <c r="K56" s="270"/>
    </row>
    <row r="57" spans="1:11" ht="20.100000000000001" customHeight="1">
      <c r="A57" s="274"/>
      <c r="B57" s="275"/>
      <c r="C57" s="1286"/>
      <c r="D57" s="1285">
        <f t="shared" si="0"/>
        <v>0</v>
      </c>
      <c r="E57" s="1286"/>
      <c r="F57" s="1286"/>
      <c r="G57" s="1286"/>
      <c r="H57" s="1286"/>
      <c r="I57" s="1286"/>
      <c r="J57" s="1286"/>
      <c r="K57" s="270"/>
    </row>
    <row r="58" spans="1:11" ht="20.100000000000001" customHeight="1">
      <c r="A58" s="274"/>
      <c r="B58" s="275"/>
      <c r="C58" s="1286"/>
      <c r="D58" s="1285">
        <f t="shared" si="0"/>
        <v>0</v>
      </c>
      <c r="E58" s="1286"/>
      <c r="F58" s="1286"/>
      <c r="G58" s="1286"/>
      <c r="H58" s="1286"/>
      <c r="I58" s="1286"/>
      <c r="J58" s="1286"/>
      <c r="K58" s="270"/>
    </row>
    <row r="59" spans="1:11" ht="20.100000000000001" customHeight="1">
      <c r="A59" s="274"/>
      <c r="B59" s="275"/>
      <c r="C59" s="1286"/>
      <c r="D59" s="1285">
        <f t="shared" si="0"/>
        <v>0</v>
      </c>
      <c r="E59" s="1286"/>
      <c r="F59" s="1286"/>
      <c r="G59" s="1286"/>
      <c r="H59" s="1286"/>
      <c r="I59" s="1286"/>
      <c r="J59" s="1286"/>
      <c r="K59" s="270"/>
    </row>
    <row r="60" spans="1:11" ht="20.100000000000001" customHeight="1">
      <c r="A60" s="274"/>
      <c r="B60" s="275"/>
      <c r="C60" s="1286"/>
      <c r="D60" s="1285">
        <f t="shared" si="0"/>
        <v>0</v>
      </c>
      <c r="E60" s="1286"/>
      <c r="F60" s="1286"/>
      <c r="G60" s="1286"/>
      <c r="H60" s="1286"/>
      <c r="I60" s="1286"/>
      <c r="J60" s="1286"/>
      <c r="K60" s="270"/>
    </row>
    <row r="61" spans="1:11">
      <c r="A61" s="274"/>
      <c r="B61" s="275"/>
      <c r="C61" s="1286"/>
      <c r="D61" s="1285">
        <f t="shared" si="0"/>
        <v>0</v>
      </c>
      <c r="E61" s="1286"/>
      <c r="F61" s="1286"/>
      <c r="G61" s="1286"/>
      <c r="H61" s="1286"/>
      <c r="I61" s="1286"/>
      <c r="J61" s="1286"/>
      <c r="K61" s="270"/>
    </row>
    <row r="62" spans="1:11" ht="20.100000000000001" customHeight="1">
      <c r="A62" s="274"/>
      <c r="B62" s="275"/>
      <c r="C62" s="1286"/>
      <c r="D62" s="1285">
        <f t="shared" si="0"/>
        <v>0</v>
      </c>
      <c r="E62" s="1286"/>
      <c r="F62" s="1286"/>
      <c r="G62" s="1286"/>
      <c r="H62" s="1286"/>
      <c r="I62" s="1286"/>
      <c r="J62" s="1286"/>
      <c r="K62" s="270"/>
    </row>
    <row r="63" spans="1:11" ht="20.100000000000001" customHeight="1">
      <c r="A63" s="274"/>
      <c r="B63" s="275"/>
      <c r="C63" s="1286"/>
      <c r="D63" s="1285">
        <f t="shared" ref="D63:D93" si="1">+C63*(100-E63)/100</f>
        <v>0</v>
      </c>
      <c r="E63" s="1286"/>
      <c r="F63" s="1286"/>
      <c r="G63" s="1286"/>
      <c r="H63" s="1286"/>
      <c r="I63" s="1286"/>
      <c r="J63" s="1286"/>
      <c r="K63" s="270"/>
    </row>
    <row r="64" spans="1:11">
      <c r="A64" s="274"/>
      <c r="B64" s="275"/>
      <c r="C64" s="1286"/>
      <c r="D64" s="1285">
        <f t="shared" si="1"/>
        <v>0</v>
      </c>
      <c r="E64" s="1286"/>
      <c r="F64" s="1286"/>
      <c r="G64" s="1286"/>
      <c r="H64" s="1286"/>
      <c r="I64" s="1286"/>
      <c r="J64" s="1286"/>
      <c r="K64" s="270"/>
    </row>
    <row r="65" spans="1:10" s="270" customFormat="1">
      <c r="A65" s="274"/>
      <c r="B65" s="275"/>
      <c r="C65" s="1286"/>
      <c r="D65" s="1285">
        <f t="shared" si="1"/>
        <v>0</v>
      </c>
      <c r="E65" s="1286"/>
      <c r="F65" s="1286"/>
      <c r="G65" s="1286"/>
      <c r="H65" s="1286"/>
      <c r="I65" s="1286"/>
      <c r="J65" s="1286"/>
    </row>
    <row r="66" spans="1:10" s="270" customFormat="1">
      <c r="A66" s="274"/>
      <c r="B66" s="275"/>
      <c r="C66" s="1286"/>
      <c r="D66" s="1285">
        <f t="shared" si="1"/>
        <v>0</v>
      </c>
      <c r="E66" s="1286"/>
      <c r="F66" s="1286"/>
      <c r="G66" s="1286"/>
      <c r="H66" s="1286"/>
      <c r="I66" s="1286"/>
      <c r="J66" s="1286"/>
    </row>
    <row r="67" spans="1:10" s="270" customFormat="1">
      <c r="A67" s="274"/>
      <c r="B67" s="275"/>
      <c r="C67" s="1286"/>
      <c r="D67" s="1285">
        <f t="shared" si="1"/>
        <v>0</v>
      </c>
      <c r="E67" s="1286"/>
      <c r="F67" s="1286"/>
      <c r="G67" s="1286"/>
      <c r="H67" s="1286"/>
      <c r="I67" s="1286"/>
      <c r="J67" s="1286"/>
    </row>
    <row r="68" spans="1:10" s="270" customFormat="1">
      <c r="A68" s="274"/>
      <c r="B68" s="275"/>
      <c r="C68" s="1286"/>
      <c r="D68" s="1285">
        <f t="shared" si="1"/>
        <v>0</v>
      </c>
      <c r="E68" s="1286"/>
      <c r="F68" s="1286"/>
      <c r="G68" s="1286"/>
      <c r="H68" s="1286"/>
      <c r="I68" s="1286"/>
      <c r="J68" s="1286"/>
    </row>
    <row r="69" spans="1:10" s="270" customFormat="1">
      <c r="A69" s="274"/>
      <c r="B69" s="275"/>
      <c r="C69" s="1286"/>
      <c r="D69" s="1285">
        <f t="shared" si="1"/>
        <v>0</v>
      </c>
      <c r="E69" s="1286"/>
      <c r="F69" s="1286"/>
      <c r="G69" s="1286"/>
      <c r="H69" s="1286"/>
      <c r="I69" s="1286"/>
      <c r="J69" s="1286"/>
    </row>
    <row r="70" spans="1:10" s="270" customFormat="1" ht="20.100000000000001" customHeight="1">
      <c r="A70" s="274"/>
      <c r="B70" s="275"/>
      <c r="C70" s="1286"/>
      <c r="D70" s="1285">
        <f t="shared" si="1"/>
        <v>0</v>
      </c>
      <c r="E70" s="1286"/>
      <c r="F70" s="1286"/>
      <c r="G70" s="1286"/>
      <c r="H70" s="1286"/>
      <c r="I70" s="1286"/>
      <c r="J70" s="1286"/>
    </row>
    <row r="71" spans="1:10" s="270" customFormat="1">
      <c r="A71" s="274"/>
      <c r="B71" s="275"/>
      <c r="C71" s="1286"/>
      <c r="D71" s="1285">
        <f t="shared" si="1"/>
        <v>0</v>
      </c>
      <c r="E71" s="1286"/>
      <c r="F71" s="1286"/>
      <c r="G71" s="1286"/>
      <c r="H71" s="1286"/>
      <c r="I71" s="1286"/>
      <c r="J71" s="1286"/>
    </row>
    <row r="72" spans="1:10" s="270" customFormat="1" ht="20.100000000000001" customHeight="1">
      <c r="A72" s="274"/>
      <c r="B72" s="275"/>
      <c r="C72" s="1286"/>
      <c r="D72" s="1285">
        <f t="shared" si="1"/>
        <v>0</v>
      </c>
      <c r="E72" s="1286"/>
      <c r="F72" s="1286"/>
      <c r="G72" s="1286"/>
      <c r="H72" s="1286"/>
      <c r="I72" s="1286"/>
      <c r="J72" s="1286"/>
    </row>
    <row r="73" spans="1:10" s="270" customFormat="1">
      <c r="A73" s="274"/>
      <c r="B73" s="275"/>
      <c r="C73" s="1286"/>
      <c r="D73" s="1285">
        <f t="shared" si="1"/>
        <v>0</v>
      </c>
      <c r="E73" s="1286"/>
      <c r="F73" s="1286"/>
      <c r="G73" s="1286"/>
      <c r="H73" s="1286"/>
      <c r="I73" s="1286"/>
      <c r="J73" s="1286"/>
    </row>
    <row r="74" spans="1:10" s="270" customFormat="1">
      <c r="A74" s="274"/>
      <c r="B74" s="275"/>
      <c r="C74" s="1286"/>
      <c r="D74" s="1285">
        <f t="shared" si="1"/>
        <v>0</v>
      </c>
      <c r="E74" s="1286"/>
      <c r="F74" s="1286"/>
      <c r="G74" s="1286"/>
      <c r="H74" s="1286"/>
      <c r="I74" s="1286"/>
      <c r="J74" s="1286"/>
    </row>
    <row r="75" spans="1:10" s="270" customFormat="1">
      <c r="A75" s="274"/>
      <c r="B75" s="275"/>
      <c r="C75" s="1286"/>
      <c r="D75" s="1285">
        <f t="shared" si="1"/>
        <v>0</v>
      </c>
      <c r="E75" s="1286"/>
      <c r="F75" s="1286"/>
      <c r="G75" s="1286"/>
      <c r="H75" s="1286"/>
      <c r="I75" s="1286"/>
      <c r="J75" s="1286"/>
    </row>
    <row r="76" spans="1:10" s="270" customFormat="1">
      <c r="A76" s="274"/>
      <c r="B76" s="275"/>
      <c r="C76" s="1286"/>
      <c r="D76" s="1285">
        <f t="shared" si="1"/>
        <v>0</v>
      </c>
      <c r="E76" s="1286"/>
      <c r="F76" s="1286"/>
      <c r="G76" s="1286"/>
      <c r="H76" s="1286"/>
      <c r="I76" s="1286"/>
      <c r="J76" s="1286"/>
    </row>
    <row r="77" spans="1:10" s="270" customFormat="1">
      <c r="A77" s="274"/>
      <c r="B77" s="275"/>
      <c r="C77" s="1286"/>
      <c r="D77" s="1285">
        <f t="shared" si="1"/>
        <v>0</v>
      </c>
      <c r="E77" s="1286"/>
      <c r="F77" s="1286"/>
      <c r="G77" s="1286"/>
      <c r="H77" s="1286"/>
      <c r="I77" s="1286"/>
      <c r="J77" s="1286"/>
    </row>
    <row r="78" spans="1:10" s="270" customFormat="1" ht="20.100000000000001" customHeight="1">
      <c r="A78" s="274"/>
      <c r="B78" s="275"/>
      <c r="C78" s="1286"/>
      <c r="D78" s="1285">
        <f t="shared" si="1"/>
        <v>0</v>
      </c>
      <c r="E78" s="1286"/>
      <c r="F78" s="1286"/>
      <c r="G78" s="1286"/>
      <c r="H78" s="1286"/>
      <c r="I78" s="1286"/>
      <c r="J78" s="1286"/>
    </row>
    <row r="79" spans="1:10" s="270" customFormat="1" ht="20.100000000000001" customHeight="1">
      <c r="A79" s="274"/>
      <c r="B79" s="275"/>
      <c r="C79" s="1286"/>
      <c r="D79" s="1285">
        <f t="shared" si="1"/>
        <v>0</v>
      </c>
      <c r="E79" s="1286"/>
      <c r="F79" s="1286"/>
      <c r="G79" s="1286"/>
      <c r="H79" s="1286"/>
      <c r="I79" s="1286"/>
      <c r="J79" s="1286"/>
    </row>
    <row r="80" spans="1:10" s="270" customFormat="1" ht="20.100000000000001" customHeight="1">
      <c r="A80" s="274"/>
      <c r="B80" s="275"/>
      <c r="C80" s="1286"/>
      <c r="D80" s="1285">
        <f t="shared" si="1"/>
        <v>0</v>
      </c>
      <c r="E80" s="1286"/>
      <c r="F80" s="1286"/>
      <c r="G80" s="1286"/>
      <c r="H80" s="1286"/>
      <c r="I80" s="1286"/>
      <c r="J80" s="1286"/>
    </row>
    <row r="81" spans="1:10" s="270" customFormat="1" ht="20.100000000000001" customHeight="1">
      <c r="A81" s="274"/>
      <c r="B81" s="275"/>
      <c r="C81" s="1286"/>
      <c r="D81" s="1285">
        <f t="shared" si="1"/>
        <v>0</v>
      </c>
      <c r="E81" s="1286"/>
      <c r="F81" s="1286"/>
      <c r="G81" s="1286"/>
      <c r="H81" s="1286"/>
      <c r="I81" s="1286"/>
      <c r="J81" s="1286"/>
    </row>
    <row r="82" spans="1:10" s="270" customFormat="1" ht="20.100000000000001" customHeight="1">
      <c r="A82" s="274"/>
      <c r="B82" s="275"/>
      <c r="C82" s="1286"/>
      <c r="D82" s="1285">
        <f t="shared" si="1"/>
        <v>0</v>
      </c>
      <c r="E82" s="1286"/>
      <c r="F82" s="1286"/>
      <c r="G82" s="1286"/>
      <c r="H82" s="1286"/>
      <c r="I82" s="1286"/>
      <c r="J82" s="1286"/>
    </row>
    <row r="83" spans="1:10" s="270" customFormat="1" ht="20.100000000000001" customHeight="1">
      <c r="A83" s="274"/>
      <c r="B83" s="275"/>
      <c r="C83" s="1286"/>
      <c r="D83" s="1285">
        <f t="shared" si="1"/>
        <v>0</v>
      </c>
      <c r="E83" s="1286"/>
      <c r="F83" s="1286"/>
      <c r="G83" s="1286"/>
      <c r="H83" s="1286"/>
      <c r="I83" s="1286"/>
      <c r="J83" s="1286"/>
    </row>
    <row r="84" spans="1:10" s="270" customFormat="1" ht="20.100000000000001" customHeight="1">
      <c r="A84" s="274"/>
      <c r="B84" s="275"/>
      <c r="C84" s="1286"/>
      <c r="D84" s="1285">
        <f t="shared" si="1"/>
        <v>0</v>
      </c>
      <c r="E84" s="1286"/>
      <c r="F84" s="1286"/>
      <c r="G84" s="1286"/>
      <c r="H84" s="1286"/>
      <c r="I84" s="1286"/>
      <c r="J84" s="1286"/>
    </row>
    <row r="85" spans="1:10" s="270" customFormat="1" ht="20.100000000000001" customHeight="1">
      <c r="A85" s="274"/>
      <c r="B85" s="275"/>
      <c r="C85" s="1286"/>
      <c r="D85" s="1285">
        <f t="shared" si="1"/>
        <v>0</v>
      </c>
      <c r="E85" s="1286"/>
      <c r="F85" s="1286"/>
      <c r="G85" s="1286"/>
      <c r="H85" s="1286"/>
      <c r="I85" s="1286"/>
      <c r="J85" s="1286"/>
    </row>
    <row r="86" spans="1:10" s="270" customFormat="1">
      <c r="A86" s="274"/>
      <c r="B86" s="275"/>
      <c r="C86" s="1286"/>
      <c r="D86" s="1285">
        <f t="shared" si="1"/>
        <v>0</v>
      </c>
      <c r="E86" s="1286"/>
      <c r="F86" s="1286"/>
      <c r="G86" s="1286"/>
      <c r="H86" s="1286"/>
      <c r="I86" s="1286"/>
      <c r="J86" s="1286"/>
    </row>
    <row r="87" spans="1:10" s="270" customFormat="1" ht="20.100000000000001" customHeight="1">
      <c r="A87" s="274"/>
      <c r="B87" s="275"/>
      <c r="C87" s="1286"/>
      <c r="D87" s="1285">
        <f t="shared" si="1"/>
        <v>0</v>
      </c>
      <c r="E87" s="1286"/>
      <c r="F87" s="1286"/>
      <c r="G87" s="1286"/>
      <c r="H87" s="1286"/>
      <c r="I87" s="1286"/>
      <c r="J87" s="1286"/>
    </row>
    <row r="88" spans="1:10" s="270" customFormat="1">
      <c r="A88" s="274"/>
      <c r="B88" s="275"/>
      <c r="C88" s="1286"/>
      <c r="D88" s="1285">
        <f t="shared" si="1"/>
        <v>0</v>
      </c>
      <c r="E88" s="1286"/>
      <c r="F88" s="1286"/>
      <c r="G88" s="1286"/>
      <c r="H88" s="1286"/>
      <c r="I88" s="1286"/>
      <c r="J88" s="1286"/>
    </row>
    <row r="89" spans="1:10" s="270" customFormat="1" ht="20.100000000000001" customHeight="1">
      <c r="A89" s="274"/>
      <c r="B89" s="275"/>
      <c r="C89" s="1286"/>
      <c r="D89" s="1285">
        <f t="shared" si="1"/>
        <v>0</v>
      </c>
      <c r="E89" s="1286"/>
      <c r="F89" s="1286"/>
      <c r="G89" s="1286"/>
      <c r="H89" s="1286"/>
      <c r="I89" s="1286"/>
      <c r="J89" s="1286"/>
    </row>
    <row r="90" spans="1:10" s="270" customFormat="1">
      <c r="A90" s="274"/>
      <c r="B90" s="275"/>
      <c r="C90" s="1286"/>
      <c r="D90" s="1285">
        <f t="shared" si="1"/>
        <v>0</v>
      </c>
      <c r="E90" s="1286"/>
      <c r="F90" s="1286"/>
      <c r="G90" s="1286"/>
      <c r="H90" s="1286"/>
      <c r="I90" s="1286"/>
      <c r="J90" s="1286"/>
    </row>
    <row r="91" spans="1:10" s="270" customFormat="1">
      <c r="A91" s="274"/>
      <c r="B91" s="275"/>
      <c r="C91" s="1286"/>
      <c r="D91" s="1285">
        <f t="shared" si="1"/>
        <v>0</v>
      </c>
      <c r="E91" s="1286"/>
      <c r="F91" s="1286"/>
      <c r="G91" s="1286"/>
      <c r="H91" s="1286"/>
      <c r="I91" s="1286"/>
      <c r="J91" s="1286"/>
    </row>
    <row r="92" spans="1:10" s="270" customFormat="1">
      <c r="A92" s="274"/>
      <c r="B92" s="275"/>
      <c r="C92" s="1286"/>
      <c r="D92" s="1285">
        <f t="shared" si="1"/>
        <v>0</v>
      </c>
      <c r="E92" s="1286"/>
      <c r="F92" s="1286"/>
      <c r="G92" s="1286"/>
      <c r="H92" s="1286"/>
      <c r="I92" s="1286"/>
      <c r="J92" s="1286"/>
    </row>
    <row r="93" spans="1:10" s="270" customFormat="1" ht="20.100000000000001" customHeight="1">
      <c r="A93" s="274"/>
      <c r="B93" s="275"/>
      <c r="C93" s="1286"/>
      <c r="D93" s="1285">
        <f t="shared" si="1"/>
        <v>0</v>
      </c>
      <c r="E93" s="1286"/>
      <c r="F93" s="1286"/>
      <c r="G93" s="1286"/>
      <c r="H93" s="1286"/>
      <c r="I93" s="1286"/>
      <c r="J93" s="1286"/>
    </row>
    <row r="94" spans="1:10" s="270" customFormat="1" ht="20.100000000000001" customHeight="1">
      <c r="A94" s="274"/>
      <c r="B94" s="275"/>
      <c r="C94" s="1286"/>
      <c r="D94" s="1286"/>
      <c r="E94" s="1286"/>
      <c r="F94" s="1286"/>
      <c r="G94" s="1286"/>
      <c r="H94" s="1286"/>
      <c r="I94" s="1286"/>
      <c r="J94" s="1286"/>
    </row>
    <row r="95" spans="1:10" s="270" customFormat="1" ht="20.100000000000001" customHeight="1">
      <c r="A95" s="274"/>
      <c r="B95" s="275"/>
      <c r="C95" s="1286"/>
      <c r="D95" s="1286"/>
      <c r="E95" s="1286"/>
      <c r="F95" s="1286"/>
      <c r="G95" s="1286"/>
      <c r="H95" s="1286"/>
      <c r="I95" s="1286"/>
      <c r="J95" s="1286"/>
    </row>
    <row r="96" spans="1:10" s="270" customFormat="1" ht="20.100000000000001" customHeight="1">
      <c r="A96" s="274"/>
      <c r="B96" s="275"/>
      <c r="C96" s="275"/>
      <c r="D96" s="275"/>
      <c r="E96" s="275"/>
      <c r="F96" s="275"/>
      <c r="G96" s="275"/>
      <c r="H96" s="275"/>
      <c r="I96" s="275"/>
      <c r="J96" s="275"/>
    </row>
    <row r="97" spans="1:10" s="270" customFormat="1">
      <c r="A97" s="274"/>
      <c r="B97" s="275"/>
      <c r="C97" s="275"/>
      <c r="D97" s="275"/>
      <c r="E97" s="275"/>
      <c r="F97" s="275"/>
      <c r="G97" s="275"/>
      <c r="H97" s="275"/>
      <c r="I97" s="275"/>
      <c r="J97" s="275"/>
    </row>
    <row r="98" spans="1:10" s="270" customFormat="1">
      <c r="A98" s="274"/>
      <c r="B98" s="275"/>
      <c r="C98" s="275"/>
      <c r="D98" s="275"/>
      <c r="E98" s="275"/>
      <c r="F98" s="275"/>
      <c r="G98" s="275"/>
      <c r="H98" s="275"/>
      <c r="I98" s="275"/>
      <c r="J98" s="275"/>
    </row>
    <row r="99" spans="1:10" s="270" customFormat="1">
      <c r="A99" s="274"/>
      <c r="B99" s="275"/>
      <c r="C99" s="275"/>
      <c r="D99" s="275"/>
      <c r="E99" s="275"/>
      <c r="F99" s="275"/>
      <c r="G99" s="275"/>
      <c r="H99" s="275"/>
      <c r="I99" s="275"/>
      <c r="J99" s="275"/>
    </row>
    <row r="100" spans="1:10" s="270" customFormat="1" ht="20.100000000000001" customHeight="1">
      <c r="A100" s="274"/>
      <c r="B100" s="275"/>
      <c r="C100" s="275"/>
      <c r="D100" s="275"/>
      <c r="E100" s="275"/>
      <c r="F100" s="275"/>
      <c r="G100" s="275"/>
      <c r="H100" s="275"/>
      <c r="I100" s="275"/>
      <c r="J100" s="275"/>
    </row>
    <row r="101" spans="1:10" s="270" customFormat="1">
      <c r="A101" s="274"/>
      <c r="B101" s="275"/>
      <c r="C101" s="275"/>
      <c r="D101" s="275"/>
      <c r="E101" s="275"/>
      <c r="F101" s="275"/>
      <c r="G101" s="275"/>
      <c r="H101" s="275"/>
      <c r="I101" s="275"/>
      <c r="J101" s="275"/>
    </row>
    <row r="102" spans="1:10" s="270" customFormat="1">
      <c r="A102" s="274"/>
      <c r="B102" s="275"/>
      <c r="C102" s="275"/>
      <c r="D102" s="275"/>
      <c r="E102" s="275"/>
      <c r="F102" s="275"/>
      <c r="G102" s="275"/>
      <c r="H102" s="275"/>
      <c r="I102" s="275"/>
      <c r="J102" s="275"/>
    </row>
    <row r="103" spans="1:10" s="270" customFormat="1">
      <c r="A103" s="274"/>
      <c r="B103" s="275"/>
      <c r="C103" s="275"/>
      <c r="D103" s="275"/>
      <c r="E103" s="275"/>
      <c r="F103" s="275"/>
      <c r="G103" s="275"/>
      <c r="H103" s="275"/>
      <c r="I103" s="275"/>
      <c r="J103" s="275"/>
    </row>
    <row r="104" spans="1:10" s="270" customFormat="1" ht="20.100000000000001" customHeight="1">
      <c r="A104" s="274"/>
      <c r="B104" s="275"/>
      <c r="C104" s="275"/>
      <c r="D104" s="275"/>
      <c r="E104" s="275"/>
      <c r="F104" s="275"/>
      <c r="G104" s="275"/>
      <c r="H104" s="275"/>
      <c r="I104" s="275"/>
      <c r="J104" s="275"/>
    </row>
    <row r="105" spans="1:10" s="270" customFormat="1" ht="20.100000000000001" customHeight="1">
      <c r="A105" s="274"/>
      <c r="B105" s="275"/>
      <c r="C105" s="275"/>
      <c r="D105" s="275"/>
      <c r="E105" s="275"/>
      <c r="F105" s="275"/>
      <c r="G105" s="275"/>
      <c r="H105" s="275"/>
      <c r="I105" s="275"/>
      <c r="J105" s="275"/>
    </row>
    <row r="106" spans="1:10" s="270" customFormat="1">
      <c r="A106" s="274"/>
      <c r="B106" s="275"/>
      <c r="C106" s="275"/>
      <c r="D106" s="275"/>
      <c r="E106" s="275"/>
      <c r="F106" s="275"/>
      <c r="G106" s="275"/>
      <c r="H106" s="275"/>
      <c r="I106" s="275"/>
      <c r="J106" s="275"/>
    </row>
    <row r="107" spans="1:10" s="270" customFormat="1">
      <c r="A107" s="274"/>
      <c r="B107" s="275"/>
      <c r="C107" s="275"/>
      <c r="D107" s="275"/>
      <c r="E107" s="275"/>
      <c r="F107" s="275"/>
      <c r="G107" s="275"/>
      <c r="H107" s="275"/>
      <c r="I107" s="275"/>
      <c r="J107" s="275"/>
    </row>
    <row r="108" spans="1:10" s="270" customFormat="1">
      <c r="A108" s="274"/>
      <c r="B108" s="275"/>
      <c r="C108" s="275"/>
      <c r="D108" s="275"/>
      <c r="E108" s="275"/>
      <c r="F108" s="275"/>
      <c r="G108" s="275"/>
      <c r="H108" s="275"/>
      <c r="I108" s="275"/>
      <c r="J108" s="275"/>
    </row>
    <row r="109" spans="1:10" s="270" customFormat="1">
      <c r="A109" s="274"/>
      <c r="B109" s="275"/>
      <c r="C109" s="275"/>
      <c r="D109" s="275"/>
      <c r="E109" s="275"/>
      <c r="F109" s="275"/>
      <c r="G109" s="275"/>
      <c r="H109" s="275"/>
      <c r="I109" s="275"/>
      <c r="J109" s="275"/>
    </row>
    <row r="110" spans="1:10" s="270" customFormat="1">
      <c r="A110" s="274"/>
      <c r="B110" s="275"/>
      <c r="C110" s="275"/>
      <c r="D110" s="275"/>
      <c r="E110" s="275"/>
      <c r="F110" s="275"/>
      <c r="G110" s="275"/>
      <c r="H110" s="275"/>
      <c r="I110" s="275"/>
      <c r="J110" s="275"/>
    </row>
    <row r="111" spans="1:10" s="270" customFormat="1">
      <c r="A111" s="274"/>
      <c r="B111" s="275"/>
      <c r="C111" s="275"/>
      <c r="D111" s="275"/>
      <c r="E111" s="275"/>
      <c r="F111" s="275"/>
      <c r="G111" s="275"/>
      <c r="H111" s="275"/>
      <c r="I111" s="275"/>
      <c r="J111" s="275"/>
    </row>
    <row r="112" spans="1:10" s="270" customFormat="1" ht="20.100000000000001" customHeight="1">
      <c r="A112" s="274"/>
      <c r="B112" s="275"/>
      <c r="C112" s="275"/>
      <c r="D112" s="275"/>
      <c r="E112" s="275"/>
      <c r="F112" s="275"/>
      <c r="G112" s="275"/>
      <c r="H112" s="275"/>
      <c r="I112" s="275"/>
      <c r="J112" s="275"/>
    </row>
    <row r="113" spans="1:10" s="270" customFormat="1" ht="20.100000000000001" customHeight="1">
      <c r="A113" s="274"/>
      <c r="B113" s="275"/>
      <c r="C113" s="275"/>
      <c r="D113" s="275"/>
      <c r="E113" s="275"/>
      <c r="F113" s="275"/>
      <c r="G113" s="275"/>
      <c r="H113" s="275"/>
      <c r="I113" s="275"/>
      <c r="J113" s="275"/>
    </row>
    <row r="114" spans="1:10" s="270" customFormat="1" ht="20.100000000000001" customHeight="1">
      <c r="A114" s="274"/>
      <c r="B114" s="275"/>
      <c r="C114" s="275"/>
      <c r="D114" s="275"/>
      <c r="E114" s="275"/>
      <c r="F114" s="275"/>
      <c r="G114" s="275"/>
      <c r="H114" s="275"/>
      <c r="I114" s="275"/>
      <c r="J114" s="275"/>
    </row>
    <row r="115" spans="1:10" s="270" customFormat="1" ht="20.100000000000001" customHeight="1">
      <c r="A115" s="274"/>
      <c r="B115" s="275"/>
      <c r="C115" s="275"/>
      <c r="D115" s="275"/>
      <c r="E115" s="275"/>
      <c r="F115" s="275"/>
      <c r="G115" s="275"/>
      <c r="H115" s="275"/>
      <c r="I115" s="275"/>
      <c r="J115" s="275"/>
    </row>
    <row r="116" spans="1:10" s="270" customFormat="1">
      <c r="A116" s="274"/>
      <c r="B116" s="275"/>
      <c r="C116" s="275"/>
      <c r="D116" s="275"/>
      <c r="E116" s="275"/>
      <c r="F116" s="275"/>
      <c r="G116" s="275"/>
      <c r="H116" s="275"/>
      <c r="I116" s="275"/>
      <c r="J116" s="275"/>
    </row>
    <row r="117" spans="1:10" s="270" customFormat="1" ht="20.100000000000001" customHeight="1">
      <c r="A117" s="274"/>
      <c r="B117" s="275"/>
      <c r="C117" s="275"/>
      <c r="D117" s="275"/>
      <c r="E117" s="275"/>
      <c r="F117" s="275"/>
      <c r="G117" s="275"/>
      <c r="H117" s="275"/>
      <c r="I117" s="275"/>
      <c r="J117" s="275"/>
    </row>
    <row r="118" spans="1:10" s="270" customFormat="1" ht="20.100000000000001" customHeight="1">
      <c r="A118" s="274"/>
      <c r="B118" s="275"/>
      <c r="C118" s="275"/>
      <c r="D118" s="275"/>
      <c r="E118" s="275"/>
      <c r="F118" s="275"/>
      <c r="G118" s="275"/>
      <c r="H118" s="275"/>
      <c r="I118" s="275"/>
      <c r="J118" s="275"/>
    </row>
    <row r="119" spans="1:10" s="270" customFormat="1" ht="20.100000000000001" customHeight="1">
      <c r="A119" s="274"/>
      <c r="B119" s="275"/>
      <c r="C119" s="275"/>
      <c r="D119" s="275"/>
      <c r="E119" s="275"/>
      <c r="F119" s="275"/>
      <c r="G119" s="275"/>
      <c r="H119" s="275"/>
      <c r="I119" s="275"/>
      <c r="J119" s="275"/>
    </row>
    <row r="120" spans="1:10" s="270" customFormat="1" ht="20.100000000000001" customHeight="1">
      <c r="A120" s="274"/>
      <c r="B120" s="275"/>
      <c r="C120" s="275"/>
      <c r="D120" s="275"/>
      <c r="E120" s="275"/>
      <c r="F120" s="275"/>
      <c r="G120" s="275"/>
      <c r="H120" s="275"/>
      <c r="I120" s="275"/>
      <c r="J120" s="275"/>
    </row>
    <row r="121" spans="1:10" s="270" customFormat="1" ht="20.100000000000001" customHeight="1">
      <c r="A121" s="274"/>
      <c r="B121" s="275"/>
      <c r="C121" s="275"/>
      <c r="D121" s="275"/>
      <c r="E121" s="275"/>
      <c r="F121" s="275"/>
      <c r="G121" s="275"/>
      <c r="H121" s="275"/>
      <c r="I121" s="275"/>
      <c r="J121" s="275"/>
    </row>
    <row r="122" spans="1:10" s="270" customFormat="1" ht="20.100000000000001" customHeight="1">
      <c r="A122" s="274"/>
      <c r="B122" s="275"/>
      <c r="C122" s="275"/>
      <c r="D122" s="275"/>
      <c r="E122" s="275"/>
      <c r="F122" s="275"/>
      <c r="G122" s="275"/>
      <c r="H122" s="275"/>
      <c r="I122" s="275"/>
      <c r="J122" s="275"/>
    </row>
    <row r="123" spans="1:10" s="270" customFormat="1" ht="20.100000000000001" customHeight="1">
      <c r="A123" s="274"/>
      <c r="B123" s="275"/>
      <c r="C123" s="275"/>
      <c r="D123" s="275"/>
      <c r="E123" s="275"/>
      <c r="F123" s="275"/>
      <c r="G123" s="275"/>
      <c r="H123" s="275"/>
      <c r="I123" s="275"/>
      <c r="J123" s="275"/>
    </row>
    <row r="124" spans="1:10" s="270" customFormat="1" ht="20.100000000000001" customHeight="1">
      <c r="A124" s="274"/>
      <c r="B124" s="275"/>
      <c r="C124" s="275"/>
      <c r="D124" s="275"/>
      <c r="E124" s="275"/>
      <c r="F124" s="275"/>
      <c r="G124" s="275"/>
      <c r="H124" s="275"/>
      <c r="I124" s="275"/>
      <c r="J124" s="275"/>
    </row>
    <row r="125" spans="1:10" s="270" customFormat="1">
      <c r="A125" s="274"/>
      <c r="B125" s="275"/>
      <c r="C125" s="275"/>
      <c r="D125" s="275"/>
      <c r="E125" s="275"/>
      <c r="F125" s="275"/>
      <c r="G125" s="275"/>
      <c r="H125" s="275"/>
      <c r="I125" s="275"/>
      <c r="J125" s="275"/>
    </row>
    <row r="126" spans="1:10" s="270" customFormat="1" ht="20.100000000000001" customHeight="1">
      <c r="A126" s="274"/>
      <c r="B126" s="275"/>
      <c r="C126" s="275"/>
      <c r="D126" s="275"/>
      <c r="E126" s="275"/>
      <c r="F126" s="275"/>
      <c r="G126" s="275"/>
      <c r="H126" s="275"/>
      <c r="I126" s="275"/>
      <c r="J126" s="275"/>
    </row>
    <row r="127" spans="1:10" s="270" customFormat="1">
      <c r="A127" s="274"/>
      <c r="B127" s="275"/>
      <c r="C127" s="275"/>
      <c r="D127" s="275"/>
      <c r="E127" s="275"/>
      <c r="F127" s="275"/>
      <c r="G127" s="275"/>
      <c r="H127" s="275"/>
      <c r="I127" s="275"/>
      <c r="J127" s="275"/>
    </row>
    <row r="128" spans="1:10" s="270" customFormat="1">
      <c r="A128" s="274"/>
      <c r="B128" s="275"/>
      <c r="C128" s="275"/>
      <c r="D128" s="275"/>
      <c r="E128" s="275"/>
      <c r="F128" s="275"/>
      <c r="G128" s="275"/>
      <c r="H128" s="275"/>
      <c r="I128" s="275"/>
      <c r="J128" s="275"/>
    </row>
    <row r="129" spans="1:1" s="270" customFormat="1">
      <c r="A129" s="274"/>
    </row>
    <row r="130" spans="1:1" s="270" customFormat="1">
      <c r="A130" s="274"/>
    </row>
    <row r="131" spans="1:1" s="270" customFormat="1">
      <c r="A131" s="274"/>
    </row>
    <row r="132" spans="1:1" s="270" customFormat="1">
      <c r="A132" s="274"/>
    </row>
    <row r="133" spans="1:1" s="270" customFormat="1">
      <c r="A133" s="274"/>
    </row>
    <row r="134" spans="1:1" s="270" customFormat="1">
      <c r="A134" s="274"/>
    </row>
    <row r="135" spans="1:1" s="270" customFormat="1">
      <c r="A135" s="274"/>
    </row>
    <row r="136" spans="1:1" s="270" customFormat="1">
      <c r="A136" s="274"/>
    </row>
    <row r="137" spans="1:1" s="270" customFormat="1">
      <c r="A137" s="274"/>
    </row>
    <row r="138" spans="1:1" s="270" customFormat="1">
      <c r="A138" s="274"/>
    </row>
    <row r="139" spans="1:1" s="270" customFormat="1">
      <c r="A139" s="274"/>
    </row>
    <row r="140" spans="1:1" s="270" customFormat="1">
      <c r="A140" s="274"/>
    </row>
    <row r="141" spans="1:1" s="270" customFormat="1">
      <c r="A141" s="274"/>
    </row>
    <row r="142" spans="1:1" s="270" customFormat="1">
      <c r="A142" s="274"/>
    </row>
    <row r="143" spans="1:1" s="270" customFormat="1">
      <c r="A143" s="274"/>
    </row>
    <row r="144" spans="1:1" s="270" customFormat="1">
      <c r="A144" s="274"/>
    </row>
    <row r="145" spans="1:1" s="270" customFormat="1">
      <c r="A145" s="274"/>
    </row>
    <row r="146" spans="1:1" s="270" customFormat="1">
      <c r="A146" s="274"/>
    </row>
    <row r="147" spans="1:1" s="270" customFormat="1">
      <c r="A147" s="274"/>
    </row>
    <row r="148" spans="1:1" s="270" customFormat="1">
      <c r="A148" s="274"/>
    </row>
    <row r="149" spans="1:1" s="270" customFormat="1">
      <c r="A149" s="274"/>
    </row>
    <row r="150" spans="1:1" s="270" customFormat="1">
      <c r="A150" s="274"/>
    </row>
    <row r="151" spans="1:1" s="270" customFormat="1">
      <c r="A151" s="274"/>
    </row>
    <row r="152" spans="1:1" s="270" customFormat="1">
      <c r="A152" s="274"/>
    </row>
    <row r="153" spans="1:1" s="270" customFormat="1">
      <c r="A153" s="274"/>
    </row>
    <row r="154" spans="1:1" s="270" customFormat="1">
      <c r="A154" s="274"/>
    </row>
    <row r="155" spans="1:1" s="270" customFormat="1">
      <c r="A155" s="274"/>
    </row>
  </sheetData>
  <autoFilter ref="B6:B93"/>
  <customSheetViews>
    <customSheetView guid="{CD481555-6D06-49CD-9625-98C90CC09C9A}" showAutoFilter="1">
      <selection activeCell="G50" sqref="G50"/>
      <pageMargins left="0.7" right="0.7" top="0.75" bottom="0.75" header="0.3" footer="0.3"/>
      <pageSetup paperSize="9" orientation="portrait" r:id="rId1"/>
      <autoFilter ref="B6:B93"/>
    </customSheetView>
    <customSheetView guid="{9EC6AF21-4B8E-44E3-AF29-8895353139B2}" showAutoFilter="1">
      <pane ySplit="6" topLeftCell="A7" activePane="bottomLeft" state="frozen"/>
      <selection pane="bottomLeft" activeCell="G50" sqref="G50"/>
      <pageMargins left="0.7" right="0.7" top="0.75" bottom="0.75" header="0.3" footer="0.3"/>
      <pageSetup paperSize="9" orientation="portrait" r:id="rId2"/>
      <autoFilter ref="B6:B93"/>
    </customSheetView>
    <customSheetView guid="{4A6D03CA-35D0-42B2-8E76-6C991766DE68}" showAutoFilter="1">
      <pane ySplit="5" topLeftCell="A37" activePane="bottomLeft" state="frozen"/>
      <selection pane="bottomLeft" activeCell="G50" sqref="G50"/>
      <pageMargins left="0.7" right="0.7" top="0.75" bottom="0.75" header="0.3" footer="0.3"/>
      <pageSetup paperSize="9" orientation="portrait" r:id="rId3"/>
      <autoFilter ref="B6:B93"/>
    </customSheetView>
    <customSheetView guid="{94FC66D5-BF29-4BE8-974C-C93BA07E9FE3}" showAutoFilter="1">
      <pane ySplit="6" topLeftCell="A37" activePane="bottomLeft" state="frozen"/>
      <selection pane="bottomLeft" activeCell="G50" sqref="G50"/>
      <pageMargins left="0.7" right="0.7" top="0.75" bottom="0.75" header="0.3" footer="0.3"/>
      <pageSetup paperSize="9" orientation="portrait" r:id="rId4"/>
      <autoFilter ref="B6:B93"/>
    </customSheetView>
  </customSheetViews>
  <mergeCells count="57">
    <mergeCell ref="H40:J40"/>
    <mergeCell ref="C37:J37"/>
    <mergeCell ref="C42:J42"/>
    <mergeCell ref="A20:A21"/>
    <mergeCell ref="H27:I27"/>
    <mergeCell ref="J27:K27"/>
    <mergeCell ref="C21:J21"/>
    <mergeCell ref="C30:J30"/>
    <mergeCell ref="C24:J24"/>
    <mergeCell ref="H22:I22"/>
    <mergeCell ref="A26:A30"/>
    <mergeCell ref="J29:K29"/>
    <mergeCell ref="B26:B29"/>
    <mergeCell ref="C26:J26"/>
    <mergeCell ref="D27:E27"/>
    <mergeCell ref="F27:G27"/>
    <mergeCell ref="D29:E29"/>
    <mergeCell ref="F29:G29"/>
    <mergeCell ref="J28:K28"/>
    <mergeCell ref="H29:I29"/>
    <mergeCell ref="G4:H4"/>
    <mergeCell ref="I4:J4"/>
    <mergeCell ref="I5:J5"/>
    <mergeCell ref="C5:F5"/>
    <mergeCell ref="A11:A12"/>
    <mergeCell ref="C10:J10"/>
    <mergeCell ref="H18:J18"/>
    <mergeCell ref="H17:J17"/>
    <mergeCell ref="C16:J16"/>
    <mergeCell ref="A1:K1"/>
    <mergeCell ref="A2:B2"/>
    <mergeCell ref="C2:F2"/>
    <mergeCell ref="G2:H2"/>
    <mergeCell ref="I2:J2"/>
    <mergeCell ref="A3:B3"/>
    <mergeCell ref="C3:F3"/>
    <mergeCell ref="A5:B5"/>
    <mergeCell ref="G3:H3"/>
    <mergeCell ref="I3:J3"/>
    <mergeCell ref="A4:B4"/>
    <mergeCell ref="C4:F4"/>
    <mergeCell ref="C49:J49"/>
    <mergeCell ref="C41:J41"/>
    <mergeCell ref="C14:J14"/>
    <mergeCell ref="C13:J13"/>
    <mergeCell ref="C12:J12"/>
    <mergeCell ref="H34:J34"/>
    <mergeCell ref="C39:J39"/>
    <mergeCell ref="C38:J38"/>
    <mergeCell ref="C33:J33"/>
    <mergeCell ref="H31:J31"/>
    <mergeCell ref="C48:J48"/>
    <mergeCell ref="C47:J47"/>
    <mergeCell ref="C36:J36"/>
    <mergeCell ref="C46:J46"/>
    <mergeCell ref="C45:J45"/>
    <mergeCell ref="C44:J44"/>
  </mergeCells>
  <hyperlinks>
    <hyperlink ref="B30" r:id="rId5"/>
  </hyperlinks>
  <pageMargins left="0.7" right="0.7" top="0.75" bottom="0.75" header="0.3" footer="0.3"/>
  <pageSetup paperSize="9" orientation="portrait" r:id="rId6"/>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FF0000"/>
  </sheetPr>
  <dimension ref="A1:L132"/>
  <sheetViews>
    <sheetView workbookViewId="0">
      <selection activeCell="G17" sqref="G17"/>
    </sheetView>
  </sheetViews>
  <sheetFormatPr defaultRowHeight="15.75"/>
  <cols>
    <col min="1" max="1" width="11" style="273" customWidth="1"/>
    <col min="2" max="3" width="10.140625" style="272" customWidth="1"/>
    <col min="4" max="4" width="11.140625" style="272" customWidth="1"/>
    <col min="5" max="5" width="11.7109375" style="272" customWidth="1"/>
    <col min="6" max="6" width="11.85546875" style="272" customWidth="1"/>
    <col min="7" max="7" width="12.85546875" style="272" customWidth="1"/>
    <col min="8" max="8" width="12.28515625" style="272" customWidth="1"/>
    <col min="9" max="9" width="12" style="272" customWidth="1"/>
    <col min="10" max="10" width="15" style="272" customWidth="1"/>
    <col min="11" max="11" width="48.28515625" style="271" customWidth="1"/>
    <col min="12" max="16384" width="9.140625" style="270"/>
  </cols>
  <sheetData>
    <row r="1" spans="1:12" s="281" customFormat="1" ht="30.75" customHeight="1" thickTop="1">
      <c r="A1" s="4298" t="s">
        <v>874</v>
      </c>
      <c r="B1" s="4299"/>
      <c r="C1" s="4299"/>
      <c r="D1" s="4299"/>
      <c r="E1" s="4299"/>
      <c r="F1" s="4299"/>
      <c r="G1" s="4299"/>
      <c r="H1" s="4299"/>
      <c r="I1" s="4299"/>
      <c r="J1" s="4299"/>
      <c r="K1" s="4300"/>
      <c r="L1" s="288"/>
    </row>
    <row r="2" spans="1:12" ht="20.25" customHeight="1">
      <c r="A2" s="4289" t="s">
        <v>215</v>
      </c>
      <c r="B2" s="4373"/>
      <c r="C2" s="4358"/>
      <c r="D2" s="4281"/>
      <c r="E2" s="4281"/>
      <c r="F2" s="4359"/>
      <c r="G2" s="4268"/>
      <c r="H2" s="4399"/>
      <c r="I2" s="4365" t="s">
        <v>216</v>
      </c>
      <c r="J2" s="4366"/>
      <c r="K2" s="287"/>
      <c r="L2" s="285"/>
    </row>
    <row r="3" spans="1:12" ht="20.25" customHeight="1">
      <c r="A3" s="4289" t="s">
        <v>217</v>
      </c>
      <c r="B3" s="4373"/>
      <c r="C3" s="4358"/>
      <c r="D3" s="4281"/>
      <c r="E3" s="4281"/>
      <c r="F3" s="4359"/>
      <c r="G3" s="4400"/>
      <c r="H3" s="4401"/>
      <c r="I3" s="4365" t="s">
        <v>218</v>
      </c>
      <c r="J3" s="4366"/>
      <c r="K3" s="287"/>
      <c r="L3" s="285"/>
    </row>
    <row r="4" spans="1:12" ht="20.25" customHeight="1">
      <c r="A4" s="4289" t="s">
        <v>219</v>
      </c>
      <c r="B4" s="4373"/>
      <c r="C4" s="4358"/>
      <c r="D4" s="4281"/>
      <c r="E4" s="4281"/>
      <c r="F4" s="4359"/>
      <c r="G4" s="4268"/>
      <c r="H4" s="4399"/>
      <c r="I4" s="4365" t="s">
        <v>220</v>
      </c>
      <c r="J4" s="4366"/>
      <c r="K4" s="287"/>
      <c r="L4" s="285"/>
    </row>
    <row r="5" spans="1:12" ht="31.5" customHeight="1" thickBot="1">
      <c r="A5" s="4289" t="s">
        <v>221</v>
      </c>
      <c r="B5" s="4373"/>
      <c r="C5" s="4358"/>
      <c r="D5" s="4281"/>
      <c r="E5" s="4281"/>
      <c r="F5" s="4359"/>
      <c r="G5" s="362"/>
      <c r="H5" s="361"/>
      <c r="I5" s="4365" t="s">
        <v>325</v>
      </c>
      <c r="J5" s="4366"/>
      <c r="K5" s="287" t="s">
        <v>873</v>
      </c>
      <c r="L5" s="285"/>
    </row>
    <row r="6" spans="1:12" s="281" customFormat="1" ht="35.25" customHeight="1" thickTop="1">
      <c r="A6" s="284" t="s">
        <v>1</v>
      </c>
      <c r="B6" s="283" t="s">
        <v>0</v>
      </c>
      <c r="C6" s="283" t="s">
        <v>2</v>
      </c>
      <c r="D6" s="283" t="s">
        <v>3</v>
      </c>
      <c r="E6" s="283" t="s">
        <v>4</v>
      </c>
      <c r="F6" s="283" t="s">
        <v>5</v>
      </c>
      <c r="G6" s="283" t="s">
        <v>6</v>
      </c>
      <c r="H6" s="283" t="s">
        <v>7</v>
      </c>
      <c r="I6" s="283" t="s">
        <v>8</v>
      </c>
      <c r="J6" s="283" t="s">
        <v>9</v>
      </c>
      <c r="K6" s="282" t="s">
        <v>10</v>
      </c>
    </row>
    <row r="7" spans="1:12" ht="102" customHeight="1">
      <c r="A7" s="274">
        <v>42027</v>
      </c>
      <c r="B7" s="275" t="s">
        <v>32</v>
      </c>
      <c r="C7" s="4340" t="s">
        <v>872</v>
      </c>
      <c r="D7" s="4263"/>
      <c r="E7" s="4263"/>
      <c r="F7" s="4263"/>
      <c r="G7" s="4263"/>
      <c r="H7" s="4263"/>
      <c r="I7" s="4263"/>
      <c r="J7" s="4344"/>
      <c r="K7" s="1796" t="s">
        <v>2571</v>
      </c>
    </row>
    <row r="8" spans="1:12" s="271" customFormat="1" ht="20.100000000000001" customHeight="1">
      <c r="A8" s="274">
        <v>42032</v>
      </c>
      <c r="B8" s="275" t="s">
        <v>143</v>
      </c>
      <c r="C8" s="292"/>
      <c r="D8" s="292"/>
      <c r="E8" s="292"/>
      <c r="F8" s="292"/>
      <c r="G8" s="292"/>
      <c r="H8" s="292">
        <v>5980</v>
      </c>
      <c r="I8" s="292">
        <v>95</v>
      </c>
      <c r="J8" s="292"/>
      <c r="K8" s="271" t="s">
        <v>871</v>
      </c>
      <c r="L8" s="270"/>
    </row>
    <row r="9" spans="1:12" s="271" customFormat="1">
      <c r="A9" s="274">
        <v>42036</v>
      </c>
      <c r="B9" s="275" t="s">
        <v>870</v>
      </c>
      <c r="C9" s="4345" t="s">
        <v>869</v>
      </c>
      <c r="D9" s="4274"/>
      <c r="E9" s="4274"/>
      <c r="F9" s="4274"/>
      <c r="G9" s="4274"/>
      <c r="H9" s="4274"/>
      <c r="I9" s="4274"/>
      <c r="J9" s="4346"/>
      <c r="K9" s="363" t="s">
        <v>324</v>
      </c>
      <c r="L9" s="270"/>
    </row>
    <row r="10" spans="1:12" s="271" customFormat="1" ht="20.100000000000001" customHeight="1">
      <c r="A10" s="274">
        <v>42038</v>
      </c>
      <c r="B10" s="275" t="s">
        <v>41</v>
      </c>
      <c r="C10" s="4453" t="s">
        <v>152</v>
      </c>
      <c r="D10" s="4454"/>
      <c r="E10" s="4454"/>
      <c r="F10" s="4454"/>
      <c r="G10" s="4454"/>
      <c r="H10" s="4454"/>
      <c r="I10" s="4454"/>
      <c r="J10" s="4455"/>
      <c r="K10" s="363"/>
      <c r="L10" s="270"/>
    </row>
    <row r="11" spans="1:12" ht="20.100000000000001" customHeight="1" thickBot="1">
      <c r="A11" s="2223">
        <v>42504</v>
      </c>
      <c r="B11" s="2224" t="s">
        <v>11</v>
      </c>
      <c r="C11" s="5005" t="s">
        <v>3302</v>
      </c>
      <c r="D11" s="5006"/>
      <c r="E11" s="5006"/>
      <c r="F11" s="5006"/>
      <c r="G11" s="5006"/>
      <c r="H11" s="5006"/>
      <c r="I11" s="5006"/>
      <c r="J11" s="5007"/>
      <c r="K11" s="2225"/>
    </row>
    <row r="12" spans="1:12" s="271" customFormat="1" ht="17.25" thickTop="1" thickBot="1">
      <c r="A12" s="2226">
        <v>42800</v>
      </c>
      <c r="B12" s="2227" t="s">
        <v>27</v>
      </c>
      <c r="C12" s="4390" t="s">
        <v>4086</v>
      </c>
      <c r="D12" s="4391"/>
      <c r="E12" s="4391"/>
      <c r="F12" s="4391"/>
      <c r="G12" s="4391"/>
      <c r="H12" s="4391"/>
      <c r="I12" s="4391"/>
      <c r="J12" s="4392"/>
      <c r="K12" s="2228"/>
      <c r="L12" s="270"/>
    </row>
    <row r="13" spans="1:12" s="271" customFormat="1" ht="16.5" thickTop="1">
      <c r="A13" s="2179"/>
      <c r="B13" s="2184"/>
      <c r="C13" s="337"/>
      <c r="D13" s="338">
        <f t="shared" ref="D13:D42" si="0">+C13*(100-E13)/100</f>
        <v>0</v>
      </c>
      <c r="E13" s="337"/>
      <c r="F13" s="337"/>
      <c r="G13" s="337"/>
      <c r="H13" s="337"/>
      <c r="I13" s="337"/>
      <c r="J13" s="337"/>
      <c r="K13" s="396"/>
      <c r="L13" s="270"/>
    </row>
    <row r="14" spans="1:12" s="271" customFormat="1" ht="20.100000000000001" customHeight="1">
      <c r="A14" s="274"/>
      <c r="B14" s="275"/>
      <c r="C14" s="291"/>
      <c r="D14" s="292">
        <f t="shared" si="0"/>
        <v>0</v>
      </c>
      <c r="E14" s="291"/>
      <c r="F14" s="291"/>
      <c r="G14" s="291"/>
      <c r="H14" s="291"/>
      <c r="I14" s="291"/>
      <c r="J14" s="291"/>
      <c r="K14" s="363"/>
      <c r="L14" s="270"/>
    </row>
    <row r="15" spans="1:12" s="271" customFormat="1" ht="20.100000000000001" customHeight="1">
      <c r="A15" s="274"/>
      <c r="B15" s="275"/>
      <c r="C15" s="291"/>
      <c r="D15" s="292">
        <f t="shared" si="0"/>
        <v>0</v>
      </c>
      <c r="E15" s="291"/>
      <c r="F15" s="291"/>
      <c r="G15" s="291"/>
      <c r="H15" s="291"/>
      <c r="I15" s="291"/>
      <c r="J15" s="291"/>
      <c r="K15" s="363"/>
      <c r="L15" s="270"/>
    </row>
    <row r="16" spans="1:12" s="271" customFormat="1" ht="20.100000000000001" customHeight="1">
      <c r="A16" s="274"/>
      <c r="B16" s="275"/>
      <c r="C16" s="291"/>
      <c r="D16" s="292">
        <f t="shared" si="0"/>
        <v>0</v>
      </c>
      <c r="E16" s="291"/>
      <c r="F16" s="291"/>
      <c r="G16" s="291"/>
      <c r="H16" s="291"/>
      <c r="I16" s="291"/>
      <c r="J16" s="291"/>
      <c r="K16" s="363"/>
      <c r="L16" s="270"/>
    </row>
    <row r="17" spans="1:12" s="271" customFormat="1" ht="20.100000000000001" customHeight="1">
      <c r="A17" s="274"/>
      <c r="B17" s="275"/>
      <c r="C17" s="291"/>
      <c r="D17" s="292">
        <f t="shared" si="0"/>
        <v>0</v>
      </c>
      <c r="E17" s="291"/>
      <c r="F17" s="291"/>
      <c r="G17" s="291"/>
      <c r="H17" s="291"/>
      <c r="I17" s="291"/>
      <c r="J17" s="291"/>
      <c r="K17" s="363"/>
      <c r="L17" s="270"/>
    </row>
    <row r="18" spans="1:12" s="271" customFormat="1" ht="20.100000000000001" customHeight="1">
      <c r="A18" s="274"/>
      <c r="B18" s="275"/>
      <c r="C18" s="291"/>
      <c r="D18" s="292">
        <f t="shared" si="0"/>
        <v>0</v>
      </c>
      <c r="E18" s="291"/>
      <c r="F18" s="291"/>
      <c r="G18" s="291"/>
      <c r="H18" s="291"/>
      <c r="I18" s="291"/>
      <c r="J18" s="291"/>
      <c r="K18" s="363"/>
      <c r="L18" s="270"/>
    </row>
    <row r="19" spans="1:12" s="271" customFormat="1">
      <c r="A19" s="274"/>
      <c r="B19" s="275"/>
      <c r="C19" s="291"/>
      <c r="D19" s="292">
        <f t="shared" si="0"/>
        <v>0</v>
      </c>
      <c r="E19" s="291"/>
      <c r="F19" s="291"/>
      <c r="G19" s="291"/>
      <c r="H19" s="291"/>
      <c r="I19" s="291"/>
      <c r="J19" s="291"/>
      <c r="K19" s="363"/>
      <c r="L19" s="270"/>
    </row>
    <row r="20" spans="1:12" s="271" customFormat="1" ht="20.100000000000001" customHeight="1">
      <c r="A20" s="274"/>
      <c r="B20" s="275"/>
      <c r="C20" s="291"/>
      <c r="D20" s="292">
        <f t="shared" si="0"/>
        <v>0</v>
      </c>
      <c r="E20" s="291"/>
      <c r="F20" s="291"/>
      <c r="G20" s="291"/>
      <c r="H20" s="291"/>
      <c r="I20" s="291"/>
      <c r="J20" s="291"/>
      <c r="K20" s="363"/>
      <c r="L20" s="270"/>
    </row>
    <row r="21" spans="1:12" s="271" customFormat="1">
      <c r="A21" s="274"/>
      <c r="B21" s="275"/>
      <c r="C21" s="291"/>
      <c r="D21" s="292">
        <f t="shared" si="0"/>
        <v>0</v>
      </c>
      <c r="E21" s="291"/>
      <c r="F21" s="291"/>
      <c r="G21" s="291"/>
      <c r="H21" s="291"/>
      <c r="I21" s="291"/>
      <c r="J21" s="291"/>
      <c r="K21" s="363"/>
      <c r="L21" s="270"/>
    </row>
    <row r="22" spans="1:12" s="271" customFormat="1">
      <c r="A22" s="274"/>
      <c r="B22" s="275"/>
      <c r="C22" s="291"/>
      <c r="D22" s="292">
        <f t="shared" si="0"/>
        <v>0</v>
      </c>
      <c r="E22" s="291"/>
      <c r="F22" s="291"/>
      <c r="G22" s="291"/>
      <c r="H22" s="291"/>
      <c r="I22" s="291"/>
      <c r="J22" s="291"/>
      <c r="K22" s="363"/>
      <c r="L22" s="270"/>
    </row>
    <row r="23" spans="1:12" s="271" customFormat="1">
      <c r="A23" s="274"/>
      <c r="B23" s="275"/>
      <c r="C23" s="291"/>
      <c r="D23" s="292">
        <f t="shared" si="0"/>
        <v>0</v>
      </c>
      <c r="E23" s="291"/>
      <c r="F23" s="291"/>
      <c r="G23" s="291"/>
      <c r="H23" s="291"/>
      <c r="I23" s="291"/>
      <c r="J23" s="291"/>
      <c r="K23" s="363"/>
      <c r="L23" s="270"/>
    </row>
    <row r="24" spans="1:12" s="271" customFormat="1">
      <c r="A24" s="274"/>
      <c r="B24" s="275"/>
      <c r="C24" s="291"/>
      <c r="D24" s="292">
        <f t="shared" si="0"/>
        <v>0</v>
      </c>
      <c r="E24" s="291"/>
      <c r="F24" s="291"/>
      <c r="G24" s="291"/>
      <c r="H24" s="291"/>
      <c r="I24" s="291"/>
      <c r="J24" s="291"/>
      <c r="K24" s="363"/>
      <c r="L24" s="270"/>
    </row>
    <row r="25" spans="1:12" s="271" customFormat="1">
      <c r="A25" s="274"/>
      <c r="B25" s="275"/>
      <c r="C25" s="291"/>
      <c r="D25" s="292">
        <f t="shared" si="0"/>
        <v>0</v>
      </c>
      <c r="E25" s="291"/>
      <c r="F25" s="291"/>
      <c r="G25" s="291"/>
      <c r="H25" s="291"/>
      <c r="I25" s="291"/>
      <c r="J25" s="291"/>
      <c r="K25" s="363"/>
      <c r="L25" s="270"/>
    </row>
    <row r="26" spans="1:12" s="271" customFormat="1" ht="20.100000000000001" customHeight="1">
      <c r="A26" s="274"/>
      <c r="B26" s="275"/>
      <c r="C26" s="291"/>
      <c r="D26" s="292">
        <f t="shared" si="0"/>
        <v>0</v>
      </c>
      <c r="E26" s="291"/>
      <c r="F26" s="291"/>
      <c r="G26" s="291"/>
      <c r="H26" s="291"/>
      <c r="I26" s="291"/>
      <c r="J26" s="291"/>
      <c r="K26" s="363"/>
      <c r="L26" s="270"/>
    </row>
    <row r="27" spans="1:12" s="271" customFormat="1" ht="20.100000000000001" customHeight="1">
      <c r="A27" s="274"/>
      <c r="B27" s="275"/>
      <c r="C27" s="291"/>
      <c r="D27" s="292">
        <f t="shared" si="0"/>
        <v>0</v>
      </c>
      <c r="E27" s="291"/>
      <c r="F27" s="291"/>
      <c r="G27" s="291"/>
      <c r="H27" s="291"/>
      <c r="I27" s="291"/>
      <c r="J27" s="291"/>
      <c r="K27" s="363"/>
      <c r="L27" s="270"/>
    </row>
    <row r="28" spans="1:12" s="271" customFormat="1">
      <c r="A28" s="274"/>
      <c r="B28" s="275"/>
      <c r="C28" s="291"/>
      <c r="D28" s="292">
        <f t="shared" si="0"/>
        <v>0</v>
      </c>
      <c r="E28" s="291"/>
      <c r="F28" s="291"/>
      <c r="G28" s="291"/>
      <c r="H28" s="291"/>
      <c r="I28" s="291"/>
      <c r="J28" s="291"/>
      <c r="K28" s="363"/>
      <c r="L28" s="270"/>
    </row>
    <row r="29" spans="1:12" s="271" customFormat="1" ht="20.100000000000001" customHeight="1">
      <c r="A29" s="274"/>
      <c r="B29" s="275"/>
      <c r="C29" s="291"/>
      <c r="D29" s="292">
        <f t="shared" si="0"/>
        <v>0</v>
      </c>
      <c r="E29" s="291"/>
      <c r="F29" s="291"/>
      <c r="G29" s="291"/>
      <c r="H29" s="291"/>
      <c r="I29" s="291"/>
      <c r="J29" s="291"/>
      <c r="K29" s="363"/>
      <c r="L29" s="270"/>
    </row>
    <row r="30" spans="1:12" s="271" customFormat="1" ht="20.100000000000001" customHeight="1">
      <c r="A30" s="274"/>
      <c r="B30" s="275"/>
      <c r="C30" s="291"/>
      <c r="D30" s="292">
        <f t="shared" si="0"/>
        <v>0</v>
      </c>
      <c r="E30" s="291"/>
      <c r="F30" s="291"/>
      <c r="G30" s="291"/>
      <c r="H30" s="291"/>
      <c r="I30" s="291"/>
      <c r="J30" s="291"/>
      <c r="K30" s="363"/>
      <c r="L30" s="270"/>
    </row>
    <row r="31" spans="1:12" s="271" customFormat="1" ht="20.100000000000001" customHeight="1">
      <c r="A31" s="274"/>
      <c r="B31" s="275"/>
      <c r="C31" s="291"/>
      <c r="D31" s="292">
        <f t="shared" si="0"/>
        <v>0</v>
      </c>
      <c r="E31" s="291"/>
      <c r="F31" s="291"/>
      <c r="G31" s="291"/>
      <c r="H31" s="291"/>
      <c r="I31" s="291"/>
      <c r="J31" s="291"/>
      <c r="K31" s="363"/>
      <c r="L31" s="270"/>
    </row>
    <row r="32" spans="1:12" s="271" customFormat="1" ht="20.100000000000001" customHeight="1">
      <c r="A32" s="274"/>
      <c r="B32" s="275"/>
      <c r="C32" s="291"/>
      <c r="D32" s="292">
        <f t="shared" si="0"/>
        <v>0</v>
      </c>
      <c r="E32" s="291"/>
      <c r="F32" s="291"/>
      <c r="G32" s="291"/>
      <c r="H32" s="291"/>
      <c r="I32" s="291"/>
      <c r="J32" s="291"/>
      <c r="K32" s="363"/>
      <c r="L32" s="270"/>
    </row>
    <row r="33" spans="1:12" s="271" customFormat="1" ht="20.100000000000001" customHeight="1">
      <c r="A33" s="274"/>
      <c r="B33" s="275"/>
      <c r="C33" s="291"/>
      <c r="D33" s="292">
        <f t="shared" si="0"/>
        <v>0</v>
      </c>
      <c r="E33" s="291"/>
      <c r="F33" s="291"/>
      <c r="G33" s="291"/>
      <c r="H33" s="291"/>
      <c r="I33" s="291"/>
      <c r="J33" s="291"/>
      <c r="K33" s="363"/>
      <c r="L33" s="270"/>
    </row>
    <row r="34" spans="1:12" s="271" customFormat="1" ht="20.100000000000001" customHeight="1">
      <c r="A34" s="274"/>
      <c r="B34" s="275"/>
      <c r="C34" s="291"/>
      <c r="D34" s="292">
        <f t="shared" si="0"/>
        <v>0</v>
      </c>
      <c r="E34" s="291"/>
      <c r="F34" s="291"/>
      <c r="G34" s="291"/>
      <c r="H34" s="291"/>
      <c r="I34" s="291"/>
      <c r="J34" s="291"/>
      <c r="K34" s="363"/>
      <c r="L34" s="270"/>
    </row>
    <row r="35" spans="1:12" s="271" customFormat="1">
      <c r="A35" s="274"/>
      <c r="B35" s="275"/>
      <c r="C35" s="291"/>
      <c r="D35" s="292">
        <f t="shared" si="0"/>
        <v>0</v>
      </c>
      <c r="E35" s="291"/>
      <c r="F35" s="291"/>
      <c r="G35" s="291"/>
      <c r="H35" s="291"/>
      <c r="I35" s="291"/>
      <c r="J35" s="291"/>
      <c r="K35" s="363"/>
      <c r="L35" s="270"/>
    </row>
    <row r="36" spans="1:12" s="271" customFormat="1" ht="20.100000000000001" customHeight="1">
      <c r="A36" s="274"/>
      <c r="B36" s="275"/>
      <c r="C36" s="291"/>
      <c r="D36" s="292">
        <f t="shared" si="0"/>
        <v>0</v>
      </c>
      <c r="E36" s="291"/>
      <c r="F36" s="291"/>
      <c r="G36" s="291"/>
      <c r="H36" s="291"/>
      <c r="I36" s="291"/>
      <c r="J36" s="291"/>
      <c r="K36" s="363"/>
      <c r="L36" s="270"/>
    </row>
    <row r="37" spans="1:12" s="271" customFormat="1" ht="20.100000000000001" customHeight="1">
      <c r="A37" s="274"/>
      <c r="B37" s="275"/>
      <c r="C37" s="291"/>
      <c r="D37" s="292">
        <f t="shared" si="0"/>
        <v>0</v>
      </c>
      <c r="E37" s="291"/>
      <c r="F37" s="291"/>
      <c r="G37" s="291"/>
      <c r="H37" s="291"/>
      <c r="I37" s="291"/>
      <c r="J37" s="291"/>
      <c r="K37" s="363"/>
      <c r="L37" s="270"/>
    </row>
    <row r="38" spans="1:12" s="271" customFormat="1">
      <c r="A38" s="274"/>
      <c r="B38" s="275"/>
      <c r="C38" s="291"/>
      <c r="D38" s="292">
        <f t="shared" si="0"/>
        <v>0</v>
      </c>
      <c r="E38" s="291"/>
      <c r="F38" s="291"/>
      <c r="G38" s="291"/>
      <c r="H38" s="291"/>
      <c r="I38" s="291"/>
      <c r="J38" s="291"/>
      <c r="K38" s="363"/>
      <c r="L38" s="270"/>
    </row>
    <row r="39" spans="1:12" s="271" customFormat="1">
      <c r="A39" s="274"/>
      <c r="B39" s="275"/>
      <c r="C39" s="291"/>
      <c r="D39" s="292">
        <f t="shared" si="0"/>
        <v>0</v>
      </c>
      <c r="E39" s="291"/>
      <c r="F39" s="291"/>
      <c r="G39" s="291"/>
      <c r="H39" s="291"/>
      <c r="I39" s="291"/>
      <c r="J39" s="291"/>
      <c r="K39" s="363"/>
      <c r="L39" s="270"/>
    </row>
    <row r="40" spans="1:12" s="271" customFormat="1">
      <c r="A40" s="274"/>
      <c r="B40" s="275"/>
      <c r="C40" s="291"/>
      <c r="D40" s="292">
        <f t="shared" si="0"/>
        <v>0</v>
      </c>
      <c r="E40" s="291"/>
      <c r="F40" s="291"/>
      <c r="G40" s="291"/>
      <c r="H40" s="291"/>
      <c r="I40" s="291"/>
      <c r="J40" s="291"/>
      <c r="K40" s="363"/>
      <c r="L40" s="270"/>
    </row>
    <row r="41" spans="1:12" s="271" customFormat="1">
      <c r="A41" s="274"/>
      <c r="B41" s="275"/>
      <c r="C41" s="291"/>
      <c r="D41" s="292">
        <f t="shared" si="0"/>
        <v>0</v>
      </c>
      <c r="E41" s="291"/>
      <c r="F41" s="291"/>
      <c r="G41" s="291"/>
      <c r="H41" s="291"/>
      <c r="I41" s="291"/>
      <c r="J41" s="291"/>
      <c r="K41" s="363"/>
      <c r="L41" s="270"/>
    </row>
    <row r="42" spans="1:12" s="271" customFormat="1">
      <c r="A42" s="274"/>
      <c r="B42" s="275"/>
      <c r="C42" s="291"/>
      <c r="D42" s="292">
        <f t="shared" si="0"/>
        <v>0</v>
      </c>
      <c r="E42" s="291"/>
      <c r="F42" s="291"/>
      <c r="G42" s="291"/>
      <c r="H42" s="291"/>
      <c r="I42" s="291"/>
      <c r="J42" s="291"/>
      <c r="K42" s="363"/>
      <c r="L42" s="270"/>
    </row>
    <row r="43" spans="1:12" s="271" customFormat="1">
      <c r="A43" s="274"/>
      <c r="B43" s="275"/>
      <c r="C43" s="291"/>
      <c r="D43" s="292">
        <f t="shared" ref="D43:D74" si="1">+C43*(100-E43)/100</f>
        <v>0</v>
      </c>
      <c r="E43" s="291"/>
      <c r="F43" s="291"/>
      <c r="G43" s="291"/>
      <c r="H43" s="291"/>
      <c r="I43" s="291"/>
      <c r="J43" s="291"/>
      <c r="K43" s="363"/>
      <c r="L43" s="270"/>
    </row>
    <row r="44" spans="1:12" s="271" customFormat="1" ht="20.100000000000001" customHeight="1">
      <c r="A44" s="274"/>
      <c r="B44" s="275"/>
      <c r="C44" s="291"/>
      <c r="D44" s="292">
        <f t="shared" si="1"/>
        <v>0</v>
      </c>
      <c r="E44" s="291"/>
      <c r="F44" s="291"/>
      <c r="G44" s="291"/>
      <c r="H44" s="291"/>
      <c r="I44" s="291"/>
      <c r="J44" s="291"/>
      <c r="K44" s="363"/>
      <c r="L44" s="270"/>
    </row>
    <row r="45" spans="1:12" s="271" customFormat="1">
      <c r="A45" s="274"/>
      <c r="B45" s="275"/>
      <c r="C45" s="291"/>
      <c r="D45" s="292">
        <f t="shared" si="1"/>
        <v>0</v>
      </c>
      <c r="E45" s="291"/>
      <c r="F45" s="291"/>
      <c r="G45" s="291"/>
      <c r="H45" s="291"/>
      <c r="I45" s="291"/>
      <c r="J45" s="291"/>
      <c r="K45" s="363"/>
      <c r="L45" s="270"/>
    </row>
    <row r="46" spans="1:12" s="271" customFormat="1" ht="20.100000000000001" customHeight="1">
      <c r="A46" s="274"/>
      <c r="B46" s="275"/>
      <c r="C46" s="291"/>
      <c r="D46" s="292">
        <f t="shared" si="1"/>
        <v>0</v>
      </c>
      <c r="E46" s="291"/>
      <c r="F46" s="291"/>
      <c r="G46" s="291"/>
      <c r="H46" s="291"/>
      <c r="I46" s="291"/>
      <c r="J46" s="291"/>
      <c r="K46" s="363"/>
      <c r="L46" s="270"/>
    </row>
    <row r="47" spans="1:12" s="271" customFormat="1">
      <c r="A47" s="274"/>
      <c r="B47" s="275"/>
      <c r="C47" s="291"/>
      <c r="D47" s="292">
        <f t="shared" si="1"/>
        <v>0</v>
      </c>
      <c r="E47" s="291"/>
      <c r="F47" s="291"/>
      <c r="G47" s="291"/>
      <c r="H47" s="291"/>
      <c r="I47" s="291"/>
      <c r="J47" s="291"/>
      <c r="K47" s="363"/>
      <c r="L47" s="270"/>
    </row>
    <row r="48" spans="1:12" s="271" customFormat="1">
      <c r="A48" s="274"/>
      <c r="B48" s="275"/>
      <c r="C48" s="291"/>
      <c r="D48" s="292">
        <f t="shared" si="1"/>
        <v>0</v>
      </c>
      <c r="E48" s="291"/>
      <c r="F48" s="291"/>
      <c r="G48" s="291"/>
      <c r="H48" s="291"/>
      <c r="I48" s="291"/>
      <c r="J48" s="291"/>
      <c r="K48" s="363"/>
      <c r="L48" s="270"/>
    </row>
    <row r="49" spans="1:12" s="271" customFormat="1">
      <c r="A49" s="274"/>
      <c r="B49" s="275"/>
      <c r="C49" s="291"/>
      <c r="D49" s="292">
        <f t="shared" si="1"/>
        <v>0</v>
      </c>
      <c r="E49" s="291"/>
      <c r="F49" s="291"/>
      <c r="G49" s="291"/>
      <c r="H49" s="291"/>
      <c r="I49" s="291"/>
      <c r="J49" s="291"/>
      <c r="K49" s="363"/>
      <c r="L49" s="270"/>
    </row>
    <row r="50" spans="1:12" s="271" customFormat="1">
      <c r="A50" s="274"/>
      <c r="B50" s="275"/>
      <c r="C50" s="291"/>
      <c r="D50" s="292">
        <f t="shared" si="1"/>
        <v>0</v>
      </c>
      <c r="E50" s="291"/>
      <c r="F50" s="291"/>
      <c r="G50" s="291"/>
      <c r="H50" s="291"/>
      <c r="I50" s="291"/>
      <c r="J50" s="291"/>
      <c r="K50" s="363"/>
      <c r="L50" s="270"/>
    </row>
    <row r="51" spans="1:12" s="271" customFormat="1">
      <c r="A51" s="274"/>
      <c r="B51" s="275"/>
      <c r="C51" s="291"/>
      <c r="D51" s="292">
        <f t="shared" si="1"/>
        <v>0</v>
      </c>
      <c r="E51" s="291"/>
      <c r="F51" s="291"/>
      <c r="G51" s="291"/>
      <c r="H51" s="291"/>
      <c r="I51" s="291"/>
      <c r="J51" s="291"/>
      <c r="K51" s="363"/>
      <c r="L51" s="270"/>
    </row>
    <row r="52" spans="1:12" s="271" customFormat="1" ht="20.100000000000001" customHeight="1">
      <c r="A52" s="274"/>
      <c r="B52" s="275"/>
      <c r="C52" s="291"/>
      <c r="D52" s="292">
        <f t="shared" si="1"/>
        <v>0</v>
      </c>
      <c r="E52" s="291"/>
      <c r="F52" s="291"/>
      <c r="G52" s="291"/>
      <c r="H52" s="291"/>
      <c r="I52" s="291"/>
      <c r="J52" s="291"/>
      <c r="K52" s="363"/>
      <c r="L52" s="270"/>
    </row>
    <row r="53" spans="1:12" s="271" customFormat="1" ht="20.100000000000001" customHeight="1">
      <c r="A53" s="274"/>
      <c r="B53" s="275"/>
      <c r="C53" s="291"/>
      <c r="D53" s="292">
        <f t="shared" si="1"/>
        <v>0</v>
      </c>
      <c r="E53" s="291"/>
      <c r="F53" s="291"/>
      <c r="G53" s="291"/>
      <c r="H53" s="291"/>
      <c r="I53" s="291"/>
      <c r="J53" s="291"/>
      <c r="K53" s="363"/>
      <c r="L53" s="270"/>
    </row>
    <row r="54" spans="1:12" s="271" customFormat="1" ht="20.100000000000001" customHeight="1">
      <c r="A54" s="274"/>
      <c r="B54" s="275"/>
      <c r="C54" s="291"/>
      <c r="D54" s="292">
        <f t="shared" si="1"/>
        <v>0</v>
      </c>
      <c r="E54" s="291"/>
      <c r="F54" s="291"/>
      <c r="G54" s="291"/>
      <c r="H54" s="291"/>
      <c r="I54" s="291"/>
      <c r="J54" s="291"/>
      <c r="K54" s="363"/>
      <c r="L54" s="270"/>
    </row>
    <row r="55" spans="1:12" s="271" customFormat="1" ht="20.100000000000001" customHeight="1">
      <c r="A55" s="274"/>
      <c r="B55" s="275"/>
      <c r="C55" s="291"/>
      <c r="D55" s="292">
        <f t="shared" si="1"/>
        <v>0</v>
      </c>
      <c r="E55" s="291"/>
      <c r="F55" s="291"/>
      <c r="G55" s="291"/>
      <c r="H55" s="291"/>
      <c r="I55" s="291"/>
      <c r="J55" s="291"/>
      <c r="K55" s="363"/>
      <c r="L55" s="270"/>
    </row>
    <row r="56" spans="1:12" s="271" customFormat="1" ht="20.100000000000001" customHeight="1">
      <c r="A56" s="274"/>
      <c r="B56" s="275"/>
      <c r="C56" s="291"/>
      <c r="D56" s="292">
        <f t="shared" si="1"/>
        <v>0</v>
      </c>
      <c r="E56" s="291"/>
      <c r="F56" s="291"/>
      <c r="G56" s="291"/>
      <c r="H56" s="291"/>
      <c r="I56" s="291"/>
      <c r="J56" s="291"/>
      <c r="K56" s="363"/>
      <c r="L56" s="270"/>
    </row>
    <row r="57" spans="1:12" s="271" customFormat="1" ht="20.100000000000001" customHeight="1">
      <c r="A57" s="274"/>
      <c r="B57" s="275"/>
      <c r="C57" s="291"/>
      <c r="D57" s="292">
        <f t="shared" si="1"/>
        <v>0</v>
      </c>
      <c r="E57" s="291"/>
      <c r="F57" s="291"/>
      <c r="G57" s="291"/>
      <c r="H57" s="291"/>
      <c r="I57" s="291"/>
      <c r="J57" s="291"/>
      <c r="K57" s="363"/>
      <c r="L57" s="270"/>
    </row>
    <row r="58" spans="1:12" s="271" customFormat="1" ht="20.100000000000001" customHeight="1">
      <c r="A58" s="274"/>
      <c r="B58" s="275"/>
      <c r="C58" s="291"/>
      <c r="D58" s="292">
        <f t="shared" si="1"/>
        <v>0</v>
      </c>
      <c r="E58" s="291"/>
      <c r="F58" s="291"/>
      <c r="G58" s="291"/>
      <c r="H58" s="291"/>
      <c r="I58" s="291"/>
      <c r="J58" s="291"/>
      <c r="K58" s="363"/>
      <c r="L58" s="270"/>
    </row>
    <row r="59" spans="1:12" s="271" customFormat="1" ht="20.100000000000001" customHeight="1">
      <c r="A59" s="274"/>
      <c r="B59" s="275"/>
      <c r="C59" s="291"/>
      <c r="D59" s="292">
        <f t="shared" si="1"/>
        <v>0</v>
      </c>
      <c r="E59" s="291"/>
      <c r="F59" s="291"/>
      <c r="G59" s="291"/>
      <c r="H59" s="291"/>
      <c r="I59" s="291"/>
      <c r="J59" s="291"/>
      <c r="K59" s="363"/>
      <c r="L59" s="270"/>
    </row>
    <row r="60" spans="1:12" s="271" customFormat="1">
      <c r="A60" s="274"/>
      <c r="B60" s="275"/>
      <c r="C60" s="291"/>
      <c r="D60" s="292">
        <f t="shared" si="1"/>
        <v>0</v>
      </c>
      <c r="E60" s="291"/>
      <c r="F60" s="291"/>
      <c r="G60" s="291"/>
      <c r="H60" s="291"/>
      <c r="I60" s="291"/>
      <c r="J60" s="291"/>
      <c r="K60" s="363"/>
      <c r="L60" s="270"/>
    </row>
    <row r="61" spans="1:12" s="271" customFormat="1" ht="20.100000000000001" customHeight="1">
      <c r="A61" s="274"/>
      <c r="B61" s="275"/>
      <c r="C61" s="291"/>
      <c r="D61" s="292">
        <f t="shared" si="1"/>
        <v>0</v>
      </c>
      <c r="E61" s="291"/>
      <c r="F61" s="291"/>
      <c r="G61" s="291"/>
      <c r="H61" s="291"/>
      <c r="I61" s="291"/>
      <c r="J61" s="291"/>
      <c r="K61" s="363"/>
      <c r="L61" s="270"/>
    </row>
    <row r="62" spans="1:12" s="271" customFormat="1">
      <c r="A62" s="274"/>
      <c r="B62" s="275"/>
      <c r="C62" s="291"/>
      <c r="D62" s="292">
        <f t="shared" si="1"/>
        <v>0</v>
      </c>
      <c r="E62" s="291"/>
      <c r="F62" s="291"/>
      <c r="G62" s="291"/>
      <c r="H62" s="291"/>
      <c r="I62" s="291"/>
      <c r="J62" s="291"/>
      <c r="K62" s="363"/>
      <c r="L62" s="270"/>
    </row>
    <row r="63" spans="1:12" s="271" customFormat="1" ht="20.100000000000001" customHeight="1">
      <c r="A63" s="274"/>
      <c r="B63" s="275"/>
      <c r="C63" s="291"/>
      <c r="D63" s="292">
        <f t="shared" si="1"/>
        <v>0</v>
      </c>
      <c r="E63" s="291"/>
      <c r="F63" s="291"/>
      <c r="G63" s="291"/>
      <c r="H63" s="291"/>
      <c r="I63" s="291"/>
      <c r="J63" s="291"/>
      <c r="K63" s="363"/>
      <c r="L63" s="270"/>
    </row>
    <row r="64" spans="1:12" s="271" customFormat="1">
      <c r="A64" s="274"/>
      <c r="B64" s="275"/>
      <c r="C64" s="291"/>
      <c r="D64" s="292">
        <f t="shared" si="1"/>
        <v>0</v>
      </c>
      <c r="E64" s="291"/>
      <c r="F64" s="291"/>
      <c r="G64" s="291"/>
      <c r="H64" s="291"/>
      <c r="I64" s="291"/>
      <c r="J64" s="291"/>
      <c r="K64" s="363"/>
      <c r="L64" s="270"/>
    </row>
    <row r="65" spans="1:12" s="271" customFormat="1">
      <c r="A65" s="274"/>
      <c r="B65" s="275"/>
      <c r="C65" s="291"/>
      <c r="D65" s="292">
        <f t="shared" si="1"/>
        <v>0</v>
      </c>
      <c r="E65" s="291"/>
      <c r="F65" s="291"/>
      <c r="G65" s="291"/>
      <c r="H65" s="291"/>
      <c r="I65" s="291"/>
      <c r="J65" s="291"/>
      <c r="K65" s="363"/>
      <c r="L65" s="270"/>
    </row>
    <row r="66" spans="1:12" s="271" customFormat="1">
      <c r="A66" s="274"/>
      <c r="B66" s="275"/>
      <c r="C66" s="291"/>
      <c r="D66" s="292">
        <f t="shared" si="1"/>
        <v>0</v>
      </c>
      <c r="E66" s="291"/>
      <c r="F66" s="291"/>
      <c r="G66" s="291"/>
      <c r="H66" s="291"/>
      <c r="I66" s="291"/>
      <c r="J66" s="291"/>
      <c r="K66" s="363"/>
      <c r="L66" s="270"/>
    </row>
    <row r="67" spans="1:12" s="271" customFormat="1" ht="20.100000000000001" customHeight="1">
      <c r="A67" s="274"/>
      <c r="B67" s="275"/>
      <c r="C67" s="291"/>
      <c r="D67" s="292">
        <f t="shared" si="1"/>
        <v>0</v>
      </c>
      <c r="E67" s="291"/>
      <c r="F67" s="291"/>
      <c r="G67" s="291"/>
      <c r="H67" s="291"/>
      <c r="I67" s="291"/>
      <c r="J67" s="291"/>
      <c r="K67" s="363"/>
      <c r="L67" s="270"/>
    </row>
    <row r="68" spans="1:12" s="271" customFormat="1" ht="20.100000000000001" customHeight="1">
      <c r="A68" s="274"/>
      <c r="B68" s="275"/>
      <c r="C68" s="291"/>
      <c r="D68" s="292">
        <f t="shared" si="1"/>
        <v>0</v>
      </c>
      <c r="E68" s="291"/>
      <c r="F68" s="291"/>
      <c r="G68" s="291"/>
      <c r="H68" s="291"/>
      <c r="I68" s="291"/>
      <c r="J68" s="291"/>
      <c r="K68" s="363"/>
      <c r="L68" s="270"/>
    </row>
    <row r="69" spans="1:12" s="271" customFormat="1" ht="20.100000000000001" customHeight="1">
      <c r="A69" s="274"/>
      <c r="B69" s="275"/>
      <c r="C69" s="291"/>
      <c r="D69" s="292">
        <f t="shared" si="1"/>
        <v>0</v>
      </c>
      <c r="E69" s="291"/>
      <c r="F69" s="291"/>
      <c r="G69" s="291"/>
      <c r="H69" s="291"/>
      <c r="I69" s="291"/>
      <c r="J69" s="291"/>
      <c r="K69" s="363"/>
      <c r="L69" s="270"/>
    </row>
    <row r="70" spans="1:12" s="271" customFormat="1" ht="20.100000000000001" customHeight="1">
      <c r="A70" s="274"/>
      <c r="B70" s="275"/>
      <c r="C70" s="291"/>
      <c r="D70" s="292">
        <f t="shared" si="1"/>
        <v>0</v>
      </c>
      <c r="E70" s="291"/>
      <c r="F70" s="291"/>
      <c r="G70" s="291"/>
      <c r="H70" s="291"/>
      <c r="I70" s="291"/>
      <c r="J70" s="291"/>
      <c r="K70" s="363"/>
      <c r="L70" s="270"/>
    </row>
    <row r="71" spans="1:12" s="271" customFormat="1">
      <c r="A71" s="274"/>
      <c r="B71" s="275"/>
      <c r="C71" s="291"/>
      <c r="D71" s="292">
        <f t="shared" si="1"/>
        <v>0</v>
      </c>
      <c r="E71" s="291"/>
      <c r="F71" s="291"/>
      <c r="G71" s="291"/>
      <c r="H71" s="291"/>
      <c r="I71" s="291"/>
      <c r="J71" s="291"/>
      <c r="K71" s="363"/>
      <c r="L71" s="270"/>
    </row>
    <row r="72" spans="1:12" s="271" customFormat="1">
      <c r="A72" s="274"/>
      <c r="B72" s="275"/>
      <c r="C72" s="291"/>
      <c r="D72" s="292">
        <f t="shared" si="1"/>
        <v>0</v>
      </c>
      <c r="E72" s="291"/>
      <c r="F72" s="291"/>
      <c r="G72" s="291"/>
      <c r="H72" s="291"/>
      <c r="I72" s="291"/>
      <c r="J72" s="291"/>
      <c r="K72" s="363"/>
      <c r="L72" s="270"/>
    </row>
    <row r="73" spans="1:12" s="271" customFormat="1">
      <c r="A73" s="274"/>
      <c r="B73" s="275"/>
      <c r="C73" s="291"/>
      <c r="D73" s="292">
        <f t="shared" si="1"/>
        <v>0</v>
      </c>
      <c r="E73" s="291"/>
      <c r="F73" s="291"/>
      <c r="G73" s="291"/>
      <c r="H73" s="291"/>
      <c r="I73" s="291"/>
      <c r="J73" s="291"/>
      <c r="K73" s="363"/>
      <c r="L73" s="270"/>
    </row>
    <row r="74" spans="1:12" s="271" customFormat="1" ht="20.100000000000001" customHeight="1">
      <c r="A74" s="274"/>
      <c r="B74" s="275"/>
      <c r="C74" s="291"/>
      <c r="D74" s="292">
        <f t="shared" si="1"/>
        <v>0</v>
      </c>
      <c r="E74" s="291"/>
      <c r="F74" s="291"/>
      <c r="G74" s="291"/>
      <c r="H74" s="291"/>
      <c r="I74" s="291"/>
      <c r="J74" s="291"/>
      <c r="K74" s="363"/>
      <c r="L74" s="270"/>
    </row>
    <row r="75" spans="1:12" s="271" customFormat="1">
      <c r="A75" s="274"/>
      <c r="B75" s="275"/>
      <c r="C75" s="291"/>
      <c r="D75" s="292">
        <f t="shared" ref="D75:D106" si="2">+C75*(100-E75)/100</f>
        <v>0</v>
      </c>
      <c r="E75" s="291"/>
      <c r="F75" s="291"/>
      <c r="G75" s="291"/>
      <c r="H75" s="291"/>
      <c r="I75" s="291"/>
      <c r="J75" s="291"/>
      <c r="K75" s="363"/>
      <c r="L75" s="270"/>
    </row>
    <row r="76" spans="1:12" s="271" customFormat="1">
      <c r="A76" s="274"/>
      <c r="B76" s="275"/>
      <c r="C76" s="291"/>
      <c r="D76" s="292">
        <f t="shared" si="2"/>
        <v>0</v>
      </c>
      <c r="E76" s="291"/>
      <c r="F76" s="291"/>
      <c r="G76" s="291"/>
      <c r="H76" s="291"/>
      <c r="I76" s="291"/>
      <c r="J76" s="291"/>
      <c r="K76" s="363"/>
      <c r="L76" s="270"/>
    </row>
    <row r="77" spans="1:12" s="271" customFormat="1">
      <c r="A77" s="274"/>
      <c r="B77" s="275"/>
      <c r="C77" s="291"/>
      <c r="D77" s="292">
        <f t="shared" si="2"/>
        <v>0</v>
      </c>
      <c r="E77" s="291"/>
      <c r="F77" s="291"/>
      <c r="G77" s="291"/>
      <c r="H77" s="291"/>
      <c r="I77" s="291"/>
      <c r="J77" s="291"/>
      <c r="K77" s="363"/>
      <c r="L77" s="270"/>
    </row>
    <row r="78" spans="1:12" s="271" customFormat="1" ht="20.100000000000001" customHeight="1">
      <c r="A78" s="274"/>
      <c r="B78" s="275"/>
      <c r="C78" s="291"/>
      <c r="D78" s="292">
        <f t="shared" si="2"/>
        <v>0</v>
      </c>
      <c r="E78" s="291"/>
      <c r="F78" s="291"/>
      <c r="G78" s="291"/>
      <c r="H78" s="291"/>
      <c r="I78" s="291"/>
      <c r="J78" s="291"/>
      <c r="K78" s="363"/>
      <c r="L78" s="270"/>
    </row>
    <row r="79" spans="1:12" s="271" customFormat="1" ht="20.100000000000001" customHeight="1">
      <c r="A79" s="274"/>
      <c r="B79" s="275"/>
      <c r="C79" s="291"/>
      <c r="D79" s="292">
        <f t="shared" si="2"/>
        <v>0</v>
      </c>
      <c r="E79" s="291"/>
      <c r="F79" s="291"/>
      <c r="G79" s="291"/>
      <c r="H79" s="291"/>
      <c r="I79" s="291"/>
      <c r="J79" s="291"/>
      <c r="K79" s="363"/>
      <c r="L79" s="270"/>
    </row>
    <row r="80" spans="1:12" s="271" customFormat="1">
      <c r="A80" s="274"/>
      <c r="B80" s="275"/>
      <c r="C80" s="291"/>
      <c r="D80" s="292">
        <f t="shared" si="2"/>
        <v>0</v>
      </c>
      <c r="E80" s="291"/>
      <c r="F80" s="291"/>
      <c r="G80" s="291"/>
      <c r="H80" s="291"/>
      <c r="I80" s="291"/>
      <c r="J80" s="291"/>
      <c r="K80" s="363"/>
      <c r="L80" s="270"/>
    </row>
    <row r="81" spans="1:12" s="271" customFormat="1">
      <c r="A81" s="274"/>
      <c r="B81" s="275"/>
      <c r="C81" s="291"/>
      <c r="D81" s="292">
        <f t="shared" si="2"/>
        <v>0</v>
      </c>
      <c r="E81" s="291"/>
      <c r="F81" s="291"/>
      <c r="G81" s="291"/>
      <c r="H81" s="291"/>
      <c r="I81" s="291"/>
      <c r="J81" s="291"/>
      <c r="K81" s="363"/>
      <c r="L81" s="270"/>
    </row>
    <row r="82" spans="1:12" s="271" customFormat="1">
      <c r="A82" s="274"/>
      <c r="B82" s="275"/>
      <c r="C82" s="291"/>
      <c r="D82" s="292">
        <f t="shared" si="2"/>
        <v>0</v>
      </c>
      <c r="E82" s="291"/>
      <c r="F82" s="291"/>
      <c r="G82" s="291"/>
      <c r="H82" s="291"/>
      <c r="I82" s="291"/>
      <c r="J82" s="291"/>
      <c r="K82" s="363"/>
      <c r="L82" s="270"/>
    </row>
    <row r="83" spans="1:12" s="271" customFormat="1">
      <c r="A83" s="274"/>
      <c r="B83" s="275"/>
      <c r="C83" s="291"/>
      <c r="D83" s="292">
        <f t="shared" si="2"/>
        <v>0</v>
      </c>
      <c r="E83" s="291"/>
      <c r="F83" s="291"/>
      <c r="G83" s="291"/>
      <c r="H83" s="291"/>
      <c r="I83" s="291"/>
      <c r="J83" s="291"/>
      <c r="K83" s="363"/>
      <c r="L83" s="270"/>
    </row>
    <row r="84" spans="1:12" s="271" customFormat="1">
      <c r="A84" s="274"/>
      <c r="B84" s="275"/>
      <c r="C84" s="291"/>
      <c r="D84" s="292">
        <f t="shared" si="2"/>
        <v>0</v>
      </c>
      <c r="E84" s="291"/>
      <c r="F84" s="291"/>
      <c r="G84" s="291"/>
      <c r="H84" s="291"/>
      <c r="I84" s="291"/>
      <c r="J84" s="291"/>
      <c r="K84" s="363"/>
      <c r="L84" s="270"/>
    </row>
    <row r="85" spans="1:12" s="271" customFormat="1">
      <c r="A85" s="274"/>
      <c r="B85" s="275"/>
      <c r="C85" s="291"/>
      <c r="D85" s="292">
        <f t="shared" si="2"/>
        <v>0</v>
      </c>
      <c r="E85" s="291"/>
      <c r="F85" s="291"/>
      <c r="G85" s="291"/>
      <c r="H85" s="291"/>
      <c r="I85" s="291"/>
      <c r="J85" s="291"/>
      <c r="K85" s="363"/>
      <c r="L85" s="270"/>
    </row>
    <row r="86" spans="1:12" s="271" customFormat="1" ht="20.100000000000001" customHeight="1">
      <c r="A86" s="274"/>
      <c r="B86" s="275"/>
      <c r="C86" s="291"/>
      <c r="D86" s="292">
        <f t="shared" si="2"/>
        <v>0</v>
      </c>
      <c r="E86" s="291"/>
      <c r="F86" s="291"/>
      <c r="G86" s="291"/>
      <c r="H86" s="291"/>
      <c r="I86" s="291"/>
      <c r="J86" s="291"/>
      <c r="K86" s="363"/>
      <c r="L86" s="270"/>
    </row>
    <row r="87" spans="1:12" s="271" customFormat="1" ht="20.100000000000001" customHeight="1">
      <c r="A87" s="274"/>
      <c r="B87" s="275"/>
      <c r="C87" s="291"/>
      <c r="D87" s="292">
        <f t="shared" si="2"/>
        <v>0</v>
      </c>
      <c r="E87" s="291"/>
      <c r="F87" s="291"/>
      <c r="G87" s="291"/>
      <c r="H87" s="291"/>
      <c r="I87" s="291"/>
      <c r="J87" s="291"/>
      <c r="K87" s="363"/>
      <c r="L87" s="270"/>
    </row>
    <row r="88" spans="1:12" s="271" customFormat="1" ht="20.100000000000001" customHeight="1">
      <c r="A88" s="274"/>
      <c r="B88" s="275"/>
      <c r="C88" s="291"/>
      <c r="D88" s="292">
        <f t="shared" si="2"/>
        <v>0</v>
      </c>
      <c r="E88" s="291"/>
      <c r="F88" s="291"/>
      <c r="G88" s="291"/>
      <c r="H88" s="291"/>
      <c r="I88" s="291"/>
      <c r="J88" s="291"/>
      <c r="K88" s="363"/>
      <c r="L88" s="270"/>
    </row>
    <row r="89" spans="1:12" s="271" customFormat="1" ht="20.100000000000001" customHeight="1">
      <c r="A89" s="274"/>
      <c r="B89" s="275"/>
      <c r="C89" s="291"/>
      <c r="D89" s="292">
        <f t="shared" si="2"/>
        <v>0</v>
      </c>
      <c r="E89" s="291"/>
      <c r="F89" s="291"/>
      <c r="G89" s="291"/>
      <c r="H89" s="291"/>
      <c r="I89" s="291"/>
      <c r="J89" s="291"/>
      <c r="K89" s="363"/>
      <c r="L89" s="270"/>
    </row>
    <row r="90" spans="1:12" s="271" customFormat="1">
      <c r="A90" s="274"/>
      <c r="B90" s="275"/>
      <c r="C90" s="291"/>
      <c r="D90" s="292">
        <f t="shared" si="2"/>
        <v>0</v>
      </c>
      <c r="E90" s="291"/>
      <c r="F90" s="291"/>
      <c r="G90" s="291"/>
      <c r="H90" s="291"/>
      <c r="I90" s="291"/>
      <c r="J90" s="291"/>
      <c r="K90" s="363"/>
      <c r="L90" s="270"/>
    </row>
    <row r="91" spans="1:12" s="271" customFormat="1" ht="20.100000000000001" customHeight="1">
      <c r="A91" s="274"/>
      <c r="B91" s="275"/>
      <c r="C91" s="291"/>
      <c r="D91" s="292">
        <f t="shared" si="2"/>
        <v>0</v>
      </c>
      <c r="E91" s="291"/>
      <c r="F91" s="291"/>
      <c r="G91" s="291"/>
      <c r="H91" s="291"/>
      <c r="I91" s="291"/>
      <c r="J91" s="291"/>
      <c r="K91" s="363"/>
      <c r="L91" s="270"/>
    </row>
    <row r="92" spans="1:12" s="271" customFormat="1" ht="20.100000000000001" customHeight="1">
      <c r="A92" s="274"/>
      <c r="B92" s="275"/>
      <c r="C92" s="291"/>
      <c r="D92" s="292">
        <f t="shared" si="2"/>
        <v>0</v>
      </c>
      <c r="E92" s="291"/>
      <c r="F92" s="291"/>
      <c r="G92" s="291"/>
      <c r="H92" s="291"/>
      <c r="I92" s="291"/>
      <c r="J92" s="291"/>
      <c r="K92" s="363"/>
      <c r="L92" s="270"/>
    </row>
    <row r="93" spans="1:12" s="271" customFormat="1" ht="20.100000000000001" customHeight="1">
      <c r="A93" s="274"/>
      <c r="B93" s="275"/>
      <c r="C93" s="291"/>
      <c r="D93" s="292">
        <f t="shared" si="2"/>
        <v>0</v>
      </c>
      <c r="E93" s="291"/>
      <c r="F93" s="291"/>
      <c r="G93" s="291"/>
      <c r="H93" s="291"/>
      <c r="I93" s="291"/>
      <c r="J93" s="291"/>
      <c r="K93" s="363"/>
      <c r="L93" s="270"/>
    </row>
    <row r="94" spans="1:12" s="271" customFormat="1" ht="20.100000000000001" customHeight="1">
      <c r="A94" s="274"/>
      <c r="B94" s="275"/>
      <c r="C94" s="291"/>
      <c r="D94" s="292">
        <f t="shared" si="2"/>
        <v>0</v>
      </c>
      <c r="E94" s="291"/>
      <c r="F94" s="291"/>
      <c r="G94" s="291"/>
      <c r="H94" s="291"/>
      <c r="I94" s="291"/>
      <c r="J94" s="291"/>
      <c r="K94" s="363"/>
      <c r="L94" s="270"/>
    </row>
    <row r="95" spans="1:12" s="271" customFormat="1" ht="20.100000000000001" customHeight="1">
      <c r="A95" s="274"/>
      <c r="B95" s="275"/>
      <c r="C95" s="291"/>
      <c r="D95" s="292">
        <f t="shared" si="2"/>
        <v>0</v>
      </c>
      <c r="E95" s="291"/>
      <c r="F95" s="291"/>
      <c r="G95" s="291"/>
      <c r="H95" s="291"/>
      <c r="I95" s="291"/>
      <c r="J95" s="291"/>
      <c r="K95" s="363"/>
      <c r="L95" s="270"/>
    </row>
    <row r="96" spans="1:12" s="271" customFormat="1" ht="20.100000000000001" customHeight="1">
      <c r="A96" s="274"/>
      <c r="B96" s="275"/>
      <c r="C96" s="291"/>
      <c r="D96" s="292">
        <f t="shared" si="2"/>
        <v>0</v>
      </c>
      <c r="E96" s="291"/>
      <c r="F96" s="291"/>
      <c r="G96" s="291"/>
      <c r="H96" s="291"/>
      <c r="I96" s="291"/>
      <c r="J96" s="291"/>
      <c r="K96" s="363"/>
      <c r="L96" s="270"/>
    </row>
    <row r="97" spans="1:12" s="271" customFormat="1" ht="20.100000000000001" customHeight="1">
      <c r="A97" s="274"/>
      <c r="B97" s="275"/>
      <c r="C97" s="291"/>
      <c r="D97" s="292">
        <f t="shared" si="2"/>
        <v>0</v>
      </c>
      <c r="E97" s="291"/>
      <c r="F97" s="291"/>
      <c r="G97" s="291"/>
      <c r="H97" s="291"/>
      <c r="I97" s="291"/>
      <c r="J97" s="291"/>
      <c r="K97" s="363"/>
      <c r="L97" s="270"/>
    </row>
    <row r="98" spans="1:12" s="271" customFormat="1" ht="20.100000000000001" customHeight="1">
      <c r="A98" s="274"/>
      <c r="B98" s="275"/>
      <c r="C98" s="291"/>
      <c r="D98" s="292">
        <f t="shared" si="2"/>
        <v>0</v>
      </c>
      <c r="E98" s="291"/>
      <c r="F98" s="291"/>
      <c r="G98" s="291"/>
      <c r="H98" s="291"/>
      <c r="I98" s="291"/>
      <c r="J98" s="291"/>
      <c r="K98" s="363"/>
      <c r="L98" s="270"/>
    </row>
    <row r="99" spans="1:12" s="271" customFormat="1">
      <c r="A99" s="274"/>
      <c r="B99" s="275"/>
      <c r="C99" s="291"/>
      <c r="D99" s="292">
        <f t="shared" si="2"/>
        <v>0</v>
      </c>
      <c r="E99" s="291"/>
      <c r="F99" s="291"/>
      <c r="G99" s="291"/>
      <c r="H99" s="291"/>
      <c r="I99" s="291"/>
      <c r="J99" s="291"/>
      <c r="K99" s="363"/>
      <c r="L99" s="270"/>
    </row>
    <row r="100" spans="1:12" s="271" customFormat="1" ht="20.100000000000001" customHeight="1">
      <c r="A100" s="274"/>
      <c r="B100" s="275"/>
      <c r="C100" s="291"/>
      <c r="D100" s="292">
        <f t="shared" si="2"/>
        <v>0</v>
      </c>
      <c r="E100" s="291"/>
      <c r="F100" s="291"/>
      <c r="G100" s="291"/>
      <c r="H100" s="291"/>
      <c r="I100" s="291"/>
      <c r="J100" s="291"/>
      <c r="K100" s="363"/>
      <c r="L100" s="270"/>
    </row>
    <row r="101" spans="1:12" s="271" customFormat="1">
      <c r="A101" s="274"/>
      <c r="B101" s="275"/>
      <c r="C101" s="291"/>
      <c r="D101" s="292">
        <f t="shared" si="2"/>
        <v>0</v>
      </c>
      <c r="E101" s="291"/>
      <c r="F101" s="291"/>
      <c r="G101" s="291"/>
      <c r="H101" s="291"/>
      <c r="I101" s="291"/>
      <c r="J101" s="291"/>
      <c r="K101" s="363"/>
      <c r="L101" s="270"/>
    </row>
    <row r="102" spans="1:12" s="271" customFormat="1">
      <c r="A102" s="274"/>
      <c r="B102" s="275"/>
      <c r="C102" s="291"/>
      <c r="D102" s="292">
        <f t="shared" si="2"/>
        <v>0</v>
      </c>
      <c r="E102" s="291"/>
      <c r="F102" s="291"/>
      <c r="G102" s="291"/>
      <c r="H102" s="291"/>
      <c r="I102" s="291"/>
      <c r="J102" s="291"/>
      <c r="K102" s="363"/>
      <c r="L102" s="270"/>
    </row>
    <row r="103" spans="1:12" s="271" customFormat="1">
      <c r="A103" s="274"/>
      <c r="B103" s="272"/>
      <c r="C103" s="291"/>
      <c r="D103" s="292">
        <f t="shared" si="2"/>
        <v>0</v>
      </c>
      <c r="E103" s="291"/>
      <c r="F103" s="291"/>
      <c r="G103" s="291"/>
      <c r="H103" s="291"/>
      <c r="I103" s="291"/>
      <c r="J103" s="291"/>
      <c r="K103" s="363"/>
      <c r="L103" s="270"/>
    </row>
    <row r="104" spans="1:12" s="271" customFormat="1">
      <c r="A104" s="274"/>
      <c r="B104" s="272"/>
      <c r="C104" s="291"/>
      <c r="D104" s="292">
        <f t="shared" si="2"/>
        <v>0</v>
      </c>
      <c r="E104" s="291"/>
      <c r="F104" s="291"/>
      <c r="G104" s="291"/>
      <c r="H104" s="291"/>
      <c r="I104" s="291"/>
      <c r="J104" s="291"/>
      <c r="K104" s="363"/>
      <c r="L104" s="270"/>
    </row>
    <row r="105" spans="1:12" s="271" customFormat="1">
      <c r="A105" s="274"/>
      <c r="B105" s="272"/>
      <c r="C105" s="291"/>
      <c r="D105" s="292">
        <f t="shared" si="2"/>
        <v>0</v>
      </c>
      <c r="E105" s="291"/>
      <c r="F105" s="291"/>
      <c r="G105" s="291"/>
      <c r="H105" s="291"/>
      <c r="I105" s="291"/>
      <c r="J105" s="291"/>
      <c r="K105" s="363"/>
      <c r="L105" s="270"/>
    </row>
    <row r="106" spans="1:12" s="271" customFormat="1">
      <c r="A106" s="274"/>
      <c r="B106" s="272"/>
      <c r="C106" s="291"/>
      <c r="D106" s="292">
        <f t="shared" si="2"/>
        <v>0</v>
      </c>
      <c r="E106" s="291"/>
      <c r="F106" s="291"/>
      <c r="G106" s="291"/>
      <c r="H106" s="291"/>
      <c r="I106" s="291"/>
      <c r="J106" s="291"/>
      <c r="K106" s="363"/>
      <c r="L106" s="270"/>
    </row>
    <row r="107" spans="1:12" s="271" customFormat="1">
      <c r="A107" s="274"/>
      <c r="B107" s="272"/>
      <c r="C107" s="291"/>
      <c r="D107" s="292">
        <f t="shared" ref="D107:D132" si="3">+C107*(100-E107)/100</f>
        <v>0</v>
      </c>
      <c r="E107" s="291"/>
      <c r="F107" s="291"/>
      <c r="G107" s="291"/>
      <c r="H107" s="291"/>
      <c r="I107" s="291"/>
      <c r="J107" s="291"/>
      <c r="K107" s="363"/>
      <c r="L107" s="270"/>
    </row>
    <row r="108" spans="1:12" s="271" customFormat="1">
      <c r="A108" s="274"/>
      <c r="B108" s="272"/>
      <c r="C108" s="291"/>
      <c r="D108" s="292">
        <f t="shared" si="3"/>
        <v>0</v>
      </c>
      <c r="E108" s="291"/>
      <c r="F108" s="291"/>
      <c r="G108" s="291"/>
      <c r="H108" s="291"/>
      <c r="I108" s="291"/>
      <c r="J108" s="291"/>
      <c r="K108" s="363"/>
      <c r="L108" s="270"/>
    </row>
    <row r="109" spans="1:12" s="271" customFormat="1">
      <c r="A109" s="274"/>
      <c r="B109" s="272"/>
      <c r="C109" s="291"/>
      <c r="D109" s="292">
        <f t="shared" si="3"/>
        <v>0</v>
      </c>
      <c r="E109" s="291"/>
      <c r="F109" s="291"/>
      <c r="G109" s="291"/>
      <c r="H109" s="291"/>
      <c r="I109" s="291"/>
      <c r="J109" s="291"/>
      <c r="K109" s="363"/>
      <c r="L109" s="270"/>
    </row>
    <row r="110" spans="1:12" s="271" customFormat="1">
      <c r="A110" s="274"/>
      <c r="B110" s="272"/>
      <c r="C110" s="291"/>
      <c r="D110" s="292">
        <f t="shared" si="3"/>
        <v>0</v>
      </c>
      <c r="E110" s="291"/>
      <c r="F110" s="291"/>
      <c r="G110" s="291"/>
      <c r="H110" s="291"/>
      <c r="I110" s="291"/>
      <c r="J110" s="291"/>
      <c r="K110" s="363"/>
      <c r="L110" s="270"/>
    </row>
    <row r="111" spans="1:12" s="271" customFormat="1">
      <c r="A111" s="274"/>
      <c r="B111" s="272"/>
      <c r="C111" s="291"/>
      <c r="D111" s="292">
        <f t="shared" si="3"/>
        <v>0</v>
      </c>
      <c r="E111" s="291"/>
      <c r="F111" s="291"/>
      <c r="G111" s="291"/>
      <c r="H111" s="291"/>
      <c r="I111" s="291"/>
      <c r="J111" s="291"/>
      <c r="K111" s="363"/>
      <c r="L111" s="270"/>
    </row>
    <row r="112" spans="1:12" s="272" customFormat="1">
      <c r="A112" s="274"/>
      <c r="C112" s="291"/>
      <c r="D112" s="292">
        <f t="shared" si="3"/>
        <v>0</v>
      </c>
      <c r="E112" s="291"/>
      <c r="F112" s="291"/>
      <c r="G112" s="291"/>
      <c r="H112" s="291"/>
      <c r="I112" s="291"/>
      <c r="J112" s="291"/>
      <c r="K112" s="363"/>
      <c r="L112" s="270"/>
    </row>
    <row r="113" spans="1:12" s="272" customFormat="1">
      <c r="A113" s="274"/>
      <c r="C113" s="291"/>
      <c r="D113" s="292">
        <f t="shared" si="3"/>
        <v>0</v>
      </c>
      <c r="E113" s="291"/>
      <c r="F113" s="291"/>
      <c r="G113" s="291"/>
      <c r="H113" s="291"/>
      <c r="I113" s="291"/>
      <c r="J113" s="291"/>
      <c r="K113" s="363"/>
      <c r="L113" s="270"/>
    </row>
    <row r="114" spans="1:12" s="272" customFormat="1">
      <c r="A114" s="274"/>
      <c r="C114" s="291"/>
      <c r="D114" s="292">
        <f t="shared" si="3"/>
        <v>0</v>
      </c>
      <c r="E114" s="291"/>
      <c r="F114" s="291"/>
      <c r="G114" s="291"/>
      <c r="H114" s="291"/>
      <c r="I114" s="291"/>
      <c r="J114" s="291"/>
      <c r="K114" s="363"/>
      <c r="L114" s="270"/>
    </row>
    <row r="115" spans="1:12" s="272" customFormat="1">
      <c r="A115" s="274"/>
      <c r="C115" s="291"/>
      <c r="D115" s="292">
        <f t="shared" si="3"/>
        <v>0</v>
      </c>
      <c r="E115" s="291"/>
      <c r="F115" s="291"/>
      <c r="G115" s="291"/>
      <c r="H115" s="291"/>
      <c r="I115" s="291"/>
      <c r="J115" s="291"/>
      <c r="K115" s="363"/>
      <c r="L115" s="270"/>
    </row>
    <row r="116" spans="1:12" s="272" customFormat="1">
      <c r="A116" s="274"/>
      <c r="C116" s="291"/>
      <c r="D116" s="292">
        <f t="shared" si="3"/>
        <v>0</v>
      </c>
      <c r="E116" s="291"/>
      <c r="F116" s="291"/>
      <c r="G116" s="291"/>
      <c r="H116" s="291"/>
      <c r="I116" s="291"/>
      <c r="J116" s="291"/>
      <c r="K116" s="363"/>
      <c r="L116" s="270"/>
    </row>
    <row r="117" spans="1:12" s="272" customFormat="1">
      <c r="A117" s="274"/>
      <c r="C117" s="291"/>
      <c r="D117" s="292">
        <f t="shared" si="3"/>
        <v>0</v>
      </c>
      <c r="E117" s="291"/>
      <c r="F117" s="291"/>
      <c r="G117" s="291"/>
      <c r="H117" s="291"/>
      <c r="I117" s="291"/>
      <c r="J117" s="291"/>
      <c r="K117" s="363"/>
      <c r="L117" s="270"/>
    </row>
    <row r="118" spans="1:12" s="272" customFormat="1">
      <c r="A118" s="274"/>
      <c r="C118" s="291"/>
      <c r="D118" s="292">
        <f t="shared" si="3"/>
        <v>0</v>
      </c>
      <c r="E118" s="291"/>
      <c r="F118" s="291"/>
      <c r="G118" s="291"/>
      <c r="H118" s="291"/>
      <c r="I118" s="291"/>
      <c r="J118" s="291"/>
      <c r="K118" s="363"/>
      <c r="L118" s="270"/>
    </row>
    <row r="119" spans="1:12" s="272" customFormat="1">
      <c r="A119" s="274"/>
      <c r="C119" s="291"/>
      <c r="D119" s="292">
        <f t="shared" si="3"/>
        <v>0</v>
      </c>
      <c r="E119" s="291"/>
      <c r="F119" s="291"/>
      <c r="G119" s="291"/>
      <c r="H119" s="291"/>
      <c r="I119" s="291"/>
      <c r="J119" s="291"/>
      <c r="K119" s="363"/>
      <c r="L119" s="270"/>
    </row>
    <row r="120" spans="1:12" s="272" customFormat="1">
      <c r="A120" s="274"/>
      <c r="C120" s="291"/>
      <c r="D120" s="292">
        <f t="shared" si="3"/>
        <v>0</v>
      </c>
      <c r="E120" s="291"/>
      <c r="F120" s="291"/>
      <c r="G120" s="291"/>
      <c r="H120" s="291"/>
      <c r="I120" s="291"/>
      <c r="J120" s="291"/>
      <c r="K120" s="363"/>
      <c r="L120" s="270"/>
    </row>
    <row r="121" spans="1:12" s="272" customFormat="1">
      <c r="A121" s="274"/>
      <c r="C121" s="291"/>
      <c r="D121" s="292">
        <f t="shared" si="3"/>
        <v>0</v>
      </c>
      <c r="E121" s="291"/>
      <c r="F121" s="291"/>
      <c r="G121" s="291"/>
      <c r="H121" s="291"/>
      <c r="I121" s="291"/>
      <c r="J121" s="291"/>
      <c r="K121" s="363"/>
      <c r="L121" s="270"/>
    </row>
    <row r="122" spans="1:12" s="272" customFormat="1">
      <c r="A122" s="274"/>
      <c r="C122" s="291"/>
      <c r="D122" s="292">
        <f t="shared" si="3"/>
        <v>0</v>
      </c>
      <c r="E122" s="291"/>
      <c r="F122" s="291"/>
      <c r="G122" s="291"/>
      <c r="H122" s="291"/>
      <c r="I122" s="291"/>
      <c r="J122" s="291"/>
      <c r="K122" s="363"/>
      <c r="L122" s="270"/>
    </row>
    <row r="123" spans="1:12" s="272" customFormat="1">
      <c r="A123" s="274"/>
      <c r="C123" s="291"/>
      <c r="D123" s="292">
        <f t="shared" si="3"/>
        <v>0</v>
      </c>
      <c r="E123" s="291"/>
      <c r="F123" s="291"/>
      <c r="G123" s="291"/>
      <c r="H123" s="291"/>
      <c r="I123" s="291"/>
      <c r="J123" s="291"/>
      <c r="K123" s="363"/>
      <c r="L123" s="270"/>
    </row>
    <row r="124" spans="1:12" s="272" customFormat="1">
      <c r="A124" s="274"/>
      <c r="C124" s="291"/>
      <c r="D124" s="292">
        <f t="shared" si="3"/>
        <v>0</v>
      </c>
      <c r="E124" s="291"/>
      <c r="F124" s="291"/>
      <c r="G124" s="291"/>
      <c r="H124" s="291"/>
      <c r="I124" s="291"/>
      <c r="J124" s="291"/>
      <c r="K124" s="363"/>
      <c r="L124" s="270"/>
    </row>
    <row r="125" spans="1:12" s="272" customFormat="1">
      <c r="A125" s="274"/>
      <c r="C125" s="291"/>
      <c r="D125" s="292">
        <f t="shared" si="3"/>
        <v>0</v>
      </c>
      <c r="E125" s="291"/>
      <c r="F125" s="291"/>
      <c r="G125" s="291"/>
      <c r="H125" s="291"/>
      <c r="I125" s="291"/>
      <c r="J125" s="291"/>
      <c r="K125" s="363"/>
      <c r="L125" s="270"/>
    </row>
    <row r="126" spans="1:12" s="272" customFormat="1">
      <c r="A126" s="274"/>
      <c r="C126" s="291"/>
      <c r="D126" s="292">
        <f t="shared" si="3"/>
        <v>0</v>
      </c>
      <c r="E126" s="291"/>
      <c r="F126" s="291"/>
      <c r="G126" s="291"/>
      <c r="H126" s="291"/>
      <c r="I126" s="291"/>
      <c r="J126" s="291"/>
      <c r="K126" s="363"/>
      <c r="L126" s="270"/>
    </row>
    <row r="127" spans="1:12" s="272" customFormat="1">
      <c r="A127" s="274"/>
      <c r="C127" s="291"/>
      <c r="D127" s="292">
        <f t="shared" si="3"/>
        <v>0</v>
      </c>
      <c r="E127" s="291"/>
      <c r="F127" s="291"/>
      <c r="G127" s="291"/>
      <c r="H127" s="291"/>
      <c r="I127" s="291"/>
      <c r="J127" s="291"/>
      <c r="K127" s="363"/>
      <c r="L127" s="270"/>
    </row>
    <row r="128" spans="1:12" s="272" customFormat="1">
      <c r="A128" s="274"/>
      <c r="C128" s="291"/>
      <c r="D128" s="292">
        <f t="shared" si="3"/>
        <v>0</v>
      </c>
      <c r="E128" s="291"/>
      <c r="F128" s="291"/>
      <c r="G128" s="291"/>
      <c r="H128" s="291"/>
      <c r="I128" s="291"/>
      <c r="J128" s="291"/>
      <c r="K128" s="363"/>
      <c r="L128" s="270"/>
    </row>
    <row r="129" spans="1:12" s="272" customFormat="1">
      <c r="A129" s="274"/>
      <c r="C129" s="291"/>
      <c r="D129" s="292">
        <f t="shared" si="3"/>
        <v>0</v>
      </c>
      <c r="E129" s="291"/>
      <c r="F129" s="291"/>
      <c r="G129" s="291"/>
      <c r="H129" s="291"/>
      <c r="I129" s="291"/>
      <c r="J129" s="291"/>
      <c r="K129" s="363"/>
      <c r="L129" s="270"/>
    </row>
    <row r="130" spans="1:12">
      <c r="C130" s="291"/>
      <c r="D130" s="292">
        <f t="shared" si="3"/>
        <v>0</v>
      </c>
      <c r="E130" s="291"/>
      <c r="F130" s="291"/>
      <c r="G130" s="291"/>
      <c r="H130" s="291"/>
      <c r="I130" s="291"/>
      <c r="J130" s="291"/>
      <c r="K130" s="363"/>
    </row>
    <row r="131" spans="1:12">
      <c r="C131" s="291"/>
      <c r="D131" s="292">
        <f t="shared" si="3"/>
        <v>0</v>
      </c>
      <c r="E131" s="291"/>
      <c r="F131" s="291"/>
      <c r="G131" s="291"/>
      <c r="H131" s="291"/>
      <c r="I131" s="291"/>
      <c r="J131" s="291"/>
      <c r="K131" s="363"/>
    </row>
    <row r="132" spans="1:12">
      <c r="C132" s="291"/>
      <c r="D132" s="292">
        <f t="shared" si="3"/>
        <v>0</v>
      </c>
      <c r="E132" s="291"/>
      <c r="F132" s="291"/>
      <c r="G132" s="291"/>
      <c r="H132" s="291"/>
      <c r="I132" s="291"/>
      <c r="J132" s="291"/>
      <c r="K132" s="363"/>
    </row>
  </sheetData>
  <customSheetViews>
    <customSheetView guid="{CD481555-6D06-49CD-9625-98C90CC09C9A}">
      <selection activeCell="K23" sqref="K23"/>
      <pageMargins left="0.7" right="0.7" top="0.75" bottom="0.75" header="0.3" footer="0.3"/>
      <pageSetup paperSize="9" orientation="portrait" r:id="rId1"/>
    </customSheetView>
    <customSheetView guid="{9EC6AF21-4B8E-44E3-AF29-8895353139B2}">
      <selection activeCell="K23" sqref="K23"/>
      <pageMargins left="0.7" right="0.7" top="0.75" bottom="0.75" header="0.3" footer="0.3"/>
      <pageSetup paperSize="9" orientation="portrait" r:id="rId2"/>
    </customSheetView>
    <customSheetView guid="{4A6D03CA-35D0-42B2-8E76-6C991766DE68}">
      <selection activeCell="K23" sqref="K23"/>
      <pageMargins left="0.7" right="0.7" top="0.75" bottom="0.75" header="0.3" footer="0.3"/>
      <pageSetup paperSize="9" orientation="portrait" r:id="rId3"/>
    </customSheetView>
    <customSheetView guid="{94FC66D5-BF29-4BE8-974C-C93BA07E9FE3}">
      <selection activeCell="K23" sqref="K23"/>
      <pageMargins left="0.7" right="0.7" top="0.75" bottom="0.75" header="0.3" footer="0.3"/>
      <pageSetup paperSize="9" orientation="portrait" r:id="rId4"/>
    </customSheetView>
  </customSheetViews>
  <mergeCells count="21">
    <mergeCell ref="C12:J12"/>
    <mergeCell ref="A1:K1"/>
    <mergeCell ref="A2:B2"/>
    <mergeCell ref="C2:F2"/>
    <mergeCell ref="G2:H2"/>
    <mergeCell ref="I2:J2"/>
    <mergeCell ref="C11:J11"/>
    <mergeCell ref="A3:B3"/>
    <mergeCell ref="C3:F3"/>
    <mergeCell ref="G3:H3"/>
    <mergeCell ref="I3:J3"/>
    <mergeCell ref="C9:J9"/>
    <mergeCell ref="C10:J10"/>
    <mergeCell ref="C7:J7"/>
    <mergeCell ref="A4:B4"/>
    <mergeCell ref="C4:F4"/>
    <mergeCell ref="G4:H4"/>
    <mergeCell ref="I4:J4"/>
    <mergeCell ref="A5:B5"/>
    <mergeCell ref="C5:F5"/>
    <mergeCell ref="I5:J5"/>
  </mergeCells>
  <pageMargins left="0.7" right="0.7" top="0.75" bottom="0.75" header="0.3" footer="0.3"/>
  <pageSetup paperSize="9" orientation="portrait" r:id="rId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FF0000"/>
  </sheetPr>
  <dimension ref="A1:R164"/>
  <sheetViews>
    <sheetView workbookViewId="0">
      <pane ySplit="4" topLeftCell="A41" activePane="bottomLeft" state="frozen"/>
      <selection pane="bottomLeft" activeCell="C43" sqref="C43:J43"/>
    </sheetView>
  </sheetViews>
  <sheetFormatPr defaultRowHeight="15.75"/>
  <cols>
    <col min="1" max="1" width="11.140625" style="8" customWidth="1"/>
    <col min="2" max="2" width="13" style="7" customWidth="1"/>
    <col min="3" max="3" width="12" style="7" customWidth="1"/>
    <col min="4" max="4" width="14.42578125" style="7" customWidth="1"/>
    <col min="5" max="5" width="13.5703125" style="7" customWidth="1"/>
    <col min="6" max="6" width="13.7109375" style="7" customWidth="1"/>
    <col min="7" max="7" width="15.7109375" style="7" customWidth="1"/>
    <col min="8" max="8" width="13.42578125" style="7" customWidth="1"/>
    <col min="9" max="9" width="15.140625" style="7" customWidth="1"/>
    <col min="10" max="10" width="17.28515625" style="7" customWidth="1"/>
    <col min="11" max="11" width="65.5703125" style="12" customWidth="1"/>
    <col min="12" max="16384" width="9.140625" style="17"/>
  </cols>
  <sheetData>
    <row r="1" spans="1:18" s="16" customFormat="1" ht="30.75" customHeight="1" thickTop="1">
      <c r="A1" s="5017" t="s">
        <v>3791</v>
      </c>
      <c r="B1" s="5018"/>
      <c r="C1" s="5018"/>
      <c r="D1" s="5018"/>
      <c r="E1" s="5018"/>
      <c r="F1" s="5018"/>
      <c r="G1" s="5018"/>
      <c r="H1" s="5018"/>
      <c r="I1" s="5018"/>
      <c r="J1" s="5018"/>
      <c r="K1" s="5019"/>
      <c r="L1" s="36"/>
    </row>
    <row r="2" spans="1:18" ht="20.25" customHeight="1">
      <c r="A2" s="4845" t="s">
        <v>3533</v>
      </c>
      <c r="B2" s="4846"/>
      <c r="C2" s="4630"/>
      <c r="D2" s="4631"/>
      <c r="E2" s="4631"/>
      <c r="F2" s="4632"/>
      <c r="G2" s="2653"/>
      <c r="H2" s="2654"/>
      <c r="I2" s="2654"/>
      <c r="J2" s="2654"/>
      <c r="K2" s="2654"/>
      <c r="L2" s="86"/>
    </row>
    <row r="3" spans="1:18" ht="138.75" customHeight="1" thickBot="1">
      <c r="A3" s="4845" t="s">
        <v>325</v>
      </c>
      <c r="B3" s="4846"/>
      <c r="C3" s="5031" t="s">
        <v>5276</v>
      </c>
      <c r="D3" s="5032"/>
      <c r="E3" s="5032"/>
      <c r="F3" s="5032"/>
      <c r="G3" s="5032"/>
      <c r="H3" s="5032"/>
      <c r="I3" s="5032"/>
      <c r="J3" s="2654"/>
      <c r="K3" s="2654" t="s">
        <v>5231</v>
      </c>
      <c r="L3" s="86"/>
      <c r="M3" s="5021"/>
      <c r="N3" s="5022"/>
      <c r="O3" s="5022"/>
      <c r="P3" s="5023"/>
      <c r="Q3" s="971"/>
      <c r="R3" s="971"/>
    </row>
    <row r="4" spans="1:18" s="16" customFormat="1" ht="33.75" customHeight="1" thickTop="1" thickBot="1">
      <c r="A4" s="33" t="s">
        <v>1</v>
      </c>
      <c r="B4" s="34" t="s">
        <v>0</v>
      </c>
      <c r="C4" s="34" t="s">
        <v>2</v>
      </c>
      <c r="D4" s="34" t="s">
        <v>3</v>
      </c>
      <c r="E4" s="34" t="s">
        <v>4</v>
      </c>
      <c r="F4" s="34" t="s">
        <v>5</v>
      </c>
      <c r="G4" s="34" t="s">
        <v>6</v>
      </c>
      <c r="H4" s="34" t="s">
        <v>7</v>
      </c>
      <c r="I4" s="34" t="s">
        <v>8</v>
      </c>
      <c r="J4" s="34" t="s">
        <v>9</v>
      </c>
      <c r="K4" s="35" t="s">
        <v>10</v>
      </c>
      <c r="L4" s="36"/>
    </row>
    <row r="5" spans="1:18" ht="118.5" customHeight="1" thickTop="1">
      <c r="A5" s="1">
        <v>40842</v>
      </c>
      <c r="B5" s="2" t="s">
        <v>32</v>
      </c>
      <c r="C5" s="5020" t="s">
        <v>124</v>
      </c>
      <c r="D5" s="5020"/>
      <c r="E5" s="5020"/>
      <c r="F5" s="5020"/>
      <c r="G5" s="5020"/>
      <c r="H5" s="5020"/>
      <c r="I5" s="5020"/>
      <c r="J5" s="5020"/>
      <c r="K5" s="1656" t="s">
        <v>3977</v>
      </c>
    </row>
    <row r="6" spans="1:18" ht="16.5" customHeight="1">
      <c r="A6" s="1">
        <v>40851</v>
      </c>
      <c r="B6" s="2" t="s">
        <v>4</v>
      </c>
      <c r="C6" s="4630" t="s">
        <v>128</v>
      </c>
      <c r="D6" s="4631"/>
      <c r="E6" s="4631"/>
      <c r="F6" s="4631"/>
      <c r="G6" s="4631"/>
      <c r="H6" s="4631"/>
      <c r="I6" s="4631"/>
      <c r="J6" s="4632"/>
    </row>
    <row r="7" spans="1:18" ht="20.100000000000001" customHeight="1">
      <c r="A7" s="1">
        <v>40860</v>
      </c>
      <c r="B7" s="2" t="s">
        <v>4</v>
      </c>
      <c r="C7" s="4630" t="s">
        <v>127</v>
      </c>
      <c r="D7" s="4631"/>
      <c r="E7" s="4631"/>
      <c r="F7" s="4631"/>
      <c r="G7" s="4631"/>
      <c r="H7" s="4631"/>
      <c r="I7" s="4631"/>
      <c r="J7" s="4632"/>
    </row>
    <row r="8" spans="1:18" ht="20.100000000000001" customHeight="1">
      <c r="A8" s="1">
        <v>40864</v>
      </c>
      <c r="B8" s="2" t="s">
        <v>143</v>
      </c>
      <c r="C8" s="18"/>
      <c r="D8" s="18"/>
      <c r="E8" s="18"/>
      <c r="F8" s="18"/>
      <c r="G8" s="18"/>
      <c r="H8" s="18"/>
      <c r="I8" s="18"/>
      <c r="J8" s="18"/>
      <c r="K8" s="13" t="s">
        <v>30</v>
      </c>
    </row>
    <row r="9" spans="1:18" ht="20.100000000000001" customHeight="1">
      <c r="A9" s="4642">
        <v>40874</v>
      </c>
      <c r="B9" s="2" t="s">
        <v>4</v>
      </c>
      <c r="C9" s="4630" t="s">
        <v>131</v>
      </c>
      <c r="D9" s="4631"/>
      <c r="E9" s="4631"/>
      <c r="F9" s="4631"/>
      <c r="G9" s="4631"/>
      <c r="H9" s="4631"/>
      <c r="I9" s="4631"/>
      <c r="J9" s="4632"/>
    </row>
    <row r="10" spans="1:18" ht="20.100000000000001" customHeight="1">
      <c r="A10" s="4643"/>
      <c r="B10" s="2" t="s">
        <v>27</v>
      </c>
      <c r="C10" s="4630" t="s">
        <v>132</v>
      </c>
      <c r="D10" s="4631"/>
      <c r="E10" s="4631"/>
      <c r="F10" s="4631"/>
      <c r="G10" s="4631"/>
      <c r="H10" s="4631"/>
      <c r="I10" s="4631"/>
      <c r="J10" s="4632"/>
    </row>
    <row r="11" spans="1:18" ht="24" customHeight="1">
      <c r="A11" s="1">
        <v>40879</v>
      </c>
      <c r="B11" s="2" t="s">
        <v>15</v>
      </c>
      <c r="C11" s="4633" t="s">
        <v>135</v>
      </c>
      <c r="D11" s="4634"/>
      <c r="E11" s="4634"/>
      <c r="F11" s="4634"/>
      <c r="G11" s="4634"/>
      <c r="H11" s="4634"/>
      <c r="I11" s="4634"/>
      <c r="J11" s="4635"/>
    </row>
    <row r="12" spans="1:18" ht="24" customHeight="1">
      <c r="A12" s="1">
        <v>40886</v>
      </c>
      <c r="B12" s="2" t="s">
        <v>4</v>
      </c>
      <c r="C12" s="4630" t="s">
        <v>140</v>
      </c>
      <c r="D12" s="4631"/>
      <c r="E12" s="4631"/>
      <c r="F12" s="4631"/>
      <c r="G12" s="4631"/>
      <c r="H12" s="4631"/>
      <c r="I12" s="4631"/>
      <c r="J12" s="4632"/>
    </row>
    <row r="13" spans="1:18">
      <c r="A13" s="1">
        <v>40888</v>
      </c>
      <c r="B13" s="2" t="s">
        <v>4</v>
      </c>
      <c r="C13" s="4630" t="s">
        <v>138</v>
      </c>
      <c r="D13" s="4631"/>
      <c r="E13" s="4631"/>
      <c r="F13" s="4631"/>
      <c r="G13" s="4631"/>
      <c r="H13" s="4631"/>
      <c r="I13" s="4631"/>
      <c r="J13" s="4632"/>
    </row>
    <row r="14" spans="1:18" ht="20.100000000000001" customHeight="1">
      <c r="A14" s="1">
        <v>40892</v>
      </c>
      <c r="B14" s="2" t="s">
        <v>4</v>
      </c>
      <c r="C14" s="4630" t="s">
        <v>142</v>
      </c>
      <c r="D14" s="4631"/>
      <c r="E14" s="4631"/>
      <c r="F14" s="4631"/>
      <c r="G14" s="4631"/>
      <c r="H14" s="4631"/>
      <c r="I14" s="4631"/>
      <c r="J14" s="4632"/>
    </row>
    <row r="15" spans="1:18" ht="20.100000000000001" customHeight="1" thickBot="1">
      <c r="A15" s="24">
        <v>40901</v>
      </c>
      <c r="B15" s="26" t="s">
        <v>16</v>
      </c>
      <c r="C15" s="41">
        <v>300</v>
      </c>
      <c r="D15" s="42">
        <f t="shared" ref="D15:D78" si="0">+C15*(100-E15)/100</f>
        <v>9</v>
      </c>
      <c r="E15" s="41">
        <v>97</v>
      </c>
      <c r="F15" s="41"/>
      <c r="G15" s="41">
        <v>145</v>
      </c>
      <c r="H15" s="41"/>
      <c r="I15" s="41"/>
      <c r="J15" s="41"/>
      <c r="K15" s="43" t="s">
        <v>3676</v>
      </c>
    </row>
    <row r="16" spans="1:18" ht="20.100000000000001" customHeight="1" thickTop="1">
      <c r="A16" s="44">
        <v>40909</v>
      </c>
      <c r="B16" s="45" t="s">
        <v>41</v>
      </c>
      <c r="C16" s="5028" t="s">
        <v>152</v>
      </c>
      <c r="D16" s="5029"/>
      <c r="E16" s="5029"/>
      <c r="F16" s="5029"/>
      <c r="G16" s="5029"/>
      <c r="H16" s="5029"/>
      <c r="I16" s="5029"/>
      <c r="J16" s="5030"/>
      <c r="K16" s="46"/>
    </row>
    <row r="17" spans="1:11" ht="27.75" customHeight="1">
      <c r="A17" s="37">
        <v>40950</v>
      </c>
      <c r="B17" s="38"/>
      <c r="C17" s="5027" t="s">
        <v>166</v>
      </c>
      <c r="D17" s="5027"/>
      <c r="E17" s="5027"/>
      <c r="F17" s="5027"/>
      <c r="G17" s="5027"/>
      <c r="H17" s="5027"/>
      <c r="I17" s="5027"/>
      <c r="J17" s="5027"/>
      <c r="K17" s="39"/>
    </row>
    <row r="18" spans="1:11" ht="20.100000000000001" customHeight="1" thickBot="1">
      <c r="A18" s="58">
        <v>40966</v>
      </c>
      <c r="B18" s="215" t="s">
        <v>27</v>
      </c>
      <c r="C18" s="5024" t="s">
        <v>235</v>
      </c>
      <c r="D18" s="5025"/>
      <c r="E18" s="5025"/>
      <c r="F18" s="5025"/>
      <c r="G18" s="5025"/>
      <c r="H18" s="5025"/>
      <c r="I18" s="5025"/>
      <c r="J18" s="5026"/>
      <c r="K18" s="64"/>
    </row>
    <row r="19" spans="1:11" ht="139.5" customHeight="1" thickTop="1" thickBot="1">
      <c r="A19" s="1955">
        <v>42664</v>
      </c>
      <c r="B19" s="1956" t="s">
        <v>34</v>
      </c>
      <c r="C19" s="5033" t="s">
        <v>3805</v>
      </c>
      <c r="D19" s="5034"/>
      <c r="E19" s="5034"/>
      <c r="F19" s="5034"/>
      <c r="G19" s="5034"/>
      <c r="H19" s="5034"/>
      <c r="I19" s="5034"/>
      <c r="J19" s="5035"/>
      <c r="K19" s="2222" t="s">
        <v>5036</v>
      </c>
    </row>
    <row r="20" spans="1:11" ht="63.75" customHeight="1" thickTop="1">
      <c r="A20" s="1439">
        <v>42747</v>
      </c>
      <c r="B20" s="1441" t="s">
        <v>16</v>
      </c>
      <c r="C20" s="52">
        <v>110</v>
      </c>
      <c r="D20" s="62">
        <f t="shared" si="0"/>
        <v>109.45</v>
      </c>
      <c r="E20" s="52">
        <v>0.5</v>
      </c>
      <c r="F20" s="52">
        <v>2085</v>
      </c>
      <c r="G20" s="52">
        <v>160</v>
      </c>
      <c r="H20" s="52"/>
      <c r="I20" s="52"/>
      <c r="J20" s="52"/>
      <c r="K20" s="53" t="s">
        <v>3818</v>
      </c>
    </row>
    <row r="21" spans="1:11" ht="40.5" customHeight="1">
      <c r="A21" s="1452">
        <v>42748</v>
      </c>
      <c r="B21" s="2" t="s">
        <v>15</v>
      </c>
      <c r="C21" s="4627" t="s">
        <v>3822</v>
      </c>
      <c r="D21" s="4628"/>
      <c r="E21" s="4628"/>
      <c r="F21" s="4628"/>
      <c r="G21" s="4628"/>
      <c r="H21" s="4628"/>
      <c r="I21" s="4628"/>
      <c r="J21" s="4629"/>
    </row>
    <row r="22" spans="1:11" ht="64.5" customHeight="1">
      <c r="A22" s="1">
        <v>42751</v>
      </c>
      <c r="B22" s="2" t="s">
        <v>16</v>
      </c>
      <c r="C22" s="18">
        <v>120</v>
      </c>
      <c r="D22" s="32">
        <f t="shared" si="0"/>
        <v>119.4</v>
      </c>
      <c r="E22" s="18">
        <v>0.5</v>
      </c>
      <c r="F22" s="18">
        <v>1700</v>
      </c>
      <c r="G22" s="18">
        <v>157</v>
      </c>
      <c r="H22" s="18"/>
      <c r="I22" s="18"/>
      <c r="J22" s="18"/>
      <c r="K22" s="12" t="s">
        <v>3824</v>
      </c>
    </row>
    <row r="23" spans="1:11" ht="20.100000000000001" customHeight="1">
      <c r="A23" s="1">
        <v>42752</v>
      </c>
      <c r="B23" s="2" t="s">
        <v>15</v>
      </c>
      <c r="C23" s="4630" t="s">
        <v>3836</v>
      </c>
      <c r="D23" s="4631"/>
      <c r="E23" s="4631"/>
      <c r="F23" s="4631"/>
      <c r="G23" s="4631"/>
      <c r="H23" s="4631"/>
      <c r="I23" s="4631"/>
      <c r="J23" s="4632"/>
    </row>
    <row r="24" spans="1:11" ht="63" customHeight="1">
      <c r="A24" s="1">
        <v>42754</v>
      </c>
      <c r="B24" s="2" t="s">
        <v>16</v>
      </c>
      <c r="C24" s="18">
        <v>115</v>
      </c>
      <c r="D24" s="32">
        <f t="shared" si="0"/>
        <v>114.425</v>
      </c>
      <c r="E24" s="18">
        <v>0.5</v>
      </c>
      <c r="F24" s="18">
        <v>1660</v>
      </c>
      <c r="G24" s="18">
        <v>165</v>
      </c>
      <c r="H24" s="18"/>
      <c r="I24" s="18"/>
      <c r="J24" s="18"/>
      <c r="K24" s="12" t="s">
        <v>3837</v>
      </c>
    </row>
    <row r="25" spans="1:11" ht="69.75" customHeight="1">
      <c r="A25" s="4782">
        <v>42756</v>
      </c>
      <c r="B25" s="5011" t="s">
        <v>3541</v>
      </c>
      <c r="C25" s="4770" t="s">
        <v>3839</v>
      </c>
      <c r="D25" s="4771"/>
      <c r="E25" s="4771"/>
      <c r="F25" s="4771"/>
      <c r="G25" s="4771"/>
      <c r="H25" s="4771"/>
      <c r="I25" s="4771"/>
      <c r="J25" s="4772"/>
      <c r="K25" s="1946"/>
    </row>
    <row r="26" spans="1:11" ht="47.25" customHeight="1">
      <c r="A26" s="4783"/>
      <c r="B26" s="5012"/>
      <c r="C26" s="5008" t="s">
        <v>3840</v>
      </c>
      <c r="D26" s="5009"/>
      <c r="E26" s="5009"/>
      <c r="F26" s="5009"/>
      <c r="G26" s="5009"/>
      <c r="H26" s="5009"/>
      <c r="I26" s="5009"/>
      <c r="J26" s="5010"/>
      <c r="K26" s="1946"/>
    </row>
    <row r="27" spans="1:11" ht="43.5" customHeight="1">
      <c r="A27" s="4783"/>
      <c r="B27" s="5012"/>
      <c r="C27" s="5008" t="s">
        <v>3841</v>
      </c>
      <c r="D27" s="5009"/>
      <c r="E27" s="5009"/>
      <c r="F27" s="5009"/>
      <c r="G27" s="5009"/>
      <c r="H27" s="5009"/>
      <c r="I27" s="5009"/>
      <c r="J27" s="5010"/>
      <c r="K27" s="1946"/>
    </row>
    <row r="28" spans="1:11" ht="128.25" customHeight="1">
      <c r="A28" s="4784"/>
      <c r="B28" s="5013"/>
      <c r="C28" s="5014" t="s">
        <v>3843</v>
      </c>
      <c r="D28" s="5015"/>
      <c r="E28" s="5015"/>
      <c r="F28" s="5015"/>
      <c r="G28" s="5015"/>
      <c r="H28" s="5015"/>
      <c r="I28" s="5015"/>
      <c r="J28" s="5016"/>
      <c r="K28" s="1946"/>
    </row>
    <row r="29" spans="1:11">
      <c r="A29" s="1">
        <v>42757</v>
      </c>
      <c r="B29" s="2" t="s">
        <v>11</v>
      </c>
      <c r="C29" s="4644" t="s">
        <v>3848</v>
      </c>
      <c r="D29" s="4645"/>
      <c r="E29" s="4645"/>
      <c r="F29" s="4645"/>
      <c r="G29" s="4645"/>
      <c r="H29" s="4645"/>
      <c r="I29" s="4645"/>
      <c r="J29" s="4646"/>
    </row>
    <row r="30" spans="1:11">
      <c r="A30" s="1">
        <v>42759</v>
      </c>
      <c r="B30" s="2" t="s">
        <v>11</v>
      </c>
      <c r="C30" s="4644" t="s">
        <v>3849</v>
      </c>
      <c r="D30" s="4645"/>
      <c r="E30" s="4645"/>
      <c r="F30" s="4645"/>
      <c r="G30" s="4645"/>
      <c r="H30" s="4645"/>
      <c r="I30" s="4645"/>
      <c r="J30" s="4646"/>
    </row>
    <row r="31" spans="1:11" ht="40.5" customHeight="1">
      <c r="A31" s="1525">
        <v>42760</v>
      </c>
      <c r="B31" s="1526" t="s">
        <v>11</v>
      </c>
      <c r="C31" s="4627" t="s">
        <v>3852</v>
      </c>
      <c r="D31" s="4628"/>
      <c r="E31" s="4628"/>
      <c r="F31" s="4628"/>
      <c r="G31" s="4628"/>
      <c r="H31" s="4628"/>
      <c r="I31" s="4628"/>
      <c r="J31" s="4629"/>
    </row>
    <row r="32" spans="1:11" ht="55.5" customHeight="1">
      <c r="A32" s="4782">
        <v>42761</v>
      </c>
      <c r="B32" s="1944" t="s">
        <v>15</v>
      </c>
      <c r="C32" s="4766" t="s">
        <v>3853</v>
      </c>
      <c r="D32" s="4767"/>
      <c r="E32" s="4767"/>
      <c r="F32" s="4767"/>
      <c r="G32" s="4767"/>
      <c r="H32" s="4767"/>
      <c r="I32" s="4767"/>
      <c r="J32" s="4768"/>
      <c r="K32" s="2655" t="s">
        <v>5235</v>
      </c>
    </row>
    <row r="33" spans="1:11" ht="44.25" customHeight="1">
      <c r="A33" s="4784"/>
      <c r="B33" s="1944" t="s">
        <v>43</v>
      </c>
      <c r="C33" s="4766" t="s">
        <v>3857</v>
      </c>
      <c r="D33" s="4767"/>
      <c r="E33" s="4767"/>
      <c r="F33" s="4767"/>
      <c r="G33" s="4767"/>
      <c r="H33" s="4767"/>
      <c r="I33" s="4767"/>
      <c r="J33" s="4768"/>
      <c r="K33" s="1946"/>
    </row>
    <row r="34" spans="1:11" ht="27.75" customHeight="1">
      <c r="A34" s="1">
        <v>42762</v>
      </c>
      <c r="B34" s="2" t="s">
        <v>15</v>
      </c>
      <c r="C34" s="4627" t="s">
        <v>3856</v>
      </c>
      <c r="D34" s="4628"/>
      <c r="E34" s="4628"/>
      <c r="F34" s="4628"/>
      <c r="G34" s="4628"/>
      <c r="H34" s="4628"/>
      <c r="I34" s="4628"/>
      <c r="J34" s="4629"/>
    </row>
    <row r="35" spans="1:11" ht="42.75" customHeight="1">
      <c r="A35" s="1943">
        <v>42769</v>
      </c>
      <c r="B35" s="1944" t="s">
        <v>43</v>
      </c>
      <c r="C35" s="4770" t="s">
        <v>3868</v>
      </c>
      <c r="D35" s="4771"/>
      <c r="E35" s="4771"/>
      <c r="F35" s="4771"/>
      <c r="G35" s="4771"/>
      <c r="H35" s="4771"/>
      <c r="I35" s="4771"/>
      <c r="J35" s="4772"/>
      <c r="K35" s="1946"/>
    </row>
    <row r="36" spans="1:11" ht="75.75" customHeight="1">
      <c r="A36" s="1943">
        <v>42773</v>
      </c>
      <c r="B36" s="1944" t="s">
        <v>15</v>
      </c>
      <c r="C36" s="4770" t="s">
        <v>3873</v>
      </c>
      <c r="D36" s="4771" t="e">
        <f t="shared" si="0"/>
        <v>#VALUE!</v>
      </c>
      <c r="E36" s="4771"/>
      <c r="F36" s="4771"/>
      <c r="G36" s="4771"/>
      <c r="H36" s="4771"/>
      <c r="I36" s="4771"/>
      <c r="J36" s="4772"/>
      <c r="K36" s="2655" t="s">
        <v>5234</v>
      </c>
    </row>
    <row r="37" spans="1:11" ht="33.75" customHeight="1">
      <c r="A37" s="1550">
        <v>42774</v>
      </c>
      <c r="B37" s="2" t="s">
        <v>16</v>
      </c>
      <c r="C37" s="5042" t="s">
        <v>3874</v>
      </c>
      <c r="D37" s="4634" t="e">
        <f>+C37*(100-E37)/100</f>
        <v>#VALUE!</v>
      </c>
      <c r="E37" s="4634"/>
      <c r="F37" s="4634"/>
      <c r="G37" s="4634"/>
      <c r="H37" s="4634"/>
      <c r="I37" s="4634"/>
      <c r="J37" s="4635"/>
    </row>
    <row r="38" spans="1:11" ht="60.75" customHeight="1" thickBot="1">
      <c r="A38" s="2121">
        <v>42781</v>
      </c>
      <c r="B38" s="1971" t="s">
        <v>43</v>
      </c>
      <c r="C38" s="5048" t="s">
        <v>3888</v>
      </c>
      <c r="D38" s="5049"/>
      <c r="E38" s="5049"/>
      <c r="F38" s="5049"/>
      <c r="G38" s="5049"/>
      <c r="H38" s="5049"/>
      <c r="I38" s="5049"/>
      <c r="J38" s="5050"/>
      <c r="K38" s="2490"/>
    </row>
    <row r="39" spans="1:11" ht="66" customHeight="1" thickTop="1">
      <c r="A39" s="2656">
        <v>43445</v>
      </c>
      <c r="B39" s="2657" t="s">
        <v>43</v>
      </c>
      <c r="C39" s="5039" t="s">
        <v>5052</v>
      </c>
      <c r="D39" s="5040"/>
      <c r="E39" s="5040"/>
      <c r="F39" s="5040"/>
      <c r="G39" s="5040"/>
      <c r="H39" s="5040"/>
      <c r="I39" s="5040"/>
      <c r="J39" s="5041"/>
      <c r="K39" s="1980"/>
    </row>
    <row r="40" spans="1:11" ht="286.5" customHeight="1" thickBot="1">
      <c r="A40" s="2121">
        <v>43457</v>
      </c>
      <c r="B40" s="1971" t="s">
        <v>3541</v>
      </c>
      <c r="C40" s="5045" t="s">
        <v>5081</v>
      </c>
      <c r="D40" s="5046"/>
      <c r="E40" s="5046"/>
      <c r="F40" s="5046"/>
      <c r="G40" s="5046"/>
      <c r="H40" s="5046"/>
      <c r="I40" s="5046"/>
      <c r="J40" s="5047"/>
      <c r="K40" s="2490"/>
    </row>
    <row r="41" spans="1:11" ht="228.75" customHeight="1" thickTop="1">
      <c r="A41" s="2650">
        <v>43515</v>
      </c>
      <c r="B41" s="2651" t="s">
        <v>34</v>
      </c>
      <c r="C41" s="4776" t="s">
        <v>5258</v>
      </c>
      <c r="D41" s="5043"/>
      <c r="E41" s="5043"/>
      <c r="F41" s="5043"/>
      <c r="G41" s="5043"/>
      <c r="H41" s="5043"/>
      <c r="I41" s="5043"/>
      <c r="J41" s="5044"/>
      <c r="K41" s="2655" t="s">
        <v>5233</v>
      </c>
    </row>
    <row r="42" spans="1:11" ht="20.100000000000001" customHeight="1">
      <c r="A42" s="1943">
        <v>43538</v>
      </c>
      <c r="B42" s="1944" t="s">
        <v>15</v>
      </c>
      <c r="C42" s="4779" t="s">
        <v>5275</v>
      </c>
      <c r="D42" s="4780"/>
      <c r="E42" s="4780"/>
      <c r="F42" s="4780"/>
      <c r="G42" s="4780"/>
      <c r="H42" s="4780"/>
      <c r="I42" s="4780"/>
      <c r="J42" s="4781"/>
      <c r="K42" s="1946"/>
    </row>
    <row r="43" spans="1:11" ht="72.75" customHeight="1">
      <c r="A43" s="1907">
        <v>43540</v>
      </c>
      <c r="B43" s="1908" t="s">
        <v>5281</v>
      </c>
      <c r="C43" s="5036" t="s">
        <v>5280</v>
      </c>
      <c r="D43" s="5037"/>
      <c r="E43" s="5037"/>
      <c r="F43" s="5037"/>
      <c r="G43" s="5037"/>
      <c r="H43" s="5037"/>
      <c r="I43" s="5037"/>
      <c r="J43" s="5038"/>
      <c r="K43" s="1912"/>
    </row>
    <row r="44" spans="1:11" ht="20.100000000000001" customHeight="1">
      <c r="A44" s="1"/>
      <c r="B44" s="2"/>
      <c r="C44" s="18"/>
      <c r="D44" s="1535">
        <f t="shared" si="0"/>
        <v>0</v>
      </c>
      <c r="E44" s="18"/>
      <c r="F44" s="18"/>
      <c r="G44" s="18"/>
      <c r="H44" s="18"/>
      <c r="I44" s="18"/>
      <c r="J44" s="18"/>
    </row>
    <row r="45" spans="1:11">
      <c r="A45" s="1"/>
      <c r="B45" s="2"/>
      <c r="C45" s="18"/>
      <c r="D45" s="1535">
        <f t="shared" si="0"/>
        <v>0</v>
      </c>
      <c r="E45" s="18"/>
      <c r="F45" s="18"/>
      <c r="G45" s="18"/>
      <c r="H45" s="18"/>
      <c r="I45" s="18"/>
      <c r="J45" s="18"/>
    </row>
    <row r="46" spans="1:11" ht="20.100000000000001" customHeight="1">
      <c r="A46" s="1"/>
      <c r="B46" s="2"/>
      <c r="C46" s="18"/>
      <c r="D46" s="1535">
        <f t="shared" si="0"/>
        <v>0</v>
      </c>
      <c r="E46" s="18"/>
      <c r="F46" s="18"/>
      <c r="G46" s="18"/>
      <c r="H46" s="18"/>
      <c r="I46" s="18"/>
      <c r="J46" s="18"/>
    </row>
    <row r="47" spans="1:11">
      <c r="A47" s="1"/>
      <c r="B47" s="2"/>
      <c r="C47" s="18"/>
      <c r="D47" s="1535">
        <f t="shared" si="0"/>
        <v>0</v>
      </c>
      <c r="E47" s="18"/>
      <c r="F47" s="18"/>
      <c r="G47" s="18"/>
      <c r="H47" s="18"/>
      <c r="I47" s="18"/>
      <c r="J47" s="18"/>
    </row>
    <row r="48" spans="1:11">
      <c r="A48" s="1"/>
      <c r="B48" s="2"/>
      <c r="C48" s="18"/>
      <c r="D48" s="1535">
        <f t="shared" si="0"/>
        <v>0</v>
      </c>
      <c r="E48" s="18"/>
      <c r="F48" s="18"/>
      <c r="G48" s="18"/>
      <c r="H48" s="18"/>
      <c r="I48" s="18"/>
      <c r="J48" s="18"/>
    </row>
    <row r="49" spans="1:10">
      <c r="A49" s="1"/>
      <c r="B49" s="2"/>
      <c r="C49" s="18"/>
      <c r="D49" s="1535">
        <f t="shared" si="0"/>
        <v>0</v>
      </c>
      <c r="E49" s="18"/>
      <c r="F49" s="18"/>
      <c r="G49" s="18"/>
      <c r="H49" s="18"/>
      <c r="I49" s="18"/>
      <c r="J49" s="18"/>
    </row>
    <row r="50" spans="1:10">
      <c r="A50" s="1"/>
      <c r="B50" s="2"/>
      <c r="C50" s="18"/>
      <c r="D50" s="1535">
        <f t="shared" si="0"/>
        <v>0</v>
      </c>
      <c r="E50" s="18"/>
      <c r="F50" s="18"/>
      <c r="G50" s="18"/>
      <c r="H50" s="18"/>
      <c r="I50" s="18"/>
      <c r="J50" s="18"/>
    </row>
    <row r="51" spans="1:10">
      <c r="A51" s="1"/>
      <c r="B51" s="2"/>
      <c r="C51" s="18"/>
      <c r="D51" s="1535">
        <f t="shared" si="0"/>
        <v>0</v>
      </c>
      <c r="E51" s="18"/>
      <c r="F51" s="18"/>
      <c r="G51" s="18"/>
      <c r="H51" s="18"/>
      <c r="I51" s="18"/>
      <c r="J51" s="18"/>
    </row>
    <row r="52" spans="1:10" ht="20.100000000000001" customHeight="1">
      <c r="A52" s="1"/>
      <c r="B52" s="2"/>
      <c r="C52" s="18"/>
      <c r="D52" s="1535">
        <f t="shared" si="0"/>
        <v>0</v>
      </c>
      <c r="E52" s="18"/>
      <c r="F52" s="18"/>
      <c r="G52" s="18"/>
      <c r="H52" s="18"/>
      <c r="I52" s="18"/>
      <c r="J52" s="18"/>
    </row>
    <row r="53" spans="1:10" ht="20.100000000000001" customHeight="1">
      <c r="A53" s="1"/>
      <c r="B53" s="2"/>
      <c r="C53" s="18"/>
      <c r="D53" s="1535">
        <f t="shared" si="0"/>
        <v>0</v>
      </c>
      <c r="E53" s="18"/>
      <c r="F53" s="18"/>
      <c r="G53" s="18"/>
      <c r="H53" s="18"/>
      <c r="I53" s="18"/>
      <c r="J53" s="18"/>
    </row>
    <row r="54" spans="1:10">
      <c r="A54" s="1"/>
      <c r="B54" s="2"/>
      <c r="C54" s="18"/>
      <c r="D54" s="1535">
        <f t="shared" si="0"/>
        <v>0</v>
      </c>
      <c r="E54" s="18"/>
      <c r="F54" s="18"/>
      <c r="G54" s="18"/>
      <c r="H54" s="18"/>
      <c r="I54" s="18"/>
      <c r="J54" s="18"/>
    </row>
    <row r="55" spans="1:10" ht="20.100000000000001" customHeight="1">
      <c r="A55" s="1"/>
      <c r="B55" s="2"/>
      <c r="C55" s="18"/>
      <c r="D55" s="1535">
        <f t="shared" si="0"/>
        <v>0</v>
      </c>
      <c r="E55" s="18"/>
      <c r="F55" s="18"/>
      <c r="G55" s="18"/>
      <c r="H55" s="18"/>
      <c r="I55" s="18"/>
      <c r="J55" s="18"/>
    </row>
    <row r="56" spans="1:10" ht="20.100000000000001" customHeight="1">
      <c r="A56" s="1"/>
      <c r="B56" s="2"/>
      <c r="C56" s="18"/>
      <c r="D56" s="1535">
        <f t="shared" si="0"/>
        <v>0</v>
      </c>
      <c r="E56" s="18"/>
      <c r="F56" s="18"/>
      <c r="G56" s="18"/>
      <c r="H56" s="18"/>
      <c r="I56" s="18"/>
      <c r="J56" s="18"/>
    </row>
    <row r="57" spans="1:10" ht="20.100000000000001" customHeight="1">
      <c r="A57" s="1"/>
      <c r="B57" s="2"/>
      <c r="C57" s="18"/>
      <c r="D57" s="1535">
        <f t="shared" si="0"/>
        <v>0</v>
      </c>
      <c r="E57" s="18"/>
      <c r="F57" s="18"/>
      <c r="G57" s="18"/>
      <c r="H57" s="18"/>
      <c r="I57" s="18"/>
      <c r="J57" s="18"/>
    </row>
    <row r="58" spans="1:10" ht="20.100000000000001" customHeight="1">
      <c r="A58" s="1"/>
      <c r="B58" s="2"/>
      <c r="C58" s="18"/>
      <c r="D58" s="1535">
        <f t="shared" si="0"/>
        <v>0</v>
      </c>
      <c r="E58" s="18"/>
      <c r="F58" s="18"/>
      <c r="G58" s="18"/>
      <c r="H58" s="18"/>
      <c r="I58" s="18"/>
      <c r="J58" s="18"/>
    </row>
    <row r="59" spans="1:10" ht="20.100000000000001" customHeight="1">
      <c r="A59" s="1"/>
      <c r="B59" s="2"/>
      <c r="C59" s="18"/>
      <c r="D59" s="1535">
        <f t="shared" si="0"/>
        <v>0</v>
      </c>
      <c r="E59" s="18"/>
      <c r="F59" s="18"/>
      <c r="G59" s="18"/>
      <c r="H59" s="18"/>
      <c r="I59" s="18"/>
      <c r="J59" s="18"/>
    </row>
    <row r="60" spans="1:10" ht="20.100000000000001" customHeight="1">
      <c r="A60" s="1"/>
      <c r="B60" s="2"/>
      <c r="C60" s="18"/>
      <c r="D60" s="1535">
        <f t="shared" si="0"/>
        <v>0</v>
      </c>
      <c r="E60" s="18"/>
      <c r="F60" s="18"/>
      <c r="G60" s="18"/>
      <c r="H60" s="18"/>
      <c r="I60" s="18"/>
      <c r="J60" s="18"/>
    </row>
    <row r="61" spans="1:10">
      <c r="A61" s="1"/>
      <c r="B61" s="2"/>
      <c r="C61" s="18"/>
      <c r="D61" s="1535">
        <f t="shared" si="0"/>
        <v>0</v>
      </c>
      <c r="E61" s="18"/>
      <c r="F61" s="18"/>
      <c r="G61" s="18"/>
      <c r="H61" s="18"/>
      <c r="I61" s="18"/>
      <c r="J61" s="18"/>
    </row>
    <row r="62" spans="1:10" ht="20.100000000000001" customHeight="1">
      <c r="A62" s="1"/>
      <c r="B62" s="2"/>
      <c r="C62" s="18"/>
      <c r="D62" s="1535">
        <f t="shared" si="0"/>
        <v>0</v>
      </c>
      <c r="E62" s="18"/>
      <c r="F62" s="18"/>
      <c r="G62" s="18"/>
      <c r="H62" s="18"/>
      <c r="I62" s="18"/>
      <c r="J62" s="18"/>
    </row>
    <row r="63" spans="1:10" ht="20.100000000000001" customHeight="1">
      <c r="A63" s="1"/>
      <c r="B63" s="2"/>
      <c r="C63" s="18"/>
      <c r="D63" s="1535">
        <f t="shared" si="0"/>
        <v>0</v>
      </c>
      <c r="E63" s="18"/>
      <c r="F63" s="18"/>
      <c r="G63" s="18"/>
      <c r="H63" s="18"/>
      <c r="I63" s="18"/>
      <c r="J63" s="18"/>
    </row>
    <row r="64" spans="1:10">
      <c r="A64" s="1"/>
      <c r="B64" s="2"/>
      <c r="C64" s="18"/>
      <c r="D64" s="1535">
        <f t="shared" si="0"/>
        <v>0</v>
      </c>
      <c r="E64" s="18"/>
      <c r="F64" s="18"/>
      <c r="G64" s="18"/>
      <c r="H64" s="18"/>
      <c r="I64" s="18"/>
      <c r="J64" s="18"/>
    </row>
    <row r="65" spans="1:10">
      <c r="A65" s="1"/>
      <c r="B65" s="2"/>
      <c r="C65" s="18"/>
      <c r="D65" s="1535">
        <f t="shared" si="0"/>
        <v>0</v>
      </c>
      <c r="E65" s="18"/>
      <c r="F65" s="18"/>
      <c r="G65" s="18"/>
      <c r="H65" s="18"/>
      <c r="I65" s="18"/>
      <c r="J65" s="18"/>
    </row>
    <row r="66" spans="1:10">
      <c r="A66" s="1"/>
      <c r="B66" s="2"/>
      <c r="C66" s="18"/>
      <c r="D66" s="1535">
        <f t="shared" si="0"/>
        <v>0</v>
      </c>
      <c r="E66" s="18"/>
      <c r="F66" s="18"/>
      <c r="G66" s="18"/>
      <c r="H66" s="18"/>
      <c r="I66" s="18"/>
      <c r="J66" s="18"/>
    </row>
    <row r="67" spans="1:10">
      <c r="A67" s="1"/>
      <c r="B67" s="2"/>
      <c r="C67" s="18"/>
      <c r="D67" s="1535">
        <f t="shared" si="0"/>
        <v>0</v>
      </c>
      <c r="E67" s="18"/>
      <c r="F67" s="18"/>
      <c r="G67" s="18"/>
      <c r="H67" s="18"/>
      <c r="I67" s="18"/>
      <c r="J67" s="18"/>
    </row>
    <row r="68" spans="1:10">
      <c r="A68" s="1"/>
      <c r="B68" s="2"/>
      <c r="C68" s="18"/>
      <c r="D68" s="1535">
        <f t="shared" si="0"/>
        <v>0</v>
      </c>
      <c r="E68" s="18"/>
      <c r="F68" s="18"/>
      <c r="G68" s="18"/>
      <c r="H68" s="18"/>
      <c r="I68" s="18"/>
      <c r="J68" s="18"/>
    </row>
    <row r="69" spans="1:10">
      <c r="A69" s="1"/>
      <c r="B69" s="2"/>
      <c r="C69" s="18"/>
      <c r="D69" s="1535">
        <f t="shared" si="0"/>
        <v>0</v>
      </c>
      <c r="E69" s="18"/>
      <c r="F69" s="18"/>
      <c r="G69" s="18"/>
      <c r="H69" s="18"/>
      <c r="I69" s="18"/>
      <c r="J69" s="18"/>
    </row>
    <row r="70" spans="1:10" ht="20.100000000000001" customHeight="1">
      <c r="A70" s="1"/>
      <c r="B70" s="2"/>
      <c r="C70" s="18"/>
      <c r="D70" s="1535">
        <f t="shared" si="0"/>
        <v>0</v>
      </c>
      <c r="E70" s="18"/>
      <c r="F70" s="18"/>
      <c r="G70" s="18"/>
      <c r="H70" s="18"/>
      <c r="I70" s="18"/>
      <c r="J70" s="18"/>
    </row>
    <row r="71" spans="1:10">
      <c r="A71" s="1"/>
      <c r="B71" s="2"/>
      <c r="C71" s="18"/>
      <c r="D71" s="1535">
        <f t="shared" si="0"/>
        <v>0</v>
      </c>
      <c r="E71" s="18"/>
      <c r="F71" s="18"/>
      <c r="G71" s="18"/>
      <c r="H71" s="18"/>
      <c r="I71" s="18"/>
      <c r="J71" s="18"/>
    </row>
    <row r="72" spans="1:10" ht="20.100000000000001" customHeight="1">
      <c r="A72" s="1"/>
      <c r="B72" s="2"/>
      <c r="C72" s="18"/>
      <c r="D72" s="1535">
        <f t="shared" si="0"/>
        <v>0</v>
      </c>
      <c r="E72" s="18"/>
      <c r="F72" s="18"/>
      <c r="G72" s="18"/>
      <c r="H72" s="18"/>
      <c r="I72" s="18"/>
      <c r="J72" s="18"/>
    </row>
    <row r="73" spans="1:10">
      <c r="A73" s="1"/>
      <c r="B73" s="2"/>
      <c r="C73" s="18"/>
      <c r="D73" s="1535">
        <f t="shared" si="0"/>
        <v>0</v>
      </c>
      <c r="E73" s="18"/>
      <c r="F73" s="18"/>
      <c r="G73" s="18"/>
      <c r="H73" s="18"/>
      <c r="I73" s="18"/>
      <c r="J73" s="18"/>
    </row>
    <row r="74" spans="1:10">
      <c r="A74" s="1"/>
      <c r="B74" s="2"/>
      <c r="C74" s="18"/>
      <c r="D74" s="1535">
        <f t="shared" si="0"/>
        <v>0</v>
      </c>
      <c r="E74" s="18"/>
      <c r="F74" s="18"/>
      <c r="G74" s="18"/>
      <c r="H74" s="18"/>
      <c r="I74" s="18"/>
      <c r="J74" s="18"/>
    </row>
    <row r="75" spans="1:10">
      <c r="A75" s="1"/>
      <c r="B75" s="2"/>
      <c r="C75" s="18"/>
      <c r="D75" s="1535">
        <f t="shared" si="0"/>
        <v>0</v>
      </c>
      <c r="E75" s="18"/>
      <c r="F75" s="18"/>
      <c r="G75" s="18"/>
      <c r="H75" s="18"/>
      <c r="I75" s="18"/>
      <c r="J75" s="18"/>
    </row>
    <row r="76" spans="1:10">
      <c r="A76" s="1"/>
      <c r="B76" s="2"/>
      <c r="C76" s="18"/>
      <c r="D76" s="1535">
        <f t="shared" si="0"/>
        <v>0</v>
      </c>
      <c r="E76" s="18"/>
      <c r="F76" s="18"/>
      <c r="G76" s="18"/>
      <c r="H76" s="18"/>
      <c r="I76" s="18"/>
      <c r="J76" s="18"/>
    </row>
    <row r="77" spans="1:10">
      <c r="A77" s="1"/>
      <c r="B77" s="2"/>
      <c r="C77" s="18"/>
      <c r="D77" s="1535">
        <f t="shared" si="0"/>
        <v>0</v>
      </c>
      <c r="E77" s="18"/>
      <c r="F77" s="18"/>
      <c r="G77" s="18"/>
      <c r="H77" s="18"/>
      <c r="I77" s="18"/>
      <c r="J77" s="18"/>
    </row>
    <row r="78" spans="1:10" ht="20.100000000000001" customHeight="1">
      <c r="A78" s="1"/>
      <c r="B78" s="2"/>
      <c r="C78" s="18"/>
      <c r="D78" s="1535">
        <f t="shared" si="0"/>
        <v>0</v>
      </c>
      <c r="E78" s="18"/>
      <c r="F78" s="18"/>
      <c r="G78" s="18"/>
      <c r="H78" s="18"/>
      <c r="I78" s="18"/>
      <c r="J78" s="18"/>
    </row>
    <row r="79" spans="1:10" ht="20.100000000000001" customHeight="1">
      <c r="A79" s="1"/>
      <c r="B79" s="2"/>
      <c r="C79" s="18"/>
      <c r="D79" s="1535">
        <f t="shared" ref="D79:D104" si="1">+C79*(100-E79)/100</f>
        <v>0</v>
      </c>
      <c r="E79" s="18"/>
      <c r="F79" s="18"/>
      <c r="G79" s="18"/>
      <c r="H79" s="18"/>
      <c r="I79" s="18"/>
      <c r="J79" s="18"/>
    </row>
    <row r="80" spans="1:10" ht="20.100000000000001" customHeight="1">
      <c r="A80" s="1"/>
      <c r="B80" s="2"/>
      <c r="C80" s="18"/>
      <c r="D80" s="1535">
        <f t="shared" si="1"/>
        <v>0</v>
      </c>
      <c r="E80" s="18"/>
      <c r="F80" s="18"/>
      <c r="G80" s="18"/>
      <c r="H80" s="18"/>
      <c r="I80" s="18"/>
      <c r="J80" s="18"/>
    </row>
    <row r="81" spans="1:10" ht="20.100000000000001" customHeight="1">
      <c r="A81" s="1"/>
      <c r="B81" s="2"/>
      <c r="C81" s="18"/>
      <c r="D81" s="1535">
        <f t="shared" si="1"/>
        <v>0</v>
      </c>
      <c r="E81" s="18"/>
      <c r="F81" s="18"/>
      <c r="G81" s="18"/>
      <c r="H81" s="18"/>
      <c r="I81" s="18"/>
      <c r="J81" s="18"/>
    </row>
    <row r="82" spans="1:10" ht="20.100000000000001" customHeight="1">
      <c r="A82" s="1"/>
      <c r="B82" s="2"/>
      <c r="C82" s="18"/>
      <c r="D82" s="1535">
        <f t="shared" si="1"/>
        <v>0</v>
      </c>
      <c r="E82" s="18"/>
      <c r="F82" s="18"/>
      <c r="G82" s="18"/>
      <c r="H82" s="18"/>
      <c r="I82" s="18"/>
      <c r="J82" s="18"/>
    </row>
    <row r="83" spans="1:10" ht="20.100000000000001" customHeight="1">
      <c r="A83" s="1"/>
      <c r="B83" s="2"/>
      <c r="C83" s="18"/>
      <c r="D83" s="1535">
        <f t="shared" si="1"/>
        <v>0</v>
      </c>
      <c r="E83" s="18"/>
      <c r="F83" s="18"/>
      <c r="G83" s="18"/>
      <c r="H83" s="18"/>
      <c r="I83" s="18"/>
      <c r="J83" s="18"/>
    </row>
    <row r="84" spans="1:10" ht="20.100000000000001" customHeight="1">
      <c r="A84" s="1"/>
      <c r="B84" s="2"/>
      <c r="C84" s="18"/>
      <c r="D84" s="1535">
        <f t="shared" si="1"/>
        <v>0</v>
      </c>
      <c r="E84" s="18"/>
      <c r="F84" s="18"/>
      <c r="G84" s="18"/>
      <c r="H84" s="18"/>
      <c r="I84" s="18"/>
      <c r="J84" s="18"/>
    </row>
    <row r="85" spans="1:10" ht="20.100000000000001" customHeight="1">
      <c r="A85" s="1"/>
      <c r="B85" s="2"/>
      <c r="C85" s="18"/>
      <c r="D85" s="1535">
        <f t="shared" si="1"/>
        <v>0</v>
      </c>
      <c r="E85" s="18"/>
      <c r="F85" s="18"/>
      <c r="G85" s="18"/>
      <c r="H85" s="18"/>
      <c r="I85" s="18"/>
      <c r="J85" s="18"/>
    </row>
    <row r="86" spans="1:10">
      <c r="A86" s="1"/>
      <c r="B86" s="2"/>
      <c r="C86" s="18"/>
      <c r="D86" s="1535">
        <f t="shared" si="1"/>
        <v>0</v>
      </c>
      <c r="E86" s="18"/>
      <c r="F86" s="18"/>
      <c r="G86" s="18"/>
      <c r="H86" s="18"/>
      <c r="I86" s="18"/>
      <c r="J86" s="18"/>
    </row>
    <row r="87" spans="1:10" ht="20.100000000000001" customHeight="1">
      <c r="A87" s="1"/>
      <c r="B87" s="2"/>
      <c r="C87" s="18"/>
      <c r="D87" s="1535">
        <f t="shared" si="1"/>
        <v>0</v>
      </c>
      <c r="E87" s="18"/>
      <c r="F87" s="18"/>
      <c r="G87" s="18"/>
      <c r="H87" s="18"/>
      <c r="I87" s="18"/>
      <c r="J87" s="18"/>
    </row>
    <row r="88" spans="1:10">
      <c r="A88" s="1"/>
      <c r="B88" s="2"/>
      <c r="C88" s="18"/>
      <c r="D88" s="1535">
        <f t="shared" si="1"/>
        <v>0</v>
      </c>
      <c r="E88" s="18"/>
      <c r="F88" s="18"/>
      <c r="G88" s="18"/>
      <c r="H88" s="18"/>
      <c r="I88" s="18"/>
      <c r="J88" s="18"/>
    </row>
    <row r="89" spans="1:10" ht="20.100000000000001" customHeight="1">
      <c r="A89" s="1"/>
      <c r="B89" s="2"/>
      <c r="C89" s="18"/>
      <c r="D89" s="1535">
        <f t="shared" si="1"/>
        <v>0</v>
      </c>
      <c r="E89" s="18"/>
      <c r="F89" s="18"/>
      <c r="G89" s="18"/>
      <c r="H89" s="18"/>
      <c r="I89" s="18"/>
      <c r="J89" s="18"/>
    </row>
    <row r="90" spans="1:10">
      <c r="A90" s="1"/>
      <c r="B90" s="2"/>
      <c r="C90" s="18"/>
      <c r="D90" s="1535">
        <f t="shared" si="1"/>
        <v>0</v>
      </c>
      <c r="E90" s="18"/>
      <c r="F90" s="18"/>
      <c r="G90" s="18"/>
      <c r="H90" s="18"/>
      <c r="I90" s="18"/>
      <c r="J90" s="18"/>
    </row>
    <row r="91" spans="1:10">
      <c r="A91" s="1"/>
      <c r="B91" s="2"/>
      <c r="C91" s="18"/>
      <c r="D91" s="1535">
        <f t="shared" si="1"/>
        <v>0</v>
      </c>
      <c r="E91" s="18"/>
      <c r="F91" s="18"/>
      <c r="G91" s="18"/>
      <c r="H91" s="18"/>
      <c r="I91" s="18"/>
      <c r="J91" s="18"/>
    </row>
    <row r="92" spans="1:10">
      <c r="A92" s="1"/>
      <c r="B92" s="2"/>
      <c r="C92" s="18"/>
      <c r="D92" s="1535">
        <f t="shared" si="1"/>
        <v>0</v>
      </c>
      <c r="E92" s="18"/>
      <c r="F92" s="18"/>
      <c r="G92" s="18"/>
      <c r="H92" s="18"/>
      <c r="I92" s="18"/>
      <c r="J92" s="18"/>
    </row>
    <row r="93" spans="1:10" ht="20.100000000000001" customHeight="1">
      <c r="A93" s="1"/>
      <c r="B93" s="2"/>
      <c r="C93" s="18"/>
      <c r="D93" s="1535">
        <f t="shared" si="1"/>
        <v>0</v>
      </c>
      <c r="E93" s="18"/>
      <c r="F93" s="18"/>
      <c r="G93" s="18"/>
      <c r="H93" s="18"/>
      <c r="I93" s="18"/>
      <c r="J93" s="18"/>
    </row>
    <row r="94" spans="1:10" ht="20.100000000000001" customHeight="1">
      <c r="A94" s="1"/>
      <c r="B94" s="2"/>
      <c r="C94" s="18"/>
      <c r="D94" s="1535">
        <f t="shared" si="1"/>
        <v>0</v>
      </c>
      <c r="E94" s="18"/>
      <c r="F94" s="18"/>
      <c r="G94" s="18"/>
      <c r="H94" s="18"/>
      <c r="I94" s="18"/>
      <c r="J94" s="18"/>
    </row>
    <row r="95" spans="1:10" ht="20.100000000000001" customHeight="1">
      <c r="A95" s="1"/>
      <c r="B95" s="2"/>
      <c r="C95" s="18"/>
      <c r="D95" s="1535">
        <f t="shared" si="1"/>
        <v>0</v>
      </c>
      <c r="E95" s="18"/>
      <c r="F95" s="18"/>
      <c r="G95" s="18"/>
      <c r="H95" s="18"/>
      <c r="I95" s="18"/>
      <c r="J95" s="18"/>
    </row>
    <row r="96" spans="1:10" ht="20.100000000000001" customHeight="1">
      <c r="A96" s="1"/>
      <c r="B96" s="2"/>
      <c r="C96" s="18"/>
      <c r="D96" s="1535">
        <f t="shared" si="1"/>
        <v>0</v>
      </c>
      <c r="E96" s="18"/>
      <c r="F96" s="18"/>
      <c r="G96" s="18"/>
      <c r="H96" s="18"/>
      <c r="I96" s="18"/>
      <c r="J96" s="18"/>
    </row>
    <row r="97" spans="1:10">
      <c r="A97" s="1"/>
      <c r="B97" s="2"/>
      <c r="C97" s="18"/>
      <c r="D97" s="1535">
        <f t="shared" si="1"/>
        <v>0</v>
      </c>
      <c r="E97" s="18"/>
      <c r="F97" s="18"/>
      <c r="G97" s="18"/>
      <c r="H97" s="18"/>
      <c r="I97" s="18"/>
      <c r="J97" s="18"/>
    </row>
    <row r="98" spans="1:10">
      <c r="A98" s="1"/>
      <c r="B98" s="2"/>
      <c r="C98" s="18"/>
      <c r="D98" s="1535">
        <f t="shared" si="1"/>
        <v>0</v>
      </c>
      <c r="E98" s="18"/>
      <c r="F98" s="18"/>
      <c r="G98" s="18"/>
      <c r="H98" s="18"/>
      <c r="I98" s="18"/>
      <c r="J98" s="18"/>
    </row>
    <row r="99" spans="1:10">
      <c r="A99" s="1"/>
      <c r="B99" s="2"/>
      <c r="C99" s="18"/>
      <c r="D99" s="1535">
        <f t="shared" si="1"/>
        <v>0</v>
      </c>
      <c r="E99" s="18"/>
      <c r="F99" s="18"/>
      <c r="G99" s="18"/>
      <c r="H99" s="18"/>
      <c r="I99" s="18"/>
      <c r="J99" s="18"/>
    </row>
    <row r="100" spans="1:10" ht="20.100000000000001" customHeight="1">
      <c r="A100" s="1"/>
      <c r="B100" s="2"/>
      <c r="C100" s="18"/>
      <c r="D100" s="1535">
        <f t="shared" si="1"/>
        <v>0</v>
      </c>
      <c r="E100" s="18"/>
      <c r="F100" s="18"/>
      <c r="G100" s="18"/>
      <c r="H100" s="18"/>
      <c r="I100" s="18"/>
      <c r="J100" s="18"/>
    </row>
    <row r="101" spans="1:10">
      <c r="A101" s="1"/>
      <c r="B101" s="2"/>
      <c r="C101" s="18"/>
      <c r="D101" s="1535">
        <f t="shared" si="1"/>
        <v>0</v>
      </c>
      <c r="E101" s="18"/>
      <c r="F101" s="18"/>
      <c r="G101" s="18"/>
      <c r="H101" s="18"/>
      <c r="I101" s="18"/>
      <c r="J101" s="18"/>
    </row>
    <row r="102" spans="1:10">
      <c r="A102" s="1"/>
      <c r="B102" s="2"/>
      <c r="C102" s="18"/>
      <c r="D102" s="1535">
        <f t="shared" si="1"/>
        <v>0</v>
      </c>
      <c r="E102" s="18"/>
      <c r="F102" s="18"/>
      <c r="G102" s="18"/>
      <c r="H102" s="18"/>
      <c r="I102" s="18"/>
      <c r="J102" s="18"/>
    </row>
    <row r="103" spans="1:10">
      <c r="A103" s="1"/>
      <c r="B103" s="2"/>
      <c r="C103" s="18"/>
      <c r="D103" s="1535">
        <f t="shared" si="1"/>
        <v>0</v>
      </c>
      <c r="E103" s="18"/>
      <c r="F103" s="18"/>
      <c r="G103" s="18"/>
      <c r="H103" s="18"/>
      <c r="I103" s="18"/>
      <c r="J103" s="18"/>
    </row>
    <row r="104" spans="1:10" ht="20.100000000000001" customHeight="1">
      <c r="A104" s="1"/>
      <c r="B104" s="2"/>
      <c r="C104" s="18"/>
      <c r="D104" s="1535">
        <f t="shared" si="1"/>
        <v>0</v>
      </c>
      <c r="E104" s="18"/>
      <c r="F104" s="18"/>
      <c r="G104" s="18"/>
      <c r="H104" s="18"/>
      <c r="I104" s="18"/>
      <c r="J104" s="18"/>
    </row>
    <row r="105" spans="1:10" ht="20.100000000000001" customHeight="1">
      <c r="A105" s="1"/>
      <c r="B105" s="2"/>
      <c r="C105" s="18"/>
      <c r="D105" s="18"/>
      <c r="E105" s="18"/>
      <c r="F105" s="18"/>
      <c r="G105" s="18"/>
      <c r="H105" s="18"/>
      <c r="I105" s="18"/>
      <c r="J105" s="18"/>
    </row>
    <row r="106" spans="1:10">
      <c r="A106" s="1"/>
      <c r="B106" s="2"/>
      <c r="C106" s="18"/>
      <c r="D106" s="18"/>
      <c r="E106" s="18"/>
      <c r="F106" s="18"/>
      <c r="G106" s="18"/>
      <c r="H106" s="18"/>
      <c r="I106" s="18"/>
      <c r="J106" s="18"/>
    </row>
    <row r="107" spans="1:10">
      <c r="A107" s="1"/>
      <c r="B107" s="2"/>
      <c r="C107" s="18"/>
      <c r="D107" s="18"/>
      <c r="E107" s="18"/>
      <c r="F107" s="18"/>
      <c r="G107" s="18"/>
      <c r="H107" s="18"/>
      <c r="I107" s="18"/>
      <c r="J107" s="18"/>
    </row>
    <row r="108" spans="1:10">
      <c r="A108" s="1"/>
      <c r="B108" s="2"/>
      <c r="C108" s="18"/>
      <c r="D108" s="18"/>
      <c r="E108" s="18"/>
      <c r="F108" s="18"/>
      <c r="G108" s="18"/>
      <c r="H108" s="18"/>
      <c r="I108" s="18"/>
      <c r="J108" s="18"/>
    </row>
    <row r="109" spans="1:10">
      <c r="A109" s="1"/>
      <c r="B109" s="2"/>
      <c r="C109" s="18"/>
      <c r="D109" s="18"/>
      <c r="E109" s="18"/>
      <c r="F109" s="18"/>
      <c r="G109" s="18"/>
      <c r="H109" s="18"/>
      <c r="I109" s="18"/>
      <c r="J109" s="18"/>
    </row>
    <row r="110" spans="1:10">
      <c r="A110" s="1"/>
      <c r="B110" s="2"/>
      <c r="C110" s="18"/>
      <c r="D110" s="18"/>
      <c r="E110" s="18"/>
      <c r="F110" s="18"/>
      <c r="G110" s="18"/>
      <c r="H110" s="18"/>
      <c r="I110" s="18"/>
      <c r="J110" s="18"/>
    </row>
    <row r="111" spans="1:10">
      <c r="A111" s="1"/>
      <c r="B111" s="2"/>
      <c r="C111" s="18"/>
      <c r="D111" s="18"/>
      <c r="E111" s="18"/>
      <c r="F111" s="18"/>
      <c r="G111" s="18"/>
      <c r="H111" s="18"/>
      <c r="I111" s="18"/>
      <c r="J111" s="18"/>
    </row>
    <row r="112" spans="1:10" ht="20.100000000000001" customHeight="1">
      <c r="A112" s="1"/>
      <c r="B112" s="2"/>
      <c r="C112" s="18"/>
      <c r="D112" s="18"/>
      <c r="E112" s="18"/>
      <c r="F112" s="18"/>
      <c r="G112" s="18"/>
      <c r="H112" s="18"/>
      <c r="I112" s="18"/>
      <c r="J112" s="18"/>
    </row>
    <row r="113" spans="1:10" ht="20.100000000000001" customHeight="1">
      <c r="A113" s="1"/>
      <c r="B113" s="2"/>
      <c r="C113" s="18"/>
      <c r="D113" s="18"/>
      <c r="E113" s="18"/>
      <c r="F113" s="18"/>
      <c r="G113" s="18"/>
      <c r="H113" s="18"/>
      <c r="I113" s="18"/>
      <c r="J113" s="18"/>
    </row>
    <row r="114" spans="1:10" ht="20.100000000000001" customHeight="1">
      <c r="A114" s="1"/>
      <c r="B114" s="2"/>
      <c r="C114" s="18"/>
      <c r="D114" s="18"/>
      <c r="E114" s="18"/>
      <c r="F114" s="18"/>
      <c r="G114" s="18"/>
      <c r="H114" s="18"/>
      <c r="I114" s="18"/>
      <c r="J114" s="18"/>
    </row>
    <row r="115" spans="1:10" ht="20.100000000000001" customHeight="1">
      <c r="A115" s="1"/>
      <c r="B115" s="2"/>
      <c r="C115" s="18"/>
      <c r="D115" s="18"/>
      <c r="E115" s="18"/>
      <c r="F115" s="18"/>
      <c r="G115" s="18"/>
      <c r="H115" s="18"/>
      <c r="I115" s="18"/>
      <c r="J115" s="18"/>
    </row>
    <row r="116" spans="1:10">
      <c r="A116" s="1"/>
      <c r="B116" s="2"/>
      <c r="C116" s="18"/>
      <c r="D116" s="18"/>
      <c r="E116" s="18"/>
      <c r="F116" s="18"/>
      <c r="G116" s="18"/>
      <c r="H116" s="18"/>
      <c r="I116" s="18"/>
      <c r="J116" s="18"/>
    </row>
    <row r="117" spans="1:10" ht="20.100000000000001" customHeight="1">
      <c r="A117" s="1"/>
      <c r="B117" s="2"/>
      <c r="C117" s="18"/>
      <c r="D117" s="18"/>
      <c r="E117" s="18"/>
      <c r="F117" s="18"/>
      <c r="G117" s="18"/>
      <c r="H117" s="18"/>
      <c r="I117" s="18"/>
      <c r="J117" s="18"/>
    </row>
    <row r="118" spans="1:10" ht="20.100000000000001" customHeight="1">
      <c r="A118" s="1"/>
      <c r="B118" s="2"/>
      <c r="C118" s="18"/>
      <c r="D118" s="18"/>
      <c r="E118" s="18"/>
      <c r="F118" s="18"/>
      <c r="G118" s="18"/>
      <c r="H118" s="18"/>
      <c r="I118" s="18"/>
      <c r="J118" s="18"/>
    </row>
    <row r="119" spans="1:10" ht="20.100000000000001" customHeight="1">
      <c r="A119" s="1"/>
      <c r="B119" s="2"/>
      <c r="C119" s="18"/>
      <c r="D119" s="18"/>
      <c r="E119" s="18"/>
      <c r="F119" s="18"/>
      <c r="G119" s="18"/>
      <c r="H119" s="18"/>
      <c r="I119" s="18"/>
      <c r="J119" s="18"/>
    </row>
    <row r="120" spans="1:10" ht="20.100000000000001" customHeight="1">
      <c r="A120" s="1"/>
      <c r="B120" s="2"/>
      <c r="C120" s="18"/>
      <c r="D120" s="18"/>
      <c r="E120" s="18"/>
      <c r="F120" s="18"/>
      <c r="G120" s="18"/>
      <c r="H120" s="18"/>
      <c r="I120" s="18"/>
      <c r="J120" s="18"/>
    </row>
    <row r="121" spans="1:10" ht="20.100000000000001" customHeight="1">
      <c r="A121" s="1"/>
      <c r="B121" s="2"/>
      <c r="C121" s="18"/>
      <c r="D121" s="18"/>
      <c r="E121" s="18"/>
      <c r="F121" s="18"/>
      <c r="G121" s="18"/>
      <c r="H121" s="18"/>
      <c r="I121" s="18"/>
      <c r="J121" s="18"/>
    </row>
    <row r="122" spans="1:10" ht="20.100000000000001" customHeight="1">
      <c r="A122" s="1"/>
      <c r="B122" s="2"/>
      <c r="C122" s="18"/>
      <c r="D122" s="18"/>
      <c r="E122" s="18"/>
      <c r="F122" s="18"/>
      <c r="G122" s="18"/>
      <c r="H122" s="18"/>
      <c r="I122" s="18"/>
      <c r="J122" s="18"/>
    </row>
    <row r="123" spans="1:10" ht="20.100000000000001" customHeight="1">
      <c r="A123" s="1"/>
      <c r="B123" s="2"/>
      <c r="C123" s="18"/>
      <c r="D123" s="18"/>
      <c r="E123" s="18"/>
      <c r="F123" s="18"/>
      <c r="G123" s="18"/>
      <c r="H123" s="18"/>
      <c r="I123" s="18"/>
      <c r="J123" s="18"/>
    </row>
    <row r="124" spans="1:10" ht="20.100000000000001" customHeight="1">
      <c r="A124" s="1"/>
      <c r="B124" s="2"/>
      <c r="C124" s="18"/>
      <c r="D124" s="18"/>
      <c r="E124" s="18"/>
      <c r="F124" s="18"/>
      <c r="G124" s="18"/>
      <c r="H124" s="18"/>
      <c r="I124" s="18"/>
      <c r="J124" s="18"/>
    </row>
    <row r="125" spans="1:10">
      <c r="A125" s="1"/>
      <c r="B125" s="2"/>
      <c r="C125" s="18"/>
      <c r="D125" s="18"/>
      <c r="E125" s="18"/>
      <c r="F125" s="18"/>
      <c r="G125" s="18"/>
      <c r="H125" s="18"/>
      <c r="I125" s="18"/>
      <c r="J125" s="18"/>
    </row>
    <row r="126" spans="1:10" ht="20.100000000000001" customHeight="1">
      <c r="A126" s="1"/>
      <c r="B126" s="2"/>
      <c r="C126" s="18"/>
      <c r="D126" s="18"/>
      <c r="E126" s="18"/>
      <c r="F126" s="18"/>
      <c r="G126" s="18"/>
      <c r="H126" s="18"/>
      <c r="I126" s="18"/>
      <c r="J126" s="18"/>
    </row>
    <row r="127" spans="1:10">
      <c r="A127" s="1"/>
      <c r="B127" s="2"/>
      <c r="C127" s="18"/>
      <c r="D127" s="18"/>
      <c r="E127" s="18"/>
      <c r="F127" s="18"/>
      <c r="G127" s="18"/>
      <c r="H127" s="18"/>
      <c r="I127" s="18"/>
      <c r="J127" s="18"/>
    </row>
    <row r="128" spans="1:10">
      <c r="A128" s="1"/>
      <c r="B128" s="2"/>
      <c r="C128" s="18"/>
      <c r="D128" s="18"/>
      <c r="E128" s="18"/>
      <c r="F128" s="18"/>
      <c r="G128" s="18"/>
      <c r="H128" s="18"/>
      <c r="I128" s="18"/>
      <c r="J128" s="18"/>
    </row>
    <row r="129" spans="1:10">
      <c r="A129" s="1"/>
      <c r="C129" s="18"/>
      <c r="D129" s="18"/>
      <c r="E129" s="18"/>
      <c r="F129" s="18"/>
      <c r="G129" s="18"/>
      <c r="H129" s="18"/>
      <c r="I129" s="18"/>
      <c r="J129" s="18"/>
    </row>
    <row r="130" spans="1:10">
      <c r="A130" s="1"/>
      <c r="C130" s="18"/>
      <c r="D130" s="18"/>
      <c r="E130" s="18"/>
      <c r="F130" s="18"/>
      <c r="G130" s="18"/>
      <c r="H130" s="18"/>
      <c r="I130" s="18"/>
      <c r="J130" s="18"/>
    </row>
    <row r="131" spans="1:10">
      <c r="A131" s="1"/>
      <c r="C131" s="18"/>
      <c r="D131" s="18"/>
      <c r="E131" s="18"/>
      <c r="F131" s="18"/>
      <c r="G131" s="18"/>
      <c r="H131" s="18"/>
      <c r="I131" s="18"/>
      <c r="J131" s="18"/>
    </row>
    <row r="132" spans="1:10">
      <c r="A132" s="1"/>
      <c r="C132" s="18"/>
      <c r="D132" s="18"/>
      <c r="E132" s="18"/>
      <c r="F132" s="18"/>
      <c r="G132" s="18"/>
      <c r="H132" s="18"/>
      <c r="I132" s="18"/>
      <c r="J132" s="18"/>
    </row>
    <row r="133" spans="1:10">
      <c r="A133" s="1"/>
      <c r="C133" s="18"/>
      <c r="D133" s="18"/>
      <c r="E133" s="18"/>
      <c r="F133" s="18"/>
      <c r="G133" s="18"/>
      <c r="H133" s="18"/>
      <c r="I133" s="18"/>
      <c r="J133" s="18"/>
    </row>
    <row r="134" spans="1:10">
      <c r="A134" s="1"/>
      <c r="C134" s="18"/>
      <c r="D134" s="18"/>
      <c r="E134" s="18"/>
      <c r="F134" s="18"/>
      <c r="G134" s="18"/>
      <c r="H134" s="18"/>
      <c r="I134" s="18"/>
      <c r="J134" s="18"/>
    </row>
    <row r="135" spans="1:10">
      <c r="A135" s="1"/>
      <c r="C135" s="18"/>
      <c r="D135" s="18"/>
      <c r="E135" s="18"/>
      <c r="F135" s="18"/>
      <c r="G135" s="18"/>
      <c r="H135" s="18"/>
      <c r="I135" s="18"/>
      <c r="J135" s="18"/>
    </row>
    <row r="136" spans="1:10">
      <c r="A136" s="1"/>
      <c r="C136" s="18"/>
      <c r="D136" s="18"/>
      <c r="E136" s="18"/>
      <c r="F136" s="18"/>
      <c r="G136" s="18"/>
      <c r="H136" s="18"/>
      <c r="I136" s="18"/>
      <c r="J136" s="18"/>
    </row>
    <row r="137" spans="1:10">
      <c r="A137" s="1"/>
      <c r="C137" s="18"/>
      <c r="D137" s="18"/>
      <c r="E137" s="18"/>
      <c r="F137" s="18"/>
      <c r="G137" s="18"/>
      <c r="H137" s="18"/>
      <c r="I137" s="18"/>
      <c r="J137" s="18"/>
    </row>
    <row r="138" spans="1:10">
      <c r="A138" s="1"/>
      <c r="C138" s="18"/>
      <c r="D138" s="18"/>
      <c r="E138" s="18"/>
      <c r="F138" s="18"/>
      <c r="G138" s="18"/>
      <c r="H138" s="18"/>
      <c r="I138" s="18"/>
      <c r="J138" s="18"/>
    </row>
    <row r="139" spans="1:10">
      <c r="A139" s="1"/>
      <c r="C139" s="18"/>
      <c r="D139" s="18"/>
      <c r="E139" s="18"/>
      <c r="F139" s="18"/>
      <c r="G139" s="18"/>
      <c r="H139" s="18"/>
      <c r="I139" s="18"/>
      <c r="J139" s="18"/>
    </row>
    <row r="140" spans="1:10">
      <c r="A140" s="1"/>
      <c r="C140" s="18"/>
      <c r="D140" s="18"/>
      <c r="E140" s="18"/>
      <c r="F140" s="18"/>
      <c r="G140" s="18"/>
      <c r="H140" s="18"/>
      <c r="I140" s="18"/>
      <c r="J140" s="18"/>
    </row>
    <row r="141" spans="1:10">
      <c r="A141" s="1"/>
      <c r="C141" s="18"/>
      <c r="D141" s="18"/>
      <c r="E141" s="18"/>
      <c r="F141" s="18"/>
      <c r="G141" s="18"/>
      <c r="H141" s="18"/>
      <c r="I141" s="18"/>
      <c r="J141" s="18"/>
    </row>
    <row r="142" spans="1:10">
      <c r="A142" s="1"/>
      <c r="C142" s="18"/>
      <c r="D142" s="18"/>
      <c r="E142" s="18"/>
      <c r="F142" s="18"/>
      <c r="G142" s="18"/>
      <c r="H142" s="18"/>
      <c r="I142" s="18"/>
      <c r="J142" s="18"/>
    </row>
    <row r="143" spans="1:10">
      <c r="A143" s="1"/>
      <c r="C143" s="18"/>
      <c r="D143" s="18"/>
      <c r="E143" s="18"/>
      <c r="F143" s="18"/>
      <c r="G143" s="18"/>
      <c r="H143" s="18"/>
      <c r="I143" s="18"/>
      <c r="J143" s="18"/>
    </row>
    <row r="144" spans="1:10">
      <c r="A144" s="1"/>
      <c r="C144" s="18"/>
      <c r="D144" s="18"/>
      <c r="E144" s="18"/>
      <c r="F144" s="18"/>
      <c r="G144" s="18"/>
      <c r="H144" s="18"/>
      <c r="I144" s="18"/>
      <c r="J144" s="18"/>
    </row>
    <row r="145" spans="1:10">
      <c r="A145" s="1"/>
      <c r="C145" s="18"/>
      <c r="D145" s="18"/>
      <c r="E145" s="18"/>
      <c r="F145" s="18"/>
      <c r="G145" s="18"/>
      <c r="H145" s="18"/>
      <c r="I145" s="18"/>
      <c r="J145" s="18"/>
    </row>
    <row r="146" spans="1:10">
      <c r="A146" s="1"/>
      <c r="C146" s="18"/>
      <c r="D146" s="18"/>
      <c r="E146" s="18"/>
      <c r="F146" s="18"/>
      <c r="G146" s="18"/>
      <c r="H146" s="18"/>
      <c r="I146" s="18"/>
      <c r="J146" s="18"/>
    </row>
    <row r="147" spans="1:10">
      <c r="A147" s="1"/>
      <c r="C147" s="18"/>
      <c r="D147" s="18"/>
      <c r="E147" s="18"/>
      <c r="F147" s="18"/>
      <c r="G147" s="18"/>
      <c r="H147" s="18"/>
      <c r="I147" s="18"/>
      <c r="J147" s="18"/>
    </row>
    <row r="148" spans="1:10">
      <c r="A148" s="1"/>
      <c r="C148" s="18"/>
      <c r="D148" s="18"/>
      <c r="E148" s="18"/>
      <c r="F148" s="18"/>
      <c r="G148" s="18"/>
      <c r="H148" s="18"/>
      <c r="I148" s="18"/>
      <c r="J148" s="18"/>
    </row>
    <row r="149" spans="1:10">
      <c r="A149" s="1"/>
      <c r="C149" s="18"/>
      <c r="D149" s="18"/>
      <c r="E149" s="18"/>
      <c r="F149" s="18"/>
      <c r="G149" s="18"/>
      <c r="H149" s="18"/>
      <c r="I149" s="18"/>
      <c r="J149" s="18"/>
    </row>
    <row r="150" spans="1:10">
      <c r="A150" s="1"/>
      <c r="C150" s="18"/>
      <c r="D150" s="18"/>
      <c r="E150" s="18"/>
      <c r="F150" s="18"/>
      <c r="G150" s="18"/>
      <c r="H150" s="18"/>
      <c r="I150" s="18"/>
      <c r="J150" s="18"/>
    </row>
    <row r="151" spans="1:10">
      <c r="A151" s="1"/>
      <c r="C151" s="18"/>
      <c r="D151" s="18"/>
      <c r="E151" s="18"/>
      <c r="F151" s="18"/>
      <c r="G151" s="18"/>
      <c r="H151" s="18"/>
      <c r="I151" s="18"/>
      <c r="J151" s="18"/>
    </row>
    <row r="152" spans="1:10">
      <c r="A152" s="1"/>
      <c r="C152" s="18"/>
      <c r="D152" s="18"/>
      <c r="E152" s="18"/>
      <c r="F152" s="18"/>
      <c r="G152" s="18"/>
      <c r="H152" s="18"/>
      <c r="I152" s="18"/>
      <c r="J152" s="18"/>
    </row>
    <row r="153" spans="1:10">
      <c r="A153" s="1"/>
      <c r="C153" s="18"/>
      <c r="D153" s="18"/>
      <c r="E153" s="18"/>
      <c r="F153" s="18"/>
      <c r="G153" s="18"/>
      <c r="H153" s="18"/>
      <c r="I153" s="18"/>
      <c r="J153" s="18"/>
    </row>
    <row r="154" spans="1:10">
      <c r="A154" s="1"/>
      <c r="C154" s="18"/>
      <c r="D154" s="18"/>
      <c r="E154" s="18"/>
      <c r="F154" s="18"/>
      <c r="G154" s="18"/>
      <c r="H154" s="18"/>
      <c r="I154" s="18"/>
      <c r="J154" s="18"/>
    </row>
    <row r="155" spans="1:10">
      <c r="A155" s="1"/>
      <c r="C155" s="18"/>
      <c r="D155" s="18"/>
      <c r="E155" s="18"/>
      <c r="F155" s="18"/>
      <c r="G155" s="18"/>
      <c r="H155" s="18"/>
      <c r="I155" s="18"/>
      <c r="J155" s="18"/>
    </row>
    <row r="156" spans="1:10">
      <c r="C156" s="18"/>
      <c r="D156" s="18"/>
      <c r="E156" s="18"/>
      <c r="F156" s="18"/>
      <c r="G156" s="18"/>
      <c r="H156" s="18"/>
      <c r="I156" s="18"/>
      <c r="J156" s="18"/>
    </row>
    <row r="157" spans="1:10">
      <c r="C157" s="18"/>
      <c r="D157" s="18"/>
      <c r="E157" s="18"/>
      <c r="F157" s="18"/>
      <c r="G157" s="18"/>
      <c r="H157" s="18"/>
      <c r="I157" s="18"/>
      <c r="J157" s="18"/>
    </row>
    <row r="158" spans="1:10">
      <c r="C158" s="18"/>
      <c r="D158" s="18"/>
      <c r="E158" s="18"/>
      <c r="F158" s="18"/>
      <c r="G158" s="18"/>
      <c r="H158" s="18"/>
      <c r="I158" s="18"/>
      <c r="J158" s="18"/>
    </row>
    <row r="159" spans="1:10">
      <c r="C159" s="18"/>
      <c r="D159" s="18"/>
      <c r="E159" s="18"/>
      <c r="F159" s="18"/>
      <c r="G159" s="18"/>
      <c r="H159" s="18"/>
      <c r="I159" s="18"/>
      <c r="J159" s="18"/>
    </row>
    <row r="160" spans="1:10">
      <c r="C160" s="18"/>
      <c r="D160" s="18"/>
      <c r="E160" s="18"/>
      <c r="F160" s="18"/>
      <c r="G160" s="18"/>
      <c r="H160" s="18"/>
      <c r="I160" s="18"/>
      <c r="J160" s="18"/>
    </row>
    <row r="161" spans="3:10">
      <c r="C161" s="18"/>
      <c r="D161" s="18"/>
      <c r="E161" s="18"/>
      <c r="F161" s="18"/>
      <c r="G161" s="18"/>
      <c r="H161" s="18"/>
      <c r="I161" s="18"/>
      <c r="J161" s="18"/>
    </row>
    <row r="162" spans="3:10">
      <c r="C162" s="18"/>
      <c r="D162" s="18"/>
      <c r="E162" s="18"/>
      <c r="F162" s="18"/>
      <c r="G162" s="18"/>
      <c r="H162" s="18"/>
      <c r="I162" s="18"/>
      <c r="J162" s="18"/>
    </row>
    <row r="163" spans="3:10">
      <c r="C163" s="18"/>
      <c r="D163" s="18"/>
      <c r="E163" s="18"/>
      <c r="F163" s="18"/>
      <c r="G163" s="18"/>
      <c r="H163" s="18"/>
      <c r="I163" s="18"/>
      <c r="J163" s="18"/>
    </row>
    <row r="164" spans="3:10">
      <c r="C164" s="18"/>
      <c r="D164" s="18"/>
      <c r="E164" s="18"/>
      <c r="F164" s="18"/>
      <c r="G164" s="18"/>
      <c r="H164" s="18"/>
      <c r="I164" s="18"/>
      <c r="J164" s="18"/>
    </row>
  </sheetData>
  <autoFilter ref="B4:B164"/>
  <customSheetViews>
    <customSheetView guid="{CD481555-6D06-49CD-9625-98C90CC09C9A}" showAutoFilter="1">
      <selection activeCell="G21" sqref="G21"/>
      <pageMargins left="0.7" right="0.7" top="0.75" bottom="0.75" header="0.3" footer="0.3"/>
      <pageSetup paperSize="9" orientation="portrait" r:id="rId1"/>
      <autoFilter ref="B4:B165"/>
    </customSheetView>
    <customSheetView guid="{9EC6AF21-4B8E-44E3-AF29-8895353139B2}" showAutoFilter="1">
      <pane ySplit="4" topLeftCell="A33" activePane="bottomLeft" state="frozen"/>
      <selection pane="bottomLeft" activeCell="G21" sqref="G21"/>
      <pageMargins left="0.7" right="0.7" top="0.75" bottom="0.75" header="0.3" footer="0.3"/>
      <pageSetup paperSize="9" orientation="portrait" r:id="rId2"/>
      <autoFilter ref="B4:B165"/>
    </customSheetView>
    <customSheetView guid="{4A6D03CA-35D0-42B2-8E76-6C991766DE68}" showAutoFilter="1">
      <pane ySplit="4" topLeftCell="A19" activePane="bottomLeft" state="frozen"/>
      <selection pane="bottomLeft" activeCell="K38" sqref="K38"/>
      <pageMargins left="0.7" right="0.7" top="0.75" bottom="0.75" header="0.3" footer="0.3"/>
      <pageSetup paperSize="9" orientation="portrait" r:id="rId3"/>
      <autoFilter ref="B4:B165"/>
    </customSheetView>
    <customSheetView guid="{94FC66D5-BF29-4BE8-974C-C93BA07E9FE3}" showAutoFilter="1">
      <pane ySplit="4" topLeftCell="A29" activePane="bottomLeft" state="frozen"/>
      <selection pane="bottomLeft" activeCell="K38" sqref="K38"/>
      <pageMargins left="0.7" right="0.7" top="0.75" bottom="0.75" header="0.3" footer="0.3"/>
      <pageSetup paperSize="9" orientation="portrait" r:id="rId4"/>
      <autoFilter ref="B4:B164"/>
    </customSheetView>
  </customSheetViews>
  <mergeCells count="44">
    <mergeCell ref="C43:J43"/>
    <mergeCell ref="C31:J31"/>
    <mergeCell ref="C32:J32"/>
    <mergeCell ref="C33:J33"/>
    <mergeCell ref="C29:J29"/>
    <mergeCell ref="C39:J39"/>
    <mergeCell ref="C37:J37"/>
    <mergeCell ref="C42:J42"/>
    <mergeCell ref="C41:J41"/>
    <mergeCell ref="C40:J40"/>
    <mergeCell ref="C38:J38"/>
    <mergeCell ref="C36:J36"/>
    <mergeCell ref="C35:J35"/>
    <mergeCell ref="C34:J34"/>
    <mergeCell ref="C21:J21"/>
    <mergeCell ref="M3:P3"/>
    <mergeCell ref="C18:J18"/>
    <mergeCell ref="C17:J17"/>
    <mergeCell ref="C16:J16"/>
    <mergeCell ref="C7:J7"/>
    <mergeCell ref="C6:J6"/>
    <mergeCell ref="C3:I3"/>
    <mergeCell ref="C19:J19"/>
    <mergeCell ref="A9:A10"/>
    <mergeCell ref="C9:J9"/>
    <mergeCell ref="C10:J10"/>
    <mergeCell ref="C12:J12"/>
    <mergeCell ref="C14:J14"/>
    <mergeCell ref="C13:J13"/>
    <mergeCell ref="C11:J11"/>
    <mergeCell ref="A1:K1"/>
    <mergeCell ref="A2:B2"/>
    <mergeCell ref="C2:F2"/>
    <mergeCell ref="C5:J5"/>
    <mergeCell ref="A3:B3"/>
    <mergeCell ref="A32:A33"/>
    <mergeCell ref="C23:J23"/>
    <mergeCell ref="C25:J25"/>
    <mergeCell ref="C26:J26"/>
    <mergeCell ref="C27:J27"/>
    <mergeCell ref="A25:A28"/>
    <mergeCell ref="B25:B28"/>
    <mergeCell ref="C30:J30"/>
    <mergeCell ref="C28:J28"/>
  </mergeCells>
  <pageMargins left="0.7" right="0.7" top="0.75" bottom="0.75" header="0.3" footer="0.3"/>
  <pageSetup paperSize="9" orientation="portrait" r:id="rId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FF0000"/>
  </sheetPr>
  <dimension ref="A1:L259"/>
  <sheetViews>
    <sheetView zoomScaleNormal="100" workbookViewId="0">
      <pane xSplit="1" ySplit="6" topLeftCell="B25" activePane="bottomRight" state="frozen"/>
      <selection pane="topRight" activeCell="B1" sqref="B1"/>
      <selection pane="bottomLeft" activeCell="A7" sqref="A7"/>
      <selection pane="bottomRight" activeCell="E27" sqref="E27"/>
    </sheetView>
  </sheetViews>
  <sheetFormatPr defaultRowHeight="15.75"/>
  <cols>
    <col min="1" max="1" width="11" style="8" customWidth="1"/>
    <col min="2" max="3" width="10.140625" style="7" customWidth="1"/>
    <col min="4" max="4" width="10.140625" style="600" customWidth="1"/>
    <col min="5" max="8" width="10.140625" style="7" customWidth="1"/>
    <col min="9" max="9" width="12.5703125" style="7" customWidth="1"/>
    <col min="10" max="10" width="13.42578125" style="7" customWidth="1"/>
    <col min="11" max="11" width="61.42578125" style="12" customWidth="1"/>
    <col min="12" max="16384" width="9.140625" style="17"/>
  </cols>
  <sheetData>
    <row r="1" spans="1:12" s="16" customFormat="1" ht="30.75" customHeight="1" thickTop="1">
      <c r="A1" s="5073" t="s">
        <v>5287</v>
      </c>
      <c r="B1" s="5074"/>
      <c r="C1" s="5074"/>
      <c r="D1" s="5074"/>
      <c r="E1" s="5074"/>
      <c r="F1" s="5074"/>
      <c r="G1" s="5074"/>
      <c r="H1" s="5074"/>
      <c r="I1" s="5074"/>
      <c r="J1" s="5074"/>
      <c r="K1" s="5075"/>
      <c r="L1" s="36"/>
    </row>
    <row r="2" spans="1:12" ht="23.25" customHeight="1">
      <c r="A2" s="4845"/>
      <c r="B2" s="4846"/>
      <c r="C2" s="4847"/>
      <c r="D2" s="4848"/>
      <c r="E2" s="4848"/>
      <c r="F2" s="4849"/>
      <c r="G2" s="5076"/>
      <c r="H2" s="5077"/>
      <c r="I2" s="5077"/>
      <c r="J2" s="5077"/>
      <c r="K2" s="109"/>
    </row>
    <row r="3" spans="1:12" ht="33.75" customHeight="1">
      <c r="A3" s="4845"/>
      <c r="B3" s="4846"/>
      <c r="C3" s="5067"/>
      <c r="D3" s="5068"/>
      <c r="E3" s="5068"/>
      <c r="F3" s="5069"/>
      <c r="G3" s="5065" t="s">
        <v>1977</v>
      </c>
      <c r="H3" s="5066"/>
      <c r="I3" s="5066"/>
      <c r="J3" s="5066"/>
      <c r="K3" s="570"/>
    </row>
    <row r="4" spans="1:12" ht="23.25" customHeight="1">
      <c r="A4" s="4845" t="s">
        <v>223</v>
      </c>
      <c r="B4" s="4846"/>
      <c r="C4" s="5070"/>
      <c r="D4" s="5071"/>
      <c r="E4" s="5071"/>
      <c r="F4" s="5072"/>
      <c r="G4" s="260"/>
      <c r="H4" s="5081"/>
      <c r="I4" s="5081"/>
      <c r="J4" s="5081"/>
      <c r="K4" s="5082"/>
    </row>
    <row r="5" spans="1:12" s="21" customFormat="1" ht="51.75" customHeight="1" thickBot="1">
      <c r="A5" s="4845" t="s">
        <v>325</v>
      </c>
      <c r="B5" s="4846"/>
      <c r="C5" s="5051" t="s">
        <v>5289</v>
      </c>
      <c r="D5" s="5052"/>
      <c r="E5" s="5052"/>
      <c r="F5" s="5052"/>
      <c r="G5" s="167"/>
      <c r="H5" s="168"/>
      <c r="I5" s="168"/>
      <c r="J5" s="5083" t="s">
        <v>1978</v>
      </c>
      <c r="K5" s="5084"/>
    </row>
    <row r="6" spans="1:12" s="16" customFormat="1" ht="33.75" customHeight="1" thickTop="1" thickBot="1">
      <c r="A6" s="33" t="s">
        <v>1</v>
      </c>
      <c r="B6" s="34" t="s">
        <v>0</v>
      </c>
      <c r="C6" s="34" t="s">
        <v>2</v>
      </c>
      <c r="D6" s="599" t="s">
        <v>3</v>
      </c>
      <c r="E6" s="34" t="s">
        <v>4</v>
      </c>
      <c r="F6" s="34" t="s">
        <v>5</v>
      </c>
      <c r="G6" s="34" t="s">
        <v>6</v>
      </c>
      <c r="H6" s="34" t="s">
        <v>7</v>
      </c>
      <c r="I6" s="34" t="s">
        <v>8</v>
      </c>
      <c r="J6" s="34" t="s">
        <v>9</v>
      </c>
      <c r="K6" s="35" t="s">
        <v>10</v>
      </c>
      <c r="L6" s="36"/>
    </row>
    <row r="7" spans="1:12" ht="29.25" customHeight="1" thickTop="1">
      <c r="A7" s="4647">
        <v>35741</v>
      </c>
      <c r="B7" s="245" t="s">
        <v>41</v>
      </c>
      <c r="C7" s="5056" t="s">
        <v>6111</v>
      </c>
      <c r="D7" s="5057"/>
      <c r="E7" s="5057"/>
      <c r="F7" s="5057"/>
      <c r="G7" s="5057"/>
      <c r="H7" s="5057"/>
      <c r="I7" s="5057"/>
      <c r="J7" s="5058"/>
      <c r="K7" s="1797" t="s">
        <v>4044</v>
      </c>
      <c r="L7" s="86"/>
    </row>
    <row r="8" spans="1:12" ht="29.25" customHeight="1" thickBot="1">
      <c r="A8" s="5055"/>
      <c r="B8" s="246" t="s">
        <v>12</v>
      </c>
      <c r="C8" s="5059" t="s">
        <v>472</v>
      </c>
      <c r="D8" s="5060"/>
      <c r="E8" s="5060"/>
      <c r="F8" s="5060"/>
      <c r="G8" s="5060"/>
      <c r="H8" s="5060"/>
      <c r="I8" s="5060"/>
      <c r="J8" s="5061"/>
      <c r="K8" s="71"/>
      <c r="L8" s="86"/>
    </row>
    <row r="9" spans="1:12" ht="58.5" customHeight="1" thickTop="1">
      <c r="A9" s="241">
        <v>42117</v>
      </c>
      <c r="B9" s="247" t="s">
        <v>284</v>
      </c>
      <c r="C9" s="5062" t="s">
        <v>478</v>
      </c>
      <c r="D9" s="5063"/>
      <c r="E9" s="5063"/>
      <c r="F9" s="5063"/>
      <c r="G9" s="5063"/>
      <c r="H9" s="5063"/>
      <c r="I9" s="5063"/>
      <c r="J9" s="5064"/>
      <c r="K9" s="72"/>
      <c r="L9" s="86"/>
    </row>
    <row r="10" spans="1:12" ht="20.100000000000001" customHeight="1">
      <c r="A10" s="4642">
        <v>42124</v>
      </c>
      <c r="B10" s="250" t="s">
        <v>11</v>
      </c>
      <c r="C10" s="4630" t="s">
        <v>484</v>
      </c>
      <c r="D10" s="4631"/>
      <c r="E10" s="4631"/>
      <c r="F10" s="4631"/>
      <c r="G10" s="4631"/>
      <c r="H10" s="4631"/>
      <c r="I10" s="4631"/>
      <c r="J10" s="4632"/>
      <c r="K10" s="19"/>
      <c r="L10" s="86"/>
    </row>
    <row r="11" spans="1:12" ht="48" customHeight="1">
      <c r="A11" s="5053"/>
      <c r="B11" s="250" t="s">
        <v>16</v>
      </c>
      <c r="C11" s="590">
        <v>1600</v>
      </c>
      <c r="D11" s="591">
        <f>+C11*(100-E11)/100</f>
        <v>1504</v>
      </c>
      <c r="E11" s="590">
        <v>6</v>
      </c>
      <c r="F11" s="591">
        <f>+(0.3*1000000)/D11</f>
        <v>199.46808510638297</v>
      </c>
      <c r="G11" s="590">
        <v>190</v>
      </c>
      <c r="H11" s="590"/>
      <c r="I11" s="590"/>
      <c r="J11" s="590"/>
      <c r="K11" s="20" t="s">
        <v>480</v>
      </c>
      <c r="L11" s="86"/>
    </row>
    <row r="12" spans="1:12" ht="47.25">
      <c r="A12" s="5054"/>
      <c r="B12" s="250" t="s">
        <v>16</v>
      </c>
      <c r="C12" s="590">
        <v>130</v>
      </c>
      <c r="D12" s="591">
        <f>+C12*(100-E12)/100</f>
        <v>122.2</v>
      </c>
      <c r="E12" s="590">
        <v>6</v>
      </c>
      <c r="F12" s="591">
        <f>+(0.02*1000000)/D12</f>
        <v>163.66612111292963</v>
      </c>
      <c r="G12" s="590">
        <v>125</v>
      </c>
      <c r="H12" s="590"/>
      <c r="I12" s="590"/>
      <c r="J12" s="590"/>
      <c r="K12" s="20" t="s">
        <v>479</v>
      </c>
      <c r="L12" s="86"/>
    </row>
    <row r="13" spans="1:12" ht="49.5" customHeight="1">
      <c r="A13" s="4642">
        <v>42125</v>
      </c>
      <c r="B13" s="261" t="s">
        <v>16</v>
      </c>
      <c r="C13" s="590">
        <v>75</v>
      </c>
      <c r="D13" s="591">
        <f>+C13*(100-E13)/100</f>
        <v>70.5</v>
      </c>
      <c r="E13" s="590">
        <v>6</v>
      </c>
      <c r="F13" s="591" t="s">
        <v>70</v>
      </c>
      <c r="G13" s="590">
        <v>95</v>
      </c>
      <c r="H13" s="590"/>
      <c r="I13" s="590"/>
      <c r="J13" s="590"/>
      <c r="K13" s="20" t="s">
        <v>485</v>
      </c>
      <c r="L13" s="86"/>
    </row>
    <row r="14" spans="1:12" s="12" customFormat="1" ht="49.5" customHeight="1">
      <c r="A14" s="4643"/>
      <c r="B14" s="253" t="s">
        <v>16</v>
      </c>
      <c r="C14" s="590">
        <v>55</v>
      </c>
      <c r="D14" s="591">
        <v>54</v>
      </c>
      <c r="E14" s="590">
        <v>1</v>
      </c>
      <c r="F14" s="590" t="s">
        <v>70</v>
      </c>
      <c r="G14" s="590">
        <v>20</v>
      </c>
      <c r="H14" s="590"/>
      <c r="I14" s="590"/>
      <c r="J14" s="590"/>
      <c r="K14" s="20" t="s">
        <v>486</v>
      </c>
      <c r="L14" s="86"/>
    </row>
    <row r="15" spans="1:12" s="12" customFormat="1" ht="20.100000000000001" customHeight="1">
      <c r="A15" s="252">
        <v>42126</v>
      </c>
      <c r="B15" s="253" t="s">
        <v>11</v>
      </c>
      <c r="C15" s="4630" t="s">
        <v>482</v>
      </c>
      <c r="D15" s="4631"/>
      <c r="E15" s="4631"/>
      <c r="F15" s="4631"/>
      <c r="G15" s="4631"/>
      <c r="H15" s="4631"/>
      <c r="I15" s="4631"/>
      <c r="J15" s="4632"/>
      <c r="K15" s="19"/>
      <c r="L15" s="86"/>
    </row>
    <row r="16" spans="1:12" s="12" customFormat="1" ht="326.25" customHeight="1">
      <c r="A16" s="1943">
        <v>42148</v>
      </c>
      <c r="B16" s="1933" t="s">
        <v>34</v>
      </c>
      <c r="C16" s="4770" t="s">
        <v>4045</v>
      </c>
      <c r="D16" s="4771"/>
      <c r="E16" s="4771"/>
      <c r="F16" s="4771"/>
      <c r="G16" s="4771"/>
      <c r="H16" s="4771"/>
      <c r="I16" s="4771"/>
      <c r="J16" s="4771"/>
      <c r="K16" s="5085"/>
      <c r="L16" s="86"/>
    </row>
    <row r="17" spans="1:12" s="12" customFormat="1" ht="60.75" customHeight="1">
      <c r="A17" s="243">
        <v>42185</v>
      </c>
      <c r="B17" s="585" t="s">
        <v>16</v>
      </c>
      <c r="C17" s="590">
        <v>3055</v>
      </c>
      <c r="D17" s="591">
        <f t="shared" ref="D17:D49" si="0">+C17*(100-E17)/100</f>
        <v>458.25</v>
      </c>
      <c r="E17" s="590">
        <v>85</v>
      </c>
      <c r="F17" s="590" t="s">
        <v>70</v>
      </c>
      <c r="G17" s="590">
        <v>182</v>
      </c>
      <c r="H17" s="590"/>
      <c r="I17" s="590"/>
      <c r="J17" s="590"/>
      <c r="K17" s="19" t="s">
        <v>1989</v>
      </c>
      <c r="L17" s="86"/>
    </row>
    <row r="18" spans="1:12" s="12" customFormat="1" ht="46.5" customHeight="1">
      <c r="A18" s="243">
        <v>42186</v>
      </c>
      <c r="B18" s="592" t="s">
        <v>16</v>
      </c>
      <c r="C18" s="590">
        <v>3095</v>
      </c>
      <c r="D18" s="591">
        <f t="shared" si="0"/>
        <v>495.2</v>
      </c>
      <c r="E18" s="590">
        <v>84</v>
      </c>
      <c r="F18" s="590" t="s">
        <v>70</v>
      </c>
      <c r="G18" s="590">
        <v>195</v>
      </c>
      <c r="H18" s="590"/>
      <c r="I18" s="590"/>
      <c r="J18" s="590"/>
      <c r="K18" s="19" t="s">
        <v>1996</v>
      </c>
      <c r="L18" s="86"/>
    </row>
    <row r="19" spans="1:12" s="12" customFormat="1" ht="31.5" customHeight="1">
      <c r="A19" s="243">
        <v>42191</v>
      </c>
      <c r="B19" s="598" t="s">
        <v>4</v>
      </c>
      <c r="C19" s="4627" t="s">
        <v>2000</v>
      </c>
      <c r="D19" s="4628"/>
      <c r="E19" s="4628"/>
      <c r="F19" s="4628"/>
      <c r="G19" s="4628"/>
      <c r="H19" s="4628"/>
      <c r="I19" s="4628"/>
      <c r="J19" s="4629"/>
      <c r="K19" s="1798" t="s">
        <v>3969</v>
      </c>
      <c r="L19" s="86"/>
    </row>
    <row r="20" spans="1:12" s="12" customFormat="1" ht="16.5" thickBot="1">
      <c r="A20" s="54">
        <v>42193</v>
      </c>
      <c r="B20" s="55" t="s">
        <v>41</v>
      </c>
      <c r="C20" s="5078" t="s">
        <v>6112</v>
      </c>
      <c r="D20" s="5079"/>
      <c r="E20" s="5079"/>
      <c r="F20" s="5079"/>
      <c r="G20" s="5079"/>
      <c r="H20" s="5079"/>
      <c r="I20" s="5079"/>
      <c r="J20" s="5080"/>
      <c r="K20" s="981"/>
      <c r="L20" s="86"/>
    </row>
    <row r="21" spans="1:12" s="12" customFormat="1" ht="118.5" customHeight="1" thickTop="1">
      <c r="A21" s="2684">
        <v>43538</v>
      </c>
      <c r="B21" s="2685" t="s">
        <v>34</v>
      </c>
      <c r="C21" s="4776" t="s">
        <v>5303</v>
      </c>
      <c r="D21" s="5043"/>
      <c r="E21" s="5043"/>
      <c r="F21" s="5043"/>
      <c r="G21" s="5043"/>
      <c r="H21" s="5043"/>
      <c r="I21" s="5043"/>
      <c r="J21" s="5044"/>
      <c r="K21" s="2690" t="s">
        <v>5288</v>
      </c>
      <c r="L21" s="86"/>
    </row>
    <row r="22" spans="1:12" s="12" customFormat="1" ht="20.100000000000001" customHeight="1">
      <c r="A22" s="243"/>
      <c r="B22" s="244"/>
      <c r="C22" s="590"/>
      <c r="D22" s="591">
        <f t="shared" si="0"/>
        <v>0</v>
      </c>
      <c r="E22" s="590"/>
      <c r="F22" s="590"/>
      <c r="G22" s="590"/>
      <c r="H22" s="590"/>
      <c r="I22" s="590"/>
      <c r="J22" s="590"/>
      <c r="K22" s="19"/>
      <c r="L22" s="86"/>
    </row>
    <row r="23" spans="1:12" s="12" customFormat="1" ht="20.100000000000001" customHeight="1">
      <c r="A23" s="243"/>
      <c r="B23" s="244"/>
      <c r="C23" s="590"/>
      <c r="D23" s="591">
        <f t="shared" si="0"/>
        <v>0</v>
      </c>
      <c r="E23" s="590"/>
      <c r="F23" s="590"/>
      <c r="G23" s="590"/>
      <c r="H23" s="590"/>
      <c r="I23" s="590"/>
      <c r="J23" s="590"/>
      <c r="K23" s="19"/>
      <c r="L23" s="86"/>
    </row>
    <row r="24" spans="1:12" s="12" customFormat="1" ht="20.100000000000001" customHeight="1">
      <c r="A24" s="243"/>
      <c r="B24" s="244"/>
      <c r="C24" s="590"/>
      <c r="D24" s="591">
        <f t="shared" si="0"/>
        <v>0</v>
      </c>
      <c r="E24" s="590"/>
      <c r="F24" s="590"/>
      <c r="G24" s="590"/>
      <c r="H24" s="590"/>
      <c r="I24" s="590"/>
      <c r="J24" s="590"/>
      <c r="K24" s="19"/>
      <c r="L24" s="86"/>
    </row>
    <row r="25" spans="1:12" s="12" customFormat="1" ht="20.100000000000001" customHeight="1">
      <c r="A25" s="243"/>
      <c r="B25" s="244"/>
      <c r="C25" s="590"/>
      <c r="D25" s="591">
        <f t="shared" si="0"/>
        <v>0</v>
      </c>
      <c r="E25" s="590"/>
      <c r="F25" s="590"/>
      <c r="G25" s="590"/>
      <c r="H25" s="590"/>
      <c r="I25" s="590"/>
      <c r="J25" s="590"/>
      <c r="K25" s="19"/>
      <c r="L25" s="86"/>
    </row>
    <row r="26" spans="1:12" s="12" customFormat="1">
      <c r="A26" s="243"/>
      <c r="B26" s="244"/>
      <c r="C26" s="590"/>
      <c r="D26" s="591">
        <f t="shared" si="0"/>
        <v>0</v>
      </c>
      <c r="E26" s="590"/>
      <c r="F26" s="590"/>
      <c r="G26" s="590"/>
      <c r="H26" s="590"/>
      <c r="I26" s="590"/>
      <c r="J26" s="590"/>
      <c r="K26" s="19"/>
      <c r="L26" s="86"/>
    </row>
    <row r="27" spans="1:12" s="12" customFormat="1" ht="20.100000000000001" customHeight="1">
      <c r="A27" s="243"/>
      <c r="B27" s="244"/>
      <c r="C27" s="590"/>
      <c r="D27" s="591">
        <f t="shared" si="0"/>
        <v>0</v>
      </c>
      <c r="E27" s="590"/>
      <c r="F27" s="590"/>
      <c r="G27" s="590"/>
      <c r="H27" s="590"/>
      <c r="I27" s="590"/>
      <c r="J27" s="590"/>
      <c r="K27" s="19"/>
      <c r="L27" s="86"/>
    </row>
    <row r="28" spans="1:12" s="12" customFormat="1">
      <c r="A28" s="243"/>
      <c r="B28" s="244"/>
      <c r="C28" s="590"/>
      <c r="D28" s="591">
        <f t="shared" si="0"/>
        <v>0</v>
      </c>
      <c r="E28" s="590"/>
      <c r="F28" s="590"/>
      <c r="G28" s="590"/>
      <c r="H28" s="590"/>
      <c r="I28" s="590"/>
      <c r="J28" s="590"/>
      <c r="K28" s="19"/>
      <c r="L28" s="86"/>
    </row>
    <row r="29" spans="1:12" s="12" customFormat="1">
      <c r="A29" s="243"/>
      <c r="B29" s="244"/>
      <c r="C29" s="590"/>
      <c r="D29" s="591">
        <f t="shared" si="0"/>
        <v>0</v>
      </c>
      <c r="E29" s="590"/>
      <c r="F29" s="590"/>
      <c r="G29" s="590"/>
      <c r="H29" s="590"/>
      <c r="I29" s="590"/>
      <c r="J29" s="590"/>
      <c r="K29" s="19"/>
      <c r="L29" s="86"/>
    </row>
    <row r="30" spans="1:12" s="12" customFormat="1">
      <c r="A30" s="243"/>
      <c r="B30" s="244"/>
      <c r="C30" s="590"/>
      <c r="D30" s="591">
        <f t="shared" si="0"/>
        <v>0</v>
      </c>
      <c r="E30" s="590"/>
      <c r="F30" s="590"/>
      <c r="G30" s="590"/>
      <c r="H30" s="590"/>
      <c r="I30" s="590"/>
      <c r="J30" s="590"/>
      <c r="K30" s="19"/>
      <c r="L30" s="86"/>
    </row>
    <row r="31" spans="1:12" s="12" customFormat="1">
      <c r="A31" s="243"/>
      <c r="B31" s="244"/>
      <c r="C31" s="590"/>
      <c r="D31" s="591">
        <f t="shared" si="0"/>
        <v>0</v>
      </c>
      <c r="E31" s="590"/>
      <c r="F31" s="590"/>
      <c r="G31" s="590"/>
      <c r="H31" s="590"/>
      <c r="I31" s="590"/>
      <c r="J31" s="590"/>
      <c r="K31" s="19"/>
      <c r="L31" s="86"/>
    </row>
    <row r="32" spans="1:12" s="12" customFormat="1">
      <c r="A32" s="243"/>
      <c r="B32" s="244"/>
      <c r="C32" s="590"/>
      <c r="D32" s="591">
        <f t="shared" si="0"/>
        <v>0</v>
      </c>
      <c r="E32" s="590"/>
      <c r="F32" s="590"/>
      <c r="G32" s="590"/>
      <c r="H32" s="590"/>
      <c r="I32" s="590"/>
      <c r="J32" s="590"/>
      <c r="K32" s="19"/>
      <c r="L32" s="86"/>
    </row>
    <row r="33" spans="1:12" s="12" customFormat="1" ht="20.100000000000001" customHeight="1">
      <c r="A33" s="243"/>
      <c r="B33" s="244"/>
      <c r="C33" s="590"/>
      <c r="D33" s="591">
        <f t="shared" si="0"/>
        <v>0</v>
      </c>
      <c r="E33" s="590"/>
      <c r="F33" s="590"/>
      <c r="G33" s="590"/>
      <c r="H33" s="590"/>
      <c r="I33" s="590"/>
      <c r="J33" s="590"/>
      <c r="K33" s="19"/>
      <c r="L33" s="86"/>
    </row>
    <row r="34" spans="1:12" s="12" customFormat="1" ht="20.100000000000001" customHeight="1">
      <c r="A34" s="243"/>
      <c r="B34" s="244"/>
      <c r="C34" s="242"/>
      <c r="D34" s="591">
        <f t="shared" si="0"/>
        <v>0</v>
      </c>
      <c r="E34" s="242"/>
      <c r="F34" s="242"/>
      <c r="G34" s="242"/>
      <c r="H34" s="242"/>
      <c r="I34" s="242"/>
      <c r="J34" s="242"/>
      <c r="K34" s="19"/>
      <c r="L34" s="86"/>
    </row>
    <row r="35" spans="1:12" s="12" customFormat="1">
      <c r="A35" s="243"/>
      <c r="B35" s="244"/>
      <c r="C35" s="242"/>
      <c r="D35" s="591">
        <f t="shared" si="0"/>
        <v>0</v>
      </c>
      <c r="E35" s="242"/>
      <c r="F35" s="242"/>
      <c r="G35" s="242"/>
      <c r="H35" s="242"/>
      <c r="I35" s="242"/>
      <c r="J35" s="242"/>
      <c r="K35" s="19"/>
      <c r="L35" s="86"/>
    </row>
    <row r="36" spans="1:12" s="12" customFormat="1" ht="20.100000000000001" customHeight="1">
      <c r="A36" s="243"/>
      <c r="B36" s="244"/>
      <c r="C36" s="242"/>
      <c r="D36" s="591">
        <f t="shared" si="0"/>
        <v>0</v>
      </c>
      <c r="E36" s="242"/>
      <c r="F36" s="242"/>
      <c r="G36" s="242"/>
      <c r="H36" s="242"/>
      <c r="I36" s="242"/>
      <c r="J36" s="242"/>
      <c r="K36" s="19"/>
      <c r="L36" s="86"/>
    </row>
    <row r="37" spans="1:12" s="12" customFormat="1" ht="20.100000000000001" customHeight="1">
      <c r="A37" s="243"/>
      <c r="B37" s="244"/>
      <c r="C37" s="242"/>
      <c r="D37" s="591">
        <f t="shared" si="0"/>
        <v>0</v>
      </c>
      <c r="E37" s="242"/>
      <c r="F37" s="242"/>
      <c r="G37" s="242"/>
      <c r="H37" s="242"/>
      <c r="I37" s="242"/>
      <c r="J37" s="242"/>
      <c r="K37" s="19"/>
      <c r="L37" s="86"/>
    </row>
    <row r="38" spans="1:12" s="12" customFormat="1" ht="20.100000000000001" customHeight="1">
      <c r="A38" s="243"/>
      <c r="B38" s="244"/>
      <c r="C38" s="242"/>
      <c r="D38" s="591">
        <f t="shared" si="0"/>
        <v>0</v>
      </c>
      <c r="E38" s="242"/>
      <c r="F38" s="242"/>
      <c r="G38" s="242"/>
      <c r="H38" s="242"/>
      <c r="I38" s="242"/>
      <c r="J38" s="242"/>
      <c r="K38" s="19"/>
      <c r="L38" s="86"/>
    </row>
    <row r="39" spans="1:12" s="12" customFormat="1" ht="20.100000000000001" customHeight="1">
      <c r="A39" s="243"/>
      <c r="B39" s="244"/>
      <c r="C39" s="242"/>
      <c r="D39" s="591">
        <f t="shared" si="0"/>
        <v>0</v>
      </c>
      <c r="E39" s="242"/>
      <c r="F39" s="242"/>
      <c r="G39" s="242"/>
      <c r="H39" s="242"/>
      <c r="I39" s="242"/>
      <c r="J39" s="242"/>
      <c r="K39" s="19"/>
      <c r="L39" s="86"/>
    </row>
    <row r="40" spans="1:12" s="12" customFormat="1" ht="20.100000000000001" customHeight="1">
      <c r="A40" s="243"/>
      <c r="B40" s="244"/>
      <c r="C40" s="242"/>
      <c r="D40" s="591">
        <f t="shared" si="0"/>
        <v>0</v>
      </c>
      <c r="E40" s="242"/>
      <c r="F40" s="242"/>
      <c r="G40" s="242"/>
      <c r="H40" s="242"/>
      <c r="I40" s="242"/>
      <c r="J40" s="242"/>
      <c r="K40" s="19"/>
      <c r="L40" s="86"/>
    </row>
    <row r="41" spans="1:12" s="12" customFormat="1" ht="20.100000000000001" customHeight="1">
      <c r="A41" s="243"/>
      <c r="B41" s="244"/>
      <c r="C41" s="242"/>
      <c r="D41" s="591">
        <f t="shared" si="0"/>
        <v>0</v>
      </c>
      <c r="E41" s="242"/>
      <c r="F41" s="242"/>
      <c r="G41" s="242"/>
      <c r="H41" s="242"/>
      <c r="I41" s="242"/>
      <c r="J41" s="242"/>
      <c r="K41" s="19"/>
      <c r="L41" s="86"/>
    </row>
    <row r="42" spans="1:12" s="12" customFormat="1">
      <c r="A42" s="243"/>
      <c r="B42" s="244"/>
      <c r="C42" s="242"/>
      <c r="D42" s="591">
        <f t="shared" si="0"/>
        <v>0</v>
      </c>
      <c r="E42" s="242"/>
      <c r="F42" s="242"/>
      <c r="G42" s="242"/>
      <c r="H42" s="242"/>
      <c r="I42" s="242"/>
      <c r="J42" s="242"/>
      <c r="K42" s="19"/>
      <c r="L42" s="86"/>
    </row>
    <row r="43" spans="1:12" s="12" customFormat="1" ht="20.100000000000001" customHeight="1">
      <c r="A43" s="243"/>
      <c r="B43" s="244"/>
      <c r="C43" s="242"/>
      <c r="D43" s="591">
        <f t="shared" si="0"/>
        <v>0</v>
      </c>
      <c r="E43" s="242"/>
      <c r="F43" s="242"/>
      <c r="G43" s="242"/>
      <c r="H43" s="242"/>
      <c r="I43" s="242"/>
      <c r="J43" s="242"/>
      <c r="K43" s="19"/>
      <c r="L43" s="86"/>
    </row>
    <row r="44" spans="1:12" s="12" customFormat="1" ht="20.100000000000001" customHeight="1">
      <c r="A44" s="243"/>
      <c r="B44" s="244"/>
      <c r="C44" s="242"/>
      <c r="D44" s="591">
        <f t="shared" si="0"/>
        <v>0</v>
      </c>
      <c r="E44" s="242"/>
      <c r="F44" s="242"/>
      <c r="G44" s="242"/>
      <c r="H44" s="242"/>
      <c r="I44" s="242"/>
      <c r="J44" s="242"/>
      <c r="K44" s="19"/>
      <c r="L44" s="86"/>
    </row>
    <row r="45" spans="1:12" s="12" customFormat="1">
      <c r="A45" s="243"/>
      <c r="B45" s="244"/>
      <c r="C45" s="242"/>
      <c r="D45" s="591">
        <f t="shared" si="0"/>
        <v>0</v>
      </c>
      <c r="E45" s="242"/>
      <c r="F45" s="242"/>
      <c r="G45" s="242"/>
      <c r="H45" s="242"/>
      <c r="I45" s="242"/>
      <c r="J45" s="242"/>
      <c r="K45" s="19"/>
      <c r="L45" s="86"/>
    </row>
    <row r="46" spans="1:12" s="12" customFormat="1">
      <c r="A46" s="243"/>
      <c r="B46" s="244"/>
      <c r="C46" s="242"/>
      <c r="D46" s="591">
        <f t="shared" si="0"/>
        <v>0</v>
      </c>
      <c r="E46" s="242"/>
      <c r="F46" s="242"/>
      <c r="G46" s="242"/>
      <c r="H46" s="242"/>
      <c r="I46" s="242"/>
      <c r="J46" s="242"/>
      <c r="K46" s="19"/>
      <c r="L46" s="86"/>
    </row>
    <row r="47" spans="1:12" s="12" customFormat="1">
      <c r="A47" s="243"/>
      <c r="B47" s="244"/>
      <c r="C47" s="242"/>
      <c r="D47" s="591">
        <f t="shared" si="0"/>
        <v>0</v>
      </c>
      <c r="E47" s="242"/>
      <c r="F47" s="242"/>
      <c r="G47" s="242"/>
      <c r="H47" s="242"/>
      <c r="I47" s="242"/>
      <c r="J47" s="242"/>
      <c r="K47" s="19"/>
      <c r="L47" s="86"/>
    </row>
    <row r="48" spans="1:12" s="12" customFormat="1">
      <c r="A48" s="243"/>
      <c r="B48" s="244"/>
      <c r="C48" s="242"/>
      <c r="D48" s="591">
        <f t="shared" si="0"/>
        <v>0</v>
      </c>
      <c r="E48" s="242"/>
      <c r="F48" s="242"/>
      <c r="G48" s="242"/>
      <c r="H48" s="242"/>
      <c r="I48" s="242"/>
      <c r="J48" s="242"/>
      <c r="K48" s="19"/>
      <c r="L48" s="86"/>
    </row>
    <row r="49" spans="1:12" s="12" customFormat="1">
      <c r="A49" s="243"/>
      <c r="B49" s="244"/>
      <c r="C49" s="242"/>
      <c r="D49" s="591">
        <f t="shared" si="0"/>
        <v>0</v>
      </c>
      <c r="E49" s="242"/>
      <c r="F49" s="242"/>
      <c r="G49" s="242"/>
      <c r="H49" s="242"/>
      <c r="I49" s="242"/>
      <c r="J49" s="242"/>
      <c r="K49" s="19"/>
      <c r="L49" s="86"/>
    </row>
    <row r="50" spans="1:12" s="12" customFormat="1">
      <c r="A50" s="243"/>
      <c r="B50" s="244"/>
      <c r="C50" s="242"/>
      <c r="D50" s="591"/>
      <c r="E50" s="242"/>
      <c r="F50" s="242"/>
      <c r="G50" s="242"/>
      <c r="H50" s="242"/>
      <c r="I50" s="242"/>
      <c r="J50" s="242"/>
      <c r="K50" s="19"/>
      <c r="L50" s="86"/>
    </row>
    <row r="51" spans="1:12" s="12" customFormat="1" ht="20.100000000000001" customHeight="1">
      <c r="A51" s="243"/>
      <c r="B51" s="244"/>
      <c r="C51" s="242"/>
      <c r="D51" s="591"/>
      <c r="E51" s="242"/>
      <c r="F51" s="242"/>
      <c r="G51" s="242"/>
      <c r="H51" s="242"/>
      <c r="I51" s="242"/>
      <c r="J51" s="242"/>
      <c r="K51" s="19"/>
      <c r="L51" s="86"/>
    </row>
    <row r="52" spans="1:12" s="12" customFormat="1">
      <c r="A52" s="243"/>
      <c r="B52" s="244"/>
      <c r="C52" s="242"/>
      <c r="D52" s="591"/>
      <c r="E52" s="242"/>
      <c r="F52" s="242"/>
      <c r="G52" s="242"/>
      <c r="H52" s="242"/>
      <c r="I52" s="242"/>
      <c r="J52" s="242"/>
      <c r="K52" s="19"/>
      <c r="L52" s="86"/>
    </row>
    <row r="53" spans="1:12" s="12" customFormat="1" ht="20.100000000000001" customHeight="1">
      <c r="A53" s="243"/>
      <c r="B53" s="244"/>
      <c r="C53" s="242"/>
      <c r="D53" s="591"/>
      <c r="E53" s="242"/>
      <c r="F53" s="242"/>
      <c r="G53" s="242"/>
      <c r="H53" s="242"/>
      <c r="I53" s="242"/>
      <c r="J53" s="242"/>
      <c r="K53" s="19"/>
      <c r="L53" s="86"/>
    </row>
    <row r="54" spans="1:12" s="12" customFormat="1">
      <c r="A54" s="243"/>
      <c r="B54" s="244"/>
      <c r="C54" s="242"/>
      <c r="D54" s="591"/>
      <c r="E54" s="242"/>
      <c r="F54" s="242"/>
      <c r="G54" s="242"/>
      <c r="H54" s="242"/>
      <c r="I54" s="242"/>
      <c r="J54" s="242"/>
      <c r="K54" s="19"/>
      <c r="L54" s="86"/>
    </row>
    <row r="55" spans="1:12" s="12" customFormat="1">
      <c r="A55" s="243"/>
      <c r="B55" s="244"/>
      <c r="C55" s="242"/>
      <c r="D55" s="591"/>
      <c r="E55" s="242"/>
      <c r="F55" s="242"/>
      <c r="G55" s="242"/>
      <c r="H55" s="242"/>
      <c r="I55" s="242"/>
      <c r="J55" s="242"/>
      <c r="K55" s="19"/>
      <c r="L55" s="86"/>
    </row>
    <row r="56" spans="1:12" s="12" customFormat="1">
      <c r="A56" s="243"/>
      <c r="B56" s="244"/>
      <c r="C56" s="242"/>
      <c r="D56" s="591"/>
      <c r="E56" s="242"/>
      <c r="F56" s="242"/>
      <c r="G56" s="242"/>
      <c r="H56" s="242"/>
      <c r="I56" s="242"/>
      <c r="J56" s="242"/>
      <c r="K56" s="19"/>
      <c r="L56" s="86"/>
    </row>
    <row r="57" spans="1:12" s="12" customFormat="1">
      <c r="A57" s="243"/>
      <c r="B57" s="244"/>
      <c r="C57" s="242"/>
      <c r="D57" s="591"/>
      <c r="E57" s="242"/>
      <c r="F57" s="242"/>
      <c r="G57" s="242"/>
      <c r="H57" s="242"/>
      <c r="I57" s="242"/>
      <c r="J57" s="242"/>
      <c r="K57" s="19"/>
      <c r="L57" s="86"/>
    </row>
    <row r="58" spans="1:12" s="12" customFormat="1">
      <c r="A58" s="243"/>
      <c r="B58" s="244"/>
      <c r="C58" s="242"/>
      <c r="D58" s="591"/>
      <c r="E58" s="242"/>
      <c r="F58" s="242"/>
      <c r="G58" s="242"/>
      <c r="H58" s="242"/>
      <c r="I58" s="242"/>
      <c r="J58" s="242"/>
      <c r="K58" s="19"/>
      <c r="L58" s="86"/>
    </row>
    <row r="59" spans="1:12" s="12" customFormat="1" ht="20.100000000000001" customHeight="1">
      <c r="A59" s="243"/>
      <c r="B59" s="244"/>
      <c r="C59" s="242"/>
      <c r="D59" s="591"/>
      <c r="E59" s="242"/>
      <c r="F59" s="242"/>
      <c r="G59" s="242"/>
      <c r="H59" s="242"/>
      <c r="I59" s="242"/>
      <c r="J59" s="242"/>
      <c r="K59" s="19"/>
      <c r="L59" s="86"/>
    </row>
    <row r="60" spans="1:12" s="12" customFormat="1" ht="20.100000000000001" customHeight="1">
      <c r="A60" s="243"/>
      <c r="B60" s="244"/>
      <c r="C60" s="242"/>
      <c r="D60" s="591"/>
      <c r="E60" s="242"/>
      <c r="F60" s="242"/>
      <c r="G60" s="242"/>
      <c r="H60" s="242"/>
      <c r="I60" s="242"/>
      <c r="J60" s="242"/>
      <c r="K60" s="19"/>
      <c r="L60" s="86"/>
    </row>
    <row r="61" spans="1:12" s="12" customFormat="1" ht="20.100000000000001" customHeight="1">
      <c r="A61" s="243"/>
      <c r="B61" s="244"/>
      <c r="C61" s="242"/>
      <c r="D61" s="591"/>
      <c r="E61" s="242"/>
      <c r="F61" s="242"/>
      <c r="G61" s="242"/>
      <c r="H61" s="242"/>
      <c r="I61" s="242"/>
      <c r="J61" s="242"/>
      <c r="K61" s="19"/>
      <c r="L61" s="86"/>
    </row>
    <row r="62" spans="1:12" s="12" customFormat="1" ht="20.100000000000001" customHeight="1">
      <c r="A62" s="243"/>
      <c r="B62" s="244"/>
      <c r="C62" s="242"/>
      <c r="D62" s="591"/>
      <c r="E62" s="242"/>
      <c r="F62" s="242"/>
      <c r="G62" s="242"/>
      <c r="H62" s="242"/>
      <c r="I62" s="242"/>
      <c r="J62" s="242"/>
      <c r="K62" s="19"/>
      <c r="L62" s="86"/>
    </row>
    <row r="63" spans="1:12" s="12" customFormat="1" ht="20.100000000000001" customHeight="1">
      <c r="A63" s="243"/>
      <c r="B63" s="244"/>
      <c r="C63" s="242"/>
      <c r="D63" s="591"/>
      <c r="E63" s="242"/>
      <c r="F63" s="242"/>
      <c r="G63" s="242"/>
      <c r="H63" s="242"/>
      <c r="I63" s="242"/>
      <c r="J63" s="242"/>
      <c r="K63" s="19"/>
      <c r="L63" s="86"/>
    </row>
    <row r="64" spans="1:12" s="12" customFormat="1" ht="20.100000000000001" customHeight="1">
      <c r="A64" s="243"/>
      <c r="B64" s="244"/>
      <c r="C64" s="242"/>
      <c r="D64" s="591"/>
      <c r="E64" s="242"/>
      <c r="F64" s="242"/>
      <c r="G64" s="242"/>
      <c r="H64" s="242"/>
      <c r="I64" s="242"/>
      <c r="J64" s="242"/>
      <c r="K64" s="19"/>
      <c r="L64" s="86"/>
    </row>
    <row r="65" spans="1:12" s="12" customFormat="1" ht="20.100000000000001" customHeight="1">
      <c r="A65" s="243"/>
      <c r="B65" s="244"/>
      <c r="C65" s="242"/>
      <c r="D65" s="591"/>
      <c r="E65" s="242"/>
      <c r="F65" s="242"/>
      <c r="G65" s="242"/>
      <c r="H65" s="242"/>
      <c r="I65" s="242"/>
      <c r="J65" s="242"/>
      <c r="K65" s="19"/>
      <c r="L65" s="86"/>
    </row>
    <row r="66" spans="1:12" s="12" customFormat="1" ht="20.100000000000001" customHeight="1">
      <c r="A66" s="243"/>
      <c r="B66" s="244"/>
      <c r="C66" s="242"/>
      <c r="D66" s="591"/>
      <c r="E66" s="242"/>
      <c r="F66" s="242"/>
      <c r="G66" s="242"/>
      <c r="H66" s="242"/>
      <c r="I66" s="242"/>
      <c r="J66" s="242"/>
      <c r="K66" s="19"/>
      <c r="L66" s="86"/>
    </row>
    <row r="67" spans="1:12" s="12" customFormat="1">
      <c r="A67" s="243"/>
      <c r="B67" s="244"/>
      <c r="C67" s="242"/>
      <c r="D67" s="591"/>
      <c r="E67" s="242"/>
      <c r="F67" s="242"/>
      <c r="G67" s="242"/>
      <c r="H67" s="242"/>
      <c r="I67" s="242"/>
      <c r="J67" s="242"/>
      <c r="K67" s="19"/>
      <c r="L67" s="86"/>
    </row>
    <row r="68" spans="1:12" s="12" customFormat="1" ht="20.100000000000001" customHeight="1">
      <c r="A68" s="243"/>
      <c r="B68" s="244"/>
      <c r="C68" s="242"/>
      <c r="D68" s="591"/>
      <c r="E68" s="242"/>
      <c r="F68" s="242"/>
      <c r="G68" s="242"/>
      <c r="H68" s="242"/>
      <c r="I68" s="242"/>
      <c r="J68" s="242"/>
      <c r="K68" s="19"/>
      <c r="L68" s="86"/>
    </row>
    <row r="69" spans="1:12" s="12" customFormat="1">
      <c r="A69" s="243"/>
      <c r="B69" s="244"/>
      <c r="C69" s="242"/>
      <c r="D69" s="591"/>
      <c r="E69" s="242"/>
      <c r="F69" s="242"/>
      <c r="G69" s="242"/>
      <c r="H69" s="242"/>
      <c r="I69" s="242"/>
      <c r="J69" s="242"/>
      <c r="K69" s="19"/>
      <c r="L69" s="86"/>
    </row>
    <row r="70" spans="1:12" s="12" customFormat="1" ht="20.100000000000001" customHeight="1">
      <c r="A70" s="243"/>
      <c r="B70" s="244"/>
      <c r="C70" s="242"/>
      <c r="D70" s="591"/>
      <c r="E70" s="242"/>
      <c r="F70" s="242"/>
      <c r="G70" s="242"/>
      <c r="H70" s="242"/>
      <c r="I70" s="242"/>
      <c r="J70" s="242"/>
      <c r="K70" s="19"/>
      <c r="L70" s="86"/>
    </row>
    <row r="71" spans="1:12" s="12" customFormat="1">
      <c r="A71" s="243"/>
      <c r="B71" s="244"/>
      <c r="C71" s="242"/>
      <c r="D71" s="591"/>
      <c r="E71" s="242"/>
      <c r="F71" s="242"/>
      <c r="G71" s="242"/>
      <c r="H71" s="242"/>
      <c r="I71" s="242"/>
      <c r="J71" s="242"/>
      <c r="K71" s="19"/>
      <c r="L71" s="86"/>
    </row>
    <row r="72" spans="1:12" s="12" customFormat="1">
      <c r="A72" s="243"/>
      <c r="B72" s="244"/>
      <c r="C72" s="242"/>
      <c r="D72" s="591"/>
      <c r="E72" s="242"/>
      <c r="F72" s="242"/>
      <c r="G72" s="242"/>
      <c r="H72" s="242"/>
      <c r="I72" s="242"/>
      <c r="J72" s="242"/>
      <c r="K72" s="19"/>
      <c r="L72" s="86"/>
    </row>
    <row r="73" spans="1:12" s="12" customFormat="1">
      <c r="A73" s="243"/>
      <c r="B73" s="244"/>
      <c r="C73" s="242"/>
      <c r="D73" s="591"/>
      <c r="E73" s="242"/>
      <c r="F73" s="242"/>
      <c r="G73" s="242"/>
      <c r="H73" s="242"/>
      <c r="I73" s="242"/>
      <c r="J73" s="242"/>
      <c r="K73" s="19"/>
      <c r="L73" s="86"/>
    </row>
    <row r="74" spans="1:12" s="12" customFormat="1" ht="20.100000000000001" customHeight="1">
      <c r="A74" s="243"/>
      <c r="B74" s="244"/>
      <c r="C74" s="242"/>
      <c r="D74" s="591"/>
      <c r="E74" s="242"/>
      <c r="F74" s="242"/>
      <c r="G74" s="242"/>
      <c r="H74" s="242"/>
      <c r="I74" s="242"/>
      <c r="J74" s="242"/>
      <c r="K74" s="19"/>
      <c r="L74" s="86"/>
    </row>
    <row r="75" spans="1:12" s="12" customFormat="1" ht="20.100000000000001" customHeight="1">
      <c r="A75" s="243"/>
      <c r="B75" s="244"/>
      <c r="C75" s="242"/>
      <c r="D75" s="591"/>
      <c r="E75" s="242"/>
      <c r="F75" s="242"/>
      <c r="G75" s="242"/>
      <c r="H75" s="242"/>
      <c r="I75" s="242"/>
      <c r="J75" s="242"/>
      <c r="K75" s="19"/>
      <c r="L75" s="86"/>
    </row>
    <row r="76" spans="1:12" s="12" customFormat="1" ht="20.100000000000001" customHeight="1">
      <c r="A76" s="243"/>
      <c r="B76" s="244"/>
      <c r="C76" s="242"/>
      <c r="D76" s="591"/>
      <c r="E76" s="242"/>
      <c r="F76" s="242"/>
      <c r="G76" s="242"/>
      <c r="H76" s="242"/>
      <c r="I76" s="242"/>
      <c r="J76" s="242"/>
      <c r="K76" s="19"/>
      <c r="L76" s="86"/>
    </row>
    <row r="77" spans="1:12" s="12" customFormat="1" ht="20.100000000000001" customHeight="1">
      <c r="A77" s="243"/>
      <c r="B77" s="244"/>
      <c r="C77" s="242"/>
      <c r="D77" s="591"/>
      <c r="E77" s="242"/>
      <c r="F77" s="242"/>
      <c r="G77" s="242"/>
      <c r="H77" s="242"/>
      <c r="I77" s="242"/>
      <c r="J77" s="242"/>
      <c r="K77" s="19"/>
      <c r="L77" s="86"/>
    </row>
    <row r="78" spans="1:12" s="12" customFormat="1">
      <c r="A78" s="243"/>
      <c r="B78" s="244"/>
      <c r="C78" s="242"/>
      <c r="D78" s="591"/>
      <c r="E78" s="242"/>
      <c r="F78" s="242"/>
      <c r="G78" s="242"/>
      <c r="H78" s="242"/>
      <c r="I78" s="242"/>
      <c r="J78" s="242"/>
      <c r="K78" s="19"/>
      <c r="L78" s="86"/>
    </row>
    <row r="79" spans="1:12" s="12" customFormat="1">
      <c r="A79" s="243"/>
      <c r="B79" s="244"/>
      <c r="C79" s="242"/>
      <c r="D79" s="591"/>
      <c r="E79" s="242"/>
      <c r="F79" s="242"/>
      <c r="G79" s="242"/>
      <c r="H79" s="242"/>
      <c r="I79" s="242"/>
      <c r="J79" s="242"/>
      <c r="K79" s="19"/>
      <c r="L79" s="86"/>
    </row>
    <row r="80" spans="1:12" s="12" customFormat="1">
      <c r="A80" s="243"/>
      <c r="B80" s="244"/>
      <c r="C80" s="242"/>
      <c r="D80" s="591"/>
      <c r="E80" s="242"/>
      <c r="F80" s="242"/>
      <c r="G80" s="242"/>
      <c r="H80" s="242"/>
      <c r="I80" s="242"/>
      <c r="J80" s="242"/>
      <c r="K80" s="19"/>
      <c r="L80" s="86"/>
    </row>
    <row r="81" spans="1:12" s="12" customFormat="1" ht="20.100000000000001" customHeight="1">
      <c r="A81" s="243"/>
      <c r="B81" s="244"/>
      <c r="C81" s="242"/>
      <c r="D81" s="591"/>
      <c r="E81" s="242"/>
      <c r="F81" s="242"/>
      <c r="G81" s="242"/>
      <c r="H81" s="242"/>
      <c r="I81" s="242"/>
      <c r="J81" s="242"/>
      <c r="K81" s="19"/>
      <c r="L81" s="86"/>
    </row>
    <row r="82" spans="1:12" s="12" customFormat="1">
      <c r="A82" s="243"/>
      <c r="B82" s="244"/>
      <c r="C82" s="242"/>
      <c r="D82" s="591"/>
      <c r="E82" s="242"/>
      <c r="F82" s="242"/>
      <c r="G82" s="242"/>
      <c r="H82" s="242"/>
      <c r="I82" s="242"/>
      <c r="J82" s="242"/>
      <c r="K82" s="19"/>
      <c r="L82" s="86"/>
    </row>
    <row r="83" spans="1:12" s="12" customFormat="1">
      <c r="A83" s="243"/>
      <c r="B83" s="244"/>
      <c r="C83" s="242"/>
      <c r="D83" s="591"/>
      <c r="E83" s="242"/>
      <c r="F83" s="242"/>
      <c r="G83" s="242"/>
      <c r="H83" s="242"/>
      <c r="I83" s="242"/>
      <c r="J83" s="242"/>
      <c r="K83" s="19"/>
      <c r="L83" s="86"/>
    </row>
    <row r="84" spans="1:12" s="12" customFormat="1">
      <c r="A84" s="243"/>
      <c r="B84" s="244"/>
      <c r="C84" s="242"/>
      <c r="D84" s="591"/>
      <c r="E84" s="242"/>
      <c r="F84" s="242"/>
      <c r="G84" s="242"/>
      <c r="H84" s="242"/>
      <c r="I84" s="242"/>
      <c r="J84" s="242"/>
      <c r="K84" s="19"/>
      <c r="L84" s="86"/>
    </row>
    <row r="85" spans="1:12" s="12" customFormat="1" ht="20.100000000000001" customHeight="1">
      <c r="A85" s="243"/>
      <c r="B85" s="244"/>
      <c r="C85" s="242"/>
      <c r="D85" s="591"/>
      <c r="E85" s="242"/>
      <c r="F85" s="242"/>
      <c r="G85" s="242"/>
      <c r="H85" s="242"/>
      <c r="I85" s="242"/>
      <c r="J85" s="242"/>
      <c r="K85" s="19"/>
      <c r="L85" s="86"/>
    </row>
    <row r="86" spans="1:12" s="12" customFormat="1" ht="20.100000000000001" customHeight="1">
      <c r="A86" s="243"/>
      <c r="B86" s="244"/>
      <c r="C86" s="242"/>
      <c r="D86" s="591"/>
      <c r="E86" s="242"/>
      <c r="F86" s="242"/>
      <c r="G86" s="242"/>
      <c r="H86" s="242"/>
      <c r="I86" s="242"/>
      <c r="J86" s="242"/>
      <c r="K86" s="19"/>
      <c r="L86" s="86"/>
    </row>
    <row r="87" spans="1:12" s="12" customFormat="1">
      <c r="A87" s="243"/>
      <c r="B87" s="244"/>
      <c r="C87" s="242"/>
      <c r="D87" s="591"/>
      <c r="E87" s="242"/>
      <c r="F87" s="242"/>
      <c r="G87" s="242"/>
      <c r="H87" s="242"/>
      <c r="I87" s="242"/>
      <c r="J87" s="242"/>
      <c r="K87" s="19"/>
      <c r="L87" s="86"/>
    </row>
    <row r="88" spans="1:12" s="12" customFormat="1">
      <c r="A88" s="243"/>
      <c r="B88" s="244"/>
      <c r="C88" s="242"/>
      <c r="D88" s="591"/>
      <c r="E88" s="242"/>
      <c r="F88" s="242"/>
      <c r="G88" s="242"/>
      <c r="H88" s="242"/>
      <c r="I88" s="242"/>
      <c r="J88" s="242"/>
      <c r="K88" s="19"/>
      <c r="L88" s="86"/>
    </row>
    <row r="89" spans="1:12" s="12" customFormat="1">
      <c r="A89" s="243"/>
      <c r="B89" s="244"/>
      <c r="C89" s="242"/>
      <c r="D89" s="591"/>
      <c r="E89" s="242"/>
      <c r="F89" s="242"/>
      <c r="G89" s="242"/>
      <c r="H89" s="242"/>
      <c r="I89" s="242"/>
      <c r="J89" s="242"/>
      <c r="K89" s="19"/>
      <c r="L89" s="86"/>
    </row>
    <row r="90" spans="1:12" s="12" customFormat="1">
      <c r="A90" s="243"/>
      <c r="B90" s="244"/>
      <c r="C90" s="242"/>
      <c r="D90" s="591"/>
      <c r="E90" s="242"/>
      <c r="F90" s="242"/>
      <c r="G90" s="242"/>
      <c r="H90" s="242"/>
      <c r="I90" s="242"/>
      <c r="J90" s="242"/>
      <c r="K90" s="19"/>
      <c r="L90" s="86"/>
    </row>
    <row r="91" spans="1:12" s="12" customFormat="1">
      <c r="A91" s="243"/>
      <c r="B91" s="244"/>
      <c r="C91" s="242"/>
      <c r="D91" s="591"/>
      <c r="E91" s="242"/>
      <c r="F91" s="242"/>
      <c r="G91" s="242"/>
      <c r="H91" s="242"/>
      <c r="I91" s="242"/>
      <c r="J91" s="242"/>
      <c r="K91" s="19"/>
      <c r="L91" s="86"/>
    </row>
    <row r="92" spans="1:12" s="12" customFormat="1">
      <c r="A92" s="243"/>
      <c r="B92" s="244"/>
      <c r="C92" s="242"/>
      <c r="D92" s="591"/>
      <c r="E92" s="242"/>
      <c r="F92" s="242"/>
      <c r="G92" s="242"/>
      <c r="H92" s="242"/>
      <c r="I92" s="242"/>
      <c r="J92" s="242"/>
      <c r="K92" s="19"/>
      <c r="L92" s="86"/>
    </row>
    <row r="93" spans="1:12" s="12" customFormat="1" ht="20.100000000000001" customHeight="1">
      <c r="A93" s="243"/>
      <c r="B93" s="244"/>
      <c r="C93" s="242"/>
      <c r="D93" s="591"/>
      <c r="E93" s="242"/>
      <c r="F93" s="242"/>
      <c r="G93" s="242"/>
      <c r="H93" s="242"/>
      <c r="I93" s="242"/>
      <c r="J93" s="242"/>
      <c r="K93" s="19"/>
      <c r="L93" s="86"/>
    </row>
    <row r="94" spans="1:12" s="12" customFormat="1" ht="20.100000000000001" customHeight="1">
      <c r="A94" s="243"/>
      <c r="B94" s="244"/>
      <c r="C94" s="242"/>
      <c r="D94" s="591"/>
      <c r="E94" s="242"/>
      <c r="F94" s="242"/>
      <c r="G94" s="242"/>
      <c r="H94" s="242"/>
      <c r="I94" s="242"/>
      <c r="J94" s="242"/>
      <c r="K94" s="19"/>
      <c r="L94" s="86"/>
    </row>
    <row r="95" spans="1:12" s="12" customFormat="1" ht="20.100000000000001" customHeight="1">
      <c r="A95" s="243"/>
      <c r="B95" s="244"/>
      <c r="C95" s="242"/>
      <c r="D95" s="591"/>
      <c r="E95" s="242"/>
      <c r="F95" s="242"/>
      <c r="G95" s="242"/>
      <c r="H95" s="242"/>
      <c r="I95" s="242"/>
      <c r="J95" s="242"/>
      <c r="K95" s="19"/>
      <c r="L95" s="86"/>
    </row>
    <row r="96" spans="1:12" s="12" customFormat="1" ht="20.100000000000001" customHeight="1">
      <c r="A96" s="243"/>
      <c r="B96" s="244"/>
      <c r="C96" s="242"/>
      <c r="D96" s="591"/>
      <c r="E96" s="242"/>
      <c r="F96" s="242"/>
      <c r="G96" s="242"/>
      <c r="H96" s="242"/>
      <c r="I96" s="242"/>
      <c r="J96" s="242"/>
      <c r="K96" s="19"/>
      <c r="L96" s="86"/>
    </row>
    <row r="97" spans="1:12" s="12" customFormat="1">
      <c r="A97" s="243"/>
      <c r="B97" s="244"/>
      <c r="C97" s="242"/>
      <c r="D97" s="591"/>
      <c r="E97" s="242"/>
      <c r="F97" s="242"/>
      <c r="G97" s="242"/>
      <c r="H97" s="242"/>
      <c r="I97" s="242"/>
      <c r="J97" s="242"/>
      <c r="K97" s="19"/>
      <c r="L97" s="86"/>
    </row>
    <row r="98" spans="1:12" s="12" customFormat="1" ht="20.100000000000001" customHeight="1">
      <c r="A98" s="243"/>
      <c r="B98" s="244"/>
      <c r="C98" s="242"/>
      <c r="D98" s="591"/>
      <c r="E98" s="242"/>
      <c r="F98" s="242"/>
      <c r="G98" s="242"/>
      <c r="H98" s="242"/>
      <c r="I98" s="242"/>
      <c r="J98" s="242"/>
      <c r="K98" s="19"/>
      <c r="L98" s="86"/>
    </row>
    <row r="99" spans="1:12" s="12" customFormat="1" ht="20.100000000000001" customHeight="1">
      <c r="A99" s="243"/>
      <c r="B99" s="244"/>
      <c r="C99" s="242"/>
      <c r="D99" s="591"/>
      <c r="E99" s="242"/>
      <c r="F99" s="242"/>
      <c r="G99" s="242"/>
      <c r="H99" s="242"/>
      <c r="I99" s="242"/>
      <c r="J99" s="242"/>
      <c r="K99" s="19"/>
      <c r="L99" s="86"/>
    </row>
    <row r="100" spans="1:12" s="12" customFormat="1" ht="20.100000000000001" customHeight="1">
      <c r="A100" s="243"/>
      <c r="B100" s="244"/>
      <c r="C100" s="242"/>
      <c r="D100" s="591"/>
      <c r="E100" s="242"/>
      <c r="F100" s="242"/>
      <c r="G100" s="242"/>
      <c r="H100" s="242"/>
      <c r="I100" s="242"/>
      <c r="J100" s="242"/>
      <c r="K100" s="19"/>
      <c r="L100" s="86"/>
    </row>
    <row r="101" spans="1:12" s="12" customFormat="1" ht="20.100000000000001" customHeight="1">
      <c r="A101" s="243"/>
      <c r="B101" s="244"/>
      <c r="C101" s="242"/>
      <c r="D101" s="591"/>
      <c r="E101" s="242"/>
      <c r="F101" s="242"/>
      <c r="G101" s="242"/>
      <c r="H101" s="242"/>
      <c r="I101" s="242"/>
      <c r="J101" s="242"/>
      <c r="K101" s="19"/>
      <c r="L101" s="86"/>
    </row>
    <row r="102" spans="1:12" s="12" customFormat="1" ht="20.100000000000001" customHeight="1">
      <c r="A102" s="243"/>
      <c r="B102" s="244"/>
      <c r="C102" s="242"/>
      <c r="D102" s="591"/>
      <c r="E102" s="242"/>
      <c r="F102" s="242"/>
      <c r="G102" s="242"/>
      <c r="H102" s="242"/>
      <c r="I102" s="242"/>
      <c r="J102" s="242"/>
      <c r="K102" s="19"/>
      <c r="L102" s="86"/>
    </row>
    <row r="103" spans="1:12" s="12" customFormat="1" ht="20.100000000000001" customHeight="1">
      <c r="A103" s="243"/>
      <c r="B103" s="244"/>
      <c r="C103" s="242"/>
      <c r="D103" s="591"/>
      <c r="E103" s="242"/>
      <c r="F103" s="242"/>
      <c r="G103" s="242"/>
      <c r="H103" s="242"/>
      <c r="I103" s="242"/>
      <c r="J103" s="242"/>
      <c r="K103" s="19"/>
      <c r="L103" s="86"/>
    </row>
    <row r="104" spans="1:12" s="12" customFormat="1" ht="20.100000000000001" customHeight="1">
      <c r="A104" s="243"/>
      <c r="B104" s="244"/>
      <c r="C104" s="242"/>
      <c r="D104" s="591"/>
      <c r="E104" s="242"/>
      <c r="F104" s="242"/>
      <c r="G104" s="242"/>
      <c r="H104" s="242"/>
      <c r="I104" s="242"/>
      <c r="J104" s="242"/>
      <c r="K104" s="19"/>
      <c r="L104" s="86"/>
    </row>
    <row r="105" spans="1:12" s="12" customFormat="1" ht="20.100000000000001" customHeight="1">
      <c r="A105" s="243"/>
      <c r="B105" s="244"/>
      <c r="C105" s="242"/>
      <c r="D105" s="591"/>
      <c r="E105" s="242"/>
      <c r="F105" s="242"/>
      <c r="G105" s="242"/>
      <c r="H105" s="242"/>
      <c r="I105" s="242"/>
      <c r="J105" s="242"/>
      <c r="K105" s="19"/>
      <c r="L105" s="86"/>
    </row>
    <row r="106" spans="1:12" s="12" customFormat="1">
      <c r="A106" s="243"/>
      <c r="B106" s="244"/>
      <c r="C106" s="242"/>
      <c r="D106" s="591"/>
      <c r="E106" s="242"/>
      <c r="F106" s="242"/>
      <c r="G106" s="242"/>
      <c r="H106" s="242"/>
      <c r="I106" s="242"/>
      <c r="J106" s="242"/>
      <c r="K106" s="19"/>
      <c r="L106" s="86"/>
    </row>
    <row r="107" spans="1:12" s="12" customFormat="1" ht="20.100000000000001" customHeight="1">
      <c r="A107" s="243"/>
      <c r="B107" s="244"/>
      <c r="C107" s="242"/>
      <c r="D107" s="591"/>
      <c r="E107" s="242"/>
      <c r="F107" s="242"/>
      <c r="G107" s="242"/>
      <c r="H107" s="242"/>
      <c r="I107" s="242"/>
      <c r="J107" s="242"/>
      <c r="K107" s="19"/>
      <c r="L107" s="86"/>
    </row>
    <row r="108" spans="1:12" s="12" customFormat="1">
      <c r="A108" s="243"/>
      <c r="B108" s="244"/>
      <c r="C108" s="242"/>
      <c r="D108" s="591"/>
      <c r="E108" s="242"/>
      <c r="F108" s="242"/>
      <c r="G108" s="242"/>
      <c r="H108" s="242"/>
      <c r="I108" s="242"/>
      <c r="J108" s="242"/>
      <c r="K108" s="19"/>
      <c r="L108" s="86"/>
    </row>
    <row r="109" spans="1:12" s="12" customFormat="1">
      <c r="A109" s="243"/>
      <c r="B109" s="244"/>
      <c r="C109" s="242"/>
      <c r="D109" s="591"/>
      <c r="E109" s="242"/>
      <c r="F109" s="242"/>
      <c r="G109" s="242"/>
      <c r="H109" s="242"/>
      <c r="I109" s="242"/>
      <c r="J109" s="242"/>
      <c r="K109" s="19"/>
      <c r="L109" s="86"/>
    </row>
    <row r="110" spans="1:12" s="12" customFormat="1">
      <c r="A110" s="243"/>
      <c r="B110" s="7"/>
      <c r="C110" s="242"/>
      <c r="D110" s="591"/>
      <c r="E110" s="242"/>
      <c r="F110" s="242"/>
      <c r="G110" s="242"/>
      <c r="H110" s="242"/>
      <c r="I110" s="242"/>
      <c r="J110" s="242"/>
      <c r="K110" s="19"/>
      <c r="L110" s="86"/>
    </row>
    <row r="111" spans="1:12" s="12" customFormat="1">
      <c r="A111" s="243"/>
      <c r="B111" s="7"/>
      <c r="C111" s="242"/>
      <c r="D111" s="591"/>
      <c r="E111" s="242"/>
      <c r="F111" s="242"/>
      <c r="G111" s="242"/>
      <c r="H111" s="242"/>
      <c r="I111" s="242"/>
      <c r="J111" s="242"/>
      <c r="K111" s="19"/>
      <c r="L111" s="86"/>
    </row>
    <row r="112" spans="1:12" s="12" customFormat="1">
      <c r="A112" s="243"/>
      <c r="B112" s="7"/>
      <c r="C112" s="242"/>
      <c r="D112" s="591"/>
      <c r="E112" s="242"/>
      <c r="F112" s="242"/>
      <c r="G112" s="242"/>
      <c r="H112" s="242"/>
      <c r="I112" s="242"/>
      <c r="J112" s="242"/>
      <c r="K112" s="19"/>
      <c r="L112" s="86"/>
    </row>
    <row r="113" spans="1:12" s="12" customFormat="1">
      <c r="A113" s="243"/>
      <c r="B113" s="7"/>
      <c r="C113" s="242"/>
      <c r="D113" s="591"/>
      <c r="E113" s="242"/>
      <c r="F113" s="242"/>
      <c r="G113" s="242"/>
      <c r="H113" s="242"/>
      <c r="I113" s="242"/>
      <c r="J113" s="242"/>
      <c r="K113" s="19"/>
      <c r="L113" s="86"/>
    </row>
    <row r="114" spans="1:12" s="12" customFormat="1">
      <c r="A114" s="243"/>
      <c r="B114" s="7"/>
      <c r="C114" s="242"/>
      <c r="D114" s="591"/>
      <c r="E114" s="242"/>
      <c r="F114" s="242"/>
      <c r="G114" s="242"/>
      <c r="H114" s="242"/>
      <c r="I114" s="242"/>
      <c r="J114" s="242"/>
      <c r="K114" s="19"/>
      <c r="L114" s="86"/>
    </row>
    <row r="115" spans="1:12" s="12" customFormat="1">
      <c r="A115" s="243"/>
      <c r="B115" s="7"/>
      <c r="C115" s="242"/>
      <c r="D115" s="591"/>
      <c r="E115" s="242"/>
      <c r="F115" s="242"/>
      <c r="G115" s="242"/>
      <c r="H115" s="242"/>
      <c r="I115" s="242"/>
      <c r="J115" s="242"/>
      <c r="K115" s="19"/>
      <c r="L115" s="86"/>
    </row>
    <row r="116" spans="1:12" s="12" customFormat="1">
      <c r="A116" s="243"/>
      <c r="B116" s="7"/>
      <c r="C116" s="242"/>
      <c r="D116" s="591"/>
      <c r="E116" s="242"/>
      <c r="F116" s="242"/>
      <c r="G116" s="242"/>
      <c r="H116" s="242"/>
      <c r="I116" s="242"/>
      <c r="J116" s="242"/>
      <c r="K116" s="19"/>
      <c r="L116" s="86"/>
    </row>
    <row r="117" spans="1:12" s="12" customFormat="1">
      <c r="A117" s="243"/>
      <c r="B117" s="7"/>
      <c r="C117" s="242"/>
      <c r="D117" s="591"/>
      <c r="E117" s="242"/>
      <c r="F117" s="242"/>
      <c r="G117" s="242"/>
      <c r="H117" s="242"/>
      <c r="I117" s="242"/>
      <c r="J117" s="242"/>
      <c r="K117" s="19"/>
      <c r="L117" s="86"/>
    </row>
    <row r="118" spans="1:12" s="12" customFormat="1">
      <c r="A118" s="243"/>
      <c r="B118" s="7"/>
      <c r="C118" s="242"/>
      <c r="D118" s="591"/>
      <c r="E118" s="242"/>
      <c r="F118" s="242"/>
      <c r="G118" s="242"/>
      <c r="H118" s="242"/>
      <c r="I118" s="242"/>
      <c r="J118" s="242"/>
      <c r="K118" s="19"/>
      <c r="L118" s="86"/>
    </row>
    <row r="119" spans="1:12" s="12" customFormat="1">
      <c r="A119" s="243"/>
      <c r="B119" s="7"/>
      <c r="C119" s="242"/>
      <c r="D119" s="591"/>
      <c r="E119" s="242"/>
      <c r="F119" s="242"/>
      <c r="G119" s="242"/>
      <c r="H119" s="242"/>
      <c r="I119" s="242"/>
      <c r="J119" s="242"/>
      <c r="K119" s="19"/>
      <c r="L119" s="86"/>
    </row>
    <row r="120" spans="1:12" s="12" customFormat="1">
      <c r="A120" s="243"/>
      <c r="B120" s="7"/>
      <c r="C120" s="242"/>
      <c r="D120" s="591"/>
      <c r="E120" s="242"/>
      <c r="F120" s="242"/>
      <c r="G120" s="242"/>
      <c r="H120" s="242"/>
      <c r="I120" s="242"/>
      <c r="J120" s="242"/>
      <c r="K120" s="19"/>
      <c r="L120" s="86"/>
    </row>
    <row r="121" spans="1:12" s="12" customFormat="1">
      <c r="A121" s="243"/>
      <c r="B121" s="7"/>
      <c r="C121" s="242"/>
      <c r="D121" s="591"/>
      <c r="E121" s="242"/>
      <c r="F121" s="242"/>
      <c r="G121" s="242"/>
      <c r="H121" s="242"/>
      <c r="I121" s="242"/>
      <c r="J121" s="242"/>
      <c r="K121" s="19"/>
      <c r="L121" s="86"/>
    </row>
    <row r="122" spans="1:12" s="12" customFormat="1">
      <c r="A122" s="243"/>
      <c r="B122" s="7"/>
      <c r="C122" s="242"/>
      <c r="D122" s="591"/>
      <c r="E122" s="242"/>
      <c r="F122" s="242"/>
      <c r="G122" s="242"/>
      <c r="H122" s="242"/>
      <c r="I122" s="242"/>
      <c r="J122" s="242"/>
      <c r="K122" s="19"/>
      <c r="L122" s="86"/>
    </row>
    <row r="123" spans="1:12" s="12" customFormat="1">
      <c r="A123" s="243"/>
      <c r="B123" s="7"/>
      <c r="C123" s="242"/>
      <c r="D123" s="591"/>
      <c r="E123" s="242"/>
      <c r="F123" s="242"/>
      <c r="G123" s="242"/>
      <c r="H123" s="242"/>
      <c r="I123" s="242"/>
      <c r="J123" s="242"/>
      <c r="K123" s="19"/>
      <c r="L123" s="86"/>
    </row>
    <row r="124" spans="1:12" s="12" customFormat="1">
      <c r="A124" s="243"/>
      <c r="B124" s="7"/>
      <c r="C124" s="242"/>
      <c r="D124" s="591"/>
      <c r="E124" s="242"/>
      <c r="F124" s="242"/>
      <c r="G124" s="242"/>
      <c r="H124" s="242"/>
      <c r="I124" s="242"/>
      <c r="J124" s="242"/>
      <c r="K124" s="19"/>
      <c r="L124" s="86"/>
    </row>
    <row r="125" spans="1:12" s="12" customFormat="1">
      <c r="A125" s="243"/>
      <c r="B125" s="7"/>
      <c r="C125" s="242"/>
      <c r="D125" s="591"/>
      <c r="E125" s="242"/>
      <c r="F125" s="242"/>
      <c r="G125" s="242"/>
      <c r="H125" s="242"/>
      <c r="I125" s="242"/>
      <c r="J125" s="242"/>
      <c r="K125" s="19"/>
      <c r="L125" s="86"/>
    </row>
    <row r="126" spans="1:12" s="12" customFormat="1">
      <c r="A126" s="243"/>
      <c r="B126" s="7"/>
      <c r="C126" s="242"/>
      <c r="D126" s="591"/>
      <c r="E126" s="242"/>
      <c r="F126" s="242"/>
      <c r="G126" s="242"/>
      <c r="H126" s="242"/>
      <c r="I126" s="242"/>
      <c r="J126" s="242"/>
      <c r="K126" s="19"/>
      <c r="L126" s="86"/>
    </row>
    <row r="127" spans="1:12" s="12" customFormat="1">
      <c r="A127" s="243"/>
      <c r="B127" s="7"/>
      <c r="C127" s="242"/>
      <c r="D127" s="591"/>
      <c r="E127" s="242"/>
      <c r="F127" s="242"/>
      <c r="G127" s="242"/>
      <c r="H127" s="242"/>
      <c r="I127" s="242"/>
      <c r="J127" s="242"/>
      <c r="K127" s="19"/>
      <c r="L127" s="86"/>
    </row>
    <row r="128" spans="1:12" s="12" customFormat="1">
      <c r="A128" s="243"/>
      <c r="B128" s="7"/>
      <c r="C128" s="242"/>
      <c r="D128" s="591"/>
      <c r="E128" s="242"/>
      <c r="F128" s="242"/>
      <c r="G128" s="242"/>
      <c r="H128" s="242"/>
      <c r="I128" s="242"/>
      <c r="J128" s="242"/>
      <c r="K128" s="19"/>
      <c r="L128" s="86"/>
    </row>
    <row r="129" spans="1:12" s="12" customFormat="1">
      <c r="A129" s="243"/>
      <c r="B129" s="7"/>
      <c r="C129" s="242"/>
      <c r="D129" s="591"/>
      <c r="E129" s="242"/>
      <c r="F129" s="242"/>
      <c r="G129" s="242"/>
      <c r="H129" s="242"/>
      <c r="I129" s="242"/>
      <c r="J129" s="242"/>
      <c r="K129" s="19"/>
      <c r="L129" s="86"/>
    </row>
    <row r="130" spans="1:12" s="12" customFormat="1">
      <c r="A130" s="243"/>
      <c r="B130" s="7"/>
      <c r="C130" s="242"/>
      <c r="D130" s="591"/>
      <c r="E130" s="242"/>
      <c r="F130" s="242"/>
      <c r="G130" s="242"/>
      <c r="H130" s="242"/>
      <c r="I130" s="242"/>
      <c r="J130" s="242"/>
      <c r="K130" s="19"/>
      <c r="L130" s="86"/>
    </row>
    <row r="131" spans="1:12" s="12" customFormat="1">
      <c r="A131" s="243"/>
      <c r="B131" s="7"/>
      <c r="C131" s="242"/>
      <c r="D131" s="591"/>
      <c r="E131" s="242"/>
      <c r="F131" s="242"/>
      <c r="G131" s="242"/>
      <c r="H131" s="242"/>
      <c r="I131" s="242"/>
      <c r="J131" s="242"/>
      <c r="K131" s="19"/>
      <c r="L131" s="86"/>
    </row>
    <row r="132" spans="1:12" s="12" customFormat="1">
      <c r="A132" s="243"/>
      <c r="B132" s="7"/>
      <c r="C132" s="242"/>
      <c r="D132" s="591"/>
      <c r="E132" s="242"/>
      <c r="F132" s="242"/>
      <c r="G132" s="242"/>
      <c r="H132" s="242"/>
      <c r="I132" s="242"/>
      <c r="J132" s="242"/>
      <c r="K132" s="19"/>
      <c r="L132" s="86"/>
    </row>
    <row r="133" spans="1:12" s="12" customFormat="1">
      <c r="A133" s="243"/>
      <c r="B133" s="7"/>
      <c r="C133" s="242"/>
      <c r="D133" s="591"/>
      <c r="E133" s="242"/>
      <c r="F133" s="242"/>
      <c r="G133" s="242"/>
      <c r="H133" s="242"/>
      <c r="I133" s="242"/>
      <c r="J133" s="242"/>
      <c r="K133" s="19"/>
      <c r="L133" s="86"/>
    </row>
    <row r="134" spans="1:12" s="12" customFormat="1">
      <c r="A134" s="243"/>
      <c r="B134" s="7"/>
      <c r="C134" s="242"/>
      <c r="D134" s="591"/>
      <c r="E134" s="242"/>
      <c r="F134" s="242"/>
      <c r="G134" s="242"/>
      <c r="H134" s="242"/>
      <c r="I134" s="242"/>
      <c r="J134" s="242"/>
      <c r="K134" s="19"/>
      <c r="L134" s="86"/>
    </row>
    <row r="135" spans="1:12" s="12" customFormat="1">
      <c r="A135" s="243"/>
      <c r="B135" s="7"/>
      <c r="C135" s="242"/>
      <c r="D135" s="591"/>
      <c r="E135" s="242"/>
      <c r="F135" s="242"/>
      <c r="G135" s="242"/>
      <c r="H135" s="242"/>
      <c r="I135" s="242"/>
      <c r="J135" s="242"/>
      <c r="K135" s="19"/>
      <c r="L135" s="86"/>
    </row>
    <row r="136" spans="1:12" s="12" customFormat="1">
      <c r="A136" s="243"/>
      <c r="B136" s="7"/>
      <c r="C136" s="242"/>
      <c r="D136" s="591"/>
      <c r="E136" s="242"/>
      <c r="F136" s="242"/>
      <c r="G136" s="242"/>
      <c r="H136" s="242"/>
      <c r="I136" s="242"/>
      <c r="J136" s="242"/>
      <c r="K136" s="19"/>
      <c r="L136" s="86"/>
    </row>
    <row r="137" spans="1:12" s="12" customFormat="1">
      <c r="A137" s="8"/>
      <c r="B137" s="7"/>
      <c r="C137" s="242"/>
      <c r="D137" s="591"/>
      <c r="E137" s="242"/>
      <c r="F137" s="242"/>
      <c r="G137" s="242"/>
      <c r="H137" s="242"/>
      <c r="I137" s="242"/>
      <c r="J137" s="242"/>
      <c r="K137" s="19"/>
      <c r="L137" s="86"/>
    </row>
    <row r="138" spans="1:12" s="12" customFormat="1">
      <c r="A138" s="8"/>
      <c r="B138" s="7"/>
      <c r="C138" s="242"/>
      <c r="D138" s="591"/>
      <c r="E138" s="242"/>
      <c r="F138" s="242"/>
      <c r="G138" s="242"/>
      <c r="H138" s="242"/>
      <c r="I138" s="242"/>
      <c r="J138" s="242"/>
      <c r="K138" s="19"/>
      <c r="L138" s="86"/>
    </row>
    <row r="139" spans="1:12" s="12" customFormat="1">
      <c r="A139" s="8"/>
      <c r="B139" s="7"/>
      <c r="C139" s="242"/>
      <c r="D139" s="591"/>
      <c r="E139" s="242"/>
      <c r="F139" s="242"/>
      <c r="G139" s="242"/>
      <c r="H139" s="242"/>
      <c r="I139" s="242"/>
      <c r="J139" s="242"/>
      <c r="K139" s="19"/>
      <c r="L139" s="86"/>
    </row>
    <row r="140" spans="1:12" s="12" customFormat="1">
      <c r="A140" s="8"/>
      <c r="B140" s="7"/>
      <c r="C140" s="242"/>
      <c r="D140" s="591"/>
      <c r="E140" s="242"/>
      <c r="F140" s="242"/>
      <c r="G140" s="242"/>
      <c r="H140" s="242"/>
      <c r="I140" s="242"/>
      <c r="J140" s="242"/>
      <c r="K140" s="19"/>
      <c r="L140" s="86"/>
    </row>
    <row r="141" spans="1:12" s="12" customFormat="1">
      <c r="A141" s="8"/>
      <c r="B141" s="7"/>
      <c r="C141" s="242"/>
      <c r="D141" s="591"/>
      <c r="E141" s="242"/>
      <c r="F141" s="242"/>
      <c r="G141" s="242"/>
      <c r="H141" s="242"/>
      <c r="I141" s="242"/>
      <c r="J141" s="242"/>
      <c r="K141" s="19"/>
      <c r="L141" s="86"/>
    </row>
    <row r="142" spans="1:12" s="12" customFormat="1">
      <c r="A142" s="8"/>
      <c r="B142" s="7"/>
      <c r="C142" s="242"/>
      <c r="D142" s="591"/>
      <c r="E142" s="242"/>
      <c r="F142" s="242"/>
      <c r="G142" s="242"/>
      <c r="H142" s="242"/>
      <c r="I142" s="242"/>
      <c r="J142" s="242"/>
      <c r="K142" s="19"/>
      <c r="L142" s="86"/>
    </row>
    <row r="143" spans="1:12" s="12" customFormat="1">
      <c r="A143" s="8"/>
      <c r="B143" s="7"/>
      <c r="C143" s="242"/>
      <c r="D143" s="591"/>
      <c r="E143" s="242"/>
      <c r="F143" s="242"/>
      <c r="G143" s="242"/>
      <c r="H143" s="242"/>
      <c r="I143" s="242"/>
      <c r="J143" s="242"/>
      <c r="K143" s="19"/>
      <c r="L143" s="86"/>
    </row>
    <row r="144" spans="1:12" s="12" customFormat="1">
      <c r="A144" s="8"/>
      <c r="B144" s="7"/>
      <c r="C144" s="242"/>
      <c r="D144" s="591"/>
      <c r="E144" s="242"/>
      <c r="F144" s="242"/>
      <c r="G144" s="242"/>
      <c r="H144" s="242"/>
      <c r="I144" s="242"/>
      <c r="J144" s="242"/>
      <c r="K144" s="19"/>
      <c r="L144" s="86"/>
    </row>
    <row r="145" spans="1:12" s="12" customFormat="1">
      <c r="A145" s="8"/>
      <c r="B145" s="7"/>
      <c r="C145" s="242"/>
      <c r="D145" s="591"/>
      <c r="E145" s="242"/>
      <c r="F145" s="242"/>
      <c r="G145" s="242"/>
      <c r="H145" s="242"/>
      <c r="I145" s="242"/>
      <c r="J145" s="242"/>
      <c r="K145" s="19"/>
      <c r="L145" s="86"/>
    </row>
    <row r="146" spans="1:12">
      <c r="K146" s="19"/>
      <c r="L146" s="86"/>
    </row>
    <row r="147" spans="1:12">
      <c r="K147" s="19"/>
      <c r="L147" s="86"/>
    </row>
    <row r="148" spans="1:12">
      <c r="K148" s="19"/>
      <c r="L148" s="86"/>
    </row>
    <row r="149" spans="1:12">
      <c r="K149" s="19"/>
      <c r="L149" s="86"/>
    </row>
    <row r="150" spans="1:12">
      <c r="K150" s="19"/>
      <c r="L150" s="86"/>
    </row>
    <row r="151" spans="1:12">
      <c r="K151" s="19"/>
      <c r="L151" s="86"/>
    </row>
    <row r="152" spans="1:12">
      <c r="K152" s="19"/>
      <c r="L152" s="86"/>
    </row>
    <row r="153" spans="1:12">
      <c r="K153" s="19"/>
      <c r="L153" s="86"/>
    </row>
    <row r="154" spans="1:12">
      <c r="K154" s="19"/>
      <c r="L154" s="86"/>
    </row>
    <row r="155" spans="1:12">
      <c r="K155" s="19"/>
      <c r="L155" s="86"/>
    </row>
    <row r="156" spans="1:12">
      <c r="K156" s="19"/>
      <c r="L156" s="86"/>
    </row>
    <row r="157" spans="1:12">
      <c r="K157" s="19"/>
      <c r="L157" s="86"/>
    </row>
    <row r="158" spans="1:12">
      <c r="K158" s="19"/>
      <c r="L158" s="86"/>
    </row>
    <row r="159" spans="1:12">
      <c r="K159" s="19"/>
      <c r="L159" s="86"/>
    </row>
    <row r="160" spans="1:12">
      <c r="K160" s="19"/>
      <c r="L160" s="86"/>
    </row>
    <row r="161" spans="11:12">
      <c r="K161" s="19"/>
      <c r="L161" s="86"/>
    </row>
    <row r="162" spans="11:12">
      <c r="K162" s="19"/>
      <c r="L162" s="86"/>
    </row>
    <row r="163" spans="11:12">
      <c r="K163" s="19"/>
      <c r="L163" s="86"/>
    </row>
    <row r="164" spans="11:12">
      <c r="K164" s="19"/>
      <c r="L164" s="86"/>
    </row>
    <row r="165" spans="11:12">
      <c r="K165" s="19"/>
      <c r="L165" s="86"/>
    </row>
    <row r="166" spans="11:12">
      <c r="K166" s="19"/>
      <c r="L166" s="86"/>
    </row>
    <row r="167" spans="11:12">
      <c r="K167" s="19"/>
      <c r="L167" s="86"/>
    </row>
    <row r="168" spans="11:12">
      <c r="K168" s="19"/>
      <c r="L168" s="86"/>
    </row>
    <row r="169" spans="11:12">
      <c r="K169" s="19"/>
      <c r="L169" s="86"/>
    </row>
    <row r="170" spans="11:12">
      <c r="K170" s="19"/>
      <c r="L170" s="86"/>
    </row>
    <row r="171" spans="11:12">
      <c r="K171" s="19"/>
      <c r="L171" s="86"/>
    </row>
    <row r="172" spans="11:12">
      <c r="K172" s="19"/>
      <c r="L172" s="86"/>
    </row>
    <row r="173" spans="11:12">
      <c r="K173" s="19"/>
      <c r="L173" s="86"/>
    </row>
    <row r="174" spans="11:12">
      <c r="K174" s="19"/>
      <c r="L174" s="86"/>
    </row>
    <row r="175" spans="11:12">
      <c r="K175" s="19"/>
      <c r="L175" s="86"/>
    </row>
    <row r="176" spans="11:12">
      <c r="K176" s="19"/>
      <c r="L176" s="86"/>
    </row>
    <row r="177" spans="11:12">
      <c r="K177" s="19"/>
      <c r="L177" s="86"/>
    </row>
    <row r="178" spans="11:12">
      <c r="K178" s="19"/>
      <c r="L178" s="86"/>
    </row>
    <row r="179" spans="11:12">
      <c r="K179" s="19"/>
      <c r="L179" s="86"/>
    </row>
    <row r="180" spans="11:12">
      <c r="K180" s="19"/>
      <c r="L180" s="86"/>
    </row>
    <row r="181" spans="11:12">
      <c r="K181" s="19"/>
      <c r="L181" s="86"/>
    </row>
    <row r="182" spans="11:12">
      <c r="K182" s="19"/>
      <c r="L182" s="86"/>
    </row>
    <row r="183" spans="11:12">
      <c r="K183" s="19"/>
      <c r="L183" s="86"/>
    </row>
    <row r="184" spans="11:12">
      <c r="K184" s="19"/>
      <c r="L184" s="86"/>
    </row>
    <row r="185" spans="11:12">
      <c r="K185" s="19"/>
      <c r="L185" s="86"/>
    </row>
    <row r="186" spans="11:12">
      <c r="K186" s="19"/>
      <c r="L186" s="86"/>
    </row>
    <row r="187" spans="11:12">
      <c r="K187" s="19"/>
      <c r="L187" s="86"/>
    </row>
    <row r="188" spans="11:12">
      <c r="K188" s="19"/>
      <c r="L188" s="86"/>
    </row>
    <row r="189" spans="11:12">
      <c r="K189" s="19"/>
      <c r="L189" s="86"/>
    </row>
    <row r="190" spans="11:12">
      <c r="K190" s="19"/>
      <c r="L190" s="86"/>
    </row>
    <row r="191" spans="11:12">
      <c r="K191" s="19"/>
      <c r="L191" s="86"/>
    </row>
    <row r="192" spans="11:12">
      <c r="K192" s="19"/>
      <c r="L192" s="86"/>
    </row>
    <row r="193" spans="11:12">
      <c r="K193" s="19"/>
      <c r="L193" s="86"/>
    </row>
    <row r="194" spans="11:12">
      <c r="K194" s="19"/>
      <c r="L194" s="86"/>
    </row>
    <row r="195" spans="11:12">
      <c r="K195" s="19"/>
      <c r="L195" s="86"/>
    </row>
    <row r="196" spans="11:12">
      <c r="K196" s="19"/>
      <c r="L196" s="86"/>
    </row>
    <row r="197" spans="11:12">
      <c r="K197" s="19"/>
      <c r="L197" s="86"/>
    </row>
    <row r="198" spans="11:12">
      <c r="K198" s="19"/>
      <c r="L198" s="86"/>
    </row>
    <row r="199" spans="11:12">
      <c r="K199" s="19"/>
      <c r="L199" s="86"/>
    </row>
    <row r="200" spans="11:12">
      <c r="K200" s="19"/>
      <c r="L200" s="86"/>
    </row>
    <row r="201" spans="11:12">
      <c r="K201" s="19"/>
      <c r="L201" s="86"/>
    </row>
    <row r="202" spans="11:12">
      <c r="K202" s="19"/>
      <c r="L202" s="86"/>
    </row>
    <row r="203" spans="11:12">
      <c r="K203" s="19"/>
      <c r="L203" s="86"/>
    </row>
    <row r="204" spans="11:12">
      <c r="K204" s="19"/>
      <c r="L204" s="86"/>
    </row>
    <row r="205" spans="11:12">
      <c r="K205" s="19"/>
      <c r="L205" s="86"/>
    </row>
    <row r="206" spans="11:12">
      <c r="K206" s="19"/>
      <c r="L206" s="86"/>
    </row>
    <row r="207" spans="11:12">
      <c r="K207" s="19"/>
      <c r="L207" s="86"/>
    </row>
    <row r="208" spans="11:12">
      <c r="K208" s="19"/>
      <c r="L208" s="86"/>
    </row>
    <row r="209" spans="11:12">
      <c r="K209" s="19"/>
      <c r="L209" s="86"/>
    </row>
    <row r="210" spans="11:12">
      <c r="K210" s="19"/>
      <c r="L210" s="86"/>
    </row>
    <row r="211" spans="11:12">
      <c r="K211" s="19"/>
      <c r="L211" s="86"/>
    </row>
    <row r="212" spans="11:12">
      <c r="K212" s="19"/>
      <c r="L212" s="86"/>
    </row>
    <row r="213" spans="11:12">
      <c r="K213" s="19"/>
      <c r="L213" s="86"/>
    </row>
    <row r="214" spans="11:12">
      <c r="K214" s="19"/>
      <c r="L214" s="86"/>
    </row>
    <row r="215" spans="11:12">
      <c r="K215" s="19"/>
      <c r="L215" s="86"/>
    </row>
    <row r="216" spans="11:12">
      <c r="K216" s="19"/>
      <c r="L216" s="86"/>
    </row>
    <row r="217" spans="11:12">
      <c r="K217" s="19"/>
      <c r="L217" s="86"/>
    </row>
    <row r="218" spans="11:12">
      <c r="K218" s="19"/>
      <c r="L218" s="86"/>
    </row>
    <row r="219" spans="11:12">
      <c r="K219" s="19"/>
      <c r="L219" s="86"/>
    </row>
    <row r="220" spans="11:12">
      <c r="K220" s="19"/>
      <c r="L220" s="86"/>
    </row>
    <row r="221" spans="11:12">
      <c r="K221" s="19"/>
      <c r="L221" s="86"/>
    </row>
    <row r="222" spans="11:12">
      <c r="K222" s="19"/>
      <c r="L222" s="86"/>
    </row>
    <row r="223" spans="11:12">
      <c r="K223" s="19"/>
      <c r="L223" s="86"/>
    </row>
    <row r="224" spans="11:12">
      <c r="K224" s="19"/>
      <c r="L224" s="86"/>
    </row>
    <row r="225" spans="11:12">
      <c r="K225" s="19"/>
      <c r="L225" s="86"/>
    </row>
    <row r="226" spans="11:12">
      <c r="K226" s="19"/>
      <c r="L226" s="86"/>
    </row>
    <row r="227" spans="11:12">
      <c r="K227" s="19"/>
      <c r="L227" s="86"/>
    </row>
    <row r="228" spans="11:12">
      <c r="K228" s="19"/>
      <c r="L228" s="86"/>
    </row>
    <row r="229" spans="11:12">
      <c r="K229" s="19"/>
      <c r="L229" s="86"/>
    </row>
    <row r="230" spans="11:12">
      <c r="K230" s="19"/>
      <c r="L230" s="86"/>
    </row>
    <row r="231" spans="11:12">
      <c r="K231" s="19"/>
      <c r="L231" s="86"/>
    </row>
    <row r="232" spans="11:12">
      <c r="K232" s="19"/>
      <c r="L232" s="86"/>
    </row>
    <row r="233" spans="11:12">
      <c r="K233" s="19"/>
      <c r="L233" s="86"/>
    </row>
    <row r="234" spans="11:12">
      <c r="K234" s="19"/>
      <c r="L234" s="86"/>
    </row>
    <row r="235" spans="11:12">
      <c r="K235" s="19"/>
      <c r="L235" s="86"/>
    </row>
    <row r="236" spans="11:12">
      <c r="K236" s="19"/>
      <c r="L236" s="86"/>
    </row>
    <row r="237" spans="11:12">
      <c r="K237" s="19"/>
      <c r="L237" s="86"/>
    </row>
    <row r="238" spans="11:12">
      <c r="K238" s="19"/>
      <c r="L238" s="86"/>
    </row>
    <row r="239" spans="11:12">
      <c r="K239" s="19"/>
      <c r="L239" s="86"/>
    </row>
    <row r="240" spans="11:12">
      <c r="K240" s="19"/>
      <c r="L240" s="86"/>
    </row>
    <row r="241" spans="11:12">
      <c r="K241" s="19"/>
      <c r="L241" s="86"/>
    </row>
    <row r="242" spans="11:12">
      <c r="K242" s="19"/>
      <c r="L242" s="86"/>
    </row>
    <row r="243" spans="11:12">
      <c r="K243" s="19"/>
      <c r="L243" s="86"/>
    </row>
    <row r="244" spans="11:12">
      <c r="K244" s="19"/>
      <c r="L244" s="86"/>
    </row>
    <row r="245" spans="11:12">
      <c r="K245" s="19"/>
      <c r="L245" s="86"/>
    </row>
    <row r="246" spans="11:12">
      <c r="K246" s="19"/>
      <c r="L246" s="86"/>
    </row>
    <row r="247" spans="11:12">
      <c r="K247" s="19"/>
      <c r="L247" s="86"/>
    </row>
    <row r="248" spans="11:12">
      <c r="K248" s="19"/>
      <c r="L248" s="86"/>
    </row>
    <row r="249" spans="11:12">
      <c r="K249" s="19"/>
      <c r="L249" s="86"/>
    </row>
    <row r="250" spans="11:12">
      <c r="K250" s="19"/>
      <c r="L250" s="86"/>
    </row>
    <row r="251" spans="11:12">
      <c r="K251" s="19"/>
      <c r="L251" s="86"/>
    </row>
    <row r="252" spans="11:12">
      <c r="K252" s="19"/>
      <c r="L252" s="86"/>
    </row>
    <row r="253" spans="11:12">
      <c r="K253" s="19"/>
      <c r="L253" s="86"/>
    </row>
    <row r="254" spans="11:12">
      <c r="K254" s="19"/>
      <c r="L254" s="86"/>
    </row>
    <row r="255" spans="11:12">
      <c r="K255" s="19"/>
      <c r="L255" s="86"/>
    </row>
    <row r="256" spans="11:12">
      <c r="K256" s="19"/>
      <c r="L256" s="86"/>
    </row>
    <row r="257" spans="11:12">
      <c r="K257" s="19"/>
      <c r="L257" s="86"/>
    </row>
    <row r="258" spans="11:12">
      <c r="K258" s="19"/>
      <c r="L258" s="86"/>
    </row>
    <row r="259" spans="11:12">
      <c r="K259" s="19"/>
      <c r="L259" s="86"/>
    </row>
  </sheetData>
  <autoFilter ref="B6:B145"/>
  <customSheetViews>
    <customSheetView guid="{CD481555-6D06-49CD-9625-98C90CC09C9A}" showPageBreaks="1" printArea="1" showAutoFilter="1">
      <selection activeCell="C52" sqref="C52:J52"/>
      <pageMargins left="0.7" right="0.7" top="0.75" bottom="0.75" header="0.3" footer="0.3"/>
      <pageSetup paperSize="9" orientation="landscape" r:id="rId1"/>
      <autoFilter ref="B6:B145"/>
    </customSheetView>
    <customSheetView guid="{9EC6AF21-4B8E-44E3-AF29-8895353139B2}" showPageBreaks="1" printArea="1" showAutoFilter="1">
      <pane ySplit="6" topLeftCell="A7" activePane="bottomLeft" state="frozen"/>
      <selection pane="bottomLeft" activeCell="C52" sqref="C52:J52"/>
      <pageMargins left="0.7" right="0.7" top="0.75" bottom="0.75" header="0.3" footer="0.3"/>
      <pageSetup paperSize="9" orientation="landscape" r:id="rId2"/>
      <autoFilter ref="B6:B145"/>
    </customSheetView>
    <customSheetView guid="{4A6D03CA-35D0-42B2-8E76-6C991766DE68}" showPageBreaks="1" printArea="1" showAutoFilter="1">
      <pane ySplit="5" topLeftCell="A14" activePane="bottomLeft" state="frozen"/>
      <selection pane="bottomLeft" activeCell="K9" sqref="K9"/>
      <pageMargins left="0.7" right="0.7" top="0.75" bottom="0.75" header="0.3" footer="0.3"/>
      <pageSetup paperSize="9" orientation="landscape" r:id="rId3"/>
      <autoFilter ref="B6:B145"/>
    </customSheetView>
    <customSheetView guid="{94FC66D5-BF29-4BE8-974C-C93BA07E9FE3}" showPageBreaks="1" printArea="1" showAutoFilter="1">
      <pane ySplit="6" topLeftCell="A17" activePane="bottomLeft" state="frozen"/>
      <selection pane="bottomLeft" activeCell="C52" sqref="C52:J52"/>
      <pageMargins left="0.7" right="0.7" top="0.75" bottom="0.75" header="0.3" footer="0.3"/>
      <pageSetup paperSize="9" orientation="landscape" r:id="rId4"/>
      <autoFilter ref="B6:B145"/>
    </customSheetView>
  </customSheetViews>
  <mergeCells count="26">
    <mergeCell ref="C21:J21"/>
    <mergeCell ref="C20:J20"/>
    <mergeCell ref="C19:J19"/>
    <mergeCell ref="H4:K4"/>
    <mergeCell ref="J5:K5"/>
    <mergeCell ref="C16:K16"/>
    <mergeCell ref="A1:K1"/>
    <mergeCell ref="A2:B2"/>
    <mergeCell ref="C2:F2"/>
    <mergeCell ref="G2:H2"/>
    <mergeCell ref="I2:J2"/>
    <mergeCell ref="G3:J3"/>
    <mergeCell ref="A3:B3"/>
    <mergeCell ref="C3:F3"/>
    <mergeCell ref="A4:B4"/>
    <mergeCell ref="C4:F4"/>
    <mergeCell ref="A5:B5"/>
    <mergeCell ref="C5:F5"/>
    <mergeCell ref="C15:J15"/>
    <mergeCell ref="C10:J10"/>
    <mergeCell ref="A10:A12"/>
    <mergeCell ref="A7:A8"/>
    <mergeCell ref="C7:J7"/>
    <mergeCell ref="C8:J8"/>
    <mergeCell ref="C9:J9"/>
    <mergeCell ref="A13:A14"/>
  </mergeCells>
  <hyperlinks>
    <hyperlink ref="B16" r:id="rId5"/>
  </hyperlinks>
  <pageMargins left="0.7" right="0.7" top="0.75" bottom="0.75" header="0.3" footer="0.3"/>
  <pageSetup paperSize="9" orientation="landscape" r:id="rId6"/>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FF0000"/>
  </sheetPr>
  <dimension ref="A1:L164"/>
  <sheetViews>
    <sheetView zoomScaleNormal="100" workbookViewId="0">
      <pane ySplit="6" topLeftCell="A46" activePane="bottomLeft" state="frozen"/>
      <selection pane="bottomLeft" activeCell="E58" sqref="E58"/>
    </sheetView>
  </sheetViews>
  <sheetFormatPr defaultRowHeight="15.75"/>
  <cols>
    <col min="1" max="1" width="11" style="8" customWidth="1"/>
    <col min="2" max="10" width="10.140625" style="7" customWidth="1"/>
    <col min="11" max="11" width="43.85546875" style="12" customWidth="1"/>
    <col min="12" max="16384" width="9.140625" style="17"/>
  </cols>
  <sheetData>
    <row r="1" spans="1:12" s="16" customFormat="1" ht="30.75" customHeight="1" thickTop="1">
      <c r="A1" s="5073" t="s">
        <v>224</v>
      </c>
      <c r="B1" s="5074"/>
      <c r="C1" s="5074"/>
      <c r="D1" s="5074"/>
      <c r="E1" s="5074"/>
      <c r="F1" s="5074"/>
      <c r="G1" s="5074"/>
      <c r="H1" s="5074"/>
      <c r="I1" s="5074"/>
      <c r="J1" s="5074"/>
      <c r="K1" s="5075"/>
      <c r="L1" s="36"/>
    </row>
    <row r="2" spans="1:12" ht="20.25" customHeight="1">
      <c r="A2" s="4845" t="s">
        <v>215</v>
      </c>
      <c r="B2" s="4846"/>
      <c r="C2" s="4630"/>
      <c r="D2" s="4631"/>
      <c r="E2" s="4631"/>
      <c r="F2" s="4632"/>
      <c r="G2" s="5076"/>
      <c r="H2" s="5101"/>
      <c r="I2" s="5093" t="s">
        <v>216</v>
      </c>
      <c r="J2" s="5094"/>
      <c r="K2" s="19"/>
      <c r="L2" s="86"/>
    </row>
    <row r="3" spans="1:12" ht="20.25" customHeight="1">
      <c r="A3" s="4845" t="s">
        <v>217</v>
      </c>
      <c r="B3" s="4846"/>
      <c r="C3" s="4630"/>
      <c r="D3" s="4631"/>
      <c r="E3" s="4631"/>
      <c r="F3" s="4632"/>
      <c r="G3" s="5088" t="s">
        <v>309</v>
      </c>
      <c r="H3" s="5089"/>
      <c r="I3" s="5093" t="s">
        <v>218</v>
      </c>
      <c r="J3" s="5094"/>
      <c r="K3" s="19"/>
      <c r="L3" s="86"/>
    </row>
    <row r="4" spans="1:12" ht="20.25" customHeight="1">
      <c r="A4" s="4845" t="s">
        <v>219</v>
      </c>
      <c r="B4" s="4846"/>
      <c r="C4" s="4630"/>
      <c r="D4" s="4631"/>
      <c r="E4" s="4631"/>
      <c r="F4" s="4632"/>
      <c r="G4" s="5088"/>
      <c r="H4" s="5089"/>
      <c r="I4" s="5093" t="s">
        <v>220</v>
      </c>
      <c r="J4" s="5094"/>
      <c r="K4" s="19"/>
      <c r="L4" s="86"/>
    </row>
    <row r="5" spans="1:12" ht="20.25" customHeight="1" thickBot="1">
      <c r="A5" s="5086" t="s">
        <v>221</v>
      </c>
      <c r="B5" s="5087"/>
      <c r="C5" s="5090"/>
      <c r="D5" s="5091"/>
      <c r="E5" s="5091"/>
      <c r="F5" s="5092"/>
      <c r="G5" s="5095"/>
      <c r="H5" s="5096"/>
      <c r="I5" s="5097"/>
      <c r="J5" s="5097"/>
      <c r="K5" s="108"/>
      <c r="L5" s="86"/>
    </row>
    <row r="6" spans="1:12" s="16" customFormat="1" ht="33.75" customHeight="1" thickTop="1" thickBot="1">
      <c r="A6" s="33" t="s">
        <v>1</v>
      </c>
      <c r="B6" s="34" t="s">
        <v>0</v>
      </c>
      <c r="C6" s="34" t="s">
        <v>2</v>
      </c>
      <c r="D6" s="34" t="s">
        <v>3</v>
      </c>
      <c r="E6" s="34" t="s">
        <v>4</v>
      </c>
      <c r="F6" s="34" t="s">
        <v>5</v>
      </c>
      <c r="G6" s="34" t="s">
        <v>6</v>
      </c>
      <c r="H6" s="34" t="s">
        <v>7</v>
      </c>
      <c r="I6" s="34" t="s">
        <v>8</v>
      </c>
      <c r="J6" s="34" t="s">
        <v>9</v>
      </c>
      <c r="K6" s="35" t="s">
        <v>10</v>
      </c>
      <c r="L6" s="36"/>
    </row>
    <row r="7" spans="1:12" ht="20.100000000000001" customHeight="1" thickTop="1">
      <c r="A7" s="1">
        <v>40615</v>
      </c>
      <c r="B7" s="2" t="s">
        <v>143</v>
      </c>
      <c r="C7" s="2"/>
      <c r="D7" s="2"/>
      <c r="E7" s="2"/>
      <c r="F7" s="2"/>
      <c r="G7" s="2"/>
      <c r="H7" s="2"/>
      <c r="I7" s="2"/>
      <c r="J7" s="2"/>
      <c r="K7" s="72" t="s">
        <v>159</v>
      </c>
      <c r="L7" s="86"/>
    </row>
    <row r="8" spans="1:12" ht="20.100000000000001" customHeight="1">
      <c r="A8" s="1">
        <v>40681</v>
      </c>
      <c r="B8" s="2" t="s">
        <v>16</v>
      </c>
      <c r="C8" s="3">
        <v>100</v>
      </c>
      <c r="D8" s="3">
        <v>97</v>
      </c>
      <c r="E8" s="3">
        <v>3</v>
      </c>
      <c r="F8" s="3">
        <v>7.2</v>
      </c>
      <c r="G8" s="3">
        <v>136</v>
      </c>
      <c r="H8" s="3"/>
      <c r="I8" s="3"/>
      <c r="J8" s="3"/>
      <c r="K8" s="20" t="s">
        <v>46</v>
      </c>
      <c r="L8" s="86"/>
    </row>
    <row r="9" spans="1:12" ht="20.100000000000001" customHeight="1" thickBot="1">
      <c r="A9" s="24">
        <v>40741</v>
      </c>
      <c r="B9" s="26" t="s">
        <v>143</v>
      </c>
      <c r="C9" s="41"/>
      <c r="D9" s="41"/>
      <c r="E9" s="41"/>
      <c r="F9" s="41"/>
      <c r="G9" s="41"/>
      <c r="H9" s="41"/>
      <c r="I9" s="41"/>
      <c r="J9" s="41"/>
      <c r="K9" s="71" t="s">
        <v>160</v>
      </c>
      <c r="L9" s="86"/>
    </row>
    <row r="10" spans="1:12" ht="20.100000000000001" customHeight="1" thickTop="1">
      <c r="A10" s="47">
        <v>40951</v>
      </c>
      <c r="B10" s="48" t="s">
        <v>143</v>
      </c>
      <c r="C10" s="49"/>
      <c r="D10" s="49"/>
      <c r="E10" s="49"/>
      <c r="F10" s="49"/>
      <c r="G10" s="49"/>
      <c r="H10" s="5098" t="s">
        <v>158</v>
      </c>
      <c r="I10" s="5099"/>
      <c r="J10" s="5100"/>
      <c r="K10" s="72" t="s">
        <v>161</v>
      </c>
      <c r="L10" s="86"/>
    </row>
    <row r="11" spans="1:12" ht="20.100000000000001" customHeight="1">
      <c r="A11" s="77">
        <v>40992</v>
      </c>
      <c r="B11" s="78" t="s">
        <v>154</v>
      </c>
      <c r="C11" s="4680" t="s">
        <v>155</v>
      </c>
      <c r="D11" s="4681"/>
      <c r="E11" s="4681"/>
      <c r="F11" s="4681"/>
      <c r="G11" s="4681"/>
      <c r="H11" s="4681"/>
      <c r="I11" s="4681"/>
      <c r="J11" s="4682"/>
      <c r="K11" s="111"/>
      <c r="L11" s="86"/>
    </row>
    <row r="12" spans="1:12" ht="20.100000000000001" customHeight="1">
      <c r="A12" s="1">
        <v>41007</v>
      </c>
      <c r="B12" s="2" t="s">
        <v>16</v>
      </c>
      <c r="C12" s="3">
        <v>110</v>
      </c>
      <c r="D12" s="80">
        <f>+C12*(100-E12)/100</f>
        <v>104.5</v>
      </c>
      <c r="E12" s="3">
        <v>5</v>
      </c>
      <c r="F12" s="3"/>
      <c r="G12" s="3">
        <v>145</v>
      </c>
      <c r="H12" s="3"/>
      <c r="I12" s="3"/>
      <c r="J12" s="3"/>
      <c r="K12" s="20" t="s">
        <v>175</v>
      </c>
      <c r="L12" s="86"/>
    </row>
    <row r="13" spans="1:12" ht="20.100000000000001" customHeight="1">
      <c r="A13" s="1">
        <v>41009</v>
      </c>
      <c r="B13" s="2" t="s">
        <v>143</v>
      </c>
      <c r="C13" s="3"/>
      <c r="D13" s="3"/>
      <c r="E13" s="3"/>
      <c r="F13" s="3"/>
      <c r="G13" s="3"/>
      <c r="H13" s="3"/>
      <c r="I13" s="3"/>
      <c r="J13" s="3"/>
      <c r="K13" s="19" t="s">
        <v>182</v>
      </c>
      <c r="L13" s="86"/>
    </row>
    <row r="14" spans="1:12" ht="63" customHeight="1">
      <c r="A14" s="1">
        <v>41037</v>
      </c>
      <c r="B14" s="2" t="s">
        <v>12</v>
      </c>
      <c r="C14" s="4627" t="s">
        <v>189</v>
      </c>
      <c r="D14" s="4628"/>
      <c r="E14" s="4628"/>
      <c r="F14" s="4628"/>
      <c r="G14" s="4628"/>
      <c r="H14" s="4628"/>
      <c r="I14" s="4628"/>
      <c r="J14" s="4629"/>
      <c r="K14" s="1799" t="s">
        <v>4046</v>
      </c>
      <c r="L14" s="86"/>
    </row>
    <row r="15" spans="1:12" ht="55.5" customHeight="1">
      <c r="A15" s="1">
        <v>41044</v>
      </c>
      <c r="B15" s="2" t="s">
        <v>34</v>
      </c>
      <c r="C15" s="4627" t="s">
        <v>192</v>
      </c>
      <c r="D15" s="4628"/>
      <c r="E15" s="4628"/>
      <c r="F15" s="4628"/>
      <c r="G15" s="4628"/>
      <c r="H15" s="4628"/>
      <c r="I15" s="4628"/>
      <c r="J15" s="4629"/>
      <c r="K15" s="19"/>
      <c r="L15" s="86"/>
    </row>
    <row r="16" spans="1:12" ht="24.75" customHeight="1">
      <c r="A16" s="1">
        <v>41053</v>
      </c>
      <c r="B16" s="2" t="s">
        <v>12</v>
      </c>
      <c r="C16" s="4644" t="s">
        <v>126</v>
      </c>
      <c r="D16" s="4645"/>
      <c r="E16" s="4645"/>
      <c r="F16" s="4645"/>
      <c r="G16" s="4645"/>
      <c r="H16" s="4645"/>
      <c r="I16" s="4645"/>
      <c r="J16" s="4646"/>
      <c r="K16" s="19"/>
      <c r="L16" s="86"/>
    </row>
    <row r="17" spans="1:12" ht="20.100000000000001" customHeight="1">
      <c r="A17" s="4642">
        <v>41119</v>
      </c>
      <c r="B17" s="2" t="s">
        <v>143</v>
      </c>
      <c r="C17" s="3"/>
      <c r="D17" s="80"/>
      <c r="E17" s="3"/>
      <c r="F17" s="3"/>
      <c r="G17" s="3"/>
      <c r="H17" s="3">
        <v>5860</v>
      </c>
      <c r="I17" s="3">
        <v>100</v>
      </c>
      <c r="J17" s="3"/>
      <c r="K17" s="19" t="s">
        <v>196</v>
      </c>
      <c r="L17" s="86"/>
    </row>
    <row r="18" spans="1:12" ht="22.5" customHeight="1">
      <c r="A18" s="4769"/>
      <c r="B18" s="2" t="s">
        <v>143</v>
      </c>
      <c r="C18" s="3"/>
      <c r="D18" s="80"/>
      <c r="E18" s="3"/>
      <c r="F18" s="3"/>
      <c r="G18" s="3"/>
      <c r="H18" s="3"/>
      <c r="I18" s="3"/>
      <c r="J18" s="3">
        <v>5745</v>
      </c>
      <c r="K18" s="19" t="s">
        <v>198</v>
      </c>
      <c r="L18" s="86"/>
    </row>
    <row r="19" spans="1:12" ht="20.100000000000001" customHeight="1">
      <c r="A19" s="4769"/>
      <c r="B19" s="2" t="s">
        <v>143</v>
      </c>
      <c r="C19" s="3"/>
      <c r="D19" s="80"/>
      <c r="E19" s="3"/>
      <c r="F19" s="3"/>
      <c r="G19" s="3"/>
      <c r="H19" s="3"/>
      <c r="I19" s="3"/>
      <c r="J19" s="3">
        <v>5625</v>
      </c>
      <c r="K19" s="19" t="s">
        <v>199</v>
      </c>
      <c r="L19" s="86"/>
    </row>
    <row r="20" spans="1:12" ht="20.100000000000001" customHeight="1">
      <c r="A20" s="4643"/>
      <c r="B20" s="2" t="s">
        <v>143</v>
      </c>
      <c r="C20" s="3"/>
      <c r="D20" s="80"/>
      <c r="E20" s="3"/>
      <c r="F20" s="3"/>
      <c r="G20" s="3"/>
      <c r="H20" s="3"/>
      <c r="I20" s="3"/>
      <c r="J20" s="3">
        <v>5405</v>
      </c>
      <c r="K20" s="19" t="s">
        <v>200</v>
      </c>
      <c r="L20" s="86"/>
    </row>
    <row r="21" spans="1:12" ht="20.100000000000001" customHeight="1">
      <c r="A21" s="29">
        <v>41191</v>
      </c>
      <c r="B21" s="6" t="s">
        <v>16</v>
      </c>
      <c r="C21" s="30">
        <v>45</v>
      </c>
      <c r="D21" s="31">
        <f>+C21*(100-E21)/100</f>
        <v>40.5</v>
      </c>
      <c r="E21" s="30">
        <v>10</v>
      </c>
      <c r="F21" s="30"/>
      <c r="G21" s="30">
        <v>120</v>
      </c>
      <c r="H21" s="30"/>
      <c r="I21" s="30"/>
      <c r="J21" s="30"/>
      <c r="K21" s="112" t="s">
        <v>272</v>
      </c>
      <c r="L21" s="86"/>
    </row>
    <row r="22" spans="1:12" ht="20.100000000000001" customHeight="1" thickBot="1">
      <c r="A22" s="54">
        <v>41192</v>
      </c>
      <c r="B22" s="55" t="s">
        <v>143</v>
      </c>
      <c r="C22" s="118"/>
      <c r="D22" s="63"/>
      <c r="E22" s="118"/>
      <c r="F22" s="118"/>
      <c r="G22" s="118"/>
      <c r="H22" s="118">
        <v>5700</v>
      </c>
      <c r="I22" s="118">
        <v>78</v>
      </c>
      <c r="J22" s="118"/>
      <c r="K22" s="240" t="s">
        <v>209</v>
      </c>
      <c r="L22" s="86"/>
    </row>
    <row r="23" spans="1:12" ht="20.100000000000001" customHeight="1" thickTop="1">
      <c r="A23" s="40">
        <v>41282</v>
      </c>
      <c r="B23" s="51" t="s">
        <v>143</v>
      </c>
      <c r="C23" s="52"/>
      <c r="D23" s="62"/>
      <c r="E23" s="52"/>
      <c r="F23" s="52"/>
      <c r="G23" s="52"/>
      <c r="H23" s="52">
        <v>5735</v>
      </c>
      <c r="I23" s="52">
        <v>100</v>
      </c>
      <c r="J23" s="52"/>
      <c r="K23" s="113" t="s">
        <v>261</v>
      </c>
      <c r="L23" s="86"/>
    </row>
    <row r="24" spans="1:12" ht="20.100000000000001" customHeight="1">
      <c r="A24" s="1">
        <v>41302</v>
      </c>
      <c r="B24" s="2" t="s">
        <v>12</v>
      </c>
      <c r="C24" s="4627" t="s">
        <v>266</v>
      </c>
      <c r="D24" s="4628"/>
      <c r="E24" s="4628"/>
      <c r="F24" s="4628"/>
      <c r="G24" s="4628"/>
      <c r="H24" s="4628"/>
      <c r="I24" s="4628"/>
      <c r="J24" s="4629"/>
      <c r="K24" s="19"/>
      <c r="L24" s="86"/>
    </row>
    <row r="25" spans="1:12" ht="15.75" customHeight="1">
      <c r="A25" s="1">
        <v>41308</v>
      </c>
      <c r="B25" s="11" t="s">
        <v>16</v>
      </c>
      <c r="C25" s="3">
        <v>55</v>
      </c>
      <c r="D25" s="80">
        <f>+C25*(100-E25)/100</f>
        <v>49.5</v>
      </c>
      <c r="E25" s="3">
        <v>10</v>
      </c>
      <c r="F25" s="3"/>
      <c r="G25" s="3">
        <v>100</v>
      </c>
      <c r="H25" s="3"/>
      <c r="I25" s="3"/>
      <c r="J25" s="3"/>
      <c r="K25" s="19" t="s">
        <v>273</v>
      </c>
      <c r="L25" s="86"/>
    </row>
    <row r="26" spans="1:12" ht="20.100000000000001" customHeight="1">
      <c r="A26" s="1">
        <v>41527</v>
      </c>
      <c r="B26" s="2" t="s">
        <v>16</v>
      </c>
      <c r="C26" s="3">
        <v>55</v>
      </c>
      <c r="D26" s="80">
        <f>+C26*(100-E26)/100</f>
        <v>49.5</v>
      </c>
      <c r="E26" s="3">
        <v>10</v>
      </c>
      <c r="F26" s="3"/>
      <c r="G26" s="3">
        <v>140</v>
      </c>
      <c r="H26" s="3"/>
      <c r="I26" s="3"/>
      <c r="J26" s="3"/>
      <c r="K26" s="19" t="s">
        <v>283</v>
      </c>
      <c r="L26" s="86"/>
    </row>
    <row r="27" spans="1:12" ht="15.75" customHeight="1">
      <c r="A27" s="1">
        <v>41567</v>
      </c>
      <c r="B27" s="2" t="s">
        <v>11</v>
      </c>
      <c r="C27" s="5114" t="s">
        <v>308</v>
      </c>
      <c r="D27" s="5115"/>
      <c r="E27" s="5115"/>
      <c r="F27" s="5115"/>
      <c r="G27" s="5115"/>
      <c r="H27" s="5115"/>
      <c r="I27" s="5115"/>
      <c r="J27" s="5116"/>
      <c r="K27" s="19"/>
      <c r="L27" s="86"/>
    </row>
    <row r="28" spans="1:12" ht="32.25" customHeight="1" thickBot="1">
      <c r="A28" s="24">
        <v>41617</v>
      </c>
      <c r="B28" s="26" t="s">
        <v>14</v>
      </c>
      <c r="C28" s="5117" t="s">
        <v>312</v>
      </c>
      <c r="D28" s="5117"/>
      <c r="E28" s="5117"/>
      <c r="F28" s="5117"/>
      <c r="G28" s="5117"/>
      <c r="H28" s="5117"/>
      <c r="I28" s="5117"/>
      <c r="J28" s="5117"/>
      <c r="K28" s="71"/>
      <c r="L28" s="86"/>
    </row>
    <row r="29" spans="1:12" ht="20.100000000000001" customHeight="1" thickTop="1">
      <c r="A29" s="47">
        <v>41651</v>
      </c>
      <c r="B29" s="48" t="s">
        <v>143</v>
      </c>
      <c r="C29" s="154"/>
      <c r="D29" s="128"/>
      <c r="E29" s="154"/>
      <c r="F29" s="154"/>
      <c r="G29" s="154"/>
      <c r="H29" s="5098" t="s">
        <v>315</v>
      </c>
      <c r="I29" s="5100"/>
      <c r="J29" s="154"/>
      <c r="K29" s="72" t="s">
        <v>316</v>
      </c>
      <c r="L29" s="86"/>
    </row>
    <row r="30" spans="1:12" ht="15.75" customHeight="1">
      <c r="A30" s="4">
        <v>41668</v>
      </c>
      <c r="B30" s="28" t="s">
        <v>16</v>
      </c>
      <c r="C30" s="161">
        <v>85</v>
      </c>
      <c r="D30" s="23">
        <f>+C30*(100-E30)/100</f>
        <v>76.5</v>
      </c>
      <c r="E30" s="161">
        <v>10</v>
      </c>
      <c r="F30" s="161"/>
      <c r="G30" s="161">
        <v>140</v>
      </c>
      <c r="H30" s="161"/>
      <c r="I30" s="161"/>
      <c r="J30" s="161"/>
      <c r="K30" s="85" t="s">
        <v>362</v>
      </c>
      <c r="L30" s="86"/>
    </row>
    <row r="31" spans="1:12" ht="20.100000000000001" customHeight="1">
      <c r="A31" s="1">
        <v>41762</v>
      </c>
      <c r="B31" s="2" t="s">
        <v>16</v>
      </c>
      <c r="C31" s="3">
        <v>50</v>
      </c>
      <c r="D31" s="80">
        <f>+C31*(100-E31)/100</f>
        <v>45</v>
      </c>
      <c r="E31" s="3">
        <v>10</v>
      </c>
      <c r="F31" s="3"/>
      <c r="G31" s="3">
        <v>40</v>
      </c>
      <c r="H31" s="3"/>
      <c r="I31" s="3"/>
      <c r="J31" s="3"/>
      <c r="K31" s="19" t="s">
        <v>20</v>
      </c>
      <c r="L31" s="86"/>
    </row>
    <row r="32" spans="1:12" ht="20.100000000000001" customHeight="1">
      <c r="A32" s="4">
        <v>41874</v>
      </c>
      <c r="B32" s="28" t="s">
        <v>16</v>
      </c>
      <c r="C32" s="187">
        <v>20</v>
      </c>
      <c r="D32" s="23">
        <f t="shared" ref="D32:D70" si="0">+C32*(100-E32)/100</f>
        <v>18</v>
      </c>
      <c r="E32" s="187">
        <v>10</v>
      </c>
      <c r="F32" s="187"/>
      <c r="G32" s="187">
        <v>120</v>
      </c>
      <c r="H32" s="187"/>
      <c r="I32" s="187"/>
      <c r="J32" s="187"/>
      <c r="K32" s="85" t="s">
        <v>20</v>
      </c>
      <c r="L32" s="86"/>
    </row>
    <row r="33" spans="1:12" ht="15.75" customHeight="1">
      <c r="A33" s="1">
        <v>41875</v>
      </c>
      <c r="B33" s="2" t="s">
        <v>143</v>
      </c>
      <c r="C33" s="3"/>
      <c r="D33" s="148"/>
      <c r="E33" s="3"/>
      <c r="F33" s="3"/>
      <c r="G33" s="3"/>
      <c r="H33" s="4630" t="s">
        <v>315</v>
      </c>
      <c r="I33" s="4632"/>
      <c r="J33" s="3"/>
      <c r="K33" s="19" t="s">
        <v>386</v>
      </c>
      <c r="L33" s="86"/>
    </row>
    <row r="34" spans="1:12" ht="18.75" customHeight="1">
      <c r="A34" s="1">
        <v>41906</v>
      </c>
      <c r="B34" s="2" t="s">
        <v>14</v>
      </c>
      <c r="C34" s="4633" t="s">
        <v>400</v>
      </c>
      <c r="D34" s="4634"/>
      <c r="E34" s="4634"/>
      <c r="F34" s="4634"/>
      <c r="G34" s="4634"/>
      <c r="H34" s="4634"/>
      <c r="I34" s="4634"/>
      <c r="J34" s="4635"/>
      <c r="K34" s="19"/>
      <c r="L34" s="86"/>
    </row>
    <row r="35" spans="1:12" ht="20.100000000000001" customHeight="1">
      <c r="A35" s="1">
        <v>41962</v>
      </c>
      <c r="B35" s="2" t="s">
        <v>143</v>
      </c>
      <c r="C35" s="3"/>
      <c r="D35" s="148"/>
      <c r="E35" s="185"/>
      <c r="F35" s="3"/>
      <c r="G35" s="3"/>
      <c r="H35" s="3">
        <v>5735</v>
      </c>
      <c r="I35" s="3">
        <v>94</v>
      </c>
      <c r="J35" s="3"/>
      <c r="K35" s="19" t="s">
        <v>405</v>
      </c>
      <c r="L35" s="86"/>
    </row>
    <row r="36" spans="1:12" ht="15.75" customHeight="1" thickBot="1">
      <c r="A36" s="24">
        <v>41994</v>
      </c>
      <c r="B36" s="26" t="s">
        <v>16</v>
      </c>
      <c r="C36" s="195">
        <v>45</v>
      </c>
      <c r="D36" s="42">
        <f t="shared" si="0"/>
        <v>40.5</v>
      </c>
      <c r="E36" s="195">
        <v>10</v>
      </c>
      <c r="F36" s="195"/>
      <c r="G36" s="195">
        <v>100</v>
      </c>
      <c r="H36" s="195"/>
      <c r="I36" s="195"/>
      <c r="J36" s="195"/>
      <c r="K36" s="71" t="s">
        <v>283</v>
      </c>
      <c r="L36" s="86"/>
    </row>
    <row r="37" spans="1:12" ht="15.75" customHeight="1" thickTop="1">
      <c r="A37" s="47">
        <v>42020</v>
      </c>
      <c r="B37" s="48" t="s">
        <v>425</v>
      </c>
      <c r="C37" s="5102" t="s">
        <v>426</v>
      </c>
      <c r="D37" s="5103"/>
      <c r="E37" s="5103"/>
      <c r="F37" s="5103"/>
      <c r="G37" s="5103"/>
      <c r="H37" s="5103"/>
      <c r="I37" s="5103"/>
      <c r="J37" s="5104"/>
      <c r="K37" s="72"/>
      <c r="L37" s="86"/>
    </row>
    <row r="38" spans="1:12" ht="20.100000000000001" customHeight="1">
      <c r="A38" s="1">
        <v>42050</v>
      </c>
      <c r="B38" s="221" t="s">
        <v>143</v>
      </c>
      <c r="C38" s="193"/>
      <c r="D38" s="194"/>
      <c r="E38" s="193"/>
      <c r="F38" s="193"/>
      <c r="G38" s="193"/>
      <c r="H38" s="4630" t="s">
        <v>440</v>
      </c>
      <c r="I38" s="4631"/>
      <c r="J38" s="4632"/>
      <c r="K38" s="20" t="s">
        <v>441</v>
      </c>
      <c r="L38" s="86"/>
    </row>
    <row r="39" spans="1:12" ht="20.100000000000001" customHeight="1">
      <c r="A39" s="1">
        <v>42071</v>
      </c>
      <c r="B39" s="232" t="s">
        <v>41</v>
      </c>
      <c r="C39" s="4644" t="s">
        <v>460</v>
      </c>
      <c r="D39" s="4645"/>
      <c r="E39" s="4645"/>
      <c r="F39" s="4645"/>
      <c r="G39" s="4645"/>
      <c r="H39" s="4645"/>
      <c r="I39" s="4645"/>
      <c r="J39" s="4646"/>
      <c r="K39" s="19"/>
      <c r="L39" s="86"/>
    </row>
    <row r="40" spans="1:12" ht="20.100000000000001" customHeight="1">
      <c r="A40" s="1">
        <v>42082</v>
      </c>
      <c r="B40" s="232" t="s">
        <v>32</v>
      </c>
      <c r="C40" s="4644" t="s">
        <v>462</v>
      </c>
      <c r="D40" s="4645"/>
      <c r="E40" s="4645"/>
      <c r="F40" s="4645"/>
      <c r="G40" s="4645"/>
      <c r="H40" s="4645"/>
      <c r="I40" s="4645"/>
      <c r="J40" s="4646"/>
      <c r="K40" s="19"/>
      <c r="L40" s="86"/>
    </row>
    <row r="41" spans="1:12" ht="33" customHeight="1">
      <c r="A41" s="4642">
        <v>42120</v>
      </c>
      <c r="B41" s="249" t="s">
        <v>12</v>
      </c>
      <c r="C41" s="4627" t="s">
        <v>475</v>
      </c>
      <c r="D41" s="4628"/>
      <c r="E41" s="4628"/>
      <c r="F41" s="4628"/>
      <c r="G41" s="4628"/>
      <c r="H41" s="4628"/>
      <c r="I41" s="4628"/>
      <c r="J41" s="4629"/>
      <c r="K41" s="19"/>
      <c r="L41" s="86"/>
    </row>
    <row r="42" spans="1:12" ht="20.100000000000001" customHeight="1">
      <c r="A42" s="4769"/>
      <c r="B42" s="248" t="s">
        <v>15</v>
      </c>
      <c r="C42" s="4644" t="s">
        <v>473</v>
      </c>
      <c r="D42" s="4645"/>
      <c r="E42" s="4645"/>
      <c r="F42" s="4645"/>
      <c r="G42" s="4645"/>
      <c r="H42" s="4645"/>
      <c r="I42" s="4645"/>
      <c r="J42" s="4646"/>
      <c r="K42" s="19"/>
      <c r="L42" s="86"/>
    </row>
    <row r="43" spans="1:12" ht="65.25" customHeight="1">
      <c r="A43" s="4643"/>
      <c r="B43" s="248" t="s">
        <v>284</v>
      </c>
      <c r="C43" s="4627" t="s">
        <v>474</v>
      </c>
      <c r="D43" s="4628"/>
      <c r="E43" s="4628"/>
      <c r="F43" s="4628"/>
      <c r="G43" s="4628"/>
      <c r="H43" s="4628"/>
      <c r="I43" s="4628"/>
      <c r="J43" s="4629"/>
      <c r="K43" s="19"/>
      <c r="L43" s="86"/>
    </row>
    <row r="44" spans="1:12" ht="20.25" customHeight="1">
      <c r="A44" s="1">
        <v>42122</v>
      </c>
      <c r="B44" s="249" t="s">
        <v>27</v>
      </c>
      <c r="C44" s="4644" t="s">
        <v>477</v>
      </c>
      <c r="D44" s="4645"/>
      <c r="E44" s="4645"/>
      <c r="F44" s="4645"/>
      <c r="G44" s="4645"/>
      <c r="H44" s="4645"/>
      <c r="I44" s="4645"/>
      <c r="J44" s="4646"/>
      <c r="K44" s="19"/>
      <c r="L44" s="86"/>
    </row>
    <row r="45" spans="1:12" ht="20.100000000000001" customHeight="1">
      <c r="A45" s="1">
        <v>42128</v>
      </c>
      <c r="B45" s="257" t="s">
        <v>16</v>
      </c>
      <c r="C45" s="3">
        <v>30</v>
      </c>
      <c r="D45" s="148">
        <f t="shared" si="0"/>
        <v>27</v>
      </c>
      <c r="E45" s="3">
        <v>10</v>
      </c>
      <c r="F45" s="3"/>
      <c r="G45" s="3">
        <v>100</v>
      </c>
      <c r="H45" s="3"/>
      <c r="I45" s="3"/>
      <c r="J45" s="3"/>
      <c r="K45" s="19" t="s">
        <v>283</v>
      </c>
      <c r="L45" s="86"/>
    </row>
    <row r="46" spans="1:12" ht="15.75" customHeight="1">
      <c r="A46" s="1">
        <v>42147</v>
      </c>
      <c r="B46" s="515" t="s">
        <v>143</v>
      </c>
      <c r="C46" s="3"/>
      <c r="D46" s="148"/>
      <c r="E46" s="3"/>
      <c r="F46" s="3"/>
      <c r="G46" s="3"/>
      <c r="H46" s="4630" t="s">
        <v>1906</v>
      </c>
      <c r="I46" s="4631"/>
      <c r="J46" s="4632"/>
      <c r="K46" s="19" t="s">
        <v>1907</v>
      </c>
      <c r="L46" s="86"/>
    </row>
    <row r="47" spans="1:12" ht="15.75" customHeight="1">
      <c r="A47" s="1">
        <v>42181</v>
      </c>
      <c r="B47" s="577" t="s">
        <v>16</v>
      </c>
      <c r="C47" s="3">
        <v>15</v>
      </c>
      <c r="D47" s="148">
        <f t="shared" si="0"/>
        <v>13.8</v>
      </c>
      <c r="E47" s="3">
        <v>8</v>
      </c>
      <c r="F47" s="3"/>
      <c r="G47" s="3">
        <v>140</v>
      </c>
      <c r="H47" s="3"/>
      <c r="I47" s="3"/>
      <c r="J47" s="3"/>
      <c r="K47" s="19" t="s">
        <v>1985</v>
      </c>
      <c r="L47" s="86"/>
    </row>
    <row r="48" spans="1:12" ht="15.75" customHeight="1">
      <c r="A48" s="1">
        <v>42214</v>
      </c>
      <c r="B48" s="634" t="s">
        <v>12</v>
      </c>
      <c r="C48" s="4644" t="s">
        <v>445</v>
      </c>
      <c r="D48" s="4645"/>
      <c r="E48" s="4645"/>
      <c r="F48" s="4645"/>
      <c r="G48" s="4645"/>
      <c r="H48" s="4645"/>
      <c r="I48" s="4645"/>
      <c r="J48" s="4646"/>
      <c r="K48" s="19"/>
      <c r="L48" s="86"/>
    </row>
    <row r="49" spans="1:12" ht="40.5" customHeight="1" thickBot="1">
      <c r="A49" s="1727">
        <v>42231</v>
      </c>
      <c r="B49" s="1732" t="s">
        <v>12</v>
      </c>
      <c r="C49" s="5111" t="s">
        <v>2134</v>
      </c>
      <c r="D49" s="5112"/>
      <c r="E49" s="5112"/>
      <c r="F49" s="5112"/>
      <c r="G49" s="5112"/>
      <c r="H49" s="5112"/>
      <c r="I49" s="5112"/>
      <c r="J49" s="5113"/>
      <c r="K49" s="71"/>
      <c r="L49" s="86"/>
    </row>
    <row r="50" spans="1:12" ht="15.75" customHeight="1" thickTop="1" thickBot="1">
      <c r="A50" s="1763">
        <v>42538</v>
      </c>
      <c r="B50" s="1764" t="s">
        <v>27</v>
      </c>
      <c r="C50" s="5108" t="s">
        <v>3373</v>
      </c>
      <c r="D50" s="5109"/>
      <c r="E50" s="5109"/>
      <c r="F50" s="5109"/>
      <c r="G50" s="5109"/>
      <c r="H50" s="5109"/>
      <c r="I50" s="5109"/>
      <c r="J50" s="5110"/>
      <c r="K50" s="1765"/>
      <c r="L50" s="86"/>
    </row>
    <row r="51" spans="1:12" s="800" customFormat="1" ht="27.75" customHeight="1" thickTop="1">
      <c r="A51" s="1719">
        <v>42816</v>
      </c>
      <c r="B51" s="1741" t="s">
        <v>143</v>
      </c>
      <c r="C51" s="1761"/>
      <c r="D51" s="1761"/>
      <c r="E51" s="1761"/>
      <c r="F51" s="1761"/>
      <c r="G51" s="1761"/>
      <c r="H51" s="1761"/>
      <c r="I51" s="1761"/>
      <c r="J51" s="1761">
        <v>3220</v>
      </c>
      <c r="K51" s="1762" t="s">
        <v>9</v>
      </c>
    </row>
    <row r="52" spans="1:12" ht="20.100000000000001" customHeight="1" thickBot="1">
      <c r="A52" s="54">
        <v>42955</v>
      </c>
      <c r="B52" s="55" t="s">
        <v>143</v>
      </c>
      <c r="C52" s="2197"/>
      <c r="D52" s="63"/>
      <c r="E52" s="2197"/>
      <c r="F52" s="2197"/>
      <c r="G52" s="2197"/>
      <c r="H52" s="2197"/>
      <c r="I52" s="2197"/>
      <c r="J52" s="2197">
        <v>3510</v>
      </c>
      <c r="K52" s="981" t="s">
        <v>9</v>
      </c>
      <c r="L52" s="86"/>
    </row>
    <row r="53" spans="1:12" ht="65.25" customHeight="1" thickTop="1" thickBot="1">
      <c r="A53" s="1763">
        <v>43271</v>
      </c>
      <c r="B53" s="1764" t="s">
        <v>11</v>
      </c>
      <c r="C53" s="5105" t="s">
        <v>4743</v>
      </c>
      <c r="D53" s="5106"/>
      <c r="E53" s="5106"/>
      <c r="F53" s="5106"/>
      <c r="G53" s="5106"/>
      <c r="H53" s="5106"/>
      <c r="I53" s="5106"/>
      <c r="J53" s="5107"/>
      <c r="K53" s="1765"/>
      <c r="L53" s="86"/>
    </row>
    <row r="54" spans="1:12" ht="20.100000000000001" customHeight="1" thickTop="1">
      <c r="A54" s="2610"/>
      <c r="B54" s="2614"/>
      <c r="C54" s="52"/>
      <c r="D54" s="62">
        <f t="shared" si="0"/>
        <v>0</v>
      </c>
      <c r="E54" s="52"/>
      <c r="F54" s="52"/>
      <c r="G54" s="52"/>
      <c r="H54" s="52"/>
      <c r="I54" s="52"/>
      <c r="J54" s="52"/>
      <c r="K54" s="113"/>
      <c r="L54" s="86"/>
    </row>
    <row r="55" spans="1:12" ht="20.100000000000001" customHeight="1">
      <c r="A55" s="1"/>
      <c r="B55" s="2"/>
      <c r="C55" s="3"/>
      <c r="D55" s="148">
        <f t="shared" si="0"/>
        <v>0</v>
      </c>
      <c r="E55" s="3"/>
      <c r="F55" s="3"/>
      <c r="G55" s="3"/>
      <c r="H55" s="3"/>
      <c r="I55" s="3"/>
      <c r="J55" s="3"/>
      <c r="K55" s="19"/>
      <c r="L55" s="86"/>
    </row>
    <row r="56" spans="1:12" ht="20.100000000000001" customHeight="1">
      <c r="A56" s="1"/>
      <c r="B56" s="2"/>
      <c r="C56" s="3"/>
      <c r="D56" s="148">
        <f t="shared" si="0"/>
        <v>0</v>
      </c>
      <c r="E56" s="3"/>
      <c r="F56" s="3"/>
      <c r="G56" s="3"/>
      <c r="H56" s="3"/>
      <c r="I56" s="3"/>
      <c r="J56" s="3"/>
      <c r="K56" s="19"/>
      <c r="L56" s="86"/>
    </row>
    <row r="57" spans="1:12" ht="20.100000000000001" customHeight="1">
      <c r="A57" s="1"/>
      <c r="B57" s="2"/>
      <c r="C57" s="3"/>
      <c r="D57" s="148">
        <f t="shared" si="0"/>
        <v>0</v>
      </c>
      <c r="E57" s="3"/>
      <c r="F57" s="3"/>
      <c r="G57" s="3"/>
      <c r="H57" s="3"/>
      <c r="I57" s="3"/>
      <c r="J57" s="3"/>
      <c r="K57" s="19"/>
      <c r="L57" s="86"/>
    </row>
    <row r="58" spans="1:12" ht="20.100000000000001" customHeight="1">
      <c r="A58" s="1"/>
      <c r="B58" s="2"/>
      <c r="C58" s="3"/>
      <c r="D58" s="148">
        <f t="shared" si="0"/>
        <v>0</v>
      </c>
      <c r="E58" s="3"/>
      <c r="F58" s="3"/>
      <c r="G58" s="3"/>
      <c r="H58" s="3"/>
      <c r="I58" s="3"/>
      <c r="J58" s="3"/>
      <c r="K58" s="19"/>
      <c r="L58" s="86"/>
    </row>
    <row r="59" spans="1:12" ht="20.100000000000001" customHeight="1">
      <c r="A59" s="1"/>
      <c r="B59" s="2"/>
      <c r="C59" s="3"/>
      <c r="D59" s="148">
        <f t="shared" si="0"/>
        <v>0</v>
      </c>
      <c r="E59" s="3"/>
      <c r="F59" s="3"/>
      <c r="G59" s="3"/>
      <c r="H59" s="3"/>
      <c r="I59" s="3"/>
      <c r="J59" s="3"/>
      <c r="K59" s="19"/>
      <c r="L59" s="86"/>
    </row>
    <row r="60" spans="1:12" ht="15.75" customHeight="1">
      <c r="A60" s="1"/>
      <c r="B60" s="2"/>
      <c r="C60" s="3"/>
      <c r="D60" s="148">
        <f t="shared" si="0"/>
        <v>0</v>
      </c>
      <c r="E60" s="3"/>
      <c r="F60" s="3"/>
      <c r="G60" s="3"/>
      <c r="H60" s="3"/>
      <c r="I60" s="3"/>
      <c r="J60" s="3"/>
      <c r="K60" s="19"/>
      <c r="L60" s="86"/>
    </row>
    <row r="61" spans="1:12" ht="20.100000000000001" customHeight="1">
      <c r="A61" s="1"/>
      <c r="B61" s="2"/>
      <c r="C61" s="3"/>
      <c r="D61" s="148">
        <f t="shared" si="0"/>
        <v>0</v>
      </c>
      <c r="E61" s="3"/>
      <c r="F61" s="3"/>
      <c r="G61" s="3"/>
      <c r="H61" s="3"/>
      <c r="I61" s="3"/>
      <c r="J61" s="3"/>
      <c r="K61" s="19"/>
      <c r="L61" s="86"/>
    </row>
    <row r="62" spans="1:12" ht="20.100000000000001" customHeight="1">
      <c r="A62" s="1"/>
      <c r="B62" s="2"/>
      <c r="C62" s="3"/>
      <c r="D62" s="148">
        <f t="shared" si="0"/>
        <v>0</v>
      </c>
      <c r="E62" s="3"/>
      <c r="F62" s="3"/>
      <c r="G62" s="3"/>
      <c r="H62" s="3"/>
      <c r="I62" s="3"/>
      <c r="J62" s="3"/>
      <c r="K62" s="19"/>
      <c r="L62" s="86"/>
    </row>
    <row r="63" spans="1:12" ht="15.75" customHeight="1">
      <c r="A63" s="1"/>
      <c r="B63" s="2"/>
      <c r="C63" s="3"/>
      <c r="D63" s="148">
        <f t="shared" si="0"/>
        <v>0</v>
      </c>
      <c r="E63" s="3"/>
      <c r="F63" s="3"/>
      <c r="G63" s="3"/>
      <c r="H63" s="3"/>
      <c r="I63" s="3"/>
      <c r="J63" s="3"/>
      <c r="K63" s="19"/>
      <c r="L63" s="86"/>
    </row>
    <row r="64" spans="1:12" ht="15.75" customHeight="1">
      <c r="A64" s="1"/>
      <c r="B64" s="2"/>
      <c r="C64" s="3"/>
      <c r="D64" s="148">
        <f t="shared" si="0"/>
        <v>0</v>
      </c>
      <c r="E64" s="3"/>
      <c r="F64" s="3"/>
      <c r="G64" s="3"/>
      <c r="H64" s="3"/>
      <c r="I64" s="3"/>
      <c r="J64" s="3"/>
      <c r="K64" s="19"/>
      <c r="L64" s="86"/>
    </row>
    <row r="65" spans="1:12" ht="15.75" customHeight="1">
      <c r="A65" s="1"/>
      <c r="B65" s="2"/>
      <c r="C65" s="3"/>
      <c r="D65" s="148">
        <f t="shared" si="0"/>
        <v>0</v>
      </c>
      <c r="E65" s="3"/>
      <c r="F65" s="3"/>
      <c r="G65" s="3"/>
      <c r="H65" s="3"/>
      <c r="I65" s="3"/>
      <c r="J65" s="3"/>
      <c r="K65" s="19"/>
      <c r="L65" s="86"/>
    </row>
    <row r="66" spans="1:12" ht="15.75" customHeight="1">
      <c r="A66" s="1"/>
      <c r="B66" s="2"/>
      <c r="C66" s="3"/>
      <c r="D66" s="148">
        <f t="shared" si="0"/>
        <v>0</v>
      </c>
      <c r="E66" s="3"/>
      <c r="F66" s="3"/>
      <c r="G66" s="3"/>
      <c r="H66" s="3"/>
      <c r="I66" s="3"/>
      <c r="J66" s="3"/>
      <c r="K66" s="19"/>
      <c r="L66" s="86"/>
    </row>
    <row r="67" spans="1:12" ht="15.75" customHeight="1">
      <c r="A67" s="1"/>
      <c r="B67" s="2"/>
      <c r="C67" s="3"/>
      <c r="D67" s="148">
        <f t="shared" si="0"/>
        <v>0</v>
      </c>
      <c r="E67" s="3"/>
      <c r="F67" s="3"/>
      <c r="G67" s="3"/>
      <c r="H67" s="3"/>
      <c r="I67" s="3"/>
      <c r="J67" s="3"/>
      <c r="K67" s="19"/>
      <c r="L67" s="86"/>
    </row>
    <row r="68" spans="1:12" ht="15.75" customHeight="1">
      <c r="A68" s="1"/>
      <c r="B68" s="2"/>
      <c r="C68" s="3"/>
      <c r="D68" s="148">
        <f t="shared" si="0"/>
        <v>0</v>
      </c>
      <c r="E68" s="3"/>
      <c r="F68" s="3"/>
      <c r="G68" s="3"/>
      <c r="H68" s="3"/>
      <c r="I68" s="3"/>
      <c r="J68" s="3"/>
      <c r="K68" s="19"/>
      <c r="L68" s="86"/>
    </row>
    <row r="69" spans="1:12" ht="20.100000000000001" customHeight="1">
      <c r="A69" s="1"/>
      <c r="B69" s="2"/>
      <c r="C69" s="3"/>
      <c r="D69" s="148">
        <f t="shared" si="0"/>
        <v>0</v>
      </c>
      <c r="E69" s="3"/>
      <c r="F69" s="3"/>
      <c r="G69" s="3"/>
      <c r="H69" s="3"/>
      <c r="I69" s="3"/>
      <c r="J69" s="3"/>
      <c r="K69" s="19"/>
      <c r="L69" s="86"/>
    </row>
    <row r="70" spans="1:12" ht="15.75" customHeight="1">
      <c r="A70" s="1"/>
      <c r="B70" s="2"/>
      <c r="C70" s="3"/>
      <c r="D70" s="148">
        <f t="shared" si="0"/>
        <v>0</v>
      </c>
      <c r="E70" s="3"/>
      <c r="F70" s="3"/>
      <c r="G70" s="3"/>
      <c r="H70" s="3"/>
      <c r="I70" s="3"/>
      <c r="J70" s="3"/>
    </row>
    <row r="71" spans="1:12" ht="20.100000000000001" customHeight="1">
      <c r="A71" s="1"/>
      <c r="B71" s="2"/>
      <c r="C71" s="3"/>
      <c r="D71" s="3"/>
      <c r="E71" s="3"/>
      <c r="F71" s="3"/>
      <c r="G71" s="3"/>
      <c r="H71" s="3"/>
      <c r="I71" s="3"/>
      <c r="J71" s="3"/>
    </row>
    <row r="72" spans="1:12" ht="15.75" customHeight="1">
      <c r="A72" s="1"/>
      <c r="B72" s="2"/>
      <c r="C72" s="3"/>
      <c r="D72" s="3"/>
      <c r="E72" s="3"/>
      <c r="F72" s="3"/>
      <c r="G72" s="3"/>
      <c r="H72" s="3"/>
      <c r="I72" s="3"/>
      <c r="J72" s="3"/>
    </row>
    <row r="73" spans="1:12" ht="15.75" customHeight="1">
      <c r="A73" s="1"/>
      <c r="B73" s="2"/>
      <c r="C73" s="3"/>
      <c r="D73" s="3"/>
      <c r="E73" s="3"/>
      <c r="F73" s="3"/>
      <c r="G73" s="3"/>
      <c r="H73" s="3"/>
      <c r="I73" s="3"/>
      <c r="J73" s="3"/>
    </row>
    <row r="74" spans="1:12" ht="15.75" customHeight="1">
      <c r="A74" s="1"/>
      <c r="B74" s="2"/>
      <c r="C74" s="3"/>
      <c r="D74" s="3"/>
      <c r="E74" s="3"/>
      <c r="F74" s="3"/>
      <c r="G74" s="3"/>
      <c r="H74" s="3"/>
      <c r="I74" s="3"/>
      <c r="J74" s="3"/>
    </row>
    <row r="75" spans="1:12" ht="15.75" customHeight="1">
      <c r="A75" s="1"/>
      <c r="B75" s="2"/>
      <c r="C75" s="3"/>
      <c r="D75" s="3"/>
      <c r="E75" s="3"/>
      <c r="F75" s="3"/>
      <c r="G75" s="3"/>
      <c r="H75" s="3"/>
      <c r="I75" s="3"/>
      <c r="J75" s="3"/>
    </row>
    <row r="76" spans="1:12" ht="15.75" customHeight="1">
      <c r="A76" s="1"/>
      <c r="B76" s="2"/>
      <c r="C76" s="3"/>
      <c r="D76" s="3"/>
      <c r="E76" s="3"/>
      <c r="F76" s="3"/>
      <c r="G76" s="3"/>
      <c r="H76" s="3"/>
      <c r="I76" s="3"/>
      <c r="J76" s="3"/>
    </row>
    <row r="77" spans="1:12" ht="20.100000000000001" customHeight="1">
      <c r="A77" s="1"/>
      <c r="B77" s="2"/>
      <c r="C77" s="3"/>
      <c r="D77" s="3"/>
      <c r="E77" s="3"/>
      <c r="F77" s="3"/>
      <c r="G77" s="3"/>
      <c r="H77" s="3"/>
      <c r="I77" s="3"/>
      <c r="J77" s="3"/>
    </row>
    <row r="78" spans="1:12" ht="20.100000000000001" customHeight="1">
      <c r="A78" s="1"/>
      <c r="B78" s="2"/>
      <c r="C78" s="3"/>
      <c r="D78" s="3"/>
      <c r="E78" s="3"/>
      <c r="F78" s="3"/>
      <c r="G78" s="3"/>
      <c r="H78" s="3"/>
      <c r="I78" s="3"/>
      <c r="J78" s="3"/>
    </row>
    <row r="79" spans="1:12" ht="20.100000000000001" customHeight="1">
      <c r="A79" s="1"/>
      <c r="B79" s="2"/>
      <c r="C79" s="3"/>
      <c r="D79" s="3"/>
      <c r="E79" s="3"/>
      <c r="F79" s="3"/>
      <c r="G79" s="3"/>
      <c r="H79" s="3"/>
      <c r="I79" s="3"/>
      <c r="J79" s="3"/>
    </row>
    <row r="80" spans="1:12" ht="20.100000000000001" customHeight="1">
      <c r="A80" s="1"/>
      <c r="B80" s="2"/>
      <c r="C80" s="3"/>
      <c r="D80" s="3"/>
      <c r="E80" s="3"/>
      <c r="F80" s="3"/>
      <c r="G80" s="3"/>
      <c r="H80" s="3"/>
      <c r="I80" s="3"/>
      <c r="J80" s="3"/>
    </row>
    <row r="81" spans="1:10" ht="20.100000000000001" customHeight="1">
      <c r="A81" s="1"/>
      <c r="B81" s="2"/>
      <c r="C81" s="3"/>
      <c r="D81" s="3"/>
      <c r="E81" s="3"/>
      <c r="F81" s="3"/>
      <c r="G81" s="3"/>
      <c r="H81" s="3"/>
      <c r="I81" s="3"/>
      <c r="J81" s="3"/>
    </row>
    <row r="82" spans="1:10" ht="20.100000000000001" customHeight="1">
      <c r="A82" s="1"/>
      <c r="B82" s="2"/>
      <c r="C82" s="3"/>
      <c r="D82" s="3"/>
      <c r="E82" s="3"/>
      <c r="F82" s="3"/>
      <c r="G82" s="3"/>
      <c r="H82" s="3"/>
      <c r="I82" s="3"/>
      <c r="J82" s="3"/>
    </row>
    <row r="83" spans="1:10" ht="20.100000000000001" customHeight="1">
      <c r="A83" s="1"/>
      <c r="B83" s="2"/>
      <c r="C83" s="3"/>
      <c r="D83" s="3"/>
      <c r="E83" s="3"/>
      <c r="F83" s="3"/>
      <c r="G83" s="3"/>
      <c r="H83" s="3"/>
      <c r="I83" s="3"/>
      <c r="J83" s="3"/>
    </row>
    <row r="84" spans="1:10" ht="20.100000000000001" customHeight="1">
      <c r="A84" s="1"/>
      <c r="B84" s="2"/>
      <c r="C84" s="3"/>
      <c r="D84" s="3"/>
      <c r="E84" s="3"/>
      <c r="F84" s="3"/>
      <c r="G84" s="3"/>
      <c r="H84" s="3"/>
      <c r="I84" s="3"/>
      <c r="J84" s="3"/>
    </row>
    <row r="85" spans="1:10" ht="15.75" customHeight="1">
      <c r="A85" s="1"/>
      <c r="B85" s="2"/>
      <c r="C85" s="3"/>
      <c r="D85" s="3"/>
      <c r="E85" s="3"/>
      <c r="F85" s="3"/>
      <c r="G85" s="3"/>
      <c r="H85" s="3"/>
      <c r="I85" s="3"/>
      <c r="J85" s="3"/>
    </row>
    <row r="86" spans="1:10" ht="20.100000000000001" customHeight="1">
      <c r="A86" s="1"/>
      <c r="B86" s="2"/>
      <c r="C86" s="3"/>
      <c r="D86" s="3"/>
      <c r="E86" s="3"/>
      <c r="F86" s="3"/>
      <c r="G86" s="3"/>
      <c r="H86" s="3"/>
      <c r="I86" s="3"/>
      <c r="J86" s="3"/>
    </row>
    <row r="87" spans="1:10" ht="15.75" customHeight="1">
      <c r="A87" s="1"/>
      <c r="B87" s="2"/>
      <c r="C87" s="3"/>
      <c r="D87" s="3"/>
      <c r="E87" s="3"/>
      <c r="F87" s="3"/>
      <c r="G87" s="3"/>
      <c r="H87" s="3"/>
      <c r="I87" s="3"/>
      <c r="J87" s="3"/>
    </row>
    <row r="88" spans="1:10" ht="20.100000000000001" customHeight="1">
      <c r="A88" s="1"/>
      <c r="B88" s="2"/>
      <c r="C88" s="3"/>
      <c r="D88" s="3"/>
      <c r="E88" s="3"/>
      <c r="F88" s="3"/>
      <c r="G88" s="3"/>
      <c r="H88" s="3"/>
      <c r="I88" s="3"/>
      <c r="J88" s="3"/>
    </row>
    <row r="89" spans="1:10" ht="15.75" customHeight="1">
      <c r="A89" s="1"/>
      <c r="B89" s="2"/>
      <c r="C89" s="3"/>
      <c r="D89" s="3"/>
      <c r="E89" s="3"/>
      <c r="F89" s="3"/>
      <c r="G89" s="3"/>
      <c r="H89" s="3"/>
      <c r="I89" s="3"/>
      <c r="J89" s="3"/>
    </row>
    <row r="90" spans="1:10" ht="15.75" customHeight="1">
      <c r="A90" s="1"/>
      <c r="B90" s="2"/>
      <c r="C90" s="3"/>
      <c r="D90" s="3"/>
      <c r="E90" s="3"/>
      <c r="F90" s="3"/>
      <c r="G90" s="3"/>
      <c r="H90" s="3"/>
      <c r="I90" s="3"/>
      <c r="J90" s="3"/>
    </row>
    <row r="91" spans="1:10" ht="15.75" customHeight="1">
      <c r="A91" s="1"/>
      <c r="B91" s="2"/>
      <c r="C91" s="3"/>
      <c r="D91" s="3"/>
      <c r="E91" s="3"/>
      <c r="F91" s="3"/>
      <c r="G91" s="3"/>
      <c r="H91" s="3"/>
      <c r="I91" s="3"/>
      <c r="J91" s="3"/>
    </row>
    <row r="92" spans="1:10" ht="20.100000000000001" customHeight="1">
      <c r="A92" s="1"/>
      <c r="B92" s="2"/>
      <c r="C92" s="3"/>
      <c r="D92" s="3"/>
      <c r="E92" s="3"/>
      <c r="F92" s="3"/>
      <c r="G92" s="3"/>
      <c r="H92" s="3"/>
      <c r="I92" s="3"/>
      <c r="J92" s="3"/>
    </row>
    <row r="93" spans="1:10" ht="20.100000000000001" customHeight="1">
      <c r="A93" s="1"/>
      <c r="B93" s="2"/>
      <c r="C93" s="3"/>
      <c r="D93" s="3"/>
      <c r="E93" s="3"/>
      <c r="F93" s="3"/>
      <c r="G93" s="3"/>
      <c r="H93" s="3"/>
      <c r="I93" s="3"/>
      <c r="J93" s="3"/>
    </row>
    <row r="94" spans="1:10" ht="20.100000000000001" customHeight="1">
      <c r="A94" s="1"/>
      <c r="B94" s="2"/>
      <c r="C94" s="3"/>
      <c r="D94" s="3"/>
      <c r="E94" s="3"/>
      <c r="F94" s="3"/>
      <c r="G94" s="3"/>
      <c r="H94" s="3"/>
      <c r="I94" s="3"/>
      <c r="J94" s="3"/>
    </row>
    <row r="95" spans="1:10" ht="20.100000000000001" customHeight="1">
      <c r="A95" s="1"/>
      <c r="B95" s="2"/>
      <c r="C95" s="3"/>
      <c r="D95" s="3"/>
      <c r="E95" s="3"/>
      <c r="F95" s="3"/>
      <c r="G95" s="3"/>
      <c r="H95" s="3"/>
      <c r="I95" s="3"/>
      <c r="J95" s="3"/>
    </row>
    <row r="96" spans="1:10" ht="15.75" customHeight="1">
      <c r="A96" s="1"/>
      <c r="B96" s="2"/>
      <c r="C96" s="3"/>
      <c r="D96" s="3"/>
      <c r="E96" s="3"/>
      <c r="F96" s="3"/>
      <c r="G96" s="3"/>
      <c r="H96" s="3"/>
      <c r="I96" s="3"/>
      <c r="J96" s="3"/>
    </row>
    <row r="97" spans="1:10" ht="15.75" customHeight="1">
      <c r="A97" s="1"/>
      <c r="B97" s="2"/>
      <c r="C97" s="3"/>
      <c r="D97" s="3"/>
      <c r="E97" s="3"/>
      <c r="F97" s="3"/>
      <c r="G97" s="3"/>
      <c r="H97" s="3"/>
      <c r="I97" s="3"/>
      <c r="J97" s="3"/>
    </row>
    <row r="98" spans="1:10" ht="15.75" customHeight="1">
      <c r="A98" s="1"/>
      <c r="B98" s="2"/>
      <c r="C98" s="3"/>
      <c r="D98" s="3"/>
      <c r="E98" s="3"/>
      <c r="F98" s="3"/>
      <c r="G98" s="3"/>
      <c r="H98" s="3"/>
      <c r="I98" s="3"/>
      <c r="J98" s="3"/>
    </row>
    <row r="99" spans="1:10" ht="20.100000000000001" customHeight="1">
      <c r="A99" s="1"/>
      <c r="B99" s="2"/>
      <c r="C99" s="3"/>
      <c r="D99" s="3"/>
      <c r="E99" s="3"/>
      <c r="F99" s="3"/>
      <c r="G99" s="3"/>
      <c r="H99" s="3"/>
      <c r="I99" s="3"/>
      <c r="J99" s="3"/>
    </row>
    <row r="100" spans="1:10" ht="15.75" customHeight="1">
      <c r="A100" s="1"/>
      <c r="B100" s="2"/>
      <c r="C100" s="3"/>
      <c r="D100" s="3"/>
      <c r="E100" s="3"/>
      <c r="F100" s="3"/>
      <c r="G100" s="3"/>
      <c r="H100" s="3"/>
      <c r="I100" s="3"/>
      <c r="J100" s="3"/>
    </row>
    <row r="101" spans="1:10" ht="15.75" customHeight="1">
      <c r="A101" s="1"/>
      <c r="B101" s="2"/>
      <c r="C101" s="3"/>
      <c r="D101" s="3"/>
      <c r="E101" s="3"/>
      <c r="F101" s="3"/>
      <c r="G101" s="3"/>
      <c r="H101" s="3"/>
      <c r="I101" s="3"/>
      <c r="J101" s="3"/>
    </row>
    <row r="102" spans="1:10" ht="15.75" customHeight="1">
      <c r="A102" s="1"/>
      <c r="B102" s="2"/>
      <c r="C102" s="3"/>
      <c r="D102" s="3"/>
      <c r="E102" s="3"/>
      <c r="F102" s="3"/>
      <c r="G102" s="3"/>
      <c r="H102" s="3"/>
      <c r="I102" s="3"/>
      <c r="J102" s="3"/>
    </row>
    <row r="103" spans="1:10" ht="20.100000000000001" customHeight="1">
      <c r="A103" s="1"/>
      <c r="B103" s="2"/>
      <c r="C103" s="3"/>
      <c r="D103" s="3"/>
      <c r="E103" s="3"/>
      <c r="F103" s="3"/>
      <c r="G103" s="3"/>
      <c r="H103" s="3"/>
      <c r="I103" s="3"/>
      <c r="J103" s="3"/>
    </row>
    <row r="104" spans="1:10" ht="20.100000000000001" customHeight="1">
      <c r="A104" s="1"/>
      <c r="B104" s="2"/>
      <c r="C104" s="3"/>
      <c r="D104" s="3"/>
      <c r="E104" s="3"/>
      <c r="F104" s="3"/>
      <c r="G104" s="3"/>
      <c r="H104" s="3"/>
      <c r="I104" s="3"/>
      <c r="J104" s="3"/>
    </row>
    <row r="105" spans="1:10" ht="15.75" customHeight="1">
      <c r="A105" s="1"/>
      <c r="B105" s="2"/>
      <c r="C105" s="3"/>
      <c r="D105" s="3"/>
      <c r="E105" s="3"/>
      <c r="F105" s="3"/>
      <c r="G105" s="3"/>
      <c r="H105" s="3"/>
      <c r="I105" s="3"/>
      <c r="J105" s="3"/>
    </row>
    <row r="106" spans="1:10" ht="15.75" customHeight="1">
      <c r="A106" s="1"/>
      <c r="B106" s="2"/>
      <c r="C106" s="3"/>
      <c r="D106" s="3"/>
      <c r="E106" s="3"/>
      <c r="F106" s="3"/>
      <c r="G106" s="3"/>
      <c r="H106" s="3"/>
      <c r="I106" s="3"/>
      <c r="J106" s="3"/>
    </row>
    <row r="107" spans="1:10" ht="15.75" customHeight="1">
      <c r="A107" s="1"/>
      <c r="B107" s="2"/>
      <c r="C107" s="3"/>
      <c r="D107" s="3"/>
      <c r="E107" s="3"/>
      <c r="F107" s="3"/>
      <c r="G107" s="3"/>
      <c r="H107" s="3"/>
      <c r="I107" s="3"/>
      <c r="J107" s="3"/>
    </row>
    <row r="108" spans="1:10" ht="15.75" customHeight="1">
      <c r="A108" s="1"/>
      <c r="B108" s="2"/>
      <c r="C108" s="3"/>
      <c r="D108" s="3"/>
      <c r="E108" s="3"/>
      <c r="F108" s="3"/>
      <c r="G108" s="3"/>
      <c r="H108" s="3"/>
      <c r="I108" s="3"/>
      <c r="J108" s="3"/>
    </row>
    <row r="109" spans="1:10" ht="15.75" customHeight="1">
      <c r="A109" s="1"/>
      <c r="B109" s="2"/>
      <c r="C109" s="3"/>
      <c r="D109" s="3"/>
      <c r="E109" s="3"/>
      <c r="F109" s="3"/>
      <c r="G109" s="3"/>
      <c r="H109" s="3"/>
      <c r="I109" s="3"/>
      <c r="J109" s="3"/>
    </row>
    <row r="110" spans="1:10" ht="15.75" customHeight="1">
      <c r="A110" s="1"/>
      <c r="B110" s="2"/>
      <c r="C110" s="3"/>
      <c r="D110" s="3"/>
      <c r="E110" s="3"/>
      <c r="F110" s="3"/>
      <c r="G110" s="3"/>
      <c r="H110" s="3"/>
      <c r="I110" s="3"/>
      <c r="J110" s="3"/>
    </row>
    <row r="111" spans="1:10" ht="20.100000000000001" customHeight="1">
      <c r="A111" s="1"/>
      <c r="B111" s="2"/>
      <c r="C111" s="3"/>
      <c r="D111" s="3"/>
      <c r="E111" s="3"/>
      <c r="F111" s="3"/>
      <c r="G111" s="3"/>
      <c r="H111" s="3"/>
      <c r="I111" s="3"/>
      <c r="J111" s="3"/>
    </row>
    <row r="112" spans="1:10" ht="20.100000000000001" customHeight="1">
      <c r="A112" s="1"/>
      <c r="B112" s="2"/>
      <c r="C112" s="3"/>
      <c r="D112" s="3"/>
      <c r="E112" s="3"/>
      <c r="F112" s="3"/>
      <c r="G112" s="3"/>
      <c r="H112" s="3"/>
      <c r="I112" s="3"/>
      <c r="J112" s="3"/>
    </row>
    <row r="113" spans="1:10" ht="20.100000000000001" customHeight="1">
      <c r="A113" s="1"/>
      <c r="B113" s="2"/>
      <c r="C113" s="3"/>
      <c r="D113" s="3"/>
      <c r="E113" s="3"/>
      <c r="F113" s="3"/>
      <c r="G113" s="3"/>
      <c r="H113" s="3"/>
      <c r="I113" s="3"/>
      <c r="J113" s="3"/>
    </row>
    <row r="114" spans="1:10" ht="20.100000000000001" customHeight="1">
      <c r="A114" s="1"/>
      <c r="B114" s="2"/>
      <c r="C114" s="3"/>
      <c r="D114" s="3"/>
      <c r="E114" s="3"/>
      <c r="F114" s="3"/>
      <c r="G114" s="3"/>
      <c r="H114" s="3"/>
      <c r="I114" s="3"/>
      <c r="J114" s="3"/>
    </row>
    <row r="115" spans="1:10" ht="15.75" customHeight="1">
      <c r="A115" s="1"/>
      <c r="B115" s="2"/>
      <c r="C115" s="3"/>
      <c r="D115" s="3"/>
      <c r="E115" s="3"/>
      <c r="F115" s="3"/>
      <c r="G115" s="3"/>
      <c r="H115" s="3"/>
      <c r="I115" s="3"/>
      <c r="J115" s="3"/>
    </row>
    <row r="116" spans="1:10" ht="20.100000000000001" customHeight="1">
      <c r="A116" s="1"/>
      <c r="B116" s="2"/>
      <c r="C116" s="3"/>
      <c r="D116" s="3"/>
      <c r="E116" s="3"/>
      <c r="F116" s="3"/>
      <c r="G116" s="3"/>
      <c r="H116" s="3"/>
      <c r="I116" s="3"/>
      <c r="J116" s="3"/>
    </row>
    <row r="117" spans="1:10" ht="20.100000000000001" customHeight="1">
      <c r="A117" s="1"/>
      <c r="B117" s="2"/>
      <c r="C117" s="3"/>
      <c r="D117" s="3"/>
      <c r="E117" s="3"/>
      <c r="F117" s="3"/>
      <c r="G117" s="3"/>
      <c r="H117" s="3"/>
      <c r="I117" s="3"/>
      <c r="J117" s="3"/>
    </row>
    <row r="118" spans="1:10" ht="20.100000000000001" customHeight="1">
      <c r="A118" s="1"/>
      <c r="B118" s="2"/>
      <c r="C118" s="3"/>
      <c r="D118" s="3"/>
      <c r="E118" s="3"/>
      <c r="F118" s="3"/>
      <c r="G118" s="3"/>
      <c r="H118" s="3"/>
      <c r="I118" s="3"/>
      <c r="J118" s="3"/>
    </row>
    <row r="119" spans="1:10" ht="20.100000000000001" customHeight="1">
      <c r="A119" s="1"/>
      <c r="B119" s="2"/>
      <c r="C119" s="3"/>
      <c r="D119" s="3"/>
      <c r="E119" s="3"/>
      <c r="F119" s="3"/>
      <c r="G119" s="3"/>
      <c r="H119" s="3"/>
      <c r="I119" s="3"/>
      <c r="J119" s="3"/>
    </row>
    <row r="120" spans="1:10" ht="20.100000000000001" customHeight="1">
      <c r="A120" s="1"/>
      <c r="B120" s="2"/>
      <c r="C120" s="3"/>
      <c r="D120" s="3"/>
      <c r="E120" s="3"/>
      <c r="F120" s="3"/>
      <c r="G120" s="3"/>
      <c r="H120" s="3"/>
      <c r="I120" s="3"/>
      <c r="J120" s="3"/>
    </row>
    <row r="121" spans="1:10" ht="20.100000000000001" customHeight="1">
      <c r="A121" s="1"/>
      <c r="B121" s="2"/>
      <c r="C121" s="3"/>
      <c r="D121" s="3"/>
      <c r="E121" s="3"/>
      <c r="F121" s="3"/>
      <c r="G121" s="3"/>
      <c r="H121" s="3"/>
      <c r="I121" s="3"/>
      <c r="J121" s="3"/>
    </row>
    <row r="122" spans="1:10" ht="20.100000000000001" customHeight="1">
      <c r="A122" s="1"/>
      <c r="B122" s="2"/>
      <c r="C122" s="3"/>
      <c r="D122" s="3"/>
      <c r="E122" s="3"/>
      <c r="F122" s="3"/>
      <c r="G122" s="3"/>
      <c r="H122" s="3"/>
      <c r="I122" s="3"/>
      <c r="J122" s="3"/>
    </row>
    <row r="123" spans="1:10" ht="20.100000000000001" customHeight="1">
      <c r="A123" s="1"/>
      <c r="B123" s="2"/>
      <c r="C123" s="3"/>
      <c r="D123" s="3"/>
      <c r="E123" s="3"/>
      <c r="F123" s="3"/>
      <c r="G123" s="3"/>
      <c r="H123" s="3"/>
      <c r="I123" s="3"/>
      <c r="J123" s="3"/>
    </row>
    <row r="124" spans="1:10" ht="15.75" customHeight="1">
      <c r="A124" s="1"/>
      <c r="B124" s="2"/>
      <c r="C124" s="3"/>
      <c r="D124" s="3"/>
      <c r="E124" s="3"/>
      <c r="F124" s="3"/>
      <c r="G124" s="3"/>
      <c r="H124" s="3"/>
      <c r="I124" s="3"/>
      <c r="J124" s="3"/>
    </row>
    <row r="125" spans="1:10" ht="20.100000000000001" customHeight="1">
      <c r="A125" s="1"/>
      <c r="B125" s="2"/>
      <c r="C125" s="3"/>
      <c r="D125" s="3"/>
      <c r="E125" s="3"/>
      <c r="F125" s="3"/>
      <c r="G125" s="3"/>
      <c r="H125" s="3"/>
      <c r="I125" s="3"/>
      <c r="J125" s="3"/>
    </row>
    <row r="126" spans="1:10" ht="15.75" customHeight="1">
      <c r="A126" s="1"/>
      <c r="B126" s="2"/>
      <c r="C126" s="3"/>
      <c r="D126" s="3"/>
      <c r="E126" s="3"/>
      <c r="F126" s="3"/>
      <c r="G126" s="3"/>
      <c r="H126" s="3"/>
      <c r="I126" s="3"/>
      <c r="J126" s="3"/>
    </row>
    <row r="127" spans="1:10" ht="15.75" customHeight="1">
      <c r="A127" s="1"/>
      <c r="B127" s="2"/>
      <c r="C127" s="3"/>
      <c r="D127" s="3"/>
      <c r="E127" s="3"/>
      <c r="F127" s="3"/>
      <c r="G127" s="3"/>
      <c r="H127" s="3"/>
      <c r="I127" s="3"/>
      <c r="J127" s="3"/>
    </row>
    <row r="128" spans="1:10" ht="15.75" customHeight="1">
      <c r="A128" s="1"/>
      <c r="C128" s="3"/>
      <c r="D128" s="3"/>
      <c r="E128" s="3"/>
      <c r="F128" s="3"/>
      <c r="G128" s="3"/>
      <c r="H128" s="3"/>
      <c r="I128" s="3"/>
      <c r="J128" s="3"/>
    </row>
    <row r="129" spans="1:10" ht="15.75" customHeight="1">
      <c r="A129" s="1"/>
      <c r="C129" s="3"/>
      <c r="D129" s="3"/>
      <c r="E129" s="3"/>
      <c r="F129" s="3"/>
      <c r="G129" s="3"/>
      <c r="H129" s="3"/>
      <c r="I129" s="3"/>
      <c r="J129" s="3"/>
    </row>
    <row r="130" spans="1:10" ht="15.75" customHeight="1">
      <c r="A130" s="1"/>
      <c r="C130" s="3"/>
      <c r="D130" s="3"/>
      <c r="E130" s="3"/>
      <c r="F130" s="3"/>
      <c r="G130" s="3"/>
      <c r="H130" s="3"/>
      <c r="I130" s="3"/>
      <c r="J130" s="3"/>
    </row>
    <row r="131" spans="1:10" ht="15.75" customHeight="1">
      <c r="A131" s="1"/>
      <c r="C131" s="3"/>
      <c r="D131" s="3"/>
      <c r="E131" s="3"/>
      <c r="F131" s="3"/>
      <c r="G131" s="3"/>
      <c r="H131" s="3"/>
      <c r="I131" s="3"/>
      <c r="J131" s="3"/>
    </row>
    <row r="132" spans="1:10" ht="15.75" customHeight="1">
      <c r="A132" s="1"/>
      <c r="C132" s="3"/>
      <c r="D132" s="3"/>
      <c r="E132" s="3"/>
      <c r="F132" s="3"/>
      <c r="G132" s="3"/>
      <c r="H132" s="3"/>
      <c r="I132" s="3"/>
      <c r="J132" s="3"/>
    </row>
    <row r="133" spans="1:10" ht="15.75" customHeight="1">
      <c r="A133" s="1"/>
      <c r="C133" s="3"/>
      <c r="D133" s="3"/>
      <c r="E133" s="3"/>
      <c r="F133" s="3"/>
      <c r="G133" s="3"/>
      <c r="H133" s="3"/>
      <c r="I133" s="3"/>
      <c r="J133" s="3"/>
    </row>
    <row r="134" spans="1:10" ht="15.75" customHeight="1">
      <c r="A134" s="1"/>
      <c r="C134" s="3"/>
      <c r="D134" s="3"/>
      <c r="E134" s="3"/>
      <c r="F134" s="3"/>
      <c r="G134" s="3"/>
      <c r="H134" s="3"/>
      <c r="I134" s="3"/>
      <c r="J134" s="3"/>
    </row>
    <row r="135" spans="1:10" ht="15.75" customHeight="1">
      <c r="A135" s="1"/>
      <c r="C135" s="3"/>
      <c r="D135" s="3"/>
      <c r="E135" s="3"/>
      <c r="F135" s="3"/>
      <c r="G135" s="3"/>
      <c r="H135" s="3"/>
      <c r="I135" s="3"/>
      <c r="J135" s="3"/>
    </row>
    <row r="136" spans="1:10" ht="15.75" customHeight="1">
      <c r="A136" s="1"/>
      <c r="C136" s="3"/>
      <c r="D136" s="3"/>
      <c r="E136" s="3"/>
      <c r="F136" s="3"/>
      <c r="G136" s="3"/>
      <c r="H136" s="3"/>
      <c r="I136" s="3"/>
      <c r="J136" s="3"/>
    </row>
    <row r="137" spans="1:10" ht="15.75" customHeight="1">
      <c r="A137" s="1"/>
      <c r="C137" s="3"/>
      <c r="D137" s="3"/>
      <c r="E137" s="3"/>
      <c r="F137" s="3"/>
      <c r="G137" s="3"/>
      <c r="H137" s="3"/>
      <c r="I137" s="3"/>
      <c r="J137" s="3"/>
    </row>
    <row r="138" spans="1:10" ht="15.75" customHeight="1">
      <c r="A138" s="1"/>
      <c r="C138" s="3"/>
      <c r="D138" s="3"/>
      <c r="E138" s="3"/>
      <c r="F138" s="3"/>
      <c r="G138" s="3"/>
      <c r="H138" s="3"/>
      <c r="I138" s="3"/>
      <c r="J138" s="3"/>
    </row>
    <row r="139" spans="1:10" ht="15.75" customHeight="1">
      <c r="A139" s="1"/>
      <c r="C139" s="3"/>
      <c r="D139" s="3"/>
      <c r="E139" s="3"/>
      <c r="F139" s="3"/>
      <c r="G139" s="3"/>
      <c r="H139" s="3"/>
      <c r="I139" s="3"/>
      <c r="J139" s="3"/>
    </row>
    <row r="140" spans="1:10" ht="15.75" customHeight="1">
      <c r="A140" s="1"/>
      <c r="C140" s="3"/>
      <c r="D140" s="3"/>
      <c r="E140" s="3"/>
      <c r="F140" s="3"/>
      <c r="G140" s="3"/>
      <c r="H140" s="3"/>
      <c r="I140" s="3"/>
      <c r="J140" s="3"/>
    </row>
    <row r="141" spans="1:10" ht="15.75" customHeight="1">
      <c r="A141" s="1"/>
      <c r="C141" s="3"/>
      <c r="D141" s="3"/>
      <c r="E141" s="3"/>
      <c r="F141" s="3"/>
      <c r="G141" s="3"/>
      <c r="H141" s="3"/>
      <c r="I141" s="3"/>
      <c r="J141" s="3"/>
    </row>
    <row r="142" spans="1:10" ht="15.75" customHeight="1">
      <c r="A142" s="1"/>
      <c r="C142" s="3"/>
      <c r="D142" s="3"/>
      <c r="E142" s="3"/>
      <c r="F142" s="3"/>
      <c r="G142" s="3"/>
      <c r="H142" s="3"/>
      <c r="I142" s="3"/>
      <c r="J142" s="3"/>
    </row>
    <row r="143" spans="1:10" ht="15.75" customHeight="1">
      <c r="A143" s="1"/>
      <c r="C143" s="3"/>
      <c r="D143" s="3"/>
      <c r="E143" s="3"/>
      <c r="F143" s="3"/>
      <c r="G143" s="3"/>
      <c r="H143" s="3"/>
      <c r="I143" s="3"/>
      <c r="J143" s="3"/>
    </row>
    <row r="144" spans="1:10" ht="15.75" customHeight="1">
      <c r="A144" s="1"/>
      <c r="C144" s="3"/>
      <c r="D144" s="3"/>
      <c r="E144" s="3"/>
      <c r="F144" s="3"/>
      <c r="G144" s="3"/>
      <c r="H144" s="3"/>
      <c r="I144" s="3"/>
      <c r="J144" s="3"/>
    </row>
    <row r="145" spans="1:10" ht="15.75" customHeight="1">
      <c r="A145" s="1"/>
      <c r="C145" s="3"/>
      <c r="D145" s="3"/>
      <c r="E145" s="3"/>
      <c r="F145" s="3"/>
      <c r="G145" s="3"/>
      <c r="H145" s="3"/>
      <c r="I145" s="3"/>
      <c r="J145" s="3"/>
    </row>
    <row r="146" spans="1:10" ht="15.75" customHeight="1">
      <c r="A146" s="1"/>
      <c r="C146" s="3"/>
      <c r="D146" s="3"/>
      <c r="E146" s="3"/>
      <c r="F146" s="3"/>
      <c r="G146" s="3"/>
      <c r="H146" s="3"/>
      <c r="I146" s="3"/>
      <c r="J146" s="3"/>
    </row>
    <row r="147" spans="1:10" ht="15.75" customHeight="1">
      <c r="A147" s="1"/>
      <c r="C147" s="3"/>
      <c r="D147" s="3"/>
      <c r="E147" s="3"/>
      <c r="F147" s="3"/>
      <c r="G147" s="3"/>
      <c r="H147" s="3"/>
      <c r="I147" s="3"/>
      <c r="J147" s="3"/>
    </row>
    <row r="148" spans="1:10" ht="15.75" customHeight="1">
      <c r="A148" s="1"/>
      <c r="C148" s="3"/>
      <c r="D148" s="3"/>
      <c r="E148" s="3"/>
      <c r="F148" s="3"/>
      <c r="G148" s="3"/>
      <c r="H148" s="3"/>
      <c r="I148" s="3"/>
      <c r="J148" s="3"/>
    </row>
    <row r="149" spans="1:10" ht="15.75" customHeight="1">
      <c r="A149" s="1"/>
      <c r="C149" s="3"/>
      <c r="D149" s="3"/>
      <c r="E149" s="3"/>
      <c r="F149" s="3"/>
      <c r="G149" s="3"/>
      <c r="H149" s="3"/>
      <c r="I149" s="3"/>
      <c r="J149" s="3"/>
    </row>
    <row r="150" spans="1:10" ht="15.75" customHeight="1">
      <c r="A150" s="1"/>
      <c r="C150" s="3"/>
      <c r="D150" s="3"/>
      <c r="E150" s="3"/>
      <c r="F150" s="3"/>
      <c r="G150" s="3"/>
      <c r="H150" s="3"/>
      <c r="I150" s="3"/>
      <c r="J150" s="3"/>
    </row>
    <row r="151" spans="1:10" ht="15.75" customHeight="1">
      <c r="A151" s="1"/>
      <c r="C151" s="3"/>
      <c r="D151" s="3"/>
      <c r="E151" s="3"/>
      <c r="F151" s="3"/>
      <c r="G151" s="3"/>
      <c r="H151" s="3"/>
      <c r="I151" s="3"/>
      <c r="J151" s="3"/>
    </row>
    <row r="152" spans="1:10" ht="15.75" customHeight="1">
      <c r="A152" s="1"/>
      <c r="C152" s="3"/>
      <c r="D152" s="3"/>
      <c r="E152" s="3"/>
      <c r="F152" s="3"/>
      <c r="G152" s="3"/>
      <c r="H152" s="3"/>
      <c r="I152" s="3"/>
      <c r="J152" s="3"/>
    </row>
    <row r="153" spans="1:10" ht="15.75" customHeight="1">
      <c r="A153" s="1"/>
      <c r="C153" s="3"/>
      <c r="D153" s="3"/>
      <c r="E153" s="3"/>
      <c r="F153" s="3"/>
      <c r="G153" s="3"/>
      <c r="H153" s="3"/>
      <c r="I153" s="3"/>
      <c r="J153" s="3"/>
    </row>
    <row r="154" spans="1:10" ht="15.75" customHeight="1">
      <c r="A154" s="1"/>
      <c r="C154" s="3"/>
      <c r="D154" s="3"/>
      <c r="E154" s="3"/>
      <c r="F154" s="3"/>
      <c r="G154" s="3"/>
      <c r="H154" s="3"/>
      <c r="I154" s="3"/>
      <c r="J154" s="3"/>
    </row>
    <row r="155" spans="1:10" ht="15.75" customHeight="1">
      <c r="C155" s="3"/>
      <c r="D155" s="3"/>
      <c r="E155" s="3"/>
      <c r="F155" s="3"/>
      <c r="G155" s="3"/>
      <c r="H155" s="3"/>
      <c r="I155" s="3"/>
      <c r="J155" s="3"/>
    </row>
    <row r="156" spans="1:10" ht="15.75" customHeight="1">
      <c r="C156" s="3"/>
      <c r="D156" s="3"/>
      <c r="E156" s="3"/>
      <c r="F156" s="3"/>
      <c r="G156" s="3"/>
      <c r="H156" s="3"/>
      <c r="I156" s="3"/>
      <c r="J156" s="3"/>
    </row>
    <row r="157" spans="1:10" ht="15.75" customHeight="1">
      <c r="C157" s="3"/>
      <c r="D157" s="3"/>
      <c r="E157" s="3"/>
      <c r="F157" s="3"/>
      <c r="G157" s="3"/>
      <c r="H157" s="3"/>
      <c r="I157" s="3"/>
      <c r="J157" s="3"/>
    </row>
    <row r="158" spans="1:10" ht="15.75" customHeight="1">
      <c r="C158" s="3"/>
      <c r="D158" s="3"/>
      <c r="E158" s="3"/>
      <c r="F158" s="3"/>
      <c r="G158" s="3"/>
      <c r="H158" s="3"/>
      <c r="I158" s="3"/>
      <c r="J158" s="3"/>
    </row>
    <row r="159" spans="1:10" ht="15.75" customHeight="1">
      <c r="C159" s="3"/>
      <c r="D159" s="3"/>
      <c r="E159" s="3"/>
      <c r="F159" s="3"/>
      <c r="G159" s="3"/>
      <c r="H159" s="3"/>
      <c r="I159" s="3"/>
      <c r="J159" s="3"/>
    </row>
    <row r="160" spans="1:10" ht="15.75" customHeight="1">
      <c r="C160" s="3"/>
      <c r="D160" s="3"/>
      <c r="E160" s="3"/>
      <c r="F160" s="3"/>
      <c r="G160" s="3"/>
      <c r="H160" s="3"/>
      <c r="I160" s="3"/>
      <c r="J160" s="3"/>
    </row>
    <row r="161" spans="3:10" ht="15.75" customHeight="1">
      <c r="C161" s="3"/>
      <c r="D161" s="3"/>
      <c r="E161" s="3"/>
      <c r="F161" s="3"/>
      <c r="G161" s="3"/>
      <c r="H161" s="3"/>
      <c r="I161" s="3"/>
      <c r="J161" s="3"/>
    </row>
    <row r="162" spans="3:10" ht="15.75" customHeight="1">
      <c r="C162" s="3"/>
      <c r="D162" s="3"/>
      <c r="E162" s="3"/>
      <c r="F162" s="3"/>
      <c r="G162" s="3"/>
      <c r="H162" s="3"/>
      <c r="I162" s="3"/>
      <c r="J162" s="3"/>
    </row>
    <row r="163" spans="3:10" ht="15.75" customHeight="1">
      <c r="C163" s="3"/>
      <c r="D163" s="3"/>
      <c r="E163" s="3"/>
      <c r="F163" s="3"/>
      <c r="G163" s="3"/>
      <c r="H163" s="3"/>
      <c r="I163" s="3"/>
      <c r="J163" s="3"/>
    </row>
    <row r="164" spans="3:10" ht="15.75" customHeight="1"/>
  </sheetData>
  <autoFilter ref="B6:B164"/>
  <customSheetViews>
    <customSheetView guid="{CD481555-6D06-49CD-9625-98C90CC09C9A}" showAutoFilter="1">
      <selection activeCell="C49" sqref="C49:J49"/>
      <pageMargins left="0.7" right="0.7" top="0.75" bottom="0.75" header="0.3" footer="0.3"/>
      <pageSetup paperSize="9" orientation="portrait" r:id="rId1"/>
      <autoFilter ref="B6:B164"/>
    </customSheetView>
    <customSheetView guid="{9EC6AF21-4B8E-44E3-AF29-8895353139B2}" showAutoFilter="1">
      <pane ySplit="6" topLeftCell="A35" activePane="bottomLeft" state="frozen"/>
      <selection pane="bottomLeft" activeCell="C49" sqref="C49:J49"/>
      <pageMargins left="0.7" right="0.7" top="0.75" bottom="0.75" header="0.3" footer="0.3"/>
      <pageSetup paperSize="9" orientation="portrait" r:id="rId2"/>
      <autoFilter ref="B6:B164"/>
    </customSheetView>
    <customSheetView guid="{4A6D03CA-35D0-42B2-8E76-6C991766DE68}" showAutoFilter="1">
      <pane ySplit="6" topLeftCell="A7" activePane="bottomLeft" state="frozen"/>
      <selection pane="bottomLeft" activeCell="K15" sqref="K15"/>
      <pageMargins left="0.7" right="0.7" top="0.75" bottom="0.75" header="0.3" footer="0.3"/>
      <pageSetup paperSize="9" orientation="portrait" r:id="rId3"/>
      <autoFilter ref="B6:B164"/>
    </customSheetView>
    <customSheetView guid="{94FC66D5-BF29-4BE8-974C-C93BA07E9FE3}" showAutoFilter="1">
      <pane ySplit="6" topLeftCell="A43" activePane="bottomLeft" state="frozen"/>
      <selection pane="bottomLeft" activeCell="H62" sqref="H62"/>
      <pageMargins left="0.7" right="0.7" top="0.75" bottom="0.75" header="0.3" footer="0.3"/>
      <pageSetup paperSize="9" orientation="portrait" r:id="rId4"/>
      <autoFilter ref="B6:B164"/>
    </customSheetView>
  </customSheetViews>
  <mergeCells count="41">
    <mergeCell ref="C53:J53"/>
    <mergeCell ref="C50:J50"/>
    <mergeCell ref="C49:J49"/>
    <mergeCell ref="C48:J48"/>
    <mergeCell ref="C24:J24"/>
    <mergeCell ref="H29:I29"/>
    <mergeCell ref="C27:J27"/>
    <mergeCell ref="H33:I33"/>
    <mergeCell ref="C28:J28"/>
    <mergeCell ref="H46:J46"/>
    <mergeCell ref="A41:A43"/>
    <mergeCell ref="C41:J41"/>
    <mergeCell ref="C44:J44"/>
    <mergeCell ref="C37:J37"/>
    <mergeCell ref="C34:J34"/>
    <mergeCell ref="C42:J42"/>
    <mergeCell ref="C43:J43"/>
    <mergeCell ref="C40:J40"/>
    <mergeCell ref="C39:J39"/>
    <mergeCell ref="H38:J38"/>
    <mergeCell ref="A1:K1"/>
    <mergeCell ref="A2:B2"/>
    <mergeCell ref="C2:F2"/>
    <mergeCell ref="G2:H2"/>
    <mergeCell ref="I2:J2"/>
    <mergeCell ref="A17:A20"/>
    <mergeCell ref="A5:B5"/>
    <mergeCell ref="A3:B3"/>
    <mergeCell ref="A4:B4"/>
    <mergeCell ref="G3:H4"/>
    <mergeCell ref="C3:F3"/>
    <mergeCell ref="C5:F5"/>
    <mergeCell ref="C11:J11"/>
    <mergeCell ref="I3:J3"/>
    <mergeCell ref="C15:J15"/>
    <mergeCell ref="I4:J4"/>
    <mergeCell ref="G5:J5"/>
    <mergeCell ref="H10:J10"/>
    <mergeCell ref="C4:F4"/>
    <mergeCell ref="C14:J14"/>
    <mergeCell ref="C16:J16"/>
  </mergeCells>
  <pageMargins left="0.7" right="0.7" top="0.75" bottom="0.75" header="0.3" footer="0.3"/>
  <pageSetup paperSize="9" orientation="portrait" r:id="rId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0"/>
  </sheetPr>
  <dimension ref="A1:M162"/>
  <sheetViews>
    <sheetView workbookViewId="0">
      <pane ySplit="6" topLeftCell="A113" activePane="bottomLeft" state="frozen"/>
      <selection pane="bottomLeft" activeCell="A128" sqref="A128:L129"/>
    </sheetView>
  </sheetViews>
  <sheetFormatPr defaultRowHeight="15.75"/>
  <cols>
    <col min="1" max="1" width="11" style="8" customWidth="1"/>
    <col min="2" max="2" width="10.140625" style="7" customWidth="1"/>
    <col min="3" max="11" width="11.28515625" style="7" customWidth="1"/>
    <col min="12" max="12" width="43.85546875" style="13" customWidth="1"/>
    <col min="13" max="16384" width="9.140625" style="17"/>
  </cols>
  <sheetData>
    <row r="1" spans="1:13" s="16" customFormat="1" ht="30.75" customHeight="1" thickTop="1">
      <c r="A1" s="5073" t="s">
        <v>225</v>
      </c>
      <c r="B1" s="5074"/>
      <c r="C1" s="5074"/>
      <c r="D1" s="5074"/>
      <c r="E1" s="5074"/>
      <c r="F1" s="5074"/>
      <c r="G1" s="5074"/>
      <c r="H1" s="5074"/>
      <c r="I1" s="5074"/>
      <c r="J1" s="5074"/>
      <c r="K1" s="5074"/>
      <c r="L1" s="5075"/>
      <c r="M1" s="36"/>
    </row>
    <row r="2" spans="1:13" ht="20.25" customHeight="1">
      <c r="A2" s="4845" t="s">
        <v>215</v>
      </c>
      <c r="B2" s="4846"/>
      <c r="C2" s="4630">
        <f xml:space="preserve"> ( 89+124+25)*25</f>
        <v>5950</v>
      </c>
      <c r="D2" s="4631"/>
      <c r="E2" s="4631"/>
      <c r="F2" s="4632"/>
      <c r="G2" s="4374" t="s">
        <v>6403</v>
      </c>
      <c r="H2" s="4375"/>
      <c r="I2" s="5093" t="s">
        <v>216</v>
      </c>
      <c r="J2" s="5094"/>
      <c r="K2" s="5141" t="s">
        <v>238</v>
      </c>
      <c r="L2" s="5142"/>
      <c r="M2" s="86"/>
    </row>
    <row r="3" spans="1:13" ht="20.25" customHeight="1">
      <c r="A3" s="4845" t="s">
        <v>217</v>
      </c>
      <c r="B3" s="4846"/>
      <c r="C3" s="4630" t="s">
        <v>240</v>
      </c>
      <c r="D3" s="4631"/>
      <c r="E3" s="4631"/>
      <c r="F3" s="4632"/>
      <c r="G3" s="5156"/>
      <c r="H3" s="5157"/>
      <c r="I3" s="5093" t="s">
        <v>218</v>
      </c>
      <c r="J3" s="5094"/>
      <c r="K3" s="5141" t="s">
        <v>242</v>
      </c>
      <c r="L3" s="5142"/>
      <c r="M3" s="86"/>
    </row>
    <row r="4" spans="1:13" ht="20.25" customHeight="1">
      <c r="A4" s="4845" t="s">
        <v>219</v>
      </c>
      <c r="B4" s="4846"/>
      <c r="C4" s="4630" t="s">
        <v>6432</v>
      </c>
      <c r="D4" s="4631"/>
      <c r="E4" s="4631"/>
      <c r="F4" s="4632"/>
      <c r="G4" s="5076"/>
      <c r="H4" s="5101"/>
      <c r="I4" s="5093" t="s">
        <v>220</v>
      </c>
      <c r="J4" s="5094"/>
      <c r="K4" s="5141" t="s">
        <v>6828</v>
      </c>
      <c r="L4" s="5142"/>
      <c r="M4" s="86"/>
    </row>
    <row r="5" spans="1:13" ht="45.75" customHeight="1" thickBot="1">
      <c r="A5" s="5086" t="s">
        <v>221</v>
      </c>
      <c r="B5" s="5087"/>
      <c r="C5" s="5090" t="s">
        <v>6549</v>
      </c>
      <c r="D5" s="5091"/>
      <c r="E5" s="5091"/>
      <c r="F5" s="5092"/>
      <c r="G5" s="5154" t="s">
        <v>6677</v>
      </c>
      <c r="H5" s="5155"/>
      <c r="I5" s="5093" t="s">
        <v>325</v>
      </c>
      <c r="J5" s="5094"/>
      <c r="K5" s="5143" t="s">
        <v>6530</v>
      </c>
      <c r="L5" s="5144"/>
      <c r="M5" s="86"/>
    </row>
    <row r="6" spans="1:13" s="16" customFormat="1" ht="33.75" customHeight="1" thickTop="1" thickBot="1">
      <c r="A6" s="33" t="s">
        <v>1</v>
      </c>
      <c r="B6" s="34" t="s">
        <v>0</v>
      </c>
      <c r="C6" s="34" t="s">
        <v>2</v>
      </c>
      <c r="D6" s="34" t="s">
        <v>3</v>
      </c>
      <c r="E6" s="34" t="s">
        <v>4</v>
      </c>
      <c r="F6" s="34" t="s">
        <v>5</v>
      </c>
      <c r="G6" s="34" t="s">
        <v>6</v>
      </c>
      <c r="H6" s="34" t="s">
        <v>7</v>
      </c>
      <c r="I6" s="34" t="s">
        <v>8</v>
      </c>
      <c r="J6" s="34" t="s">
        <v>9</v>
      </c>
      <c r="K6" s="3555" t="s">
        <v>6286</v>
      </c>
      <c r="L6" s="35" t="s">
        <v>10</v>
      </c>
      <c r="M6" s="36"/>
    </row>
    <row r="7" spans="1:13" ht="20.100000000000001" customHeight="1" thickTop="1">
      <c r="A7" s="1">
        <v>40615</v>
      </c>
      <c r="B7" s="2" t="s">
        <v>143</v>
      </c>
      <c r="C7" s="2"/>
      <c r="D7" s="2"/>
      <c r="E7" s="2"/>
      <c r="F7" s="2"/>
      <c r="G7" s="2"/>
      <c r="H7" s="3">
        <v>5520</v>
      </c>
      <c r="I7" s="3">
        <v>100</v>
      </c>
      <c r="J7" s="2"/>
      <c r="K7" s="3906"/>
      <c r="L7" s="13" t="s">
        <v>35</v>
      </c>
    </row>
    <row r="8" spans="1:13" ht="20.100000000000001" customHeight="1">
      <c r="A8" s="4">
        <v>40670</v>
      </c>
      <c r="B8" s="5" t="s">
        <v>16</v>
      </c>
      <c r="C8" s="22">
        <v>61</v>
      </c>
      <c r="D8" s="22">
        <v>59</v>
      </c>
      <c r="E8" s="22">
        <v>4</v>
      </c>
      <c r="F8" s="22">
        <v>16</v>
      </c>
      <c r="G8" s="22">
        <v>135</v>
      </c>
      <c r="H8" s="22"/>
      <c r="I8" s="22"/>
      <c r="J8" s="22"/>
      <c r="K8" s="3901"/>
      <c r="L8" s="83" t="s">
        <v>105</v>
      </c>
    </row>
    <row r="9" spans="1:13" ht="20.100000000000001" customHeight="1">
      <c r="A9" s="1">
        <v>40682</v>
      </c>
      <c r="B9" s="2" t="s">
        <v>16</v>
      </c>
      <c r="C9" s="3">
        <v>115</v>
      </c>
      <c r="D9" s="3">
        <v>110</v>
      </c>
      <c r="E9" s="3">
        <v>4</v>
      </c>
      <c r="F9" s="3">
        <v>3</v>
      </c>
      <c r="G9" s="3">
        <v>130</v>
      </c>
      <c r="H9" s="3"/>
      <c r="I9" s="3"/>
      <c r="J9" s="3"/>
      <c r="K9" s="3900"/>
      <c r="L9" s="13" t="s">
        <v>46</v>
      </c>
    </row>
    <row r="10" spans="1:13" ht="20.100000000000001" customHeight="1" thickBot="1">
      <c r="A10" s="54">
        <v>40741</v>
      </c>
      <c r="B10" s="55" t="s">
        <v>143</v>
      </c>
      <c r="C10" s="56"/>
      <c r="D10" s="56"/>
      <c r="E10" s="56"/>
      <c r="F10" s="56"/>
      <c r="G10" s="56"/>
      <c r="H10" s="56">
        <v>5630</v>
      </c>
      <c r="I10" s="56">
        <v>100</v>
      </c>
      <c r="J10" s="56"/>
      <c r="K10" s="3909"/>
      <c r="L10" s="119" t="s">
        <v>78</v>
      </c>
    </row>
    <row r="11" spans="1:13" ht="20.100000000000001" customHeight="1" thickTop="1">
      <c r="A11" s="40">
        <v>41008</v>
      </c>
      <c r="B11" s="51" t="s">
        <v>143</v>
      </c>
      <c r="C11" s="52"/>
      <c r="D11" s="52"/>
      <c r="E11" s="52"/>
      <c r="F11" s="52"/>
      <c r="G11" s="52"/>
      <c r="H11" s="52">
        <v>5625</v>
      </c>
      <c r="I11" s="52">
        <v>100</v>
      </c>
      <c r="J11" s="52"/>
      <c r="K11" s="52"/>
      <c r="L11" s="97" t="s">
        <v>183</v>
      </c>
    </row>
    <row r="12" spans="1:13" ht="20.100000000000001" customHeight="1">
      <c r="A12" s="4">
        <v>41010</v>
      </c>
      <c r="B12" s="28" t="s">
        <v>16</v>
      </c>
      <c r="C12" s="105">
        <v>75</v>
      </c>
      <c r="D12" s="105">
        <v>71</v>
      </c>
      <c r="E12" s="105">
        <v>5</v>
      </c>
      <c r="F12" s="105" t="s">
        <v>70</v>
      </c>
      <c r="G12" s="105">
        <v>142</v>
      </c>
      <c r="H12" s="105"/>
      <c r="I12" s="105"/>
      <c r="J12" s="105"/>
      <c r="K12" s="3901"/>
      <c r="L12" s="83" t="s">
        <v>173</v>
      </c>
    </row>
    <row r="13" spans="1:13" ht="18" customHeight="1">
      <c r="A13" s="91">
        <v>41072</v>
      </c>
      <c r="B13" s="78" t="s">
        <v>154</v>
      </c>
      <c r="C13" s="5151" t="s">
        <v>155</v>
      </c>
      <c r="D13" s="5152"/>
      <c r="E13" s="5152"/>
      <c r="F13" s="5152"/>
      <c r="G13" s="5152"/>
      <c r="H13" s="5152"/>
      <c r="I13" s="5152"/>
      <c r="J13" s="5153"/>
      <c r="K13" s="3896"/>
      <c r="L13" s="1485"/>
    </row>
    <row r="14" spans="1:13" ht="20.100000000000001" customHeight="1">
      <c r="A14" s="1">
        <v>41192</v>
      </c>
      <c r="B14" s="2" t="s">
        <v>143</v>
      </c>
      <c r="C14" s="93"/>
      <c r="D14" s="94"/>
      <c r="E14" s="93"/>
      <c r="F14" s="93"/>
      <c r="G14" s="93"/>
      <c r="H14" s="5148" t="s">
        <v>213</v>
      </c>
      <c r="I14" s="5149"/>
      <c r="J14" s="5150"/>
      <c r="K14" s="3904"/>
      <c r="L14" s="13" t="s">
        <v>210</v>
      </c>
    </row>
    <row r="15" spans="1:13" ht="20.100000000000001" customHeight="1">
      <c r="A15" s="1">
        <v>41193</v>
      </c>
      <c r="B15" s="2" t="s">
        <v>16</v>
      </c>
      <c r="C15" s="3">
        <v>150</v>
      </c>
      <c r="D15" s="104">
        <f>+C15*(100-E15)/100</f>
        <v>142.5</v>
      </c>
      <c r="E15" s="3">
        <v>5</v>
      </c>
      <c r="F15" s="3"/>
      <c r="G15" s="3">
        <v>115</v>
      </c>
      <c r="H15" s="3"/>
      <c r="I15" s="3"/>
      <c r="J15" s="3"/>
      <c r="K15" s="3900"/>
      <c r="L15" s="13" t="s">
        <v>20</v>
      </c>
    </row>
    <row r="16" spans="1:13" ht="40.5" customHeight="1" thickBot="1">
      <c r="A16" s="54">
        <v>41254</v>
      </c>
      <c r="B16" s="55" t="s">
        <v>12</v>
      </c>
      <c r="C16" s="5145" t="s">
        <v>126</v>
      </c>
      <c r="D16" s="5146"/>
      <c r="E16" s="5146"/>
      <c r="F16" s="5146"/>
      <c r="G16" s="5146"/>
      <c r="H16" s="5146"/>
      <c r="I16" s="5146"/>
      <c r="J16" s="5147"/>
      <c r="K16" s="3556" t="s">
        <v>3976</v>
      </c>
      <c r="L16" s="3916" t="s">
        <v>3976</v>
      </c>
    </row>
    <row r="17" spans="1:12" ht="20.100000000000001" customHeight="1" thickTop="1">
      <c r="A17" s="40">
        <v>41282</v>
      </c>
      <c r="B17" s="51" t="s">
        <v>143</v>
      </c>
      <c r="C17" s="52"/>
      <c r="D17" s="62"/>
      <c r="E17" s="52"/>
      <c r="F17" s="52"/>
      <c r="G17" s="52"/>
      <c r="H17" s="5098" t="s">
        <v>213</v>
      </c>
      <c r="I17" s="5099"/>
      <c r="J17" s="5100"/>
      <c r="K17" s="3898"/>
      <c r="L17" s="3917" t="s">
        <v>262</v>
      </c>
    </row>
    <row r="18" spans="1:12" ht="20.100000000000001" customHeight="1">
      <c r="A18" s="1">
        <v>41295</v>
      </c>
      <c r="B18" s="2" t="s">
        <v>12</v>
      </c>
      <c r="C18" s="4644" t="s">
        <v>264</v>
      </c>
      <c r="D18" s="4645"/>
      <c r="E18" s="4645"/>
      <c r="F18" s="4645"/>
      <c r="G18" s="4645"/>
      <c r="H18" s="4645"/>
      <c r="I18" s="4645"/>
      <c r="J18" s="4646"/>
      <c r="K18" s="3881"/>
    </row>
    <row r="19" spans="1:12" ht="20.100000000000001" customHeight="1">
      <c r="A19" s="1">
        <v>41297</v>
      </c>
      <c r="B19" s="2" t="s">
        <v>12</v>
      </c>
      <c r="C19" s="4644" t="s">
        <v>265</v>
      </c>
      <c r="D19" s="4645"/>
      <c r="E19" s="4645"/>
      <c r="F19" s="4645"/>
      <c r="G19" s="4645"/>
      <c r="H19" s="4645"/>
      <c r="I19" s="4645"/>
      <c r="J19" s="4646"/>
      <c r="K19" s="3881"/>
    </row>
    <row r="20" spans="1:12" ht="20.100000000000001" customHeight="1">
      <c r="A20" s="1">
        <v>41301</v>
      </c>
      <c r="B20" s="2" t="s">
        <v>143</v>
      </c>
      <c r="C20" s="3"/>
      <c r="D20" s="104"/>
      <c r="E20" s="3"/>
      <c r="F20" s="3"/>
      <c r="G20" s="3"/>
      <c r="H20" s="4630" t="s">
        <v>213</v>
      </c>
      <c r="I20" s="4631"/>
      <c r="J20" s="4632"/>
      <c r="K20" s="3878"/>
      <c r="L20" s="13" t="s">
        <v>267</v>
      </c>
    </row>
    <row r="21" spans="1:12" ht="20.100000000000001" customHeight="1">
      <c r="A21" s="1">
        <v>41306</v>
      </c>
      <c r="B21" s="2" t="s">
        <v>16</v>
      </c>
      <c r="C21" s="3">
        <v>160</v>
      </c>
      <c r="D21" s="104">
        <f>+C21*(100-E21)/100</f>
        <v>152</v>
      </c>
      <c r="E21" s="3">
        <v>5</v>
      </c>
      <c r="F21" s="3"/>
      <c r="G21" s="3">
        <v>115</v>
      </c>
      <c r="H21" s="3"/>
      <c r="I21" s="3"/>
      <c r="J21" s="3"/>
      <c r="K21" s="3900"/>
      <c r="L21" s="13" t="s">
        <v>20</v>
      </c>
    </row>
    <row r="22" spans="1:12" ht="32.25" customHeight="1">
      <c r="A22" s="1">
        <v>41318</v>
      </c>
      <c r="B22" s="2" t="s">
        <v>12</v>
      </c>
      <c r="C22" s="4627" t="s">
        <v>276</v>
      </c>
      <c r="D22" s="4628"/>
      <c r="E22" s="4628"/>
      <c r="F22" s="4628"/>
      <c r="G22" s="4628"/>
      <c r="H22" s="4628"/>
      <c r="I22" s="4628"/>
      <c r="J22" s="4629"/>
      <c r="K22" s="3876"/>
    </row>
    <row r="23" spans="1:12" ht="16.5" customHeight="1">
      <c r="A23" s="1">
        <v>41435</v>
      </c>
      <c r="B23" s="2" t="s">
        <v>351</v>
      </c>
      <c r="C23" s="4627" t="s">
        <v>347</v>
      </c>
      <c r="D23" s="4628"/>
      <c r="E23" s="4628"/>
      <c r="F23" s="4628"/>
      <c r="G23" s="4628"/>
      <c r="H23" s="4628"/>
      <c r="I23" s="4628"/>
      <c r="J23" s="4629"/>
      <c r="K23" s="3876"/>
    </row>
    <row r="24" spans="1:12" ht="20.100000000000001" customHeight="1">
      <c r="A24" s="1">
        <v>41461</v>
      </c>
      <c r="B24" s="2" t="s">
        <v>12</v>
      </c>
      <c r="C24" s="4644" t="s">
        <v>51</v>
      </c>
      <c r="D24" s="4645"/>
      <c r="E24" s="4645"/>
      <c r="F24" s="4645"/>
      <c r="G24" s="4645"/>
      <c r="H24" s="4645"/>
      <c r="I24" s="4645"/>
      <c r="J24" s="4646"/>
      <c r="K24" s="3881"/>
    </row>
    <row r="25" spans="1:12" ht="20.100000000000001" customHeight="1">
      <c r="A25" s="24">
        <v>41463</v>
      </c>
      <c r="B25" s="2" t="s">
        <v>351</v>
      </c>
      <c r="C25" s="4644" t="s">
        <v>348</v>
      </c>
      <c r="D25" s="4645"/>
      <c r="E25" s="4645"/>
      <c r="F25" s="4645"/>
      <c r="G25" s="4645"/>
      <c r="H25" s="4645"/>
      <c r="I25" s="4645"/>
      <c r="J25" s="4646"/>
      <c r="K25" s="3881"/>
    </row>
    <row r="26" spans="1:12" ht="20.100000000000001" customHeight="1">
      <c r="A26" s="171">
        <v>41468</v>
      </c>
      <c r="B26" s="28" t="s">
        <v>16</v>
      </c>
      <c r="C26" s="139">
        <v>115</v>
      </c>
      <c r="D26" s="23">
        <f>+C26*(100-E26)/100</f>
        <v>109.25</v>
      </c>
      <c r="E26" s="139">
        <v>5</v>
      </c>
      <c r="F26" s="139"/>
      <c r="G26" s="139">
        <v>110</v>
      </c>
      <c r="H26" s="139"/>
      <c r="I26" s="139"/>
      <c r="J26" s="139"/>
      <c r="K26" s="3901"/>
      <c r="L26" s="83" t="s">
        <v>352</v>
      </c>
    </row>
    <row r="27" spans="1:12" ht="20.100000000000001" customHeight="1">
      <c r="A27" s="4">
        <v>41472</v>
      </c>
      <c r="B27" s="28" t="s">
        <v>143</v>
      </c>
      <c r="C27" s="145"/>
      <c r="D27" s="23"/>
      <c r="E27" s="145"/>
      <c r="F27" s="145"/>
      <c r="G27" s="145"/>
      <c r="H27" s="145"/>
      <c r="I27" s="145"/>
      <c r="J27" s="145"/>
      <c r="K27" s="3901"/>
      <c r="L27" s="83" t="s">
        <v>267</v>
      </c>
    </row>
    <row r="28" spans="1:12" ht="20.100000000000001" customHeight="1">
      <c r="A28" s="1">
        <v>41531</v>
      </c>
      <c r="B28" s="2" t="s">
        <v>12</v>
      </c>
      <c r="C28" s="4644" t="s">
        <v>51</v>
      </c>
      <c r="D28" s="4645"/>
      <c r="E28" s="4645"/>
      <c r="F28" s="4645"/>
      <c r="G28" s="4645"/>
      <c r="H28" s="4645"/>
      <c r="I28" s="4645"/>
      <c r="J28" s="4646"/>
      <c r="K28" s="3881"/>
    </row>
    <row r="29" spans="1:12" ht="16.5" thickTop="1">
      <c r="A29" s="24">
        <v>41534</v>
      </c>
      <c r="B29" s="155" t="s">
        <v>143</v>
      </c>
      <c r="C29" s="153"/>
      <c r="D29" s="42"/>
      <c r="E29" s="153"/>
      <c r="F29" s="42"/>
      <c r="G29" s="153"/>
      <c r="H29" s="5158" t="s">
        <v>301</v>
      </c>
      <c r="I29" s="5159"/>
      <c r="J29" s="5160"/>
      <c r="K29" s="3895"/>
      <c r="L29" s="69" t="s">
        <v>300</v>
      </c>
    </row>
    <row r="30" spans="1:12" ht="20.100000000000001" customHeight="1" thickTop="1">
      <c r="A30" s="47">
        <v>41651</v>
      </c>
      <c r="B30" s="48" t="s">
        <v>143</v>
      </c>
      <c r="C30" s="154"/>
      <c r="D30" s="128"/>
      <c r="E30" s="154"/>
      <c r="F30" s="154"/>
      <c r="G30" s="154"/>
      <c r="H30" s="5098" t="s">
        <v>213</v>
      </c>
      <c r="I30" s="5099"/>
      <c r="J30" s="5100"/>
      <c r="K30" s="3888"/>
      <c r="L30" s="70" t="s">
        <v>300</v>
      </c>
    </row>
    <row r="31" spans="1:12" ht="16.5" thickTop="1">
      <c r="A31" s="1">
        <v>41656</v>
      </c>
      <c r="B31" s="2" t="s">
        <v>12</v>
      </c>
      <c r="C31" s="4644" t="s">
        <v>156</v>
      </c>
      <c r="D31" s="4645"/>
      <c r="E31" s="4645"/>
      <c r="F31" s="4645"/>
      <c r="G31" s="4645"/>
      <c r="H31" s="4645"/>
      <c r="I31" s="4645"/>
      <c r="J31" s="4646"/>
      <c r="K31" s="3881"/>
    </row>
    <row r="32" spans="1:12" ht="16.5" thickTop="1">
      <c r="A32" s="29">
        <v>41666</v>
      </c>
      <c r="B32" s="6" t="s">
        <v>16</v>
      </c>
      <c r="C32" s="30">
        <v>130</v>
      </c>
      <c r="D32" s="31">
        <f>+C32*(100-E32)/100</f>
        <v>123.5</v>
      </c>
      <c r="E32" s="30">
        <v>5</v>
      </c>
      <c r="F32" s="30"/>
      <c r="G32" s="30">
        <v>150</v>
      </c>
      <c r="H32" s="30"/>
      <c r="I32" s="30"/>
      <c r="J32" s="30"/>
      <c r="K32" s="30"/>
      <c r="L32" s="116" t="s">
        <v>283</v>
      </c>
    </row>
    <row r="33" spans="1:12" ht="16.5" thickTop="1">
      <c r="A33" s="4">
        <v>41680</v>
      </c>
      <c r="B33" s="28" t="s">
        <v>351</v>
      </c>
      <c r="C33" s="4763" t="s">
        <v>349</v>
      </c>
      <c r="D33" s="4764"/>
      <c r="E33" s="4764"/>
      <c r="F33" s="4764"/>
      <c r="G33" s="4764"/>
      <c r="H33" s="4764"/>
      <c r="I33" s="4764"/>
      <c r="J33" s="4765"/>
      <c r="K33" s="3886"/>
      <c r="L33" s="83"/>
    </row>
    <row r="34" spans="1:12" ht="20.100000000000001" customHeight="1">
      <c r="A34" s="4">
        <v>41729</v>
      </c>
      <c r="B34" s="28" t="s">
        <v>143</v>
      </c>
      <c r="C34" s="170"/>
      <c r="D34" s="23"/>
      <c r="E34" s="170"/>
      <c r="F34" s="170"/>
      <c r="G34" s="170"/>
      <c r="H34" s="4763" t="s">
        <v>315</v>
      </c>
      <c r="I34" s="4764"/>
      <c r="J34" s="4765"/>
      <c r="K34" s="3886"/>
      <c r="L34" s="83" t="s">
        <v>267</v>
      </c>
    </row>
    <row r="35" spans="1:12" ht="18" customHeight="1">
      <c r="A35" s="1">
        <v>41740</v>
      </c>
      <c r="B35" s="2" t="s">
        <v>12</v>
      </c>
      <c r="C35" s="4644" t="s">
        <v>51</v>
      </c>
      <c r="D35" s="4645"/>
      <c r="E35" s="4645"/>
      <c r="F35" s="4645"/>
      <c r="G35" s="4645"/>
      <c r="H35" s="4645"/>
      <c r="I35" s="4645"/>
      <c r="J35" s="4646"/>
      <c r="K35" s="3881"/>
    </row>
    <row r="36" spans="1:12" ht="20.100000000000001" customHeight="1">
      <c r="A36" s="1">
        <v>42838</v>
      </c>
      <c r="B36" s="2" t="s">
        <v>351</v>
      </c>
      <c r="C36" s="4644" t="s">
        <v>350</v>
      </c>
      <c r="D36" s="4645"/>
      <c r="E36" s="4645"/>
      <c r="F36" s="4645"/>
      <c r="G36" s="4645"/>
      <c r="H36" s="4645"/>
      <c r="I36" s="4645"/>
      <c r="J36" s="4646"/>
      <c r="K36" s="3881"/>
    </row>
    <row r="37" spans="1:12" ht="20.100000000000001" customHeight="1">
      <c r="A37" s="1">
        <v>41761</v>
      </c>
      <c r="B37" s="2" t="s">
        <v>16</v>
      </c>
      <c r="C37" s="3">
        <v>120</v>
      </c>
      <c r="D37" s="104">
        <f>+C37*(100-E37)/100</f>
        <v>114</v>
      </c>
      <c r="E37" s="3">
        <v>5</v>
      </c>
      <c r="F37" s="3"/>
      <c r="G37" s="3">
        <v>130</v>
      </c>
      <c r="H37" s="3"/>
      <c r="I37" s="3"/>
      <c r="J37" s="3"/>
      <c r="K37" s="3900"/>
      <c r="L37" s="13" t="s">
        <v>20</v>
      </c>
    </row>
    <row r="38" spans="1:12" ht="16.5" thickTop="1">
      <c r="A38" s="1">
        <v>41808</v>
      </c>
      <c r="B38" s="2" t="s">
        <v>143</v>
      </c>
      <c r="C38" s="3"/>
      <c r="D38" s="104"/>
      <c r="E38" s="3"/>
      <c r="F38" s="3"/>
      <c r="G38" s="3"/>
      <c r="H38" s="3">
        <v>5315</v>
      </c>
      <c r="I38" s="3">
        <v>90</v>
      </c>
      <c r="J38" s="3"/>
      <c r="K38" s="3900"/>
      <c r="L38" s="13" t="s">
        <v>368</v>
      </c>
    </row>
    <row r="39" spans="1:12" ht="20.100000000000001" customHeight="1">
      <c r="A39" s="4">
        <v>41864</v>
      </c>
      <c r="B39" s="28" t="s">
        <v>16</v>
      </c>
      <c r="C39" s="177">
        <v>60</v>
      </c>
      <c r="D39" s="23">
        <f>+C39*(100-E39)/100</f>
        <v>57</v>
      </c>
      <c r="E39" s="177">
        <v>5</v>
      </c>
      <c r="F39" s="177"/>
      <c r="G39" s="177">
        <v>130</v>
      </c>
      <c r="H39" s="177"/>
      <c r="I39" s="177"/>
      <c r="J39" s="177"/>
      <c r="K39" s="3901"/>
      <c r="L39" s="83" t="s">
        <v>382</v>
      </c>
    </row>
    <row r="40" spans="1:12" ht="20.100000000000001" customHeight="1">
      <c r="A40" s="4642">
        <v>41868</v>
      </c>
      <c r="B40" s="28" t="s">
        <v>16</v>
      </c>
      <c r="C40" s="182">
        <v>95</v>
      </c>
      <c r="D40" s="23">
        <f>+C40*(100-E40)/100</f>
        <v>90.25</v>
      </c>
      <c r="E40" s="182">
        <v>5</v>
      </c>
      <c r="F40" s="182"/>
      <c r="G40" s="182">
        <v>125</v>
      </c>
      <c r="H40" s="182"/>
      <c r="I40" s="182"/>
      <c r="J40" s="182"/>
      <c r="K40" s="3901"/>
      <c r="L40" s="83" t="s">
        <v>20</v>
      </c>
    </row>
    <row r="41" spans="1:12" ht="16.5" thickTop="1">
      <c r="A41" s="4643"/>
      <c r="B41" s="2" t="s">
        <v>143</v>
      </c>
      <c r="C41" s="3"/>
      <c r="D41" s="104"/>
      <c r="E41" s="3"/>
      <c r="F41" s="3"/>
      <c r="G41" s="3"/>
      <c r="H41" s="3">
        <v>5400</v>
      </c>
      <c r="I41" s="3">
        <v>95</v>
      </c>
      <c r="J41" s="3"/>
      <c r="K41" s="3900"/>
      <c r="L41" s="13" t="s">
        <v>383</v>
      </c>
    </row>
    <row r="42" spans="1:12" ht="16.5" thickTop="1">
      <c r="A42" s="1">
        <v>41875</v>
      </c>
      <c r="B42" s="2" t="s">
        <v>16</v>
      </c>
      <c r="C42" s="3">
        <v>130</v>
      </c>
      <c r="D42" s="104">
        <f>+C42*(100-E42)/100</f>
        <v>123.5</v>
      </c>
      <c r="E42" s="3">
        <v>5</v>
      </c>
      <c r="F42" s="3"/>
      <c r="G42" s="3">
        <v>130</v>
      </c>
      <c r="H42" s="3"/>
      <c r="I42" s="3"/>
      <c r="J42" s="3"/>
      <c r="K42" s="3900"/>
      <c r="L42" s="13" t="s">
        <v>20</v>
      </c>
    </row>
    <row r="43" spans="1:12" ht="20.100000000000001" customHeight="1">
      <c r="A43" s="1">
        <v>41916</v>
      </c>
      <c r="B43" s="2" t="s">
        <v>12</v>
      </c>
      <c r="C43" s="4627" t="s">
        <v>401</v>
      </c>
      <c r="D43" s="4628"/>
      <c r="E43" s="4628"/>
      <c r="F43" s="4628"/>
      <c r="G43" s="4628"/>
      <c r="H43" s="4628"/>
      <c r="I43" s="4628"/>
      <c r="J43" s="4629"/>
      <c r="K43" s="3876"/>
    </row>
    <row r="44" spans="1:12" ht="20.100000000000001" customHeight="1">
      <c r="A44" s="1">
        <v>41944</v>
      </c>
      <c r="B44" s="2" t="s">
        <v>12</v>
      </c>
      <c r="C44" s="4644" t="s">
        <v>156</v>
      </c>
      <c r="D44" s="4645"/>
      <c r="E44" s="4645"/>
      <c r="F44" s="4645"/>
      <c r="G44" s="4645"/>
      <c r="H44" s="4645"/>
      <c r="I44" s="4645"/>
      <c r="J44" s="4646"/>
      <c r="K44" s="3881"/>
    </row>
    <row r="45" spans="1:12" ht="20.100000000000001" customHeight="1">
      <c r="A45" s="1">
        <v>41985</v>
      </c>
      <c r="B45" s="2" t="s">
        <v>12</v>
      </c>
      <c r="C45" s="4644" t="s">
        <v>156</v>
      </c>
      <c r="D45" s="4645"/>
      <c r="E45" s="4645"/>
      <c r="F45" s="4645"/>
      <c r="G45" s="4645"/>
      <c r="H45" s="4645"/>
      <c r="I45" s="4645"/>
      <c r="J45" s="4646"/>
      <c r="K45" s="3881"/>
    </row>
    <row r="46" spans="1:12" ht="20.100000000000001" customHeight="1">
      <c r="A46" s="1">
        <v>41987</v>
      </c>
      <c r="B46" s="2" t="s">
        <v>12</v>
      </c>
      <c r="C46" s="4644" t="s">
        <v>421</v>
      </c>
      <c r="D46" s="4645"/>
      <c r="E46" s="4645"/>
      <c r="F46" s="4645"/>
      <c r="G46" s="4645"/>
      <c r="H46" s="4645"/>
      <c r="I46" s="4645"/>
      <c r="J46" s="4646"/>
      <c r="K46" s="3881"/>
    </row>
    <row r="47" spans="1:12" ht="20.100000000000001" customHeight="1">
      <c r="A47" s="1">
        <v>41993</v>
      </c>
      <c r="B47" s="2" t="s">
        <v>16</v>
      </c>
      <c r="C47" s="3">
        <v>110</v>
      </c>
      <c r="D47" s="104">
        <f>+C47*(100-E47)/100</f>
        <v>104.5</v>
      </c>
      <c r="E47" s="3">
        <v>5</v>
      </c>
      <c r="F47" s="3"/>
      <c r="G47" s="3">
        <v>115</v>
      </c>
      <c r="H47" s="3"/>
      <c r="I47" s="3"/>
      <c r="J47" s="3"/>
      <c r="K47" s="3900"/>
      <c r="L47" s="13" t="s">
        <v>283</v>
      </c>
    </row>
    <row r="48" spans="1:12" ht="20.100000000000001" customHeight="1">
      <c r="A48" s="1">
        <v>41999</v>
      </c>
      <c r="B48" s="160" t="s">
        <v>11</v>
      </c>
      <c r="C48" s="4644" t="s">
        <v>423</v>
      </c>
      <c r="D48" s="4645"/>
      <c r="E48" s="4645"/>
      <c r="F48" s="4645"/>
      <c r="G48" s="4645"/>
      <c r="H48" s="4645"/>
      <c r="I48" s="4645"/>
      <c r="J48" s="4646"/>
      <c r="K48" s="3881"/>
    </row>
    <row r="49" spans="1:12" ht="20.100000000000001" customHeight="1" thickBot="1">
      <c r="A49" s="24">
        <v>42003</v>
      </c>
      <c r="B49" s="26" t="s">
        <v>12</v>
      </c>
      <c r="C49" s="5126" t="s">
        <v>58</v>
      </c>
      <c r="D49" s="5127"/>
      <c r="E49" s="5127"/>
      <c r="F49" s="5127"/>
      <c r="G49" s="5127"/>
      <c r="H49" s="5127"/>
      <c r="I49" s="5127"/>
      <c r="J49" s="5128"/>
      <c r="K49" s="3894"/>
      <c r="L49" s="69"/>
    </row>
    <row r="50" spans="1:12" ht="16.5" thickTop="1">
      <c r="A50" s="47">
        <v>42011</v>
      </c>
      <c r="B50" s="48"/>
      <c r="C50" s="5129" t="s">
        <v>58</v>
      </c>
      <c r="D50" s="5130"/>
      <c r="E50" s="5130"/>
      <c r="F50" s="5130"/>
      <c r="G50" s="5130"/>
      <c r="H50" s="5130"/>
      <c r="I50" s="5130"/>
      <c r="J50" s="5131"/>
      <c r="K50" s="3892"/>
      <c r="L50" s="70"/>
    </row>
    <row r="51" spans="1:12" ht="20.100000000000001" customHeight="1">
      <c r="A51" s="140">
        <v>42025</v>
      </c>
      <c r="B51" s="137" t="s">
        <v>143</v>
      </c>
      <c r="C51" s="141"/>
      <c r="D51" s="142"/>
      <c r="E51" s="141"/>
      <c r="F51" s="5123" t="s">
        <v>430</v>
      </c>
      <c r="G51" s="5124"/>
      <c r="H51" s="5124"/>
      <c r="I51" s="5124"/>
      <c r="J51" s="5125"/>
      <c r="K51" s="3897"/>
      <c r="L51" s="728" t="s">
        <v>30</v>
      </c>
    </row>
    <row r="52" spans="1:12" ht="16.5" thickTop="1">
      <c r="A52" s="4">
        <v>42048</v>
      </c>
      <c r="B52" s="28" t="s">
        <v>16</v>
      </c>
      <c r="C52" s="211">
        <v>85</v>
      </c>
      <c r="D52" s="23">
        <f>+C52*(100-E52)/100</f>
        <v>80.75</v>
      </c>
      <c r="E52" s="211">
        <v>5</v>
      </c>
      <c r="F52" s="211"/>
      <c r="G52" s="211">
        <v>100</v>
      </c>
      <c r="H52" s="211"/>
      <c r="I52" s="211"/>
      <c r="J52" s="211"/>
      <c r="K52" s="3901"/>
      <c r="L52" s="83" t="s">
        <v>283</v>
      </c>
    </row>
    <row r="53" spans="1:12" ht="16.5" thickTop="1">
      <c r="A53" s="237">
        <v>42103</v>
      </c>
      <c r="B53" s="238" t="s">
        <v>12</v>
      </c>
      <c r="C53" s="4644" t="s">
        <v>467</v>
      </c>
      <c r="D53" s="4645"/>
      <c r="E53" s="4645"/>
      <c r="F53" s="4645"/>
      <c r="G53" s="4645"/>
      <c r="H53" s="4645"/>
      <c r="I53" s="4645"/>
      <c r="J53" s="4646"/>
      <c r="K53" s="3881"/>
    </row>
    <row r="54" spans="1:12" ht="16.5" thickTop="1">
      <c r="A54" s="1">
        <v>42152</v>
      </c>
      <c r="B54" s="529" t="s">
        <v>143</v>
      </c>
      <c r="C54" s="3"/>
      <c r="D54" s="104"/>
      <c r="E54" s="3"/>
      <c r="F54" s="3"/>
      <c r="G54" s="3"/>
      <c r="H54" s="3">
        <v>5050</v>
      </c>
      <c r="I54" s="3">
        <v>100</v>
      </c>
      <c r="J54" s="3"/>
      <c r="K54" s="3900"/>
      <c r="L54" s="13" t="s">
        <v>30</v>
      </c>
    </row>
    <row r="55" spans="1:12" ht="16.5" thickTop="1">
      <c r="A55" s="1">
        <v>42171</v>
      </c>
      <c r="B55" s="562" t="s">
        <v>16</v>
      </c>
      <c r="C55" s="3">
        <v>95</v>
      </c>
      <c r="D55" s="104">
        <f>+C55*(100-E55)/100</f>
        <v>93.1</v>
      </c>
      <c r="E55" s="3">
        <v>2</v>
      </c>
      <c r="F55" s="3"/>
      <c r="G55" s="3">
        <v>104</v>
      </c>
      <c r="H55" s="3"/>
      <c r="I55" s="3"/>
      <c r="J55" s="3"/>
      <c r="K55" s="3900"/>
      <c r="L55" s="13" t="s">
        <v>283</v>
      </c>
    </row>
    <row r="56" spans="1:12" ht="16.5" thickTop="1">
      <c r="A56" s="1">
        <v>42216</v>
      </c>
      <c r="B56" s="640" t="s">
        <v>16</v>
      </c>
      <c r="C56" s="3">
        <v>95</v>
      </c>
      <c r="D56" s="104">
        <f>+C56*(100-E56)/100</f>
        <v>93.1</v>
      </c>
      <c r="E56" s="3">
        <v>2</v>
      </c>
      <c r="F56" s="3"/>
      <c r="G56" s="3">
        <v>170</v>
      </c>
      <c r="H56" s="3"/>
      <c r="I56" s="3"/>
      <c r="J56" s="3"/>
      <c r="K56" s="3900"/>
      <c r="L56" s="13" t="s">
        <v>20</v>
      </c>
    </row>
    <row r="57" spans="1:12" ht="20.100000000000001" customHeight="1">
      <c r="A57" s="1">
        <v>42272</v>
      </c>
      <c r="B57" s="709" t="s">
        <v>16</v>
      </c>
      <c r="C57" s="3">
        <v>85</v>
      </c>
      <c r="D57" s="104">
        <f>+C57*(100-E57)/100</f>
        <v>83.3</v>
      </c>
      <c r="E57" s="3">
        <v>2</v>
      </c>
      <c r="F57" s="3"/>
      <c r="G57" s="3">
        <v>140</v>
      </c>
      <c r="H57" s="3"/>
      <c r="I57" s="3"/>
      <c r="J57" s="3"/>
      <c r="K57" s="3900"/>
      <c r="L57" s="13" t="s">
        <v>2142</v>
      </c>
    </row>
    <row r="58" spans="1:12" ht="20.100000000000001" customHeight="1" thickBot="1">
      <c r="A58" s="1437">
        <v>42306</v>
      </c>
      <c r="B58" s="1440" t="s">
        <v>143</v>
      </c>
      <c r="C58" s="218"/>
      <c r="D58" s="42"/>
      <c r="E58" s="218"/>
      <c r="F58" s="218"/>
      <c r="G58" s="218"/>
      <c r="H58" s="218">
        <v>5275</v>
      </c>
      <c r="I58" s="218">
        <v>100</v>
      </c>
      <c r="J58" s="218"/>
      <c r="K58" s="218"/>
      <c r="L58" s="69" t="s">
        <v>30</v>
      </c>
    </row>
    <row r="59" spans="1:12" ht="16.5" thickTop="1">
      <c r="A59" s="47">
        <v>42377</v>
      </c>
      <c r="B59" s="48" t="s">
        <v>16</v>
      </c>
      <c r="C59" s="219">
        <v>105</v>
      </c>
      <c r="D59" s="128">
        <f>+C59*(100-E59)/100</f>
        <v>99.75</v>
      </c>
      <c r="E59" s="219">
        <v>5</v>
      </c>
      <c r="F59" s="219" t="s">
        <v>70</v>
      </c>
      <c r="G59" s="219">
        <v>160</v>
      </c>
      <c r="H59" s="219"/>
      <c r="I59" s="219"/>
      <c r="J59" s="219"/>
      <c r="K59" s="219"/>
      <c r="L59" s="70" t="s">
        <v>20</v>
      </c>
    </row>
    <row r="60" spans="1:12" ht="20.100000000000001" customHeight="1">
      <c r="A60" s="1444">
        <v>42394</v>
      </c>
      <c r="B60" s="1445" t="s">
        <v>12</v>
      </c>
      <c r="C60" s="4644" t="s">
        <v>156</v>
      </c>
      <c r="D60" s="4645"/>
      <c r="E60" s="4645"/>
      <c r="F60" s="4645"/>
      <c r="G60" s="4645"/>
      <c r="H60" s="4645"/>
      <c r="I60" s="4645"/>
      <c r="J60" s="4646"/>
      <c r="K60" s="3881"/>
    </row>
    <row r="61" spans="1:12" ht="20.100000000000001" customHeight="1">
      <c r="A61" s="1444">
        <v>42402</v>
      </c>
      <c r="B61" s="1445" t="s">
        <v>12</v>
      </c>
      <c r="C61" s="4644" t="s">
        <v>126</v>
      </c>
      <c r="D61" s="4645"/>
      <c r="E61" s="4645"/>
      <c r="F61" s="4645"/>
      <c r="G61" s="4645"/>
      <c r="H61" s="4645"/>
      <c r="I61" s="4645"/>
      <c r="J61" s="4646"/>
      <c r="K61" s="3881"/>
    </row>
    <row r="62" spans="1:12" ht="20.100000000000001" customHeight="1">
      <c r="A62" s="1444">
        <v>42415</v>
      </c>
      <c r="B62" s="1445" t="s">
        <v>143</v>
      </c>
      <c r="C62" s="1442"/>
      <c r="D62" s="1446"/>
      <c r="E62" s="1442"/>
      <c r="F62" s="1442"/>
      <c r="G62" s="1442"/>
      <c r="H62" s="4630" t="s">
        <v>3054</v>
      </c>
      <c r="I62" s="4631"/>
      <c r="J62" s="4632"/>
      <c r="K62" s="3878"/>
      <c r="L62" s="13" t="s">
        <v>30</v>
      </c>
    </row>
    <row r="63" spans="1:12" ht="20.100000000000001" customHeight="1">
      <c r="A63" s="1444">
        <v>42444</v>
      </c>
      <c r="B63" s="1445" t="s">
        <v>16</v>
      </c>
      <c r="C63" s="1442">
        <v>95</v>
      </c>
      <c r="D63" s="1446">
        <f>+C63*(100-E63)/100</f>
        <v>90.25</v>
      </c>
      <c r="E63" s="1442">
        <v>5</v>
      </c>
      <c r="F63" s="1442"/>
      <c r="G63" s="1442">
        <v>160</v>
      </c>
      <c r="H63" s="1442"/>
      <c r="I63" s="1442"/>
      <c r="J63" s="1442"/>
      <c r="K63" s="3900"/>
      <c r="L63" s="13" t="s">
        <v>3141</v>
      </c>
    </row>
    <row r="64" spans="1:12" ht="20.100000000000001" customHeight="1">
      <c r="A64" s="1444">
        <v>42585</v>
      </c>
      <c r="B64" s="1445" t="s">
        <v>16</v>
      </c>
      <c r="C64" s="1442">
        <v>90</v>
      </c>
      <c r="D64" s="1446">
        <f>+C64*(100-E64)/100</f>
        <v>85.5</v>
      </c>
      <c r="E64" s="1442">
        <v>5</v>
      </c>
      <c r="F64" s="1442"/>
      <c r="G64" s="1442">
        <v>120</v>
      </c>
      <c r="H64" s="1442"/>
      <c r="I64" s="1442"/>
      <c r="J64" s="1442"/>
      <c r="K64" s="3900"/>
      <c r="L64" s="13" t="s">
        <v>3395</v>
      </c>
    </row>
    <row r="65" spans="1:12" ht="20.100000000000001" customHeight="1">
      <c r="A65" s="1444">
        <v>42705</v>
      </c>
      <c r="B65" s="1445" t="s">
        <v>16</v>
      </c>
      <c r="C65" s="1442">
        <v>80</v>
      </c>
      <c r="D65" s="1446">
        <f>+C65*(100-E65)/100</f>
        <v>74.400000000000006</v>
      </c>
      <c r="E65" s="1442">
        <v>7</v>
      </c>
      <c r="F65" s="1442"/>
      <c r="G65" s="1442">
        <v>120</v>
      </c>
      <c r="H65" s="1442"/>
      <c r="I65" s="1442"/>
      <c r="J65" s="1442"/>
      <c r="K65" s="3900"/>
      <c r="L65" s="13" t="s">
        <v>2242</v>
      </c>
    </row>
    <row r="66" spans="1:12" ht="17.25" thickTop="1" thickBot="1">
      <c r="A66" s="54">
        <v>42730</v>
      </c>
      <c r="B66" s="55" t="s">
        <v>12</v>
      </c>
      <c r="C66" s="5145" t="s">
        <v>156</v>
      </c>
      <c r="D66" s="5146"/>
      <c r="E66" s="5146"/>
      <c r="F66" s="5146"/>
      <c r="G66" s="5146"/>
      <c r="H66" s="5146"/>
      <c r="I66" s="5146"/>
      <c r="J66" s="5147"/>
      <c r="K66" s="3893"/>
      <c r="L66" s="119"/>
    </row>
    <row r="67" spans="1:12" ht="20.100000000000001" customHeight="1" thickTop="1">
      <c r="A67" s="1542">
        <v>42769</v>
      </c>
      <c r="B67" s="1543" t="s">
        <v>16</v>
      </c>
      <c r="C67" s="81">
        <v>20</v>
      </c>
      <c r="D67" s="130">
        <f>+C67*(100-E67)/100</f>
        <v>18</v>
      </c>
      <c r="E67" s="81">
        <v>10</v>
      </c>
      <c r="F67" s="81"/>
      <c r="G67" s="81">
        <v>122</v>
      </c>
      <c r="H67" s="81"/>
      <c r="I67" s="81"/>
      <c r="J67" s="81"/>
      <c r="K67" s="81"/>
      <c r="L67" s="1485" t="s">
        <v>3141</v>
      </c>
    </row>
    <row r="68" spans="1:12" ht="20.100000000000001" customHeight="1">
      <c r="A68" s="1">
        <v>42770</v>
      </c>
      <c r="B68" s="1547" t="s">
        <v>12</v>
      </c>
      <c r="C68" s="4644" t="s">
        <v>156</v>
      </c>
      <c r="D68" s="4645"/>
      <c r="E68" s="4645"/>
      <c r="F68" s="4645"/>
      <c r="G68" s="4645"/>
      <c r="H68" s="4645"/>
      <c r="I68" s="4645"/>
      <c r="J68" s="4646"/>
      <c r="K68" s="3881"/>
    </row>
    <row r="69" spans="1:12">
      <c r="A69" s="1">
        <v>42772</v>
      </c>
      <c r="B69" s="2" t="s">
        <v>16</v>
      </c>
      <c r="C69" s="3">
        <v>105</v>
      </c>
      <c r="D69" s="104">
        <f>+C69*(100-E69)/100</f>
        <v>97.65</v>
      </c>
      <c r="E69" s="3">
        <v>7</v>
      </c>
      <c r="F69" s="3"/>
      <c r="G69" s="3">
        <v>120</v>
      </c>
      <c r="H69" s="3"/>
      <c r="I69" s="3"/>
      <c r="J69" s="3"/>
      <c r="K69" s="3900"/>
      <c r="L69" s="13" t="s">
        <v>3141</v>
      </c>
    </row>
    <row r="70" spans="1:12">
      <c r="A70" s="1">
        <v>42878</v>
      </c>
      <c r="B70" s="1833" t="s">
        <v>143</v>
      </c>
      <c r="C70" s="3"/>
      <c r="D70" s="104"/>
      <c r="E70" s="3"/>
      <c r="F70" s="3"/>
      <c r="G70" s="3"/>
      <c r="H70" s="3">
        <v>5230</v>
      </c>
      <c r="I70" s="3">
        <v>93</v>
      </c>
      <c r="J70" s="3"/>
      <c r="K70" s="3900"/>
      <c r="L70" s="13" t="s">
        <v>30</v>
      </c>
    </row>
    <row r="71" spans="1:12">
      <c r="A71" s="1">
        <v>42894</v>
      </c>
      <c r="B71" s="1849" t="s">
        <v>16</v>
      </c>
      <c r="C71" s="3">
        <v>90</v>
      </c>
      <c r="D71" s="104">
        <f t="shared" ref="D71:D133" si="0">+C71*(100-E71)/100</f>
        <v>81</v>
      </c>
      <c r="E71" s="3">
        <v>10</v>
      </c>
      <c r="F71" s="3"/>
      <c r="G71" s="3">
        <v>165</v>
      </c>
      <c r="H71" s="3"/>
      <c r="I71" s="3"/>
      <c r="J71" s="3"/>
      <c r="K71" s="3900"/>
      <c r="L71" s="13" t="s">
        <v>2142</v>
      </c>
    </row>
    <row r="72" spans="1:12">
      <c r="A72" s="1">
        <v>43075</v>
      </c>
      <c r="B72" s="2059" t="s">
        <v>143</v>
      </c>
      <c r="C72" s="2"/>
      <c r="D72" s="104"/>
      <c r="E72" s="2"/>
      <c r="F72" s="2"/>
      <c r="G72" s="2"/>
      <c r="H72" s="5161" t="s">
        <v>4290</v>
      </c>
      <c r="I72" s="5162"/>
      <c r="J72" s="5163"/>
      <c r="K72" s="3891"/>
      <c r="L72" s="13" t="s">
        <v>30</v>
      </c>
    </row>
    <row r="73" spans="1:12" ht="16.5" thickBot="1">
      <c r="A73" s="2143">
        <v>43093</v>
      </c>
      <c r="B73" s="2144" t="s">
        <v>16</v>
      </c>
      <c r="C73" s="218">
        <v>80</v>
      </c>
      <c r="D73" s="42">
        <f>+C73*(100-E73)/100</f>
        <v>72</v>
      </c>
      <c r="E73" s="218">
        <v>10</v>
      </c>
      <c r="F73" s="218"/>
      <c r="G73" s="218">
        <v>180</v>
      </c>
      <c r="H73" s="2144"/>
      <c r="I73" s="2144"/>
      <c r="J73" s="2144"/>
      <c r="K73" s="3899"/>
      <c r="L73" s="69" t="s">
        <v>324</v>
      </c>
    </row>
    <row r="74" spans="1:12" ht="16.5" thickTop="1">
      <c r="A74" s="47">
        <v>43146</v>
      </c>
      <c r="B74" s="48" t="s">
        <v>12</v>
      </c>
      <c r="C74" s="5129" t="s">
        <v>4510</v>
      </c>
      <c r="D74" s="5130"/>
      <c r="E74" s="5130"/>
      <c r="F74" s="5130"/>
      <c r="G74" s="5130"/>
      <c r="H74" s="5130"/>
      <c r="I74" s="5130"/>
      <c r="J74" s="5131"/>
      <c r="K74" s="3892"/>
      <c r="L74" s="70"/>
    </row>
    <row r="75" spans="1:12" ht="20.100000000000001" customHeight="1">
      <c r="A75" s="1">
        <v>43177</v>
      </c>
      <c r="B75" s="2" t="s">
        <v>143</v>
      </c>
      <c r="C75" s="2"/>
      <c r="D75" s="104"/>
      <c r="E75" s="2"/>
      <c r="F75" s="2"/>
      <c r="G75" s="2"/>
      <c r="H75" s="5161" t="s">
        <v>2254</v>
      </c>
      <c r="I75" s="5162"/>
      <c r="J75" s="5163"/>
      <c r="K75" s="3891"/>
      <c r="L75" s="13" t="s">
        <v>4566</v>
      </c>
    </row>
    <row r="76" spans="1:12">
      <c r="A76" s="1">
        <v>43198</v>
      </c>
      <c r="B76" s="2" t="s">
        <v>16</v>
      </c>
      <c r="C76" s="2277">
        <v>80</v>
      </c>
      <c r="D76" s="2278">
        <f t="shared" si="0"/>
        <v>72</v>
      </c>
      <c r="E76" s="2277">
        <v>10</v>
      </c>
      <c r="F76" s="2277"/>
      <c r="G76" s="2277">
        <v>175</v>
      </c>
      <c r="H76" s="2"/>
      <c r="I76" s="2"/>
      <c r="J76" s="2"/>
      <c r="K76" s="3906"/>
      <c r="L76" s="13" t="s">
        <v>4622</v>
      </c>
    </row>
    <row r="77" spans="1:12" ht="20.100000000000001" customHeight="1">
      <c r="A77" s="4">
        <v>43346</v>
      </c>
      <c r="B77" s="28" t="s">
        <v>16</v>
      </c>
      <c r="C77" s="2442">
        <v>95</v>
      </c>
      <c r="D77" s="23">
        <f t="shared" si="0"/>
        <v>85.5</v>
      </c>
      <c r="E77" s="2442">
        <v>10</v>
      </c>
      <c r="F77" s="28"/>
      <c r="G77" s="2442">
        <v>100</v>
      </c>
      <c r="H77" s="28"/>
      <c r="I77" s="28"/>
      <c r="J77" s="28"/>
      <c r="K77" s="28"/>
      <c r="L77" s="83" t="s">
        <v>4828</v>
      </c>
    </row>
    <row r="78" spans="1:12">
      <c r="A78" s="1">
        <v>43405</v>
      </c>
      <c r="B78" s="2" t="s">
        <v>16</v>
      </c>
      <c r="C78" s="2441">
        <v>75</v>
      </c>
      <c r="D78" s="2443">
        <f t="shared" si="0"/>
        <v>70.5</v>
      </c>
      <c r="E78" s="2441">
        <v>6</v>
      </c>
      <c r="F78" s="2444"/>
      <c r="G78" s="2441">
        <v>112</v>
      </c>
      <c r="H78" s="2441"/>
      <c r="I78" s="2"/>
      <c r="J78" s="2"/>
      <c r="K78" s="3906"/>
      <c r="L78" s="13" t="s">
        <v>4952</v>
      </c>
    </row>
    <row r="79" spans="1:12" ht="27.75" customHeight="1">
      <c r="A79" s="2450">
        <v>43422</v>
      </c>
      <c r="B79" s="2" t="s">
        <v>143</v>
      </c>
      <c r="C79" s="2"/>
      <c r="D79" s="104"/>
      <c r="E79" s="2"/>
      <c r="F79" s="2"/>
      <c r="G79" s="2"/>
      <c r="H79" s="5134" t="s">
        <v>4973</v>
      </c>
      <c r="I79" s="5135"/>
      <c r="J79" s="2"/>
      <c r="K79" s="3906"/>
      <c r="L79" s="13" t="s">
        <v>4974</v>
      </c>
    </row>
    <row r="80" spans="1:12" ht="60.75" customHeight="1">
      <c r="A80" s="1">
        <v>43440</v>
      </c>
      <c r="B80" s="2" t="s">
        <v>12</v>
      </c>
      <c r="C80" s="5134" t="s">
        <v>5047</v>
      </c>
      <c r="D80" s="5121"/>
      <c r="E80" s="5121"/>
      <c r="F80" s="5121"/>
      <c r="G80" s="5121"/>
      <c r="H80" s="5121"/>
      <c r="I80" s="5121"/>
      <c r="J80" s="5135"/>
      <c r="K80" s="3890"/>
      <c r="L80" s="2322" t="s">
        <v>5042</v>
      </c>
    </row>
    <row r="81" spans="1:12" ht="113.25" customHeight="1" thickBot="1">
      <c r="A81" s="2559">
        <v>43460</v>
      </c>
      <c r="B81" s="2560" t="s">
        <v>34</v>
      </c>
      <c r="C81" s="5138" t="s">
        <v>5095</v>
      </c>
      <c r="D81" s="5139"/>
      <c r="E81" s="5139"/>
      <c r="F81" s="5139"/>
      <c r="G81" s="5139"/>
      <c r="H81" s="5139"/>
      <c r="I81" s="5139"/>
      <c r="J81" s="5140"/>
      <c r="K81" s="3557"/>
      <c r="L81" s="2561" t="s">
        <v>3976</v>
      </c>
    </row>
    <row r="82" spans="1:12" ht="16.5" thickTop="1">
      <c r="A82" s="47">
        <v>43472</v>
      </c>
      <c r="B82" s="48" t="s">
        <v>16</v>
      </c>
      <c r="C82" s="219">
        <v>85</v>
      </c>
      <c r="D82" s="128">
        <f t="shared" si="0"/>
        <v>76.5</v>
      </c>
      <c r="E82" s="219">
        <v>10</v>
      </c>
      <c r="F82" s="219"/>
      <c r="G82" s="219">
        <v>115</v>
      </c>
      <c r="H82" s="48"/>
      <c r="I82" s="48"/>
      <c r="J82" s="48"/>
      <c r="K82" s="48"/>
      <c r="L82" s="70" t="s">
        <v>4828</v>
      </c>
    </row>
    <row r="83" spans="1:12">
      <c r="A83" s="1">
        <v>43484</v>
      </c>
      <c r="B83" s="2" t="s">
        <v>143</v>
      </c>
      <c r="C83" s="2"/>
      <c r="D83" s="2278"/>
      <c r="E83" s="2"/>
      <c r="F83" s="2"/>
      <c r="G83" s="2"/>
      <c r="H83" s="2">
        <v>4940</v>
      </c>
      <c r="I83" s="2">
        <v>100</v>
      </c>
      <c r="J83" s="2"/>
      <c r="K83" s="3906"/>
    </row>
    <row r="84" spans="1:12" ht="25.5" customHeight="1">
      <c r="A84" s="1">
        <v>43519</v>
      </c>
      <c r="B84" s="2" t="s">
        <v>12</v>
      </c>
      <c r="C84" s="4644" t="s">
        <v>974</v>
      </c>
      <c r="D84" s="4645"/>
      <c r="E84" s="4645"/>
      <c r="F84" s="4645"/>
      <c r="G84" s="4645"/>
      <c r="H84" s="4645"/>
      <c r="I84" s="4645"/>
      <c r="J84" s="4646"/>
      <c r="K84" s="3881"/>
    </row>
    <row r="85" spans="1:12" ht="20.100000000000001" customHeight="1">
      <c r="A85" s="1">
        <v>43561</v>
      </c>
      <c r="B85" s="2" t="s">
        <v>16</v>
      </c>
      <c r="C85" s="2">
        <v>100</v>
      </c>
      <c r="D85" s="2278">
        <f t="shared" si="0"/>
        <v>94</v>
      </c>
      <c r="E85" s="2">
        <v>6</v>
      </c>
      <c r="F85" s="2"/>
      <c r="G85" s="2">
        <v>123</v>
      </c>
      <c r="H85" s="2"/>
      <c r="I85" s="2"/>
      <c r="J85" s="2"/>
      <c r="K85" s="3906"/>
      <c r="L85" s="13" t="s">
        <v>4828</v>
      </c>
    </row>
    <row r="86" spans="1:12" ht="20.100000000000001" customHeight="1">
      <c r="A86" s="1">
        <v>43582</v>
      </c>
      <c r="B86" s="2" t="s">
        <v>143</v>
      </c>
      <c r="C86" s="2"/>
      <c r="D86" s="2278"/>
      <c r="E86" s="2"/>
      <c r="F86" s="2"/>
      <c r="G86" s="2"/>
      <c r="H86" s="2">
        <v>5010</v>
      </c>
      <c r="I86" s="2">
        <v>100</v>
      </c>
      <c r="J86" s="2"/>
      <c r="K86" s="3906"/>
      <c r="L86" s="13" t="s">
        <v>30</v>
      </c>
    </row>
    <row r="87" spans="1:12" ht="20.100000000000001" customHeight="1">
      <c r="A87" s="1">
        <v>43719</v>
      </c>
      <c r="B87" s="2" t="s">
        <v>16</v>
      </c>
      <c r="C87" s="2">
        <v>90</v>
      </c>
      <c r="D87" s="2278">
        <f t="shared" si="0"/>
        <v>81</v>
      </c>
      <c r="E87" s="2">
        <v>10</v>
      </c>
      <c r="F87" s="2" t="s">
        <v>70</v>
      </c>
      <c r="G87" s="2">
        <v>130</v>
      </c>
      <c r="H87" s="2"/>
      <c r="I87" s="2"/>
      <c r="J87" s="2"/>
      <c r="K87" s="3906"/>
      <c r="L87" s="13" t="s">
        <v>5759</v>
      </c>
    </row>
    <row r="88" spans="1:12" ht="20.100000000000001" customHeight="1">
      <c r="A88" s="1">
        <v>43779</v>
      </c>
      <c r="B88" s="2" t="s">
        <v>16</v>
      </c>
      <c r="C88" s="2">
        <v>100</v>
      </c>
      <c r="D88" s="2278">
        <f t="shared" si="0"/>
        <v>90</v>
      </c>
      <c r="E88" s="2">
        <v>10</v>
      </c>
      <c r="F88" s="2"/>
      <c r="G88" s="2">
        <v>140</v>
      </c>
      <c r="H88" s="2"/>
      <c r="I88" s="2"/>
      <c r="J88" s="2"/>
      <c r="K88" s="3906"/>
      <c r="L88" s="13" t="s">
        <v>5759</v>
      </c>
    </row>
    <row r="89" spans="1:12" ht="20.100000000000001" customHeight="1">
      <c r="A89" s="1">
        <v>43820</v>
      </c>
      <c r="B89" s="2" t="s">
        <v>143</v>
      </c>
      <c r="C89" s="2"/>
      <c r="D89" s="2278"/>
      <c r="E89" s="2"/>
      <c r="F89" s="2"/>
      <c r="G89" s="2"/>
      <c r="H89" s="2">
        <v>5210</v>
      </c>
      <c r="I89" s="2">
        <v>100</v>
      </c>
      <c r="J89" s="2"/>
      <c r="K89" s="3906"/>
      <c r="L89" s="13" t="s">
        <v>30</v>
      </c>
    </row>
    <row r="90" spans="1:12" ht="20.100000000000001" customHeight="1">
      <c r="A90" s="1">
        <v>43896</v>
      </c>
      <c r="B90" s="2" t="s">
        <v>16</v>
      </c>
      <c r="C90" s="2">
        <v>85</v>
      </c>
      <c r="D90" s="2278">
        <f t="shared" si="0"/>
        <v>68</v>
      </c>
      <c r="E90" s="2">
        <v>20</v>
      </c>
      <c r="F90" s="2" t="s">
        <v>70</v>
      </c>
      <c r="G90" s="2">
        <v>115</v>
      </c>
      <c r="H90" s="2"/>
      <c r="I90" s="2"/>
      <c r="J90" s="2"/>
      <c r="K90" s="3906"/>
      <c r="L90" s="13" t="s">
        <v>5759</v>
      </c>
    </row>
    <row r="91" spans="1:12">
      <c r="A91" s="3142">
        <v>43920</v>
      </c>
      <c r="B91" s="3143" t="s">
        <v>4</v>
      </c>
      <c r="C91" s="3143"/>
      <c r="D91" s="3144"/>
      <c r="E91" s="3143">
        <v>20</v>
      </c>
      <c r="F91" s="3143"/>
      <c r="G91" s="3143"/>
      <c r="H91" s="3143"/>
      <c r="I91" s="3143"/>
      <c r="J91" s="3143"/>
      <c r="K91" s="3143"/>
      <c r="L91" s="3147"/>
    </row>
    <row r="92" spans="1:12" ht="20.100000000000001" customHeight="1">
      <c r="A92" s="3142">
        <v>43951</v>
      </c>
      <c r="B92" s="3143" t="s">
        <v>4</v>
      </c>
      <c r="C92" s="3143"/>
      <c r="D92" s="3144"/>
      <c r="E92" s="3143">
        <v>20</v>
      </c>
      <c r="F92" s="3143"/>
      <c r="G92" s="3143"/>
      <c r="H92" s="3143"/>
      <c r="I92" s="3143"/>
      <c r="J92" s="3143"/>
      <c r="K92" s="3143"/>
      <c r="L92" s="3147"/>
    </row>
    <row r="93" spans="1:12">
      <c r="A93" s="1">
        <v>43975</v>
      </c>
      <c r="B93" s="2" t="s">
        <v>16</v>
      </c>
      <c r="C93" s="90">
        <v>80</v>
      </c>
      <c r="D93" s="3168">
        <v>64</v>
      </c>
      <c r="E93" s="90">
        <v>20</v>
      </c>
      <c r="F93" s="90" t="s">
        <v>70</v>
      </c>
      <c r="G93" s="90">
        <v>120</v>
      </c>
      <c r="H93" s="2"/>
      <c r="I93" s="2"/>
      <c r="J93" s="2"/>
      <c r="K93" s="3906"/>
      <c r="L93" s="13" t="s">
        <v>4151</v>
      </c>
    </row>
    <row r="94" spans="1:12" ht="64.5" customHeight="1">
      <c r="A94" s="1">
        <v>43995</v>
      </c>
      <c r="B94" s="2" t="s">
        <v>12</v>
      </c>
      <c r="C94" s="4627" t="s">
        <v>6198</v>
      </c>
      <c r="D94" s="4628"/>
      <c r="E94" s="4628"/>
      <c r="F94" s="4628"/>
      <c r="G94" s="4628"/>
      <c r="H94" s="4628"/>
      <c r="I94" s="4628"/>
      <c r="J94" s="4629"/>
      <c r="K94" s="3876"/>
      <c r="L94" s="3181" t="s">
        <v>6199</v>
      </c>
    </row>
    <row r="95" spans="1:12" ht="37.5" customHeight="1">
      <c r="A95" s="1">
        <v>43997</v>
      </c>
      <c r="B95" s="2" t="s">
        <v>12</v>
      </c>
      <c r="C95" s="5134" t="s">
        <v>6196</v>
      </c>
      <c r="D95" s="5121"/>
      <c r="E95" s="5121"/>
      <c r="F95" s="5121"/>
      <c r="G95" s="5121"/>
      <c r="H95" s="5121"/>
      <c r="I95" s="5121"/>
      <c r="J95" s="5135"/>
      <c r="K95" s="3890"/>
      <c r="L95" s="3181" t="s">
        <v>6195</v>
      </c>
    </row>
    <row r="96" spans="1:12">
      <c r="A96" s="1">
        <v>44016</v>
      </c>
      <c r="B96" s="2" t="s">
        <v>11</v>
      </c>
      <c r="C96" s="4627" t="s">
        <v>6206</v>
      </c>
      <c r="D96" s="4628"/>
      <c r="E96" s="4628"/>
      <c r="F96" s="4628"/>
      <c r="G96" s="4628"/>
      <c r="H96" s="4628"/>
      <c r="I96" s="4628"/>
      <c r="J96" s="4629"/>
      <c r="K96" s="3876"/>
    </row>
    <row r="97" spans="1:13" ht="90.75" customHeight="1">
      <c r="A97" s="1943">
        <v>44196</v>
      </c>
      <c r="B97" s="1944" t="s">
        <v>34</v>
      </c>
      <c r="C97" s="5136" t="s">
        <v>6431</v>
      </c>
      <c r="D97" s="4771"/>
      <c r="E97" s="4771"/>
      <c r="F97" s="4771"/>
      <c r="G97" s="4771"/>
      <c r="H97" s="4771"/>
      <c r="I97" s="4771"/>
      <c r="J97" s="5137"/>
      <c r="K97" s="3750" t="s">
        <v>3991</v>
      </c>
      <c r="L97" s="3751" t="s">
        <v>6430</v>
      </c>
    </row>
    <row r="98" spans="1:13" ht="20.100000000000001" customHeight="1">
      <c r="A98" s="1">
        <v>44206</v>
      </c>
      <c r="B98" s="2" t="s">
        <v>143</v>
      </c>
      <c r="C98" s="2"/>
      <c r="D98" s="2942">
        <f t="shared" si="0"/>
        <v>0</v>
      </c>
      <c r="E98" s="2"/>
      <c r="F98" s="2"/>
      <c r="G98" s="2"/>
      <c r="H98" s="2"/>
      <c r="I98" s="2"/>
      <c r="J98" s="2">
        <v>5155</v>
      </c>
      <c r="K98" s="3906"/>
      <c r="L98" s="13" t="s">
        <v>6436</v>
      </c>
    </row>
    <row r="99" spans="1:13" ht="32.25" customHeight="1">
      <c r="A99" s="1">
        <v>44207</v>
      </c>
      <c r="B99" s="2" t="s">
        <v>16</v>
      </c>
      <c r="C99" s="2">
        <v>70</v>
      </c>
      <c r="D99" s="2942">
        <f t="shared" si="0"/>
        <v>69.3</v>
      </c>
      <c r="E99" s="2">
        <v>1</v>
      </c>
      <c r="F99" s="2"/>
      <c r="G99" s="2">
        <v>130</v>
      </c>
      <c r="H99" s="2"/>
      <c r="I99" s="2"/>
      <c r="J99" s="2"/>
      <c r="K99" s="3906"/>
      <c r="L99" s="13" t="s">
        <v>6438</v>
      </c>
    </row>
    <row r="100" spans="1:13" s="271" customFormat="1" ht="18" customHeight="1">
      <c r="A100" s="3788">
        <v>44209</v>
      </c>
      <c r="B100" s="3787" t="s">
        <v>12</v>
      </c>
      <c r="C100" s="4262" t="s">
        <v>6472</v>
      </c>
      <c r="D100" s="4263"/>
      <c r="E100" s="4263"/>
      <c r="F100" s="4263"/>
      <c r="G100" s="4263"/>
      <c r="H100" s="4263"/>
      <c r="I100" s="4263"/>
      <c r="J100" s="4264"/>
      <c r="K100" s="3874"/>
      <c r="L100" s="348"/>
      <c r="M100" s="270"/>
    </row>
    <row r="101" spans="1:13" ht="20.100000000000001" customHeight="1">
      <c r="A101" s="1">
        <v>44212</v>
      </c>
      <c r="B101" s="2" t="s">
        <v>11</v>
      </c>
      <c r="C101" s="5167" t="s">
        <v>6443</v>
      </c>
      <c r="D101" s="5168"/>
      <c r="E101" s="5168"/>
      <c r="F101" s="5168"/>
      <c r="G101" s="5168"/>
      <c r="H101" s="5168"/>
      <c r="I101" s="5168"/>
      <c r="J101" s="5169"/>
      <c r="K101" s="3906"/>
    </row>
    <row r="102" spans="1:13" ht="100.5" customHeight="1">
      <c r="A102" s="1943">
        <v>44260</v>
      </c>
      <c r="B102" s="1944" t="s">
        <v>15</v>
      </c>
      <c r="C102" s="5164" t="s">
        <v>6545</v>
      </c>
      <c r="D102" s="5165"/>
      <c r="E102" s="5165"/>
      <c r="F102" s="5165"/>
      <c r="G102" s="5165"/>
      <c r="H102" s="5165"/>
      <c r="I102" s="5165"/>
      <c r="J102" s="5166"/>
      <c r="K102" s="3837" t="s">
        <v>6531</v>
      </c>
      <c r="L102" s="3826" t="s">
        <v>6531</v>
      </c>
    </row>
    <row r="103" spans="1:13" ht="24" customHeight="1">
      <c r="A103" s="1">
        <v>44261</v>
      </c>
      <c r="B103" s="2" t="s">
        <v>12</v>
      </c>
      <c r="C103" s="5132" t="s">
        <v>6546</v>
      </c>
      <c r="D103" s="4631"/>
      <c r="E103" s="4631"/>
      <c r="F103" s="4631"/>
      <c r="G103" s="4631"/>
      <c r="H103" s="4631"/>
      <c r="I103" s="4631"/>
      <c r="J103" s="5133"/>
      <c r="K103" s="3906"/>
    </row>
    <row r="104" spans="1:13" ht="20.100000000000001" customHeight="1">
      <c r="A104" s="1">
        <v>44262</v>
      </c>
      <c r="B104" s="2" t="s">
        <v>12</v>
      </c>
      <c r="C104" s="5132" t="s">
        <v>6546</v>
      </c>
      <c r="D104" s="4631"/>
      <c r="E104" s="4631"/>
      <c r="F104" s="4631"/>
      <c r="G104" s="4631"/>
      <c r="H104" s="4631"/>
      <c r="I104" s="4631"/>
      <c r="J104" s="5133"/>
      <c r="K104" s="3906"/>
    </row>
    <row r="105" spans="1:13" ht="20.100000000000001" customHeight="1">
      <c r="A105" s="3827">
        <v>44263</v>
      </c>
      <c r="B105" s="3828" t="s">
        <v>12</v>
      </c>
      <c r="C105" s="5132" t="s">
        <v>6546</v>
      </c>
      <c r="D105" s="4631"/>
      <c r="E105" s="4631"/>
      <c r="F105" s="4631"/>
      <c r="G105" s="4631"/>
      <c r="H105" s="4631"/>
      <c r="I105" s="4631"/>
      <c r="J105" s="5133"/>
      <c r="K105" s="3906"/>
    </row>
    <row r="106" spans="1:13">
      <c r="A106" s="1">
        <v>44264</v>
      </c>
      <c r="B106" s="2" t="s">
        <v>143</v>
      </c>
      <c r="C106" s="3822"/>
      <c r="D106" s="3823" t="s">
        <v>324</v>
      </c>
      <c r="E106" s="3822"/>
      <c r="F106" s="3822"/>
      <c r="G106" s="3822"/>
      <c r="H106" s="3822">
        <v>4315</v>
      </c>
      <c r="I106" s="3822">
        <v>100</v>
      </c>
      <c r="J106" s="3822"/>
      <c r="K106" s="3906"/>
    </row>
    <row r="107" spans="1:13">
      <c r="A107" s="3840">
        <v>44269</v>
      </c>
      <c r="B107" s="3841" t="s">
        <v>12</v>
      </c>
      <c r="C107" s="5132" t="s">
        <v>6548</v>
      </c>
      <c r="D107" s="4631"/>
      <c r="E107" s="4631"/>
      <c r="F107" s="4631"/>
      <c r="G107" s="4631"/>
      <c r="H107" s="4631"/>
      <c r="I107" s="4631"/>
      <c r="J107" s="5133"/>
      <c r="K107" s="3906"/>
    </row>
    <row r="108" spans="1:13">
      <c r="A108" s="4">
        <v>44270</v>
      </c>
      <c r="B108" s="28" t="s">
        <v>143</v>
      </c>
      <c r="C108" s="3836"/>
      <c r="D108" s="23">
        <f t="shared" si="0"/>
        <v>0</v>
      </c>
      <c r="E108" s="3836"/>
      <c r="F108" s="3836"/>
      <c r="G108" s="3836"/>
      <c r="H108" s="3836">
        <v>3720</v>
      </c>
      <c r="I108" s="3836">
        <v>100</v>
      </c>
      <c r="J108" s="3836"/>
      <c r="K108" s="28"/>
      <c r="L108" s="83" t="s">
        <v>6541</v>
      </c>
    </row>
    <row r="109" spans="1:13">
      <c r="A109" s="1">
        <v>44291</v>
      </c>
      <c r="B109" s="2" t="s">
        <v>12</v>
      </c>
      <c r="C109" s="5132" t="s">
        <v>3220</v>
      </c>
      <c r="D109" s="4631"/>
      <c r="E109" s="4631"/>
      <c r="F109" s="4631"/>
      <c r="G109" s="4631"/>
      <c r="H109" s="4631"/>
      <c r="I109" s="4631"/>
      <c r="J109" s="5133"/>
      <c r="K109" s="3906"/>
    </row>
    <row r="110" spans="1:13" ht="20.100000000000001" customHeight="1">
      <c r="A110" s="1">
        <v>44292</v>
      </c>
      <c r="B110" s="2" t="s">
        <v>12</v>
      </c>
      <c r="C110" s="5132" t="s">
        <v>6564</v>
      </c>
      <c r="D110" s="4631"/>
      <c r="E110" s="4631"/>
      <c r="F110" s="4631"/>
      <c r="G110" s="4631"/>
      <c r="H110" s="4631"/>
      <c r="I110" s="4631"/>
      <c r="J110" s="5133"/>
      <c r="K110" s="3906"/>
    </row>
    <row r="111" spans="1:13" ht="20.100000000000001" customHeight="1">
      <c r="A111" s="1">
        <v>44293</v>
      </c>
      <c r="B111" s="2" t="s">
        <v>16</v>
      </c>
      <c r="C111" s="3822">
        <v>75</v>
      </c>
      <c r="D111" s="3823">
        <f t="shared" si="0"/>
        <v>73.5</v>
      </c>
      <c r="E111" s="3822">
        <v>2</v>
      </c>
      <c r="F111" s="3822"/>
      <c r="G111" s="3822">
        <v>170</v>
      </c>
      <c r="H111" s="3822"/>
      <c r="I111" s="3822"/>
      <c r="J111" s="3822"/>
      <c r="K111" s="3906"/>
      <c r="L111" s="13" t="s">
        <v>4152</v>
      </c>
    </row>
    <row r="112" spans="1:13">
      <c r="A112" s="3919">
        <v>44293</v>
      </c>
      <c r="B112" s="1384" t="s">
        <v>143</v>
      </c>
      <c r="C112" s="1293"/>
      <c r="D112" s="1293"/>
      <c r="E112" s="1293"/>
      <c r="F112" s="1293"/>
      <c r="G112" s="1293"/>
      <c r="H112" s="1293">
        <v>3910</v>
      </c>
      <c r="I112" s="1293">
        <v>100</v>
      </c>
      <c r="J112" s="3822"/>
      <c r="K112" s="3906"/>
    </row>
    <row r="113" spans="1:13">
      <c r="A113" s="4027">
        <v>44350</v>
      </c>
      <c r="B113" s="4009" t="s">
        <v>143</v>
      </c>
      <c r="C113" s="4005"/>
      <c r="D113" s="4012">
        <f>+C113*(100-E113)/100</f>
        <v>0</v>
      </c>
      <c r="E113" s="4005"/>
      <c r="F113" s="4005"/>
      <c r="G113" s="4005"/>
      <c r="H113" s="4005">
        <v>5505</v>
      </c>
      <c r="I113" s="4005">
        <v>100</v>
      </c>
      <c r="J113" s="4005"/>
      <c r="K113" s="272"/>
      <c r="L113" s="348" t="s">
        <v>136</v>
      </c>
    </row>
    <row r="114" spans="1:13">
      <c r="A114" s="4">
        <v>44351</v>
      </c>
      <c r="B114" s="28" t="s">
        <v>16</v>
      </c>
      <c r="C114" s="4011">
        <v>25</v>
      </c>
      <c r="D114" s="23">
        <f t="shared" si="0"/>
        <v>24.5</v>
      </c>
      <c r="E114" s="4011">
        <v>2</v>
      </c>
      <c r="F114" s="4011"/>
      <c r="G114" s="4011">
        <v>155</v>
      </c>
      <c r="H114" s="4011"/>
      <c r="I114" s="4011"/>
      <c r="J114" s="4011"/>
      <c r="K114" s="28"/>
      <c r="L114" s="83" t="s">
        <v>4152</v>
      </c>
    </row>
    <row r="115" spans="1:13" ht="24" customHeight="1">
      <c r="A115" s="1">
        <v>44352</v>
      </c>
      <c r="B115" s="2" t="s">
        <v>12</v>
      </c>
      <c r="C115" s="5132" t="s">
        <v>6671</v>
      </c>
      <c r="D115" s="4631"/>
      <c r="E115" s="4631"/>
      <c r="F115" s="4631"/>
      <c r="G115" s="4631"/>
      <c r="H115" s="4631"/>
      <c r="I115" s="4631"/>
      <c r="J115" s="5133"/>
      <c r="K115" s="3906"/>
    </row>
    <row r="116" spans="1:13">
      <c r="A116" s="1">
        <v>44364</v>
      </c>
      <c r="B116" s="2" t="s">
        <v>143</v>
      </c>
      <c r="C116" s="3822"/>
      <c r="D116" s="3823"/>
      <c r="E116" s="3822"/>
      <c r="F116" s="3822"/>
      <c r="G116" s="3822"/>
      <c r="H116" s="3822">
        <v>4425</v>
      </c>
      <c r="I116" s="3822">
        <v>100</v>
      </c>
      <c r="J116" s="3822"/>
      <c r="K116" s="3906"/>
      <c r="L116" s="13" t="s">
        <v>30</v>
      </c>
    </row>
    <row r="117" spans="1:13">
      <c r="A117" s="1">
        <v>44420</v>
      </c>
      <c r="B117" s="2" t="s">
        <v>12</v>
      </c>
      <c r="C117" s="5132" t="s">
        <v>6785</v>
      </c>
      <c r="D117" s="4631"/>
      <c r="E117" s="4631"/>
      <c r="F117" s="4631"/>
      <c r="G117" s="4631"/>
      <c r="H117" s="4631"/>
      <c r="I117" s="4631"/>
      <c r="J117" s="5133"/>
      <c r="K117" s="3906"/>
    </row>
    <row r="118" spans="1:13" ht="20.100000000000001" customHeight="1">
      <c r="A118" s="1">
        <v>44422</v>
      </c>
      <c r="B118" s="2" t="s">
        <v>12</v>
      </c>
      <c r="C118" s="5132" t="s">
        <v>5078</v>
      </c>
      <c r="D118" s="4631"/>
      <c r="E118" s="4631"/>
      <c r="F118" s="4631"/>
      <c r="G118" s="4631"/>
      <c r="H118" s="4631"/>
      <c r="I118" s="4631"/>
      <c r="J118" s="5133"/>
      <c r="K118" s="3906"/>
    </row>
    <row r="119" spans="1:13" s="271" customFormat="1" ht="24.75" customHeight="1">
      <c r="A119" s="2327">
        <v>44426</v>
      </c>
      <c r="B119" s="2328" t="s">
        <v>6677</v>
      </c>
      <c r="C119" s="4943" t="s">
        <v>6789</v>
      </c>
      <c r="D119" s="4409"/>
      <c r="E119" s="4409"/>
      <c r="F119" s="4409"/>
      <c r="G119" s="4409"/>
      <c r="H119" s="4409"/>
      <c r="I119" s="4409"/>
      <c r="J119" s="4944"/>
      <c r="K119" s="4169"/>
      <c r="L119" s="4170"/>
      <c r="M119" s="270"/>
    </row>
    <row r="120" spans="1:13" ht="20.100000000000001" customHeight="1">
      <c r="A120" s="1">
        <v>44435</v>
      </c>
      <c r="B120" s="2" t="s">
        <v>12</v>
      </c>
      <c r="C120" s="5170" t="s">
        <v>6721</v>
      </c>
      <c r="D120" s="4645"/>
      <c r="E120" s="4645"/>
      <c r="F120" s="4645"/>
      <c r="G120" s="4645"/>
      <c r="H120" s="4645"/>
      <c r="I120" s="4645"/>
      <c r="J120" s="5171"/>
      <c r="K120" s="3906"/>
    </row>
    <row r="121" spans="1:13" ht="20.100000000000001" customHeight="1">
      <c r="A121" s="1">
        <v>44436</v>
      </c>
      <c r="B121" s="2" t="s">
        <v>12</v>
      </c>
      <c r="C121" s="5132" t="s">
        <v>3220</v>
      </c>
      <c r="D121" s="4631"/>
      <c r="E121" s="4631"/>
      <c r="F121" s="4631"/>
      <c r="G121" s="4631"/>
      <c r="H121" s="4631"/>
      <c r="I121" s="4631"/>
      <c r="J121" s="5133"/>
      <c r="K121" s="3906"/>
    </row>
    <row r="122" spans="1:13" ht="31.5">
      <c r="A122" s="1">
        <v>44437</v>
      </c>
      <c r="B122" s="2" t="s">
        <v>143</v>
      </c>
      <c r="C122" s="2"/>
      <c r="D122" s="2942">
        <f t="shared" si="0"/>
        <v>0</v>
      </c>
      <c r="E122" s="2"/>
      <c r="F122" s="2"/>
      <c r="G122" s="2"/>
      <c r="H122" s="4157">
        <v>5095</v>
      </c>
      <c r="I122" s="4157">
        <v>100</v>
      </c>
      <c r="J122" s="2"/>
      <c r="K122" s="3906"/>
      <c r="L122" s="13" t="s">
        <v>6804</v>
      </c>
    </row>
    <row r="123" spans="1:13" ht="20.100000000000001" customHeight="1">
      <c r="A123" s="4">
        <v>44449</v>
      </c>
      <c r="B123" s="28" t="s">
        <v>143</v>
      </c>
      <c r="C123" s="28"/>
      <c r="D123" s="23">
        <f t="shared" si="0"/>
        <v>0</v>
      </c>
      <c r="E123" s="28"/>
      <c r="F123" s="28"/>
      <c r="G123" s="28"/>
      <c r="H123" s="449">
        <v>3435</v>
      </c>
      <c r="I123" s="449">
        <v>100</v>
      </c>
      <c r="J123" s="28"/>
      <c r="K123" s="28"/>
      <c r="L123" s="83" t="s">
        <v>6826</v>
      </c>
    </row>
    <row r="124" spans="1:13" ht="35.25" customHeight="1">
      <c r="A124" s="1">
        <v>44451</v>
      </c>
      <c r="B124" s="2" t="s">
        <v>12</v>
      </c>
      <c r="C124" s="5120" t="s">
        <v>6832</v>
      </c>
      <c r="D124" s="5121"/>
      <c r="E124" s="5121"/>
      <c r="F124" s="5121"/>
      <c r="G124" s="5121"/>
      <c r="H124" s="5121"/>
      <c r="I124" s="5121"/>
      <c r="J124" s="5122"/>
      <c r="K124" s="3906"/>
    </row>
    <row r="125" spans="1:13" ht="20.100000000000001" customHeight="1">
      <c r="A125" s="4">
        <v>44453</v>
      </c>
      <c r="B125" s="28" t="s">
        <v>143</v>
      </c>
      <c r="C125" s="28"/>
      <c r="D125" s="23" t="s">
        <v>324</v>
      </c>
      <c r="E125" s="28"/>
      <c r="F125" s="28"/>
      <c r="G125" s="28"/>
      <c r="H125" s="28">
        <v>4865</v>
      </c>
      <c r="I125" s="28">
        <v>100</v>
      </c>
      <c r="J125" s="28"/>
      <c r="K125" s="28"/>
      <c r="L125" s="422" t="s">
        <v>136</v>
      </c>
    </row>
    <row r="126" spans="1:13" ht="20.100000000000001" customHeight="1">
      <c r="A126" s="4">
        <v>44456</v>
      </c>
      <c r="B126" s="28" t="s">
        <v>143</v>
      </c>
      <c r="C126" s="28"/>
      <c r="D126" s="23" t="s">
        <v>324</v>
      </c>
      <c r="E126" s="28"/>
      <c r="F126" s="28"/>
      <c r="G126" s="28"/>
      <c r="H126" s="28"/>
      <c r="I126" s="28"/>
      <c r="J126" s="28"/>
      <c r="K126" s="28"/>
      <c r="L126" s="83" t="s">
        <v>6837</v>
      </c>
    </row>
    <row r="127" spans="1:13" ht="20.100000000000001" customHeight="1">
      <c r="A127" s="1">
        <v>44484</v>
      </c>
      <c r="B127" s="2" t="s">
        <v>12</v>
      </c>
      <c r="C127" s="5118" t="s">
        <v>6871</v>
      </c>
      <c r="D127" s="4628"/>
      <c r="E127" s="4628"/>
      <c r="F127" s="4628"/>
      <c r="G127" s="4628"/>
      <c r="H127" s="4628"/>
      <c r="I127" s="4628"/>
      <c r="J127" s="5119"/>
      <c r="K127" s="3906"/>
    </row>
    <row r="128" spans="1:13" ht="20.100000000000001" customHeight="1">
      <c r="A128" s="365">
        <v>44507</v>
      </c>
      <c r="B128" s="1384" t="s">
        <v>16</v>
      </c>
      <c r="C128" s="1293">
        <v>60</v>
      </c>
      <c r="D128" s="1627">
        <f t="shared" ref="D128" si="1">+C128*(100-E128)/100</f>
        <v>57</v>
      </c>
      <c r="E128" s="1293">
        <v>5</v>
      </c>
      <c r="F128" s="1293" t="s">
        <v>70</v>
      </c>
      <c r="G128" s="1293">
        <v>160</v>
      </c>
      <c r="H128" s="1293"/>
      <c r="I128" s="1293"/>
      <c r="J128" s="1293"/>
      <c r="K128" s="4239"/>
      <c r="L128" s="1823" t="s">
        <v>6915</v>
      </c>
    </row>
    <row r="129" spans="1:11" ht="20.100000000000001" customHeight="1">
      <c r="A129" s="1"/>
      <c r="B129" s="2"/>
      <c r="C129" s="2"/>
      <c r="D129" s="4196">
        <f t="shared" si="0"/>
        <v>0</v>
      </c>
      <c r="E129" s="2"/>
      <c r="F129" s="2"/>
      <c r="G129" s="2"/>
      <c r="H129" s="2"/>
      <c r="I129" s="2"/>
      <c r="J129" s="2"/>
      <c r="K129" s="3906"/>
    </row>
    <row r="130" spans="1:11" ht="20.100000000000001" customHeight="1">
      <c r="A130" s="1"/>
      <c r="B130" s="2"/>
      <c r="C130" s="2"/>
      <c r="D130" s="4196">
        <f t="shared" si="0"/>
        <v>0</v>
      </c>
      <c r="E130" s="2"/>
      <c r="F130" s="2"/>
      <c r="G130" s="2"/>
      <c r="H130" s="2"/>
      <c r="I130" s="2"/>
      <c r="J130" s="2"/>
      <c r="K130" s="3906"/>
    </row>
    <row r="131" spans="1:11">
      <c r="A131" s="1"/>
      <c r="B131" s="2"/>
      <c r="C131" s="2"/>
      <c r="D131" s="4196">
        <f t="shared" si="0"/>
        <v>0</v>
      </c>
      <c r="E131" s="2"/>
      <c r="F131" s="2"/>
      <c r="G131" s="2"/>
      <c r="H131" s="2"/>
      <c r="I131" s="2"/>
      <c r="J131" s="2"/>
      <c r="K131" s="3906"/>
    </row>
    <row r="132" spans="1:11" ht="20.100000000000001" customHeight="1">
      <c r="A132" s="1"/>
      <c r="B132" s="2"/>
      <c r="C132" s="2"/>
      <c r="D132" s="4196">
        <f t="shared" si="0"/>
        <v>0</v>
      </c>
      <c r="E132" s="2"/>
      <c r="F132" s="2"/>
      <c r="G132" s="2"/>
      <c r="H132" s="2"/>
      <c r="I132" s="2"/>
      <c r="J132" s="2"/>
      <c r="K132" s="3906"/>
    </row>
    <row r="133" spans="1:11">
      <c r="A133" s="1"/>
      <c r="B133" s="2"/>
      <c r="C133" s="2"/>
      <c r="D133" s="4196">
        <f t="shared" si="0"/>
        <v>0</v>
      </c>
      <c r="E133" s="2"/>
      <c r="F133" s="2"/>
      <c r="G133" s="2"/>
      <c r="H133" s="2"/>
      <c r="I133" s="2"/>
      <c r="J133" s="2"/>
      <c r="K133" s="3906"/>
    </row>
    <row r="134" spans="1:11">
      <c r="A134" s="1"/>
      <c r="B134" s="2"/>
      <c r="C134" s="2"/>
      <c r="D134" s="2"/>
      <c r="E134" s="2"/>
      <c r="F134" s="2"/>
      <c r="G134" s="2"/>
      <c r="H134" s="2"/>
      <c r="I134" s="2"/>
      <c r="J134" s="2"/>
      <c r="K134" s="3906"/>
    </row>
    <row r="135" spans="1:11">
      <c r="A135" s="1"/>
      <c r="B135" s="2"/>
      <c r="C135" s="2"/>
      <c r="D135" s="2"/>
      <c r="E135" s="2"/>
      <c r="F135" s="2"/>
      <c r="G135" s="2"/>
      <c r="H135" s="2"/>
      <c r="I135" s="2"/>
      <c r="J135" s="2"/>
      <c r="K135" s="3906"/>
    </row>
    <row r="136" spans="1:11">
      <c r="A136" s="1"/>
    </row>
    <row r="137" spans="1:11">
      <c r="A137" s="1"/>
    </row>
    <row r="138" spans="1:11">
      <c r="A138" s="1"/>
    </row>
    <row r="139" spans="1:11">
      <c r="A139" s="1"/>
    </row>
    <row r="140" spans="1:11">
      <c r="A140" s="1"/>
    </row>
    <row r="141" spans="1:11">
      <c r="A141" s="1"/>
    </row>
    <row r="142" spans="1:11">
      <c r="A142" s="1"/>
    </row>
    <row r="143" spans="1:11">
      <c r="A143" s="1"/>
    </row>
    <row r="144" spans="1:11">
      <c r="A144" s="1"/>
    </row>
    <row r="145" spans="1:1">
      <c r="A145" s="1"/>
    </row>
    <row r="146" spans="1:1">
      <c r="A146" s="1"/>
    </row>
    <row r="147" spans="1:1">
      <c r="A147" s="1"/>
    </row>
    <row r="148" spans="1:1">
      <c r="A148" s="1"/>
    </row>
    <row r="149" spans="1:1">
      <c r="A149" s="1"/>
    </row>
    <row r="150" spans="1:1">
      <c r="A150" s="1"/>
    </row>
    <row r="151" spans="1:1">
      <c r="A151" s="1"/>
    </row>
    <row r="152" spans="1:1">
      <c r="A152" s="1"/>
    </row>
    <row r="153" spans="1:1">
      <c r="A153" s="1"/>
    </row>
    <row r="154" spans="1:1">
      <c r="A154" s="1"/>
    </row>
    <row r="155" spans="1:1">
      <c r="A155" s="1"/>
    </row>
    <row r="156" spans="1:1">
      <c r="A156" s="1"/>
    </row>
    <row r="157" spans="1:1">
      <c r="A157" s="1"/>
    </row>
    <row r="158" spans="1:1">
      <c r="A158" s="1"/>
    </row>
    <row r="159" spans="1:1">
      <c r="A159" s="1"/>
    </row>
    <row r="160" spans="1:1">
      <c r="A160" s="1"/>
    </row>
    <row r="161" spans="1:1">
      <c r="A161" s="1"/>
    </row>
    <row r="162" spans="1:1">
      <c r="A162" s="1"/>
    </row>
  </sheetData>
  <autoFilter ref="A6:L6"/>
  <customSheetViews>
    <customSheetView guid="{CD481555-6D06-49CD-9625-98C90CC09C9A}">
      <selection activeCell="F72" sqref="F72"/>
      <pageMargins left="0.7" right="0.7" top="0.75" bottom="0.75" header="0.3" footer="0.3"/>
      <pageSetup paperSize="9" orientation="portrait" r:id="rId1"/>
    </customSheetView>
    <customSheetView guid="{9EC6AF21-4B8E-44E3-AF29-8895353139B2}">
      <pane ySplit="6" topLeftCell="A57" activePane="bottomLeft" state="frozen"/>
      <selection pane="bottomLeft" activeCell="F72" sqref="F72"/>
      <pageMargins left="0.7" right="0.7" top="0.75" bottom="0.75" header="0.3" footer="0.3"/>
      <pageSetup paperSize="9" orientation="portrait" r:id="rId2"/>
    </customSheetView>
    <customSheetView guid="{4A6D03CA-35D0-42B2-8E76-6C991766DE68}">
      <pane ySplit="6" topLeftCell="A57" activePane="bottomLeft" state="frozen"/>
      <selection pane="bottomLeft" activeCell="F72" sqref="F72"/>
      <pageMargins left="0.7" right="0.7" top="0.75" bottom="0.75" header="0.3" footer="0.3"/>
      <pageSetup paperSize="9" orientation="portrait" r:id="rId3"/>
    </customSheetView>
    <customSheetView guid="{94FC66D5-BF29-4BE8-974C-C93BA07E9FE3}">
      <pane ySplit="6" topLeftCell="A52" activePane="bottomLeft" state="frozen"/>
      <selection pane="bottomLeft" activeCell="F72" sqref="F72"/>
      <pageMargins left="0.7" right="0.7" top="0.75" bottom="0.75" header="0.3" footer="0.3"/>
      <pageSetup paperSize="9" orientation="portrait" r:id="rId4"/>
    </customSheetView>
  </customSheetViews>
  <mergeCells count="83">
    <mergeCell ref="C121:J121"/>
    <mergeCell ref="C119:J119"/>
    <mergeCell ref="C118:J118"/>
    <mergeCell ref="C117:J117"/>
    <mergeCell ref="C115:J115"/>
    <mergeCell ref="C120:J120"/>
    <mergeCell ref="C109:J109"/>
    <mergeCell ref="C110:J110"/>
    <mergeCell ref="C45:J45"/>
    <mergeCell ref="C60:J60"/>
    <mergeCell ref="H75:J75"/>
    <mergeCell ref="C102:J102"/>
    <mergeCell ref="C74:J74"/>
    <mergeCell ref="H72:J72"/>
    <mergeCell ref="C66:J66"/>
    <mergeCell ref="C61:J61"/>
    <mergeCell ref="H62:J62"/>
    <mergeCell ref="C101:J101"/>
    <mergeCell ref="C94:J94"/>
    <mergeCell ref="C84:J84"/>
    <mergeCell ref="C48:J48"/>
    <mergeCell ref="C53:J53"/>
    <mergeCell ref="A5:B5"/>
    <mergeCell ref="A40:A41"/>
    <mergeCell ref="C25:J25"/>
    <mergeCell ref="H30:J30"/>
    <mergeCell ref="H29:J29"/>
    <mergeCell ref="A3:B3"/>
    <mergeCell ref="C4:F4"/>
    <mergeCell ref="C3:F3"/>
    <mergeCell ref="I3:J3"/>
    <mergeCell ref="G3:H3"/>
    <mergeCell ref="G4:H4"/>
    <mergeCell ref="A4:B4"/>
    <mergeCell ref="A1:L1"/>
    <mergeCell ref="A2:B2"/>
    <mergeCell ref="C2:F2"/>
    <mergeCell ref="G2:H2"/>
    <mergeCell ref="I2:J2"/>
    <mergeCell ref="K2:L2"/>
    <mergeCell ref="K3:L3"/>
    <mergeCell ref="K4:L4"/>
    <mergeCell ref="K5:L5"/>
    <mergeCell ref="C5:F5"/>
    <mergeCell ref="C23:J23"/>
    <mergeCell ref="C16:J16"/>
    <mergeCell ref="H17:J17"/>
    <mergeCell ref="C18:J18"/>
    <mergeCell ref="H14:J14"/>
    <mergeCell ref="C13:J13"/>
    <mergeCell ref="G5:H5"/>
    <mergeCell ref="I5:J5"/>
    <mergeCell ref="I4:J4"/>
    <mergeCell ref="C19:J19"/>
    <mergeCell ref="H20:J20"/>
    <mergeCell ref="C22:J22"/>
    <mergeCell ref="C95:J95"/>
    <mergeCell ref="C81:J81"/>
    <mergeCell ref="C44:J44"/>
    <mergeCell ref="C36:J36"/>
    <mergeCell ref="C24:J24"/>
    <mergeCell ref="C33:J33"/>
    <mergeCell ref="C35:J35"/>
    <mergeCell ref="H34:J34"/>
    <mergeCell ref="C31:J31"/>
    <mergeCell ref="C28:J28"/>
    <mergeCell ref="C43:J43"/>
    <mergeCell ref="C127:J127"/>
    <mergeCell ref="C124:J124"/>
    <mergeCell ref="F51:J51"/>
    <mergeCell ref="C46:J46"/>
    <mergeCell ref="C49:J49"/>
    <mergeCell ref="C50:J50"/>
    <mergeCell ref="C107:J107"/>
    <mergeCell ref="H79:I79"/>
    <mergeCell ref="C68:J68"/>
    <mergeCell ref="C97:J97"/>
    <mergeCell ref="C105:J105"/>
    <mergeCell ref="C103:J103"/>
    <mergeCell ref="C104:J104"/>
    <mergeCell ref="C100:J100"/>
    <mergeCell ref="C80:J80"/>
    <mergeCell ref="C96:J96"/>
  </mergeCells>
  <pageMargins left="0.7" right="0.7" top="0.75" bottom="0.75" header="0.3" footer="0.3"/>
  <pageSetup paperSize="9" orientation="portrait" r:id="rId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M171"/>
  <sheetViews>
    <sheetView workbookViewId="0">
      <pane ySplit="6" topLeftCell="A101" activePane="bottomLeft" state="frozen"/>
      <selection pane="bottomLeft" activeCell="G106" sqref="G106"/>
    </sheetView>
  </sheetViews>
  <sheetFormatPr defaultRowHeight="15.75"/>
  <cols>
    <col min="1" max="1" width="11" style="8" customWidth="1"/>
    <col min="2" max="9" width="10.140625" style="7" customWidth="1"/>
    <col min="10" max="11" width="11" style="7" customWidth="1"/>
    <col min="12" max="12" width="61.140625" style="13" customWidth="1"/>
    <col min="13" max="16384" width="9.140625" style="17"/>
  </cols>
  <sheetData>
    <row r="1" spans="1:13" s="16" customFormat="1" ht="34.5" customHeight="1" thickTop="1">
      <c r="A1" s="5073" t="s">
        <v>226</v>
      </c>
      <c r="B1" s="5074"/>
      <c r="C1" s="5074"/>
      <c r="D1" s="5074"/>
      <c r="E1" s="5074"/>
      <c r="F1" s="5074"/>
      <c r="G1" s="5074"/>
      <c r="H1" s="5074"/>
      <c r="I1" s="5074"/>
      <c r="J1" s="5074"/>
      <c r="K1" s="5074"/>
      <c r="L1" s="5075"/>
      <c r="M1" s="36"/>
    </row>
    <row r="2" spans="1:13" ht="20.100000000000001" customHeight="1">
      <c r="A2" s="4845" t="s">
        <v>215</v>
      </c>
      <c r="B2" s="4846"/>
      <c r="C2" s="4630" t="s">
        <v>4363</v>
      </c>
      <c r="D2" s="4631"/>
      <c r="E2" s="4631"/>
      <c r="F2" s="4632"/>
      <c r="G2" s="4374" t="s">
        <v>6403</v>
      </c>
      <c r="H2" s="4375"/>
      <c r="I2" s="5077"/>
      <c r="J2" s="5077"/>
      <c r="K2" s="3340"/>
      <c r="L2" s="109"/>
      <c r="M2" s="86"/>
    </row>
    <row r="3" spans="1:13" ht="20.100000000000001" customHeight="1">
      <c r="A3" s="4845" t="s">
        <v>222</v>
      </c>
      <c r="B3" s="4846"/>
      <c r="C3" s="4630" t="s">
        <v>328</v>
      </c>
      <c r="D3" s="4631"/>
      <c r="E3" s="4631"/>
      <c r="F3" s="4632"/>
      <c r="G3" s="5076"/>
      <c r="H3" s="5077"/>
      <c r="I3" s="5077"/>
      <c r="J3" s="5077"/>
      <c r="K3" s="3340"/>
      <c r="L3" s="109"/>
      <c r="M3" s="86"/>
    </row>
    <row r="4" spans="1:13" ht="20.25" customHeight="1">
      <c r="A4" s="4845" t="s">
        <v>223</v>
      </c>
      <c r="B4" s="4846"/>
      <c r="C4" s="4630"/>
      <c r="D4" s="4631"/>
      <c r="E4" s="4631"/>
      <c r="F4" s="4632"/>
      <c r="G4" s="260"/>
      <c r="H4" s="260"/>
      <c r="I4" s="260"/>
      <c r="J4" s="260"/>
      <c r="K4" s="3340"/>
      <c r="L4" s="109"/>
      <c r="M4" s="86"/>
    </row>
    <row r="5" spans="1:13" s="21" customFormat="1" ht="20.25" customHeight="1" thickBot="1">
      <c r="A5" s="5086" t="s">
        <v>325</v>
      </c>
      <c r="B5" s="5087"/>
      <c r="C5" s="5090" t="s">
        <v>327</v>
      </c>
      <c r="D5" s="5091"/>
      <c r="E5" s="5091"/>
      <c r="F5" s="5092"/>
      <c r="G5" s="259"/>
      <c r="H5" s="259"/>
      <c r="I5" s="259"/>
      <c r="J5" s="259"/>
      <c r="K5" s="3341"/>
      <c r="L5" s="108"/>
    </row>
    <row r="6" spans="1:13" s="16" customFormat="1" ht="33.75" customHeight="1" thickTop="1" thickBot="1">
      <c r="A6" s="33" t="s">
        <v>1</v>
      </c>
      <c r="B6" s="34" t="s">
        <v>0</v>
      </c>
      <c r="C6" s="34" t="s">
        <v>2</v>
      </c>
      <c r="D6" s="34" t="s">
        <v>3</v>
      </c>
      <c r="E6" s="34" t="s">
        <v>4</v>
      </c>
      <c r="F6" s="34" t="s">
        <v>5</v>
      </c>
      <c r="G6" s="34" t="s">
        <v>6</v>
      </c>
      <c r="H6" s="34" t="s">
        <v>7</v>
      </c>
      <c r="I6" s="34" t="s">
        <v>8</v>
      </c>
      <c r="J6" s="34" t="s">
        <v>9</v>
      </c>
      <c r="K6" s="3555" t="s">
        <v>6286</v>
      </c>
      <c r="L6" s="35" t="s">
        <v>10</v>
      </c>
      <c r="M6" s="36"/>
    </row>
    <row r="7" spans="1:13" ht="20.100000000000001" customHeight="1" thickTop="1">
      <c r="A7" s="1">
        <v>40615</v>
      </c>
      <c r="B7" s="2" t="s">
        <v>143</v>
      </c>
      <c r="C7" s="2"/>
      <c r="D7" s="2"/>
      <c r="E7" s="2"/>
      <c r="F7" s="2"/>
      <c r="G7" s="2"/>
      <c r="H7" s="3">
        <v>5125</v>
      </c>
      <c r="I7" s="3">
        <v>95</v>
      </c>
      <c r="J7" s="2"/>
      <c r="K7" s="3373"/>
      <c r="L7" s="13" t="s">
        <v>36</v>
      </c>
    </row>
    <row r="8" spans="1:13" ht="20.100000000000001" customHeight="1">
      <c r="A8" s="1">
        <v>40671</v>
      </c>
      <c r="B8" s="2" t="s">
        <v>16</v>
      </c>
      <c r="C8" s="3">
        <v>430</v>
      </c>
      <c r="D8" s="3">
        <v>237</v>
      </c>
      <c r="E8" s="3">
        <v>45</v>
      </c>
      <c r="F8" s="3">
        <v>1.9</v>
      </c>
      <c r="G8" s="3">
        <v>137</v>
      </c>
      <c r="H8" s="3"/>
      <c r="I8" s="3"/>
      <c r="J8" s="3"/>
      <c r="K8" s="3350"/>
      <c r="L8" s="13" t="s">
        <v>46</v>
      </c>
    </row>
    <row r="9" spans="1:13" ht="20.100000000000001" customHeight="1">
      <c r="A9" s="1">
        <v>40683</v>
      </c>
      <c r="B9" s="2" t="s">
        <v>16</v>
      </c>
      <c r="C9" s="3">
        <v>428</v>
      </c>
      <c r="D9" s="3">
        <v>235</v>
      </c>
      <c r="E9" s="3">
        <v>45</v>
      </c>
      <c r="F9" s="3"/>
      <c r="G9" s="3">
        <v>130</v>
      </c>
      <c r="H9" s="3"/>
      <c r="I9" s="3"/>
      <c r="J9" s="3"/>
      <c r="K9" s="3350"/>
      <c r="L9" s="13" t="s">
        <v>46</v>
      </c>
    </row>
    <row r="10" spans="1:13" ht="20.100000000000001" customHeight="1">
      <c r="A10" s="1">
        <v>40709</v>
      </c>
      <c r="B10" s="2" t="s">
        <v>12</v>
      </c>
      <c r="C10" s="5172" t="s">
        <v>68</v>
      </c>
      <c r="D10" s="5172"/>
      <c r="E10" s="5172"/>
      <c r="F10" s="5172"/>
      <c r="G10" s="5172"/>
      <c r="H10" s="5172"/>
      <c r="I10" s="5172"/>
      <c r="J10" s="5172"/>
      <c r="K10" s="3350"/>
    </row>
    <row r="11" spans="1:13" ht="81.75" customHeight="1">
      <c r="A11" s="1943">
        <v>40715</v>
      </c>
      <c r="B11" s="1944" t="s">
        <v>34</v>
      </c>
      <c r="C11" s="5174" t="s">
        <v>111</v>
      </c>
      <c r="D11" s="5174"/>
      <c r="E11" s="5174"/>
      <c r="F11" s="5174"/>
      <c r="G11" s="5174"/>
      <c r="H11" s="5174"/>
      <c r="I11" s="5174"/>
      <c r="J11" s="5174"/>
      <c r="K11" s="3558" t="s">
        <v>3980</v>
      </c>
      <c r="L11" s="1945" t="s">
        <v>6297</v>
      </c>
    </row>
    <row r="12" spans="1:13" ht="20.100000000000001" customHeight="1">
      <c r="A12" s="1">
        <v>40717</v>
      </c>
      <c r="B12" s="2" t="s">
        <v>16</v>
      </c>
      <c r="C12" s="3">
        <v>480</v>
      </c>
      <c r="D12" s="3">
        <v>264</v>
      </c>
      <c r="E12" s="3">
        <v>45</v>
      </c>
      <c r="F12" s="3"/>
      <c r="G12" s="3">
        <v>160</v>
      </c>
      <c r="H12" s="3"/>
      <c r="I12" s="3"/>
      <c r="J12" s="3"/>
      <c r="K12" s="3350"/>
      <c r="L12" s="13" t="s">
        <v>371</v>
      </c>
    </row>
    <row r="13" spans="1:13" ht="30.75" customHeight="1">
      <c r="A13" s="1">
        <v>40721</v>
      </c>
      <c r="B13" s="2" t="s">
        <v>11</v>
      </c>
      <c r="C13" s="5020" t="s">
        <v>71</v>
      </c>
      <c r="D13" s="5020"/>
      <c r="E13" s="5020"/>
      <c r="F13" s="5020"/>
      <c r="G13" s="5020"/>
      <c r="H13" s="5020"/>
      <c r="I13" s="5020"/>
      <c r="J13" s="5020"/>
      <c r="K13" s="3337"/>
    </row>
    <row r="14" spans="1:13" ht="31.5" customHeight="1">
      <c r="A14" s="1">
        <v>40727</v>
      </c>
      <c r="B14" s="2" t="s">
        <v>11</v>
      </c>
      <c r="C14" s="5020" t="s">
        <v>73</v>
      </c>
      <c r="D14" s="5020"/>
      <c r="E14" s="5020"/>
      <c r="F14" s="5020"/>
      <c r="G14" s="5020"/>
      <c r="H14" s="5020"/>
      <c r="I14" s="5020"/>
      <c r="J14" s="5020"/>
      <c r="K14" s="3337"/>
    </row>
    <row r="15" spans="1:13" ht="20.25" customHeight="1">
      <c r="A15" s="1">
        <v>40725</v>
      </c>
      <c r="B15" s="2" t="s">
        <v>11</v>
      </c>
      <c r="C15" s="5172" t="s">
        <v>6113</v>
      </c>
      <c r="D15" s="5172"/>
      <c r="E15" s="5172"/>
      <c r="F15" s="5172"/>
      <c r="G15" s="5172"/>
      <c r="H15" s="5172"/>
      <c r="I15" s="5172"/>
      <c r="J15" s="5172"/>
      <c r="K15" s="3350"/>
    </row>
    <row r="16" spans="1:13" ht="20.100000000000001" customHeight="1">
      <c r="A16" s="4">
        <v>40732</v>
      </c>
      <c r="B16" s="5" t="s">
        <v>41</v>
      </c>
      <c r="C16" s="5173" t="s">
        <v>6114</v>
      </c>
      <c r="D16" s="5173"/>
      <c r="E16" s="5173"/>
      <c r="F16" s="5173"/>
      <c r="G16" s="5173"/>
      <c r="H16" s="5173"/>
      <c r="I16" s="5173"/>
      <c r="J16" s="5173"/>
      <c r="K16" s="3351"/>
    </row>
    <row r="17" spans="1:12" ht="20.100000000000001" customHeight="1">
      <c r="A17" s="1">
        <v>40741</v>
      </c>
      <c r="B17" s="2" t="s">
        <v>32</v>
      </c>
      <c r="C17" s="5172" t="s">
        <v>82</v>
      </c>
      <c r="D17" s="5172"/>
      <c r="E17" s="5172"/>
      <c r="F17" s="5172"/>
      <c r="G17" s="5172"/>
      <c r="H17" s="5172"/>
      <c r="I17" s="5172"/>
      <c r="J17" s="5172"/>
      <c r="K17" s="3350"/>
    </row>
    <row r="18" spans="1:12" ht="20.100000000000001" customHeight="1">
      <c r="A18" s="1">
        <v>40743</v>
      </c>
      <c r="B18" s="2" t="s">
        <v>143</v>
      </c>
      <c r="C18" s="3"/>
      <c r="D18" s="3"/>
      <c r="E18" s="3"/>
      <c r="F18" s="3"/>
      <c r="G18" s="3"/>
      <c r="H18" s="3">
        <v>4705</v>
      </c>
      <c r="I18" s="3">
        <v>100</v>
      </c>
      <c r="J18" s="3"/>
      <c r="K18" s="3350"/>
      <c r="L18" s="13" t="s">
        <v>36</v>
      </c>
    </row>
    <row r="19" spans="1:12" ht="20.100000000000001" customHeight="1">
      <c r="A19" s="1">
        <v>40747</v>
      </c>
      <c r="B19" s="2" t="s">
        <v>870</v>
      </c>
      <c r="C19" s="5172" t="s">
        <v>6115</v>
      </c>
      <c r="D19" s="5172"/>
      <c r="E19" s="5172"/>
      <c r="F19" s="5172"/>
      <c r="G19" s="5172"/>
      <c r="H19" s="5172"/>
      <c r="I19" s="5172"/>
      <c r="J19" s="5172"/>
      <c r="K19" s="3350"/>
    </row>
    <row r="20" spans="1:12" ht="30" customHeight="1">
      <c r="A20" s="1">
        <v>40751</v>
      </c>
      <c r="B20" s="2" t="s">
        <v>11</v>
      </c>
      <c r="C20" s="5020" t="s">
        <v>88</v>
      </c>
      <c r="D20" s="5020"/>
      <c r="E20" s="5020"/>
      <c r="F20" s="5020"/>
      <c r="G20" s="5020"/>
      <c r="H20" s="5020"/>
      <c r="I20" s="5020"/>
      <c r="J20" s="5020"/>
      <c r="K20" s="3337"/>
    </row>
    <row r="21" spans="1:12" ht="28.5" customHeight="1">
      <c r="A21" s="1">
        <v>40764</v>
      </c>
      <c r="B21" s="2" t="s">
        <v>11</v>
      </c>
      <c r="C21" s="5020" t="s">
        <v>89</v>
      </c>
      <c r="D21" s="5020"/>
      <c r="E21" s="5020"/>
      <c r="F21" s="5020"/>
      <c r="G21" s="5020"/>
      <c r="H21" s="5020"/>
      <c r="I21" s="5020"/>
      <c r="J21" s="5020"/>
      <c r="K21" s="3337"/>
    </row>
    <row r="22" spans="1:12" ht="20.100000000000001" customHeight="1" thickBot="1">
      <c r="A22" s="58">
        <v>40797</v>
      </c>
      <c r="B22" s="59" t="s">
        <v>16</v>
      </c>
      <c r="C22" s="60">
        <v>405</v>
      </c>
      <c r="D22" s="60">
        <v>223</v>
      </c>
      <c r="E22" s="60">
        <v>45</v>
      </c>
      <c r="F22" s="60" t="s">
        <v>70</v>
      </c>
      <c r="G22" s="60">
        <v>160</v>
      </c>
      <c r="H22" s="60"/>
      <c r="I22" s="60"/>
      <c r="J22" s="60"/>
      <c r="K22" s="60"/>
      <c r="L22" s="61" t="s">
        <v>112</v>
      </c>
    </row>
    <row r="23" spans="1:12" ht="20.100000000000001" customHeight="1" thickTop="1">
      <c r="A23" s="4">
        <v>40993</v>
      </c>
      <c r="B23" s="28" t="s">
        <v>154</v>
      </c>
      <c r="C23" s="4680" t="s">
        <v>155</v>
      </c>
      <c r="D23" s="4681"/>
      <c r="E23" s="4681"/>
      <c r="F23" s="4681"/>
      <c r="G23" s="4681"/>
      <c r="H23" s="4681"/>
      <c r="I23" s="4681"/>
      <c r="J23" s="4682"/>
      <c r="K23" s="3307"/>
      <c r="L23" s="15"/>
    </row>
    <row r="24" spans="1:12" ht="20.100000000000001" customHeight="1">
      <c r="A24" s="4">
        <v>41007</v>
      </c>
      <c r="B24" s="28" t="s">
        <v>16</v>
      </c>
      <c r="C24" s="115">
        <v>445</v>
      </c>
      <c r="D24" s="23">
        <f>+C24*(100-E24)/100</f>
        <v>244.75</v>
      </c>
      <c r="E24" s="115">
        <v>45</v>
      </c>
      <c r="F24" s="115">
        <v>15</v>
      </c>
      <c r="G24" s="115">
        <v>142</v>
      </c>
      <c r="H24" s="115"/>
      <c r="I24" s="115"/>
      <c r="J24" s="115"/>
      <c r="K24" s="3351"/>
      <c r="L24" s="83" t="s">
        <v>176</v>
      </c>
    </row>
    <row r="25" spans="1:12" ht="20.100000000000001" customHeight="1">
      <c r="A25" s="1">
        <v>41009</v>
      </c>
      <c r="B25" s="2" t="s">
        <v>143</v>
      </c>
      <c r="C25" s="3"/>
      <c r="D25" s="80"/>
      <c r="E25" s="3"/>
      <c r="F25" s="3"/>
      <c r="G25" s="3"/>
      <c r="H25" s="3">
        <v>5420</v>
      </c>
      <c r="I25" s="3">
        <v>76</v>
      </c>
      <c r="J25" s="3"/>
      <c r="K25" s="3350"/>
      <c r="L25" s="13" t="s">
        <v>170</v>
      </c>
    </row>
    <row r="26" spans="1:12" ht="20.100000000000001" customHeight="1">
      <c r="A26" s="29">
        <v>41190</v>
      </c>
      <c r="B26" s="6" t="s">
        <v>16</v>
      </c>
      <c r="C26" s="30">
        <v>395</v>
      </c>
      <c r="D26" s="31">
        <f>+C26*(100-E26)/100</f>
        <v>177.75</v>
      </c>
      <c r="E26" s="30">
        <v>55</v>
      </c>
      <c r="F26" s="30"/>
      <c r="G26" s="30">
        <v>150</v>
      </c>
      <c r="H26" s="30"/>
      <c r="I26" s="30"/>
      <c r="J26" s="30"/>
      <c r="K26" s="30"/>
      <c r="L26" s="116" t="s">
        <v>49</v>
      </c>
    </row>
    <row r="27" spans="1:12" ht="20.100000000000001" customHeight="1">
      <c r="A27" s="1">
        <v>41191</v>
      </c>
      <c r="B27" s="2" t="s">
        <v>143</v>
      </c>
      <c r="C27" s="93"/>
      <c r="D27" s="94"/>
      <c r="E27" s="93"/>
      <c r="F27" s="93"/>
      <c r="G27" s="93"/>
      <c r="H27" s="93">
        <v>5410</v>
      </c>
      <c r="I27" s="93">
        <v>96</v>
      </c>
      <c r="J27" s="93"/>
      <c r="K27" s="3350"/>
      <c r="L27" s="13" t="s">
        <v>170</v>
      </c>
    </row>
    <row r="28" spans="1:12" ht="20.100000000000001" customHeight="1" thickBot="1">
      <c r="A28" s="131">
        <v>41220</v>
      </c>
      <c r="B28" s="132" t="s">
        <v>16</v>
      </c>
      <c r="C28" s="133">
        <v>400</v>
      </c>
      <c r="D28" s="134">
        <f>+C28*(100-E28)/100</f>
        <v>180</v>
      </c>
      <c r="E28" s="133">
        <v>55</v>
      </c>
      <c r="F28" s="133"/>
      <c r="G28" s="133">
        <v>150</v>
      </c>
      <c r="H28" s="133"/>
      <c r="I28" s="133"/>
      <c r="J28" s="133"/>
      <c r="K28" s="133"/>
      <c r="L28" s="135" t="s">
        <v>49</v>
      </c>
    </row>
    <row r="29" spans="1:12" ht="20.100000000000001" customHeight="1" thickTop="1">
      <c r="A29" s="40">
        <v>41305</v>
      </c>
      <c r="B29" s="51" t="s">
        <v>143</v>
      </c>
      <c r="C29" s="52"/>
      <c r="D29" s="62"/>
      <c r="E29" s="52"/>
      <c r="F29" s="52"/>
      <c r="G29" s="52"/>
      <c r="H29" s="52">
        <v>5440</v>
      </c>
      <c r="I29" s="52">
        <v>88</v>
      </c>
      <c r="J29" s="52"/>
      <c r="K29" s="52"/>
      <c r="L29" s="97" t="s">
        <v>197</v>
      </c>
    </row>
    <row r="30" spans="1:12">
      <c r="A30" s="1">
        <v>41314</v>
      </c>
      <c r="B30" s="2" t="s">
        <v>16</v>
      </c>
      <c r="C30" s="3">
        <v>400</v>
      </c>
      <c r="D30" s="80">
        <f>+C30*(100-E30)/100</f>
        <v>180</v>
      </c>
      <c r="E30" s="3">
        <v>55</v>
      </c>
      <c r="F30" s="3"/>
      <c r="G30" s="3">
        <v>115</v>
      </c>
      <c r="H30" s="3"/>
      <c r="I30" s="3"/>
      <c r="J30" s="3"/>
      <c r="K30" s="3350"/>
      <c r="L30" s="13" t="s">
        <v>298</v>
      </c>
    </row>
    <row r="31" spans="1:12" ht="20.100000000000001" customHeight="1">
      <c r="A31" s="4">
        <v>41467</v>
      </c>
      <c r="B31" s="28" t="s">
        <v>16</v>
      </c>
      <c r="C31" s="147">
        <v>355</v>
      </c>
      <c r="D31" s="23">
        <f>+C31*(100-E31)/100</f>
        <v>159.75</v>
      </c>
      <c r="E31" s="147">
        <v>55</v>
      </c>
      <c r="F31" s="147"/>
      <c r="G31" s="147">
        <v>140</v>
      </c>
      <c r="H31" s="147"/>
      <c r="I31" s="147"/>
      <c r="J31" s="147"/>
      <c r="K31" s="3351"/>
      <c r="L31" s="83" t="s">
        <v>297</v>
      </c>
    </row>
    <row r="32" spans="1:12" ht="16.5" thickBot="1">
      <c r="A32" s="24">
        <v>41527</v>
      </c>
      <c r="B32" s="26" t="s">
        <v>16</v>
      </c>
      <c r="C32" s="164">
        <v>380</v>
      </c>
      <c r="D32" s="42">
        <f>+C32*(100-E32)/100</f>
        <v>171</v>
      </c>
      <c r="E32" s="164">
        <v>55</v>
      </c>
      <c r="F32" s="164"/>
      <c r="G32" s="164">
        <v>140</v>
      </c>
      <c r="H32" s="164"/>
      <c r="I32" s="164"/>
      <c r="J32" s="164"/>
      <c r="K32" s="218"/>
      <c r="L32" s="69" t="s">
        <v>296</v>
      </c>
    </row>
    <row r="33" spans="1:12" ht="32.25" thickTop="1">
      <c r="A33" s="47">
        <v>41669</v>
      </c>
      <c r="B33" s="48" t="s">
        <v>16</v>
      </c>
      <c r="C33" s="165">
        <v>395</v>
      </c>
      <c r="D33" s="128">
        <f>+C33*(100-E33)/100</f>
        <v>177.75</v>
      </c>
      <c r="E33" s="165">
        <v>55</v>
      </c>
      <c r="F33" s="165"/>
      <c r="G33" s="165">
        <v>160</v>
      </c>
      <c r="H33" s="165"/>
      <c r="I33" s="165"/>
      <c r="J33" s="165"/>
      <c r="K33" s="219"/>
      <c r="L33" s="70" t="s">
        <v>323</v>
      </c>
    </row>
    <row r="34" spans="1:12" ht="23.25" customHeight="1">
      <c r="A34" s="1">
        <v>41677</v>
      </c>
      <c r="B34" s="2" t="s">
        <v>11</v>
      </c>
      <c r="C34" s="4630" t="s">
        <v>329</v>
      </c>
      <c r="D34" s="4631"/>
      <c r="E34" s="4631"/>
      <c r="F34" s="4631"/>
      <c r="G34" s="4631"/>
      <c r="H34" s="4631"/>
      <c r="I34" s="4631"/>
      <c r="J34" s="4632"/>
      <c r="K34" s="3297"/>
    </row>
    <row r="35" spans="1:12" ht="99" customHeight="1">
      <c r="A35" s="1943">
        <v>41682</v>
      </c>
      <c r="B35" s="1933" t="s">
        <v>34</v>
      </c>
      <c r="C35" s="4766" t="s">
        <v>331</v>
      </c>
      <c r="D35" s="4767"/>
      <c r="E35" s="4767"/>
      <c r="F35" s="4767"/>
      <c r="G35" s="4767"/>
      <c r="H35" s="4767"/>
      <c r="I35" s="4767"/>
      <c r="J35" s="4768"/>
      <c r="K35" s="3558"/>
      <c r="L35" s="1945" t="s">
        <v>327</v>
      </c>
    </row>
    <row r="36" spans="1:12" ht="33.75" customHeight="1">
      <c r="A36" s="1">
        <v>41689</v>
      </c>
      <c r="B36" s="2" t="s">
        <v>11</v>
      </c>
      <c r="C36" s="4627" t="s">
        <v>332</v>
      </c>
      <c r="D36" s="4628"/>
      <c r="E36" s="4628"/>
      <c r="F36" s="4628"/>
      <c r="G36" s="4628"/>
      <c r="H36" s="4628"/>
      <c r="I36" s="4628"/>
      <c r="J36" s="4629"/>
      <c r="K36" s="3294"/>
    </row>
    <row r="37" spans="1:12" ht="48.75" customHeight="1">
      <c r="A37" s="1">
        <v>41753</v>
      </c>
      <c r="B37" s="2" t="s">
        <v>16</v>
      </c>
      <c r="C37" s="3">
        <v>365</v>
      </c>
      <c r="D37" s="80">
        <f>+C37*(100-E37)/100</f>
        <v>146</v>
      </c>
      <c r="E37" s="3">
        <v>60</v>
      </c>
      <c r="F37" s="3"/>
      <c r="G37" s="3">
        <v>135</v>
      </c>
      <c r="H37" s="3"/>
      <c r="I37" s="3"/>
      <c r="J37" s="3"/>
      <c r="K37" s="3350"/>
      <c r="L37" s="13" t="s">
        <v>369</v>
      </c>
    </row>
    <row r="38" spans="1:12">
      <c r="A38" s="1">
        <v>41808</v>
      </c>
      <c r="B38" s="2" t="s">
        <v>143</v>
      </c>
      <c r="C38" s="3"/>
      <c r="D38" s="80"/>
      <c r="E38" s="3"/>
      <c r="F38" s="3"/>
      <c r="G38" s="3"/>
      <c r="H38" s="3">
        <v>5090</v>
      </c>
      <c r="I38" s="3">
        <v>100</v>
      </c>
      <c r="J38" s="3"/>
      <c r="K38" s="3350"/>
      <c r="L38" s="13" t="s">
        <v>370</v>
      </c>
    </row>
    <row r="39" spans="1:12" ht="20.100000000000001" customHeight="1">
      <c r="A39" s="1">
        <v>41850</v>
      </c>
      <c r="B39" s="2" t="s">
        <v>12</v>
      </c>
      <c r="C39" s="4627" t="s">
        <v>374</v>
      </c>
      <c r="D39" s="4628"/>
      <c r="E39" s="4628"/>
      <c r="F39" s="4628"/>
      <c r="G39" s="4628"/>
      <c r="H39" s="4628"/>
      <c r="I39" s="4628"/>
      <c r="J39" s="4629"/>
      <c r="K39" s="3294"/>
    </row>
    <row r="40" spans="1:12" ht="46.5" customHeight="1">
      <c r="A40" s="29">
        <v>41863</v>
      </c>
      <c r="B40" s="6" t="s">
        <v>16</v>
      </c>
      <c r="C40" s="30">
        <v>300</v>
      </c>
      <c r="D40" s="31">
        <f>+C40*(100-E40)/100</f>
        <v>105</v>
      </c>
      <c r="E40" s="30">
        <v>65</v>
      </c>
      <c r="F40" s="30"/>
      <c r="G40" s="30">
        <v>125</v>
      </c>
      <c r="H40" s="30"/>
      <c r="I40" s="30"/>
      <c r="J40" s="30"/>
      <c r="K40" s="30"/>
      <c r="L40" s="116" t="s">
        <v>417</v>
      </c>
    </row>
    <row r="41" spans="1:12" ht="22.5" customHeight="1">
      <c r="A41" s="4642">
        <v>41868</v>
      </c>
      <c r="B41" s="2" t="s">
        <v>16</v>
      </c>
      <c r="C41" s="3">
        <v>385</v>
      </c>
      <c r="D41" s="80">
        <f>+C41*(100-E41)/100</f>
        <v>134.75</v>
      </c>
      <c r="E41" s="3">
        <v>65</v>
      </c>
      <c r="F41" s="3"/>
      <c r="G41" s="3">
        <v>130</v>
      </c>
      <c r="H41" s="3"/>
      <c r="I41" s="3"/>
      <c r="J41" s="3"/>
      <c r="K41" s="3350"/>
      <c r="L41" s="13" t="s">
        <v>418</v>
      </c>
    </row>
    <row r="42" spans="1:12" ht="20.100000000000001" customHeight="1">
      <c r="A42" s="4643"/>
      <c r="B42" s="2" t="s">
        <v>143</v>
      </c>
      <c r="C42" s="3"/>
      <c r="D42" s="80"/>
      <c r="E42" s="3"/>
      <c r="F42" s="3"/>
      <c r="G42" s="3"/>
      <c r="H42" s="3">
        <v>5475</v>
      </c>
      <c r="I42" s="3">
        <v>100</v>
      </c>
      <c r="J42" s="3"/>
      <c r="K42" s="3350"/>
      <c r="L42" s="13" t="s">
        <v>197</v>
      </c>
    </row>
    <row r="43" spans="1:12" ht="20.100000000000001" customHeight="1">
      <c r="A43" s="4642">
        <v>41886</v>
      </c>
      <c r="B43" s="5175" t="s">
        <v>11</v>
      </c>
      <c r="C43" s="4630" t="s">
        <v>390</v>
      </c>
      <c r="D43" s="4631"/>
      <c r="E43" s="4631"/>
      <c r="F43" s="4631"/>
      <c r="G43" s="4631"/>
      <c r="H43" s="4631"/>
      <c r="I43" s="4631"/>
      <c r="J43" s="4632"/>
      <c r="K43" s="3297"/>
    </row>
    <row r="44" spans="1:12" ht="20.100000000000001" customHeight="1">
      <c r="A44" s="4643"/>
      <c r="B44" s="5176"/>
      <c r="C44" s="4630" t="s">
        <v>392</v>
      </c>
      <c r="D44" s="4631"/>
      <c r="E44" s="4631"/>
      <c r="F44" s="4631"/>
      <c r="G44" s="4631"/>
      <c r="H44" s="4631"/>
      <c r="I44" s="4631"/>
      <c r="J44" s="4632"/>
      <c r="K44" s="3297"/>
    </row>
    <row r="45" spans="1:12" ht="48.75" customHeight="1">
      <c r="A45" s="1">
        <v>41992</v>
      </c>
      <c r="B45" s="2" t="s">
        <v>11</v>
      </c>
      <c r="C45" s="4633" t="s">
        <v>415</v>
      </c>
      <c r="D45" s="4634"/>
      <c r="E45" s="4634"/>
      <c r="F45" s="4634"/>
      <c r="G45" s="4634"/>
      <c r="H45" s="4634"/>
      <c r="I45" s="4634"/>
      <c r="J45" s="4635"/>
      <c r="K45" s="3300"/>
    </row>
    <row r="46" spans="1:12" ht="50.25" customHeight="1" thickBot="1">
      <c r="A46" s="197">
        <v>41993</v>
      </c>
      <c r="B46" s="198" t="s">
        <v>16</v>
      </c>
      <c r="C46" s="199">
        <v>330</v>
      </c>
      <c r="D46" s="42">
        <f>+C46*(100-E46)/100</f>
        <v>82.5</v>
      </c>
      <c r="E46" s="199">
        <v>75</v>
      </c>
      <c r="F46" s="199"/>
      <c r="G46" s="199">
        <v>200</v>
      </c>
      <c r="H46" s="199"/>
      <c r="I46" s="199"/>
      <c r="J46" s="199"/>
      <c r="K46" s="218"/>
      <c r="L46" s="69" t="s">
        <v>434</v>
      </c>
    </row>
    <row r="47" spans="1:12" ht="34.5" customHeight="1" thickTop="1">
      <c r="A47" s="47">
        <v>42005</v>
      </c>
      <c r="B47" s="48" t="s">
        <v>11</v>
      </c>
      <c r="C47" s="5177" t="s">
        <v>433</v>
      </c>
      <c r="D47" s="5178"/>
      <c r="E47" s="5178"/>
      <c r="F47" s="5178"/>
      <c r="G47" s="5178"/>
      <c r="H47" s="5178"/>
      <c r="I47" s="5178"/>
      <c r="J47" s="5179"/>
      <c r="K47" s="3354"/>
      <c r="L47" s="70" t="s">
        <v>436</v>
      </c>
    </row>
    <row r="48" spans="1:12" ht="23.25" customHeight="1">
      <c r="A48" s="204">
        <v>42025</v>
      </c>
      <c r="B48" s="206" t="s">
        <v>143</v>
      </c>
      <c r="C48" s="52"/>
      <c r="D48" s="62"/>
      <c r="E48" s="52"/>
      <c r="F48" s="52"/>
      <c r="G48" s="52"/>
      <c r="H48" s="52">
        <v>5285</v>
      </c>
      <c r="I48" s="52">
        <v>100</v>
      </c>
      <c r="J48" s="52"/>
      <c r="K48" s="52"/>
      <c r="L48" s="97"/>
    </row>
    <row r="49" spans="1:12" ht="34.5" customHeight="1">
      <c r="A49" s="1">
        <v>42049</v>
      </c>
      <c r="B49" s="210" t="s">
        <v>16</v>
      </c>
      <c r="C49" s="3">
        <v>315</v>
      </c>
      <c r="D49" s="80">
        <f>+C49*(100-E49)/100</f>
        <v>78.75</v>
      </c>
      <c r="E49" s="3">
        <v>75</v>
      </c>
      <c r="F49" s="3"/>
      <c r="G49" s="3">
        <v>170</v>
      </c>
      <c r="H49" s="3"/>
      <c r="I49" s="3"/>
      <c r="J49" s="3"/>
      <c r="K49" s="3350"/>
      <c r="L49" s="13" t="s">
        <v>438</v>
      </c>
    </row>
    <row r="50" spans="1:12" ht="31.5">
      <c r="A50" s="1">
        <v>42172</v>
      </c>
      <c r="B50" s="562" t="s">
        <v>16</v>
      </c>
      <c r="C50" s="3">
        <v>360</v>
      </c>
      <c r="D50" s="80">
        <f>+C50*(100-E50)/100</f>
        <v>90</v>
      </c>
      <c r="E50" s="3">
        <v>75</v>
      </c>
      <c r="F50" s="3"/>
      <c r="G50" s="3">
        <v>153</v>
      </c>
      <c r="H50" s="3"/>
      <c r="I50" s="3"/>
      <c r="J50" s="3"/>
      <c r="K50" s="3350"/>
      <c r="L50" s="13" t="s">
        <v>1964</v>
      </c>
    </row>
    <row r="51" spans="1:12">
      <c r="A51" s="1">
        <v>42182</v>
      </c>
      <c r="B51" s="579" t="s">
        <v>16</v>
      </c>
      <c r="C51" s="3">
        <v>355</v>
      </c>
      <c r="D51" s="80">
        <f>+C51*(100-E51)/100</f>
        <v>88.75</v>
      </c>
      <c r="E51" s="3">
        <v>75</v>
      </c>
      <c r="F51" s="3"/>
      <c r="G51" s="3">
        <v>153</v>
      </c>
      <c r="H51" s="3"/>
      <c r="I51" s="3"/>
      <c r="J51" s="3"/>
      <c r="K51" s="3350"/>
      <c r="L51" s="13" t="s">
        <v>1988</v>
      </c>
    </row>
    <row r="52" spans="1:12">
      <c r="A52" s="1">
        <v>42215</v>
      </c>
      <c r="B52" s="637" t="s">
        <v>16</v>
      </c>
      <c r="C52" s="3">
        <v>295</v>
      </c>
      <c r="D52" s="80">
        <f>+C52*(100-E52)/100</f>
        <v>59</v>
      </c>
      <c r="E52" s="3">
        <v>80</v>
      </c>
      <c r="F52" s="3"/>
      <c r="G52" s="3">
        <v>155</v>
      </c>
      <c r="H52" s="3"/>
      <c r="I52" s="3"/>
      <c r="J52" s="3"/>
      <c r="K52" s="3350"/>
      <c r="L52" s="13" t="s">
        <v>2048</v>
      </c>
    </row>
    <row r="53" spans="1:12" ht="42" customHeight="1">
      <c r="A53" s="1">
        <v>42272</v>
      </c>
      <c r="B53" s="709" t="s">
        <v>16</v>
      </c>
      <c r="C53" s="3">
        <v>295</v>
      </c>
      <c r="D53" s="80">
        <f>+C53*(100-E53)/100</f>
        <v>59</v>
      </c>
      <c r="E53" s="3">
        <v>80</v>
      </c>
      <c r="F53" s="3"/>
      <c r="G53" s="3">
        <v>140</v>
      </c>
      <c r="H53" s="3"/>
      <c r="I53" s="3"/>
      <c r="J53" s="3"/>
      <c r="K53" s="3350"/>
      <c r="L53" s="13" t="s">
        <v>2143</v>
      </c>
    </row>
    <row r="54" spans="1:12">
      <c r="A54" s="1">
        <v>42306</v>
      </c>
      <c r="B54" s="772" t="s">
        <v>143</v>
      </c>
      <c r="C54" s="3"/>
      <c r="D54" s="80"/>
      <c r="E54" s="3"/>
      <c r="F54" s="3"/>
      <c r="G54" s="3"/>
      <c r="H54" s="3">
        <v>5280</v>
      </c>
      <c r="I54" s="3">
        <v>100</v>
      </c>
      <c r="J54" s="3"/>
      <c r="K54" s="3350"/>
      <c r="L54" s="13" t="s">
        <v>197</v>
      </c>
    </row>
    <row r="55" spans="1:12" ht="45" customHeight="1" thickBot="1">
      <c r="A55" s="1437">
        <v>42321</v>
      </c>
      <c r="B55" s="1440" t="s">
        <v>16</v>
      </c>
      <c r="C55" s="218">
        <v>295</v>
      </c>
      <c r="D55" s="42">
        <f>+C55*(100-E55)/100</f>
        <v>59</v>
      </c>
      <c r="E55" s="218">
        <v>80</v>
      </c>
      <c r="F55" s="218"/>
      <c r="G55" s="218">
        <v>120</v>
      </c>
      <c r="H55" s="218"/>
      <c r="I55" s="218"/>
      <c r="J55" s="218"/>
      <c r="K55" s="218"/>
      <c r="L55" s="69" t="s">
        <v>2261</v>
      </c>
    </row>
    <row r="56" spans="1:12" ht="54.75" customHeight="1" thickTop="1">
      <c r="A56" s="47">
        <v>42446</v>
      </c>
      <c r="B56" s="48" t="s">
        <v>16</v>
      </c>
      <c r="C56" s="219">
        <v>325</v>
      </c>
      <c r="D56" s="128">
        <f>+C56*(100-E56)/100</f>
        <v>65</v>
      </c>
      <c r="E56" s="219">
        <v>80</v>
      </c>
      <c r="F56" s="219"/>
      <c r="G56" s="219">
        <v>160</v>
      </c>
      <c r="H56" s="219"/>
      <c r="I56" s="219"/>
      <c r="J56" s="219"/>
      <c r="K56" s="219"/>
      <c r="L56" s="70" t="s">
        <v>3147</v>
      </c>
    </row>
    <row r="57" spans="1:12" ht="47.25">
      <c r="A57" s="1444">
        <v>42548</v>
      </c>
      <c r="B57" s="1445" t="s">
        <v>16</v>
      </c>
      <c r="C57" s="1442">
        <v>330</v>
      </c>
      <c r="D57" s="1446">
        <f>+C57*(100-E57)/100</f>
        <v>66</v>
      </c>
      <c r="E57" s="1442">
        <v>80</v>
      </c>
      <c r="F57" s="1442"/>
      <c r="G57" s="1442">
        <v>136</v>
      </c>
      <c r="H57" s="1442"/>
      <c r="I57" s="1442"/>
      <c r="J57" s="1442"/>
      <c r="K57" s="3350"/>
      <c r="L57" s="13" t="s">
        <v>3384</v>
      </c>
    </row>
    <row r="58" spans="1:12" ht="20.100000000000001" customHeight="1">
      <c r="A58" s="1444">
        <v>42559</v>
      </c>
      <c r="B58" s="1445" t="s">
        <v>11</v>
      </c>
      <c r="C58" s="4644" t="s">
        <v>3402</v>
      </c>
      <c r="D58" s="4645"/>
      <c r="E58" s="4645"/>
      <c r="F58" s="4645"/>
      <c r="G58" s="4645"/>
      <c r="H58" s="4645"/>
      <c r="I58" s="4645"/>
      <c r="J58" s="4646"/>
      <c r="K58" s="3304"/>
    </row>
    <row r="59" spans="1:12" ht="20.100000000000001" customHeight="1">
      <c r="A59" s="1444">
        <v>42635</v>
      </c>
      <c r="B59" s="1445" t="s">
        <v>11</v>
      </c>
      <c r="C59" s="4630" t="s">
        <v>3402</v>
      </c>
      <c r="D59" s="4631"/>
      <c r="E59" s="4631"/>
      <c r="F59" s="4631"/>
      <c r="G59" s="4631"/>
      <c r="H59" s="4631"/>
      <c r="I59" s="4631"/>
      <c r="J59" s="4632"/>
      <c r="K59" s="3297"/>
    </row>
    <row r="60" spans="1:12" ht="20.100000000000001" customHeight="1">
      <c r="A60" s="1444">
        <v>42638</v>
      </c>
      <c r="B60" s="1445" t="s">
        <v>11</v>
      </c>
      <c r="C60" s="4630" t="s">
        <v>3552</v>
      </c>
      <c r="D60" s="4631"/>
      <c r="E60" s="4631"/>
      <c r="F60" s="4631"/>
      <c r="G60" s="4631"/>
      <c r="H60" s="4631"/>
      <c r="I60" s="4631"/>
      <c r="J60" s="4632"/>
      <c r="K60" s="3297"/>
    </row>
    <row r="61" spans="1:12" ht="49.5" customHeight="1">
      <c r="A61" s="1444">
        <v>42686</v>
      </c>
      <c r="B61" s="1445" t="s">
        <v>16</v>
      </c>
      <c r="C61" s="1442">
        <v>275</v>
      </c>
      <c r="D61" s="1446">
        <f>+C61*(100-E61)/100</f>
        <v>55</v>
      </c>
      <c r="E61" s="1442">
        <v>80</v>
      </c>
      <c r="F61" s="1442"/>
      <c r="G61" s="1442">
        <v>130</v>
      </c>
      <c r="H61" s="1442"/>
      <c r="I61" s="1442"/>
      <c r="J61" s="1442"/>
      <c r="K61" s="3350"/>
      <c r="L61" s="13" t="s">
        <v>3709</v>
      </c>
    </row>
    <row r="62" spans="1:12" ht="27.75" customHeight="1">
      <c r="A62" s="1444">
        <v>42725</v>
      </c>
      <c r="B62" s="1445" t="s">
        <v>11</v>
      </c>
      <c r="C62" s="4630" t="s">
        <v>3788</v>
      </c>
      <c r="D62" s="4631"/>
      <c r="E62" s="4631"/>
      <c r="F62" s="4631"/>
      <c r="G62" s="4631"/>
      <c r="H62" s="4631"/>
      <c r="I62" s="4631"/>
      <c r="J62" s="4632"/>
      <c r="K62" s="3297"/>
    </row>
    <row r="63" spans="1:12" ht="30" customHeight="1" thickBot="1">
      <c r="A63" s="54">
        <v>42731</v>
      </c>
      <c r="B63" s="55" t="s">
        <v>11</v>
      </c>
      <c r="C63" s="5145" t="s">
        <v>3787</v>
      </c>
      <c r="D63" s="5146"/>
      <c r="E63" s="5146"/>
      <c r="F63" s="5146"/>
      <c r="G63" s="5146"/>
      <c r="H63" s="5146"/>
      <c r="I63" s="5146"/>
      <c r="J63" s="5147"/>
      <c r="K63" s="3345"/>
      <c r="L63" s="119"/>
    </row>
    <row r="64" spans="1:12" ht="24.75" customHeight="1" thickTop="1">
      <c r="A64" s="1438">
        <v>42739</v>
      </c>
      <c r="B64" s="1441" t="s">
        <v>11</v>
      </c>
      <c r="C64" s="5180" t="s">
        <v>3788</v>
      </c>
      <c r="D64" s="5181"/>
      <c r="E64" s="5181"/>
      <c r="F64" s="5181"/>
      <c r="G64" s="5181"/>
      <c r="H64" s="5181"/>
      <c r="I64" s="5181"/>
      <c r="J64" s="5182"/>
      <c r="K64" s="3355"/>
      <c r="L64" s="97"/>
    </row>
    <row r="65" spans="1:12" ht="27" customHeight="1">
      <c r="A65" s="1">
        <v>42767</v>
      </c>
      <c r="B65" s="1539" t="s">
        <v>16</v>
      </c>
      <c r="C65" s="3">
        <v>270</v>
      </c>
      <c r="D65" s="650">
        <f>+C65*(100-E65)/100</f>
        <v>54</v>
      </c>
      <c r="E65" s="3">
        <v>80</v>
      </c>
      <c r="F65" s="3"/>
      <c r="G65" s="3">
        <v>150</v>
      </c>
      <c r="H65" s="3"/>
      <c r="I65" s="3"/>
      <c r="J65" s="3"/>
      <c r="K65" s="3350"/>
      <c r="L65" s="13" t="s">
        <v>4077</v>
      </c>
    </row>
    <row r="66" spans="1:12" s="800" customFormat="1" ht="27.75" customHeight="1">
      <c r="A66" s="520">
        <v>42816</v>
      </c>
      <c r="B66" s="521" t="s">
        <v>143</v>
      </c>
      <c r="C66" s="1627"/>
      <c r="D66" s="1627"/>
      <c r="E66" s="1627"/>
      <c r="F66" s="1627"/>
      <c r="G66" s="1627"/>
      <c r="H66" s="1627">
        <v>5010</v>
      </c>
      <c r="I66" s="1627">
        <v>100</v>
      </c>
      <c r="J66" s="1627"/>
      <c r="K66" s="1627"/>
      <c r="L66" s="13" t="s">
        <v>4078</v>
      </c>
    </row>
    <row r="67" spans="1:12" ht="32.25" customHeight="1">
      <c r="A67" s="1">
        <v>42840</v>
      </c>
      <c r="B67" s="1785" t="s">
        <v>11</v>
      </c>
      <c r="C67" s="4644" t="s">
        <v>4023</v>
      </c>
      <c r="D67" s="4645"/>
      <c r="E67" s="4645"/>
      <c r="F67" s="4645"/>
      <c r="G67" s="4645"/>
      <c r="H67" s="4645"/>
      <c r="I67" s="4645"/>
      <c r="J67" s="4646"/>
      <c r="K67" s="3304"/>
      <c r="L67" s="13" t="s">
        <v>4079</v>
      </c>
    </row>
    <row r="68" spans="1:12" ht="33" customHeight="1">
      <c r="A68" s="1">
        <v>42862</v>
      </c>
      <c r="B68" s="2" t="s">
        <v>11</v>
      </c>
      <c r="C68" s="4630" t="s">
        <v>4080</v>
      </c>
      <c r="D68" s="4631"/>
      <c r="E68" s="4631"/>
      <c r="F68" s="4631"/>
      <c r="G68" s="4631"/>
      <c r="H68" s="4631"/>
      <c r="I68" s="4631"/>
      <c r="J68" s="4632"/>
      <c r="K68" s="3297"/>
    </row>
    <row r="69" spans="1:12" ht="47.25">
      <c r="A69" s="1">
        <v>42894</v>
      </c>
      <c r="B69" s="1849" t="s">
        <v>16</v>
      </c>
      <c r="C69" s="3">
        <v>335</v>
      </c>
      <c r="D69" s="650">
        <f>+C69*(100-E69)/100</f>
        <v>83.75</v>
      </c>
      <c r="E69" s="3">
        <v>75</v>
      </c>
      <c r="F69" s="3"/>
      <c r="G69" s="3">
        <v>170</v>
      </c>
      <c r="H69" s="3"/>
      <c r="I69" s="3"/>
      <c r="J69" s="3"/>
      <c r="K69" s="3350"/>
      <c r="L69" s="13" t="s">
        <v>4126</v>
      </c>
    </row>
    <row r="70" spans="1:12" ht="39.75" customHeight="1">
      <c r="A70" s="1">
        <v>42972</v>
      </c>
      <c r="B70" s="2" t="s">
        <v>15</v>
      </c>
      <c r="C70" s="4627" t="s">
        <v>4217</v>
      </c>
      <c r="D70" s="4628"/>
      <c r="E70" s="4628"/>
      <c r="F70" s="4628"/>
      <c r="G70" s="4628"/>
      <c r="H70" s="4628"/>
      <c r="I70" s="4628"/>
      <c r="J70" s="4629"/>
      <c r="K70" s="3294"/>
    </row>
    <row r="71" spans="1:12" ht="86.25" customHeight="1">
      <c r="A71" s="1943">
        <v>42986</v>
      </c>
      <c r="B71" s="1944" t="s">
        <v>34</v>
      </c>
      <c r="C71" s="4766" t="s">
        <v>4253</v>
      </c>
      <c r="D71" s="4767"/>
      <c r="E71" s="4767"/>
      <c r="F71" s="4767"/>
      <c r="G71" s="4767"/>
      <c r="H71" s="4767"/>
      <c r="I71" s="4767"/>
      <c r="J71" s="4768"/>
      <c r="K71" s="3558"/>
      <c r="L71" s="1945" t="s">
        <v>327</v>
      </c>
    </row>
    <row r="72" spans="1:12" ht="35.25" customHeight="1">
      <c r="A72" s="1">
        <v>42989</v>
      </c>
      <c r="B72" s="1914" t="s">
        <v>11</v>
      </c>
      <c r="C72" s="4633" t="s">
        <v>4252</v>
      </c>
      <c r="D72" s="4634"/>
      <c r="E72" s="4634"/>
      <c r="F72" s="4634"/>
      <c r="G72" s="4634"/>
      <c r="H72" s="4634"/>
      <c r="I72" s="4634"/>
      <c r="J72" s="4635"/>
      <c r="K72" s="3300"/>
    </row>
    <row r="73" spans="1:12" ht="20.100000000000001" customHeight="1">
      <c r="A73" s="1">
        <v>43019</v>
      </c>
      <c r="B73" s="2" t="s">
        <v>11</v>
      </c>
      <c r="C73" s="4644" t="s">
        <v>374</v>
      </c>
      <c r="D73" s="4645"/>
      <c r="E73" s="4645"/>
      <c r="F73" s="4645"/>
      <c r="G73" s="4645"/>
      <c r="H73" s="4645"/>
      <c r="I73" s="4645"/>
      <c r="J73" s="4646"/>
      <c r="K73" s="3304"/>
    </row>
    <row r="74" spans="1:12" ht="47.25">
      <c r="A74" s="1">
        <v>43035</v>
      </c>
      <c r="B74" s="2022" t="s">
        <v>16</v>
      </c>
      <c r="C74" s="3">
        <v>412</v>
      </c>
      <c r="D74" s="650">
        <f>+C74*(100-E74)/100</f>
        <v>82.4</v>
      </c>
      <c r="E74" s="3">
        <v>80</v>
      </c>
      <c r="F74" s="3"/>
      <c r="G74" s="3">
        <v>200</v>
      </c>
      <c r="H74" s="3"/>
      <c r="I74" s="3"/>
      <c r="J74" s="3"/>
      <c r="K74" s="3350"/>
      <c r="L74" s="13" t="s">
        <v>4529</v>
      </c>
    </row>
    <row r="75" spans="1:12" ht="20.100000000000001" customHeight="1">
      <c r="A75" s="1">
        <v>43075</v>
      </c>
      <c r="B75" s="2059" t="s">
        <v>143</v>
      </c>
      <c r="C75" s="3"/>
      <c r="D75" s="650"/>
      <c r="E75" s="3"/>
      <c r="F75" s="3"/>
      <c r="G75" s="3"/>
      <c r="H75" s="3">
        <v>5900</v>
      </c>
      <c r="I75" s="3">
        <v>100</v>
      </c>
      <c r="J75" s="3"/>
      <c r="K75" s="3350"/>
      <c r="L75" s="13" t="s">
        <v>197</v>
      </c>
    </row>
    <row r="76" spans="1:12" ht="48" thickBot="1">
      <c r="A76" s="2190">
        <v>43092</v>
      </c>
      <c r="B76" s="2193" t="s">
        <v>16</v>
      </c>
      <c r="C76" s="218">
        <v>370</v>
      </c>
      <c r="D76" s="42">
        <f>+C76*(100-E76)/100</f>
        <v>74</v>
      </c>
      <c r="E76" s="218">
        <v>80</v>
      </c>
      <c r="F76" s="218"/>
      <c r="G76" s="218">
        <v>210</v>
      </c>
      <c r="H76" s="218"/>
      <c r="I76" s="218"/>
      <c r="J76" s="218"/>
      <c r="K76" s="218"/>
      <c r="L76" s="69" t="s">
        <v>4405</v>
      </c>
    </row>
    <row r="77" spans="1:12" ht="39.75" customHeight="1" thickTop="1">
      <c r="A77" s="47">
        <v>43172</v>
      </c>
      <c r="B77" s="48" t="s">
        <v>11</v>
      </c>
      <c r="C77" s="5177" t="s">
        <v>4543</v>
      </c>
      <c r="D77" s="5178"/>
      <c r="E77" s="5178"/>
      <c r="F77" s="5178"/>
      <c r="G77" s="5178"/>
      <c r="H77" s="5178"/>
      <c r="I77" s="5178"/>
      <c r="J77" s="5179"/>
      <c r="K77" s="3354"/>
      <c r="L77" s="70"/>
    </row>
    <row r="78" spans="1:12">
      <c r="A78" s="1">
        <v>43174</v>
      </c>
      <c r="B78" s="2" t="s">
        <v>11</v>
      </c>
      <c r="C78" s="4644" t="s">
        <v>4552</v>
      </c>
      <c r="D78" s="4645"/>
      <c r="E78" s="4645"/>
      <c r="F78" s="4645"/>
      <c r="G78" s="4645"/>
      <c r="H78" s="4645"/>
      <c r="I78" s="4645"/>
      <c r="J78" s="4646"/>
      <c r="K78" s="3304"/>
    </row>
    <row r="79" spans="1:12" ht="32.25" customHeight="1">
      <c r="A79" s="1">
        <v>43196</v>
      </c>
      <c r="B79" s="2" t="s">
        <v>11</v>
      </c>
      <c r="C79" s="4627" t="s">
        <v>4623</v>
      </c>
      <c r="D79" s="4628"/>
      <c r="E79" s="4628"/>
      <c r="F79" s="4628"/>
      <c r="G79" s="4628"/>
      <c r="H79" s="4628"/>
      <c r="I79" s="4628"/>
      <c r="J79" s="4629"/>
      <c r="K79" s="3294"/>
    </row>
    <row r="80" spans="1:12" ht="47.25">
      <c r="A80" s="1">
        <v>43199</v>
      </c>
      <c r="B80" s="2" t="s">
        <v>16</v>
      </c>
      <c r="C80" s="3">
        <v>375</v>
      </c>
      <c r="D80" s="650">
        <f>+C80*(100-E80)/100</f>
        <v>56.25</v>
      </c>
      <c r="E80" s="3">
        <v>85</v>
      </c>
      <c r="F80" s="3"/>
      <c r="G80" s="3">
        <v>185</v>
      </c>
      <c r="H80" s="3"/>
      <c r="I80" s="3"/>
      <c r="J80" s="3"/>
      <c r="K80" s="3350"/>
      <c r="L80" s="13" t="s">
        <v>4626</v>
      </c>
    </row>
    <row r="81" spans="1:12" ht="46.5" customHeight="1">
      <c r="A81" s="1">
        <v>43271</v>
      </c>
      <c r="B81" s="2" t="s">
        <v>16</v>
      </c>
      <c r="C81" s="3">
        <v>290</v>
      </c>
      <c r="D81" s="650">
        <f>+C81*(100-E81)/100</f>
        <v>29</v>
      </c>
      <c r="E81" s="3">
        <v>90</v>
      </c>
      <c r="F81" s="3"/>
      <c r="G81" s="3">
        <v>125</v>
      </c>
      <c r="H81" s="3"/>
      <c r="I81" s="3"/>
      <c r="J81" s="3"/>
      <c r="K81" s="3350"/>
      <c r="L81" s="13" t="s">
        <v>4726</v>
      </c>
    </row>
    <row r="82" spans="1:12" ht="20.100000000000001" customHeight="1">
      <c r="A82" s="1">
        <v>43272</v>
      </c>
      <c r="B82" s="2" t="s">
        <v>143</v>
      </c>
      <c r="C82" s="3"/>
      <c r="D82" s="650"/>
      <c r="E82" s="3"/>
      <c r="F82" s="3"/>
      <c r="G82" s="3"/>
      <c r="H82" s="3">
        <v>5864</v>
      </c>
      <c r="I82" s="3">
        <v>100</v>
      </c>
      <c r="J82" s="3"/>
      <c r="K82" s="3350"/>
    </row>
    <row r="83" spans="1:12" ht="53.25" customHeight="1">
      <c r="A83" s="1">
        <v>43346</v>
      </c>
      <c r="B83" s="2" t="s">
        <v>16</v>
      </c>
      <c r="C83" s="3">
        <v>345</v>
      </c>
      <c r="D83" s="650">
        <f>+C83*(100-E83)/100</f>
        <v>34.5</v>
      </c>
      <c r="E83" s="3">
        <v>90</v>
      </c>
      <c r="F83" s="3"/>
      <c r="G83" s="3">
        <v>115</v>
      </c>
      <c r="H83" s="3"/>
      <c r="I83" s="3"/>
      <c r="J83" s="3"/>
      <c r="K83" s="3350"/>
      <c r="L83" s="13" t="s">
        <v>4829</v>
      </c>
    </row>
    <row r="84" spans="1:12" ht="34.5" customHeight="1">
      <c r="A84" s="1">
        <v>43370</v>
      </c>
      <c r="B84" s="2" t="s">
        <v>11</v>
      </c>
      <c r="C84" s="4627" t="s">
        <v>4889</v>
      </c>
      <c r="D84" s="4628"/>
      <c r="E84" s="4628"/>
      <c r="F84" s="4628"/>
      <c r="G84" s="4628"/>
      <c r="H84" s="4628"/>
      <c r="I84" s="4628"/>
      <c r="J84" s="4629"/>
      <c r="K84" s="3294"/>
    </row>
    <row r="85" spans="1:12" ht="20.100000000000001" customHeight="1" thickBot="1">
      <c r="A85" s="2609">
        <v>43405</v>
      </c>
      <c r="B85" s="2613" t="s">
        <v>16</v>
      </c>
      <c r="C85" s="218">
        <v>365</v>
      </c>
      <c r="D85" s="42">
        <f>+C85*(100-E85)/100</f>
        <v>36.5</v>
      </c>
      <c r="E85" s="218">
        <v>90</v>
      </c>
      <c r="F85" s="218"/>
      <c r="G85" s="218">
        <v>110</v>
      </c>
      <c r="H85" s="218"/>
      <c r="I85" s="218"/>
      <c r="J85" s="218"/>
      <c r="K85" s="218"/>
      <c r="L85" s="69" t="s">
        <v>4817</v>
      </c>
    </row>
    <row r="86" spans="1:12" ht="20.100000000000001" customHeight="1" thickTop="1">
      <c r="A86" s="47">
        <v>43472</v>
      </c>
      <c r="B86" s="48" t="s">
        <v>16</v>
      </c>
      <c r="C86" s="219">
        <v>480</v>
      </c>
      <c r="D86" s="128">
        <f>+C86*(100-E86)/100</f>
        <v>33.6</v>
      </c>
      <c r="E86" s="219">
        <v>93</v>
      </c>
      <c r="F86" s="219"/>
      <c r="G86" s="219">
        <v>125</v>
      </c>
      <c r="H86" s="219"/>
      <c r="I86" s="219"/>
      <c r="J86" s="219"/>
      <c r="K86" s="219"/>
      <c r="L86" s="70" t="s">
        <v>4151</v>
      </c>
    </row>
    <row r="87" spans="1:12" ht="34.5" customHeight="1">
      <c r="A87" s="2572">
        <v>43498</v>
      </c>
      <c r="B87" s="2573" t="s">
        <v>11</v>
      </c>
      <c r="C87" s="4627" t="s">
        <v>5149</v>
      </c>
      <c r="D87" s="4628"/>
      <c r="E87" s="4628"/>
      <c r="F87" s="4628"/>
      <c r="G87" s="4628"/>
      <c r="H87" s="4628"/>
      <c r="I87" s="4628"/>
      <c r="J87" s="4629"/>
      <c r="K87" s="3294"/>
    </row>
    <row r="88" spans="1:12" ht="50.25" customHeight="1">
      <c r="A88" s="1">
        <v>43562</v>
      </c>
      <c r="B88" s="2" t="s">
        <v>16</v>
      </c>
      <c r="C88" s="3">
        <v>410</v>
      </c>
      <c r="D88" s="650">
        <f t="shared" ref="D88:D117" si="0">+C88*(100-E88)/100</f>
        <v>41</v>
      </c>
      <c r="E88" s="3">
        <v>90</v>
      </c>
      <c r="F88" s="3"/>
      <c r="G88" s="3">
        <v>125</v>
      </c>
      <c r="H88" s="3"/>
      <c r="I88" s="3"/>
      <c r="J88" s="3"/>
      <c r="K88" s="3350"/>
      <c r="L88" s="13" t="s">
        <v>5312</v>
      </c>
    </row>
    <row r="89" spans="1:12" ht="37.5" customHeight="1">
      <c r="A89" s="1">
        <v>43565</v>
      </c>
      <c r="B89" s="2" t="s">
        <v>11</v>
      </c>
      <c r="C89" s="4627" t="s">
        <v>5325</v>
      </c>
      <c r="D89" s="4628"/>
      <c r="E89" s="4628"/>
      <c r="F89" s="4628"/>
      <c r="G89" s="4628"/>
      <c r="H89" s="4628"/>
      <c r="I89" s="4628"/>
      <c r="J89" s="4629"/>
      <c r="K89" s="3294"/>
    </row>
    <row r="90" spans="1:12" ht="40.5" customHeight="1">
      <c r="A90" s="2751">
        <v>43609</v>
      </c>
      <c r="B90" s="2752" t="s">
        <v>11</v>
      </c>
      <c r="C90" s="4627" t="s">
        <v>5419</v>
      </c>
      <c r="D90" s="4628"/>
      <c r="E90" s="4628"/>
      <c r="F90" s="4628"/>
      <c r="G90" s="4628"/>
      <c r="H90" s="4628"/>
      <c r="I90" s="4628"/>
      <c r="J90" s="4629"/>
      <c r="K90" s="3294"/>
    </row>
    <row r="91" spans="1:12" ht="39" customHeight="1">
      <c r="A91" s="1">
        <v>43662</v>
      </c>
      <c r="B91" s="2" t="s">
        <v>11</v>
      </c>
      <c r="C91" s="4627" t="s">
        <v>5524</v>
      </c>
      <c r="D91" s="4628"/>
      <c r="E91" s="4628"/>
      <c r="F91" s="4628"/>
      <c r="G91" s="4628"/>
      <c r="H91" s="4628"/>
      <c r="I91" s="4628"/>
      <c r="J91" s="4629"/>
      <c r="K91" s="3294"/>
    </row>
    <row r="92" spans="1:12" ht="47.25">
      <c r="A92" s="1">
        <v>43779</v>
      </c>
      <c r="B92" s="2" t="s">
        <v>16</v>
      </c>
      <c r="C92" s="3">
        <v>375</v>
      </c>
      <c r="D92" s="650">
        <f t="shared" si="0"/>
        <v>37.5</v>
      </c>
      <c r="E92" s="3">
        <v>90</v>
      </c>
      <c r="F92" s="3"/>
      <c r="G92" s="3">
        <v>145</v>
      </c>
      <c r="H92" s="3"/>
      <c r="I92" s="3"/>
      <c r="J92" s="3"/>
      <c r="K92" s="3350"/>
      <c r="L92" s="13" t="s">
        <v>5758</v>
      </c>
    </row>
    <row r="93" spans="1:12" ht="31.5">
      <c r="A93" s="1">
        <v>43897</v>
      </c>
      <c r="B93" s="2" t="s">
        <v>16</v>
      </c>
      <c r="C93" s="3">
        <v>238</v>
      </c>
      <c r="D93" s="650">
        <f t="shared" si="0"/>
        <v>23.8</v>
      </c>
      <c r="E93" s="3">
        <v>90</v>
      </c>
      <c r="F93" s="3"/>
      <c r="G93" s="3">
        <v>120</v>
      </c>
      <c r="H93" s="3"/>
      <c r="I93" s="3"/>
      <c r="J93" s="3"/>
      <c r="K93" s="3350"/>
      <c r="L93" s="13" t="s">
        <v>6025</v>
      </c>
    </row>
    <row r="94" spans="1:12">
      <c r="A94" s="3628">
        <v>43920</v>
      </c>
      <c r="B94" s="3143" t="s">
        <v>4</v>
      </c>
      <c r="C94" s="3146"/>
      <c r="D94" s="3144"/>
      <c r="E94" s="3146">
        <v>90</v>
      </c>
      <c r="F94" s="3146"/>
      <c r="G94" s="3146"/>
      <c r="H94" s="3146"/>
      <c r="I94" s="3146"/>
      <c r="J94" s="3146"/>
      <c r="K94" s="3146"/>
      <c r="L94" s="3147"/>
    </row>
    <row r="95" spans="1:12" ht="20.25" customHeight="1">
      <c r="A95" s="3628">
        <v>43951</v>
      </c>
      <c r="B95" s="3143" t="s">
        <v>4</v>
      </c>
      <c r="C95" s="3146"/>
      <c r="D95" s="3144"/>
      <c r="E95" s="3146">
        <v>90</v>
      </c>
      <c r="F95" s="3146"/>
      <c r="G95" s="3146"/>
      <c r="H95" s="3146"/>
      <c r="I95" s="3146"/>
      <c r="J95" s="3146"/>
      <c r="K95" s="3146"/>
      <c r="L95" s="3147"/>
    </row>
    <row r="96" spans="1:12" ht="45.75" customHeight="1">
      <c r="A96" s="1">
        <v>43974</v>
      </c>
      <c r="B96" s="2" t="s">
        <v>11</v>
      </c>
      <c r="C96" s="4644" t="s">
        <v>6172</v>
      </c>
      <c r="D96" s="4645"/>
      <c r="E96" s="4645"/>
      <c r="F96" s="4645"/>
      <c r="G96" s="4645"/>
      <c r="H96" s="4645"/>
      <c r="I96" s="4645"/>
      <c r="J96" s="4646"/>
      <c r="K96" s="3304"/>
    </row>
    <row r="97" spans="1:12" ht="42" customHeight="1">
      <c r="A97" s="1">
        <v>43976</v>
      </c>
      <c r="B97" s="2" t="s">
        <v>16</v>
      </c>
      <c r="C97" s="3172">
        <v>320</v>
      </c>
      <c r="D97" s="3173">
        <f>C97*(1-E97/100)</f>
        <v>31.999999999999993</v>
      </c>
      <c r="E97" s="3172">
        <v>90</v>
      </c>
      <c r="F97" s="3172" t="s">
        <v>70</v>
      </c>
      <c r="G97" s="3172">
        <v>120</v>
      </c>
      <c r="H97" s="3"/>
      <c r="I97" s="3"/>
      <c r="J97" s="3"/>
      <c r="K97" s="3350"/>
      <c r="L97" s="13" t="s">
        <v>6175</v>
      </c>
    </row>
    <row r="98" spans="1:12" ht="20.100000000000001" customHeight="1">
      <c r="A98" s="3628">
        <v>43981</v>
      </c>
      <c r="B98" s="3143" t="s">
        <v>4</v>
      </c>
      <c r="C98" s="3146"/>
      <c r="D98" s="3144"/>
      <c r="E98" s="3146">
        <v>90</v>
      </c>
      <c r="F98" s="3146"/>
      <c r="G98" s="3146"/>
      <c r="H98" s="3146"/>
      <c r="I98" s="3146"/>
      <c r="J98" s="3146"/>
      <c r="K98" s="3146"/>
      <c r="L98" s="3147"/>
    </row>
    <row r="99" spans="1:12" ht="20.100000000000001" customHeight="1">
      <c r="A99" s="3628">
        <v>44012</v>
      </c>
      <c r="B99" s="3143" t="s">
        <v>4</v>
      </c>
      <c r="C99" s="3146"/>
      <c r="D99" s="3144"/>
      <c r="E99" s="3146">
        <v>90</v>
      </c>
      <c r="F99" s="3146"/>
      <c r="G99" s="3146"/>
      <c r="H99" s="3146"/>
      <c r="I99" s="3146"/>
      <c r="J99" s="3146"/>
      <c r="K99" s="3146"/>
      <c r="L99" s="3147"/>
    </row>
    <row r="100" spans="1:12" ht="20.100000000000001" customHeight="1">
      <c r="A100" s="3628">
        <v>44042</v>
      </c>
      <c r="B100" s="3143" t="s">
        <v>4</v>
      </c>
      <c r="C100" s="3146"/>
      <c r="D100" s="3144"/>
      <c r="E100" s="3146">
        <v>90</v>
      </c>
      <c r="F100" s="3146"/>
      <c r="G100" s="3146"/>
      <c r="H100" s="3146"/>
      <c r="I100" s="3146"/>
      <c r="J100" s="3146"/>
      <c r="K100" s="3146"/>
      <c r="L100" s="3147"/>
    </row>
    <row r="101" spans="1:12" ht="39">
      <c r="A101" s="4">
        <v>44048</v>
      </c>
      <c r="B101" s="28" t="s">
        <v>16</v>
      </c>
      <c r="C101" s="3202">
        <v>520</v>
      </c>
      <c r="D101" s="23">
        <f t="shared" si="0"/>
        <v>52</v>
      </c>
      <c r="E101" s="3202">
        <v>90</v>
      </c>
      <c r="F101" s="3202" t="s">
        <v>70</v>
      </c>
      <c r="G101" s="3202">
        <v>120</v>
      </c>
      <c r="H101" s="3202"/>
      <c r="I101" s="3202"/>
      <c r="J101" s="3202"/>
      <c r="K101" s="3351"/>
      <c r="L101" s="83" t="s">
        <v>6259</v>
      </c>
    </row>
    <row r="102" spans="1:12" ht="31.5">
      <c r="A102" s="1">
        <v>44066</v>
      </c>
      <c r="B102" s="2" t="s">
        <v>16</v>
      </c>
      <c r="C102" s="3">
        <v>405</v>
      </c>
      <c r="D102" s="3126">
        <f t="shared" si="0"/>
        <v>40.5</v>
      </c>
      <c r="E102" s="3">
        <v>90</v>
      </c>
      <c r="F102" s="3" t="s">
        <v>70</v>
      </c>
      <c r="G102" s="3">
        <v>130</v>
      </c>
      <c r="H102" s="3"/>
      <c r="I102" s="3"/>
      <c r="J102" s="3"/>
      <c r="K102" s="3350"/>
      <c r="L102" s="13" t="s">
        <v>6260</v>
      </c>
    </row>
    <row r="103" spans="1:12" ht="20.100000000000001" customHeight="1">
      <c r="A103" s="3628">
        <v>44073</v>
      </c>
      <c r="B103" s="3143" t="s">
        <v>4</v>
      </c>
      <c r="C103" s="3146"/>
      <c r="D103" s="3144"/>
      <c r="E103" s="3146">
        <v>90</v>
      </c>
      <c r="F103" s="3146"/>
      <c r="G103" s="3146"/>
      <c r="H103" s="3146"/>
      <c r="I103" s="3146"/>
      <c r="J103" s="3146"/>
      <c r="K103" s="3146"/>
      <c r="L103" s="3147"/>
    </row>
    <row r="104" spans="1:12" ht="30.75" customHeight="1">
      <c r="A104" s="1">
        <v>44211</v>
      </c>
      <c r="B104" s="2" t="s">
        <v>16</v>
      </c>
      <c r="C104" s="3">
        <v>309</v>
      </c>
      <c r="D104" s="3126">
        <f t="shared" si="0"/>
        <v>30.9</v>
      </c>
      <c r="E104" s="3">
        <v>90</v>
      </c>
      <c r="F104" s="3"/>
      <c r="G104" s="3">
        <v>125</v>
      </c>
      <c r="H104" s="3"/>
      <c r="I104" s="3"/>
      <c r="J104" s="3"/>
      <c r="K104" s="3350"/>
      <c r="L104" s="13" t="s">
        <v>6445</v>
      </c>
    </row>
    <row r="105" spans="1:12" ht="31.5">
      <c r="A105" s="4">
        <v>44293</v>
      </c>
      <c r="B105" s="28" t="s">
        <v>16</v>
      </c>
      <c r="C105" s="3918">
        <v>200</v>
      </c>
      <c r="D105" s="23">
        <f t="shared" si="0"/>
        <v>20</v>
      </c>
      <c r="E105" s="3918">
        <v>90</v>
      </c>
      <c r="F105" s="3918"/>
      <c r="G105" s="3918">
        <v>170</v>
      </c>
      <c r="H105" s="3918"/>
      <c r="I105" s="3918"/>
      <c r="J105" s="3918"/>
      <c r="K105" s="3918"/>
      <c r="L105" s="83" t="s">
        <v>6562</v>
      </c>
    </row>
    <row r="106" spans="1:12" ht="31.5">
      <c r="A106" s="1">
        <v>44305</v>
      </c>
      <c r="B106" s="2" t="s">
        <v>16</v>
      </c>
      <c r="C106" s="3940">
        <v>330</v>
      </c>
      <c r="D106" s="3940">
        <f>C106*(100-E106)/100</f>
        <v>26.4</v>
      </c>
      <c r="E106" s="3940">
        <v>92</v>
      </c>
      <c r="F106" s="3940" t="s">
        <v>70</v>
      </c>
      <c r="G106" s="3940">
        <v>150</v>
      </c>
      <c r="H106" s="3"/>
      <c r="I106" s="3"/>
      <c r="J106" s="3"/>
      <c r="K106" s="3350"/>
      <c r="L106" s="13" t="s">
        <v>6602</v>
      </c>
    </row>
    <row r="107" spans="1:12" ht="31.5">
      <c r="A107" s="1">
        <v>44413</v>
      </c>
      <c r="B107" s="2" t="s">
        <v>16</v>
      </c>
      <c r="C107" s="4092">
        <v>320</v>
      </c>
      <c r="D107" s="4092">
        <f>C107*(100-E107)/100</f>
        <v>32</v>
      </c>
      <c r="E107" s="4092">
        <v>90</v>
      </c>
      <c r="F107" s="4092" t="s">
        <v>70</v>
      </c>
      <c r="G107" s="4092">
        <v>120</v>
      </c>
      <c r="H107" s="3"/>
      <c r="I107" s="3"/>
      <c r="J107" s="3"/>
      <c r="K107" s="3350"/>
      <c r="L107" s="13" t="s">
        <v>6921</v>
      </c>
    </row>
    <row r="108" spans="1:12" ht="20.100000000000001" customHeight="1">
      <c r="A108" s="1"/>
      <c r="B108" s="2"/>
      <c r="C108" s="3"/>
      <c r="D108" s="3126">
        <f t="shared" si="0"/>
        <v>0</v>
      </c>
      <c r="E108" s="3"/>
      <c r="F108" s="3"/>
      <c r="G108" s="3"/>
      <c r="H108" s="3"/>
      <c r="I108" s="3"/>
      <c r="J108" s="3"/>
      <c r="K108" s="3350"/>
    </row>
    <row r="109" spans="1:12" ht="20.100000000000001" customHeight="1">
      <c r="A109" s="1"/>
      <c r="B109" s="2"/>
      <c r="C109" s="3"/>
      <c r="D109" s="3126">
        <f t="shared" si="0"/>
        <v>0</v>
      </c>
      <c r="E109" s="3"/>
      <c r="F109" s="3"/>
      <c r="G109" s="3"/>
      <c r="H109" s="3"/>
      <c r="I109" s="3"/>
      <c r="J109" s="3"/>
      <c r="K109" s="3350"/>
    </row>
    <row r="110" spans="1:12">
      <c r="A110" s="1"/>
      <c r="B110" s="2"/>
      <c r="C110" s="3"/>
      <c r="D110" s="3789">
        <f t="shared" si="0"/>
        <v>0</v>
      </c>
      <c r="E110" s="3"/>
      <c r="F110" s="3"/>
      <c r="G110" s="3"/>
      <c r="H110" s="3"/>
      <c r="I110" s="3"/>
      <c r="J110" s="3"/>
      <c r="K110" s="3350"/>
    </row>
    <row r="111" spans="1:12">
      <c r="A111" s="1"/>
      <c r="B111" s="2"/>
      <c r="C111" s="3"/>
      <c r="D111" s="3789">
        <f t="shared" si="0"/>
        <v>0</v>
      </c>
      <c r="E111" s="3"/>
      <c r="F111" s="3"/>
      <c r="G111" s="3"/>
      <c r="H111" s="3"/>
      <c r="I111" s="3"/>
      <c r="J111" s="3"/>
      <c r="K111" s="3350"/>
    </row>
    <row r="112" spans="1:12">
      <c r="A112" s="1"/>
      <c r="B112" s="2"/>
      <c r="C112" s="3"/>
      <c r="D112" s="3789">
        <f t="shared" si="0"/>
        <v>0</v>
      </c>
      <c r="E112" s="3"/>
      <c r="F112" s="3"/>
      <c r="G112" s="3"/>
      <c r="H112" s="3"/>
      <c r="I112" s="3"/>
      <c r="J112" s="3"/>
      <c r="K112" s="3350"/>
    </row>
    <row r="113" spans="1:11">
      <c r="A113" s="1"/>
      <c r="B113" s="2"/>
      <c r="C113" s="3"/>
      <c r="D113" s="3789">
        <f t="shared" si="0"/>
        <v>0</v>
      </c>
      <c r="E113" s="3"/>
      <c r="F113" s="3"/>
      <c r="G113" s="3"/>
      <c r="H113" s="3"/>
      <c r="I113" s="3"/>
      <c r="J113" s="3"/>
      <c r="K113" s="3350"/>
    </row>
    <row r="114" spans="1:11">
      <c r="A114" s="1"/>
      <c r="B114" s="2"/>
      <c r="C114" s="3"/>
      <c r="D114" s="3789">
        <f t="shared" si="0"/>
        <v>0</v>
      </c>
      <c r="E114" s="3"/>
      <c r="F114" s="3"/>
      <c r="G114" s="3"/>
      <c r="H114" s="3"/>
      <c r="I114" s="3"/>
      <c r="J114" s="3"/>
      <c r="K114" s="3350"/>
    </row>
    <row r="115" spans="1:11">
      <c r="A115" s="1"/>
      <c r="B115" s="2"/>
      <c r="C115" s="3"/>
      <c r="D115" s="3789">
        <f t="shared" si="0"/>
        <v>0</v>
      </c>
      <c r="E115" s="3"/>
      <c r="F115" s="3"/>
      <c r="G115" s="3"/>
      <c r="H115" s="3"/>
      <c r="I115" s="3"/>
      <c r="J115" s="3"/>
      <c r="K115" s="3350"/>
    </row>
    <row r="116" spans="1:11" ht="20.100000000000001" customHeight="1">
      <c r="A116" s="1"/>
      <c r="B116" s="2"/>
      <c r="C116" s="3"/>
      <c r="D116" s="3789">
        <f t="shared" si="0"/>
        <v>0</v>
      </c>
      <c r="E116" s="3"/>
      <c r="F116" s="3"/>
      <c r="G116" s="3"/>
      <c r="H116" s="3"/>
      <c r="I116" s="3"/>
      <c r="J116" s="3"/>
      <c r="K116" s="3350"/>
    </row>
    <row r="117" spans="1:11" ht="20.100000000000001" customHeight="1">
      <c r="A117" s="1"/>
      <c r="B117" s="2"/>
      <c r="C117" s="3"/>
      <c r="D117" s="3789">
        <f t="shared" si="0"/>
        <v>0</v>
      </c>
      <c r="E117" s="3"/>
      <c r="F117" s="3"/>
      <c r="G117" s="3"/>
      <c r="H117" s="3"/>
      <c r="I117" s="3"/>
      <c r="J117" s="3"/>
      <c r="K117" s="3350"/>
    </row>
    <row r="118" spans="1:11" ht="20.100000000000001" customHeight="1">
      <c r="A118" s="1"/>
      <c r="B118" s="2"/>
      <c r="C118" s="3"/>
      <c r="D118" s="3"/>
      <c r="E118" s="3"/>
      <c r="F118" s="3"/>
      <c r="G118" s="3"/>
      <c r="H118" s="3"/>
      <c r="I118" s="3"/>
      <c r="J118" s="3"/>
      <c r="K118" s="3350"/>
    </row>
    <row r="119" spans="1:11" ht="20.100000000000001" customHeight="1">
      <c r="A119" s="1"/>
      <c r="B119" s="2"/>
      <c r="C119" s="3"/>
      <c r="D119" s="3"/>
      <c r="E119" s="3"/>
      <c r="F119" s="3"/>
      <c r="G119" s="3"/>
      <c r="H119" s="3"/>
      <c r="I119" s="3"/>
      <c r="J119" s="3"/>
      <c r="K119" s="3350"/>
    </row>
    <row r="120" spans="1:11">
      <c r="A120" s="1"/>
      <c r="B120" s="2"/>
      <c r="C120" s="3"/>
      <c r="D120" s="3"/>
      <c r="E120" s="3"/>
      <c r="F120" s="3"/>
      <c r="G120" s="3"/>
      <c r="H120" s="3"/>
      <c r="I120" s="3"/>
      <c r="J120" s="3"/>
      <c r="K120" s="3350"/>
    </row>
    <row r="121" spans="1:11" ht="20.100000000000001" customHeight="1">
      <c r="A121" s="1"/>
      <c r="B121" s="2"/>
      <c r="C121" s="3"/>
      <c r="D121" s="3"/>
      <c r="E121" s="3"/>
      <c r="F121" s="3"/>
      <c r="G121" s="3"/>
      <c r="H121" s="3"/>
      <c r="I121" s="3"/>
      <c r="J121" s="3"/>
      <c r="K121" s="3350"/>
    </row>
    <row r="122" spans="1:11" ht="20.100000000000001" customHeight="1">
      <c r="A122" s="1"/>
      <c r="B122" s="2"/>
      <c r="C122" s="3"/>
      <c r="D122" s="3"/>
      <c r="E122" s="3"/>
      <c r="F122" s="3"/>
      <c r="G122" s="3"/>
      <c r="H122" s="3"/>
      <c r="I122" s="3"/>
      <c r="J122" s="3"/>
      <c r="K122" s="3350"/>
    </row>
    <row r="123" spans="1:11" ht="20.100000000000001" customHeight="1">
      <c r="A123" s="1"/>
      <c r="B123" s="2"/>
      <c r="C123" s="3"/>
      <c r="D123" s="3"/>
      <c r="E123" s="3"/>
      <c r="F123" s="3"/>
      <c r="G123" s="3"/>
      <c r="H123" s="3"/>
      <c r="I123" s="3"/>
      <c r="J123" s="3"/>
      <c r="K123" s="3350"/>
    </row>
    <row r="124" spans="1:11" ht="20.100000000000001" customHeight="1">
      <c r="A124" s="1"/>
      <c r="B124" s="2"/>
      <c r="C124" s="3"/>
      <c r="D124" s="3"/>
      <c r="E124" s="3"/>
      <c r="F124" s="3"/>
      <c r="G124" s="3"/>
      <c r="H124" s="3"/>
      <c r="I124" s="3"/>
      <c r="J124" s="3"/>
      <c r="K124" s="3350"/>
    </row>
    <row r="125" spans="1:11" ht="20.100000000000001" customHeight="1">
      <c r="A125" s="1"/>
      <c r="B125" s="2"/>
      <c r="C125" s="3"/>
      <c r="D125" s="3"/>
      <c r="E125" s="3"/>
      <c r="F125" s="3"/>
      <c r="G125" s="3"/>
      <c r="H125" s="3"/>
      <c r="I125" s="3"/>
      <c r="J125" s="3"/>
      <c r="K125" s="3350"/>
    </row>
    <row r="126" spans="1:11" ht="20.100000000000001" customHeight="1">
      <c r="A126" s="1"/>
      <c r="B126" s="2"/>
      <c r="C126" s="3"/>
      <c r="D126" s="3"/>
      <c r="E126" s="3"/>
      <c r="F126" s="3"/>
      <c r="G126" s="3"/>
      <c r="H126" s="3"/>
      <c r="I126" s="3"/>
      <c r="J126" s="3"/>
      <c r="K126" s="3350"/>
    </row>
    <row r="127" spans="1:11" ht="20.100000000000001" customHeight="1">
      <c r="A127" s="1"/>
      <c r="B127" s="2"/>
      <c r="C127" s="3"/>
      <c r="D127" s="3"/>
      <c r="E127" s="3"/>
      <c r="F127" s="3"/>
      <c r="G127" s="3"/>
      <c r="H127" s="3"/>
      <c r="I127" s="3"/>
      <c r="J127" s="3"/>
      <c r="K127" s="3350"/>
    </row>
    <row r="128" spans="1:11" ht="20.100000000000001" customHeight="1">
      <c r="A128" s="1"/>
      <c r="B128" s="2"/>
      <c r="C128" s="3"/>
      <c r="D128" s="3"/>
      <c r="E128" s="3"/>
      <c r="F128" s="3"/>
      <c r="G128" s="3"/>
      <c r="H128" s="3"/>
      <c r="I128" s="3"/>
      <c r="J128" s="3"/>
      <c r="K128" s="3350"/>
    </row>
    <row r="129" spans="1:11">
      <c r="A129" s="1"/>
      <c r="B129" s="2"/>
      <c r="C129" s="3"/>
      <c r="D129" s="3"/>
      <c r="E129" s="3"/>
      <c r="F129" s="3"/>
      <c r="G129" s="3"/>
      <c r="H129" s="3"/>
      <c r="I129" s="3"/>
      <c r="J129" s="3"/>
      <c r="K129" s="3350"/>
    </row>
    <row r="130" spans="1:11" ht="20.100000000000001" customHeight="1">
      <c r="A130" s="1"/>
      <c r="B130" s="2"/>
      <c r="C130" s="3"/>
      <c r="D130" s="3"/>
      <c r="E130" s="3"/>
      <c r="F130" s="3"/>
      <c r="G130" s="3"/>
      <c r="H130" s="3"/>
      <c r="I130" s="3"/>
      <c r="J130" s="3"/>
      <c r="K130" s="3350"/>
    </row>
    <row r="131" spans="1:11">
      <c r="A131" s="1"/>
      <c r="B131" s="2"/>
      <c r="C131" s="3"/>
      <c r="D131" s="3"/>
      <c r="E131" s="3"/>
      <c r="F131" s="3"/>
      <c r="G131" s="3"/>
      <c r="H131" s="3"/>
      <c r="I131" s="3"/>
      <c r="J131" s="3"/>
      <c r="K131" s="3350"/>
    </row>
    <row r="132" spans="1:11">
      <c r="A132" s="1"/>
      <c r="B132" s="2"/>
      <c r="C132" s="3"/>
      <c r="D132" s="3"/>
      <c r="E132" s="3"/>
      <c r="F132" s="3"/>
      <c r="G132" s="3"/>
      <c r="H132" s="3"/>
      <c r="I132" s="3"/>
      <c r="J132" s="3"/>
      <c r="K132" s="3350"/>
    </row>
    <row r="133" spans="1:11">
      <c r="A133" s="1"/>
      <c r="B133" s="2"/>
      <c r="C133" s="3"/>
      <c r="D133" s="3"/>
      <c r="E133" s="3"/>
      <c r="F133" s="3"/>
      <c r="G133" s="3"/>
      <c r="H133" s="3"/>
      <c r="I133" s="3"/>
      <c r="J133" s="3"/>
      <c r="K133" s="3350"/>
    </row>
    <row r="134" spans="1:11">
      <c r="A134" s="1"/>
      <c r="C134" s="3"/>
      <c r="D134" s="3"/>
      <c r="E134" s="3"/>
      <c r="F134" s="3"/>
      <c r="G134" s="3"/>
      <c r="H134" s="3"/>
      <c r="I134" s="3"/>
      <c r="J134" s="3"/>
      <c r="K134" s="3350"/>
    </row>
    <row r="135" spans="1:11">
      <c r="A135" s="1"/>
      <c r="C135" s="3"/>
      <c r="D135" s="3"/>
      <c r="E135" s="3"/>
      <c r="F135" s="3"/>
      <c r="G135" s="3"/>
      <c r="H135" s="3"/>
      <c r="I135" s="3"/>
      <c r="J135" s="3"/>
      <c r="K135" s="3350"/>
    </row>
    <row r="136" spans="1:11">
      <c r="A136" s="1"/>
      <c r="C136" s="3"/>
      <c r="D136" s="3"/>
      <c r="E136" s="3"/>
      <c r="F136" s="3"/>
      <c r="G136" s="3"/>
      <c r="H136" s="3"/>
      <c r="I136" s="3"/>
      <c r="J136" s="3"/>
      <c r="K136" s="3350"/>
    </row>
    <row r="137" spans="1:11">
      <c r="A137" s="1"/>
      <c r="C137" s="3"/>
      <c r="D137" s="3"/>
      <c r="E137" s="3"/>
      <c r="F137" s="3"/>
      <c r="G137" s="3"/>
      <c r="H137" s="3"/>
      <c r="I137" s="3"/>
      <c r="J137" s="3"/>
      <c r="K137" s="3350"/>
    </row>
    <row r="138" spans="1:11">
      <c r="A138" s="1"/>
      <c r="C138" s="3"/>
      <c r="D138" s="3"/>
      <c r="E138" s="3"/>
      <c r="F138" s="3"/>
      <c r="G138" s="3"/>
      <c r="H138" s="3"/>
      <c r="I138" s="3"/>
      <c r="J138" s="3"/>
      <c r="K138" s="3350"/>
    </row>
    <row r="139" spans="1:11">
      <c r="A139" s="1"/>
      <c r="C139" s="3"/>
      <c r="D139" s="3"/>
      <c r="E139" s="3"/>
      <c r="F139" s="3"/>
      <c r="G139" s="3"/>
      <c r="H139" s="3"/>
      <c r="I139" s="3"/>
      <c r="J139" s="3"/>
      <c r="K139" s="3350"/>
    </row>
    <row r="140" spans="1:11">
      <c r="A140" s="1"/>
      <c r="C140" s="3"/>
      <c r="D140" s="3"/>
      <c r="E140" s="3"/>
      <c r="F140" s="3"/>
      <c r="G140" s="3"/>
      <c r="H140" s="3"/>
      <c r="I140" s="3"/>
      <c r="J140" s="3"/>
      <c r="K140" s="3350"/>
    </row>
    <row r="141" spans="1:11">
      <c r="A141" s="1"/>
      <c r="C141" s="3"/>
      <c r="D141" s="3"/>
      <c r="E141" s="3"/>
      <c r="F141" s="3"/>
      <c r="G141" s="3"/>
      <c r="H141" s="3"/>
      <c r="I141" s="3"/>
      <c r="J141" s="3"/>
      <c r="K141" s="3350"/>
    </row>
    <row r="142" spans="1:11">
      <c r="A142" s="1"/>
      <c r="C142" s="3"/>
      <c r="D142" s="3"/>
      <c r="E142" s="3"/>
      <c r="F142" s="3"/>
      <c r="G142" s="3"/>
      <c r="H142" s="3"/>
      <c r="I142" s="3"/>
      <c r="J142" s="3"/>
      <c r="K142" s="3350"/>
    </row>
    <row r="143" spans="1:11">
      <c r="A143" s="1"/>
      <c r="C143" s="3"/>
      <c r="D143" s="3"/>
      <c r="E143" s="3"/>
      <c r="F143" s="3"/>
      <c r="G143" s="3"/>
      <c r="H143" s="3"/>
      <c r="I143" s="3"/>
      <c r="J143" s="3"/>
      <c r="K143" s="3350"/>
    </row>
    <row r="144" spans="1:11">
      <c r="A144" s="1"/>
      <c r="C144" s="3"/>
      <c r="D144" s="3"/>
      <c r="E144" s="3"/>
      <c r="F144" s="3"/>
      <c r="G144" s="3"/>
      <c r="H144" s="3"/>
      <c r="I144" s="3"/>
      <c r="J144" s="3"/>
      <c r="K144" s="3350"/>
    </row>
    <row r="145" spans="1:11">
      <c r="A145" s="1"/>
      <c r="C145" s="3"/>
      <c r="D145" s="3"/>
      <c r="E145" s="3"/>
      <c r="F145" s="3"/>
      <c r="G145" s="3"/>
      <c r="H145" s="3"/>
      <c r="I145" s="3"/>
      <c r="J145" s="3"/>
      <c r="K145" s="3350"/>
    </row>
    <row r="146" spans="1:11">
      <c r="A146" s="1"/>
      <c r="C146" s="3"/>
      <c r="D146" s="3"/>
      <c r="E146" s="3"/>
      <c r="F146" s="3"/>
      <c r="G146" s="3"/>
      <c r="H146" s="3"/>
      <c r="I146" s="3"/>
      <c r="J146" s="3"/>
      <c r="K146" s="3350"/>
    </row>
    <row r="147" spans="1:11">
      <c r="A147" s="1"/>
      <c r="C147" s="3"/>
      <c r="D147" s="3"/>
      <c r="E147" s="3"/>
      <c r="F147" s="3"/>
      <c r="G147" s="3"/>
      <c r="H147" s="3"/>
      <c r="I147" s="3"/>
      <c r="J147" s="3"/>
      <c r="K147" s="3350"/>
    </row>
    <row r="148" spans="1:11">
      <c r="A148" s="1"/>
      <c r="C148" s="3"/>
      <c r="D148" s="3"/>
      <c r="E148" s="3"/>
      <c r="F148" s="3"/>
      <c r="G148" s="3"/>
      <c r="H148" s="3"/>
      <c r="I148" s="3"/>
      <c r="J148" s="3"/>
      <c r="K148" s="3350"/>
    </row>
    <row r="149" spans="1:11">
      <c r="A149" s="1"/>
      <c r="C149" s="3"/>
      <c r="D149" s="3"/>
      <c r="E149" s="3"/>
      <c r="F149" s="3"/>
      <c r="G149" s="3"/>
      <c r="H149" s="3"/>
      <c r="I149" s="3"/>
      <c r="J149" s="3"/>
      <c r="K149" s="3350"/>
    </row>
    <row r="150" spans="1:11">
      <c r="A150" s="1"/>
      <c r="C150" s="3"/>
      <c r="D150" s="3"/>
      <c r="E150" s="3"/>
      <c r="F150" s="3"/>
      <c r="G150" s="3"/>
      <c r="H150" s="3"/>
      <c r="I150" s="3"/>
      <c r="J150" s="3"/>
      <c r="K150" s="3350"/>
    </row>
    <row r="151" spans="1:11">
      <c r="A151" s="1"/>
      <c r="C151" s="3"/>
      <c r="D151" s="3"/>
      <c r="E151" s="3"/>
      <c r="F151" s="3"/>
      <c r="G151" s="3"/>
      <c r="H151" s="3"/>
      <c r="I151" s="3"/>
      <c r="J151" s="3"/>
      <c r="K151" s="3350"/>
    </row>
    <row r="152" spans="1:11">
      <c r="A152" s="1"/>
      <c r="C152" s="3"/>
      <c r="D152" s="3"/>
      <c r="E152" s="3"/>
      <c r="F152" s="3"/>
      <c r="G152" s="3"/>
      <c r="H152" s="3"/>
      <c r="I152" s="3"/>
      <c r="J152" s="3"/>
      <c r="K152" s="3350"/>
    </row>
    <row r="153" spans="1:11">
      <c r="A153" s="1"/>
      <c r="C153" s="3"/>
      <c r="D153" s="3"/>
      <c r="E153" s="3"/>
      <c r="F153" s="3"/>
      <c r="G153" s="3"/>
      <c r="H153" s="3"/>
      <c r="I153" s="3"/>
      <c r="J153" s="3"/>
      <c r="K153" s="3350"/>
    </row>
    <row r="154" spans="1:11">
      <c r="A154" s="1"/>
      <c r="C154" s="3"/>
      <c r="D154" s="3"/>
      <c r="E154" s="3"/>
      <c r="F154" s="3"/>
      <c r="G154" s="3"/>
      <c r="H154" s="3"/>
      <c r="I154" s="3"/>
      <c r="J154" s="3"/>
      <c r="K154" s="3350"/>
    </row>
    <row r="155" spans="1:11">
      <c r="A155" s="1"/>
      <c r="C155" s="3"/>
      <c r="D155" s="3"/>
      <c r="E155" s="3"/>
      <c r="F155" s="3"/>
      <c r="G155" s="3"/>
      <c r="H155" s="3"/>
      <c r="I155" s="3"/>
      <c r="J155" s="3"/>
      <c r="K155" s="3350"/>
    </row>
    <row r="156" spans="1:11">
      <c r="A156" s="1"/>
      <c r="C156" s="3"/>
      <c r="D156" s="3"/>
      <c r="E156" s="3"/>
      <c r="F156" s="3"/>
      <c r="G156" s="3"/>
      <c r="H156" s="3"/>
      <c r="I156" s="3"/>
      <c r="J156" s="3"/>
      <c r="K156" s="3350"/>
    </row>
    <row r="157" spans="1:11">
      <c r="A157" s="1"/>
      <c r="C157" s="3"/>
      <c r="D157" s="3"/>
      <c r="E157" s="3"/>
      <c r="F157" s="3"/>
      <c r="G157" s="3"/>
      <c r="H157" s="3"/>
      <c r="I157" s="3"/>
      <c r="J157" s="3"/>
      <c r="K157" s="3350"/>
    </row>
    <row r="158" spans="1:11">
      <c r="A158" s="1"/>
      <c r="C158" s="3"/>
      <c r="D158" s="3"/>
      <c r="E158" s="3"/>
      <c r="F158" s="3"/>
      <c r="G158" s="3"/>
      <c r="H158" s="3"/>
      <c r="I158" s="3"/>
      <c r="J158" s="3"/>
      <c r="K158" s="3350"/>
    </row>
    <row r="159" spans="1:11">
      <c r="A159" s="1"/>
      <c r="C159" s="3"/>
      <c r="D159" s="3"/>
      <c r="E159" s="3"/>
      <c r="F159" s="3"/>
      <c r="G159" s="3"/>
      <c r="H159" s="3"/>
      <c r="I159" s="3"/>
      <c r="J159" s="3"/>
      <c r="K159" s="3350"/>
    </row>
    <row r="160" spans="1:11">
      <c r="A160" s="1"/>
      <c r="C160" s="3"/>
      <c r="D160" s="3"/>
      <c r="E160" s="3"/>
      <c r="F160" s="3"/>
      <c r="G160" s="3"/>
      <c r="H160" s="3"/>
      <c r="I160" s="3"/>
      <c r="J160" s="3"/>
      <c r="K160" s="3350"/>
    </row>
    <row r="161" spans="3:11">
      <c r="C161" s="3"/>
      <c r="D161" s="3"/>
      <c r="E161" s="3"/>
      <c r="F161" s="3"/>
      <c r="G161" s="3"/>
      <c r="H161" s="3"/>
      <c r="I161" s="3"/>
      <c r="J161" s="3"/>
      <c r="K161" s="3350"/>
    </row>
    <row r="162" spans="3:11">
      <c r="C162" s="3"/>
      <c r="D162" s="3"/>
      <c r="E162" s="3"/>
      <c r="F162" s="3"/>
      <c r="G162" s="3"/>
      <c r="H162" s="3"/>
      <c r="I162" s="3"/>
      <c r="J162" s="3"/>
      <c r="K162" s="3350"/>
    </row>
    <row r="163" spans="3:11">
      <c r="C163" s="3"/>
      <c r="D163" s="3"/>
      <c r="E163" s="3"/>
      <c r="F163" s="3"/>
      <c r="G163" s="3"/>
      <c r="H163" s="3"/>
      <c r="I163" s="3"/>
      <c r="J163" s="3"/>
      <c r="K163" s="3350"/>
    </row>
    <row r="164" spans="3:11">
      <c r="C164" s="3"/>
      <c r="D164" s="3"/>
      <c r="E164" s="3"/>
      <c r="F164" s="3"/>
      <c r="G164" s="3"/>
      <c r="H164" s="3"/>
      <c r="I164" s="3"/>
      <c r="J164" s="3"/>
      <c r="K164" s="3350"/>
    </row>
    <row r="165" spans="3:11">
      <c r="C165" s="3"/>
      <c r="D165" s="3"/>
      <c r="E165" s="3"/>
      <c r="F165" s="3"/>
      <c r="G165" s="3"/>
      <c r="H165" s="3"/>
      <c r="I165" s="3"/>
      <c r="J165" s="3"/>
      <c r="K165" s="3350"/>
    </row>
    <row r="166" spans="3:11">
      <c r="C166" s="3"/>
      <c r="D166" s="3"/>
      <c r="E166" s="3"/>
      <c r="F166" s="3"/>
      <c r="G166" s="3"/>
      <c r="H166" s="3"/>
      <c r="I166" s="3"/>
      <c r="J166" s="3"/>
      <c r="K166" s="3350"/>
    </row>
    <row r="167" spans="3:11">
      <c r="C167" s="3"/>
      <c r="D167" s="3"/>
      <c r="E167" s="3"/>
      <c r="F167" s="3"/>
      <c r="G167" s="3"/>
      <c r="H167" s="3"/>
      <c r="I167" s="3"/>
      <c r="J167" s="3"/>
      <c r="K167" s="3350"/>
    </row>
    <row r="168" spans="3:11">
      <c r="C168" s="3"/>
      <c r="D168" s="3"/>
      <c r="E168" s="3"/>
      <c r="F168" s="3"/>
      <c r="G168" s="3"/>
      <c r="H168" s="3"/>
      <c r="I168" s="3"/>
      <c r="J168" s="3"/>
      <c r="K168" s="3350"/>
    </row>
    <row r="169" spans="3:11">
      <c r="C169" s="3"/>
      <c r="D169" s="3"/>
      <c r="E169" s="3"/>
      <c r="F169" s="3"/>
      <c r="G169" s="3"/>
      <c r="H169" s="3"/>
      <c r="I169" s="3"/>
      <c r="J169" s="3"/>
      <c r="K169" s="3350"/>
    </row>
    <row r="170" spans="3:11">
      <c r="C170" s="3"/>
      <c r="D170" s="3"/>
      <c r="E170" s="3"/>
      <c r="F170" s="3"/>
      <c r="G170" s="3"/>
      <c r="H170" s="3"/>
      <c r="I170" s="3"/>
      <c r="J170" s="3"/>
      <c r="K170" s="3350"/>
    </row>
    <row r="171" spans="3:11">
      <c r="C171" s="3"/>
      <c r="D171" s="3"/>
      <c r="E171" s="3"/>
      <c r="F171" s="3"/>
      <c r="G171" s="3"/>
      <c r="H171" s="3"/>
      <c r="I171" s="3"/>
      <c r="J171" s="3"/>
      <c r="K171" s="3350"/>
    </row>
  </sheetData>
  <autoFilter ref="A6:L6"/>
  <customSheetViews>
    <customSheetView guid="{CD481555-6D06-49CD-9625-98C90CC09C9A}" showAutoFilter="1">
      <selection activeCell="I68" sqref="I68"/>
      <pageMargins left="0.7" right="0.7" top="0.75" bottom="0.75" header="0.3" footer="0.3"/>
      <pageSetup paperSize="9" orientation="portrait" r:id="rId1"/>
      <autoFilter ref="B6:B173"/>
    </customSheetView>
    <customSheetView guid="{9EC6AF21-4B8E-44E3-AF29-8895353139B2}" showAutoFilter="1">
      <pane ySplit="6" topLeftCell="A58" activePane="bottomLeft" state="frozen"/>
      <selection pane="bottomLeft" activeCell="I68" sqref="I68"/>
      <pageMargins left="0.7" right="0.7" top="0.75" bottom="0.75" header="0.3" footer="0.3"/>
      <pageSetup paperSize="9" orientation="portrait" r:id="rId2"/>
      <autoFilter ref="B6:B173"/>
    </customSheetView>
    <customSheetView guid="{4A6D03CA-35D0-42B2-8E76-6C991766DE68}" showAutoFilter="1">
      <pane ySplit="6" topLeftCell="A47" activePane="bottomLeft" state="frozen"/>
      <selection pane="bottomLeft" activeCell="C65" sqref="C65"/>
      <pageMargins left="0.7" right="0.7" top="0.75" bottom="0.75" header="0.3" footer="0.3"/>
      <pageSetup paperSize="9" orientation="portrait" r:id="rId3"/>
      <autoFilter ref="B6:B173"/>
    </customSheetView>
    <customSheetView guid="{94FC66D5-BF29-4BE8-974C-C93BA07E9FE3}" showAutoFilter="1">
      <pane ySplit="6" topLeftCell="A59" activePane="bottomLeft" state="frozen"/>
      <selection pane="bottomLeft" activeCell="C65" sqref="C65"/>
      <pageMargins left="0.7" right="0.7" top="0.75" bottom="0.75" header="0.3" footer="0.3"/>
      <pageSetup paperSize="9" orientation="portrait" r:id="rId4"/>
      <autoFilter ref="B6:B173"/>
    </customSheetView>
  </customSheetViews>
  <mergeCells count="56">
    <mergeCell ref="C90:J90"/>
    <mergeCell ref="C89:J89"/>
    <mergeCell ref="C87:J87"/>
    <mergeCell ref="C60:J60"/>
    <mergeCell ref="C67:J67"/>
    <mergeCell ref="C78:J78"/>
    <mergeCell ref="C84:J84"/>
    <mergeCell ref="C79:J79"/>
    <mergeCell ref="C62:J62"/>
    <mergeCell ref="C70:J70"/>
    <mergeCell ref="C68:J68"/>
    <mergeCell ref="C64:J64"/>
    <mergeCell ref="C63:J63"/>
    <mergeCell ref="C72:J72"/>
    <mergeCell ref="C71:J71"/>
    <mergeCell ref="C59:J59"/>
    <mergeCell ref="C77:J77"/>
    <mergeCell ref="C73:J73"/>
    <mergeCell ref="C43:J43"/>
    <mergeCell ref="C45:J45"/>
    <mergeCell ref="C58:J58"/>
    <mergeCell ref="C47:J47"/>
    <mergeCell ref="C34:J34"/>
    <mergeCell ref="C36:J36"/>
    <mergeCell ref="A43:A44"/>
    <mergeCell ref="B43:B44"/>
    <mergeCell ref="C39:J39"/>
    <mergeCell ref="C44:J44"/>
    <mergeCell ref="A1:L1"/>
    <mergeCell ref="A2:B2"/>
    <mergeCell ref="C2:F2"/>
    <mergeCell ref="G2:H2"/>
    <mergeCell ref="I2:J2"/>
    <mergeCell ref="G3:H3"/>
    <mergeCell ref="I3:J3"/>
    <mergeCell ref="A3:B3"/>
    <mergeCell ref="C3:F3"/>
    <mergeCell ref="A5:B5"/>
    <mergeCell ref="A4:B4"/>
    <mergeCell ref="C5:F5"/>
    <mergeCell ref="C96:J96"/>
    <mergeCell ref="C91:J91"/>
    <mergeCell ref="C10:J10"/>
    <mergeCell ref="C4:F4"/>
    <mergeCell ref="A41:A42"/>
    <mergeCell ref="C23:J23"/>
    <mergeCell ref="C20:J20"/>
    <mergeCell ref="C35:J35"/>
    <mergeCell ref="C16:J16"/>
    <mergeCell ref="C17:J17"/>
    <mergeCell ref="C21:J21"/>
    <mergeCell ref="C14:J14"/>
    <mergeCell ref="C13:J13"/>
    <mergeCell ref="C11:J11"/>
    <mergeCell ref="C15:J15"/>
    <mergeCell ref="C19:J19"/>
  </mergeCells>
  <hyperlinks>
    <hyperlink ref="B35" r:id="rId5"/>
  </hyperlinks>
  <pageMargins left="0.7" right="0.7" top="0.75" bottom="0.75" header="0.3" footer="0.3"/>
  <pageSetup paperSize="9" orientation="portrait" r:id="rId6"/>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rgb="FFFF0000"/>
  </sheetPr>
  <dimension ref="A1:V158"/>
  <sheetViews>
    <sheetView workbookViewId="0">
      <pane ySplit="6" topLeftCell="A99" activePane="bottomLeft" state="frozen"/>
      <selection pane="bottomLeft" activeCell="K116" sqref="K116"/>
    </sheetView>
  </sheetViews>
  <sheetFormatPr defaultRowHeight="15.75"/>
  <cols>
    <col min="1" max="1" width="14.140625" style="8" customWidth="1"/>
    <col min="2" max="6" width="10.140625" style="7" customWidth="1"/>
    <col min="7" max="7" width="12.85546875" style="7" customWidth="1"/>
    <col min="8" max="9" width="10.140625" style="7" customWidth="1"/>
    <col min="10" max="10" width="17.42578125" style="7" customWidth="1"/>
    <col min="11" max="11" width="62.85546875" style="12" customWidth="1"/>
    <col min="12" max="12" width="36.7109375" style="17" customWidth="1"/>
    <col min="13" max="16384" width="9.140625" style="17"/>
  </cols>
  <sheetData>
    <row r="1" spans="1:22" s="16" customFormat="1" ht="30.75" customHeight="1" thickTop="1">
      <c r="A1" s="5073" t="s">
        <v>227</v>
      </c>
      <c r="B1" s="5074"/>
      <c r="C1" s="5074"/>
      <c r="D1" s="5074"/>
      <c r="E1" s="5074"/>
      <c r="F1" s="5074"/>
      <c r="G1" s="5074"/>
      <c r="H1" s="5074"/>
      <c r="I1" s="5074"/>
      <c r="J1" s="5074"/>
      <c r="K1" s="5075"/>
      <c r="L1" s="36"/>
    </row>
    <row r="2" spans="1:22" ht="20.25" customHeight="1">
      <c r="A2" s="4845" t="s">
        <v>215</v>
      </c>
      <c r="B2" s="4846"/>
      <c r="C2" s="4630">
        <f>+(83+121+25)*25</f>
        <v>5725</v>
      </c>
      <c r="D2" s="4631"/>
      <c r="E2" s="4631"/>
      <c r="F2" s="4632"/>
      <c r="G2" s="5076"/>
      <c r="H2" s="5101"/>
      <c r="I2" s="5093" t="s">
        <v>216</v>
      </c>
      <c r="J2" s="5094"/>
      <c r="K2" s="19" t="s">
        <v>238</v>
      </c>
      <c r="L2" s="86"/>
    </row>
    <row r="3" spans="1:22" ht="20.25" customHeight="1">
      <c r="A3" s="4845" t="s">
        <v>217</v>
      </c>
      <c r="B3" s="4846"/>
      <c r="C3" s="4630" t="s">
        <v>236</v>
      </c>
      <c r="D3" s="4631"/>
      <c r="E3" s="4631"/>
      <c r="F3" s="4632"/>
      <c r="G3" s="5156"/>
      <c r="H3" s="5157"/>
      <c r="I3" s="5093" t="s">
        <v>218</v>
      </c>
      <c r="J3" s="5094"/>
      <c r="K3" s="19" t="s">
        <v>245</v>
      </c>
      <c r="L3" s="1368" t="s">
        <v>3665</v>
      </c>
    </row>
    <row r="4" spans="1:22" ht="25.5" customHeight="1">
      <c r="A4" s="4845" t="s">
        <v>219</v>
      </c>
      <c r="B4" s="4846"/>
      <c r="C4" s="4630" t="s">
        <v>243</v>
      </c>
      <c r="D4" s="4631"/>
      <c r="E4" s="4631"/>
      <c r="F4" s="4632"/>
      <c r="G4" s="5076"/>
      <c r="H4" s="5101"/>
      <c r="I4" s="5093" t="s">
        <v>220</v>
      </c>
      <c r="J4" s="5094"/>
      <c r="K4" s="20" t="s">
        <v>4695</v>
      </c>
      <c r="L4" s="86"/>
    </row>
    <row r="5" spans="1:22" ht="64.5" customHeight="1" thickBot="1">
      <c r="A5" s="5086" t="s">
        <v>221</v>
      </c>
      <c r="B5" s="5087"/>
      <c r="C5" s="5188" t="s">
        <v>4694</v>
      </c>
      <c r="D5" s="5192"/>
      <c r="E5" s="5192"/>
      <c r="F5" s="5193"/>
      <c r="G5" s="5186" t="s">
        <v>3649</v>
      </c>
      <c r="H5" s="5187"/>
      <c r="I5" s="5093" t="s">
        <v>325</v>
      </c>
      <c r="J5" s="5094"/>
      <c r="K5" s="20" t="s">
        <v>3647</v>
      </c>
      <c r="L5" s="5183" t="s">
        <v>3648</v>
      </c>
      <c r="M5" s="5184"/>
      <c r="N5" s="5184"/>
      <c r="O5" s="5184"/>
      <c r="P5" s="5184"/>
      <c r="Q5" s="5184"/>
      <c r="R5" s="5184"/>
      <c r="S5" s="5184"/>
      <c r="T5" s="5184"/>
      <c r="U5" s="5184"/>
      <c r="V5" s="5185"/>
    </row>
    <row r="6" spans="1:22" s="16" customFormat="1" ht="33.75" customHeight="1" thickTop="1" thickBot="1">
      <c r="A6" s="33" t="s">
        <v>1</v>
      </c>
      <c r="B6" s="34" t="s">
        <v>0</v>
      </c>
      <c r="C6" s="34" t="s">
        <v>2</v>
      </c>
      <c r="D6" s="34" t="s">
        <v>3</v>
      </c>
      <c r="E6" s="34" t="s">
        <v>4</v>
      </c>
      <c r="F6" s="34" t="s">
        <v>5</v>
      </c>
      <c r="G6" s="34" t="s">
        <v>6</v>
      </c>
      <c r="H6" s="34" t="s">
        <v>7</v>
      </c>
      <c r="I6" s="34" t="s">
        <v>8</v>
      </c>
      <c r="J6" s="34" t="s">
        <v>9</v>
      </c>
      <c r="K6" s="35" t="s">
        <v>10</v>
      </c>
      <c r="L6" s="36"/>
    </row>
    <row r="7" spans="1:22" ht="20.100000000000001" customHeight="1" thickTop="1">
      <c r="A7" s="1">
        <v>40587</v>
      </c>
      <c r="B7" s="2" t="s">
        <v>16</v>
      </c>
      <c r="C7" s="3">
        <v>265</v>
      </c>
      <c r="D7" s="3">
        <v>186</v>
      </c>
      <c r="E7" s="3">
        <v>30</v>
      </c>
      <c r="F7" s="3"/>
      <c r="G7" s="3">
        <v>130</v>
      </c>
      <c r="H7" s="3"/>
      <c r="I7" s="3"/>
      <c r="J7" s="3"/>
      <c r="K7" s="12" t="s">
        <v>20</v>
      </c>
    </row>
    <row r="8" spans="1:22" ht="30.75" customHeight="1">
      <c r="A8" s="1">
        <v>40602</v>
      </c>
      <c r="B8" s="2" t="s">
        <v>14</v>
      </c>
      <c r="C8" s="5172" t="s">
        <v>33</v>
      </c>
      <c r="D8" s="5172"/>
      <c r="E8" s="5172"/>
      <c r="F8" s="5172"/>
      <c r="G8" s="5172"/>
      <c r="H8" s="5172"/>
      <c r="I8" s="5172"/>
      <c r="J8" s="5172"/>
      <c r="K8" s="1800" t="s">
        <v>4036</v>
      </c>
    </row>
    <row r="9" spans="1:22" ht="20.100000000000001" customHeight="1">
      <c r="A9" s="1">
        <v>40615</v>
      </c>
      <c r="B9" s="2" t="s">
        <v>143</v>
      </c>
      <c r="C9" s="3"/>
      <c r="D9" s="3"/>
      <c r="E9" s="3"/>
      <c r="F9" s="3"/>
      <c r="G9" s="3"/>
      <c r="H9" s="3">
        <v>5485</v>
      </c>
      <c r="I9" s="3">
        <v>90</v>
      </c>
      <c r="J9" s="3"/>
      <c r="K9" s="12" t="s">
        <v>30</v>
      </c>
    </row>
    <row r="10" spans="1:22" ht="48" customHeight="1">
      <c r="A10" s="1">
        <v>40645</v>
      </c>
      <c r="B10" s="2" t="s">
        <v>12</v>
      </c>
      <c r="C10" s="5020" t="s">
        <v>110</v>
      </c>
      <c r="D10" s="5020"/>
      <c r="E10" s="5020"/>
      <c r="F10" s="5020"/>
      <c r="G10" s="5020"/>
      <c r="H10" s="5020"/>
      <c r="I10" s="5020"/>
      <c r="J10" s="5020"/>
    </row>
    <row r="11" spans="1:22" ht="20.100000000000001" customHeight="1">
      <c r="A11" s="1">
        <v>40668</v>
      </c>
      <c r="B11" s="2" t="s">
        <v>16</v>
      </c>
      <c r="C11" s="3">
        <v>265</v>
      </c>
      <c r="D11" s="3">
        <v>199</v>
      </c>
      <c r="E11" s="3">
        <v>25</v>
      </c>
      <c r="F11" s="3">
        <v>3</v>
      </c>
      <c r="G11" s="3">
        <v>140</v>
      </c>
      <c r="H11" s="3"/>
      <c r="I11" s="3"/>
      <c r="J11" s="3"/>
      <c r="K11" s="12" t="s">
        <v>104</v>
      </c>
    </row>
    <row r="12" spans="1:22" ht="20.100000000000001" customHeight="1">
      <c r="A12" s="1">
        <v>40684</v>
      </c>
      <c r="B12" s="2" t="s">
        <v>16</v>
      </c>
      <c r="C12" s="3">
        <v>280</v>
      </c>
      <c r="D12" s="3">
        <v>210</v>
      </c>
      <c r="E12" s="3">
        <v>25</v>
      </c>
      <c r="F12" s="3">
        <v>1.7</v>
      </c>
      <c r="G12" s="3">
        <v>130</v>
      </c>
      <c r="H12" s="3"/>
      <c r="I12" s="3"/>
      <c r="J12" s="3"/>
      <c r="K12" s="12" t="s">
        <v>116</v>
      </c>
    </row>
    <row r="13" spans="1:22" ht="33.75" customHeight="1">
      <c r="A13" s="1">
        <v>40690</v>
      </c>
      <c r="B13" s="2" t="s">
        <v>12</v>
      </c>
      <c r="C13" s="5020" t="s">
        <v>61</v>
      </c>
      <c r="D13" s="5020"/>
      <c r="E13" s="5020"/>
      <c r="F13" s="5020"/>
      <c r="G13" s="5020"/>
      <c r="H13" s="5020"/>
      <c r="I13" s="5020"/>
      <c r="J13" s="5020"/>
    </row>
    <row r="14" spans="1:22" ht="30.75" customHeight="1">
      <c r="A14" s="1">
        <v>40697</v>
      </c>
      <c r="B14" s="2" t="s">
        <v>12</v>
      </c>
      <c r="C14" s="5020" t="s">
        <v>63</v>
      </c>
      <c r="D14" s="5020"/>
      <c r="E14" s="5020"/>
      <c r="F14" s="5020"/>
      <c r="G14" s="5020"/>
      <c r="H14" s="5020"/>
      <c r="I14" s="5020"/>
      <c r="J14" s="5020"/>
    </row>
    <row r="15" spans="1:22" ht="20.100000000000001" customHeight="1">
      <c r="A15" s="1">
        <v>40741</v>
      </c>
      <c r="B15" s="2" t="s">
        <v>143</v>
      </c>
      <c r="C15" s="3"/>
      <c r="D15" s="3"/>
      <c r="E15" s="3"/>
      <c r="F15" s="3"/>
      <c r="G15" s="3"/>
      <c r="H15" s="3">
        <v>5340</v>
      </c>
      <c r="I15" s="3">
        <v>100</v>
      </c>
      <c r="J15" s="3"/>
      <c r="K15" s="12" t="s">
        <v>84</v>
      </c>
    </row>
    <row r="16" spans="1:22" ht="20.100000000000001" customHeight="1">
      <c r="A16" s="4">
        <v>40798</v>
      </c>
      <c r="B16" s="28" t="s">
        <v>16</v>
      </c>
      <c r="C16" s="89">
        <v>243</v>
      </c>
      <c r="D16" s="89">
        <v>182</v>
      </c>
      <c r="E16" s="89">
        <v>25</v>
      </c>
      <c r="F16" s="89" t="s">
        <v>70</v>
      </c>
      <c r="G16" s="89"/>
      <c r="H16" s="89"/>
      <c r="I16" s="89"/>
      <c r="J16" s="89"/>
      <c r="K16" s="15" t="s">
        <v>117</v>
      </c>
    </row>
    <row r="17" spans="1:11" ht="37.5" customHeight="1">
      <c r="A17" s="1">
        <v>40801</v>
      </c>
      <c r="B17" s="2" t="s">
        <v>12</v>
      </c>
      <c r="C17" s="4633" t="s">
        <v>114</v>
      </c>
      <c r="D17" s="4631"/>
      <c r="E17" s="4631"/>
      <c r="F17" s="4631"/>
      <c r="G17" s="4631"/>
      <c r="H17" s="4631"/>
      <c r="I17" s="4631"/>
      <c r="J17" s="4632"/>
    </row>
    <row r="18" spans="1:11" ht="55.5" customHeight="1">
      <c r="A18" s="1">
        <v>40842</v>
      </c>
      <c r="B18" s="2" t="s">
        <v>14</v>
      </c>
      <c r="C18" s="4633" t="s">
        <v>125</v>
      </c>
      <c r="D18" s="4631"/>
      <c r="E18" s="4631"/>
      <c r="F18" s="4631"/>
      <c r="G18" s="4631"/>
      <c r="H18" s="4631"/>
      <c r="I18" s="4631"/>
      <c r="J18" s="4632"/>
    </row>
    <row r="19" spans="1:11" ht="48.75" customHeight="1">
      <c r="A19" s="1">
        <v>40893</v>
      </c>
      <c r="B19" s="2" t="s">
        <v>12</v>
      </c>
      <c r="C19" s="4633" t="s">
        <v>146</v>
      </c>
      <c r="D19" s="4631"/>
      <c r="E19" s="4631"/>
      <c r="F19" s="4631"/>
      <c r="G19" s="4631"/>
      <c r="H19" s="4631"/>
      <c r="I19" s="4631"/>
      <c r="J19" s="4632"/>
    </row>
    <row r="20" spans="1:11" ht="43.5" customHeight="1">
      <c r="A20" s="1">
        <v>40898</v>
      </c>
      <c r="B20" s="2" t="s">
        <v>12</v>
      </c>
      <c r="C20" s="4633" t="s">
        <v>147</v>
      </c>
      <c r="D20" s="4631"/>
      <c r="E20" s="4631"/>
      <c r="F20" s="4631"/>
      <c r="G20" s="4631"/>
      <c r="H20" s="4631"/>
      <c r="I20" s="4631"/>
      <c r="J20" s="4632"/>
    </row>
    <row r="21" spans="1:11" ht="31.5" customHeight="1" thickBot="1">
      <c r="A21" s="54">
        <v>40901</v>
      </c>
      <c r="B21" s="55" t="s">
        <v>14</v>
      </c>
      <c r="C21" s="5188" t="s">
        <v>148</v>
      </c>
      <c r="D21" s="5091"/>
      <c r="E21" s="5091"/>
      <c r="F21" s="5091"/>
      <c r="G21" s="5091"/>
      <c r="H21" s="5091"/>
      <c r="I21" s="5091"/>
      <c r="J21" s="5092"/>
      <c r="K21" s="57"/>
    </row>
    <row r="22" spans="1:11" ht="20.100000000000001" customHeight="1" thickTop="1">
      <c r="A22" s="44">
        <v>40978</v>
      </c>
      <c r="B22" s="45" t="s">
        <v>154</v>
      </c>
      <c r="C22" s="5028" t="s">
        <v>155</v>
      </c>
      <c r="D22" s="5029"/>
      <c r="E22" s="5029"/>
      <c r="F22" s="5029"/>
      <c r="G22" s="5029"/>
      <c r="H22" s="5029"/>
      <c r="I22" s="5029"/>
      <c r="J22" s="5030"/>
      <c r="K22" s="46"/>
    </row>
    <row r="23" spans="1:11" ht="20.100000000000001" customHeight="1">
      <c r="A23" s="1">
        <v>41004</v>
      </c>
      <c r="B23" s="2" t="s">
        <v>12</v>
      </c>
      <c r="C23" s="4633" t="s">
        <v>184</v>
      </c>
      <c r="D23" s="4631"/>
      <c r="E23" s="4631"/>
      <c r="F23" s="4631"/>
      <c r="G23" s="4631"/>
      <c r="H23" s="4631"/>
      <c r="I23" s="4631"/>
      <c r="J23" s="4632"/>
    </row>
    <row r="24" spans="1:11" ht="60.75" customHeight="1">
      <c r="A24" s="1907">
        <v>41005</v>
      </c>
      <c r="B24" s="1908" t="s">
        <v>34</v>
      </c>
      <c r="C24" s="5036" t="s">
        <v>244</v>
      </c>
      <c r="D24" s="5037"/>
      <c r="E24" s="5037"/>
      <c r="F24" s="5037"/>
      <c r="G24" s="5037"/>
      <c r="H24" s="5037"/>
      <c r="I24" s="5037"/>
      <c r="J24" s="5038"/>
      <c r="K24" s="1912"/>
    </row>
    <row r="25" spans="1:11" ht="19.5" customHeight="1">
      <c r="A25" s="40">
        <v>41023</v>
      </c>
      <c r="B25" s="51" t="s">
        <v>143</v>
      </c>
      <c r="C25" s="51"/>
      <c r="D25" s="51"/>
      <c r="E25" s="51"/>
      <c r="F25" s="51"/>
      <c r="G25" s="51"/>
      <c r="H25" s="84">
        <v>4520</v>
      </c>
      <c r="I25" s="84">
        <v>100</v>
      </c>
      <c r="J25" s="51"/>
      <c r="K25" s="97" t="s">
        <v>30</v>
      </c>
    </row>
    <row r="26" spans="1:11" ht="19.5" customHeight="1">
      <c r="A26" s="1">
        <v>41024</v>
      </c>
      <c r="B26" s="2" t="s">
        <v>143</v>
      </c>
      <c r="C26" s="2"/>
      <c r="D26" s="2"/>
      <c r="E26" s="2"/>
      <c r="F26" s="2"/>
      <c r="G26" s="2"/>
      <c r="H26" s="84">
        <v>4550</v>
      </c>
      <c r="I26" s="84">
        <v>100</v>
      </c>
      <c r="J26" s="2"/>
      <c r="K26" s="13"/>
    </row>
    <row r="27" spans="1:11" ht="19.5" customHeight="1">
      <c r="A27" s="4">
        <v>41048</v>
      </c>
      <c r="B27" s="28" t="s">
        <v>16</v>
      </c>
      <c r="C27" s="23">
        <v>140</v>
      </c>
      <c r="D27" s="23">
        <f>+C27*(100-E27)/100</f>
        <v>105</v>
      </c>
      <c r="E27" s="23">
        <v>25</v>
      </c>
      <c r="F27" s="23"/>
      <c r="G27" s="23">
        <v>130</v>
      </c>
      <c r="H27" s="23"/>
      <c r="I27" s="28"/>
      <c r="J27" s="28"/>
      <c r="K27" s="83" t="s">
        <v>191</v>
      </c>
    </row>
    <row r="28" spans="1:11" ht="19.5" customHeight="1">
      <c r="A28" s="1">
        <v>41052</v>
      </c>
      <c r="B28" s="11" t="s">
        <v>12</v>
      </c>
      <c r="C28" s="4644" t="s">
        <v>51</v>
      </c>
      <c r="D28" s="4645"/>
      <c r="E28" s="4645"/>
      <c r="F28" s="4645"/>
      <c r="G28" s="4645"/>
      <c r="H28" s="4645"/>
      <c r="I28" s="4645"/>
      <c r="J28" s="4646"/>
      <c r="K28" s="13"/>
    </row>
    <row r="29" spans="1:11" ht="19.5" customHeight="1">
      <c r="A29" s="1">
        <v>41188</v>
      </c>
      <c r="B29" s="2" t="s">
        <v>16</v>
      </c>
      <c r="C29" s="100">
        <v>260</v>
      </c>
      <c r="D29" s="88">
        <f>+C29*(100-E29)/100</f>
        <v>182</v>
      </c>
      <c r="E29" s="100">
        <v>30</v>
      </c>
      <c r="F29" s="90"/>
      <c r="G29" s="102">
        <v>130</v>
      </c>
      <c r="H29" s="2"/>
      <c r="I29" s="2"/>
      <c r="J29" s="2"/>
      <c r="K29" s="13" t="s">
        <v>20</v>
      </c>
    </row>
    <row r="30" spans="1:11" ht="19.5" customHeight="1">
      <c r="A30" s="1">
        <v>41191</v>
      </c>
      <c r="B30" s="2" t="s">
        <v>143</v>
      </c>
      <c r="C30" s="93"/>
      <c r="D30" s="94"/>
      <c r="E30" s="93"/>
      <c r="F30" s="93"/>
      <c r="G30" s="93"/>
      <c r="H30" s="93">
        <v>4790</v>
      </c>
      <c r="I30" s="93">
        <v>100</v>
      </c>
      <c r="J30" s="93"/>
      <c r="K30" s="13" t="s">
        <v>30</v>
      </c>
    </row>
    <row r="31" spans="1:11" ht="19.5" customHeight="1">
      <c r="A31" s="1">
        <v>41258</v>
      </c>
      <c r="B31" s="2" t="s">
        <v>12</v>
      </c>
      <c r="C31" s="4644" t="s">
        <v>258</v>
      </c>
      <c r="D31" s="4645"/>
      <c r="E31" s="4645"/>
      <c r="F31" s="4645"/>
      <c r="G31" s="4645"/>
      <c r="H31" s="4645"/>
      <c r="I31" s="4645"/>
      <c r="J31" s="4646"/>
    </row>
    <row r="32" spans="1:11" ht="48" customHeight="1" thickBot="1">
      <c r="A32" s="54">
        <v>41261</v>
      </c>
      <c r="B32" s="55" t="s">
        <v>12</v>
      </c>
      <c r="C32" s="5189" t="s">
        <v>279</v>
      </c>
      <c r="D32" s="5190"/>
      <c r="E32" s="5190"/>
      <c r="F32" s="5190"/>
      <c r="G32" s="5190"/>
      <c r="H32" s="5190"/>
      <c r="I32" s="5190"/>
      <c r="J32" s="5191"/>
      <c r="K32" s="57"/>
    </row>
    <row r="33" spans="1:11" ht="19.5" customHeight="1" thickTop="1">
      <c r="A33" s="5194">
        <v>41305</v>
      </c>
      <c r="B33" s="78" t="s">
        <v>16</v>
      </c>
      <c r="C33" s="23">
        <v>230</v>
      </c>
      <c r="D33" s="130">
        <f>+C33*(100-E33)/100</f>
        <v>161</v>
      </c>
      <c r="E33" s="130">
        <v>30</v>
      </c>
      <c r="F33" s="130"/>
      <c r="G33" s="130">
        <v>115</v>
      </c>
      <c r="H33" s="130"/>
      <c r="I33" s="130"/>
      <c r="J33" s="130"/>
      <c r="K33" s="73" t="s">
        <v>271</v>
      </c>
    </row>
    <row r="34" spans="1:11" ht="19.5" customHeight="1">
      <c r="A34" s="4624"/>
      <c r="B34" s="2" t="s">
        <v>143</v>
      </c>
      <c r="C34" s="126"/>
      <c r="D34" s="88"/>
      <c r="E34" s="126"/>
      <c r="F34" s="126"/>
      <c r="G34" s="126"/>
      <c r="H34" s="126">
        <v>4995</v>
      </c>
      <c r="I34" s="126">
        <v>100</v>
      </c>
      <c r="J34" s="126"/>
      <c r="K34" s="12" t="s">
        <v>30</v>
      </c>
    </row>
    <row r="35" spans="1:11" ht="40.5" customHeight="1">
      <c r="A35" s="1">
        <v>41361</v>
      </c>
      <c r="B35" s="2" t="s">
        <v>12</v>
      </c>
      <c r="C35" s="4627" t="s">
        <v>280</v>
      </c>
      <c r="D35" s="4628"/>
      <c r="E35" s="4628"/>
      <c r="F35" s="4628"/>
      <c r="G35" s="4628"/>
      <c r="H35" s="4628"/>
      <c r="I35" s="4628"/>
      <c r="J35" s="4629"/>
    </row>
    <row r="36" spans="1:11" ht="42" customHeight="1">
      <c r="A36" s="1">
        <v>41365</v>
      </c>
      <c r="B36" s="2" t="s">
        <v>12</v>
      </c>
      <c r="C36" s="4627" t="s">
        <v>281</v>
      </c>
      <c r="D36" s="4628"/>
      <c r="E36" s="4628"/>
      <c r="F36" s="4628"/>
      <c r="G36" s="4628"/>
      <c r="H36" s="4628"/>
      <c r="I36" s="4628"/>
      <c r="J36" s="4629"/>
    </row>
    <row r="37" spans="1:11" ht="20.100000000000001" customHeight="1">
      <c r="A37" s="4">
        <v>41459</v>
      </c>
      <c r="B37" s="28" t="s">
        <v>16</v>
      </c>
      <c r="C37" s="23">
        <v>225</v>
      </c>
      <c r="D37" s="23">
        <f>+C37*(100-E37)/100</f>
        <v>112.5</v>
      </c>
      <c r="E37" s="23">
        <v>50</v>
      </c>
      <c r="F37" s="23"/>
      <c r="G37" s="23">
        <v>140</v>
      </c>
      <c r="H37" s="23"/>
      <c r="I37" s="23"/>
      <c r="J37" s="23"/>
      <c r="K37" s="83" t="s">
        <v>285</v>
      </c>
    </row>
    <row r="38" spans="1:11" ht="69" customHeight="1">
      <c r="A38" s="1907">
        <v>41467</v>
      </c>
      <c r="B38" s="1908" t="s">
        <v>34</v>
      </c>
      <c r="C38" s="5036" t="s">
        <v>424</v>
      </c>
      <c r="D38" s="5037"/>
      <c r="E38" s="5037"/>
      <c r="F38" s="5037"/>
      <c r="G38" s="5037"/>
      <c r="H38" s="5037"/>
      <c r="I38" s="5037"/>
      <c r="J38" s="5038"/>
      <c r="K38" s="1656" t="s">
        <v>3976</v>
      </c>
    </row>
    <row r="39" spans="1:11" ht="21" customHeight="1">
      <c r="A39" s="4">
        <v>41512</v>
      </c>
      <c r="B39" s="28" t="s">
        <v>16</v>
      </c>
      <c r="C39" s="23">
        <v>105</v>
      </c>
      <c r="D39" s="23">
        <f>+C39*(100-E39)/100</f>
        <v>47.25</v>
      </c>
      <c r="E39" s="23">
        <v>55</v>
      </c>
      <c r="F39" s="23"/>
      <c r="G39" s="23">
        <v>140</v>
      </c>
      <c r="H39" s="23"/>
      <c r="I39" s="23"/>
      <c r="J39" s="23"/>
      <c r="K39" s="15" t="s">
        <v>302</v>
      </c>
    </row>
    <row r="40" spans="1:11" ht="21.75" customHeight="1">
      <c r="A40" s="1">
        <v>41525</v>
      </c>
      <c r="B40" s="2" t="s">
        <v>16</v>
      </c>
      <c r="C40" s="126">
        <v>205</v>
      </c>
      <c r="D40" s="126">
        <f>+C40*(100-E40)/100</f>
        <v>92.25</v>
      </c>
      <c r="E40" s="126">
        <v>55</v>
      </c>
      <c r="F40" s="126"/>
      <c r="G40" s="126">
        <v>130</v>
      </c>
      <c r="H40" s="126"/>
      <c r="I40" s="126"/>
      <c r="J40" s="126"/>
      <c r="K40" s="12" t="s">
        <v>359</v>
      </c>
    </row>
    <row r="41" spans="1:11" ht="20.100000000000001" customHeight="1">
      <c r="A41" s="1">
        <v>41528</v>
      </c>
      <c r="B41" s="2" t="s">
        <v>12</v>
      </c>
      <c r="C41" s="4644" t="s">
        <v>156</v>
      </c>
      <c r="D41" s="4645"/>
      <c r="E41" s="4645"/>
      <c r="F41" s="4645"/>
      <c r="G41" s="4645"/>
      <c r="H41" s="4645"/>
      <c r="I41" s="4645"/>
      <c r="J41" s="4646"/>
    </row>
    <row r="42" spans="1:11" ht="20.100000000000001" customHeight="1">
      <c r="A42" s="1">
        <v>41534</v>
      </c>
      <c r="B42" s="2" t="s">
        <v>143</v>
      </c>
      <c r="C42" s="126"/>
      <c r="D42" s="126"/>
      <c r="E42" s="126"/>
      <c r="F42" s="126"/>
      <c r="G42" s="126"/>
      <c r="H42" s="126">
        <v>5153</v>
      </c>
      <c r="I42" s="126">
        <v>82</v>
      </c>
      <c r="J42" s="126"/>
      <c r="K42" s="12" t="s">
        <v>30</v>
      </c>
    </row>
    <row r="43" spans="1:11" ht="20.100000000000001" customHeight="1" thickBot="1">
      <c r="A43" s="24">
        <v>41627</v>
      </c>
      <c r="B43" s="26" t="s">
        <v>11</v>
      </c>
      <c r="C43" s="5126" t="s">
        <v>6116</v>
      </c>
      <c r="D43" s="5127"/>
      <c r="E43" s="5127"/>
      <c r="F43" s="5127"/>
      <c r="G43" s="5127"/>
      <c r="H43" s="5127"/>
      <c r="I43" s="5127"/>
      <c r="J43" s="5128"/>
      <c r="K43" s="43"/>
    </row>
    <row r="44" spans="1:11" ht="20.100000000000001" customHeight="1" thickTop="1">
      <c r="A44" s="47">
        <v>41646</v>
      </c>
      <c r="B44" s="48" t="s">
        <v>11</v>
      </c>
      <c r="C44" s="5129" t="s">
        <v>314</v>
      </c>
      <c r="D44" s="5130"/>
      <c r="E44" s="5130"/>
      <c r="F44" s="5130"/>
      <c r="G44" s="5130"/>
      <c r="H44" s="5130"/>
      <c r="I44" s="5130"/>
      <c r="J44" s="5131"/>
      <c r="K44" s="50"/>
    </row>
    <row r="45" spans="1:11" ht="20.100000000000001" customHeight="1">
      <c r="A45" s="4">
        <v>41670</v>
      </c>
      <c r="B45" s="28" t="s">
        <v>16</v>
      </c>
      <c r="C45" s="23">
        <v>185</v>
      </c>
      <c r="D45" s="23">
        <f>+C45*(100-E45)/100</f>
        <v>83.25</v>
      </c>
      <c r="E45" s="23">
        <v>55</v>
      </c>
      <c r="F45" s="23"/>
      <c r="G45" s="23">
        <v>195</v>
      </c>
      <c r="H45" s="23"/>
      <c r="I45" s="23"/>
      <c r="J45" s="23"/>
      <c r="K45" s="15" t="s">
        <v>283</v>
      </c>
    </row>
    <row r="46" spans="1:11">
      <c r="A46" s="4">
        <v>41718</v>
      </c>
      <c r="B46" s="28" t="s">
        <v>143</v>
      </c>
      <c r="C46" s="23"/>
      <c r="D46" s="23"/>
      <c r="E46" s="23"/>
      <c r="F46" s="23" t="s">
        <v>324</v>
      </c>
      <c r="G46" s="23"/>
      <c r="H46" s="23">
        <v>3950</v>
      </c>
      <c r="I46" s="23">
        <v>100</v>
      </c>
      <c r="J46" s="23"/>
      <c r="K46" s="15" t="s">
        <v>344</v>
      </c>
    </row>
    <row r="47" spans="1:11" ht="50.25" customHeight="1">
      <c r="A47" s="1">
        <v>41752</v>
      </c>
      <c r="B47" s="2" t="s">
        <v>12</v>
      </c>
      <c r="C47" s="4627" t="s">
        <v>361</v>
      </c>
      <c r="D47" s="4628"/>
      <c r="E47" s="4628"/>
      <c r="F47" s="4628"/>
      <c r="G47" s="4628"/>
      <c r="H47" s="4628"/>
      <c r="I47" s="4628"/>
      <c r="J47" s="4629"/>
    </row>
    <row r="48" spans="1:11" ht="20.100000000000001" customHeight="1">
      <c r="A48" s="1">
        <v>41755</v>
      </c>
      <c r="B48" s="2" t="s">
        <v>16</v>
      </c>
      <c r="C48" s="126">
        <v>225</v>
      </c>
      <c r="D48" s="126">
        <f>+C48*(100-E48)/100</f>
        <v>101.25</v>
      </c>
      <c r="E48" s="126">
        <v>55</v>
      </c>
      <c r="F48" s="126"/>
      <c r="G48" s="126">
        <v>130</v>
      </c>
      <c r="H48" s="126"/>
      <c r="I48" s="126"/>
      <c r="J48" s="126"/>
      <c r="K48" s="12" t="s">
        <v>360</v>
      </c>
    </row>
    <row r="49" spans="1:11">
      <c r="A49" s="4">
        <v>41808</v>
      </c>
      <c r="B49" s="28" t="s">
        <v>143</v>
      </c>
      <c r="C49" s="23"/>
      <c r="D49" s="23"/>
      <c r="E49" s="23"/>
      <c r="F49" s="23"/>
      <c r="G49" s="23"/>
      <c r="H49" s="23">
        <v>4870</v>
      </c>
      <c r="I49" s="23">
        <v>100</v>
      </c>
      <c r="J49" s="23"/>
      <c r="K49" s="15" t="s">
        <v>364</v>
      </c>
    </row>
    <row r="50" spans="1:11" ht="44.25" customHeight="1">
      <c r="A50" s="1">
        <v>41820</v>
      </c>
      <c r="B50" s="2" t="s">
        <v>12</v>
      </c>
      <c r="C50" s="4627" t="s">
        <v>373</v>
      </c>
      <c r="D50" s="4628"/>
      <c r="E50" s="4628"/>
      <c r="F50" s="4628"/>
      <c r="G50" s="4628"/>
      <c r="H50" s="4628"/>
      <c r="I50" s="4628"/>
      <c r="J50" s="4629"/>
    </row>
    <row r="51" spans="1:11" ht="36.75" customHeight="1">
      <c r="A51" s="1">
        <v>41837</v>
      </c>
      <c r="B51" s="2" t="s">
        <v>12</v>
      </c>
      <c r="C51" s="4627" t="s">
        <v>375</v>
      </c>
      <c r="D51" s="4628"/>
      <c r="E51" s="4628"/>
      <c r="F51" s="4628"/>
      <c r="G51" s="4628"/>
      <c r="H51" s="4628"/>
      <c r="I51" s="4628"/>
      <c r="J51" s="4629"/>
    </row>
    <row r="52" spans="1:11">
      <c r="A52" s="4">
        <v>41862</v>
      </c>
      <c r="B52" s="28" t="s">
        <v>16</v>
      </c>
      <c r="C52" s="23">
        <v>135</v>
      </c>
      <c r="D52" s="23">
        <f>+C52*(100-E52)/100</f>
        <v>67.5</v>
      </c>
      <c r="E52" s="23">
        <v>50</v>
      </c>
      <c r="F52" s="23"/>
      <c r="G52" s="23">
        <v>125</v>
      </c>
      <c r="H52" s="23"/>
      <c r="I52" s="23"/>
      <c r="J52" s="23"/>
      <c r="K52" s="15" t="s">
        <v>377</v>
      </c>
    </row>
    <row r="53" spans="1:11">
      <c r="A53" s="1">
        <v>41871</v>
      </c>
      <c r="B53" s="2" t="s">
        <v>16</v>
      </c>
      <c r="C53" s="126">
        <v>200</v>
      </c>
      <c r="D53" s="126">
        <f>+C53*(100-E53)/100</f>
        <v>100</v>
      </c>
      <c r="E53" s="126">
        <v>50</v>
      </c>
      <c r="F53" s="126"/>
      <c r="G53" s="126">
        <v>140</v>
      </c>
      <c r="H53" s="126"/>
      <c r="I53" s="126"/>
      <c r="J53" s="126"/>
      <c r="K53" s="12" t="s">
        <v>384</v>
      </c>
    </row>
    <row r="54" spans="1:11" ht="20.100000000000001" customHeight="1">
      <c r="A54" s="4">
        <v>41879</v>
      </c>
      <c r="B54" s="28" t="s">
        <v>143</v>
      </c>
      <c r="C54" s="23"/>
      <c r="D54" s="23"/>
      <c r="E54" s="23"/>
      <c r="F54" s="23"/>
      <c r="G54" s="23"/>
      <c r="H54" s="23">
        <v>5210</v>
      </c>
      <c r="I54" s="23">
        <v>100</v>
      </c>
      <c r="J54" s="23"/>
      <c r="K54" s="15" t="s">
        <v>50</v>
      </c>
    </row>
    <row r="55" spans="1:11" ht="30.75" customHeight="1">
      <c r="A55" s="1">
        <v>41902</v>
      </c>
      <c r="B55" s="2" t="s">
        <v>12</v>
      </c>
      <c r="C55" s="4627" t="s">
        <v>395</v>
      </c>
      <c r="D55" s="4628"/>
      <c r="E55" s="4628"/>
      <c r="F55" s="4628"/>
      <c r="G55" s="4628"/>
      <c r="H55" s="4628"/>
      <c r="I55" s="4628"/>
      <c r="J55" s="4629"/>
    </row>
    <row r="56" spans="1:11">
      <c r="A56" s="1">
        <v>41954</v>
      </c>
      <c r="B56" s="2" t="s">
        <v>27</v>
      </c>
      <c r="C56" s="4644" t="s">
        <v>403</v>
      </c>
      <c r="D56" s="4645"/>
      <c r="E56" s="4645"/>
      <c r="F56" s="4645"/>
      <c r="G56" s="4645"/>
      <c r="H56" s="4645"/>
      <c r="I56" s="4645"/>
      <c r="J56" s="4646"/>
    </row>
    <row r="57" spans="1:11" ht="44.25" customHeight="1" thickBot="1">
      <c r="A57" s="24">
        <v>41976</v>
      </c>
      <c r="B57" s="26" t="s">
        <v>12</v>
      </c>
      <c r="C57" s="5111" t="s">
        <v>413</v>
      </c>
      <c r="D57" s="5112"/>
      <c r="E57" s="5112"/>
      <c r="F57" s="5112"/>
      <c r="G57" s="5112"/>
      <c r="H57" s="5112"/>
      <c r="I57" s="5112"/>
      <c r="J57" s="5113"/>
      <c r="K57" s="43"/>
    </row>
    <row r="58" spans="1:11" ht="67.5" customHeight="1" thickTop="1">
      <c r="A58" s="1910">
        <v>42008</v>
      </c>
      <c r="B58" s="1911" t="s">
        <v>34</v>
      </c>
      <c r="C58" s="5195" t="s">
        <v>427</v>
      </c>
      <c r="D58" s="5196"/>
      <c r="E58" s="5196"/>
      <c r="F58" s="5196"/>
      <c r="G58" s="5196"/>
      <c r="H58" s="5196"/>
      <c r="I58" s="5196"/>
      <c r="J58" s="5197"/>
      <c r="K58" s="1913" t="s">
        <v>3976</v>
      </c>
    </row>
    <row r="59" spans="1:11" ht="20.100000000000001" customHeight="1">
      <c r="A59" s="1">
        <v>42025</v>
      </c>
      <c r="B59" s="2" t="s">
        <v>143</v>
      </c>
      <c r="C59" s="126"/>
      <c r="D59" s="126"/>
      <c r="E59" s="126"/>
      <c r="F59" s="126"/>
      <c r="G59" s="126"/>
      <c r="H59" s="126">
        <v>5150</v>
      </c>
      <c r="I59" s="126">
        <v>100</v>
      </c>
      <c r="J59" s="126"/>
      <c r="K59" s="12" t="s">
        <v>435</v>
      </c>
    </row>
    <row r="60" spans="1:11" ht="20.100000000000001" customHeight="1">
      <c r="A60" s="29">
        <v>42047</v>
      </c>
      <c r="B60" s="6" t="s">
        <v>16</v>
      </c>
      <c r="C60" s="31">
        <v>165</v>
      </c>
      <c r="D60" s="31">
        <f>+C60*(100-E60)/100</f>
        <v>82.5</v>
      </c>
      <c r="E60" s="31">
        <v>50</v>
      </c>
      <c r="F60" s="31"/>
      <c r="G60" s="31">
        <v>150</v>
      </c>
      <c r="H60" s="31"/>
      <c r="I60" s="31"/>
      <c r="J60" s="31"/>
      <c r="K60" s="25" t="s">
        <v>283</v>
      </c>
    </row>
    <row r="61" spans="1:11" ht="20.100000000000001" customHeight="1">
      <c r="A61" s="1">
        <v>42048</v>
      </c>
      <c r="B61" s="209" t="s">
        <v>12</v>
      </c>
      <c r="C61" s="4644" t="s">
        <v>58</v>
      </c>
      <c r="D61" s="4645"/>
      <c r="E61" s="4645"/>
      <c r="F61" s="4645"/>
      <c r="G61" s="4645"/>
      <c r="H61" s="4645"/>
      <c r="I61" s="4645"/>
      <c r="J61" s="4646"/>
    </row>
    <row r="62" spans="1:11" ht="20.100000000000001" customHeight="1">
      <c r="A62" s="29">
        <v>42050</v>
      </c>
      <c r="B62" s="6" t="s">
        <v>143</v>
      </c>
      <c r="C62" s="31"/>
      <c r="D62" s="31"/>
      <c r="E62" s="31"/>
      <c r="F62" s="31"/>
      <c r="G62" s="31"/>
      <c r="H62" s="31">
        <v>4850</v>
      </c>
      <c r="I62" s="31">
        <v>100</v>
      </c>
      <c r="J62" s="31"/>
      <c r="K62" s="25" t="s">
        <v>30</v>
      </c>
    </row>
    <row r="63" spans="1:11">
      <c r="A63" s="29">
        <v>42079</v>
      </c>
      <c r="B63" s="6" t="s">
        <v>16</v>
      </c>
      <c r="C63" s="31">
        <v>170</v>
      </c>
      <c r="D63" s="31">
        <f>+C63*(100-E63)/100</f>
        <v>85</v>
      </c>
      <c r="E63" s="31">
        <v>50</v>
      </c>
      <c r="F63" s="31"/>
      <c r="G63" s="31">
        <v>170</v>
      </c>
      <c r="H63" s="31"/>
      <c r="I63" s="31"/>
      <c r="J63" s="31"/>
      <c r="K63" s="25" t="s">
        <v>322</v>
      </c>
    </row>
    <row r="64" spans="1:11" ht="20.100000000000001" customHeight="1">
      <c r="A64" s="1">
        <v>42145</v>
      </c>
      <c r="B64" s="428" t="s">
        <v>14</v>
      </c>
      <c r="C64" s="4644" t="s">
        <v>881</v>
      </c>
      <c r="D64" s="4645"/>
      <c r="E64" s="4645"/>
      <c r="F64" s="4645"/>
      <c r="G64" s="4645"/>
      <c r="H64" s="4645"/>
      <c r="I64" s="4645"/>
      <c r="J64" s="4646"/>
    </row>
    <row r="65" spans="1:11" ht="20.100000000000001" customHeight="1">
      <c r="A65" s="4">
        <v>42180</v>
      </c>
      <c r="B65" s="28" t="s">
        <v>16</v>
      </c>
      <c r="C65" s="23">
        <v>240</v>
      </c>
      <c r="D65" s="23">
        <f>+C65*(100-E65)/100</f>
        <v>120</v>
      </c>
      <c r="E65" s="23">
        <v>50</v>
      </c>
      <c r="F65" s="23"/>
      <c r="G65" s="23">
        <v>140</v>
      </c>
      <c r="H65" s="23"/>
      <c r="I65" s="23"/>
      <c r="J65" s="23"/>
      <c r="K65" s="15" t="s">
        <v>1985</v>
      </c>
    </row>
    <row r="66" spans="1:11" ht="72" customHeight="1">
      <c r="A66" s="1">
        <v>42184</v>
      </c>
      <c r="B66" s="601" t="s">
        <v>12</v>
      </c>
      <c r="C66" s="4627" t="s">
        <v>2003</v>
      </c>
      <c r="D66" s="4628"/>
      <c r="E66" s="4628"/>
      <c r="F66" s="4628"/>
      <c r="G66" s="4628"/>
      <c r="H66" s="4628"/>
      <c r="I66" s="4628"/>
      <c r="J66" s="4629"/>
    </row>
    <row r="67" spans="1:11" ht="58.5" customHeight="1">
      <c r="A67" s="1907">
        <v>42199</v>
      </c>
      <c r="B67" s="1909" t="s">
        <v>34</v>
      </c>
      <c r="C67" s="5198" t="s">
        <v>2037</v>
      </c>
      <c r="D67" s="5199"/>
      <c r="E67" s="5199"/>
      <c r="F67" s="5199"/>
      <c r="G67" s="5199"/>
      <c r="H67" s="5199"/>
      <c r="I67" s="5199"/>
      <c r="J67" s="5200"/>
      <c r="K67" s="1656" t="s">
        <v>3976</v>
      </c>
    </row>
    <row r="68" spans="1:11">
      <c r="A68" s="1">
        <v>42212</v>
      </c>
      <c r="B68" s="629" t="s">
        <v>16</v>
      </c>
      <c r="C68" s="126">
        <v>165</v>
      </c>
      <c r="D68" s="126">
        <f>+C68*(100-E68)/100</f>
        <v>82.5</v>
      </c>
      <c r="E68" s="126">
        <v>50</v>
      </c>
      <c r="F68" s="126"/>
      <c r="G68" s="126">
        <v>170</v>
      </c>
      <c r="H68" s="126"/>
      <c r="I68" s="126"/>
      <c r="J68" s="126"/>
      <c r="K68" s="12" t="s">
        <v>20</v>
      </c>
    </row>
    <row r="69" spans="1:11">
      <c r="A69" s="4">
        <v>42273</v>
      </c>
      <c r="B69" s="28" t="s">
        <v>16</v>
      </c>
      <c r="C69" s="23">
        <v>100</v>
      </c>
      <c r="D69" s="23">
        <f>+C69*(100-E69)/100</f>
        <v>50</v>
      </c>
      <c r="E69" s="23">
        <v>50</v>
      </c>
      <c r="F69" s="23"/>
      <c r="G69" s="23">
        <v>145</v>
      </c>
      <c r="H69" s="23"/>
      <c r="I69" s="23"/>
      <c r="J69" s="23"/>
      <c r="K69" s="15" t="s">
        <v>2152</v>
      </c>
    </row>
    <row r="70" spans="1:11">
      <c r="A70" s="1">
        <v>42276</v>
      </c>
      <c r="B70" s="726" t="s">
        <v>16</v>
      </c>
      <c r="C70" s="126">
        <v>185</v>
      </c>
      <c r="D70" s="126">
        <f>+C70*(100-E70)/100</f>
        <v>92.5</v>
      </c>
      <c r="E70" s="126">
        <v>50</v>
      </c>
      <c r="F70" s="126"/>
      <c r="G70" s="126">
        <v>130</v>
      </c>
      <c r="H70" s="126"/>
      <c r="I70" s="126"/>
      <c r="J70" s="126"/>
      <c r="K70" s="12" t="s">
        <v>20</v>
      </c>
    </row>
    <row r="71" spans="1:11" ht="20.100000000000001" customHeight="1" thickBot="1">
      <c r="A71" s="1437">
        <v>42306</v>
      </c>
      <c r="B71" s="1440" t="s">
        <v>143</v>
      </c>
      <c r="C71" s="42"/>
      <c r="D71" s="42"/>
      <c r="E71" s="42"/>
      <c r="F71" s="42"/>
      <c r="G71" s="42"/>
      <c r="H71" s="42">
        <v>4705</v>
      </c>
      <c r="I71" s="42">
        <v>100</v>
      </c>
      <c r="J71" s="42"/>
      <c r="K71" s="43" t="s">
        <v>30</v>
      </c>
    </row>
    <row r="72" spans="1:11" ht="16.5" thickTop="1">
      <c r="A72" s="47">
        <v>42377</v>
      </c>
      <c r="B72" s="48" t="s">
        <v>16</v>
      </c>
      <c r="C72" s="128">
        <v>185</v>
      </c>
      <c r="D72" s="128">
        <f>+C72*(100-E72)/100</f>
        <v>55.5</v>
      </c>
      <c r="E72" s="128">
        <v>70</v>
      </c>
      <c r="F72" s="128" t="s">
        <v>70</v>
      </c>
      <c r="G72" s="128">
        <v>160</v>
      </c>
      <c r="H72" s="128"/>
      <c r="I72" s="128"/>
      <c r="J72" s="128"/>
      <c r="K72" s="50" t="s">
        <v>20</v>
      </c>
    </row>
    <row r="73" spans="1:11">
      <c r="A73" s="1444">
        <v>42435</v>
      </c>
      <c r="B73" s="1445" t="s">
        <v>27</v>
      </c>
      <c r="C73" s="5201" t="s">
        <v>3664</v>
      </c>
      <c r="D73" s="5202"/>
      <c r="E73" s="5202"/>
      <c r="F73" s="5202"/>
      <c r="G73" s="5202"/>
      <c r="H73" s="5202"/>
      <c r="I73" s="5202"/>
      <c r="J73" s="5203"/>
    </row>
    <row r="74" spans="1:11" ht="53.25" customHeight="1">
      <c r="A74" s="1444">
        <v>42446</v>
      </c>
      <c r="B74" s="1445" t="s">
        <v>12</v>
      </c>
      <c r="C74" s="4627" t="s">
        <v>3197</v>
      </c>
      <c r="D74" s="4628"/>
      <c r="E74" s="4628"/>
      <c r="F74" s="4628"/>
      <c r="G74" s="4628"/>
      <c r="H74" s="4628"/>
      <c r="I74" s="4628"/>
      <c r="J74" s="4629"/>
    </row>
    <row r="75" spans="1:11">
      <c r="A75" s="1444">
        <v>42457</v>
      </c>
      <c r="B75" s="1445" t="s">
        <v>143</v>
      </c>
      <c r="C75" s="1446"/>
      <c r="D75" s="1446"/>
      <c r="E75" s="1446"/>
      <c r="F75" s="1446"/>
      <c r="G75" s="1446"/>
      <c r="H75" s="1446">
        <v>4990</v>
      </c>
      <c r="I75" s="1446">
        <v>100</v>
      </c>
      <c r="J75" s="1446"/>
      <c r="K75" s="12" t="s">
        <v>30</v>
      </c>
    </row>
    <row r="76" spans="1:11">
      <c r="A76" s="4">
        <v>42548</v>
      </c>
      <c r="B76" s="28" t="s">
        <v>16</v>
      </c>
      <c r="C76" s="23">
        <v>155</v>
      </c>
      <c r="D76" s="23">
        <f>+C76*(100-E76)/100</f>
        <v>46.5</v>
      </c>
      <c r="E76" s="23">
        <v>70</v>
      </c>
      <c r="F76" s="23"/>
      <c r="G76" s="23">
        <v>125</v>
      </c>
      <c r="H76" s="23"/>
      <c r="I76" s="23"/>
      <c r="J76" s="23"/>
      <c r="K76" s="15" t="s">
        <v>3385</v>
      </c>
    </row>
    <row r="77" spans="1:11" s="270" customFormat="1" ht="73.5" customHeight="1">
      <c r="A77" s="1433">
        <v>42580</v>
      </c>
      <c r="B77" s="1425" t="s">
        <v>12</v>
      </c>
      <c r="C77" s="4627" t="s">
        <v>3471</v>
      </c>
      <c r="D77" s="4628"/>
      <c r="E77" s="4628"/>
      <c r="F77" s="4628"/>
      <c r="G77" s="4628"/>
      <c r="H77" s="4628"/>
      <c r="I77" s="4628"/>
      <c r="J77" s="4629"/>
    </row>
    <row r="78" spans="1:11">
      <c r="A78" s="4">
        <v>42610</v>
      </c>
      <c r="B78" s="28" t="s">
        <v>16</v>
      </c>
      <c r="C78" s="23">
        <v>150</v>
      </c>
      <c r="D78" s="23">
        <f>+C78*(100-E78)/100</f>
        <v>45</v>
      </c>
      <c r="E78" s="23">
        <v>70</v>
      </c>
      <c r="F78" s="23"/>
      <c r="G78" s="23">
        <v>120</v>
      </c>
      <c r="H78" s="23"/>
      <c r="I78" s="23"/>
      <c r="J78" s="23"/>
      <c r="K78" s="15" t="s">
        <v>3385</v>
      </c>
    </row>
    <row r="79" spans="1:11" ht="51" customHeight="1">
      <c r="A79" s="1444">
        <v>42620</v>
      </c>
      <c r="B79" s="1445" t="s">
        <v>12</v>
      </c>
      <c r="C79" s="4627" t="s">
        <v>3527</v>
      </c>
      <c r="D79" s="4628"/>
      <c r="E79" s="4628"/>
      <c r="F79" s="4628"/>
      <c r="G79" s="4628"/>
      <c r="H79" s="4628"/>
      <c r="I79" s="4628"/>
      <c r="J79" s="4629"/>
    </row>
    <row r="80" spans="1:11" ht="162" customHeight="1">
      <c r="A80" s="1907">
        <v>42659</v>
      </c>
      <c r="B80" s="1908" t="s">
        <v>34</v>
      </c>
      <c r="C80" s="5198" t="s">
        <v>3929</v>
      </c>
      <c r="D80" s="5199"/>
      <c r="E80" s="5199"/>
      <c r="F80" s="5199"/>
      <c r="G80" s="5199"/>
      <c r="H80" s="5199"/>
      <c r="I80" s="5199"/>
      <c r="J80" s="5200"/>
      <c r="K80" s="1657" t="s">
        <v>3964</v>
      </c>
    </row>
    <row r="81" spans="1:12" ht="23.25" customHeight="1" thickBot="1">
      <c r="A81" s="54">
        <v>42677</v>
      </c>
      <c r="B81" s="55" t="s">
        <v>16</v>
      </c>
      <c r="C81" s="63">
        <v>152</v>
      </c>
      <c r="D81" s="63">
        <f>+C81*(100-E81)/100</f>
        <v>45.6</v>
      </c>
      <c r="E81" s="63">
        <v>70</v>
      </c>
      <c r="F81" s="63"/>
      <c r="G81" s="63">
        <v>130</v>
      </c>
      <c r="H81" s="63"/>
      <c r="I81" s="63"/>
      <c r="J81" s="63"/>
      <c r="K81" s="119" t="s">
        <v>3935</v>
      </c>
    </row>
    <row r="82" spans="1:12" ht="24.75" customHeight="1" thickTop="1">
      <c r="A82" s="1438">
        <v>42747</v>
      </c>
      <c r="B82" s="1441" t="s">
        <v>12</v>
      </c>
      <c r="C82" s="5204" t="s">
        <v>3833</v>
      </c>
      <c r="D82" s="5205"/>
      <c r="E82" s="5205"/>
      <c r="F82" s="5205"/>
      <c r="G82" s="5205"/>
      <c r="H82" s="5205"/>
      <c r="I82" s="5205"/>
      <c r="J82" s="5206"/>
      <c r="K82" s="97"/>
    </row>
    <row r="83" spans="1:12" ht="24.75" customHeight="1">
      <c r="A83" s="1">
        <v>42770</v>
      </c>
      <c r="B83" s="1546" t="s">
        <v>16</v>
      </c>
      <c r="C83" s="126">
        <v>160</v>
      </c>
      <c r="D83" s="126">
        <f>+C83*(100-E83)/100</f>
        <v>96</v>
      </c>
      <c r="E83" s="126">
        <v>40</v>
      </c>
      <c r="F83" s="126"/>
      <c r="G83" s="126">
        <v>135</v>
      </c>
      <c r="H83" s="126"/>
      <c r="I83" s="126"/>
      <c r="J83" s="126"/>
      <c r="K83" s="13" t="s">
        <v>3934</v>
      </c>
    </row>
    <row r="84" spans="1:12" s="12" customFormat="1" ht="25.5" customHeight="1">
      <c r="A84" s="1613">
        <v>42802</v>
      </c>
      <c r="B84" s="1614" t="s">
        <v>143</v>
      </c>
      <c r="C84" s="1614"/>
      <c r="D84" s="1612"/>
      <c r="E84" s="1614"/>
      <c r="F84" s="1614"/>
      <c r="G84" s="1614"/>
      <c r="H84" s="1614">
        <v>4930</v>
      </c>
      <c r="I84" s="1614">
        <v>100</v>
      </c>
      <c r="J84" s="1614"/>
      <c r="K84" s="13" t="s">
        <v>3933</v>
      </c>
      <c r="L84" s="17"/>
    </row>
    <row r="85" spans="1:12" ht="37.5" customHeight="1">
      <c r="A85" s="1">
        <v>42803</v>
      </c>
      <c r="B85" s="1615" t="s">
        <v>12</v>
      </c>
      <c r="C85" s="4627" t="s">
        <v>3942</v>
      </c>
      <c r="D85" s="4628"/>
      <c r="E85" s="4628"/>
      <c r="F85" s="4628"/>
      <c r="G85" s="4628"/>
      <c r="H85" s="4628"/>
      <c r="I85" s="4628"/>
      <c r="J85" s="4629"/>
    </row>
    <row r="86" spans="1:12" ht="20.100000000000001" customHeight="1">
      <c r="A86" s="1">
        <v>42831</v>
      </c>
      <c r="B86" s="1698" t="s">
        <v>16</v>
      </c>
      <c r="C86" s="2">
        <v>175</v>
      </c>
      <c r="D86" s="1287">
        <f>+C86*(100-E86)/100</f>
        <v>105</v>
      </c>
      <c r="E86" s="2">
        <v>40</v>
      </c>
      <c r="F86" s="2"/>
      <c r="G86" s="2">
        <v>205</v>
      </c>
      <c r="H86" s="2"/>
      <c r="I86" s="2"/>
      <c r="J86" s="2"/>
      <c r="K86" s="12" t="s">
        <v>3987</v>
      </c>
    </row>
    <row r="87" spans="1:12" ht="55.5" customHeight="1">
      <c r="A87" s="1">
        <v>42925</v>
      </c>
      <c r="B87" s="1873" t="s">
        <v>12</v>
      </c>
      <c r="C87" s="4627" t="s">
        <v>4170</v>
      </c>
      <c r="D87" s="4628"/>
      <c r="E87" s="4628"/>
      <c r="F87" s="4628"/>
      <c r="G87" s="4628"/>
      <c r="H87" s="4628"/>
      <c r="I87" s="4628"/>
      <c r="J87" s="4629"/>
    </row>
    <row r="88" spans="1:12" ht="20.100000000000001" customHeight="1">
      <c r="A88" s="1">
        <v>42951</v>
      </c>
      <c r="B88" s="2" t="s">
        <v>12</v>
      </c>
      <c r="C88" s="4644" t="s">
        <v>4188</v>
      </c>
      <c r="D88" s="4645"/>
      <c r="E88" s="4645"/>
      <c r="F88" s="4645"/>
      <c r="G88" s="4645"/>
      <c r="H88" s="4645"/>
      <c r="I88" s="4645"/>
      <c r="J88" s="4646"/>
    </row>
    <row r="89" spans="1:12" ht="69.75" customHeight="1">
      <c r="A89" s="1">
        <v>42978</v>
      </c>
      <c r="B89" s="2" t="s">
        <v>12</v>
      </c>
      <c r="C89" s="4627" t="s">
        <v>4230</v>
      </c>
      <c r="D89" s="4628"/>
      <c r="E89" s="4628"/>
      <c r="F89" s="4628"/>
      <c r="G89" s="4628"/>
      <c r="H89" s="4628"/>
      <c r="I89" s="4628"/>
      <c r="J89" s="4629"/>
    </row>
    <row r="90" spans="1:12" ht="131.25" customHeight="1">
      <c r="A90" s="1907">
        <v>42983</v>
      </c>
      <c r="B90" s="1908" t="s">
        <v>34</v>
      </c>
      <c r="C90" s="5198" t="s">
        <v>4236</v>
      </c>
      <c r="D90" s="5199"/>
      <c r="E90" s="5199"/>
      <c r="F90" s="5199"/>
      <c r="G90" s="5199"/>
      <c r="H90" s="5199"/>
      <c r="I90" s="5199"/>
      <c r="J90" s="5200"/>
      <c r="K90" s="1657" t="s">
        <v>3964</v>
      </c>
    </row>
    <row r="91" spans="1:12">
      <c r="A91" s="1">
        <v>42995</v>
      </c>
      <c r="B91" s="1926" t="s">
        <v>12</v>
      </c>
      <c r="C91" s="4644" t="s">
        <v>2437</v>
      </c>
      <c r="D91" s="4645"/>
      <c r="E91" s="4645"/>
      <c r="F91" s="4645"/>
      <c r="G91" s="4645"/>
      <c r="H91" s="4645"/>
      <c r="I91" s="4645"/>
      <c r="J91" s="4646"/>
    </row>
    <row r="92" spans="1:12" ht="20.100000000000001" customHeight="1">
      <c r="A92" s="1">
        <v>43017</v>
      </c>
      <c r="B92" s="2" t="s">
        <v>143</v>
      </c>
      <c r="C92" s="2"/>
      <c r="D92" s="1287"/>
      <c r="E92" s="2"/>
      <c r="F92" s="2"/>
      <c r="G92" s="2"/>
      <c r="H92" s="2">
        <v>5170</v>
      </c>
      <c r="I92" s="2">
        <v>100</v>
      </c>
      <c r="J92" s="2"/>
      <c r="K92" s="12" t="s">
        <v>30</v>
      </c>
    </row>
    <row r="93" spans="1:12">
      <c r="A93" s="1">
        <v>43035</v>
      </c>
      <c r="B93" s="2022" t="s">
        <v>16</v>
      </c>
      <c r="C93" s="2">
        <v>180</v>
      </c>
      <c r="D93" s="1287">
        <f t="shared" ref="D93:D150" si="0">+C93*(100-E93)/100</f>
        <v>36</v>
      </c>
      <c r="E93" s="2">
        <v>80</v>
      </c>
      <c r="F93" s="2"/>
      <c r="G93" s="2">
        <v>180</v>
      </c>
      <c r="H93" s="2"/>
      <c r="I93" s="2"/>
      <c r="J93" s="2"/>
      <c r="K93" s="12" t="s">
        <v>2752</v>
      </c>
    </row>
    <row r="94" spans="1:12">
      <c r="A94" s="1">
        <v>43041</v>
      </c>
      <c r="B94" s="2024" t="s">
        <v>12</v>
      </c>
      <c r="C94" s="4644" t="s">
        <v>4327</v>
      </c>
      <c r="D94" s="4645"/>
      <c r="E94" s="4645"/>
      <c r="F94" s="4645"/>
      <c r="G94" s="4645"/>
      <c r="H94" s="4645"/>
      <c r="I94" s="4645"/>
      <c r="J94" s="4646"/>
    </row>
    <row r="95" spans="1:12">
      <c r="A95" s="1">
        <v>43044</v>
      </c>
      <c r="B95" s="2" t="s">
        <v>12</v>
      </c>
      <c r="C95" s="4644" t="s">
        <v>2437</v>
      </c>
      <c r="D95" s="4645"/>
      <c r="E95" s="4645"/>
      <c r="F95" s="4645"/>
      <c r="G95" s="4645"/>
      <c r="H95" s="4645"/>
      <c r="I95" s="4645"/>
      <c r="J95" s="4646"/>
    </row>
    <row r="96" spans="1:12" ht="21.75" customHeight="1">
      <c r="A96" s="1">
        <v>43053</v>
      </c>
      <c r="B96" s="2033" t="s">
        <v>12</v>
      </c>
      <c r="C96" s="4627" t="s">
        <v>4339</v>
      </c>
      <c r="D96" s="4628" t="e">
        <f t="shared" si="0"/>
        <v>#VALUE!</v>
      </c>
      <c r="E96" s="4628"/>
      <c r="F96" s="4628"/>
      <c r="G96" s="4628"/>
      <c r="H96" s="4628"/>
      <c r="I96" s="4628"/>
      <c r="J96" s="4629"/>
    </row>
    <row r="97" spans="1:11" ht="20.100000000000001" customHeight="1">
      <c r="A97" s="1">
        <v>43075</v>
      </c>
      <c r="B97" s="2059" t="s">
        <v>143</v>
      </c>
      <c r="C97" s="2"/>
      <c r="D97" s="1287"/>
      <c r="E97" s="2"/>
      <c r="F97" s="2"/>
      <c r="G97" s="2"/>
      <c r="H97" s="2">
        <v>5105</v>
      </c>
      <c r="I97" s="2">
        <v>100</v>
      </c>
      <c r="J97" s="2"/>
      <c r="K97" s="12" t="s">
        <v>30</v>
      </c>
    </row>
    <row r="98" spans="1:11" ht="16.5" thickBot="1">
      <c r="A98" s="2091">
        <v>43092</v>
      </c>
      <c r="B98" s="2094" t="s">
        <v>16</v>
      </c>
      <c r="C98" s="218">
        <v>185</v>
      </c>
      <c r="D98" s="42">
        <f>+C98*(100-E98)/100</f>
        <v>64.75</v>
      </c>
      <c r="E98" s="218">
        <v>65</v>
      </c>
      <c r="F98" s="218"/>
      <c r="G98" s="218">
        <v>230</v>
      </c>
      <c r="H98" s="218"/>
      <c r="I98" s="218"/>
      <c r="J98" s="218"/>
      <c r="K98" s="69" t="s">
        <v>3987</v>
      </c>
    </row>
    <row r="99" spans="1:11" ht="20.100000000000001" customHeight="1" thickTop="1">
      <c r="A99" s="47">
        <v>43109</v>
      </c>
      <c r="B99" s="48" t="s">
        <v>12</v>
      </c>
      <c r="C99" s="5129" t="s">
        <v>4444</v>
      </c>
      <c r="D99" s="5130"/>
      <c r="E99" s="5130"/>
      <c r="F99" s="5130"/>
      <c r="G99" s="5130"/>
      <c r="H99" s="5130"/>
      <c r="I99" s="5130"/>
      <c r="J99" s="5131"/>
      <c r="K99" s="50"/>
    </row>
    <row r="100" spans="1:11" ht="31.5" customHeight="1">
      <c r="A100" s="1">
        <v>43113</v>
      </c>
      <c r="B100" s="2" t="s">
        <v>12</v>
      </c>
      <c r="C100" s="4627" t="s">
        <v>4446</v>
      </c>
      <c r="D100" s="4628"/>
      <c r="E100" s="4628"/>
      <c r="F100" s="4628"/>
      <c r="G100" s="4628"/>
      <c r="H100" s="4628"/>
      <c r="I100" s="4628"/>
      <c r="J100" s="4629"/>
    </row>
    <row r="101" spans="1:11">
      <c r="A101" s="1">
        <v>43119</v>
      </c>
      <c r="B101" s="2" t="s">
        <v>12</v>
      </c>
      <c r="C101" s="4644" t="s">
        <v>2553</v>
      </c>
      <c r="D101" s="4645"/>
      <c r="E101" s="4645"/>
      <c r="F101" s="4645"/>
      <c r="G101" s="4645"/>
      <c r="H101" s="4645"/>
      <c r="I101" s="4645"/>
      <c r="J101" s="4646"/>
    </row>
    <row r="102" spans="1:11">
      <c r="A102" s="1">
        <v>43131</v>
      </c>
      <c r="B102" s="2" t="s">
        <v>16</v>
      </c>
      <c r="C102" s="2">
        <v>175</v>
      </c>
      <c r="D102" s="1287">
        <f t="shared" si="0"/>
        <v>52.5</v>
      </c>
      <c r="E102" s="2">
        <v>70</v>
      </c>
      <c r="F102" s="2"/>
      <c r="G102" s="2">
        <v>210</v>
      </c>
      <c r="H102" s="2"/>
      <c r="I102" s="2"/>
      <c r="J102" s="2"/>
      <c r="K102" s="12" t="s">
        <v>3987</v>
      </c>
    </row>
    <row r="103" spans="1:11" ht="20.100000000000001" customHeight="1">
      <c r="A103" s="1">
        <v>43151</v>
      </c>
      <c r="B103" s="2" t="s">
        <v>12</v>
      </c>
      <c r="C103" s="4644" t="s">
        <v>445</v>
      </c>
      <c r="D103" s="4645"/>
      <c r="E103" s="4645"/>
      <c r="F103" s="4645"/>
      <c r="G103" s="4645"/>
      <c r="H103" s="4645"/>
      <c r="I103" s="4645"/>
      <c r="J103" s="4646"/>
    </row>
    <row r="104" spans="1:11">
      <c r="A104" s="1">
        <v>43150</v>
      </c>
      <c r="B104" s="2" t="s">
        <v>12</v>
      </c>
      <c r="C104" s="4644" t="s">
        <v>4504</v>
      </c>
      <c r="D104" s="4645"/>
      <c r="E104" s="4645"/>
      <c r="F104" s="4645"/>
      <c r="G104" s="4645"/>
      <c r="H104" s="4645"/>
      <c r="I104" s="4645"/>
      <c r="J104" s="4646"/>
    </row>
    <row r="105" spans="1:11">
      <c r="A105" s="1">
        <v>43192</v>
      </c>
      <c r="B105" s="2" t="s">
        <v>12</v>
      </c>
      <c r="C105" s="4644" t="s">
        <v>4629</v>
      </c>
      <c r="D105" s="4645"/>
      <c r="E105" s="4645"/>
      <c r="F105" s="4645"/>
      <c r="G105" s="4645"/>
      <c r="H105" s="4645"/>
      <c r="I105" s="4645"/>
      <c r="J105" s="4646"/>
    </row>
    <row r="106" spans="1:11">
      <c r="A106" s="4623">
        <v>43199</v>
      </c>
      <c r="B106" s="28" t="s">
        <v>16</v>
      </c>
      <c r="C106" s="28">
        <v>140</v>
      </c>
      <c r="D106" s="23">
        <f t="shared" si="0"/>
        <v>42</v>
      </c>
      <c r="E106" s="28">
        <v>70</v>
      </c>
      <c r="F106" s="28"/>
      <c r="G106" s="28">
        <v>180</v>
      </c>
      <c r="H106" s="28"/>
      <c r="I106" s="28"/>
      <c r="J106" s="28"/>
      <c r="K106" s="15" t="s">
        <v>4627</v>
      </c>
    </row>
    <row r="107" spans="1:11" ht="20.100000000000001" customHeight="1">
      <c r="A107" s="4624"/>
      <c r="B107" s="28" t="s">
        <v>143</v>
      </c>
      <c r="C107" s="28"/>
      <c r="D107" s="23"/>
      <c r="E107" s="28"/>
      <c r="F107" s="28"/>
      <c r="G107" s="28"/>
      <c r="H107" s="28">
        <v>3805</v>
      </c>
      <c r="I107" s="28">
        <v>99</v>
      </c>
      <c r="J107" s="28"/>
      <c r="K107" s="15"/>
    </row>
    <row r="108" spans="1:11" ht="20.100000000000001" customHeight="1">
      <c r="A108" s="1">
        <v>43216</v>
      </c>
      <c r="B108" s="2" t="s">
        <v>16</v>
      </c>
      <c r="C108" s="2">
        <v>190</v>
      </c>
      <c r="D108" s="1287">
        <f t="shared" si="0"/>
        <v>57</v>
      </c>
      <c r="E108" s="2">
        <v>70</v>
      </c>
      <c r="F108" s="2"/>
      <c r="G108" s="2">
        <v>170</v>
      </c>
      <c r="H108" s="2"/>
      <c r="I108" s="2"/>
      <c r="J108" s="2"/>
      <c r="K108" s="12" t="s">
        <v>3987</v>
      </c>
    </row>
    <row r="109" spans="1:11" ht="52.5" customHeight="1">
      <c r="A109" s="1">
        <v>43247</v>
      </c>
      <c r="B109" s="2" t="s">
        <v>12</v>
      </c>
      <c r="C109" s="4627" t="s">
        <v>4693</v>
      </c>
      <c r="D109" s="4628"/>
      <c r="E109" s="4628"/>
      <c r="F109" s="4628"/>
      <c r="G109" s="4628"/>
      <c r="H109" s="4628"/>
      <c r="I109" s="4628"/>
      <c r="J109" s="4629"/>
    </row>
    <row r="110" spans="1:11">
      <c r="A110" s="520">
        <v>43272</v>
      </c>
      <c r="B110" s="521" t="s">
        <v>16</v>
      </c>
      <c r="C110" s="2317">
        <v>160</v>
      </c>
      <c r="D110" s="2319">
        <f t="shared" si="0"/>
        <v>8</v>
      </c>
      <c r="E110" s="2317">
        <v>95</v>
      </c>
      <c r="F110" s="2317"/>
      <c r="G110" s="2">
        <v>120</v>
      </c>
      <c r="H110" s="2"/>
      <c r="I110" s="2"/>
      <c r="J110" s="2"/>
      <c r="K110" s="12" t="s">
        <v>4731</v>
      </c>
    </row>
    <row r="111" spans="1:11">
      <c r="A111" s="1">
        <v>43274</v>
      </c>
      <c r="B111" s="2" t="s">
        <v>11</v>
      </c>
      <c r="C111" s="4680" t="s">
        <v>6117</v>
      </c>
      <c r="D111" s="4681"/>
      <c r="E111" s="4681"/>
      <c r="F111" s="4681"/>
      <c r="G111" s="4681"/>
      <c r="H111" s="4681"/>
      <c r="I111" s="4681"/>
      <c r="J111" s="4682"/>
    </row>
    <row r="112" spans="1:11" ht="38.25" customHeight="1" thickBot="1">
      <c r="A112" s="54">
        <v>43295</v>
      </c>
      <c r="B112" s="55" t="s">
        <v>11</v>
      </c>
      <c r="C112" s="5189" t="s">
        <v>4762</v>
      </c>
      <c r="D112" s="5190"/>
      <c r="E112" s="5190"/>
      <c r="F112" s="5190"/>
      <c r="G112" s="5190"/>
      <c r="H112" s="5190"/>
      <c r="I112" s="5190"/>
      <c r="J112" s="5191"/>
      <c r="K112" s="57"/>
    </row>
    <row r="113" spans="1:11" ht="16.5" thickTop="1">
      <c r="A113" s="3215">
        <v>44078</v>
      </c>
      <c r="B113" s="3216" t="s">
        <v>143</v>
      </c>
      <c r="C113" s="3216"/>
      <c r="D113" s="52"/>
      <c r="E113" s="3216"/>
      <c r="F113" s="3216"/>
      <c r="G113" s="3216"/>
      <c r="H113" s="3216"/>
      <c r="I113" s="3216"/>
      <c r="J113" s="3216">
        <v>1980</v>
      </c>
      <c r="K113" s="53" t="s">
        <v>458</v>
      </c>
    </row>
    <row r="114" spans="1:11">
      <c r="A114" s="1"/>
      <c r="B114" s="2"/>
      <c r="C114" s="2"/>
      <c r="D114" s="1287">
        <f t="shared" si="0"/>
        <v>0</v>
      </c>
      <c r="E114" s="2"/>
      <c r="F114" s="2"/>
      <c r="G114" s="2"/>
      <c r="H114" s="2"/>
      <c r="I114" s="2"/>
      <c r="J114" s="2"/>
    </row>
    <row r="115" spans="1:11" ht="20.100000000000001" customHeight="1">
      <c r="A115" s="1"/>
      <c r="B115" s="2"/>
      <c r="C115" s="2"/>
      <c r="D115" s="1287">
        <f t="shared" si="0"/>
        <v>0</v>
      </c>
      <c r="E115" s="2"/>
      <c r="F115" s="2"/>
      <c r="G115" s="2"/>
      <c r="H115" s="2"/>
      <c r="I115" s="2"/>
      <c r="J115" s="2"/>
    </row>
    <row r="116" spans="1:11" ht="20.100000000000001" customHeight="1">
      <c r="A116" s="1"/>
      <c r="B116" s="2"/>
      <c r="C116" s="2"/>
      <c r="D116" s="1287">
        <f t="shared" si="0"/>
        <v>0</v>
      </c>
      <c r="E116" s="2"/>
      <c r="F116" s="2"/>
      <c r="G116" s="2"/>
      <c r="H116" s="2"/>
      <c r="I116" s="2"/>
      <c r="J116" s="2"/>
    </row>
    <row r="117" spans="1:11" ht="20.100000000000001" customHeight="1">
      <c r="A117" s="1"/>
      <c r="B117" s="2"/>
      <c r="C117" s="2"/>
      <c r="D117" s="1287">
        <f t="shared" si="0"/>
        <v>0</v>
      </c>
      <c r="E117" s="2"/>
      <c r="F117" s="2"/>
      <c r="G117" s="2"/>
      <c r="H117" s="2"/>
      <c r="I117" s="2"/>
      <c r="J117" s="2"/>
    </row>
    <row r="118" spans="1:11" ht="20.100000000000001" customHeight="1">
      <c r="A118" s="1"/>
      <c r="B118" s="2"/>
      <c r="C118" s="2"/>
      <c r="D118" s="1287">
        <f t="shared" si="0"/>
        <v>0</v>
      </c>
      <c r="E118" s="2"/>
      <c r="F118" s="2"/>
      <c r="G118" s="2"/>
      <c r="H118" s="2"/>
      <c r="I118" s="2"/>
      <c r="J118" s="2"/>
    </row>
    <row r="119" spans="1:11">
      <c r="A119" s="1"/>
      <c r="B119" s="2"/>
      <c r="C119" s="2"/>
      <c r="D119" s="1287">
        <f t="shared" si="0"/>
        <v>0</v>
      </c>
      <c r="E119" s="2"/>
      <c r="F119" s="2"/>
      <c r="G119" s="2"/>
      <c r="H119" s="2"/>
      <c r="I119" s="2"/>
      <c r="J119" s="2"/>
    </row>
    <row r="120" spans="1:11" ht="20.100000000000001" customHeight="1">
      <c r="A120" s="1"/>
      <c r="B120" s="2"/>
      <c r="C120" s="2"/>
      <c r="D120" s="1287">
        <f t="shared" si="0"/>
        <v>0</v>
      </c>
      <c r="E120" s="2"/>
      <c r="F120" s="2"/>
      <c r="G120" s="2"/>
      <c r="H120" s="2"/>
      <c r="I120" s="2"/>
      <c r="J120" s="2"/>
    </row>
    <row r="121" spans="1:11" ht="20.100000000000001" customHeight="1">
      <c r="A121" s="1"/>
      <c r="B121" s="2"/>
      <c r="C121" s="2"/>
      <c r="D121" s="1287">
        <f t="shared" si="0"/>
        <v>0</v>
      </c>
      <c r="E121" s="2"/>
      <c r="F121" s="2"/>
      <c r="G121" s="2"/>
      <c r="H121" s="2"/>
      <c r="I121" s="2"/>
      <c r="J121" s="2"/>
    </row>
    <row r="122" spans="1:11" ht="20.100000000000001" customHeight="1">
      <c r="A122" s="1"/>
      <c r="B122" s="2"/>
      <c r="C122" s="2"/>
      <c r="D122" s="1287">
        <f t="shared" si="0"/>
        <v>0</v>
      </c>
      <c r="E122" s="2"/>
      <c r="F122" s="2"/>
      <c r="G122" s="2"/>
      <c r="H122" s="2"/>
      <c r="I122" s="2"/>
      <c r="J122" s="2"/>
    </row>
    <row r="123" spans="1:11" ht="20.100000000000001" customHeight="1">
      <c r="A123" s="1"/>
      <c r="B123" s="2"/>
      <c r="C123" s="2"/>
      <c r="D123" s="1287">
        <f t="shared" si="0"/>
        <v>0</v>
      </c>
      <c r="E123" s="2"/>
      <c r="F123" s="2"/>
      <c r="G123" s="2"/>
      <c r="H123" s="2"/>
      <c r="I123" s="2"/>
      <c r="J123" s="2"/>
    </row>
    <row r="124" spans="1:11" ht="20.100000000000001" customHeight="1">
      <c r="A124" s="1"/>
      <c r="B124" s="2"/>
      <c r="C124" s="2"/>
      <c r="D124" s="1287">
        <f t="shared" si="0"/>
        <v>0</v>
      </c>
      <c r="E124" s="2"/>
      <c r="F124" s="2"/>
      <c r="G124" s="2"/>
      <c r="H124" s="2"/>
      <c r="I124" s="2"/>
      <c r="J124" s="2"/>
    </row>
    <row r="125" spans="1:11" ht="20.100000000000001" customHeight="1">
      <c r="A125" s="1"/>
      <c r="B125" s="2"/>
      <c r="C125" s="2"/>
      <c r="D125" s="1287">
        <f t="shared" si="0"/>
        <v>0</v>
      </c>
      <c r="E125" s="2"/>
      <c r="F125" s="2"/>
      <c r="G125" s="2"/>
      <c r="H125" s="2"/>
      <c r="I125" s="2"/>
      <c r="J125" s="2"/>
    </row>
    <row r="126" spans="1:11" ht="20.100000000000001" customHeight="1">
      <c r="A126" s="1"/>
      <c r="B126" s="2"/>
      <c r="C126" s="2"/>
      <c r="D126" s="1287">
        <f t="shared" si="0"/>
        <v>0</v>
      </c>
      <c r="E126" s="2"/>
      <c r="F126" s="2"/>
      <c r="G126" s="2"/>
      <c r="H126" s="2"/>
      <c r="I126" s="2"/>
      <c r="J126" s="2"/>
    </row>
    <row r="127" spans="1:11" ht="20.100000000000001" customHeight="1">
      <c r="A127" s="1"/>
      <c r="B127" s="2"/>
      <c r="C127" s="2"/>
      <c r="D127" s="1287">
        <f t="shared" si="0"/>
        <v>0</v>
      </c>
      <c r="E127" s="2"/>
      <c r="F127" s="2"/>
      <c r="G127" s="2"/>
      <c r="H127" s="2"/>
      <c r="I127" s="2"/>
      <c r="J127" s="2"/>
    </row>
    <row r="128" spans="1:11">
      <c r="A128" s="1"/>
      <c r="B128" s="2"/>
      <c r="C128" s="2"/>
      <c r="D128" s="1287">
        <f t="shared" si="0"/>
        <v>0</v>
      </c>
      <c r="E128" s="2"/>
      <c r="F128" s="2"/>
      <c r="G128" s="2"/>
      <c r="H128" s="2"/>
      <c r="I128" s="2"/>
      <c r="J128" s="2"/>
    </row>
    <row r="129" spans="1:10" ht="20.100000000000001" customHeight="1">
      <c r="A129" s="1"/>
      <c r="B129" s="2"/>
      <c r="C129" s="2"/>
      <c r="D129" s="1287">
        <f t="shared" si="0"/>
        <v>0</v>
      </c>
      <c r="E129" s="2"/>
      <c r="F129" s="2"/>
      <c r="G129" s="2"/>
      <c r="H129" s="2"/>
      <c r="I129" s="2"/>
      <c r="J129" s="2"/>
    </row>
    <row r="130" spans="1:10">
      <c r="A130" s="1"/>
      <c r="B130" s="2"/>
      <c r="C130" s="2"/>
      <c r="D130" s="1287">
        <f t="shared" si="0"/>
        <v>0</v>
      </c>
      <c r="E130" s="2"/>
      <c r="F130" s="2"/>
      <c r="G130" s="2"/>
      <c r="H130" s="2"/>
      <c r="I130" s="2"/>
      <c r="J130" s="2"/>
    </row>
    <row r="131" spans="1:10">
      <c r="A131" s="1"/>
      <c r="B131" s="2"/>
      <c r="C131" s="2"/>
      <c r="D131" s="1287">
        <f t="shared" si="0"/>
        <v>0</v>
      </c>
      <c r="E131" s="2"/>
      <c r="F131" s="2"/>
      <c r="G131" s="2"/>
      <c r="H131" s="2"/>
      <c r="I131" s="2"/>
      <c r="J131" s="2"/>
    </row>
    <row r="132" spans="1:10">
      <c r="A132" s="1"/>
      <c r="D132" s="1287">
        <f t="shared" si="0"/>
        <v>0</v>
      </c>
    </row>
    <row r="133" spans="1:10">
      <c r="A133" s="1"/>
      <c r="D133" s="1287">
        <f t="shared" si="0"/>
        <v>0</v>
      </c>
    </row>
    <row r="134" spans="1:10">
      <c r="A134" s="1"/>
      <c r="D134" s="1287">
        <f t="shared" si="0"/>
        <v>0</v>
      </c>
    </row>
    <row r="135" spans="1:10">
      <c r="A135" s="1"/>
      <c r="D135" s="1287">
        <f t="shared" si="0"/>
        <v>0</v>
      </c>
    </row>
    <row r="136" spans="1:10">
      <c r="A136" s="1"/>
      <c r="D136" s="1287">
        <f t="shared" si="0"/>
        <v>0</v>
      </c>
    </row>
    <row r="137" spans="1:10">
      <c r="A137" s="1"/>
      <c r="D137" s="1287">
        <f t="shared" si="0"/>
        <v>0</v>
      </c>
    </row>
    <row r="138" spans="1:10">
      <c r="A138" s="1"/>
      <c r="D138" s="1287">
        <f t="shared" si="0"/>
        <v>0</v>
      </c>
    </row>
    <row r="139" spans="1:10">
      <c r="A139" s="1"/>
      <c r="D139" s="1287">
        <f t="shared" si="0"/>
        <v>0</v>
      </c>
    </row>
    <row r="140" spans="1:10">
      <c r="A140" s="1"/>
      <c r="D140" s="1287">
        <f t="shared" si="0"/>
        <v>0</v>
      </c>
    </row>
    <row r="141" spans="1:10">
      <c r="A141" s="1"/>
      <c r="D141" s="1287">
        <f t="shared" si="0"/>
        <v>0</v>
      </c>
    </row>
    <row r="142" spans="1:10">
      <c r="A142" s="1"/>
      <c r="D142" s="1287">
        <f t="shared" si="0"/>
        <v>0</v>
      </c>
    </row>
    <row r="143" spans="1:10">
      <c r="A143" s="1"/>
      <c r="D143" s="1287">
        <f t="shared" si="0"/>
        <v>0</v>
      </c>
    </row>
    <row r="144" spans="1:10">
      <c r="A144" s="1"/>
      <c r="D144" s="1287">
        <f t="shared" si="0"/>
        <v>0</v>
      </c>
    </row>
    <row r="145" spans="1:4">
      <c r="A145" s="1"/>
      <c r="D145" s="1287">
        <f t="shared" si="0"/>
        <v>0</v>
      </c>
    </row>
    <row r="146" spans="1:4">
      <c r="A146" s="1"/>
      <c r="D146" s="1287">
        <f t="shared" si="0"/>
        <v>0</v>
      </c>
    </row>
    <row r="147" spans="1:4">
      <c r="A147" s="1"/>
      <c r="D147" s="1287">
        <f t="shared" si="0"/>
        <v>0</v>
      </c>
    </row>
    <row r="148" spans="1:4">
      <c r="A148" s="1"/>
      <c r="D148" s="1287">
        <f t="shared" si="0"/>
        <v>0</v>
      </c>
    </row>
    <row r="149" spans="1:4">
      <c r="A149" s="1"/>
      <c r="D149" s="1287">
        <f t="shared" si="0"/>
        <v>0</v>
      </c>
    </row>
    <row r="150" spans="1:4">
      <c r="A150" s="1"/>
      <c r="D150" s="1287">
        <f t="shared" si="0"/>
        <v>0</v>
      </c>
    </row>
    <row r="151" spans="1:4">
      <c r="A151" s="1"/>
    </row>
    <row r="152" spans="1:4">
      <c r="A152" s="1"/>
    </row>
    <row r="153" spans="1:4">
      <c r="A153" s="1"/>
    </row>
    <row r="154" spans="1:4">
      <c r="A154" s="1"/>
    </row>
    <row r="155" spans="1:4">
      <c r="A155" s="1"/>
    </row>
    <row r="156" spans="1:4">
      <c r="A156" s="1"/>
    </row>
    <row r="157" spans="1:4">
      <c r="A157" s="1"/>
    </row>
    <row r="158" spans="1:4">
      <c r="A158" s="1"/>
    </row>
  </sheetData>
  <autoFilter ref="B6:B173"/>
  <customSheetViews>
    <customSheetView guid="{CD481555-6D06-49CD-9625-98C90CC09C9A}" showAutoFilter="1">
      <selection activeCell="K38" sqref="K38"/>
      <pageMargins left="0.7" right="0.7" top="0.75" bottom="0.75" header="0.3" footer="0.3"/>
      <pageSetup orientation="portrait" r:id="rId1"/>
      <autoFilter ref="B6:B173"/>
    </customSheetView>
    <customSheetView guid="{9EC6AF21-4B8E-44E3-AF29-8895353139B2}" showAutoFilter="1">
      <pane ySplit="6" topLeftCell="A81" activePane="bottomLeft" state="frozen"/>
      <selection pane="bottomLeft" activeCell="K38" sqref="K38"/>
      <pageMargins left="0.7" right="0.7" top="0.75" bottom="0.75" header="0.3" footer="0.3"/>
      <pageSetup orientation="portrait" r:id="rId2"/>
      <autoFilter ref="B6:B173"/>
    </customSheetView>
    <customSheetView guid="{4A6D03CA-35D0-42B2-8E76-6C991766DE68}" showAutoFilter="1">
      <pane ySplit="5" topLeftCell="A79" activePane="bottomLeft" state="frozen"/>
      <selection pane="bottomLeft" activeCell="G87" sqref="G87"/>
      <pageMargins left="0.7" right="0.7" top="0.75" bottom="0.75" header="0.3" footer="0.3"/>
      <pageSetup orientation="portrait" r:id="rId3"/>
      <autoFilter ref="B6:B173"/>
    </customSheetView>
    <customSheetView guid="{94FC66D5-BF29-4BE8-974C-C93BA07E9FE3}" showAutoFilter="1">
      <pane ySplit="6" topLeftCell="A85" activePane="bottomLeft" state="frozen"/>
      <selection pane="bottomLeft" activeCell="G81" sqref="G81"/>
      <pageMargins left="0.7" right="0.7" top="0.75" bottom="0.75" header="0.3" footer="0.3"/>
      <pageSetup orientation="portrait" r:id="rId4"/>
      <autoFilter ref="B6:B173"/>
    </customSheetView>
  </customSheetViews>
  <mergeCells count="76">
    <mergeCell ref="C112:J112"/>
    <mergeCell ref="C109:J109"/>
    <mergeCell ref="C105:J105"/>
    <mergeCell ref="C101:J101"/>
    <mergeCell ref="C99:J99"/>
    <mergeCell ref="C111:J111"/>
    <mergeCell ref="C96:J96"/>
    <mergeCell ref="C103:J103"/>
    <mergeCell ref="C104:J104"/>
    <mergeCell ref="C82:J82"/>
    <mergeCell ref="C95:J95"/>
    <mergeCell ref="C94:J94"/>
    <mergeCell ref="C100:J100"/>
    <mergeCell ref="C80:J80"/>
    <mergeCell ref="C91:J91"/>
    <mergeCell ref="C90:J90"/>
    <mergeCell ref="C89:J89"/>
    <mergeCell ref="C88:J88"/>
    <mergeCell ref="C87:J87"/>
    <mergeCell ref="C85:J85"/>
    <mergeCell ref="C61:J61"/>
    <mergeCell ref="C79:J79"/>
    <mergeCell ref="C58:J58"/>
    <mergeCell ref="C67:J67"/>
    <mergeCell ref="C73:J73"/>
    <mergeCell ref="C77:J77"/>
    <mergeCell ref="C64:J64"/>
    <mergeCell ref="C66:J66"/>
    <mergeCell ref="C74:J74"/>
    <mergeCell ref="A33:A34"/>
    <mergeCell ref="C57:J57"/>
    <mergeCell ref="C56:J56"/>
    <mergeCell ref="C51:J51"/>
    <mergeCell ref="C35:J35"/>
    <mergeCell ref="C50:J50"/>
    <mergeCell ref="C44:J44"/>
    <mergeCell ref="C55:J55"/>
    <mergeCell ref="C41:J41"/>
    <mergeCell ref="C3:F3"/>
    <mergeCell ref="G3:H3"/>
    <mergeCell ref="I3:J3"/>
    <mergeCell ref="I4:J4"/>
    <mergeCell ref="C4:F4"/>
    <mergeCell ref="G4:H4"/>
    <mergeCell ref="C20:J20"/>
    <mergeCell ref="C32:J32"/>
    <mergeCell ref="C18:J18"/>
    <mergeCell ref="A1:K1"/>
    <mergeCell ref="A2:B2"/>
    <mergeCell ref="C2:F2"/>
    <mergeCell ref="G2:H2"/>
    <mergeCell ref="I2:J2"/>
    <mergeCell ref="A5:B5"/>
    <mergeCell ref="A4:B4"/>
    <mergeCell ref="C10:J10"/>
    <mergeCell ref="C14:J14"/>
    <mergeCell ref="C5:F5"/>
    <mergeCell ref="I5:J5"/>
    <mergeCell ref="C8:J8"/>
    <mergeCell ref="A3:B3"/>
    <mergeCell ref="A106:A107"/>
    <mergeCell ref="L5:V5"/>
    <mergeCell ref="G5:H5"/>
    <mergeCell ref="C47:J47"/>
    <mergeCell ref="C43:J43"/>
    <mergeCell ref="C38:J38"/>
    <mergeCell ref="C36:J36"/>
    <mergeCell ref="C17:J17"/>
    <mergeCell ref="C28:J28"/>
    <mergeCell ref="C13:J13"/>
    <mergeCell ref="C19:J19"/>
    <mergeCell ref="C31:J31"/>
    <mergeCell ref="C24:J24"/>
    <mergeCell ref="C23:J23"/>
    <mergeCell ref="C21:J21"/>
    <mergeCell ref="C22:J22"/>
  </mergeCells>
  <hyperlinks>
    <hyperlink ref="B67" r:id="rId5"/>
  </hyperlinks>
  <pageMargins left="0.7" right="0.7" top="0.75" bottom="0.75" header="0.3" footer="0.3"/>
  <pageSetup orientation="portrait" r:id="rId6"/>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FF0000"/>
  </sheetPr>
  <dimension ref="A1:L167"/>
  <sheetViews>
    <sheetView workbookViewId="0">
      <pane ySplit="6" topLeftCell="A79" activePane="bottomLeft" state="frozen"/>
      <selection pane="bottomLeft" activeCell="C55" sqref="C55:J55"/>
    </sheetView>
  </sheetViews>
  <sheetFormatPr defaultRowHeight="15.75"/>
  <cols>
    <col min="1" max="1" width="11" style="8" customWidth="1"/>
    <col min="2" max="2" width="10.140625" style="7" customWidth="1"/>
    <col min="3" max="10" width="13" style="7" customWidth="1"/>
    <col min="11" max="11" width="50.42578125" style="12" customWidth="1"/>
    <col min="12" max="12" width="39.28515625" style="17" customWidth="1"/>
    <col min="13" max="16384" width="9.140625" style="17"/>
  </cols>
  <sheetData>
    <row r="1" spans="1:12" s="16" customFormat="1" ht="30.75" customHeight="1" thickTop="1" thickBot="1">
      <c r="A1" s="5223" t="s">
        <v>228</v>
      </c>
      <c r="B1" s="5224"/>
      <c r="C1" s="5224"/>
      <c r="D1" s="5224"/>
      <c r="E1" s="5224"/>
      <c r="F1" s="5224"/>
      <c r="G1" s="5224"/>
      <c r="H1" s="5224"/>
      <c r="I1" s="5224"/>
      <c r="J1" s="5224"/>
      <c r="K1" s="5225"/>
      <c r="L1" s="36"/>
    </row>
    <row r="2" spans="1:12" ht="20.25" customHeight="1">
      <c r="A2" s="5226" t="s">
        <v>215</v>
      </c>
      <c r="B2" s="5227"/>
      <c r="C2" s="5180">
        <f>(25+115+100)*25</f>
        <v>6000</v>
      </c>
      <c r="D2" s="5181"/>
      <c r="E2" s="5181"/>
      <c r="F2" s="5182"/>
      <c r="G2" s="5215" t="s">
        <v>309</v>
      </c>
      <c r="H2" s="5216"/>
      <c r="I2" s="5228" t="s">
        <v>216</v>
      </c>
      <c r="J2" s="5229"/>
      <c r="K2" s="113" t="s">
        <v>238</v>
      </c>
      <c r="L2" s="86"/>
    </row>
    <row r="3" spans="1:12" ht="20.25" customHeight="1">
      <c r="A3" s="4845" t="s">
        <v>217</v>
      </c>
      <c r="B3" s="4846"/>
      <c r="C3" s="4630" t="s">
        <v>236</v>
      </c>
      <c r="D3" s="4631"/>
      <c r="E3" s="4631"/>
      <c r="F3" s="4632"/>
      <c r="G3" s="5217"/>
      <c r="H3" s="5218"/>
      <c r="I3" s="5093" t="s">
        <v>218</v>
      </c>
      <c r="J3" s="5094"/>
      <c r="K3" s="19" t="s">
        <v>239</v>
      </c>
      <c r="L3" s="1368" t="s">
        <v>3667</v>
      </c>
    </row>
    <row r="4" spans="1:12" ht="20.25" customHeight="1" thickBot="1">
      <c r="A4" s="4845" t="s">
        <v>219</v>
      </c>
      <c r="B4" s="4846"/>
      <c r="C4" s="4630" t="s">
        <v>5933</v>
      </c>
      <c r="D4" s="4631"/>
      <c r="E4" s="4631"/>
      <c r="F4" s="4632"/>
      <c r="G4" s="5219"/>
      <c r="H4" s="5220"/>
      <c r="I4" s="5093" t="s">
        <v>220</v>
      </c>
      <c r="J4" s="5094"/>
      <c r="K4" s="19" t="s">
        <v>5306</v>
      </c>
      <c r="L4" s="86"/>
    </row>
    <row r="5" spans="1:12" ht="102.75" customHeight="1" thickBot="1">
      <c r="A5" s="5086" t="s">
        <v>221</v>
      </c>
      <c r="B5" s="5087"/>
      <c r="C5" s="5090" t="s">
        <v>3564</v>
      </c>
      <c r="D5" s="5091"/>
      <c r="E5" s="5091"/>
      <c r="F5" s="5092"/>
      <c r="G5" s="5221" t="s">
        <v>3563</v>
      </c>
      <c r="H5" s="5222"/>
      <c r="I5" s="5093" t="s">
        <v>325</v>
      </c>
      <c r="J5" s="5094"/>
      <c r="K5" s="20" t="s">
        <v>3881</v>
      </c>
      <c r="L5" s="86"/>
    </row>
    <row r="6" spans="1:12" s="16" customFormat="1" ht="33.75" customHeight="1" thickTop="1" thickBot="1">
      <c r="A6" s="33" t="s">
        <v>1</v>
      </c>
      <c r="B6" s="34" t="s">
        <v>0</v>
      </c>
      <c r="C6" s="34" t="s">
        <v>2</v>
      </c>
      <c r="D6" s="34" t="s">
        <v>3</v>
      </c>
      <c r="E6" s="34" t="s">
        <v>4</v>
      </c>
      <c r="F6" s="34" t="s">
        <v>5</v>
      </c>
      <c r="G6" s="34" t="s">
        <v>6</v>
      </c>
      <c r="H6" s="34" t="s">
        <v>7</v>
      </c>
      <c r="I6" s="34" t="s">
        <v>8</v>
      </c>
      <c r="J6" s="34" t="s">
        <v>9</v>
      </c>
      <c r="K6" s="35" t="s">
        <v>10</v>
      </c>
      <c r="L6" s="36"/>
    </row>
    <row r="7" spans="1:12" ht="20.100000000000001" customHeight="1" thickTop="1">
      <c r="A7" s="1">
        <v>40615</v>
      </c>
      <c r="B7" s="2" t="s">
        <v>143</v>
      </c>
      <c r="C7" s="2"/>
      <c r="D7" s="2"/>
      <c r="E7" s="2"/>
      <c r="F7" s="2"/>
      <c r="G7" s="2"/>
      <c r="H7" s="3">
        <v>5720</v>
      </c>
      <c r="I7" s="3">
        <v>100</v>
      </c>
      <c r="J7" s="2"/>
      <c r="K7" s="12" t="s">
        <v>37</v>
      </c>
    </row>
    <row r="8" spans="1:12" ht="20.100000000000001" customHeight="1">
      <c r="A8" s="4">
        <v>40669</v>
      </c>
      <c r="B8" s="28" t="s">
        <v>16</v>
      </c>
      <c r="C8" s="105">
        <v>77</v>
      </c>
      <c r="D8" s="105">
        <v>69</v>
      </c>
      <c r="E8" s="105">
        <v>10</v>
      </c>
      <c r="F8" s="105">
        <v>12</v>
      </c>
      <c r="G8" s="105">
        <v>150</v>
      </c>
      <c r="H8" s="105"/>
      <c r="I8" s="105"/>
      <c r="J8" s="105"/>
      <c r="K8" s="15" t="s">
        <v>46</v>
      </c>
    </row>
    <row r="9" spans="1:12" ht="20.100000000000001" customHeight="1">
      <c r="A9" s="1">
        <v>40741</v>
      </c>
      <c r="B9" s="2" t="s">
        <v>143</v>
      </c>
      <c r="C9" s="3"/>
      <c r="D9" s="3"/>
      <c r="E9" s="3"/>
      <c r="F9" s="3"/>
      <c r="G9" s="3"/>
      <c r="H9" s="3">
        <v>5745</v>
      </c>
      <c r="I9" s="3">
        <v>78</v>
      </c>
      <c r="J9" s="3"/>
      <c r="K9" s="12" t="s">
        <v>79</v>
      </c>
    </row>
    <row r="10" spans="1:12" ht="48" customHeight="1">
      <c r="A10" s="1">
        <v>40827</v>
      </c>
      <c r="B10" s="2" t="s">
        <v>12</v>
      </c>
      <c r="C10" s="4630" t="s">
        <v>118</v>
      </c>
      <c r="D10" s="4631"/>
      <c r="E10" s="4631"/>
      <c r="F10" s="4631"/>
      <c r="G10" s="4631"/>
      <c r="H10" s="4631"/>
      <c r="I10" s="4631"/>
      <c r="J10" s="4632"/>
      <c r="K10" s="1658" t="s">
        <v>2571</v>
      </c>
    </row>
    <row r="11" spans="1:12" ht="45" customHeight="1">
      <c r="A11" s="1">
        <v>40831</v>
      </c>
      <c r="B11" s="2" t="s">
        <v>12</v>
      </c>
      <c r="C11" s="4633" t="s">
        <v>119</v>
      </c>
      <c r="D11" s="4634"/>
      <c r="E11" s="4634"/>
      <c r="F11" s="4634"/>
      <c r="G11" s="4634"/>
      <c r="H11" s="4634"/>
      <c r="I11" s="4634"/>
      <c r="J11" s="4635"/>
    </row>
    <row r="12" spans="1:12" ht="54" customHeight="1">
      <c r="A12" s="1943">
        <v>40836</v>
      </c>
      <c r="B12" s="1944" t="s">
        <v>34</v>
      </c>
      <c r="C12" s="4770" t="s">
        <v>247</v>
      </c>
      <c r="D12" s="4780"/>
      <c r="E12" s="4780"/>
      <c r="F12" s="4780"/>
      <c r="G12" s="4780"/>
      <c r="H12" s="4780"/>
      <c r="I12" s="4780"/>
      <c r="J12" s="4781"/>
      <c r="K12" s="1946"/>
    </row>
    <row r="13" spans="1:12">
      <c r="A13" s="1">
        <v>40848</v>
      </c>
      <c r="B13" s="2" t="s">
        <v>12</v>
      </c>
      <c r="C13" s="4630" t="s">
        <v>126</v>
      </c>
      <c r="D13" s="4631"/>
      <c r="E13" s="4631"/>
      <c r="F13" s="4631"/>
      <c r="G13" s="4631"/>
      <c r="H13" s="4631"/>
      <c r="I13" s="4631"/>
      <c r="J13" s="4632"/>
    </row>
    <row r="14" spans="1:12" ht="20.100000000000001" customHeight="1">
      <c r="A14" s="1">
        <v>40854</v>
      </c>
      <c r="B14" s="2" t="s">
        <v>12</v>
      </c>
      <c r="C14" s="4630" t="s">
        <v>126</v>
      </c>
      <c r="D14" s="4631"/>
      <c r="E14" s="4631"/>
      <c r="F14" s="4631"/>
      <c r="G14" s="4631"/>
      <c r="H14" s="4631"/>
      <c r="I14" s="4631"/>
      <c r="J14" s="4632"/>
    </row>
    <row r="15" spans="1:12" ht="20.25" customHeight="1">
      <c r="A15" s="1">
        <v>40881</v>
      </c>
      <c r="B15" s="2" t="s">
        <v>14</v>
      </c>
      <c r="C15" s="4633" t="s">
        <v>137</v>
      </c>
      <c r="D15" s="4634"/>
      <c r="E15" s="4634"/>
      <c r="F15" s="4634"/>
      <c r="G15" s="4634"/>
      <c r="H15" s="4634"/>
      <c r="I15" s="4634"/>
      <c r="J15" s="4635"/>
    </row>
    <row r="16" spans="1:12" ht="20.100000000000001" customHeight="1">
      <c r="A16" s="4">
        <v>40900</v>
      </c>
      <c r="B16" s="28" t="s">
        <v>16</v>
      </c>
      <c r="C16" s="105">
        <v>45</v>
      </c>
      <c r="D16" s="23">
        <f>+C16*(100-E16)/100</f>
        <v>40.5</v>
      </c>
      <c r="E16" s="105">
        <v>10</v>
      </c>
      <c r="F16" s="105" t="s">
        <v>70</v>
      </c>
      <c r="G16" s="105">
        <v>140</v>
      </c>
      <c r="H16" s="105"/>
      <c r="I16" s="105"/>
      <c r="J16" s="105"/>
      <c r="K16" s="15" t="s">
        <v>49</v>
      </c>
    </row>
    <row r="17" spans="1:11" ht="20.100000000000001" customHeight="1" thickBot="1">
      <c r="A17" s="54">
        <v>40903</v>
      </c>
      <c r="B17" s="55" t="s">
        <v>143</v>
      </c>
      <c r="C17" s="56"/>
      <c r="D17" s="63"/>
      <c r="E17" s="56"/>
      <c r="F17" s="56"/>
      <c r="G17" s="56"/>
      <c r="H17" s="56">
        <v>5520</v>
      </c>
      <c r="I17" s="56">
        <v>89</v>
      </c>
      <c r="J17" s="56"/>
      <c r="K17" s="57" t="s">
        <v>150</v>
      </c>
    </row>
    <row r="18" spans="1:11" ht="20.100000000000001" customHeight="1" thickTop="1">
      <c r="A18" s="40">
        <v>41008</v>
      </c>
      <c r="B18" s="51" t="s">
        <v>143</v>
      </c>
      <c r="C18" s="52"/>
      <c r="D18" s="62">
        <f>+C18*(100-E18)/100</f>
        <v>0</v>
      </c>
      <c r="E18" s="52"/>
      <c r="F18" s="52"/>
      <c r="G18" s="52"/>
      <c r="H18" s="52">
        <v>5620</v>
      </c>
      <c r="I18" s="52">
        <v>70</v>
      </c>
      <c r="J18" s="52"/>
      <c r="K18" s="53" t="s">
        <v>171</v>
      </c>
    </row>
    <row r="19" spans="1:11" ht="20.100000000000001" customHeight="1">
      <c r="A19" s="1">
        <v>41011</v>
      </c>
      <c r="B19" s="2" t="s">
        <v>27</v>
      </c>
      <c r="C19" s="4644" t="s">
        <v>185</v>
      </c>
      <c r="D19" s="4645"/>
      <c r="E19" s="4645"/>
      <c r="F19" s="4645"/>
      <c r="G19" s="4645"/>
      <c r="H19" s="4645"/>
      <c r="I19" s="4645"/>
      <c r="J19" s="4646"/>
    </row>
    <row r="20" spans="1:11" ht="20.100000000000001" customHeight="1">
      <c r="A20" s="4">
        <v>41105</v>
      </c>
      <c r="B20" s="28" t="s">
        <v>154</v>
      </c>
      <c r="C20" s="4680" t="s">
        <v>155</v>
      </c>
      <c r="D20" s="4681"/>
      <c r="E20" s="4681"/>
      <c r="F20" s="4681"/>
      <c r="G20" s="4681"/>
      <c r="H20" s="4681"/>
      <c r="I20" s="4681"/>
      <c r="J20" s="4682"/>
      <c r="K20" s="15"/>
    </row>
    <row r="21" spans="1:11" ht="20.100000000000001" customHeight="1">
      <c r="A21" s="1">
        <v>41165</v>
      </c>
      <c r="B21" s="2" t="s">
        <v>12</v>
      </c>
      <c r="C21" s="4644" t="s">
        <v>206</v>
      </c>
      <c r="D21" s="4645"/>
      <c r="E21" s="4645"/>
      <c r="F21" s="4645"/>
      <c r="G21" s="4645"/>
      <c r="H21" s="4645"/>
      <c r="I21" s="4645"/>
      <c r="J21" s="4646"/>
    </row>
    <row r="22" spans="1:11" ht="20.100000000000001" customHeight="1">
      <c r="A22" s="1">
        <v>41192</v>
      </c>
      <c r="B22" s="2" t="s">
        <v>143</v>
      </c>
      <c r="C22" s="3"/>
      <c r="D22" s="27"/>
      <c r="E22" s="3"/>
      <c r="F22" s="3"/>
      <c r="G22" s="3"/>
      <c r="H22" s="3">
        <v>5690</v>
      </c>
      <c r="I22" s="3">
        <v>96</v>
      </c>
      <c r="J22" s="3"/>
      <c r="K22" s="97" t="s">
        <v>412</v>
      </c>
    </row>
    <row r="23" spans="1:11" ht="20.100000000000001" customHeight="1" thickBot="1">
      <c r="A23" s="54">
        <v>41194</v>
      </c>
      <c r="B23" s="55" t="s">
        <v>16</v>
      </c>
      <c r="C23" s="118">
        <v>125</v>
      </c>
      <c r="D23" s="63">
        <f>+C23*(100-E23)/100</f>
        <v>112.5</v>
      </c>
      <c r="E23" s="118">
        <v>10</v>
      </c>
      <c r="F23" s="118"/>
      <c r="G23" s="118">
        <v>115</v>
      </c>
      <c r="H23" s="118"/>
      <c r="I23" s="118"/>
      <c r="J23" s="118"/>
      <c r="K23" s="57" t="s">
        <v>49</v>
      </c>
    </row>
    <row r="24" spans="1:11" ht="20.100000000000001" customHeight="1" thickTop="1">
      <c r="A24" s="40">
        <v>41282</v>
      </c>
      <c r="B24" s="51" t="s">
        <v>143</v>
      </c>
      <c r="C24" s="52"/>
      <c r="D24" s="62"/>
      <c r="E24" s="52"/>
      <c r="F24" s="52"/>
      <c r="G24" s="52"/>
      <c r="H24" s="52">
        <v>5670</v>
      </c>
      <c r="I24" s="52">
        <v>87</v>
      </c>
      <c r="J24" s="52"/>
      <c r="K24" s="53"/>
    </row>
    <row r="25" spans="1:11" ht="20.100000000000001" customHeight="1">
      <c r="A25" s="1">
        <v>41311</v>
      </c>
      <c r="B25" s="2" t="s">
        <v>16</v>
      </c>
      <c r="C25" s="3">
        <v>120</v>
      </c>
      <c r="D25" s="92">
        <f>+C25*(100-E25)/100</f>
        <v>108</v>
      </c>
      <c r="E25" s="3">
        <v>10</v>
      </c>
      <c r="F25" s="3"/>
      <c r="G25" s="3">
        <v>115</v>
      </c>
      <c r="H25" s="3"/>
      <c r="I25" s="3"/>
      <c r="J25" s="3"/>
      <c r="K25" s="12" t="s">
        <v>20</v>
      </c>
    </row>
    <row r="26" spans="1:11" ht="20.100000000000001" customHeight="1">
      <c r="A26" s="1">
        <v>41450</v>
      </c>
      <c r="B26" s="2" t="s">
        <v>12</v>
      </c>
      <c r="C26" s="4644" t="s">
        <v>156</v>
      </c>
      <c r="D26" s="4645"/>
      <c r="E26" s="4645"/>
      <c r="F26" s="4645"/>
      <c r="G26" s="4645"/>
      <c r="H26" s="4645"/>
      <c r="I26" s="4645"/>
      <c r="J26" s="4646"/>
    </row>
    <row r="27" spans="1:11">
      <c r="A27" s="1">
        <v>41469</v>
      </c>
      <c r="B27" s="11" t="s">
        <v>16</v>
      </c>
      <c r="C27" s="3">
        <v>120</v>
      </c>
      <c r="D27" s="92">
        <f>+C27*(100-E27)/100</f>
        <v>108</v>
      </c>
      <c r="E27" s="3">
        <v>10</v>
      </c>
      <c r="F27" s="3"/>
      <c r="G27" s="3">
        <v>110</v>
      </c>
      <c r="H27" s="3"/>
      <c r="I27" s="3"/>
      <c r="J27" s="3"/>
      <c r="K27" s="12" t="s">
        <v>20</v>
      </c>
    </row>
    <row r="28" spans="1:11" ht="20.100000000000001" customHeight="1">
      <c r="A28" s="1">
        <v>41544</v>
      </c>
      <c r="B28" s="2" t="s">
        <v>143</v>
      </c>
      <c r="C28" s="3"/>
      <c r="D28" s="92"/>
      <c r="E28" s="3"/>
      <c r="F28" s="3"/>
      <c r="G28" s="3"/>
      <c r="H28" s="3">
        <v>5750</v>
      </c>
      <c r="I28" s="3">
        <v>100</v>
      </c>
      <c r="J28" s="3"/>
      <c r="K28" s="12" t="s">
        <v>411</v>
      </c>
    </row>
    <row r="29" spans="1:11" ht="16.5" customHeight="1" thickBot="1">
      <c r="A29" s="24">
        <v>41623</v>
      </c>
      <c r="B29" s="26" t="s">
        <v>12</v>
      </c>
      <c r="C29" s="5126" t="s">
        <v>156</v>
      </c>
      <c r="D29" s="5127"/>
      <c r="E29" s="5127"/>
      <c r="F29" s="5127"/>
      <c r="G29" s="5127"/>
      <c r="H29" s="5127"/>
      <c r="I29" s="5127"/>
      <c r="J29" s="5128"/>
      <c r="K29" s="43"/>
    </row>
    <row r="30" spans="1:11" ht="16.5" thickTop="1">
      <c r="A30" s="44">
        <v>41667</v>
      </c>
      <c r="B30" s="45" t="s">
        <v>16</v>
      </c>
      <c r="C30" s="172">
        <v>140</v>
      </c>
      <c r="D30" s="173">
        <f>+C30*(100-E30)/100</f>
        <v>126</v>
      </c>
      <c r="E30" s="172">
        <v>10</v>
      </c>
      <c r="F30" s="172"/>
      <c r="G30" s="172">
        <v>140</v>
      </c>
      <c r="H30" s="172"/>
      <c r="I30" s="172"/>
      <c r="J30" s="172"/>
      <c r="K30" s="46" t="s">
        <v>283</v>
      </c>
    </row>
    <row r="31" spans="1:11" ht="20.100000000000001" customHeight="1">
      <c r="A31" s="1">
        <v>41716</v>
      </c>
      <c r="B31" s="2" t="s">
        <v>143</v>
      </c>
      <c r="C31" s="3"/>
      <c r="D31" s="92"/>
      <c r="E31" s="3"/>
      <c r="F31" s="3"/>
      <c r="G31" s="3"/>
      <c r="H31" s="3">
        <v>5685</v>
      </c>
      <c r="I31" s="3">
        <v>80</v>
      </c>
      <c r="J31" s="3"/>
      <c r="K31" s="12" t="s">
        <v>341</v>
      </c>
    </row>
    <row r="32" spans="1:11">
      <c r="A32" s="4">
        <v>41759</v>
      </c>
      <c r="B32" s="28" t="s">
        <v>16</v>
      </c>
      <c r="C32" s="174">
        <v>85</v>
      </c>
      <c r="D32" s="23">
        <f>+C32*(100-E32)/100</f>
        <v>76.5</v>
      </c>
      <c r="E32" s="174">
        <v>10</v>
      </c>
      <c r="F32" s="174"/>
      <c r="G32" s="174">
        <v>40</v>
      </c>
      <c r="H32" s="174"/>
      <c r="I32" s="174"/>
      <c r="J32" s="174"/>
      <c r="K32" s="15" t="s">
        <v>20</v>
      </c>
    </row>
    <row r="33" spans="1:12" ht="20.100000000000001" customHeight="1">
      <c r="A33" s="1">
        <v>41808</v>
      </c>
      <c r="B33" s="2" t="s">
        <v>143</v>
      </c>
      <c r="C33" s="3"/>
      <c r="D33" s="92"/>
      <c r="E33" s="3"/>
      <c r="F33" s="3"/>
      <c r="G33" s="3"/>
      <c r="H33" s="3">
        <v>5744</v>
      </c>
      <c r="I33" s="3">
        <v>92</v>
      </c>
      <c r="J33" s="3"/>
      <c r="K33" s="12" t="s">
        <v>410</v>
      </c>
    </row>
    <row r="34" spans="1:12" ht="20.100000000000001" customHeight="1">
      <c r="A34" s="1">
        <v>41873</v>
      </c>
      <c r="B34" s="2" t="s">
        <v>16</v>
      </c>
      <c r="C34" s="3">
        <v>120</v>
      </c>
      <c r="D34" s="92">
        <f>+C34*(100-E34)/100</f>
        <v>108</v>
      </c>
      <c r="E34" s="3">
        <v>10</v>
      </c>
      <c r="F34" s="3"/>
      <c r="G34" s="3">
        <v>140</v>
      </c>
      <c r="H34" s="3"/>
      <c r="I34" s="3"/>
      <c r="J34" s="3"/>
      <c r="K34" s="12" t="s">
        <v>20</v>
      </c>
    </row>
    <row r="35" spans="1:12" ht="16.5" thickBot="1">
      <c r="A35" s="212">
        <v>41994</v>
      </c>
      <c r="B35" s="214" t="s">
        <v>16</v>
      </c>
      <c r="C35" s="218">
        <v>105</v>
      </c>
      <c r="D35" s="42">
        <f>+C35*(100-E35)/100</f>
        <v>94.5</v>
      </c>
      <c r="E35" s="218">
        <v>10</v>
      </c>
      <c r="F35" s="218"/>
      <c r="G35" s="218">
        <v>110</v>
      </c>
      <c r="H35" s="218"/>
      <c r="I35" s="218"/>
      <c r="J35" s="218"/>
      <c r="K35" s="43" t="s">
        <v>283</v>
      </c>
    </row>
    <row r="36" spans="1:12" ht="20.100000000000001" customHeight="1" thickTop="1">
      <c r="A36" s="47">
        <v>42049</v>
      </c>
      <c r="B36" s="48" t="s">
        <v>16</v>
      </c>
      <c r="C36" s="219">
        <v>120</v>
      </c>
      <c r="D36" s="128">
        <f>+C36*(100-E36)/100</f>
        <v>108</v>
      </c>
      <c r="E36" s="219">
        <v>10</v>
      </c>
      <c r="F36" s="219"/>
      <c r="G36" s="219">
        <v>150</v>
      </c>
      <c r="H36" s="219"/>
      <c r="I36" s="219"/>
      <c r="J36" s="219"/>
      <c r="K36" s="50" t="s">
        <v>283</v>
      </c>
    </row>
    <row r="37" spans="1:12" ht="20.100000000000001" customHeight="1">
      <c r="A37" s="1">
        <v>42050</v>
      </c>
      <c r="B37" s="221" t="s">
        <v>143</v>
      </c>
      <c r="C37" s="3"/>
      <c r="D37" s="92"/>
      <c r="E37" s="3"/>
      <c r="F37" s="3"/>
      <c r="G37" s="3"/>
      <c r="H37" s="3">
        <v>5685</v>
      </c>
      <c r="I37" s="3">
        <v>98</v>
      </c>
      <c r="J37" s="3"/>
      <c r="K37" s="12" t="s">
        <v>341</v>
      </c>
    </row>
    <row r="38" spans="1:12">
      <c r="A38" s="1">
        <v>42081</v>
      </c>
      <c r="B38" s="231" t="s">
        <v>16</v>
      </c>
      <c r="C38" s="3">
        <v>90</v>
      </c>
      <c r="D38" s="92">
        <f>+C38*(100-E38)/100</f>
        <v>81</v>
      </c>
      <c r="E38" s="3">
        <v>10</v>
      </c>
      <c r="F38" s="3"/>
      <c r="G38" s="3">
        <v>170</v>
      </c>
      <c r="H38" s="3"/>
      <c r="I38" s="3"/>
      <c r="J38" s="3"/>
      <c r="K38" s="12" t="s">
        <v>283</v>
      </c>
    </row>
    <row r="39" spans="1:12">
      <c r="A39" s="1">
        <v>42180</v>
      </c>
      <c r="B39" s="577" t="s">
        <v>16</v>
      </c>
      <c r="C39" s="3">
        <v>85</v>
      </c>
      <c r="D39" s="92">
        <f>+C39*(100-E39)/100</f>
        <v>76.5</v>
      </c>
      <c r="E39" s="3">
        <v>10</v>
      </c>
      <c r="F39" s="3"/>
      <c r="G39" s="3">
        <v>145</v>
      </c>
      <c r="H39" s="3"/>
      <c r="I39" s="3"/>
      <c r="J39" s="3"/>
      <c r="K39" s="12" t="s">
        <v>1985</v>
      </c>
    </row>
    <row r="40" spans="1:12" ht="20.100000000000001" customHeight="1">
      <c r="A40" s="4">
        <v>42273</v>
      </c>
      <c r="B40" s="28" t="s">
        <v>16</v>
      </c>
      <c r="C40" s="910">
        <v>55</v>
      </c>
      <c r="D40" s="23">
        <f>+C40*(100-E40)/100</f>
        <v>49.5</v>
      </c>
      <c r="E40" s="910">
        <v>10</v>
      </c>
      <c r="F40" s="910"/>
      <c r="G40" s="910">
        <v>140</v>
      </c>
      <c r="H40" s="910"/>
      <c r="I40" s="910"/>
      <c r="J40" s="910"/>
      <c r="K40" s="15" t="s">
        <v>2152</v>
      </c>
    </row>
    <row r="41" spans="1:12" ht="20.100000000000001" customHeight="1">
      <c r="A41" s="4">
        <v>42277</v>
      </c>
      <c r="B41" s="28" t="s">
        <v>16</v>
      </c>
      <c r="C41" s="910">
        <v>55</v>
      </c>
      <c r="D41" s="23">
        <f>+C41*(100-E41)/100</f>
        <v>49.5</v>
      </c>
      <c r="E41" s="910">
        <v>10</v>
      </c>
      <c r="F41" s="910"/>
      <c r="G41" s="910">
        <v>130</v>
      </c>
      <c r="H41" s="910"/>
      <c r="I41" s="910"/>
      <c r="J41" s="910"/>
      <c r="K41" s="15" t="s">
        <v>49</v>
      </c>
    </row>
    <row r="42" spans="1:12" ht="20.100000000000001" customHeight="1" thickBot="1">
      <c r="A42" s="1437">
        <v>42306</v>
      </c>
      <c r="B42" s="1440" t="s">
        <v>143</v>
      </c>
      <c r="C42" s="218"/>
      <c r="D42" s="42"/>
      <c r="E42" s="218"/>
      <c r="F42" s="218"/>
      <c r="G42" s="218"/>
      <c r="H42" s="218">
        <v>5735</v>
      </c>
      <c r="I42" s="218">
        <v>100</v>
      </c>
      <c r="J42" s="218"/>
      <c r="K42" s="43" t="s">
        <v>2219</v>
      </c>
    </row>
    <row r="43" spans="1:12" ht="20.100000000000001" customHeight="1" thickTop="1">
      <c r="A43" s="1766">
        <v>42379</v>
      </c>
      <c r="B43" s="48" t="s">
        <v>16</v>
      </c>
      <c r="C43" s="219">
        <v>100</v>
      </c>
      <c r="D43" s="128">
        <f>+C43*(100-E43)/100</f>
        <v>90</v>
      </c>
      <c r="E43" s="219">
        <v>10</v>
      </c>
      <c r="F43" s="219"/>
      <c r="G43" s="219">
        <v>140</v>
      </c>
      <c r="H43" s="219"/>
      <c r="I43" s="219"/>
      <c r="J43" s="219"/>
      <c r="K43" s="1767" t="s">
        <v>20</v>
      </c>
      <c r="L43" s="86"/>
    </row>
    <row r="44" spans="1:12" ht="21" customHeight="1">
      <c r="A44" s="1506">
        <v>42380</v>
      </c>
      <c r="B44" s="1505" t="s">
        <v>143</v>
      </c>
      <c r="C44" s="1502"/>
      <c r="D44" s="1504"/>
      <c r="E44" s="1502"/>
      <c r="F44" s="1502"/>
      <c r="G44" s="1502"/>
      <c r="H44" s="1502">
        <v>5680</v>
      </c>
      <c r="I44" s="1502">
        <v>95</v>
      </c>
      <c r="J44" s="1502"/>
      <c r="K44" s="1477" t="s">
        <v>2384</v>
      </c>
      <c r="L44" s="86"/>
    </row>
    <row r="45" spans="1:12" ht="20.100000000000001" customHeight="1">
      <c r="A45" s="1476">
        <v>42381</v>
      </c>
      <c r="B45" s="1505" t="s">
        <v>16</v>
      </c>
      <c r="C45" s="1502">
        <v>90</v>
      </c>
      <c r="D45" s="1504">
        <f>+C45*(100-E45)/100</f>
        <v>81</v>
      </c>
      <c r="E45" s="1502">
        <v>10</v>
      </c>
      <c r="F45" s="1502"/>
      <c r="G45" s="1502">
        <v>160</v>
      </c>
      <c r="H45" s="1502"/>
      <c r="I45" s="1502"/>
      <c r="J45" s="1502"/>
      <c r="K45" s="1477" t="s">
        <v>2377</v>
      </c>
      <c r="L45" s="86"/>
    </row>
    <row r="46" spans="1:12" ht="20.100000000000001" customHeight="1">
      <c r="A46" s="1476">
        <v>42436</v>
      </c>
      <c r="B46" s="1505" t="s">
        <v>27</v>
      </c>
      <c r="C46" s="5209" t="s">
        <v>3666</v>
      </c>
      <c r="D46" s="5210"/>
      <c r="E46" s="5210"/>
      <c r="F46" s="5210"/>
      <c r="G46" s="5210"/>
      <c r="H46" s="5210"/>
      <c r="I46" s="5210"/>
      <c r="J46" s="5211"/>
      <c r="K46" s="1477"/>
      <c r="L46" s="86"/>
    </row>
    <row r="47" spans="1:12">
      <c r="A47" s="1476">
        <v>42509</v>
      </c>
      <c r="B47" s="1505" t="s">
        <v>12</v>
      </c>
      <c r="C47" s="4630" t="s">
        <v>3309</v>
      </c>
      <c r="D47" s="4631"/>
      <c r="E47" s="4631"/>
      <c r="F47" s="4631"/>
      <c r="G47" s="4631"/>
      <c r="H47" s="4631"/>
      <c r="I47" s="4631"/>
      <c r="J47" s="4632"/>
      <c r="K47" s="1477"/>
      <c r="L47" s="86"/>
    </row>
    <row r="48" spans="1:12" ht="20.100000000000001" customHeight="1">
      <c r="A48" s="1476">
        <v>42511</v>
      </c>
      <c r="B48" s="1505" t="s">
        <v>12</v>
      </c>
      <c r="C48" s="4630" t="s">
        <v>3314</v>
      </c>
      <c r="D48" s="4631"/>
      <c r="E48" s="4631"/>
      <c r="F48" s="4631"/>
      <c r="G48" s="4631"/>
      <c r="H48" s="4631"/>
      <c r="I48" s="4631"/>
      <c r="J48" s="4632"/>
      <c r="K48" s="1477"/>
      <c r="L48" s="86"/>
    </row>
    <row r="49" spans="1:12">
      <c r="A49" s="1476">
        <v>42517</v>
      </c>
      <c r="B49" s="1505" t="s">
        <v>12</v>
      </c>
      <c r="C49" s="4644" t="s">
        <v>3316</v>
      </c>
      <c r="D49" s="4645"/>
      <c r="E49" s="4645"/>
      <c r="F49" s="4645"/>
      <c r="G49" s="4645"/>
      <c r="H49" s="4645"/>
      <c r="I49" s="4645"/>
      <c r="J49" s="4646"/>
      <c r="K49" s="1477"/>
      <c r="L49" s="86"/>
    </row>
    <row r="50" spans="1:12">
      <c r="A50" s="1481">
        <v>42523</v>
      </c>
      <c r="B50" s="28" t="s">
        <v>143</v>
      </c>
      <c r="C50" s="1503"/>
      <c r="D50" s="23"/>
      <c r="E50" s="1503"/>
      <c r="F50" s="1503"/>
      <c r="G50" s="1503"/>
      <c r="H50" s="1503">
        <v>5535</v>
      </c>
      <c r="I50" s="1503">
        <v>100</v>
      </c>
      <c r="J50" s="1503"/>
      <c r="K50" s="1483" t="s">
        <v>407</v>
      </c>
      <c r="L50" s="86"/>
    </row>
    <row r="51" spans="1:12" ht="15.75" customHeight="1">
      <c r="A51" s="1490">
        <v>42532</v>
      </c>
      <c r="B51" s="521" t="s">
        <v>12</v>
      </c>
      <c r="C51" s="4644" t="s">
        <v>445</v>
      </c>
      <c r="D51" s="4645"/>
      <c r="E51" s="4645"/>
      <c r="F51" s="4645"/>
      <c r="G51" s="4645"/>
      <c r="H51" s="4645"/>
      <c r="I51" s="4645"/>
      <c r="J51" s="4646"/>
      <c r="K51" s="1477"/>
      <c r="L51" s="86"/>
    </row>
    <row r="52" spans="1:12">
      <c r="A52" s="1481">
        <v>42548</v>
      </c>
      <c r="B52" s="28" t="s">
        <v>16</v>
      </c>
      <c r="C52" s="1503">
        <v>50</v>
      </c>
      <c r="D52" s="23">
        <f>+C52*(100-E52)/100</f>
        <v>45</v>
      </c>
      <c r="E52" s="1503">
        <v>10</v>
      </c>
      <c r="F52" s="1503"/>
      <c r="G52" s="1503">
        <v>125</v>
      </c>
      <c r="H52" s="1503"/>
      <c r="I52" s="1503"/>
      <c r="J52" s="1503"/>
      <c r="K52" s="1483" t="s">
        <v>3801</v>
      </c>
      <c r="L52" s="86"/>
    </row>
    <row r="53" spans="1:12" ht="36" customHeight="1">
      <c r="A53" s="1476">
        <v>42552</v>
      </c>
      <c r="B53" s="1505" t="s">
        <v>12</v>
      </c>
      <c r="C53" s="4627" t="s">
        <v>324</v>
      </c>
      <c r="D53" s="4628"/>
      <c r="E53" s="4628"/>
      <c r="F53" s="4628"/>
      <c r="G53" s="4628"/>
      <c r="H53" s="4628"/>
      <c r="I53" s="4628"/>
      <c r="J53" s="4629"/>
      <c r="K53" s="1477"/>
      <c r="L53" s="86"/>
    </row>
    <row r="54" spans="1:12" ht="63.75" customHeight="1">
      <c r="A54" s="1476">
        <v>42557</v>
      </c>
      <c r="B54" s="1505" t="s">
        <v>12</v>
      </c>
      <c r="C54" s="4633" t="s">
        <v>3401</v>
      </c>
      <c r="D54" s="4634"/>
      <c r="E54" s="4634"/>
      <c r="F54" s="4634"/>
      <c r="G54" s="4634"/>
      <c r="H54" s="4634"/>
      <c r="I54" s="4634"/>
      <c r="J54" s="4635"/>
      <c r="K54" s="1477"/>
      <c r="L54" s="86"/>
    </row>
    <row r="55" spans="1:12" ht="112.5" customHeight="1">
      <c r="A55" s="1947">
        <v>42646</v>
      </c>
      <c r="B55" s="1944" t="s">
        <v>34</v>
      </c>
      <c r="C55" s="4766" t="s">
        <v>3586</v>
      </c>
      <c r="D55" s="5165"/>
      <c r="E55" s="5165"/>
      <c r="F55" s="5165"/>
      <c r="G55" s="5165"/>
      <c r="H55" s="5165"/>
      <c r="I55" s="5165"/>
      <c r="J55" s="5214"/>
      <c r="K55" s="1948" t="s">
        <v>3979</v>
      </c>
      <c r="L55" s="86"/>
    </row>
    <row r="56" spans="1:12" ht="24.75" customHeight="1">
      <c r="A56" s="1476">
        <v>42704</v>
      </c>
      <c r="B56" s="1505" t="s">
        <v>16</v>
      </c>
      <c r="C56" s="1502">
        <v>180</v>
      </c>
      <c r="D56" s="1504">
        <f>+C56*(100-E56)/100</f>
        <v>45</v>
      </c>
      <c r="E56" s="1502">
        <v>75</v>
      </c>
      <c r="F56" s="1502"/>
      <c r="G56" s="1502">
        <v>120</v>
      </c>
      <c r="H56" s="1502"/>
      <c r="I56" s="1502"/>
      <c r="J56" s="1502"/>
      <c r="K56" s="1484" t="s">
        <v>3738</v>
      </c>
      <c r="L56" s="86"/>
    </row>
    <row r="57" spans="1:12" ht="20.100000000000001" customHeight="1" thickBot="1">
      <c r="A57" s="1738">
        <v>42725</v>
      </c>
      <c r="B57" s="1732" t="s">
        <v>12</v>
      </c>
      <c r="C57" s="5158" t="s">
        <v>3314</v>
      </c>
      <c r="D57" s="5159"/>
      <c r="E57" s="5159"/>
      <c r="F57" s="5159"/>
      <c r="G57" s="5159"/>
      <c r="H57" s="5159"/>
      <c r="I57" s="5159"/>
      <c r="J57" s="5160"/>
      <c r="K57" s="1701"/>
      <c r="L57" s="86"/>
    </row>
    <row r="58" spans="1:12" ht="25.5" customHeight="1" thickTop="1">
      <c r="A58" s="44">
        <v>42770</v>
      </c>
      <c r="B58" s="45" t="s">
        <v>16</v>
      </c>
      <c r="C58" s="172">
        <v>30</v>
      </c>
      <c r="D58" s="173">
        <f>+C58*(100-E58)/100</f>
        <v>9</v>
      </c>
      <c r="E58" s="172">
        <v>70</v>
      </c>
      <c r="F58" s="172"/>
      <c r="G58" s="172">
        <v>125</v>
      </c>
      <c r="H58" s="172"/>
      <c r="I58" s="172"/>
      <c r="J58" s="172"/>
      <c r="K58" s="46" t="s">
        <v>3870</v>
      </c>
    </row>
    <row r="59" spans="1:12" ht="25.5" customHeight="1">
      <c r="A59" s="4">
        <v>42777</v>
      </c>
      <c r="B59" s="28" t="s">
        <v>16</v>
      </c>
      <c r="C59" s="1558">
        <v>60</v>
      </c>
      <c r="D59" s="23">
        <f>+C59*(100-E59)/100</f>
        <v>18</v>
      </c>
      <c r="E59" s="1558">
        <v>70</v>
      </c>
      <c r="F59" s="1558"/>
      <c r="G59" s="1558">
        <v>140</v>
      </c>
      <c r="H59" s="1558"/>
      <c r="I59" s="1558"/>
      <c r="J59" s="1558"/>
      <c r="K59" s="15" t="s">
        <v>3876</v>
      </c>
    </row>
    <row r="60" spans="1:12" ht="42" customHeight="1">
      <c r="A60" s="1">
        <v>42782</v>
      </c>
      <c r="B60" s="2" t="s">
        <v>15</v>
      </c>
      <c r="C60" s="4627" t="s">
        <v>3882</v>
      </c>
      <c r="D60" s="4628"/>
      <c r="E60" s="4628"/>
      <c r="F60" s="4628"/>
      <c r="G60" s="4628"/>
      <c r="H60" s="4628"/>
      <c r="I60" s="4628"/>
      <c r="J60" s="4629"/>
      <c r="K60" s="1656" t="s">
        <v>3938</v>
      </c>
    </row>
    <row r="61" spans="1:12" ht="24.75" customHeight="1">
      <c r="A61" s="5212">
        <v>42786</v>
      </c>
      <c r="B61" s="1587" t="s">
        <v>4</v>
      </c>
      <c r="C61" s="4627" t="s">
        <v>6118</v>
      </c>
      <c r="D61" s="4628"/>
      <c r="E61" s="4628"/>
      <c r="F61" s="4628"/>
      <c r="G61" s="4628"/>
      <c r="H61" s="4628"/>
      <c r="I61" s="4628"/>
      <c r="J61" s="4629"/>
      <c r="K61" s="13"/>
    </row>
    <row r="62" spans="1:12" ht="30" customHeight="1">
      <c r="A62" s="5213"/>
      <c r="B62" s="6" t="s">
        <v>16</v>
      </c>
      <c r="C62" s="30">
        <v>110</v>
      </c>
      <c r="D62" s="31">
        <f>+C62*(100-E62)/100</f>
        <v>99</v>
      </c>
      <c r="E62" s="30">
        <v>10</v>
      </c>
      <c r="F62" s="30"/>
      <c r="G62" s="30">
        <v>190</v>
      </c>
      <c r="H62" s="30"/>
      <c r="I62" s="30"/>
      <c r="J62" s="30"/>
      <c r="K62" s="116" t="s">
        <v>3937</v>
      </c>
    </row>
    <row r="63" spans="1:12" ht="24" customHeight="1">
      <c r="A63" s="1">
        <v>42789</v>
      </c>
      <c r="B63" s="1579" t="s">
        <v>12</v>
      </c>
      <c r="C63" s="4644" t="s">
        <v>3896</v>
      </c>
      <c r="D63" s="4645"/>
      <c r="E63" s="4645"/>
      <c r="F63" s="4645"/>
      <c r="G63" s="4645"/>
      <c r="H63" s="4645"/>
      <c r="I63" s="4645"/>
      <c r="J63" s="4646"/>
      <c r="K63" s="13"/>
    </row>
    <row r="64" spans="1:12" ht="24" customHeight="1">
      <c r="A64" s="1">
        <v>42790</v>
      </c>
      <c r="B64" s="2" t="s">
        <v>12</v>
      </c>
      <c r="C64" s="4644" t="s">
        <v>3909</v>
      </c>
      <c r="D64" s="4645"/>
      <c r="E64" s="4645"/>
      <c r="F64" s="4645"/>
      <c r="G64" s="4645"/>
      <c r="H64" s="4645"/>
      <c r="I64" s="4645"/>
      <c r="J64" s="4646"/>
      <c r="K64" s="13"/>
    </row>
    <row r="65" spans="1:12" ht="24.75" customHeight="1">
      <c r="A65" s="1">
        <v>42796</v>
      </c>
      <c r="B65" s="1602" t="s">
        <v>16</v>
      </c>
      <c r="C65" s="3">
        <v>100</v>
      </c>
      <c r="D65" s="216">
        <f>+C65*(100-E65)/100</f>
        <v>90</v>
      </c>
      <c r="E65" s="3">
        <v>10</v>
      </c>
      <c r="F65" s="3"/>
      <c r="G65" s="3">
        <v>190</v>
      </c>
      <c r="H65" s="3"/>
      <c r="I65" s="3"/>
      <c r="J65" s="3"/>
      <c r="K65" s="116" t="s">
        <v>3936</v>
      </c>
    </row>
    <row r="66" spans="1:12" s="12" customFormat="1" ht="25.5" customHeight="1">
      <c r="A66" s="1613">
        <v>42802</v>
      </c>
      <c r="B66" s="1614" t="s">
        <v>143</v>
      </c>
      <c r="C66" s="1614"/>
      <c r="D66" s="1612"/>
      <c r="E66" s="1614"/>
      <c r="F66" s="1614"/>
      <c r="G66" s="1614"/>
      <c r="H66" s="1614">
        <v>5760</v>
      </c>
      <c r="I66" s="1614">
        <v>97</v>
      </c>
      <c r="J66" s="1614"/>
      <c r="K66" s="13" t="s">
        <v>3950</v>
      </c>
      <c r="L66" s="17"/>
    </row>
    <row r="67" spans="1:12" ht="20.100000000000001" customHeight="1">
      <c r="A67" s="1">
        <v>42824</v>
      </c>
      <c r="B67" s="2" t="s">
        <v>12</v>
      </c>
      <c r="C67" s="4644" t="s">
        <v>4007</v>
      </c>
      <c r="D67" s="4645"/>
      <c r="E67" s="4645"/>
      <c r="F67" s="4645"/>
      <c r="G67" s="4645"/>
      <c r="H67" s="4645"/>
      <c r="I67" s="4645"/>
      <c r="J67" s="4646"/>
    </row>
    <row r="68" spans="1:12">
      <c r="A68" s="1">
        <v>42839</v>
      </c>
      <c r="B68" s="2" t="s">
        <v>12</v>
      </c>
      <c r="C68" s="4644" t="s">
        <v>4007</v>
      </c>
      <c r="D68" s="4645"/>
      <c r="E68" s="4645"/>
      <c r="F68" s="4645"/>
      <c r="G68" s="4645"/>
      <c r="H68" s="4645"/>
      <c r="I68" s="4645"/>
      <c r="J68" s="4646"/>
    </row>
    <row r="69" spans="1:12">
      <c r="A69" s="1">
        <v>42840</v>
      </c>
      <c r="B69" s="1785" t="s">
        <v>12</v>
      </c>
      <c r="C69" s="4644" t="s">
        <v>3438</v>
      </c>
      <c r="D69" s="4645"/>
      <c r="E69" s="4645"/>
      <c r="F69" s="4645"/>
      <c r="G69" s="4645"/>
      <c r="H69" s="4645"/>
      <c r="I69" s="4645"/>
      <c r="J69" s="4646"/>
    </row>
    <row r="70" spans="1:12">
      <c r="A70" s="4">
        <v>42894</v>
      </c>
      <c r="B70" s="28" t="s">
        <v>16</v>
      </c>
      <c r="C70" s="1848">
        <v>65</v>
      </c>
      <c r="D70" s="23">
        <f>+C70*(100-E70)/100</f>
        <v>42.25</v>
      </c>
      <c r="E70" s="1848">
        <v>35</v>
      </c>
      <c r="F70" s="1848"/>
      <c r="G70" s="1848">
        <v>160</v>
      </c>
      <c r="H70" s="1848"/>
      <c r="I70" s="1848"/>
      <c r="J70" s="1848"/>
      <c r="K70" s="15" t="s">
        <v>3987</v>
      </c>
    </row>
    <row r="71" spans="1:12">
      <c r="A71" s="4642">
        <v>42955</v>
      </c>
      <c r="B71" s="1879" t="s">
        <v>12</v>
      </c>
      <c r="C71" s="4644" t="s">
        <v>4189</v>
      </c>
      <c r="D71" s="4645"/>
      <c r="E71" s="4645"/>
      <c r="F71" s="4645"/>
      <c r="G71" s="4645"/>
      <c r="H71" s="4645"/>
      <c r="I71" s="4645"/>
      <c r="J71" s="4646"/>
    </row>
    <row r="72" spans="1:12">
      <c r="A72" s="4643"/>
      <c r="B72" s="1889" t="s">
        <v>143</v>
      </c>
      <c r="C72" s="1885"/>
      <c r="D72" s="1886"/>
      <c r="E72" s="1886"/>
      <c r="F72" s="1886"/>
      <c r="G72" s="1886"/>
      <c r="H72" s="1886">
        <v>5625</v>
      </c>
      <c r="I72" s="1886">
        <v>89</v>
      </c>
      <c r="J72" s="1887"/>
      <c r="K72" s="12" t="s">
        <v>920</v>
      </c>
    </row>
    <row r="73" spans="1:12">
      <c r="A73" s="1">
        <v>42957</v>
      </c>
      <c r="B73" s="1883" t="s">
        <v>12</v>
      </c>
      <c r="C73" s="4644" t="s">
        <v>4195</v>
      </c>
      <c r="D73" s="4645"/>
      <c r="E73" s="4645"/>
      <c r="F73" s="4645"/>
      <c r="G73" s="4645"/>
      <c r="H73" s="4645"/>
      <c r="I73" s="4645"/>
      <c r="J73" s="4646"/>
    </row>
    <row r="74" spans="1:12">
      <c r="A74" s="1">
        <v>43035</v>
      </c>
      <c r="B74" s="2022" t="s">
        <v>16</v>
      </c>
      <c r="C74" s="3">
        <v>95</v>
      </c>
      <c r="D74" s="216">
        <f>+C74*(100-E74)/100</f>
        <v>57</v>
      </c>
      <c r="E74" s="3">
        <v>40</v>
      </c>
      <c r="F74" s="3"/>
      <c r="G74" s="3">
        <v>180</v>
      </c>
      <c r="H74" s="3"/>
      <c r="I74" s="3"/>
      <c r="J74" s="3"/>
      <c r="K74" s="12" t="s">
        <v>2752</v>
      </c>
    </row>
    <row r="75" spans="1:12" ht="20.100000000000001" customHeight="1">
      <c r="A75" s="1">
        <v>43051</v>
      </c>
      <c r="B75" s="2033" t="s">
        <v>12</v>
      </c>
      <c r="C75" s="4644" t="s">
        <v>4195</v>
      </c>
      <c r="D75" s="4645"/>
      <c r="E75" s="4645"/>
      <c r="F75" s="4645"/>
      <c r="G75" s="4645"/>
      <c r="H75" s="4645"/>
      <c r="I75" s="4645"/>
      <c r="J75" s="4646"/>
    </row>
    <row r="76" spans="1:12">
      <c r="A76" s="1">
        <v>43063</v>
      </c>
      <c r="B76" s="2" t="s">
        <v>12</v>
      </c>
      <c r="C76" s="4644" t="s">
        <v>126</v>
      </c>
      <c r="D76" s="4645"/>
      <c r="E76" s="4645"/>
      <c r="F76" s="4645"/>
      <c r="G76" s="4645"/>
      <c r="H76" s="4645"/>
      <c r="I76" s="4645"/>
      <c r="J76" s="4646"/>
    </row>
    <row r="77" spans="1:12" ht="20.100000000000001" customHeight="1" thickBot="1">
      <c r="A77" s="54">
        <v>43075</v>
      </c>
      <c r="B77" s="55" t="s">
        <v>143</v>
      </c>
      <c r="C77" s="2099"/>
      <c r="D77" s="63"/>
      <c r="E77" s="2099"/>
      <c r="F77" s="2099"/>
      <c r="G77" s="2099"/>
      <c r="H77" s="2099">
        <v>6000</v>
      </c>
      <c r="I77" s="2099">
        <v>100</v>
      </c>
      <c r="J77" s="2099"/>
      <c r="K77" s="57" t="s">
        <v>169</v>
      </c>
    </row>
    <row r="78" spans="1:12" ht="16.5" thickTop="1">
      <c r="A78" s="2095">
        <v>43131</v>
      </c>
      <c r="B78" s="2097" t="s">
        <v>16</v>
      </c>
      <c r="C78" s="52">
        <v>50</v>
      </c>
      <c r="D78" s="62">
        <f>+C78*(100-E78)/100</f>
        <v>27.5</v>
      </c>
      <c r="E78" s="52">
        <v>45</v>
      </c>
      <c r="F78" s="52"/>
      <c r="G78" s="52">
        <v>200</v>
      </c>
      <c r="H78" s="52"/>
      <c r="I78" s="52"/>
      <c r="J78" s="52"/>
      <c r="K78" s="53" t="s">
        <v>3987</v>
      </c>
    </row>
    <row r="79" spans="1:12">
      <c r="A79" s="1">
        <v>43180</v>
      </c>
      <c r="B79" s="2" t="s">
        <v>12</v>
      </c>
      <c r="C79" s="4644" t="s">
        <v>445</v>
      </c>
      <c r="D79" s="4645"/>
      <c r="E79" s="4645"/>
      <c r="F79" s="4645"/>
      <c r="G79" s="4645"/>
      <c r="H79" s="4645"/>
      <c r="I79" s="4645"/>
      <c r="J79" s="4646"/>
    </row>
    <row r="80" spans="1:12" s="800" customFormat="1">
      <c r="A80" s="2269">
        <v>43216</v>
      </c>
      <c r="B80" s="1384" t="s">
        <v>12</v>
      </c>
      <c r="C80" s="4341" t="s">
        <v>4644</v>
      </c>
      <c r="D80" s="4342"/>
      <c r="E80" s="4342"/>
      <c r="F80" s="4342"/>
      <c r="G80" s="4342"/>
      <c r="H80" s="4342"/>
      <c r="I80" s="4342"/>
      <c r="J80" s="4343"/>
      <c r="K80" s="1823"/>
    </row>
    <row r="81" spans="1:11">
      <c r="A81" s="4">
        <v>43217</v>
      </c>
      <c r="B81" s="28" t="s">
        <v>16</v>
      </c>
      <c r="C81" s="2297">
        <v>25</v>
      </c>
      <c r="D81" s="23">
        <f>+C81*(100-E81)/100</f>
        <v>13.75</v>
      </c>
      <c r="E81" s="2297">
        <v>45</v>
      </c>
      <c r="F81" s="2297"/>
      <c r="G81" s="2297">
        <v>170</v>
      </c>
      <c r="H81" s="2297"/>
      <c r="I81" s="2297"/>
      <c r="J81" s="2297"/>
      <c r="K81" s="15" t="s">
        <v>3987</v>
      </c>
    </row>
    <row r="82" spans="1:11">
      <c r="A82" s="1">
        <v>43230</v>
      </c>
      <c r="B82" s="2" t="s">
        <v>12</v>
      </c>
      <c r="C82" s="4630" t="s">
        <v>4667</v>
      </c>
      <c r="D82" s="4631"/>
      <c r="E82" s="4631"/>
      <c r="F82" s="4631"/>
      <c r="G82" s="4631"/>
      <c r="H82" s="4631"/>
      <c r="I82" s="4631"/>
      <c r="J82" s="4632"/>
    </row>
    <row r="83" spans="1:11" ht="20.100000000000001" customHeight="1">
      <c r="A83" s="1">
        <v>43253</v>
      </c>
      <c r="B83" s="2" t="s">
        <v>143</v>
      </c>
      <c r="C83" s="3"/>
      <c r="D83" s="216"/>
      <c r="E83" s="3"/>
      <c r="F83" s="3"/>
      <c r="G83" s="3"/>
      <c r="H83" s="3">
        <v>5910</v>
      </c>
      <c r="I83" s="3">
        <v>100</v>
      </c>
      <c r="J83" s="3"/>
    </row>
    <row r="84" spans="1:11" ht="20.100000000000001" customHeight="1">
      <c r="A84" s="520">
        <v>43272</v>
      </c>
      <c r="B84" s="521" t="s">
        <v>16</v>
      </c>
      <c r="C84" s="3">
        <v>40</v>
      </c>
      <c r="D84" s="216">
        <f>+C84*(100-E84)/100</f>
        <v>22</v>
      </c>
      <c r="E84" s="3">
        <v>45</v>
      </c>
      <c r="F84" s="3"/>
      <c r="G84" s="3">
        <v>125</v>
      </c>
      <c r="H84" s="3"/>
      <c r="I84" s="3"/>
      <c r="J84" s="3"/>
      <c r="K84" s="12" t="s">
        <v>4732</v>
      </c>
    </row>
    <row r="85" spans="1:11" ht="30.75" customHeight="1">
      <c r="A85" s="1">
        <v>43313</v>
      </c>
      <c r="B85" s="2" t="s">
        <v>12</v>
      </c>
      <c r="C85" s="4630" t="s">
        <v>4800</v>
      </c>
      <c r="D85" s="4631"/>
      <c r="E85" s="4631"/>
      <c r="F85" s="4631"/>
      <c r="G85" s="4631"/>
      <c r="H85" s="4631"/>
      <c r="I85" s="4631"/>
      <c r="J85" s="4632"/>
    </row>
    <row r="86" spans="1:11" ht="20.100000000000001" customHeight="1">
      <c r="A86" s="1">
        <v>43382</v>
      </c>
      <c r="B86" s="2" t="s">
        <v>16</v>
      </c>
      <c r="C86" s="3">
        <v>40</v>
      </c>
      <c r="D86" s="216">
        <f t="shared" ref="D86:D107" si="0">+C86*(100-E86)/100</f>
        <v>22</v>
      </c>
      <c r="E86" s="3">
        <v>45</v>
      </c>
      <c r="F86" s="3"/>
      <c r="G86" s="3">
        <v>60</v>
      </c>
      <c r="H86" s="3"/>
      <c r="I86" s="3"/>
      <c r="J86" s="3"/>
      <c r="K86" s="12" t="s">
        <v>4910</v>
      </c>
    </row>
    <row r="87" spans="1:11" ht="20.100000000000001" customHeight="1" thickBot="1">
      <c r="A87" s="2607">
        <v>43422</v>
      </c>
      <c r="B87" s="2608" t="s">
        <v>143</v>
      </c>
      <c r="C87" s="67"/>
      <c r="D87" s="68"/>
      <c r="E87" s="67"/>
      <c r="F87" s="67"/>
      <c r="G87" s="67"/>
      <c r="H87" s="5207" t="s">
        <v>4973</v>
      </c>
      <c r="I87" s="5208"/>
      <c r="J87" s="67"/>
      <c r="K87" s="222" t="s">
        <v>207</v>
      </c>
    </row>
    <row r="88" spans="1:11" ht="20.100000000000001" customHeight="1" thickTop="1">
      <c r="A88" s="47">
        <v>43473</v>
      </c>
      <c r="B88" s="48" t="s">
        <v>16</v>
      </c>
      <c r="C88" s="219">
        <v>50</v>
      </c>
      <c r="D88" s="128">
        <f t="shared" si="0"/>
        <v>15</v>
      </c>
      <c r="E88" s="219">
        <v>70</v>
      </c>
      <c r="F88" s="219"/>
      <c r="G88" s="219">
        <v>160</v>
      </c>
      <c r="H88" s="219"/>
      <c r="I88" s="219"/>
      <c r="J88" s="219"/>
      <c r="K88" s="50" t="s">
        <v>4151</v>
      </c>
    </row>
    <row r="89" spans="1:11" ht="111" customHeight="1">
      <c r="A89" s="1">
        <v>43547</v>
      </c>
      <c r="B89" s="2" t="s">
        <v>12</v>
      </c>
      <c r="C89" s="4633" t="s">
        <v>5315</v>
      </c>
      <c r="D89" s="4634"/>
      <c r="E89" s="4634"/>
      <c r="F89" s="4634"/>
      <c r="G89" s="4634"/>
      <c r="H89" s="4634"/>
      <c r="I89" s="4634"/>
      <c r="J89" s="4635"/>
    </row>
    <row r="90" spans="1:11" ht="20.100000000000001" customHeight="1">
      <c r="A90" s="1"/>
      <c r="B90" s="2"/>
      <c r="C90" s="3"/>
      <c r="D90" s="216">
        <f t="shared" si="0"/>
        <v>0</v>
      </c>
      <c r="E90" s="3"/>
      <c r="F90" s="3"/>
      <c r="G90" s="3"/>
      <c r="H90" s="3"/>
      <c r="I90" s="3"/>
      <c r="J90" s="3"/>
    </row>
    <row r="91" spans="1:11">
      <c r="A91" s="1"/>
      <c r="B91" s="2"/>
      <c r="C91" s="3"/>
      <c r="D91" s="216">
        <f t="shared" si="0"/>
        <v>0</v>
      </c>
      <c r="E91" s="3"/>
      <c r="F91" s="3"/>
      <c r="G91" s="3"/>
      <c r="H91" s="3"/>
      <c r="I91" s="3"/>
      <c r="J91" s="3"/>
    </row>
    <row r="92" spans="1:11" ht="20.100000000000001" customHeight="1">
      <c r="A92" s="1"/>
      <c r="B92" s="2"/>
      <c r="C92" s="3"/>
      <c r="D92" s="216">
        <f t="shared" si="0"/>
        <v>0</v>
      </c>
      <c r="E92" s="3"/>
      <c r="F92" s="3"/>
      <c r="G92" s="3"/>
      <c r="H92" s="3"/>
      <c r="I92" s="3"/>
      <c r="J92" s="3"/>
    </row>
    <row r="93" spans="1:11">
      <c r="A93" s="1"/>
      <c r="B93" s="2"/>
      <c r="C93" s="3"/>
      <c r="D93" s="216">
        <f t="shared" si="0"/>
        <v>0</v>
      </c>
      <c r="E93" s="3"/>
      <c r="F93" s="3"/>
      <c r="G93" s="3"/>
      <c r="H93" s="3"/>
      <c r="I93" s="3"/>
      <c r="J93" s="3"/>
    </row>
    <row r="94" spans="1:11" ht="20.100000000000001" customHeight="1">
      <c r="A94" s="1"/>
      <c r="B94" s="2"/>
      <c r="C94" s="3"/>
      <c r="D94" s="216">
        <f t="shared" si="0"/>
        <v>0</v>
      </c>
      <c r="E94" s="3"/>
      <c r="F94" s="3"/>
      <c r="G94" s="3"/>
      <c r="H94" s="3"/>
      <c r="I94" s="3"/>
      <c r="J94" s="3"/>
    </row>
    <row r="95" spans="1:11">
      <c r="A95" s="1"/>
      <c r="B95" s="2"/>
      <c r="C95" s="3"/>
      <c r="D95" s="216">
        <f t="shared" si="0"/>
        <v>0</v>
      </c>
      <c r="E95" s="3"/>
      <c r="F95" s="3"/>
      <c r="G95" s="3"/>
      <c r="H95" s="3"/>
      <c r="I95" s="3"/>
      <c r="J95" s="3"/>
    </row>
    <row r="96" spans="1:11">
      <c r="A96" s="1"/>
      <c r="B96" s="2"/>
      <c r="C96" s="3"/>
      <c r="D96" s="216">
        <f t="shared" si="0"/>
        <v>0</v>
      </c>
      <c r="E96" s="3"/>
      <c r="F96" s="3"/>
      <c r="G96" s="3"/>
      <c r="H96" s="3"/>
      <c r="I96" s="3"/>
      <c r="J96" s="3"/>
    </row>
    <row r="97" spans="1:10">
      <c r="A97" s="1"/>
      <c r="B97" s="2"/>
      <c r="C97" s="3"/>
      <c r="D97" s="216">
        <f t="shared" si="0"/>
        <v>0</v>
      </c>
      <c r="E97" s="3"/>
      <c r="F97" s="3"/>
      <c r="G97" s="3"/>
      <c r="H97" s="3"/>
      <c r="I97" s="3"/>
      <c r="J97" s="3"/>
    </row>
    <row r="98" spans="1:10" ht="20.100000000000001" customHeight="1">
      <c r="A98" s="1"/>
      <c r="B98" s="2"/>
      <c r="C98" s="3"/>
      <c r="D98" s="216">
        <f t="shared" si="0"/>
        <v>0</v>
      </c>
      <c r="E98" s="3"/>
      <c r="F98" s="3"/>
      <c r="G98" s="3"/>
      <c r="H98" s="3"/>
      <c r="I98" s="3"/>
      <c r="J98" s="3"/>
    </row>
    <row r="99" spans="1:10" ht="20.100000000000001" customHeight="1">
      <c r="A99" s="1"/>
      <c r="B99" s="2"/>
      <c r="C99" s="3"/>
      <c r="D99" s="216">
        <f t="shared" si="0"/>
        <v>0</v>
      </c>
      <c r="E99" s="3"/>
      <c r="F99" s="3"/>
      <c r="G99" s="3"/>
      <c r="H99" s="3"/>
      <c r="I99" s="3"/>
      <c r="J99" s="3"/>
    </row>
    <row r="100" spans="1:10" ht="20.100000000000001" customHeight="1">
      <c r="A100" s="1"/>
      <c r="B100" s="2"/>
      <c r="C100" s="3"/>
      <c r="D100" s="216">
        <f t="shared" si="0"/>
        <v>0</v>
      </c>
      <c r="E100" s="3"/>
      <c r="F100" s="3"/>
      <c r="G100" s="3"/>
      <c r="H100" s="3"/>
      <c r="I100" s="3"/>
      <c r="J100" s="3"/>
    </row>
    <row r="101" spans="1:10" ht="20.100000000000001" customHeight="1">
      <c r="A101" s="1"/>
      <c r="B101" s="2"/>
      <c r="C101" s="3"/>
      <c r="D101" s="216">
        <f t="shared" si="0"/>
        <v>0</v>
      </c>
      <c r="E101" s="3"/>
      <c r="F101" s="3"/>
      <c r="G101" s="3"/>
      <c r="H101" s="3"/>
      <c r="I101" s="3"/>
      <c r="J101" s="3"/>
    </row>
    <row r="102" spans="1:10">
      <c r="A102" s="1"/>
      <c r="B102" s="2"/>
      <c r="C102" s="3"/>
      <c r="D102" s="216">
        <f t="shared" si="0"/>
        <v>0</v>
      </c>
      <c r="E102" s="3"/>
      <c r="F102" s="3"/>
      <c r="G102" s="3"/>
      <c r="H102" s="3"/>
      <c r="I102" s="3"/>
      <c r="J102" s="3"/>
    </row>
    <row r="103" spans="1:10">
      <c r="A103" s="1"/>
      <c r="B103" s="2"/>
      <c r="C103" s="3"/>
      <c r="D103" s="216">
        <f t="shared" si="0"/>
        <v>0</v>
      </c>
      <c r="E103" s="3"/>
      <c r="F103" s="3"/>
      <c r="G103" s="3"/>
      <c r="H103" s="3"/>
      <c r="I103" s="3"/>
      <c r="J103" s="3"/>
    </row>
    <row r="104" spans="1:10">
      <c r="A104" s="1"/>
      <c r="B104" s="2"/>
      <c r="C104" s="3"/>
      <c r="D104" s="216">
        <f t="shared" si="0"/>
        <v>0</v>
      </c>
      <c r="E104" s="3"/>
      <c r="F104" s="3"/>
      <c r="G104" s="3"/>
      <c r="H104" s="3"/>
      <c r="I104" s="3"/>
      <c r="J104" s="3"/>
    </row>
    <row r="105" spans="1:10" ht="20.100000000000001" customHeight="1">
      <c r="A105" s="1"/>
      <c r="B105" s="2"/>
      <c r="C105" s="3"/>
      <c r="D105" s="216">
        <f t="shared" si="0"/>
        <v>0</v>
      </c>
      <c r="E105" s="3"/>
      <c r="F105" s="3"/>
      <c r="G105" s="3"/>
      <c r="H105" s="3"/>
      <c r="I105" s="3"/>
      <c r="J105" s="3"/>
    </row>
    <row r="106" spans="1:10">
      <c r="A106" s="1"/>
      <c r="B106" s="2"/>
      <c r="C106" s="3"/>
      <c r="D106" s="216">
        <f t="shared" si="0"/>
        <v>0</v>
      </c>
      <c r="E106" s="3"/>
      <c r="F106" s="3"/>
      <c r="G106" s="3"/>
      <c r="H106" s="3"/>
      <c r="I106" s="3"/>
      <c r="J106" s="3"/>
    </row>
    <row r="107" spans="1:10">
      <c r="A107" s="1"/>
      <c r="B107" s="2"/>
      <c r="C107" s="3"/>
      <c r="D107" s="216">
        <f t="shared" si="0"/>
        <v>0</v>
      </c>
      <c r="E107" s="3"/>
      <c r="F107" s="3"/>
      <c r="G107" s="3"/>
      <c r="H107" s="3"/>
      <c r="I107" s="3"/>
      <c r="J107" s="3"/>
    </row>
    <row r="108" spans="1:10">
      <c r="A108" s="1"/>
      <c r="B108" s="2"/>
      <c r="C108" s="3"/>
      <c r="D108" s="3"/>
      <c r="E108" s="3"/>
      <c r="F108" s="3"/>
      <c r="G108" s="3"/>
      <c r="H108" s="3"/>
      <c r="I108" s="3"/>
      <c r="J108" s="3"/>
    </row>
    <row r="109" spans="1:10" ht="20.100000000000001" customHeight="1">
      <c r="A109" s="1"/>
      <c r="B109" s="2"/>
      <c r="C109" s="3"/>
      <c r="D109" s="3"/>
      <c r="E109" s="3"/>
      <c r="F109" s="3"/>
      <c r="G109" s="3"/>
      <c r="H109" s="3"/>
      <c r="I109" s="3"/>
      <c r="J109" s="3"/>
    </row>
    <row r="110" spans="1:10" ht="20.100000000000001" customHeight="1">
      <c r="A110" s="1"/>
      <c r="B110" s="2"/>
      <c r="C110" s="3"/>
      <c r="D110" s="3"/>
      <c r="E110" s="3"/>
      <c r="F110" s="3"/>
      <c r="G110" s="3"/>
      <c r="H110" s="3"/>
      <c r="I110" s="3"/>
      <c r="J110" s="3"/>
    </row>
    <row r="111" spans="1:10">
      <c r="A111" s="1"/>
      <c r="B111" s="2"/>
      <c r="C111" s="3"/>
      <c r="D111" s="3"/>
      <c r="E111" s="3"/>
      <c r="F111" s="3"/>
      <c r="G111" s="3"/>
      <c r="H111" s="3"/>
      <c r="I111" s="3"/>
      <c r="J111" s="3"/>
    </row>
    <row r="112" spans="1:10">
      <c r="A112" s="1"/>
      <c r="B112" s="2"/>
      <c r="C112" s="3"/>
      <c r="D112" s="3"/>
      <c r="E112" s="3"/>
      <c r="F112" s="3"/>
      <c r="G112" s="3"/>
      <c r="H112" s="3"/>
      <c r="I112" s="3"/>
      <c r="J112" s="3"/>
    </row>
    <row r="113" spans="1:10">
      <c r="A113" s="1"/>
      <c r="B113" s="2"/>
      <c r="C113" s="3"/>
      <c r="D113" s="3"/>
      <c r="E113" s="3"/>
      <c r="F113" s="3"/>
      <c r="G113" s="3"/>
      <c r="H113" s="3"/>
      <c r="I113" s="3"/>
      <c r="J113" s="3"/>
    </row>
    <row r="114" spans="1:10">
      <c r="A114" s="1"/>
      <c r="B114" s="2"/>
      <c r="C114" s="3"/>
      <c r="D114" s="3"/>
      <c r="E114" s="3"/>
      <c r="F114" s="3"/>
      <c r="G114" s="3"/>
      <c r="H114" s="3"/>
      <c r="I114" s="3"/>
      <c r="J114" s="3"/>
    </row>
    <row r="115" spans="1:10">
      <c r="A115" s="1"/>
      <c r="B115" s="2"/>
      <c r="C115" s="3"/>
      <c r="D115" s="3"/>
      <c r="E115" s="3"/>
      <c r="F115" s="3"/>
      <c r="G115" s="3"/>
      <c r="H115" s="3"/>
      <c r="I115" s="3"/>
      <c r="J115" s="3"/>
    </row>
    <row r="116" spans="1:10">
      <c r="A116" s="1"/>
      <c r="B116" s="2"/>
      <c r="C116" s="3"/>
      <c r="D116" s="3"/>
      <c r="E116" s="3"/>
      <c r="F116" s="3"/>
      <c r="G116" s="3"/>
      <c r="H116" s="3"/>
      <c r="I116" s="3"/>
      <c r="J116" s="3"/>
    </row>
    <row r="117" spans="1:10" ht="20.100000000000001" customHeight="1">
      <c r="A117" s="1"/>
      <c r="B117" s="2"/>
      <c r="C117" s="3"/>
      <c r="D117" s="3"/>
      <c r="E117" s="3"/>
      <c r="F117" s="3"/>
      <c r="G117" s="3"/>
      <c r="H117" s="3"/>
      <c r="I117" s="3"/>
      <c r="J117" s="3"/>
    </row>
    <row r="118" spans="1:10" ht="20.100000000000001" customHeight="1">
      <c r="A118" s="1"/>
      <c r="B118" s="2"/>
      <c r="C118" s="3"/>
      <c r="D118" s="3"/>
      <c r="E118" s="3"/>
      <c r="F118" s="3"/>
      <c r="G118" s="3"/>
      <c r="H118" s="3"/>
      <c r="I118" s="3"/>
      <c r="J118" s="3"/>
    </row>
    <row r="119" spans="1:10" ht="20.100000000000001" customHeight="1">
      <c r="A119" s="1"/>
      <c r="B119" s="2"/>
      <c r="C119" s="3"/>
      <c r="D119" s="3"/>
      <c r="E119" s="3"/>
      <c r="F119" s="3"/>
      <c r="G119" s="3"/>
      <c r="H119" s="3"/>
      <c r="I119" s="3"/>
      <c r="J119" s="3"/>
    </row>
    <row r="120" spans="1:10" ht="20.100000000000001" customHeight="1">
      <c r="A120" s="1"/>
      <c r="B120" s="2"/>
      <c r="C120" s="3"/>
      <c r="D120" s="3"/>
      <c r="E120" s="3"/>
      <c r="F120" s="3"/>
      <c r="G120" s="3"/>
      <c r="H120" s="3"/>
      <c r="I120" s="3"/>
      <c r="J120" s="3"/>
    </row>
    <row r="121" spans="1:10">
      <c r="A121" s="1"/>
      <c r="B121" s="2"/>
      <c r="C121" s="3"/>
      <c r="D121" s="3"/>
      <c r="E121" s="3"/>
      <c r="F121" s="3"/>
      <c r="G121" s="3"/>
      <c r="H121" s="3"/>
      <c r="I121" s="3"/>
      <c r="J121" s="3"/>
    </row>
    <row r="122" spans="1:10" ht="20.100000000000001" customHeight="1">
      <c r="A122" s="1"/>
      <c r="B122" s="2"/>
      <c r="C122" s="3"/>
      <c r="D122" s="3"/>
      <c r="E122" s="3"/>
      <c r="F122" s="3"/>
      <c r="G122" s="3"/>
      <c r="H122" s="3"/>
      <c r="I122" s="3"/>
      <c r="J122" s="3"/>
    </row>
    <row r="123" spans="1:10" ht="20.100000000000001" customHeight="1">
      <c r="A123" s="1"/>
      <c r="B123" s="2"/>
      <c r="C123" s="3"/>
      <c r="D123" s="3"/>
      <c r="E123" s="3"/>
      <c r="F123" s="3"/>
      <c r="G123" s="3"/>
      <c r="H123" s="3"/>
      <c r="I123" s="3"/>
      <c r="J123" s="3"/>
    </row>
    <row r="124" spans="1:10" ht="20.100000000000001" customHeight="1">
      <c r="A124" s="1"/>
      <c r="B124" s="2"/>
      <c r="C124" s="3"/>
      <c r="D124" s="3"/>
      <c r="E124" s="3"/>
      <c r="F124" s="3"/>
      <c r="G124" s="3"/>
      <c r="H124" s="3"/>
      <c r="I124" s="3"/>
      <c r="J124" s="3"/>
    </row>
    <row r="125" spans="1:10" ht="20.100000000000001" customHeight="1">
      <c r="A125" s="1"/>
      <c r="B125" s="2"/>
      <c r="C125" s="3"/>
      <c r="D125" s="3"/>
      <c r="E125" s="3"/>
      <c r="F125" s="3"/>
      <c r="G125" s="3"/>
      <c r="H125" s="3"/>
      <c r="I125" s="3"/>
      <c r="J125" s="3"/>
    </row>
    <row r="126" spans="1:10" ht="20.100000000000001" customHeight="1">
      <c r="A126" s="1"/>
      <c r="B126" s="2"/>
      <c r="C126" s="3"/>
      <c r="D126" s="3"/>
      <c r="E126" s="3"/>
      <c r="F126" s="3"/>
      <c r="G126" s="3"/>
      <c r="H126" s="3"/>
      <c r="I126" s="3"/>
      <c r="J126" s="3"/>
    </row>
    <row r="127" spans="1:10" ht="20.100000000000001" customHeight="1">
      <c r="A127" s="1"/>
      <c r="B127" s="2"/>
      <c r="C127" s="3"/>
      <c r="D127" s="3"/>
      <c r="E127" s="3"/>
      <c r="F127" s="3"/>
      <c r="G127" s="3"/>
      <c r="H127" s="3"/>
      <c r="I127" s="3"/>
      <c r="J127" s="3"/>
    </row>
    <row r="128" spans="1:10" ht="20.100000000000001" customHeight="1">
      <c r="A128" s="1"/>
      <c r="B128" s="2"/>
      <c r="C128" s="3"/>
      <c r="D128" s="3"/>
      <c r="E128" s="3"/>
      <c r="F128" s="3"/>
      <c r="G128" s="3"/>
      <c r="H128" s="3"/>
      <c r="I128" s="3"/>
      <c r="J128" s="3"/>
    </row>
    <row r="129" spans="1:10" ht="20.100000000000001" customHeight="1">
      <c r="A129" s="1"/>
      <c r="B129" s="2"/>
      <c r="C129" s="3"/>
      <c r="D129" s="3"/>
      <c r="E129" s="3"/>
      <c r="F129" s="3"/>
      <c r="G129" s="3"/>
      <c r="H129" s="3"/>
      <c r="I129" s="3"/>
      <c r="J129" s="3"/>
    </row>
    <row r="130" spans="1:10">
      <c r="A130" s="1"/>
      <c r="B130" s="2"/>
      <c r="C130" s="3"/>
      <c r="D130" s="3"/>
      <c r="E130" s="3"/>
      <c r="F130" s="3"/>
      <c r="G130" s="3"/>
      <c r="H130" s="3"/>
      <c r="I130" s="3"/>
      <c r="J130" s="3"/>
    </row>
    <row r="131" spans="1:10" ht="20.100000000000001" customHeight="1">
      <c r="A131" s="1"/>
      <c r="B131" s="2"/>
      <c r="C131" s="3"/>
      <c r="D131" s="3"/>
      <c r="E131" s="3"/>
      <c r="F131" s="3"/>
      <c r="G131" s="3"/>
      <c r="H131" s="3"/>
      <c r="I131" s="3"/>
      <c r="J131" s="3"/>
    </row>
    <row r="132" spans="1:10">
      <c r="A132" s="1"/>
      <c r="B132" s="2"/>
      <c r="C132" s="3"/>
      <c r="D132" s="3"/>
      <c r="E132" s="3"/>
      <c r="F132" s="3"/>
      <c r="G132" s="3"/>
      <c r="H132" s="3"/>
      <c r="I132" s="3"/>
      <c r="J132" s="3"/>
    </row>
    <row r="133" spans="1:10">
      <c r="A133" s="1"/>
      <c r="B133" s="2"/>
      <c r="C133" s="3"/>
      <c r="D133" s="3"/>
      <c r="E133" s="3"/>
      <c r="F133" s="3"/>
      <c r="G133" s="3"/>
      <c r="H133" s="3"/>
      <c r="I133" s="3"/>
      <c r="J133" s="3"/>
    </row>
    <row r="134" spans="1:10">
      <c r="A134" s="1"/>
      <c r="C134" s="3"/>
      <c r="D134" s="3"/>
      <c r="E134" s="3"/>
      <c r="F134" s="3"/>
      <c r="G134" s="3"/>
      <c r="H134" s="3"/>
      <c r="I134" s="3"/>
      <c r="J134" s="3"/>
    </row>
    <row r="135" spans="1:10">
      <c r="A135" s="1"/>
      <c r="C135" s="3"/>
      <c r="D135" s="3"/>
      <c r="E135" s="3"/>
      <c r="F135" s="3"/>
      <c r="G135" s="3"/>
      <c r="H135" s="3"/>
      <c r="I135" s="3"/>
      <c r="J135" s="3"/>
    </row>
    <row r="136" spans="1:10">
      <c r="A136" s="1"/>
      <c r="C136" s="3"/>
      <c r="D136" s="3"/>
      <c r="E136" s="3"/>
      <c r="F136" s="3"/>
      <c r="G136" s="3"/>
      <c r="H136" s="3"/>
      <c r="I136" s="3"/>
      <c r="J136" s="3"/>
    </row>
    <row r="137" spans="1:10">
      <c r="A137" s="1"/>
      <c r="C137" s="3"/>
      <c r="D137" s="3"/>
      <c r="E137" s="3"/>
      <c r="F137" s="3"/>
      <c r="G137" s="3"/>
      <c r="H137" s="3"/>
      <c r="I137" s="3"/>
      <c r="J137" s="3"/>
    </row>
    <row r="138" spans="1:10">
      <c r="A138" s="1"/>
      <c r="C138" s="3"/>
      <c r="D138" s="3"/>
      <c r="E138" s="3"/>
      <c r="F138" s="3"/>
      <c r="G138" s="3"/>
      <c r="H138" s="3"/>
      <c r="I138" s="3"/>
      <c r="J138" s="3"/>
    </row>
    <row r="139" spans="1:10">
      <c r="A139" s="1"/>
      <c r="C139" s="3"/>
      <c r="D139" s="3"/>
      <c r="E139" s="3"/>
      <c r="F139" s="3"/>
      <c r="G139" s="3"/>
      <c r="H139" s="3"/>
      <c r="I139" s="3"/>
      <c r="J139" s="3"/>
    </row>
    <row r="140" spans="1:10">
      <c r="A140" s="1"/>
      <c r="C140" s="3"/>
      <c r="D140" s="3"/>
      <c r="E140" s="3"/>
      <c r="F140" s="3"/>
      <c r="G140" s="3"/>
      <c r="H140" s="3"/>
      <c r="I140" s="3"/>
      <c r="J140" s="3"/>
    </row>
    <row r="141" spans="1:10">
      <c r="A141" s="1"/>
      <c r="C141" s="3"/>
      <c r="D141" s="3"/>
      <c r="E141" s="3"/>
      <c r="F141" s="3"/>
      <c r="G141" s="3"/>
      <c r="H141" s="3"/>
      <c r="I141" s="3"/>
      <c r="J141" s="3"/>
    </row>
    <row r="142" spans="1:10">
      <c r="A142" s="1"/>
      <c r="C142" s="3"/>
      <c r="D142" s="3"/>
      <c r="E142" s="3"/>
      <c r="F142" s="3"/>
      <c r="G142" s="3"/>
      <c r="H142" s="3"/>
      <c r="I142" s="3"/>
      <c r="J142" s="3"/>
    </row>
    <row r="143" spans="1:10">
      <c r="A143" s="1"/>
      <c r="C143" s="3"/>
      <c r="D143" s="3"/>
      <c r="E143" s="3"/>
      <c r="F143" s="3"/>
      <c r="G143" s="3"/>
      <c r="H143" s="3"/>
      <c r="I143" s="3"/>
      <c r="J143" s="3"/>
    </row>
    <row r="144" spans="1:10">
      <c r="A144" s="1"/>
      <c r="C144" s="3"/>
      <c r="D144" s="3"/>
      <c r="E144" s="3"/>
      <c r="F144" s="3"/>
      <c r="G144" s="3"/>
      <c r="H144" s="3"/>
      <c r="I144" s="3"/>
      <c r="J144" s="3"/>
    </row>
    <row r="145" spans="1:10">
      <c r="A145" s="1"/>
      <c r="C145" s="3"/>
      <c r="D145" s="3"/>
      <c r="E145" s="3"/>
      <c r="F145" s="3"/>
      <c r="G145" s="3"/>
      <c r="H145" s="3"/>
      <c r="I145" s="3"/>
      <c r="J145" s="3"/>
    </row>
    <row r="146" spans="1:10">
      <c r="A146" s="1"/>
      <c r="C146" s="3"/>
      <c r="D146" s="3"/>
      <c r="E146" s="3"/>
      <c r="F146" s="3"/>
      <c r="G146" s="3"/>
      <c r="H146" s="3"/>
      <c r="I146" s="3"/>
      <c r="J146" s="3"/>
    </row>
    <row r="147" spans="1:10">
      <c r="A147" s="1"/>
      <c r="C147" s="3"/>
      <c r="D147" s="3"/>
      <c r="E147" s="3"/>
      <c r="F147" s="3"/>
      <c r="G147" s="3"/>
      <c r="H147" s="3"/>
      <c r="I147" s="3"/>
      <c r="J147" s="3"/>
    </row>
    <row r="148" spans="1:10">
      <c r="A148" s="1"/>
      <c r="C148" s="3"/>
      <c r="D148" s="3"/>
      <c r="E148" s="3"/>
      <c r="F148" s="3"/>
      <c r="G148" s="3"/>
      <c r="H148" s="3"/>
      <c r="I148" s="3"/>
      <c r="J148" s="3"/>
    </row>
    <row r="149" spans="1:10">
      <c r="A149" s="1"/>
      <c r="C149" s="3"/>
      <c r="D149" s="3"/>
      <c r="E149" s="3"/>
      <c r="F149" s="3"/>
      <c r="G149" s="3"/>
      <c r="H149" s="3"/>
      <c r="I149" s="3"/>
      <c r="J149" s="3"/>
    </row>
    <row r="150" spans="1:10">
      <c r="A150" s="1"/>
      <c r="C150" s="3"/>
      <c r="D150" s="3"/>
      <c r="E150" s="3"/>
      <c r="F150" s="3"/>
      <c r="G150" s="3"/>
      <c r="H150" s="3"/>
      <c r="I150" s="3"/>
      <c r="J150" s="3"/>
    </row>
    <row r="151" spans="1:10">
      <c r="A151" s="1"/>
      <c r="C151" s="3"/>
      <c r="D151" s="3"/>
      <c r="E151" s="3"/>
      <c r="F151" s="3"/>
      <c r="G151" s="3"/>
      <c r="H151" s="3"/>
      <c r="I151" s="3"/>
      <c r="J151" s="3"/>
    </row>
    <row r="152" spans="1:10">
      <c r="A152" s="1"/>
      <c r="C152" s="3"/>
      <c r="D152" s="3"/>
      <c r="E152" s="3"/>
      <c r="F152" s="3"/>
      <c r="G152" s="3"/>
      <c r="H152" s="3"/>
      <c r="I152" s="3"/>
      <c r="J152" s="3"/>
    </row>
    <row r="153" spans="1:10">
      <c r="A153" s="1"/>
      <c r="C153" s="3"/>
      <c r="D153" s="3"/>
      <c r="E153" s="3"/>
      <c r="F153" s="3"/>
      <c r="G153" s="3"/>
      <c r="H153" s="3"/>
      <c r="I153" s="3"/>
      <c r="J153" s="3"/>
    </row>
    <row r="154" spans="1:10">
      <c r="A154" s="1"/>
      <c r="C154" s="3"/>
      <c r="D154" s="3"/>
      <c r="E154" s="3"/>
      <c r="F154" s="3"/>
      <c r="G154" s="3"/>
      <c r="H154" s="3"/>
      <c r="I154" s="3"/>
      <c r="J154" s="3"/>
    </row>
    <row r="155" spans="1:10">
      <c r="A155" s="1"/>
      <c r="C155" s="3"/>
      <c r="D155" s="3"/>
      <c r="E155" s="3"/>
      <c r="F155" s="3"/>
      <c r="G155" s="3"/>
      <c r="H155" s="3"/>
      <c r="I155" s="3"/>
      <c r="J155" s="3"/>
    </row>
    <row r="156" spans="1:10">
      <c r="A156" s="1"/>
      <c r="C156" s="3"/>
      <c r="D156" s="3"/>
      <c r="E156" s="3"/>
      <c r="F156" s="3"/>
      <c r="G156" s="3"/>
      <c r="H156" s="3"/>
      <c r="I156" s="3"/>
      <c r="J156" s="3"/>
    </row>
    <row r="157" spans="1:10">
      <c r="A157" s="1"/>
      <c r="C157" s="3"/>
      <c r="D157" s="3"/>
      <c r="E157" s="3"/>
      <c r="F157" s="3"/>
      <c r="G157" s="3"/>
      <c r="H157" s="3"/>
      <c r="I157" s="3"/>
      <c r="J157" s="3"/>
    </row>
    <row r="158" spans="1:10">
      <c r="A158" s="1"/>
      <c r="C158" s="3"/>
      <c r="D158" s="3"/>
      <c r="E158" s="3"/>
      <c r="F158" s="3"/>
      <c r="G158" s="3"/>
      <c r="H158" s="3"/>
      <c r="I158" s="3"/>
      <c r="J158" s="3"/>
    </row>
    <row r="159" spans="1:10">
      <c r="A159" s="1"/>
      <c r="C159" s="3"/>
      <c r="D159" s="3"/>
      <c r="E159" s="3"/>
      <c r="F159" s="3"/>
      <c r="G159" s="3"/>
      <c r="H159" s="3"/>
      <c r="I159" s="3"/>
      <c r="J159" s="3"/>
    </row>
    <row r="160" spans="1:10">
      <c r="A160" s="1"/>
      <c r="C160" s="3"/>
      <c r="D160" s="3"/>
      <c r="E160" s="3"/>
      <c r="F160" s="3"/>
      <c r="G160" s="3"/>
      <c r="H160" s="3"/>
      <c r="I160" s="3"/>
      <c r="J160" s="3"/>
    </row>
    <row r="161" spans="3:10">
      <c r="C161" s="3"/>
      <c r="D161" s="3"/>
      <c r="E161" s="3"/>
      <c r="F161" s="3"/>
      <c r="G161" s="3"/>
      <c r="H161" s="3"/>
      <c r="I161" s="3"/>
      <c r="J161" s="3"/>
    </row>
    <row r="162" spans="3:10">
      <c r="C162" s="3"/>
      <c r="D162" s="3"/>
      <c r="E162" s="3"/>
      <c r="F162" s="3"/>
      <c r="G162" s="3"/>
      <c r="H162" s="3"/>
      <c r="I162" s="3"/>
      <c r="J162" s="3"/>
    </row>
    <row r="163" spans="3:10">
      <c r="C163" s="3"/>
      <c r="D163" s="3"/>
      <c r="E163" s="3"/>
      <c r="F163" s="3"/>
      <c r="G163" s="3"/>
      <c r="H163" s="3"/>
      <c r="I163" s="3"/>
      <c r="J163" s="3"/>
    </row>
    <row r="164" spans="3:10">
      <c r="C164" s="3"/>
      <c r="D164" s="3"/>
      <c r="E164" s="3"/>
      <c r="F164" s="3"/>
      <c r="G164" s="3"/>
      <c r="H164" s="3"/>
      <c r="I164" s="3"/>
      <c r="J164" s="3"/>
    </row>
    <row r="165" spans="3:10">
      <c r="C165" s="3"/>
      <c r="D165" s="3"/>
      <c r="E165" s="3"/>
      <c r="F165" s="3"/>
      <c r="G165" s="3"/>
      <c r="H165" s="3"/>
      <c r="I165" s="3"/>
      <c r="J165" s="3"/>
    </row>
    <row r="166" spans="3:10">
      <c r="C166" s="3"/>
      <c r="D166" s="3"/>
      <c r="E166" s="3"/>
      <c r="F166" s="3"/>
      <c r="G166" s="3"/>
      <c r="H166" s="3"/>
      <c r="I166" s="3"/>
      <c r="J166" s="3"/>
    </row>
    <row r="167" spans="3:10">
      <c r="C167" s="3"/>
      <c r="D167" s="3"/>
      <c r="E167" s="3"/>
      <c r="F167" s="3"/>
      <c r="G167" s="3"/>
      <c r="H167" s="3"/>
      <c r="I167" s="3"/>
      <c r="J167" s="3"/>
    </row>
  </sheetData>
  <autoFilter ref="B6:B167"/>
  <customSheetViews>
    <customSheetView guid="{CD481555-6D06-49CD-9625-98C90CC09C9A}" showAutoFilter="1">
      <selection activeCell="G70" sqref="G70"/>
      <pageMargins left="0.7" right="0.7" top="0.75" bottom="0.75" header="0.3" footer="0.3"/>
      <pageSetup paperSize="9" orientation="portrait" r:id="rId1"/>
      <autoFilter ref="B6:B166"/>
    </customSheetView>
    <customSheetView guid="{9EC6AF21-4B8E-44E3-AF29-8895353139B2}" showAutoFilter="1">
      <pane ySplit="6" topLeftCell="A21" activePane="bottomLeft" state="frozen"/>
      <selection pane="bottomLeft" activeCell="K55" sqref="K55"/>
      <pageMargins left="0.7" right="0.7" top="0.75" bottom="0.75" header="0.3" footer="0.3"/>
      <pageSetup paperSize="9" orientation="portrait" r:id="rId2"/>
      <autoFilter ref="B6:B166"/>
    </customSheetView>
    <customSheetView guid="{4A6D03CA-35D0-42B2-8E76-6C991766DE68}" showAutoFilter="1">
      <pane ySplit="5" topLeftCell="A56" activePane="bottomLeft" state="frozen"/>
      <selection pane="bottomLeft" activeCell="D66" sqref="D66"/>
      <pageMargins left="0.7" right="0.7" top="0.75" bottom="0.75" header="0.3" footer="0.3"/>
      <pageSetup paperSize="9" orientation="portrait" r:id="rId3"/>
      <autoFilter ref="B6:B166"/>
    </customSheetView>
    <customSheetView guid="{94FC66D5-BF29-4BE8-974C-C93BA07E9FE3}" showAutoFilter="1">
      <pane ySplit="6" topLeftCell="A58" activePane="bottomLeft" state="frozen"/>
      <selection pane="bottomLeft" activeCell="A66" sqref="A66:XFD66"/>
      <pageMargins left="0.7" right="0.7" top="0.75" bottom="0.75" header="0.3" footer="0.3"/>
      <pageSetup paperSize="9" orientation="portrait" r:id="rId4"/>
      <autoFilter ref="B6:B166"/>
    </customSheetView>
  </customSheetViews>
  <mergeCells count="54">
    <mergeCell ref="C13:J13"/>
    <mergeCell ref="C14:J14"/>
    <mergeCell ref="C15:J15"/>
    <mergeCell ref="C19:J19"/>
    <mergeCell ref="C20:J20"/>
    <mergeCell ref="A1:K1"/>
    <mergeCell ref="A2:B2"/>
    <mergeCell ref="C2:F2"/>
    <mergeCell ref="I2:J2"/>
    <mergeCell ref="A3:B3"/>
    <mergeCell ref="C3:F3"/>
    <mergeCell ref="I3:J3"/>
    <mergeCell ref="A4:B4"/>
    <mergeCell ref="C4:F4"/>
    <mergeCell ref="A5:B5"/>
    <mergeCell ref="C11:J11"/>
    <mergeCell ref="C12:J12"/>
    <mergeCell ref="G2:H4"/>
    <mergeCell ref="I4:J4"/>
    <mergeCell ref="C10:J10"/>
    <mergeCell ref="C5:F5"/>
    <mergeCell ref="I5:J5"/>
    <mergeCell ref="G5:H5"/>
    <mergeCell ref="C57:J57"/>
    <mergeCell ref="C63:J63"/>
    <mergeCell ref="C49:J49"/>
    <mergeCell ref="A61:A62"/>
    <mergeCell ref="C61:J61"/>
    <mergeCell ref="C60:J60"/>
    <mergeCell ref="C55:J55"/>
    <mergeCell ref="C51:J51"/>
    <mergeCell ref="C21:J21"/>
    <mergeCell ref="C54:J54"/>
    <mergeCell ref="C53:J53"/>
    <mergeCell ref="C48:J48"/>
    <mergeCell ref="C47:J47"/>
    <mergeCell ref="C46:J46"/>
    <mergeCell ref="C26:J26"/>
    <mergeCell ref="C29:J29"/>
    <mergeCell ref="C73:J73"/>
    <mergeCell ref="C75:J75"/>
    <mergeCell ref="C71:J71"/>
    <mergeCell ref="A71:A72"/>
    <mergeCell ref="C64:J64"/>
    <mergeCell ref="C68:J68"/>
    <mergeCell ref="C69:J69"/>
    <mergeCell ref="C67:J67"/>
    <mergeCell ref="C89:J89"/>
    <mergeCell ref="C82:J82"/>
    <mergeCell ref="C80:J80"/>
    <mergeCell ref="C79:J79"/>
    <mergeCell ref="C76:J76"/>
    <mergeCell ref="H87:I87"/>
    <mergeCell ref="C85:J85"/>
  </mergeCells>
  <pageMargins left="0.7" right="0.7" top="0.75" bottom="0.75" header="0.3" footer="0.3"/>
  <pageSetup paperSize="9" orientation="portrait" r:id="rId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rgb="FFFF0000"/>
  </sheetPr>
  <dimension ref="A1:P160"/>
  <sheetViews>
    <sheetView workbookViewId="0">
      <pane ySplit="6" topLeftCell="A103" activePane="bottomLeft" state="frozen"/>
      <selection pane="bottomLeft" activeCell="C110" sqref="C110:J110"/>
    </sheetView>
  </sheetViews>
  <sheetFormatPr defaultRowHeight="15.75"/>
  <cols>
    <col min="1" max="1" width="11" style="8" customWidth="1"/>
    <col min="2" max="9" width="10.140625" style="7" customWidth="1"/>
    <col min="10" max="10" width="12.7109375" style="7" customWidth="1"/>
    <col min="11" max="11" width="43.85546875" style="12" customWidth="1"/>
    <col min="12" max="16384" width="9.140625" style="17"/>
  </cols>
  <sheetData>
    <row r="1" spans="1:16" s="16" customFormat="1" ht="29.25" customHeight="1" thickTop="1">
      <c r="A1" s="5073" t="s">
        <v>229</v>
      </c>
      <c r="B1" s="5074"/>
      <c r="C1" s="5074"/>
      <c r="D1" s="5074"/>
      <c r="E1" s="5074"/>
      <c r="F1" s="5074"/>
      <c r="G1" s="5074"/>
      <c r="H1" s="5074"/>
      <c r="I1" s="5074"/>
      <c r="J1" s="5074"/>
      <c r="K1" s="5075"/>
      <c r="L1" s="36"/>
    </row>
    <row r="2" spans="1:16" ht="20.25" customHeight="1">
      <c r="A2" s="4845" t="s">
        <v>215</v>
      </c>
      <c r="B2" s="4846"/>
      <c r="C2" s="4630">
        <f>+(61+115+25)*25</f>
        <v>5025</v>
      </c>
      <c r="D2" s="4631"/>
      <c r="E2" s="4631"/>
      <c r="F2" s="4632"/>
      <c r="G2" s="5076"/>
      <c r="H2" s="5101"/>
      <c r="I2" s="5093" t="s">
        <v>216</v>
      </c>
      <c r="J2" s="5094"/>
      <c r="K2" s="19" t="s">
        <v>238</v>
      </c>
      <c r="L2" s="86"/>
    </row>
    <row r="3" spans="1:16" ht="20.25" customHeight="1">
      <c r="A3" s="4845" t="s">
        <v>217</v>
      </c>
      <c r="B3" s="4846"/>
      <c r="C3" s="4630" t="s">
        <v>250</v>
      </c>
      <c r="D3" s="4631"/>
      <c r="E3" s="4631"/>
      <c r="F3" s="4632"/>
      <c r="G3" s="5156"/>
      <c r="H3" s="5157"/>
      <c r="I3" s="5093" t="s">
        <v>218</v>
      </c>
      <c r="J3" s="5094"/>
      <c r="K3" s="19">
        <v>96</v>
      </c>
      <c r="L3" s="5233"/>
      <c r="M3" s="5234"/>
      <c r="N3" s="5234"/>
      <c r="O3" s="5234"/>
      <c r="P3" s="5235"/>
    </row>
    <row r="4" spans="1:16" ht="20.25" customHeight="1" thickBot="1">
      <c r="A4" s="4845" t="s">
        <v>219</v>
      </c>
      <c r="B4" s="4846"/>
      <c r="C4" s="4630" t="s">
        <v>2844</v>
      </c>
      <c r="D4" s="4631"/>
      <c r="E4" s="4631"/>
      <c r="F4" s="4632"/>
      <c r="G4" s="5076"/>
      <c r="H4" s="5101"/>
      <c r="I4" s="5093" t="s">
        <v>220</v>
      </c>
      <c r="J4" s="5094"/>
      <c r="K4" s="19" t="s">
        <v>4176</v>
      </c>
      <c r="L4" s="86"/>
    </row>
    <row r="5" spans="1:16" ht="71.25" customHeight="1" thickBot="1">
      <c r="A5" s="5086" t="s">
        <v>221</v>
      </c>
      <c r="B5" s="5087"/>
      <c r="C5" s="5090" t="s">
        <v>4740</v>
      </c>
      <c r="D5" s="5091"/>
      <c r="E5" s="5091"/>
      <c r="F5" s="5092"/>
      <c r="G5" s="5221" t="s">
        <v>3661</v>
      </c>
      <c r="H5" s="5222"/>
      <c r="I5" s="5093" t="s">
        <v>325</v>
      </c>
      <c r="J5" s="5094"/>
      <c r="K5" s="20" t="s">
        <v>3660</v>
      </c>
      <c r="L5" s="86"/>
    </row>
    <row r="6" spans="1:16" s="16" customFormat="1" ht="33.75" customHeight="1" thickTop="1" thickBot="1">
      <c r="A6" s="33" t="s">
        <v>1</v>
      </c>
      <c r="B6" s="34" t="s">
        <v>0</v>
      </c>
      <c r="C6" s="34" t="s">
        <v>2</v>
      </c>
      <c r="D6" s="34" t="s">
        <v>3</v>
      </c>
      <c r="E6" s="34" t="s">
        <v>4</v>
      </c>
      <c r="F6" s="34" t="s">
        <v>5</v>
      </c>
      <c r="G6" s="34" t="s">
        <v>6</v>
      </c>
      <c r="H6" s="34" t="s">
        <v>7</v>
      </c>
      <c r="I6" s="34" t="s">
        <v>8</v>
      </c>
      <c r="J6" s="34" t="s">
        <v>9</v>
      </c>
      <c r="K6" s="35" t="s">
        <v>10</v>
      </c>
      <c r="L6" s="36"/>
    </row>
    <row r="7" spans="1:16" ht="20.100000000000001" customHeight="1" thickTop="1">
      <c r="A7" s="1">
        <v>40559</v>
      </c>
      <c r="B7" s="2" t="s">
        <v>143</v>
      </c>
      <c r="C7" s="2"/>
      <c r="D7" s="2"/>
      <c r="E7" s="2"/>
      <c r="F7" s="2"/>
      <c r="G7" s="2"/>
      <c r="H7" s="2"/>
      <c r="I7" s="2"/>
      <c r="J7" s="2"/>
      <c r="K7" s="12" t="s">
        <v>17</v>
      </c>
    </row>
    <row r="8" spans="1:16" ht="27.75" customHeight="1">
      <c r="A8" s="1">
        <v>40567</v>
      </c>
      <c r="B8" s="2" t="s">
        <v>12</v>
      </c>
      <c r="C8" s="5172" t="s">
        <v>24</v>
      </c>
      <c r="D8" s="5172"/>
      <c r="E8" s="5172"/>
      <c r="F8" s="5172"/>
      <c r="G8" s="5172"/>
      <c r="H8" s="5172"/>
      <c r="I8" s="5172"/>
      <c r="J8" s="5172"/>
      <c r="K8" s="1658" t="s">
        <v>3980</v>
      </c>
    </row>
    <row r="9" spans="1:16" ht="20.100000000000001" customHeight="1">
      <c r="A9" s="4">
        <v>40586</v>
      </c>
      <c r="B9" s="28" t="s">
        <v>16</v>
      </c>
      <c r="C9" s="129">
        <v>128</v>
      </c>
      <c r="D9" s="129">
        <v>127</v>
      </c>
      <c r="E9" s="129">
        <v>1</v>
      </c>
      <c r="F9" s="129"/>
      <c r="G9" s="129">
        <v>60</v>
      </c>
      <c r="H9" s="129"/>
      <c r="I9" s="129"/>
      <c r="J9" s="129"/>
      <c r="K9" s="15" t="s">
        <v>102</v>
      </c>
    </row>
    <row r="10" spans="1:16" ht="20.100000000000001" customHeight="1">
      <c r="A10" s="1">
        <v>40615</v>
      </c>
      <c r="B10" s="2" t="s">
        <v>143</v>
      </c>
      <c r="C10" s="3"/>
      <c r="D10" s="3"/>
      <c r="E10" s="3"/>
      <c r="F10" s="3"/>
      <c r="G10" s="3"/>
      <c r="H10" s="3">
        <v>5560</v>
      </c>
      <c r="I10" s="3">
        <v>100</v>
      </c>
      <c r="J10" s="3"/>
      <c r="K10" s="12" t="s">
        <v>38</v>
      </c>
    </row>
    <row r="11" spans="1:16" ht="20.100000000000001" customHeight="1">
      <c r="A11" s="1">
        <v>40657</v>
      </c>
      <c r="B11" s="2" t="s">
        <v>14</v>
      </c>
      <c r="C11" s="5172" t="s">
        <v>203</v>
      </c>
      <c r="D11" s="5172"/>
      <c r="E11" s="5172"/>
      <c r="F11" s="5172"/>
      <c r="G11" s="5172"/>
      <c r="H11" s="5172"/>
      <c r="I11" s="5172"/>
      <c r="J11" s="5172"/>
    </row>
    <row r="12" spans="1:16" ht="20.100000000000001" customHeight="1">
      <c r="A12" s="1">
        <v>40668</v>
      </c>
      <c r="B12" s="2" t="s">
        <v>16</v>
      </c>
      <c r="C12" s="3">
        <v>165</v>
      </c>
      <c r="D12" s="3">
        <v>163</v>
      </c>
      <c r="E12" s="3">
        <v>1</v>
      </c>
      <c r="F12" s="3">
        <v>3.5</v>
      </c>
      <c r="G12" s="3">
        <v>140</v>
      </c>
      <c r="H12" s="3"/>
      <c r="I12" s="3"/>
      <c r="J12" s="3"/>
      <c r="K12" s="12" t="s">
        <v>103</v>
      </c>
    </row>
    <row r="13" spans="1:16" ht="30" customHeight="1">
      <c r="A13" s="1">
        <v>40731</v>
      </c>
      <c r="B13" s="2" t="s">
        <v>14</v>
      </c>
      <c r="C13" s="5020" t="s">
        <v>205</v>
      </c>
      <c r="D13" s="5020"/>
      <c r="E13" s="5020"/>
      <c r="F13" s="5020"/>
      <c r="G13" s="5020"/>
      <c r="H13" s="5020"/>
      <c r="I13" s="5020"/>
      <c r="J13" s="5020"/>
    </row>
    <row r="14" spans="1:16" ht="33" customHeight="1" thickBot="1">
      <c r="A14" s="54">
        <v>40741</v>
      </c>
      <c r="B14" s="55" t="s">
        <v>143</v>
      </c>
      <c r="C14" s="56"/>
      <c r="D14" s="56"/>
      <c r="E14" s="56"/>
      <c r="F14" s="56"/>
      <c r="G14" s="56"/>
      <c r="H14" s="56">
        <v>5587</v>
      </c>
      <c r="I14" s="56">
        <v>100</v>
      </c>
      <c r="J14" s="56"/>
      <c r="K14" s="57" t="s">
        <v>178</v>
      </c>
    </row>
    <row r="15" spans="1:16" ht="20.100000000000001" customHeight="1" thickTop="1">
      <c r="A15" s="40">
        <v>41008</v>
      </c>
      <c r="B15" s="51" t="s">
        <v>143</v>
      </c>
      <c r="C15" s="52"/>
      <c r="D15" s="52"/>
      <c r="E15" s="52"/>
      <c r="F15" s="52"/>
      <c r="G15" s="52"/>
      <c r="H15" s="52">
        <v>5520</v>
      </c>
      <c r="I15" s="52">
        <v>100</v>
      </c>
      <c r="J15" s="52"/>
      <c r="K15" s="53" t="s">
        <v>177</v>
      </c>
    </row>
    <row r="16" spans="1:16" ht="20.100000000000001" customHeight="1">
      <c r="A16" s="4">
        <v>41009</v>
      </c>
      <c r="B16" s="28" t="s">
        <v>16</v>
      </c>
      <c r="C16" s="124">
        <v>110</v>
      </c>
      <c r="D16" s="124">
        <v>109</v>
      </c>
      <c r="E16" s="124">
        <v>1</v>
      </c>
      <c r="F16" s="124"/>
      <c r="G16" s="124">
        <v>156</v>
      </c>
      <c r="H16" s="124"/>
      <c r="I16" s="124"/>
      <c r="J16" s="124"/>
      <c r="K16" s="15" t="s">
        <v>181</v>
      </c>
    </row>
    <row r="17" spans="1:11" ht="20.100000000000001" customHeight="1">
      <c r="A17" s="4">
        <v>41031</v>
      </c>
      <c r="B17" s="28" t="s">
        <v>154</v>
      </c>
      <c r="C17" s="4680" t="s">
        <v>155</v>
      </c>
      <c r="D17" s="4681"/>
      <c r="E17" s="4681"/>
      <c r="F17" s="4681"/>
      <c r="G17" s="4681"/>
      <c r="H17" s="4681"/>
      <c r="I17" s="4681"/>
      <c r="J17" s="4682"/>
      <c r="K17" s="15"/>
    </row>
    <row r="18" spans="1:11" ht="20.100000000000001" customHeight="1">
      <c r="A18" s="1">
        <v>41163</v>
      </c>
      <c r="B18" s="2" t="s">
        <v>14</v>
      </c>
      <c r="C18" s="5172" t="s">
        <v>204</v>
      </c>
      <c r="D18" s="5172"/>
      <c r="E18" s="5172"/>
      <c r="F18" s="5172"/>
      <c r="G18" s="5172"/>
      <c r="H18" s="5172"/>
      <c r="I18" s="5172"/>
      <c r="J18" s="5172"/>
    </row>
    <row r="19" spans="1:11" ht="20.100000000000001" customHeight="1" thickBot="1">
      <c r="A19" s="54">
        <v>41192</v>
      </c>
      <c r="B19" s="55" t="s">
        <v>16</v>
      </c>
      <c r="C19" s="118">
        <v>170</v>
      </c>
      <c r="D19" s="118">
        <v>153</v>
      </c>
      <c r="E19" s="118">
        <v>10</v>
      </c>
      <c r="F19" s="118"/>
      <c r="G19" s="118">
        <v>115</v>
      </c>
      <c r="H19" s="118">
        <v>5570</v>
      </c>
      <c r="I19" s="118">
        <v>100</v>
      </c>
      <c r="J19" s="118"/>
      <c r="K19" s="119" t="s">
        <v>208</v>
      </c>
    </row>
    <row r="20" spans="1:11" ht="20.100000000000001" customHeight="1" thickTop="1">
      <c r="A20" s="40">
        <v>41282</v>
      </c>
      <c r="B20" s="51" t="s">
        <v>143</v>
      </c>
      <c r="C20" s="52"/>
      <c r="D20" s="52"/>
      <c r="E20" s="52"/>
      <c r="F20" s="52"/>
      <c r="G20" s="52"/>
      <c r="H20" s="52">
        <v>5515</v>
      </c>
      <c r="I20" s="52">
        <v>96</v>
      </c>
      <c r="J20" s="52"/>
      <c r="K20" s="73" t="s">
        <v>263</v>
      </c>
    </row>
    <row r="21" spans="1:11" ht="20.100000000000001" customHeight="1">
      <c r="A21" s="1">
        <v>41305</v>
      </c>
      <c r="B21" s="2" t="s">
        <v>12</v>
      </c>
      <c r="C21" s="4630" t="s">
        <v>290</v>
      </c>
      <c r="D21" s="4631"/>
      <c r="E21" s="4631"/>
      <c r="F21" s="4631"/>
      <c r="G21" s="4631"/>
      <c r="H21" s="4631"/>
      <c r="I21" s="4631"/>
      <c r="J21" s="4632"/>
    </row>
    <row r="22" spans="1:11" ht="20.100000000000001" customHeight="1">
      <c r="A22" s="1">
        <v>41307</v>
      </c>
      <c r="B22" s="2" t="s">
        <v>16</v>
      </c>
      <c r="C22" s="3">
        <v>210</v>
      </c>
      <c r="D22" s="3">
        <f>+C22*(100-E22)/100</f>
        <v>189</v>
      </c>
      <c r="E22" s="3">
        <v>10</v>
      </c>
      <c r="F22" s="3"/>
      <c r="G22" s="3">
        <v>115</v>
      </c>
      <c r="H22" s="3"/>
      <c r="I22" s="3"/>
      <c r="J22" s="3"/>
      <c r="K22" s="12" t="s">
        <v>275</v>
      </c>
    </row>
    <row r="23" spans="1:11" ht="20.100000000000001" customHeight="1">
      <c r="A23" s="29">
        <v>41472</v>
      </c>
      <c r="B23" s="6" t="s">
        <v>16</v>
      </c>
      <c r="C23" s="30">
        <v>160</v>
      </c>
      <c r="D23" s="30">
        <f>+C23*(100-E23)/100</f>
        <v>128</v>
      </c>
      <c r="E23" s="30">
        <v>20</v>
      </c>
      <c r="F23" s="30"/>
      <c r="G23" s="30">
        <v>135</v>
      </c>
      <c r="H23" s="30"/>
      <c r="I23" s="30"/>
      <c r="J23" s="30"/>
      <c r="K23" s="25" t="s">
        <v>20</v>
      </c>
    </row>
    <row r="24" spans="1:11" ht="20.100000000000001" customHeight="1">
      <c r="A24" s="4">
        <v>41473</v>
      </c>
      <c r="B24" s="28" t="s">
        <v>143</v>
      </c>
      <c r="C24" s="144"/>
      <c r="D24" s="144"/>
      <c r="E24" s="144"/>
      <c r="F24" s="144"/>
      <c r="G24" s="144"/>
      <c r="H24" s="144">
        <v>3700</v>
      </c>
      <c r="I24" s="144">
        <v>80</v>
      </c>
      <c r="J24" s="144"/>
      <c r="K24" s="15" t="s">
        <v>287</v>
      </c>
    </row>
    <row r="25" spans="1:11" ht="20.100000000000001" customHeight="1">
      <c r="A25" s="4">
        <v>41512</v>
      </c>
      <c r="B25" s="28" t="s">
        <v>16</v>
      </c>
      <c r="C25" s="146">
        <v>65</v>
      </c>
      <c r="D25" s="146">
        <f>+C25*(100-E25)/100</f>
        <v>52</v>
      </c>
      <c r="E25" s="146">
        <v>20</v>
      </c>
      <c r="F25" s="146"/>
      <c r="G25" s="146">
        <v>140</v>
      </c>
      <c r="H25" s="146"/>
      <c r="I25" s="146"/>
      <c r="J25" s="146"/>
      <c r="K25" s="15" t="s">
        <v>46</v>
      </c>
    </row>
    <row r="26" spans="1:11" ht="20.100000000000001" customHeight="1">
      <c r="A26" s="1">
        <v>41522</v>
      </c>
      <c r="B26" s="2" t="s">
        <v>12</v>
      </c>
      <c r="C26" s="4630" t="s">
        <v>293</v>
      </c>
      <c r="D26" s="4631"/>
      <c r="E26" s="4631"/>
      <c r="F26" s="4631"/>
      <c r="G26" s="4631"/>
      <c r="H26" s="4631"/>
      <c r="I26" s="4631"/>
      <c r="J26" s="4632"/>
    </row>
    <row r="27" spans="1:11">
      <c r="A27" s="1">
        <v>41526</v>
      </c>
      <c r="B27" s="11" t="s">
        <v>16</v>
      </c>
      <c r="C27" s="3">
        <v>160</v>
      </c>
      <c r="D27" s="3">
        <f>+C27*(100-E27)/100</f>
        <v>128</v>
      </c>
      <c r="E27" s="3">
        <v>20</v>
      </c>
      <c r="F27" s="3"/>
      <c r="G27" s="3">
        <v>140</v>
      </c>
      <c r="H27" s="3"/>
      <c r="I27" s="3"/>
      <c r="J27" s="3"/>
      <c r="K27" s="12" t="s">
        <v>333</v>
      </c>
    </row>
    <row r="28" spans="1:11" ht="20.100000000000001" customHeight="1">
      <c r="A28" s="1">
        <v>41544</v>
      </c>
      <c r="B28" s="2" t="s">
        <v>143</v>
      </c>
      <c r="C28" s="3"/>
      <c r="D28" s="3">
        <f>+C28*(100-E28)/100</f>
        <v>0</v>
      </c>
      <c r="E28" s="3"/>
      <c r="F28" s="3"/>
      <c r="G28" s="3"/>
      <c r="H28" s="169">
        <v>5115</v>
      </c>
      <c r="I28" s="169">
        <v>100</v>
      </c>
      <c r="J28" s="3"/>
      <c r="K28" s="12" t="s">
        <v>30</v>
      </c>
    </row>
    <row r="29" spans="1:11" ht="18.75" customHeight="1">
      <c r="A29" s="1">
        <v>41572</v>
      </c>
      <c r="B29" s="2" t="s">
        <v>12</v>
      </c>
      <c r="C29" s="4630" t="s">
        <v>256</v>
      </c>
      <c r="D29" s="4631"/>
      <c r="E29" s="4631"/>
      <c r="F29" s="4631"/>
      <c r="G29" s="4631"/>
      <c r="H29" s="4631"/>
      <c r="I29" s="4631"/>
      <c r="J29" s="4632"/>
    </row>
    <row r="30" spans="1:11" ht="36" customHeight="1" thickBot="1">
      <c r="A30" s="54">
        <v>41638</v>
      </c>
      <c r="B30" s="55" t="s">
        <v>12</v>
      </c>
      <c r="C30" s="5232" t="s">
        <v>317</v>
      </c>
      <c r="D30" s="5232"/>
      <c r="E30" s="5232"/>
      <c r="F30" s="5232"/>
      <c r="G30" s="5232"/>
      <c r="H30" s="5232"/>
      <c r="I30" s="5232"/>
      <c r="J30" s="5232"/>
      <c r="K30" s="57"/>
    </row>
    <row r="31" spans="1:11" ht="20.100000000000001" customHeight="1" thickTop="1">
      <c r="A31" s="40">
        <v>41668</v>
      </c>
      <c r="B31" s="51" t="s">
        <v>16</v>
      </c>
      <c r="C31" s="52">
        <v>140</v>
      </c>
      <c r="D31" s="52">
        <f>+C31*(100-E31)/100</f>
        <v>84</v>
      </c>
      <c r="E31" s="52">
        <v>40</v>
      </c>
      <c r="F31" s="52"/>
      <c r="G31" s="52">
        <v>160</v>
      </c>
      <c r="H31" s="52"/>
      <c r="I31" s="52"/>
      <c r="J31" s="52"/>
      <c r="K31" s="53" t="s">
        <v>334</v>
      </c>
    </row>
    <row r="32" spans="1:11" ht="20.100000000000001" customHeight="1">
      <c r="A32" s="1372">
        <v>41704</v>
      </c>
      <c r="B32" s="1373" t="s">
        <v>27</v>
      </c>
      <c r="C32" s="5209" t="s">
        <v>3678</v>
      </c>
      <c r="D32" s="5210"/>
      <c r="E32" s="5210"/>
      <c r="F32" s="5210"/>
      <c r="G32" s="5210"/>
      <c r="H32" s="5210"/>
      <c r="I32" s="5210"/>
      <c r="J32" s="5211"/>
      <c r="K32" s="53"/>
    </row>
    <row r="33" spans="1:11">
      <c r="A33" s="1">
        <v>41716</v>
      </c>
      <c r="B33" s="2" t="s">
        <v>143</v>
      </c>
      <c r="C33" s="3"/>
      <c r="D33" s="3"/>
      <c r="E33" s="3"/>
      <c r="F33" s="3"/>
      <c r="G33" s="3"/>
      <c r="H33" s="3">
        <v>5520</v>
      </c>
      <c r="I33" s="3">
        <v>65</v>
      </c>
      <c r="J33" s="3"/>
      <c r="K33" s="12" t="s">
        <v>345</v>
      </c>
    </row>
    <row r="34" spans="1:11" ht="20.100000000000001" customHeight="1">
      <c r="A34" s="1">
        <v>41734</v>
      </c>
      <c r="B34" s="2" t="s">
        <v>12</v>
      </c>
      <c r="C34" s="4630" t="s">
        <v>346</v>
      </c>
      <c r="D34" s="4631"/>
      <c r="E34" s="4631"/>
      <c r="F34" s="4631"/>
      <c r="G34" s="4631"/>
      <c r="H34" s="4631"/>
      <c r="I34" s="4631"/>
      <c r="J34" s="4632"/>
    </row>
    <row r="35" spans="1:11" ht="20.100000000000001" customHeight="1">
      <c r="A35" s="1">
        <v>41757</v>
      </c>
      <c r="B35" s="2" t="s">
        <v>16</v>
      </c>
      <c r="C35" s="3">
        <v>160</v>
      </c>
      <c r="D35" s="3">
        <f>+C35*(100-E35)/100</f>
        <v>96</v>
      </c>
      <c r="E35" s="3">
        <v>40</v>
      </c>
      <c r="F35" s="3"/>
      <c r="G35" s="3">
        <v>130</v>
      </c>
      <c r="H35" s="3"/>
      <c r="I35" s="3"/>
      <c r="J35" s="3"/>
      <c r="K35" s="12" t="s">
        <v>20</v>
      </c>
    </row>
    <row r="36" spans="1:11">
      <c r="A36" s="1">
        <v>41808</v>
      </c>
      <c r="B36" s="2" t="s">
        <v>143</v>
      </c>
      <c r="C36" s="3"/>
      <c r="D36" s="3"/>
      <c r="E36" s="3"/>
      <c r="F36" s="3"/>
      <c r="G36" s="3"/>
      <c r="H36" s="3">
        <v>5615</v>
      </c>
      <c r="I36" s="3">
        <v>100</v>
      </c>
      <c r="J36" s="3"/>
      <c r="K36" s="12" t="s">
        <v>365</v>
      </c>
    </row>
    <row r="37" spans="1:11">
      <c r="A37" s="1">
        <v>41821</v>
      </c>
      <c r="B37" s="2" t="s">
        <v>351</v>
      </c>
      <c r="C37" s="4630" t="s">
        <v>420</v>
      </c>
      <c r="D37" s="4631"/>
      <c r="E37" s="4631"/>
      <c r="F37" s="4631"/>
      <c r="G37" s="4631"/>
      <c r="H37" s="4631"/>
      <c r="I37" s="4631"/>
      <c r="J37" s="4632"/>
    </row>
    <row r="38" spans="1:11" ht="20.100000000000001" customHeight="1">
      <c r="A38" s="4">
        <v>41865</v>
      </c>
      <c r="B38" s="28" t="s">
        <v>16</v>
      </c>
      <c r="C38" s="178">
        <v>105</v>
      </c>
      <c r="D38" s="178">
        <f>+C38*(100-E38)/100</f>
        <v>63</v>
      </c>
      <c r="E38" s="178">
        <v>40</v>
      </c>
      <c r="F38" s="178"/>
      <c r="G38" s="178">
        <v>140</v>
      </c>
      <c r="H38" s="178"/>
      <c r="I38" s="28"/>
      <c r="J38" s="28"/>
      <c r="K38" s="15" t="s">
        <v>380</v>
      </c>
    </row>
    <row r="39" spans="1:11" ht="20.100000000000001" customHeight="1">
      <c r="A39" s="1">
        <v>41870</v>
      </c>
      <c r="B39" s="2" t="s">
        <v>16</v>
      </c>
      <c r="C39" s="183">
        <v>155</v>
      </c>
      <c r="D39" s="183">
        <f>+C39*(100-E39)/100</f>
        <v>93</v>
      </c>
      <c r="E39" s="183">
        <v>40</v>
      </c>
      <c r="F39" s="183"/>
      <c r="G39" s="183">
        <v>140</v>
      </c>
      <c r="H39" s="2"/>
      <c r="I39" s="2"/>
      <c r="J39" s="2"/>
      <c r="K39" s="12" t="s">
        <v>20</v>
      </c>
    </row>
    <row r="40" spans="1:11" ht="49.5" customHeight="1">
      <c r="A40" s="4642">
        <v>41879</v>
      </c>
      <c r="B40" s="2" t="s">
        <v>12</v>
      </c>
      <c r="C40" s="4633" t="s">
        <v>389</v>
      </c>
      <c r="D40" s="4634"/>
      <c r="E40" s="4634"/>
      <c r="F40" s="4634"/>
      <c r="G40" s="4634"/>
      <c r="H40" s="4634"/>
      <c r="I40" s="4634"/>
      <c r="J40" s="4635"/>
    </row>
    <row r="41" spans="1:11">
      <c r="A41" s="4643"/>
      <c r="B41" s="2" t="s">
        <v>11</v>
      </c>
      <c r="C41" s="4633" t="s">
        <v>388</v>
      </c>
      <c r="D41" s="4634"/>
      <c r="E41" s="4634"/>
      <c r="F41" s="4634"/>
      <c r="G41" s="4634"/>
      <c r="H41" s="4634"/>
      <c r="I41" s="4634"/>
      <c r="J41" s="4635"/>
    </row>
    <row r="42" spans="1:11" ht="51.75" customHeight="1">
      <c r="A42" s="1943">
        <v>41885</v>
      </c>
      <c r="B42" s="1933" t="s">
        <v>34</v>
      </c>
      <c r="C42" s="4770" t="s">
        <v>393</v>
      </c>
      <c r="D42" s="4771"/>
      <c r="E42" s="4771"/>
      <c r="F42" s="4771"/>
      <c r="G42" s="4771"/>
      <c r="H42" s="4771"/>
      <c r="I42" s="4771"/>
      <c r="J42" s="4772"/>
      <c r="K42" s="1946"/>
    </row>
    <row r="43" spans="1:11" ht="53.25" customHeight="1">
      <c r="A43" s="1">
        <v>41896</v>
      </c>
      <c r="B43" s="2" t="s">
        <v>12</v>
      </c>
      <c r="C43" s="4633" t="s">
        <v>394</v>
      </c>
      <c r="D43" s="4634"/>
      <c r="E43" s="4634"/>
      <c r="F43" s="4634"/>
      <c r="G43" s="4634"/>
      <c r="H43" s="4634"/>
      <c r="I43" s="4634"/>
      <c r="J43" s="4635"/>
    </row>
    <row r="44" spans="1:11" ht="22.5" customHeight="1">
      <c r="A44" s="1">
        <v>41902</v>
      </c>
      <c r="B44" s="2" t="s">
        <v>12</v>
      </c>
      <c r="C44" s="4630" t="s">
        <v>156</v>
      </c>
      <c r="D44" s="4631"/>
      <c r="E44" s="4631"/>
      <c r="F44" s="4631"/>
      <c r="G44" s="4631"/>
      <c r="H44" s="4631"/>
      <c r="I44" s="4631"/>
      <c r="J44" s="4632"/>
    </row>
    <row r="45" spans="1:11" ht="22.5" customHeight="1">
      <c r="A45" s="4642">
        <v>41905</v>
      </c>
      <c r="B45" s="2" t="s">
        <v>143</v>
      </c>
      <c r="C45" s="2"/>
      <c r="D45" s="117"/>
      <c r="E45" s="2"/>
      <c r="F45" s="2"/>
      <c r="G45" s="2"/>
      <c r="H45" s="2"/>
      <c r="I45" s="2"/>
      <c r="J45" s="2">
        <v>4350</v>
      </c>
      <c r="K45" s="12" t="s">
        <v>398</v>
      </c>
    </row>
    <row r="46" spans="1:11" ht="22.5" customHeight="1">
      <c r="A46" s="4643"/>
      <c r="B46" s="2" t="s">
        <v>11</v>
      </c>
      <c r="C46" s="4630" t="s">
        <v>399</v>
      </c>
      <c r="D46" s="4631"/>
      <c r="E46" s="4631"/>
      <c r="F46" s="4631"/>
      <c r="G46" s="4631"/>
      <c r="H46" s="4631"/>
      <c r="I46" s="4631"/>
      <c r="J46" s="4632"/>
    </row>
    <row r="47" spans="1:11" ht="22.5" customHeight="1">
      <c r="A47" s="4">
        <v>41963</v>
      </c>
      <c r="B47" s="28" t="s">
        <v>143</v>
      </c>
      <c r="C47" s="28"/>
      <c r="D47" s="186"/>
      <c r="E47" s="28"/>
      <c r="F47" s="28"/>
      <c r="G47" s="28"/>
      <c r="H47" s="28"/>
      <c r="I47" s="28"/>
      <c r="J47" s="28">
        <v>3985</v>
      </c>
      <c r="K47" s="83" t="s">
        <v>407</v>
      </c>
    </row>
    <row r="48" spans="1:11" ht="22.5" customHeight="1">
      <c r="A48" s="1">
        <v>41964</v>
      </c>
      <c r="B48" s="2" t="s">
        <v>12</v>
      </c>
      <c r="C48" s="4630" t="s">
        <v>156</v>
      </c>
      <c r="D48" s="4631"/>
      <c r="E48" s="4631"/>
      <c r="F48" s="4631"/>
      <c r="G48" s="4631"/>
      <c r="H48" s="4631"/>
      <c r="I48" s="4631"/>
      <c r="J48" s="4632"/>
    </row>
    <row r="49" spans="1:11" ht="22.5" customHeight="1">
      <c r="A49" s="1">
        <v>41969</v>
      </c>
      <c r="B49" s="2" t="s">
        <v>12</v>
      </c>
      <c r="C49" s="4630" t="s">
        <v>126</v>
      </c>
      <c r="D49" s="4631"/>
      <c r="E49" s="4631"/>
      <c r="F49" s="4631"/>
      <c r="G49" s="4631"/>
      <c r="H49" s="4631"/>
      <c r="I49" s="4631"/>
      <c r="J49" s="4632"/>
    </row>
    <row r="50" spans="1:11" ht="22.5" customHeight="1">
      <c r="A50" s="1">
        <v>41989</v>
      </c>
      <c r="B50" s="2" t="s">
        <v>11</v>
      </c>
      <c r="C50" s="4630" t="s">
        <v>416</v>
      </c>
      <c r="D50" s="4631"/>
      <c r="E50" s="4631"/>
      <c r="F50" s="4631"/>
      <c r="G50" s="4631"/>
      <c r="H50" s="4631"/>
      <c r="I50" s="4631"/>
      <c r="J50" s="4632"/>
    </row>
    <row r="51" spans="1:11" ht="22.5" customHeight="1">
      <c r="A51" s="1">
        <v>41990</v>
      </c>
      <c r="B51" s="2" t="s">
        <v>12</v>
      </c>
      <c r="C51" s="4630" t="s">
        <v>414</v>
      </c>
      <c r="D51" s="4631"/>
      <c r="E51" s="4631"/>
      <c r="F51" s="4631"/>
      <c r="G51" s="4631"/>
      <c r="H51" s="4631"/>
      <c r="I51" s="4631"/>
      <c r="J51" s="4632"/>
    </row>
    <row r="52" spans="1:11" ht="40.5" customHeight="1">
      <c r="A52" s="1">
        <v>41994</v>
      </c>
      <c r="B52" s="202" t="s">
        <v>41</v>
      </c>
      <c r="C52" s="4633" t="s">
        <v>2046</v>
      </c>
      <c r="D52" s="4634"/>
      <c r="E52" s="4634"/>
      <c r="F52" s="4634"/>
      <c r="G52" s="4634"/>
      <c r="H52" s="4634"/>
      <c r="I52" s="4634"/>
      <c r="J52" s="4635"/>
    </row>
    <row r="53" spans="1:11" ht="20.100000000000001" customHeight="1" thickBot="1">
      <c r="A53" s="24">
        <v>41999</v>
      </c>
      <c r="B53" s="26" t="s">
        <v>143</v>
      </c>
      <c r="C53" s="26"/>
      <c r="D53" s="191"/>
      <c r="E53" s="26"/>
      <c r="F53" s="26"/>
      <c r="G53" s="26"/>
      <c r="H53" s="26"/>
      <c r="I53" s="26"/>
      <c r="J53" s="26"/>
      <c r="K53" s="43" t="s">
        <v>422</v>
      </c>
    </row>
    <row r="54" spans="1:11" ht="20.100000000000001" customHeight="1" thickTop="1">
      <c r="A54" s="4647">
        <v>42020</v>
      </c>
      <c r="B54" s="48" t="s">
        <v>12</v>
      </c>
      <c r="C54" s="5098" t="s">
        <v>429</v>
      </c>
      <c r="D54" s="5099"/>
      <c r="E54" s="5099"/>
      <c r="F54" s="5099"/>
      <c r="G54" s="5099"/>
      <c r="H54" s="5099"/>
      <c r="I54" s="5099"/>
      <c r="J54" s="5100"/>
      <c r="K54" s="50"/>
    </row>
    <row r="55" spans="1:11">
      <c r="A55" s="4643"/>
      <c r="B55" s="2" t="s">
        <v>143</v>
      </c>
      <c r="C55" s="2"/>
      <c r="D55" s="117"/>
      <c r="E55" s="2"/>
      <c r="F55" s="2"/>
      <c r="G55" s="2"/>
      <c r="H55" s="2"/>
      <c r="I55" s="2"/>
      <c r="J55" s="2">
        <v>4000</v>
      </c>
      <c r="K55" s="12" t="s">
        <v>398</v>
      </c>
    </row>
    <row r="56" spans="1:11" ht="20.100000000000001" customHeight="1">
      <c r="A56" s="200">
        <v>42025</v>
      </c>
      <c r="B56" s="2" t="s">
        <v>143</v>
      </c>
      <c r="C56" s="2"/>
      <c r="D56" s="196"/>
      <c r="E56" s="2"/>
      <c r="F56" s="2"/>
      <c r="G56" s="2"/>
      <c r="H56" s="2"/>
      <c r="I56" s="2"/>
      <c r="J56" s="2">
        <v>3835</v>
      </c>
      <c r="K56" s="12" t="s">
        <v>407</v>
      </c>
    </row>
    <row r="57" spans="1:11" ht="20.100000000000001" customHeight="1">
      <c r="A57" s="1">
        <v>42033</v>
      </c>
      <c r="B57" s="2" t="s">
        <v>143</v>
      </c>
      <c r="C57" s="2"/>
      <c r="D57" s="117"/>
      <c r="E57" s="2"/>
      <c r="F57" s="2"/>
      <c r="G57" s="2"/>
      <c r="H57" s="176">
        <v>4490</v>
      </c>
      <c r="I57" s="176">
        <v>90</v>
      </c>
      <c r="J57" s="176"/>
      <c r="K57" s="12" t="s">
        <v>437</v>
      </c>
    </row>
    <row r="58" spans="1:11" ht="20.100000000000001" customHeight="1">
      <c r="A58" s="1">
        <v>42036</v>
      </c>
      <c r="B58" s="201" t="s">
        <v>143</v>
      </c>
      <c r="C58" s="2"/>
      <c r="D58" s="117"/>
      <c r="E58" s="2"/>
      <c r="F58" s="2"/>
      <c r="G58" s="2"/>
      <c r="H58" s="176">
        <v>4275</v>
      </c>
      <c r="I58" s="176">
        <v>100</v>
      </c>
      <c r="J58" s="2"/>
      <c r="K58" s="12" t="s">
        <v>30</v>
      </c>
    </row>
    <row r="59" spans="1:11" ht="20.100000000000001" customHeight="1">
      <c r="A59" s="1">
        <v>42043</v>
      </c>
      <c r="B59" s="209" t="s">
        <v>12</v>
      </c>
      <c r="C59" s="4630" t="s">
        <v>443</v>
      </c>
      <c r="D59" s="4631"/>
      <c r="E59" s="4631"/>
      <c r="F59" s="4631"/>
      <c r="G59" s="4631"/>
      <c r="H59" s="4631"/>
      <c r="I59" s="4631"/>
      <c r="J59" s="4632"/>
    </row>
    <row r="60" spans="1:11" ht="20.100000000000001" customHeight="1">
      <c r="A60" s="1">
        <v>42050</v>
      </c>
      <c r="B60" s="221" t="s">
        <v>143</v>
      </c>
      <c r="C60" s="2"/>
      <c r="D60" s="117"/>
      <c r="E60" s="2"/>
      <c r="F60" s="2"/>
      <c r="G60" s="2"/>
      <c r="H60" s="176">
        <v>4455</v>
      </c>
      <c r="I60" s="176">
        <v>100</v>
      </c>
      <c r="J60" s="2"/>
      <c r="K60" s="12" t="s">
        <v>30</v>
      </c>
    </row>
    <row r="61" spans="1:11" ht="20.100000000000001" customHeight="1">
      <c r="A61" s="1">
        <v>42051</v>
      </c>
      <c r="B61" s="221" t="s">
        <v>143</v>
      </c>
      <c r="C61" s="2"/>
      <c r="D61" s="117"/>
      <c r="E61" s="2"/>
      <c r="F61" s="2"/>
      <c r="G61" s="2"/>
      <c r="H61" s="176">
        <v>4300</v>
      </c>
      <c r="I61" s="176">
        <v>100</v>
      </c>
      <c r="J61" s="2"/>
      <c r="K61" s="12" t="s">
        <v>30</v>
      </c>
    </row>
    <row r="62" spans="1:11">
      <c r="A62" s="1">
        <v>42050</v>
      </c>
      <c r="B62" s="224" t="s">
        <v>12</v>
      </c>
      <c r="C62" s="4630" t="s">
        <v>445</v>
      </c>
      <c r="D62" s="4631"/>
      <c r="E62" s="4631"/>
      <c r="F62" s="4631"/>
      <c r="G62" s="4631"/>
      <c r="H62" s="4631"/>
      <c r="I62" s="4631"/>
      <c r="J62" s="4632"/>
    </row>
    <row r="63" spans="1:11" ht="20.100000000000001" customHeight="1">
      <c r="A63" s="1">
        <v>42051</v>
      </c>
      <c r="B63" s="224" t="s">
        <v>12</v>
      </c>
      <c r="C63" s="4630" t="s">
        <v>446</v>
      </c>
      <c r="D63" s="4631"/>
      <c r="E63" s="4631"/>
      <c r="F63" s="4631"/>
      <c r="G63" s="4631"/>
      <c r="H63" s="4631"/>
      <c r="I63" s="4631"/>
      <c r="J63" s="4632"/>
    </row>
    <row r="64" spans="1:11" ht="20.100000000000001" customHeight="1">
      <c r="A64" s="1">
        <v>42074</v>
      </c>
      <c r="B64" s="229" t="s">
        <v>27</v>
      </c>
      <c r="C64" s="4630" t="s">
        <v>456</v>
      </c>
      <c r="D64" s="4631"/>
      <c r="E64" s="4631"/>
      <c r="F64" s="4631"/>
      <c r="G64" s="4631"/>
      <c r="H64" s="4631"/>
      <c r="I64" s="4631"/>
      <c r="J64" s="4632"/>
    </row>
    <row r="65" spans="1:12">
      <c r="A65" s="1">
        <v>42126</v>
      </c>
      <c r="B65" s="253" t="s">
        <v>12</v>
      </c>
      <c r="C65" s="4630" t="s">
        <v>1973</v>
      </c>
      <c r="D65" s="4631"/>
      <c r="E65" s="4631"/>
      <c r="F65" s="4631"/>
      <c r="G65" s="4631"/>
      <c r="H65" s="4631"/>
      <c r="I65" s="4631"/>
      <c r="J65" s="4632"/>
    </row>
    <row r="66" spans="1:12">
      <c r="A66" s="1">
        <v>42134</v>
      </c>
      <c r="B66" s="262" t="s">
        <v>143</v>
      </c>
      <c r="C66" s="2"/>
      <c r="D66" s="117"/>
      <c r="E66" s="2"/>
      <c r="F66" s="2"/>
      <c r="G66" s="2"/>
      <c r="H66" s="2"/>
      <c r="I66" s="2"/>
      <c r="J66" s="2"/>
      <c r="K66" s="12" t="s">
        <v>407</v>
      </c>
    </row>
    <row r="67" spans="1:12">
      <c r="A67" s="1">
        <v>42144</v>
      </c>
      <c r="B67" s="454" t="s">
        <v>143</v>
      </c>
      <c r="C67" s="2"/>
      <c r="D67" s="117"/>
      <c r="E67" s="2"/>
      <c r="F67" s="2"/>
      <c r="G67" s="2"/>
      <c r="H67" s="2"/>
      <c r="I67" s="2"/>
      <c r="J67" s="2">
        <v>3505</v>
      </c>
      <c r="K67" s="12" t="s">
        <v>398</v>
      </c>
    </row>
    <row r="68" spans="1:12">
      <c r="A68" s="1"/>
      <c r="B68" s="608" t="s">
        <v>32</v>
      </c>
      <c r="C68" s="4630" t="s">
        <v>2011</v>
      </c>
      <c r="D68" s="4631"/>
      <c r="E68" s="4631"/>
      <c r="F68" s="4631"/>
      <c r="G68" s="4631"/>
      <c r="H68" s="4631"/>
      <c r="I68" s="4631"/>
      <c r="J68" s="4632"/>
    </row>
    <row r="69" spans="1:12" ht="36.75" customHeight="1">
      <c r="A69" s="648">
        <v>42214</v>
      </c>
      <c r="B69" s="649" t="s">
        <v>11</v>
      </c>
      <c r="C69" s="4633" t="s">
        <v>2054</v>
      </c>
      <c r="D69" s="4634"/>
      <c r="E69" s="4634"/>
      <c r="F69" s="4634"/>
      <c r="G69" s="4634"/>
      <c r="H69" s="4634"/>
      <c r="I69" s="4634"/>
      <c r="J69" s="4635"/>
    </row>
    <row r="70" spans="1:12">
      <c r="A70" s="1">
        <v>42217</v>
      </c>
      <c r="B70" s="641" t="s">
        <v>12</v>
      </c>
      <c r="C70" s="4630" t="s">
        <v>2063</v>
      </c>
      <c r="D70" s="4631"/>
      <c r="E70" s="4631"/>
      <c r="F70" s="4631"/>
      <c r="G70" s="4631"/>
      <c r="H70" s="4631"/>
      <c r="I70" s="4631"/>
      <c r="J70" s="4632"/>
    </row>
    <row r="71" spans="1:12" ht="31.5">
      <c r="A71" s="1">
        <v>42222</v>
      </c>
      <c r="B71" s="657" t="s">
        <v>143</v>
      </c>
      <c r="C71" s="2"/>
      <c r="D71" s="117"/>
      <c r="E71" s="2"/>
      <c r="F71" s="2"/>
      <c r="G71" s="2"/>
      <c r="H71" s="2"/>
      <c r="I71" s="2"/>
      <c r="J71" s="2"/>
      <c r="K71" s="12" t="s">
        <v>2067</v>
      </c>
    </row>
    <row r="72" spans="1:12" ht="28.5" customHeight="1">
      <c r="A72" s="1">
        <v>42224</v>
      </c>
      <c r="B72" s="657" t="s">
        <v>143</v>
      </c>
      <c r="C72" s="2"/>
      <c r="D72" s="117"/>
      <c r="E72" s="2"/>
      <c r="F72" s="2"/>
      <c r="G72" s="2"/>
      <c r="H72" s="2"/>
      <c r="I72" s="2"/>
      <c r="J72" s="2"/>
      <c r="K72" s="12" t="s">
        <v>2068</v>
      </c>
    </row>
    <row r="73" spans="1:12">
      <c r="A73" s="1">
        <v>42224</v>
      </c>
      <c r="B73" s="661" t="s">
        <v>12</v>
      </c>
      <c r="C73" s="4630" t="s">
        <v>445</v>
      </c>
      <c r="D73" s="4631"/>
      <c r="E73" s="4631"/>
      <c r="F73" s="4631"/>
      <c r="G73" s="4631"/>
      <c r="H73" s="4631"/>
      <c r="I73" s="4631"/>
      <c r="J73" s="4632"/>
    </row>
    <row r="74" spans="1:12" ht="20.100000000000001" customHeight="1">
      <c r="A74" s="4623">
        <v>42273</v>
      </c>
      <c r="B74" s="28" t="s">
        <v>16</v>
      </c>
      <c r="C74" s="725">
        <v>70</v>
      </c>
      <c r="D74" s="23">
        <f>+C74*(100-E74)/100</f>
        <v>69.3</v>
      </c>
      <c r="E74" s="725">
        <v>1</v>
      </c>
      <c r="F74" s="725"/>
      <c r="G74" s="725">
        <v>130</v>
      </c>
      <c r="H74" s="28"/>
      <c r="I74" s="28"/>
      <c r="J74" s="28"/>
      <c r="K74" s="15" t="s">
        <v>2152</v>
      </c>
    </row>
    <row r="75" spans="1:12" ht="16.5" thickBot="1">
      <c r="A75" s="5237"/>
      <c r="B75" s="1440" t="s">
        <v>41</v>
      </c>
      <c r="C75" s="5158" t="s">
        <v>2238</v>
      </c>
      <c r="D75" s="5159"/>
      <c r="E75" s="5159"/>
      <c r="F75" s="5159"/>
      <c r="G75" s="5159"/>
      <c r="H75" s="5159"/>
      <c r="I75" s="5159"/>
      <c r="J75" s="5160"/>
      <c r="K75" s="43"/>
    </row>
    <row r="76" spans="1:12" ht="16.5" thickTop="1">
      <c r="A76" s="1768">
        <v>42376</v>
      </c>
      <c r="B76" s="48" t="s">
        <v>143</v>
      </c>
      <c r="C76" s="1733"/>
      <c r="D76" s="1734"/>
      <c r="E76" s="1734"/>
      <c r="F76" s="1734"/>
      <c r="G76" s="1734"/>
      <c r="H76" s="1734"/>
      <c r="I76" s="1734"/>
      <c r="J76" s="1735">
        <v>3310</v>
      </c>
      <c r="K76" s="1767" t="s">
        <v>398</v>
      </c>
      <c r="L76" s="86"/>
    </row>
    <row r="77" spans="1:12">
      <c r="A77" s="1515">
        <v>42377</v>
      </c>
      <c r="B77" s="1743" t="s">
        <v>143</v>
      </c>
      <c r="C77" s="1724"/>
      <c r="D77" s="1725"/>
      <c r="E77" s="1725"/>
      <c r="F77" s="1725"/>
      <c r="G77" s="1725"/>
      <c r="H77" s="1725"/>
      <c r="I77" s="1725"/>
      <c r="J77" s="1726">
        <v>3300</v>
      </c>
      <c r="K77" s="1477" t="s">
        <v>398</v>
      </c>
      <c r="L77" s="86"/>
    </row>
    <row r="78" spans="1:12" ht="39.75" customHeight="1">
      <c r="A78" s="5230">
        <v>42379</v>
      </c>
      <c r="B78" s="1743" t="s">
        <v>65</v>
      </c>
      <c r="C78" s="4633" t="s">
        <v>2378</v>
      </c>
      <c r="D78" s="4634"/>
      <c r="E78" s="4634"/>
      <c r="F78" s="4634"/>
      <c r="G78" s="4634"/>
      <c r="H78" s="4634"/>
      <c r="I78" s="4634"/>
      <c r="J78" s="4635"/>
      <c r="K78" s="1477"/>
      <c r="L78" s="86"/>
    </row>
    <row r="79" spans="1:12" ht="48.75" customHeight="1">
      <c r="A79" s="5231"/>
      <c r="B79" s="1743" t="s">
        <v>12</v>
      </c>
      <c r="C79" s="4633" t="s">
        <v>2379</v>
      </c>
      <c r="D79" s="4634"/>
      <c r="E79" s="4634"/>
      <c r="F79" s="4634"/>
      <c r="G79" s="4634"/>
      <c r="H79" s="4634"/>
      <c r="I79" s="4634"/>
      <c r="J79" s="4635"/>
      <c r="K79" s="1477"/>
      <c r="L79" s="86"/>
    </row>
    <row r="80" spans="1:12">
      <c r="A80" s="1476">
        <v>42381</v>
      </c>
      <c r="B80" s="1743" t="s">
        <v>143</v>
      </c>
      <c r="C80" s="1743"/>
      <c r="D80" s="1736"/>
      <c r="E80" s="1743"/>
      <c r="F80" s="1743"/>
      <c r="G80" s="1743"/>
      <c r="H80" s="1743"/>
      <c r="I80" s="1743"/>
      <c r="J80" s="1743">
        <v>3275</v>
      </c>
      <c r="K80" s="1477" t="s">
        <v>2387</v>
      </c>
      <c r="L80" s="86"/>
    </row>
    <row r="81" spans="1:12">
      <c r="A81" s="1476">
        <v>42383</v>
      </c>
      <c r="B81" s="1743" t="s">
        <v>143</v>
      </c>
      <c r="C81" s="1743"/>
      <c r="D81" s="1736"/>
      <c r="E81" s="1743"/>
      <c r="F81" s="1743"/>
      <c r="G81" s="1743"/>
      <c r="H81" s="1743"/>
      <c r="I81" s="1743"/>
      <c r="J81" s="1743">
        <v>3166</v>
      </c>
      <c r="K81" s="1477" t="s">
        <v>2387</v>
      </c>
      <c r="L81" s="86"/>
    </row>
    <row r="82" spans="1:12" ht="20.100000000000001" customHeight="1">
      <c r="A82" s="1476">
        <v>42383</v>
      </c>
      <c r="B82" s="1743" t="s">
        <v>12</v>
      </c>
      <c r="C82" s="4630" t="s">
        <v>3438</v>
      </c>
      <c r="D82" s="4631"/>
      <c r="E82" s="4631"/>
      <c r="F82" s="4631"/>
      <c r="G82" s="4631"/>
      <c r="H82" s="4631"/>
      <c r="I82" s="4631"/>
      <c r="J82" s="4632"/>
      <c r="K82" s="1477"/>
      <c r="L82" s="86"/>
    </row>
    <row r="83" spans="1:12" ht="20.100000000000001" customHeight="1">
      <c r="A83" s="1476">
        <v>42377</v>
      </c>
      <c r="B83" s="1743" t="s">
        <v>143</v>
      </c>
      <c r="C83" s="1743"/>
      <c r="D83" s="1736"/>
      <c r="E83" s="1743"/>
      <c r="F83" s="1743"/>
      <c r="G83" s="1743"/>
      <c r="H83" s="1743"/>
      <c r="I83" s="1743"/>
      <c r="J83" s="1743">
        <v>3300</v>
      </c>
      <c r="K83" s="1477" t="s">
        <v>2387</v>
      </c>
      <c r="L83" s="86"/>
    </row>
    <row r="84" spans="1:12" ht="20.100000000000001" customHeight="1">
      <c r="A84" s="1476">
        <v>42381</v>
      </c>
      <c r="B84" s="1743" t="s">
        <v>143</v>
      </c>
      <c r="C84" s="1743"/>
      <c r="D84" s="1736"/>
      <c r="E84" s="1743"/>
      <c r="F84" s="1743"/>
      <c r="G84" s="1743"/>
      <c r="H84" s="1743"/>
      <c r="I84" s="1743"/>
      <c r="J84" s="1743">
        <v>3275</v>
      </c>
      <c r="K84" s="1477" t="s">
        <v>2387</v>
      </c>
      <c r="L84" s="86"/>
    </row>
    <row r="85" spans="1:12" ht="20.100000000000001" customHeight="1">
      <c r="A85" s="1476">
        <v>42383</v>
      </c>
      <c r="B85" s="1743" t="s">
        <v>143</v>
      </c>
      <c r="C85" s="1743"/>
      <c r="D85" s="1736"/>
      <c r="E85" s="1743"/>
      <c r="F85" s="1743"/>
      <c r="G85" s="1743"/>
      <c r="H85" s="1743"/>
      <c r="I85" s="1743"/>
      <c r="J85" s="1743">
        <v>3165</v>
      </c>
      <c r="K85" s="1477" t="s">
        <v>2387</v>
      </c>
      <c r="L85" s="86"/>
    </row>
    <row r="86" spans="1:12" ht="20.100000000000001" customHeight="1">
      <c r="A86" s="1476">
        <v>42385</v>
      </c>
      <c r="B86" s="1743" t="s">
        <v>143</v>
      </c>
      <c r="C86" s="1743"/>
      <c r="D86" s="1736"/>
      <c r="E86" s="1743"/>
      <c r="F86" s="1743"/>
      <c r="G86" s="1743"/>
      <c r="H86" s="1743"/>
      <c r="I86" s="1743"/>
      <c r="J86" s="1743"/>
      <c r="K86" s="1477" t="s">
        <v>30</v>
      </c>
      <c r="L86" s="86"/>
    </row>
    <row r="87" spans="1:12" ht="20.100000000000001" customHeight="1">
      <c r="A87" s="1476">
        <v>42386</v>
      </c>
      <c r="B87" s="1743" t="s">
        <v>12</v>
      </c>
      <c r="C87" s="4630" t="s">
        <v>2394</v>
      </c>
      <c r="D87" s="4631"/>
      <c r="E87" s="4631"/>
      <c r="F87" s="4631"/>
      <c r="G87" s="4631"/>
      <c r="H87" s="4631"/>
      <c r="I87" s="4631"/>
      <c r="J87" s="4632"/>
      <c r="K87" s="1477"/>
      <c r="L87" s="86"/>
    </row>
    <row r="88" spans="1:12" ht="20.100000000000001" customHeight="1">
      <c r="A88" s="1476">
        <v>42397</v>
      </c>
      <c r="B88" s="1743" t="s">
        <v>12</v>
      </c>
      <c r="C88" s="4630" t="s">
        <v>677</v>
      </c>
      <c r="D88" s="4631"/>
      <c r="E88" s="4631"/>
      <c r="F88" s="4631"/>
      <c r="G88" s="4631"/>
      <c r="H88" s="4631"/>
      <c r="I88" s="4631"/>
      <c r="J88" s="4632"/>
      <c r="K88" s="1477"/>
      <c r="L88" s="86"/>
    </row>
    <row r="89" spans="1:12" ht="20.100000000000001" customHeight="1">
      <c r="A89" s="5230">
        <v>42413</v>
      </c>
      <c r="B89" s="1743" t="s">
        <v>143</v>
      </c>
      <c r="C89" s="1743"/>
      <c r="D89" s="1736"/>
      <c r="E89" s="1743"/>
      <c r="F89" s="1743"/>
      <c r="G89" s="1743"/>
      <c r="H89" s="1743"/>
      <c r="I89" s="1743"/>
      <c r="J89" s="1743">
        <v>3375</v>
      </c>
      <c r="K89" s="1477" t="s">
        <v>3046</v>
      </c>
      <c r="L89" s="86"/>
    </row>
    <row r="90" spans="1:12">
      <c r="A90" s="5236"/>
      <c r="B90" s="1743" t="s">
        <v>12</v>
      </c>
      <c r="C90" s="4630" t="s">
        <v>126</v>
      </c>
      <c r="D90" s="4631"/>
      <c r="E90" s="4631"/>
      <c r="F90" s="4631"/>
      <c r="G90" s="4631"/>
      <c r="H90" s="4631"/>
      <c r="I90" s="4631"/>
      <c r="J90" s="4632"/>
      <c r="K90" s="1477"/>
      <c r="L90" s="86"/>
    </row>
    <row r="91" spans="1:12" ht="20.100000000000001" customHeight="1">
      <c r="A91" s="5231"/>
      <c r="B91" s="1743" t="s">
        <v>41</v>
      </c>
      <c r="C91" s="4630" t="s">
        <v>2238</v>
      </c>
      <c r="D91" s="4631"/>
      <c r="E91" s="4631"/>
      <c r="F91" s="4631"/>
      <c r="G91" s="4631"/>
      <c r="H91" s="4631"/>
      <c r="I91" s="4631"/>
      <c r="J91" s="4632"/>
      <c r="K91" s="1477"/>
      <c r="L91" s="86"/>
    </row>
    <row r="92" spans="1:12" ht="102.75" customHeight="1">
      <c r="A92" s="1947">
        <v>42666</v>
      </c>
      <c r="B92" s="1933" t="s">
        <v>34</v>
      </c>
      <c r="C92" s="4770" t="s">
        <v>3675</v>
      </c>
      <c r="D92" s="4771"/>
      <c r="E92" s="4771"/>
      <c r="F92" s="4771"/>
      <c r="G92" s="4771"/>
      <c r="H92" s="4771"/>
      <c r="I92" s="4771"/>
      <c r="J92" s="4772"/>
      <c r="K92" s="1948" t="s">
        <v>3980</v>
      </c>
      <c r="L92" s="86"/>
    </row>
    <row r="93" spans="1:12" ht="20.100000000000001" customHeight="1">
      <c r="A93" s="1476">
        <v>42678</v>
      </c>
      <c r="B93" s="1743" t="s">
        <v>12</v>
      </c>
      <c r="C93" s="4630" t="s">
        <v>3438</v>
      </c>
      <c r="D93" s="4631"/>
      <c r="E93" s="4631"/>
      <c r="F93" s="4631"/>
      <c r="G93" s="4631"/>
      <c r="H93" s="4631"/>
      <c r="I93" s="4631"/>
      <c r="J93" s="4632"/>
      <c r="K93" s="1477"/>
      <c r="L93" s="86"/>
    </row>
    <row r="94" spans="1:12">
      <c r="A94" s="5230">
        <v>42681</v>
      </c>
      <c r="B94" s="1743" t="s">
        <v>27</v>
      </c>
      <c r="C94" s="4630" t="s">
        <v>875</v>
      </c>
      <c r="D94" s="4631"/>
      <c r="E94" s="4631"/>
      <c r="F94" s="4631"/>
      <c r="G94" s="4631"/>
      <c r="H94" s="4631"/>
      <c r="I94" s="4631"/>
      <c r="J94" s="4632"/>
      <c r="K94" s="1477"/>
      <c r="L94" s="86"/>
    </row>
    <row r="95" spans="1:12">
      <c r="A95" s="5231"/>
      <c r="B95" s="1743" t="s">
        <v>12</v>
      </c>
      <c r="C95" s="4630" t="s">
        <v>3689</v>
      </c>
      <c r="D95" s="4631"/>
      <c r="E95" s="4631"/>
      <c r="F95" s="4631"/>
      <c r="G95" s="4631"/>
      <c r="H95" s="4631"/>
      <c r="I95" s="4631"/>
      <c r="J95" s="4632"/>
      <c r="K95" s="1477"/>
      <c r="L95" s="86"/>
    </row>
    <row r="96" spans="1:12">
      <c r="A96" s="1476">
        <v>42684</v>
      </c>
      <c r="B96" s="1743" t="s">
        <v>143</v>
      </c>
      <c r="C96" s="1743"/>
      <c r="D96" s="1736"/>
      <c r="E96" s="1743"/>
      <c r="F96" s="1743"/>
      <c r="G96" s="1743"/>
      <c r="H96" s="1743">
        <v>3880</v>
      </c>
      <c r="I96" s="1743">
        <v>100</v>
      </c>
      <c r="J96" s="1743"/>
      <c r="K96" s="1477" t="s">
        <v>30</v>
      </c>
      <c r="L96" s="86"/>
    </row>
    <row r="97" spans="1:12" ht="20.100000000000001" customHeight="1">
      <c r="A97" s="1476">
        <v>42685</v>
      </c>
      <c r="B97" s="1743" t="s">
        <v>16</v>
      </c>
      <c r="C97" s="1743">
        <v>105</v>
      </c>
      <c r="D97" s="1739">
        <f t="shared" ref="D97:D152" si="0">+C97*(100-E97)/100</f>
        <v>56.7</v>
      </c>
      <c r="E97" s="1743">
        <v>46</v>
      </c>
      <c r="F97" s="1743"/>
      <c r="G97" s="1743">
        <v>130</v>
      </c>
      <c r="H97" s="1743"/>
      <c r="I97" s="1743"/>
      <c r="J97" s="1743"/>
      <c r="K97" s="1477" t="s">
        <v>2242</v>
      </c>
      <c r="L97" s="86"/>
    </row>
    <row r="98" spans="1:12" ht="20.100000000000001" customHeight="1" thickBot="1">
      <c r="A98" s="1769">
        <v>42705</v>
      </c>
      <c r="B98" s="1742" t="s">
        <v>16</v>
      </c>
      <c r="C98" s="1742">
        <v>45</v>
      </c>
      <c r="D98" s="1003">
        <f t="shared" si="0"/>
        <v>24.3</v>
      </c>
      <c r="E98" s="1742">
        <v>46</v>
      </c>
      <c r="F98" s="1742"/>
      <c r="G98" s="1742">
        <v>120</v>
      </c>
      <c r="H98" s="1742"/>
      <c r="I98" s="1742"/>
      <c r="J98" s="1742"/>
      <c r="K98" s="1770" t="s">
        <v>2242</v>
      </c>
      <c r="L98" s="86"/>
    </row>
    <row r="99" spans="1:12" ht="20.100000000000001" customHeight="1" thickTop="1">
      <c r="A99" s="1438">
        <v>42767</v>
      </c>
      <c r="B99" s="1538" t="s">
        <v>16</v>
      </c>
      <c r="C99" s="1441">
        <v>90</v>
      </c>
      <c r="D99" s="62">
        <f t="shared" si="0"/>
        <v>48.6</v>
      </c>
      <c r="E99" s="1441">
        <v>46</v>
      </c>
      <c r="F99" s="1441"/>
      <c r="G99" s="1441">
        <v>140</v>
      </c>
      <c r="H99" s="1441"/>
      <c r="I99" s="1441"/>
      <c r="J99" s="1441"/>
      <c r="K99" s="53" t="s">
        <v>3864</v>
      </c>
    </row>
    <row r="100" spans="1:12" ht="20.100000000000001" customHeight="1">
      <c r="A100" s="1">
        <v>42782</v>
      </c>
      <c r="B100" s="2" t="s">
        <v>12</v>
      </c>
      <c r="C100" s="4630" t="s">
        <v>126</v>
      </c>
      <c r="D100" s="4631"/>
      <c r="E100" s="4631"/>
      <c r="F100" s="4631"/>
      <c r="G100" s="4631"/>
      <c r="H100" s="4631"/>
      <c r="I100" s="4631"/>
      <c r="J100" s="4632"/>
    </row>
    <row r="101" spans="1:12" ht="42" customHeight="1">
      <c r="A101" s="1">
        <v>42785</v>
      </c>
      <c r="B101" s="1579" t="s">
        <v>12</v>
      </c>
      <c r="C101" s="4633" t="s">
        <v>3894</v>
      </c>
      <c r="D101" s="4634"/>
      <c r="E101" s="4634"/>
      <c r="F101" s="4634"/>
      <c r="G101" s="4634"/>
      <c r="H101" s="4634"/>
      <c r="I101" s="4634"/>
      <c r="J101" s="4635"/>
    </row>
    <row r="102" spans="1:12">
      <c r="A102" s="1">
        <v>42789</v>
      </c>
      <c r="B102" s="1579" t="s">
        <v>12</v>
      </c>
      <c r="C102" s="4630" t="s">
        <v>445</v>
      </c>
      <c r="D102" s="4631"/>
      <c r="E102" s="4631"/>
      <c r="F102" s="4631"/>
      <c r="G102" s="4631"/>
      <c r="H102" s="4631"/>
      <c r="I102" s="4631"/>
      <c r="J102" s="4632"/>
    </row>
    <row r="103" spans="1:12" ht="34.5" customHeight="1">
      <c r="A103" s="1807">
        <v>42800</v>
      </c>
      <c r="B103" s="1808" t="s">
        <v>27</v>
      </c>
      <c r="C103" s="4633" t="s">
        <v>4072</v>
      </c>
      <c r="D103" s="4631"/>
      <c r="E103" s="4631"/>
      <c r="F103" s="4631"/>
      <c r="G103" s="4631"/>
      <c r="H103" s="4631"/>
      <c r="I103" s="4631"/>
      <c r="J103" s="4632"/>
      <c r="K103" s="13" t="s">
        <v>4194</v>
      </c>
    </row>
    <row r="104" spans="1:12">
      <c r="A104" s="1">
        <v>42822</v>
      </c>
      <c r="B104" s="1673" t="s">
        <v>143</v>
      </c>
      <c r="C104" s="2"/>
      <c r="D104" s="117"/>
      <c r="E104" s="2"/>
      <c r="F104" s="2"/>
      <c r="G104" s="2"/>
      <c r="H104" s="2">
        <v>4740</v>
      </c>
      <c r="I104" s="2">
        <v>100</v>
      </c>
      <c r="J104" s="2"/>
      <c r="K104" s="12" t="s">
        <v>30</v>
      </c>
    </row>
    <row r="105" spans="1:12" ht="20.100000000000001" customHeight="1">
      <c r="A105" s="1">
        <v>42895</v>
      </c>
      <c r="B105" s="1849" t="s">
        <v>16</v>
      </c>
      <c r="C105" s="2">
        <v>70</v>
      </c>
      <c r="D105" s="1890">
        <f t="shared" si="0"/>
        <v>24.5</v>
      </c>
      <c r="E105" s="2">
        <v>65</v>
      </c>
      <c r="F105" s="2"/>
      <c r="G105" s="2">
        <v>170</v>
      </c>
      <c r="H105" s="2"/>
      <c r="I105" s="2"/>
      <c r="J105" s="2"/>
      <c r="K105" s="12" t="s">
        <v>4127</v>
      </c>
    </row>
    <row r="106" spans="1:12">
      <c r="A106" s="1">
        <v>42955</v>
      </c>
      <c r="B106" s="2" t="s">
        <v>143</v>
      </c>
      <c r="C106" s="2"/>
      <c r="D106" s="117"/>
      <c r="E106" s="2"/>
      <c r="F106" s="2"/>
      <c r="G106" s="2"/>
      <c r="H106" s="2">
        <v>4795</v>
      </c>
      <c r="I106" s="2">
        <v>100</v>
      </c>
      <c r="J106" s="2"/>
      <c r="K106" s="12" t="s">
        <v>4192</v>
      </c>
    </row>
    <row r="107" spans="1:12">
      <c r="A107" s="1">
        <v>42956</v>
      </c>
      <c r="B107" s="2" t="s">
        <v>27</v>
      </c>
      <c r="C107" s="4630" t="s">
        <v>4201</v>
      </c>
      <c r="D107" s="4631"/>
      <c r="E107" s="4631"/>
      <c r="F107" s="4631"/>
      <c r="G107" s="4631"/>
      <c r="H107" s="4631"/>
      <c r="I107" s="4631"/>
      <c r="J107" s="4632"/>
    </row>
    <row r="108" spans="1:12">
      <c r="A108" s="1">
        <v>43075</v>
      </c>
      <c r="B108" s="2059" t="s">
        <v>143</v>
      </c>
      <c r="C108" s="2"/>
      <c r="D108" s="117"/>
      <c r="E108" s="2"/>
      <c r="F108" s="2"/>
      <c r="G108" s="2"/>
      <c r="H108" s="1891">
        <v>4850</v>
      </c>
      <c r="I108" s="2">
        <v>100</v>
      </c>
      <c r="J108" s="2"/>
      <c r="K108" s="12" t="s">
        <v>4374</v>
      </c>
    </row>
    <row r="109" spans="1:12" ht="20.100000000000001" customHeight="1">
      <c r="A109" s="4">
        <v>43094</v>
      </c>
      <c r="B109" s="28" t="s">
        <v>16</v>
      </c>
      <c r="C109" s="28">
        <v>15</v>
      </c>
      <c r="D109" s="23">
        <f t="shared" si="0"/>
        <v>8.25</v>
      </c>
      <c r="E109" s="28">
        <v>45</v>
      </c>
      <c r="F109" s="28"/>
      <c r="G109" s="28">
        <v>230</v>
      </c>
      <c r="H109" s="28"/>
      <c r="I109" s="28"/>
      <c r="J109" s="28"/>
      <c r="K109" s="15" t="s">
        <v>4406</v>
      </c>
    </row>
    <row r="110" spans="1:12" ht="54" customHeight="1" thickBot="1">
      <c r="A110" s="54">
        <v>43098</v>
      </c>
      <c r="B110" s="55" t="s">
        <v>12</v>
      </c>
      <c r="C110" s="5188" t="s">
        <v>4426</v>
      </c>
      <c r="D110" s="5192"/>
      <c r="E110" s="5192"/>
      <c r="F110" s="5192"/>
      <c r="G110" s="5192"/>
      <c r="H110" s="5192"/>
      <c r="I110" s="5192"/>
      <c r="J110" s="5193"/>
      <c r="K110" s="61" t="s">
        <v>4429</v>
      </c>
    </row>
    <row r="111" spans="1:12" ht="36" customHeight="1" thickTop="1">
      <c r="A111" s="2079">
        <v>43101</v>
      </c>
      <c r="B111" s="2080" t="s">
        <v>12</v>
      </c>
      <c r="C111" s="5062" t="s">
        <v>4428</v>
      </c>
      <c r="D111" s="5063"/>
      <c r="E111" s="5063"/>
      <c r="F111" s="5063"/>
      <c r="G111" s="5063"/>
      <c r="H111" s="5063"/>
      <c r="I111" s="5063"/>
      <c r="J111" s="5064"/>
      <c r="K111" s="1485" t="s">
        <v>4430</v>
      </c>
    </row>
    <row r="112" spans="1:12">
      <c r="A112" s="4">
        <v>43112</v>
      </c>
      <c r="B112" s="28" t="s">
        <v>16</v>
      </c>
      <c r="C112" s="28">
        <v>55</v>
      </c>
      <c r="D112" s="23">
        <f t="shared" si="0"/>
        <v>41.25</v>
      </c>
      <c r="E112" s="28">
        <v>25</v>
      </c>
      <c r="F112" s="28"/>
      <c r="G112" s="28">
        <v>250</v>
      </c>
      <c r="H112" s="28"/>
      <c r="I112" s="28"/>
      <c r="J112" s="28"/>
      <c r="K112" s="15" t="s">
        <v>2752</v>
      </c>
    </row>
    <row r="113" spans="1:11" ht="33.75" customHeight="1">
      <c r="A113" s="1">
        <v>43117</v>
      </c>
      <c r="B113" s="2" t="s">
        <v>12</v>
      </c>
      <c r="C113" s="4633" t="s">
        <v>4448</v>
      </c>
      <c r="D113" s="4634"/>
      <c r="E113" s="4634"/>
      <c r="F113" s="4634"/>
      <c r="G113" s="4634"/>
      <c r="H113" s="4634"/>
      <c r="I113" s="4634"/>
      <c r="J113" s="4635"/>
      <c r="K113" s="2322" t="s">
        <v>4736</v>
      </c>
    </row>
    <row r="114" spans="1:11">
      <c r="A114" s="4">
        <v>43217</v>
      </c>
      <c r="B114" s="28" t="s">
        <v>16</v>
      </c>
      <c r="C114" s="28">
        <v>30</v>
      </c>
      <c r="D114" s="23">
        <f t="shared" si="0"/>
        <v>7.5</v>
      </c>
      <c r="E114" s="28">
        <v>75</v>
      </c>
      <c r="F114" s="28"/>
      <c r="G114" s="28">
        <v>180</v>
      </c>
      <c r="H114" s="28"/>
      <c r="I114" s="28"/>
      <c r="J114" s="28"/>
      <c r="K114" s="15" t="s">
        <v>4651</v>
      </c>
    </row>
    <row r="115" spans="1:11" ht="48.75" customHeight="1">
      <c r="A115" s="1">
        <v>43272</v>
      </c>
      <c r="B115" s="2" t="s">
        <v>12</v>
      </c>
      <c r="C115" s="4633" t="s">
        <v>4741</v>
      </c>
      <c r="D115" s="4634"/>
      <c r="E115" s="4634"/>
      <c r="F115" s="4634"/>
      <c r="G115" s="4634"/>
      <c r="H115" s="4634"/>
      <c r="I115" s="4634"/>
      <c r="J115" s="4635"/>
      <c r="K115" s="2322" t="s">
        <v>4742</v>
      </c>
    </row>
    <row r="116" spans="1:11" ht="24" thickBot="1">
      <c r="A116" s="54">
        <v>43280</v>
      </c>
      <c r="B116" s="55" t="s">
        <v>12</v>
      </c>
      <c r="C116" s="5090" t="s">
        <v>4822</v>
      </c>
      <c r="D116" s="5091"/>
      <c r="E116" s="5091"/>
      <c r="F116" s="5091"/>
      <c r="G116" s="5091"/>
      <c r="H116" s="5091"/>
      <c r="I116" s="5091"/>
      <c r="J116" s="5092"/>
      <c r="K116" s="2623" t="s">
        <v>4742</v>
      </c>
    </row>
    <row r="117" spans="1:11" ht="20.100000000000001" customHeight="1" thickTop="1">
      <c r="A117" s="2610">
        <v>43582</v>
      </c>
      <c r="B117" s="2614" t="s">
        <v>143</v>
      </c>
      <c r="C117" s="2614"/>
      <c r="D117" s="52"/>
      <c r="E117" s="2614"/>
      <c r="F117" s="2614"/>
      <c r="G117" s="2614"/>
      <c r="H117" s="2614"/>
      <c r="I117" s="2614"/>
      <c r="J117" s="2614">
        <v>3457</v>
      </c>
      <c r="K117" s="53" t="s">
        <v>458</v>
      </c>
    </row>
    <row r="118" spans="1:11" ht="20.100000000000001" customHeight="1">
      <c r="A118" s="3215">
        <v>44078</v>
      </c>
      <c r="B118" s="3216" t="s">
        <v>143</v>
      </c>
      <c r="C118" s="3216"/>
      <c r="D118" s="52"/>
      <c r="E118" s="3216"/>
      <c r="F118" s="3216"/>
      <c r="G118" s="3216"/>
      <c r="H118" s="3216"/>
      <c r="I118" s="3216"/>
      <c r="J118" s="3216">
        <v>3200</v>
      </c>
      <c r="K118" s="53" t="s">
        <v>458</v>
      </c>
    </row>
    <row r="119" spans="1:11" ht="20.100000000000001" customHeight="1">
      <c r="A119" s="1"/>
      <c r="B119" s="2"/>
      <c r="C119" s="2"/>
      <c r="D119" s="117">
        <f t="shared" si="0"/>
        <v>0</v>
      </c>
      <c r="E119" s="2"/>
      <c r="F119" s="2"/>
      <c r="G119" s="2"/>
      <c r="H119" s="2"/>
      <c r="I119" s="2"/>
      <c r="J119" s="2"/>
    </row>
    <row r="120" spans="1:11" ht="20.100000000000001" customHeight="1">
      <c r="A120" s="1"/>
      <c r="B120" s="2"/>
      <c r="C120" s="2"/>
      <c r="D120" s="117">
        <f t="shared" si="0"/>
        <v>0</v>
      </c>
      <c r="E120" s="2"/>
      <c r="F120" s="2"/>
      <c r="G120" s="2"/>
      <c r="H120" s="2"/>
      <c r="I120" s="2"/>
      <c r="J120" s="2"/>
    </row>
    <row r="121" spans="1:11">
      <c r="A121" s="1"/>
      <c r="B121" s="2"/>
      <c r="C121" s="2"/>
      <c r="D121" s="117">
        <f t="shared" si="0"/>
        <v>0</v>
      </c>
      <c r="E121" s="2"/>
      <c r="F121" s="2"/>
      <c r="G121" s="2"/>
      <c r="H121" s="2"/>
      <c r="I121" s="2"/>
      <c r="J121" s="2"/>
    </row>
    <row r="122" spans="1:11" ht="20.100000000000001" customHeight="1">
      <c r="A122" s="1"/>
      <c r="B122" s="2"/>
      <c r="C122" s="2"/>
      <c r="D122" s="117">
        <f t="shared" si="0"/>
        <v>0</v>
      </c>
      <c r="E122" s="2"/>
      <c r="F122" s="2"/>
      <c r="G122" s="2"/>
      <c r="H122" s="2"/>
      <c r="I122" s="2"/>
      <c r="J122" s="2"/>
    </row>
    <row r="123" spans="1:11" ht="20.100000000000001" customHeight="1">
      <c r="A123" s="1"/>
      <c r="B123" s="2"/>
      <c r="C123" s="2"/>
      <c r="D123" s="117">
        <f t="shared" si="0"/>
        <v>0</v>
      </c>
      <c r="E123" s="2"/>
      <c r="F123" s="2"/>
      <c r="G123" s="2"/>
      <c r="H123" s="2"/>
      <c r="I123" s="2"/>
      <c r="J123" s="2"/>
    </row>
    <row r="124" spans="1:11" ht="20.100000000000001" customHeight="1">
      <c r="A124" s="1"/>
      <c r="B124" s="2"/>
      <c r="C124" s="2"/>
      <c r="D124" s="117">
        <f t="shared" si="0"/>
        <v>0</v>
      </c>
      <c r="E124" s="2"/>
      <c r="F124" s="2"/>
      <c r="G124" s="2"/>
      <c r="H124" s="2"/>
      <c r="I124" s="2"/>
      <c r="J124" s="2"/>
    </row>
    <row r="125" spans="1:11" ht="20.100000000000001" customHeight="1">
      <c r="A125" s="1"/>
      <c r="B125" s="2"/>
      <c r="C125" s="2"/>
      <c r="D125" s="117">
        <f t="shared" si="0"/>
        <v>0</v>
      </c>
      <c r="E125" s="2"/>
      <c r="F125" s="2"/>
      <c r="G125" s="2"/>
      <c r="H125" s="2"/>
      <c r="I125" s="2"/>
      <c r="J125" s="2"/>
    </row>
    <row r="126" spans="1:11" ht="20.100000000000001" customHeight="1">
      <c r="A126" s="1"/>
      <c r="B126" s="2"/>
      <c r="C126" s="2"/>
      <c r="D126" s="117">
        <f t="shared" si="0"/>
        <v>0</v>
      </c>
      <c r="E126" s="2"/>
      <c r="F126" s="2"/>
      <c r="G126" s="2"/>
      <c r="H126" s="2"/>
      <c r="I126" s="2"/>
      <c r="J126" s="2"/>
    </row>
    <row r="127" spans="1:11" ht="20.100000000000001" customHeight="1">
      <c r="A127" s="1"/>
      <c r="B127" s="2"/>
      <c r="C127" s="2"/>
      <c r="D127" s="117">
        <f t="shared" si="0"/>
        <v>0</v>
      </c>
      <c r="E127" s="2"/>
      <c r="F127" s="2"/>
      <c r="G127" s="2"/>
      <c r="H127" s="2"/>
      <c r="I127" s="2"/>
      <c r="J127" s="2"/>
    </row>
    <row r="128" spans="1:11" ht="20.100000000000001" customHeight="1">
      <c r="A128" s="1"/>
      <c r="B128" s="2"/>
      <c r="C128" s="2"/>
      <c r="D128" s="117">
        <f t="shared" si="0"/>
        <v>0</v>
      </c>
      <c r="E128" s="2"/>
      <c r="F128" s="2"/>
      <c r="G128" s="2"/>
      <c r="H128" s="2"/>
      <c r="I128" s="2"/>
      <c r="J128" s="2"/>
    </row>
    <row r="129" spans="1:10" ht="20.100000000000001" customHeight="1">
      <c r="A129" s="1"/>
      <c r="B129" s="2"/>
      <c r="C129" s="2"/>
      <c r="D129" s="117">
        <f t="shared" si="0"/>
        <v>0</v>
      </c>
      <c r="E129" s="2"/>
      <c r="F129" s="2"/>
      <c r="G129" s="2"/>
      <c r="H129" s="2"/>
      <c r="I129" s="2"/>
      <c r="J129" s="2"/>
    </row>
    <row r="130" spans="1:10">
      <c r="A130" s="1"/>
      <c r="B130" s="2"/>
      <c r="C130" s="2"/>
      <c r="D130" s="117">
        <f t="shared" si="0"/>
        <v>0</v>
      </c>
      <c r="E130" s="2"/>
      <c r="F130" s="2"/>
      <c r="G130" s="2"/>
      <c r="H130" s="2"/>
      <c r="I130" s="2"/>
      <c r="J130" s="2"/>
    </row>
    <row r="131" spans="1:10" ht="20.100000000000001" customHeight="1">
      <c r="A131" s="1"/>
      <c r="B131" s="2"/>
      <c r="C131" s="2"/>
      <c r="D131" s="117">
        <f t="shared" si="0"/>
        <v>0</v>
      </c>
      <c r="E131" s="2"/>
      <c r="F131" s="2"/>
      <c r="G131" s="2"/>
      <c r="H131" s="2"/>
      <c r="I131" s="2"/>
      <c r="J131" s="2"/>
    </row>
    <row r="132" spans="1:10">
      <c r="A132" s="1"/>
      <c r="B132" s="2"/>
      <c r="C132" s="2"/>
      <c r="D132" s="117">
        <f t="shared" si="0"/>
        <v>0</v>
      </c>
      <c r="E132" s="2"/>
      <c r="F132" s="2"/>
      <c r="G132" s="2"/>
      <c r="H132" s="2"/>
      <c r="I132" s="2"/>
      <c r="J132" s="2"/>
    </row>
    <row r="133" spans="1:10">
      <c r="A133" s="1"/>
      <c r="B133" s="2"/>
      <c r="C133" s="2"/>
      <c r="D133" s="117">
        <f t="shared" si="0"/>
        <v>0</v>
      </c>
      <c r="E133" s="2"/>
      <c r="F133" s="2"/>
      <c r="G133" s="2"/>
      <c r="H133" s="2"/>
      <c r="I133" s="2"/>
      <c r="J133" s="2"/>
    </row>
    <row r="134" spans="1:10">
      <c r="A134" s="1"/>
      <c r="D134" s="117">
        <f t="shared" si="0"/>
        <v>0</v>
      </c>
    </row>
    <row r="135" spans="1:10">
      <c r="A135" s="1"/>
      <c r="D135" s="117">
        <f t="shared" si="0"/>
        <v>0</v>
      </c>
    </row>
    <row r="136" spans="1:10">
      <c r="A136" s="1"/>
      <c r="D136" s="117">
        <f t="shared" si="0"/>
        <v>0</v>
      </c>
    </row>
    <row r="137" spans="1:10">
      <c r="A137" s="1"/>
      <c r="D137" s="117">
        <f t="shared" si="0"/>
        <v>0</v>
      </c>
    </row>
    <row r="138" spans="1:10">
      <c r="A138" s="1"/>
      <c r="D138" s="117">
        <f t="shared" si="0"/>
        <v>0</v>
      </c>
    </row>
    <row r="139" spans="1:10">
      <c r="A139" s="1"/>
      <c r="D139" s="117">
        <f t="shared" si="0"/>
        <v>0</v>
      </c>
    </row>
    <row r="140" spans="1:10">
      <c r="A140" s="1"/>
      <c r="D140" s="117">
        <f t="shared" si="0"/>
        <v>0</v>
      </c>
    </row>
    <row r="141" spans="1:10">
      <c r="A141" s="1"/>
      <c r="D141" s="117">
        <f t="shared" si="0"/>
        <v>0</v>
      </c>
    </row>
    <row r="142" spans="1:10">
      <c r="A142" s="1"/>
      <c r="D142" s="117">
        <f t="shared" si="0"/>
        <v>0</v>
      </c>
    </row>
    <row r="143" spans="1:10">
      <c r="A143" s="1"/>
      <c r="D143" s="117">
        <f t="shared" si="0"/>
        <v>0</v>
      </c>
    </row>
    <row r="144" spans="1:10">
      <c r="A144" s="1"/>
      <c r="D144" s="117">
        <f t="shared" si="0"/>
        <v>0</v>
      </c>
    </row>
    <row r="145" spans="1:4">
      <c r="A145" s="1"/>
      <c r="D145" s="117">
        <f t="shared" si="0"/>
        <v>0</v>
      </c>
    </row>
    <row r="146" spans="1:4">
      <c r="A146" s="1"/>
      <c r="D146" s="117">
        <f t="shared" si="0"/>
        <v>0</v>
      </c>
    </row>
    <row r="147" spans="1:4">
      <c r="A147" s="1"/>
      <c r="D147" s="117">
        <f t="shared" si="0"/>
        <v>0</v>
      </c>
    </row>
    <row r="148" spans="1:4">
      <c r="A148" s="1"/>
      <c r="D148" s="117">
        <f t="shared" si="0"/>
        <v>0</v>
      </c>
    </row>
    <row r="149" spans="1:4">
      <c r="A149" s="1"/>
      <c r="D149" s="117">
        <f t="shared" si="0"/>
        <v>0</v>
      </c>
    </row>
    <row r="150" spans="1:4">
      <c r="A150" s="1"/>
      <c r="D150" s="117">
        <f t="shared" si="0"/>
        <v>0</v>
      </c>
    </row>
    <row r="151" spans="1:4">
      <c r="A151" s="1"/>
      <c r="D151" s="117">
        <f t="shared" si="0"/>
        <v>0</v>
      </c>
    </row>
    <row r="152" spans="1:4">
      <c r="A152" s="1"/>
      <c r="D152" s="117">
        <f t="shared" si="0"/>
        <v>0</v>
      </c>
    </row>
    <row r="153" spans="1:4">
      <c r="A153" s="1"/>
    </row>
    <row r="154" spans="1:4">
      <c r="A154" s="1"/>
    </row>
    <row r="155" spans="1:4">
      <c r="A155" s="1"/>
    </row>
    <row r="156" spans="1:4">
      <c r="A156" s="1"/>
    </row>
    <row r="157" spans="1:4">
      <c r="A157" s="1"/>
    </row>
    <row r="158" spans="1:4">
      <c r="A158" s="1"/>
    </row>
    <row r="159" spans="1:4">
      <c r="A159" s="1"/>
    </row>
    <row r="160" spans="1:4">
      <c r="A160" s="1"/>
    </row>
  </sheetData>
  <autoFilter ref="B6:B160"/>
  <customSheetViews>
    <customSheetView guid="{CD481555-6D06-49CD-9625-98C90CC09C9A}" showAutoFilter="1">
      <selection activeCell="K104" sqref="K104"/>
      <pageMargins left="0.7" right="0.7" top="0.75" bottom="0.75" header="0.3" footer="0.3"/>
      <pageSetup paperSize="9" orientation="portrait" r:id="rId1"/>
      <autoFilter ref="B6:B159"/>
    </customSheetView>
    <customSheetView guid="{9EC6AF21-4B8E-44E3-AF29-8895353139B2}" showAutoFilter="1">
      <pane ySplit="6" topLeftCell="A7" activePane="bottomLeft" state="frozen"/>
      <selection pane="bottomLeft" activeCell="K92" sqref="K92"/>
      <pageMargins left="0.7" right="0.7" top="0.75" bottom="0.75" header="0.3" footer="0.3"/>
      <pageSetup paperSize="9" orientation="portrait" r:id="rId2"/>
      <autoFilter ref="B6:B159"/>
    </customSheetView>
    <customSheetView guid="{4A6D03CA-35D0-42B2-8E76-6C991766DE68}" showAutoFilter="1">
      <pane ySplit="5" topLeftCell="A94" activePane="bottomLeft" state="frozen"/>
      <selection pane="bottomLeft" activeCell="C102" sqref="C102:J102"/>
      <pageMargins left="0.7" right="0.7" top="0.75" bottom="0.75" header="0.3" footer="0.3"/>
      <pageSetup paperSize="9" orientation="portrait" r:id="rId3"/>
      <autoFilter ref="B6:B159"/>
    </customSheetView>
    <customSheetView guid="{94FC66D5-BF29-4BE8-974C-C93BA07E9FE3}" showAutoFilter="1">
      <pane ySplit="6" topLeftCell="A94" activePane="bottomLeft" state="frozen"/>
      <selection pane="bottomLeft" activeCell="C102" sqref="C102:J102"/>
      <pageMargins left="0.7" right="0.7" top="0.75" bottom="0.75" header="0.3" footer="0.3"/>
      <pageSetup paperSize="9" orientation="portrait" r:id="rId4"/>
      <autoFilter ref="B6:B159"/>
    </customSheetView>
  </customSheetViews>
  <mergeCells count="80">
    <mergeCell ref="C116:J116"/>
    <mergeCell ref="C115:J115"/>
    <mergeCell ref="L3:P3"/>
    <mergeCell ref="A89:A91"/>
    <mergeCell ref="C91:J91"/>
    <mergeCell ref="C92:J92"/>
    <mergeCell ref="C88:J88"/>
    <mergeCell ref="C87:J87"/>
    <mergeCell ref="C90:J90"/>
    <mergeCell ref="C82:J82"/>
    <mergeCell ref="C79:J79"/>
    <mergeCell ref="A78:A79"/>
    <mergeCell ref="C78:J78"/>
    <mergeCell ref="C64:J64"/>
    <mergeCell ref="A74:A75"/>
    <mergeCell ref="C75:J75"/>
    <mergeCell ref="C73:J73"/>
    <mergeCell ref="C70:J70"/>
    <mergeCell ref="C68:J68"/>
    <mergeCell ref="C69:J69"/>
    <mergeCell ref="C65:J65"/>
    <mergeCell ref="A40:A41"/>
    <mergeCell ref="C62:J62"/>
    <mergeCell ref="C63:J63"/>
    <mergeCell ref="C43:J43"/>
    <mergeCell ref="A45:A46"/>
    <mergeCell ref="C42:J42"/>
    <mergeCell ref="C41:J41"/>
    <mergeCell ref="C40:J40"/>
    <mergeCell ref="C54:J54"/>
    <mergeCell ref="A54:A55"/>
    <mergeCell ref="C30:J30"/>
    <mergeCell ref="C37:J37"/>
    <mergeCell ref="C59:J59"/>
    <mergeCell ref="C52:J52"/>
    <mergeCell ref="C51:J51"/>
    <mergeCell ref="C50:J50"/>
    <mergeCell ref="C44:J44"/>
    <mergeCell ref="C46:J46"/>
    <mergeCell ref="C32:J32"/>
    <mergeCell ref="A1:K1"/>
    <mergeCell ref="A2:B2"/>
    <mergeCell ref="C2:F2"/>
    <mergeCell ref="G2:H2"/>
    <mergeCell ref="I2:J2"/>
    <mergeCell ref="C29:J29"/>
    <mergeCell ref="A5:B5"/>
    <mergeCell ref="C4:F4"/>
    <mergeCell ref="C11:J11"/>
    <mergeCell ref="C13:J13"/>
    <mergeCell ref="C26:J26"/>
    <mergeCell ref="G5:H5"/>
    <mergeCell ref="A3:B3"/>
    <mergeCell ref="C34:J34"/>
    <mergeCell ref="C48:J48"/>
    <mergeCell ref="C49:J49"/>
    <mergeCell ref="C8:J8"/>
    <mergeCell ref="C21:J21"/>
    <mergeCell ref="C17:J17"/>
    <mergeCell ref="C3:F3"/>
    <mergeCell ref="G3:H3"/>
    <mergeCell ref="I3:J3"/>
    <mergeCell ref="C5:F5"/>
    <mergeCell ref="I5:J5"/>
    <mergeCell ref="A4:B4"/>
    <mergeCell ref="I4:J4"/>
    <mergeCell ref="G4:H4"/>
    <mergeCell ref="C18:J18"/>
    <mergeCell ref="A94:A95"/>
    <mergeCell ref="C94:J94"/>
    <mergeCell ref="C95:J95"/>
    <mergeCell ref="C101:J101"/>
    <mergeCell ref="C102:J102"/>
    <mergeCell ref="C113:J113"/>
    <mergeCell ref="C111:J111"/>
    <mergeCell ref="C103:J103"/>
    <mergeCell ref="C100:J100"/>
    <mergeCell ref="C93:J93"/>
    <mergeCell ref="C110:J110"/>
    <mergeCell ref="C107:J107"/>
  </mergeCells>
  <hyperlinks>
    <hyperlink ref="B42" r:id="rId5"/>
    <hyperlink ref="B92" r:id="rId6"/>
  </hyperlinks>
  <pageMargins left="0.7" right="0.7" top="0.75" bottom="0.75" header="0.3" footer="0.3"/>
  <pageSetup paperSize="9" orientation="portrait" r:id="rId7"/>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M162"/>
  <sheetViews>
    <sheetView workbookViewId="0">
      <pane ySplit="6" topLeftCell="A112" activePane="bottomLeft" state="frozen"/>
      <selection pane="bottomLeft" activeCell="E125" sqref="E125"/>
    </sheetView>
  </sheetViews>
  <sheetFormatPr defaultRowHeight="15.75"/>
  <cols>
    <col min="1" max="1" width="11" style="8" customWidth="1"/>
    <col min="2" max="2" width="10.140625" style="7" customWidth="1"/>
    <col min="3" max="11" width="13.140625" style="7" customWidth="1"/>
    <col min="12" max="12" width="42.7109375" style="13" customWidth="1"/>
    <col min="13" max="13" width="34" style="17" customWidth="1"/>
    <col min="14" max="16384" width="9.140625" style="17"/>
  </cols>
  <sheetData>
    <row r="1" spans="1:13" s="16" customFormat="1" ht="30.75" customHeight="1" thickTop="1">
      <c r="A1" s="5073" t="s">
        <v>230</v>
      </c>
      <c r="B1" s="5074"/>
      <c r="C1" s="5074"/>
      <c r="D1" s="5074"/>
      <c r="E1" s="5074"/>
      <c r="F1" s="5074"/>
      <c r="G1" s="5074"/>
      <c r="H1" s="5074"/>
      <c r="I1" s="5074"/>
      <c r="J1" s="5074"/>
      <c r="K1" s="5074"/>
      <c r="L1" s="5075"/>
      <c r="M1" s="36"/>
    </row>
    <row r="2" spans="1:13" ht="20.25" customHeight="1" thickBot="1">
      <c r="A2" s="4845" t="s">
        <v>215</v>
      </c>
      <c r="B2" s="4846"/>
      <c r="C2" s="4630">
        <f>(94+120+25)*25</f>
        <v>5975</v>
      </c>
      <c r="D2" s="4631"/>
      <c r="E2" s="4631"/>
      <c r="F2" s="4632"/>
      <c r="G2" s="4374" t="s">
        <v>6403</v>
      </c>
      <c r="H2" s="4375"/>
      <c r="I2" s="5093" t="s">
        <v>216</v>
      </c>
      <c r="J2" s="5094"/>
      <c r="K2" s="5148" t="s">
        <v>6621</v>
      </c>
      <c r="L2" s="5238"/>
      <c r="M2" s="86"/>
    </row>
    <row r="3" spans="1:13" ht="20.25" customHeight="1" thickTop="1" thickBot="1">
      <c r="A3" s="4845" t="s">
        <v>217</v>
      </c>
      <c r="B3" s="4846"/>
      <c r="C3" s="4630" t="s">
        <v>236</v>
      </c>
      <c r="D3" s="4631"/>
      <c r="E3" s="4631"/>
      <c r="F3" s="4632"/>
      <c r="G3" s="5241" t="s">
        <v>391</v>
      </c>
      <c r="H3" s="5242"/>
      <c r="I3" s="5093" t="s">
        <v>218</v>
      </c>
      <c r="J3" s="5094"/>
      <c r="K3" s="5148" t="s">
        <v>248</v>
      </c>
      <c r="L3" s="5238"/>
      <c r="M3" s="1368" t="s">
        <v>3679</v>
      </c>
    </row>
    <row r="4" spans="1:13" ht="20.25" customHeight="1" thickTop="1">
      <c r="A4" s="4845" t="s">
        <v>219</v>
      </c>
      <c r="B4" s="4846"/>
      <c r="C4" s="4636" t="s">
        <v>6544</v>
      </c>
      <c r="D4" s="4637"/>
      <c r="E4" s="4637"/>
      <c r="F4" s="4638"/>
      <c r="G4" s="5076"/>
      <c r="H4" s="5101"/>
      <c r="I4" s="5093" t="s">
        <v>220</v>
      </c>
      <c r="J4" s="5094"/>
      <c r="K4" s="5148" t="s">
        <v>6220</v>
      </c>
      <c r="L4" s="5238"/>
      <c r="M4" s="86"/>
    </row>
    <row r="5" spans="1:13" ht="66" customHeight="1" thickBot="1">
      <c r="A5" s="5086" t="s">
        <v>221</v>
      </c>
      <c r="B5" s="5087"/>
      <c r="C5" s="5090" t="s">
        <v>6539</v>
      </c>
      <c r="D5" s="5091"/>
      <c r="E5" s="5091"/>
      <c r="F5" s="5092"/>
      <c r="G5" s="5243" t="s">
        <v>6542</v>
      </c>
      <c r="H5" s="5244"/>
      <c r="I5" s="5093" t="s">
        <v>325</v>
      </c>
      <c r="J5" s="5094"/>
      <c r="K5" s="5239" t="s">
        <v>6298</v>
      </c>
      <c r="L5" s="5240"/>
      <c r="M5" s="86"/>
    </row>
    <row r="6" spans="1:13" s="16" customFormat="1" ht="21.75" customHeight="1" thickTop="1" thickBot="1">
      <c r="A6" s="33" t="s">
        <v>1</v>
      </c>
      <c r="B6" s="34" t="s">
        <v>0</v>
      </c>
      <c r="C6" s="34" t="s">
        <v>2</v>
      </c>
      <c r="D6" s="34" t="s">
        <v>3</v>
      </c>
      <c r="E6" s="34" t="s">
        <v>4</v>
      </c>
      <c r="F6" s="34" t="s">
        <v>5</v>
      </c>
      <c r="G6" s="34" t="s">
        <v>6</v>
      </c>
      <c r="H6" s="34" t="s">
        <v>7</v>
      </c>
      <c r="I6" s="34" t="s">
        <v>8</v>
      </c>
      <c r="J6" s="34" t="s">
        <v>9</v>
      </c>
      <c r="K6" s="3555" t="s">
        <v>6286</v>
      </c>
      <c r="L6" s="35" t="s">
        <v>10</v>
      </c>
      <c r="M6" s="36"/>
    </row>
    <row r="7" spans="1:13" ht="28.5" customHeight="1" thickTop="1">
      <c r="A7" s="1">
        <v>40549</v>
      </c>
      <c r="B7" s="2" t="s">
        <v>14</v>
      </c>
      <c r="C7" s="5172" t="s">
        <v>188</v>
      </c>
      <c r="D7" s="5172"/>
      <c r="E7" s="5172"/>
      <c r="F7" s="5172"/>
      <c r="G7" s="5172"/>
      <c r="H7" s="5172"/>
      <c r="I7" s="5172"/>
      <c r="J7" s="5172"/>
      <c r="K7" s="3559" t="s">
        <v>3979</v>
      </c>
      <c r="L7" s="1666" t="s">
        <v>3979</v>
      </c>
    </row>
    <row r="8" spans="1:13" ht="32.25" customHeight="1">
      <c r="A8" s="1">
        <v>40555</v>
      </c>
      <c r="B8" s="2" t="s">
        <v>14</v>
      </c>
      <c r="C8" s="5020" t="s">
        <v>187</v>
      </c>
      <c r="D8" s="5020"/>
      <c r="E8" s="5020"/>
      <c r="F8" s="5020"/>
      <c r="G8" s="5020"/>
      <c r="H8" s="5020"/>
      <c r="I8" s="5020"/>
      <c r="J8" s="5020"/>
      <c r="K8" s="3337"/>
    </row>
    <row r="9" spans="1:13" ht="20.100000000000001" customHeight="1">
      <c r="A9" s="1">
        <v>40562</v>
      </c>
      <c r="B9" s="2" t="s">
        <v>16</v>
      </c>
      <c r="C9" s="3">
        <v>190</v>
      </c>
      <c r="D9" s="3">
        <v>133</v>
      </c>
      <c r="E9" s="3">
        <v>30</v>
      </c>
      <c r="F9" s="3"/>
      <c r="G9" s="3">
        <v>140</v>
      </c>
      <c r="H9" s="3"/>
      <c r="I9" s="3"/>
      <c r="J9" s="3"/>
      <c r="K9" s="3350"/>
      <c r="L9" s="13" t="s">
        <v>18</v>
      </c>
    </row>
    <row r="10" spans="1:13" ht="20.100000000000001" customHeight="1">
      <c r="A10" s="1">
        <v>40568</v>
      </c>
      <c r="B10" s="2" t="s">
        <v>143</v>
      </c>
      <c r="C10" s="3"/>
      <c r="D10" s="3"/>
      <c r="E10" s="3"/>
      <c r="F10" s="3"/>
      <c r="G10" s="3"/>
      <c r="H10" s="3">
        <v>5200</v>
      </c>
      <c r="I10" s="3">
        <v>100</v>
      </c>
      <c r="J10" s="3"/>
      <c r="K10" s="3350"/>
      <c r="L10" s="13" t="s">
        <v>21</v>
      </c>
    </row>
    <row r="11" spans="1:13" ht="31.5" customHeight="1">
      <c r="A11" s="1">
        <v>40612</v>
      </c>
      <c r="B11" s="2" t="s">
        <v>143</v>
      </c>
      <c r="C11" s="3"/>
      <c r="D11" s="3"/>
      <c r="E11" s="3"/>
      <c r="F11" s="3"/>
      <c r="G11" s="3"/>
      <c r="H11" s="3">
        <v>5325</v>
      </c>
      <c r="I11" s="3">
        <v>100</v>
      </c>
      <c r="J11" s="3"/>
      <c r="K11" s="3350"/>
      <c r="L11" s="13" t="s">
        <v>42</v>
      </c>
    </row>
    <row r="12" spans="1:13" ht="20.25" customHeight="1">
      <c r="A12" s="1">
        <v>40669</v>
      </c>
      <c r="B12" s="2" t="s">
        <v>16</v>
      </c>
      <c r="C12" s="3">
        <v>200</v>
      </c>
      <c r="D12" s="3">
        <v>140</v>
      </c>
      <c r="E12" s="3">
        <v>30</v>
      </c>
      <c r="F12" s="3">
        <f>700/140</f>
        <v>5</v>
      </c>
      <c r="G12" s="3">
        <v>135</v>
      </c>
      <c r="H12" s="3"/>
      <c r="I12" s="3"/>
      <c r="J12" s="3"/>
      <c r="K12" s="3350"/>
      <c r="L12" s="13" t="s">
        <v>46</v>
      </c>
    </row>
    <row r="13" spans="1:13" ht="20.100000000000001" customHeight="1">
      <c r="A13" s="1">
        <v>40684</v>
      </c>
      <c r="B13" s="2" t="s">
        <v>16</v>
      </c>
      <c r="C13" s="3">
        <v>205</v>
      </c>
      <c r="D13" s="3">
        <v>144</v>
      </c>
      <c r="E13" s="3">
        <v>30</v>
      </c>
      <c r="F13" s="3">
        <v>4.1500000000000004</v>
      </c>
      <c r="G13" s="3">
        <v>143</v>
      </c>
      <c r="H13" s="3"/>
      <c r="I13" s="3"/>
      <c r="J13" s="3"/>
      <c r="K13" s="3350"/>
      <c r="L13" s="13" t="s">
        <v>46</v>
      </c>
    </row>
    <row r="14" spans="1:13" ht="19.5" customHeight="1">
      <c r="A14" s="1">
        <v>40741</v>
      </c>
      <c r="B14" s="2" t="s">
        <v>143</v>
      </c>
      <c r="C14" s="3"/>
      <c r="D14" s="3"/>
      <c r="E14" s="3"/>
      <c r="F14" s="3"/>
      <c r="G14" s="3"/>
      <c r="H14" s="3">
        <v>5400</v>
      </c>
      <c r="I14" s="3">
        <v>100</v>
      </c>
      <c r="J14" s="3"/>
      <c r="K14" s="3350"/>
      <c r="L14" s="13" t="s">
        <v>80</v>
      </c>
    </row>
    <row r="15" spans="1:13" ht="51" customHeight="1">
      <c r="A15" s="1">
        <v>40794</v>
      </c>
      <c r="B15" s="2" t="s">
        <v>12</v>
      </c>
      <c r="C15" s="4633" t="s">
        <v>120</v>
      </c>
      <c r="D15" s="4634"/>
      <c r="E15" s="4634"/>
      <c r="F15" s="4634"/>
      <c r="G15" s="4634"/>
      <c r="H15" s="4634"/>
      <c r="I15" s="4634"/>
      <c r="J15" s="4635"/>
      <c r="K15" s="3300"/>
    </row>
    <row r="16" spans="1:13" ht="38.25" customHeight="1">
      <c r="A16" s="1">
        <v>40805</v>
      </c>
      <c r="B16" s="2" t="s">
        <v>12</v>
      </c>
      <c r="C16" s="4633" t="s">
        <v>122</v>
      </c>
      <c r="D16" s="4634"/>
      <c r="E16" s="4634"/>
      <c r="F16" s="4634"/>
      <c r="G16" s="4634"/>
      <c r="H16" s="4634"/>
      <c r="I16" s="4634"/>
      <c r="J16" s="4635"/>
      <c r="K16" s="3300"/>
    </row>
    <row r="17" spans="1:12" ht="34.5" customHeight="1">
      <c r="A17" s="1">
        <v>40839</v>
      </c>
      <c r="B17" s="2" t="s">
        <v>12</v>
      </c>
      <c r="C17" s="4633" t="s">
        <v>123</v>
      </c>
      <c r="D17" s="4634"/>
      <c r="E17" s="4634"/>
      <c r="F17" s="4634"/>
      <c r="G17" s="4634"/>
      <c r="H17" s="4634"/>
      <c r="I17" s="4634"/>
      <c r="J17" s="4635"/>
      <c r="K17" s="3300"/>
    </row>
    <row r="18" spans="1:12" ht="90.75" customHeight="1">
      <c r="A18" s="1943">
        <v>40842</v>
      </c>
      <c r="B18" s="1944" t="s">
        <v>34</v>
      </c>
      <c r="C18" s="4770" t="s">
        <v>139</v>
      </c>
      <c r="D18" s="4771"/>
      <c r="E18" s="4771"/>
      <c r="F18" s="4771"/>
      <c r="G18" s="4771"/>
      <c r="H18" s="4771"/>
      <c r="I18" s="4771"/>
      <c r="J18" s="4772"/>
      <c r="K18" s="3560" t="s">
        <v>3999</v>
      </c>
      <c r="L18" s="3561" t="s">
        <v>3999</v>
      </c>
    </row>
    <row r="19" spans="1:12" ht="31.5" customHeight="1">
      <c r="A19" s="29">
        <v>40900</v>
      </c>
      <c r="B19" s="6" t="s">
        <v>16</v>
      </c>
      <c r="C19" s="30">
        <v>155</v>
      </c>
      <c r="D19" s="30">
        <v>85</v>
      </c>
      <c r="E19" s="30">
        <v>45</v>
      </c>
      <c r="F19" s="30"/>
      <c r="G19" s="30">
        <v>140</v>
      </c>
      <c r="H19" s="30"/>
      <c r="I19" s="30"/>
      <c r="J19" s="30"/>
      <c r="K19" s="30"/>
      <c r="L19" s="116" t="s">
        <v>179</v>
      </c>
    </row>
    <row r="20" spans="1:12" ht="20.100000000000001" customHeight="1" thickBot="1">
      <c r="A20" s="58">
        <v>40903</v>
      </c>
      <c r="B20" s="59" t="s">
        <v>143</v>
      </c>
      <c r="C20" s="60"/>
      <c r="D20" s="60"/>
      <c r="E20" s="60"/>
      <c r="F20" s="60"/>
      <c r="G20" s="60"/>
      <c r="H20" s="60"/>
      <c r="I20" s="60"/>
      <c r="J20" s="60"/>
      <c r="K20" s="60"/>
      <c r="L20" s="61" t="s">
        <v>151</v>
      </c>
    </row>
    <row r="21" spans="1:12" ht="20.100000000000001" customHeight="1" thickTop="1">
      <c r="A21" s="40">
        <v>41008</v>
      </c>
      <c r="B21" s="51" t="s">
        <v>143</v>
      </c>
      <c r="C21" s="52"/>
      <c r="D21" s="52"/>
      <c r="E21" s="52"/>
      <c r="F21" s="52"/>
      <c r="G21" s="52"/>
      <c r="H21" s="52">
        <v>5580</v>
      </c>
      <c r="I21" s="52">
        <v>85</v>
      </c>
      <c r="J21" s="52"/>
      <c r="K21" s="52"/>
      <c r="L21" s="97" t="s">
        <v>169</v>
      </c>
    </row>
    <row r="22" spans="1:12" ht="20.100000000000001" customHeight="1">
      <c r="A22" s="4">
        <v>41009</v>
      </c>
      <c r="B22" s="28" t="s">
        <v>16</v>
      </c>
      <c r="C22" s="101">
        <v>200</v>
      </c>
      <c r="D22" s="23">
        <f>+C22*(100-E22)/100</f>
        <v>120</v>
      </c>
      <c r="E22" s="101">
        <v>40</v>
      </c>
      <c r="F22" s="101"/>
      <c r="G22" s="101">
        <v>165</v>
      </c>
      <c r="H22" s="101"/>
      <c r="I22" s="101"/>
      <c r="J22" s="101"/>
      <c r="K22" s="3351"/>
      <c r="L22" s="83" t="s">
        <v>46</v>
      </c>
    </row>
    <row r="23" spans="1:12" ht="20.100000000000001" customHeight="1">
      <c r="A23" s="1">
        <v>41029</v>
      </c>
      <c r="B23" s="2" t="s">
        <v>14</v>
      </c>
      <c r="C23" s="4644" t="s">
        <v>255</v>
      </c>
      <c r="D23" s="4645"/>
      <c r="E23" s="4645"/>
      <c r="F23" s="4645"/>
      <c r="G23" s="4645"/>
      <c r="H23" s="4645"/>
      <c r="I23" s="4645"/>
      <c r="J23" s="4646"/>
      <c r="K23" s="3304"/>
    </row>
    <row r="24" spans="1:12" ht="20.100000000000001" customHeight="1">
      <c r="A24" s="4642">
        <v>41069</v>
      </c>
      <c r="B24" s="2" t="s">
        <v>12</v>
      </c>
      <c r="C24" s="4644" t="s">
        <v>194</v>
      </c>
      <c r="D24" s="4645"/>
      <c r="E24" s="4645"/>
      <c r="F24" s="4645"/>
      <c r="G24" s="4645"/>
      <c r="H24" s="4645"/>
      <c r="I24" s="4645"/>
      <c r="J24" s="4646"/>
      <c r="K24" s="3304"/>
    </row>
    <row r="25" spans="1:12" ht="20.100000000000001" customHeight="1">
      <c r="A25" s="4643"/>
      <c r="B25" s="96" t="s">
        <v>154</v>
      </c>
      <c r="C25" s="5245" t="s">
        <v>155</v>
      </c>
      <c r="D25" s="5246"/>
      <c r="E25" s="5246"/>
      <c r="F25" s="5246"/>
      <c r="G25" s="5246"/>
      <c r="H25" s="5246"/>
      <c r="I25" s="5246"/>
      <c r="J25" s="5247"/>
      <c r="K25" s="3360"/>
    </row>
    <row r="26" spans="1:12" ht="22.5" customHeight="1">
      <c r="A26" s="29">
        <v>41189</v>
      </c>
      <c r="B26" s="6" t="s">
        <v>16</v>
      </c>
      <c r="C26" s="30">
        <v>155</v>
      </c>
      <c r="D26" s="31">
        <f>+C26*(100-E26)/100</f>
        <v>93</v>
      </c>
      <c r="E26" s="30">
        <v>40</v>
      </c>
      <c r="F26" s="30"/>
      <c r="G26" s="30">
        <v>130</v>
      </c>
      <c r="H26" s="30"/>
      <c r="I26" s="30"/>
      <c r="J26" s="30"/>
      <c r="K26" s="30"/>
      <c r="L26" s="116" t="s">
        <v>20</v>
      </c>
    </row>
    <row r="27" spans="1:12" ht="20.100000000000001" customHeight="1">
      <c r="A27" s="1">
        <v>41190</v>
      </c>
      <c r="B27" s="11" t="s">
        <v>143</v>
      </c>
      <c r="C27" s="3"/>
      <c r="D27" s="80"/>
      <c r="E27" s="3"/>
      <c r="F27" s="3"/>
      <c r="G27" s="3"/>
      <c r="H27" s="3">
        <v>5540</v>
      </c>
      <c r="I27" s="3">
        <v>100</v>
      </c>
      <c r="J27" s="3"/>
      <c r="K27" s="3350"/>
      <c r="L27" s="13" t="s">
        <v>30</v>
      </c>
    </row>
    <row r="28" spans="1:12">
      <c r="A28" s="1">
        <v>41212</v>
      </c>
      <c r="B28" s="2" t="s">
        <v>14</v>
      </c>
      <c r="C28" s="4644" t="s">
        <v>254</v>
      </c>
      <c r="D28" s="4645"/>
      <c r="E28" s="4645"/>
      <c r="F28" s="4645"/>
      <c r="G28" s="4645"/>
      <c r="H28" s="4645"/>
      <c r="I28" s="4645"/>
      <c r="J28" s="4646"/>
      <c r="K28" s="3304"/>
    </row>
    <row r="29" spans="1:12" ht="20.100000000000001" customHeight="1" thickBot="1">
      <c r="A29" s="24">
        <v>41228</v>
      </c>
      <c r="B29" s="26" t="s">
        <v>12</v>
      </c>
      <c r="C29" s="5126" t="s">
        <v>256</v>
      </c>
      <c r="D29" s="5127"/>
      <c r="E29" s="5127"/>
      <c r="F29" s="5127"/>
      <c r="G29" s="5127"/>
      <c r="H29" s="5127"/>
      <c r="I29" s="5127"/>
      <c r="J29" s="5128"/>
      <c r="K29" s="3347"/>
      <c r="L29" s="69"/>
    </row>
    <row r="30" spans="1:12" ht="20.100000000000001" customHeight="1" thickTop="1">
      <c r="A30" s="47">
        <v>41301</v>
      </c>
      <c r="B30" s="48" t="s">
        <v>143</v>
      </c>
      <c r="C30" s="123"/>
      <c r="D30" s="128"/>
      <c r="E30" s="123"/>
      <c r="F30" s="123"/>
      <c r="G30" s="123"/>
      <c r="H30" s="123">
        <v>5505</v>
      </c>
      <c r="I30" s="123">
        <v>80</v>
      </c>
      <c r="J30" s="123"/>
      <c r="K30" s="219"/>
      <c r="L30" s="70" t="s">
        <v>30</v>
      </c>
    </row>
    <row r="31" spans="1:12" ht="19.5" customHeight="1">
      <c r="A31" s="1">
        <v>41306</v>
      </c>
      <c r="B31" s="2" t="s">
        <v>12</v>
      </c>
      <c r="C31" s="4630" t="s">
        <v>268</v>
      </c>
      <c r="D31" s="4631"/>
      <c r="E31" s="4631"/>
      <c r="F31" s="4631"/>
      <c r="G31" s="4631"/>
      <c r="H31" s="4631"/>
      <c r="I31" s="4631"/>
      <c r="J31" s="4632"/>
      <c r="K31" s="3297"/>
    </row>
    <row r="32" spans="1:12">
      <c r="A32" s="1">
        <v>41310</v>
      </c>
      <c r="B32" s="2" t="s">
        <v>16</v>
      </c>
      <c r="C32" s="3">
        <v>200</v>
      </c>
      <c r="D32" s="80">
        <f>+C32*(100-E32)/100</f>
        <v>120</v>
      </c>
      <c r="E32" s="3">
        <v>40</v>
      </c>
      <c r="F32" s="3"/>
      <c r="G32" s="3">
        <v>140</v>
      </c>
      <c r="H32" s="3"/>
      <c r="I32" s="3"/>
      <c r="J32" s="3">
        <v>120</v>
      </c>
      <c r="K32" s="3350"/>
      <c r="L32" s="13" t="s">
        <v>20</v>
      </c>
    </row>
    <row r="33" spans="1:12" ht="20.100000000000001" customHeight="1">
      <c r="A33" s="140">
        <v>41473</v>
      </c>
      <c r="B33" s="137" t="s">
        <v>16</v>
      </c>
      <c r="C33" s="141">
        <v>175</v>
      </c>
      <c r="D33" s="142">
        <f>+C33*(100-E33)/100</f>
        <v>105</v>
      </c>
      <c r="E33" s="141">
        <v>40</v>
      </c>
      <c r="F33" s="141"/>
      <c r="G33" s="141">
        <v>140</v>
      </c>
      <c r="H33" s="141"/>
      <c r="I33" s="141"/>
      <c r="J33" s="141"/>
      <c r="K33" s="141"/>
      <c r="L33" s="728" t="s">
        <v>20</v>
      </c>
    </row>
    <row r="34" spans="1:12">
      <c r="A34" s="1">
        <v>41532</v>
      </c>
      <c r="B34" s="2" t="s">
        <v>14</v>
      </c>
      <c r="C34" s="4644" t="s">
        <v>201</v>
      </c>
      <c r="D34" s="4645"/>
      <c r="E34" s="4645"/>
      <c r="F34" s="4645"/>
      <c r="G34" s="4645"/>
      <c r="H34" s="4645"/>
      <c r="I34" s="4645"/>
      <c r="J34" s="4646"/>
      <c r="K34" s="3304"/>
    </row>
    <row r="35" spans="1:12" ht="20.100000000000001" customHeight="1">
      <c r="A35" s="1">
        <v>41540</v>
      </c>
      <c r="B35" s="2" t="s">
        <v>14</v>
      </c>
      <c r="C35" s="4644" t="s">
        <v>201</v>
      </c>
      <c r="D35" s="4645"/>
      <c r="E35" s="4645"/>
      <c r="F35" s="4645"/>
      <c r="G35" s="4645"/>
      <c r="H35" s="4645"/>
      <c r="I35" s="4645"/>
      <c r="J35" s="4646"/>
      <c r="K35" s="3304"/>
    </row>
    <row r="36" spans="1:12" ht="42" customHeight="1">
      <c r="A36" s="1">
        <v>41542</v>
      </c>
      <c r="B36" s="2" t="s">
        <v>12</v>
      </c>
      <c r="C36" s="4627" t="s">
        <v>305</v>
      </c>
      <c r="D36" s="4628"/>
      <c r="E36" s="4628"/>
      <c r="F36" s="4628"/>
      <c r="G36" s="4628"/>
      <c r="H36" s="4628"/>
      <c r="I36" s="4628"/>
      <c r="J36" s="4629"/>
      <c r="K36" s="3294"/>
    </row>
    <row r="37" spans="1:12" ht="39.75" customHeight="1">
      <c r="A37" s="1943">
        <v>41546</v>
      </c>
      <c r="B37" s="1944" t="s">
        <v>34</v>
      </c>
      <c r="C37" s="4770" t="s">
        <v>306</v>
      </c>
      <c r="D37" s="4771"/>
      <c r="E37" s="4771"/>
      <c r="F37" s="4771"/>
      <c r="G37" s="4771"/>
      <c r="H37" s="4771"/>
      <c r="I37" s="4771"/>
      <c r="J37" s="4772"/>
      <c r="K37" s="3560"/>
      <c r="L37" s="1949" t="s">
        <v>3999</v>
      </c>
    </row>
    <row r="38" spans="1:12" ht="20.100000000000001" customHeight="1" thickBot="1">
      <c r="A38" s="1">
        <v>41555</v>
      </c>
      <c r="B38" s="2" t="s">
        <v>143</v>
      </c>
      <c r="C38" s="2"/>
      <c r="D38" s="103"/>
      <c r="E38" s="2"/>
      <c r="F38" s="2"/>
      <c r="G38" s="2"/>
      <c r="H38" s="5161" t="s">
        <v>213</v>
      </c>
      <c r="I38" s="5162"/>
      <c r="J38" s="5163"/>
      <c r="K38" s="3349"/>
      <c r="L38" s="13" t="s">
        <v>30</v>
      </c>
    </row>
    <row r="39" spans="1:12" ht="20.100000000000001" customHeight="1" thickTop="1">
      <c r="A39" s="47">
        <v>41651</v>
      </c>
      <c r="B39" s="48" t="s">
        <v>143</v>
      </c>
      <c r="C39" s="154"/>
      <c r="D39" s="128"/>
      <c r="E39" s="154"/>
      <c r="F39" s="154"/>
      <c r="G39" s="154"/>
      <c r="H39" s="5098" t="s">
        <v>213</v>
      </c>
      <c r="I39" s="5099"/>
      <c r="J39" s="5100"/>
      <c r="K39" s="3343"/>
      <c r="L39" s="70" t="s">
        <v>30</v>
      </c>
    </row>
    <row r="40" spans="1:12">
      <c r="A40" s="1">
        <v>41665</v>
      </c>
      <c r="B40" s="2" t="s">
        <v>16</v>
      </c>
      <c r="C40" s="141">
        <v>180</v>
      </c>
      <c r="D40" s="142">
        <f>+C40*(100-E40)/100</f>
        <v>108</v>
      </c>
      <c r="E40" s="141">
        <v>40</v>
      </c>
      <c r="F40" s="141"/>
      <c r="G40" s="141">
        <v>110</v>
      </c>
      <c r="H40" s="2"/>
      <c r="I40" s="2"/>
      <c r="J40" s="2"/>
      <c r="K40" s="3373"/>
      <c r="L40" s="13" t="s">
        <v>335</v>
      </c>
    </row>
    <row r="41" spans="1:12">
      <c r="A41" s="1">
        <v>41809</v>
      </c>
      <c r="B41" s="2" t="s">
        <v>143</v>
      </c>
      <c r="C41" s="2"/>
      <c r="D41" s="103"/>
      <c r="E41" s="2"/>
      <c r="F41" s="2"/>
      <c r="G41" s="2"/>
      <c r="H41" s="176">
        <v>5190</v>
      </c>
      <c r="I41" s="176">
        <v>82</v>
      </c>
      <c r="J41" s="176"/>
      <c r="K41" s="176"/>
      <c r="L41" s="13" t="s">
        <v>367</v>
      </c>
    </row>
    <row r="42" spans="1:12" ht="20.100000000000001" customHeight="1">
      <c r="A42" s="4">
        <v>41865</v>
      </c>
      <c r="B42" s="28" t="s">
        <v>16</v>
      </c>
      <c r="C42" s="178">
        <v>125</v>
      </c>
      <c r="D42" s="179">
        <f>+C42*(100-E42)/100</f>
        <v>68.75</v>
      </c>
      <c r="E42" s="178">
        <v>45</v>
      </c>
      <c r="F42" s="178"/>
      <c r="G42" s="178">
        <v>125</v>
      </c>
      <c r="H42" s="178"/>
      <c r="I42" s="28"/>
      <c r="J42" s="28"/>
      <c r="K42" s="28"/>
      <c r="L42" s="83" t="s">
        <v>380</v>
      </c>
    </row>
    <row r="43" spans="1:12" ht="20.100000000000001" customHeight="1">
      <c r="A43" s="1">
        <v>41870</v>
      </c>
      <c r="B43" s="2" t="s">
        <v>16</v>
      </c>
      <c r="C43" s="141">
        <v>185</v>
      </c>
      <c r="D43" s="142">
        <f>+C43*(100-E43)/100</f>
        <v>101.75</v>
      </c>
      <c r="E43" s="141">
        <v>45</v>
      </c>
      <c r="F43" s="141"/>
      <c r="G43" s="141">
        <v>140</v>
      </c>
      <c r="H43" s="141"/>
      <c r="I43" s="2"/>
      <c r="J43" s="2"/>
      <c r="K43" s="3373"/>
      <c r="L43" s="13" t="s">
        <v>20</v>
      </c>
    </row>
    <row r="44" spans="1:12" ht="20.100000000000001" customHeight="1" thickBot="1">
      <c r="A44" s="212">
        <v>41995</v>
      </c>
      <c r="B44" s="214" t="s">
        <v>16</v>
      </c>
      <c r="C44" s="188">
        <v>225</v>
      </c>
      <c r="D44" s="189">
        <f>+C44*(100-E44)/100</f>
        <v>123.75</v>
      </c>
      <c r="E44" s="188">
        <v>45</v>
      </c>
      <c r="F44" s="214"/>
      <c r="G44" s="188">
        <v>150</v>
      </c>
      <c r="H44" s="214"/>
      <c r="I44" s="214"/>
      <c r="J44" s="214"/>
      <c r="K44" s="3352"/>
      <c r="L44" s="69" t="s">
        <v>283</v>
      </c>
    </row>
    <row r="45" spans="1:12" ht="62.25" customHeight="1" thickTop="1">
      <c r="A45" s="47">
        <v>42047</v>
      </c>
      <c r="B45" s="48" t="s">
        <v>12</v>
      </c>
      <c r="C45" s="5177" t="s">
        <v>444</v>
      </c>
      <c r="D45" s="5178"/>
      <c r="E45" s="5178"/>
      <c r="F45" s="5178"/>
      <c r="G45" s="5178"/>
      <c r="H45" s="5178"/>
      <c r="I45" s="5178"/>
      <c r="J45" s="5179"/>
      <c r="K45" s="3354"/>
      <c r="L45" s="70"/>
    </row>
    <row r="46" spans="1:12" ht="20.100000000000001" customHeight="1">
      <c r="A46" s="1">
        <v>42053</v>
      </c>
      <c r="B46" s="223" t="s">
        <v>143</v>
      </c>
      <c r="C46" s="2"/>
      <c r="D46" s="103"/>
      <c r="E46" s="2"/>
      <c r="F46" s="2"/>
      <c r="G46" s="2"/>
      <c r="H46" s="176">
        <v>4945</v>
      </c>
      <c r="I46" s="176">
        <v>100</v>
      </c>
      <c r="J46" s="2"/>
      <c r="K46" s="3373"/>
      <c r="L46" s="13" t="s">
        <v>442</v>
      </c>
    </row>
    <row r="47" spans="1:12">
      <c r="A47" s="171">
        <v>42079</v>
      </c>
      <c r="B47" s="28" t="s">
        <v>16</v>
      </c>
      <c r="C47" s="589">
        <v>330</v>
      </c>
      <c r="D47" s="23">
        <f>+C47*(100-E47)/100</f>
        <v>198</v>
      </c>
      <c r="E47" s="589">
        <v>40</v>
      </c>
      <c r="F47" s="589"/>
      <c r="G47" s="589">
        <v>170</v>
      </c>
      <c r="H47" s="28"/>
      <c r="I47" s="28"/>
      <c r="J47" s="28"/>
      <c r="K47" s="28"/>
      <c r="L47" s="83" t="s">
        <v>459</v>
      </c>
    </row>
    <row r="48" spans="1:12" ht="20.100000000000001" customHeight="1">
      <c r="A48" s="424">
        <v>42140</v>
      </c>
      <c r="B48" s="425" t="s">
        <v>143</v>
      </c>
      <c r="C48" s="2"/>
      <c r="D48" s="103"/>
      <c r="E48" s="2"/>
      <c r="F48" s="2"/>
      <c r="G48" s="2"/>
      <c r="H48" s="176">
        <v>4725</v>
      </c>
      <c r="I48" s="176">
        <v>100</v>
      </c>
      <c r="J48" s="2"/>
      <c r="K48" s="3373"/>
      <c r="L48" s="13" t="s">
        <v>880</v>
      </c>
    </row>
    <row r="49" spans="1:12">
      <c r="A49" s="4642">
        <v>42182</v>
      </c>
      <c r="B49" s="585" t="s">
        <v>16</v>
      </c>
      <c r="C49" s="584">
        <v>160</v>
      </c>
      <c r="D49" s="586">
        <f>+C49*(100-E49)/100</f>
        <v>96</v>
      </c>
      <c r="E49" s="584">
        <v>40</v>
      </c>
      <c r="F49" s="584"/>
      <c r="G49" s="584">
        <v>145</v>
      </c>
      <c r="H49" s="585"/>
      <c r="I49" s="585"/>
      <c r="J49" s="585"/>
      <c r="K49" s="3373"/>
      <c r="L49" s="13" t="s">
        <v>283</v>
      </c>
    </row>
    <row r="50" spans="1:12">
      <c r="A50" s="4643"/>
      <c r="B50" s="1104" t="s">
        <v>351</v>
      </c>
      <c r="C50" s="4630" t="s">
        <v>3135</v>
      </c>
      <c r="D50" s="4631"/>
      <c r="E50" s="4631"/>
      <c r="F50" s="4631"/>
      <c r="G50" s="4631"/>
      <c r="H50" s="4631"/>
      <c r="I50" s="4631"/>
      <c r="J50" s="4632"/>
      <c r="K50" s="3297"/>
    </row>
    <row r="51" spans="1:12" ht="36.75" customHeight="1">
      <c r="A51" s="1">
        <v>42211</v>
      </c>
      <c r="B51" s="625" t="s">
        <v>12</v>
      </c>
      <c r="C51" s="4627" t="s">
        <v>2060</v>
      </c>
      <c r="D51" s="4628"/>
      <c r="E51" s="4628"/>
      <c r="F51" s="4628"/>
      <c r="G51" s="4628"/>
      <c r="H51" s="4628"/>
      <c r="I51" s="4628"/>
      <c r="J51" s="4629"/>
      <c r="K51" s="3294"/>
    </row>
    <row r="52" spans="1:12" ht="64.5" customHeight="1">
      <c r="A52" s="1943">
        <v>42274</v>
      </c>
      <c r="B52" s="1933" t="s">
        <v>34</v>
      </c>
      <c r="C52" s="4766" t="s">
        <v>2180</v>
      </c>
      <c r="D52" s="4767"/>
      <c r="E52" s="4767"/>
      <c r="F52" s="4767"/>
      <c r="G52" s="4767"/>
      <c r="H52" s="4767"/>
      <c r="I52" s="4767"/>
      <c r="J52" s="4768"/>
      <c r="K52" s="3560"/>
      <c r="L52" s="1949" t="s">
        <v>4047</v>
      </c>
    </row>
    <row r="53" spans="1:12" ht="17.25" customHeight="1">
      <c r="A53" s="1">
        <v>42280</v>
      </c>
      <c r="B53" s="726" t="s">
        <v>16</v>
      </c>
      <c r="C53" s="724">
        <v>180</v>
      </c>
      <c r="D53" s="727">
        <f>+C53*(100-E53)/100</f>
        <v>108</v>
      </c>
      <c r="E53" s="724">
        <v>40</v>
      </c>
      <c r="F53" s="724"/>
      <c r="G53" s="724">
        <v>140</v>
      </c>
      <c r="H53" s="2"/>
      <c r="I53" s="2"/>
      <c r="J53" s="2"/>
      <c r="K53" s="3373"/>
      <c r="L53" s="13" t="s">
        <v>385</v>
      </c>
    </row>
    <row r="54" spans="1:12" ht="20.100000000000001" customHeight="1">
      <c r="A54" s="1">
        <v>42306</v>
      </c>
      <c r="B54" s="772" t="s">
        <v>143</v>
      </c>
      <c r="C54" s="2"/>
      <c r="D54" s="103"/>
      <c r="E54" s="2"/>
      <c r="F54" s="2"/>
      <c r="G54" s="2"/>
      <c r="H54" s="790">
        <v>4100</v>
      </c>
      <c r="I54" s="790">
        <v>100</v>
      </c>
      <c r="J54" s="2"/>
      <c r="K54" s="3373"/>
      <c r="L54" s="13" t="s">
        <v>30</v>
      </c>
    </row>
    <row r="55" spans="1:12" ht="20.100000000000001" customHeight="1">
      <c r="A55" s="4">
        <v>42316</v>
      </c>
      <c r="B55" s="28" t="s">
        <v>16</v>
      </c>
      <c r="C55" s="1103">
        <v>250</v>
      </c>
      <c r="D55" s="23">
        <f>+C55*(100-E55)/100</f>
        <v>150</v>
      </c>
      <c r="E55" s="1103">
        <v>40</v>
      </c>
      <c r="F55" s="1103"/>
      <c r="G55" s="1103">
        <v>130</v>
      </c>
      <c r="H55" s="1103"/>
      <c r="I55" s="1103"/>
      <c r="J55" s="1103"/>
      <c r="K55" s="3351"/>
      <c r="L55" s="1009" t="s">
        <v>2242</v>
      </c>
    </row>
    <row r="56" spans="1:12" s="971" customFormat="1" ht="20.100000000000001" customHeight="1" thickBot="1">
      <c r="A56" s="1447">
        <v>42323</v>
      </c>
      <c r="B56" s="166" t="s">
        <v>351</v>
      </c>
      <c r="C56" s="5248" t="s">
        <v>3134</v>
      </c>
      <c r="D56" s="5249"/>
      <c r="E56" s="5249"/>
      <c r="F56" s="5249"/>
      <c r="G56" s="5249"/>
      <c r="H56" s="5249"/>
      <c r="I56" s="5249"/>
      <c r="J56" s="5250"/>
      <c r="K56" s="3361"/>
      <c r="L56" s="4017"/>
    </row>
    <row r="57" spans="1:12" s="971" customFormat="1" ht="20.100000000000001" customHeight="1" thickTop="1">
      <c r="A57" s="208">
        <v>42370</v>
      </c>
      <c r="B57" s="149" t="s">
        <v>351</v>
      </c>
      <c r="C57" s="5254" t="s">
        <v>3171</v>
      </c>
      <c r="D57" s="5255"/>
      <c r="E57" s="5255"/>
      <c r="F57" s="5255"/>
      <c r="G57" s="5255"/>
      <c r="H57" s="5255"/>
      <c r="I57" s="5255"/>
      <c r="J57" s="5256"/>
      <c r="K57" s="3364"/>
      <c r="L57" s="4018"/>
    </row>
    <row r="58" spans="1:12">
      <c r="A58" s="1444">
        <v>42418</v>
      </c>
      <c r="B58" s="1445" t="s">
        <v>143</v>
      </c>
      <c r="C58" s="1445"/>
      <c r="D58" s="1446"/>
      <c r="E58" s="1445"/>
      <c r="F58" s="1445"/>
      <c r="G58" s="1445"/>
      <c r="H58" s="1442">
        <v>4715</v>
      </c>
      <c r="I58" s="1442">
        <v>100</v>
      </c>
      <c r="J58" s="1445"/>
      <c r="K58" s="3373"/>
      <c r="L58" s="13" t="s">
        <v>30</v>
      </c>
    </row>
    <row r="59" spans="1:12">
      <c r="A59" s="1444">
        <v>42432</v>
      </c>
      <c r="B59" s="1445" t="s">
        <v>27</v>
      </c>
      <c r="C59" s="5251" t="s">
        <v>3680</v>
      </c>
      <c r="D59" s="5252"/>
      <c r="E59" s="5252"/>
      <c r="F59" s="5252"/>
      <c r="G59" s="5252"/>
      <c r="H59" s="5252"/>
      <c r="I59" s="5252"/>
      <c r="J59" s="5253"/>
      <c r="K59" s="3362"/>
    </row>
    <row r="60" spans="1:12" ht="20.100000000000001" customHeight="1">
      <c r="A60" s="29">
        <v>42447</v>
      </c>
      <c r="B60" s="6" t="s">
        <v>16</v>
      </c>
      <c r="C60" s="6">
        <v>130</v>
      </c>
      <c r="D60" s="31">
        <f>+C60*(100-E60)/100</f>
        <v>78</v>
      </c>
      <c r="E60" s="6">
        <v>40</v>
      </c>
      <c r="F60" s="6"/>
      <c r="G60" s="6">
        <v>180</v>
      </c>
      <c r="H60" s="6"/>
      <c r="I60" s="6"/>
      <c r="J60" s="6"/>
      <c r="K60" s="6"/>
      <c r="L60" s="116" t="s">
        <v>3141</v>
      </c>
    </row>
    <row r="61" spans="1:12" ht="20.100000000000001" customHeight="1">
      <c r="A61" s="1444">
        <v>42457</v>
      </c>
      <c r="B61" s="1445" t="s">
        <v>143</v>
      </c>
      <c r="C61" s="1445"/>
      <c r="D61" s="1446"/>
      <c r="E61" s="1445"/>
      <c r="F61" s="1445"/>
      <c r="G61" s="1445"/>
      <c r="H61" s="1442">
        <v>5000</v>
      </c>
      <c r="I61" s="1442">
        <v>100</v>
      </c>
      <c r="J61" s="1445"/>
      <c r="K61" s="3373"/>
      <c r="L61" s="13" t="s">
        <v>30</v>
      </c>
    </row>
    <row r="62" spans="1:12" ht="20.100000000000001" customHeight="1">
      <c r="A62" s="1444">
        <v>42502</v>
      </c>
      <c r="B62" s="1445" t="s">
        <v>16</v>
      </c>
      <c r="C62" s="1445">
        <v>135</v>
      </c>
      <c r="D62" s="1446">
        <f>+C62*(100-E62)/100</f>
        <v>81</v>
      </c>
      <c r="E62" s="1445">
        <v>40</v>
      </c>
      <c r="F62" s="1445"/>
      <c r="G62" s="1445">
        <v>130</v>
      </c>
      <c r="H62" s="1445"/>
      <c r="I62" s="1445"/>
      <c r="J62" s="1445"/>
      <c r="K62" s="3373"/>
      <c r="L62" s="13" t="s">
        <v>20</v>
      </c>
    </row>
    <row r="63" spans="1:12" ht="20.100000000000001" customHeight="1">
      <c r="A63" s="1444">
        <v>42585</v>
      </c>
      <c r="B63" s="1445" t="s">
        <v>16</v>
      </c>
      <c r="C63" s="1445">
        <v>130</v>
      </c>
      <c r="D63" s="1446">
        <f>+C63*(100-E63)/100</f>
        <v>65</v>
      </c>
      <c r="E63" s="1445">
        <v>50</v>
      </c>
      <c r="F63" s="1445"/>
      <c r="G63" s="1445">
        <v>120</v>
      </c>
      <c r="H63" s="1445"/>
      <c r="I63" s="1445"/>
      <c r="J63" s="1445"/>
      <c r="K63" s="3373"/>
      <c r="L63" s="13" t="s">
        <v>3395</v>
      </c>
    </row>
    <row r="64" spans="1:12" ht="20.100000000000001" customHeight="1">
      <c r="A64" s="4">
        <v>42688</v>
      </c>
      <c r="B64" s="28" t="s">
        <v>16</v>
      </c>
      <c r="C64" s="28">
        <v>105</v>
      </c>
      <c r="D64" s="23">
        <f>+C64*(100-E64)/100</f>
        <v>52.5</v>
      </c>
      <c r="E64" s="28">
        <v>50</v>
      </c>
      <c r="F64" s="28"/>
      <c r="G64" s="28">
        <v>130</v>
      </c>
      <c r="H64" s="28"/>
      <c r="I64" s="28"/>
      <c r="J64" s="28"/>
      <c r="K64" s="28"/>
      <c r="L64" s="83" t="s">
        <v>2752</v>
      </c>
    </row>
    <row r="65" spans="1:12" ht="20.100000000000001" customHeight="1">
      <c r="A65" s="1444">
        <v>42690</v>
      </c>
      <c r="B65" s="1445" t="s">
        <v>143</v>
      </c>
      <c r="C65" s="1445"/>
      <c r="D65" s="1446"/>
      <c r="E65" s="1445"/>
      <c r="F65" s="1445"/>
      <c r="G65" s="1445"/>
      <c r="H65" s="1445">
        <v>5100</v>
      </c>
      <c r="I65" s="1445">
        <v>100</v>
      </c>
      <c r="J65" s="1445"/>
      <c r="K65" s="3373"/>
      <c r="L65" s="13" t="s">
        <v>30</v>
      </c>
    </row>
    <row r="66" spans="1:12">
      <c r="A66" s="1444">
        <v>42704</v>
      </c>
      <c r="B66" s="1445" t="s">
        <v>16</v>
      </c>
      <c r="C66" s="1445">
        <v>120</v>
      </c>
      <c r="D66" s="1446">
        <f>+C66*(100-E66)/100</f>
        <v>60</v>
      </c>
      <c r="E66" s="1445">
        <v>50</v>
      </c>
      <c r="F66" s="1445"/>
      <c r="G66" s="1445">
        <v>120</v>
      </c>
      <c r="H66" s="1445"/>
      <c r="I66" s="1445"/>
      <c r="J66" s="1445"/>
      <c r="K66" s="3373"/>
      <c r="L66" s="13" t="s">
        <v>2242</v>
      </c>
    </row>
    <row r="67" spans="1:12" ht="20.100000000000001" customHeight="1" thickBot="1">
      <c r="A67" s="54">
        <v>42732</v>
      </c>
      <c r="B67" s="55" t="s">
        <v>14</v>
      </c>
      <c r="C67" s="5145" t="s">
        <v>3789</v>
      </c>
      <c r="D67" s="5146"/>
      <c r="E67" s="5146"/>
      <c r="F67" s="5146"/>
      <c r="G67" s="5146"/>
      <c r="H67" s="5146"/>
      <c r="I67" s="5146"/>
      <c r="J67" s="5147"/>
      <c r="K67" s="3345"/>
      <c r="L67" s="119"/>
    </row>
    <row r="68" spans="1:12" ht="20.100000000000001" customHeight="1" thickTop="1">
      <c r="A68" s="1438">
        <v>42740</v>
      </c>
      <c r="B68" s="1441" t="s">
        <v>14</v>
      </c>
      <c r="C68" s="5204" t="s">
        <v>3800</v>
      </c>
      <c r="D68" s="5205"/>
      <c r="E68" s="5205"/>
      <c r="F68" s="5205"/>
      <c r="G68" s="5205"/>
      <c r="H68" s="5205"/>
      <c r="I68" s="5205"/>
      <c r="J68" s="5206"/>
      <c r="K68" s="3358"/>
      <c r="L68" s="97"/>
    </row>
    <row r="69" spans="1:12">
      <c r="A69" s="1">
        <v>42771</v>
      </c>
      <c r="B69" s="2" t="s">
        <v>16</v>
      </c>
      <c r="C69" s="2">
        <v>145</v>
      </c>
      <c r="D69" s="103">
        <f>+C69*(100-E69)/100</f>
        <v>87</v>
      </c>
      <c r="E69" s="2">
        <v>40</v>
      </c>
      <c r="F69" s="2"/>
      <c r="G69" s="2">
        <v>130</v>
      </c>
      <c r="H69" s="2"/>
      <c r="I69" s="2"/>
      <c r="J69" s="2"/>
      <c r="K69" s="3373"/>
      <c r="L69" s="13" t="s">
        <v>3141</v>
      </c>
    </row>
    <row r="70" spans="1:12" ht="45.75" customHeight="1">
      <c r="A70" s="1">
        <v>42813</v>
      </c>
      <c r="B70" s="1646" t="s">
        <v>12</v>
      </c>
      <c r="C70" s="4627" t="s">
        <v>3962</v>
      </c>
      <c r="D70" s="4628"/>
      <c r="E70" s="4628"/>
      <c r="F70" s="4628"/>
      <c r="G70" s="4628"/>
      <c r="H70" s="4628"/>
      <c r="I70" s="4628"/>
      <c r="J70" s="4629"/>
      <c r="K70" s="3294"/>
    </row>
    <row r="71" spans="1:12" ht="51.75" customHeight="1">
      <c r="A71" s="520">
        <v>42821</v>
      </c>
      <c r="B71" s="521" t="s">
        <v>12</v>
      </c>
      <c r="C71" s="4341" t="s">
        <v>4011</v>
      </c>
      <c r="D71" s="4342"/>
      <c r="E71" s="4342"/>
      <c r="F71" s="4342"/>
      <c r="G71" s="4342"/>
      <c r="H71" s="4342"/>
      <c r="I71" s="4342"/>
      <c r="J71" s="4343"/>
      <c r="K71" s="3254"/>
    </row>
    <row r="72" spans="1:12">
      <c r="A72" s="1">
        <v>42822</v>
      </c>
      <c r="B72" s="1673" t="s">
        <v>143</v>
      </c>
      <c r="C72" s="2"/>
      <c r="D72" s="103"/>
      <c r="E72" s="2"/>
      <c r="F72" s="2"/>
      <c r="G72" s="2"/>
      <c r="H72" s="2"/>
      <c r="I72" s="2"/>
      <c r="J72" s="2">
        <v>4875</v>
      </c>
      <c r="K72" s="3373"/>
      <c r="L72" s="13" t="s">
        <v>458</v>
      </c>
    </row>
    <row r="73" spans="1:12" ht="87" customHeight="1">
      <c r="A73" s="1943">
        <v>42826</v>
      </c>
      <c r="B73" s="1944" t="s">
        <v>34</v>
      </c>
      <c r="C73" s="4766" t="s">
        <v>4515</v>
      </c>
      <c r="D73" s="4767"/>
      <c r="E73" s="4767"/>
      <c r="F73" s="4767"/>
      <c r="G73" s="4767"/>
      <c r="H73" s="4767"/>
      <c r="I73" s="4767"/>
      <c r="J73" s="4768"/>
      <c r="K73" s="3560" t="s">
        <v>3999</v>
      </c>
      <c r="L73" s="1950" t="s">
        <v>6327</v>
      </c>
    </row>
    <row r="74" spans="1:12">
      <c r="A74" s="1">
        <v>42832</v>
      </c>
      <c r="B74" s="1698" t="s">
        <v>16</v>
      </c>
      <c r="C74" s="2">
        <v>130</v>
      </c>
      <c r="D74" s="103">
        <f>+C74*(100-E74)/100</f>
        <v>78</v>
      </c>
      <c r="E74" s="2">
        <v>40</v>
      </c>
      <c r="F74" s="2"/>
      <c r="G74" s="2">
        <v>200</v>
      </c>
      <c r="H74" s="2"/>
      <c r="I74" s="2"/>
      <c r="J74" s="2"/>
      <c r="K74" s="3373"/>
      <c r="L74" s="13" t="s">
        <v>3987</v>
      </c>
    </row>
    <row r="75" spans="1:12" s="966" customFormat="1" ht="20.100000000000001" customHeight="1">
      <c r="A75" s="4">
        <v>42873</v>
      </c>
      <c r="B75" s="28" t="s">
        <v>143</v>
      </c>
      <c r="C75" s="28"/>
      <c r="D75" s="23"/>
      <c r="E75" s="28"/>
      <c r="F75" s="28"/>
      <c r="G75" s="28"/>
      <c r="H75" s="28">
        <v>4800</v>
      </c>
      <c r="I75" s="28">
        <v>100</v>
      </c>
      <c r="J75" s="28"/>
      <c r="K75" s="28"/>
      <c r="L75" s="83" t="s">
        <v>267</v>
      </c>
    </row>
    <row r="76" spans="1:12">
      <c r="A76" s="1">
        <v>42892</v>
      </c>
      <c r="B76" s="2" t="s">
        <v>16</v>
      </c>
      <c r="C76" s="2">
        <v>127</v>
      </c>
      <c r="D76" s="103">
        <f>+C76*(100-E76)/100</f>
        <v>76.2</v>
      </c>
      <c r="E76" s="2">
        <v>40</v>
      </c>
      <c r="F76" s="2"/>
      <c r="G76" s="2">
        <v>160</v>
      </c>
      <c r="H76" s="2"/>
      <c r="I76" s="2"/>
      <c r="J76" s="2"/>
      <c r="K76" s="3373"/>
      <c r="L76" s="13" t="s">
        <v>3987</v>
      </c>
    </row>
    <row r="77" spans="1:12" ht="20.100000000000001" customHeight="1">
      <c r="A77" s="1">
        <v>42955</v>
      </c>
      <c r="B77" s="2" t="s">
        <v>143</v>
      </c>
      <c r="C77" s="2"/>
      <c r="D77" s="103"/>
      <c r="E77" s="2"/>
      <c r="F77" s="2"/>
      <c r="G77" s="2"/>
      <c r="H77" s="2">
        <v>4962</v>
      </c>
      <c r="I77" s="2">
        <v>100</v>
      </c>
      <c r="J77" s="2"/>
      <c r="K77" s="3373"/>
      <c r="L77" s="13" t="s">
        <v>30</v>
      </c>
    </row>
    <row r="78" spans="1:12">
      <c r="A78" s="1">
        <v>43029</v>
      </c>
      <c r="B78" s="2010" t="s">
        <v>12</v>
      </c>
      <c r="C78" s="4627" t="s">
        <v>2713</v>
      </c>
      <c r="D78" s="4628"/>
      <c r="E78" s="4628"/>
      <c r="F78" s="4628"/>
      <c r="G78" s="4628"/>
      <c r="H78" s="4628"/>
      <c r="I78" s="4628"/>
      <c r="J78" s="4629"/>
      <c r="K78" s="3294"/>
    </row>
    <row r="79" spans="1:12">
      <c r="A79" s="1">
        <v>43032</v>
      </c>
      <c r="B79" s="2" t="s">
        <v>12</v>
      </c>
      <c r="C79" s="4627" t="s">
        <v>4305</v>
      </c>
      <c r="D79" s="4628"/>
      <c r="E79" s="4628"/>
      <c r="F79" s="4628"/>
      <c r="G79" s="4628"/>
      <c r="H79" s="4628"/>
      <c r="I79" s="4628"/>
      <c r="J79" s="4629"/>
      <c r="K79" s="3294"/>
    </row>
    <row r="80" spans="1:12">
      <c r="A80" s="4">
        <v>43036</v>
      </c>
      <c r="B80" s="28" t="s">
        <v>16</v>
      </c>
      <c r="C80" s="28">
        <v>55</v>
      </c>
      <c r="D80" s="23">
        <f>+C80*(100-E80)/100</f>
        <v>33</v>
      </c>
      <c r="E80" s="28">
        <v>40</v>
      </c>
      <c r="F80" s="28"/>
      <c r="G80" s="28">
        <v>200</v>
      </c>
      <c r="H80" s="28"/>
      <c r="I80" s="28"/>
      <c r="J80" s="28"/>
      <c r="K80" s="28"/>
      <c r="L80" s="83" t="s">
        <v>2752</v>
      </c>
    </row>
    <row r="81" spans="1:12" s="800" customFormat="1">
      <c r="A81" s="520">
        <v>43083</v>
      </c>
      <c r="B81" s="1384" t="s">
        <v>3445</v>
      </c>
      <c r="C81" s="1293"/>
      <c r="D81" s="1627"/>
      <c r="E81" s="1293"/>
      <c r="F81" s="1293"/>
      <c r="G81" s="1293"/>
      <c r="H81" s="1293">
        <v>5065</v>
      </c>
      <c r="I81" s="1293">
        <v>100</v>
      </c>
      <c r="J81" s="1293"/>
      <c r="K81" s="3379"/>
      <c r="L81" s="756" t="s">
        <v>30</v>
      </c>
    </row>
    <row r="82" spans="1:12" ht="16.5" thickBot="1">
      <c r="A82" s="2143">
        <v>43093</v>
      </c>
      <c r="B82" s="2144" t="s">
        <v>16</v>
      </c>
      <c r="C82" s="2144">
        <v>165</v>
      </c>
      <c r="D82" s="42">
        <f>+C82*(100-E82)/100</f>
        <v>99</v>
      </c>
      <c r="E82" s="2144">
        <v>40</v>
      </c>
      <c r="F82" s="2144"/>
      <c r="G82" s="2144">
        <v>200</v>
      </c>
      <c r="H82" s="2144"/>
      <c r="I82" s="2144"/>
      <c r="J82" s="2144"/>
      <c r="K82" s="3352"/>
      <c r="L82" s="69" t="s">
        <v>3987</v>
      </c>
    </row>
    <row r="83" spans="1:12" ht="49.5" customHeight="1" thickTop="1">
      <c r="A83" s="47">
        <v>43152</v>
      </c>
      <c r="B83" s="48" t="s">
        <v>12</v>
      </c>
      <c r="C83" s="5177" t="s">
        <v>4514</v>
      </c>
      <c r="D83" s="5178"/>
      <c r="E83" s="5178"/>
      <c r="F83" s="5178"/>
      <c r="G83" s="5178"/>
      <c r="H83" s="5178"/>
      <c r="I83" s="5178"/>
      <c r="J83" s="5179"/>
      <c r="K83" s="3354"/>
      <c r="L83" s="70" t="s">
        <v>4429</v>
      </c>
    </row>
    <row r="84" spans="1:12" ht="20.100000000000001" customHeight="1">
      <c r="A84" s="4">
        <v>43177</v>
      </c>
      <c r="B84" s="28" t="s">
        <v>16</v>
      </c>
      <c r="C84" s="28">
        <v>85</v>
      </c>
      <c r="D84" s="23">
        <f>+C84*(100-E84)/100</f>
        <v>51</v>
      </c>
      <c r="E84" s="28">
        <v>40</v>
      </c>
      <c r="F84" s="28"/>
      <c r="G84" s="28">
        <v>190</v>
      </c>
      <c r="H84" s="28"/>
      <c r="I84" s="28"/>
      <c r="J84" s="28"/>
      <c r="K84" s="28"/>
      <c r="L84" s="83" t="s">
        <v>285</v>
      </c>
    </row>
    <row r="85" spans="1:12" s="800" customFormat="1" ht="21.75" customHeight="1">
      <c r="A85" s="520">
        <v>43179</v>
      </c>
      <c r="B85" s="521" t="s">
        <v>143</v>
      </c>
      <c r="C85" s="1627"/>
      <c r="D85" s="1627"/>
      <c r="E85" s="1627"/>
      <c r="F85" s="1627"/>
      <c r="G85" s="1627"/>
      <c r="H85" s="1627">
        <v>5575</v>
      </c>
      <c r="I85" s="1627">
        <v>100</v>
      </c>
      <c r="J85" s="1627"/>
      <c r="K85" s="3333"/>
      <c r="L85" s="756" t="s">
        <v>21</v>
      </c>
    </row>
    <row r="86" spans="1:12" ht="52.5" customHeight="1">
      <c r="A86" s="1">
        <v>43246</v>
      </c>
      <c r="B86" s="2" t="s">
        <v>12</v>
      </c>
      <c r="C86" s="4627" t="s">
        <v>4692</v>
      </c>
      <c r="D86" s="4628"/>
      <c r="E86" s="4628"/>
      <c r="F86" s="4628"/>
      <c r="G86" s="4628"/>
      <c r="H86" s="4628"/>
      <c r="I86" s="4628"/>
      <c r="J86" s="4629"/>
      <c r="K86" s="3294"/>
      <c r="L86" s="13" t="s">
        <v>4734</v>
      </c>
    </row>
    <row r="87" spans="1:12" ht="20.100000000000001" customHeight="1">
      <c r="A87" s="2261">
        <v>43272</v>
      </c>
      <c r="B87" s="1297" t="s">
        <v>16</v>
      </c>
      <c r="C87" s="2318">
        <v>80</v>
      </c>
      <c r="D87" s="23">
        <f t="shared" ref="D87:D144" si="0">+C87*(100-E87)/100</f>
        <v>48</v>
      </c>
      <c r="E87" s="2318">
        <v>40</v>
      </c>
      <c r="F87" s="2318"/>
      <c r="G87" s="2318">
        <v>120</v>
      </c>
      <c r="H87" s="2318"/>
      <c r="I87" s="2318"/>
      <c r="J87" s="2318"/>
      <c r="K87" s="3351"/>
      <c r="L87" s="83" t="s">
        <v>4733</v>
      </c>
    </row>
    <row r="88" spans="1:12" ht="20.100000000000001" customHeight="1">
      <c r="A88" s="1">
        <v>43347</v>
      </c>
      <c r="B88" s="2" t="s">
        <v>16</v>
      </c>
      <c r="C88" s="2317">
        <v>100</v>
      </c>
      <c r="D88" s="2319">
        <f t="shared" si="0"/>
        <v>60</v>
      </c>
      <c r="E88" s="2317">
        <v>40</v>
      </c>
      <c r="F88" s="2317"/>
      <c r="G88" s="2317">
        <v>110</v>
      </c>
      <c r="H88" s="2317"/>
      <c r="I88" s="2317"/>
      <c r="J88" s="2317"/>
      <c r="K88" s="3350"/>
      <c r="L88" s="13" t="s">
        <v>4830</v>
      </c>
    </row>
    <row r="89" spans="1:12" ht="20.100000000000001" customHeight="1">
      <c r="A89" s="2452">
        <v>43388</v>
      </c>
      <c r="B89" s="2453" t="s">
        <v>4</v>
      </c>
      <c r="C89" s="4630" t="s">
        <v>6119</v>
      </c>
      <c r="D89" s="4631"/>
      <c r="E89" s="4631"/>
      <c r="F89" s="4631"/>
      <c r="G89" s="4631"/>
      <c r="H89" s="4631"/>
      <c r="I89" s="4631"/>
      <c r="J89" s="4632"/>
      <c r="K89" s="3297"/>
    </row>
    <row r="90" spans="1:12" ht="78" customHeight="1">
      <c r="A90" s="1">
        <v>43390</v>
      </c>
      <c r="B90" s="2" t="s">
        <v>12</v>
      </c>
      <c r="C90" s="4627" t="s">
        <v>4930</v>
      </c>
      <c r="D90" s="4628"/>
      <c r="E90" s="4628"/>
      <c r="F90" s="4628"/>
      <c r="G90" s="4628"/>
      <c r="H90" s="4628"/>
      <c r="I90" s="4628"/>
      <c r="J90" s="4629"/>
      <c r="K90" s="3294"/>
      <c r="L90" s="13" t="s">
        <v>4931</v>
      </c>
    </row>
    <row r="91" spans="1:12" ht="25.5" customHeight="1">
      <c r="A91" s="1">
        <v>43394</v>
      </c>
      <c r="B91" s="2" t="s">
        <v>12</v>
      </c>
      <c r="C91" s="4627" t="s">
        <v>4943</v>
      </c>
      <c r="D91" s="4628"/>
      <c r="E91" s="4628"/>
      <c r="F91" s="4628"/>
      <c r="G91" s="4628"/>
      <c r="H91" s="4628"/>
      <c r="I91" s="4628"/>
      <c r="J91" s="4629"/>
      <c r="K91" s="3294"/>
    </row>
    <row r="92" spans="1:12" ht="97.5" customHeight="1">
      <c r="A92" s="1943">
        <v>43410</v>
      </c>
      <c r="B92" s="1944" t="s">
        <v>34</v>
      </c>
      <c r="C92" s="5259" t="s">
        <v>6047</v>
      </c>
      <c r="D92" s="5260"/>
      <c r="E92" s="5260"/>
      <c r="F92" s="5260"/>
      <c r="G92" s="5260"/>
      <c r="H92" s="5260"/>
      <c r="I92" s="5260"/>
      <c r="J92" s="5261"/>
      <c r="K92" s="3560"/>
      <c r="L92" s="2457" t="s">
        <v>3999</v>
      </c>
    </row>
    <row r="93" spans="1:12" ht="34.5" customHeight="1">
      <c r="A93" s="1">
        <v>43426</v>
      </c>
      <c r="B93" s="2" t="s">
        <v>143</v>
      </c>
      <c r="C93" s="2487"/>
      <c r="D93" s="2488"/>
      <c r="E93" s="2487"/>
      <c r="F93" s="2487"/>
      <c r="G93" s="2487"/>
      <c r="H93" s="4633" t="s">
        <v>4989</v>
      </c>
      <c r="I93" s="4635"/>
      <c r="J93" s="2"/>
      <c r="K93" s="3373"/>
      <c r="L93" s="13" t="s">
        <v>30</v>
      </c>
    </row>
    <row r="94" spans="1:12" ht="16.5" thickBot="1">
      <c r="A94" s="54">
        <v>43439</v>
      </c>
      <c r="B94" s="55" t="s">
        <v>16</v>
      </c>
      <c r="C94" s="2617">
        <v>105</v>
      </c>
      <c r="D94" s="63">
        <f t="shared" si="0"/>
        <v>63</v>
      </c>
      <c r="E94" s="2617">
        <v>40</v>
      </c>
      <c r="F94" s="2617" t="s">
        <v>70</v>
      </c>
      <c r="G94" s="2617">
        <v>125</v>
      </c>
      <c r="H94" s="2617"/>
      <c r="I94" s="2617"/>
      <c r="J94" s="55"/>
      <c r="K94" s="55"/>
      <c r="L94" s="119" t="s">
        <v>5031</v>
      </c>
    </row>
    <row r="95" spans="1:12" ht="20.100000000000001" customHeight="1" thickTop="1">
      <c r="A95" s="2610">
        <v>43562</v>
      </c>
      <c r="B95" s="2614" t="s">
        <v>16</v>
      </c>
      <c r="C95" s="52">
        <v>135</v>
      </c>
      <c r="D95" s="62">
        <f t="shared" si="0"/>
        <v>54</v>
      </c>
      <c r="E95" s="52">
        <v>60</v>
      </c>
      <c r="F95" s="52"/>
      <c r="G95" s="52">
        <v>130</v>
      </c>
      <c r="H95" s="2614"/>
      <c r="I95" s="2614"/>
      <c r="J95" s="2614"/>
      <c r="K95" s="3353"/>
      <c r="L95" s="97" t="s">
        <v>4151</v>
      </c>
    </row>
    <row r="96" spans="1:12">
      <c r="A96" s="1">
        <v>43582</v>
      </c>
      <c r="B96" s="2" t="s">
        <v>143</v>
      </c>
      <c r="C96" s="2882"/>
      <c r="D96" s="2883"/>
      <c r="E96" s="2882"/>
      <c r="F96" s="2882"/>
      <c r="G96" s="2882"/>
      <c r="H96" s="2882">
        <v>4561</v>
      </c>
      <c r="I96" s="2882">
        <v>91</v>
      </c>
      <c r="J96" s="2"/>
      <c r="K96" s="3373"/>
      <c r="L96" s="13" t="s">
        <v>30</v>
      </c>
    </row>
    <row r="97" spans="1:12">
      <c r="A97" s="1">
        <v>43741</v>
      </c>
      <c r="B97" s="2" t="s">
        <v>16</v>
      </c>
      <c r="C97" s="2882">
        <v>105</v>
      </c>
      <c r="D97" s="2883">
        <f t="shared" si="0"/>
        <v>42</v>
      </c>
      <c r="E97" s="2882">
        <v>60</v>
      </c>
      <c r="F97" s="2882" t="s">
        <v>70</v>
      </c>
      <c r="G97" s="2882">
        <v>125</v>
      </c>
      <c r="H97" s="2882"/>
      <c r="I97" s="2882"/>
      <c r="J97" s="2"/>
      <c r="K97" s="3373"/>
      <c r="L97" s="13" t="s">
        <v>5710</v>
      </c>
    </row>
    <row r="98" spans="1:12" ht="38.25" customHeight="1">
      <c r="A98" s="1">
        <v>43784</v>
      </c>
      <c r="B98" s="2" t="s">
        <v>12</v>
      </c>
      <c r="C98" s="4633" t="s">
        <v>5776</v>
      </c>
      <c r="D98" s="4631"/>
      <c r="E98" s="4631"/>
      <c r="F98" s="4631"/>
      <c r="G98" s="4631"/>
      <c r="H98" s="4631"/>
      <c r="I98" s="4631"/>
      <c r="J98" s="4632"/>
      <c r="K98" s="3297"/>
    </row>
    <row r="99" spans="1:12" ht="59.25" customHeight="1">
      <c r="A99" s="1">
        <v>43910</v>
      </c>
      <c r="B99" s="2" t="s">
        <v>12</v>
      </c>
      <c r="C99" s="4633" t="s">
        <v>6056</v>
      </c>
      <c r="D99" s="4634"/>
      <c r="E99" s="4634"/>
      <c r="F99" s="4634"/>
      <c r="G99" s="4634"/>
      <c r="H99" s="4634"/>
      <c r="I99" s="4634"/>
      <c r="J99" s="4635"/>
      <c r="K99" s="3300"/>
      <c r="L99" s="3103" t="s">
        <v>6055</v>
      </c>
    </row>
    <row r="100" spans="1:12" ht="30.75" customHeight="1">
      <c r="A100" s="1">
        <v>43939</v>
      </c>
      <c r="B100" s="2" t="s">
        <v>12</v>
      </c>
      <c r="C100" s="4633" t="s">
        <v>5078</v>
      </c>
      <c r="D100" s="4634"/>
      <c r="E100" s="4634"/>
      <c r="F100" s="4634"/>
      <c r="G100" s="4634"/>
      <c r="H100" s="4634"/>
      <c r="I100" s="4634"/>
      <c r="J100" s="4635"/>
      <c r="K100" s="3300"/>
    </row>
    <row r="101" spans="1:12" ht="20.100000000000001" customHeight="1">
      <c r="A101" s="1">
        <v>43976</v>
      </c>
      <c r="B101" s="2" t="s">
        <v>16</v>
      </c>
      <c r="C101" s="90">
        <v>160</v>
      </c>
      <c r="D101" s="3173">
        <v>64</v>
      </c>
      <c r="E101" s="90">
        <v>60</v>
      </c>
      <c r="F101" s="90" t="s">
        <v>70</v>
      </c>
      <c r="G101" s="90">
        <v>115</v>
      </c>
      <c r="H101" s="2"/>
      <c r="I101" s="2"/>
      <c r="J101" s="2"/>
      <c r="K101" s="3373"/>
      <c r="L101" s="13" t="s">
        <v>4151</v>
      </c>
    </row>
    <row r="102" spans="1:12" ht="20.100000000000001" customHeight="1">
      <c r="A102" s="3628">
        <v>43981</v>
      </c>
      <c r="B102" s="3143" t="s">
        <v>4</v>
      </c>
      <c r="C102" s="3146"/>
      <c r="D102" s="3144"/>
      <c r="E102" s="3146">
        <v>45</v>
      </c>
      <c r="F102" s="3146"/>
      <c r="G102" s="3146"/>
      <c r="H102" s="3146"/>
      <c r="I102" s="3146"/>
      <c r="J102" s="3146"/>
      <c r="K102" s="3146"/>
      <c r="L102" s="3147"/>
    </row>
    <row r="103" spans="1:12" ht="16.5" customHeight="1">
      <c r="A103" s="3628">
        <v>44012</v>
      </c>
      <c r="B103" s="3143" t="s">
        <v>4</v>
      </c>
      <c r="C103" s="3146"/>
      <c r="D103" s="3144"/>
      <c r="E103" s="3146">
        <v>50</v>
      </c>
      <c r="F103" s="3146"/>
      <c r="G103" s="3146"/>
      <c r="H103" s="3146"/>
      <c r="I103" s="3146"/>
      <c r="J103" s="3146"/>
      <c r="K103" s="3146"/>
      <c r="L103" s="3147"/>
    </row>
    <row r="104" spans="1:12" ht="16.5" customHeight="1">
      <c r="A104" s="3628">
        <v>44042</v>
      </c>
      <c r="B104" s="3143" t="s">
        <v>4</v>
      </c>
      <c r="C104" s="3146"/>
      <c r="D104" s="3144"/>
      <c r="E104" s="3146">
        <v>30</v>
      </c>
      <c r="F104" s="3146"/>
      <c r="G104" s="3146"/>
      <c r="H104" s="3146"/>
      <c r="I104" s="3146"/>
      <c r="J104" s="3146"/>
      <c r="K104" s="3146"/>
      <c r="L104" s="3147"/>
    </row>
    <row r="105" spans="1:12" ht="16.5" customHeight="1">
      <c r="A105" s="1">
        <v>44048</v>
      </c>
      <c r="B105" s="2" t="s">
        <v>16</v>
      </c>
      <c r="C105" s="2">
        <v>100</v>
      </c>
      <c r="D105" s="1665">
        <f t="shared" si="0"/>
        <v>70</v>
      </c>
      <c r="E105" s="2">
        <v>30</v>
      </c>
      <c r="F105" s="2" t="s">
        <v>70</v>
      </c>
      <c r="G105" s="2">
        <v>115</v>
      </c>
      <c r="H105" s="2"/>
      <c r="I105" s="2"/>
      <c r="J105" s="2"/>
      <c r="K105" s="3373"/>
      <c r="L105" s="13" t="s">
        <v>4151</v>
      </c>
    </row>
    <row r="106" spans="1:12">
      <c r="A106" s="1">
        <v>44072</v>
      </c>
      <c r="B106" s="2" t="s">
        <v>143</v>
      </c>
      <c r="C106" s="2"/>
      <c r="D106" s="1665" t="s">
        <v>324</v>
      </c>
      <c r="E106" s="2"/>
      <c r="F106" s="2"/>
      <c r="G106" s="2"/>
      <c r="H106" s="2">
        <v>3840</v>
      </c>
      <c r="I106" s="2">
        <v>82</v>
      </c>
      <c r="J106" s="2"/>
      <c r="K106" s="3373"/>
      <c r="L106" s="13" t="s">
        <v>30</v>
      </c>
    </row>
    <row r="107" spans="1:12" ht="16.5" customHeight="1">
      <c r="A107" s="3628">
        <v>44073</v>
      </c>
      <c r="B107" s="3143" t="s">
        <v>4</v>
      </c>
      <c r="C107" s="3146"/>
      <c r="D107" s="3144"/>
      <c r="E107" s="3146">
        <v>30</v>
      </c>
      <c r="F107" s="3146"/>
      <c r="G107" s="3146"/>
      <c r="H107" s="3146"/>
      <c r="I107" s="3146"/>
      <c r="J107" s="3146"/>
      <c r="K107" s="3146"/>
      <c r="L107" s="3147"/>
    </row>
    <row r="108" spans="1:12" ht="33" customHeight="1">
      <c r="A108" s="1">
        <v>44115</v>
      </c>
      <c r="B108" s="2" t="s">
        <v>12</v>
      </c>
      <c r="C108" s="4627" t="s">
        <v>6348</v>
      </c>
      <c r="D108" s="4628"/>
      <c r="E108" s="4628"/>
      <c r="F108" s="4628"/>
      <c r="G108" s="4628"/>
      <c r="H108" s="4628"/>
      <c r="I108" s="4628"/>
      <c r="J108" s="4629"/>
      <c r="K108" s="3373"/>
      <c r="L108" s="3103" t="s">
        <v>6349</v>
      </c>
    </row>
    <row r="109" spans="1:12">
      <c r="A109" s="1">
        <v>44147</v>
      </c>
      <c r="B109" s="2" t="s">
        <v>16</v>
      </c>
      <c r="C109" s="2">
        <v>160</v>
      </c>
      <c r="D109" s="1665">
        <f t="shared" si="0"/>
        <v>104</v>
      </c>
      <c r="E109" s="2">
        <v>35</v>
      </c>
      <c r="F109" s="2" t="s">
        <v>70</v>
      </c>
      <c r="G109" s="2">
        <v>125</v>
      </c>
      <c r="H109" s="2"/>
      <c r="I109" s="2"/>
      <c r="J109" s="2"/>
      <c r="K109" s="3373"/>
      <c r="L109" s="13" t="s">
        <v>4542</v>
      </c>
    </row>
    <row r="110" spans="1:12" ht="16.5" customHeight="1">
      <c r="A110" s="1">
        <v>44209</v>
      </c>
      <c r="B110" s="2" t="s">
        <v>143</v>
      </c>
      <c r="C110" s="2"/>
      <c r="D110" s="1665">
        <f t="shared" si="0"/>
        <v>0</v>
      </c>
      <c r="E110" s="2"/>
      <c r="F110" s="2"/>
      <c r="G110" s="2"/>
      <c r="H110" s="2">
        <v>4606</v>
      </c>
      <c r="I110" s="2">
        <v>100</v>
      </c>
      <c r="J110" s="2"/>
      <c r="K110" s="3373"/>
      <c r="L110" s="13" t="s">
        <v>6439</v>
      </c>
    </row>
    <row r="111" spans="1:12" ht="51" customHeight="1">
      <c r="A111" s="1">
        <v>44222</v>
      </c>
      <c r="B111" s="2" t="s">
        <v>12</v>
      </c>
      <c r="C111" s="5262" t="s">
        <v>6507</v>
      </c>
      <c r="D111" s="5121"/>
      <c r="E111" s="5121"/>
      <c r="F111" s="5121"/>
      <c r="G111" s="5121"/>
      <c r="H111" s="5121"/>
      <c r="I111" s="5121"/>
      <c r="J111" s="5122"/>
      <c r="K111" s="3373"/>
      <c r="L111" s="3103" t="s">
        <v>6479</v>
      </c>
    </row>
    <row r="112" spans="1:12" ht="76.5" customHeight="1">
      <c r="A112" s="1943">
        <v>44261</v>
      </c>
      <c r="B112" s="1944" t="s">
        <v>34</v>
      </c>
      <c r="C112" s="5136" t="s">
        <v>6663</v>
      </c>
      <c r="D112" s="4771"/>
      <c r="E112" s="4771"/>
      <c r="F112" s="4771"/>
      <c r="G112" s="4771"/>
      <c r="H112" s="4771"/>
      <c r="I112" s="4771"/>
      <c r="J112" s="5137"/>
      <c r="K112" s="1944"/>
      <c r="L112" s="2457" t="s">
        <v>324</v>
      </c>
    </row>
    <row r="113" spans="1:12">
      <c r="A113" s="1">
        <v>44272</v>
      </c>
      <c r="B113" s="2" t="s">
        <v>143</v>
      </c>
      <c r="C113" s="2"/>
      <c r="D113" s="1665">
        <f t="shared" si="0"/>
        <v>0</v>
      </c>
      <c r="E113" s="2"/>
      <c r="F113" s="2"/>
      <c r="G113" s="2"/>
      <c r="H113" s="3838">
        <v>4530</v>
      </c>
      <c r="I113" s="3838">
        <v>100</v>
      </c>
      <c r="J113" s="2"/>
      <c r="K113" s="3373"/>
    </row>
    <row r="114" spans="1:12">
      <c r="A114" s="1">
        <v>44274</v>
      </c>
      <c r="B114" s="2" t="s">
        <v>16</v>
      </c>
      <c r="C114" s="90">
        <v>120</v>
      </c>
      <c r="D114" s="3839">
        <f>+C114-(E114*C114/100)</f>
        <v>69.599999999999994</v>
      </c>
      <c r="E114" s="90">
        <v>42</v>
      </c>
      <c r="F114" s="90" t="s">
        <v>70</v>
      </c>
      <c r="G114" s="90">
        <v>140</v>
      </c>
      <c r="H114" s="2"/>
      <c r="I114" s="2"/>
      <c r="J114" s="2"/>
      <c r="K114" s="3373"/>
      <c r="L114" s="13" t="s">
        <v>20</v>
      </c>
    </row>
    <row r="115" spans="1:12">
      <c r="A115" s="1">
        <v>44319</v>
      </c>
      <c r="B115" s="2" t="s">
        <v>143</v>
      </c>
      <c r="C115" s="2"/>
      <c r="D115" s="1665" t="s">
        <v>324</v>
      </c>
      <c r="E115" s="2" t="s">
        <v>324</v>
      </c>
      <c r="F115" s="2"/>
      <c r="G115" s="2"/>
      <c r="H115" s="2">
        <v>4610</v>
      </c>
      <c r="I115" s="2">
        <v>100</v>
      </c>
      <c r="J115" s="2"/>
      <c r="K115" s="3373"/>
    </row>
    <row r="116" spans="1:12">
      <c r="A116" s="4">
        <v>44321</v>
      </c>
      <c r="B116" s="28" t="s">
        <v>16</v>
      </c>
      <c r="C116" s="28">
        <v>35</v>
      </c>
      <c r="D116" s="23">
        <f t="shared" si="0"/>
        <v>29.75</v>
      </c>
      <c r="E116" s="28">
        <v>15</v>
      </c>
      <c r="F116" s="28" t="s">
        <v>70</v>
      </c>
      <c r="G116" s="28">
        <v>190</v>
      </c>
      <c r="H116" s="28"/>
      <c r="I116" s="28"/>
      <c r="J116" s="28"/>
      <c r="K116" s="28"/>
      <c r="L116" s="83" t="s">
        <v>6619</v>
      </c>
    </row>
    <row r="117" spans="1:12" ht="27.75" customHeight="1">
      <c r="A117" s="520">
        <v>44322</v>
      </c>
      <c r="B117" s="521" t="s">
        <v>12</v>
      </c>
      <c r="C117" s="5257" t="s">
        <v>6614</v>
      </c>
      <c r="D117" s="4342"/>
      <c r="E117" s="4342"/>
      <c r="F117" s="4342"/>
      <c r="G117" s="4342"/>
      <c r="H117" s="4342"/>
      <c r="I117" s="4342"/>
      <c r="J117" s="5258"/>
      <c r="K117" s="3373"/>
    </row>
    <row r="118" spans="1:12">
      <c r="A118" s="1">
        <v>44325</v>
      </c>
      <c r="B118" s="2" t="s">
        <v>27</v>
      </c>
      <c r="C118" s="5170" t="s">
        <v>6620</v>
      </c>
      <c r="D118" s="4645"/>
      <c r="E118" s="4645"/>
      <c r="F118" s="4645"/>
      <c r="G118" s="4645"/>
      <c r="H118" s="4645"/>
      <c r="I118" s="4645"/>
      <c r="J118" s="5171"/>
      <c r="K118" s="3373"/>
    </row>
    <row r="119" spans="1:12" ht="20.100000000000001" customHeight="1">
      <c r="A119" s="1">
        <v>44346</v>
      </c>
      <c r="B119" s="2" t="s">
        <v>143</v>
      </c>
      <c r="C119" s="2"/>
      <c r="D119" s="1665" t="s">
        <v>324</v>
      </c>
      <c r="E119" s="2"/>
      <c r="F119" s="2"/>
      <c r="G119" s="2"/>
      <c r="H119" s="2">
        <v>5250</v>
      </c>
      <c r="I119" s="2">
        <v>100</v>
      </c>
      <c r="J119" s="2"/>
      <c r="K119" s="3373"/>
      <c r="L119" s="13" t="s">
        <v>30</v>
      </c>
    </row>
    <row r="120" spans="1:12" ht="20.100000000000001" customHeight="1">
      <c r="A120" s="4">
        <v>44350</v>
      </c>
      <c r="B120" s="28" t="s">
        <v>16</v>
      </c>
      <c r="C120" s="28">
        <v>40</v>
      </c>
      <c r="D120" s="23">
        <f t="shared" si="0"/>
        <v>34</v>
      </c>
      <c r="E120" s="28">
        <v>15</v>
      </c>
      <c r="F120" s="28"/>
      <c r="G120" s="28">
        <v>160</v>
      </c>
      <c r="H120" s="28"/>
      <c r="I120" s="28"/>
      <c r="J120" s="28"/>
      <c r="K120" s="28"/>
      <c r="L120" s="83" t="s">
        <v>4542</v>
      </c>
    </row>
    <row r="121" spans="1:12" ht="20.100000000000001" customHeight="1">
      <c r="A121" s="1">
        <v>44372</v>
      </c>
      <c r="B121" s="2" t="s">
        <v>143</v>
      </c>
      <c r="C121" s="2"/>
      <c r="D121" s="1665" t="s">
        <v>324</v>
      </c>
      <c r="E121" s="2"/>
      <c r="F121" s="2"/>
      <c r="G121" s="2"/>
      <c r="H121" s="2">
        <v>5400</v>
      </c>
      <c r="I121" s="2">
        <v>100</v>
      </c>
      <c r="J121" s="2"/>
      <c r="K121" s="3373"/>
    </row>
    <row r="122" spans="1:12" ht="20.100000000000001" customHeight="1">
      <c r="A122" s="1">
        <v>44453</v>
      </c>
      <c r="B122" s="2" t="s">
        <v>143</v>
      </c>
      <c r="C122" s="2"/>
      <c r="D122" s="1665" t="s">
        <v>324</v>
      </c>
      <c r="E122" s="2"/>
      <c r="F122" s="2"/>
      <c r="G122" s="2"/>
      <c r="H122" s="2">
        <v>5860</v>
      </c>
      <c r="I122" s="2">
        <v>100</v>
      </c>
      <c r="J122" s="2"/>
      <c r="K122" s="3373"/>
      <c r="L122" s="13" t="s">
        <v>30</v>
      </c>
    </row>
    <row r="123" spans="1:12">
      <c r="A123" s="318">
        <v>44508</v>
      </c>
      <c r="B123" s="448" t="s">
        <v>16</v>
      </c>
      <c r="C123" s="23">
        <v>65</v>
      </c>
      <c r="D123" s="23">
        <f>C123*(100-E123)/100</f>
        <v>29.25</v>
      </c>
      <c r="E123" s="23">
        <v>55</v>
      </c>
      <c r="F123" s="23" t="s">
        <v>70</v>
      </c>
      <c r="G123" s="23">
        <v>170</v>
      </c>
      <c r="H123" s="4248"/>
      <c r="I123" s="4248"/>
      <c r="J123" s="4249"/>
      <c r="K123" s="4253"/>
      <c r="L123" s="83" t="s">
        <v>4151</v>
      </c>
    </row>
    <row r="124" spans="1:12" ht="20.100000000000001" customHeight="1">
      <c r="A124" s="1">
        <v>44513</v>
      </c>
      <c r="B124" s="2" t="s">
        <v>14</v>
      </c>
      <c r="C124" s="5118" t="s">
        <v>6927</v>
      </c>
      <c r="D124" s="4628"/>
      <c r="E124" s="4628"/>
      <c r="F124" s="4628"/>
      <c r="G124" s="4628"/>
      <c r="H124" s="4628"/>
      <c r="I124" s="4628"/>
      <c r="J124" s="5119"/>
      <c r="K124" s="3373"/>
    </row>
    <row r="125" spans="1:12" ht="20.100000000000001" customHeight="1">
      <c r="A125" s="1">
        <v>44514</v>
      </c>
      <c r="B125" s="2" t="s">
        <v>16</v>
      </c>
      <c r="C125" s="2">
        <v>125</v>
      </c>
      <c r="D125" s="1665">
        <f t="shared" si="0"/>
        <v>56.25</v>
      </c>
      <c r="E125" s="2">
        <v>55</v>
      </c>
      <c r="F125" s="2" t="s">
        <v>70</v>
      </c>
      <c r="G125" s="2">
        <v>160</v>
      </c>
      <c r="H125" s="2"/>
      <c r="I125" s="2"/>
      <c r="J125" s="2"/>
      <c r="K125" s="3373"/>
      <c r="L125" s="13" t="s">
        <v>4152</v>
      </c>
    </row>
    <row r="126" spans="1:12" ht="20.100000000000001" customHeight="1">
      <c r="A126" s="1"/>
      <c r="B126" s="2"/>
      <c r="C126" s="2"/>
      <c r="D126" s="1665">
        <f t="shared" si="0"/>
        <v>0</v>
      </c>
      <c r="E126" s="2"/>
      <c r="F126" s="2"/>
      <c r="G126" s="2"/>
      <c r="H126" s="2"/>
      <c r="I126" s="2"/>
      <c r="J126" s="2"/>
      <c r="K126" s="3373"/>
    </row>
    <row r="127" spans="1:12" ht="20.100000000000001" customHeight="1">
      <c r="A127" s="1"/>
      <c r="B127" s="2"/>
      <c r="C127" s="2"/>
      <c r="D127" s="1665">
        <f t="shared" si="0"/>
        <v>0</v>
      </c>
      <c r="E127" s="2"/>
      <c r="F127" s="2"/>
      <c r="G127" s="2"/>
      <c r="H127" s="2"/>
      <c r="I127" s="2"/>
      <c r="J127" s="2"/>
      <c r="K127" s="3373"/>
    </row>
    <row r="128" spans="1:12" ht="20.100000000000001" customHeight="1">
      <c r="A128" s="1"/>
      <c r="B128" s="2"/>
      <c r="C128" s="2"/>
      <c r="D128" s="1665">
        <f t="shared" si="0"/>
        <v>0</v>
      </c>
      <c r="E128" s="2"/>
      <c r="F128" s="2"/>
      <c r="G128" s="2"/>
      <c r="H128" s="2"/>
      <c r="I128" s="2"/>
      <c r="J128" s="2"/>
      <c r="K128" s="3373"/>
    </row>
    <row r="129" spans="1:11" ht="20.100000000000001" customHeight="1">
      <c r="A129" s="1"/>
      <c r="B129" s="2"/>
      <c r="C129" s="2"/>
      <c r="D129" s="1665">
        <f t="shared" si="0"/>
        <v>0</v>
      </c>
      <c r="E129" s="2"/>
      <c r="F129" s="2"/>
      <c r="G129" s="2"/>
      <c r="H129" s="2"/>
      <c r="I129" s="2"/>
      <c r="J129" s="2"/>
      <c r="K129" s="3373"/>
    </row>
    <row r="130" spans="1:11" ht="20.100000000000001" customHeight="1">
      <c r="A130" s="1"/>
      <c r="B130" s="2"/>
      <c r="C130" s="2"/>
      <c r="D130" s="1665">
        <f t="shared" si="0"/>
        <v>0</v>
      </c>
      <c r="E130" s="2"/>
      <c r="F130" s="2"/>
      <c r="G130" s="2"/>
      <c r="H130" s="2"/>
      <c r="I130" s="2"/>
      <c r="J130" s="2"/>
      <c r="K130" s="3373"/>
    </row>
    <row r="131" spans="1:11" ht="20.100000000000001" customHeight="1">
      <c r="A131" s="1"/>
      <c r="B131" s="2"/>
      <c r="C131" s="2"/>
      <c r="D131" s="1665">
        <f t="shared" si="0"/>
        <v>0</v>
      </c>
      <c r="E131" s="2"/>
      <c r="F131" s="2"/>
      <c r="G131" s="2"/>
      <c r="H131" s="2"/>
      <c r="I131" s="2"/>
      <c r="J131" s="2"/>
      <c r="K131" s="3373"/>
    </row>
    <row r="132" spans="1:11">
      <c r="A132" s="1"/>
      <c r="B132" s="2"/>
      <c r="C132" s="2"/>
      <c r="D132" s="1665">
        <f t="shared" si="0"/>
        <v>0</v>
      </c>
      <c r="E132" s="2"/>
      <c r="F132" s="2"/>
      <c r="G132" s="2"/>
      <c r="H132" s="2"/>
      <c r="I132" s="2"/>
      <c r="J132" s="2"/>
      <c r="K132" s="3373"/>
    </row>
    <row r="133" spans="1:11" ht="20.100000000000001" customHeight="1">
      <c r="A133" s="1"/>
      <c r="B133" s="2"/>
      <c r="C133" s="2"/>
      <c r="D133" s="1665">
        <f t="shared" si="0"/>
        <v>0</v>
      </c>
      <c r="E133" s="2"/>
      <c r="F133" s="2"/>
      <c r="G133" s="2"/>
      <c r="H133" s="2"/>
      <c r="I133" s="2"/>
      <c r="J133" s="2"/>
      <c r="K133" s="3373"/>
    </row>
    <row r="134" spans="1:11">
      <c r="A134" s="1"/>
      <c r="B134" s="2"/>
      <c r="C134" s="2"/>
      <c r="D134" s="1665">
        <f t="shared" si="0"/>
        <v>0</v>
      </c>
      <c r="E134" s="2"/>
      <c r="F134" s="2"/>
      <c r="G134" s="2"/>
      <c r="H134" s="2"/>
      <c r="I134" s="2"/>
      <c r="J134" s="2"/>
      <c r="K134" s="3373"/>
    </row>
    <row r="135" spans="1:11">
      <c r="A135" s="1"/>
      <c r="B135" s="2"/>
      <c r="C135" s="2"/>
      <c r="D135" s="1665">
        <f t="shared" si="0"/>
        <v>0</v>
      </c>
      <c r="E135" s="2"/>
      <c r="F135" s="2"/>
      <c r="G135" s="2"/>
      <c r="H135" s="2"/>
      <c r="I135" s="2"/>
      <c r="J135" s="2"/>
      <c r="K135" s="3373"/>
    </row>
    <row r="136" spans="1:11">
      <c r="A136" s="1"/>
      <c r="D136" s="1665">
        <f t="shared" si="0"/>
        <v>0</v>
      </c>
    </row>
    <row r="137" spans="1:11">
      <c r="A137" s="1"/>
      <c r="D137" s="1665">
        <f t="shared" si="0"/>
        <v>0</v>
      </c>
    </row>
    <row r="138" spans="1:11">
      <c r="A138" s="1"/>
      <c r="D138" s="1665">
        <f t="shared" si="0"/>
        <v>0</v>
      </c>
    </row>
    <row r="139" spans="1:11">
      <c r="A139" s="1"/>
      <c r="D139" s="1665">
        <f t="shared" si="0"/>
        <v>0</v>
      </c>
    </row>
    <row r="140" spans="1:11">
      <c r="A140" s="1"/>
      <c r="D140" s="1665">
        <f t="shared" si="0"/>
        <v>0</v>
      </c>
    </row>
    <row r="141" spans="1:11">
      <c r="A141" s="1"/>
      <c r="D141" s="1665">
        <f t="shared" si="0"/>
        <v>0</v>
      </c>
    </row>
    <row r="142" spans="1:11">
      <c r="A142" s="1"/>
      <c r="D142" s="1665">
        <f t="shared" si="0"/>
        <v>0</v>
      </c>
    </row>
    <row r="143" spans="1:11">
      <c r="A143" s="1"/>
      <c r="D143" s="1665">
        <f t="shared" si="0"/>
        <v>0</v>
      </c>
    </row>
    <row r="144" spans="1:11">
      <c r="A144" s="1"/>
      <c r="D144" s="1665">
        <f t="shared" si="0"/>
        <v>0</v>
      </c>
    </row>
    <row r="145" spans="1:1">
      <c r="A145" s="1"/>
    </row>
    <row r="146" spans="1:1">
      <c r="A146" s="1"/>
    </row>
    <row r="147" spans="1:1">
      <c r="A147" s="1"/>
    </row>
    <row r="148" spans="1:1">
      <c r="A148" s="1"/>
    </row>
    <row r="149" spans="1:1">
      <c r="A149" s="1"/>
    </row>
    <row r="150" spans="1:1">
      <c r="A150" s="1"/>
    </row>
    <row r="151" spans="1:1">
      <c r="A151" s="1"/>
    </row>
    <row r="152" spans="1:1">
      <c r="A152" s="1"/>
    </row>
    <row r="153" spans="1:1">
      <c r="A153" s="1"/>
    </row>
    <row r="154" spans="1:1">
      <c r="A154" s="1"/>
    </row>
    <row r="155" spans="1:1">
      <c r="A155" s="1"/>
    </row>
    <row r="156" spans="1:1">
      <c r="A156" s="1"/>
    </row>
    <row r="157" spans="1:1">
      <c r="A157" s="1"/>
    </row>
    <row r="158" spans="1:1">
      <c r="A158" s="1"/>
    </row>
    <row r="159" spans="1:1">
      <c r="A159" s="1"/>
    </row>
    <row r="160" spans="1:1">
      <c r="A160" s="1"/>
    </row>
    <row r="161" spans="1:1">
      <c r="A161" s="1"/>
    </row>
    <row r="162" spans="1:1">
      <c r="A162" s="1"/>
    </row>
  </sheetData>
  <autoFilter ref="A6:L6"/>
  <customSheetViews>
    <customSheetView guid="{CD481555-6D06-49CD-9625-98C90CC09C9A}" showAutoFilter="1">
      <selection activeCell="H74" sqref="H74"/>
      <pageMargins left="0.7" right="0.7" top="0.75" bottom="0.75" header="0.3" footer="0.3"/>
      <pageSetup paperSize="9" orientation="portrait" r:id="rId1"/>
      <autoFilter ref="B6:B160"/>
    </customSheetView>
    <customSheetView guid="{9EC6AF21-4B8E-44E3-AF29-8895353139B2}" showAutoFilter="1">
      <pane ySplit="6" topLeftCell="A29" activePane="bottomLeft" state="frozen"/>
      <selection pane="bottomLeft" activeCell="K18" sqref="K18"/>
      <pageMargins left="0.7" right="0.7" top="0.75" bottom="0.75" header="0.3" footer="0.3"/>
      <pageSetup paperSize="9" orientation="portrait" r:id="rId2"/>
      <autoFilter ref="B6:B160"/>
    </customSheetView>
    <customSheetView guid="{4A6D03CA-35D0-42B2-8E76-6C991766DE68}" showAutoFilter="1">
      <pane ySplit="6" topLeftCell="A58" activePane="bottomLeft" state="frozen"/>
      <selection pane="bottomLeft" activeCell="G76" sqref="G76"/>
      <pageMargins left="0.7" right="0.7" top="0.75" bottom="0.75" header="0.3" footer="0.3"/>
      <pageSetup paperSize="9" orientation="portrait" r:id="rId3"/>
      <autoFilter ref="B6:B160"/>
    </customSheetView>
    <customSheetView guid="{94FC66D5-BF29-4BE8-974C-C93BA07E9FE3}" showAutoFilter="1">
      <pane ySplit="6" topLeftCell="A58" activePane="bottomLeft" state="frozen"/>
      <selection pane="bottomLeft" activeCell="G76" sqref="G76"/>
      <pageMargins left="0.7" right="0.7" top="0.75" bottom="0.75" header="0.3" footer="0.3"/>
      <pageSetup paperSize="9" orientation="portrait" r:id="rId4"/>
      <autoFilter ref="B6:B160"/>
    </customSheetView>
  </customSheetViews>
  <mergeCells count="71">
    <mergeCell ref="C124:J124"/>
    <mergeCell ref="C118:J118"/>
    <mergeCell ref="C112:J112"/>
    <mergeCell ref="C111:J111"/>
    <mergeCell ref="C108:J108"/>
    <mergeCell ref="C100:J100"/>
    <mergeCell ref="C117:J117"/>
    <mergeCell ref="C92:J92"/>
    <mergeCell ref="C78:J78"/>
    <mergeCell ref="C91:J91"/>
    <mergeCell ref="C90:J90"/>
    <mergeCell ref="C86:J86"/>
    <mergeCell ref="C99:J99"/>
    <mergeCell ref="C98:J98"/>
    <mergeCell ref="H93:I93"/>
    <mergeCell ref="C83:J83"/>
    <mergeCell ref="C89:J89"/>
    <mergeCell ref="C79:J79"/>
    <mergeCell ref="A49:A50"/>
    <mergeCell ref="C50:J50"/>
    <mergeCell ref="C68:J68"/>
    <mergeCell ref="C56:J56"/>
    <mergeCell ref="C52:J52"/>
    <mergeCell ref="C51:J51"/>
    <mergeCell ref="C67:J67"/>
    <mergeCell ref="C59:J59"/>
    <mergeCell ref="C57:J57"/>
    <mergeCell ref="C73:J73"/>
    <mergeCell ref="C7:J7"/>
    <mergeCell ref="C8:J8"/>
    <mergeCell ref="G5:H5"/>
    <mergeCell ref="A24:A25"/>
    <mergeCell ref="A5:B5"/>
    <mergeCell ref="C15:J15"/>
    <mergeCell ref="C24:J24"/>
    <mergeCell ref="C25:J25"/>
    <mergeCell ref="C23:J23"/>
    <mergeCell ref="C16:J16"/>
    <mergeCell ref="C17:J17"/>
    <mergeCell ref="C18:J18"/>
    <mergeCell ref="C71:J71"/>
    <mergeCell ref="C34:J34"/>
    <mergeCell ref="C29:J29"/>
    <mergeCell ref="K3:L3"/>
    <mergeCell ref="K4:L4"/>
    <mergeCell ref="K5:L5"/>
    <mergeCell ref="G3:H3"/>
    <mergeCell ref="A3:B3"/>
    <mergeCell ref="C3:F3"/>
    <mergeCell ref="C4:F4"/>
    <mergeCell ref="G4:H4"/>
    <mergeCell ref="A4:B4"/>
    <mergeCell ref="I3:J3"/>
    <mergeCell ref="I4:J4"/>
    <mergeCell ref="I5:J5"/>
    <mergeCell ref="C5:F5"/>
    <mergeCell ref="A1:L1"/>
    <mergeCell ref="A2:B2"/>
    <mergeCell ref="C2:F2"/>
    <mergeCell ref="G2:H2"/>
    <mergeCell ref="I2:J2"/>
    <mergeCell ref="K2:L2"/>
    <mergeCell ref="C35:J35"/>
    <mergeCell ref="C28:J28"/>
    <mergeCell ref="C70:J70"/>
    <mergeCell ref="C45:J45"/>
    <mergeCell ref="C36:J36"/>
    <mergeCell ref="H39:J39"/>
    <mergeCell ref="H38:J38"/>
    <mergeCell ref="C37:J37"/>
    <mergeCell ref="C31:J31"/>
  </mergeCells>
  <hyperlinks>
    <hyperlink ref="B52" r:id="rId5"/>
  </hyperlinks>
  <pageMargins left="0.7" right="0.7" top="0.75" bottom="0.75" header="0.3" footer="0.3"/>
  <pageSetup paperSize="9" orientation="portrait" r:id="rId6"/>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P630"/>
  <sheetViews>
    <sheetView zoomScaleNormal="100" workbookViewId="0">
      <pane ySplit="6" topLeftCell="A195" activePane="bottomLeft" state="frozen"/>
      <selection pane="bottomLeft" activeCell="B205" sqref="B205"/>
    </sheetView>
  </sheetViews>
  <sheetFormatPr defaultRowHeight="15.75"/>
  <cols>
    <col min="1" max="1" width="11" style="8" customWidth="1"/>
    <col min="2" max="2" width="9.140625" style="7" bestFit="1" customWidth="1"/>
    <col min="3" max="10" width="13.85546875" style="7" customWidth="1"/>
    <col min="11" max="11" width="13" style="7" customWidth="1"/>
    <col min="12" max="12" width="49.5703125" style="13" customWidth="1"/>
    <col min="13" max="16384" width="9.140625" style="17"/>
  </cols>
  <sheetData>
    <row r="1" spans="1:16" s="16" customFormat="1" ht="30.75" customHeight="1" thickTop="1">
      <c r="A1" s="5073" t="s">
        <v>231</v>
      </c>
      <c r="B1" s="5074"/>
      <c r="C1" s="5074"/>
      <c r="D1" s="5074"/>
      <c r="E1" s="5074"/>
      <c r="F1" s="5074"/>
      <c r="G1" s="5074"/>
      <c r="H1" s="5074"/>
      <c r="I1" s="5074"/>
      <c r="J1" s="5074"/>
      <c r="K1" s="5074"/>
      <c r="L1" s="5075"/>
      <c r="M1" s="36"/>
    </row>
    <row r="2" spans="1:16" ht="20.25" customHeight="1">
      <c r="A2" s="4845" t="s">
        <v>215</v>
      </c>
      <c r="B2" s="4846"/>
      <c r="C2" s="4630">
        <f>+(25+123+82)*25</f>
        <v>5750</v>
      </c>
      <c r="D2" s="4631"/>
      <c r="E2" s="4631"/>
      <c r="F2" s="4632"/>
      <c r="G2" s="5217" t="s">
        <v>5420</v>
      </c>
      <c r="H2" s="5218"/>
      <c r="I2" s="5093" t="s">
        <v>216</v>
      </c>
      <c r="J2" s="5094"/>
      <c r="K2" s="3213"/>
      <c r="L2" s="20">
        <v>8</v>
      </c>
      <c r="M2" s="86"/>
    </row>
    <row r="3" spans="1:16" ht="20.25" customHeight="1">
      <c r="A3" s="4845" t="s">
        <v>217</v>
      </c>
      <c r="B3" s="4846"/>
      <c r="C3" s="4630" t="s">
        <v>236</v>
      </c>
      <c r="D3" s="4631"/>
      <c r="E3" s="4631"/>
      <c r="F3" s="4632"/>
      <c r="G3" s="5217"/>
      <c r="H3" s="5218"/>
      <c r="I3" s="5093" t="s">
        <v>218</v>
      </c>
      <c r="J3" s="5094"/>
      <c r="K3" s="3213"/>
      <c r="L3" s="20" t="s">
        <v>249</v>
      </c>
      <c r="M3" s="5272" t="s">
        <v>3682</v>
      </c>
      <c r="N3" s="5273"/>
      <c r="O3" s="5273"/>
      <c r="P3" s="5274"/>
    </row>
    <row r="4" spans="1:16" ht="20.25" customHeight="1">
      <c r="A4" s="4845" t="s">
        <v>219</v>
      </c>
      <c r="B4" s="4846"/>
      <c r="C4" s="4630" t="s">
        <v>6342</v>
      </c>
      <c r="D4" s="4631"/>
      <c r="E4" s="4631"/>
      <c r="F4" s="4632"/>
      <c r="G4" s="4374" t="s">
        <v>6403</v>
      </c>
      <c r="H4" s="4375"/>
      <c r="I4" s="5093" t="s">
        <v>220</v>
      </c>
      <c r="J4" s="5094"/>
      <c r="K4" s="3213"/>
      <c r="L4" s="20" t="s">
        <v>6220</v>
      </c>
      <c r="M4" s="86"/>
    </row>
    <row r="5" spans="1:16" ht="77.25" customHeight="1" thickBot="1">
      <c r="A5" s="5086" t="s">
        <v>221</v>
      </c>
      <c r="B5" s="5087"/>
      <c r="C5" s="5090" t="s">
        <v>6334</v>
      </c>
      <c r="D5" s="5091"/>
      <c r="E5" s="5091"/>
      <c r="F5" s="5092"/>
      <c r="G5" s="5243" t="s">
        <v>643</v>
      </c>
      <c r="H5" s="5244"/>
      <c r="I5" s="5093" t="s">
        <v>325</v>
      </c>
      <c r="J5" s="5094"/>
      <c r="K5" s="3213"/>
      <c r="L5" s="2877" t="s">
        <v>6332</v>
      </c>
      <c r="M5" s="86"/>
    </row>
    <row r="6" spans="1:16" s="16" customFormat="1" ht="33.75" customHeight="1" thickTop="1" thickBot="1">
      <c r="A6" s="33" t="s">
        <v>1</v>
      </c>
      <c r="B6" s="34" t="s">
        <v>0</v>
      </c>
      <c r="C6" s="34" t="s">
        <v>2</v>
      </c>
      <c r="D6" s="34" t="s">
        <v>3</v>
      </c>
      <c r="E6" s="34" t="s">
        <v>4</v>
      </c>
      <c r="F6" s="34" t="s">
        <v>5</v>
      </c>
      <c r="G6" s="34" t="s">
        <v>6</v>
      </c>
      <c r="H6" s="34" t="s">
        <v>7</v>
      </c>
      <c r="I6" s="34" t="s">
        <v>8</v>
      </c>
      <c r="J6" s="34" t="s">
        <v>9</v>
      </c>
      <c r="K6" s="3555" t="s">
        <v>325</v>
      </c>
      <c r="L6" s="35" t="s">
        <v>10</v>
      </c>
      <c r="M6" s="36"/>
    </row>
    <row r="7" spans="1:16" ht="20.100000000000001" customHeight="1" thickTop="1">
      <c r="A7" s="1">
        <v>40545</v>
      </c>
      <c r="B7" s="2" t="s">
        <v>12</v>
      </c>
      <c r="C7" s="5172" t="s">
        <v>13</v>
      </c>
      <c r="D7" s="5172"/>
      <c r="E7" s="5172"/>
      <c r="F7" s="5172"/>
      <c r="G7" s="5172"/>
      <c r="H7" s="5172"/>
      <c r="I7" s="5172"/>
      <c r="J7" s="5172"/>
      <c r="K7" s="3656"/>
      <c r="L7" s="1656" t="s">
        <v>4036</v>
      </c>
    </row>
    <row r="8" spans="1:16" ht="20.100000000000001" customHeight="1">
      <c r="A8" s="1">
        <v>40617</v>
      </c>
      <c r="B8" s="2" t="s">
        <v>143</v>
      </c>
      <c r="C8" s="3"/>
      <c r="D8" s="3"/>
      <c r="E8" s="3"/>
      <c r="F8" s="3"/>
      <c r="G8" s="3"/>
      <c r="H8" s="3"/>
      <c r="I8" s="3"/>
      <c r="J8" s="3"/>
      <c r="K8" s="3656"/>
      <c r="L8" s="13" t="s">
        <v>45</v>
      </c>
    </row>
    <row r="9" spans="1:16" ht="30.75" customHeight="1">
      <c r="A9" s="1">
        <v>40625</v>
      </c>
      <c r="B9" s="2" t="s">
        <v>143</v>
      </c>
      <c r="C9" s="3"/>
      <c r="D9" s="3"/>
      <c r="E9" s="3"/>
      <c r="F9" s="3"/>
      <c r="G9" s="3"/>
      <c r="H9" s="3">
        <v>4960</v>
      </c>
      <c r="I9" s="3">
        <v>100</v>
      </c>
      <c r="J9" s="3"/>
      <c r="K9" s="3656"/>
      <c r="L9" s="13" t="s">
        <v>44</v>
      </c>
    </row>
    <row r="10" spans="1:16" ht="20.100000000000001" customHeight="1">
      <c r="A10" s="1">
        <v>40671</v>
      </c>
      <c r="B10" s="2" t="s">
        <v>16</v>
      </c>
      <c r="C10" s="3">
        <v>425</v>
      </c>
      <c r="D10" s="3">
        <v>276</v>
      </c>
      <c r="E10" s="3">
        <v>35</v>
      </c>
      <c r="F10" s="3">
        <v>7</v>
      </c>
      <c r="G10" s="3">
        <v>170</v>
      </c>
      <c r="H10" s="3"/>
      <c r="I10" s="3"/>
      <c r="J10" s="3"/>
      <c r="K10" s="3656"/>
      <c r="L10" s="13" t="s">
        <v>46</v>
      </c>
    </row>
    <row r="11" spans="1:16" ht="20.100000000000001" customHeight="1">
      <c r="A11" s="5295">
        <v>40679</v>
      </c>
      <c r="B11" s="2" t="s">
        <v>143</v>
      </c>
      <c r="C11" s="3"/>
      <c r="D11" s="3"/>
      <c r="E11" s="3"/>
      <c r="F11" s="3"/>
      <c r="G11" s="3"/>
      <c r="H11" s="3"/>
      <c r="I11" s="3"/>
      <c r="J11" s="3">
        <v>4150</v>
      </c>
      <c r="K11" s="3656"/>
      <c r="L11" s="13" t="s">
        <v>9</v>
      </c>
    </row>
    <row r="12" spans="1:16" ht="20.100000000000001" customHeight="1">
      <c r="A12" s="5295"/>
      <c r="B12" s="2" t="s">
        <v>14</v>
      </c>
      <c r="C12" s="5172" t="s">
        <v>59</v>
      </c>
      <c r="D12" s="5172"/>
      <c r="E12" s="5172"/>
      <c r="F12" s="5172"/>
      <c r="G12" s="5172"/>
      <c r="H12" s="5172"/>
      <c r="I12" s="5172"/>
      <c r="J12" s="5172"/>
      <c r="K12" s="3656"/>
    </row>
    <row r="13" spans="1:16" ht="32.25" customHeight="1">
      <c r="A13" s="1">
        <v>40682</v>
      </c>
      <c r="B13" s="2" t="s">
        <v>12</v>
      </c>
      <c r="C13" s="5020" t="s">
        <v>60</v>
      </c>
      <c r="D13" s="5020"/>
      <c r="E13" s="5020"/>
      <c r="F13" s="5020"/>
      <c r="G13" s="5020"/>
      <c r="H13" s="5020"/>
      <c r="I13" s="5020"/>
      <c r="J13" s="5020"/>
      <c r="K13" s="3652"/>
    </row>
    <row r="14" spans="1:16" ht="81" customHeight="1">
      <c r="A14" s="1943">
        <v>40685</v>
      </c>
      <c r="B14" s="1944" t="s">
        <v>34</v>
      </c>
      <c r="C14" s="5174" t="s">
        <v>91</v>
      </c>
      <c r="D14" s="5174"/>
      <c r="E14" s="5174"/>
      <c r="F14" s="5174"/>
      <c r="G14" s="5174"/>
      <c r="H14" s="5174"/>
      <c r="I14" s="5174"/>
      <c r="J14" s="5174"/>
      <c r="K14" s="3681" t="s">
        <v>4036</v>
      </c>
      <c r="L14" s="3680" t="s">
        <v>4036</v>
      </c>
    </row>
    <row r="15" spans="1:16" ht="20.100000000000001" customHeight="1">
      <c r="A15" s="1">
        <v>40706</v>
      </c>
      <c r="B15" s="2" t="s">
        <v>16</v>
      </c>
      <c r="C15" s="3">
        <v>475</v>
      </c>
      <c r="D15" s="3">
        <v>285</v>
      </c>
      <c r="E15" s="3">
        <v>40</v>
      </c>
      <c r="F15" s="3"/>
      <c r="G15" s="3">
        <v>150</v>
      </c>
      <c r="H15" s="3"/>
      <c r="I15" s="3"/>
      <c r="J15" s="3"/>
      <c r="K15" s="3656"/>
      <c r="L15" s="13" t="s">
        <v>90</v>
      </c>
    </row>
    <row r="16" spans="1:16" ht="20.100000000000001" customHeight="1">
      <c r="A16" s="1">
        <v>40709</v>
      </c>
      <c r="B16" s="2" t="s">
        <v>12</v>
      </c>
      <c r="C16" s="5172" t="s">
        <v>67</v>
      </c>
      <c r="D16" s="5172"/>
      <c r="E16" s="5172"/>
      <c r="F16" s="5172"/>
      <c r="G16" s="5172"/>
      <c r="H16" s="5172"/>
      <c r="I16" s="5172"/>
      <c r="J16" s="5172"/>
      <c r="K16" s="3656"/>
    </row>
    <row r="17" spans="1:12" ht="39.75" customHeight="1">
      <c r="A17" s="1">
        <v>40711</v>
      </c>
      <c r="B17" s="2" t="s">
        <v>12</v>
      </c>
      <c r="C17" s="5020" t="s">
        <v>69</v>
      </c>
      <c r="D17" s="5020"/>
      <c r="E17" s="5020"/>
      <c r="F17" s="5020"/>
      <c r="G17" s="5020"/>
      <c r="H17" s="5020"/>
      <c r="I17" s="5020"/>
      <c r="J17" s="5020"/>
      <c r="K17" s="3652"/>
    </row>
    <row r="18" spans="1:12" ht="20.100000000000001" customHeight="1">
      <c r="A18" s="1">
        <v>40742</v>
      </c>
      <c r="B18" s="2" t="s">
        <v>143</v>
      </c>
      <c r="C18" s="3"/>
      <c r="D18" s="3"/>
      <c r="E18" s="3"/>
      <c r="F18" s="3"/>
      <c r="G18" s="3"/>
      <c r="H18" s="3">
        <v>5345</v>
      </c>
      <c r="I18" s="3">
        <v>79</v>
      </c>
      <c r="J18" s="3"/>
      <c r="K18" s="3656"/>
      <c r="L18" s="13" t="s">
        <v>85</v>
      </c>
    </row>
    <row r="19" spans="1:12" ht="20.100000000000001" customHeight="1">
      <c r="A19" s="1">
        <v>40772</v>
      </c>
      <c r="B19" s="2" t="s">
        <v>14</v>
      </c>
      <c r="C19" s="5172" t="s">
        <v>92</v>
      </c>
      <c r="D19" s="5172"/>
      <c r="E19" s="5172"/>
      <c r="F19" s="5172"/>
      <c r="G19" s="5172"/>
      <c r="H19" s="5172"/>
      <c r="I19" s="5172"/>
      <c r="J19" s="5172"/>
      <c r="K19" s="3656"/>
    </row>
    <row r="20" spans="1:12" ht="20.100000000000001" customHeight="1">
      <c r="A20" s="1">
        <v>40782</v>
      </c>
      <c r="B20" s="2" t="s">
        <v>12</v>
      </c>
      <c r="C20" s="5172" t="s">
        <v>101</v>
      </c>
      <c r="D20" s="5172"/>
      <c r="E20" s="5172"/>
      <c r="F20" s="5172"/>
      <c r="G20" s="5172"/>
      <c r="H20" s="5172"/>
      <c r="I20" s="5172"/>
      <c r="J20" s="5172"/>
      <c r="K20" s="3656"/>
    </row>
    <row r="21" spans="1:12" ht="20.100000000000001" customHeight="1">
      <c r="A21" s="4">
        <v>40798</v>
      </c>
      <c r="B21" s="28" t="s">
        <v>16</v>
      </c>
      <c r="C21" s="79">
        <v>477</v>
      </c>
      <c r="D21" s="79">
        <v>310</v>
      </c>
      <c r="E21" s="79">
        <v>35</v>
      </c>
      <c r="F21" s="79" t="s">
        <v>70</v>
      </c>
      <c r="G21" s="79"/>
      <c r="H21" s="79"/>
      <c r="I21" s="79"/>
      <c r="J21" s="79"/>
      <c r="K21" s="3657"/>
      <c r="L21" s="83" t="s">
        <v>112</v>
      </c>
    </row>
    <row r="22" spans="1:12" ht="20.100000000000001" customHeight="1">
      <c r="A22" s="1">
        <v>40804</v>
      </c>
      <c r="B22" s="2" t="s">
        <v>27</v>
      </c>
      <c r="C22" s="4630" t="s">
        <v>115</v>
      </c>
      <c r="D22" s="4631"/>
      <c r="E22" s="4631"/>
      <c r="F22" s="4631"/>
      <c r="G22" s="4631"/>
      <c r="H22" s="4631"/>
      <c r="I22" s="4631"/>
      <c r="J22" s="4632"/>
      <c r="K22" s="3647"/>
    </row>
    <row r="23" spans="1:12" ht="20.100000000000001" customHeight="1">
      <c r="A23" s="1">
        <v>40815</v>
      </c>
      <c r="B23" s="2" t="s">
        <v>143</v>
      </c>
      <c r="C23" s="3"/>
      <c r="D23" s="3"/>
      <c r="E23" s="3"/>
      <c r="F23" s="3"/>
      <c r="G23" s="3"/>
      <c r="H23" s="3">
        <v>5260</v>
      </c>
      <c r="I23" s="3">
        <v>81</v>
      </c>
      <c r="J23" s="3"/>
      <c r="K23" s="3656"/>
      <c r="L23" s="13" t="s">
        <v>30</v>
      </c>
    </row>
    <row r="24" spans="1:12" ht="71.25" customHeight="1">
      <c r="A24" s="24">
        <v>40844</v>
      </c>
      <c r="B24" s="2" t="s">
        <v>12</v>
      </c>
      <c r="C24" s="5275" t="s">
        <v>133</v>
      </c>
      <c r="D24" s="5276"/>
      <c r="E24" s="5276"/>
      <c r="F24" s="5276"/>
      <c r="G24" s="5276"/>
      <c r="H24" s="5276"/>
      <c r="I24" s="5276"/>
      <c r="J24" s="5277"/>
      <c r="K24" s="3665"/>
    </row>
    <row r="25" spans="1:12" ht="86.25" customHeight="1">
      <c r="A25" s="1943">
        <v>40854</v>
      </c>
      <c r="B25" s="1951" t="s">
        <v>34</v>
      </c>
      <c r="C25" s="4770" t="s">
        <v>129</v>
      </c>
      <c r="D25" s="4771"/>
      <c r="E25" s="4771"/>
      <c r="F25" s="4771"/>
      <c r="G25" s="4771"/>
      <c r="H25" s="4771"/>
      <c r="I25" s="4771"/>
      <c r="J25" s="4772"/>
      <c r="K25" s="3651"/>
      <c r="L25" s="1950" t="s">
        <v>3976</v>
      </c>
    </row>
    <row r="26" spans="1:12" ht="20.100000000000001" customHeight="1">
      <c r="A26" s="1">
        <v>40866</v>
      </c>
      <c r="B26" s="2" t="s">
        <v>12</v>
      </c>
      <c r="C26" s="4630" t="s">
        <v>130</v>
      </c>
      <c r="D26" s="4631"/>
      <c r="E26" s="4631"/>
      <c r="F26" s="4631"/>
      <c r="G26" s="4631"/>
      <c r="H26" s="4631"/>
      <c r="I26" s="4631"/>
      <c r="J26" s="4632"/>
      <c r="K26" s="3647"/>
    </row>
    <row r="27" spans="1:12">
      <c r="A27" s="1">
        <v>40885</v>
      </c>
      <c r="B27" s="2" t="s">
        <v>143</v>
      </c>
      <c r="C27" s="3"/>
      <c r="D27" s="3"/>
      <c r="E27" s="3"/>
      <c r="F27" s="3"/>
      <c r="G27" s="3"/>
      <c r="H27" s="3">
        <v>4475</v>
      </c>
      <c r="I27" s="3">
        <v>91</v>
      </c>
      <c r="J27" s="3"/>
      <c r="K27" s="3656"/>
      <c r="L27" s="3696" t="s">
        <v>136</v>
      </c>
    </row>
    <row r="28" spans="1:12" ht="20.100000000000001" customHeight="1" thickBot="1">
      <c r="A28" s="24">
        <v>40898</v>
      </c>
      <c r="B28" s="26" t="s">
        <v>16</v>
      </c>
      <c r="C28" s="41">
        <v>475</v>
      </c>
      <c r="D28" s="42">
        <f>+C28*(100-E28)/100</f>
        <v>213.75</v>
      </c>
      <c r="E28" s="41">
        <v>55</v>
      </c>
      <c r="F28" s="41"/>
      <c r="G28" s="41">
        <v>150</v>
      </c>
      <c r="H28" s="41"/>
      <c r="I28" s="41"/>
      <c r="J28" s="41"/>
      <c r="K28" s="218"/>
      <c r="L28" s="69" t="s">
        <v>144</v>
      </c>
    </row>
    <row r="29" spans="1:12" ht="28.5" customHeight="1" thickTop="1">
      <c r="A29" s="74">
        <v>40919</v>
      </c>
      <c r="B29" s="75" t="s">
        <v>14</v>
      </c>
      <c r="C29" s="5278" t="s">
        <v>153</v>
      </c>
      <c r="D29" s="5279"/>
      <c r="E29" s="5279"/>
      <c r="F29" s="5279"/>
      <c r="G29" s="5279"/>
      <c r="H29" s="5279"/>
      <c r="I29" s="5279"/>
      <c r="J29" s="5280"/>
      <c r="K29" s="3666"/>
      <c r="L29" s="3698"/>
    </row>
    <row r="30" spans="1:12" ht="21" customHeight="1">
      <c r="A30" s="4">
        <v>40979</v>
      </c>
      <c r="B30" s="28" t="s">
        <v>154</v>
      </c>
      <c r="C30" s="4680" t="s">
        <v>155</v>
      </c>
      <c r="D30" s="4681"/>
      <c r="E30" s="4681"/>
      <c r="F30" s="4681"/>
      <c r="G30" s="4681"/>
      <c r="H30" s="4681"/>
      <c r="I30" s="4681"/>
      <c r="J30" s="4682"/>
      <c r="K30" s="3650"/>
      <c r="L30" s="83"/>
    </row>
    <row r="31" spans="1:12" ht="20.100000000000001" customHeight="1">
      <c r="A31" s="1">
        <v>40992</v>
      </c>
      <c r="B31" s="2" t="s">
        <v>143</v>
      </c>
      <c r="C31" s="3"/>
      <c r="D31" s="27"/>
      <c r="E31" s="3"/>
      <c r="F31" s="3"/>
      <c r="G31" s="3"/>
      <c r="H31" s="3"/>
      <c r="I31" s="3"/>
      <c r="J31" s="3"/>
      <c r="K31" s="3656"/>
      <c r="L31" s="13" t="s">
        <v>30</v>
      </c>
    </row>
    <row r="32" spans="1:12">
      <c r="A32" s="4">
        <v>41009</v>
      </c>
      <c r="B32" s="28" t="s">
        <v>143</v>
      </c>
      <c r="C32" s="79"/>
      <c r="D32" s="23"/>
      <c r="E32" s="79"/>
      <c r="F32" s="79"/>
      <c r="G32" s="79"/>
      <c r="H32" s="79">
        <v>4680</v>
      </c>
      <c r="I32" s="79">
        <v>93</v>
      </c>
      <c r="J32" s="79"/>
      <c r="K32" s="3657"/>
      <c r="L32" s="83" t="s">
        <v>136</v>
      </c>
    </row>
    <row r="33" spans="1:12" ht="21.75" customHeight="1">
      <c r="A33" s="4">
        <v>41010</v>
      </c>
      <c r="B33" s="28" t="s">
        <v>16</v>
      </c>
      <c r="C33" s="98">
        <v>420</v>
      </c>
      <c r="D33" s="100">
        <v>189</v>
      </c>
      <c r="E33" s="98">
        <v>55</v>
      </c>
      <c r="F33" s="98" t="s">
        <v>70</v>
      </c>
      <c r="G33" s="98">
        <v>165</v>
      </c>
      <c r="H33" s="98"/>
      <c r="I33" s="98"/>
      <c r="J33" s="98"/>
      <c r="K33" s="3656"/>
      <c r="L33" s="13" t="s">
        <v>212</v>
      </c>
    </row>
    <row r="34" spans="1:12" ht="20.100000000000001" customHeight="1">
      <c r="A34" s="4">
        <v>41048</v>
      </c>
      <c r="B34" s="28" t="s">
        <v>16</v>
      </c>
      <c r="C34" s="87">
        <v>365</v>
      </c>
      <c r="D34" s="23">
        <f>+C34*(100-E34)/100</f>
        <v>164.25</v>
      </c>
      <c r="E34" s="87">
        <v>55</v>
      </c>
      <c r="F34" s="87"/>
      <c r="G34" s="87">
        <v>130</v>
      </c>
      <c r="H34" s="87"/>
      <c r="I34" s="87"/>
      <c r="J34" s="87"/>
      <c r="K34" s="3657"/>
      <c r="L34" s="83" t="s">
        <v>190</v>
      </c>
    </row>
    <row r="35" spans="1:12" ht="19.5" customHeight="1">
      <c r="A35" s="1">
        <v>41053</v>
      </c>
      <c r="B35" s="2" t="s">
        <v>12</v>
      </c>
      <c r="C35" s="4644" t="s">
        <v>51</v>
      </c>
      <c r="D35" s="4645"/>
      <c r="E35" s="4645"/>
      <c r="F35" s="4645"/>
      <c r="G35" s="4645"/>
      <c r="H35" s="4645"/>
      <c r="I35" s="4645"/>
      <c r="J35" s="4646"/>
      <c r="K35" s="3649"/>
    </row>
    <row r="36" spans="1:12" ht="20.100000000000001" customHeight="1">
      <c r="A36" s="1">
        <v>41102</v>
      </c>
      <c r="B36" s="2" t="s">
        <v>14</v>
      </c>
      <c r="C36" s="4644" t="s">
        <v>195</v>
      </c>
      <c r="D36" s="4645"/>
      <c r="E36" s="4645"/>
      <c r="F36" s="4645"/>
      <c r="G36" s="4645"/>
      <c r="H36" s="4645"/>
      <c r="I36" s="4645"/>
      <c r="J36" s="4646"/>
      <c r="K36" s="3649"/>
    </row>
    <row r="37" spans="1:12" ht="20.100000000000001" customHeight="1">
      <c r="A37" s="1">
        <v>41123</v>
      </c>
      <c r="B37" s="2" t="s">
        <v>12</v>
      </c>
      <c r="C37" s="4644" t="s">
        <v>156</v>
      </c>
      <c r="D37" s="4645"/>
      <c r="E37" s="4645"/>
      <c r="F37" s="4645"/>
      <c r="G37" s="4645"/>
      <c r="H37" s="4645"/>
      <c r="I37" s="4645"/>
      <c r="J37" s="4646"/>
      <c r="K37" s="3649"/>
    </row>
    <row r="38" spans="1:12">
      <c r="A38" s="1">
        <v>41128</v>
      </c>
      <c r="B38" s="2" t="s">
        <v>14</v>
      </c>
      <c r="C38" s="4644" t="s">
        <v>201</v>
      </c>
      <c r="D38" s="4645"/>
      <c r="E38" s="4645"/>
      <c r="F38" s="4645"/>
      <c r="G38" s="4645"/>
      <c r="H38" s="4645"/>
      <c r="I38" s="4645"/>
      <c r="J38" s="4646"/>
      <c r="K38" s="3649"/>
    </row>
    <row r="39" spans="1:12">
      <c r="A39" s="1">
        <v>41139</v>
      </c>
      <c r="B39" s="2" t="s">
        <v>12</v>
      </c>
      <c r="C39" s="4644" t="s">
        <v>156</v>
      </c>
      <c r="D39" s="4645"/>
      <c r="E39" s="4645"/>
      <c r="F39" s="4645"/>
      <c r="G39" s="4645"/>
      <c r="H39" s="4645"/>
      <c r="I39" s="4645"/>
      <c r="J39" s="4646"/>
      <c r="K39" s="3649"/>
    </row>
    <row r="40" spans="1:12" ht="20.100000000000001" customHeight="1">
      <c r="A40" s="1">
        <v>41147</v>
      </c>
      <c r="B40" s="2" t="s">
        <v>14</v>
      </c>
      <c r="C40" s="4644" t="s">
        <v>202</v>
      </c>
      <c r="D40" s="4645"/>
      <c r="E40" s="4645"/>
      <c r="F40" s="4645"/>
      <c r="G40" s="4645"/>
      <c r="H40" s="4645"/>
      <c r="I40" s="4645"/>
      <c r="J40" s="4646"/>
      <c r="K40" s="3649"/>
    </row>
    <row r="41" spans="1:12" ht="20.100000000000001" customHeight="1">
      <c r="A41" s="1">
        <v>41149</v>
      </c>
      <c r="B41" s="2" t="s">
        <v>12</v>
      </c>
      <c r="C41" s="4644" t="s">
        <v>156</v>
      </c>
      <c r="D41" s="4645"/>
      <c r="E41" s="4645"/>
      <c r="F41" s="4645"/>
      <c r="G41" s="4645"/>
      <c r="H41" s="4645"/>
      <c r="I41" s="4645"/>
      <c r="J41" s="4646"/>
      <c r="K41" s="3649"/>
    </row>
    <row r="42" spans="1:12" ht="20.100000000000001" customHeight="1">
      <c r="A42" s="1">
        <v>41187</v>
      </c>
      <c r="B42" s="2" t="s">
        <v>16</v>
      </c>
      <c r="C42" s="3">
        <v>420</v>
      </c>
      <c r="D42" s="88">
        <f>+C42*(100-E42)/100</f>
        <v>168</v>
      </c>
      <c r="E42" s="3">
        <v>60</v>
      </c>
      <c r="F42" s="136"/>
      <c r="G42" s="3">
        <v>130</v>
      </c>
      <c r="H42" s="3"/>
      <c r="I42" s="3"/>
      <c r="J42" s="3"/>
      <c r="K42" s="3656"/>
      <c r="L42" s="13" t="s">
        <v>269</v>
      </c>
    </row>
    <row r="43" spans="1:12" ht="20.100000000000001" customHeight="1">
      <c r="A43" s="1">
        <v>41188</v>
      </c>
      <c r="B43" s="2" t="s">
        <v>143</v>
      </c>
      <c r="C43" s="93"/>
      <c r="D43" s="95"/>
      <c r="E43" s="93"/>
      <c r="F43" s="93"/>
      <c r="G43" s="93"/>
      <c r="H43" s="93">
        <v>4770</v>
      </c>
      <c r="I43" s="93">
        <v>95</v>
      </c>
      <c r="J43" s="93"/>
      <c r="K43" s="3656"/>
      <c r="L43" s="3696" t="s">
        <v>207</v>
      </c>
    </row>
    <row r="44" spans="1:12" ht="20.100000000000001" customHeight="1">
      <c r="A44" s="1">
        <v>41195</v>
      </c>
      <c r="B44" s="2" t="s">
        <v>14</v>
      </c>
      <c r="C44" s="4644" t="s">
        <v>214</v>
      </c>
      <c r="D44" s="4645"/>
      <c r="E44" s="4645"/>
      <c r="F44" s="4645"/>
      <c r="G44" s="4645"/>
      <c r="H44" s="4645"/>
      <c r="I44" s="4645"/>
      <c r="J44" s="4646"/>
      <c r="K44" s="3649"/>
    </row>
    <row r="45" spans="1:12">
      <c r="A45" s="29">
        <v>41234</v>
      </c>
      <c r="B45" s="2" t="s">
        <v>14</v>
      </c>
      <c r="C45" s="4644" t="s">
        <v>257</v>
      </c>
      <c r="D45" s="4645"/>
      <c r="E45" s="4645"/>
      <c r="F45" s="4645"/>
      <c r="G45" s="4645"/>
      <c r="H45" s="4645"/>
      <c r="I45" s="4645"/>
      <c r="J45" s="4646"/>
      <c r="K45" s="3649"/>
    </row>
    <row r="46" spans="1:12" ht="41.25" customHeight="1" thickBot="1">
      <c r="A46" s="54">
        <v>41272</v>
      </c>
      <c r="B46" s="55" t="s">
        <v>12</v>
      </c>
      <c r="C46" s="5189" t="s">
        <v>259</v>
      </c>
      <c r="D46" s="5190"/>
      <c r="E46" s="5190"/>
      <c r="F46" s="5190"/>
      <c r="G46" s="5190"/>
      <c r="H46" s="5190"/>
      <c r="I46" s="5190"/>
      <c r="J46" s="5191"/>
      <c r="K46" s="3658"/>
      <c r="L46" s="119"/>
    </row>
    <row r="47" spans="1:12" ht="69.75" customHeight="1" thickTop="1">
      <c r="A47" s="1952">
        <v>41276</v>
      </c>
      <c r="B47" s="1953" t="s">
        <v>34</v>
      </c>
      <c r="C47" s="5283" t="s">
        <v>304</v>
      </c>
      <c r="D47" s="5284"/>
      <c r="E47" s="5284"/>
      <c r="F47" s="5284"/>
      <c r="G47" s="5284"/>
      <c r="H47" s="5284"/>
      <c r="I47" s="5284"/>
      <c r="J47" s="5285"/>
      <c r="K47" s="3682" t="s">
        <v>3975</v>
      </c>
      <c r="L47" s="1954" t="s">
        <v>3975</v>
      </c>
    </row>
    <row r="48" spans="1:12">
      <c r="A48" s="1">
        <v>41299</v>
      </c>
      <c r="B48" s="2" t="s">
        <v>143</v>
      </c>
      <c r="C48" s="3"/>
      <c r="D48" s="88"/>
      <c r="E48" s="3"/>
      <c r="F48" s="3"/>
      <c r="G48" s="3"/>
      <c r="H48" s="3"/>
      <c r="I48" s="3"/>
      <c r="J48" s="3"/>
      <c r="K48" s="3656"/>
      <c r="L48" s="13" t="s">
        <v>30</v>
      </c>
    </row>
    <row r="49" spans="1:12" ht="31.5">
      <c r="A49" s="1">
        <v>41304</v>
      </c>
      <c r="B49" s="2" t="s">
        <v>16</v>
      </c>
      <c r="C49" s="3">
        <v>365</v>
      </c>
      <c r="D49" s="88">
        <f>+C49*(100-E49)/100</f>
        <v>146</v>
      </c>
      <c r="E49" s="3">
        <v>60</v>
      </c>
      <c r="F49" s="3"/>
      <c r="G49" s="3">
        <v>110</v>
      </c>
      <c r="H49" s="3"/>
      <c r="I49" s="3"/>
      <c r="J49" s="3"/>
      <c r="K49" s="3656"/>
      <c r="L49" s="13" t="s">
        <v>270</v>
      </c>
    </row>
    <row r="50" spans="1:12">
      <c r="A50" s="1">
        <v>41329</v>
      </c>
      <c r="B50" s="2" t="s">
        <v>14</v>
      </c>
      <c r="C50" s="4644" t="s">
        <v>201</v>
      </c>
      <c r="D50" s="4645"/>
      <c r="E50" s="4645"/>
      <c r="F50" s="4645"/>
      <c r="G50" s="4645"/>
      <c r="H50" s="4645"/>
      <c r="I50" s="4645"/>
      <c r="J50" s="4646"/>
      <c r="K50" s="3649"/>
    </row>
    <row r="51" spans="1:12">
      <c r="A51" s="1">
        <v>41466</v>
      </c>
      <c r="B51" s="2" t="s">
        <v>14</v>
      </c>
      <c r="C51" s="4644" t="s">
        <v>286</v>
      </c>
      <c r="D51" s="4645"/>
      <c r="E51" s="4645"/>
      <c r="F51" s="4645"/>
      <c r="G51" s="4645"/>
      <c r="H51" s="4645"/>
      <c r="I51" s="4645"/>
      <c r="J51" s="4646"/>
      <c r="K51" s="3649"/>
    </row>
    <row r="52" spans="1:12" ht="20.100000000000001" customHeight="1">
      <c r="A52" s="4">
        <v>41471</v>
      </c>
      <c r="B52" s="28" t="s">
        <v>16</v>
      </c>
      <c r="C52" s="144">
        <v>320</v>
      </c>
      <c r="D52" s="23">
        <f>+C52*(100-E52)/100</f>
        <v>64</v>
      </c>
      <c r="E52" s="144">
        <v>80</v>
      </c>
      <c r="F52" s="144"/>
      <c r="G52" s="144">
        <v>130</v>
      </c>
      <c r="H52" s="144"/>
      <c r="I52" s="144"/>
      <c r="J52" s="144"/>
      <c r="K52" s="3657"/>
      <c r="L52" s="83" t="s">
        <v>20</v>
      </c>
    </row>
    <row r="53" spans="1:12" ht="20.100000000000001" customHeight="1">
      <c r="A53" s="1">
        <v>41472</v>
      </c>
      <c r="B53" s="2" t="s">
        <v>4</v>
      </c>
      <c r="C53" s="4644" t="s">
        <v>354</v>
      </c>
      <c r="D53" s="4645"/>
      <c r="E53" s="4645"/>
      <c r="F53" s="4645"/>
      <c r="G53" s="4645"/>
      <c r="H53" s="4645"/>
      <c r="I53" s="4645"/>
      <c r="J53" s="4646"/>
      <c r="K53" s="3649"/>
    </row>
    <row r="54" spans="1:12" ht="20.100000000000001" customHeight="1">
      <c r="A54" s="1">
        <v>41501</v>
      </c>
      <c r="B54" s="2" t="s">
        <v>12</v>
      </c>
      <c r="C54" s="4644" t="s">
        <v>156</v>
      </c>
      <c r="D54" s="4645"/>
      <c r="E54" s="4645"/>
      <c r="F54" s="4645"/>
      <c r="G54" s="4645"/>
      <c r="H54" s="4645"/>
      <c r="I54" s="4645"/>
      <c r="J54" s="4646"/>
      <c r="K54" s="3649"/>
    </row>
    <row r="55" spans="1:12" ht="48.75" customHeight="1">
      <c r="A55" s="4642">
        <v>41510</v>
      </c>
      <c r="B55" s="2" t="s">
        <v>12</v>
      </c>
      <c r="C55" s="4627" t="s">
        <v>291</v>
      </c>
      <c r="D55" s="4628"/>
      <c r="E55" s="4628"/>
      <c r="F55" s="4628"/>
      <c r="G55" s="4628"/>
      <c r="H55" s="4628"/>
      <c r="I55" s="4628"/>
      <c r="J55" s="4629"/>
      <c r="K55" s="3646"/>
    </row>
    <row r="56" spans="1:12" ht="44.25" customHeight="1">
      <c r="A56" s="4643"/>
      <c r="B56" s="2" t="s">
        <v>4</v>
      </c>
      <c r="C56" s="4639" t="s">
        <v>353</v>
      </c>
      <c r="D56" s="4640"/>
      <c r="E56" s="4640"/>
      <c r="F56" s="4640"/>
      <c r="G56" s="4640"/>
      <c r="H56" s="4640"/>
      <c r="I56" s="4640"/>
      <c r="J56" s="4641"/>
      <c r="K56" s="3683" t="s">
        <v>3976</v>
      </c>
      <c r="L56" s="1656" t="s">
        <v>3976</v>
      </c>
    </row>
    <row r="57" spans="1:12" ht="43.5" customHeight="1">
      <c r="A57" s="1">
        <v>41513</v>
      </c>
      <c r="B57" s="2" t="s">
        <v>12</v>
      </c>
      <c r="C57" s="4627" t="s">
        <v>292</v>
      </c>
      <c r="D57" s="4628"/>
      <c r="E57" s="4628"/>
      <c r="F57" s="4628"/>
      <c r="G57" s="4628"/>
      <c r="H57" s="4628"/>
      <c r="I57" s="4628"/>
      <c r="J57" s="4629"/>
      <c r="K57" s="3646"/>
    </row>
    <row r="58" spans="1:12" ht="32.25" customHeight="1">
      <c r="A58" s="1">
        <v>41523</v>
      </c>
      <c r="B58" s="2" t="s">
        <v>12</v>
      </c>
      <c r="C58" s="4627" t="s">
        <v>310</v>
      </c>
      <c r="D58" s="4628"/>
      <c r="E58" s="4628"/>
      <c r="F58" s="4628"/>
      <c r="G58" s="4628"/>
      <c r="H58" s="4628"/>
      <c r="I58" s="4628"/>
      <c r="J58" s="4629"/>
      <c r="K58" s="3646"/>
    </row>
    <row r="59" spans="1:12" ht="42" customHeight="1">
      <c r="A59" s="1">
        <v>41526</v>
      </c>
      <c r="B59" s="2" t="s">
        <v>16</v>
      </c>
      <c r="C59" s="3">
        <v>385</v>
      </c>
      <c r="D59" s="88">
        <f>+C59*(100-E59)/100</f>
        <v>134.75</v>
      </c>
      <c r="E59" s="3">
        <v>65</v>
      </c>
      <c r="F59" s="3"/>
      <c r="G59" s="3">
        <v>145</v>
      </c>
      <c r="H59" s="3"/>
      <c r="I59" s="3"/>
      <c r="J59" s="3"/>
      <c r="K59" s="3656"/>
      <c r="L59" s="13" t="s">
        <v>294</v>
      </c>
    </row>
    <row r="60" spans="1:12" ht="20.100000000000001" customHeight="1">
      <c r="A60" s="1">
        <v>41544</v>
      </c>
      <c r="B60" s="2" t="s">
        <v>143</v>
      </c>
      <c r="C60" s="3"/>
      <c r="D60" s="88"/>
      <c r="E60" s="3"/>
      <c r="F60" s="3"/>
      <c r="G60" s="3"/>
      <c r="H60" s="157"/>
      <c r="I60" s="157"/>
      <c r="J60" s="152"/>
      <c r="K60" s="3656"/>
      <c r="L60" s="13" t="s">
        <v>30</v>
      </c>
    </row>
    <row r="61" spans="1:12" ht="53.25" customHeight="1" thickBot="1">
      <c r="A61" s="24">
        <v>41601</v>
      </c>
      <c r="B61" s="26" t="s">
        <v>14</v>
      </c>
      <c r="C61" s="5111" t="s">
        <v>311</v>
      </c>
      <c r="D61" s="5112"/>
      <c r="E61" s="5112"/>
      <c r="F61" s="5112"/>
      <c r="G61" s="5112"/>
      <c r="H61" s="5112"/>
      <c r="I61" s="5112"/>
      <c r="J61" s="5113"/>
      <c r="K61" s="3653"/>
      <c r="L61" s="69"/>
    </row>
    <row r="62" spans="1:12" ht="31.5" customHeight="1" thickTop="1">
      <c r="A62" s="47">
        <v>41650</v>
      </c>
      <c r="B62" s="48" t="s">
        <v>12</v>
      </c>
      <c r="C62" s="5177" t="s">
        <v>318</v>
      </c>
      <c r="D62" s="5178"/>
      <c r="E62" s="5178"/>
      <c r="F62" s="5178"/>
      <c r="G62" s="5178"/>
      <c r="H62" s="5178"/>
      <c r="I62" s="5178"/>
      <c r="J62" s="5179"/>
      <c r="K62" s="3655"/>
      <c r="L62" s="70"/>
    </row>
    <row r="63" spans="1:12" ht="20.100000000000001" customHeight="1">
      <c r="A63" s="156">
        <v>41656</v>
      </c>
      <c r="B63" s="78" t="s">
        <v>143</v>
      </c>
      <c r="C63" s="81"/>
      <c r="D63" s="130"/>
      <c r="E63" s="81"/>
      <c r="F63" s="81"/>
      <c r="G63" s="81"/>
      <c r="H63" s="158"/>
      <c r="I63" s="159"/>
      <c r="J63" s="81"/>
      <c r="K63" s="81"/>
      <c r="L63" s="1485" t="s">
        <v>267</v>
      </c>
    </row>
    <row r="64" spans="1:12" ht="35.25" customHeight="1">
      <c r="A64" s="1">
        <v>41658</v>
      </c>
      <c r="B64" s="2" t="s">
        <v>12</v>
      </c>
      <c r="C64" s="4627" t="s">
        <v>320</v>
      </c>
      <c r="D64" s="4628"/>
      <c r="E64" s="4628"/>
      <c r="F64" s="4628"/>
      <c r="G64" s="4628"/>
      <c r="H64" s="4628"/>
      <c r="I64" s="4628"/>
      <c r="J64" s="4629"/>
      <c r="K64" s="3646"/>
    </row>
    <row r="65" spans="1:12" ht="34.5" customHeight="1">
      <c r="A65" s="1">
        <v>41662</v>
      </c>
      <c r="B65" s="2" t="s">
        <v>12</v>
      </c>
      <c r="C65" s="4627" t="s">
        <v>321</v>
      </c>
      <c r="D65" s="4628"/>
      <c r="E65" s="4628"/>
      <c r="F65" s="4628"/>
      <c r="G65" s="4628"/>
      <c r="H65" s="4628"/>
      <c r="I65" s="4628"/>
      <c r="J65" s="4629"/>
      <c r="K65" s="3646"/>
    </row>
    <row r="66" spans="1:12">
      <c r="A66" s="4642">
        <v>41666</v>
      </c>
      <c r="B66" s="160" t="s">
        <v>16</v>
      </c>
      <c r="C66" s="3">
        <v>425</v>
      </c>
      <c r="D66" s="88">
        <f>+C66*(100-E66)/100</f>
        <v>148.75</v>
      </c>
      <c r="E66" s="3">
        <v>65</v>
      </c>
      <c r="F66" s="3"/>
      <c r="G66" s="3">
        <v>208</v>
      </c>
      <c r="H66" s="3"/>
      <c r="I66" s="3"/>
      <c r="J66" s="3"/>
      <c r="K66" s="3656"/>
      <c r="L66" s="13" t="s">
        <v>340</v>
      </c>
    </row>
    <row r="67" spans="1:12">
      <c r="A67" s="4643"/>
      <c r="B67" s="160" t="s">
        <v>4</v>
      </c>
      <c r="C67" s="4630" t="s">
        <v>356</v>
      </c>
      <c r="D67" s="4631"/>
      <c r="E67" s="4631"/>
      <c r="F67" s="4631"/>
      <c r="G67" s="4631"/>
      <c r="H67" s="4631"/>
      <c r="I67" s="4631"/>
      <c r="J67" s="4632"/>
      <c r="K67" s="3647"/>
    </row>
    <row r="68" spans="1:12" ht="32.25" customHeight="1">
      <c r="A68" s="1">
        <v>41680</v>
      </c>
      <c r="B68" s="2" t="s">
        <v>12</v>
      </c>
      <c r="C68" s="4627" t="s">
        <v>330</v>
      </c>
      <c r="D68" s="4628"/>
      <c r="E68" s="4628"/>
      <c r="F68" s="4628"/>
      <c r="G68" s="4628"/>
      <c r="H68" s="4628"/>
      <c r="I68" s="4628"/>
      <c r="J68" s="4629"/>
      <c r="K68" s="3646"/>
    </row>
    <row r="69" spans="1:12">
      <c r="A69" s="1">
        <v>41683</v>
      </c>
      <c r="B69" s="2" t="s">
        <v>12</v>
      </c>
      <c r="C69" s="4630" t="s">
        <v>338</v>
      </c>
      <c r="D69" s="4631"/>
      <c r="E69" s="4631"/>
      <c r="F69" s="4631"/>
      <c r="G69" s="4631"/>
      <c r="H69" s="4631"/>
      <c r="I69" s="4631"/>
      <c r="J69" s="4632"/>
      <c r="K69" s="3647"/>
    </row>
    <row r="70" spans="1:12" ht="63" customHeight="1">
      <c r="A70" s="1943">
        <v>41703</v>
      </c>
      <c r="B70" s="1944" t="s">
        <v>34</v>
      </c>
      <c r="C70" s="4766" t="s">
        <v>339</v>
      </c>
      <c r="D70" s="4767"/>
      <c r="E70" s="4767"/>
      <c r="F70" s="4767"/>
      <c r="G70" s="4767"/>
      <c r="H70" s="4767"/>
      <c r="I70" s="4767"/>
      <c r="J70" s="4768"/>
      <c r="K70" s="3684" t="s">
        <v>3975</v>
      </c>
      <c r="L70" s="1954" t="s">
        <v>3975</v>
      </c>
    </row>
    <row r="71" spans="1:12">
      <c r="A71" s="1">
        <v>41716</v>
      </c>
      <c r="B71" s="2" t="s">
        <v>143</v>
      </c>
      <c r="C71" s="3"/>
      <c r="D71" s="88"/>
      <c r="E71" s="3"/>
      <c r="F71" s="3"/>
      <c r="G71" s="3"/>
      <c r="H71" s="3"/>
      <c r="I71" s="3"/>
      <c r="J71" s="3">
        <v>1590</v>
      </c>
      <c r="K71" s="3656"/>
      <c r="L71" s="13" t="s">
        <v>342</v>
      </c>
    </row>
    <row r="72" spans="1:12">
      <c r="A72" s="4642">
        <v>41754</v>
      </c>
      <c r="B72" s="2" t="s">
        <v>16</v>
      </c>
      <c r="C72" s="3">
        <v>345</v>
      </c>
      <c r="D72" s="88">
        <f>+C72*(100-E72)/100</f>
        <v>69</v>
      </c>
      <c r="E72" s="3">
        <v>80</v>
      </c>
      <c r="F72" s="3"/>
      <c r="G72" s="3">
        <v>130</v>
      </c>
      <c r="H72" s="3"/>
      <c r="I72" s="3"/>
      <c r="J72" s="3"/>
      <c r="K72" s="3656"/>
      <c r="L72" s="13" t="s">
        <v>355</v>
      </c>
    </row>
    <row r="73" spans="1:12" ht="20.100000000000001" customHeight="1">
      <c r="A73" s="4643"/>
      <c r="B73" s="160" t="s">
        <v>4</v>
      </c>
      <c r="C73" s="4630" t="s">
        <v>357</v>
      </c>
      <c r="D73" s="4631"/>
      <c r="E73" s="4631"/>
      <c r="F73" s="4631"/>
      <c r="G73" s="4631"/>
      <c r="H73" s="4631"/>
      <c r="I73" s="4631"/>
      <c r="J73" s="4632"/>
      <c r="K73" s="3647"/>
    </row>
    <row r="74" spans="1:12">
      <c r="A74" s="1">
        <v>41808</v>
      </c>
      <c r="B74" s="2" t="s">
        <v>143</v>
      </c>
      <c r="C74" s="3"/>
      <c r="D74" s="88"/>
      <c r="E74" s="3"/>
      <c r="F74" s="3"/>
      <c r="G74" s="3"/>
      <c r="H74" s="3"/>
      <c r="I74" s="3"/>
      <c r="J74" s="3">
        <v>639</v>
      </c>
      <c r="K74" s="3656"/>
      <c r="L74" s="13" t="s">
        <v>366</v>
      </c>
    </row>
    <row r="75" spans="1:12" ht="20.100000000000001" customHeight="1">
      <c r="A75" s="140">
        <v>41865</v>
      </c>
      <c r="B75" s="137" t="s">
        <v>16</v>
      </c>
      <c r="C75" s="180">
        <v>385</v>
      </c>
      <c r="D75" s="181">
        <f>+C75*(100-E75)/100</f>
        <v>77</v>
      </c>
      <c r="E75" s="180">
        <v>80</v>
      </c>
      <c r="F75" s="180"/>
      <c r="G75" s="180">
        <v>135</v>
      </c>
      <c r="H75" s="137"/>
      <c r="I75" s="137"/>
      <c r="J75" s="137"/>
      <c r="K75" s="137"/>
      <c r="L75" s="728" t="s">
        <v>380</v>
      </c>
    </row>
    <row r="76" spans="1:12">
      <c r="A76" s="1">
        <v>41869</v>
      </c>
      <c r="B76" s="2" t="s">
        <v>16</v>
      </c>
      <c r="C76" s="3">
        <v>370</v>
      </c>
      <c r="D76" s="88">
        <f>+C76*(100-E76)/100</f>
        <v>74</v>
      </c>
      <c r="E76" s="3">
        <v>80</v>
      </c>
      <c r="F76" s="3"/>
      <c r="G76" s="3">
        <v>140</v>
      </c>
      <c r="H76" s="3"/>
      <c r="I76" s="3"/>
      <c r="J76" s="3"/>
      <c r="K76" s="3656"/>
      <c r="L76" s="13" t="s">
        <v>20</v>
      </c>
    </row>
    <row r="77" spans="1:12" ht="34.5" customHeight="1">
      <c r="A77" s="1">
        <v>41941</v>
      </c>
      <c r="B77" s="2" t="s">
        <v>12</v>
      </c>
      <c r="C77" s="4627" t="s">
        <v>419</v>
      </c>
      <c r="D77" s="4628"/>
      <c r="E77" s="4628"/>
      <c r="F77" s="4628"/>
      <c r="G77" s="4628"/>
      <c r="H77" s="4628"/>
      <c r="I77" s="4628"/>
      <c r="J77" s="4629"/>
      <c r="K77" s="3646"/>
    </row>
    <row r="78" spans="1:12" ht="16.5" thickBot="1">
      <c r="A78" s="65">
        <v>41994</v>
      </c>
      <c r="B78" s="66" t="s">
        <v>16</v>
      </c>
      <c r="C78" s="67">
        <v>310</v>
      </c>
      <c r="D78" s="68">
        <f>+C78*(100-E78)/100</f>
        <v>62</v>
      </c>
      <c r="E78" s="67">
        <v>80</v>
      </c>
      <c r="F78" s="68"/>
      <c r="G78" s="67">
        <v>190</v>
      </c>
      <c r="H78" s="67"/>
      <c r="I78" s="67"/>
      <c r="J78" s="67"/>
      <c r="K78" s="67"/>
      <c r="L78" s="2120" t="s">
        <v>283</v>
      </c>
    </row>
    <row r="79" spans="1:12" ht="16.5" thickTop="1">
      <c r="A79" s="47">
        <v>42047</v>
      </c>
      <c r="B79" s="48" t="s">
        <v>16</v>
      </c>
      <c r="C79" s="219">
        <v>380</v>
      </c>
      <c r="D79" s="128">
        <f>+C79*(100-E79)/100</f>
        <v>45.6</v>
      </c>
      <c r="E79" s="128">
        <v>88</v>
      </c>
      <c r="F79" s="219"/>
      <c r="G79" s="219">
        <v>150</v>
      </c>
      <c r="H79" s="219"/>
      <c r="I79" s="219"/>
      <c r="J79" s="219"/>
      <c r="K79" s="219"/>
      <c r="L79" s="70" t="s">
        <v>376</v>
      </c>
    </row>
    <row r="80" spans="1:12">
      <c r="A80" s="1">
        <v>42050</v>
      </c>
      <c r="B80" s="221" t="s">
        <v>143</v>
      </c>
      <c r="C80" s="3"/>
      <c r="D80" s="162"/>
      <c r="E80" s="3"/>
      <c r="F80" s="3"/>
      <c r="G80" s="3"/>
      <c r="H80" s="3"/>
      <c r="I80" s="3"/>
      <c r="J80" s="3"/>
      <c r="K80" s="3656"/>
      <c r="L80" s="13" t="s">
        <v>30</v>
      </c>
    </row>
    <row r="81" spans="1:12" ht="20.100000000000001" customHeight="1">
      <c r="A81" s="1">
        <v>42065</v>
      </c>
      <c r="B81" s="226" t="s">
        <v>14</v>
      </c>
      <c r="C81" s="4644" t="s">
        <v>450</v>
      </c>
      <c r="D81" s="4645"/>
      <c r="E81" s="4645"/>
      <c r="F81" s="4645"/>
      <c r="G81" s="4645"/>
      <c r="H81" s="4645"/>
      <c r="I81" s="4645"/>
      <c r="J81" s="4646"/>
      <c r="K81" s="3649"/>
    </row>
    <row r="82" spans="1:12" ht="20.100000000000001" customHeight="1">
      <c r="A82" s="1">
        <v>42111</v>
      </c>
      <c r="B82" s="239" t="s">
        <v>12</v>
      </c>
      <c r="C82" s="4644" t="s">
        <v>58</v>
      </c>
      <c r="D82" s="4645"/>
      <c r="E82" s="4645"/>
      <c r="F82" s="4645"/>
      <c r="G82" s="4645"/>
      <c r="H82" s="4645"/>
      <c r="I82" s="4645"/>
      <c r="J82" s="4646"/>
      <c r="K82" s="3649"/>
    </row>
    <row r="83" spans="1:12" ht="43.5" customHeight="1">
      <c r="A83" s="1">
        <v>42132</v>
      </c>
      <c r="B83" s="258" t="s">
        <v>14</v>
      </c>
      <c r="C83" s="4633" t="s">
        <v>483</v>
      </c>
      <c r="D83" s="4634"/>
      <c r="E83" s="4634"/>
      <c r="F83" s="4634"/>
      <c r="G83" s="4634"/>
      <c r="H83" s="4634"/>
      <c r="I83" s="4634"/>
      <c r="J83" s="4635"/>
      <c r="K83" s="3648"/>
    </row>
    <row r="84" spans="1:12" ht="20.100000000000001" customHeight="1">
      <c r="A84" s="1">
        <v>42138</v>
      </c>
      <c r="B84" s="269" t="s">
        <v>12</v>
      </c>
      <c r="C84" s="4644" t="s">
        <v>877</v>
      </c>
      <c r="D84" s="4645"/>
      <c r="E84" s="4645"/>
      <c r="F84" s="4645"/>
      <c r="G84" s="4645"/>
      <c r="H84" s="4645"/>
      <c r="I84" s="4645"/>
      <c r="J84" s="4646"/>
      <c r="K84" s="3649"/>
    </row>
    <row r="85" spans="1:12" ht="20.100000000000001" customHeight="1">
      <c r="A85" s="1">
        <v>42153</v>
      </c>
      <c r="B85" s="529" t="s">
        <v>143</v>
      </c>
      <c r="C85" s="3"/>
      <c r="D85" s="162"/>
      <c r="E85" s="3"/>
      <c r="F85" s="3"/>
      <c r="G85" s="3"/>
      <c r="H85" s="530" t="s">
        <v>213</v>
      </c>
      <c r="I85" s="531"/>
      <c r="J85" s="528"/>
      <c r="K85" s="3656"/>
      <c r="L85" s="13" t="s">
        <v>30</v>
      </c>
    </row>
    <row r="86" spans="1:12" ht="20.100000000000001" customHeight="1">
      <c r="A86" s="4642">
        <v>42171</v>
      </c>
      <c r="B86" s="562" t="s">
        <v>16</v>
      </c>
      <c r="C86" s="3">
        <v>375</v>
      </c>
      <c r="D86" s="162">
        <f>+C86*(100-E86)/100</f>
        <v>45</v>
      </c>
      <c r="E86" s="3">
        <v>88</v>
      </c>
      <c r="F86" s="3"/>
      <c r="G86" s="3">
        <v>155</v>
      </c>
      <c r="H86" s="3"/>
      <c r="I86" s="3"/>
      <c r="J86" s="3"/>
      <c r="K86" s="3656"/>
      <c r="L86" s="13" t="s">
        <v>283</v>
      </c>
    </row>
    <row r="87" spans="1:12" ht="20.100000000000001" customHeight="1">
      <c r="A87" s="4643"/>
      <c r="B87" s="160" t="s">
        <v>4</v>
      </c>
      <c r="C87" s="4630" t="s">
        <v>2036</v>
      </c>
      <c r="D87" s="4631"/>
      <c r="E87" s="4631"/>
      <c r="F87" s="4631"/>
      <c r="G87" s="4631"/>
      <c r="H87" s="4631"/>
      <c r="I87" s="4631"/>
      <c r="J87" s="4632"/>
      <c r="K87" s="3647"/>
    </row>
    <row r="88" spans="1:12" ht="77.25" customHeight="1">
      <c r="A88" s="1">
        <v>42188</v>
      </c>
      <c r="B88" s="588" t="s">
        <v>12</v>
      </c>
      <c r="C88" s="4633" t="s">
        <v>2018</v>
      </c>
      <c r="D88" s="4634"/>
      <c r="E88" s="4634"/>
      <c r="F88" s="4634"/>
      <c r="G88" s="4634"/>
      <c r="H88" s="4634"/>
      <c r="I88" s="4634"/>
      <c r="J88" s="4635"/>
      <c r="K88" s="3648"/>
    </row>
    <row r="89" spans="1:12" ht="69" customHeight="1">
      <c r="A89" s="1943">
        <v>42203</v>
      </c>
      <c r="B89" s="1933" t="s">
        <v>34</v>
      </c>
      <c r="C89" s="4766" t="s">
        <v>2039</v>
      </c>
      <c r="D89" s="4767"/>
      <c r="E89" s="4767"/>
      <c r="F89" s="4767"/>
      <c r="G89" s="4767"/>
      <c r="H89" s="4767"/>
      <c r="I89" s="4767"/>
      <c r="J89" s="4768"/>
      <c r="K89" s="3667"/>
      <c r="L89" s="1954" t="s">
        <v>3975</v>
      </c>
    </row>
    <row r="90" spans="1:12" ht="40.5" customHeight="1">
      <c r="A90" s="1">
        <v>42213</v>
      </c>
      <c r="B90" s="629" t="s">
        <v>16</v>
      </c>
      <c r="C90" s="3">
        <v>325</v>
      </c>
      <c r="D90" s="162">
        <f>+C90*(100-E90)/100</f>
        <v>65</v>
      </c>
      <c r="E90" s="3">
        <v>80</v>
      </c>
      <c r="F90" s="3"/>
      <c r="G90" s="3">
        <v>170</v>
      </c>
      <c r="H90" s="3"/>
      <c r="I90" s="3"/>
      <c r="J90" s="3"/>
      <c r="K90" s="3656"/>
      <c r="L90" s="13" t="s">
        <v>2053</v>
      </c>
    </row>
    <row r="91" spans="1:12" ht="20.100000000000001" customHeight="1">
      <c r="A91" s="1">
        <v>42241</v>
      </c>
      <c r="B91" s="681" t="s">
        <v>4</v>
      </c>
      <c r="C91" s="4630" t="s">
        <v>2211</v>
      </c>
      <c r="D91" s="4631"/>
      <c r="E91" s="4631"/>
      <c r="F91" s="4631"/>
      <c r="G91" s="4631"/>
      <c r="H91" s="4631"/>
      <c r="I91" s="4631"/>
      <c r="J91" s="4632"/>
      <c r="K91" s="3647"/>
    </row>
    <row r="92" spans="1:12">
      <c r="A92" s="1">
        <v>42253</v>
      </c>
      <c r="B92" s="688" t="s">
        <v>14</v>
      </c>
      <c r="C92" s="4627" t="s">
        <v>2124</v>
      </c>
      <c r="D92" s="4628"/>
      <c r="E92" s="4628"/>
      <c r="F92" s="4628"/>
      <c r="G92" s="4628"/>
      <c r="H92" s="4628"/>
      <c r="I92" s="4628"/>
      <c r="J92" s="4629"/>
      <c r="K92" s="3646"/>
    </row>
    <row r="93" spans="1:12" ht="20.100000000000001" customHeight="1">
      <c r="A93" s="1">
        <v>42260</v>
      </c>
      <c r="B93" s="693" t="s">
        <v>27</v>
      </c>
      <c r="C93" s="4644" t="s">
        <v>2128</v>
      </c>
      <c r="D93" s="4645"/>
      <c r="E93" s="4645"/>
      <c r="F93" s="4645"/>
      <c r="G93" s="4645"/>
      <c r="H93" s="4645"/>
      <c r="I93" s="4645"/>
      <c r="J93" s="4646"/>
      <c r="K93" s="3649"/>
    </row>
    <row r="94" spans="1:12">
      <c r="A94" s="4">
        <v>42274</v>
      </c>
      <c r="B94" s="28" t="s">
        <v>16</v>
      </c>
      <c r="C94" s="725">
        <v>255</v>
      </c>
      <c r="D94" s="23">
        <f>+C94*(100-E94)/100</f>
        <v>51</v>
      </c>
      <c r="E94" s="725">
        <v>80</v>
      </c>
      <c r="F94" s="725"/>
      <c r="G94" s="725">
        <v>150</v>
      </c>
      <c r="H94" s="725"/>
      <c r="I94" s="725"/>
      <c r="J94" s="725"/>
      <c r="K94" s="3657"/>
      <c r="L94" s="83" t="s">
        <v>2152</v>
      </c>
    </row>
    <row r="95" spans="1:12">
      <c r="A95" s="1">
        <v>42278</v>
      </c>
      <c r="B95" s="726" t="s">
        <v>16</v>
      </c>
      <c r="C95" s="3">
        <v>335</v>
      </c>
      <c r="D95" s="162">
        <f>+C95*(100-E95)/100</f>
        <v>67</v>
      </c>
      <c r="E95" s="3">
        <v>80</v>
      </c>
      <c r="F95" s="3"/>
      <c r="G95" s="3">
        <v>130</v>
      </c>
      <c r="H95" s="3"/>
      <c r="I95" s="3"/>
      <c r="J95" s="3"/>
      <c r="K95" s="3656"/>
      <c r="L95" s="13" t="s">
        <v>20</v>
      </c>
    </row>
    <row r="96" spans="1:12">
      <c r="A96" s="1">
        <v>42298</v>
      </c>
      <c r="B96" s="772" t="s">
        <v>14</v>
      </c>
      <c r="C96" s="4627" t="s">
        <v>2213</v>
      </c>
      <c r="D96" s="4628"/>
      <c r="E96" s="4628"/>
      <c r="F96" s="4628"/>
      <c r="G96" s="4628"/>
      <c r="H96" s="4628"/>
      <c r="I96" s="4628"/>
      <c r="J96" s="4629"/>
      <c r="K96" s="3646"/>
    </row>
    <row r="97" spans="1:12" ht="20.100000000000001" customHeight="1">
      <c r="A97" s="1">
        <v>42321</v>
      </c>
      <c r="B97" s="808" t="s">
        <v>14</v>
      </c>
      <c r="C97" s="4644" t="s">
        <v>2282</v>
      </c>
      <c r="D97" s="4645"/>
      <c r="E97" s="4645"/>
      <c r="F97" s="4645"/>
      <c r="G97" s="4645"/>
      <c r="H97" s="4645"/>
      <c r="I97" s="4645"/>
      <c r="J97" s="4646"/>
      <c r="K97" s="3649"/>
    </row>
    <row r="98" spans="1:12" s="270" customFormat="1" ht="20.100000000000001" customHeight="1">
      <c r="A98" s="318">
        <v>42326</v>
      </c>
      <c r="B98" s="448" t="s">
        <v>143</v>
      </c>
      <c r="C98" s="449"/>
      <c r="D98" s="316"/>
      <c r="E98" s="449"/>
      <c r="F98" s="449"/>
      <c r="G98" s="449"/>
      <c r="H98" s="4475" t="s">
        <v>213</v>
      </c>
      <c r="I98" s="4476"/>
      <c r="J98" s="4477"/>
      <c r="K98" s="3645"/>
      <c r="L98" s="422" t="s">
        <v>2253</v>
      </c>
    </row>
    <row r="99" spans="1:12" ht="20.100000000000001" customHeight="1">
      <c r="A99" s="822">
        <v>42328</v>
      </c>
      <c r="B99" s="823" t="s">
        <v>12</v>
      </c>
      <c r="C99" s="4644" t="s">
        <v>51</v>
      </c>
      <c r="D99" s="4645"/>
      <c r="E99" s="4645"/>
      <c r="F99" s="4645"/>
      <c r="G99" s="4645"/>
      <c r="H99" s="4645"/>
      <c r="I99" s="4645"/>
      <c r="J99" s="4646"/>
      <c r="K99" s="3649"/>
    </row>
    <row r="100" spans="1:12" ht="20.100000000000001" customHeight="1">
      <c r="A100" s="4642">
        <v>42331</v>
      </c>
      <c r="B100" s="1374" t="s">
        <v>27</v>
      </c>
      <c r="C100" s="5201" t="s">
        <v>3681</v>
      </c>
      <c r="D100" s="5202"/>
      <c r="E100" s="5202"/>
      <c r="F100" s="5202"/>
      <c r="G100" s="5202"/>
      <c r="H100" s="5202"/>
      <c r="I100" s="5202"/>
      <c r="J100" s="5203"/>
      <c r="K100" s="3660"/>
    </row>
    <row r="101" spans="1:12" ht="20.100000000000001" customHeight="1" thickBot="1">
      <c r="A101" s="4769"/>
      <c r="B101" s="1440" t="s">
        <v>16</v>
      </c>
      <c r="C101" s="218">
        <v>330</v>
      </c>
      <c r="D101" s="42">
        <f>+C101*(100-E101)/100</f>
        <v>181.5</v>
      </c>
      <c r="E101" s="218">
        <v>45</v>
      </c>
      <c r="F101" s="218"/>
      <c r="G101" s="218">
        <v>130</v>
      </c>
      <c r="H101" s="218"/>
      <c r="I101" s="218"/>
      <c r="J101" s="218"/>
      <c r="K101" s="218"/>
      <c r="L101" s="69" t="s">
        <v>2278</v>
      </c>
    </row>
    <row r="102" spans="1:12" ht="16.5" thickTop="1">
      <c r="A102" s="47">
        <v>42446</v>
      </c>
      <c r="B102" s="48" t="s">
        <v>16</v>
      </c>
      <c r="C102" s="219">
        <v>330</v>
      </c>
      <c r="D102" s="128">
        <f>+C102*(100-E102)/100</f>
        <v>115.5</v>
      </c>
      <c r="E102" s="219">
        <v>65</v>
      </c>
      <c r="F102" s="219"/>
      <c r="G102" s="219">
        <v>200</v>
      </c>
      <c r="H102" s="219"/>
      <c r="I102" s="219"/>
      <c r="J102" s="219"/>
      <c r="K102" s="219"/>
      <c r="L102" s="70" t="s">
        <v>3141</v>
      </c>
    </row>
    <row r="103" spans="1:12">
      <c r="A103" s="1444">
        <v>42470</v>
      </c>
      <c r="B103" s="1445" t="s">
        <v>14</v>
      </c>
      <c r="C103" s="5281" t="s">
        <v>3237</v>
      </c>
      <c r="D103" s="5281"/>
      <c r="E103" s="5281"/>
      <c r="F103" s="5281"/>
      <c r="G103" s="5281"/>
      <c r="H103" s="5281"/>
      <c r="I103" s="5281"/>
      <c r="J103" s="5281"/>
      <c r="K103" s="3663"/>
    </row>
    <row r="104" spans="1:12">
      <c r="A104" s="1444">
        <v>42475</v>
      </c>
      <c r="B104" s="1445" t="s">
        <v>14</v>
      </c>
      <c r="C104" s="5282" t="s">
        <v>3244</v>
      </c>
      <c r="D104" s="5282"/>
      <c r="E104" s="5282"/>
      <c r="F104" s="5282"/>
      <c r="G104" s="5282"/>
      <c r="H104" s="5282"/>
      <c r="I104" s="5282"/>
      <c r="J104" s="5282"/>
      <c r="K104" s="3661"/>
    </row>
    <row r="105" spans="1:12" ht="20.100000000000001" customHeight="1">
      <c r="A105" s="1444">
        <v>42491</v>
      </c>
      <c r="B105" s="1445" t="s">
        <v>14</v>
      </c>
      <c r="C105" s="5282" t="s">
        <v>3295</v>
      </c>
      <c r="D105" s="5282"/>
      <c r="E105" s="5282"/>
      <c r="F105" s="5282"/>
      <c r="G105" s="5282"/>
      <c r="H105" s="5282"/>
      <c r="I105" s="5282"/>
      <c r="J105" s="5282"/>
      <c r="K105" s="3661"/>
    </row>
    <row r="106" spans="1:12" ht="36" customHeight="1">
      <c r="A106" s="1444">
        <v>42513</v>
      </c>
      <c r="B106" s="1445" t="s">
        <v>14</v>
      </c>
      <c r="C106" s="5281" t="s">
        <v>3312</v>
      </c>
      <c r="D106" s="5281"/>
      <c r="E106" s="5281"/>
      <c r="F106" s="5281"/>
      <c r="G106" s="5281"/>
      <c r="H106" s="5281"/>
      <c r="I106" s="5281"/>
      <c r="J106" s="5281"/>
      <c r="K106" s="3663"/>
    </row>
    <row r="107" spans="1:12" ht="26.25" customHeight="1">
      <c r="A107" s="4">
        <v>42549</v>
      </c>
      <c r="B107" s="28" t="s">
        <v>16</v>
      </c>
      <c r="C107" s="1443">
        <v>280</v>
      </c>
      <c r="D107" s="23">
        <f>+C107*(100-E107)/100</f>
        <v>98</v>
      </c>
      <c r="E107" s="1443">
        <v>65</v>
      </c>
      <c r="F107" s="1443"/>
      <c r="G107" s="1443">
        <v>130</v>
      </c>
      <c r="H107" s="1443"/>
      <c r="I107" s="1443"/>
      <c r="J107" s="1443"/>
      <c r="K107" s="3657"/>
      <c r="L107" s="83" t="s">
        <v>2752</v>
      </c>
    </row>
    <row r="108" spans="1:12" ht="22.5" customHeight="1">
      <c r="A108" s="1444">
        <v>42578</v>
      </c>
      <c r="B108" s="1445" t="s">
        <v>143</v>
      </c>
      <c r="C108" s="1442"/>
      <c r="D108" s="1446"/>
      <c r="E108" s="1442"/>
      <c r="F108" s="1442"/>
      <c r="G108" s="1442"/>
      <c r="H108" s="5290" t="s">
        <v>2385</v>
      </c>
      <c r="I108" s="5290"/>
      <c r="J108" s="5290"/>
      <c r="K108" s="3664"/>
      <c r="L108" s="83" t="s">
        <v>207</v>
      </c>
    </row>
    <row r="109" spans="1:12" ht="20.100000000000001" customHeight="1">
      <c r="A109" s="1444">
        <v>42584</v>
      </c>
      <c r="B109" s="1445" t="s">
        <v>16</v>
      </c>
      <c r="C109" s="1442">
        <v>350</v>
      </c>
      <c r="D109" s="1446">
        <f>+C109*(100-E109)/100</f>
        <v>122.5</v>
      </c>
      <c r="E109" s="1442">
        <v>65</v>
      </c>
      <c r="F109" s="1442"/>
      <c r="G109" s="1442">
        <v>140</v>
      </c>
      <c r="H109" s="1442"/>
      <c r="I109" s="1442"/>
      <c r="J109" s="1442"/>
      <c r="K109" s="3656"/>
      <c r="L109" s="13" t="s">
        <v>3516</v>
      </c>
    </row>
    <row r="110" spans="1:12" ht="224.25" customHeight="1">
      <c r="A110" s="1444">
        <v>42587</v>
      </c>
      <c r="B110" s="1445" t="s">
        <v>12</v>
      </c>
      <c r="C110" s="5281" t="s">
        <v>3480</v>
      </c>
      <c r="D110" s="5281"/>
      <c r="E110" s="5281"/>
      <c r="F110" s="5281"/>
      <c r="G110" s="5281"/>
      <c r="H110" s="5281"/>
      <c r="I110" s="5281"/>
      <c r="J110" s="5281"/>
      <c r="K110" s="3663"/>
    </row>
    <row r="111" spans="1:12" ht="95.25" customHeight="1">
      <c r="A111" s="1943">
        <v>42593</v>
      </c>
      <c r="B111" s="1944" t="s">
        <v>34</v>
      </c>
      <c r="C111" s="5289" t="s">
        <v>4433</v>
      </c>
      <c r="D111" s="5289"/>
      <c r="E111" s="5289"/>
      <c r="F111" s="5289"/>
      <c r="G111" s="5289"/>
      <c r="H111" s="5289"/>
      <c r="I111" s="5289"/>
      <c r="J111" s="5289"/>
      <c r="K111" s="3685" t="s">
        <v>4048</v>
      </c>
      <c r="L111" s="1954" t="s">
        <v>4048</v>
      </c>
    </row>
    <row r="112" spans="1:12">
      <c r="A112" s="1444">
        <v>42609</v>
      </c>
      <c r="B112" s="1445" t="s">
        <v>16</v>
      </c>
      <c r="C112" s="1442">
        <v>205</v>
      </c>
      <c r="D112" s="1446">
        <f>+C112*(100-E112)/100</f>
        <v>98.4</v>
      </c>
      <c r="E112" s="1442">
        <v>52</v>
      </c>
      <c r="F112" s="1442"/>
      <c r="G112" s="1442">
        <v>110</v>
      </c>
      <c r="H112" s="1442"/>
      <c r="I112" s="1442"/>
      <c r="J112" s="1442"/>
      <c r="K112" s="3656"/>
      <c r="L112" s="13" t="s">
        <v>3517</v>
      </c>
    </row>
    <row r="113" spans="1:13">
      <c r="A113" s="4642">
        <v>42636</v>
      </c>
      <c r="B113" s="1445" t="s">
        <v>12</v>
      </c>
      <c r="C113" s="5282" t="s">
        <v>3544</v>
      </c>
      <c r="D113" s="5282"/>
      <c r="E113" s="5282"/>
      <c r="F113" s="5282"/>
      <c r="G113" s="5282"/>
      <c r="H113" s="5282"/>
      <c r="I113" s="5282"/>
      <c r="J113" s="5282"/>
      <c r="K113" s="3661"/>
    </row>
    <row r="114" spans="1:13">
      <c r="A114" s="4643"/>
      <c r="B114" s="1445" t="s">
        <v>143</v>
      </c>
      <c r="C114" s="1442"/>
      <c r="D114" s="1446"/>
      <c r="E114" s="1442"/>
      <c r="F114" s="1442"/>
      <c r="G114" s="1442"/>
      <c r="H114" s="1442">
        <v>5794</v>
      </c>
      <c r="I114" s="1442">
        <v>97</v>
      </c>
      <c r="J114" s="1442"/>
      <c r="K114" s="3656"/>
      <c r="L114" s="13" t="s">
        <v>267</v>
      </c>
    </row>
    <row r="115" spans="1:13">
      <c r="A115" s="1444">
        <v>42676</v>
      </c>
      <c r="B115" s="1445" t="s">
        <v>404</v>
      </c>
      <c r="C115" s="5282" t="s">
        <v>201</v>
      </c>
      <c r="D115" s="5282"/>
      <c r="E115" s="5282"/>
      <c r="F115" s="5282"/>
      <c r="G115" s="5282"/>
      <c r="H115" s="5282"/>
      <c r="I115" s="5282"/>
      <c r="J115" s="5282"/>
      <c r="K115" s="3661"/>
    </row>
    <row r="116" spans="1:13">
      <c r="A116" s="1444">
        <v>42685</v>
      </c>
      <c r="B116" s="1445" t="s">
        <v>16</v>
      </c>
      <c r="C116" s="1442">
        <v>140</v>
      </c>
      <c r="D116" s="1446">
        <f>+C116*(100-E116)/100</f>
        <v>84</v>
      </c>
      <c r="E116" s="1442">
        <v>40</v>
      </c>
      <c r="F116" s="1442"/>
      <c r="G116" s="1442">
        <v>130</v>
      </c>
      <c r="H116" s="1442"/>
      <c r="I116" s="1442"/>
      <c r="J116" s="1442"/>
      <c r="K116" s="3656"/>
      <c r="L116" s="13" t="s">
        <v>2752</v>
      </c>
    </row>
    <row r="117" spans="1:13" ht="20.100000000000001" customHeight="1">
      <c r="A117" s="1444">
        <v>42687</v>
      </c>
      <c r="B117" s="1445" t="s">
        <v>404</v>
      </c>
      <c r="C117" s="5282" t="s">
        <v>201</v>
      </c>
      <c r="D117" s="5282"/>
      <c r="E117" s="5282"/>
      <c r="F117" s="5282"/>
      <c r="G117" s="5282"/>
      <c r="H117" s="5282"/>
      <c r="I117" s="5282"/>
      <c r="J117" s="5282"/>
      <c r="K117" s="3661"/>
    </row>
    <row r="118" spans="1:13" ht="20.100000000000001" customHeight="1" thickBot="1">
      <c r="A118" s="54">
        <v>42689</v>
      </c>
      <c r="B118" s="55" t="s">
        <v>143</v>
      </c>
      <c r="C118" s="1448"/>
      <c r="D118" s="63"/>
      <c r="E118" s="1448"/>
      <c r="F118" s="1448"/>
      <c r="G118" s="1448"/>
      <c r="H118" s="1448">
        <v>5725</v>
      </c>
      <c r="I118" s="1448">
        <v>97</v>
      </c>
      <c r="J118" s="1448"/>
      <c r="K118" s="3668"/>
      <c r="L118" s="119" t="s">
        <v>3721</v>
      </c>
    </row>
    <row r="119" spans="1:13" ht="20.100000000000001" customHeight="1" thickTop="1">
      <c r="A119" s="1438">
        <v>42769</v>
      </c>
      <c r="B119" s="1441" t="s">
        <v>27</v>
      </c>
      <c r="C119" s="5129" t="s">
        <v>3867</v>
      </c>
      <c r="D119" s="5130"/>
      <c r="E119" s="5130"/>
      <c r="F119" s="5130"/>
      <c r="G119" s="5130"/>
      <c r="H119" s="5130"/>
      <c r="I119" s="5130"/>
      <c r="J119" s="5131"/>
      <c r="K119" s="3659"/>
      <c r="L119" s="97"/>
    </row>
    <row r="120" spans="1:13" ht="20.100000000000001" customHeight="1">
      <c r="A120" s="1">
        <v>42771</v>
      </c>
      <c r="B120" s="2" t="s">
        <v>16</v>
      </c>
      <c r="C120" s="3">
        <v>105</v>
      </c>
      <c r="D120" s="824">
        <f>+C120*(100-E120)/100</f>
        <v>63</v>
      </c>
      <c r="E120" s="3">
        <v>40</v>
      </c>
      <c r="F120" s="3"/>
      <c r="G120" s="3">
        <v>140</v>
      </c>
      <c r="H120" s="3"/>
      <c r="I120" s="3"/>
      <c r="J120" s="3"/>
      <c r="K120" s="3656"/>
      <c r="L120" s="13" t="s">
        <v>3141</v>
      </c>
    </row>
    <row r="121" spans="1:13">
      <c r="A121" s="1">
        <v>42778</v>
      </c>
      <c r="B121" s="2" t="s">
        <v>27</v>
      </c>
      <c r="C121" s="4644" t="s">
        <v>3879</v>
      </c>
      <c r="D121" s="4645"/>
      <c r="E121" s="4645"/>
      <c r="F121" s="4645"/>
      <c r="G121" s="4645"/>
      <c r="H121" s="4645"/>
      <c r="I121" s="4645"/>
      <c r="J121" s="4646"/>
      <c r="K121" s="3649"/>
    </row>
    <row r="122" spans="1:13">
      <c r="A122" s="4">
        <v>42786</v>
      </c>
      <c r="B122" s="28" t="s">
        <v>16</v>
      </c>
      <c r="C122" s="1599">
        <v>190</v>
      </c>
      <c r="D122" s="23">
        <f>+C122*(100-E122)/100</f>
        <v>114</v>
      </c>
      <c r="E122" s="1599">
        <v>40</v>
      </c>
      <c r="F122" s="1599"/>
      <c r="G122" s="1599">
        <v>195</v>
      </c>
      <c r="H122" s="1599"/>
      <c r="I122" s="1599"/>
      <c r="J122" s="1599"/>
      <c r="K122" s="3657"/>
      <c r="L122" s="83" t="s">
        <v>2242</v>
      </c>
    </row>
    <row r="123" spans="1:13" ht="20.100000000000001" customHeight="1">
      <c r="A123" s="1">
        <v>42789</v>
      </c>
      <c r="B123" s="1579" t="s">
        <v>12</v>
      </c>
      <c r="C123" s="4644" t="s">
        <v>126</v>
      </c>
      <c r="D123" s="4645"/>
      <c r="E123" s="4645"/>
      <c r="F123" s="4645"/>
      <c r="G123" s="4645"/>
      <c r="H123" s="4645"/>
      <c r="I123" s="4645"/>
      <c r="J123" s="4646"/>
      <c r="K123" s="3649"/>
    </row>
    <row r="124" spans="1:13" ht="20.100000000000001" customHeight="1">
      <c r="A124" s="4">
        <v>42797</v>
      </c>
      <c r="B124" s="28" t="s">
        <v>16</v>
      </c>
      <c r="C124" s="1586">
        <v>85</v>
      </c>
      <c r="D124" s="23">
        <f>+C124*(100-E124)/100</f>
        <v>51</v>
      </c>
      <c r="E124" s="1586">
        <v>40</v>
      </c>
      <c r="F124" s="28"/>
      <c r="G124" s="1586">
        <v>195</v>
      </c>
      <c r="H124" s="28"/>
      <c r="I124" s="28"/>
      <c r="J124" s="28"/>
      <c r="K124" s="28"/>
      <c r="L124" s="83" t="s">
        <v>2752</v>
      </c>
    </row>
    <row r="125" spans="1:13" ht="20.100000000000001" customHeight="1">
      <c r="A125" s="1">
        <v>42797</v>
      </c>
      <c r="B125" s="2" t="s">
        <v>4</v>
      </c>
      <c r="C125" s="5161" t="s">
        <v>6120</v>
      </c>
      <c r="D125" s="5162"/>
      <c r="E125" s="5162"/>
      <c r="F125" s="5162"/>
      <c r="G125" s="5162"/>
      <c r="H125" s="5162"/>
      <c r="I125" s="5162"/>
      <c r="J125" s="5163"/>
      <c r="K125" s="3654"/>
    </row>
    <row r="126" spans="1:13" s="12" customFormat="1" ht="25.5" customHeight="1">
      <c r="A126" s="1613">
        <v>42802</v>
      </c>
      <c r="B126" s="1614" t="s">
        <v>143</v>
      </c>
      <c r="C126" s="1614"/>
      <c r="D126" s="1612"/>
      <c r="E126" s="1614"/>
      <c r="F126" s="1614"/>
      <c r="G126" s="1614"/>
      <c r="H126" s="28">
        <v>5100</v>
      </c>
      <c r="I126" s="28">
        <v>90</v>
      </c>
      <c r="J126" s="28"/>
      <c r="K126" s="28"/>
      <c r="L126" s="83" t="s">
        <v>3939</v>
      </c>
      <c r="M126" s="17"/>
    </row>
    <row r="127" spans="1:13" ht="20.100000000000001" customHeight="1">
      <c r="A127" s="1">
        <v>42803</v>
      </c>
      <c r="B127" s="1615" t="s">
        <v>12</v>
      </c>
      <c r="C127" s="4644" t="s">
        <v>3941</v>
      </c>
      <c r="D127" s="4645"/>
      <c r="E127" s="4645"/>
      <c r="F127" s="4645"/>
      <c r="G127" s="4645"/>
      <c r="H127" s="4645"/>
      <c r="I127" s="4645"/>
      <c r="J127" s="4646"/>
      <c r="K127" s="3649"/>
    </row>
    <row r="128" spans="1:13" s="800" customFormat="1" ht="25.5" customHeight="1">
      <c r="A128" s="520">
        <v>42805</v>
      </c>
      <c r="B128" s="521" t="s">
        <v>143</v>
      </c>
      <c r="C128" s="1627"/>
      <c r="D128" s="1627"/>
      <c r="E128" s="1627"/>
      <c r="F128" s="1627"/>
      <c r="G128" s="1627"/>
      <c r="H128" s="1641">
        <v>5190</v>
      </c>
      <c r="I128" s="1641">
        <v>36</v>
      </c>
      <c r="J128" s="1641"/>
      <c r="K128" s="3623"/>
      <c r="L128" s="1642" t="s">
        <v>30</v>
      </c>
    </row>
    <row r="129" spans="1:12" s="800" customFormat="1" ht="25.5" customHeight="1">
      <c r="A129" s="1697">
        <v>42832</v>
      </c>
      <c r="B129" s="1698" t="s">
        <v>16</v>
      </c>
      <c r="C129" s="1694">
        <v>140</v>
      </c>
      <c r="D129" s="1696">
        <f>+C129*(100-E129)/100</f>
        <v>91</v>
      </c>
      <c r="E129" s="1694">
        <v>35</v>
      </c>
      <c r="F129" s="1694"/>
      <c r="G129" s="1694">
        <v>215</v>
      </c>
      <c r="H129" s="1694"/>
      <c r="I129" s="1694"/>
      <c r="J129" s="1694"/>
      <c r="K129" s="3656"/>
      <c r="L129" s="13" t="s">
        <v>4018</v>
      </c>
    </row>
    <row r="130" spans="1:12" ht="20.100000000000001" customHeight="1">
      <c r="A130" s="1">
        <v>42833</v>
      </c>
      <c r="B130" s="2" t="s">
        <v>12</v>
      </c>
      <c r="C130" s="4644" t="s">
        <v>156</v>
      </c>
      <c r="D130" s="4645"/>
      <c r="E130" s="4645"/>
      <c r="F130" s="4645"/>
      <c r="G130" s="4645"/>
      <c r="H130" s="4645"/>
      <c r="I130" s="4645"/>
      <c r="J130" s="4646"/>
      <c r="K130" s="3649"/>
    </row>
    <row r="131" spans="1:12" ht="20.100000000000001" customHeight="1">
      <c r="A131" s="1">
        <v>42843</v>
      </c>
      <c r="B131" s="1785" t="s">
        <v>12</v>
      </c>
      <c r="C131" s="4644" t="s">
        <v>2447</v>
      </c>
      <c r="D131" s="4645"/>
      <c r="E131" s="4645"/>
      <c r="F131" s="4645"/>
      <c r="G131" s="4645"/>
      <c r="H131" s="4645"/>
      <c r="I131" s="4645"/>
      <c r="J131" s="4646"/>
      <c r="K131" s="3649"/>
    </row>
    <row r="132" spans="1:12">
      <c r="A132" s="1814">
        <v>42859</v>
      </c>
      <c r="B132" s="1815" t="s">
        <v>12</v>
      </c>
      <c r="C132" s="4644" t="s">
        <v>156</v>
      </c>
      <c r="D132" s="4645"/>
      <c r="E132" s="4645"/>
      <c r="F132" s="4645"/>
      <c r="G132" s="4645"/>
      <c r="H132" s="4645"/>
      <c r="I132" s="4645"/>
      <c r="J132" s="4646"/>
      <c r="K132" s="3649"/>
    </row>
    <row r="133" spans="1:12" ht="20.100000000000001" customHeight="1">
      <c r="A133" s="1">
        <v>42865</v>
      </c>
      <c r="B133" s="2" t="s">
        <v>12</v>
      </c>
      <c r="C133" s="4644" t="s">
        <v>2447</v>
      </c>
      <c r="D133" s="4645"/>
      <c r="E133" s="4645"/>
      <c r="F133" s="4645"/>
      <c r="G133" s="4645"/>
      <c r="H133" s="4645"/>
      <c r="I133" s="4645"/>
      <c r="J133" s="4646"/>
      <c r="K133" s="3649"/>
    </row>
    <row r="134" spans="1:12">
      <c r="A134" s="1">
        <v>42869</v>
      </c>
      <c r="B134" s="1828" t="s">
        <v>12</v>
      </c>
      <c r="C134" s="4644" t="s">
        <v>2447</v>
      </c>
      <c r="D134" s="4645"/>
      <c r="E134" s="4645"/>
      <c r="F134" s="4645"/>
      <c r="G134" s="4645"/>
      <c r="H134" s="4645"/>
      <c r="I134" s="4645"/>
      <c r="J134" s="4646"/>
      <c r="K134" s="3649"/>
    </row>
    <row r="135" spans="1:12">
      <c r="A135" s="1">
        <v>42872</v>
      </c>
      <c r="B135" s="2" t="s">
        <v>12</v>
      </c>
      <c r="C135" s="4644" t="s">
        <v>156</v>
      </c>
      <c r="D135" s="4645"/>
      <c r="E135" s="4645"/>
      <c r="F135" s="4645"/>
      <c r="G135" s="4645"/>
      <c r="H135" s="4645"/>
      <c r="I135" s="4645"/>
      <c r="J135" s="4646"/>
      <c r="K135" s="3649"/>
    </row>
    <row r="136" spans="1:12">
      <c r="A136" s="1">
        <v>42875</v>
      </c>
      <c r="B136" s="1891" t="s">
        <v>143</v>
      </c>
      <c r="D136" s="824"/>
      <c r="H136" s="7">
        <v>5398</v>
      </c>
      <c r="I136" s="7">
        <v>100</v>
      </c>
      <c r="L136" s="13" t="s">
        <v>30</v>
      </c>
    </row>
    <row r="137" spans="1:12">
      <c r="A137" s="4">
        <v>42893</v>
      </c>
      <c r="B137" s="991" t="s">
        <v>16</v>
      </c>
      <c r="C137" s="1850">
        <v>95</v>
      </c>
      <c r="D137" s="23">
        <f>+C137*(100-E137)/100</f>
        <v>57</v>
      </c>
      <c r="E137" s="1850">
        <v>40</v>
      </c>
      <c r="F137" s="1850"/>
      <c r="G137" s="1850">
        <v>160</v>
      </c>
      <c r="H137" s="1850"/>
      <c r="I137" s="1850"/>
      <c r="J137" s="1850"/>
      <c r="K137" s="1850"/>
      <c r="L137" s="83" t="s">
        <v>3987</v>
      </c>
    </row>
    <row r="138" spans="1:12">
      <c r="A138" s="1">
        <v>42954</v>
      </c>
      <c r="B138" s="1891" t="s">
        <v>12</v>
      </c>
      <c r="C138" s="4644" t="s">
        <v>2447</v>
      </c>
      <c r="D138" s="4645"/>
      <c r="E138" s="4645"/>
      <c r="F138" s="4645"/>
      <c r="G138" s="4645"/>
      <c r="H138" s="4645"/>
      <c r="I138" s="4645"/>
      <c r="J138" s="4646"/>
      <c r="K138" s="3649"/>
    </row>
    <row r="139" spans="1:12">
      <c r="A139" s="1">
        <v>42955</v>
      </c>
      <c r="B139" s="1891" t="s">
        <v>143</v>
      </c>
      <c r="D139" s="1691"/>
      <c r="H139" s="7">
        <v>5535</v>
      </c>
      <c r="I139" s="7">
        <v>100</v>
      </c>
      <c r="L139" s="13" t="s">
        <v>30</v>
      </c>
    </row>
    <row r="140" spans="1:12">
      <c r="A140" s="1">
        <v>43036</v>
      </c>
      <c r="B140" s="1891" t="s">
        <v>16</v>
      </c>
      <c r="C140" s="7">
        <v>70</v>
      </c>
      <c r="D140" s="1691">
        <f>+C140*(100-E140)/100</f>
        <v>42</v>
      </c>
      <c r="E140" s="7">
        <v>40</v>
      </c>
      <c r="G140" s="7">
        <v>190</v>
      </c>
      <c r="L140" s="13" t="s">
        <v>2752</v>
      </c>
    </row>
    <row r="141" spans="1:12" s="800" customFormat="1" ht="20.100000000000001" customHeight="1" thickBot="1">
      <c r="A141" s="2078">
        <v>43070</v>
      </c>
      <c r="B141" s="2081" t="s">
        <v>143</v>
      </c>
      <c r="C141" s="2082"/>
      <c r="D141" s="2082"/>
      <c r="E141" s="2082"/>
      <c r="F141" s="2082"/>
      <c r="G141" s="2082"/>
      <c r="H141" s="2082">
        <v>5670</v>
      </c>
      <c r="I141" s="2082">
        <v>90</v>
      </c>
      <c r="J141" s="2082"/>
      <c r="K141" s="3565"/>
      <c r="L141" s="3699" t="s">
        <v>4357</v>
      </c>
    </row>
    <row r="142" spans="1:12" ht="73.5" customHeight="1" thickTop="1">
      <c r="A142" s="2087">
        <v>43101</v>
      </c>
      <c r="B142" s="2088" t="s">
        <v>15</v>
      </c>
      <c r="C142" s="5286" t="s">
        <v>4441</v>
      </c>
      <c r="D142" s="5287"/>
      <c r="E142" s="5287"/>
      <c r="F142" s="5287"/>
      <c r="G142" s="5287"/>
      <c r="H142" s="5287"/>
      <c r="I142" s="5287"/>
      <c r="J142" s="5288"/>
      <c r="K142" s="3686" t="s">
        <v>3983</v>
      </c>
      <c r="L142" s="2089" t="s">
        <v>4435</v>
      </c>
    </row>
    <row r="143" spans="1:12">
      <c r="A143" s="1">
        <v>43112</v>
      </c>
      <c r="B143" s="1891" t="s">
        <v>16</v>
      </c>
      <c r="C143" s="2254">
        <v>250</v>
      </c>
      <c r="D143" s="2255">
        <f>+C143*(100-E143)/100</f>
        <v>75</v>
      </c>
      <c r="E143" s="2254">
        <v>70</v>
      </c>
      <c r="F143" s="2254"/>
      <c r="G143" s="2254">
        <v>200</v>
      </c>
      <c r="H143" s="2254"/>
      <c r="L143" s="13" t="s">
        <v>4439</v>
      </c>
    </row>
    <row r="144" spans="1:12" ht="37.5" customHeight="1">
      <c r="A144" s="1">
        <v>43123</v>
      </c>
      <c r="B144" s="1891" t="s">
        <v>14</v>
      </c>
      <c r="C144" s="4627" t="s">
        <v>4472</v>
      </c>
      <c r="D144" s="4628"/>
      <c r="E144" s="4628"/>
      <c r="F144" s="4628"/>
      <c r="G144" s="4628"/>
      <c r="H144" s="4628"/>
      <c r="I144" s="4628"/>
      <c r="J144" s="4629"/>
      <c r="K144" s="3646"/>
    </row>
    <row r="145" spans="1:12">
      <c r="A145" s="1">
        <v>43136</v>
      </c>
      <c r="B145" s="1891" t="s">
        <v>143</v>
      </c>
      <c r="D145" s="1691"/>
      <c r="H145" s="7">
        <v>3830</v>
      </c>
      <c r="L145" s="13" t="s">
        <v>30</v>
      </c>
    </row>
    <row r="146" spans="1:12" ht="36.75" customHeight="1">
      <c r="A146" s="1">
        <v>43137</v>
      </c>
      <c r="B146" s="1891" t="s">
        <v>12</v>
      </c>
      <c r="C146" s="4627" t="s">
        <v>4481</v>
      </c>
      <c r="D146" s="4628"/>
      <c r="E146" s="4628"/>
      <c r="F146" s="4628"/>
      <c r="G146" s="4628"/>
      <c r="H146" s="4628"/>
      <c r="I146" s="4628"/>
      <c r="J146" s="4629"/>
      <c r="K146" s="3646"/>
    </row>
    <row r="147" spans="1:12">
      <c r="A147" s="2256">
        <v>43152</v>
      </c>
      <c r="B147" s="1891" t="s">
        <v>4</v>
      </c>
      <c r="C147" s="4627" t="s">
        <v>6121</v>
      </c>
      <c r="D147" s="4628"/>
      <c r="E147" s="4628"/>
      <c r="F147" s="4628"/>
      <c r="G147" s="4628"/>
      <c r="H147" s="4628"/>
      <c r="I147" s="4628"/>
      <c r="J147" s="4629"/>
      <c r="K147" s="3646"/>
    </row>
    <row r="148" spans="1:12">
      <c r="A148" s="1">
        <v>43179</v>
      </c>
      <c r="B148" s="1891" t="s">
        <v>16</v>
      </c>
      <c r="C148" s="2254">
        <v>255</v>
      </c>
      <c r="D148" s="2255">
        <f>+C148*(100-E148)/100</f>
        <v>127.5</v>
      </c>
      <c r="E148" s="2254">
        <v>50</v>
      </c>
      <c r="F148" s="2254"/>
      <c r="G148" s="2254">
        <v>190</v>
      </c>
      <c r="L148" s="13" t="s">
        <v>20</v>
      </c>
    </row>
    <row r="149" spans="1:12" ht="49.5" customHeight="1">
      <c r="A149" s="1">
        <v>43250</v>
      </c>
      <c r="B149" s="1891" t="s">
        <v>12</v>
      </c>
      <c r="C149" s="4627" t="s">
        <v>4702</v>
      </c>
      <c r="D149" s="4628"/>
      <c r="E149" s="4628"/>
      <c r="F149" s="4628"/>
      <c r="G149" s="4628"/>
      <c r="H149" s="4628"/>
      <c r="I149" s="4628"/>
      <c r="J149" s="4629"/>
      <c r="K149" s="3646"/>
    </row>
    <row r="150" spans="1:12" ht="27.75" customHeight="1">
      <c r="A150" s="2320">
        <v>43205</v>
      </c>
      <c r="B150" s="1891" t="s">
        <v>4</v>
      </c>
      <c r="C150" s="4627" t="s">
        <v>6122</v>
      </c>
      <c r="D150" s="4628"/>
      <c r="E150" s="4628"/>
      <c r="F150" s="4628"/>
      <c r="G150" s="4628"/>
      <c r="H150" s="4628"/>
      <c r="I150" s="4628"/>
      <c r="J150" s="4629"/>
      <c r="K150" s="3646"/>
    </row>
    <row r="151" spans="1:12">
      <c r="A151" s="4">
        <v>43253</v>
      </c>
      <c r="B151" s="991" t="s">
        <v>143</v>
      </c>
      <c r="C151" s="1850"/>
      <c r="D151" s="23"/>
      <c r="E151" s="1850"/>
      <c r="F151" s="1850"/>
      <c r="G151" s="1850"/>
      <c r="H151" s="1850">
        <v>3090</v>
      </c>
      <c r="I151" s="1850">
        <v>96</v>
      </c>
      <c r="J151" s="1850"/>
      <c r="K151" s="1850"/>
      <c r="L151" s="83"/>
    </row>
    <row r="152" spans="1:12" ht="46.5" customHeight="1">
      <c r="A152" s="1">
        <v>43258</v>
      </c>
      <c r="B152" s="1891" t="s">
        <v>12</v>
      </c>
      <c r="C152" s="4627" t="s">
        <v>4723</v>
      </c>
      <c r="D152" s="4628"/>
      <c r="E152" s="4628"/>
      <c r="F152" s="4628"/>
      <c r="G152" s="4628"/>
      <c r="H152" s="4628"/>
      <c r="I152" s="4628"/>
      <c r="J152" s="4629"/>
      <c r="K152" s="3646"/>
    </row>
    <row r="153" spans="1:12" ht="26.25" customHeight="1">
      <c r="A153" s="2320">
        <v>43269</v>
      </c>
      <c r="B153" s="1891" t="s">
        <v>4</v>
      </c>
      <c r="C153" s="4627" t="s">
        <v>6123</v>
      </c>
      <c r="D153" s="4628"/>
      <c r="E153" s="4628"/>
      <c r="F153" s="4628"/>
      <c r="G153" s="4628"/>
      <c r="H153" s="4628"/>
      <c r="I153" s="4628"/>
      <c r="J153" s="4629"/>
      <c r="K153" s="3646"/>
    </row>
    <row r="154" spans="1:12">
      <c r="A154" s="4">
        <v>43271</v>
      </c>
      <c r="B154" s="28" t="s">
        <v>16</v>
      </c>
      <c r="C154" s="2315">
        <v>230</v>
      </c>
      <c r="D154" s="23">
        <f>+C154*(100-E154)/100</f>
        <v>34.5</v>
      </c>
      <c r="E154" s="2315">
        <v>85</v>
      </c>
      <c r="F154" s="2315"/>
      <c r="G154" s="2315">
        <v>125</v>
      </c>
      <c r="H154" s="2315"/>
      <c r="I154" s="2315"/>
      <c r="J154" s="2315"/>
      <c r="K154" s="3657"/>
      <c r="L154" s="83" t="s">
        <v>4728</v>
      </c>
    </row>
    <row r="155" spans="1:12">
      <c r="A155" s="4">
        <v>43272</v>
      </c>
      <c r="B155" s="28" t="s">
        <v>143</v>
      </c>
      <c r="C155" s="2318"/>
      <c r="D155" s="23"/>
      <c r="E155" s="2318"/>
      <c r="F155" s="2318"/>
      <c r="G155" s="2318"/>
      <c r="H155" s="2318">
        <v>3235</v>
      </c>
      <c r="I155" s="2318">
        <v>100</v>
      </c>
      <c r="J155" s="2318"/>
      <c r="K155" s="3657"/>
      <c r="L155" s="83" t="s">
        <v>4735</v>
      </c>
    </row>
    <row r="156" spans="1:12">
      <c r="A156" s="4">
        <v>43273</v>
      </c>
      <c r="B156" s="991" t="s">
        <v>16</v>
      </c>
      <c r="C156" s="2321">
        <v>235</v>
      </c>
      <c r="D156" s="23">
        <f>+C156*(100-E156)/100</f>
        <v>35.25</v>
      </c>
      <c r="E156" s="2321">
        <v>85</v>
      </c>
      <c r="F156" s="2321"/>
      <c r="G156" s="2321">
        <v>125</v>
      </c>
      <c r="H156" s="2321"/>
      <c r="I156" s="2321"/>
      <c r="J156" s="2321"/>
      <c r="K156" s="3657"/>
      <c r="L156" s="83" t="s">
        <v>4728</v>
      </c>
    </row>
    <row r="157" spans="1:12">
      <c r="A157" s="1">
        <v>43313</v>
      </c>
      <c r="B157" s="1891" t="s">
        <v>4</v>
      </c>
      <c r="C157" s="5294" t="s">
        <v>4795</v>
      </c>
      <c r="D157" s="4631"/>
      <c r="E157" s="4631"/>
      <c r="F157" s="4631"/>
      <c r="G157" s="4631"/>
      <c r="H157" s="4631"/>
      <c r="I157" s="4631"/>
      <c r="J157" s="4632"/>
      <c r="K157" s="3647"/>
    </row>
    <row r="158" spans="1:12">
      <c r="A158" s="1">
        <v>43347</v>
      </c>
      <c r="B158" s="1891" t="s">
        <v>16</v>
      </c>
      <c r="C158" s="2314">
        <v>205</v>
      </c>
      <c r="D158" s="2316">
        <f>+C158*(100-E158)/100</f>
        <v>20.5</v>
      </c>
      <c r="E158" s="2314">
        <v>90</v>
      </c>
      <c r="F158" s="2314"/>
      <c r="G158" s="2314">
        <v>110</v>
      </c>
      <c r="H158" s="2314"/>
      <c r="I158" s="2314"/>
      <c r="J158" s="2314"/>
      <c r="K158" s="3656"/>
      <c r="L158" s="13" t="s">
        <v>4831</v>
      </c>
    </row>
    <row r="159" spans="1:12" ht="39" customHeight="1" thickBot="1">
      <c r="A159" s="54">
        <v>43350</v>
      </c>
      <c r="B159" s="2624" t="s">
        <v>12</v>
      </c>
      <c r="C159" s="5189" t="s">
        <v>4916</v>
      </c>
      <c r="D159" s="5190"/>
      <c r="E159" s="5190"/>
      <c r="F159" s="5190"/>
      <c r="G159" s="5190"/>
      <c r="H159" s="5190"/>
      <c r="I159" s="5190"/>
      <c r="J159" s="5191"/>
      <c r="K159" s="3658"/>
      <c r="L159" s="2625" t="s">
        <v>4861</v>
      </c>
    </row>
    <row r="160" spans="1:12" ht="99" customHeight="1" thickTop="1">
      <c r="A160" s="2753">
        <v>43597</v>
      </c>
      <c r="B160" s="2754" t="s">
        <v>34</v>
      </c>
      <c r="C160" s="4776" t="s">
        <v>5421</v>
      </c>
      <c r="D160" s="5043"/>
      <c r="E160" s="5043"/>
      <c r="F160" s="5043"/>
      <c r="G160" s="5043"/>
      <c r="H160" s="5043"/>
      <c r="I160" s="5043"/>
      <c r="J160" s="5044"/>
      <c r="K160" s="3687" t="s">
        <v>3991</v>
      </c>
      <c r="L160" s="1954" t="s">
        <v>3991</v>
      </c>
    </row>
    <row r="161" spans="1:12">
      <c r="A161" s="1">
        <v>43613</v>
      </c>
      <c r="B161" s="1891" t="s">
        <v>16</v>
      </c>
      <c r="C161" s="2314">
        <v>315</v>
      </c>
      <c r="D161" s="2316">
        <f>+C161*(100-E161)/100</f>
        <v>157.5</v>
      </c>
      <c r="E161" s="2314">
        <v>50</v>
      </c>
      <c r="F161" s="2314"/>
      <c r="G161" s="2314">
        <v>128</v>
      </c>
      <c r="H161" s="2314"/>
      <c r="I161" s="2314"/>
      <c r="J161" s="2314"/>
      <c r="K161" s="3656"/>
      <c r="L161" s="13" t="s">
        <v>5425</v>
      </c>
    </row>
    <row r="162" spans="1:12" ht="27.75" customHeight="1">
      <c r="A162" s="1">
        <v>43621</v>
      </c>
      <c r="B162" s="1891" t="s">
        <v>12</v>
      </c>
      <c r="C162" s="4633" t="s">
        <v>5532</v>
      </c>
      <c r="D162" s="4634"/>
      <c r="E162" s="4634"/>
      <c r="F162" s="4634"/>
      <c r="G162" s="4634"/>
      <c r="H162" s="4634"/>
      <c r="I162" s="4634"/>
      <c r="J162" s="4635"/>
      <c r="K162" s="3648"/>
    </row>
    <row r="163" spans="1:12">
      <c r="A163" s="1">
        <v>43635</v>
      </c>
      <c r="B163" s="1891" t="s">
        <v>12</v>
      </c>
      <c r="C163" s="4644" t="s">
        <v>5482</v>
      </c>
      <c r="D163" s="4645"/>
      <c r="E163" s="4645"/>
      <c r="F163" s="4645"/>
      <c r="G163" s="4645"/>
      <c r="H163" s="4645"/>
      <c r="I163" s="4645"/>
      <c r="J163" s="4646"/>
      <c r="K163" s="3649"/>
    </row>
    <row r="164" spans="1:12" ht="31.5">
      <c r="A164" s="1">
        <v>43708</v>
      </c>
      <c r="B164" s="1891" t="s">
        <v>143</v>
      </c>
      <c r="C164" s="2314"/>
      <c r="D164" s="2316"/>
      <c r="E164" s="2314"/>
      <c r="F164" s="2314"/>
      <c r="G164" s="2314"/>
      <c r="H164" s="4630"/>
      <c r="I164" s="4632"/>
      <c r="J164" s="2842" t="s">
        <v>2484</v>
      </c>
      <c r="K164" s="3656"/>
      <c r="L164" s="13" t="s">
        <v>5617</v>
      </c>
    </row>
    <row r="165" spans="1:12">
      <c r="A165" s="1">
        <v>43718</v>
      </c>
      <c r="B165" s="1891" t="s">
        <v>16</v>
      </c>
      <c r="C165" s="2314">
        <v>85</v>
      </c>
      <c r="D165" s="2316">
        <f>+C165*(100-E165)/100</f>
        <v>42.5</v>
      </c>
      <c r="E165" s="2314">
        <v>50</v>
      </c>
      <c r="F165" s="2314" t="s">
        <v>70</v>
      </c>
      <c r="G165" s="2314">
        <v>120</v>
      </c>
      <c r="H165" s="2314"/>
      <c r="I165" s="2314"/>
      <c r="J165" s="2314"/>
      <c r="K165" s="3656"/>
      <c r="L165" s="13" t="s">
        <v>5615</v>
      </c>
    </row>
    <row r="166" spans="1:12" ht="19.5" customHeight="1">
      <c r="A166" s="2845">
        <v>43719</v>
      </c>
      <c r="B166" s="1891" t="s">
        <v>143</v>
      </c>
      <c r="C166" s="2314"/>
      <c r="D166" s="2316"/>
      <c r="E166" s="2314"/>
      <c r="F166" s="2314"/>
      <c r="G166" s="2314"/>
      <c r="H166" s="2314"/>
      <c r="I166" s="2314"/>
      <c r="J166" s="2314" t="s">
        <v>2484</v>
      </c>
      <c r="K166" s="3656"/>
      <c r="L166" s="13" t="s">
        <v>5618</v>
      </c>
    </row>
    <row r="167" spans="1:12" ht="60" customHeight="1">
      <c r="A167" s="1943">
        <v>43732</v>
      </c>
      <c r="B167" s="2876" t="s">
        <v>15</v>
      </c>
      <c r="C167" s="4770" t="s">
        <v>5703</v>
      </c>
      <c r="D167" s="4780"/>
      <c r="E167" s="4780"/>
      <c r="F167" s="4780"/>
      <c r="G167" s="4780"/>
      <c r="H167" s="4780"/>
      <c r="I167" s="4780"/>
      <c r="J167" s="4781"/>
      <c r="K167" s="3688" t="s">
        <v>5702</v>
      </c>
      <c r="L167" s="1954" t="s">
        <v>5702</v>
      </c>
    </row>
    <row r="168" spans="1:12" ht="30" customHeight="1">
      <c r="A168" s="29">
        <v>43750</v>
      </c>
      <c r="B168" s="2889" t="s">
        <v>4</v>
      </c>
      <c r="C168" s="5275" t="s">
        <v>6124</v>
      </c>
      <c r="D168" s="5276"/>
      <c r="E168" s="5276"/>
      <c r="F168" s="5276"/>
      <c r="G168" s="5276"/>
      <c r="H168" s="5276"/>
      <c r="I168" s="5276"/>
      <c r="J168" s="5277"/>
      <c r="K168" s="3669"/>
      <c r="L168" s="2890"/>
    </row>
    <row r="169" spans="1:12" ht="79.5" customHeight="1">
      <c r="A169" s="1943">
        <v>43752</v>
      </c>
      <c r="B169" s="2876" t="s">
        <v>15</v>
      </c>
      <c r="C169" s="4770" t="s">
        <v>5975</v>
      </c>
      <c r="D169" s="4780"/>
      <c r="E169" s="4780"/>
      <c r="F169" s="4780"/>
      <c r="G169" s="4780"/>
      <c r="H169" s="4780"/>
      <c r="I169" s="4780"/>
      <c r="J169" s="4781"/>
      <c r="K169" s="3688" t="s">
        <v>5728</v>
      </c>
      <c r="L169" s="1954" t="s">
        <v>5728</v>
      </c>
    </row>
    <row r="170" spans="1:12">
      <c r="A170" s="5212">
        <v>43760</v>
      </c>
      <c r="B170" s="2889" t="s">
        <v>16</v>
      </c>
      <c r="C170" s="2314">
        <v>155</v>
      </c>
      <c r="D170" s="2316">
        <f>+C170*(100-E170)/100</f>
        <v>100.75</v>
      </c>
      <c r="E170" s="2314">
        <v>35</v>
      </c>
      <c r="F170" s="2314" t="s">
        <v>70</v>
      </c>
      <c r="G170" s="2314">
        <v>130</v>
      </c>
      <c r="H170" s="2314"/>
      <c r="I170" s="2314"/>
      <c r="J170" s="2314"/>
      <c r="K170" s="3656"/>
      <c r="L170" s="13" t="s">
        <v>5733</v>
      </c>
    </row>
    <row r="171" spans="1:12">
      <c r="A171" s="5213"/>
      <c r="B171" s="2889" t="s">
        <v>143</v>
      </c>
      <c r="C171" s="2314"/>
      <c r="D171" s="2316"/>
      <c r="E171" s="2314"/>
      <c r="F171" s="2314"/>
      <c r="G171" s="2314"/>
      <c r="H171" s="2314"/>
      <c r="I171" s="2314"/>
      <c r="J171" s="2314"/>
      <c r="K171" s="3656"/>
      <c r="L171" s="13" t="s">
        <v>5735</v>
      </c>
    </row>
    <row r="172" spans="1:12">
      <c r="A172" s="29">
        <v>43778</v>
      </c>
      <c r="B172" s="2889" t="s">
        <v>16</v>
      </c>
      <c r="C172" s="2314">
        <v>190</v>
      </c>
      <c r="D172" s="2316">
        <f>+C172*(100-E172)/100</f>
        <v>131.1</v>
      </c>
      <c r="E172" s="2314">
        <v>31</v>
      </c>
      <c r="F172" s="2314" t="s">
        <v>70</v>
      </c>
      <c r="G172" s="2314">
        <v>145</v>
      </c>
      <c r="H172" s="2314"/>
      <c r="I172" s="2314"/>
      <c r="J172" s="2314"/>
      <c r="K172" s="3656"/>
      <c r="L172" s="13" t="s">
        <v>4790</v>
      </c>
    </row>
    <row r="173" spans="1:12">
      <c r="A173" s="29">
        <v>43814</v>
      </c>
      <c r="B173" s="2889" t="s">
        <v>143</v>
      </c>
      <c r="C173" s="2314"/>
      <c r="D173" s="2316"/>
      <c r="E173" s="2314"/>
      <c r="F173" s="2314"/>
      <c r="G173" s="2314"/>
      <c r="H173" s="4630" t="s">
        <v>5804</v>
      </c>
      <c r="I173" s="4631"/>
      <c r="J173" s="4632"/>
      <c r="K173" s="3647"/>
      <c r="L173" s="13" t="s">
        <v>5806</v>
      </c>
    </row>
    <row r="174" spans="1:12" ht="20.25" customHeight="1">
      <c r="A174" s="29">
        <v>43874</v>
      </c>
      <c r="B174" s="2889" t="s">
        <v>12</v>
      </c>
      <c r="C174" s="4630" t="s">
        <v>5974</v>
      </c>
      <c r="D174" s="4631"/>
      <c r="E174" s="4631"/>
      <c r="F174" s="4631"/>
      <c r="G174" s="4631"/>
      <c r="H174" s="4631"/>
      <c r="I174" s="4631"/>
      <c r="J174" s="4632"/>
      <c r="K174" s="3647"/>
    </row>
    <row r="175" spans="1:12">
      <c r="A175" s="29">
        <v>43897</v>
      </c>
      <c r="B175" s="2889" t="s">
        <v>16</v>
      </c>
      <c r="C175" s="2314">
        <v>196</v>
      </c>
      <c r="D175" s="2316">
        <f>+C175*(100-E175)/100</f>
        <v>147</v>
      </c>
      <c r="E175" s="2314">
        <v>25</v>
      </c>
      <c r="F175" s="2314" t="s">
        <v>70</v>
      </c>
      <c r="G175" s="2314">
        <v>115</v>
      </c>
      <c r="H175" s="2314"/>
      <c r="I175" s="2314"/>
      <c r="J175" s="2314"/>
      <c r="K175" s="3656"/>
      <c r="L175" s="13" t="s">
        <v>4152</v>
      </c>
    </row>
    <row r="176" spans="1:12">
      <c r="A176" s="3628">
        <v>43920</v>
      </c>
      <c r="B176" s="3148" t="s">
        <v>4</v>
      </c>
      <c r="C176" s="3149"/>
      <c r="D176" s="3144"/>
      <c r="E176" s="3146">
        <v>30</v>
      </c>
      <c r="F176" s="3149"/>
      <c r="G176" s="3149"/>
      <c r="H176" s="3149"/>
      <c r="I176" s="3149"/>
      <c r="J176" s="3149"/>
      <c r="K176" s="3149"/>
      <c r="L176" s="3147"/>
    </row>
    <row r="177" spans="1:12">
      <c r="A177" s="3628">
        <v>43951</v>
      </c>
      <c r="B177" s="3148" t="s">
        <v>4</v>
      </c>
      <c r="C177" s="3149"/>
      <c r="D177" s="3144"/>
      <c r="E177" s="3146">
        <v>60</v>
      </c>
      <c r="F177" s="3149"/>
      <c r="G177" s="3149"/>
      <c r="H177" s="3149"/>
      <c r="I177" s="3149"/>
      <c r="J177" s="3149"/>
      <c r="K177" s="3149"/>
      <c r="L177" s="3147"/>
    </row>
    <row r="178" spans="1:12">
      <c r="A178" s="29">
        <v>43974</v>
      </c>
      <c r="B178" s="2889" t="s">
        <v>16</v>
      </c>
      <c r="C178" s="3166">
        <v>234</v>
      </c>
      <c r="D178" s="3168">
        <f>+C178*(100-E178)/100</f>
        <v>93.6</v>
      </c>
      <c r="E178" s="3166">
        <v>60</v>
      </c>
      <c r="F178" s="3166" t="s">
        <v>70</v>
      </c>
      <c r="G178" s="3166">
        <v>120</v>
      </c>
      <c r="L178" s="13" t="s">
        <v>4151</v>
      </c>
    </row>
    <row r="179" spans="1:12" ht="21.75" customHeight="1">
      <c r="A179" s="3628">
        <v>43981</v>
      </c>
      <c r="B179" s="3148" t="s">
        <v>4</v>
      </c>
      <c r="C179" s="3149"/>
      <c r="D179" s="3144"/>
      <c r="E179" s="3146">
        <v>60</v>
      </c>
      <c r="F179" s="3149"/>
      <c r="G179" s="3149"/>
      <c r="H179" s="3149"/>
      <c r="I179" s="3149"/>
      <c r="J179" s="3149"/>
      <c r="K179" s="3149"/>
      <c r="L179" s="3147"/>
    </row>
    <row r="180" spans="1:12" ht="19.5" customHeight="1">
      <c r="A180" s="3628">
        <v>44012</v>
      </c>
      <c r="B180" s="3148" t="s">
        <v>4</v>
      </c>
      <c r="C180" s="3149"/>
      <c r="D180" s="3144"/>
      <c r="E180" s="3146">
        <v>60</v>
      </c>
      <c r="F180" s="3149"/>
      <c r="G180" s="3149"/>
      <c r="H180" s="3149"/>
      <c r="I180" s="3149"/>
      <c r="J180" s="3149"/>
      <c r="K180" s="3149"/>
      <c r="L180" s="3147"/>
    </row>
    <row r="181" spans="1:12" ht="32.25" customHeight="1">
      <c r="A181" s="29">
        <v>44022</v>
      </c>
      <c r="B181" s="2889" t="s">
        <v>12</v>
      </c>
      <c r="C181" s="4633" t="s">
        <v>6212</v>
      </c>
      <c r="D181" s="4634"/>
      <c r="E181" s="4634"/>
      <c r="F181" s="4634"/>
      <c r="G181" s="4634"/>
      <c r="H181" s="4634"/>
      <c r="I181" s="4634"/>
      <c r="J181" s="4635"/>
      <c r="K181" s="3648"/>
      <c r="L181" s="2576" t="s">
        <v>4562</v>
      </c>
    </row>
    <row r="182" spans="1:12" ht="19.5" customHeight="1">
      <c r="A182" s="3628">
        <v>44042</v>
      </c>
      <c r="B182" s="3148" t="s">
        <v>4</v>
      </c>
      <c r="C182" s="3149"/>
      <c r="D182" s="3144"/>
      <c r="E182" s="3146">
        <v>60</v>
      </c>
      <c r="F182" s="3149"/>
      <c r="G182" s="3149"/>
      <c r="H182" s="3149"/>
      <c r="I182" s="3149"/>
      <c r="J182" s="3149"/>
      <c r="K182" s="3149"/>
      <c r="L182" s="3147"/>
    </row>
    <row r="183" spans="1:12" ht="48.75" customHeight="1">
      <c r="A183" s="29">
        <v>44048</v>
      </c>
      <c r="B183" s="2889" t="s">
        <v>11</v>
      </c>
      <c r="C183" s="4644" t="s">
        <v>6255</v>
      </c>
      <c r="D183" s="4645"/>
      <c r="E183" s="4645"/>
      <c r="F183" s="4645"/>
      <c r="G183" s="4645"/>
      <c r="H183" s="4645"/>
      <c r="I183" s="4645"/>
      <c r="J183" s="4646"/>
      <c r="K183" s="3649"/>
    </row>
    <row r="184" spans="1:12" ht="24" customHeight="1">
      <c r="A184" s="29">
        <v>44055</v>
      </c>
      <c r="B184" s="2889" t="s">
        <v>41</v>
      </c>
      <c r="C184" s="5291" t="s">
        <v>6256</v>
      </c>
      <c r="D184" s="5292"/>
      <c r="E184" s="5292"/>
      <c r="F184" s="5292"/>
      <c r="G184" s="5292"/>
      <c r="H184" s="5292"/>
      <c r="I184" s="5292"/>
      <c r="J184" s="5293"/>
      <c r="K184" s="3662"/>
    </row>
    <row r="185" spans="1:12" ht="66.75" customHeight="1">
      <c r="A185" s="1943">
        <v>44089</v>
      </c>
      <c r="B185" s="2876" t="s">
        <v>34</v>
      </c>
      <c r="C185" s="5271" t="s">
        <v>6343</v>
      </c>
      <c r="D185" s="4771"/>
      <c r="E185" s="4771"/>
      <c r="F185" s="4771"/>
      <c r="G185" s="4771"/>
      <c r="H185" s="4771"/>
      <c r="I185" s="4771"/>
      <c r="J185" s="4772"/>
      <c r="K185" s="3670"/>
      <c r="L185" s="3671" t="s">
        <v>6333</v>
      </c>
    </row>
    <row r="186" spans="1:12" ht="21" customHeight="1">
      <c r="A186" s="3678">
        <v>44104</v>
      </c>
      <c r="B186" s="3677" t="s">
        <v>6336</v>
      </c>
      <c r="C186" s="5268" t="s">
        <v>6337</v>
      </c>
      <c r="D186" s="5269"/>
      <c r="E186" s="5269"/>
      <c r="F186" s="5269"/>
      <c r="G186" s="5269"/>
      <c r="H186" s="5269"/>
      <c r="I186" s="5269"/>
      <c r="J186" s="5269"/>
      <c r="K186" s="5270"/>
      <c r="L186" s="3700"/>
    </row>
    <row r="187" spans="1:12" ht="57" customHeight="1">
      <c r="A187" s="1943">
        <v>44108</v>
      </c>
      <c r="B187" s="2876" t="s">
        <v>15</v>
      </c>
      <c r="C187" s="5271" t="s">
        <v>6339</v>
      </c>
      <c r="D187" s="4771" t="e">
        <f t="shared" ref="D187:D210" si="0">+C187*(100-E187)/100</f>
        <v>#VALUE!</v>
      </c>
      <c r="E187" s="4771"/>
      <c r="F187" s="4771"/>
      <c r="G187" s="4771"/>
      <c r="H187" s="4771"/>
      <c r="I187" s="4771"/>
      <c r="J187" s="4772"/>
      <c r="K187" s="3670"/>
      <c r="L187" s="3671" t="s">
        <v>6333</v>
      </c>
    </row>
    <row r="188" spans="1:12">
      <c r="A188" s="5212">
        <v>44117</v>
      </c>
      <c r="B188" s="2889" t="s">
        <v>16</v>
      </c>
      <c r="C188" s="30">
        <v>285</v>
      </c>
      <c r="D188" s="2918">
        <f>+C188-(E188/100*C188)</f>
        <v>0</v>
      </c>
      <c r="E188" s="3125">
        <v>100</v>
      </c>
      <c r="F188" s="30" t="s">
        <v>70</v>
      </c>
      <c r="G188" s="30">
        <v>110</v>
      </c>
      <c r="H188" s="30"/>
      <c r="I188" s="30"/>
      <c r="J188" s="30"/>
      <c r="K188" s="30"/>
      <c r="L188" s="116" t="s">
        <v>6344</v>
      </c>
    </row>
    <row r="189" spans="1:12" ht="21">
      <c r="A189" s="5213"/>
      <c r="B189" s="2889" t="s">
        <v>6345</v>
      </c>
      <c r="C189" s="4644" t="s">
        <v>6346</v>
      </c>
      <c r="D189" s="4645"/>
      <c r="E189" s="4645"/>
      <c r="F189" s="4645"/>
      <c r="G189" s="4645"/>
      <c r="H189" s="4645"/>
      <c r="I189" s="4645"/>
      <c r="J189" s="4646"/>
      <c r="K189" s="30"/>
      <c r="L189" s="116"/>
    </row>
    <row r="190" spans="1:12" ht="31.5">
      <c r="A190" s="29">
        <v>44122</v>
      </c>
      <c r="B190" s="6" t="s">
        <v>143</v>
      </c>
      <c r="C190" s="30"/>
      <c r="D190" s="2918">
        <f t="shared" si="0"/>
        <v>0</v>
      </c>
      <c r="E190" s="3125"/>
      <c r="F190" s="30"/>
      <c r="G190" s="30"/>
      <c r="H190" s="30"/>
      <c r="I190" s="30"/>
      <c r="J190" s="30">
        <v>1600</v>
      </c>
      <c r="K190" s="30"/>
      <c r="L190" s="116" t="s">
        <v>6353</v>
      </c>
    </row>
    <row r="191" spans="1:12" ht="111.75" customHeight="1">
      <c r="A191" s="1943">
        <v>44126</v>
      </c>
      <c r="B191" s="1944" t="s">
        <v>15</v>
      </c>
      <c r="C191" s="4766" t="s">
        <v>6356</v>
      </c>
      <c r="D191" s="4767"/>
      <c r="E191" s="4767"/>
      <c r="F191" s="4767"/>
      <c r="G191" s="4767"/>
      <c r="H191" s="4767"/>
      <c r="I191" s="4767"/>
      <c r="J191" s="4768"/>
      <c r="K191" s="3697"/>
      <c r="L191" s="3701" t="s">
        <v>6398</v>
      </c>
    </row>
    <row r="192" spans="1:12" ht="47.25" customHeight="1">
      <c r="A192" s="29">
        <v>44146</v>
      </c>
      <c r="B192" s="6" t="s">
        <v>16</v>
      </c>
      <c r="C192" s="30">
        <v>215</v>
      </c>
      <c r="D192" s="2918">
        <f t="shared" si="0"/>
        <v>86</v>
      </c>
      <c r="E192" s="3125">
        <v>60</v>
      </c>
      <c r="F192" s="30" t="s">
        <v>70</v>
      </c>
      <c r="G192" s="30">
        <v>115</v>
      </c>
      <c r="H192" s="30"/>
      <c r="I192" s="30"/>
      <c r="J192" s="30"/>
      <c r="K192" s="30"/>
      <c r="L192" s="116" t="s">
        <v>6374</v>
      </c>
    </row>
    <row r="193" spans="1:12" ht="22.5" customHeight="1">
      <c r="A193" s="29">
        <v>44209</v>
      </c>
      <c r="B193" s="6" t="s">
        <v>143</v>
      </c>
      <c r="C193" s="30"/>
      <c r="D193" s="2918">
        <f t="shared" si="0"/>
        <v>0</v>
      </c>
      <c r="E193" s="3125"/>
      <c r="F193" s="30"/>
      <c r="G193" s="30"/>
      <c r="H193" s="5263" t="s">
        <v>643</v>
      </c>
      <c r="I193" s="5264"/>
      <c r="J193" s="30">
        <v>490</v>
      </c>
      <c r="K193" s="30"/>
      <c r="L193" s="116" t="s">
        <v>6568</v>
      </c>
    </row>
    <row r="194" spans="1:12">
      <c r="A194" s="29">
        <v>44211</v>
      </c>
      <c r="B194" s="6" t="s">
        <v>16</v>
      </c>
      <c r="C194" s="30">
        <v>187</v>
      </c>
      <c r="D194" s="2918">
        <f t="shared" si="0"/>
        <v>46.75</v>
      </c>
      <c r="E194" s="30">
        <v>75</v>
      </c>
      <c r="F194" s="30"/>
      <c r="G194" s="30">
        <v>125</v>
      </c>
      <c r="H194" s="30"/>
      <c r="I194" s="30"/>
      <c r="J194" s="30"/>
      <c r="K194" s="30"/>
      <c r="L194" s="116" t="s">
        <v>4151</v>
      </c>
    </row>
    <row r="195" spans="1:12" ht="31.5">
      <c r="A195" s="4">
        <v>44294</v>
      </c>
      <c r="B195" s="28" t="s">
        <v>16</v>
      </c>
      <c r="C195" s="23">
        <v>70</v>
      </c>
      <c r="D195" s="23">
        <f t="shared" ref="D195" si="1">+C195-(E195*C195/100)</f>
        <v>28</v>
      </c>
      <c r="E195" s="23">
        <v>60</v>
      </c>
      <c r="F195" s="23" t="s">
        <v>70</v>
      </c>
      <c r="G195" s="23">
        <v>195</v>
      </c>
      <c r="H195" s="3922"/>
      <c r="I195" s="3922"/>
      <c r="J195" s="3922"/>
      <c r="K195" s="3922"/>
      <c r="L195" s="83" t="s">
        <v>6569</v>
      </c>
    </row>
    <row r="196" spans="1:12" s="971" customFormat="1">
      <c r="A196" s="29">
        <v>44295</v>
      </c>
      <c r="B196" s="6" t="s">
        <v>12</v>
      </c>
      <c r="C196" s="5265" t="s">
        <v>6594</v>
      </c>
      <c r="D196" s="5266"/>
      <c r="E196" s="5266"/>
      <c r="F196" s="5266"/>
      <c r="G196" s="5266"/>
      <c r="H196" s="5266"/>
      <c r="I196" s="5266"/>
      <c r="J196" s="5267"/>
      <c r="K196" s="30"/>
      <c r="L196" s="116"/>
    </row>
    <row r="197" spans="1:12">
      <c r="A197" s="29">
        <v>44303</v>
      </c>
      <c r="B197" s="6" t="s">
        <v>16</v>
      </c>
      <c r="C197" s="31">
        <v>157</v>
      </c>
      <c r="D197" s="3938">
        <f>C197*(100-E197)/100</f>
        <v>47.1</v>
      </c>
      <c r="E197" s="31">
        <v>70</v>
      </c>
      <c r="F197" s="31" t="s">
        <v>70</v>
      </c>
      <c r="G197" s="31">
        <v>150</v>
      </c>
      <c r="H197" s="5263" t="s">
        <v>643</v>
      </c>
      <c r="I197" s="5264"/>
      <c r="J197" s="30"/>
      <c r="K197" s="30"/>
      <c r="L197" s="116" t="s">
        <v>6590</v>
      </c>
    </row>
    <row r="198" spans="1:12">
      <c r="A198" s="318">
        <v>44352</v>
      </c>
      <c r="B198" s="448" t="s">
        <v>143</v>
      </c>
      <c r="C198" s="316"/>
      <c r="D198" s="316"/>
      <c r="E198" s="316"/>
      <c r="F198" s="316"/>
      <c r="G198" s="316"/>
      <c r="H198" s="449"/>
      <c r="I198" s="449"/>
      <c r="J198" s="449">
        <v>525</v>
      </c>
      <c r="K198" s="449"/>
      <c r="L198" s="376" t="s">
        <v>6698</v>
      </c>
    </row>
    <row r="199" spans="1:12" ht="21.75" customHeight="1">
      <c r="A199" s="29">
        <v>44428</v>
      </c>
      <c r="B199" s="6" t="s">
        <v>12</v>
      </c>
      <c r="C199" s="5118" t="s">
        <v>6796</v>
      </c>
      <c r="D199" s="4628"/>
      <c r="E199" s="4628"/>
      <c r="F199" s="4628"/>
      <c r="G199" s="4628"/>
      <c r="H199" s="4628"/>
      <c r="I199" s="4628"/>
      <c r="J199" s="5119"/>
      <c r="K199" s="30"/>
      <c r="L199" s="116"/>
    </row>
    <row r="200" spans="1:12">
      <c r="A200" s="29">
        <v>44437</v>
      </c>
      <c r="B200" s="6" t="s">
        <v>143</v>
      </c>
      <c r="C200" s="30"/>
      <c r="D200" s="3789">
        <f t="shared" si="0"/>
        <v>0</v>
      </c>
      <c r="E200" s="30"/>
      <c r="F200" s="30"/>
      <c r="G200" s="30"/>
      <c r="H200" s="5263" t="s">
        <v>643</v>
      </c>
      <c r="I200" s="5264"/>
      <c r="J200" s="30"/>
      <c r="K200" s="30"/>
      <c r="L200" s="116" t="s">
        <v>30</v>
      </c>
    </row>
    <row r="201" spans="1:12" ht="19.5" customHeight="1">
      <c r="A201" s="4232">
        <v>44502</v>
      </c>
      <c r="B201" s="4233" t="s">
        <v>12</v>
      </c>
      <c r="C201" s="4314" t="s">
        <v>6905</v>
      </c>
      <c r="D201" s="4271"/>
      <c r="E201" s="4271"/>
      <c r="F201" s="4271"/>
      <c r="G201" s="4271"/>
      <c r="H201" s="4271"/>
      <c r="I201" s="4271"/>
      <c r="J201" s="4272"/>
      <c r="K201" s="30"/>
      <c r="L201" s="116"/>
    </row>
    <row r="202" spans="1:12" ht="19.5" customHeight="1">
      <c r="A202" s="318">
        <v>44508</v>
      </c>
      <c r="B202" s="448" t="s">
        <v>16</v>
      </c>
      <c r="C202" s="23">
        <v>33</v>
      </c>
      <c r="D202" s="23">
        <f>C202*(100-E202)/100</f>
        <v>3.96</v>
      </c>
      <c r="E202" s="23">
        <v>88</v>
      </c>
      <c r="F202" s="23" t="s">
        <v>70</v>
      </c>
      <c r="G202" s="23">
        <v>160</v>
      </c>
      <c r="H202" s="4248"/>
      <c r="I202" s="4248"/>
      <c r="J202" s="4249"/>
      <c r="K202" s="4240"/>
      <c r="L202" s="83" t="s">
        <v>6916</v>
      </c>
    </row>
    <row r="203" spans="1:12">
      <c r="A203" s="4234">
        <v>44509</v>
      </c>
      <c r="B203" s="4235" t="s">
        <v>12</v>
      </c>
      <c r="C203" s="5118" t="s">
        <v>6920</v>
      </c>
      <c r="D203" s="4628"/>
      <c r="E203" s="4628"/>
      <c r="F203" s="4628"/>
      <c r="G203" s="4628"/>
      <c r="H203" s="4628"/>
      <c r="I203" s="4628"/>
      <c r="J203" s="5119"/>
      <c r="K203" s="30"/>
      <c r="L203" s="116"/>
    </row>
    <row r="204" spans="1:12">
      <c r="A204" s="4257">
        <v>44515</v>
      </c>
      <c r="B204" s="4258" t="s">
        <v>11</v>
      </c>
      <c r="C204" s="5118" t="s">
        <v>6932</v>
      </c>
      <c r="D204" s="4628"/>
      <c r="E204" s="4628"/>
      <c r="F204" s="4628"/>
      <c r="G204" s="4628"/>
      <c r="H204" s="4628"/>
      <c r="I204" s="4628"/>
      <c r="J204" s="5119"/>
      <c r="K204" s="30"/>
      <c r="L204" s="116"/>
    </row>
    <row r="205" spans="1:12">
      <c r="A205" s="29"/>
      <c r="B205" s="6"/>
      <c r="C205" s="30"/>
      <c r="D205" s="3940">
        <f t="shared" si="0"/>
        <v>0</v>
      </c>
      <c r="E205" s="30"/>
      <c r="F205" s="30"/>
      <c r="G205" s="30"/>
      <c r="H205" s="30"/>
      <c r="I205" s="30"/>
      <c r="J205" s="30"/>
      <c r="K205" s="30"/>
      <c r="L205" s="116"/>
    </row>
    <row r="206" spans="1:12">
      <c r="A206" s="29"/>
      <c r="B206" s="6"/>
      <c r="C206" s="30"/>
      <c r="D206" s="3940">
        <f t="shared" si="0"/>
        <v>0</v>
      </c>
      <c r="E206" s="30"/>
      <c r="F206" s="30"/>
      <c r="G206" s="30"/>
      <c r="H206" s="30"/>
      <c r="I206" s="30"/>
      <c r="J206" s="30"/>
      <c r="K206" s="30"/>
      <c r="L206" s="116"/>
    </row>
    <row r="207" spans="1:12">
      <c r="A207" s="29"/>
      <c r="B207" s="6"/>
      <c r="C207" s="30"/>
      <c r="D207" s="3940">
        <f t="shared" si="0"/>
        <v>0</v>
      </c>
      <c r="E207" s="30"/>
      <c r="F207" s="30"/>
      <c r="G207" s="30"/>
      <c r="H207" s="30"/>
      <c r="I207" s="30"/>
      <c r="J207" s="30"/>
      <c r="K207" s="30"/>
      <c r="L207" s="116"/>
    </row>
    <row r="208" spans="1:12">
      <c r="A208" s="29"/>
      <c r="B208" s="6"/>
      <c r="C208" s="30"/>
      <c r="D208" s="3940">
        <f t="shared" si="0"/>
        <v>0</v>
      </c>
      <c r="E208" s="30"/>
      <c r="F208" s="30"/>
      <c r="G208" s="30"/>
      <c r="H208" s="30"/>
      <c r="I208" s="30"/>
      <c r="J208" s="30"/>
      <c r="K208" s="30"/>
      <c r="L208" s="116"/>
    </row>
    <row r="209" spans="1:12">
      <c r="A209" s="29"/>
      <c r="B209" s="6"/>
      <c r="C209" s="30"/>
      <c r="D209" s="3940">
        <f t="shared" si="0"/>
        <v>0</v>
      </c>
      <c r="E209" s="30"/>
      <c r="F209" s="30"/>
      <c r="G209" s="30"/>
      <c r="H209" s="30"/>
      <c r="I209" s="30"/>
      <c r="J209" s="30"/>
      <c r="K209" s="30"/>
      <c r="L209" s="116"/>
    </row>
    <row r="210" spans="1:12">
      <c r="A210" s="29"/>
      <c r="B210" s="6"/>
      <c r="C210" s="30"/>
      <c r="D210" s="3940">
        <f t="shared" si="0"/>
        <v>0</v>
      </c>
      <c r="E210" s="30"/>
      <c r="F210" s="30"/>
      <c r="G210" s="30"/>
      <c r="H210" s="30"/>
      <c r="I210" s="30"/>
      <c r="J210" s="30"/>
      <c r="K210" s="30"/>
      <c r="L210" s="116"/>
    </row>
    <row r="211" spans="1:12">
      <c r="A211" s="29"/>
      <c r="B211" s="6"/>
      <c r="C211" s="30"/>
      <c r="D211" s="31"/>
      <c r="E211" s="30"/>
      <c r="F211" s="30"/>
      <c r="G211" s="30"/>
      <c r="H211" s="30"/>
      <c r="I211" s="30"/>
      <c r="J211" s="30"/>
      <c r="K211" s="30"/>
      <c r="L211" s="116"/>
    </row>
    <row r="212" spans="1:12">
      <c r="A212" s="29"/>
      <c r="B212" s="6"/>
      <c r="C212" s="30"/>
      <c r="D212" s="31"/>
      <c r="E212" s="30"/>
      <c r="F212" s="30"/>
      <c r="G212" s="30"/>
      <c r="H212" s="30"/>
      <c r="I212" s="30"/>
      <c r="J212" s="30"/>
      <c r="K212" s="30"/>
      <c r="L212" s="116"/>
    </row>
    <row r="213" spans="1:12">
      <c r="A213" s="29"/>
      <c r="B213" s="6"/>
      <c r="C213" s="30"/>
      <c r="D213" s="31"/>
      <c r="E213" s="30"/>
      <c r="F213" s="30"/>
      <c r="G213" s="30"/>
      <c r="H213" s="30"/>
      <c r="I213" s="30"/>
      <c r="J213" s="30"/>
      <c r="K213" s="30"/>
      <c r="L213" s="116"/>
    </row>
    <row r="214" spans="1:12">
      <c r="A214" s="29"/>
      <c r="B214" s="6"/>
      <c r="C214" s="30"/>
      <c r="D214" s="31"/>
      <c r="E214" s="30"/>
      <c r="F214" s="30"/>
      <c r="G214" s="30"/>
      <c r="H214" s="30"/>
      <c r="I214" s="30"/>
      <c r="J214" s="30"/>
      <c r="K214" s="30"/>
      <c r="L214" s="116"/>
    </row>
    <row r="215" spans="1:12">
      <c r="A215" s="29"/>
      <c r="B215" s="6"/>
      <c r="C215" s="30"/>
      <c r="D215" s="31"/>
      <c r="E215" s="30"/>
      <c r="F215" s="30"/>
      <c r="G215" s="30"/>
      <c r="H215" s="30"/>
      <c r="I215" s="30"/>
      <c r="J215" s="30"/>
      <c r="K215" s="30"/>
      <c r="L215" s="116"/>
    </row>
    <row r="216" spans="1:12">
      <c r="A216" s="29"/>
      <c r="B216" s="6"/>
      <c r="C216" s="30"/>
      <c r="D216" s="31"/>
      <c r="E216" s="30"/>
      <c r="F216" s="30"/>
      <c r="G216" s="30"/>
      <c r="H216" s="30"/>
      <c r="I216" s="30"/>
      <c r="J216" s="30"/>
      <c r="K216" s="30"/>
      <c r="L216" s="116"/>
    </row>
    <row r="217" spans="1:12">
      <c r="A217" s="29"/>
      <c r="B217" s="6"/>
      <c r="C217" s="30"/>
      <c r="D217" s="31"/>
      <c r="E217" s="30"/>
      <c r="F217" s="30"/>
      <c r="G217" s="30"/>
      <c r="H217" s="30"/>
      <c r="I217" s="30"/>
      <c r="J217" s="30"/>
      <c r="K217" s="30"/>
      <c r="L217" s="116"/>
    </row>
    <row r="218" spans="1:12">
      <c r="A218" s="29"/>
      <c r="B218" s="6"/>
      <c r="C218" s="30"/>
      <c r="D218" s="31"/>
      <c r="E218" s="30"/>
      <c r="F218" s="30"/>
      <c r="G218" s="30"/>
      <c r="H218" s="30"/>
      <c r="I218" s="30"/>
      <c r="J218" s="30"/>
      <c r="K218" s="30"/>
      <c r="L218" s="116"/>
    </row>
    <row r="219" spans="1:12">
      <c r="A219" s="29"/>
      <c r="B219" s="6"/>
      <c r="C219" s="30"/>
      <c r="D219" s="31"/>
      <c r="E219" s="30"/>
      <c r="F219" s="30"/>
      <c r="G219" s="30"/>
      <c r="H219" s="30"/>
      <c r="I219" s="30"/>
      <c r="J219" s="30"/>
      <c r="K219" s="30"/>
      <c r="L219" s="116"/>
    </row>
    <row r="220" spans="1:12">
      <c r="A220" s="29"/>
      <c r="B220" s="6"/>
      <c r="C220" s="30"/>
      <c r="D220" s="31"/>
      <c r="E220" s="30"/>
      <c r="F220" s="30"/>
      <c r="G220" s="30"/>
      <c r="H220" s="30"/>
      <c r="I220" s="30"/>
      <c r="J220" s="30"/>
      <c r="K220" s="30"/>
      <c r="L220" s="116"/>
    </row>
    <row r="221" spans="1:12">
      <c r="A221" s="29"/>
      <c r="B221" s="6"/>
      <c r="C221" s="30"/>
      <c r="D221" s="31"/>
      <c r="E221" s="30"/>
      <c r="F221" s="30"/>
      <c r="G221" s="30"/>
      <c r="H221" s="30"/>
      <c r="I221" s="30"/>
      <c r="J221" s="30"/>
      <c r="K221" s="30"/>
      <c r="L221" s="116"/>
    </row>
    <row r="222" spans="1:12">
      <c r="A222" s="29"/>
      <c r="B222" s="6"/>
      <c r="C222" s="30"/>
      <c r="D222" s="31"/>
      <c r="E222" s="30"/>
      <c r="F222" s="30"/>
      <c r="G222" s="30"/>
      <c r="H222" s="30"/>
      <c r="I222" s="30"/>
      <c r="J222" s="30"/>
      <c r="K222" s="30"/>
      <c r="L222" s="116"/>
    </row>
    <row r="223" spans="1:12">
      <c r="A223" s="29"/>
      <c r="B223" s="6"/>
      <c r="C223" s="30"/>
      <c r="D223" s="31"/>
      <c r="E223" s="30"/>
      <c r="F223" s="30"/>
      <c r="G223" s="30"/>
      <c r="H223" s="30"/>
      <c r="I223" s="30"/>
      <c r="J223" s="30"/>
      <c r="K223" s="30"/>
      <c r="L223" s="116"/>
    </row>
    <row r="224" spans="1:12">
      <c r="A224" s="29"/>
      <c r="B224" s="6"/>
      <c r="C224" s="30"/>
      <c r="D224" s="31"/>
      <c r="E224" s="30"/>
      <c r="F224" s="30"/>
      <c r="G224" s="30"/>
      <c r="H224" s="30"/>
      <c r="I224" s="30"/>
      <c r="J224" s="30"/>
      <c r="K224" s="30"/>
      <c r="L224" s="116"/>
    </row>
    <row r="225" spans="1:12">
      <c r="A225" s="29"/>
      <c r="B225" s="6"/>
      <c r="C225" s="30"/>
      <c r="D225" s="31"/>
      <c r="E225" s="30"/>
      <c r="F225" s="30"/>
      <c r="G225" s="30"/>
      <c r="H225" s="30"/>
      <c r="I225" s="30"/>
      <c r="J225" s="30"/>
      <c r="K225" s="30"/>
      <c r="L225" s="116"/>
    </row>
    <row r="226" spans="1:12">
      <c r="A226" s="29"/>
      <c r="B226" s="6"/>
      <c r="C226" s="30"/>
      <c r="D226" s="31"/>
      <c r="E226" s="30"/>
      <c r="F226" s="30"/>
      <c r="G226" s="30"/>
      <c r="H226" s="30"/>
      <c r="I226" s="30"/>
      <c r="J226" s="30"/>
      <c r="K226" s="30"/>
      <c r="L226" s="116"/>
    </row>
    <row r="227" spans="1:12">
      <c r="A227" s="29"/>
      <c r="B227" s="6"/>
      <c r="C227" s="30"/>
      <c r="D227" s="31"/>
      <c r="E227" s="30"/>
      <c r="F227" s="30"/>
      <c r="G227" s="30"/>
      <c r="H227" s="30"/>
      <c r="I227" s="30"/>
      <c r="J227" s="30"/>
      <c r="K227" s="30"/>
      <c r="L227" s="116"/>
    </row>
    <row r="228" spans="1:12">
      <c r="A228" s="29"/>
      <c r="B228" s="6"/>
      <c r="C228" s="30"/>
      <c r="D228" s="31"/>
      <c r="E228" s="30"/>
      <c r="F228" s="30"/>
      <c r="G228" s="30"/>
      <c r="H228" s="30"/>
      <c r="I228" s="30"/>
      <c r="J228" s="30"/>
      <c r="K228" s="30"/>
      <c r="L228" s="116"/>
    </row>
    <row r="229" spans="1:12">
      <c r="A229" s="29"/>
      <c r="B229" s="6"/>
      <c r="C229" s="30"/>
      <c r="D229" s="31"/>
      <c r="E229" s="30"/>
      <c r="F229" s="30"/>
      <c r="G229" s="30"/>
      <c r="H229" s="30"/>
      <c r="I229" s="30"/>
      <c r="J229" s="30"/>
      <c r="K229" s="30"/>
      <c r="L229" s="116"/>
    </row>
    <row r="230" spans="1:12">
      <c r="A230" s="29"/>
      <c r="B230" s="6"/>
      <c r="C230" s="30"/>
      <c r="D230" s="31"/>
      <c r="E230" s="30"/>
      <c r="F230" s="30"/>
      <c r="G230" s="30"/>
      <c r="H230" s="30"/>
      <c r="I230" s="30"/>
      <c r="J230" s="30"/>
      <c r="K230" s="30"/>
      <c r="L230" s="116"/>
    </row>
    <row r="231" spans="1:12">
      <c r="A231" s="29"/>
      <c r="B231" s="6"/>
      <c r="C231" s="30"/>
      <c r="D231" s="31"/>
      <c r="E231" s="30"/>
      <c r="F231" s="30"/>
      <c r="G231" s="30"/>
      <c r="H231" s="30"/>
      <c r="I231" s="30"/>
      <c r="J231" s="30"/>
      <c r="K231" s="30"/>
      <c r="L231" s="116"/>
    </row>
    <row r="232" spans="1:12">
      <c r="A232" s="29"/>
      <c r="B232" s="6"/>
      <c r="C232" s="30"/>
      <c r="D232" s="31"/>
      <c r="E232" s="30"/>
      <c r="F232" s="30"/>
      <c r="G232" s="30"/>
      <c r="H232" s="30"/>
      <c r="I232" s="30"/>
      <c r="J232" s="30"/>
      <c r="K232" s="30"/>
      <c r="L232" s="116"/>
    </row>
    <row r="233" spans="1:12">
      <c r="A233" s="29"/>
      <c r="B233" s="6"/>
      <c r="C233" s="30"/>
      <c r="D233" s="31"/>
      <c r="E233" s="30"/>
      <c r="F233" s="30"/>
      <c r="G233" s="30"/>
      <c r="H233" s="30"/>
      <c r="I233" s="30"/>
      <c r="J233" s="30"/>
      <c r="K233" s="30"/>
      <c r="L233" s="116"/>
    </row>
    <row r="234" spans="1:12">
      <c r="A234" s="29"/>
      <c r="B234" s="6"/>
      <c r="C234" s="30"/>
      <c r="D234" s="31"/>
      <c r="E234" s="30"/>
      <c r="F234" s="30"/>
      <c r="G234" s="30"/>
      <c r="H234" s="30"/>
      <c r="I234" s="30"/>
      <c r="J234" s="30"/>
      <c r="K234" s="30"/>
      <c r="L234" s="116"/>
    </row>
    <row r="235" spans="1:12">
      <c r="A235" s="29"/>
      <c r="B235" s="6"/>
      <c r="C235" s="30"/>
      <c r="D235" s="31"/>
      <c r="E235" s="30"/>
      <c r="F235" s="30"/>
      <c r="G235" s="30"/>
      <c r="H235" s="30"/>
      <c r="I235" s="30"/>
      <c r="J235" s="30"/>
      <c r="K235" s="30"/>
      <c r="L235" s="116"/>
    </row>
    <row r="236" spans="1:12">
      <c r="A236" s="29"/>
      <c r="B236" s="6"/>
      <c r="C236" s="30"/>
      <c r="D236" s="31"/>
      <c r="E236" s="30"/>
      <c r="F236" s="30"/>
      <c r="G236" s="30"/>
      <c r="H236" s="30"/>
      <c r="I236" s="30"/>
      <c r="J236" s="30"/>
      <c r="K236" s="30"/>
      <c r="L236" s="116"/>
    </row>
    <row r="237" spans="1:12">
      <c r="A237" s="29"/>
      <c r="B237" s="6"/>
      <c r="C237" s="30"/>
      <c r="D237" s="31"/>
      <c r="E237" s="30"/>
      <c r="F237" s="30"/>
      <c r="G237" s="30"/>
      <c r="H237" s="30"/>
      <c r="I237" s="30"/>
      <c r="J237" s="30"/>
      <c r="K237" s="30"/>
      <c r="L237" s="116"/>
    </row>
    <row r="238" spans="1:12">
      <c r="A238" s="29"/>
      <c r="B238" s="6"/>
      <c r="C238" s="30"/>
      <c r="D238" s="31"/>
      <c r="E238" s="30"/>
      <c r="F238" s="30"/>
      <c r="G238" s="30"/>
      <c r="H238" s="30"/>
      <c r="I238" s="30"/>
      <c r="J238" s="30"/>
      <c r="K238" s="30"/>
      <c r="L238" s="116"/>
    </row>
    <row r="239" spans="1:12">
      <c r="A239" s="29"/>
      <c r="B239" s="6"/>
      <c r="C239" s="30"/>
      <c r="D239" s="31"/>
      <c r="E239" s="30"/>
      <c r="F239" s="30"/>
      <c r="G239" s="30"/>
      <c r="H239" s="30"/>
      <c r="I239" s="30"/>
      <c r="J239" s="30"/>
      <c r="K239" s="30"/>
      <c r="L239" s="116"/>
    </row>
    <row r="240" spans="1:12">
      <c r="A240" s="29"/>
      <c r="B240" s="6"/>
      <c r="C240" s="30"/>
      <c r="D240" s="31"/>
      <c r="E240" s="30"/>
      <c r="F240" s="30"/>
      <c r="G240" s="30"/>
      <c r="H240" s="30"/>
      <c r="I240" s="30"/>
      <c r="J240" s="30"/>
      <c r="K240" s="30"/>
      <c r="L240" s="116"/>
    </row>
    <row r="241" spans="1:12">
      <c r="A241" s="29"/>
      <c r="B241" s="6"/>
      <c r="C241" s="30"/>
      <c r="D241" s="31"/>
      <c r="E241" s="30"/>
      <c r="F241" s="30"/>
      <c r="G241" s="30"/>
      <c r="H241" s="30"/>
      <c r="I241" s="30"/>
      <c r="J241" s="30"/>
      <c r="K241" s="30"/>
      <c r="L241" s="116"/>
    </row>
    <row r="242" spans="1:12">
      <c r="A242" s="29"/>
      <c r="B242" s="6"/>
      <c r="C242" s="30"/>
      <c r="D242" s="31"/>
      <c r="E242" s="30"/>
      <c r="F242" s="30"/>
      <c r="G242" s="30"/>
      <c r="H242" s="30"/>
      <c r="I242" s="30"/>
      <c r="J242" s="30"/>
      <c r="K242" s="30"/>
      <c r="L242" s="116"/>
    </row>
    <row r="243" spans="1:12">
      <c r="A243" s="29"/>
      <c r="B243" s="6"/>
      <c r="C243" s="30"/>
      <c r="D243" s="31"/>
      <c r="E243" s="30"/>
      <c r="F243" s="30"/>
      <c r="G243" s="30"/>
      <c r="H243" s="30"/>
      <c r="I243" s="30"/>
      <c r="J243" s="30"/>
      <c r="K243" s="30"/>
      <c r="L243" s="116"/>
    </row>
    <row r="244" spans="1:12">
      <c r="A244" s="29"/>
      <c r="B244" s="6"/>
      <c r="C244" s="30"/>
      <c r="D244" s="31"/>
      <c r="E244" s="30"/>
      <c r="F244" s="30"/>
      <c r="G244" s="30"/>
      <c r="H244" s="30"/>
      <c r="I244" s="30"/>
      <c r="J244" s="30"/>
      <c r="K244" s="30"/>
      <c r="L244" s="116"/>
    </row>
    <row r="245" spans="1:12">
      <c r="A245" s="29"/>
      <c r="B245" s="6"/>
      <c r="C245" s="30"/>
      <c r="D245" s="31"/>
      <c r="E245" s="30"/>
      <c r="F245" s="30"/>
      <c r="G245" s="30"/>
      <c r="H245" s="30"/>
      <c r="I245" s="30"/>
      <c r="J245" s="30"/>
      <c r="K245" s="30"/>
      <c r="L245" s="116"/>
    </row>
    <row r="246" spans="1:12">
      <c r="A246" s="29"/>
      <c r="B246" s="6"/>
      <c r="C246" s="30"/>
      <c r="D246" s="31"/>
      <c r="E246" s="30"/>
      <c r="F246" s="30"/>
      <c r="G246" s="30"/>
      <c r="H246" s="30"/>
      <c r="I246" s="30"/>
      <c r="J246" s="30"/>
      <c r="K246" s="30"/>
      <c r="L246" s="116"/>
    </row>
    <row r="247" spans="1:12">
      <c r="A247" s="29"/>
      <c r="B247" s="6"/>
      <c r="C247" s="30"/>
      <c r="D247" s="31"/>
      <c r="E247" s="30"/>
      <c r="F247" s="30"/>
      <c r="G247" s="30"/>
      <c r="H247" s="30"/>
      <c r="I247" s="30"/>
      <c r="J247" s="30"/>
      <c r="K247" s="30"/>
      <c r="L247" s="116"/>
    </row>
    <row r="248" spans="1:12">
      <c r="A248" s="29"/>
      <c r="B248" s="6"/>
      <c r="C248" s="30"/>
      <c r="D248" s="31"/>
      <c r="E248" s="30"/>
      <c r="F248" s="30"/>
      <c r="G248" s="30"/>
      <c r="H248" s="30"/>
      <c r="I248" s="30"/>
      <c r="J248" s="30"/>
      <c r="K248" s="30"/>
      <c r="L248" s="116"/>
    </row>
    <row r="249" spans="1:12">
      <c r="A249" s="29"/>
      <c r="B249" s="6"/>
      <c r="C249" s="30"/>
      <c r="D249" s="31"/>
      <c r="E249" s="30"/>
      <c r="F249" s="30"/>
      <c r="G249" s="30"/>
      <c r="H249" s="30"/>
      <c r="I249" s="30"/>
      <c r="J249" s="30"/>
      <c r="K249" s="30"/>
      <c r="L249" s="116"/>
    </row>
    <row r="250" spans="1:12">
      <c r="A250" s="29"/>
      <c r="B250" s="6"/>
      <c r="C250" s="30"/>
      <c r="D250" s="31"/>
      <c r="E250" s="30"/>
      <c r="F250" s="30"/>
      <c r="G250" s="30"/>
      <c r="H250" s="30"/>
      <c r="I250" s="30"/>
      <c r="J250" s="30"/>
      <c r="K250" s="30"/>
      <c r="L250" s="116"/>
    </row>
    <row r="251" spans="1:12">
      <c r="A251" s="29"/>
      <c r="B251" s="6"/>
      <c r="C251" s="30"/>
      <c r="D251" s="31"/>
      <c r="E251" s="30"/>
      <c r="F251" s="30"/>
      <c r="G251" s="30"/>
      <c r="H251" s="30"/>
      <c r="I251" s="30"/>
      <c r="J251" s="30"/>
      <c r="K251" s="30"/>
      <c r="L251" s="116"/>
    </row>
    <row r="252" spans="1:12">
      <c r="A252" s="29"/>
      <c r="B252" s="6"/>
      <c r="C252" s="30"/>
      <c r="D252" s="31"/>
      <c r="E252" s="30"/>
      <c r="F252" s="30"/>
      <c r="G252" s="30"/>
      <c r="H252" s="30"/>
      <c r="I252" s="30"/>
      <c r="J252" s="30"/>
      <c r="K252" s="30"/>
      <c r="L252" s="116"/>
    </row>
    <row r="253" spans="1:12">
      <c r="A253" s="29"/>
      <c r="B253" s="6"/>
      <c r="C253" s="30"/>
      <c r="D253" s="31"/>
      <c r="E253" s="30"/>
      <c r="F253" s="30"/>
      <c r="G253" s="30"/>
      <c r="H253" s="30"/>
      <c r="I253" s="30"/>
      <c r="J253" s="30"/>
      <c r="K253" s="30"/>
      <c r="L253" s="116"/>
    </row>
    <row r="254" spans="1:12">
      <c r="A254" s="29"/>
      <c r="B254" s="6"/>
      <c r="C254" s="30"/>
      <c r="D254" s="31"/>
      <c r="E254" s="30"/>
      <c r="F254" s="30"/>
      <c r="G254" s="30"/>
      <c r="H254" s="30"/>
      <c r="I254" s="30"/>
      <c r="J254" s="30"/>
      <c r="K254" s="30"/>
      <c r="L254" s="116"/>
    </row>
    <row r="255" spans="1:12">
      <c r="A255" s="29"/>
      <c r="B255" s="6"/>
      <c r="C255" s="30"/>
      <c r="D255" s="31"/>
      <c r="E255" s="30"/>
      <c r="F255" s="30"/>
      <c r="G255" s="30"/>
      <c r="H255" s="30"/>
      <c r="I255" s="30"/>
      <c r="J255" s="30"/>
      <c r="K255" s="30"/>
      <c r="L255" s="116"/>
    </row>
    <row r="256" spans="1:12">
      <c r="A256" s="29"/>
      <c r="B256" s="6"/>
      <c r="C256" s="30"/>
      <c r="D256" s="31"/>
      <c r="E256" s="30"/>
      <c r="F256" s="30"/>
      <c r="G256" s="30"/>
      <c r="H256" s="30"/>
      <c r="I256" s="30"/>
      <c r="J256" s="30"/>
      <c r="K256" s="30"/>
      <c r="L256" s="116"/>
    </row>
    <row r="257" spans="1:12">
      <c r="A257" s="29"/>
      <c r="B257" s="6"/>
      <c r="C257" s="30"/>
      <c r="D257" s="31"/>
      <c r="E257" s="30"/>
      <c r="F257" s="30"/>
      <c r="G257" s="30"/>
      <c r="H257" s="30"/>
      <c r="I257" s="30"/>
      <c r="J257" s="30"/>
      <c r="K257" s="30"/>
      <c r="L257" s="116"/>
    </row>
    <row r="258" spans="1:12">
      <c r="A258" s="29"/>
      <c r="B258" s="6"/>
      <c r="C258" s="30"/>
      <c r="D258" s="31"/>
      <c r="E258" s="30"/>
      <c r="F258" s="30"/>
      <c r="G258" s="30"/>
      <c r="H258" s="30"/>
      <c r="I258" s="30"/>
      <c r="J258" s="30"/>
      <c r="K258" s="30"/>
      <c r="L258" s="116"/>
    </row>
    <row r="259" spans="1:12">
      <c r="A259" s="29"/>
      <c r="B259" s="6"/>
      <c r="C259" s="30"/>
      <c r="D259" s="31"/>
      <c r="E259" s="30"/>
      <c r="F259" s="30"/>
      <c r="G259" s="30"/>
      <c r="H259" s="30"/>
      <c r="I259" s="30"/>
      <c r="J259" s="30"/>
      <c r="K259" s="30"/>
      <c r="L259" s="116"/>
    </row>
    <row r="260" spans="1:12">
      <c r="A260" s="29"/>
      <c r="B260" s="6"/>
      <c r="C260" s="30"/>
      <c r="D260" s="31"/>
      <c r="E260" s="30"/>
      <c r="F260" s="30"/>
      <c r="G260" s="30"/>
      <c r="H260" s="30"/>
      <c r="I260" s="30"/>
      <c r="J260" s="30"/>
      <c r="K260" s="30"/>
      <c r="L260" s="116"/>
    </row>
    <row r="261" spans="1:12">
      <c r="A261" s="29"/>
      <c r="B261" s="6"/>
      <c r="C261" s="30"/>
      <c r="D261" s="31"/>
      <c r="E261" s="30"/>
      <c r="F261" s="30"/>
      <c r="G261" s="30"/>
      <c r="H261" s="30"/>
      <c r="I261" s="30"/>
      <c r="J261" s="30"/>
      <c r="K261" s="30"/>
      <c r="L261" s="116"/>
    </row>
    <row r="262" spans="1:12">
      <c r="A262" s="29"/>
      <c r="B262" s="6"/>
      <c r="C262" s="30"/>
      <c r="D262" s="31"/>
      <c r="E262" s="30"/>
      <c r="F262" s="30"/>
      <c r="G262" s="30"/>
      <c r="H262" s="30"/>
      <c r="I262" s="30"/>
      <c r="J262" s="30"/>
      <c r="K262" s="30"/>
      <c r="L262" s="116"/>
    </row>
    <row r="263" spans="1:12">
      <c r="A263" s="29"/>
      <c r="B263" s="6"/>
      <c r="C263" s="30"/>
      <c r="D263" s="31"/>
      <c r="E263" s="30"/>
      <c r="F263" s="30"/>
      <c r="G263" s="30"/>
      <c r="H263" s="30"/>
      <c r="I263" s="30"/>
      <c r="J263" s="30"/>
      <c r="K263" s="30"/>
      <c r="L263" s="116"/>
    </row>
    <row r="264" spans="1:12">
      <c r="A264" s="29"/>
      <c r="B264" s="6"/>
      <c r="C264" s="30"/>
      <c r="D264" s="31"/>
      <c r="E264" s="30"/>
      <c r="F264" s="30"/>
      <c r="G264" s="30"/>
      <c r="H264" s="30"/>
      <c r="I264" s="30"/>
      <c r="J264" s="30"/>
      <c r="K264" s="30"/>
      <c r="L264" s="116"/>
    </row>
    <row r="265" spans="1:12">
      <c r="A265" s="29"/>
      <c r="B265" s="6"/>
      <c r="C265" s="30"/>
      <c r="D265" s="31"/>
      <c r="E265" s="30"/>
      <c r="F265" s="30"/>
      <c r="G265" s="30"/>
      <c r="H265" s="30"/>
      <c r="I265" s="30"/>
      <c r="J265" s="30"/>
      <c r="K265" s="30"/>
      <c r="L265" s="116"/>
    </row>
    <row r="266" spans="1:12">
      <c r="A266" s="29"/>
      <c r="B266" s="6"/>
      <c r="C266" s="30"/>
      <c r="D266" s="31"/>
      <c r="E266" s="30"/>
      <c r="F266" s="30"/>
      <c r="G266" s="30"/>
      <c r="H266" s="30"/>
      <c r="I266" s="30"/>
      <c r="J266" s="30"/>
      <c r="K266" s="30"/>
      <c r="L266" s="116"/>
    </row>
    <row r="267" spans="1:12">
      <c r="A267" s="29"/>
      <c r="B267" s="6"/>
      <c r="C267" s="30"/>
      <c r="D267" s="31"/>
      <c r="E267" s="30"/>
      <c r="F267" s="30"/>
      <c r="G267" s="30"/>
      <c r="H267" s="30"/>
      <c r="I267" s="30"/>
      <c r="J267" s="30"/>
      <c r="K267" s="30"/>
      <c r="L267" s="116"/>
    </row>
    <row r="268" spans="1:12">
      <c r="A268" s="29"/>
      <c r="B268" s="6"/>
      <c r="C268" s="30"/>
      <c r="D268" s="31"/>
      <c r="E268" s="30"/>
      <c r="F268" s="30"/>
      <c r="G268" s="30"/>
      <c r="H268" s="30"/>
      <c r="I268" s="30"/>
      <c r="J268" s="30"/>
      <c r="K268" s="30"/>
      <c r="L268" s="116"/>
    </row>
    <row r="269" spans="1:12">
      <c r="A269" s="29"/>
      <c r="B269" s="6"/>
      <c r="C269" s="30"/>
      <c r="D269" s="31"/>
      <c r="E269" s="30"/>
      <c r="F269" s="30"/>
      <c r="G269" s="30"/>
      <c r="H269" s="30"/>
      <c r="I269" s="30"/>
      <c r="J269" s="30"/>
      <c r="K269" s="30"/>
      <c r="L269" s="116"/>
    </row>
    <row r="270" spans="1:12">
      <c r="A270" s="29"/>
      <c r="B270" s="6"/>
      <c r="C270" s="30"/>
      <c r="D270" s="31"/>
      <c r="E270" s="30"/>
      <c r="F270" s="30"/>
      <c r="G270" s="30"/>
      <c r="H270" s="30"/>
      <c r="I270" s="30"/>
      <c r="J270" s="30"/>
      <c r="K270" s="30"/>
      <c r="L270" s="116"/>
    </row>
    <row r="271" spans="1:12">
      <c r="A271" s="29"/>
      <c r="B271" s="6"/>
      <c r="C271" s="30"/>
      <c r="D271" s="31"/>
      <c r="E271" s="30"/>
      <c r="F271" s="30"/>
      <c r="G271" s="30"/>
      <c r="H271" s="30"/>
      <c r="I271" s="30"/>
      <c r="J271" s="30"/>
      <c r="K271" s="30"/>
      <c r="L271" s="116"/>
    </row>
    <row r="272" spans="1:12">
      <c r="A272" s="29"/>
      <c r="B272" s="6"/>
      <c r="C272" s="30"/>
      <c r="D272" s="31"/>
      <c r="E272" s="30"/>
      <c r="F272" s="30"/>
      <c r="G272" s="30"/>
      <c r="H272" s="30"/>
      <c r="I272" s="30"/>
      <c r="J272" s="30"/>
      <c r="K272" s="30"/>
      <c r="L272" s="116"/>
    </row>
    <row r="273" spans="1:12">
      <c r="A273" s="29"/>
      <c r="B273" s="6"/>
      <c r="C273" s="30"/>
      <c r="D273" s="31"/>
      <c r="E273" s="30"/>
      <c r="F273" s="30"/>
      <c r="G273" s="30"/>
      <c r="H273" s="30"/>
      <c r="I273" s="30"/>
      <c r="J273" s="30"/>
      <c r="K273" s="30"/>
      <c r="L273" s="116"/>
    </row>
    <row r="274" spans="1:12">
      <c r="A274" s="29"/>
      <c r="B274" s="6"/>
      <c r="C274" s="30"/>
      <c r="D274" s="31"/>
      <c r="E274" s="30"/>
      <c r="F274" s="30"/>
      <c r="G274" s="30"/>
      <c r="H274" s="30"/>
      <c r="I274" s="30"/>
      <c r="J274" s="30"/>
      <c r="K274" s="30"/>
      <c r="L274" s="116"/>
    </row>
    <row r="275" spans="1:12">
      <c r="A275" s="29"/>
      <c r="B275" s="6"/>
      <c r="C275" s="30"/>
      <c r="D275" s="31"/>
      <c r="E275" s="30"/>
      <c r="F275" s="30"/>
      <c r="G275" s="30"/>
      <c r="H275" s="30"/>
      <c r="I275" s="30"/>
      <c r="J275" s="30"/>
      <c r="K275" s="30"/>
      <c r="L275" s="116"/>
    </row>
    <row r="276" spans="1:12">
      <c r="A276" s="29"/>
      <c r="B276" s="6"/>
      <c r="C276" s="30"/>
      <c r="D276" s="31"/>
      <c r="E276" s="30"/>
      <c r="F276" s="30"/>
      <c r="G276" s="30"/>
      <c r="H276" s="30"/>
      <c r="I276" s="30"/>
      <c r="J276" s="30"/>
      <c r="K276" s="30"/>
      <c r="L276" s="116"/>
    </row>
    <row r="277" spans="1:12">
      <c r="A277" s="29"/>
      <c r="B277" s="6"/>
      <c r="C277" s="30"/>
      <c r="D277" s="31"/>
      <c r="E277" s="30"/>
      <c r="F277" s="30"/>
      <c r="G277" s="30"/>
      <c r="H277" s="30"/>
      <c r="I277" s="30"/>
      <c r="J277" s="30"/>
      <c r="K277" s="30"/>
      <c r="L277" s="116"/>
    </row>
    <row r="278" spans="1:12">
      <c r="A278" s="29"/>
      <c r="B278" s="6"/>
      <c r="C278" s="30"/>
      <c r="D278" s="31"/>
      <c r="E278" s="30"/>
      <c r="F278" s="30"/>
      <c r="G278" s="30"/>
      <c r="H278" s="30"/>
      <c r="I278" s="30"/>
      <c r="J278" s="30"/>
      <c r="K278" s="30"/>
      <c r="L278" s="116"/>
    </row>
    <row r="279" spans="1:12">
      <c r="A279" s="29"/>
      <c r="B279" s="6"/>
      <c r="C279" s="30"/>
      <c r="D279" s="31"/>
      <c r="E279" s="30"/>
      <c r="F279" s="30"/>
      <c r="G279" s="30"/>
      <c r="H279" s="30"/>
      <c r="I279" s="30"/>
      <c r="J279" s="30"/>
      <c r="K279" s="30"/>
      <c r="L279" s="116"/>
    </row>
    <row r="280" spans="1:12">
      <c r="A280" s="29"/>
      <c r="B280" s="6"/>
      <c r="C280" s="30"/>
      <c r="D280" s="31"/>
      <c r="E280" s="30"/>
      <c r="F280" s="30"/>
      <c r="G280" s="30"/>
      <c r="H280" s="30"/>
      <c r="I280" s="30"/>
      <c r="J280" s="30"/>
      <c r="K280" s="30"/>
      <c r="L280" s="116"/>
    </row>
    <row r="281" spans="1:12">
      <c r="A281" s="29"/>
      <c r="B281" s="6"/>
      <c r="C281" s="30"/>
      <c r="D281" s="31"/>
      <c r="E281" s="30"/>
      <c r="F281" s="30"/>
      <c r="G281" s="30"/>
      <c r="H281" s="30"/>
      <c r="I281" s="30"/>
      <c r="J281" s="30"/>
      <c r="K281" s="30"/>
      <c r="L281" s="116"/>
    </row>
    <row r="282" spans="1:12">
      <c r="A282" s="29"/>
      <c r="B282" s="6"/>
      <c r="C282" s="30"/>
      <c r="D282" s="31"/>
      <c r="E282" s="30"/>
      <c r="F282" s="30"/>
      <c r="G282" s="30"/>
      <c r="H282" s="30"/>
      <c r="I282" s="30"/>
      <c r="J282" s="30"/>
      <c r="K282" s="30"/>
      <c r="L282" s="116"/>
    </row>
    <row r="283" spans="1:12">
      <c r="A283" s="29"/>
      <c r="B283" s="6"/>
      <c r="C283" s="30"/>
      <c r="D283" s="31"/>
      <c r="E283" s="30"/>
      <c r="F283" s="30"/>
      <c r="G283" s="30"/>
      <c r="H283" s="30"/>
      <c r="I283" s="30"/>
      <c r="J283" s="30"/>
      <c r="K283" s="30"/>
      <c r="L283" s="116"/>
    </row>
    <row r="284" spans="1:12">
      <c r="A284" s="29"/>
      <c r="B284" s="6"/>
      <c r="C284" s="30"/>
      <c r="D284" s="31"/>
      <c r="E284" s="30"/>
      <c r="F284" s="30"/>
      <c r="G284" s="30"/>
      <c r="H284" s="30"/>
      <c r="I284" s="30"/>
      <c r="J284" s="30"/>
      <c r="K284" s="30"/>
      <c r="L284" s="116"/>
    </row>
    <row r="285" spans="1:12">
      <c r="A285" s="29"/>
      <c r="B285" s="6"/>
      <c r="C285" s="30"/>
      <c r="D285" s="31"/>
      <c r="E285" s="30"/>
      <c r="F285" s="30"/>
      <c r="G285" s="30"/>
      <c r="H285" s="30"/>
      <c r="I285" s="30"/>
      <c r="J285" s="30"/>
      <c r="K285" s="30"/>
      <c r="L285" s="116"/>
    </row>
    <row r="286" spans="1:12">
      <c r="A286" s="29"/>
      <c r="B286" s="6"/>
      <c r="C286" s="30"/>
      <c r="D286" s="31"/>
      <c r="E286" s="30"/>
      <c r="F286" s="30"/>
      <c r="G286" s="30"/>
      <c r="H286" s="30"/>
      <c r="I286" s="30"/>
      <c r="J286" s="30"/>
      <c r="K286" s="30"/>
      <c r="L286" s="116"/>
    </row>
    <row r="287" spans="1:12">
      <c r="A287" s="29"/>
      <c r="B287" s="6"/>
      <c r="C287" s="30"/>
      <c r="D287" s="31"/>
      <c r="E287" s="30"/>
      <c r="F287" s="30"/>
      <c r="G287" s="30"/>
      <c r="H287" s="30"/>
      <c r="I287" s="30"/>
      <c r="J287" s="30"/>
      <c r="K287" s="30"/>
      <c r="L287" s="116"/>
    </row>
    <row r="288" spans="1:12">
      <c r="A288" s="29"/>
      <c r="B288" s="6"/>
      <c r="C288" s="30"/>
      <c r="D288" s="31"/>
      <c r="E288" s="30"/>
      <c r="F288" s="30"/>
      <c r="G288" s="30"/>
      <c r="H288" s="30"/>
      <c r="I288" s="30"/>
      <c r="J288" s="30"/>
      <c r="K288" s="30"/>
      <c r="L288" s="116"/>
    </row>
    <row r="289" spans="1:12">
      <c r="A289" s="29"/>
      <c r="B289" s="6"/>
      <c r="C289" s="30"/>
      <c r="D289" s="31"/>
      <c r="E289" s="30"/>
      <c r="F289" s="30"/>
      <c r="G289" s="30"/>
      <c r="H289" s="30"/>
      <c r="I289" s="30"/>
      <c r="J289" s="30"/>
      <c r="K289" s="30"/>
      <c r="L289" s="116"/>
    </row>
    <row r="290" spans="1:12">
      <c r="A290" s="29"/>
      <c r="B290" s="6"/>
      <c r="C290" s="30"/>
      <c r="D290" s="31"/>
      <c r="E290" s="30"/>
      <c r="F290" s="30"/>
      <c r="G290" s="30"/>
      <c r="H290" s="30"/>
      <c r="I290" s="30"/>
      <c r="J290" s="30"/>
      <c r="K290" s="30"/>
      <c r="L290" s="116"/>
    </row>
    <row r="291" spans="1:12">
      <c r="A291" s="29"/>
      <c r="B291" s="6"/>
      <c r="C291" s="30"/>
      <c r="D291" s="31"/>
      <c r="E291" s="30"/>
      <c r="F291" s="30"/>
      <c r="G291" s="30"/>
      <c r="H291" s="30"/>
      <c r="I291" s="30"/>
      <c r="J291" s="30"/>
      <c r="K291" s="30"/>
      <c r="L291" s="116"/>
    </row>
    <row r="292" spans="1:12">
      <c r="A292" s="29"/>
      <c r="B292" s="6"/>
      <c r="C292" s="30"/>
      <c r="D292" s="31"/>
      <c r="E292" s="30"/>
      <c r="F292" s="30"/>
      <c r="G292" s="30"/>
      <c r="H292" s="30"/>
      <c r="I292" s="30"/>
      <c r="J292" s="30"/>
      <c r="K292" s="30"/>
      <c r="L292" s="116"/>
    </row>
    <row r="293" spans="1:12">
      <c r="A293" s="29"/>
      <c r="B293" s="6"/>
      <c r="C293" s="30"/>
      <c r="D293" s="31"/>
      <c r="E293" s="30"/>
      <c r="F293" s="30"/>
      <c r="G293" s="30"/>
      <c r="H293" s="30"/>
      <c r="I293" s="30"/>
      <c r="J293" s="30"/>
      <c r="K293" s="30"/>
      <c r="L293" s="116"/>
    </row>
    <row r="294" spans="1:12">
      <c r="A294" s="29"/>
      <c r="B294" s="6"/>
      <c r="C294" s="30"/>
      <c r="D294" s="31"/>
      <c r="E294" s="30"/>
      <c r="F294" s="30"/>
      <c r="G294" s="30"/>
      <c r="H294" s="30"/>
      <c r="I294" s="30"/>
      <c r="J294" s="30"/>
      <c r="K294" s="30"/>
      <c r="L294" s="116"/>
    </row>
    <row r="295" spans="1:12">
      <c r="A295" s="29"/>
      <c r="B295" s="6"/>
      <c r="C295" s="30"/>
      <c r="D295" s="31"/>
      <c r="E295" s="30"/>
      <c r="F295" s="30"/>
      <c r="G295" s="30"/>
      <c r="H295" s="30"/>
      <c r="I295" s="30"/>
      <c r="J295" s="30"/>
      <c r="K295" s="30"/>
      <c r="L295" s="116"/>
    </row>
    <row r="296" spans="1:12">
      <c r="A296" s="29"/>
      <c r="B296" s="6"/>
      <c r="C296" s="30"/>
      <c r="D296" s="31"/>
      <c r="E296" s="30"/>
      <c r="F296" s="30"/>
      <c r="G296" s="30"/>
      <c r="H296" s="30"/>
      <c r="I296" s="30"/>
      <c r="J296" s="30"/>
      <c r="K296" s="30"/>
      <c r="L296" s="116"/>
    </row>
    <row r="297" spans="1:12">
      <c r="A297" s="29"/>
      <c r="B297" s="6"/>
      <c r="C297" s="30"/>
      <c r="D297" s="31"/>
      <c r="E297" s="30"/>
      <c r="F297" s="30"/>
      <c r="G297" s="30"/>
      <c r="H297" s="30"/>
      <c r="I297" s="30"/>
      <c r="J297" s="30"/>
      <c r="K297" s="30"/>
      <c r="L297" s="116"/>
    </row>
    <row r="298" spans="1:12">
      <c r="A298" s="29"/>
      <c r="B298" s="6"/>
      <c r="C298" s="30"/>
      <c r="D298" s="31"/>
      <c r="E298" s="30"/>
      <c r="F298" s="30"/>
      <c r="G298" s="30"/>
      <c r="H298" s="30"/>
      <c r="I298" s="30"/>
      <c r="J298" s="30"/>
      <c r="K298" s="30"/>
      <c r="L298" s="116"/>
    </row>
    <row r="299" spans="1:12">
      <c r="A299" s="29"/>
      <c r="B299" s="6"/>
      <c r="C299" s="30"/>
      <c r="D299" s="31"/>
      <c r="E299" s="30"/>
      <c r="F299" s="30"/>
      <c r="G299" s="30"/>
      <c r="H299" s="30"/>
      <c r="I299" s="30"/>
      <c r="J299" s="30"/>
      <c r="K299" s="30"/>
      <c r="L299" s="116"/>
    </row>
    <row r="300" spans="1:12">
      <c r="A300" s="29"/>
      <c r="B300" s="6"/>
      <c r="C300" s="30"/>
      <c r="D300" s="31"/>
      <c r="E300" s="30"/>
      <c r="F300" s="30"/>
      <c r="G300" s="30"/>
      <c r="H300" s="30"/>
      <c r="I300" s="30"/>
      <c r="J300" s="30"/>
      <c r="K300" s="30"/>
      <c r="L300" s="116"/>
    </row>
    <row r="301" spans="1:12">
      <c r="A301" s="29"/>
      <c r="B301" s="6"/>
      <c r="C301" s="30"/>
      <c r="D301" s="31"/>
      <c r="E301" s="30"/>
      <c r="F301" s="30"/>
      <c r="G301" s="30"/>
      <c r="H301" s="30"/>
      <c r="I301" s="30"/>
      <c r="J301" s="30"/>
      <c r="K301" s="30"/>
      <c r="L301" s="116"/>
    </row>
    <row r="302" spans="1:12">
      <c r="A302" s="29"/>
      <c r="B302" s="6"/>
      <c r="C302" s="30"/>
      <c r="D302" s="31"/>
      <c r="E302" s="30"/>
      <c r="F302" s="30"/>
      <c r="G302" s="30"/>
      <c r="H302" s="30"/>
      <c r="I302" s="30"/>
      <c r="J302" s="30"/>
      <c r="K302" s="30"/>
      <c r="L302" s="116"/>
    </row>
    <row r="303" spans="1:12">
      <c r="A303" s="29"/>
      <c r="B303" s="6"/>
      <c r="C303" s="30"/>
      <c r="D303" s="31"/>
      <c r="E303" s="30"/>
      <c r="F303" s="30"/>
      <c r="G303" s="30"/>
      <c r="H303" s="30"/>
      <c r="I303" s="30"/>
      <c r="J303" s="30"/>
      <c r="K303" s="30"/>
      <c r="L303" s="116"/>
    </row>
    <row r="304" spans="1:12">
      <c r="A304" s="29"/>
      <c r="B304" s="6"/>
      <c r="C304" s="30"/>
      <c r="D304" s="31"/>
      <c r="E304" s="30"/>
      <c r="F304" s="30"/>
      <c r="G304" s="30"/>
      <c r="H304" s="30"/>
      <c r="I304" s="30"/>
      <c r="J304" s="30"/>
      <c r="K304" s="30"/>
      <c r="L304" s="116"/>
    </row>
    <row r="305" spans="1:12">
      <c r="A305" s="29"/>
      <c r="B305" s="6"/>
      <c r="C305" s="30"/>
      <c r="D305" s="31"/>
      <c r="E305" s="30"/>
      <c r="F305" s="30"/>
      <c r="G305" s="30"/>
      <c r="H305" s="30"/>
      <c r="I305" s="30"/>
      <c r="J305" s="30"/>
      <c r="K305" s="30"/>
      <c r="L305" s="116"/>
    </row>
    <row r="306" spans="1:12">
      <c r="A306" s="29"/>
      <c r="B306" s="6"/>
      <c r="C306" s="30"/>
      <c r="D306" s="31"/>
      <c r="E306" s="30"/>
      <c r="F306" s="30"/>
      <c r="G306" s="30"/>
      <c r="H306" s="30"/>
      <c r="I306" s="30"/>
      <c r="J306" s="30"/>
      <c r="K306" s="30"/>
      <c r="L306" s="116"/>
    </row>
    <row r="307" spans="1:12">
      <c r="A307" s="29"/>
      <c r="B307" s="6"/>
      <c r="C307" s="30"/>
      <c r="D307" s="31"/>
      <c r="E307" s="30"/>
      <c r="F307" s="30"/>
      <c r="G307" s="30"/>
      <c r="H307" s="30"/>
      <c r="I307" s="30"/>
      <c r="J307" s="30"/>
      <c r="K307" s="30"/>
      <c r="L307" s="116"/>
    </row>
    <row r="308" spans="1:12">
      <c r="A308" s="29"/>
      <c r="B308" s="6"/>
      <c r="C308" s="30"/>
      <c r="D308" s="31"/>
      <c r="E308" s="30"/>
      <c r="F308" s="30"/>
      <c r="G308" s="30"/>
      <c r="H308" s="30"/>
      <c r="I308" s="30"/>
      <c r="J308" s="30"/>
      <c r="K308" s="30"/>
      <c r="L308" s="116"/>
    </row>
    <row r="309" spans="1:12">
      <c r="A309" s="29"/>
      <c r="B309" s="6"/>
      <c r="C309" s="30"/>
      <c r="D309" s="31"/>
      <c r="E309" s="30"/>
      <c r="F309" s="30"/>
      <c r="G309" s="30"/>
      <c r="H309" s="30"/>
      <c r="I309" s="30"/>
      <c r="J309" s="30"/>
      <c r="K309" s="30"/>
      <c r="L309" s="116"/>
    </row>
    <row r="310" spans="1:12">
      <c r="A310" s="29"/>
      <c r="B310" s="6"/>
      <c r="C310" s="30"/>
      <c r="D310" s="31"/>
      <c r="E310" s="30"/>
      <c r="F310" s="30"/>
      <c r="G310" s="30"/>
      <c r="H310" s="30"/>
      <c r="I310" s="30"/>
      <c r="J310" s="30"/>
      <c r="K310" s="30"/>
      <c r="L310" s="116"/>
    </row>
    <row r="311" spans="1:12">
      <c r="A311" s="29"/>
      <c r="B311" s="6"/>
      <c r="C311" s="30"/>
      <c r="D311" s="31"/>
      <c r="E311" s="30"/>
      <c r="F311" s="30"/>
      <c r="G311" s="30"/>
      <c r="H311" s="30"/>
      <c r="I311" s="30"/>
      <c r="J311" s="30"/>
      <c r="K311" s="30"/>
      <c r="L311" s="116"/>
    </row>
    <row r="312" spans="1:12">
      <c r="A312" s="29"/>
      <c r="B312" s="6"/>
      <c r="C312" s="30"/>
      <c r="D312" s="31"/>
      <c r="E312" s="30"/>
      <c r="F312" s="30"/>
      <c r="G312" s="30"/>
      <c r="H312" s="30"/>
      <c r="I312" s="30"/>
      <c r="J312" s="30"/>
      <c r="K312" s="30"/>
      <c r="L312" s="116"/>
    </row>
    <row r="313" spans="1:12">
      <c r="A313" s="29"/>
      <c r="B313" s="6"/>
      <c r="C313" s="30"/>
      <c r="D313" s="31"/>
      <c r="E313" s="30"/>
      <c r="F313" s="30"/>
      <c r="G313" s="30"/>
      <c r="H313" s="30"/>
      <c r="I313" s="30"/>
      <c r="J313" s="30"/>
      <c r="K313" s="30"/>
      <c r="L313" s="116"/>
    </row>
    <row r="314" spans="1:12">
      <c r="A314" s="29"/>
      <c r="B314" s="6"/>
      <c r="C314" s="30"/>
      <c r="D314" s="31"/>
      <c r="E314" s="30"/>
      <c r="F314" s="30"/>
      <c r="G314" s="30"/>
      <c r="H314" s="30"/>
      <c r="I314" s="30"/>
      <c r="J314" s="30"/>
      <c r="K314" s="30"/>
      <c r="L314" s="116"/>
    </row>
    <row r="315" spans="1:12">
      <c r="A315" s="29"/>
      <c r="B315" s="6"/>
      <c r="C315" s="30"/>
      <c r="D315" s="31"/>
      <c r="E315" s="30"/>
      <c r="F315" s="30"/>
      <c r="G315" s="30"/>
      <c r="H315" s="30"/>
      <c r="I315" s="30"/>
      <c r="J315" s="30"/>
      <c r="K315" s="30"/>
      <c r="L315" s="116"/>
    </row>
    <row r="316" spans="1:12">
      <c r="A316" s="29"/>
      <c r="B316" s="6"/>
      <c r="C316" s="30"/>
      <c r="D316" s="31"/>
      <c r="E316" s="30"/>
      <c r="F316" s="30"/>
      <c r="G316" s="30"/>
      <c r="H316" s="30"/>
      <c r="I316" s="30"/>
      <c r="J316" s="30"/>
      <c r="K316" s="30"/>
      <c r="L316" s="116"/>
    </row>
    <row r="317" spans="1:12">
      <c r="A317" s="29"/>
      <c r="B317" s="6"/>
      <c r="C317" s="30"/>
      <c r="D317" s="31"/>
      <c r="E317" s="30"/>
      <c r="F317" s="30"/>
      <c r="G317" s="30"/>
      <c r="H317" s="30"/>
      <c r="I317" s="30"/>
      <c r="J317" s="30"/>
      <c r="K317" s="30"/>
      <c r="L317" s="116"/>
    </row>
    <row r="318" spans="1:12">
      <c r="A318" s="29"/>
      <c r="B318" s="6"/>
      <c r="C318" s="30"/>
      <c r="D318" s="31"/>
      <c r="E318" s="30"/>
      <c r="F318" s="30"/>
      <c r="G318" s="30"/>
      <c r="H318" s="30"/>
      <c r="I318" s="30"/>
      <c r="J318" s="30"/>
      <c r="K318" s="30"/>
      <c r="L318" s="116"/>
    </row>
    <row r="319" spans="1:12">
      <c r="A319" s="29"/>
      <c r="B319" s="6"/>
      <c r="C319" s="30"/>
      <c r="D319" s="31"/>
      <c r="E319" s="30"/>
      <c r="F319" s="30"/>
      <c r="G319" s="30"/>
      <c r="H319" s="30"/>
      <c r="I319" s="30"/>
      <c r="J319" s="30"/>
      <c r="K319" s="30"/>
      <c r="L319" s="116"/>
    </row>
    <row r="320" spans="1:12">
      <c r="A320" s="29"/>
      <c r="B320" s="6"/>
      <c r="C320" s="30"/>
      <c r="D320" s="31"/>
      <c r="E320" s="30"/>
      <c r="F320" s="30"/>
      <c r="G320" s="30"/>
      <c r="H320" s="30"/>
      <c r="I320" s="30"/>
      <c r="J320" s="30"/>
      <c r="K320" s="30"/>
      <c r="L320" s="116"/>
    </row>
    <row r="321" spans="1:12">
      <c r="A321" s="29"/>
      <c r="B321" s="6"/>
      <c r="C321" s="30"/>
      <c r="D321" s="31"/>
      <c r="E321" s="30"/>
      <c r="F321" s="30"/>
      <c r="G321" s="30"/>
      <c r="H321" s="30"/>
      <c r="I321" s="30"/>
      <c r="J321" s="30"/>
      <c r="K321" s="30"/>
      <c r="L321" s="116"/>
    </row>
    <row r="322" spans="1:12">
      <c r="A322" s="29"/>
      <c r="B322" s="6"/>
      <c r="C322" s="30"/>
      <c r="D322" s="31"/>
      <c r="E322" s="30"/>
      <c r="F322" s="30"/>
      <c r="G322" s="30"/>
      <c r="H322" s="30"/>
      <c r="I322" s="30"/>
      <c r="J322" s="30"/>
      <c r="K322" s="30"/>
      <c r="L322" s="116"/>
    </row>
    <row r="323" spans="1:12">
      <c r="A323" s="29"/>
      <c r="B323" s="6"/>
      <c r="C323" s="30"/>
      <c r="D323" s="31"/>
      <c r="E323" s="30"/>
      <c r="F323" s="30"/>
      <c r="G323" s="30"/>
      <c r="H323" s="30"/>
      <c r="I323" s="30"/>
      <c r="J323" s="30"/>
      <c r="K323" s="30"/>
      <c r="L323" s="116"/>
    </row>
    <row r="324" spans="1:12">
      <c r="A324" s="29"/>
      <c r="B324" s="6"/>
      <c r="C324" s="30"/>
      <c r="D324" s="31"/>
      <c r="E324" s="30"/>
      <c r="F324" s="30"/>
      <c r="G324" s="30"/>
      <c r="H324" s="30"/>
      <c r="I324" s="30"/>
      <c r="J324" s="30"/>
      <c r="K324" s="30"/>
      <c r="L324" s="116"/>
    </row>
    <row r="325" spans="1:12">
      <c r="A325" s="29"/>
      <c r="B325" s="6"/>
      <c r="C325" s="30"/>
      <c r="D325" s="31"/>
      <c r="E325" s="30"/>
      <c r="F325" s="30"/>
      <c r="G325" s="30"/>
      <c r="H325" s="30"/>
      <c r="I325" s="30"/>
      <c r="J325" s="30"/>
      <c r="K325" s="30"/>
      <c r="L325" s="116"/>
    </row>
    <row r="326" spans="1:12">
      <c r="A326" s="29"/>
      <c r="B326" s="6"/>
      <c r="C326" s="30"/>
      <c r="D326" s="31"/>
      <c r="E326" s="30"/>
      <c r="F326" s="30"/>
      <c r="G326" s="30"/>
      <c r="H326" s="30"/>
      <c r="I326" s="30"/>
      <c r="J326" s="30"/>
      <c r="K326" s="30"/>
      <c r="L326" s="116"/>
    </row>
    <row r="327" spans="1:12">
      <c r="A327" s="29"/>
      <c r="B327" s="6"/>
      <c r="C327" s="30"/>
      <c r="D327" s="31"/>
      <c r="E327" s="30"/>
      <c r="F327" s="30"/>
      <c r="G327" s="30"/>
      <c r="H327" s="30"/>
      <c r="I327" s="30"/>
      <c r="J327" s="30"/>
      <c r="K327" s="30"/>
      <c r="L327" s="116"/>
    </row>
    <row r="328" spans="1:12">
      <c r="A328" s="29"/>
      <c r="B328" s="6"/>
      <c r="C328" s="30"/>
      <c r="D328" s="31"/>
      <c r="E328" s="30"/>
      <c r="F328" s="30"/>
      <c r="G328" s="30"/>
      <c r="H328" s="30"/>
      <c r="I328" s="30"/>
      <c r="J328" s="30"/>
      <c r="K328" s="30"/>
      <c r="L328" s="116"/>
    </row>
    <row r="329" spans="1:12">
      <c r="A329" s="29"/>
      <c r="B329" s="6"/>
      <c r="C329" s="30"/>
      <c r="D329" s="31"/>
      <c r="E329" s="30"/>
      <c r="F329" s="30"/>
      <c r="G329" s="30"/>
      <c r="H329" s="30"/>
      <c r="I329" s="30"/>
      <c r="J329" s="30"/>
      <c r="K329" s="30"/>
      <c r="L329" s="116"/>
    </row>
    <row r="330" spans="1:12">
      <c r="A330" s="29"/>
      <c r="B330" s="6"/>
      <c r="C330" s="30"/>
      <c r="D330" s="31"/>
      <c r="E330" s="30"/>
      <c r="F330" s="30"/>
      <c r="G330" s="30"/>
      <c r="H330" s="30"/>
      <c r="I330" s="30"/>
      <c r="J330" s="30"/>
      <c r="K330" s="30"/>
      <c r="L330" s="116"/>
    </row>
    <row r="331" spans="1:12">
      <c r="A331" s="29"/>
      <c r="B331" s="6"/>
      <c r="C331" s="30"/>
      <c r="D331" s="31"/>
      <c r="E331" s="30"/>
      <c r="F331" s="30"/>
      <c r="G331" s="30"/>
      <c r="H331" s="30"/>
      <c r="I331" s="30"/>
      <c r="J331" s="30"/>
      <c r="K331" s="30"/>
      <c r="L331" s="116"/>
    </row>
    <row r="332" spans="1:12">
      <c r="A332" s="29"/>
      <c r="B332" s="6"/>
      <c r="C332" s="30"/>
      <c r="D332" s="31"/>
      <c r="E332" s="30"/>
      <c r="F332" s="30"/>
      <c r="G332" s="30"/>
      <c r="H332" s="30"/>
      <c r="I332" s="30"/>
      <c r="J332" s="30"/>
      <c r="K332" s="30"/>
      <c r="L332" s="116"/>
    </row>
    <row r="333" spans="1:12">
      <c r="A333" s="29"/>
      <c r="B333" s="6"/>
      <c r="C333" s="30"/>
      <c r="D333" s="31"/>
      <c r="E333" s="30"/>
      <c r="F333" s="30"/>
      <c r="G333" s="30"/>
      <c r="H333" s="30"/>
      <c r="I333" s="30"/>
      <c r="J333" s="30"/>
      <c r="K333" s="30"/>
      <c r="L333" s="116"/>
    </row>
    <row r="334" spans="1:12">
      <c r="A334" s="29"/>
      <c r="B334" s="6"/>
      <c r="C334" s="30"/>
      <c r="D334" s="31"/>
      <c r="E334" s="30"/>
      <c r="F334" s="30"/>
      <c r="G334" s="30"/>
      <c r="H334" s="30"/>
      <c r="I334" s="30"/>
      <c r="J334" s="30"/>
      <c r="K334" s="30"/>
      <c r="L334" s="116"/>
    </row>
    <row r="335" spans="1:12">
      <c r="A335" s="29"/>
      <c r="B335" s="6"/>
      <c r="C335" s="30"/>
      <c r="D335" s="31"/>
      <c r="E335" s="30"/>
      <c r="F335" s="30"/>
      <c r="G335" s="30"/>
      <c r="H335" s="30"/>
      <c r="I335" s="30"/>
      <c r="J335" s="30"/>
      <c r="K335" s="30"/>
      <c r="L335" s="116"/>
    </row>
    <row r="336" spans="1:12">
      <c r="A336" s="29"/>
      <c r="B336" s="6"/>
      <c r="C336" s="30"/>
      <c r="D336" s="31"/>
      <c r="E336" s="30"/>
      <c r="F336" s="30"/>
      <c r="G336" s="30"/>
      <c r="H336" s="30"/>
      <c r="I336" s="30"/>
      <c r="J336" s="30"/>
      <c r="K336" s="30"/>
      <c r="L336" s="116"/>
    </row>
    <row r="337" spans="1:12">
      <c r="A337" s="29"/>
      <c r="B337" s="6"/>
      <c r="C337" s="30"/>
      <c r="D337" s="31"/>
      <c r="E337" s="30"/>
      <c r="F337" s="30"/>
      <c r="G337" s="30"/>
      <c r="H337" s="30"/>
      <c r="I337" s="30"/>
      <c r="J337" s="30"/>
      <c r="K337" s="30"/>
      <c r="L337" s="116"/>
    </row>
    <row r="338" spans="1:12">
      <c r="A338" s="29"/>
      <c r="B338" s="6"/>
      <c r="C338" s="30"/>
      <c r="D338" s="31"/>
      <c r="E338" s="30"/>
      <c r="F338" s="30"/>
      <c r="G338" s="30"/>
      <c r="H338" s="30"/>
      <c r="I338" s="30"/>
      <c r="J338" s="30"/>
      <c r="K338" s="30"/>
      <c r="L338" s="116"/>
    </row>
    <row r="339" spans="1:12">
      <c r="A339" s="29"/>
      <c r="B339" s="6"/>
      <c r="C339" s="30"/>
      <c r="D339" s="31"/>
      <c r="E339" s="30"/>
      <c r="F339" s="30"/>
      <c r="G339" s="30"/>
      <c r="H339" s="30"/>
      <c r="I339" s="30"/>
      <c r="J339" s="30"/>
      <c r="K339" s="30"/>
      <c r="L339" s="116"/>
    </row>
    <row r="340" spans="1:12">
      <c r="A340" s="29"/>
      <c r="B340" s="6"/>
      <c r="C340" s="30"/>
      <c r="D340" s="31"/>
      <c r="E340" s="30"/>
      <c r="F340" s="30"/>
      <c r="G340" s="30"/>
      <c r="H340" s="30"/>
      <c r="I340" s="30"/>
      <c r="J340" s="30"/>
      <c r="K340" s="30"/>
      <c r="L340" s="116"/>
    </row>
    <row r="341" spans="1:12">
      <c r="A341" s="29"/>
      <c r="B341" s="6"/>
      <c r="C341" s="30"/>
      <c r="D341" s="31"/>
      <c r="E341" s="30"/>
      <c r="F341" s="30"/>
      <c r="G341" s="30"/>
      <c r="H341" s="30"/>
      <c r="I341" s="30"/>
      <c r="J341" s="30"/>
      <c r="K341" s="30"/>
      <c r="L341" s="116"/>
    </row>
    <row r="342" spans="1:12">
      <c r="A342" s="29"/>
      <c r="B342" s="6"/>
      <c r="C342" s="30"/>
      <c r="D342" s="31"/>
      <c r="E342" s="30"/>
      <c r="F342" s="30"/>
      <c r="G342" s="30"/>
      <c r="H342" s="30"/>
      <c r="I342" s="30"/>
      <c r="J342" s="30"/>
      <c r="K342" s="30"/>
      <c r="L342" s="116"/>
    </row>
    <row r="343" spans="1:12">
      <c r="A343" s="29"/>
      <c r="B343" s="6"/>
      <c r="C343" s="30"/>
      <c r="D343" s="31"/>
      <c r="E343" s="30"/>
      <c r="F343" s="30"/>
      <c r="G343" s="30"/>
      <c r="H343" s="30"/>
      <c r="I343" s="30"/>
      <c r="J343" s="30"/>
      <c r="K343" s="30"/>
      <c r="L343" s="116"/>
    </row>
    <row r="344" spans="1:12">
      <c r="A344" s="29"/>
      <c r="B344" s="6"/>
      <c r="C344" s="30"/>
      <c r="D344" s="31"/>
      <c r="E344" s="30"/>
      <c r="F344" s="30"/>
      <c r="G344" s="30"/>
      <c r="H344" s="30"/>
      <c r="I344" s="30"/>
      <c r="J344" s="30"/>
      <c r="K344" s="30"/>
      <c r="L344" s="116"/>
    </row>
    <row r="345" spans="1:12">
      <c r="A345" s="29"/>
      <c r="B345" s="6"/>
      <c r="C345" s="30"/>
      <c r="D345" s="31"/>
      <c r="E345" s="30"/>
      <c r="F345" s="30"/>
      <c r="G345" s="30"/>
      <c r="H345" s="30"/>
      <c r="I345" s="30"/>
      <c r="J345" s="30"/>
      <c r="K345" s="30"/>
      <c r="L345" s="116"/>
    </row>
    <row r="346" spans="1:12">
      <c r="A346" s="29"/>
      <c r="B346" s="6"/>
      <c r="C346" s="30"/>
      <c r="D346" s="31"/>
      <c r="E346" s="30"/>
      <c r="F346" s="30"/>
      <c r="G346" s="30"/>
      <c r="H346" s="30"/>
      <c r="I346" s="30"/>
      <c r="J346" s="30"/>
      <c r="K346" s="30"/>
      <c r="L346" s="116"/>
    </row>
    <row r="347" spans="1:12">
      <c r="A347" s="29"/>
      <c r="B347" s="6"/>
      <c r="C347" s="30"/>
      <c r="D347" s="31"/>
      <c r="E347" s="30"/>
      <c r="F347" s="30"/>
      <c r="G347" s="30"/>
      <c r="H347" s="30"/>
      <c r="I347" s="30"/>
      <c r="J347" s="30"/>
      <c r="K347" s="30"/>
      <c r="L347" s="116"/>
    </row>
    <row r="348" spans="1:12">
      <c r="A348" s="29"/>
      <c r="B348" s="6"/>
      <c r="C348" s="30"/>
      <c r="D348" s="31"/>
      <c r="E348" s="30"/>
      <c r="F348" s="30"/>
      <c r="G348" s="30"/>
      <c r="H348" s="30"/>
      <c r="I348" s="30"/>
      <c r="J348" s="30"/>
      <c r="K348" s="30"/>
      <c r="L348" s="116"/>
    </row>
    <row r="349" spans="1:12">
      <c r="A349" s="29"/>
      <c r="B349" s="6"/>
      <c r="C349" s="30"/>
      <c r="D349" s="31"/>
      <c r="E349" s="30"/>
      <c r="F349" s="30"/>
      <c r="G349" s="30"/>
      <c r="H349" s="30"/>
      <c r="I349" s="30"/>
      <c r="J349" s="30"/>
      <c r="K349" s="30"/>
      <c r="L349" s="116"/>
    </row>
    <row r="350" spans="1:12">
      <c r="A350" s="29"/>
      <c r="B350" s="6"/>
      <c r="C350" s="30"/>
      <c r="D350" s="31"/>
      <c r="E350" s="30"/>
      <c r="F350" s="30"/>
      <c r="G350" s="30"/>
      <c r="H350" s="30"/>
      <c r="I350" s="30"/>
      <c r="J350" s="30"/>
      <c r="K350" s="30"/>
      <c r="L350" s="116"/>
    </row>
    <row r="351" spans="1:12">
      <c r="A351" s="29"/>
      <c r="B351" s="6"/>
      <c r="C351" s="30"/>
      <c r="D351" s="31"/>
      <c r="E351" s="30"/>
      <c r="F351" s="30"/>
      <c r="G351" s="30"/>
      <c r="H351" s="30"/>
      <c r="I351" s="30"/>
      <c r="J351" s="30"/>
      <c r="K351" s="30"/>
      <c r="L351" s="116"/>
    </row>
    <row r="352" spans="1:12">
      <c r="A352" s="29"/>
      <c r="B352" s="6"/>
      <c r="C352" s="30"/>
      <c r="D352" s="31"/>
      <c r="E352" s="30"/>
      <c r="F352" s="30"/>
      <c r="G352" s="30"/>
      <c r="H352" s="30"/>
      <c r="I352" s="30"/>
      <c r="J352" s="30"/>
      <c r="K352" s="30"/>
      <c r="L352" s="116"/>
    </row>
    <row r="353" spans="1:12">
      <c r="A353" s="29"/>
      <c r="B353" s="6"/>
      <c r="C353" s="30"/>
      <c r="D353" s="31"/>
      <c r="E353" s="30"/>
      <c r="F353" s="30"/>
      <c r="G353" s="30"/>
      <c r="H353" s="30"/>
      <c r="I353" s="30"/>
      <c r="J353" s="30"/>
      <c r="K353" s="30"/>
      <c r="L353" s="116"/>
    </row>
    <row r="354" spans="1:12">
      <c r="A354" s="29"/>
      <c r="B354" s="6"/>
      <c r="C354" s="30"/>
      <c r="D354" s="31"/>
      <c r="E354" s="30"/>
      <c r="F354" s="30"/>
      <c r="G354" s="30"/>
      <c r="H354" s="30"/>
      <c r="I354" s="30"/>
      <c r="J354" s="30"/>
      <c r="K354" s="30"/>
      <c r="L354" s="116"/>
    </row>
    <row r="355" spans="1:12">
      <c r="A355" s="29"/>
      <c r="B355" s="6"/>
      <c r="C355" s="30"/>
      <c r="D355" s="31"/>
      <c r="E355" s="30"/>
      <c r="F355" s="30"/>
      <c r="G355" s="30"/>
      <c r="H355" s="30"/>
      <c r="I355" s="30"/>
      <c r="J355" s="30"/>
      <c r="K355" s="30"/>
      <c r="L355" s="116"/>
    </row>
    <row r="356" spans="1:12">
      <c r="A356" s="29"/>
      <c r="B356" s="6"/>
      <c r="C356" s="30"/>
      <c r="D356" s="31"/>
      <c r="E356" s="30"/>
      <c r="F356" s="30"/>
      <c r="G356" s="30"/>
      <c r="H356" s="30"/>
      <c r="I356" s="30"/>
      <c r="J356" s="30"/>
      <c r="K356" s="30"/>
      <c r="L356" s="116"/>
    </row>
    <row r="357" spans="1:12">
      <c r="A357" s="29"/>
      <c r="B357" s="6"/>
      <c r="C357" s="30"/>
      <c r="D357" s="31"/>
      <c r="E357" s="30"/>
      <c r="F357" s="30"/>
      <c r="G357" s="30"/>
      <c r="H357" s="30"/>
      <c r="I357" s="30"/>
      <c r="J357" s="30"/>
      <c r="K357" s="30"/>
      <c r="L357" s="116"/>
    </row>
    <row r="358" spans="1:12">
      <c r="A358" s="29"/>
      <c r="B358" s="6"/>
      <c r="C358" s="30"/>
      <c r="D358" s="31"/>
      <c r="E358" s="30"/>
      <c r="F358" s="30"/>
      <c r="G358" s="30"/>
      <c r="H358" s="30"/>
      <c r="I358" s="30"/>
      <c r="J358" s="30"/>
      <c r="K358" s="30"/>
      <c r="L358" s="116"/>
    </row>
    <row r="359" spans="1:12">
      <c r="A359" s="29"/>
      <c r="B359" s="6"/>
      <c r="C359" s="30"/>
      <c r="D359" s="31"/>
      <c r="E359" s="30"/>
      <c r="F359" s="30"/>
      <c r="G359" s="30"/>
      <c r="H359" s="30"/>
      <c r="I359" s="30"/>
      <c r="J359" s="30"/>
      <c r="K359" s="30"/>
      <c r="L359" s="116"/>
    </row>
    <row r="360" spans="1:12">
      <c r="A360" s="29"/>
      <c r="B360" s="6"/>
      <c r="C360" s="30"/>
      <c r="D360" s="31"/>
      <c r="E360" s="30"/>
      <c r="F360" s="30"/>
      <c r="G360" s="30"/>
      <c r="H360" s="30"/>
      <c r="I360" s="30"/>
      <c r="J360" s="30"/>
      <c r="K360" s="30"/>
      <c r="L360" s="116"/>
    </row>
    <row r="361" spans="1:12">
      <c r="A361" s="29"/>
      <c r="B361" s="6"/>
      <c r="C361" s="30"/>
      <c r="D361" s="31"/>
      <c r="E361" s="30"/>
      <c r="F361" s="30"/>
      <c r="G361" s="30"/>
      <c r="H361" s="30"/>
      <c r="I361" s="30"/>
      <c r="J361" s="30"/>
      <c r="K361" s="30"/>
      <c r="L361" s="116"/>
    </row>
    <row r="362" spans="1:12">
      <c r="A362" s="29"/>
      <c r="B362" s="6"/>
      <c r="C362" s="30"/>
      <c r="D362" s="31"/>
      <c r="E362" s="30"/>
      <c r="F362" s="30"/>
      <c r="G362" s="30"/>
      <c r="H362" s="30"/>
      <c r="I362" s="30"/>
      <c r="J362" s="30"/>
      <c r="K362" s="30"/>
      <c r="L362" s="116"/>
    </row>
    <row r="363" spans="1:12">
      <c r="A363" s="29"/>
      <c r="B363" s="6"/>
      <c r="C363" s="30"/>
      <c r="D363" s="31"/>
      <c r="E363" s="30"/>
      <c r="F363" s="30"/>
      <c r="G363" s="30"/>
      <c r="H363" s="30"/>
      <c r="I363" s="30"/>
      <c r="J363" s="30"/>
      <c r="K363" s="30"/>
      <c r="L363" s="116"/>
    </row>
    <row r="364" spans="1:12">
      <c r="A364" s="29"/>
      <c r="B364" s="6"/>
      <c r="C364" s="30"/>
      <c r="D364" s="31"/>
      <c r="E364" s="30"/>
      <c r="F364" s="30"/>
      <c r="G364" s="30"/>
      <c r="H364" s="30"/>
      <c r="I364" s="30"/>
      <c r="J364" s="30"/>
      <c r="K364" s="30"/>
      <c r="L364" s="116"/>
    </row>
    <row r="365" spans="1:12">
      <c r="A365" s="29"/>
      <c r="B365" s="6"/>
      <c r="C365" s="30"/>
      <c r="D365" s="31"/>
      <c r="E365" s="30"/>
      <c r="F365" s="30"/>
      <c r="G365" s="30"/>
      <c r="H365" s="30"/>
      <c r="I365" s="30"/>
      <c r="J365" s="30"/>
      <c r="K365" s="30"/>
      <c r="L365" s="116"/>
    </row>
    <row r="366" spans="1:12">
      <c r="A366" s="29"/>
      <c r="B366" s="6"/>
      <c r="C366" s="30"/>
      <c r="D366" s="31"/>
      <c r="E366" s="30"/>
      <c r="F366" s="30"/>
      <c r="G366" s="30"/>
      <c r="H366" s="30"/>
      <c r="I366" s="30"/>
      <c r="J366" s="30"/>
      <c r="K366" s="30"/>
      <c r="L366" s="116"/>
    </row>
    <row r="367" spans="1:12">
      <c r="A367" s="29"/>
      <c r="B367" s="6"/>
      <c r="C367" s="30"/>
      <c r="D367" s="31"/>
      <c r="E367" s="30"/>
      <c r="F367" s="30"/>
      <c r="G367" s="30"/>
      <c r="H367" s="30"/>
      <c r="I367" s="30"/>
      <c r="J367" s="30"/>
      <c r="K367" s="30"/>
      <c r="L367" s="116"/>
    </row>
    <row r="368" spans="1:12">
      <c r="A368" s="29"/>
      <c r="B368" s="6"/>
      <c r="C368" s="30"/>
      <c r="D368" s="31"/>
      <c r="E368" s="30"/>
      <c r="F368" s="30"/>
      <c r="G368" s="30"/>
      <c r="H368" s="30"/>
      <c r="I368" s="30"/>
      <c r="J368" s="30"/>
      <c r="K368" s="30"/>
      <c r="L368" s="116"/>
    </row>
    <row r="369" spans="1:12">
      <c r="A369" s="29"/>
      <c r="B369" s="6"/>
      <c r="C369" s="30"/>
      <c r="D369" s="31"/>
      <c r="E369" s="30"/>
      <c r="F369" s="30"/>
      <c r="G369" s="30"/>
      <c r="H369" s="30"/>
      <c r="I369" s="30"/>
      <c r="J369" s="30"/>
      <c r="K369" s="30"/>
      <c r="L369" s="116"/>
    </row>
    <row r="370" spans="1:12">
      <c r="A370" s="29"/>
      <c r="B370" s="6"/>
      <c r="C370" s="30"/>
      <c r="D370" s="31"/>
      <c r="E370" s="30"/>
      <c r="F370" s="30"/>
      <c r="G370" s="30"/>
      <c r="H370" s="30"/>
      <c r="I370" s="30"/>
      <c r="J370" s="30"/>
      <c r="K370" s="30"/>
      <c r="L370" s="116"/>
    </row>
    <row r="371" spans="1:12">
      <c r="A371" s="29"/>
      <c r="B371" s="6"/>
      <c r="C371" s="30"/>
      <c r="D371" s="31"/>
      <c r="E371" s="30"/>
      <c r="F371" s="30"/>
      <c r="G371" s="30"/>
      <c r="H371" s="30"/>
      <c r="I371" s="30"/>
      <c r="J371" s="30"/>
      <c r="K371" s="30"/>
      <c r="L371" s="116"/>
    </row>
    <row r="372" spans="1:12">
      <c r="A372" s="29"/>
      <c r="B372" s="6"/>
      <c r="C372" s="30"/>
      <c r="D372" s="31"/>
      <c r="E372" s="30"/>
      <c r="F372" s="30"/>
      <c r="G372" s="30"/>
      <c r="H372" s="30"/>
      <c r="I372" s="30"/>
      <c r="J372" s="30"/>
      <c r="K372" s="30"/>
      <c r="L372" s="116"/>
    </row>
    <row r="373" spans="1:12">
      <c r="A373" s="29"/>
      <c r="B373" s="6"/>
      <c r="C373" s="30"/>
      <c r="D373" s="31"/>
      <c r="E373" s="30"/>
      <c r="F373" s="30"/>
      <c r="G373" s="30"/>
      <c r="H373" s="30"/>
      <c r="I373" s="30"/>
      <c r="J373" s="30"/>
      <c r="K373" s="30"/>
      <c r="L373" s="116"/>
    </row>
    <row r="374" spans="1:12">
      <c r="A374" s="29"/>
      <c r="B374" s="6"/>
      <c r="C374" s="30"/>
      <c r="D374" s="31"/>
      <c r="E374" s="30"/>
      <c r="F374" s="30"/>
      <c r="G374" s="30"/>
      <c r="H374" s="30"/>
      <c r="I374" s="30"/>
      <c r="J374" s="30"/>
      <c r="K374" s="30"/>
      <c r="L374" s="116"/>
    </row>
    <row r="375" spans="1:12">
      <c r="A375" s="29"/>
      <c r="B375" s="6"/>
      <c r="C375" s="30"/>
      <c r="D375" s="31"/>
      <c r="E375" s="30"/>
      <c r="F375" s="30"/>
      <c r="G375" s="30"/>
      <c r="H375" s="30"/>
      <c r="I375" s="30"/>
      <c r="J375" s="30"/>
      <c r="K375" s="30"/>
      <c r="L375" s="116"/>
    </row>
    <row r="376" spans="1:12">
      <c r="A376" s="29"/>
      <c r="B376" s="6"/>
      <c r="C376" s="30"/>
      <c r="D376" s="31"/>
      <c r="E376" s="30"/>
      <c r="F376" s="30"/>
      <c r="G376" s="30"/>
      <c r="H376" s="30"/>
      <c r="I376" s="30"/>
      <c r="J376" s="30"/>
      <c r="K376" s="30"/>
      <c r="L376" s="116"/>
    </row>
    <row r="377" spans="1:12">
      <c r="A377" s="29"/>
      <c r="B377" s="6"/>
      <c r="C377" s="30"/>
      <c r="D377" s="31"/>
      <c r="E377" s="30"/>
      <c r="F377" s="30"/>
      <c r="G377" s="30"/>
      <c r="H377" s="30"/>
      <c r="I377" s="30"/>
      <c r="J377" s="30"/>
      <c r="K377" s="30"/>
      <c r="L377" s="116"/>
    </row>
    <row r="378" spans="1:12">
      <c r="A378" s="29"/>
      <c r="B378" s="6"/>
      <c r="C378" s="30"/>
      <c r="D378" s="31"/>
      <c r="E378" s="30"/>
      <c r="F378" s="30"/>
      <c r="G378" s="30"/>
      <c r="H378" s="30"/>
      <c r="I378" s="30"/>
      <c r="J378" s="30"/>
      <c r="K378" s="30"/>
      <c r="L378" s="116"/>
    </row>
    <row r="379" spans="1:12">
      <c r="A379" s="29"/>
      <c r="B379" s="6"/>
      <c r="C379" s="30"/>
      <c r="D379" s="31"/>
      <c r="E379" s="30"/>
      <c r="F379" s="30"/>
      <c r="G379" s="30"/>
      <c r="H379" s="30"/>
      <c r="I379" s="30"/>
      <c r="J379" s="30"/>
      <c r="K379" s="30"/>
      <c r="L379" s="116"/>
    </row>
    <row r="380" spans="1:12">
      <c r="A380" s="29"/>
      <c r="B380" s="6"/>
      <c r="C380" s="30"/>
      <c r="D380" s="31"/>
      <c r="E380" s="30"/>
      <c r="F380" s="30"/>
      <c r="G380" s="30"/>
      <c r="H380" s="30"/>
      <c r="I380" s="30"/>
      <c r="J380" s="30"/>
      <c r="K380" s="30"/>
      <c r="L380" s="116"/>
    </row>
    <row r="381" spans="1:12">
      <c r="A381" s="29"/>
      <c r="B381" s="6"/>
      <c r="C381" s="30"/>
      <c r="D381" s="31"/>
      <c r="E381" s="30"/>
      <c r="F381" s="30"/>
      <c r="G381" s="30"/>
      <c r="H381" s="30"/>
      <c r="I381" s="30"/>
      <c r="J381" s="30"/>
      <c r="K381" s="30"/>
      <c r="L381" s="116"/>
    </row>
    <row r="382" spans="1:12">
      <c r="A382" s="29"/>
      <c r="B382" s="6"/>
      <c r="C382" s="30"/>
      <c r="D382" s="31"/>
      <c r="E382" s="30"/>
      <c r="F382" s="30"/>
      <c r="G382" s="30"/>
      <c r="H382" s="30"/>
      <c r="I382" s="30"/>
      <c r="J382" s="30"/>
      <c r="K382" s="30"/>
      <c r="L382" s="116"/>
    </row>
    <row r="383" spans="1:12">
      <c r="A383" s="29"/>
      <c r="B383" s="6"/>
      <c r="C383" s="30"/>
      <c r="D383" s="31"/>
      <c r="E383" s="30"/>
      <c r="F383" s="30"/>
      <c r="G383" s="30"/>
      <c r="H383" s="30"/>
      <c r="I383" s="30"/>
      <c r="J383" s="30"/>
      <c r="K383" s="30"/>
      <c r="L383" s="116"/>
    </row>
    <row r="384" spans="1:12">
      <c r="A384" s="29"/>
      <c r="B384" s="6"/>
      <c r="C384" s="30"/>
      <c r="D384" s="31"/>
      <c r="E384" s="30"/>
      <c r="F384" s="30"/>
      <c r="G384" s="30"/>
      <c r="H384" s="30"/>
      <c r="I384" s="30"/>
      <c r="J384" s="30"/>
      <c r="K384" s="30"/>
      <c r="L384" s="116"/>
    </row>
    <row r="385" spans="1:12">
      <c r="A385" s="29"/>
      <c r="B385" s="6"/>
      <c r="C385" s="30"/>
      <c r="D385" s="31"/>
      <c r="E385" s="30"/>
      <c r="F385" s="30"/>
      <c r="G385" s="30"/>
      <c r="H385" s="30"/>
      <c r="I385" s="30"/>
      <c r="J385" s="30"/>
      <c r="K385" s="30"/>
      <c r="L385" s="116"/>
    </row>
    <row r="386" spans="1:12">
      <c r="A386" s="29"/>
      <c r="B386" s="6"/>
      <c r="C386" s="30"/>
      <c r="D386" s="31"/>
      <c r="E386" s="30"/>
      <c r="F386" s="30"/>
      <c r="G386" s="30"/>
      <c r="H386" s="30"/>
      <c r="I386" s="30"/>
      <c r="J386" s="30"/>
      <c r="K386" s="30"/>
      <c r="L386" s="116"/>
    </row>
    <row r="387" spans="1:12">
      <c r="A387" s="29"/>
      <c r="B387" s="6"/>
      <c r="C387" s="30"/>
      <c r="D387" s="31"/>
      <c r="E387" s="30"/>
      <c r="F387" s="30"/>
      <c r="G387" s="30"/>
      <c r="H387" s="30"/>
      <c r="I387" s="30"/>
      <c r="J387" s="30"/>
      <c r="K387" s="30"/>
      <c r="L387" s="116"/>
    </row>
    <row r="388" spans="1:12">
      <c r="A388" s="29"/>
      <c r="B388" s="6"/>
      <c r="C388" s="30"/>
      <c r="D388" s="31"/>
      <c r="E388" s="30"/>
      <c r="F388" s="30"/>
      <c r="G388" s="30"/>
      <c r="H388" s="30"/>
      <c r="I388" s="30"/>
      <c r="J388" s="30"/>
      <c r="K388" s="30"/>
      <c r="L388" s="116"/>
    </row>
    <row r="389" spans="1:12">
      <c r="A389" s="29"/>
      <c r="B389" s="6"/>
      <c r="C389" s="30"/>
      <c r="D389" s="31"/>
      <c r="E389" s="30"/>
      <c r="F389" s="30"/>
      <c r="G389" s="30"/>
      <c r="H389" s="30"/>
      <c r="I389" s="30"/>
      <c r="J389" s="30"/>
      <c r="K389" s="30"/>
      <c r="L389" s="116"/>
    </row>
    <row r="390" spans="1:12">
      <c r="A390" s="29"/>
      <c r="B390" s="6"/>
      <c r="C390" s="30"/>
      <c r="D390" s="31"/>
      <c r="E390" s="30"/>
      <c r="F390" s="30"/>
      <c r="G390" s="30"/>
      <c r="H390" s="30"/>
      <c r="I390" s="30"/>
      <c r="J390" s="30"/>
      <c r="K390" s="30"/>
      <c r="L390" s="116"/>
    </row>
    <row r="391" spans="1:12">
      <c r="A391" s="29"/>
      <c r="B391" s="6"/>
      <c r="C391" s="30"/>
      <c r="D391" s="31"/>
      <c r="E391" s="30"/>
      <c r="F391" s="30"/>
      <c r="G391" s="30"/>
      <c r="H391" s="30"/>
      <c r="I391" s="30"/>
      <c r="J391" s="30"/>
      <c r="K391" s="30"/>
      <c r="L391" s="116"/>
    </row>
    <row r="392" spans="1:12">
      <c r="A392" s="29"/>
      <c r="B392" s="6"/>
      <c r="C392" s="30"/>
      <c r="D392" s="31"/>
      <c r="E392" s="30"/>
      <c r="F392" s="30"/>
      <c r="G392" s="30"/>
      <c r="H392" s="30"/>
      <c r="I392" s="30"/>
      <c r="J392" s="30"/>
      <c r="K392" s="30"/>
      <c r="L392" s="116"/>
    </row>
    <row r="393" spans="1:12">
      <c r="A393" s="29"/>
      <c r="B393" s="6"/>
      <c r="C393" s="30"/>
      <c r="D393" s="31"/>
      <c r="E393" s="30"/>
      <c r="F393" s="30"/>
      <c r="G393" s="30"/>
      <c r="H393" s="30"/>
      <c r="I393" s="30"/>
      <c r="J393" s="30"/>
      <c r="K393" s="30"/>
      <c r="L393" s="116"/>
    </row>
    <row r="394" spans="1:12">
      <c r="A394" s="29"/>
      <c r="B394" s="6"/>
      <c r="C394" s="30"/>
      <c r="D394" s="31"/>
      <c r="E394" s="30"/>
      <c r="F394" s="30"/>
      <c r="G394" s="30"/>
      <c r="H394" s="30"/>
      <c r="I394" s="30"/>
      <c r="J394" s="30"/>
      <c r="K394" s="30"/>
      <c r="L394" s="116"/>
    </row>
    <row r="395" spans="1:12">
      <c r="A395" s="29"/>
      <c r="B395" s="6"/>
      <c r="C395" s="30"/>
      <c r="D395" s="31"/>
      <c r="E395" s="30"/>
      <c r="F395" s="30"/>
      <c r="G395" s="30"/>
      <c r="H395" s="30"/>
      <c r="I395" s="30"/>
      <c r="J395" s="30"/>
      <c r="K395" s="30"/>
      <c r="L395" s="116"/>
    </row>
    <row r="396" spans="1:12">
      <c r="A396" s="29"/>
      <c r="B396" s="6"/>
      <c r="C396" s="30"/>
      <c r="D396" s="31"/>
      <c r="E396" s="30"/>
      <c r="F396" s="30"/>
      <c r="G396" s="30"/>
      <c r="H396" s="30"/>
      <c r="I396" s="30"/>
      <c r="J396" s="30"/>
      <c r="K396" s="30"/>
      <c r="L396" s="116"/>
    </row>
    <row r="397" spans="1:12">
      <c r="A397" s="29"/>
      <c r="B397" s="6"/>
      <c r="C397" s="30"/>
      <c r="D397" s="31"/>
      <c r="E397" s="30"/>
      <c r="F397" s="30"/>
      <c r="G397" s="30"/>
      <c r="H397" s="30"/>
      <c r="I397" s="30"/>
      <c r="J397" s="30"/>
      <c r="K397" s="30"/>
      <c r="L397" s="116"/>
    </row>
    <row r="398" spans="1:12">
      <c r="A398" s="29"/>
      <c r="B398" s="6"/>
      <c r="C398" s="30"/>
      <c r="D398" s="31"/>
      <c r="E398" s="30"/>
      <c r="F398" s="30"/>
      <c r="G398" s="30"/>
      <c r="H398" s="30"/>
      <c r="I398" s="30"/>
      <c r="J398" s="30"/>
      <c r="K398" s="30"/>
      <c r="L398" s="116"/>
    </row>
    <row r="399" spans="1:12">
      <c r="A399" s="29"/>
      <c r="B399" s="6"/>
      <c r="C399" s="30"/>
      <c r="D399" s="31"/>
      <c r="E399" s="30"/>
      <c r="F399" s="30"/>
      <c r="G399" s="30"/>
      <c r="H399" s="30"/>
      <c r="I399" s="30"/>
      <c r="J399" s="30"/>
      <c r="K399" s="30"/>
      <c r="L399" s="116"/>
    </row>
    <row r="400" spans="1:12">
      <c r="A400" s="29"/>
      <c r="B400" s="6"/>
      <c r="C400" s="30"/>
      <c r="D400" s="31"/>
      <c r="E400" s="30"/>
      <c r="F400" s="30"/>
      <c r="G400" s="30"/>
      <c r="H400" s="30"/>
      <c r="I400" s="30"/>
      <c r="J400" s="30"/>
      <c r="K400" s="30"/>
      <c r="L400" s="116"/>
    </row>
    <row r="401" spans="1:12">
      <c r="A401" s="29"/>
      <c r="B401" s="6"/>
      <c r="C401" s="30"/>
      <c r="D401" s="31"/>
      <c r="E401" s="30"/>
      <c r="F401" s="30"/>
      <c r="G401" s="30"/>
      <c r="H401" s="30"/>
      <c r="I401" s="30"/>
      <c r="J401" s="30"/>
      <c r="K401" s="30"/>
      <c r="L401" s="116"/>
    </row>
    <row r="402" spans="1:12">
      <c r="A402" s="29"/>
      <c r="B402" s="6"/>
      <c r="C402" s="30"/>
      <c r="D402" s="31"/>
      <c r="E402" s="30"/>
      <c r="F402" s="30"/>
      <c r="G402" s="30"/>
      <c r="H402" s="30"/>
      <c r="I402" s="30"/>
      <c r="J402" s="30"/>
      <c r="K402" s="30"/>
      <c r="L402" s="116"/>
    </row>
    <row r="403" spans="1:12">
      <c r="A403" s="29"/>
      <c r="B403" s="6"/>
      <c r="C403" s="30"/>
      <c r="D403" s="31"/>
      <c r="E403" s="30"/>
      <c r="F403" s="30"/>
      <c r="G403" s="30"/>
      <c r="H403" s="30"/>
      <c r="I403" s="30"/>
      <c r="J403" s="30"/>
      <c r="K403" s="30"/>
      <c r="L403" s="116"/>
    </row>
    <row r="404" spans="1:12">
      <c r="A404" s="29"/>
      <c r="B404" s="6"/>
      <c r="C404" s="30"/>
      <c r="D404" s="31"/>
      <c r="E404" s="30"/>
      <c r="F404" s="30"/>
      <c r="G404" s="30"/>
      <c r="H404" s="30"/>
      <c r="I404" s="30"/>
      <c r="J404" s="30"/>
      <c r="K404" s="30"/>
      <c r="L404" s="116"/>
    </row>
    <row r="405" spans="1:12">
      <c r="A405" s="29"/>
      <c r="B405" s="6"/>
      <c r="C405" s="30"/>
      <c r="D405" s="31"/>
      <c r="E405" s="30"/>
      <c r="F405" s="30"/>
      <c r="G405" s="30"/>
      <c r="H405" s="30"/>
      <c r="I405" s="30"/>
      <c r="J405" s="30"/>
      <c r="K405" s="30"/>
      <c r="L405" s="116"/>
    </row>
    <row r="406" spans="1:12">
      <c r="A406" s="29"/>
      <c r="B406" s="6"/>
      <c r="C406" s="30"/>
      <c r="D406" s="31"/>
      <c r="E406" s="30"/>
      <c r="F406" s="30"/>
      <c r="G406" s="30"/>
      <c r="H406" s="30"/>
      <c r="I406" s="30"/>
      <c r="J406" s="30"/>
      <c r="K406" s="30"/>
      <c r="L406" s="116"/>
    </row>
    <row r="407" spans="1:12">
      <c r="A407" s="29"/>
      <c r="B407" s="6"/>
      <c r="C407" s="30"/>
      <c r="D407" s="31"/>
      <c r="E407" s="30"/>
      <c r="F407" s="30"/>
      <c r="G407" s="30"/>
      <c r="H407" s="30"/>
      <c r="I407" s="30"/>
      <c r="J407" s="30"/>
      <c r="K407" s="30"/>
      <c r="L407" s="116"/>
    </row>
    <row r="408" spans="1:12">
      <c r="A408" s="29"/>
      <c r="B408" s="6"/>
      <c r="C408" s="30"/>
      <c r="D408" s="31"/>
      <c r="E408" s="30"/>
      <c r="F408" s="30"/>
      <c r="G408" s="30"/>
      <c r="H408" s="30"/>
      <c r="I408" s="30"/>
      <c r="J408" s="30"/>
      <c r="K408" s="30"/>
      <c r="L408" s="116"/>
    </row>
    <row r="409" spans="1:12">
      <c r="A409" s="29"/>
      <c r="B409" s="6"/>
      <c r="C409" s="30"/>
      <c r="D409" s="31"/>
      <c r="E409" s="30"/>
      <c r="F409" s="30"/>
      <c r="G409" s="30"/>
      <c r="H409" s="30"/>
      <c r="I409" s="30"/>
      <c r="J409" s="30"/>
      <c r="K409" s="30"/>
      <c r="L409" s="116"/>
    </row>
    <row r="410" spans="1:12">
      <c r="A410" s="29"/>
      <c r="B410" s="6"/>
      <c r="C410" s="30"/>
      <c r="D410" s="31"/>
      <c r="E410" s="30"/>
      <c r="F410" s="30"/>
      <c r="G410" s="30"/>
      <c r="H410" s="30"/>
      <c r="I410" s="30"/>
      <c r="J410" s="30"/>
      <c r="K410" s="30"/>
      <c r="L410" s="116"/>
    </row>
    <row r="411" spans="1:12">
      <c r="A411" s="29"/>
      <c r="B411" s="6"/>
      <c r="C411" s="30"/>
      <c r="D411" s="31"/>
      <c r="E411" s="30"/>
      <c r="F411" s="30"/>
      <c r="G411" s="30"/>
      <c r="H411" s="30"/>
      <c r="I411" s="30"/>
      <c r="J411" s="30"/>
      <c r="K411" s="30"/>
      <c r="L411" s="116"/>
    </row>
    <row r="412" spans="1:12">
      <c r="A412" s="29"/>
      <c r="B412" s="6"/>
      <c r="C412" s="30"/>
      <c r="D412" s="31"/>
      <c r="E412" s="30"/>
      <c r="F412" s="30"/>
      <c r="G412" s="30"/>
      <c r="H412" s="30"/>
      <c r="I412" s="30"/>
      <c r="J412" s="30"/>
      <c r="K412" s="30"/>
      <c r="L412" s="116"/>
    </row>
    <row r="413" spans="1:12">
      <c r="A413" s="29"/>
      <c r="B413" s="6"/>
      <c r="C413" s="30"/>
      <c r="D413" s="31"/>
      <c r="E413" s="30"/>
      <c r="F413" s="30"/>
      <c r="G413" s="30"/>
      <c r="H413" s="30"/>
      <c r="I413" s="30"/>
      <c r="J413" s="30"/>
      <c r="K413" s="30"/>
      <c r="L413" s="116"/>
    </row>
    <row r="414" spans="1:12">
      <c r="A414" s="29"/>
      <c r="B414" s="6"/>
      <c r="C414" s="30"/>
      <c r="D414" s="31"/>
      <c r="E414" s="30"/>
      <c r="F414" s="30"/>
      <c r="G414" s="30"/>
      <c r="H414" s="30"/>
      <c r="I414" s="30"/>
      <c r="J414" s="30"/>
      <c r="K414" s="30"/>
      <c r="L414" s="116"/>
    </row>
    <row r="415" spans="1:12">
      <c r="A415" s="29"/>
      <c r="B415" s="6"/>
      <c r="C415" s="30"/>
      <c r="D415" s="31"/>
      <c r="E415" s="30"/>
      <c r="F415" s="30"/>
      <c r="G415" s="30"/>
      <c r="H415" s="30"/>
      <c r="I415" s="30"/>
      <c r="J415" s="30"/>
      <c r="K415" s="30"/>
      <c r="L415" s="116"/>
    </row>
    <row r="416" spans="1:12">
      <c r="A416" s="29"/>
      <c r="B416" s="6"/>
      <c r="C416" s="30"/>
      <c r="D416" s="31"/>
      <c r="E416" s="30"/>
      <c r="F416" s="30"/>
      <c r="G416" s="30"/>
      <c r="H416" s="30"/>
      <c r="I416" s="30"/>
      <c r="J416" s="30"/>
      <c r="K416" s="30"/>
      <c r="L416" s="116"/>
    </row>
    <row r="417" spans="1:12">
      <c r="A417" s="29"/>
      <c r="B417" s="6"/>
      <c r="C417" s="30"/>
      <c r="D417" s="31"/>
      <c r="E417" s="30"/>
      <c r="F417" s="30"/>
      <c r="G417" s="30"/>
      <c r="H417" s="30"/>
      <c r="I417" s="30"/>
      <c r="J417" s="30"/>
      <c r="K417" s="30"/>
      <c r="L417" s="116"/>
    </row>
    <row r="418" spans="1:12">
      <c r="A418" s="29"/>
      <c r="B418" s="6"/>
      <c r="C418" s="30"/>
      <c r="D418" s="31"/>
      <c r="E418" s="30"/>
      <c r="F418" s="30"/>
      <c r="G418" s="30"/>
      <c r="H418" s="30"/>
      <c r="I418" s="30"/>
      <c r="J418" s="30"/>
      <c r="K418" s="30"/>
      <c r="L418" s="116"/>
    </row>
    <row r="419" spans="1:12">
      <c r="A419" s="29"/>
      <c r="B419" s="6"/>
      <c r="C419" s="30"/>
      <c r="D419" s="31"/>
      <c r="E419" s="30"/>
      <c r="F419" s="30"/>
      <c r="G419" s="30"/>
      <c r="H419" s="30"/>
      <c r="I419" s="30"/>
      <c r="J419" s="30"/>
      <c r="K419" s="30"/>
      <c r="L419" s="116"/>
    </row>
    <row r="420" spans="1:12">
      <c r="A420" s="29"/>
      <c r="B420" s="6"/>
      <c r="C420" s="30"/>
      <c r="D420" s="31"/>
      <c r="E420" s="30"/>
      <c r="F420" s="30"/>
      <c r="G420" s="30"/>
      <c r="H420" s="30"/>
      <c r="I420" s="30"/>
      <c r="J420" s="30"/>
      <c r="K420" s="30"/>
      <c r="L420" s="116"/>
    </row>
    <row r="421" spans="1:12">
      <c r="A421" s="29"/>
      <c r="B421" s="6"/>
      <c r="C421" s="30"/>
      <c r="D421" s="31"/>
      <c r="E421" s="30"/>
      <c r="F421" s="30"/>
      <c r="G421" s="30"/>
      <c r="H421" s="30"/>
      <c r="I421" s="30"/>
      <c r="J421" s="30"/>
      <c r="K421" s="30"/>
      <c r="L421" s="116"/>
    </row>
    <row r="422" spans="1:12">
      <c r="A422" s="29"/>
      <c r="B422" s="6"/>
      <c r="C422" s="30"/>
      <c r="D422" s="31"/>
      <c r="E422" s="30"/>
      <c r="F422" s="30"/>
      <c r="G422" s="30"/>
      <c r="H422" s="30"/>
      <c r="I422" s="30"/>
      <c r="J422" s="30"/>
      <c r="K422" s="30"/>
      <c r="L422" s="116"/>
    </row>
    <row r="423" spans="1:12">
      <c r="A423" s="29"/>
      <c r="B423" s="6"/>
      <c r="C423" s="30"/>
      <c r="D423" s="31"/>
      <c r="E423" s="30"/>
      <c r="F423" s="30"/>
      <c r="G423" s="30"/>
      <c r="H423" s="30"/>
      <c r="I423" s="30"/>
      <c r="J423" s="30"/>
      <c r="K423" s="30"/>
      <c r="L423" s="116"/>
    </row>
    <row r="424" spans="1:12">
      <c r="A424" s="29"/>
      <c r="B424" s="6"/>
      <c r="C424" s="30"/>
      <c r="D424" s="31"/>
      <c r="E424" s="30"/>
      <c r="F424" s="30"/>
      <c r="G424" s="30"/>
      <c r="H424" s="30"/>
      <c r="I424" s="30"/>
      <c r="J424" s="30"/>
      <c r="K424" s="30"/>
      <c r="L424" s="116"/>
    </row>
    <row r="425" spans="1:12">
      <c r="A425" s="29"/>
      <c r="B425" s="6"/>
      <c r="C425" s="30"/>
      <c r="D425" s="31"/>
      <c r="E425" s="30"/>
      <c r="F425" s="30"/>
      <c r="G425" s="30"/>
      <c r="H425" s="30"/>
      <c r="I425" s="30"/>
      <c r="J425" s="30"/>
      <c r="K425" s="30"/>
      <c r="L425" s="116"/>
    </row>
    <row r="426" spans="1:12">
      <c r="A426" s="29"/>
      <c r="B426" s="6"/>
      <c r="C426" s="30"/>
      <c r="D426" s="31"/>
      <c r="E426" s="30"/>
      <c r="F426" s="30"/>
      <c r="G426" s="30"/>
      <c r="H426" s="30"/>
      <c r="I426" s="30"/>
      <c r="J426" s="30"/>
      <c r="K426" s="30"/>
      <c r="L426" s="116"/>
    </row>
    <row r="427" spans="1:12">
      <c r="A427" s="29"/>
      <c r="B427" s="6"/>
      <c r="C427" s="30"/>
      <c r="D427" s="31"/>
      <c r="E427" s="30"/>
      <c r="F427" s="30"/>
      <c r="G427" s="30"/>
      <c r="H427" s="30"/>
      <c r="I427" s="30"/>
      <c r="J427" s="30"/>
      <c r="K427" s="30"/>
      <c r="L427" s="116"/>
    </row>
    <row r="428" spans="1:12">
      <c r="A428" s="29"/>
      <c r="B428" s="6"/>
      <c r="C428" s="30"/>
      <c r="D428" s="31"/>
      <c r="E428" s="30"/>
      <c r="F428" s="30"/>
      <c r="G428" s="30"/>
      <c r="H428" s="30"/>
      <c r="I428" s="30"/>
      <c r="J428" s="30"/>
      <c r="K428" s="30"/>
      <c r="L428" s="116"/>
    </row>
    <row r="429" spans="1:12">
      <c r="A429" s="29"/>
      <c r="B429" s="6"/>
      <c r="C429" s="30"/>
      <c r="D429" s="31"/>
      <c r="E429" s="30"/>
      <c r="F429" s="30"/>
      <c r="G429" s="30"/>
      <c r="H429" s="30"/>
      <c r="I429" s="30"/>
      <c r="J429" s="30"/>
      <c r="K429" s="30"/>
      <c r="L429" s="116"/>
    </row>
    <row r="430" spans="1:12">
      <c r="A430" s="29"/>
      <c r="B430" s="6"/>
      <c r="C430" s="30"/>
      <c r="D430" s="31"/>
      <c r="E430" s="30"/>
      <c r="F430" s="30"/>
      <c r="G430" s="30"/>
      <c r="H430" s="30"/>
      <c r="I430" s="30"/>
      <c r="J430" s="30"/>
      <c r="K430" s="30"/>
      <c r="L430" s="116"/>
    </row>
    <row r="431" spans="1:12">
      <c r="A431" s="29"/>
      <c r="B431" s="6"/>
      <c r="C431" s="30"/>
      <c r="D431" s="31"/>
      <c r="E431" s="30"/>
      <c r="F431" s="30"/>
      <c r="G431" s="30"/>
      <c r="H431" s="30"/>
      <c r="I431" s="30"/>
      <c r="J431" s="30"/>
      <c r="K431" s="30"/>
      <c r="L431" s="116"/>
    </row>
    <row r="432" spans="1:12">
      <c r="A432" s="29"/>
      <c r="B432" s="6"/>
      <c r="C432" s="30"/>
      <c r="D432" s="31"/>
      <c r="E432" s="30"/>
      <c r="F432" s="30"/>
      <c r="G432" s="30"/>
      <c r="H432" s="30"/>
      <c r="I432" s="30"/>
      <c r="J432" s="30"/>
      <c r="K432" s="30"/>
      <c r="L432" s="116"/>
    </row>
    <row r="433" spans="1:12">
      <c r="A433" s="29"/>
      <c r="B433" s="6"/>
      <c r="C433" s="30"/>
      <c r="D433" s="31"/>
      <c r="E433" s="30"/>
      <c r="F433" s="30"/>
      <c r="G433" s="30"/>
      <c r="H433" s="30"/>
      <c r="I433" s="30"/>
      <c r="J433" s="30"/>
      <c r="K433" s="30"/>
      <c r="L433" s="116"/>
    </row>
    <row r="434" spans="1:12">
      <c r="A434" s="29"/>
      <c r="B434" s="6"/>
      <c r="C434" s="30"/>
      <c r="D434" s="31"/>
      <c r="E434" s="30"/>
      <c r="F434" s="30"/>
      <c r="G434" s="30"/>
      <c r="H434" s="30"/>
      <c r="I434" s="30"/>
      <c r="J434" s="30"/>
      <c r="K434" s="30"/>
      <c r="L434" s="116"/>
    </row>
    <row r="435" spans="1:12">
      <c r="A435" s="29"/>
      <c r="B435" s="6"/>
      <c r="C435" s="30"/>
      <c r="D435" s="31"/>
      <c r="E435" s="30"/>
      <c r="F435" s="30"/>
      <c r="G435" s="30"/>
      <c r="H435" s="30"/>
      <c r="I435" s="30"/>
      <c r="J435" s="30"/>
      <c r="K435" s="30"/>
      <c r="L435" s="116"/>
    </row>
    <row r="436" spans="1:12">
      <c r="A436" s="29"/>
      <c r="B436" s="6"/>
      <c r="C436" s="30"/>
      <c r="D436" s="31"/>
      <c r="E436" s="30"/>
      <c r="F436" s="30"/>
      <c r="G436" s="30"/>
      <c r="H436" s="30"/>
      <c r="I436" s="30"/>
      <c r="J436" s="30"/>
      <c r="K436" s="30"/>
      <c r="L436" s="116"/>
    </row>
    <row r="437" spans="1:12">
      <c r="A437" s="29"/>
      <c r="B437" s="6"/>
      <c r="C437" s="30"/>
      <c r="D437" s="31"/>
      <c r="E437" s="30"/>
      <c r="F437" s="30"/>
      <c r="G437" s="30"/>
      <c r="H437" s="30"/>
      <c r="I437" s="30"/>
      <c r="J437" s="30"/>
      <c r="K437" s="30"/>
      <c r="L437" s="116"/>
    </row>
    <row r="438" spans="1:12">
      <c r="A438" s="29"/>
      <c r="B438" s="6"/>
      <c r="C438" s="30"/>
      <c r="D438" s="31"/>
      <c r="E438" s="30"/>
      <c r="F438" s="30"/>
      <c r="G438" s="30"/>
      <c r="H438" s="30"/>
      <c r="I438" s="30"/>
      <c r="J438" s="30"/>
      <c r="K438" s="30"/>
      <c r="L438" s="116"/>
    </row>
    <row r="439" spans="1:12">
      <c r="A439" s="29"/>
      <c r="B439" s="6"/>
      <c r="C439" s="30"/>
      <c r="D439" s="31"/>
      <c r="E439" s="30"/>
      <c r="F439" s="30"/>
      <c r="G439" s="30"/>
      <c r="H439" s="30"/>
      <c r="I439" s="30"/>
      <c r="J439" s="30"/>
      <c r="K439" s="30"/>
      <c r="L439" s="116"/>
    </row>
    <row r="440" spans="1:12">
      <c r="A440" s="29"/>
      <c r="B440" s="6"/>
      <c r="C440" s="30"/>
      <c r="D440" s="31"/>
      <c r="E440" s="30"/>
      <c r="F440" s="30"/>
      <c r="G440" s="30"/>
      <c r="H440" s="30"/>
      <c r="I440" s="30"/>
      <c r="J440" s="30"/>
      <c r="K440" s="30"/>
      <c r="L440" s="116"/>
    </row>
    <row r="441" spans="1:12">
      <c r="A441" s="29"/>
      <c r="B441" s="6"/>
      <c r="C441" s="30"/>
      <c r="D441" s="31"/>
      <c r="E441" s="30"/>
      <c r="F441" s="30"/>
      <c r="G441" s="30"/>
      <c r="H441" s="30"/>
      <c r="I441" s="30"/>
      <c r="J441" s="30"/>
      <c r="K441" s="30"/>
      <c r="L441" s="116"/>
    </row>
    <row r="442" spans="1:12">
      <c r="A442" s="29"/>
      <c r="B442" s="6"/>
      <c r="C442" s="30"/>
      <c r="D442" s="31"/>
      <c r="E442" s="30"/>
      <c r="F442" s="30"/>
      <c r="G442" s="30"/>
      <c r="H442" s="30"/>
      <c r="I442" s="30"/>
      <c r="J442" s="30"/>
      <c r="K442" s="30"/>
      <c r="L442" s="116"/>
    </row>
    <row r="443" spans="1:12">
      <c r="A443" s="29"/>
      <c r="B443" s="6"/>
      <c r="C443" s="30"/>
      <c r="D443" s="31"/>
      <c r="E443" s="30"/>
      <c r="F443" s="30"/>
      <c r="G443" s="30"/>
      <c r="H443" s="30"/>
      <c r="I443" s="30"/>
      <c r="J443" s="30"/>
      <c r="K443" s="30"/>
      <c r="L443" s="116"/>
    </row>
    <row r="444" spans="1:12">
      <c r="A444" s="29"/>
      <c r="B444" s="6"/>
      <c r="C444" s="30"/>
      <c r="D444" s="31"/>
      <c r="E444" s="30"/>
      <c r="F444" s="30"/>
      <c r="G444" s="30"/>
      <c r="H444" s="30"/>
      <c r="I444" s="30"/>
      <c r="J444" s="30"/>
      <c r="K444" s="30"/>
      <c r="L444" s="116"/>
    </row>
    <row r="445" spans="1:12">
      <c r="A445" s="29"/>
      <c r="B445" s="6"/>
      <c r="C445" s="30"/>
      <c r="D445" s="31"/>
      <c r="E445" s="30"/>
      <c r="F445" s="30"/>
      <c r="G445" s="30"/>
      <c r="H445" s="30"/>
      <c r="I445" s="30"/>
      <c r="J445" s="30"/>
      <c r="K445" s="30"/>
      <c r="L445" s="116"/>
    </row>
    <row r="446" spans="1:12">
      <c r="A446" s="29"/>
      <c r="B446" s="6"/>
      <c r="C446" s="30"/>
      <c r="D446" s="31"/>
      <c r="E446" s="30"/>
      <c r="F446" s="30"/>
      <c r="G446" s="30"/>
      <c r="H446" s="30"/>
      <c r="I446" s="30"/>
      <c r="J446" s="30"/>
      <c r="K446" s="30"/>
      <c r="L446" s="116"/>
    </row>
    <row r="447" spans="1:12">
      <c r="A447" s="29"/>
      <c r="B447" s="6"/>
      <c r="C447" s="30"/>
      <c r="D447" s="31"/>
      <c r="E447" s="30"/>
      <c r="F447" s="30"/>
      <c r="G447" s="30"/>
      <c r="H447" s="30"/>
      <c r="I447" s="30"/>
      <c r="J447" s="30"/>
      <c r="K447" s="30"/>
      <c r="L447" s="116"/>
    </row>
    <row r="448" spans="1:12">
      <c r="A448" s="29"/>
      <c r="B448" s="6"/>
      <c r="C448" s="30"/>
      <c r="D448" s="31"/>
      <c r="E448" s="30"/>
      <c r="F448" s="30"/>
      <c r="G448" s="30"/>
      <c r="H448" s="30"/>
      <c r="I448" s="30"/>
      <c r="J448" s="30"/>
      <c r="K448" s="30"/>
      <c r="L448" s="116"/>
    </row>
    <row r="449" spans="1:12">
      <c r="A449" s="29"/>
      <c r="B449" s="6"/>
      <c r="C449" s="30"/>
      <c r="D449" s="31"/>
      <c r="E449" s="30"/>
      <c r="F449" s="30"/>
      <c r="G449" s="30"/>
      <c r="H449" s="30"/>
      <c r="I449" s="30"/>
      <c r="J449" s="30"/>
      <c r="K449" s="30"/>
      <c r="L449" s="116"/>
    </row>
    <row r="450" spans="1:12">
      <c r="A450" s="29"/>
      <c r="B450" s="6"/>
      <c r="C450" s="30"/>
      <c r="D450" s="31"/>
      <c r="E450" s="30"/>
      <c r="F450" s="30"/>
      <c r="G450" s="30"/>
      <c r="H450" s="30"/>
      <c r="I450" s="30"/>
      <c r="J450" s="30"/>
      <c r="K450" s="30"/>
      <c r="L450" s="116"/>
    </row>
    <row r="451" spans="1:12">
      <c r="A451" s="29"/>
      <c r="B451" s="6"/>
      <c r="C451" s="30"/>
      <c r="D451" s="31"/>
      <c r="E451" s="30"/>
      <c r="F451" s="30"/>
      <c r="G451" s="30"/>
      <c r="H451" s="30"/>
      <c r="I451" s="30"/>
      <c r="J451" s="30"/>
      <c r="K451" s="30"/>
      <c r="L451" s="116"/>
    </row>
    <row r="452" spans="1:12">
      <c r="A452" s="29"/>
      <c r="B452" s="6"/>
      <c r="C452" s="30"/>
      <c r="D452" s="31"/>
      <c r="E452" s="30"/>
      <c r="F452" s="30"/>
      <c r="G452" s="30"/>
      <c r="H452" s="30"/>
      <c r="I452" s="30"/>
      <c r="J452" s="30"/>
      <c r="K452" s="30"/>
      <c r="L452" s="116"/>
    </row>
    <row r="453" spans="1:12">
      <c r="A453" s="29"/>
      <c r="B453" s="6"/>
      <c r="C453" s="30"/>
      <c r="D453" s="31"/>
      <c r="E453" s="30"/>
      <c r="F453" s="30"/>
      <c r="G453" s="30"/>
      <c r="H453" s="30"/>
      <c r="I453" s="30"/>
      <c r="J453" s="30"/>
      <c r="K453" s="30"/>
      <c r="L453" s="116"/>
    </row>
    <row r="454" spans="1:12">
      <c r="A454" s="29"/>
      <c r="B454" s="6"/>
      <c r="C454" s="30"/>
      <c r="D454" s="31"/>
      <c r="E454" s="30"/>
      <c r="F454" s="30"/>
      <c r="G454" s="30"/>
      <c r="H454" s="30"/>
      <c r="I454" s="30"/>
      <c r="J454" s="30"/>
      <c r="K454" s="30"/>
      <c r="L454" s="116"/>
    </row>
    <row r="455" spans="1:12">
      <c r="A455" s="29"/>
      <c r="B455" s="6"/>
      <c r="C455" s="30"/>
      <c r="D455" s="31"/>
      <c r="E455" s="30"/>
      <c r="F455" s="30"/>
      <c r="G455" s="30"/>
      <c r="H455" s="30"/>
      <c r="I455" s="30"/>
      <c r="J455" s="30"/>
      <c r="K455" s="30"/>
      <c r="L455" s="116"/>
    </row>
    <row r="456" spans="1:12">
      <c r="A456" s="29"/>
      <c r="B456" s="6"/>
      <c r="C456" s="30"/>
      <c r="D456" s="31"/>
      <c r="E456" s="30"/>
      <c r="F456" s="30"/>
      <c r="G456" s="30"/>
      <c r="H456" s="30"/>
      <c r="I456" s="30"/>
      <c r="J456" s="30"/>
      <c r="K456" s="30"/>
      <c r="L456" s="116"/>
    </row>
    <row r="457" spans="1:12">
      <c r="A457" s="29"/>
      <c r="B457" s="6"/>
      <c r="C457" s="30"/>
      <c r="D457" s="31"/>
      <c r="E457" s="30"/>
      <c r="F457" s="30"/>
      <c r="G457" s="30"/>
      <c r="H457" s="30"/>
      <c r="I457" s="30"/>
      <c r="J457" s="30"/>
      <c r="K457" s="30"/>
      <c r="L457" s="116"/>
    </row>
    <row r="458" spans="1:12">
      <c r="A458" s="29"/>
      <c r="B458" s="6"/>
      <c r="C458" s="30"/>
      <c r="D458" s="31"/>
      <c r="E458" s="30"/>
      <c r="F458" s="30"/>
      <c r="G458" s="30"/>
      <c r="H458" s="30"/>
      <c r="I458" s="30"/>
      <c r="J458" s="30"/>
      <c r="K458" s="30"/>
      <c r="L458" s="116"/>
    </row>
    <row r="459" spans="1:12">
      <c r="A459" s="29"/>
      <c r="B459" s="6"/>
      <c r="C459" s="30"/>
      <c r="D459" s="31"/>
      <c r="E459" s="30"/>
      <c r="F459" s="30"/>
      <c r="G459" s="30"/>
      <c r="H459" s="30"/>
      <c r="I459" s="30"/>
      <c r="J459" s="30"/>
      <c r="K459" s="30"/>
      <c r="L459" s="116"/>
    </row>
    <row r="460" spans="1:12">
      <c r="A460" s="29"/>
      <c r="B460" s="6"/>
      <c r="C460" s="30"/>
      <c r="D460" s="31"/>
      <c r="E460" s="30"/>
      <c r="F460" s="30"/>
      <c r="G460" s="30"/>
      <c r="H460" s="30"/>
      <c r="I460" s="30"/>
      <c r="J460" s="30"/>
      <c r="K460" s="30"/>
      <c r="L460" s="116"/>
    </row>
    <row r="461" spans="1:12">
      <c r="A461" s="29"/>
      <c r="B461" s="6"/>
      <c r="C461" s="30"/>
      <c r="D461" s="31"/>
      <c r="E461" s="30"/>
      <c r="F461" s="30"/>
      <c r="G461" s="30"/>
      <c r="H461" s="30"/>
      <c r="I461" s="30"/>
      <c r="J461" s="30"/>
      <c r="K461" s="30"/>
      <c r="L461" s="116"/>
    </row>
    <row r="462" spans="1:12">
      <c r="A462" s="29"/>
      <c r="B462" s="6"/>
      <c r="C462" s="30"/>
      <c r="D462" s="31"/>
      <c r="E462" s="30"/>
      <c r="F462" s="30"/>
      <c r="G462" s="30"/>
      <c r="H462" s="30"/>
      <c r="I462" s="30"/>
      <c r="J462" s="30"/>
      <c r="K462" s="30"/>
      <c r="L462" s="116"/>
    </row>
    <row r="463" spans="1:12">
      <c r="A463" s="29"/>
      <c r="B463" s="6"/>
      <c r="C463" s="30"/>
      <c r="D463" s="31"/>
      <c r="E463" s="30"/>
      <c r="F463" s="30"/>
      <c r="G463" s="30"/>
      <c r="H463" s="30"/>
      <c r="I463" s="30"/>
      <c r="J463" s="30"/>
      <c r="K463" s="30"/>
      <c r="L463" s="116"/>
    </row>
    <row r="464" spans="1:12">
      <c r="A464" s="29"/>
      <c r="B464" s="6"/>
      <c r="C464" s="30"/>
      <c r="D464" s="31"/>
      <c r="E464" s="30"/>
      <c r="F464" s="30"/>
      <c r="G464" s="30"/>
      <c r="H464" s="30"/>
      <c r="I464" s="30"/>
      <c r="J464" s="30"/>
      <c r="K464" s="30"/>
      <c r="L464" s="116"/>
    </row>
    <row r="465" spans="1:12">
      <c r="A465" s="29"/>
      <c r="B465" s="6"/>
      <c r="C465" s="30"/>
      <c r="D465" s="31"/>
      <c r="E465" s="30"/>
      <c r="F465" s="30"/>
      <c r="G465" s="30"/>
      <c r="H465" s="30"/>
      <c r="I465" s="30"/>
      <c r="J465" s="30"/>
      <c r="K465" s="30"/>
      <c r="L465" s="116"/>
    </row>
    <row r="466" spans="1:12">
      <c r="A466" s="29"/>
      <c r="B466" s="6"/>
      <c r="C466" s="30"/>
      <c r="D466" s="31"/>
      <c r="E466" s="30"/>
      <c r="F466" s="30"/>
      <c r="G466" s="30"/>
      <c r="H466" s="30"/>
      <c r="I466" s="30"/>
      <c r="J466" s="30"/>
      <c r="K466" s="30"/>
      <c r="L466" s="116"/>
    </row>
    <row r="467" spans="1:12">
      <c r="A467" s="29"/>
      <c r="B467" s="6"/>
      <c r="C467" s="30"/>
      <c r="D467" s="31"/>
      <c r="E467" s="30"/>
      <c r="F467" s="30"/>
      <c r="G467" s="30"/>
      <c r="H467" s="30"/>
      <c r="I467" s="30"/>
      <c r="J467" s="30"/>
      <c r="K467" s="30"/>
      <c r="L467" s="116"/>
    </row>
    <row r="468" spans="1:12">
      <c r="A468" s="29"/>
      <c r="B468" s="6"/>
      <c r="C468" s="30"/>
      <c r="D468" s="31"/>
      <c r="E468" s="30"/>
      <c r="F468" s="30"/>
      <c r="G468" s="30"/>
      <c r="H468" s="30"/>
      <c r="I468" s="30"/>
      <c r="J468" s="30"/>
      <c r="K468" s="30"/>
      <c r="L468" s="116"/>
    </row>
    <row r="469" spans="1:12">
      <c r="A469" s="29"/>
      <c r="B469" s="6"/>
      <c r="C469" s="30"/>
      <c r="D469" s="31"/>
      <c r="E469" s="30"/>
      <c r="F469" s="30"/>
      <c r="G469" s="30"/>
      <c r="H469" s="30"/>
      <c r="I469" s="30"/>
      <c r="J469" s="30"/>
      <c r="K469" s="30"/>
      <c r="L469" s="116"/>
    </row>
    <row r="470" spans="1:12">
      <c r="A470" s="29"/>
      <c r="B470" s="6"/>
      <c r="C470" s="30"/>
      <c r="D470" s="31"/>
      <c r="E470" s="30"/>
      <c r="F470" s="30"/>
      <c r="G470" s="30"/>
      <c r="H470" s="30"/>
      <c r="I470" s="30"/>
      <c r="J470" s="30"/>
      <c r="K470" s="30"/>
      <c r="L470" s="116"/>
    </row>
    <row r="471" spans="1:12">
      <c r="A471" s="29"/>
      <c r="B471" s="6"/>
      <c r="C471" s="30"/>
      <c r="D471" s="31"/>
      <c r="E471" s="30"/>
      <c r="F471" s="30"/>
      <c r="G471" s="30"/>
      <c r="H471" s="30"/>
      <c r="I471" s="30"/>
      <c r="J471" s="30"/>
      <c r="K471" s="30"/>
      <c r="L471" s="116"/>
    </row>
    <row r="472" spans="1:12">
      <c r="A472" s="29"/>
      <c r="B472" s="6"/>
      <c r="C472" s="30"/>
      <c r="D472" s="31"/>
      <c r="E472" s="30"/>
      <c r="F472" s="30"/>
      <c r="G472" s="30"/>
      <c r="H472" s="30"/>
      <c r="I472" s="30"/>
      <c r="J472" s="30"/>
      <c r="K472" s="30"/>
      <c r="L472" s="116"/>
    </row>
    <row r="473" spans="1:12">
      <c r="A473" s="29"/>
      <c r="B473" s="6"/>
      <c r="C473" s="30"/>
      <c r="D473" s="31"/>
      <c r="E473" s="30"/>
      <c r="F473" s="30"/>
      <c r="G473" s="30"/>
      <c r="H473" s="30"/>
      <c r="I473" s="30"/>
      <c r="J473" s="30"/>
      <c r="K473" s="30"/>
      <c r="L473" s="116"/>
    </row>
    <row r="474" spans="1:12">
      <c r="A474" s="29"/>
      <c r="B474" s="6"/>
      <c r="C474" s="30"/>
      <c r="D474" s="31"/>
      <c r="E474" s="30"/>
      <c r="F474" s="30"/>
      <c r="G474" s="30"/>
      <c r="H474" s="30"/>
      <c r="I474" s="30"/>
      <c r="J474" s="30"/>
      <c r="K474" s="30"/>
      <c r="L474" s="116"/>
    </row>
    <row r="475" spans="1:12">
      <c r="A475" s="29"/>
      <c r="B475" s="6"/>
      <c r="C475" s="30"/>
      <c r="D475" s="31"/>
      <c r="E475" s="30"/>
      <c r="F475" s="30"/>
      <c r="G475" s="30"/>
      <c r="H475" s="30"/>
      <c r="I475" s="30"/>
      <c r="J475" s="30"/>
      <c r="K475" s="30"/>
      <c r="L475" s="116"/>
    </row>
    <row r="476" spans="1:12">
      <c r="A476" s="29"/>
      <c r="B476" s="6"/>
      <c r="C476" s="30"/>
      <c r="D476" s="31"/>
      <c r="E476" s="30"/>
      <c r="F476" s="30"/>
      <c r="G476" s="30"/>
      <c r="H476" s="30"/>
      <c r="I476" s="30"/>
      <c r="J476" s="30"/>
      <c r="K476" s="30"/>
      <c r="L476" s="116"/>
    </row>
    <row r="477" spans="1:12">
      <c r="A477" s="29"/>
      <c r="B477" s="6"/>
      <c r="C477" s="30"/>
      <c r="D477" s="31"/>
      <c r="E477" s="30"/>
      <c r="F477" s="30"/>
      <c r="G477" s="30"/>
      <c r="H477" s="30"/>
      <c r="I477" s="30"/>
      <c r="J477" s="30"/>
      <c r="K477" s="30"/>
      <c r="L477" s="116"/>
    </row>
    <row r="478" spans="1:12">
      <c r="A478" s="29"/>
      <c r="B478" s="6"/>
      <c r="C478" s="30"/>
      <c r="D478" s="31"/>
      <c r="E478" s="30"/>
      <c r="F478" s="30"/>
      <c r="G478" s="30"/>
      <c r="H478" s="30"/>
      <c r="I478" s="30"/>
      <c r="J478" s="30"/>
      <c r="K478" s="30"/>
      <c r="L478" s="116"/>
    </row>
    <row r="479" spans="1:12">
      <c r="A479" s="29"/>
      <c r="B479" s="6"/>
      <c r="C479" s="30"/>
      <c r="D479" s="31"/>
      <c r="E479" s="30"/>
      <c r="F479" s="30"/>
      <c r="G479" s="30"/>
      <c r="H479" s="30"/>
      <c r="I479" s="30"/>
      <c r="J479" s="30"/>
      <c r="K479" s="30"/>
      <c r="L479" s="116"/>
    </row>
    <row r="480" spans="1:12">
      <c r="A480" s="29"/>
      <c r="B480" s="6"/>
      <c r="C480" s="30"/>
      <c r="D480" s="31"/>
      <c r="E480" s="30"/>
      <c r="F480" s="30"/>
      <c r="G480" s="30"/>
      <c r="H480" s="30"/>
      <c r="I480" s="30"/>
      <c r="J480" s="30"/>
      <c r="K480" s="30"/>
      <c r="L480" s="116"/>
    </row>
    <row r="481" spans="1:12">
      <c r="A481" s="29"/>
      <c r="B481" s="6"/>
      <c r="C481" s="30"/>
      <c r="D481" s="31"/>
      <c r="E481" s="30"/>
      <c r="F481" s="30"/>
      <c r="G481" s="30"/>
      <c r="H481" s="30"/>
      <c r="I481" s="30"/>
      <c r="J481" s="30"/>
      <c r="K481" s="30"/>
      <c r="L481" s="116"/>
    </row>
    <row r="482" spans="1:12">
      <c r="A482" s="29"/>
      <c r="B482" s="6"/>
      <c r="C482" s="30"/>
      <c r="D482" s="31"/>
      <c r="E482" s="30"/>
      <c r="F482" s="30"/>
      <c r="G482" s="30"/>
      <c r="H482" s="30"/>
      <c r="I482" s="30"/>
      <c r="J482" s="30"/>
      <c r="K482" s="30"/>
      <c r="L482" s="116"/>
    </row>
    <row r="483" spans="1:12">
      <c r="A483" s="29"/>
      <c r="B483" s="6"/>
      <c r="C483" s="30"/>
      <c r="D483" s="31"/>
      <c r="E483" s="30"/>
      <c r="F483" s="30"/>
      <c r="G483" s="30"/>
      <c r="H483" s="30"/>
      <c r="I483" s="30"/>
      <c r="J483" s="30"/>
      <c r="K483" s="30"/>
      <c r="L483" s="116"/>
    </row>
    <row r="484" spans="1:12">
      <c r="A484" s="29"/>
      <c r="B484" s="6"/>
      <c r="C484" s="30"/>
      <c r="D484" s="31"/>
      <c r="E484" s="30"/>
      <c r="F484" s="30"/>
      <c r="G484" s="30"/>
      <c r="H484" s="30"/>
      <c r="I484" s="30"/>
      <c r="J484" s="30"/>
      <c r="K484" s="30"/>
      <c r="L484" s="116"/>
    </row>
    <row r="485" spans="1:12">
      <c r="A485" s="29"/>
      <c r="B485" s="6"/>
      <c r="C485" s="30"/>
      <c r="D485" s="31"/>
      <c r="E485" s="30"/>
      <c r="F485" s="30"/>
      <c r="G485" s="30"/>
      <c r="H485" s="30"/>
      <c r="I485" s="30"/>
      <c r="J485" s="30"/>
      <c r="K485" s="30"/>
      <c r="L485" s="116"/>
    </row>
    <row r="486" spans="1:12">
      <c r="A486" s="29"/>
      <c r="B486" s="6"/>
      <c r="C486" s="30"/>
      <c r="D486" s="31"/>
      <c r="E486" s="30"/>
      <c r="F486" s="30"/>
      <c r="G486" s="30"/>
      <c r="H486" s="30"/>
      <c r="I486" s="30"/>
      <c r="J486" s="30"/>
      <c r="K486" s="30"/>
      <c r="L486" s="116"/>
    </row>
    <row r="487" spans="1:12">
      <c r="A487" s="29"/>
      <c r="B487" s="6"/>
      <c r="C487" s="30"/>
      <c r="D487" s="31"/>
      <c r="E487" s="30"/>
      <c r="F487" s="30"/>
      <c r="G487" s="30"/>
      <c r="H487" s="30"/>
      <c r="I487" s="30"/>
      <c r="J487" s="30"/>
      <c r="K487" s="30"/>
      <c r="L487" s="116"/>
    </row>
    <row r="488" spans="1:12">
      <c r="A488" s="29"/>
      <c r="B488" s="6"/>
      <c r="C488" s="30"/>
      <c r="D488" s="31"/>
      <c r="E488" s="30"/>
      <c r="F488" s="30"/>
      <c r="G488" s="30"/>
      <c r="H488" s="30"/>
      <c r="I488" s="30"/>
      <c r="J488" s="30"/>
      <c r="K488" s="30"/>
      <c r="L488" s="116"/>
    </row>
    <row r="489" spans="1:12">
      <c r="A489" s="29"/>
      <c r="B489" s="6"/>
      <c r="C489" s="30"/>
      <c r="D489" s="31"/>
      <c r="E489" s="30"/>
      <c r="F489" s="30"/>
      <c r="G489" s="30"/>
      <c r="H489" s="30"/>
      <c r="I489" s="30"/>
      <c r="J489" s="30"/>
      <c r="K489" s="30"/>
      <c r="L489" s="116"/>
    </row>
    <row r="490" spans="1:12">
      <c r="A490" s="29"/>
      <c r="B490" s="6"/>
      <c r="C490" s="30"/>
      <c r="D490" s="31"/>
      <c r="E490" s="30"/>
      <c r="F490" s="30"/>
      <c r="G490" s="30"/>
      <c r="H490" s="30"/>
      <c r="I490" s="30"/>
      <c r="J490" s="30"/>
      <c r="K490" s="30"/>
      <c r="L490" s="116"/>
    </row>
    <row r="491" spans="1:12">
      <c r="A491" s="29"/>
      <c r="B491" s="6"/>
      <c r="C491" s="30"/>
      <c r="D491" s="31"/>
      <c r="E491" s="30"/>
      <c r="F491" s="30"/>
      <c r="G491" s="30"/>
      <c r="H491" s="30"/>
      <c r="I491" s="30"/>
      <c r="J491" s="30"/>
      <c r="K491" s="30"/>
      <c r="L491" s="116"/>
    </row>
    <row r="492" spans="1:12">
      <c r="A492" s="29"/>
      <c r="B492" s="6"/>
      <c r="C492" s="30"/>
      <c r="D492" s="31"/>
      <c r="E492" s="30"/>
      <c r="F492" s="30"/>
      <c r="G492" s="30"/>
      <c r="H492" s="30"/>
      <c r="I492" s="30"/>
      <c r="J492" s="30"/>
      <c r="K492" s="30"/>
      <c r="L492" s="116"/>
    </row>
    <row r="493" spans="1:12">
      <c r="A493" s="29"/>
      <c r="B493" s="6"/>
      <c r="C493" s="30"/>
      <c r="D493" s="31"/>
      <c r="E493" s="30"/>
      <c r="F493" s="30"/>
      <c r="G493" s="30"/>
      <c r="H493" s="30"/>
      <c r="I493" s="30"/>
      <c r="J493" s="30"/>
      <c r="K493" s="30"/>
      <c r="L493" s="116"/>
    </row>
    <row r="494" spans="1:12">
      <c r="A494" s="29"/>
      <c r="B494" s="6"/>
      <c r="C494" s="30"/>
      <c r="D494" s="31"/>
      <c r="E494" s="30"/>
      <c r="F494" s="30"/>
      <c r="G494" s="30"/>
      <c r="H494" s="30"/>
      <c r="I494" s="30"/>
      <c r="J494" s="30"/>
      <c r="K494" s="30"/>
      <c r="L494" s="116"/>
    </row>
    <row r="495" spans="1:12">
      <c r="A495" s="29"/>
      <c r="B495" s="6"/>
      <c r="C495" s="30"/>
      <c r="D495" s="31"/>
      <c r="E495" s="30"/>
      <c r="F495" s="30"/>
      <c r="G495" s="30"/>
      <c r="H495" s="30"/>
      <c r="I495" s="30"/>
      <c r="J495" s="30"/>
      <c r="K495" s="30"/>
      <c r="L495" s="116"/>
    </row>
    <row r="496" spans="1:12">
      <c r="A496" s="29"/>
      <c r="B496" s="6"/>
      <c r="C496" s="30"/>
      <c r="D496" s="31"/>
      <c r="E496" s="30"/>
      <c r="F496" s="30"/>
      <c r="G496" s="30"/>
      <c r="H496" s="30"/>
      <c r="I496" s="30"/>
      <c r="J496" s="30"/>
      <c r="K496" s="30"/>
      <c r="L496" s="116"/>
    </row>
    <row r="497" spans="1:12">
      <c r="A497" s="29"/>
      <c r="B497" s="6"/>
      <c r="C497" s="30"/>
      <c r="D497" s="31"/>
      <c r="E497" s="30"/>
      <c r="F497" s="30"/>
      <c r="G497" s="30"/>
      <c r="H497" s="30"/>
      <c r="I497" s="30"/>
      <c r="J497" s="30"/>
      <c r="K497" s="30"/>
      <c r="L497" s="116"/>
    </row>
    <row r="498" spans="1:12">
      <c r="A498" s="29"/>
      <c r="B498" s="6"/>
      <c r="C498" s="30"/>
      <c r="D498" s="31"/>
      <c r="E498" s="30"/>
      <c r="F498" s="30"/>
      <c r="G498" s="30"/>
      <c r="H498" s="30"/>
      <c r="I498" s="30"/>
      <c r="J498" s="30"/>
      <c r="K498" s="30"/>
      <c r="L498" s="116"/>
    </row>
    <row r="499" spans="1:12">
      <c r="A499" s="29"/>
      <c r="B499" s="6"/>
      <c r="C499" s="30"/>
      <c r="D499" s="31"/>
      <c r="E499" s="30"/>
      <c r="F499" s="30"/>
      <c r="G499" s="30"/>
      <c r="H499" s="30"/>
      <c r="I499" s="30"/>
      <c r="J499" s="30"/>
      <c r="K499" s="30"/>
      <c r="L499" s="116"/>
    </row>
    <row r="500" spans="1:12">
      <c r="A500" s="29"/>
      <c r="B500" s="6"/>
      <c r="C500" s="30"/>
      <c r="D500" s="31"/>
      <c r="E500" s="30"/>
      <c r="F500" s="30"/>
      <c r="G500" s="30"/>
      <c r="H500" s="30"/>
      <c r="I500" s="30"/>
      <c r="J500" s="30"/>
      <c r="K500" s="30"/>
      <c r="L500" s="116"/>
    </row>
    <row r="501" spans="1:12">
      <c r="A501" s="29"/>
      <c r="B501" s="6"/>
      <c r="C501" s="30"/>
      <c r="D501" s="31"/>
      <c r="E501" s="30"/>
      <c r="F501" s="30"/>
      <c r="G501" s="30"/>
      <c r="H501" s="30"/>
      <c r="I501" s="30"/>
      <c r="J501" s="30"/>
      <c r="K501" s="30"/>
      <c r="L501" s="116"/>
    </row>
    <row r="502" spans="1:12">
      <c r="A502" s="29"/>
      <c r="B502" s="6"/>
      <c r="C502" s="30"/>
      <c r="D502" s="31"/>
      <c r="E502" s="30"/>
      <c r="F502" s="30"/>
      <c r="G502" s="30"/>
      <c r="H502" s="30"/>
      <c r="I502" s="30"/>
      <c r="J502" s="30"/>
      <c r="K502" s="30"/>
      <c r="L502" s="116"/>
    </row>
    <row r="503" spans="1:12">
      <c r="A503" s="29"/>
      <c r="B503" s="6"/>
      <c r="C503" s="30"/>
      <c r="D503" s="31"/>
      <c r="E503" s="30"/>
      <c r="F503" s="30"/>
      <c r="G503" s="30"/>
      <c r="H503" s="30"/>
      <c r="I503" s="30"/>
      <c r="J503" s="30"/>
      <c r="K503" s="30"/>
      <c r="L503" s="116"/>
    </row>
    <row r="504" spans="1:12">
      <c r="A504" s="29"/>
      <c r="B504" s="6"/>
      <c r="C504" s="30"/>
      <c r="D504" s="31"/>
      <c r="E504" s="30"/>
      <c r="F504" s="30"/>
      <c r="G504" s="30"/>
      <c r="H504" s="30"/>
      <c r="I504" s="30"/>
      <c r="J504" s="30"/>
      <c r="K504" s="30"/>
      <c r="L504" s="116"/>
    </row>
    <row r="505" spans="1:12">
      <c r="A505" s="29"/>
      <c r="B505" s="6"/>
      <c r="C505" s="30"/>
      <c r="D505" s="31"/>
      <c r="E505" s="30"/>
      <c r="F505" s="30"/>
      <c r="G505" s="30"/>
      <c r="H505" s="30"/>
      <c r="I505" s="30"/>
      <c r="J505" s="30"/>
      <c r="K505" s="30"/>
      <c r="L505" s="116"/>
    </row>
    <row r="506" spans="1:12">
      <c r="A506" s="29"/>
      <c r="B506" s="6"/>
      <c r="C506" s="30"/>
      <c r="D506" s="31"/>
      <c r="E506" s="30"/>
      <c r="F506" s="30"/>
      <c r="G506" s="30"/>
      <c r="H506" s="30"/>
      <c r="I506" s="30"/>
      <c r="J506" s="30"/>
      <c r="K506" s="30"/>
      <c r="L506" s="116"/>
    </row>
    <row r="507" spans="1:12">
      <c r="A507" s="29"/>
      <c r="B507" s="6"/>
      <c r="C507" s="30"/>
      <c r="D507" s="31"/>
      <c r="E507" s="30"/>
      <c r="F507" s="30"/>
      <c r="G507" s="30"/>
      <c r="H507" s="30"/>
      <c r="I507" s="30"/>
      <c r="J507" s="30"/>
      <c r="K507" s="30"/>
      <c r="L507" s="116"/>
    </row>
    <row r="508" spans="1:12">
      <c r="A508" s="29"/>
      <c r="B508" s="6"/>
      <c r="C508" s="30"/>
      <c r="D508" s="31"/>
      <c r="E508" s="30"/>
      <c r="F508" s="30"/>
      <c r="G508" s="30"/>
      <c r="H508" s="30"/>
      <c r="I508" s="30"/>
      <c r="J508" s="30"/>
      <c r="K508" s="30"/>
      <c r="L508" s="116"/>
    </row>
    <row r="509" spans="1:12">
      <c r="A509" s="29"/>
      <c r="B509" s="6"/>
      <c r="C509" s="30"/>
      <c r="D509" s="31"/>
      <c r="E509" s="30"/>
      <c r="F509" s="30"/>
      <c r="G509" s="30"/>
      <c r="H509" s="30"/>
      <c r="I509" s="30"/>
      <c r="J509" s="30"/>
      <c r="K509" s="30"/>
      <c r="L509" s="116"/>
    </row>
    <row r="510" spans="1:12">
      <c r="A510" s="29"/>
      <c r="B510" s="6"/>
      <c r="C510" s="30"/>
      <c r="D510" s="31"/>
      <c r="E510" s="30"/>
      <c r="F510" s="30"/>
      <c r="G510" s="30"/>
      <c r="H510" s="30"/>
      <c r="I510" s="30"/>
      <c r="J510" s="30"/>
      <c r="K510" s="30"/>
      <c r="L510" s="116"/>
    </row>
    <row r="511" spans="1:12">
      <c r="A511" s="29"/>
      <c r="B511" s="6"/>
      <c r="C511" s="30"/>
      <c r="D511" s="31"/>
      <c r="E511" s="30"/>
      <c r="F511" s="30"/>
      <c r="G511" s="30"/>
      <c r="H511" s="30"/>
      <c r="I511" s="30"/>
      <c r="J511" s="30"/>
      <c r="K511" s="30"/>
      <c r="L511" s="116"/>
    </row>
    <row r="512" spans="1:12">
      <c r="A512" s="29"/>
      <c r="B512" s="6"/>
      <c r="C512" s="30"/>
      <c r="D512" s="31"/>
      <c r="E512" s="30"/>
      <c r="F512" s="30"/>
      <c r="G512" s="30"/>
      <c r="H512" s="30"/>
      <c r="I512" s="30"/>
      <c r="J512" s="30"/>
      <c r="K512" s="30"/>
      <c r="L512" s="116"/>
    </row>
    <row r="513" spans="1:12">
      <c r="A513" s="29"/>
      <c r="B513" s="6"/>
      <c r="C513" s="30"/>
      <c r="D513" s="31"/>
      <c r="E513" s="30"/>
      <c r="F513" s="30"/>
      <c r="G513" s="30"/>
      <c r="H513" s="30"/>
      <c r="I513" s="30"/>
      <c r="J513" s="30"/>
      <c r="K513" s="30"/>
      <c r="L513" s="116"/>
    </row>
    <row r="514" spans="1:12">
      <c r="A514" s="29"/>
      <c r="B514" s="6"/>
      <c r="C514" s="30"/>
      <c r="D514" s="31"/>
      <c r="E514" s="30"/>
      <c r="F514" s="30"/>
      <c r="G514" s="30"/>
      <c r="H514" s="30"/>
      <c r="I514" s="30"/>
      <c r="J514" s="30"/>
      <c r="K514" s="30"/>
      <c r="L514" s="116"/>
    </row>
    <row r="515" spans="1:12">
      <c r="A515" s="29"/>
      <c r="B515" s="6"/>
      <c r="C515" s="30"/>
      <c r="D515" s="31"/>
      <c r="E515" s="30"/>
      <c r="F515" s="30"/>
      <c r="G515" s="30"/>
      <c r="H515" s="30"/>
      <c r="I515" s="30"/>
      <c r="J515" s="30"/>
      <c r="K515" s="30"/>
      <c r="L515" s="116"/>
    </row>
    <row r="516" spans="1:12">
      <c r="A516" s="29"/>
      <c r="B516" s="6"/>
      <c r="C516" s="30"/>
      <c r="D516" s="31"/>
      <c r="E516" s="30"/>
      <c r="F516" s="30"/>
      <c r="G516" s="30"/>
      <c r="H516" s="30"/>
      <c r="I516" s="30"/>
      <c r="J516" s="30"/>
      <c r="K516" s="30"/>
      <c r="L516" s="116"/>
    </row>
    <row r="517" spans="1:12">
      <c r="A517" s="29"/>
      <c r="B517" s="6"/>
      <c r="C517" s="30"/>
      <c r="D517" s="31"/>
      <c r="E517" s="30"/>
      <c r="F517" s="30"/>
      <c r="G517" s="30"/>
      <c r="H517" s="30"/>
      <c r="I517" s="30"/>
      <c r="J517" s="30"/>
      <c r="K517" s="30"/>
      <c r="L517" s="116"/>
    </row>
    <row r="518" spans="1:12">
      <c r="A518" s="29"/>
      <c r="B518" s="6"/>
      <c r="C518" s="30"/>
      <c r="D518" s="31"/>
      <c r="E518" s="30"/>
      <c r="F518" s="30"/>
      <c r="G518" s="30"/>
      <c r="H518" s="30"/>
      <c r="I518" s="30"/>
      <c r="J518" s="30"/>
      <c r="K518" s="30"/>
      <c r="L518" s="116"/>
    </row>
    <row r="519" spans="1:12">
      <c r="A519" s="29"/>
      <c r="B519" s="6"/>
      <c r="C519" s="30"/>
      <c r="D519" s="31"/>
      <c r="E519" s="30"/>
      <c r="F519" s="30"/>
      <c r="G519" s="30"/>
      <c r="H519" s="30"/>
      <c r="I519" s="30"/>
      <c r="J519" s="30"/>
      <c r="K519" s="30"/>
      <c r="L519" s="116"/>
    </row>
    <row r="520" spans="1:12">
      <c r="A520" s="29"/>
      <c r="B520" s="6"/>
      <c r="C520" s="30"/>
      <c r="D520" s="31"/>
      <c r="E520" s="30"/>
      <c r="F520" s="30"/>
      <c r="G520" s="30"/>
      <c r="H520" s="30"/>
      <c r="I520" s="30"/>
      <c r="J520" s="30"/>
      <c r="K520" s="30"/>
      <c r="L520" s="116"/>
    </row>
    <row r="521" spans="1:12">
      <c r="A521" s="29"/>
      <c r="B521" s="6"/>
      <c r="C521" s="30"/>
      <c r="D521" s="31"/>
      <c r="E521" s="30"/>
      <c r="F521" s="30"/>
      <c r="G521" s="30"/>
      <c r="H521" s="30"/>
      <c r="I521" s="30"/>
      <c r="J521" s="30"/>
      <c r="K521" s="30"/>
      <c r="L521" s="116"/>
    </row>
    <row r="522" spans="1:12">
      <c r="A522" s="29"/>
      <c r="B522" s="6"/>
      <c r="C522" s="30"/>
      <c r="D522" s="31"/>
      <c r="E522" s="30"/>
      <c r="F522" s="30"/>
      <c r="G522" s="30"/>
      <c r="H522" s="30"/>
      <c r="I522" s="30"/>
      <c r="J522" s="30"/>
      <c r="K522" s="30"/>
      <c r="L522" s="116"/>
    </row>
    <row r="523" spans="1:12">
      <c r="A523" s="29"/>
      <c r="B523" s="6"/>
      <c r="C523" s="30"/>
      <c r="D523" s="31"/>
      <c r="E523" s="30"/>
      <c r="F523" s="30"/>
      <c r="G523" s="30"/>
      <c r="H523" s="30"/>
      <c r="I523" s="30"/>
      <c r="J523" s="30"/>
      <c r="K523" s="30"/>
      <c r="L523" s="116"/>
    </row>
    <row r="524" spans="1:12">
      <c r="A524" s="29"/>
      <c r="B524" s="6"/>
      <c r="C524" s="30"/>
      <c r="D524" s="31"/>
      <c r="E524" s="30"/>
      <c r="F524" s="30"/>
      <c r="G524" s="30"/>
      <c r="H524" s="30"/>
      <c r="I524" s="30"/>
      <c r="J524" s="30"/>
      <c r="K524" s="30"/>
      <c r="L524" s="116"/>
    </row>
    <row r="525" spans="1:12">
      <c r="A525" s="29"/>
      <c r="B525" s="6"/>
      <c r="C525" s="30"/>
      <c r="D525" s="31"/>
      <c r="E525" s="30"/>
      <c r="F525" s="30"/>
      <c r="G525" s="30"/>
      <c r="H525" s="30"/>
      <c r="I525" s="30"/>
      <c r="J525" s="30"/>
      <c r="K525" s="30"/>
      <c r="L525" s="116"/>
    </row>
    <row r="526" spans="1:12">
      <c r="A526" s="29"/>
      <c r="B526" s="6"/>
      <c r="C526" s="30"/>
      <c r="D526" s="31"/>
      <c r="E526" s="30"/>
      <c r="F526" s="30"/>
      <c r="G526" s="30"/>
      <c r="H526" s="30"/>
      <c r="I526" s="30"/>
      <c r="J526" s="30"/>
      <c r="K526" s="30"/>
      <c r="L526" s="116"/>
    </row>
    <row r="527" spans="1:12">
      <c r="A527" s="29"/>
      <c r="B527" s="6"/>
      <c r="C527" s="30"/>
      <c r="D527" s="31"/>
      <c r="E527" s="30"/>
      <c r="F527" s="30"/>
      <c r="G527" s="30"/>
      <c r="H527" s="30"/>
      <c r="I527" s="30"/>
      <c r="J527" s="30"/>
      <c r="K527" s="30"/>
      <c r="L527" s="116"/>
    </row>
    <row r="528" spans="1:12">
      <c r="A528" s="29"/>
      <c r="B528" s="6"/>
      <c r="C528" s="30"/>
      <c r="D528" s="31"/>
      <c r="E528" s="30"/>
      <c r="F528" s="30"/>
      <c r="G528" s="30"/>
      <c r="H528" s="30"/>
      <c r="I528" s="30"/>
      <c r="J528" s="30"/>
      <c r="K528" s="30"/>
      <c r="L528" s="116"/>
    </row>
    <row r="529" spans="1:12">
      <c r="A529" s="29"/>
      <c r="B529" s="6"/>
      <c r="C529" s="30"/>
      <c r="D529" s="31"/>
      <c r="E529" s="30"/>
      <c r="F529" s="30"/>
      <c r="G529" s="30"/>
      <c r="H529" s="30"/>
      <c r="I529" s="30"/>
      <c r="J529" s="30"/>
      <c r="K529" s="30"/>
      <c r="L529" s="116"/>
    </row>
    <row r="530" spans="1:12">
      <c r="A530" s="29"/>
      <c r="B530" s="6"/>
      <c r="C530" s="30"/>
      <c r="D530" s="31"/>
      <c r="E530" s="30"/>
      <c r="F530" s="30"/>
      <c r="G530" s="30"/>
      <c r="H530" s="30"/>
      <c r="I530" s="30"/>
      <c r="J530" s="30"/>
      <c r="K530" s="30"/>
      <c r="L530" s="116"/>
    </row>
    <row r="531" spans="1:12">
      <c r="A531" s="29"/>
      <c r="B531" s="6"/>
      <c r="C531" s="30"/>
      <c r="D531" s="31"/>
      <c r="E531" s="30"/>
      <c r="F531" s="30"/>
      <c r="G531" s="30"/>
      <c r="H531" s="30"/>
      <c r="I531" s="30"/>
      <c r="J531" s="30"/>
      <c r="K531" s="30"/>
      <c r="L531" s="116"/>
    </row>
    <row r="532" spans="1:12">
      <c r="A532" s="29"/>
      <c r="B532" s="6"/>
      <c r="C532" s="30"/>
      <c r="D532" s="31"/>
      <c r="E532" s="30"/>
      <c r="F532" s="30"/>
      <c r="G532" s="30"/>
      <c r="H532" s="30"/>
      <c r="I532" s="30"/>
      <c r="J532" s="30"/>
      <c r="K532" s="30"/>
      <c r="L532" s="116"/>
    </row>
    <row r="533" spans="1:12">
      <c r="A533" s="29"/>
      <c r="B533" s="6"/>
      <c r="C533" s="30"/>
      <c r="D533" s="31"/>
      <c r="E533" s="30"/>
      <c r="F533" s="30"/>
      <c r="G533" s="30"/>
      <c r="H533" s="30"/>
      <c r="I533" s="30"/>
      <c r="J533" s="30"/>
      <c r="K533" s="30"/>
      <c r="L533" s="116"/>
    </row>
    <row r="534" spans="1:12">
      <c r="A534" s="29"/>
      <c r="B534" s="6"/>
      <c r="C534" s="30"/>
      <c r="D534" s="31"/>
      <c r="E534" s="30"/>
      <c r="F534" s="30"/>
      <c r="G534" s="30"/>
      <c r="H534" s="30"/>
      <c r="I534" s="30"/>
      <c r="J534" s="30"/>
      <c r="K534" s="30"/>
      <c r="L534" s="116"/>
    </row>
    <row r="535" spans="1:12">
      <c r="A535" s="29"/>
      <c r="B535" s="6"/>
      <c r="C535" s="30"/>
      <c r="D535" s="31"/>
      <c r="E535" s="30"/>
      <c r="F535" s="30"/>
      <c r="G535" s="30"/>
      <c r="H535" s="30"/>
      <c r="I535" s="30"/>
      <c r="J535" s="30"/>
      <c r="K535" s="30"/>
      <c r="L535" s="116"/>
    </row>
    <row r="536" spans="1:12">
      <c r="A536" s="29"/>
      <c r="B536" s="6"/>
      <c r="C536" s="30"/>
      <c r="D536" s="31"/>
      <c r="E536" s="30"/>
      <c r="F536" s="30"/>
      <c r="G536" s="30"/>
      <c r="H536" s="30"/>
      <c r="I536" s="30"/>
      <c r="J536" s="30"/>
      <c r="K536" s="30"/>
      <c r="L536" s="116"/>
    </row>
    <row r="537" spans="1:12">
      <c r="A537" s="29"/>
      <c r="B537" s="6"/>
      <c r="C537" s="30"/>
      <c r="D537" s="31"/>
      <c r="E537" s="30"/>
      <c r="F537" s="30"/>
      <c r="G537" s="30"/>
      <c r="H537" s="30"/>
      <c r="I537" s="30"/>
      <c r="J537" s="30"/>
      <c r="K537" s="30"/>
      <c r="L537" s="116"/>
    </row>
    <row r="538" spans="1:12">
      <c r="A538" s="29"/>
      <c r="B538" s="6"/>
      <c r="C538" s="30"/>
      <c r="D538" s="31"/>
      <c r="E538" s="30"/>
      <c r="F538" s="30"/>
      <c r="G538" s="30"/>
      <c r="H538" s="30"/>
      <c r="I538" s="30"/>
      <c r="J538" s="30"/>
      <c r="K538" s="30"/>
      <c r="L538" s="116"/>
    </row>
    <row r="539" spans="1:12">
      <c r="A539" s="29"/>
      <c r="B539" s="6"/>
      <c r="C539" s="30"/>
      <c r="D539" s="31"/>
      <c r="E539" s="30"/>
      <c r="F539" s="30"/>
      <c r="G539" s="30"/>
      <c r="H539" s="30"/>
      <c r="I539" s="30"/>
      <c r="J539" s="30"/>
      <c r="K539" s="30"/>
      <c r="L539" s="116"/>
    </row>
    <row r="540" spans="1:12">
      <c r="A540" s="29"/>
      <c r="B540" s="6"/>
      <c r="C540" s="30"/>
      <c r="D540" s="31"/>
      <c r="E540" s="30"/>
      <c r="F540" s="30"/>
      <c r="G540" s="30"/>
      <c r="H540" s="30"/>
      <c r="I540" s="30"/>
      <c r="J540" s="30"/>
      <c r="K540" s="30"/>
      <c r="L540" s="116"/>
    </row>
    <row r="541" spans="1:12">
      <c r="A541" s="29"/>
      <c r="B541" s="6"/>
      <c r="C541" s="30"/>
      <c r="D541" s="31"/>
      <c r="E541" s="30"/>
      <c r="F541" s="30"/>
      <c r="G541" s="30"/>
      <c r="H541" s="30"/>
      <c r="I541" s="30"/>
      <c r="J541" s="30"/>
      <c r="K541" s="30"/>
      <c r="L541" s="116"/>
    </row>
    <row r="542" spans="1:12">
      <c r="A542" s="29"/>
      <c r="B542" s="6"/>
      <c r="C542" s="30"/>
      <c r="D542" s="31"/>
      <c r="E542" s="30"/>
      <c r="F542" s="30"/>
      <c r="G542" s="30"/>
      <c r="H542" s="30"/>
      <c r="I542" s="30"/>
      <c r="J542" s="30"/>
      <c r="K542" s="30"/>
      <c r="L542" s="116"/>
    </row>
    <row r="543" spans="1:12">
      <c r="A543" s="29"/>
      <c r="B543" s="6"/>
      <c r="C543" s="30"/>
      <c r="D543" s="31"/>
      <c r="E543" s="30"/>
      <c r="F543" s="30"/>
      <c r="G543" s="30"/>
      <c r="H543" s="30"/>
      <c r="I543" s="30"/>
      <c r="J543" s="30"/>
      <c r="K543" s="30"/>
      <c r="L543" s="116"/>
    </row>
    <row r="544" spans="1:12">
      <c r="A544" s="29"/>
      <c r="B544" s="6"/>
      <c r="C544" s="30"/>
      <c r="D544" s="31"/>
      <c r="E544" s="30"/>
      <c r="F544" s="30"/>
      <c r="G544" s="30"/>
      <c r="H544" s="30"/>
      <c r="I544" s="30"/>
      <c r="J544" s="30"/>
      <c r="K544" s="30"/>
      <c r="L544" s="116"/>
    </row>
    <row r="545" spans="1:12">
      <c r="A545" s="29"/>
      <c r="B545" s="6"/>
      <c r="C545" s="30"/>
      <c r="D545" s="31"/>
      <c r="E545" s="30"/>
      <c r="F545" s="30"/>
      <c r="G545" s="30"/>
      <c r="H545" s="30"/>
      <c r="I545" s="30"/>
      <c r="J545" s="30"/>
      <c r="K545" s="30"/>
      <c r="L545" s="116"/>
    </row>
    <row r="546" spans="1:12">
      <c r="A546" s="29"/>
      <c r="B546" s="6"/>
      <c r="C546" s="30"/>
      <c r="D546" s="31"/>
      <c r="E546" s="30"/>
      <c r="F546" s="30"/>
      <c r="G546" s="30"/>
      <c r="H546" s="30"/>
      <c r="I546" s="30"/>
      <c r="J546" s="30"/>
      <c r="K546" s="30"/>
      <c r="L546" s="116"/>
    </row>
    <row r="547" spans="1:12">
      <c r="A547" s="29"/>
      <c r="B547" s="6"/>
      <c r="C547" s="30"/>
      <c r="D547" s="31"/>
      <c r="E547" s="30"/>
      <c r="F547" s="30"/>
      <c r="G547" s="30"/>
      <c r="H547" s="30"/>
      <c r="I547" s="30"/>
      <c r="J547" s="30"/>
      <c r="K547" s="30"/>
      <c r="L547" s="116"/>
    </row>
    <row r="548" spans="1:12">
      <c r="A548" s="29"/>
      <c r="B548" s="6"/>
      <c r="C548" s="30"/>
      <c r="D548" s="31"/>
      <c r="E548" s="30"/>
      <c r="F548" s="30"/>
      <c r="G548" s="30"/>
      <c r="H548" s="30"/>
      <c r="I548" s="30"/>
      <c r="J548" s="30"/>
      <c r="K548" s="30"/>
      <c r="L548" s="116"/>
    </row>
    <row r="549" spans="1:12">
      <c r="A549" s="29"/>
      <c r="B549" s="6"/>
      <c r="C549" s="30"/>
      <c r="D549" s="31"/>
      <c r="E549" s="30"/>
      <c r="F549" s="30"/>
      <c r="G549" s="30"/>
      <c r="H549" s="30"/>
      <c r="I549" s="30"/>
      <c r="J549" s="30"/>
      <c r="K549" s="30"/>
      <c r="L549" s="116"/>
    </row>
    <row r="550" spans="1:12">
      <c r="A550" s="29"/>
      <c r="B550" s="6"/>
      <c r="C550" s="30"/>
      <c r="D550" s="31"/>
      <c r="E550" s="30"/>
      <c r="F550" s="30"/>
      <c r="G550" s="30"/>
      <c r="H550" s="30"/>
      <c r="I550" s="30"/>
      <c r="J550" s="30"/>
      <c r="K550" s="30"/>
      <c r="L550" s="116"/>
    </row>
    <row r="551" spans="1:12">
      <c r="A551" s="29"/>
      <c r="B551" s="6"/>
      <c r="C551" s="30"/>
      <c r="D551" s="31"/>
      <c r="E551" s="30"/>
      <c r="F551" s="30"/>
      <c r="G551" s="30"/>
      <c r="H551" s="30"/>
      <c r="I551" s="30"/>
      <c r="J551" s="30"/>
      <c r="K551" s="30"/>
      <c r="L551" s="116"/>
    </row>
    <row r="552" spans="1:12">
      <c r="A552" s="29"/>
      <c r="B552" s="6"/>
      <c r="C552" s="30"/>
      <c r="D552" s="31"/>
      <c r="E552" s="30"/>
      <c r="F552" s="30"/>
      <c r="G552" s="30"/>
      <c r="H552" s="30"/>
      <c r="I552" s="30"/>
      <c r="J552" s="30"/>
      <c r="K552" s="30"/>
      <c r="L552" s="116"/>
    </row>
    <row r="553" spans="1:12">
      <c r="A553" s="29"/>
      <c r="B553" s="6"/>
      <c r="C553" s="30"/>
      <c r="D553" s="31"/>
      <c r="E553" s="30"/>
      <c r="F553" s="30"/>
      <c r="G553" s="30"/>
      <c r="H553" s="30"/>
      <c r="I553" s="30"/>
      <c r="J553" s="30"/>
      <c r="K553" s="30"/>
      <c r="L553" s="116"/>
    </row>
    <row r="554" spans="1:12">
      <c r="A554" s="29"/>
      <c r="B554" s="6"/>
      <c r="C554" s="30"/>
      <c r="D554" s="31"/>
      <c r="E554" s="30"/>
      <c r="F554" s="30"/>
      <c r="G554" s="30"/>
      <c r="H554" s="30"/>
      <c r="I554" s="30"/>
      <c r="J554" s="30"/>
      <c r="K554" s="30"/>
      <c r="L554" s="116"/>
    </row>
    <row r="555" spans="1:12">
      <c r="A555" s="29"/>
      <c r="B555" s="6"/>
      <c r="C555" s="30"/>
      <c r="D555" s="31"/>
      <c r="E555" s="30"/>
      <c r="F555" s="30"/>
      <c r="G555" s="30"/>
      <c r="H555" s="30"/>
      <c r="I555" s="30"/>
      <c r="J555" s="30"/>
      <c r="K555" s="30"/>
      <c r="L555" s="116"/>
    </row>
    <row r="556" spans="1:12">
      <c r="A556" s="29"/>
      <c r="B556" s="6"/>
      <c r="C556" s="30"/>
      <c r="D556" s="31"/>
      <c r="E556" s="30"/>
      <c r="F556" s="30"/>
      <c r="G556" s="30"/>
      <c r="H556" s="30"/>
      <c r="I556" s="30"/>
      <c r="J556" s="30"/>
      <c r="K556" s="30"/>
      <c r="L556" s="116"/>
    </row>
    <row r="557" spans="1:12">
      <c r="A557" s="29"/>
      <c r="B557" s="6"/>
      <c r="C557" s="30"/>
      <c r="D557" s="31"/>
      <c r="E557" s="30"/>
      <c r="F557" s="30"/>
      <c r="G557" s="30"/>
      <c r="H557" s="30"/>
      <c r="I557" s="30"/>
      <c r="J557" s="30"/>
      <c r="K557" s="30"/>
      <c r="L557" s="116"/>
    </row>
    <row r="558" spans="1:12">
      <c r="A558" s="29"/>
      <c r="B558" s="6"/>
      <c r="C558" s="30"/>
      <c r="D558" s="31"/>
      <c r="E558" s="30"/>
      <c r="F558" s="30"/>
      <c r="G558" s="30"/>
      <c r="H558" s="30"/>
      <c r="I558" s="30"/>
      <c r="J558" s="30"/>
      <c r="K558" s="30"/>
      <c r="L558" s="116"/>
    </row>
    <row r="559" spans="1:12">
      <c r="A559" s="29"/>
      <c r="B559" s="6"/>
      <c r="C559" s="30"/>
      <c r="D559" s="31"/>
      <c r="E559" s="30"/>
      <c r="F559" s="30"/>
      <c r="G559" s="30"/>
      <c r="H559" s="30"/>
      <c r="I559" s="30"/>
      <c r="J559" s="30"/>
      <c r="K559" s="30"/>
      <c r="L559" s="116"/>
    </row>
    <row r="560" spans="1:12">
      <c r="A560" s="29"/>
      <c r="B560" s="6"/>
      <c r="C560" s="30"/>
      <c r="D560" s="31"/>
      <c r="E560" s="30"/>
      <c r="F560" s="30"/>
      <c r="G560" s="30"/>
      <c r="H560" s="30"/>
      <c r="I560" s="30"/>
      <c r="J560" s="30"/>
      <c r="K560" s="30"/>
      <c r="L560" s="116"/>
    </row>
    <row r="561" spans="1:12">
      <c r="A561" s="29"/>
      <c r="B561" s="6"/>
      <c r="C561" s="30"/>
      <c r="D561" s="31"/>
      <c r="E561" s="30"/>
      <c r="F561" s="30"/>
      <c r="G561" s="30"/>
      <c r="H561" s="30"/>
      <c r="I561" s="30"/>
      <c r="J561" s="30"/>
      <c r="K561" s="30"/>
      <c r="L561" s="116"/>
    </row>
    <row r="562" spans="1:12">
      <c r="A562" s="29"/>
      <c r="B562" s="6"/>
      <c r="C562" s="30"/>
      <c r="D562" s="31"/>
      <c r="E562" s="30"/>
      <c r="F562" s="30"/>
      <c r="G562" s="30"/>
      <c r="H562" s="30"/>
      <c r="I562" s="30"/>
      <c r="J562" s="30"/>
      <c r="K562" s="30"/>
      <c r="L562" s="116"/>
    </row>
    <row r="563" spans="1:12">
      <c r="A563" s="29"/>
      <c r="B563" s="6"/>
      <c r="C563" s="30"/>
      <c r="D563" s="31"/>
      <c r="E563" s="30"/>
      <c r="F563" s="30"/>
      <c r="G563" s="30"/>
      <c r="H563" s="30"/>
      <c r="I563" s="30"/>
      <c r="J563" s="30"/>
      <c r="K563" s="30"/>
      <c r="L563" s="116"/>
    </row>
    <row r="564" spans="1:12">
      <c r="A564" s="29"/>
      <c r="B564" s="6"/>
      <c r="C564" s="30"/>
      <c r="D564" s="31"/>
      <c r="E564" s="30"/>
      <c r="F564" s="30"/>
      <c r="G564" s="30"/>
      <c r="H564" s="30"/>
      <c r="I564" s="30"/>
      <c r="J564" s="30"/>
      <c r="K564" s="30"/>
      <c r="L564" s="116"/>
    </row>
    <row r="565" spans="1:12">
      <c r="A565" s="29"/>
      <c r="B565" s="6"/>
      <c r="C565" s="30"/>
      <c r="D565" s="31"/>
      <c r="E565" s="30"/>
      <c r="F565" s="30"/>
      <c r="G565" s="30"/>
      <c r="H565" s="30"/>
      <c r="I565" s="30"/>
      <c r="J565" s="30"/>
      <c r="K565" s="30"/>
      <c r="L565" s="116"/>
    </row>
    <row r="566" spans="1:12">
      <c r="A566" s="29"/>
      <c r="B566" s="6"/>
      <c r="C566" s="30"/>
      <c r="D566" s="31"/>
      <c r="E566" s="30"/>
      <c r="F566" s="30"/>
      <c r="G566" s="30"/>
      <c r="H566" s="30"/>
      <c r="I566" s="30"/>
      <c r="J566" s="30"/>
      <c r="K566" s="30"/>
      <c r="L566" s="116"/>
    </row>
    <row r="567" spans="1:12">
      <c r="A567" s="29"/>
      <c r="B567" s="6"/>
      <c r="C567" s="30"/>
      <c r="D567" s="31"/>
      <c r="E567" s="30"/>
      <c r="F567" s="30"/>
      <c r="G567" s="30"/>
      <c r="H567" s="30"/>
      <c r="I567" s="30"/>
      <c r="J567" s="30"/>
      <c r="K567" s="30"/>
      <c r="L567" s="116"/>
    </row>
    <row r="568" spans="1:12">
      <c r="A568" s="29"/>
      <c r="B568" s="6"/>
      <c r="C568" s="30"/>
      <c r="D568" s="31"/>
      <c r="E568" s="30"/>
      <c r="F568" s="30"/>
      <c r="G568" s="30"/>
      <c r="H568" s="30"/>
      <c r="I568" s="30"/>
      <c r="J568" s="30"/>
      <c r="K568" s="30"/>
      <c r="L568" s="116"/>
    </row>
    <row r="569" spans="1:12">
      <c r="A569" s="29"/>
      <c r="B569" s="6"/>
      <c r="C569" s="30"/>
      <c r="D569" s="31"/>
      <c r="E569" s="30"/>
      <c r="F569" s="30"/>
      <c r="G569" s="30"/>
      <c r="H569" s="30"/>
      <c r="I569" s="30"/>
      <c r="J569" s="30"/>
      <c r="K569" s="30"/>
      <c r="L569" s="116"/>
    </row>
    <row r="570" spans="1:12">
      <c r="A570" s="29"/>
      <c r="B570" s="6"/>
      <c r="C570" s="30"/>
      <c r="D570" s="31"/>
      <c r="E570" s="30"/>
      <c r="F570" s="30"/>
      <c r="G570" s="30"/>
      <c r="H570" s="30"/>
      <c r="I570" s="30"/>
      <c r="J570" s="30"/>
      <c r="K570" s="30"/>
      <c r="L570" s="116"/>
    </row>
    <row r="571" spans="1:12">
      <c r="A571" s="29"/>
      <c r="B571" s="6"/>
      <c r="C571" s="30"/>
      <c r="D571" s="31"/>
      <c r="E571" s="30"/>
      <c r="F571" s="30"/>
      <c r="G571" s="30"/>
      <c r="H571" s="30"/>
      <c r="I571" s="30"/>
      <c r="J571" s="30"/>
      <c r="K571" s="30"/>
      <c r="L571" s="116"/>
    </row>
    <row r="572" spans="1:12">
      <c r="A572" s="29"/>
      <c r="B572" s="6"/>
      <c r="C572" s="30"/>
      <c r="D572" s="31"/>
      <c r="E572" s="30"/>
      <c r="F572" s="30"/>
      <c r="G572" s="30"/>
      <c r="H572" s="30"/>
      <c r="I572" s="30"/>
      <c r="J572" s="30"/>
      <c r="K572" s="30"/>
      <c r="L572" s="116"/>
    </row>
    <row r="573" spans="1:12">
      <c r="A573" s="29"/>
      <c r="B573" s="6"/>
      <c r="C573" s="30"/>
      <c r="D573" s="31"/>
      <c r="E573" s="30"/>
      <c r="F573" s="30"/>
      <c r="G573" s="30"/>
      <c r="H573" s="30"/>
      <c r="I573" s="30"/>
      <c r="J573" s="30"/>
      <c r="K573" s="30"/>
      <c r="L573" s="116"/>
    </row>
    <row r="574" spans="1:12">
      <c r="A574" s="29"/>
      <c r="B574" s="6"/>
      <c r="C574" s="30"/>
      <c r="D574" s="31"/>
      <c r="E574" s="30"/>
      <c r="F574" s="30"/>
      <c r="G574" s="30"/>
      <c r="H574" s="30"/>
      <c r="I574" s="30"/>
      <c r="J574" s="30"/>
      <c r="K574" s="30"/>
      <c r="L574" s="116"/>
    </row>
    <row r="575" spans="1:12">
      <c r="A575" s="29"/>
      <c r="B575" s="6"/>
      <c r="C575" s="30"/>
      <c r="D575" s="31"/>
      <c r="E575" s="30"/>
      <c r="F575" s="30"/>
      <c r="G575" s="30"/>
      <c r="H575" s="30"/>
      <c r="I575" s="30"/>
      <c r="J575" s="30"/>
      <c r="K575" s="30"/>
      <c r="L575" s="116"/>
    </row>
    <row r="576" spans="1:12">
      <c r="A576" s="29"/>
      <c r="B576" s="6"/>
      <c r="C576" s="30"/>
      <c r="D576" s="31"/>
      <c r="E576" s="30"/>
      <c r="F576" s="30"/>
      <c r="G576" s="30"/>
      <c r="H576" s="30"/>
      <c r="I576" s="30"/>
      <c r="J576" s="30"/>
      <c r="K576" s="30"/>
      <c r="L576" s="116"/>
    </row>
    <row r="577" spans="1:12">
      <c r="A577" s="29"/>
      <c r="B577" s="6"/>
      <c r="C577" s="30"/>
      <c r="D577" s="31"/>
      <c r="E577" s="30"/>
      <c r="F577" s="30"/>
      <c r="G577" s="30"/>
      <c r="H577" s="30"/>
      <c r="I577" s="30"/>
      <c r="J577" s="30"/>
      <c r="K577" s="30"/>
      <c r="L577" s="116"/>
    </row>
    <row r="578" spans="1:12">
      <c r="A578" s="29"/>
      <c r="B578" s="6"/>
      <c r="C578" s="30"/>
      <c r="D578" s="31"/>
      <c r="E578" s="30"/>
      <c r="F578" s="30"/>
      <c r="G578" s="30"/>
      <c r="H578" s="30"/>
      <c r="I578" s="30"/>
      <c r="J578" s="30"/>
      <c r="K578" s="30"/>
      <c r="L578" s="116"/>
    </row>
    <row r="579" spans="1:12">
      <c r="A579" s="29"/>
      <c r="B579" s="6"/>
      <c r="C579" s="30"/>
      <c r="D579" s="31"/>
      <c r="E579" s="30"/>
      <c r="F579" s="30"/>
      <c r="G579" s="30"/>
      <c r="H579" s="30"/>
      <c r="I579" s="30"/>
      <c r="J579" s="30"/>
      <c r="K579" s="30"/>
      <c r="L579" s="116"/>
    </row>
    <row r="580" spans="1:12">
      <c r="A580" s="29"/>
      <c r="B580" s="6"/>
      <c r="C580" s="30"/>
      <c r="D580" s="31"/>
      <c r="E580" s="30"/>
      <c r="F580" s="30"/>
      <c r="G580" s="30"/>
      <c r="H580" s="30"/>
      <c r="I580" s="30"/>
      <c r="J580" s="30"/>
      <c r="K580" s="30"/>
      <c r="L580" s="116"/>
    </row>
    <row r="581" spans="1:12">
      <c r="A581" s="29"/>
      <c r="B581" s="6"/>
      <c r="C581" s="30"/>
      <c r="D581" s="31"/>
      <c r="E581" s="30"/>
      <c r="F581" s="30"/>
      <c r="G581" s="30"/>
      <c r="H581" s="30"/>
      <c r="I581" s="30"/>
      <c r="J581" s="30"/>
      <c r="K581" s="30"/>
      <c r="L581" s="116"/>
    </row>
    <row r="582" spans="1:12">
      <c r="A582" s="29"/>
      <c r="B582" s="6"/>
      <c r="C582" s="30"/>
      <c r="D582" s="31"/>
      <c r="E582" s="30"/>
      <c r="F582" s="30"/>
      <c r="G582" s="30"/>
      <c r="H582" s="30"/>
      <c r="I582" s="30"/>
      <c r="J582" s="30"/>
      <c r="K582" s="30"/>
      <c r="L582" s="116"/>
    </row>
    <row r="583" spans="1:12">
      <c r="A583" s="29"/>
      <c r="B583" s="6"/>
      <c r="C583" s="30"/>
      <c r="D583" s="31"/>
      <c r="E583" s="30"/>
      <c r="F583" s="30"/>
      <c r="G583" s="30"/>
      <c r="H583" s="30"/>
      <c r="I583" s="30"/>
      <c r="J583" s="30"/>
      <c r="K583" s="30"/>
      <c r="L583" s="116"/>
    </row>
    <row r="584" spans="1:12">
      <c r="A584" s="29"/>
      <c r="B584" s="6"/>
      <c r="C584" s="30"/>
      <c r="D584" s="31"/>
      <c r="E584" s="30"/>
      <c r="F584" s="30"/>
      <c r="G584" s="30"/>
      <c r="H584" s="30"/>
      <c r="I584" s="30"/>
      <c r="J584" s="30"/>
      <c r="K584" s="30"/>
      <c r="L584" s="116"/>
    </row>
    <row r="585" spans="1:12">
      <c r="A585" s="29"/>
      <c r="B585" s="6"/>
      <c r="C585" s="30"/>
      <c r="D585" s="31"/>
      <c r="E585" s="30"/>
      <c r="F585" s="30"/>
      <c r="G585" s="30"/>
      <c r="H585" s="30"/>
      <c r="I585" s="30"/>
      <c r="J585" s="30"/>
      <c r="K585" s="30"/>
      <c r="L585" s="116"/>
    </row>
    <row r="586" spans="1:12">
      <c r="A586" s="29"/>
      <c r="B586" s="6"/>
      <c r="C586" s="30"/>
      <c r="D586" s="31"/>
      <c r="E586" s="30"/>
      <c r="F586" s="30"/>
      <c r="G586" s="30"/>
      <c r="H586" s="30"/>
      <c r="I586" s="30"/>
      <c r="J586" s="30"/>
      <c r="K586" s="30"/>
      <c r="L586" s="116"/>
    </row>
    <row r="587" spans="1:12">
      <c r="A587" s="29"/>
      <c r="B587" s="6"/>
      <c r="C587" s="30"/>
      <c r="D587" s="31"/>
      <c r="E587" s="30"/>
      <c r="F587" s="30"/>
      <c r="G587" s="30"/>
      <c r="H587" s="30"/>
      <c r="I587" s="30"/>
      <c r="J587" s="30"/>
      <c r="K587" s="30"/>
      <c r="L587" s="116"/>
    </row>
    <row r="588" spans="1:12">
      <c r="A588" s="29"/>
      <c r="B588" s="6"/>
      <c r="C588" s="30"/>
      <c r="D588" s="31"/>
      <c r="E588" s="30"/>
      <c r="F588" s="30"/>
      <c r="G588" s="30"/>
      <c r="H588" s="30"/>
      <c r="I588" s="30"/>
      <c r="J588" s="30"/>
      <c r="K588" s="30"/>
      <c r="L588" s="116"/>
    </row>
    <row r="589" spans="1:12">
      <c r="A589" s="29"/>
      <c r="B589" s="6"/>
      <c r="C589" s="30"/>
      <c r="D589" s="31"/>
      <c r="E589" s="30"/>
      <c r="F589" s="30"/>
      <c r="G589" s="30"/>
      <c r="H589" s="30"/>
      <c r="I589" s="30"/>
      <c r="J589" s="30"/>
      <c r="K589" s="30"/>
      <c r="L589" s="116"/>
    </row>
    <row r="590" spans="1:12">
      <c r="A590" s="29"/>
      <c r="B590" s="6"/>
      <c r="C590" s="30"/>
      <c r="D590" s="31"/>
      <c r="E590" s="30"/>
      <c r="F590" s="30"/>
      <c r="G590" s="30"/>
      <c r="H590" s="30"/>
      <c r="I590" s="30"/>
      <c r="J590" s="30"/>
      <c r="K590" s="30"/>
      <c r="L590" s="116"/>
    </row>
    <row r="591" spans="1:12">
      <c r="A591" s="29"/>
      <c r="B591" s="6"/>
      <c r="C591" s="30"/>
      <c r="D591" s="31"/>
      <c r="E591" s="30"/>
      <c r="F591" s="30"/>
      <c r="G591" s="30"/>
      <c r="H591" s="30"/>
      <c r="I591" s="30"/>
      <c r="J591" s="30"/>
      <c r="K591" s="30"/>
      <c r="L591" s="116"/>
    </row>
    <row r="592" spans="1:12">
      <c r="A592" s="29"/>
      <c r="B592" s="6"/>
      <c r="C592" s="30"/>
      <c r="D592" s="31"/>
      <c r="E592" s="30"/>
      <c r="F592" s="30"/>
      <c r="G592" s="30"/>
      <c r="H592" s="30"/>
      <c r="I592" s="30"/>
      <c r="J592" s="30"/>
      <c r="K592" s="30"/>
      <c r="L592" s="116"/>
    </row>
    <row r="593" spans="1:12">
      <c r="A593" s="29"/>
      <c r="B593" s="6"/>
      <c r="C593" s="30"/>
      <c r="D593" s="31"/>
      <c r="E593" s="30"/>
      <c r="F593" s="30"/>
      <c r="G593" s="30"/>
      <c r="H593" s="30"/>
      <c r="I593" s="30"/>
      <c r="J593" s="30"/>
      <c r="K593" s="30"/>
      <c r="L593" s="116"/>
    </row>
    <row r="594" spans="1:12">
      <c r="A594" s="29"/>
      <c r="B594" s="6"/>
      <c r="C594" s="30"/>
      <c r="D594" s="31"/>
      <c r="E594" s="30"/>
      <c r="F594" s="30"/>
      <c r="G594" s="30"/>
      <c r="H594" s="30"/>
      <c r="I594" s="30"/>
      <c r="J594" s="30"/>
      <c r="K594" s="30"/>
      <c r="L594" s="116"/>
    </row>
    <row r="595" spans="1:12">
      <c r="A595" s="29"/>
      <c r="B595" s="6"/>
      <c r="C595" s="30"/>
      <c r="D595" s="31"/>
      <c r="E595" s="30"/>
      <c r="F595" s="30"/>
      <c r="G595" s="30"/>
      <c r="H595" s="30"/>
      <c r="I595" s="30"/>
      <c r="J595" s="30"/>
      <c r="K595" s="30"/>
      <c r="L595" s="116"/>
    </row>
    <row r="596" spans="1:12">
      <c r="A596" s="29"/>
      <c r="B596" s="6"/>
      <c r="C596" s="30"/>
      <c r="D596" s="31"/>
      <c r="E596" s="30"/>
      <c r="F596" s="30"/>
      <c r="G596" s="30"/>
      <c r="H596" s="30"/>
      <c r="I596" s="30"/>
      <c r="J596" s="30"/>
      <c r="K596" s="30"/>
      <c r="L596" s="116"/>
    </row>
    <row r="597" spans="1:12">
      <c r="A597" s="29"/>
      <c r="B597" s="6"/>
      <c r="C597" s="30"/>
      <c r="D597" s="31"/>
      <c r="E597" s="30"/>
      <c r="F597" s="30"/>
      <c r="G597" s="30"/>
      <c r="H597" s="30"/>
      <c r="I597" s="30"/>
      <c r="J597" s="30"/>
      <c r="K597" s="30"/>
      <c r="L597" s="116"/>
    </row>
    <row r="598" spans="1:12">
      <c r="A598" s="29"/>
      <c r="B598" s="6"/>
      <c r="C598" s="30"/>
      <c r="D598" s="31"/>
      <c r="E598" s="30"/>
      <c r="F598" s="30"/>
      <c r="G598" s="30"/>
      <c r="H598" s="30"/>
      <c r="I598" s="30"/>
      <c r="J598" s="30"/>
      <c r="K598" s="30"/>
      <c r="L598" s="116"/>
    </row>
    <row r="599" spans="1:12">
      <c r="A599" s="29"/>
      <c r="B599" s="6"/>
      <c r="C599" s="30"/>
      <c r="D599" s="31"/>
      <c r="E599" s="30"/>
      <c r="F599" s="30"/>
      <c r="G599" s="30"/>
      <c r="H599" s="30"/>
      <c r="I599" s="30"/>
      <c r="J599" s="30"/>
      <c r="K599" s="30"/>
      <c r="L599" s="116"/>
    </row>
    <row r="600" spans="1:12">
      <c r="A600" s="29"/>
      <c r="B600" s="6"/>
      <c r="C600" s="30"/>
      <c r="D600" s="31"/>
      <c r="E600" s="30"/>
      <c r="F600" s="30"/>
      <c r="G600" s="30"/>
      <c r="H600" s="30"/>
      <c r="I600" s="30"/>
      <c r="J600" s="30"/>
      <c r="K600" s="30"/>
      <c r="L600" s="116"/>
    </row>
    <row r="601" spans="1:12">
      <c r="A601" s="29"/>
      <c r="B601" s="6"/>
      <c r="C601" s="30"/>
      <c r="D601" s="31"/>
      <c r="E601" s="30"/>
      <c r="F601" s="30"/>
      <c r="G601" s="30"/>
      <c r="H601" s="30"/>
      <c r="I601" s="30"/>
      <c r="J601" s="30"/>
      <c r="K601" s="30"/>
      <c r="L601" s="116"/>
    </row>
    <row r="602" spans="1:12">
      <c r="A602" s="29"/>
      <c r="B602" s="6"/>
      <c r="C602" s="30"/>
      <c r="D602" s="31"/>
      <c r="E602" s="30"/>
      <c r="F602" s="30"/>
      <c r="G602" s="30"/>
      <c r="H602" s="30"/>
      <c r="I602" s="30"/>
      <c r="J602" s="30"/>
      <c r="K602" s="30"/>
      <c r="L602" s="116"/>
    </row>
    <row r="603" spans="1:12">
      <c r="A603" s="29"/>
      <c r="B603" s="6"/>
      <c r="C603" s="30"/>
      <c r="D603" s="31"/>
      <c r="E603" s="30"/>
      <c r="F603" s="30"/>
      <c r="G603" s="30"/>
      <c r="H603" s="30"/>
      <c r="I603" s="30"/>
      <c r="J603" s="30"/>
      <c r="K603" s="30"/>
      <c r="L603" s="116"/>
    </row>
    <row r="604" spans="1:12">
      <c r="A604" s="29"/>
      <c r="B604" s="6"/>
      <c r="C604" s="30"/>
      <c r="D604" s="31"/>
      <c r="E604" s="30"/>
      <c r="F604" s="30"/>
      <c r="G604" s="30"/>
      <c r="H604" s="30"/>
      <c r="I604" s="30"/>
      <c r="J604" s="30"/>
      <c r="K604" s="30"/>
      <c r="L604" s="116"/>
    </row>
    <row r="605" spans="1:12">
      <c r="A605" s="29"/>
      <c r="B605" s="6"/>
      <c r="C605" s="30"/>
      <c r="D605" s="31"/>
      <c r="E605" s="30"/>
      <c r="F605" s="30"/>
      <c r="G605" s="30"/>
      <c r="H605" s="30"/>
      <c r="I605" s="30"/>
      <c r="J605" s="30"/>
      <c r="K605" s="30"/>
      <c r="L605" s="116"/>
    </row>
    <row r="606" spans="1:12">
      <c r="A606" s="29"/>
      <c r="B606" s="6"/>
      <c r="C606" s="30"/>
      <c r="D606" s="31"/>
      <c r="E606" s="30"/>
      <c r="F606" s="30"/>
      <c r="G606" s="30"/>
      <c r="H606" s="30"/>
      <c r="I606" s="30"/>
      <c r="J606" s="30"/>
      <c r="K606" s="30"/>
      <c r="L606" s="116"/>
    </row>
    <row r="607" spans="1:12">
      <c r="A607" s="29"/>
      <c r="B607" s="6"/>
      <c r="C607" s="30"/>
      <c r="D607" s="31"/>
      <c r="E607" s="30"/>
      <c r="F607" s="30"/>
      <c r="G607" s="30"/>
      <c r="H607" s="30"/>
      <c r="I607" s="30"/>
      <c r="J607" s="30"/>
      <c r="K607" s="30"/>
      <c r="L607" s="116"/>
    </row>
    <row r="608" spans="1:12">
      <c r="A608" s="29"/>
      <c r="B608" s="6"/>
      <c r="C608" s="30"/>
      <c r="D608" s="31"/>
      <c r="E608" s="30"/>
      <c r="F608" s="30"/>
      <c r="G608" s="30"/>
      <c r="H608" s="30"/>
      <c r="I608" s="30"/>
      <c r="J608" s="30"/>
      <c r="K608" s="30"/>
      <c r="L608" s="116"/>
    </row>
    <row r="609" spans="1:12">
      <c r="A609" s="29"/>
      <c r="B609" s="6"/>
      <c r="C609" s="30"/>
      <c r="D609" s="31"/>
      <c r="E609" s="30"/>
      <c r="F609" s="30"/>
      <c r="G609" s="30"/>
      <c r="H609" s="30"/>
      <c r="I609" s="30"/>
      <c r="J609" s="30"/>
      <c r="K609" s="30"/>
      <c r="L609" s="116"/>
    </row>
    <row r="610" spans="1:12">
      <c r="A610" s="29"/>
      <c r="B610" s="6"/>
      <c r="C610" s="30"/>
      <c r="D610" s="31"/>
      <c r="E610" s="30"/>
      <c r="F610" s="30"/>
      <c r="G610" s="30"/>
      <c r="H610" s="30"/>
      <c r="I610" s="30"/>
      <c r="J610" s="30"/>
      <c r="K610" s="30"/>
      <c r="L610" s="116"/>
    </row>
    <row r="611" spans="1:12">
      <c r="A611" s="29"/>
      <c r="B611" s="6"/>
      <c r="C611" s="30"/>
      <c r="D611" s="31"/>
      <c r="E611" s="30"/>
      <c r="F611" s="30"/>
      <c r="G611" s="30"/>
      <c r="H611" s="30"/>
      <c r="I611" s="30"/>
      <c r="J611" s="30"/>
      <c r="K611" s="30"/>
      <c r="L611" s="116"/>
    </row>
    <row r="612" spans="1:12">
      <c r="A612" s="29"/>
      <c r="B612" s="6"/>
      <c r="C612" s="30"/>
      <c r="D612" s="31"/>
      <c r="E612" s="30"/>
      <c r="F612" s="30"/>
      <c r="G612" s="30"/>
      <c r="H612" s="30"/>
      <c r="I612" s="30"/>
      <c r="J612" s="30"/>
      <c r="K612" s="30"/>
      <c r="L612" s="116"/>
    </row>
    <row r="613" spans="1:12">
      <c r="A613" s="29"/>
      <c r="B613" s="6"/>
      <c r="C613" s="30"/>
      <c r="D613" s="31"/>
      <c r="E613" s="30"/>
      <c r="F613" s="30"/>
      <c r="G613" s="30"/>
      <c r="H613" s="30"/>
      <c r="I613" s="30"/>
      <c r="J613" s="30"/>
      <c r="K613" s="30"/>
      <c r="L613" s="116"/>
    </row>
    <row r="614" spans="1:12">
      <c r="A614" s="29"/>
      <c r="B614" s="6"/>
      <c r="C614" s="30"/>
      <c r="D614" s="31"/>
      <c r="E614" s="30"/>
      <c r="F614" s="30"/>
      <c r="G614" s="30"/>
      <c r="H614" s="30"/>
      <c r="I614" s="30"/>
      <c r="J614" s="30"/>
      <c r="K614" s="30"/>
      <c r="L614" s="116"/>
    </row>
    <row r="615" spans="1:12">
      <c r="A615" s="29"/>
      <c r="B615" s="6"/>
      <c r="C615" s="30"/>
      <c r="D615" s="31"/>
      <c r="E615" s="30"/>
      <c r="F615" s="30"/>
      <c r="G615" s="30"/>
      <c r="H615" s="30"/>
      <c r="I615" s="30"/>
      <c r="J615" s="30"/>
      <c r="K615" s="30"/>
      <c r="L615" s="116"/>
    </row>
    <row r="616" spans="1:12">
      <c r="A616" s="29"/>
      <c r="B616" s="6"/>
      <c r="C616" s="30"/>
      <c r="D616" s="31"/>
      <c r="E616" s="30"/>
      <c r="F616" s="30"/>
      <c r="G616" s="30"/>
      <c r="H616" s="30"/>
      <c r="I616" s="30"/>
      <c r="J616" s="30"/>
      <c r="K616" s="30"/>
      <c r="L616" s="116"/>
    </row>
    <row r="617" spans="1:12">
      <c r="A617" s="29"/>
      <c r="B617" s="6"/>
      <c r="C617" s="30"/>
      <c r="D617" s="31"/>
      <c r="E617" s="30"/>
      <c r="F617" s="30"/>
      <c r="G617" s="30"/>
      <c r="H617" s="30"/>
      <c r="I617" s="30"/>
      <c r="J617" s="30"/>
      <c r="K617" s="30"/>
      <c r="L617" s="116"/>
    </row>
    <row r="618" spans="1:12">
      <c r="A618" s="29"/>
      <c r="B618" s="6"/>
      <c r="C618" s="30"/>
      <c r="D618" s="31"/>
      <c r="E618" s="30"/>
      <c r="F618" s="30"/>
      <c r="G618" s="30"/>
      <c r="H618" s="30"/>
      <c r="I618" s="30"/>
      <c r="J618" s="30"/>
      <c r="K618" s="30"/>
      <c r="L618" s="116"/>
    </row>
    <row r="619" spans="1:12">
      <c r="A619" s="29"/>
      <c r="B619" s="6"/>
      <c r="C619" s="30"/>
      <c r="D619" s="31"/>
      <c r="E619" s="30"/>
      <c r="F619" s="30"/>
      <c r="G619" s="30"/>
      <c r="H619" s="30"/>
      <c r="I619" s="30"/>
      <c r="J619" s="30"/>
      <c r="K619" s="30"/>
      <c r="L619" s="116"/>
    </row>
    <row r="620" spans="1:12">
      <c r="A620" s="29"/>
      <c r="B620" s="6"/>
      <c r="C620" s="30"/>
      <c r="D620" s="31"/>
      <c r="E620" s="30"/>
      <c r="F620" s="30"/>
      <c r="G620" s="30"/>
      <c r="H620" s="30"/>
      <c r="I620" s="30"/>
      <c r="J620" s="30"/>
      <c r="K620" s="30"/>
      <c r="L620" s="116"/>
    </row>
    <row r="621" spans="1:12">
      <c r="A621" s="29"/>
      <c r="B621" s="6"/>
      <c r="C621" s="30"/>
      <c r="D621" s="31"/>
      <c r="E621" s="30"/>
      <c r="F621" s="30"/>
      <c r="G621" s="30"/>
      <c r="H621" s="30"/>
      <c r="I621" s="30"/>
      <c r="J621" s="30"/>
      <c r="K621" s="30"/>
      <c r="L621" s="116"/>
    </row>
    <row r="622" spans="1:12">
      <c r="A622" s="29"/>
      <c r="B622" s="6"/>
      <c r="C622" s="30"/>
      <c r="D622" s="31"/>
      <c r="E622" s="30"/>
      <c r="F622" s="30"/>
      <c r="G622" s="30"/>
      <c r="H622" s="30"/>
      <c r="I622" s="30"/>
      <c r="J622" s="30"/>
      <c r="K622" s="30"/>
      <c r="L622" s="116"/>
    </row>
    <row r="623" spans="1:12">
      <c r="A623" s="29"/>
      <c r="B623" s="6"/>
      <c r="C623" s="30"/>
      <c r="D623" s="31"/>
      <c r="E623" s="30"/>
      <c r="F623" s="30"/>
      <c r="G623" s="30"/>
      <c r="H623" s="30"/>
      <c r="I623" s="30"/>
      <c r="J623" s="30"/>
      <c r="K623" s="30"/>
      <c r="L623" s="116"/>
    </row>
    <row r="624" spans="1:12">
      <c r="A624" s="29"/>
      <c r="B624" s="6"/>
      <c r="C624" s="30"/>
      <c r="D624" s="31"/>
      <c r="E624" s="30"/>
      <c r="F624" s="30"/>
      <c r="G624" s="30"/>
      <c r="H624" s="30"/>
      <c r="I624" s="30"/>
      <c r="J624" s="30"/>
      <c r="K624" s="30"/>
      <c r="L624" s="116"/>
    </row>
    <row r="625" spans="1:12">
      <c r="A625" s="29"/>
      <c r="B625" s="6"/>
      <c r="C625" s="30"/>
      <c r="D625" s="31"/>
      <c r="E625" s="30"/>
      <c r="F625" s="30"/>
      <c r="G625" s="30"/>
      <c r="H625" s="30"/>
      <c r="I625" s="30"/>
      <c r="J625" s="30"/>
      <c r="K625" s="30"/>
      <c r="L625" s="116"/>
    </row>
    <row r="626" spans="1:12">
      <c r="A626" s="29"/>
      <c r="B626" s="6"/>
      <c r="C626" s="30"/>
      <c r="D626" s="31"/>
      <c r="E626" s="30"/>
      <c r="F626" s="30"/>
      <c r="G626" s="30"/>
      <c r="H626" s="30"/>
      <c r="I626" s="30"/>
      <c r="J626" s="30"/>
      <c r="K626" s="30"/>
      <c r="L626" s="116"/>
    </row>
    <row r="627" spans="1:12">
      <c r="A627" s="29"/>
      <c r="B627" s="6"/>
      <c r="C627" s="30"/>
      <c r="D627" s="31"/>
      <c r="E627" s="30"/>
      <c r="F627" s="30"/>
      <c r="G627" s="30"/>
      <c r="H627" s="30"/>
      <c r="I627" s="30"/>
      <c r="J627" s="30"/>
      <c r="K627" s="30"/>
      <c r="L627" s="116"/>
    </row>
    <row r="628" spans="1:12">
      <c r="A628" s="29"/>
      <c r="B628" s="6"/>
      <c r="C628" s="30"/>
      <c r="D628" s="31"/>
      <c r="E628" s="30"/>
      <c r="F628" s="30"/>
      <c r="G628" s="30"/>
      <c r="H628" s="30"/>
      <c r="I628" s="30"/>
      <c r="J628" s="30"/>
      <c r="K628" s="30"/>
      <c r="L628" s="116"/>
    </row>
    <row r="629" spans="1:12">
      <c r="A629" s="29"/>
      <c r="B629" s="6"/>
      <c r="C629" s="30"/>
      <c r="D629" s="31"/>
      <c r="E629" s="30"/>
      <c r="F629" s="30"/>
      <c r="G629" s="30"/>
      <c r="H629" s="30"/>
      <c r="I629" s="30"/>
      <c r="J629" s="30"/>
      <c r="K629" s="30"/>
      <c r="L629" s="116"/>
    </row>
    <row r="630" spans="1:12">
      <c r="A630" s="29"/>
      <c r="B630" s="6"/>
      <c r="C630" s="30"/>
      <c r="D630" s="31"/>
      <c r="E630" s="30"/>
      <c r="F630" s="30"/>
      <c r="G630" s="30"/>
      <c r="H630" s="30"/>
      <c r="I630" s="30"/>
      <c r="J630" s="30"/>
      <c r="K630" s="30"/>
      <c r="L630" s="116"/>
    </row>
  </sheetData>
  <autoFilter ref="B6:B184"/>
  <customSheetViews>
    <customSheetView guid="{CD481555-6D06-49CD-9625-98C90CC09C9A}" showAutoFilter="1">
      <selection activeCell="H133" sqref="H133"/>
      <pageMargins left="0.7" right="0.7" top="0.75" bottom="0.75" header="0.3" footer="0.3"/>
      <pageSetup paperSize="9" orientation="portrait" r:id="rId1"/>
      <autoFilter ref="B6:B177"/>
    </customSheetView>
    <customSheetView guid="{9EC6AF21-4B8E-44E3-AF29-8895353139B2}" showAutoFilter="1">
      <pane ySplit="6" topLeftCell="A97" activePane="bottomLeft" state="frozen"/>
      <selection pane="bottomLeft" activeCell="K56" sqref="K56"/>
      <pageMargins left="0.7" right="0.7" top="0.75" bottom="0.75" header="0.3" footer="0.3"/>
      <pageSetup paperSize="9" orientation="portrait" r:id="rId2"/>
      <autoFilter ref="B6:B177"/>
    </customSheetView>
    <customSheetView guid="{4A6D03CA-35D0-42B2-8E76-6C991766DE68}" showAutoFilter="1">
      <pane ySplit="6" topLeftCell="A112" activePane="bottomLeft" state="frozen"/>
      <selection pane="bottomLeft" activeCell="J130" sqref="J130"/>
      <pageMargins left="0.7" right="0.7" top="0.75" bottom="0.75" header="0.3" footer="0.3"/>
      <pageSetup paperSize="9" orientation="portrait" r:id="rId3"/>
      <autoFilter ref="B6:B177"/>
    </customSheetView>
    <customSheetView guid="{94FC66D5-BF29-4BE8-974C-C93BA07E9FE3}" showAutoFilter="1">
      <pane ySplit="6" topLeftCell="A112" activePane="bottomLeft" state="frozen"/>
      <selection pane="bottomLeft" activeCell="H128" sqref="H128"/>
      <pageMargins left="0.7" right="0.7" top="0.75" bottom="0.75" header="0.3" footer="0.3"/>
      <pageSetup paperSize="9" orientation="portrait" r:id="rId4"/>
      <autoFilter ref="B6:B177"/>
    </customSheetView>
  </customSheetViews>
  <mergeCells count="141">
    <mergeCell ref="C204:J204"/>
    <mergeCell ref="C174:J174"/>
    <mergeCell ref="A55:A56"/>
    <mergeCell ref="C56:J56"/>
    <mergeCell ref="C54:J54"/>
    <mergeCell ref="A86:A87"/>
    <mergeCell ref="C40:J40"/>
    <mergeCell ref="C41:J41"/>
    <mergeCell ref="C67:J67"/>
    <mergeCell ref="C88:J88"/>
    <mergeCell ref="C44:J44"/>
    <mergeCell ref="C82:J82"/>
    <mergeCell ref="C51:J51"/>
    <mergeCell ref="C46:J46"/>
    <mergeCell ref="C87:J87"/>
    <mergeCell ref="A170:A171"/>
    <mergeCell ref="A100:A101"/>
    <mergeCell ref="C100:J100"/>
    <mergeCell ref="C104:J104"/>
    <mergeCell ref="A113:A114"/>
    <mergeCell ref="C125:J125"/>
    <mergeCell ref="C65:J65"/>
    <mergeCell ref="C68:J68"/>
    <mergeCell ref="A66:A67"/>
    <mergeCell ref="C184:J184"/>
    <mergeCell ref="A5:B5"/>
    <mergeCell ref="C5:F5"/>
    <mergeCell ref="I5:J5"/>
    <mergeCell ref="C57:J57"/>
    <mergeCell ref="C58:J58"/>
    <mergeCell ref="C61:J61"/>
    <mergeCell ref="C62:J62"/>
    <mergeCell ref="C64:J64"/>
    <mergeCell ref="C160:J160"/>
    <mergeCell ref="C99:J99"/>
    <mergeCell ref="C16:J16"/>
    <mergeCell ref="C159:J159"/>
    <mergeCell ref="C157:J157"/>
    <mergeCell ref="C146:J146"/>
    <mergeCell ref="C144:J144"/>
    <mergeCell ref="C138:J138"/>
    <mergeCell ref="C133:J133"/>
    <mergeCell ref="C84:J84"/>
    <mergeCell ref="C110:J110"/>
    <mergeCell ref="C97:J97"/>
    <mergeCell ref="H98:J98"/>
    <mergeCell ref="A11:A12"/>
    <mergeCell ref="A1:L1"/>
    <mergeCell ref="A2:B2"/>
    <mergeCell ref="C2:F2"/>
    <mergeCell ref="I2:J2"/>
    <mergeCell ref="C3:F3"/>
    <mergeCell ref="A3:B3"/>
    <mergeCell ref="I3:J3"/>
    <mergeCell ref="A4:B4"/>
    <mergeCell ref="I4:J4"/>
    <mergeCell ref="C4:F4"/>
    <mergeCell ref="G2:H3"/>
    <mergeCell ref="G4:H4"/>
    <mergeCell ref="C183:J183"/>
    <mergeCell ref="C181:J181"/>
    <mergeCell ref="C131:J131"/>
    <mergeCell ref="C135:J135"/>
    <mergeCell ref="C142:J142"/>
    <mergeCell ref="C69:J69"/>
    <mergeCell ref="C70:J70"/>
    <mergeCell ref="C150:J150"/>
    <mergeCell ref="C113:J113"/>
    <mergeCell ref="C111:J111"/>
    <mergeCell ref="H108:J108"/>
    <mergeCell ref="C127:J127"/>
    <mergeCell ref="C73:J73"/>
    <mergeCell ref="C149:J149"/>
    <mergeCell ref="C130:J130"/>
    <mergeCell ref="C119:J119"/>
    <mergeCell ref="H164:I164"/>
    <mergeCell ref="C162:J162"/>
    <mergeCell ref="H173:J173"/>
    <mergeCell ref="C163:J163"/>
    <mergeCell ref="C153:J153"/>
    <mergeCell ref="C83:J83"/>
    <mergeCell ref="C81:J81"/>
    <mergeCell ref="C132:J132"/>
    <mergeCell ref="C47:J47"/>
    <mergeCell ref="C55:J55"/>
    <mergeCell ref="C12:J12"/>
    <mergeCell ref="C169:J169"/>
    <mergeCell ref="C147:J147"/>
    <mergeCell ref="C134:J134"/>
    <mergeCell ref="C152:J152"/>
    <mergeCell ref="C167:J167"/>
    <mergeCell ref="C115:J115"/>
    <mergeCell ref="C96:J96"/>
    <mergeCell ref="C123:J123"/>
    <mergeCell ref="C91:J91"/>
    <mergeCell ref="C92:J92"/>
    <mergeCell ref="C168:J168"/>
    <mergeCell ref="C117:J117"/>
    <mergeCell ref="C103:J103"/>
    <mergeCell ref="C14:J14"/>
    <mergeCell ref="C19:J19"/>
    <mergeCell ref="C20:J20"/>
    <mergeCell ref="C45:J45"/>
    <mergeCell ref="C30:J30"/>
    <mergeCell ref="C35:J35"/>
    <mergeCell ref="C13:J13"/>
    <mergeCell ref="C93:J93"/>
    <mergeCell ref="C185:J185"/>
    <mergeCell ref="C199:J199"/>
    <mergeCell ref="C191:J191"/>
    <mergeCell ref="A72:A73"/>
    <mergeCell ref="C77:J77"/>
    <mergeCell ref="M3:P3"/>
    <mergeCell ref="C22:J22"/>
    <mergeCell ref="C17:J17"/>
    <mergeCell ref="C7:J7"/>
    <mergeCell ref="C24:J24"/>
    <mergeCell ref="C26:J26"/>
    <mergeCell ref="C121:J121"/>
    <mergeCell ref="C25:J25"/>
    <mergeCell ref="C29:J29"/>
    <mergeCell ref="C37:J37"/>
    <mergeCell ref="C39:J39"/>
    <mergeCell ref="C36:J36"/>
    <mergeCell ref="C38:J38"/>
    <mergeCell ref="C106:J106"/>
    <mergeCell ref="C105:J105"/>
    <mergeCell ref="C53:J53"/>
    <mergeCell ref="C89:J89"/>
    <mergeCell ref="G5:H5"/>
    <mergeCell ref="C50:J50"/>
    <mergeCell ref="C201:J201"/>
    <mergeCell ref="C203:J203"/>
    <mergeCell ref="H200:I200"/>
    <mergeCell ref="H193:I193"/>
    <mergeCell ref="H197:I197"/>
    <mergeCell ref="C196:J196"/>
    <mergeCell ref="C189:J189"/>
    <mergeCell ref="A188:A189"/>
    <mergeCell ref="C186:K186"/>
    <mergeCell ref="C187:J187"/>
  </mergeCells>
  <hyperlinks>
    <hyperlink ref="B89" r:id="rId5"/>
  </hyperlinks>
  <pageMargins left="0.7" right="0.7" top="0.75" bottom="0.75" header="0.3" footer="0.3"/>
  <pageSetup paperSize="9" orientation="portrait" r:id="rId6"/>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R160"/>
  <sheetViews>
    <sheetView zoomScaleNormal="100" workbookViewId="0">
      <pane ySplit="6" topLeftCell="A109" activePane="bottomLeft" state="frozen"/>
      <selection pane="bottomLeft" activeCell="C115" sqref="C115:J115"/>
    </sheetView>
  </sheetViews>
  <sheetFormatPr defaultRowHeight="15.75"/>
  <cols>
    <col min="1" max="1" width="11" style="8" customWidth="1"/>
    <col min="2" max="2" width="10.140625" style="7" customWidth="1"/>
    <col min="3" max="10" width="14.28515625" style="7" customWidth="1"/>
    <col min="11" max="11" width="14.7109375" style="7" customWidth="1"/>
    <col min="12" max="12" width="48.85546875" style="13" customWidth="1"/>
    <col min="13" max="16384" width="9.140625" style="17"/>
  </cols>
  <sheetData>
    <row r="1" spans="1:13" s="16" customFormat="1" ht="30.75" customHeight="1" thickTop="1">
      <c r="A1" s="5073" t="s">
        <v>232</v>
      </c>
      <c r="B1" s="5074"/>
      <c r="C1" s="5074"/>
      <c r="D1" s="5074"/>
      <c r="E1" s="5074"/>
      <c r="F1" s="5074"/>
      <c r="G1" s="5074"/>
      <c r="H1" s="5074"/>
      <c r="I1" s="5074"/>
      <c r="J1" s="5074"/>
      <c r="K1" s="5074"/>
      <c r="L1" s="5075"/>
      <c r="M1" s="36"/>
    </row>
    <row r="2" spans="1:13" ht="20.25" customHeight="1">
      <c r="A2" s="4845" t="s">
        <v>215</v>
      </c>
      <c r="B2" s="4846"/>
      <c r="C2" s="4630">
        <f>+(25+130+83)*25</f>
        <v>5950</v>
      </c>
      <c r="D2" s="4631"/>
      <c r="E2" s="4631"/>
      <c r="F2" s="4632"/>
      <c r="G2" s="5076"/>
      <c r="H2" s="5101"/>
      <c r="I2" s="5093" t="s">
        <v>216</v>
      </c>
      <c r="J2" s="5094"/>
      <c r="K2" s="5141">
        <v>8</v>
      </c>
      <c r="L2" s="5142"/>
      <c r="M2" s="86"/>
    </row>
    <row r="3" spans="1:13" ht="20.25" customHeight="1">
      <c r="A3" s="4845" t="s">
        <v>217</v>
      </c>
      <c r="B3" s="4846"/>
      <c r="C3" s="4630" t="s">
        <v>5277</v>
      </c>
      <c r="D3" s="4631"/>
      <c r="E3" s="4631"/>
      <c r="F3" s="4632"/>
      <c r="G3" s="5156"/>
      <c r="H3" s="5157"/>
      <c r="I3" s="5093" t="s">
        <v>218</v>
      </c>
      <c r="J3" s="5094"/>
      <c r="K3" s="5141">
        <v>112</v>
      </c>
      <c r="L3" s="5142"/>
      <c r="M3" s="86"/>
    </row>
    <row r="4" spans="1:13" ht="20.25" customHeight="1">
      <c r="A4" s="4845" t="s">
        <v>219</v>
      </c>
      <c r="B4" s="4846"/>
      <c r="C4" s="4630" t="s">
        <v>6581</v>
      </c>
      <c r="D4" s="4631"/>
      <c r="E4" s="4631"/>
      <c r="F4" s="4632"/>
      <c r="G4" s="5307"/>
      <c r="H4" s="5308"/>
      <c r="I4" s="5093" t="s">
        <v>220</v>
      </c>
      <c r="J4" s="5094"/>
      <c r="K4" s="5141" t="s">
        <v>6163</v>
      </c>
      <c r="L4" s="5142"/>
      <c r="M4" s="86"/>
    </row>
    <row r="5" spans="1:13" ht="61.5" customHeight="1" thickBot="1">
      <c r="A5" s="5086" t="s">
        <v>221</v>
      </c>
      <c r="B5" s="5087"/>
      <c r="C5" s="5090" t="s">
        <v>6561</v>
      </c>
      <c r="D5" s="5091"/>
      <c r="E5" s="5091"/>
      <c r="F5" s="5092"/>
      <c r="G5" s="167"/>
      <c r="H5" s="168"/>
      <c r="I5" s="5093" t="s">
        <v>325</v>
      </c>
      <c r="J5" s="5094"/>
      <c r="K5" s="5305" t="s">
        <v>6618</v>
      </c>
      <c r="L5" s="5306"/>
      <c r="M5" s="86"/>
    </row>
    <row r="6" spans="1:13" s="16" customFormat="1" ht="76.5" customHeight="1" thickTop="1" thickBot="1">
      <c r="A6" s="33" t="s">
        <v>1</v>
      </c>
      <c r="B6" s="34" t="s">
        <v>0</v>
      </c>
      <c r="C6" s="34" t="s">
        <v>2</v>
      </c>
      <c r="D6" s="34" t="s">
        <v>3</v>
      </c>
      <c r="E6" s="34" t="s">
        <v>4</v>
      </c>
      <c r="F6" s="34" t="s">
        <v>5</v>
      </c>
      <c r="G6" s="34" t="s">
        <v>6</v>
      </c>
      <c r="H6" s="34" t="s">
        <v>7</v>
      </c>
      <c r="I6" s="34" t="s">
        <v>8</v>
      </c>
      <c r="J6" s="34" t="s">
        <v>9</v>
      </c>
      <c r="K6" s="3555" t="s">
        <v>6286</v>
      </c>
      <c r="L6" s="35" t="s">
        <v>10</v>
      </c>
      <c r="M6" s="36"/>
    </row>
    <row r="7" spans="1:13" ht="20.100000000000001" customHeight="1" thickTop="1">
      <c r="A7" s="1">
        <v>40615</v>
      </c>
      <c r="B7" s="2" t="s">
        <v>143</v>
      </c>
      <c r="C7" s="2"/>
      <c r="D7" s="2"/>
      <c r="E7" s="2"/>
      <c r="F7" s="2"/>
      <c r="G7" s="2"/>
      <c r="H7" s="3">
        <v>5685</v>
      </c>
      <c r="I7" s="3">
        <v>100</v>
      </c>
      <c r="J7" s="2"/>
      <c r="K7" s="3906"/>
      <c r="L7" s="13" t="s">
        <v>39</v>
      </c>
    </row>
    <row r="8" spans="1:13" ht="20.100000000000001" customHeight="1">
      <c r="A8" s="5295">
        <v>40679</v>
      </c>
      <c r="B8" s="2" t="s">
        <v>143</v>
      </c>
      <c r="C8" s="2"/>
      <c r="D8" s="2"/>
      <c r="E8" s="2"/>
      <c r="F8" s="2"/>
      <c r="G8" s="2"/>
      <c r="H8" s="2"/>
      <c r="I8" s="2"/>
      <c r="J8" s="3">
        <v>5575</v>
      </c>
      <c r="K8" s="3900"/>
      <c r="L8" s="13" t="s">
        <v>9</v>
      </c>
    </row>
    <row r="9" spans="1:13" ht="20.100000000000001" customHeight="1">
      <c r="A9" s="5295"/>
      <c r="B9" s="2" t="s">
        <v>12</v>
      </c>
      <c r="C9" s="5172" t="s">
        <v>58</v>
      </c>
      <c r="D9" s="5172"/>
      <c r="E9" s="5172"/>
      <c r="F9" s="5172"/>
      <c r="G9" s="5172"/>
      <c r="H9" s="5172"/>
      <c r="I9" s="5172"/>
      <c r="J9" s="5172"/>
      <c r="K9" s="3563" t="s">
        <v>4042</v>
      </c>
      <c r="L9" s="2890" t="s">
        <v>2571</v>
      </c>
    </row>
    <row r="10" spans="1:13" ht="20.100000000000001" customHeight="1">
      <c r="A10" s="1">
        <v>40682</v>
      </c>
      <c r="B10" s="2" t="s">
        <v>16</v>
      </c>
      <c r="C10" s="3">
        <v>41</v>
      </c>
      <c r="D10" s="3">
        <v>39</v>
      </c>
      <c r="E10" s="3">
        <v>4</v>
      </c>
      <c r="F10" s="3">
        <v>38</v>
      </c>
      <c r="G10" s="3">
        <v>145</v>
      </c>
      <c r="H10" s="3"/>
      <c r="I10" s="3"/>
      <c r="J10" s="3"/>
      <c r="K10" s="3900"/>
      <c r="L10" s="13" t="s">
        <v>55</v>
      </c>
    </row>
    <row r="11" spans="1:13" ht="20.100000000000001" customHeight="1">
      <c r="A11" s="1">
        <v>40742</v>
      </c>
      <c r="B11" s="2" t="s">
        <v>143</v>
      </c>
      <c r="C11" s="3"/>
      <c r="D11" s="3"/>
      <c r="E11" s="3"/>
      <c r="F11" s="3"/>
      <c r="G11" s="3"/>
      <c r="H11" s="3">
        <v>5595</v>
      </c>
      <c r="I11" s="3">
        <v>93</v>
      </c>
      <c r="J11" s="3"/>
      <c r="K11" s="3900"/>
      <c r="L11" s="3907" t="s">
        <v>86</v>
      </c>
    </row>
    <row r="12" spans="1:13" ht="20.100000000000001" customHeight="1" thickBot="1">
      <c r="A12" s="54">
        <v>40796</v>
      </c>
      <c r="B12" s="55" t="s">
        <v>12</v>
      </c>
      <c r="C12" s="5090" t="s">
        <v>113</v>
      </c>
      <c r="D12" s="5091"/>
      <c r="E12" s="5091"/>
      <c r="F12" s="5091"/>
      <c r="G12" s="5091"/>
      <c r="H12" s="5091"/>
      <c r="I12" s="5091"/>
      <c r="J12" s="5092"/>
      <c r="K12" s="3889"/>
      <c r="L12" s="119"/>
    </row>
    <row r="13" spans="1:13" ht="20.100000000000001" customHeight="1" thickTop="1">
      <c r="A13" s="5194">
        <v>41009</v>
      </c>
      <c r="B13" s="78" t="s">
        <v>16</v>
      </c>
      <c r="C13" s="81">
        <v>11</v>
      </c>
      <c r="D13" s="81">
        <v>11</v>
      </c>
      <c r="E13" s="81">
        <v>1</v>
      </c>
      <c r="F13" s="81"/>
      <c r="G13" s="81">
        <v>155</v>
      </c>
      <c r="H13" s="81"/>
      <c r="I13" s="81"/>
      <c r="J13" s="81"/>
      <c r="K13" s="81"/>
      <c r="L13" s="1485" t="s">
        <v>180</v>
      </c>
    </row>
    <row r="14" spans="1:13">
      <c r="A14" s="4624"/>
      <c r="B14" s="28" t="s">
        <v>143</v>
      </c>
      <c r="C14" s="79"/>
      <c r="D14" s="79"/>
      <c r="E14" s="79"/>
      <c r="F14" s="79"/>
      <c r="G14" s="79"/>
      <c r="H14" s="79">
        <v>5205</v>
      </c>
      <c r="I14" s="79">
        <v>88</v>
      </c>
      <c r="J14" s="79"/>
      <c r="K14" s="3901"/>
      <c r="L14" s="3911" t="s">
        <v>172</v>
      </c>
    </row>
    <row r="15" spans="1:13" ht="20.100000000000001" customHeight="1">
      <c r="A15" s="1">
        <v>41019</v>
      </c>
      <c r="B15" s="2" t="s">
        <v>12</v>
      </c>
      <c r="C15" s="4630" t="s">
        <v>186</v>
      </c>
      <c r="D15" s="4631"/>
      <c r="E15" s="4631"/>
      <c r="F15" s="4631"/>
      <c r="G15" s="4631"/>
      <c r="H15" s="4631"/>
      <c r="I15" s="4631"/>
      <c r="J15" s="4632"/>
      <c r="K15" s="3878"/>
    </row>
    <row r="16" spans="1:13" ht="20.100000000000001" customHeight="1">
      <c r="A16" s="1">
        <v>41054</v>
      </c>
      <c r="B16" s="2" t="s">
        <v>12</v>
      </c>
      <c r="C16" s="4630" t="s">
        <v>193</v>
      </c>
      <c r="D16" s="4631"/>
      <c r="E16" s="4631"/>
      <c r="F16" s="4631"/>
      <c r="G16" s="4631"/>
      <c r="H16" s="4631"/>
      <c r="I16" s="4631"/>
      <c r="J16" s="4632"/>
      <c r="K16" s="3878"/>
    </row>
    <row r="17" spans="1:12" ht="20.100000000000001" customHeight="1">
      <c r="A17" s="4">
        <v>41192</v>
      </c>
      <c r="B17" s="28" t="s">
        <v>143</v>
      </c>
      <c r="C17" s="105"/>
      <c r="D17" s="23"/>
      <c r="E17" s="105"/>
      <c r="F17" s="105"/>
      <c r="G17" s="105"/>
      <c r="H17" s="105">
        <v>5437</v>
      </c>
      <c r="I17" s="105">
        <v>79</v>
      </c>
      <c r="J17" s="105"/>
      <c r="K17" s="81"/>
      <c r="L17" s="107" t="s">
        <v>50</v>
      </c>
    </row>
    <row r="18" spans="1:12" ht="20.100000000000001" customHeight="1" thickBot="1">
      <c r="A18" s="54">
        <v>41196</v>
      </c>
      <c r="B18" s="55" t="s">
        <v>16</v>
      </c>
      <c r="C18" s="127">
        <v>40</v>
      </c>
      <c r="D18" s="63">
        <f>+C18*(100-E18)/100</f>
        <v>39.6</v>
      </c>
      <c r="E18" s="127">
        <v>1</v>
      </c>
      <c r="F18" s="127"/>
      <c r="G18" s="127">
        <v>120</v>
      </c>
      <c r="H18" s="127"/>
      <c r="I18" s="127"/>
      <c r="J18" s="127"/>
      <c r="K18" s="3909"/>
      <c r="L18" s="119" t="s">
        <v>20</v>
      </c>
    </row>
    <row r="19" spans="1:12" ht="36" customHeight="1" thickTop="1">
      <c r="A19" s="125">
        <v>41305</v>
      </c>
      <c r="B19" s="78" t="s">
        <v>143</v>
      </c>
      <c r="C19" s="81"/>
      <c r="D19" s="130"/>
      <c r="E19" s="81"/>
      <c r="F19" s="81"/>
      <c r="G19" s="81"/>
      <c r="H19" s="81">
        <v>5345</v>
      </c>
      <c r="I19" s="81">
        <v>100</v>
      </c>
      <c r="J19" s="81"/>
      <c r="K19" s="81"/>
      <c r="L19" s="1485" t="s">
        <v>274</v>
      </c>
    </row>
    <row r="20" spans="1:12" ht="20.100000000000001" customHeight="1">
      <c r="A20" s="1">
        <v>41312</v>
      </c>
      <c r="B20" s="2" t="s">
        <v>16</v>
      </c>
      <c r="C20" s="3">
        <v>60</v>
      </c>
      <c r="D20" s="106">
        <f>+C20*(100-E20)/100</f>
        <v>58.8</v>
      </c>
      <c r="E20" s="3">
        <v>2</v>
      </c>
      <c r="F20" s="3"/>
      <c r="G20" s="3">
        <v>120</v>
      </c>
      <c r="H20" s="3"/>
      <c r="I20" s="3"/>
      <c r="J20" s="3"/>
      <c r="K20" s="3900"/>
      <c r="L20" s="13" t="s">
        <v>20</v>
      </c>
    </row>
    <row r="21" spans="1:12" ht="20.100000000000001" customHeight="1">
      <c r="A21" s="1">
        <v>41331</v>
      </c>
      <c r="B21" s="2" t="s">
        <v>12</v>
      </c>
      <c r="C21" s="4644" t="s">
        <v>278</v>
      </c>
      <c r="D21" s="4645"/>
      <c r="E21" s="4645"/>
      <c r="F21" s="4645"/>
      <c r="G21" s="4645"/>
      <c r="H21" s="4645"/>
      <c r="I21" s="4645"/>
      <c r="J21" s="4646"/>
      <c r="K21" s="3881"/>
    </row>
    <row r="22" spans="1:12" ht="20.100000000000001" customHeight="1">
      <c r="A22" s="1">
        <v>41351</v>
      </c>
      <c r="B22" s="2" t="s">
        <v>12</v>
      </c>
      <c r="C22" s="4644" t="s">
        <v>156</v>
      </c>
      <c r="D22" s="4645"/>
      <c r="E22" s="4645"/>
      <c r="F22" s="4645"/>
      <c r="G22" s="4645"/>
      <c r="H22" s="4645"/>
      <c r="I22" s="4645"/>
      <c r="J22" s="4646"/>
      <c r="K22" s="3881"/>
    </row>
    <row r="23" spans="1:12">
      <c r="A23" s="1">
        <v>41470</v>
      </c>
      <c r="B23" s="2" t="s">
        <v>16</v>
      </c>
      <c r="C23" s="3">
        <v>35</v>
      </c>
      <c r="D23" s="106">
        <f>+C23*(100-E23)/100</f>
        <v>34.299999999999997</v>
      </c>
      <c r="E23" s="3">
        <v>2</v>
      </c>
      <c r="F23" s="3"/>
      <c r="G23" s="3">
        <v>125</v>
      </c>
      <c r="H23" s="3"/>
      <c r="I23" s="3"/>
      <c r="J23" s="3"/>
      <c r="K23" s="3900"/>
      <c r="L23" s="13" t="s">
        <v>20</v>
      </c>
    </row>
    <row r="24" spans="1:12" ht="20.100000000000001" customHeight="1">
      <c r="A24" s="1">
        <v>41539</v>
      </c>
      <c r="B24" s="2" t="s">
        <v>12</v>
      </c>
      <c r="C24" s="4644" t="s">
        <v>156</v>
      </c>
      <c r="D24" s="4645"/>
      <c r="E24" s="4645"/>
      <c r="F24" s="4645"/>
      <c r="G24" s="4645"/>
      <c r="H24" s="4645"/>
      <c r="I24" s="4645"/>
      <c r="J24" s="4646"/>
      <c r="K24" s="3881"/>
    </row>
    <row r="25" spans="1:12" ht="69" customHeight="1">
      <c r="A25" s="1">
        <v>41563</v>
      </c>
      <c r="B25" s="2" t="s">
        <v>157</v>
      </c>
      <c r="C25" s="4627" t="s">
        <v>319</v>
      </c>
      <c r="D25" s="4628"/>
      <c r="E25" s="4628"/>
      <c r="F25" s="4628"/>
      <c r="G25" s="4628"/>
      <c r="H25" s="4628"/>
      <c r="I25" s="4628"/>
      <c r="J25" s="4629"/>
      <c r="K25" s="3876"/>
    </row>
    <row r="26" spans="1:12" ht="20.100000000000001" customHeight="1">
      <c r="A26" s="1">
        <v>41698</v>
      </c>
      <c r="B26" s="2" t="s">
        <v>27</v>
      </c>
      <c r="C26" s="4644" t="s">
        <v>336</v>
      </c>
      <c r="D26" s="4645"/>
      <c r="E26" s="4645"/>
      <c r="F26" s="4645"/>
      <c r="G26" s="4645"/>
      <c r="H26" s="4645"/>
      <c r="I26" s="4645"/>
      <c r="J26" s="4646"/>
      <c r="K26" s="3881"/>
    </row>
    <row r="27" spans="1:12" ht="63" customHeight="1">
      <c r="A27" s="1943">
        <v>41812</v>
      </c>
      <c r="B27" s="1933" t="s">
        <v>34</v>
      </c>
      <c r="C27" s="4766" t="s">
        <v>378</v>
      </c>
      <c r="D27" s="4767"/>
      <c r="E27" s="4767"/>
      <c r="F27" s="4767"/>
      <c r="G27" s="4767"/>
      <c r="H27" s="4767"/>
      <c r="I27" s="4767"/>
      <c r="J27" s="4768"/>
      <c r="K27" s="3564" t="s">
        <v>3976</v>
      </c>
      <c r="L27" s="1950" t="s">
        <v>3976</v>
      </c>
    </row>
    <row r="28" spans="1:12">
      <c r="A28" s="4">
        <v>41862</v>
      </c>
      <c r="B28" s="28" t="s">
        <v>16</v>
      </c>
      <c r="C28" s="184">
        <v>30</v>
      </c>
      <c r="D28" s="23">
        <f>+C28*(100-E28)/100</f>
        <v>29.4</v>
      </c>
      <c r="E28" s="184">
        <v>2</v>
      </c>
      <c r="F28" s="184"/>
      <c r="G28" s="184">
        <v>135</v>
      </c>
      <c r="H28" s="184"/>
      <c r="I28" s="184"/>
      <c r="J28" s="184"/>
      <c r="K28" s="3901"/>
      <c r="L28" s="83" t="s">
        <v>379</v>
      </c>
    </row>
    <row r="29" spans="1:12" ht="20.100000000000001" customHeight="1">
      <c r="A29" s="4">
        <v>41874</v>
      </c>
      <c r="B29" s="28" t="s">
        <v>16</v>
      </c>
      <c r="C29" s="184">
        <v>125</v>
      </c>
      <c r="D29" s="23">
        <f>+C29*(100-E29)/100</f>
        <v>102.5</v>
      </c>
      <c r="E29" s="184">
        <v>18</v>
      </c>
      <c r="F29" s="184"/>
      <c r="G29" s="184">
        <v>140</v>
      </c>
      <c r="H29" s="184"/>
      <c r="I29" s="184"/>
      <c r="J29" s="184"/>
      <c r="K29" s="3901"/>
      <c r="L29" s="83" t="s">
        <v>385</v>
      </c>
    </row>
    <row r="30" spans="1:12" ht="16.5" thickBot="1">
      <c r="A30" s="54">
        <v>41875</v>
      </c>
      <c r="B30" s="55" t="s">
        <v>143</v>
      </c>
      <c r="C30" s="217"/>
      <c r="D30" s="63"/>
      <c r="E30" s="217"/>
      <c r="F30" s="217"/>
      <c r="G30" s="217"/>
      <c r="H30" s="217">
        <v>4405</v>
      </c>
      <c r="I30" s="217">
        <v>100</v>
      </c>
      <c r="J30" s="217"/>
      <c r="K30" s="3909"/>
      <c r="L30" s="119" t="s">
        <v>30</v>
      </c>
    </row>
    <row r="31" spans="1:12" ht="16.5" thickTop="1">
      <c r="A31" s="213">
        <v>42051</v>
      </c>
      <c r="B31" s="220" t="s">
        <v>143</v>
      </c>
      <c r="C31" s="52"/>
      <c r="D31" s="62"/>
      <c r="E31" s="52"/>
      <c r="F31" s="52"/>
      <c r="G31" s="52"/>
      <c r="H31" s="52">
        <v>5645</v>
      </c>
      <c r="I31" s="52">
        <v>100</v>
      </c>
      <c r="J31" s="52"/>
      <c r="K31" s="52"/>
      <c r="L31" s="70" t="s">
        <v>30</v>
      </c>
    </row>
    <row r="32" spans="1:12" ht="20.100000000000001" customHeight="1">
      <c r="A32" s="1">
        <v>42066</v>
      </c>
      <c r="B32" s="226" t="s">
        <v>12</v>
      </c>
      <c r="C32" s="5172" t="s">
        <v>58</v>
      </c>
      <c r="D32" s="5172"/>
      <c r="E32" s="5172"/>
      <c r="F32" s="5172"/>
      <c r="G32" s="5172"/>
      <c r="H32" s="5172"/>
      <c r="I32" s="5172"/>
      <c r="J32" s="5172"/>
      <c r="K32" s="52"/>
      <c r="L32" s="97"/>
    </row>
    <row r="33" spans="1:18">
      <c r="A33" s="1">
        <v>42080</v>
      </c>
      <c r="B33" s="231" t="s">
        <v>16</v>
      </c>
      <c r="C33" s="3">
        <v>120</v>
      </c>
      <c r="D33" s="106">
        <f>+C33*(100-E33)/100</f>
        <v>117.6</v>
      </c>
      <c r="E33" s="3">
        <v>2</v>
      </c>
      <c r="F33" s="3"/>
      <c r="G33" s="3">
        <v>170</v>
      </c>
      <c r="H33" s="3"/>
      <c r="I33" s="3"/>
      <c r="J33" s="3"/>
      <c r="K33" s="3900"/>
      <c r="L33" s="13" t="s">
        <v>283</v>
      </c>
    </row>
    <row r="34" spans="1:18" ht="20.100000000000001" customHeight="1">
      <c r="A34" s="1">
        <v>42111</v>
      </c>
      <c r="B34" s="239" t="s">
        <v>12</v>
      </c>
      <c r="C34" s="5172" t="s">
        <v>469</v>
      </c>
      <c r="D34" s="5172"/>
      <c r="E34" s="5172"/>
      <c r="F34" s="5172"/>
      <c r="G34" s="5172"/>
      <c r="H34" s="5172"/>
      <c r="I34" s="5172"/>
      <c r="J34" s="5172"/>
      <c r="K34" s="3900"/>
    </row>
    <row r="35" spans="1:18" ht="20.100000000000001" customHeight="1">
      <c r="A35" s="1">
        <v>42136</v>
      </c>
      <c r="B35" s="263" t="s">
        <v>12</v>
      </c>
      <c r="C35" s="4644" t="s">
        <v>156</v>
      </c>
      <c r="D35" s="4645"/>
      <c r="E35" s="4645"/>
      <c r="F35" s="4645"/>
      <c r="G35" s="4645"/>
      <c r="H35" s="4645"/>
      <c r="I35" s="4645"/>
      <c r="J35" s="4646"/>
      <c r="K35" s="3881"/>
    </row>
    <row r="36" spans="1:18" s="266" customFormat="1" ht="30.75" customHeight="1">
      <c r="A36" s="4561">
        <v>42138</v>
      </c>
      <c r="B36" s="5312" t="s">
        <v>11</v>
      </c>
      <c r="C36" s="264" t="s">
        <v>488</v>
      </c>
      <c r="D36" s="5315" t="s">
        <v>489</v>
      </c>
      <c r="E36" s="5316"/>
      <c r="F36" s="5315" t="s">
        <v>490</v>
      </c>
      <c r="G36" s="5316"/>
      <c r="H36" s="4998" t="s">
        <v>491</v>
      </c>
      <c r="I36" s="4999"/>
      <c r="J36" s="5141" t="s">
        <v>492</v>
      </c>
      <c r="K36" s="5317"/>
      <c r="L36" s="5318"/>
      <c r="M36" s="265"/>
      <c r="N36" s="265"/>
      <c r="O36" s="265"/>
      <c r="P36" s="265"/>
      <c r="Q36" s="265"/>
      <c r="R36" s="265"/>
    </row>
    <row r="37" spans="1:18" s="266" customFormat="1" ht="24.75" customHeight="1">
      <c r="A37" s="5309"/>
      <c r="B37" s="5313"/>
      <c r="C37" s="264" t="s">
        <v>493</v>
      </c>
      <c r="D37" s="4996">
        <v>0.6</v>
      </c>
      <c r="E37" s="5296"/>
      <c r="F37" s="4996">
        <v>0.3</v>
      </c>
      <c r="G37" s="5296"/>
      <c r="H37" s="4996">
        <v>0.09</v>
      </c>
      <c r="I37" s="5296"/>
      <c r="J37" s="4996">
        <v>0.01</v>
      </c>
      <c r="K37" s="4997"/>
      <c r="L37" s="5296"/>
      <c r="M37" s="265"/>
      <c r="N37" s="265"/>
      <c r="O37" s="265"/>
      <c r="P37" s="265"/>
      <c r="Q37" s="265"/>
      <c r="R37" s="265"/>
    </row>
    <row r="38" spans="1:18" s="266" customFormat="1" ht="32.25" customHeight="1">
      <c r="A38" s="4562"/>
      <c r="B38" s="5314"/>
      <c r="C38" s="267" t="s">
        <v>494</v>
      </c>
      <c r="D38" s="4994" t="s">
        <v>495</v>
      </c>
      <c r="E38" s="4995"/>
      <c r="F38" s="5310" t="s">
        <v>496</v>
      </c>
      <c r="G38" s="5311"/>
      <c r="H38" s="4994" t="s">
        <v>497</v>
      </c>
      <c r="I38" s="4995"/>
      <c r="J38" s="5141" t="s">
        <v>498</v>
      </c>
      <c r="K38" s="5317"/>
      <c r="L38" s="5318"/>
      <c r="M38" s="268"/>
    </row>
    <row r="39" spans="1:18" ht="15.75" customHeight="1">
      <c r="A39" s="576">
        <v>42181</v>
      </c>
      <c r="B39" s="577" t="s">
        <v>16</v>
      </c>
      <c r="C39" s="575">
        <v>105</v>
      </c>
      <c r="D39" s="578">
        <f>+C39*(100-E39)/100</f>
        <v>89.25</v>
      </c>
      <c r="E39" s="575">
        <v>15</v>
      </c>
      <c r="F39" s="575"/>
      <c r="G39" s="575">
        <v>140</v>
      </c>
      <c r="H39" s="575"/>
      <c r="I39" s="575"/>
      <c r="J39" s="575"/>
      <c r="K39" s="3882"/>
      <c r="L39" s="20" t="s">
        <v>1985</v>
      </c>
      <c r="M39" s="86"/>
    </row>
    <row r="40" spans="1:18">
      <c r="A40" s="4">
        <v>42274</v>
      </c>
      <c r="B40" s="28" t="s">
        <v>16</v>
      </c>
      <c r="C40" s="725">
        <v>40</v>
      </c>
      <c r="D40" s="23">
        <f>+C40*(100-E40)/100</f>
        <v>34</v>
      </c>
      <c r="E40" s="725">
        <v>15</v>
      </c>
      <c r="F40" s="725"/>
      <c r="G40" s="725">
        <v>135</v>
      </c>
      <c r="H40" s="725"/>
      <c r="I40" s="725"/>
      <c r="J40" s="725"/>
      <c r="K40" s="3901"/>
      <c r="L40" s="83" t="s">
        <v>2152</v>
      </c>
    </row>
    <row r="41" spans="1:18" ht="20.100000000000001" customHeight="1">
      <c r="A41" s="1">
        <v>42275</v>
      </c>
      <c r="B41" s="726" t="s">
        <v>143</v>
      </c>
      <c r="C41" s="3"/>
      <c r="D41" s="106"/>
      <c r="E41" s="3"/>
      <c r="F41" s="3"/>
      <c r="G41" s="3"/>
      <c r="H41" s="3">
        <v>5640</v>
      </c>
      <c r="I41" s="3">
        <v>100</v>
      </c>
      <c r="J41" s="3"/>
      <c r="K41" s="3900"/>
      <c r="L41" s="13" t="s">
        <v>2273</v>
      </c>
    </row>
    <row r="42" spans="1:18" ht="20.100000000000001" customHeight="1">
      <c r="A42" s="1">
        <v>42281</v>
      </c>
      <c r="B42" s="731" t="s">
        <v>16</v>
      </c>
      <c r="C42" s="3">
        <v>125</v>
      </c>
      <c r="D42" s="106">
        <f>+C42*(100-E42)/100</f>
        <v>106.25</v>
      </c>
      <c r="E42" s="3">
        <v>15</v>
      </c>
      <c r="F42" s="3"/>
      <c r="G42" s="3">
        <v>140</v>
      </c>
      <c r="H42" s="3"/>
      <c r="I42" s="3"/>
      <c r="J42" s="3"/>
      <c r="K42" s="3900"/>
      <c r="L42" s="13" t="s">
        <v>20</v>
      </c>
    </row>
    <row r="43" spans="1:18" ht="20.100000000000001" customHeight="1" thickBot="1">
      <c r="A43" s="1437">
        <v>42326</v>
      </c>
      <c r="B43" s="1440" t="s">
        <v>143</v>
      </c>
      <c r="C43" s="218"/>
      <c r="D43" s="42"/>
      <c r="E43" s="218"/>
      <c r="F43" s="218"/>
      <c r="G43" s="218"/>
      <c r="H43" s="218">
        <v>5635</v>
      </c>
      <c r="I43" s="218">
        <v>90</v>
      </c>
      <c r="J43" s="218"/>
      <c r="K43" s="218"/>
      <c r="L43" s="69" t="s">
        <v>2273</v>
      </c>
    </row>
    <row r="44" spans="1:18" ht="20.100000000000001" customHeight="1">
      <c r="A44" s="1472">
        <v>42380</v>
      </c>
      <c r="B44" s="1473" t="s">
        <v>16</v>
      </c>
      <c r="C44" s="1474">
        <v>130</v>
      </c>
      <c r="D44" s="1475">
        <f>+C44*(100-E44)/100</f>
        <v>97.5</v>
      </c>
      <c r="E44" s="1474">
        <v>25</v>
      </c>
      <c r="F44" s="1474"/>
      <c r="G44" s="1474">
        <v>150</v>
      </c>
      <c r="H44" s="1474"/>
      <c r="I44" s="1474"/>
      <c r="J44" s="1474"/>
      <c r="K44" s="3562"/>
      <c r="L44" s="3912" t="s">
        <v>20</v>
      </c>
      <c r="M44" s="86"/>
    </row>
    <row r="45" spans="1:18" ht="42.75" customHeight="1">
      <c r="A45" s="1476">
        <v>42435</v>
      </c>
      <c r="B45" s="1505" t="s">
        <v>12</v>
      </c>
      <c r="C45" s="4627" t="s">
        <v>3106</v>
      </c>
      <c r="D45" s="4628"/>
      <c r="E45" s="4628"/>
      <c r="F45" s="4628"/>
      <c r="G45" s="4628"/>
      <c r="H45" s="4628"/>
      <c r="I45" s="4628"/>
      <c r="J45" s="4629"/>
      <c r="K45" s="3875"/>
      <c r="L45" s="1484"/>
      <c r="M45" s="86"/>
    </row>
    <row r="46" spans="1:18" ht="23.25" customHeight="1">
      <c r="A46" s="1476">
        <v>42444</v>
      </c>
      <c r="B46" s="1505" t="s">
        <v>12</v>
      </c>
      <c r="C46" s="4627" t="s">
        <v>3153</v>
      </c>
      <c r="D46" s="4628"/>
      <c r="E46" s="4628"/>
      <c r="F46" s="4628"/>
      <c r="G46" s="4628"/>
      <c r="H46" s="4628"/>
      <c r="I46" s="4628"/>
      <c r="J46" s="4629"/>
      <c r="K46" s="3875"/>
      <c r="L46" s="1484"/>
      <c r="M46" s="86"/>
    </row>
    <row r="47" spans="1:18">
      <c r="A47" s="1481">
        <v>42445</v>
      </c>
      <c r="B47" s="28" t="s">
        <v>16</v>
      </c>
      <c r="C47" s="1503">
        <v>180</v>
      </c>
      <c r="D47" s="23">
        <f>+C47*(100-E47)/100</f>
        <v>135</v>
      </c>
      <c r="E47" s="1503">
        <v>25</v>
      </c>
      <c r="F47" s="1503"/>
      <c r="G47" s="1503">
        <v>200</v>
      </c>
      <c r="H47" s="1503"/>
      <c r="I47" s="1503"/>
      <c r="J47" s="1503"/>
      <c r="K47" s="3885"/>
      <c r="L47" s="1480" t="s">
        <v>3141</v>
      </c>
      <c r="M47" s="86"/>
    </row>
    <row r="48" spans="1:18" ht="20.100000000000001" customHeight="1">
      <c r="A48" s="1476">
        <v>42450</v>
      </c>
      <c r="B48" s="1505" t="s">
        <v>12</v>
      </c>
      <c r="C48" s="4644" t="s">
        <v>3226</v>
      </c>
      <c r="D48" s="4645"/>
      <c r="E48" s="4645"/>
      <c r="F48" s="4645"/>
      <c r="G48" s="4645"/>
      <c r="H48" s="4645"/>
      <c r="I48" s="4645"/>
      <c r="J48" s="4646"/>
      <c r="K48" s="3880"/>
      <c r="L48" s="1484"/>
      <c r="M48" s="86"/>
    </row>
    <row r="49" spans="1:13">
      <c r="A49" s="1476">
        <v>42455</v>
      </c>
      <c r="B49" s="1505" t="s">
        <v>12</v>
      </c>
      <c r="C49" s="4627" t="s">
        <v>3153</v>
      </c>
      <c r="D49" s="4628"/>
      <c r="E49" s="4628"/>
      <c r="F49" s="4628"/>
      <c r="G49" s="4628"/>
      <c r="H49" s="4628"/>
      <c r="I49" s="4628"/>
      <c r="J49" s="4629"/>
      <c r="K49" s="3875"/>
      <c r="L49" s="1484"/>
      <c r="M49" s="86"/>
    </row>
    <row r="50" spans="1:13">
      <c r="A50" s="1476">
        <v>42460</v>
      </c>
      <c r="B50" s="1505" t="s">
        <v>12</v>
      </c>
      <c r="C50" s="4644" t="s">
        <v>3225</v>
      </c>
      <c r="D50" s="4645"/>
      <c r="E50" s="4645"/>
      <c r="F50" s="4645"/>
      <c r="G50" s="4645"/>
      <c r="H50" s="4645"/>
      <c r="I50" s="4645"/>
      <c r="J50" s="4646"/>
      <c r="K50" s="3880"/>
      <c r="L50" s="1484"/>
      <c r="M50" s="86"/>
    </row>
    <row r="51" spans="1:13">
      <c r="A51" s="1516">
        <v>42503</v>
      </c>
      <c r="B51" s="6" t="s">
        <v>16</v>
      </c>
      <c r="C51" s="30">
        <v>40</v>
      </c>
      <c r="D51" s="31">
        <f>+C51*(100-E51)/100</f>
        <v>32</v>
      </c>
      <c r="E51" s="30">
        <v>20</v>
      </c>
      <c r="F51" s="30"/>
      <c r="G51" s="30">
        <v>40</v>
      </c>
      <c r="H51" s="30"/>
      <c r="I51" s="30"/>
      <c r="J51" s="30"/>
      <c r="K51" s="3883"/>
      <c r="L51" s="3913" t="s">
        <v>20</v>
      </c>
      <c r="M51" s="86"/>
    </row>
    <row r="52" spans="1:13">
      <c r="A52" s="1516">
        <v>42516</v>
      </c>
      <c r="B52" s="6" t="s">
        <v>12</v>
      </c>
      <c r="C52" s="5303" t="s">
        <v>3315</v>
      </c>
      <c r="D52" s="5266"/>
      <c r="E52" s="5266"/>
      <c r="F52" s="5266"/>
      <c r="G52" s="5266"/>
      <c r="H52" s="5266"/>
      <c r="I52" s="5266"/>
      <c r="J52" s="5304"/>
      <c r="K52" s="3903"/>
      <c r="L52" s="3913"/>
      <c r="M52" s="86"/>
    </row>
    <row r="53" spans="1:13">
      <c r="A53" s="1476">
        <v>42526</v>
      </c>
      <c r="B53" s="1505" t="s">
        <v>143</v>
      </c>
      <c r="C53" s="1502"/>
      <c r="D53" s="1504"/>
      <c r="E53" s="1502"/>
      <c r="F53" s="1502"/>
      <c r="G53" s="1502"/>
      <c r="H53" s="4630" t="s">
        <v>387</v>
      </c>
      <c r="I53" s="4631"/>
      <c r="J53" s="4632"/>
      <c r="K53" s="3877"/>
      <c r="L53" s="1484" t="s">
        <v>3349</v>
      </c>
      <c r="M53" s="86"/>
    </row>
    <row r="54" spans="1:13" ht="20.100000000000001" customHeight="1">
      <c r="A54" s="1476">
        <v>42529</v>
      </c>
      <c r="B54" s="1505" t="s">
        <v>12</v>
      </c>
      <c r="C54" s="4627" t="s">
        <v>3153</v>
      </c>
      <c r="D54" s="4628"/>
      <c r="E54" s="4628"/>
      <c r="F54" s="4628"/>
      <c r="G54" s="4628"/>
      <c r="H54" s="4628"/>
      <c r="I54" s="4628"/>
      <c r="J54" s="4629"/>
      <c r="K54" s="3875"/>
      <c r="L54" s="1484"/>
      <c r="M54" s="86"/>
    </row>
    <row r="55" spans="1:13" ht="20.100000000000001" customHeight="1">
      <c r="A55" s="1476">
        <v>42550</v>
      </c>
      <c r="B55" s="1505" t="s">
        <v>16</v>
      </c>
      <c r="C55" s="1502">
        <v>35</v>
      </c>
      <c r="D55" s="1504">
        <f>+C55*(100-E55)/100</f>
        <v>28</v>
      </c>
      <c r="E55" s="1502">
        <v>20</v>
      </c>
      <c r="F55" s="1502"/>
      <c r="G55" s="1502">
        <v>130</v>
      </c>
      <c r="H55" s="1502"/>
      <c r="I55" s="1502"/>
      <c r="J55" s="1502"/>
      <c r="K55" s="3882"/>
      <c r="L55" s="1484" t="s">
        <v>2752</v>
      </c>
      <c r="M55" s="86"/>
    </row>
    <row r="56" spans="1:13">
      <c r="A56" s="1476">
        <v>42647</v>
      </c>
      <c r="B56" s="1505" t="s">
        <v>12</v>
      </c>
      <c r="C56" s="4644" t="s">
        <v>445</v>
      </c>
      <c r="D56" s="4645"/>
      <c r="E56" s="4645"/>
      <c r="F56" s="4645"/>
      <c r="G56" s="4645"/>
      <c r="H56" s="4645"/>
      <c r="I56" s="4645"/>
      <c r="J56" s="4646"/>
      <c r="K56" s="3880"/>
      <c r="L56" s="1484"/>
      <c r="M56" s="86"/>
    </row>
    <row r="57" spans="1:13" ht="20.100000000000001" customHeight="1">
      <c r="A57" s="1476">
        <v>42672</v>
      </c>
      <c r="B57" s="1505" t="s">
        <v>12</v>
      </c>
      <c r="C57" s="4630" t="s">
        <v>445</v>
      </c>
      <c r="D57" s="4631"/>
      <c r="E57" s="4631"/>
      <c r="F57" s="4631"/>
      <c r="G57" s="4631"/>
      <c r="H57" s="4631"/>
      <c r="I57" s="4631"/>
      <c r="J57" s="4632"/>
      <c r="K57" s="3877"/>
      <c r="L57" s="1484"/>
      <c r="M57" s="86"/>
    </row>
    <row r="58" spans="1:13" ht="20.100000000000001" customHeight="1">
      <c r="A58" s="1476">
        <v>42684</v>
      </c>
      <c r="B58" s="1505" t="s">
        <v>143</v>
      </c>
      <c r="C58" s="1502"/>
      <c r="D58" s="1504"/>
      <c r="E58" s="1502"/>
      <c r="F58" s="1502"/>
      <c r="G58" s="1502"/>
      <c r="H58" s="1502">
        <v>5845</v>
      </c>
      <c r="I58" s="1502">
        <v>77</v>
      </c>
      <c r="J58" s="1502"/>
      <c r="K58" s="3882"/>
      <c r="L58" s="1484" t="s">
        <v>3702</v>
      </c>
      <c r="M58" s="86"/>
    </row>
    <row r="59" spans="1:13" ht="20.100000000000001" customHeight="1">
      <c r="A59" s="1476">
        <v>42685</v>
      </c>
      <c r="B59" s="1505" t="s">
        <v>12</v>
      </c>
      <c r="C59" s="4644" t="s">
        <v>3705</v>
      </c>
      <c r="D59" s="4645"/>
      <c r="E59" s="4645"/>
      <c r="F59" s="4645"/>
      <c r="G59" s="4645"/>
      <c r="H59" s="4645"/>
      <c r="I59" s="4645"/>
      <c r="J59" s="4646"/>
      <c r="K59" s="3880"/>
      <c r="L59" s="1484"/>
      <c r="M59" s="86"/>
    </row>
    <row r="60" spans="1:13" ht="20.100000000000001" customHeight="1">
      <c r="A60" s="5230">
        <v>42687</v>
      </c>
      <c r="B60" s="1505" t="s">
        <v>12</v>
      </c>
      <c r="C60" s="4644" t="s">
        <v>446</v>
      </c>
      <c r="D60" s="4645"/>
      <c r="E60" s="4645"/>
      <c r="F60" s="4645"/>
      <c r="G60" s="4645"/>
      <c r="H60" s="4645"/>
      <c r="I60" s="4645"/>
      <c r="J60" s="4646"/>
      <c r="K60" s="3880"/>
      <c r="L60" s="1484"/>
      <c r="M60" s="86"/>
    </row>
    <row r="61" spans="1:13" ht="20.100000000000001" customHeight="1">
      <c r="A61" s="5231"/>
      <c r="B61" s="1505" t="s">
        <v>16</v>
      </c>
      <c r="C61" s="1502">
        <v>25</v>
      </c>
      <c r="D61" s="1504">
        <f>+C61*(100-E61)/100</f>
        <v>15</v>
      </c>
      <c r="E61" s="1502">
        <v>40</v>
      </c>
      <c r="F61" s="1502"/>
      <c r="G61" s="1502">
        <v>125</v>
      </c>
      <c r="H61" s="1502"/>
      <c r="I61" s="1502"/>
      <c r="J61" s="1502"/>
      <c r="K61" s="3882"/>
      <c r="L61" s="1484" t="s">
        <v>2752</v>
      </c>
      <c r="M61" s="86"/>
    </row>
    <row r="62" spans="1:13" ht="20.100000000000001" customHeight="1">
      <c r="A62" s="1476">
        <v>42709</v>
      </c>
      <c r="B62" s="1505" t="s">
        <v>12</v>
      </c>
      <c r="C62" s="4644" t="s">
        <v>3762</v>
      </c>
      <c r="D62" s="4645"/>
      <c r="E62" s="4645"/>
      <c r="F62" s="4645"/>
      <c r="G62" s="4645"/>
      <c r="H62" s="4645"/>
      <c r="I62" s="4645"/>
      <c r="J62" s="4646"/>
      <c r="K62" s="3880"/>
      <c r="L62" s="1484"/>
      <c r="M62" s="86"/>
    </row>
    <row r="63" spans="1:13" ht="36.75" customHeight="1" thickBot="1">
      <c r="A63" s="1478">
        <v>42720</v>
      </c>
      <c r="B63" s="1479" t="s">
        <v>12</v>
      </c>
      <c r="C63" s="5300" t="s">
        <v>3771</v>
      </c>
      <c r="D63" s="5301"/>
      <c r="E63" s="5301"/>
      <c r="F63" s="5301"/>
      <c r="G63" s="5301"/>
      <c r="H63" s="5301"/>
      <c r="I63" s="5301"/>
      <c r="J63" s="5302"/>
      <c r="K63" s="3905"/>
      <c r="L63" s="3914"/>
      <c r="M63" s="86"/>
    </row>
    <row r="64" spans="1:13" s="12" customFormat="1" ht="29.25" customHeight="1">
      <c r="A64" s="1650">
        <v>42815</v>
      </c>
      <c r="B64" s="1651" t="s">
        <v>143</v>
      </c>
      <c r="C64" s="1651"/>
      <c r="D64" s="1649"/>
      <c r="E64" s="1651"/>
      <c r="F64" s="1651"/>
      <c r="G64" s="1651"/>
      <c r="H64" s="1651"/>
      <c r="I64" s="1651"/>
      <c r="J64" s="1651">
        <v>2750</v>
      </c>
      <c r="K64" s="3906"/>
      <c r="L64" s="13" t="s">
        <v>9</v>
      </c>
      <c r="M64" s="17"/>
    </row>
    <row r="65" spans="1:12" ht="20.100000000000001" customHeight="1">
      <c r="A65" s="1">
        <v>42840</v>
      </c>
      <c r="B65" s="2" t="s">
        <v>27</v>
      </c>
      <c r="C65" s="4644" t="s">
        <v>4066</v>
      </c>
      <c r="D65" s="4645"/>
      <c r="E65" s="4645"/>
      <c r="F65" s="4645"/>
      <c r="G65" s="4645"/>
      <c r="H65" s="4645"/>
      <c r="I65" s="4645"/>
      <c r="J65" s="4646"/>
      <c r="K65" s="3881"/>
    </row>
    <row r="66" spans="1:12">
      <c r="A66" s="1">
        <v>42955</v>
      </c>
      <c r="B66" s="2" t="s">
        <v>143</v>
      </c>
      <c r="C66" s="3"/>
      <c r="D66" s="106"/>
      <c r="E66" s="3"/>
      <c r="F66" s="3"/>
      <c r="G66" s="3"/>
      <c r="H66" s="3"/>
      <c r="I66" s="3"/>
      <c r="J66" s="3">
        <v>1905</v>
      </c>
      <c r="K66" s="3900"/>
      <c r="L66" s="13" t="s">
        <v>9</v>
      </c>
    </row>
    <row r="67" spans="1:12" ht="56.25" customHeight="1">
      <c r="A67" s="1">
        <v>42972</v>
      </c>
      <c r="B67" s="1897" t="s">
        <v>4206</v>
      </c>
      <c r="C67" s="4627" t="s">
        <v>4954</v>
      </c>
      <c r="D67" s="4628"/>
      <c r="E67" s="4628"/>
      <c r="F67" s="4628"/>
      <c r="G67" s="4628"/>
      <c r="H67" s="4628"/>
      <c r="I67" s="4628"/>
      <c r="J67" s="4629"/>
      <c r="K67" s="3876"/>
      <c r="L67" s="13" t="s">
        <v>4214</v>
      </c>
    </row>
    <row r="68" spans="1:12">
      <c r="A68" s="1">
        <v>42978</v>
      </c>
      <c r="B68" s="2" t="s">
        <v>27</v>
      </c>
      <c r="C68" s="4644" t="s">
        <v>4228</v>
      </c>
      <c r="D68" s="4645"/>
      <c r="E68" s="4645"/>
      <c r="F68" s="4645"/>
      <c r="G68" s="4645"/>
      <c r="H68" s="4645"/>
      <c r="I68" s="4645"/>
      <c r="J68" s="4646"/>
      <c r="K68" s="3881"/>
    </row>
    <row r="69" spans="1:12">
      <c r="A69" s="1">
        <v>43017</v>
      </c>
      <c r="B69" s="2" t="s">
        <v>143</v>
      </c>
      <c r="C69" s="3"/>
      <c r="D69" s="106"/>
      <c r="E69" s="3"/>
      <c r="F69" s="3"/>
      <c r="G69" s="3"/>
      <c r="H69" s="3">
        <v>3440</v>
      </c>
      <c r="I69" s="3">
        <v>100</v>
      </c>
      <c r="J69" s="3"/>
      <c r="K69" s="3900"/>
      <c r="L69" s="13" t="s">
        <v>30</v>
      </c>
    </row>
    <row r="70" spans="1:12">
      <c r="A70" s="1">
        <v>43033</v>
      </c>
      <c r="B70" s="2019" t="s">
        <v>16</v>
      </c>
      <c r="C70" s="4630" t="s">
        <v>4309</v>
      </c>
      <c r="D70" s="4631"/>
      <c r="E70" s="4631"/>
      <c r="F70" s="4631"/>
      <c r="G70" s="4631"/>
      <c r="H70" s="4631"/>
      <c r="I70" s="4631"/>
      <c r="J70" s="4632"/>
      <c r="K70" s="3878"/>
    </row>
    <row r="71" spans="1:12">
      <c r="A71" s="4">
        <v>43034</v>
      </c>
      <c r="B71" s="28" t="s">
        <v>16</v>
      </c>
      <c r="C71" s="2072">
        <v>25</v>
      </c>
      <c r="D71" s="23">
        <f t="shared" ref="D71:D82" si="0">+C71*(100-E71)/100</f>
        <v>13.75</v>
      </c>
      <c r="E71" s="2072">
        <v>45</v>
      </c>
      <c r="F71" s="2072"/>
      <c r="G71" s="2072">
        <v>180</v>
      </c>
      <c r="H71" s="2072"/>
      <c r="I71" s="2072"/>
      <c r="J71" s="2072"/>
      <c r="K71" s="3901"/>
      <c r="L71" s="83" t="s">
        <v>2752</v>
      </c>
    </row>
    <row r="72" spans="1:12" s="800" customFormat="1" ht="20.100000000000001" customHeight="1">
      <c r="A72" s="520">
        <v>43070</v>
      </c>
      <c r="B72" s="521" t="s">
        <v>143</v>
      </c>
      <c r="C72" s="1627"/>
      <c r="D72" s="1627"/>
      <c r="E72" s="1627"/>
      <c r="F72" s="1627"/>
      <c r="G72" s="1627"/>
      <c r="H72" s="1627">
        <v>3995</v>
      </c>
      <c r="I72" s="1627">
        <v>100</v>
      </c>
      <c r="J72" s="1627"/>
      <c r="K72" s="3887"/>
      <c r="L72" s="756" t="s">
        <v>30</v>
      </c>
    </row>
    <row r="73" spans="1:12" s="800" customFormat="1">
      <c r="A73" s="520">
        <v>43083</v>
      </c>
      <c r="B73" s="1384" t="s">
        <v>143</v>
      </c>
      <c r="C73" s="1293"/>
      <c r="D73" s="1627"/>
      <c r="E73" s="1293"/>
      <c r="F73" s="1293"/>
      <c r="G73" s="1293"/>
      <c r="H73" s="1293">
        <v>3950</v>
      </c>
      <c r="I73" s="1293">
        <v>98</v>
      </c>
      <c r="J73" s="1293"/>
      <c r="K73" s="3908"/>
      <c r="L73" s="756" t="s">
        <v>207</v>
      </c>
    </row>
    <row r="74" spans="1:12" ht="20.100000000000001" customHeight="1">
      <c r="A74" s="1">
        <v>43083</v>
      </c>
      <c r="B74" s="2" t="s">
        <v>12</v>
      </c>
      <c r="C74" s="4644" t="s">
        <v>186</v>
      </c>
      <c r="D74" s="4645"/>
      <c r="E74" s="4645"/>
      <c r="F74" s="4645"/>
      <c r="G74" s="4645"/>
      <c r="H74" s="4645"/>
      <c r="I74" s="4645"/>
      <c r="J74" s="4646"/>
      <c r="K74" s="3881"/>
    </row>
    <row r="75" spans="1:12" ht="16.5" thickBot="1">
      <c r="A75" s="2190">
        <v>43089</v>
      </c>
      <c r="B75" s="2193" t="s">
        <v>16</v>
      </c>
      <c r="C75" s="218">
        <v>115</v>
      </c>
      <c r="D75" s="42">
        <f t="shared" si="0"/>
        <v>63.25</v>
      </c>
      <c r="E75" s="218">
        <v>45</v>
      </c>
      <c r="F75" s="218"/>
      <c r="G75" s="218">
        <v>190</v>
      </c>
      <c r="H75" s="218"/>
      <c r="I75" s="218"/>
      <c r="J75" s="218"/>
      <c r="K75" s="218"/>
      <c r="L75" s="69" t="s">
        <v>20</v>
      </c>
    </row>
    <row r="76" spans="1:12" ht="16.5" thickTop="1">
      <c r="A76" s="208">
        <v>43136</v>
      </c>
      <c r="B76" s="2430" t="s">
        <v>143</v>
      </c>
      <c r="C76" s="2431"/>
      <c r="D76" s="151"/>
      <c r="E76" s="2431"/>
      <c r="F76" s="2431"/>
      <c r="G76" s="2431"/>
      <c r="H76" s="150">
        <v>3400</v>
      </c>
      <c r="I76" s="150">
        <v>98</v>
      </c>
      <c r="J76" s="2431"/>
      <c r="K76" s="2431"/>
      <c r="L76" s="190" t="s">
        <v>30</v>
      </c>
    </row>
    <row r="77" spans="1:12">
      <c r="A77" s="4623">
        <v>43199</v>
      </c>
      <c r="B77" s="28" t="s">
        <v>16</v>
      </c>
      <c r="C77" s="2285">
        <v>20</v>
      </c>
      <c r="D77" s="23">
        <f t="shared" si="0"/>
        <v>16</v>
      </c>
      <c r="E77" s="2285">
        <v>20</v>
      </c>
      <c r="F77" s="2285"/>
      <c r="G77" s="2285">
        <v>180</v>
      </c>
      <c r="H77" s="2285"/>
      <c r="I77" s="2285"/>
      <c r="J77" s="2285"/>
      <c r="K77" s="3901"/>
      <c r="L77" s="83" t="s">
        <v>4641</v>
      </c>
    </row>
    <row r="78" spans="1:12">
      <c r="A78" s="4624"/>
      <c r="B78" s="28" t="s">
        <v>143</v>
      </c>
      <c r="C78" s="2285"/>
      <c r="D78" s="23"/>
      <c r="E78" s="2285"/>
      <c r="F78" s="2285"/>
      <c r="G78" s="2285"/>
      <c r="H78" s="2285">
        <v>4830</v>
      </c>
      <c r="I78" s="2285">
        <v>96</v>
      </c>
      <c r="J78" s="2285"/>
      <c r="K78" s="3901"/>
      <c r="L78" s="83"/>
    </row>
    <row r="79" spans="1:12">
      <c r="A79" s="1">
        <v>43203</v>
      </c>
      <c r="B79" s="2" t="s">
        <v>16</v>
      </c>
      <c r="C79" s="3">
        <v>75</v>
      </c>
      <c r="D79" s="106">
        <f t="shared" si="0"/>
        <v>60</v>
      </c>
      <c r="E79" s="3">
        <v>20</v>
      </c>
      <c r="F79" s="3"/>
      <c r="G79" s="3">
        <v>60</v>
      </c>
      <c r="H79" s="3"/>
      <c r="I79" s="3"/>
      <c r="J79" s="3"/>
      <c r="K79" s="3900"/>
      <c r="L79" s="13" t="s">
        <v>4639</v>
      </c>
    </row>
    <row r="80" spans="1:12" ht="39.75" customHeight="1">
      <c r="A80" s="1">
        <v>43255</v>
      </c>
      <c r="B80" s="2" t="s">
        <v>12</v>
      </c>
      <c r="C80" s="4627" t="s">
        <v>4719</v>
      </c>
      <c r="D80" s="4628"/>
      <c r="E80" s="4628"/>
      <c r="F80" s="4628"/>
      <c r="G80" s="4628"/>
      <c r="H80" s="4628"/>
      <c r="I80" s="4628"/>
      <c r="J80" s="4629"/>
      <c r="K80" s="3876"/>
      <c r="L80" s="13" t="s">
        <v>5195</v>
      </c>
    </row>
    <row r="81" spans="1:12" ht="20.100000000000001" customHeight="1">
      <c r="A81" s="1">
        <v>43271</v>
      </c>
      <c r="B81" s="2" t="s">
        <v>16</v>
      </c>
      <c r="C81" s="3">
        <v>70</v>
      </c>
      <c r="D81" s="106">
        <f t="shared" si="0"/>
        <v>56</v>
      </c>
      <c r="E81" s="3">
        <v>20</v>
      </c>
      <c r="F81" s="3"/>
      <c r="G81" s="3">
        <v>125</v>
      </c>
      <c r="H81" s="3"/>
      <c r="I81" s="3"/>
      <c r="J81" s="3"/>
      <c r="K81" s="3900"/>
      <c r="L81" s="13" t="s">
        <v>4727</v>
      </c>
    </row>
    <row r="82" spans="1:12" ht="20.100000000000001" customHeight="1">
      <c r="A82" s="1">
        <v>43348</v>
      </c>
      <c r="B82" s="2" t="s">
        <v>16</v>
      </c>
      <c r="C82" s="3">
        <v>70</v>
      </c>
      <c r="D82" s="106">
        <f t="shared" si="0"/>
        <v>56</v>
      </c>
      <c r="E82" s="3">
        <v>20</v>
      </c>
      <c r="F82" s="3"/>
      <c r="G82" s="3">
        <v>110</v>
      </c>
      <c r="H82" s="3"/>
      <c r="I82" s="3"/>
      <c r="J82" s="3"/>
      <c r="K82" s="3900"/>
      <c r="L82" s="13" t="s">
        <v>2752</v>
      </c>
    </row>
    <row r="83" spans="1:12" ht="20.100000000000001" customHeight="1">
      <c r="A83" s="4">
        <v>43386</v>
      </c>
      <c r="B83" s="28" t="s">
        <v>143</v>
      </c>
      <c r="C83" s="2432"/>
      <c r="D83" s="23"/>
      <c r="E83" s="2432"/>
      <c r="F83" s="2432"/>
      <c r="G83" s="2432"/>
      <c r="H83" s="2432">
        <v>2900</v>
      </c>
      <c r="I83" s="2432">
        <v>100</v>
      </c>
      <c r="J83" s="3"/>
      <c r="K83" s="3900"/>
    </row>
    <row r="84" spans="1:12" ht="20.100000000000001" customHeight="1">
      <c r="A84" s="1">
        <v>43403</v>
      </c>
      <c r="B84" s="2" t="s">
        <v>143</v>
      </c>
      <c r="C84" s="3"/>
      <c r="D84" s="106"/>
      <c r="E84" s="3"/>
      <c r="F84" s="3"/>
      <c r="G84" s="3"/>
      <c r="H84" s="3">
        <v>3000</v>
      </c>
      <c r="I84" s="3">
        <v>100</v>
      </c>
      <c r="J84" s="3"/>
      <c r="K84" s="3900"/>
    </row>
    <row r="85" spans="1:12" ht="20.100000000000001" customHeight="1">
      <c r="A85" s="1">
        <v>43406</v>
      </c>
      <c r="B85" s="2" t="s">
        <v>16</v>
      </c>
      <c r="C85" s="3">
        <v>70</v>
      </c>
      <c r="D85" s="106">
        <f t="shared" ref="D85:D149" si="1">+C85*(100-E85)/100</f>
        <v>56</v>
      </c>
      <c r="E85" s="3">
        <v>20</v>
      </c>
      <c r="F85" s="3"/>
      <c r="G85" s="3">
        <v>112</v>
      </c>
      <c r="H85" s="3"/>
      <c r="I85" s="3"/>
      <c r="J85" s="3"/>
      <c r="K85" s="3900"/>
      <c r="L85" s="13" t="s">
        <v>2242</v>
      </c>
    </row>
    <row r="86" spans="1:12" ht="20.100000000000001" customHeight="1" thickBot="1">
      <c r="A86" s="2549">
        <v>43422</v>
      </c>
      <c r="B86" s="2550" t="s">
        <v>143</v>
      </c>
      <c r="C86" s="218"/>
      <c r="D86" s="42"/>
      <c r="E86" s="218"/>
      <c r="F86" s="218"/>
      <c r="G86" s="218"/>
      <c r="H86" s="218">
        <v>3445</v>
      </c>
      <c r="I86" s="218">
        <v>100</v>
      </c>
      <c r="J86" s="218"/>
      <c r="K86" s="218"/>
      <c r="L86" s="69" t="s">
        <v>30</v>
      </c>
    </row>
    <row r="87" spans="1:12" ht="20.100000000000001" customHeight="1" thickTop="1">
      <c r="A87" s="47">
        <v>43484</v>
      </c>
      <c r="B87" s="48" t="s">
        <v>143</v>
      </c>
      <c r="C87" s="48"/>
      <c r="D87" s="128"/>
      <c r="E87" s="48"/>
      <c r="F87" s="48"/>
      <c r="G87" s="48"/>
      <c r="H87" s="219">
        <v>3810</v>
      </c>
      <c r="I87" s="219">
        <v>100</v>
      </c>
      <c r="J87" s="48"/>
      <c r="K87" s="48"/>
      <c r="L87" s="70"/>
    </row>
    <row r="88" spans="1:12" ht="35.25" customHeight="1">
      <c r="A88" s="1">
        <v>43509</v>
      </c>
      <c r="B88" s="2" t="s">
        <v>12</v>
      </c>
      <c r="C88" s="4633" t="s">
        <v>5197</v>
      </c>
      <c r="D88" s="4634"/>
      <c r="E88" s="4634"/>
      <c r="F88" s="4634"/>
      <c r="G88" s="4634"/>
      <c r="H88" s="4634"/>
      <c r="I88" s="4634"/>
      <c r="J88" s="4635"/>
      <c r="K88" s="3879"/>
      <c r="L88" s="13" t="s">
        <v>5196</v>
      </c>
    </row>
    <row r="89" spans="1:12" ht="117" customHeight="1">
      <c r="A89" s="1943">
        <v>43532</v>
      </c>
      <c r="B89" s="1944" t="s">
        <v>34</v>
      </c>
      <c r="C89" s="4766" t="s">
        <v>5278</v>
      </c>
      <c r="D89" s="4767"/>
      <c r="E89" s="4767"/>
      <c r="F89" s="4767"/>
      <c r="G89" s="4767"/>
      <c r="H89" s="4767"/>
      <c r="I89" s="4767"/>
      <c r="J89" s="4768"/>
      <c r="K89" s="3564"/>
      <c r="L89" s="1950" t="s">
        <v>4036</v>
      </c>
    </row>
    <row r="90" spans="1:12" ht="20.100000000000001" customHeight="1">
      <c r="A90" s="2717">
        <v>43561</v>
      </c>
      <c r="B90" s="2718" t="s">
        <v>16</v>
      </c>
      <c r="C90" s="3">
        <v>105</v>
      </c>
      <c r="D90" s="106">
        <f t="shared" si="1"/>
        <v>84</v>
      </c>
      <c r="E90" s="3">
        <v>20</v>
      </c>
      <c r="F90" s="3"/>
      <c r="G90" s="3">
        <v>125</v>
      </c>
      <c r="H90" s="3"/>
      <c r="I90" s="3"/>
      <c r="J90" s="3"/>
      <c r="K90" s="3900"/>
      <c r="L90" s="13" t="s">
        <v>5311</v>
      </c>
    </row>
    <row r="91" spans="1:12">
      <c r="A91" s="1">
        <v>43582</v>
      </c>
      <c r="B91" s="2" t="s">
        <v>143</v>
      </c>
      <c r="C91" s="2"/>
      <c r="D91" s="106"/>
      <c r="E91" s="2"/>
      <c r="F91" s="2"/>
      <c r="G91" s="2"/>
      <c r="H91" s="2">
        <v>3010</v>
      </c>
      <c r="I91" s="2">
        <v>100</v>
      </c>
      <c r="J91" s="2"/>
      <c r="K91" s="3906"/>
      <c r="L91" s="13" t="s">
        <v>30</v>
      </c>
    </row>
    <row r="92" spans="1:12" ht="20.100000000000001" customHeight="1">
      <c r="A92" s="1">
        <v>43635</v>
      </c>
      <c r="B92" s="2" t="s">
        <v>12</v>
      </c>
      <c r="C92" s="4644" t="s">
        <v>2447</v>
      </c>
      <c r="D92" s="4645"/>
      <c r="E92" s="4645"/>
      <c r="F92" s="4645"/>
      <c r="G92" s="4645"/>
      <c r="H92" s="4645"/>
      <c r="I92" s="4645"/>
      <c r="J92" s="4646"/>
      <c r="K92" s="3881"/>
    </row>
    <row r="93" spans="1:12">
      <c r="A93" s="1">
        <v>43713</v>
      </c>
      <c r="B93" s="2" t="s">
        <v>143</v>
      </c>
      <c r="C93" s="2"/>
      <c r="D93" s="106"/>
      <c r="E93" s="2"/>
      <c r="F93" s="2"/>
      <c r="G93" s="2"/>
      <c r="H93" s="2">
        <v>4870</v>
      </c>
      <c r="I93" s="2">
        <v>100</v>
      </c>
      <c r="J93" s="2"/>
      <c r="K93" s="3906"/>
      <c r="L93" s="13" t="s">
        <v>30</v>
      </c>
    </row>
    <row r="94" spans="1:12" ht="30.75" customHeight="1">
      <c r="A94" s="1">
        <v>43726</v>
      </c>
      <c r="B94" s="2" t="s">
        <v>12</v>
      </c>
      <c r="C94" s="4627" t="s">
        <v>5791</v>
      </c>
      <c r="D94" s="4628"/>
      <c r="E94" s="4628"/>
      <c r="F94" s="4628"/>
      <c r="G94" s="4628"/>
      <c r="H94" s="4628"/>
      <c r="I94" s="4628"/>
      <c r="J94" s="4629"/>
      <c r="K94" s="3876"/>
    </row>
    <row r="95" spans="1:12">
      <c r="A95" s="1">
        <v>43729</v>
      </c>
      <c r="B95" s="2" t="s">
        <v>16</v>
      </c>
      <c r="C95" s="2869">
        <v>125</v>
      </c>
      <c r="D95" s="106">
        <f t="shared" si="1"/>
        <v>100</v>
      </c>
      <c r="E95" s="2869">
        <v>20</v>
      </c>
      <c r="F95" s="2869" t="s">
        <v>70</v>
      </c>
      <c r="G95" s="2869">
        <v>140</v>
      </c>
      <c r="H95" s="2"/>
      <c r="I95" s="2"/>
      <c r="J95" s="2"/>
      <c r="K95" s="3906"/>
      <c r="L95" s="13" t="s">
        <v>5678</v>
      </c>
    </row>
    <row r="96" spans="1:12" ht="20.100000000000001" customHeight="1">
      <c r="A96" s="1">
        <v>43746</v>
      </c>
      <c r="B96" s="2" t="s">
        <v>12</v>
      </c>
      <c r="C96" s="4630" t="s">
        <v>5715</v>
      </c>
      <c r="D96" s="5162"/>
      <c r="E96" s="5162"/>
      <c r="F96" s="5162"/>
      <c r="G96" s="5162"/>
      <c r="H96" s="5162"/>
      <c r="I96" s="5162"/>
      <c r="J96" s="5163"/>
      <c r="K96" s="3891"/>
    </row>
    <row r="97" spans="1:12" ht="20.100000000000001" customHeight="1">
      <c r="A97" s="1">
        <v>43809</v>
      </c>
      <c r="B97" s="2" t="s">
        <v>16</v>
      </c>
      <c r="C97" s="2">
        <v>105</v>
      </c>
      <c r="D97" s="106">
        <f t="shared" si="1"/>
        <v>84</v>
      </c>
      <c r="E97" s="2">
        <v>20</v>
      </c>
      <c r="F97" s="2">
        <v>100</v>
      </c>
      <c r="G97" s="2"/>
      <c r="H97" s="2"/>
      <c r="I97" s="2"/>
      <c r="J97" s="2"/>
      <c r="K97" s="3906"/>
      <c r="L97" s="13" t="s">
        <v>5347</v>
      </c>
    </row>
    <row r="98" spans="1:12" ht="20.100000000000001" customHeight="1">
      <c r="A98" s="1">
        <v>43814</v>
      </c>
      <c r="B98" s="2" t="s">
        <v>143</v>
      </c>
      <c r="C98" s="2"/>
      <c r="D98" s="106"/>
      <c r="E98" s="2"/>
      <c r="F98" s="2"/>
      <c r="G98" s="2"/>
      <c r="H98" s="5161" t="s">
        <v>5807</v>
      </c>
      <c r="I98" s="5162"/>
      <c r="J98" s="5163"/>
      <c r="K98" s="3891"/>
      <c r="L98" s="13" t="s">
        <v>5806</v>
      </c>
    </row>
    <row r="99" spans="1:12" ht="20.100000000000001" customHeight="1">
      <c r="A99" s="3628">
        <v>43920</v>
      </c>
      <c r="B99" s="3143" t="s">
        <v>4</v>
      </c>
      <c r="C99" s="3143"/>
      <c r="D99" s="3144"/>
      <c r="E99" s="3143">
        <v>25</v>
      </c>
      <c r="F99" s="3143"/>
      <c r="G99" s="3143"/>
      <c r="H99" s="3143"/>
      <c r="I99" s="3143"/>
      <c r="J99" s="3143"/>
      <c r="K99" s="3143"/>
      <c r="L99" s="3147"/>
    </row>
    <row r="100" spans="1:12" ht="20.100000000000001" customHeight="1">
      <c r="A100" s="3628">
        <v>43951</v>
      </c>
      <c r="B100" s="3143" t="s">
        <v>4</v>
      </c>
      <c r="C100" s="3143"/>
      <c r="D100" s="3144"/>
      <c r="E100" s="3143">
        <v>25</v>
      </c>
      <c r="F100" s="3143"/>
      <c r="G100" s="3143"/>
      <c r="H100" s="3143"/>
      <c r="I100" s="3143"/>
      <c r="J100" s="3143"/>
      <c r="K100" s="3143"/>
      <c r="L100" s="3147"/>
    </row>
    <row r="101" spans="1:12" ht="68.25" customHeight="1">
      <c r="A101" s="5212">
        <v>43961</v>
      </c>
      <c r="B101" s="6" t="s">
        <v>12</v>
      </c>
      <c r="C101" s="4639" t="s">
        <v>6155</v>
      </c>
      <c r="D101" s="4640"/>
      <c r="E101" s="4640"/>
      <c r="F101" s="4640"/>
      <c r="G101" s="4640"/>
      <c r="H101" s="4640"/>
      <c r="I101" s="4640"/>
      <c r="J101" s="4641"/>
      <c r="K101" s="3884"/>
      <c r="L101" s="116"/>
    </row>
    <row r="102" spans="1:12" ht="60" customHeight="1">
      <c r="A102" s="5213"/>
      <c r="B102" s="1908" t="s">
        <v>4264</v>
      </c>
      <c r="C102" s="5198" t="s">
        <v>6156</v>
      </c>
      <c r="D102" s="5199" t="e">
        <f t="shared" si="1"/>
        <v>#VALUE!</v>
      </c>
      <c r="E102" s="5199"/>
      <c r="F102" s="5199"/>
      <c r="G102" s="5199"/>
      <c r="H102" s="5199"/>
      <c r="I102" s="5199"/>
      <c r="J102" s="5200"/>
      <c r="K102" s="3902"/>
      <c r="L102" s="3915"/>
    </row>
    <row r="103" spans="1:12" ht="47.25" customHeight="1">
      <c r="A103" s="1">
        <v>44286</v>
      </c>
      <c r="B103" s="2" t="s">
        <v>11</v>
      </c>
      <c r="C103" s="5297" t="s">
        <v>6556</v>
      </c>
      <c r="D103" s="5298"/>
      <c r="E103" s="5298"/>
      <c r="F103" s="5298"/>
      <c r="G103" s="5298"/>
      <c r="H103" s="5298"/>
      <c r="I103" s="5298"/>
      <c r="J103" s="5299"/>
      <c r="K103" s="3906"/>
    </row>
    <row r="104" spans="1:12" ht="81" customHeight="1">
      <c r="A104" s="1943">
        <v>44285</v>
      </c>
      <c r="B104" s="1944" t="s">
        <v>34</v>
      </c>
      <c r="C104" s="5322" t="s">
        <v>6580</v>
      </c>
      <c r="D104" s="4767"/>
      <c r="E104" s="4767"/>
      <c r="F104" s="4767"/>
      <c r="G104" s="4767"/>
      <c r="H104" s="4767"/>
      <c r="I104" s="4767"/>
      <c r="J104" s="5323"/>
      <c r="K104" s="3750" t="s">
        <v>6560</v>
      </c>
      <c r="L104" s="3926" t="s">
        <v>6576</v>
      </c>
    </row>
    <row r="105" spans="1:12" ht="19.5" customHeight="1">
      <c r="A105" s="1">
        <v>44294</v>
      </c>
      <c r="B105" s="2" t="s">
        <v>16</v>
      </c>
      <c r="C105" s="90">
        <v>30</v>
      </c>
      <c r="D105" s="3923">
        <f>+C105-(E105*C105/100)</f>
        <v>11.7</v>
      </c>
      <c r="E105" s="90">
        <v>61</v>
      </c>
      <c r="F105" s="90" t="s">
        <v>70</v>
      </c>
      <c r="G105" s="90">
        <v>180</v>
      </c>
      <c r="H105" s="2"/>
      <c r="I105" s="2"/>
      <c r="J105" s="2"/>
      <c r="K105" s="3906"/>
      <c r="L105" s="13" t="s">
        <v>6570</v>
      </c>
    </row>
    <row r="106" spans="1:12" ht="24.75" customHeight="1">
      <c r="A106" s="3941">
        <v>44295</v>
      </c>
      <c r="B106" s="3942" t="s">
        <v>12</v>
      </c>
      <c r="C106" s="5170" t="s">
        <v>445</v>
      </c>
      <c r="D106" s="4645"/>
      <c r="E106" s="4645"/>
      <c r="F106" s="4645"/>
      <c r="G106" s="4645"/>
      <c r="H106" s="4645"/>
      <c r="I106" s="4645"/>
      <c r="J106" s="5171"/>
      <c r="K106" s="3942"/>
    </row>
    <row r="107" spans="1:12" ht="93.75" customHeight="1">
      <c r="A107" s="1943">
        <v>44300</v>
      </c>
      <c r="B107" s="1944" t="s">
        <v>4264</v>
      </c>
      <c r="C107" s="5319" t="s">
        <v>6597</v>
      </c>
      <c r="D107" s="5320"/>
      <c r="E107" s="5320"/>
      <c r="F107" s="5320"/>
      <c r="G107" s="5320"/>
      <c r="H107" s="5320"/>
      <c r="I107" s="5320"/>
      <c r="J107" s="5321"/>
      <c r="K107" s="3750" t="s">
        <v>6584</v>
      </c>
      <c r="L107" s="3558" t="s">
        <v>6584</v>
      </c>
    </row>
    <row r="108" spans="1:12" ht="31.5">
      <c r="A108" s="1">
        <v>44304</v>
      </c>
      <c r="B108" s="2" t="s">
        <v>16</v>
      </c>
      <c r="C108" s="90">
        <v>147</v>
      </c>
      <c r="D108" s="3940">
        <f>C108*(100-E108)/100</f>
        <v>0</v>
      </c>
      <c r="E108" s="90">
        <v>100</v>
      </c>
      <c r="F108" s="90" t="s">
        <v>70</v>
      </c>
      <c r="G108" s="90">
        <v>150</v>
      </c>
      <c r="H108" s="2"/>
      <c r="I108" s="2"/>
      <c r="J108" s="2"/>
      <c r="K108" s="3906"/>
      <c r="L108" s="13" t="s">
        <v>6600</v>
      </c>
    </row>
    <row r="109" spans="1:12" ht="48.75" customHeight="1">
      <c r="A109" s="1">
        <v>44315</v>
      </c>
      <c r="B109" s="2" t="s">
        <v>143</v>
      </c>
      <c r="C109" s="2"/>
      <c r="D109" s="106" t="s">
        <v>324</v>
      </c>
      <c r="E109" s="2"/>
      <c r="F109" s="2"/>
      <c r="G109" s="2"/>
      <c r="H109" s="2">
        <v>1850</v>
      </c>
      <c r="I109" s="2">
        <v>100</v>
      </c>
      <c r="J109" s="2"/>
      <c r="K109" s="3906"/>
      <c r="L109" s="13" t="s">
        <v>3964</v>
      </c>
    </row>
    <row r="110" spans="1:12" ht="105.75" customHeight="1">
      <c r="A110" s="1943">
        <v>44319</v>
      </c>
      <c r="B110" s="1944" t="s">
        <v>4264</v>
      </c>
      <c r="C110" s="5319" t="s">
        <v>6613</v>
      </c>
      <c r="D110" s="5320"/>
      <c r="E110" s="5320"/>
      <c r="F110" s="5320"/>
      <c r="G110" s="5320"/>
      <c r="H110" s="5320"/>
      <c r="I110" s="5320"/>
      <c r="J110" s="5321"/>
      <c r="K110" s="3750" t="s">
        <v>6560</v>
      </c>
      <c r="L110" s="3750" t="s">
        <v>6560</v>
      </c>
    </row>
    <row r="111" spans="1:12" ht="28.5" customHeight="1">
      <c r="A111" s="1">
        <v>44321</v>
      </c>
      <c r="B111" s="2" t="s">
        <v>16</v>
      </c>
      <c r="C111" s="2">
        <v>70</v>
      </c>
      <c r="D111" s="106">
        <f t="shared" si="1"/>
        <v>42</v>
      </c>
      <c r="E111" s="2">
        <v>40</v>
      </c>
      <c r="F111" s="2" t="s">
        <v>70</v>
      </c>
      <c r="G111" s="2">
        <v>190</v>
      </c>
      <c r="H111" s="2"/>
      <c r="I111" s="2"/>
      <c r="J111" s="2"/>
      <c r="K111" s="3906"/>
      <c r="L111" s="13" t="s">
        <v>5347</v>
      </c>
    </row>
    <row r="112" spans="1:12">
      <c r="A112" s="1">
        <v>44322</v>
      </c>
      <c r="B112" s="2" t="s">
        <v>143</v>
      </c>
      <c r="C112" s="2"/>
      <c r="D112" s="106">
        <f t="shared" si="1"/>
        <v>0</v>
      </c>
      <c r="E112" s="2"/>
      <c r="F112" s="2"/>
      <c r="G112" s="2"/>
      <c r="H112" s="2"/>
      <c r="I112" s="2"/>
      <c r="J112" s="2">
        <v>1100</v>
      </c>
      <c r="K112" s="3906"/>
      <c r="L112" s="13" t="s">
        <v>6623</v>
      </c>
    </row>
    <row r="113" spans="1:12">
      <c r="A113" s="360">
        <v>44352</v>
      </c>
      <c r="B113" s="359" t="s">
        <v>143</v>
      </c>
      <c r="C113" s="358"/>
      <c r="D113" s="358"/>
      <c r="E113" s="358"/>
      <c r="F113" s="358"/>
      <c r="G113" s="358"/>
      <c r="H113" s="357"/>
      <c r="I113" s="357"/>
      <c r="J113" s="357">
        <v>590</v>
      </c>
      <c r="K113" s="357"/>
      <c r="L113" s="476" t="s">
        <v>267</v>
      </c>
    </row>
    <row r="114" spans="1:12" ht="31.5">
      <c r="A114" s="1"/>
      <c r="B114" s="2"/>
      <c r="C114" s="2"/>
      <c r="D114" s="106">
        <f t="shared" si="1"/>
        <v>0</v>
      </c>
      <c r="E114" s="2"/>
      <c r="F114" s="2"/>
      <c r="G114" s="2"/>
      <c r="H114" s="2"/>
      <c r="I114" s="2"/>
      <c r="J114" s="2">
        <v>120</v>
      </c>
      <c r="K114" s="3906"/>
      <c r="L114" s="13" t="s">
        <v>6805</v>
      </c>
    </row>
    <row r="115" spans="1:12">
      <c r="A115" s="1">
        <v>44508</v>
      </c>
      <c r="B115" s="2" t="s">
        <v>12</v>
      </c>
      <c r="C115" s="5118" t="s">
        <v>6904</v>
      </c>
      <c r="D115" s="4628"/>
      <c r="E115" s="4628"/>
      <c r="F115" s="4628"/>
      <c r="G115" s="4628"/>
      <c r="H115" s="4628"/>
      <c r="I115" s="4628"/>
      <c r="J115" s="5119"/>
      <c r="K115" s="3906"/>
    </row>
    <row r="116" spans="1:12">
      <c r="A116" s="1"/>
      <c r="B116" s="2"/>
      <c r="C116" s="2"/>
      <c r="D116" s="106">
        <f t="shared" si="1"/>
        <v>0</v>
      </c>
      <c r="E116" s="2"/>
      <c r="F116" s="2"/>
      <c r="G116" s="2"/>
      <c r="H116" s="2"/>
      <c r="I116" s="2"/>
      <c r="J116" s="2"/>
      <c r="K116" s="3906"/>
    </row>
    <row r="117" spans="1:12" ht="20.100000000000001" customHeight="1">
      <c r="A117" s="1"/>
      <c r="B117" s="2"/>
      <c r="C117" s="2"/>
      <c r="D117" s="106">
        <f t="shared" si="1"/>
        <v>0</v>
      </c>
      <c r="E117" s="2"/>
      <c r="F117" s="2"/>
      <c r="G117" s="2"/>
      <c r="H117" s="2"/>
      <c r="I117" s="2"/>
      <c r="J117" s="2"/>
      <c r="K117" s="3906"/>
    </row>
    <row r="118" spans="1:12" ht="20.100000000000001" customHeight="1">
      <c r="A118" s="1"/>
      <c r="B118" s="2"/>
      <c r="C118" s="2"/>
      <c r="D118" s="106">
        <f t="shared" si="1"/>
        <v>0</v>
      </c>
      <c r="E118" s="2"/>
      <c r="F118" s="2"/>
      <c r="G118" s="2"/>
      <c r="H118" s="2"/>
      <c r="I118" s="2"/>
      <c r="J118" s="2"/>
      <c r="K118" s="3906"/>
    </row>
    <row r="119" spans="1:12" ht="20.100000000000001" customHeight="1">
      <c r="A119" s="1"/>
      <c r="B119" s="2"/>
      <c r="C119" s="2"/>
      <c r="D119" s="106">
        <f t="shared" si="1"/>
        <v>0</v>
      </c>
      <c r="E119" s="2"/>
      <c r="F119" s="2"/>
      <c r="G119" s="2"/>
      <c r="H119" s="2"/>
      <c r="I119" s="2"/>
      <c r="J119" s="2"/>
      <c r="K119" s="3906"/>
    </row>
    <row r="120" spans="1:12" ht="20.100000000000001" customHeight="1">
      <c r="A120" s="1"/>
      <c r="B120" s="2"/>
      <c r="C120" s="2"/>
      <c r="D120" s="106">
        <f t="shared" si="1"/>
        <v>0</v>
      </c>
      <c r="E120" s="2"/>
      <c r="F120" s="2"/>
      <c r="G120" s="2"/>
      <c r="H120" s="2"/>
      <c r="I120" s="2"/>
      <c r="J120" s="2"/>
      <c r="K120" s="3906"/>
    </row>
    <row r="121" spans="1:12">
      <c r="A121" s="1"/>
      <c r="B121" s="2"/>
      <c r="C121" s="2"/>
      <c r="D121" s="106">
        <f t="shared" si="1"/>
        <v>0</v>
      </c>
      <c r="E121" s="2"/>
      <c r="F121" s="2"/>
      <c r="G121" s="2"/>
      <c r="H121" s="2"/>
      <c r="I121" s="2"/>
      <c r="J121" s="2"/>
      <c r="K121" s="3906"/>
    </row>
    <row r="122" spans="1:12" ht="20.100000000000001" customHeight="1">
      <c r="A122" s="1"/>
      <c r="B122" s="2"/>
      <c r="C122" s="2"/>
      <c r="D122" s="106">
        <f t="shared" si="1"/>
        <v>0</v>
      </c>
      <c r="E122" s="2"/>
      <c r="F122" s="2"/>
      <c r="G122" s="2"/>
      <c r="H122" s="2"/>
      <c r="I122" s="2"/>
      <c r="J122" s="2"/>
      <c r="K122" s="3906"/>
    </row>
    <row r="123" spans="1:12" ht="20.100000000000001" customHeight="1">
      <c r="A123" s="1"/>
      <c r="B123" s="2"/>
      <c r="C123" s="2"/>
      <c r="D123" s="106">
        <f t="shared" si="1"/>
        <v>0</v>
      </c>
      <c r="E123" s="2"/>
      <c r="F123" s="2"/>
      <c r="G123" s="2"/>
      <c r="H123" s="2"/>
      <c r="I123" s="2"/>
      <c r="J123" s="2"/>
      <c r="K123" s="3906"/>
    </row>
    <row r="124" spans="1:12" ht="20.100000000000001" customHeight="1">
      <c r="A124" s="1"/>
      <c r="B124" s="2"/>
      <c r="C124" s="2"/>
      <c r="D124" s="106">
        <f t="shared" si="1"/>
        <v>0</v>
      </c>
      <c r="E124" s="2"/>
      <c r="F124" s="2"/>
      <c r="G124" s="2"/>
      <c r="H124" s="2"/>
      <c r="I124" s="2"/>
      <c r="J124" s="2"/>
      <c r="K124" s="3906"/>
    </row>
    <row r="125" spans="1:12" ht="20.100000000000001" customHeight="1">
      <c r="A125" s="1"/>
      <c r="B125" s="2"/>
      <c r="C125" s="2"/>
      <c r="D125" s="106">
        <f t="shared" si="1"/>
        <v>0</v>
      </c>
      <c r="E125" s="2"/>
      <c r="F125" s="2"/>
      <c r="G125" s="2"/>
      <c r="H125" s="2"/>
      <c r="I125" s="2"/>
      <c r="J125" s="2"/>
      <c r="K125" s="3906"/>
    </row>
    <row r="126" spans="1:12" ht="20.100000000000001" customHeight="1">
      <c r="A126" s="1"/>
      <c r="B126" s="2"/>
      <c r="C126" s="2"/>
      <c r="D126" s="106">
        <f t="shared" si="1"/>
        <v>0</v>
      </c>
      <c r="E126" s="2"/>
      <c r="F126" s="2"/>
      <c r="G126" s="2"/>
      <c r="H126" s="2"/>
      <c r="I126" s="2"/>
      <c r="J126" s="2"/>
      <c r="K126" s="3906"/>
    </row>
    <row r="127" spans="1:12" ht="20.100000000000001" customHeight="1">
      <c r="A127" s="1"/>
      <c r="B127" s="2"/>
      <c r="C127" s="2"/>
      <c r="D127" s="106">
        <f t="shared" si="1"/>
        <v>0</v>
      </c>
      <c r="E127" s="2"/>
      <c r="F127" s="2"/>
      <c r="G127" s="2"/>
      <c r="H127" s="2"/>
      <c r="I127" s="2"/>
      <c r="J127" s="2"/>
      <c r="K127" s="3906"/>
    </row>
    <row r="128" spans="1:12" ht="20.100000000000001" customHeight="1">
      <c r="A128" s="1"/>
      <c r="B128" s="2"/>
      <c r="C128" s="2"/>
      <c r="D128" s="106">
        <f t="shared" si="1"/>
        <v>0</v>
      </c>
      <c r="E128" s="2"/>
      <c r="F128" s="2"/>
      <c r="G128" s="2"/>
      <c r="H128" s="2"/>
      <c r="I128" s="2"/>
      <c r="J128" s="2"/>
      <c r="K128" s="3906"/>
    </row>
    <row r="129" spans="1:11" ht="20.100000000000001" customHeight="1">
      <c r="A129" s="1"/>
      <c r="B129" s="2"/>
      <c r="C129" s="2"/>
      <c r="D129" s="106">
        <f t="shared" si="1"/>
        <v>0</v>
      </c>
      <c r="E129" s="2"/>
      <c r="F129" s="2"/>
      <c r="G129" s="2"/>
      <c r="H129" s="2"/>
      <c r="I129" s="2"/>
      <c r="J129" s="2"/>
      <c r="K129" s="3906"/>
    </row>
    <row r="130" spans="1:11">
      <c r="A130" s="1"/>
      <c r="B130" s="2"/>
      <c r="C130" s="2"/>
      <c r="D130" s="106">
        <f t="shared" si="1"/>
        <v>0</v>
      </c>
      <c r="E130" s="2"/>
      <c r="F130" s="2"/>
      <c r="G130" s="2"/>
      <c r="H130" s="2"/>
      <c r="I130" s="2"/>
      <c r="J130" s="2"/>
      <c r="K130" s="3906"/>
    </row>
    <row r="131" spans="1:11" ht="20.100000000000001" customHeight="1">
      <c r="A131" s="1"/>
      <c r="B131" s="2"/>
      <c r="C131" s="2"/>
      <c r="D131" s="106">
        <f t="shared" si="1"/>
        <v>0</v>
      </c>
      <c r="E131" s="2"/>
      <c r="F131" s="2"/>
      <c r="G131" s="2"/>
      <c r="H131" s="2"/>
      <c r="I131" s="2"/>
      <c r="J131" s="2"/>
      <c r="K131" s="3906"/>
    </row>
    <row r="132" spans="1:11">
      <c r="A132" s="1"/>
      <c r="B132" s="2"/>
      <c r="C132" s="2"/>
      <c r="D132" s="106">
        <f t="shared" si="1"/>
        <v>0</v>
      </c>
      <c r="E132" s="2"/>
      <c r="F132" s="2"/>
      <c r="G132" s="2"/>
      <c r="H132" s="2"/>
      <c r="I132" s="2"/>
      <c r="J132" s="2"/>
      <c r="K132" s="3906"/>
    </row>
    <row r="133" spans="1:11">
      <c r="A133" s="1"/>
      <c r="B133" s="2"/>
      <c r="C133" s="2"/>
      <c r="D133" s="106">
        <f t="shared" si="1"/>
        <v>0</v>
      </c>
      <c r="E133" s="2"/>
      <c r="F133" s="2"/>
      <c r="G133" s="2"/>
      <c r="H133" s="2"/>
      <c r="I133" s="2"/>
      <c r="J133" s="2"/>
      <c r="K133" s="3906"/>
    </row>
    <row r="134" spans="1:11">
      <c r="A134" s="1"/>
      <c r="D134" s="106">
        <f t="shared" si="1"/>
        <v>0</v>
      </c>
    </row>
    <row r="135" spans="1:11">
      <c r="A135" s="1"/>
      <c r="D135" s="106">
        <f t="shared" si="1"/>
        <v>0</v>
      </c>
    </row>
    <row r="136" spans="1:11">
      <c r="A136" s="1"/>
      <c r="D136" s="106">
        <f t="shared" si="1"/>
        <v>0</v>
      </c>
    </row>
    <row r="137" spans="1:11">
      <c r="A137" s="1"/>
      <c r="D137" s="106">
        <f t="shared" si="1"/>
        <v>0</v>
      </c>
    </row>
    <row r="138" spans="1:11">
      <c r="A138" s="1"/>
      <c r="D138" s="106">
        <f t="shared" si="1"/>
        <v>0</v>
      </c>
    </row>
    <row r="139" spans="1:11">
      <c r="A139" s="1"/>
      <c r="D139" s="106">
        <f t="shared" si="1"/>
        <v>0</v>
      </c>
    </row>
    <row r="140" spans="1:11">
      <c r="A140" s="1"/>
      <c r="D140" s="106">
        <f t="shared" si="1"/>
        <v>0</v>
      </c>
    </row>
    <row r="141" spans="1:11">
      <c r="A141" s="1"/>
      <c r="D141" s="106">
        <f t="shared" si="1"/>
        <v>0</v>
      </c>
    </row>
    <row r="142" spans="1:11">
      <c r="A142" s="1"/>
      <c r="D142" s="106">
        <f t="shared" si="1"/>
        <v>0</v>
      </c>
    </row>
    <row r="143" spans="1:11">
      <c r="A143" s="1"/>
      <c r="D143" s="106">
        <f t="shared" si="1"/>
        <v>0</v>
      </c>
    </row>
    <row r="144" spans="1:11">
      <c r="A144" s="1"/>
      <c r="D144" s="106">
        <f t="shared" si="1"/>
        <v>0</v>
      </c>
    </row>
    <row r="145" spans="1:4">
      <c r="A145" s="1"/>
      <c r="D145" s="106">
        <f t="shared" si="1"/>
        <v>0</v>
      </c>
    </row>
    <row r="146" spans="1:4">
      <c r="A146" s="1"/>
      <c r="D146" s="106">
        <f t="shared" si="1"/>
        <v>0</v>
      </c>
    </row>
    <row r="147" spans="1:4">
      <c r="A147" s="1"/>
      <c r="D147" s="106">
        <f t="shared" si="1"/>
        <v>0</v>
      </c>
    </row>
    <row r="148" spans="1:4">
      <c r="A148" s="1"/>
      <c r="D148" s="106">
        <f t="shared" si="1"/>
        <v>0</v>
      </c>
    </row>
    <row r="149" spans="1:4">
      <c r="A149" s="1"/>
      <c r="D149" s="106">
        <f t="shared" si="1"/>
        <v>0</v>
      </c>
    </row>
    <row r="150" spans="1:4">
      <c r="A150" s="1"/>
      <c r="D150" s="106">
        <f>+C150*(100-E150)/100</f>
        <v>0</v>
      </c>
    </row>
    <row r="151" spans="1:4">
      <c r="A151" s="1"/>
      <c r="D151" s="106">
        <f>+C151*(100-E151)/100</f>
        <v>0</v>
      </c>
    </row>
    <row r="152" spans="1:4">
      <c r="A152" s="1"/>
      <c r="D152" s="106">
        <f>+C152*(100-E152)/100</f>
        <v>0</v>
      </c>
    </row>
    <row r="153" spans="1:4">
      <c r="A153" s="1"/>
    </row>
    <row r="154" spans="1:4">
      <c r="A154" s="1"/>
    </row>
    <row r="155" spans="1:4">
      <c r="A155" s="1"/>
    </row>
    <row r="156" spans="1:4">
      <c r="A156" s="1"/>
    </row>
    <row r="157" spans="1:4">
      <c r="A157" s="1"/>
    </row>
    <row r="158" spans="1:4">
      <c r="A158" s="1"/>
    </row>
    <row r="159" spans="1:4">
      <c r="A159" s="1"/>
    </row>
    <row r="160" spans="1:4">
      <c r="A160" s="1"/>
    </row>
  </sheetData>
  <autoFilter ref="A6:L6"/>
  <customSheetViews>
    <customSheetView guid="{CD481555-6D06-49CD-9625-98C90CC09C9A}" showAutoFilter="1">
      <selection activeCell="K27" sqref="K27"/>
      <pageMargins left="0.7" right="0.7" top="0.75" bottom="0.75" header="0.3" footer="0.3"/>
      <pageSetup orientation="portrait" r:id="rId1"/>
      <autoFilter ref="B6:B157"/>
    </customSheetView>
    <customSheetView guid="{9EC6AF21-4B8E-44E3-AF29-8895353139B2}" showAutoFilter="1">
      <pane ySplit="6" topLeftCell="A7" activePane="bottomLeft" state="frozen"/>
      <selection pane="bottomLeft" activeCell="K27" sqref="K27"/>
      <pageMargins left="0.7" right="0.7" top="0.75" bottom="0.75" header="0.3" footer="0.3"/>
      <pageSetup orientation="portrait" r:id="rId2"/>
      <autoFilter ref="B6:B157"/>
    </customSheetView>
    <customSheetView guid="{4A6D03CA-35D0-42B2-8E76-6C991766DE68}" showAutoFilter="1">
      <pane ySplit="6" topLeftCell="A51" activePane="bottomLeft" state="frozen"/>
      <selection pane="bottomLeft" activeCell="C63" sqref="C63:J63"/>
      <pageMargins left="0.7" right="0.7" top="0.75" bottom="0.75" header="0.3" footer="0.3"/>
      <pageSetup orientation="portrait" r:id="rId3"/>
      <autoFilter ref="B6:B157"/>
    </customSheetView>
    <customSheetView guid="{94FC66D5-BF29-4BE8-974C-C93BA07E9FE3}" showAutoFilter="1">
      <pane ySplit="6" topLeftCell="A51" activePane="bottomLeft" state="frozen"/>
      <selection pane="bottomLeft" activeCell="C63" sqref="C63:J63"/>
      <pageMargins left="0.7" right="0.7" top="0.75" bottom="0.75" header="0.3" footer="0.3"/>
      <pageSetup orientation="portrait" r:id="rId4"/>
      <autoFilter ref="B6:B157"/>
    </customSheetView>
  </customSheetViews>
  <mergeCells count="86">
    <mergeCell ref="C59:J59"/>
    <mergeCell ref="C60:J60"/>
    <mergeCell ref="A101:A102"/>
    <mergeCell ref="H98:J98"/>
    <mergeCell ref="A60:A61"/>
    <mergeCell ref="C68:J68"/>
    <mergeCell ref="A77:A78"/>
    <mergeCell ref="C102:J102"/>
    <mergeCell ref="C74:J74"/>
    <mergeCell ref="C110:J110"/>
    <mergeCell ref="C107:J107"/>
    <mergeCell ref="C106:J106"/>
    <mergeCell ref="C104:J104"/>
    <mergeCell ref="C70:J70"/>
    <mergeCell ref="A36:A38"/>
    <mergeCell ref="F38:G38"/>
    <mergeCell ref="A13:A14"/>
    <mergeCell ref="C15:J15"/>
    <mergeCell ref="F37:G37"/>
    <mergeCell ref="D37:E37"/>
    <mergeCell ref="C35:J35"/>
    <mergeCell ref="B36:B38"/>
    <mergeCell ref="D36:E36"/>
    <mergeCell ref="F36:G36"/>
    <mergeCell ref="D38:E38"/>
    <mergeCell ref="C34:J34"/>
    <mergeCell ref="J38:L38"/>
    <mergeCell ref="J36:L36"/>
    <mergeCell ref="J37:L37"/>
    <mergeCell ref="H36:I36"/>
    <mergeCell ref="A3:B3"/>
    <mergeCell ref="A4:B4"/>
    <mergeCell ref="C4:F4"/>
    <mergeCell ref="G4:H4"/>
    <mergeCell ref="I4:J4"/>
    <mergeCell ref="A1:L1"/>
    <mergeCell ref="A2:B2"/>
    <mergeCell ref="C2:F2"/>
    <mergeCell ref="G2:H2"/>
    <mergeCell ref="I2:J2"/>
    <mergeCell ref="K2:L2"/>
    <mergeCell ref="A5:B5"/>
    <mergeCell ref="C5:F5"/>
    <mergeCell ref="C32:J32"/>
    <mergeCell ref="C27:J27"/>
    <mergeCell ref="C26:J26"/>
    <mergeCell ref="C25:J25"/>
    <mergeCell ref="C24:J24"/>
    <mergeCell ref="C22:J22"/>
    <mergeCell ref="C21:J21"/>
    <mergeCell ref="A8:A9"/>
    <mergeCell ref="C9:J9"/>
    <mergeCell ref="C12:J12"/>
    <mergeCell ref="C16:J16"/>
    <mergeCell ref="K3:L3"/>
    <mergeCell ref="K4:L4"/>
    <mergeCell ref="K5:L5"/>
    <mergeCell ref="I5:J5"/>
    <mergeCell ref="C3:F3"/>
    <mergeCell ref="G3:H3"/>
    <mergeCell ref="I3:J3"/>
    <mergeCell ref="C48:J48"/>
    <mergeCell ref="C46:J46"/>
    <mergeCell ref="C57:J57"/>
    <mergeCell ref="C52:J52"/>
    <mergeCell ref="C50:J50"/>
    <mergeCell ref="C49:J49"/>
    <mergeCell ref="C56:J56"/>
    <mergeCell ref="C54:J54"/>
    <mergeCell ref="H53:J53"/>
    <mergeCell ref="C115:J115"/>
    <mergeCell ref="H38:I38"/>
    <mergeCell ref="H37:I37"/>
    <mergeCell ref="C103:J103"/>
    <mergeCell ref="C45:J45"/>
    <mergeCell ref="C65:J65"/>
    <mergeCell ref="C63:J63"/>
    <mergeCell ref="C62:J62"/>
    <mergeCell ref="C67:J67"/>
    <mergeCell ref="C96:J96"/>
    <mergeCell ref="C94:J94"/>
    <mergeCell ref="C92:J92"/>
    <mergeCell ref="C101:J101"/>
    <mergeCell ref="C89:J89"/>
    <mergeCell ref="C88:J88"/>
    <mergeCell ref="C80:J80"/>
  </mergeCells>
  <hyperlinks>
    <hyperlink ref="B27" r:id="rId5"/>
  </hyperlinks>
  <pageMargins left="0.7" right="0.7" top="0.75" bottom="0.75" header="0.3" footer="0.3"/>
  <pageSetup orientation="portrait" r:id="rId6"/>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theme="0"/>
  </sheetPr>
  <dimension ref="A1:P202"/>
  <sheetViews>
    <sheetView zoomScaleNormal="100" workbookViewId="0">
      <pane ySplit="6" topLeftCell="A171" activePane="bottomLeft" state="frozen"/>
      <selection pane="bottomLeft" activeCell="J183" sqref="J183"/>
    </sheetView>
  </sheetViews>
  <sheetFormatPr defaultRowHeight="15.75"/>
  <cols>
    <col min="1" max="1" width="11" style="8" customWidth="1"/>
    <col min="2" max="9" width="10.140625" style="7" customWidth="1"/>
    <col min="10" max="11" width="15.85546875" style="7" customWidth="1"/>
    <col min="12" max="12" width="57" style="12" customWidth="1"/>
    <col min="13" max="15" width="9.140625" style="17"/>
    <col min="16" max="16" width="12.42578125" style="17" bestFit="1" customWidth="1"/>
    <col min="17" max="16384" width="9.140625" style="17"/>
  </cols>
  <sheetData>
    <row r="1" spans="1:13" s="16" customFormat="1" ht="30.75" customHeight="1" thickTop="1">
      <c r="A1" s="5073" t="s">
        <v>233</v>
      </c>
      <c r="B1" s="5074"/>
      <c r="C1" s="5074"/>
      <c r="D1" s="5074"/>
      <c r="E1" s="5074"/>
      <c r="F1" s="5074"/>
      <c r="G1" s="5074"/>
      <c r="H1" s="5074"/>
      <c r="I1" s="5074"/>
      <c r="J1" s="5074"/>
      <c r="K1" s="5074"/>
      <c r="L1" s="5075"/>
      <c r="M1" s="36"/>
    </row>
    <row r="2" spans="1:13" ht="20.25" customHeight="1">
      <c r="A2" s="4845" t="s">
        <v>215</v>
      </c>
      <c r="B2" s="4846"/>
      <c r="C2" s="4630">
        <f>+(25+102+48)*25</f>
        <v>4375</v>
      </c>
      <c r="D2" s="4631"/>
      <c r="E2" s="4631"/>
      <c r="F2" s="4632"/>
      <c r="G2" s="4374" t="s">
        <v>6403</v>
      </c>
      <c r="H2" s="4375"/>
      <c r="I2" s="5093" t="s">
        <v>216</v>
      </c>
      <c r="J2" s="5094"/>
      <c r="K2" s="5148" t="s">
        <v>303</v>
      </c>
      <c r="L2" s="5238"/>
      <c r="M2" s="86"/>
    </row>
    <row r="3" spans="1:13" ht="20.25" customHeight="1">
      <c r="A3" s="4845" t="s">
        <v>217</v>
      </c>
      <c r="B3" s="4846"/>
      <c r="C3" s="4630" t="s">
        <v>250</v>
      </c>
      <c r="D3" s="4631"/>
      <c r="E3" s="4631"/>
      <c r="F3" s="4632"/>
      <c r="G3" s="5156"/>
      <c r="H3" s="5157"/>
      <c r="I3" s="5093" t="s">
        <v>218</v>
      </c>
      <c r="J3" s="5094"/>
      <c r="K3" s="5148" t="s">
        <v>252</v>
      </c>
      <c r="L3" s="5238"/>
      <c r="M3" s="86"/>
    </row>
    <row r="4" spans="1:13" ht="20.25" customHeight="1">
      <c r="A4" s="4845" t="s">
        <v>219</v>
      </c>
      <c r="B4" s="4846"/>
      <c r="C4" s="4630" t="s">
        <v>5746</v>
      </c>
      <c r="D4" s="4631"/>
      <c r="E4" s="4631"/>
      <c r="F4" s="4632"/>
      <c r="G4" s="5076"/>
      <c r="H4" s="5101"/>
      <c r="I4" s="5093" t="s">
        <v>220</v>
      </c>
      <c r="J4" s="5094"/>
      <c r="K4" s="5148" t="s">
        <v>6610</v>
      </c>
      <c r="L4" s="5238"/>
      <c r="M4" s="86"/>
    </row>
    <row r="5" spans="1:13" ht="85.5" customHeight="1" thickBot="1">
      <c r="A5" s="5086" t="s">
        <v>221</v>
      </c>
      <c r="B5" s="5087"/>
      <c r="C5" s="5090" t="s">
        <v>6912</v>
      </c>
      <c r="D5" s="5091"/>
      <c r="E5" s="5091"/>
      <c r="F5" s="5092"/>
      <c r="G5" s="5330"/>
      <c r="H5" s="5187"/>
      <c r="I5" s="5093" t="s">
        <v>325</v>
      </c>
      <c r="J5" s="5094"/>
      <c r="K5" s="5329" t="s">
        <v>5668</v>
      </c>
      <c r="L5" s="5306"/>
      <c r="M5" s="86"/>
    </row>
    <row r="6" spans="1:13" s="16" customFormat="1" ht="33.75" customHeight="1" thickTop="1" thickBot="1">
      <c r="A6" s="33" t="s">
        <v>1</v>
      </c>
      <c r="B6" s="34" t="s">
        <v>0</v>
      </c>
      <c r="C6" s="34" t="s">
        <v>2</v>
      </c>
      <c r="D6" s="34" t="s">
        <v>3</v>
      </c>
      <c r="E6" s="34" t="s">
        <v>4</v>
      </c>
      <c r="F6" s="34" t="s">
        <v>5</v>
      </c>
      <c r="G6" s="34" t="s">
        <v>6</v>
      </c>
      <c r="H6" s="34" t="s">
        <v>7</v>
      </c>
      <c r="I6" s="34" t="s">
        <v>8</v>
      </c>
      <c r="J6" s="34" t="s">
        <v>9</v>
      </c>
      <c r="K6" s="3555" t="s">
        <v>6286</v>
      </c>
      <c r="L6" s="35" t="s">
        <v>10</v>
      </c>
      <c r="M6" s="36"/>
    </row>
    <row r="7" spans="1:13" ht="20.100000000000001" customHeight="1" thickTop="1">
      <c r="A7" s="1">
        <v>40563</v>
      </c>
      <c r="B7" s="2" t="s">
        <v>14</v>
      </c>
      <c r="C7" s="5172" t="s">
        <v>23</v>
      </c>
      <c r="D7" s="5172"/>
      <c r="E7" s="5172"/>
      <c r="F7" s="5172"/>
      <c r="G7" s="5172"/>
      <c r="H7" s="5172"/>
      <c r="I7" s="5172"/>
      <c r="J7" s="5172"/>
      <c r="K7" s="3350"/>
    </row>
    <row r="8" spans="1:13" ht="46.5" customHeight="1">
      <c r="A8" s="5295">
        <v>40580</v>
      </c>
      <c r="B8" s="2" t="s">
        <v>12</v>
      </c>
      <c r="C8" s="5020" t="s">
        <v>26</v>
      </c>
      <c r="D8" s="5020"/>
      <c r="E8" s="5020"/>
      <c r="F8" s="5020"/>
      <c r="G8" s="5020"/>
      <c r="H8" s="5020"/>
      <c r="I8" s="5020"/>
      <c r="J8" s="5020"/>
      <c r="K8" s="3567" t="s">
        <v>3981</v>
      </c>
      <c r="L8" s="3566" t="s">
        <v>3981</v>
      </c>
    </row>
    <row r="9" spans="1:13" ht="20.100000000000001" customHeight="1">
      <c r="A9" s="5295"/>
      <c r="B9" s="2" t="s">
        <v>27</v>
      </c>
      <c r="C9" s="5172" t="s">
        <v>28</v>
      </c>
      <c r="D9" s="5172"/>
      <c r="E9" s="5172"/>
      <c r="F9" s="5172"/>
      <c r="G9" s="5172"/>
      <c r="H9" s="5172"/>
      <c r="I9" s="5172"/>
      <c r="J9" s="5172"/>
      <c r="K9" s="3350"/>
    </row>
    <row r="10" spans="1:13" ht="20.100000000000001" customHeight="1">
      <c r="A10" s="5295">
        <v>40581</v>
      </c>
      <c r="B10" s="2" t="s">
        <v>16</v>
      </c>
      <c r="C10" s="3">
        <v>550</v>
      </c>
      <c r="D10" s="3">
        <v>545</v>
      </c>
      <c r="E10" s="3">
        <v>1</v>
      </c>
      <c r="F10" s="3"/>
      <c r="G10" s="3">
        <v>140</v>
      </c>
      <c r="H10" s="3"/>
      <c r="I10" s="3"/>
      <c r="J10" s="3"/>
      <c r="K10" s="3350"/>
      <c r="L10" s="12" t="s">
        <v>29</v>
      </c>
    </row>
    <row r="11" spans="1:13" ht="20.100000000000001" customHeight="1">
      <c r="A11" s="5295"/>
      <c r="B11" s="2" t="s">
        <v>143</v>
      </c>
      <c r="C11" s="2"/>
      <c r="D11" s="2"/>
      <c r="E11" s="2"/>
      <c r="F11" s="2"/>
      <c r="G11" s="2"/>
      <c r="H11" s="2"/>
      <c r="I11" s="2"/>
      <c r="J11" s="2"/>
      <c r="K11" s="3373"/>
      <c r="L11" s="12" t="s">
        <v>30</v>
      </c>
    </row>
    <row r="12" spans="1:13" ht="20.100000000000001" customHeight="1">
      <c r="A12" s="1">
        <v>40612</v>
      </c>
      <c r="B12" s="2" t="s">
        <v>143</v>
      </c>
      <c r="C12" s="3"/>
      <c r="D12" s="3"/>
      <c r="E12" s="3"/>
      <c r="F12" s="3"/>
      <c r="G12" s="3"/>
      <c r="H12" s="3">
        <v>4700</v>
      </c>
      <c r="I12" s="3">
        <v>100</v>
      </c>
      <c r="J12" s="3"/>
      <c r="K12" s="3350"/>
      <c r="L12" s="12" t="s">
        <v>30</v>
      </c>
    </row>
    <row r="13" spans="1:13" ht="20.100000000000001" customHeight="1">
      <c r="A13" s="1">
        <v>40629</v>
      </c>
      <c r="B13" s="2" t="s">
        <v>12</v>
      </c>
      <c r="C13" s="5172" t="s">
        <v>471</v>
      </c>
      <c r="D13" s="5172"/>
      <c r="E13" s="5172"/>
      <c r="F13" s="5172"/>
      <c r="G13" s="5172"/>
      <c r="H13" s="5172"/>
      <c r="I13" s="5172"/>
      <c r="J13" s="5172"/>
      <c r="K13" s="3350"/>
    </row>
    <row r="14" spans="1:13" ht="21" customHeight="1">
      <c r="A14" s="1">
        <v>40631</v>
      </c>
      <c r="B14" s="2" t="s">
        <v>143</v>
      </c>
      <c r="C14" s="3"/>
      <c r="D14" s="3"/>
      <c r="E14" s="3"/>
      <c r="F14" s="3"/>
      <c r="G14" s="3"/>
      <c r="H14" s="3"/>
      <c r="I14" s="3"/>
      <c r="J14" s="3">
        <v>4030</v>
      </c>
      <c r="K14" s="3350"/>
      <c r="L14" s="12" t="s">
        <v>47</v>
      </c>
    </row>
    <row r="15" spans="1:13" ht="33.75" customHeight="1">
      <c r="A15" s="1">
        <v>40632</v>
      </c>
      <c r="B15" s="2" t="s">
        <v>12</v>
      </c>
      <c r="C15" s="5020" t="s">
        <v>48</v>
      </c>
      <c r="D15" s="5020"/>
      <c r="E15" s="5020"/>
      <c r="F15" s="5020"/>
      <c r="G15" s="5020"/>
      <c r="H15" s="5020"/>
      <c r="I15" s="5020"/>
      <c r="J15" s="5020"/>
      <c r="K15" s="3337"/>
    </row>
    <row r="16" spans="1:13" ht="20.100000000000001" customHeight="1">
      <c r="A16" s="5295">
        <v>40636</v>
      </c>
      <c r="B16" s="2" t="s">
        <v>16</v>
      </c>
      <c r="C16" s="3">
        <v>542</v>
      </c>
      <c r="D16" s="3">
        <v>537</v>
      </c>
      <c r="E16" s="3">
        <v>1</v>
      </c>
      <c r="F16" s="3"/>
      <c r="G16" s="3">
        <v>140</v>
      </c>
      <c r="H16" s="3"/>
      <c r="I16" s="3"/>
      <c r="J16" s="3"/>
      <c r="K16" s="3350"/>
      <c r="L16" s="12" t="s">
        <v>49</v>
      </c>
    </row>
    <row r="17" spans="1:12" ht="20.100000000000001" customHeight="1">
      <c r="A17" s="5295"/>
      <c r="B17" s="2" t="s">
        <v>143</v>
      </c>
      <c r="C17" s="3"/>
      <c r="D17" s="3"/>
      <c r="E17" s="3"/>
      <c r="F17" s="3"/>
      <c r="G17" s="3"/>
      <c r="H17" s="3">
        <v>4495</v>
      </c>
      <c r="I17" s="3">
        <v>100</v>
      </c>
      <c r="J17" s="3"/>
      <c r="K17" s="3350"/>
      <c r="L17" s="12" t="s">
        <v>30</v>
      </c>
    </row>
    <row r="18" spans="1:12" ht="20.100000000000001" customHeight="1">
      <c r="A18" s="1">
        <v>40670</v>
      </c>
      <c r="B18" s="2" t="s">
        <v>16</v>
      </c>
      <c r="C18" s="3">
        <v>565</v>
      </c>
      <c r="D18" s="3">
        <v>559</v>
      </c>
      <c r="E18" s="3">
        <v>1</v>
      </c>
      <c r="F18" s="3">
        <v>6</v>
      </c>
      <c r="G18" s="3">
        <v>170</v>
      </c>
      <c r="H18" s="3"/>
      <c r="I18" s="3"/>
      <c r="J18" s="3"/>
      <c r="K18" s="3350"/>
      <c r="L18" s="12" t="s">
        <v>46</v>
      </c>
    </row>
    <row r="19" spans="1:12" ht="20.100000000000001" customHeight="1">
      <c r="A19" s="1">
        <v>40679</v>
      </c>
      <c r="B19" s="2" t="s">
        <v>143</v>
      </c>
      <c r="C19" s="3"/>
      <c r="D19" s="3"/>
      <c r="E19" s="3"/>
      <c r="F19" s="3"/>
      <c r="G19" s="3"/>
      <c r="H19" s="3">
        <v>4815</v>
      </c>
      <c r="I19" s="3">
        <v>97</v>
      </c>
      <c r="J19" s="3"/>
      <c r="K19" s="3350"/>
    </row>
    <row r="20" spans="1:12" ht="20.100000000000001" customHeight="1">
      <c r="A20" s="1">
        <v>40742</v>
      </c>
      <c r="B20" s="2" t="s">
        <v>143</v>
      </c>
      <c r="C20" s="3"/>
      <c r="D20" s="3"/>
      <c r="E20" s="3"/>
      <c r="F20" s="3"/>
      <c r="G20" s="3"/>
      <c r="H20" s="3">
        <v>4870</v>
      </c>
      <c r="I20" s="3">
        <v>100</v>
      </c>
      <c r="J20" s="3"/>
      <c r="K20" s="3350"/>
      <c r="L20" s="12" t="s">
        <v>30</v>
      </c>
    </row>
    <row r="21" spans="1:12" ht="20.100000000000001" customHeight="1">
      <c r="A21" s="1">
        <v>40797</v>
      </c>
      <c r="B21" s="2" t="s">
        <v>16</v>
      </c>
      <c r="C21" s="3">
        <v>560</v>
      </c>
      <c r="D21" s="3">
        <v>554</v>
      </c>
      <c r="E21" s="3">
        <v>1</v>
      </c>
      <c r="F21" s="3" t="s">
        <v>70</v>
      </c>
      <c r="G21" s="3">
        <v>150</v>
      </c>
      <c r="H21" s="3"/>
      <c r="I21" s="3"/>
      <c r="J21" s="3"/>
      <c r="K21" s="3350"/>
      <c r="L21" s="12" t="s">
        <v>112</v>
      </c>
    </row>
    <row r="22" spans="1:12" ht="37.5" customHeight="1">
      <c r="A22" s="1">
        <v>40838</v>
      </c>
      <c r="B22" s="2" t="s">
        <v>12</v>
      </c>
      <c r="C22" s="4633" t="s">
        <v>121</v>
      </c>
      <c r="D22" s="4634"/>
      <c r="E22" s="4634"/>
      <c r="F22" s="4634"/>
      <c r="G22" s="4634"/>
      <c r="H22" s="4634"/>
      <c r="I22" s="4634"/>
      <c r="J22" s="4635"/>
      <c r="K22" s="3300"/>
    </row>
    <row r="23" spans="1:12" ht="36" customHeight="1" thickBot="1">
      <c r="A23" s="24">
        <v>40887</v>
      </c>
      <c r="B23" s="26" t="s">
        <v>14</v>
      </c>
      <c r="C23" s="5331" t="s">
        <v>141</v>
      </c>
      <c r="D23" s="5332"/>
      <c r="E23" s="5332"/>
      <c r="F23" s="5332"/>
      <c r="G23" s="5332"/>
      <c r="H23" s="5332"/>
      <c r="I23" s="5332"/>
      <c r="J23" s="5333"/>
      <c r="K23" s="3368"/>
      <c r="L23" s="43"/>
    </row>
    <row r="24" spans="1:12" ht="20.100000000000001" customHeight="1" thickTop="1">
      <c r="A24" s="44">
        <v>40934</v>
      </c>
      <c r="B24" s="45" t="s">
        <v>154</v>
      </c>
      <c r="C24" s="5028" t="s">
        <v>155</v>
      </c>
      <c r="D24" s="5029"/>
      <c r="E24" s="5029"/>
      <c r="F24" s="5029"/>
      <c r="G24" s="5029"/>
      <c r="H24" s="5029"/>
      <c r="I24" s="5029"/>
      <c r="J24" s="5030"/>
      <c r="K24" s="3338"/>
      <c r="L24" s="46"/>
    </row>
    <row r="25" spans="1:12" ht="38.25" customHeight="1">
      <c r="A25" s="1">
        <v>40976</v>
      </c>
      <c r="B25" s="2" t="s">
        <v>14</v>
      </c>
      <c r="C25" s="4633" t="s">
        <v>164</v>
      </c>
      <c r="D25" s="4634"/>
      <c r="E25" s="4634"/>
      <c r="F25" s="4634"/>
      <c r="G25" s="4634"/>
      <c r="H25" s="4634"/>
      <c r="I25" s="4634"/>
      <c r="J25" s="4635"/>
      <c r="K25" s="3300"/>
    </row>
    <row r="26" spans="1:12" ht="32.25" customHeight="1">
      <c r="A26" s="1">
        <v>40987</v>
      </c>
      <c r="B26" s="2" t="s">
        <v>12</v>
      </c>
      <c r="C26" s="4627" t="s">
        <v>165</v>
      </c>
      <c r="D26" s="4645"/>
      <c r="E26" s="4645"/>
      <c r="F26" s="4645"/>
      <c r="G26" s="4645"/>
      <c r="H26" s="4645"/>
      <c r="I26" s="4645"/>
      <c r="J26" s="4646"/>
      <c r="K26" s="3304"/>
    </row>
    <row r="27" spans="1:12" ht="59.25" customHeight="1">
      <c r="A27" s="1943">
        <v>40991</v>
      </c>
      <c r="B27" s="1944" t="s">
        <v>34</v>
      </c>
      <c r="C27" s="4766" t="s">
        <v>253</v>
      </c>
      <c r="D27" s="4767"/>
      <c r="E27" s="4767"/>
      <c r="F27" s="4767"/>
      <c r="G27" s="4767"/>
      <c r="H27" s="4767"/>
      <c r="I27" s="4767"/>
      <c r="J27" s="4768"/>
      <c r="K27" s="3564"/>
      <c r="L27" s="1950" t="s">
        <v>3981</v>
      </c>
    </row>
    <row r="28" spans="1:12" ht="22.5" customHeight="1">
      <c r="A28" s="1">
        <v>40996</v>
      </c>
      <c r="B28" s="2" t="s">
        <v>14</v>
      </c>
      <c r="C28" s="4644" t="s">
        <v>168</v>
      </c>
      <c r="D28" s="4645"/>
      <c r="E28" s="4645"/>
      <c r="F28" s="4645"/>
      <c r="G28" s="4645"/>
      <c r="H28" s="4645"/>
      <c r="I28" s="4645"/>
      <c r="J28" s="4646"/>
      <c r="K28" s="3304"/>
    </row>
    <row r="29" spans="1:12" ht="22.5" customHeight="1">
      <c r="A29" s="1">
        <v>41005</v>
      </c>
      <c r="B29" s="2" t="s">
        <v>143</v>
      </c>
      <c r="C29" s="3"/>
      <c r="D29" s="76"/>
      <c r="E29" s="3"/>
      <c r="F29" s="3"/>
      <c r="G29" s="3"/>
      <c r="H29" s="3"/>
      <c r="I29" s="3"/>
      <c r="J29" s="3"/>
      <c r="K29" s="3350"/>
      <c r="L29" s="12" t="s">
        <v>30</v>
      </c>
    </row>
    <row r="30" spans="1:12" ht="22.5" customHeight="1">
      <c r="A30" s="1">
        <v>41006</v>
      </c>
      <c r="B30" s="2" t="s">
        <v>16</v>
      </c>
      <c r="C30" s="3">
        <v>600</v>
      </c>
      <c r="D30" s="80">
        <f>+C30*(100-E30)/100</f>
        <v>594</v>
      </c>
      <c r="E30" s="3">
        <v>1</v>
      </c>
      <c r="F30" s="3"/>
      <c r="G30" s="3">
        <v>145</v>
      </c>
      <c r="H30" s="3"/>
      <c r="I30" s="3"/>
      <c r="J30" s="3"/>
      <c r="K30" s="3350"/>
      <c r="L30" s="12" t="s">
        <v>174</v>
      </c>
    </row>
    <row r="31" spans="1:12" ht="22.5" customHeight="1">
      <c r="A31" s="1">
        <v>41025</v>
      </c>
      <c r="B31" s="2" t="s">
        <v>143</v>
      </c>
      <c r="C31" s="3"/>
      <c r="D31" s="76"/>
      <c r="E31" s="3"/>
      <c r="F31" s="3"/>
      <c r="G31" s="3"/>
      <c r="H31" s="3">
        <v>5020</v>
      </c>
      <c r="I31" s="3">
        <v>100</v>
      </c>
      <c r="J31" s="3"/>
      <c r="K31" s="3350"/>
      <c r="L31" s="12" t="s">
        <v>358</v>
      </c>
    </row>
    <row r="32" spans="1:12" ht="22.5" customHeight="1">
      <c r="A32" s="4">
        <v>41186</v>
      </c>
      <c r="B32" s="28" t="s">
        <v>16</v>
      </c>
      <c r="C32" s="99">
        <v>475</v>
      </c>
      <c r="D32" s="23">
        <f>+C32*(100-E32)/100</f>
        <v>470.25</v>
      </c>
      <c r="E32" s="99">
        <v>1</v>
      </c>
      <c r="F32" s="99"/>
      <c r="G32" s="99">
        <v>130</v>
      </c>
      <c r="H32" s="99"/>
      <c r="I32" s="99"/>
      <c r="J32" s="99"/>
      <c r="K32" s="3351"/>
      <c r="L32" s="83" t="s">
        <v>211</v>
      </c>
    </row>
    <row r="33" spans="1:12" ht="22.5" customHeight="1">
      <c r="A33" s="1">
        <v>41187</v>
      </c>
      <c r="B33" s="2" t="s">
        <v>143</v>
      </c>
      <c r="C33" s="93"/>
      <c r="D33" s="95"/>
      <c r="E33" s="100"/>
      <c r="F33" s="93"/>
      <c r="G33" s="93"/>
      <c r="H33" s="93">
        <v>5055</v>
      </c>
      <c r="I33" s="93">
        <v>100</v>
      </c>
      <c r="J33" s="93"/>
      <c r="K33" s="3350"/>
      <c r="L33" s="13" t="s">
        <v>30</v>
      </c>
    </row>
    <row r="34" spans="1:12" ht="19.5" customHeight="1">
      <c r="A34" s="1">
        <v>41212</v>
      </c>
      <c r="B34" s="2" t="s">
        <v>12</v>
      </c>
      <c r="C34" s="4644" t="s">
        <v>156</v>
      </c>
      <c r="D34" s="4645"/>
      <c r="E34" s="4645"/>
      <c r="F34" s="4645"/>
      <c r="G34" s="4645"/>
      <c r="H34" s="4645"/>
      <c r="I34" s="4645"/>
      <c r="J34" s="4646"/>
      <c r="K34" s="3304"/>
    </row>
    <row r="35" spans="1:12" ht="22.5" customHeight="1">
      <c r="A35" s="1">
        <v>41214</v>
      </c>
      <c r="B35" s="2" t="s">
        <v>12</v>
      </c>
      <c r="C35" s="4644" t="s">
        <v>206</v>
      </c>
      <c r="D35" s="4645"/>
      <c r="E35" s="4645"/>
      <c r="F35" s="4645"/>
      <c r="G35" s="4645"/>
      <c r="H35" s="4645"/>
      <c r="I35" s="4645"/>
      <c r="J35" s="4646"/>
      <c r="K35" s="3304"/>
    </row>
    <row r="36" spans="1:12" ht="22.5" customHeight="1">
      <c r="A36" s="1">
        <v>41218</v>
      </c>
      <c r="B36" s="2" t="s">
        <v>16</v>
      </c>
      <c r="C36" s="3">
        <v>545</v>
      </c>
      <c r="D36" s="76">
        <f>+C36*(100-E36)/100</f>
        <v>539.54999999999995</v>
      </c>
      <c r="E36" s="3">
        <v>1</v>
      </c>
      <c r="F36" s="114" t="s">
        <v>70</v>
      </c>
      <c r="G36" s="3">
        <v>130</v>
      </c>
      <c r="H36" s="3"/>
      <c r="I36" s="3"/>
      <c r="J36" s="3"/>
      <c r="K36" s="3350"/>
      <c r="L36" s="13" t="s">
        <v>20</v>
      </c>
    </row>
    <row r="37" spans="1:12" ht="21.75" customHeight="1">
      <c r="A37" s="1">
        <v>41214</v>
      </c>
      <c r="B37" s="2" t="s">
        <v>12</v>
      </c>
      <c r="C37" s="4644" t="s">
        <v>206</v>
      </c>
      <c r="D37" s="4645"/>
      <c r="E37" s="4645"/>
      <c r="F37" s="4645"/>
      <c r="G37" s="4645"/>
      <c r="H37" s="4645"/>
      <c r="I37" s="4645"/>
      <c r="J37" s="4646"/>
      <c r="K37" s="3304"/>
    </row>
    <row r="38" spans="1:12" ht="36" customHeight="1" thickBot="1">
      <c r="A38" s="54">
        <v>41274</v>
      </c>
      <c r="B38" s="55" t="s">
        <v>12</v>
      </c>
      <c r="C38" s="5189" t="s">
        <v>260</v>
      </c>
      <c r="D38" s="5190"/>
      <c r="E38" s="5190"/>
      <c r="F38" s="5190"/>
      <c r="G38" s="5190"/>
      <c r="H38" s="5190"/>
      <c r="I38" s="5190"/>
      <c r="J38" s="5191"/>
      <c r="K38" s="3356"/>
      <c r="L38" s="57"/>
    </row>
    <row r="39" spans="1:12" ht="26.25" customHeight="1" thickTop="1">
      <c r="A39" s="1">
        <v>41299</v>
      </c>
      <c r="B39" s="2" t="s">
        <v>143</v>
      </c>
      <c r="C39" s="121"/>
      <c r="D39" s="122"/>
      <c r="E39" s="121"/>
      <c r="F39" s="121"/>
      <c r="G39" s="121"/>
      <c r="H39" s="121"/>
      <c r="I39" s="121"/>
      <c r="J39" s="121"/>
      <c r="K39" s="3350"/>
      <c r="L39" s="12" t="s">
        <v>30</v>
      </c>
    </row>
    <row r="40" spans="1:12" ht="26.25" customHeight="1">
      <c r="A40" s="1">
        <v>41313</v>
      </c>
      <c r="B40" s="2" t="s">
        <v>16</v>
      </c>
      <c r="C40" s="3">
        <v>545</v>
      </c>
      <c r="D40" s="76">
        <f>+C40*(100-E40)/100</f>
        <v>534.1</v>
      </c>
      <c r="E40" s="3">
        <v>2</v>
      </c>
      <c r="F40" s="3"/>
      <c r="G40" s="3">
        <v>115</v>
      </c>
      <c r="H40" s="3"/>
      <c r="I40" s="3"/>
      <c r="J40" s="3"/>
      <c r="K40" s="3350"/>
      <c r="L40" s="12" t="s">
        <v>20</v>
      </c>
    </row>
    <row r="41" spans="1:12" ht="26.25" customHeight="1">
      <c r="A41" s="1">
        <v>41342</v>
      </c>
      <c r="B41" s="2" t="s">
        <v>14</v>
      </c>
      <c r="C41" s="4644" t="s">
        <v>277</v>
      </c>
      <c r="D41" s="4645"/>
      <c r="E41" s="4645"/>
      <c r="F41" s="4645"/>
      <c r="G41" s="4645"/>
      <c r="H41" s="4645"/>
      <c r="I41" s="4645"/>
      <c r="J41" s="4646"/>
      <c r="K41" s="3304"/>
    </row>
    <row r="42" spans="1:12" ht="20.100000000000001" customHeight="1">
      <c r="A42" s="1">
        <v>41372</v>
      </c>
      <c r="B42" s="2" t="s">
        <v>14</v>
      </c>
      <c r="C42" s="4644" t="s">
        <v>282</v>
      </c>
      <c r="D42" s="4645"/>
      <c r="E42" s="4645"/>
      <c r="F42" s="4645"/>
      <c r="G42" s="4645"/>
      <c r="H42" s="4645"/>
      <c r="I42" s="4645"/>
      <c r="J42" s="4646"/>
      <c r="K42" s="3304"/>
    </row>
    <row r="43" spans="1:12" ht="20.100000000000001" customHeight="1">
      <c r="A43" s="4">
        <v>41460</v>
      </c>
      <c r="B43" s="28" t="s">
        <v>16</v>
      </c>
      <c r="C43" s="138">
        <v>445</v>
      </c>
      <c r="D43" s="23">
        <f>+C43*(100-E43)/100</f>
        <v>311.5</v>
      </c>
      <c r="E43" s="138">
        <v>30</v>
      </c>
      <c r="F43" s="138"/>
      <c r="G43" s="138">
        <v>140</v>
      </c>
      <c r="H43" s="138"/>
      <c r="I43" s="138"/>
      <c r="J43" s="138"/>
      <c r="K43" s="3351"/>
      <c r="L43" s="15" t="s">
        <v>20</v>
      </c>
    </row>
    <row r="44" spans="1:12" ht="20.100000000000001" customHeight="1">
      <c r="A44" s="1">
        <v>41462</v>
      </c>
      <c r="B44" s="2" t="s">
        <v>12</v>
      </c>
      <c r="C44" s="4644" t="s">
        <v>51</v>
      </c>
      <c r="D44" s="4645"/>
      <c r="E44" s="4645"/>
      <c r="F44" s="4645"/>
      <c r="G44" s="4645"/>
      <c r="H44" s="4645"/>
      <c r="I44" s="4645"/>
      <c r="J44" s="4646"/>
      <c r="K44" s="3304"/>
    </row>
    <row r="45" spans="1:12" ht="20.100000000000001" customHeight="1">
      <c r="A45" s="1">
        <v>41466</v>
      </c>
      <c r="B45" s="2" t="s">
        <v>16</v>
      </c>
      <c r="C45" s="3">
        <v>465</v>
      </c>
      <c r="D45" s="76">
        <f>+C45*(100-E45)/100</f>
        <v>325.5</v>
      </c>
      <c r="E45" s="3">
        <v>30</v>
      </c>
      <c r="F45" s="3"/>
      <c r="G45" s="3">
        <v>140</v>
      </c>
      <c r="H45" s="3"/>
      <c r="I45" s="3"/>
      <c r="J45" s="3"/>
      <c r="K45" s="3350"/>
      <c r="L45" s="12" t="s">
        <v>295</v>
      </c>
    </row>
    <row r="46" spans="1:12" ht="32.25" customHeight="1">
      <c r="A46" s="1">
        <v>41479</v>
      </c>
      <c r="B46" s="2" t="s">
        <v>14</v>
      </c>
      <c r="C46" s="4627" t="s">
        <v>288</v>
      </c>
      <c r="D46" s="4628"/>
      <c r="E46" s="4628"/>
      <c r="F46" s="4628"/>
      <c r="G46" s="4628"/>
      <c r="H46" s="4628"/>
      <c r="I46" s="4628"/>
      <c r="J46" s="4629"/>
      <c r="K46" s="3294"/>
    </row>
    <row r="47" spans="1:12" ht="22.5" customHeight="1">
      <c r="A47" s="1">
        <v>41482</v>
      </c>
      <c r="B47" s="2" t="s">
        <v>14</v>
      </c>
      <c r="C47" s="4627" t="s">
        <v>289</v>
      </c>
      <c r="D47" s="4628"/>
      <c r="E47" s="4628"/>
      <c r="F47" s="4628"/>
      <c r="G47" s="4628"/>
      <c r="H47" s="4628"/>
      <c r="I47" s="4628"/>
      <c r="J47" s="4629"/>
      <c r="K47" s="3294"/>
    </row>
    <row r="48" spans="1:12" ht="36" customHeight="1">
      <c r="A48" s="1">
        <v>41486</v>
      </c>
      <c r="B48" s="2" t="s">
        <v>14</v>
      </c>
      <c r="C48" s="4627" t="s">
        <v>307</v>
      </c>
      <c r="D48" s="4628"/>
      <c r="E48" s="4628"/>
      <c r="F48" s="4628"/>
      <c r="G48" s="4628"/>
      <c r="H48" s="4628"/>
      <c r="I48" s="4628"/>
      <c r="J48" s="4629"/>
      <c r="K48" s="3294"/>
    </row>
    <row r="49" spans="1:12">
      <c r="A49" s="1">
        <v>41527</v>
      </c>
      <c r="B49" s="2" t="s">
        <v>16</v>
      </c>
      <c r="C49" s="3">
        <v>455</v>
      </c>
      <c r="D49" s="120">
        <f>+C49*(100-E49)/100</f>
        <v>318.5</v>
      </c>
      <c r="E49" s="3">
        <v>30</v>
      </c>
      <c r="F49" s="3"/>
      <c r="G49" s="3">
        <v>140</v>
      </c>
      <c r="H49" s="3"/>
      <c r="I49" s="3"/>
      <c r="J49" s="3"/>
      <c r="K49" s="3350"/>
      <c r="L49" s="12" t="s">
        <v>299</v>
      </c>
    </row>
    <row r="50" spans="1:12" ht="16.5" thickBot="1">
      <c r="A50" s="24">
        <v>41544</v>
      </c>
      <c r="B50" s="26" t="s">
        <v>143</v>
      </c>
      <c r="C50" s="164"/>
      <c r="D50" s="42"/>
      <c r="E50" s="164"/>
      <c r="F50" s="164"/>
      <c r="G50" s="164"/>
      <c r="H50" s="164">
        <v>5050</v>
      </c>
      <c r="I50" s="164">
        <v>100</v>
      </c>
      <c r="J50" s="164"/>
      <c r="K50" s="218"/>
      <c r="L50" s="43" t="s">
        <v>30</v>
      </c>
    </row>
    <row r="51" spans="1:12" ht="16.5" thickTop="1">
      <c r="A51" s="44">
        <v>41669</v>
      </c>
      <c r="B51" s="45" t="s">
        <v>16</v>
      </c>
      <c r="C51" s="172">
        <v>505</v>
      </c>
      <c r="D51" s="173">
        <f>+C51*(100-E51)/100</f>
        <v>353.5</v>
      </c>
      <c r="E51" s="172">
        <v>30</v>
      </c>
      <c r="F51" s="172"/>
      <c r="G51" s="172">
        <v>160</v>
      </c>
      <c r="H51" s="172"/>
      <c r="I51" s="172"/>
      <c r="J51" s="172"/>
      <c r="K51" s="172"/>
      <c r="L51" s="46" t="s">
        <v>322</v>
      </c>
    </row>
    <row r="52" spans="1:12" ht="20.100000000000001" customHeight="1">
      <c r="A52" s="1">
        <v>41679</v>
      </c>
      <c r="B52" s="2" t="s">
        <v>12</v>
      </c>
      <c r="C52" s="4644" t="s">
        <v>206</v>
      </c>
      <c r="D52" s="4645"/>
      <c r="E52" s="4645"/>
      <c r="F52" s="4645"/>
      <c r="G52" s="4645"/>
      <c r="H52" s="4645"/>
      <c r="I52" s="4645"/>
      <c r="J52" s="4646"/>
      <c r="K52" s="3304"/>
    </row>
    <row r="53" spans="1:12" ht="20.100000000000001" customHeight="1">
      <c r="A53" s="1">
        <v>41716</v>
      </c>
      <c r="B53" s="2" t="s">
        <v>143</v>
      </c>
      <c r="C53" s="3"/>
      <c r="D53" s="120"/>
      <c r="E53" s="3"/>
      <c r="F53" s="3"/>
      <c r="G53" s="3"/>
      <c r="H53" s="4633" t="s">
        <v>343</v>
      </c>
      <c r="I53" s="4634"/>
      <c r="J53" s="4635"/>
      <c r="K53" s="3300"/>
      <c r="L53" s="12" t="s">
        <v>30</v>
      </c>
    </row>
    <row r="54" spans="1:12">
      <c r="A54" s="1">
        <v>41756</v>
      </c>
      <c r="B54" s="2" t="s">
        <v>16</v>
      </c>
      <c r="C54" s="3">
        <v>460</v>
      </c>
      <c r="D54" s="120">
        <f>+C54*(100-E54)/100</f>
        <v>299</v>
      </c>
      <c r="E54" s="3">
        <v>35</v>
      </c>
      <c r="F54" s="3"/>
      <c r="G54" s="3">
        <v>130</v>
      </c>
      <c r="H54" s="3"/>
      <c r="I54" s="3"/>
      <c r="J54" s="3"/>
      <c r="K54" s="3350"/>
      <c r="L54" s="12" t="s">
        <v>20</v>
      </c>
    </row>
    <row r="55" spans="1:12" ht="20.100000000000001" customHeight="1">
      <c r="A55" s="1">
        <v>41808</v>
      </c>
      <c r="B55" s="2" t="s">
        <v>143</v>
      </c>
      <c r="C55" s="3"/>
      <c r="D55" s="120"/>
      <c r="E55" s="3"/>
      <c r="F55" s="3"/>
      <c r="G55" s="3"/>
      <c r="H55" s="3">
        <v>5272</v>
      </c>
      <c r="I55" s="3">
        <v>100</v>
      </c>
      <c r="J55" s="3"/>
      <c r="K55" s="3350"/>
      <c r="L55" s="12" t="s">
        <v>367</v>
      </c>
    </row>
    <row r="56" spans="1:12" ht="20.100000000000001" customHeight="1">
      <c r="A56" s="1">
        <v>41872</v>
      </c>
      <c r="B56" s="2" t="s">
        <v>16</v>
      </c>
      <c r="C56" s="3">
        <v>450</v>
      </c>
      <c r="D56" s="120">
        <f>+C56*(100-E56)/100</f>
        <v>292.5</v>
      </c>
      <c r="E56" s="3">
        <v>35</v>
      </c>
      <c r="F56" s="3"/>
      <c r="G56" s="3">
        <v>140</v>
      </c>
      <c r="H56" s="3"/>
      <c r="I56" s="3"/>
      <c r="J56" s="3"/>
      <c r="K56" s="3350"/>
      <c r="L56" s="12" t="s">
        <v>20</v>
      </c>
    </row>
    <row r="57" spans="1:12" ht="24" customHeight="1">
      <c r="A57" s="4642">
        <v>41905</v>
      </c>
      <c r="B57" s="2" t="s">
        <v>12</v>
      </c>
      <c r="C57" s="4644" t="s">
        <v>396</v>
      </c>
      <c r="D57" s="4645"/>
      <c r="E57" s="4645"/>
      <c r="F57" s="4645"/>
      <c r="G57" s="4645"/>
      <c r="H57" s="4645"/>
      <c r="I57" s="4645"/>
      <c r="J57" s="4646"/>
      <c r="K57" s="3304"/>
    </row>
    <row r="58" spans="1:12" ht="24" customHeight="1">
      <c r="A58" s="4643"/>
      <c r="B58" s="2" t="s">
        <v>27</v>
      </c>
      <c r="C58" s="4644" t="s">
        <v>397</v>
      </c>
      <c r="D58" s="4645"/>
      <c r="E58" s="4645"/>
      <c r="F58" s="4645"/>
      <c r="G58" s="4645"/>
      <c r="H58" s="4645"/>
      <c r="I58" s="4645"/>
      <c r="J58" s="4646"/>
      <c r="K58" s="3304"/>
    </row>
    <row r="59" spans="1:12" ht="24" customHeight="1">
      <c r="A59" s="1">
        <v>41939</v>
      </c>
      <c r="B59" s="2" t="s">
        <v>14</v>
      </c>
      <c r="C59" s="4644" t="s">
        <v>402</v>
      </c>
      <c r="D59" s="4645"/>
      <c r="E59" s="4645"/>
      <c r="F59" s="4645"/>
      <c r="G59" s="4645"/>
      <c r="H59" s="4645"/>
      <c r="I59" s="4645"/>
      <c r="J59" s="4646"/>
      <c r="K59" s="3304"/>
    </row>
    <row r="60" spans="1:12" ht="24" customHeight="1">
      <c r="A60" s="1">
        <v>41958</v>
      </c>
      <c r="B60" s="2" t="s">
        <v>404</v>
      </c>
      <c r="C60" s="4644" t="s">
        <v>408</v>
      </c>
      <c r="D60" s="4645"/>
      <c r="E60" s="4645"/>
      <c r="F60" s="4645"/>
      <c r="G60" s="4645"/>
      <c r="H60" s="4645"/>
      <c r="I60" s="4645"/>
      <c r="J60" s="4646"/>
      <c r="K60" s="3304"/>
    </row>
    <row r="61" spans="1:12" ht="24" customHeight="1">
      <c r="A61" s="1">
        <v>41962</v>
      </c>
      <c r="B61" s="2" t="s">
        <v>143</v>
      </c>
      <c r="C61" s="3"/>
      <c r="D61" s="120"/>
      <c r="E61" s="3"/>
      <c r="F61" s="3"/>
      <c r="G61" s="3"/>
      <c r="H61" s="3">
        <v>5435</v>
      </c>
      <c r="I61" s="3">
        <v>96</v>
      </c>
      <c r="J61" s="3"/>
      <c r="K61" s="3350"/>
      <c r="L61" s="12" t="s">
        <v>406</v>
      </c>
    </row>
    <row r="62" spans="1:12" ht="24" customHeight="1">
      <c r="A62" s="1">
        <v>41967</v>
      </c>
      <c r="B62" s="2" t="s">
        <v>14</v>
      </c>
      <c r="C62" s="4644" t="s">
        <v>409</v>
      </c>
      <c r="D62" s="4645"/>
      <c r="E62" s="4645"/>
      <c r="F62" s="4645"/>
      <c r="G62" s="4645"/>
      <c r="H62" s="4645"/>
      <c r="I62" s="4645"/>
      <c r="J62" s="4646"/>
      <c r="K62" s="3304"/>
    </row>
    <row r="63" spans="1:12" ht="24" customHeight="1" thickBot="1">
      <c r="A63" s="24">
        <v>41992</v>
      </c>
      <c r="B63" s="26" t="s">
        <v>16</v>
      </c>
      <c r="C63" s="192">
        <v>385</v>
      </c>
      <c r="D63" s="42">
        <f>+C63*(100-E63)/100</f>
        <v>250.25</v>
      </c>
      <c r="E63" s="192">
        <v>35</v>
      </c>
      <c r="F63" s="192"/>
      <c r="G63" s="192">
        <v>125</v>
      </c>
      <c r="H63" s="192"/>
      <c r="I63" s="192"/>
      <c r="J63" s="192"/>
      <c r="K63" s="218"/>
      <c r="L63" s="69" t="s">
        <v>283</v>
      </c>
    </row>
    <row r="64" spans="1:12" ht="66.75" customHeight="1" thickTop="1">
      <c r="A64" s="47">
        <v>42025</v>
      </c>
      <c r="B64" s="48" t="s">
        <v>14</v>
      </c>
      <c r="C64" s="5177" t="s">
        <v>432</v>
      </c>
      <c r="D64" s="5178"/>
      <c r="E64" s="5178"/>
      <c r="F64" s="5178"/>
      <c r="G64" s="5178"/>
      <c r="H64" s="5178"/>
      <c r="I64" s="5178"/>
      <c r="J64" s="5179"/>
      <c r="K64" s="3354"/>
      <c r="L64" s="50"/>
    </row>
    <row r="65" spans="1:12">
      <c r="A65" s="1">
        <v>42048</v>
      </c>
      <c r="B65" s="210" t="s">
        <v>16</v>
      </c>
      <c r="C65" s="3">
        <v>370</v>
      </c>
      <c r="D65" s="120">
        <f>+C65*(100-E65)/100</f>
        <v>277.5</v>
      </c>
      <c r="E65" s="3">
        <v>25</v>
      </c>
      <c r="F65" s="3"/>
      <c r="G65" s="3">
        <v>170</v>
      </c>
      <c r="H65" s="3"/>
      <c r="I65" s="3"/>
      <c r="J65" s="3"/>
      <c r="K65" s="3350"/>
      <c r="L65" s="12" t="s">
        <v>439</v>
      </c>
    </row>
    <row r="66" spans="1:12" ht="18.75" customHeight="1">
      <c r="A66" s="1">
        <v>42050</v>
      </c>
      <c r="B66" s="221" t="s">
        <v>143</v>
      </c>
      <c r="C66" s="3"/>
      <c r="D66" s="120"/>
      <c r="E66" s="3"/>
      <c r="F66" s="3"/>
      <c r="G66" s="3"/>
      <c r="H66" s="4630" t="s">
        <v>213</v>
      </c>
      <c r="I66" s="4631"/>
      <c r="J66" s="4632"/>
      <c r="K66" s="3297"/>
      <c r="L66" s="12" t="s">
        <v>30</v>
      </c>
    </row>
    <row r="67" spans="1:12" ht="48.75" customHeight="1">
      <c r="A67" s="1">
        <v>42081</v>
      </c>
      <c r="B67" s="232" t="s">
        <v>14</v>
      </c>
      <c r="C67" s="4627" t="s">
        <v>461</v>
      </c>
      <c r="D67" s="4628"/>
      <c r="E67" s="4628"/>
      <c r="F67" s="4628"/>
      <c r="G67" s="4628"/>
      <c r="H67" s="4628"/>
      <c r="I67" s="4628"/>
      <c r="J67" s="4629"/>
      <c r="K67" s="3294"/>
    </row>
    <row r="68" spans="1:12" ht="21" customHeight="1">
      <c r="A68" s="1">
        <v>42085</v>
      </c>
      <c r="B68" s="233" t="s">
        <v>12</v>
      </c>
      <c r="C68" s="4644" t="s">
        <v>464</v>
      </c>
      <c r="D68" s="4645"/>
      <c r="E68" s="4645"/>
      <c r="F68" s="4645"/>
      <c r="G68" s="4645"/>
      <c r="H68" s="4645"/>
      <c r="I68" s="4645"/>
      <c r="J68" s="4646"/>
      <c r="K68" s="3304"/>
    </row>
    <row r="69" spans="1:12" ht="49.5" customHeight="1">
      <c r="A69" s="1">
        <v>42089</v>
      </c>
      <c r="B69" s="234" t="s">
        <v>14</v>
      </c>
      <c r="C69" s="4633" t="s">
        <v>465</v>
      </c>
      <c r="D69" s="4634"/>
      <c r="E69" s="4634"/>
      <c r="F69" s="4634"/>
      <c r="G69" s="4634"/>
      <c r="H69" s="4634"/>
      <c r="I69" s="4634"/>
      <c r="J69" s="4635"/>
      <c r="K69" s="3300"/>
    </row>
    <row r="70" spans="1:12" ht="38.25" customHeight="1">
      <c r="A70" s="1">
        <v>42094</v>
      </c>
      <c r="B70" s="235" t="s">
        <v>12</v>
      </c>
      <c r="C70" s="4627" t="s">
        <v>466</v>
      </c>
      <c r="D70" s="4628"/>
      <c r="E70" s="4628"/>
      <c r="F70" s="4628"/>
      <c r="G70" s="4628"/>
      <c r="H70" s="4628"/>
      <c r="I70" s="4628"/>
      <c r="J70" s="4629"/>
      <c r="K70" s="3294"/>
    </row>
    <row r="71" spans="1:12" ht="35.25" customHeight="1">
      <c r="A71" s="1">
        <v>42098</v>
      </c>
      <c r="B71" s="236" t="s">
        <v>12</v>
      </c>
      <c r="C71" s="4627" t="s">
        <v>468</v>
      </c>
      <c r="D71" s="4628"/>
      <c r="E71" s="4628"/>
      <c r="F71" s="4628"/>
      <c r="G71" s="4628"/>
      <c r="H71" s="4628"/>
      <c r="I71" s="4628"/>
      <c r="J71" s="4629"/>
      <c r="K71" s="3294"/>
    </row>
    <row r="72" spans="1:12" ht="35.25" customHeight="1">
      <c r="A72" s="1">
        <v>42111</v>
      </c>
      <c r="B72" s="2"/>
      <c r="C72" s="4627" t="s">
        <v>470</v>
      </c>
      <c r="D72" s="4628"/>
      <c r="E72" s="4628"/>
      <c r="F72" s="4628"/>
      <c r="G72" s="4628"/>
      <c r="H72" s="4628"/>
      <c r="I72" s="4628"/>
      <c r="J72" s="4629"/>
      <c r="K72" s="3294"/>
    </row>
    <row r="73" spans="1:12" ht="138" customHeight="1">
      <c r="A73" s="1943">
        <v>42115</v>
      </c>
      <c r="B73" s="1933" t="s">
        <v>34</v>
      </c>
      <c r="C73" s="4766" t="s">
        <v>6299</v>
      </c>
      <c r="D73" s="4767"/>
      <c r="E73" s="4767"/>
      <c r="F73" s="4767"/>
      <c r="G73" s="4767"/>
      <c r="H73" s="4767"/>
      <c r="I73" s="4767"/>
      <c r="J73" s="4768"/>
      <c r="K73" s="3564" t="s">
        <v>3980</v>
      </c>
      <c r="L73" s="1950" t="s">
        <v>3980</v>
      </c>
    </row>
    <row r="74" spans="1:12" ht="65.25" customHeight="1">
      <c r="A74" s="1">
        <v>42127</v>
      </c>
      <c r="B74" s="256" t="s">
        <v>16</v>
      </c>
      <c r="C74" s="3">
        <v>435</v>
      </c>
      <c r="D74" s="120">
        <f>+C74*(100-E74)/100</f>
        <v>421.95</v>
      </c>
      <c r="E74" s="3">
        <v>3</v>
      </c>
      <c r="F74" s="3"/>
      <c r="G74" s="3">
        <v>140</v>
      </c>
      <c r="H74" s="3"/>
      <c r="I74" s="3"/>
      <c r="J74" s="3"/>
      <c r="K74" s="3350"/>
      <c r="L74" s="12" t="s">
        <v>487</v>
      </c>
    </row>
    <row r="75" spans="1:12" ht="31.5">
      <c r="A75" s="1">
        <v>42136</v>
      </c>
      <c r="B75" s="269" t="s">
        <v>143</v>
      </c>
      <c r="C75" s="3"/>
      <c r="D75" s="120"/>
      <c r="E75" s="3"/>
      <c r="F75" s="3"/>
      <c r="G75" s="3"/>
      <c r="H75" s="4630" t="s">
        <v>499</v>
      </c>
      <c r="I75" s="4631"/>
      <c r="J75" s="4632"/>
      <c r="K75" s="3297"/>
      <c r="L75" s="12" t="s">
        <v>500</v>
      </c>
    </row>
    <row r="76" spans="1:12">
      <c r="A76" s="1">
        <v>42180</v>
      </c>
      <c r="B76" s="577" t="s">
        <v>16</v>
      </c>
      <c r="C76" s="3">
        <v>405</v>
      </c>
      <c r="D76" s="120">
        <f t="shared" ref="D76:D90" si="0">+C76*(100-E76)/100</f>
        <v>303.75</v>
      </c>
      <c r="E76" s="3">
        <v>25</v>
      </c>
      <c r="F76" s="254"/>
      <c r="G76" s="254">
        <v>145</v>
      </c>
      <c r="H76" s="254"/>
      <c r="I76" s="254"/>
      <c r="J76" s="254"/>
      <c r="K76" s="3350"/>
      <c r="L76" s="12" t="s">
        <v>1985</v>
      </c>
    </row>
    <row r="77" spans="1:12">
      <c r="A77" s="1">
        <v>42186</v>
      </c>
      <c r="B77" s="715" t="s">
        <v>2146</v>
      </c>
      <c r="C77" s="4630" t="s">
        <v>2147</v>
      </c>
      <c r="D77" s="4631"/>
      <c r="E77" s="4631"/>
      <c r="F77" s="4631"/>
      <c r="G77" s="4631"/>
      <c r="H77" s="4631"/>
      <c r="I77" s="4631"/>
      <c r="J77" s="4632"/>
      <c r="K77" s="3297"/>
    </row>
    <row r="78" spans="1:12" ht="20.100000000000001" customHeight="1">
      <c r="A78" s="4">
        <v>42275</v>
      </c>
      <c r="B78" s="28" t="s">
        <v>16</v>
      </c>
      <c r="C78" s="714">
        <v>140</v>
      </c>
      <c r="D78" s="23">
        <f t="shared" si="0"/>
        <v>98</v>
      </c>
      <c r="E78" s="714">
        <v>30</v>
      </c>
      <c r="F78" s="714"/>
      <c r="G78" s="714">
        <v>140</v>
      </c>
      <c r="H78" s="714"/>
      <c r="I78" s="714"/>
      <c r="J78" s="714"/>
      <c r="K78" s="3351"/>
      <c r="L78" s="15" t="s">
        <v>2148</v>
      </c>
    </row>
    <row r="79" spans="1:12" ht="20.100000000000001" customHeight="1">
      <c r="A79" s="29">
        <v>42278</v>
      </c>
      <c r="B79" s="6" t="s">
        <v>16</v>
      </c>
      <c r="C79" s="30">
        <v>305</v>
      </c>
      <c r="D79" s="31">
        <f t="shared" si="0"/>
        <v>213.5</v>
      </c>
      <c r="E79" s="30">
        <v>30</v>
      </c>
      <c r="F79" s="30"/>
      <c r="G79" s="30">
        <v>130</v>
      </c>
      <c r="H79" s="30"/>
      <c r="I79" s="30"/>
      <c r="J79" s="30"/>
      <c r="K79" s="30"/>
      <c r="L79" s="25" t="s">
        <v>20</v>
      </c>
    </row>
    <row r="80" spans="1:12" ht="20.100000000000001" customHeight="1">
      <c r="A80" s="29">
        <v>42282</v>
      </c>
      <c r="B80" s="6" t="s">
        <v>16</v>
      </c>
      <c r="C80" s="30">
        <v>315</v>
      </c>
      <c r="D80" s="31">
        <f t="shared" si="0"/>
        <v>220.5</v>
      </c>
      <c r="E80" s="30">
        <v>30</v>
      </c>
      <c r="F80" s="30"/>
      <c r="G80" s="30">
        <v>140</v>
      </c>
      <c r="H80" s="30"/>
      <c r="I80" s="30"/>
      <c r="J80" s="30"/>
      <c r="K80" s="30"/>
      <c r="L80" s="25" t="s">
        <v>20</v>
      </c>
    </row>
    <row r="81" spans="1:12" ht="20.100000000000001" customHeight="1">
      <c r="A81" s="1">
        <v>42306</v>
      </c>
      <c r="B81" s="772" t="s">
        <v>143</v>
      </c>
      <c r="C81" s="3"/>
      <c r="D81" s="120"/>
      <c r="E81" s="3"/>
      <c r="F81" s="3"/>
      <c r="G81" s="3"/>
      <c r="H81" s="3">
        <v>4225</v>
      </c>
      <c r="I81" s="3">
        <v>100</v>
      </c>
      <c r="J81" s="3"/>
      <c r="K81" s="3350"/>
      <c r="L81" s="12" t="s">
        <v>30</v>
      </c>
    </row>
    <row r="82" spans="1:12" ht="20.100000000000001" customHeight="1" thickBot="1">
      <c r="A82" s="1437">
        <v>42314</v>
      </c>
      <c r="B82" s="1440" t="s">
        <v>16</v>
      </c>
      <c r="C82" s="218">
        <v>295</v>
      </c>
      <c r="D82" s="42">
        <f t="shared" si="0"/>
        <v>206.5</v>
      </c>
      <c r="E82" s="218">
        <v>30</v>
      </c>
      <c r="F82" s="218"/>
      <c r="G82" s="218">
        <v>125</v>
      </c>
      <c r="H82" s="218"/>
      <c r="I82" s="218"/>
      <c r="J82" s="218"/>
      <c r="K82" s="218"/>
      <c r="L82" s="43" t="s">
        <v>20</v>
      </c>
    </row>
    <row r="83" spans="1:12" ht="20.100000000000001" customHeight="1" thickTop="1">
      <c r="A83" s="47">
        <v>42430</v>
      </c>
      <c r="B83" s="48" t="s">
        <v>14</v>
      </c>
      <c r="C83" s="5129" t="s">
        <v>3100</v>
      </c>
      <c r="D83" s="5130"/>
      <c r="E83" s="5130"/>
      <c r="F83" s="5130"/>
      <c r="G83" s="5130"/>
      <c r="H83" s="5130"/>
      <c r="I83" s="5130"/>
      <c r="J83" s="5131"/>
      <c r="K83" s="3346"/>
      <c r="L83" s="50"/>
    </row>
    <row r="84" spans="1:12" ht="20.100000000000001" customHeight="1">
      <c r="A84" s="1444">
        <v>42445</v>
      </c>
      <c r="B84" s="1445" t="s">
        <v>16</v>
      </c>
      <c r="C84" s="1442">
        <v>330</v>
      </c>
      <c r="D84" s="1446">
        <f t="shared" si="0"/>
        <v>214.5</v>
      </c>
      <c r="E84" s="1442">
        <v>35</v>
      </c>
      <c r="F84" s="1442"/>
      <c r="G84" s="1442">
        <v>190</v>
      </c>
      <c r="H84" s="1442"/>
      <c r="I84" s="1442"/>
      <c r="J84" s="1442"/>
      <c r="K84" s="3350"/>
      <c r="L84" s="12" t="s">
        <v>3141</v>
      </c>
    </row>
    <row r="85" spans="1:12" ht="20.100000000000001" customHeight="1">
      <c r="A85" s="1444">
        <v>42549</v>
      </c>
      <c r="B85" s="1445" t="s">
        <v>16</v>
      </c>
      <c r="C85" s="1442">
        <v>340</v>
      </c>
      <c r="D85" s="1446">
        <f t="shared" si="0"/>
        <v>221</v>
      </c>
      <c r="E85" s="1442">
        <v>35</v>
      </c>
      <c r="F85" s="1442"/>
      <c r="G85" s="1442">
        <v>130</v>
      </c>
      <c r="H85" s="1442"/>
      <c r="I85" s="1442"/>
      <c r="J85" s="1442"/>
      <c r="K85" s="3350"/>
      <c r="L85" s="12" t="s">
        <v>2752</v>
      </c>
    </row>
    <row r="86" spans="1:12" ht="19.5" customHeight="1">
      <c r="A86" s="1444">
        <v>42557</v>
      </c>
      <c r="B86" s="1445" t="s">
        <v>404</v>
      </c>
      <c r="C86" s="4630" t="s">
        <v>3427</v>
      </c>
      <c r="D86" s="4631"/>
      <c r="E86" s="4631"/>
      <c r="F86" s="4631"/>
      <c r="G86" s="4631"/>
      <c r="H86" s="4631"/>
      <c r="I86" s="4631"/>
      <c r="J86" s="4632"/>
      <c r="K86" s="3297"/>
    </row>
    <row r="87" spans="1:12" ht="22.5" customHeight="1">
      <c r="A87" s="1444">
        <v>42578</v>
      </c>
      <c r="B87" s="1445" t="s">
        <v>143</v>
      </c>
      <c r="C87" s="1442"/>
      <c r="D87" s="1446"/>
      <c r="E87" s="1442"/>
      <c r="F87" s="1442"/>
      <c r="G87" s="1442"/>
      <c r="H87" s="5334" t="s">
        <v>2385</v>
      </c>
      <c r="I87" s="5335"/>
      <c r="J87" s="5336"/>
      <c r="K87" s="3370"/>
      <c r="L87" s="13" t="s">
        <v>30</v>
      </c>
    </row>
    <row r="88" spans="1:12">
      <c r="A88" s="4">
        <v>42610</v>
      </c>
      <c r="B88" s="28" t="s">
        <v>16</v>
      </c>
      <c r="C88" s="1443">
        <v>270</v>
      </c>
      <c r="D88" s="23">
        <f t="shared" si="0"/>
        <v>175.5</v>
      </c>
      <c r="E88" s="1443">
        <v>35</v>
      </c>
      <c r="F88" s="1443"/>
      <c r="G88" s="1443">
        <v>115</v>
      </c>
      <c r="H88" s="1443"/>
      <c r="I88" s="1443"/>
      <c r="J88" s="1443"/>
      <c r="K88" s="3351"/>
      <c r="L88" s="15" t="s">
        <v>2132</v>
      </c>
    </row>
    <row r="89" spans="1:12" ht="20.100000000000001" customHeight="1">
      <c r="A89" s="1444">
        <v>42636</v>
      </c>
      <c r="B89" s="1445" t="s">
        <v>143</v>
      </c>
      <c r="C89" s="1442"/>
      <c r="D89" s="1446">
        <f t="shared" si="0"/>
        <v>0</v>
      </c>
      <c r="E89" s="1442"/>
      <c r="F89" s="1442"/>
      <c r="G89" s="1442"/>
      <c r="H89" s="4630" t="s">
        <v>2385</v>
      </c>
      <c r="I89" s="4631"/>
      <c r="J89" s="4632"/>
      <c r="K89" s="3297"/>
      <c r="L89" s="12" t="s">
        <v>267</v>
      </c>
    </row>
    <row r="90" spans="1:12">
      <c r="A90" s="1444">
        <v>42684</v>
      </c>
      <c r="B90" s="1445" t="s">
        <v>143</v>
      </c>
      <c r="C90" s="1442"/>
      <c r="D90" s="1446">
        <f t="shared" si="0"/>
        <v>0</v>
      </c>
      <c r="E90" s="1442"/>
      <c r="F90" s="1442"/>
      <c r="G90" s="1442"/>
      <c r="H90" s="4630" t="s">
        <v>3703</v>
      </c>
      <c r="I90" s="4631"/>
      <c r="J90" s="4632"/>
      <c r="K90" s="3297"/>
      <c r="L90" s="12" t="s">
        <v>30</v>
      </c>
    </row>
    <row r="91" spans="1:12" ht="27.75" customHeight="1">
      <c r="A91" s="4">
        <v>42686</v>
      </c>
      <c r="B91" s="28" t="s">
        <v>16</v>
      </c>
      <c r="C91" s="1443">
        <v>220</v>
      </c>
      <c r="D91" s="23">
        <f>+C91*(100-E91)/100</f>
        <v>143</v>
      </c>
      <c r="E91" s="1443">
        <v>35</v>
      </c>
      <c r="F91" s="1443"/>
      <c r="G91" s="1443">
        <v>130</v>
      </c>
      <c r="H91" s="1443"/>
      <c r="I91" s="1443"/>
      <c r="J91" s="1443"/>
      <c r="K91" s="3351"/>
      <c r="L91" s="83" t="s">
        <v>2752</v>
      </c>
    </row>
    <row r="92" spans="1:12" ht="42.75" customHeight="1">
      <c r="A92" s="1444">
        <v>42687</v>
      </c>
      <c r="B92" s="1445" t="s">
        <v>12</v>
      </c>
      <c r="C92" s="4627" t="s">
        <v>3706</v>
      </c>
      <c r="D92" s="4628"/>
      <c r="E92" s="4628"/>
      <c r="F92" s="4628"/>
      <c r="G92" s="4628"/>
      <c r="H92" s="4628"/>
      <c r="I92" s="4628"/>
      <c r="J92" s="4629"/>
      <c r="K92" s="3294"/>
    </row>
    <row r="93" spans="1:12" ht="72.75" customHeight="1">
      <c r="A93" s="1943">
        <v>42690</v>
      </c>
      <c r="B93" s="1944" t="s">
        <v>34</v>
      </c>
      <c r="C93" s="4766" t="s">
        <v>4315</v>
      </c>
      <c r="D93" s="4767"/>
      <c r="E93" s="4767"/>
      <c r="F93" s="4767"/>
      <c r="G93" s="4767"/>
      <c r="H93" s="4767"/>
      <c r="I93" s="4767"/>
      <c r="J93" s="4768"/>
      <c r="K93" s="3564"/>
      <c r="L93" s="1950" t="s">
        <v>3980</v>
      </c>
    </row>
    <row r="94" spans="1:12" ht="27" customHeight="1" thickBot="1">
      <c r="A94" s="54">
        <v>42704</v>
      </c>
      <c r="B94" s="55" t="s">
        <v>16</v>
      </c>
      <c r="C94" s="1448">
        <v>320</v>
      </c>
      <c r="D94" s="63">
        <f>+C94*(100-E94)/100</f>
        <v>192</v>
      </c>
      <c r="E94" s="1448">
        <v>40</v>
      </c>
      <c r="F94" s="1448"/>
      <c r="G94" s="1448">
        <v>120</v>
      </c>
      <c r="H94" s="1448"/>
      <c r="I94" s="1448"/>
      <c r="J94" s="1448"/>
      <c r="K94" s="3380"/>
      <c r="L94" s="119" t="s">
        <v>3739</v>
      </c>
    </row>
    <row r="95" spans="1:12" ht="24.75" customHeight="1" thickTop="1">
      <c r="A95" s="1548">
        <v>42772</v>
      </c>
      <c r="B95" s="1549" t="s">
        <v>16</v>
      </c>
      <c r="C95" s="81">
        <v>275</v>
      </c>
      <c r="D95" s="130">
        <f>+C95*(100-E95)/100</f>
        <v>137.5</v>
      </c>
      <c r="E95" s="81">
        <v>50</v>
      </c>
      <c r="F95" s="81"/>
      <c r="G95" s="81">
        <v>125</v>
      </c>
      <c r="H95" s="81"/>
      <c r="I95" s="81"/>
      <c r="J95" s="81"/>
      <c r="K95" s="81"/>
      <c r="L95" s="1485" t="s">
        <v>3872</v>
      </c>
    </row>
    <row r="96" spans="1:12" ht="24.75" customHeight="1">
      <c r="A96" s="1">
        <v>42774</v>
      </c>
      <c r="B96" s="2" t="s">
        <v>16</v>
      </c>
      <c r="C96" s="3">
        <v>300</v>
      </c>
      <c r="D96" s="120">
        <f>+C96*(100-E96)/100</f>
        <v>150</v>
      </c>
      <c r="E96" s="3">
        <v>50</v>
      </c>
      <c r="F96" s="3"/>
      <c r="G96" s="3">
        <v>140</v>
      </c>
      <c r="H96" s="3"/>
      <c r="I96" s="3"/>
      <c r="J96" s="3"/>
      <c r="K96" s="3350"/>
      <c r="L96" s="13" t="s">
        <v>20</v>
      </c>
    </row>
    <row r="97" spans="1:16" ht="34.5" customHeight="1">
      <c r="A97" s="1">
        <v>42784</v>
      </c>
      <c r="B97" s="1579" t="s">
        <v>404</v>
      </c>
      <c r="C97" s="4627" t="s">
        <v>3900</v>
      </c>
      <c r="D97" s="4628"/>
      <c r="E97" s="4628"/>
      <c r="F97" s="4628"/>
      <c r="G97" s="4628"/>
      <c r="H97" s="4628"/>
      <c r="I97" s="4628"/>
      <c r="J97" s="4629"/>
      <c r="K97" s="3294"/>
      <c r="L97" s="13"/>
    </row>
    <row r="98" spans="1:16" s="12" customFormat="1" ht="25.5" customHeight="1">
      <c r="A98" s="1613">
        <v>42802</v>
      </c>
      <c r="B98" s="1614" t="s">
        <v>143</v>
      </c>
      <c r="C98" s="1614"/>
      <c r="D98" s="1612"/>
      <c r="E98" s="1614"/>
      <c r="F98" s="1614"/>
      <c r="G98" s="1614"/>
      <c r="H98" s="4630" t="s">
        <v>3703</v>
      </c>
      <c r="I98" s="4631"/>
      <c r="J98" s="4632"/>
      <c r="K98" s="3297"/>
      <c r="L98" s="13" t="s">
        <v>3940</v>
      </c>
      <c r="M98" s="17"/>
    </row>
    <row r="99" spans="1:16">
      <c r="A99" s="4">
        <v>42832</v>
      </c>
      <c r="B99" s="28" t="s">
        <v>16</v>
      </c>
      <c r="C99" s="1695">
        <v>255</v>
      </c>
      <c r="D99" s="23">
        <f>+C99*(100-E99)/100</f>
        <v>127.5</v>
      </c>
      <c r="E99" s="1695">
        <v>50</v>
      </c>
      <c r="F99" s="1695"/>
      <c r="G99" s="1695">
        <v>200</v>
      </c>
      <c r="H99" s="1695"/>
      <c r="I99" s="1695"/>
      <c r="J99" s="1695"/>
      <c r="K99" s="3351"/>
      <c r="L99" s="15" t="s">
        <v>3987</v>
      </c>
      <c r="P99" s="17">
        <f>5+41</f>
        <v>46</v>
      </c>
    </row>
    <row r="100" spans="1:16">
      <c r="A100" s="1">
        <v>42893</v>
      </c>
      <c r="B100" s="2" t="s">
        <v>16</v>
      </c>
      <c r="C100" s="3">
        <v>315</v>
      </c>
      <c r="D100" s="120">
        <f>+C100*(100-E100)/100</f>
        <v>126</v>
      </c>
      <c r="E100" s="3">
        <v>60</v>
      </c>
      <c r="F100" s="3"/>
      <c r="G100" s="3">
        <v>165</v>
      </c>
      <c r="H100" s="3"/>
      <c r="I100" s="3"/>
      <c r="J100" s="3"/>
      <c r="K100" s="3350"/>
      <c r="L100" s="12" t="s">
        <v>3987</v>
      </c>
    </row>
    <row r="101" spans="1:16" ht="21.75" customHeight="1">
      <c r="A101" s="1">
        <v>42952</v>
      </c>
      <c r="B101" s="1879" t="s">
        <v>14</v>
      </c>
      <c r="C101" s="4627" t="s">
        <v>4200</v>
      </c>
      <c r="D101" s="4628"/>
      <c r="E101" s="4628"/>
      <c r="F101" s="4628"/>
      <c r="G101" s="4628"/>
      <c r="H101" s="4628"/>
      <c r="I101" s="4628"/>
      <c r="J101" s="4629"/>
      <c r="K101" s="3294"/>
    </row>
    <row r="102" spans="1:16" ht="35.25" customHeight="1">
      <c r="A102" s="1">
        <v>42976</v>
      </c>
      <c r="B102" s="2" t="s">
        <v>12</v>
      </c>
      <c r="C102" s="4627" t="s">
        <v>4219</v>
      </c>
      <c r="D102" s="4628"/>
      <c r="E102" s="4628"/>
      <c r="F102" s="4628"/>
      <c r="G102" s="4628"/>
      <c r="H102" s="4628"/>
      <c r="I102" s="4628"/>
      <c r="J102" s="4629"/>
      <c r="K102" s="3294"/>
    </row>
    <row r="103" spans="1:16" ht="39.75" customHeight="1">
      <c r="A103" s="1">
        <v>42984</v>
      </c>
      <c r="B103" s="1904" t="s">
        <v>12</v>
      </c>
      <c r="C103" s="4627" t="s">
        <v>4250</v>
      </c>
      <c r="D103" s="4628"/>
      <c r="E103" s="4628"/>
      <c r="F103" s="4628"/>
      <c r="G103" s="4628"/>
      <c r="H103" s="4628"/>
      <c r="I103" s="4628"/>
      <c r="J103" s="4629"/>
      <c r="K103" s="3294"/>
    </row>
    <row r="104" spans="1:16" ht="33.75" customHeight="1">
      <c r="A104" s="1">
        <v>43024</v>
      </c>
      <c r="B104" s="2" t="s">
        <v>143</v>
      </c>
      <c r="C104" s="3"/>
      <c r="D104" s="120"/>
      <c r="E104" s="3"/>
      <c r="F104" s="3"/>
      <c r="G104" s="3"/>
      <c r="H104" s="4633" t="s">
        <v>4290</v>
      </c>
      <c r="I104" s="4635"/>
      <c r="J104" s="3"/>
      <c r="K104" s="3350"/>
      <c r="L104" s="13" t="s">
        <v>30</v>
      </c>
    </row>
    <row r="105" spans="1:16" ht="20.100000000000001" customHeight="1">
      <c r="A105" s="1">
        <v>43034</v>
      </c>
      <c r="B105" s="2022" t="s">
        <v>16</v>
      </c>
      <c r="C105" s="3">
        <v>275</v>
      </c>
      <c r="D105" s="120">
        <f>+C105*(100-E105)/100</f>
        <v>88</v>
      </c>
      <c r="E105" s="3">
        <v>68</v>
      </c>
      <c r="F105" s="3"/>
      <c r="G105" s="3">
        <v>180</v>
      </c>
      <c r="H105" s="3"/>
      <c r="I105" s="3"/>
      <c r="J105" s="3"/>
      <c r="K105" s="3350"/>
      <c r="L105" s="12" t="s">
        <v>2752</v>
      </c>
    </row>
    <row r="106" spans="1:16" ht="40.5" customHeight="1">
      <c r="A106" s="2023">
        <v>43041</v>
      </c>
      <c r="B106" s="2024" t="s">
        <v>12</v>
      </c>
      <c r="C106" s="4627" t="s">
        <v>4328</v>
      </c>
      <c r="D106" s="4628"/>
      <c r="E106" s="4628"/>
      <c r="F106" s="4628"/>
      <c r="G106" s="4628"/>
      <c r="H106" s="4628"/>
      <c r="I106" s="4628"/>
      <c r="J106" s="4629"/>
      <c r="K106" s="3294"/>
    </row>
    <row r="107" spans="1:16" s="800" customFormat="1" ht="20.100000000000001" customHeight="1" thickBot="1">
      <c r="A107" s="2187">
        <v>43082</v>
      </c>
      <c r="B107" s="2194" t="s">
        <v>143</v>
      </c>
      <c r="C107" s="2082"/>
      <c r="D107" s="2082">
        <f>+C107*(100-E107)/100</f>
        <v>0</v>
      </c>
      <c r="E107" s="2082"/>
      <c r="F107" s="2082"/>
      <c r="G107" s="2082"/>
      <c r="H107" s="5327" t="s">
        <v>4387</v>
      </c>
      <c r="I107" s="5328"/>
      <c r="J107" s="2082"/>
      <c r="K107" s="3565"/>
      <c r="L107" s="2221" t="s">
        <v>30</v>
      </c>
    </row>
    <row r="108" spans="1:16" ht="16.5" thickTop="1">
      <c r="A108" s="47">
        <v>43108</v>
      </c>
      <c r="B108" s="48" t="s">
        <v>16</v>
      </c>
      <c r="C108" s="219">
        <v>305</v>
      </c>
      <c r="D108" s="128">
        <f>+C108*(100-E108)/100</f>
        <v>91.5</v>
      </c>
      <c r="E108" s="219">
        <v>70</v>
      </c>
      <c r="F108" s="219"/>
      <c r="G108" s="219">
        <v>210</v>
      </c>
      <c r="H108" s="219"/>
      <c r="I108" s="219"/>
      <c r="J108" s="219"/>
      <c r="K108" s="219"/>
      <c r="L108" s="50" t="s">
        <v>4436</v>
      </c>
    </row>
    <row r="109" spans="1:16" ht="45.75" customHeight="1">
      <c r="A109" s="1">
        <v>43138</v>
      </c>
      <c r="B109" s="2" t="s">
        <v>12</v>
      </c>
      <c r="C109" s="4627" t="s">
        <v>4501</v>
      </c>
      <c r="D109" s="4628"/>
      <c r="E109" s="4628"/>
      <c r="F109" s="4628"/>
      <c r="G109" s="4628"/>
      <c r="H109" s="4628"/>
      <c r="I109" s="4628"/>
      <c r="J109" s="4629"/>
      <c r="K109" s="3294"/>
      <c r="L109" s="2246" t="s">
        <v>4568</v>
      </c>
    </row>
    <row r="110" spans="1:16">
      <c r="A110" s="4">
        <v>43178</v>
      </c>
      <c r="B110" s="28" t="s">
        <v>16</v>
      </c>
      <c r="C110" s="2239">
        <v>230</v>
      </c>
      <c r="D110" s="23">
        <f>+C110*(100-E110)/100</f>
        <v>69</v>
      </c>
      <c r="E110" s="2239">
        <v>70</v>
      </c>
      <c r="F110" s="2239"/>
      <c r="G110" s="2239">
        <v>190</v>
      </c>
      <c r="H110" s="2239"/>
      <c r="I110" s="2239"/>
      <c r="J110" s="2239"/>
      <c r="K110" s="3351"/>
      <c r="L110" s="15" t="s">
        <v>285</v>
      </c>
    </row>
    <row r="111" spans="1:16" s="800" customFormat="1" ht="21.75" customHeight="1">
      <c r="A111" s="520">
        <v>43179</v>
      </c>
      <c r="B111" s="521" t="s">
        <v>143</v>
      </c>
      <c r="C111" s="1627"/>
      <c r="D111" s="1627"/>
      <c r="E111" s="1627"/>
      <c r="F111" s="1627"/>
      <c r="G111" s="1627"/>
      <c r="H111" s="4965" t="s">
        <v>4569</v>
      </c>
      <c r="I111" s="4966"/>
      <c r="J111" s="4967"/>
      <c r="K111" s="3334"/>
      <c r="L111" s="1823" t="s">
        <v>4589</v>
      </c>
    </row>
    <row r="112" spans="1:16" ht="36.75" customHeight="1">
      <c r="A112" s="1">
        <v>43187</v>
      </c>
      <c r="B112" s="2" t="s">
        <v>14</v>
      </c>
      <c r="C112" s="4633" t="s">
        <v>4671</v>
      </c>
      <c r="D112" s="4634"/>
      <c r="E112" s="4634"/>
      <c r="F112" s="4634"/>
      <c r="G112" s="4634"/>
      <c r="H112" s="4634"/>
      <c r="I112" s="4634"/>
      <c r="J112" s="4635"/>
      <c r="K112" s="3300"/>
    </row>
    <row r="113" spans="1:12" ht="48.75" customHeight="1">
      <c r="A113" s="1">
        <v>43224</v>
      </c>
      <c r="B113" s="2" t="s">
        <v>14</v>
      </c>
      <c r="C113" s="4633" t="s">
        <v>4669</v>
      </c>
      <c r="D113" s="4634"/>
      <c r="E113" s="4634"/>
      <c r="F113" s="4634"/>
      <c r="G113" s="4634"/>
      <c r="H113" s="4634"/>
      <c r="I113" s="4634"/>
      <c r="J113" s="4635"/>
      <c r="K113" s="3300"/>
      <c r="L113" s="2246" t="s">
        <v>4668</v>
      </c>
    </row>
    <row r="114" spans="1:12" ht="54" customHeight="1">
      <c r="A114" s="1">
        <v>43229</v>
      </c>
      <c r="B114" s="2" t="s">
        <v>12</v>
      </c>
      <c r="C114" s="4627" t="s">
        <v>4673</v>
      </c>
      <c r="D114" s="4628"/>
      <c r="E114" s="4628"/>
      <c r="F114" s="4628"/>
      <c r="G114" s="4628"/>
      <c r="H114" s="4628"/>
      <c r="I114" s="4628"/>
      <c r="J114" s="4629"/>
      <c r="K114" s="3294"/>
      <c r="L114" s="2246" t="s">
        <v>4670</v>
      </c>
    </row>
    <row r="115" spans="1:12" ht="66.75" customHeight="1">
      <c r="A115" s="1943">
        <v>43235</v>
      </c>
      <c r="B115" s="1944" t="s">
        <v>34</v>
      </c>
      <c r="C115" s="4766" t="s">
        <v>4689</v>
      </c>
      <c r="D115" s="4767"/>
      <c r="E115" s="4767"/>
      <c r="F115" s="4767"/>
      <c r="G115" s="4767"/>
      <c r="H115" s="4767"/>
      <c r="I115" s="4767"/>
      <c r="J115" s="4768"/>
      <c r="K115" s="3564"/>
      <c r="L115" s="1950" t="s">
        <v>3980</v>
      </c>
    </row>
    <row r="116" spans="1:12" ht="20.100000000000001" customHeight="1">
      <c r="A116" s="29">
        <v>43251</v>
      </c>
      <c r="B116" s="6" t="s">
        <v>16</v>
      </c>
      <c r="C116" s="30">
        <v>185</v>
      </c>
      <c r="D116" s="31">
        <f>+C116*(100-E116)/100</f>
        <v>83.25</v>
      </c>
      <c r="E116" s="30">
        <v>55</v>
      </c>
      <c r="F116" s="30"/>
      <c r="G116" s="30">
        <v>140</v>
      </c>
      <c r="H116" s="30"/>
      <c r="I116" s="30"/>
      <c r="J116" s="30"/>
      <c r="K116" s="30"/>
      <c r="L116" s="25" t="s">
        <v>4709</v>
      </c>
    </row>
    <row r="117" spans="1:12" ht="20.100000000000001" customHeight="1">
      <c r="A117" s="1">
        <v>43252</v>
      </c>
      <c r="B117" s="2" t="s">
        <v>143</v>
      </c>
      <c r="C117" s="3"/>
      <c r="D117" s="120"/>
      <c r="E117" s="3"/>
      <c r="F117" s="3"/>
      <c r="G117" s="3"/>
      <c r="H117" s="3">
        <v>4325</v>
      </c>
      <c r="I117" s="3">
        <v>100</v>
      </c>
      <c r="J117" s="3"/>
      <c r="K117" s="3350"/>
    </row>
    <row r="118" spans="1:12">
      <c r="A118" s="1">
        <v>43253</v>
      </c>
      <c r="B118" s="2" t="s">
        <v>143</v>
      </c>
      <c r="C118" s="3"/>
      <c r="D118" s="120"/>
      <c r="E118" s="3"/>
      <c r="F118" s="3"/>
      <c r="G118" s="3"/>
      <c r="H118" s="3">
        <v>4340</v>
      </c>
      <c r="I118" s="3">
        <v>100</v>
      </c>
      <c r="J118" s="3"/>
      <c r="K118" s="3350"/>
    </row>
    <row r="119" spans="1:12" ht="20.100000000000001" customHeight="1">
      <c r="A119" s="1">
        <v>43269</v>
      </c>
      <c r="B119" s="2" t="s">
        <v>404</v>
      </c>
      <c r="C119" s="4630" t="s">
        <v>4730</v>
      </c>
      <c r="D119" s="4631"/>
      <c r="E119" s="4631"/>
      <c r="F119" s="4631"/>
      <c r="G119" s="4631"/>
      <c r="H119" s="4631"/>
      <c r="I119" s="4631"/>
      <c r="J119" s="4632"/>
      <c r="K119" s="3297"/>
    </row>
    <row r="120" spans="1:12" ht="20.100000000000001" customHeight="1">
      <c r="A120" s="1">
        <v>43273</v>
      </c>
      <c r="B120" s="2" t="s">
        <v>16</v>
      </c>
      <c r="C120" s="3">
        <v>160</v>
      </c>
      <c r="D120" s="120">
        <f>+C120*(100-E120)/100</f>
        <v>72</v>
      </c>
      <c r="E120" s="3">
        <v>55</v>
      </c>
      <c r="F120" s="3"/>
      <c r="G120" s="3">
        <v>125</v>
      </c>
      <c r="H120" s="3"/>
      <c r="I120" s="3"/>
      <c r="J120" s="3"/>
      <c r="K120" s="3350"/>
      <c r="L120" s="13" t="s">
        <v>4737</v>
      </c>
    </row>
    <row r="121" spans="1:12" ht="20.100000000000001" customHeight="1">
      <c r="A121" s="1">
        <v>43348</v>
      </c>
      <c r="B121" s="2" t="s">
        <v>16</v>
      </c>
      <c r="C121" s="3">
        <v>195</v>
      </c>
      <c r="D121" s="120">
        <f>+C121*(100-E121)/100</f>
        <v>87.75</v>
      </c>
      <c r="E121" s="3">
        <v>55</v>
      </c>
      <c r="F121" s="3"/>
      <c r="G121" s="3">
        <v>110</v>
      </c>
      <c r="H121" s="3"/>
      <c r="I121" s="3"/>
      <c r="J121" s="3"/>
      <c r="K121" s="3350"/>
      <c r="L121" s="12" t="s">
        <v>4833</v>
      </c>
    </row>
    <row r="122" spans="1:12" ht="20.100000000000001" customHeight="1">
      <c r="A122" s="4">
        <v>43386</v>
      </c>
      <c r="B122" s="28" t="s">
        <v>143</v>
      </c>
      <c r="C122" s="2432"/>
      <c r="D122" s="23"/>
      <c r="E122" s="2432"/>
      <c r="F122" s="2432"/>
      <c r="G122" s="2432"/>
      <c r="H122" s="2432">
        <v>4070</v>
      </c>
      <c r="I122" s="2432">
        <v>100</v>
      </c>
      <c r="J122" s="2432"/>
      <c r="K122" s="3351"/>
      <c r="L122" s="15"/>
    </row>
    <row r="123" spans="1:12" ht="20.100000000000001" customHeight="1">
      <c r="A123" s="1">
        <v>43403</v>
      </c>
      <c r="B123" s="2" t="s">
        <v>143</v>
      </c>
      <c r="C123" s="3"/>
      <c r="D123" s="120"/>
      <c r="E123" s="3"/>
      <c r="F123" s="3"/>
      <c r="G123" s="3"/>
      <c r="H123" s="3">
        <v>4000</v>
      </c>
      <c r="I123" s="3">
        <v>100</v>
      </c>
      <c r="J123" s="3"/>
      <c r="K123" s="3350"/>
    </row>
    <row r="124" spans="1:12" ht="20.100000000000001" customHeight="1">
      <c r="A124" s="1">
        <v>43406</v>
      </c>
      <c r="B124" s="2" t="s">
        <v>16</v>
      </c>
      <c r="C124" s="3">
        <v>210</v>
      </c>
      <c r="D124" s="120">
        <f>+C124*(100-E124)/100</f>
        <v>94.5</v>
      </c>
      <c r="E124" s="3">
        <v>55</v>
      </c>
      <c r="F124" s="3"/>
      <c r="G124" s="3">
        <v>112</v>
      </c>
      <c r="H124" s="3"/>
      <c r="I124" s="3"/>
      <c r="J124" s="3"/>
      <c r="K124" s="3350"/>
      <c r="L124" s="12" t="s">
        <v>4953</v>
      </c>
    </row>
    <row r="125" spans="1:12" ht="20.100000000000001" customHeight="1">
      <c r="A125" s="4">
        <v>43422</v>
      </c>
      <c r="B125" s="28" t="s">
        <v>143</v>
      </c>
      <c r="C125" s="2449"/>
      <c r="D125" s="23"/>
      <c r="E125" s="2449"/>
      <c r="F125" s="2449"/>
      <c r="G125" s="2449"/>
      <c r="H125" s="2449">
        <v>2745</v>
      </c>
      <c r="I125" s="2449">
        <v>100</v>
      </c>
      <c r="J125" s="2449"/>
      <c r="K125" s="3351"/>
      <c r="L125" s="15" t="s">
        <v>407</v>
      </c>
    </row>
    <row r="126" spans="1:12" ht="20.100000000000001" customHeight="1">
      <c r="A126" s="2462"/>
      <c r="B126" s="2463"/>
      <c r="C126" s="2464"/>
      <c r="D126" s="2465"/>
      <c r="E126" s="2464"/>
      <c r="F126" s="2464"/>
      <c r="G126" s="2464"/>
      <c r="H126" s="2464"/>
      <c r="I126" s="2464"/>
      <c r="J126" s="2464"/>
      <c r="K126" s="2464"/>
      <c r="L126" s="2466"/>
    </row>
    <row r="127" spans="1:12" ht="20.100000000000001" customHeight="1">
      <c r="A127" s="1">
        <v>43426</v>
      </c>
      <c r="B127" s="2" t="s">
        <v>143</v>
      </c>
      <c r="C127" s="3"/>
      <c r="D127" s="120"/>
      <c r="E127" s="3"/>
      <c r="F127" s="3"/>
      <c r="G127" s="3"/>
      <c r="H127" s="3">
        <v>3400</v>
      </c>
      <c r="I127" s="3">
        <v>100</v>
      </c>
      <c r="J127" s="3"/>
      <c r="K127" s="3350"/>
      <c r="L127" s="12" t="s">
        <v>30</v>
      </c>
    </row>
    <row r="128" spans="1:12" ht="36" customHeight="1">
      <c r="A128" s="1">
        <v>43419</v>
      </c>
      <c r="B128" s="2" t="s">
        <v>12</v>
      </c>
      <c r="C128" s="4633" t="s">
        <v>5001</v>
      </c>
      <c r="D128" s="4634"/>
      <c r="E128" s="4634"/>
      <c r="F128" s="4634"/>
      <c r="G128" s="4634"/>
      <c r="H128" s="4634"/>
      <c r="I128" s="4634"/>
      <c r="J128" s="4635"/>
      <c r="K128" s="3300"/>
      <c r="L128" s="2472" t="s">
        <v>5000</v>
      </c>
    </row>
    <row r="129" spans="1:12" ht="41.25" customHeight="1">
      <c r="A129" s="1">
        <v>43422</v>
      </c>
      <c r="B129" s="2" t="s">
        <v>12</v>
      </c>
      <c r="C129" s="4633" t="s">
        <v>5002</v>
      </c>
      <c r="D129" s="4634"/>
      <c r="E129" s="4634"/>
      <c r="F129" s="4634"/>
      <c r="G129" s="4634"/>
      <c r="H129" s="4634"/>
      <c r="I129" s="4634"/>
      <c r="J129" s="4635"/>
      <c r="K129" s="3300"/>
      <c r="L129" s="2472" t="s">
        <v>4999</v>
      </c>
    </row>
    <row r="130" spans="1:12" ht="39.75" customHeight="1">
      <c r="A130" s="1">
        <v>43428</v>
      </c>
      <c r="B130" s="2" t="s">
        <v>12</v>
      </c>
      <c r="C130" s="4633" t="s">
        <v>5020</v>
      </c>
      <c r="D130" s="4634"/>
      <c r="E130" s="4634"/>
      <c r="F130" s="4634"/>
      <c r="G130" s="4634"/>
      <c r="H130" s="4634"/>
      <c r="I130" s="4634"/>
      <c r="J130" s="4635"/>
      <c r="K130" s="3300"/>
      <c r="L130" s="2472" t="s">
        <v>5005</v>
      </c>
    </row>
    <row r="131" spans="1:12" ht="78.75" customHeight="1">
      <c r="A131" s="1943">
        <v>43454</v>
      </c>
      <c r="B131" s="1944" t="s">
        <v>34</v>
      </c>
      <c r="C131" s="4766" t="s">
        <v>5077</v>
      </c>
      <c r="D131" s="4767"/>
      <c r="E131" s="4767"/>
      <c r="F131" s="4767"/>
      <c r="G131" s="4767"/>
      <c r="H131" s="4767"/>
      <c r="I131" s="4767"/>
      <c r="J131" s="4768"/>
      <c r="K131" s="3564"/>
      <c r="L131" s="1950" t="s">
        <v>3980</v>
      </c>
    </row>
    <row r="132" spans="1:12" ht="16.5" thickBot="1">
      <c r="A132" s="4">
        <v>43460</v>
      </c>
      <c r="B132" s="28" t="s">
        <v>16</v>
      </c>
      <c r="C132" s="2652">
        <v>325</v>
      </c>
      <c r="D132" s="23">
        <f>+C132*(100-E132)/100</f>
        <v>146.25</v>
      </c>
      <c r="E132" s="2652">
        <v>55</v>
      </c>
      <c r="F132" s="2652"/>
      <c r="G132" s="2652">
        <v>150</v>
      </c>
      <c r="H132" s="2652"/>
      <c r="I132" s="2652"/>
      <c r="J132" s="2652"/>
      <c r="K132" s="3351"/>
      <c r="L132" s="15" t="s">
        <v>4737</v>
      </c>
    </row>
    <row r="133" spans="1:12" ht="20.100000000000001" customHeight="1" thickTop="1">
      <c r="A133" s="47">
        <v>43484</v>
      </c>
      <c r="B133" s="48" t="s">
        <v>143</v>
      </c>
      <c r="C133" s="48"/>
      <c r="D133" s="128"/>
      <c r="E133" s="48"/>
      <c r="F133" s="48"/>
      <c r="G133" s="48"/>
      <c r="H133" s="219">
        <v>4590</v>
      </c>
      <c r="I133" s="219">
        <v>100</v>
      </c>
      <c r="J133" s="48"/>
      <c r="K133" s="48"/>
      <c r="L133" s="50"/>
    </row>
    <row r="134" spans="1:12">
      <c r="A134" s="1">
        <v>43525</v>
      </c>
      <c r="B134" s="2508" t="s">
        <v>16</v>
      </c>
      <c r="C134" s="3">
        <v>225</v>
      </c>
      <c r="D134" s="120">
        <f>+C134*(100-E134)/100</f>
        <v>112.5</v>
      </c>
      <c r="E134" s="3">
        <v>50</v>
      </c>
      <c r="F134" s="3" t="s">
        <v>70</v>
      </c>
      <c r="G134" s="3">
        <v>125</v>
      </c>
      <c r="H134" s="3"/>
      <c r="I134" s="3"/>
      <c r="J134" s="3"/>
      <c r="K134" s="3350"/>
      <c r="L134" s="12" t="s">
        <v>4542</v>
      </c>
    </row>
    <row r="135" spans="1:12">
      <c r="A135" s="1">
        <v>43582</v>
      </c>
      <c r="B135" s="2508" t="s">
        <v>143</v>
      </c>
      <c r="C135" s="3"/>
      <c r="D135" s="120"/>
      <c r="E135" s="3"/>
      <c r="F135" s="3"/>
      <c r="G135" s="3"/>
      <c r="H135" s="3">
        <v>3660</v>
      </c>
      <c r="I135" s="3">
        <v>100</v>
      </c>
      <c r="J135" s="3"/>
      <c r="K135" s="3350"/>
      <c r="L135" s="12" t="s">
        <v>30</v>
      </c>
    </row>
    <row r="136" spans="1:12">
      <c r="A136" s="1">
        <v>43614</v>
      </c>
      <c r="B136" s="2508" t="s">
        <v>16</v>
      </c>
      <c r="C136" s="3">
        <v>265</v>
      </c>
      <c r="D136" s="120">
        <f>+C136*(100-E136)/100</f>
        <v>132.5</v>
      </c>
      <c r="E136" s="3">
        <v>50</v>
      </c>
      <c r="F136" s="3"/>
      <c r="G136" s="3">
        <v>125</v>
      </c>
      <c r="H136" s="3"/>
      <c r="I136" s="3"/>
      <c r="J136" s="3"/>
      <c r="K136" s="3350"/>
      <c r="L136" s="12" t="s">
        <v>4151</v>
      </c>
    </row>
    <row r="137" spans="1:12" ht="46.5" customHeight="1">
      <c r="A137" s="1">
        <v>43710</v>
      </c>
      <c r="B137" s="2508" t="s">
        <v>12</v>
      </c>
      <c r="C137" s="4627" t="s">
        <v>5645</v>
      </c>
      <c r="D137" s="4628"/>
      <c r="E137" s="4628"/>
      <c r="F137" s="4628"/>
      <c r="G137" s="4628"/>
      <c r="H137" s="4628"/>
      <c r="I137" s="4628"/>
      <c r="J137" s="4629"/>
      <c r="K137" s="3294"/>
    </row>
    <row r="138" spans="1:12" ht="78.75" customHeight="1">
      <c r="A138" s="1907">
        <v>43720</v>
      </c>
      <c r="B138" s="1908" t="s">
        <v>34</v>
      </c>
      <c r="C138" s="5198" t="s">
        <v>5723</v>
      </c>
      <c r="D138" s="5199"/>
      <c r="E138" s="5199"/>
      <c r="F138" s="5199"/>
      <c r="G138" s="5199"/>
      <c r="H138" s="5199"/>
      <c r="I138" s="5199"/>
      <c r="J138" s="5200"/>
      <c r="K138" s="3357"/>
      <c r="L138" s="2867" t="s">
        <v>5667</v>
      </c>
    </row>
    <row r="139" spans="1:12">
      <c r="A139" s="1">
        <v>43729</v>
      </c>
      <c r="B139" s="2508" t="s">
        <v>16</v>
      </c>
      <c r="C139" s="3">
        <v>300</v>
      </c>
      <c r="D139" s="120">
        <f>+C139*(100-E139)/100</f>
        <v>150</v>
      </c>
      <c r="E139" s="3">
        <v>50</v>
      </c>
      <c r="F139" s="3" t="s">
        <v>70</v>
      </c>
      <c r="G139" s="3">
        <v>130</v>
      </c>
      <c r="H139" s="3"/>
      <c r="I139" s="3"/>
      <c r="J139" s="3"/>
      <c r="K139" s="3350"/>
      <c r="L139" s="12" t="s">
        <v>5722</v>
      </c>
    </row>
    <row r="140" spans="1:12" ht="36" customHeight="1">
      <c r="A140" s="4">
        <v>43750</v>
      </c>
      <c r="B140" s="28" t="s">
        <v>14</v>
      </c>
      <c r="C140" s="5324" t="s">
        <v>5725</v>
      </c>
      <c r="D140" s="5325"/>
      <c r="E140" s="5325"/>
      <c r="F140" s="5325"/>
      <c r="G140" s="5325"/>
      <c r="H140" s="5325"/>
      <c r="I140" s="5325"/>
      <c r="J140" s="5326"/>
      <c r="K140" s="3367"/>
      <c r="L140" s="15"/>
    </row>
    <row r="141" spans="1:12" ht="186" customHeight="1">
      <c r="A141" s="1943">
        <v>43757</v>
      </c>
      <c r="B141" s="1944" t="s">
        <v>34</v>
      </c>
      <c r="C141" s="4770" t="s">
        <v>5755</v>
      </c>
      <c r="D141" s="4771"/>
      <c r="E141" s="4771"/>
      <c r="F141" s="4771"/>
      <c r="G141" s="4771"/>
      <c r="H141" s="4771"/>
      <c r="I141" s="4771"/>
      <c r="J141" s="4772"/>
      <c r="K141" s="3538"/>
      <c r="L141" s="2899" t="s">
        <v>5667</v>
      </c>
    </row>
    <row r="142" spans="1:12">
      <c r="A142" s="1">
        <v>43779</v>
      </c>
      <c r="B142" s="1891" t="s">
        <v>16</v>
      </c>
      <c r="C142" s="3">
        <v>300</v>
      </c>
      <c r="D142" s="120">
        <f>+C142*(100-E142)/100</f>
        <v>108</v>
      </c>
      <c r="E142" s="3">
        <v>64</v>
      </c>
      <c r="F142" s="3"/>
      <c r="G142" s="3">
        <v>140</v>
      </c>
      <c r="H142" s="3"/>
      <c r="I142" s="3"/>
      <c r="J142" s="3"/>
      <c r="K142" s="3350"/>
      <c r="L142" s="12" t="s">
        <v>5772</v>
      </c>
    </row>
    <row r="143" spans="1:12">
      <c r="A143" s="1">
        <v>43814</v>
      </c>
      <c r="B143" s="1891" t="s">
        <v>143</v>
      </c>
      <c r="C143" s="3"/>
      <c r="D143" s="120"/>
      <c r="E143" s="3"/>
      <c r="F143" s="3"/>
      <c r="G143" s="3"/>
      <c r="H143" s="4630" t="s">
        <v>5807</v>
      </c>
      <c r="I143" s="4631"/>
      <c r="J143" s="4632"/>
      <c r="K143" s="3297"/>
      <c r="L143" s="12" t="s">
        <v>5806</v>
      </c>
    </row>
    <row r="144" spans="1:12">
      <c r="A144" s="4">
        <v>43898</v>
      </c>
      <c r="B144" s="991" t="s">
        <v>16</v>
      </c>
      <c r="C144" s="3088">
        <v>200</v>
      </c>
      <c r="D144" s="23">
        <f>+C144*(100-E144)/100</f>
        <v>60</v>
      </c>
      <c r="E144" s="3088">
        <v>70</v>
      </c>
      <c r="F144" s="3088"/>
      <c r="G144" s="3088">
        <v>120</v>
      </c>
      <c r="H144" s="3088"/>
      <c r="I144" s="3088"/>
      <c r="J144" s="3088"/>
      <c r="K144" s="3351"/>
      <c r="L144" s="15" t="s">
        <v>4542</v>
      </c>
    </row>
    <row r="145" spans="1:12">
      <c r="A145" s="3628">
        <v>43920</v>
      </c>
      <c r="B145" s="3148" t="s">
        <v>4</v>
      </c>
      <c r="C145" s="3146"/>
      <c r="D145" s="3144"/>
      <c r="E145" s="3146">
        <v>60</v>
      </c>
      <c r="F145" s="3146"/>
      <c r="G145" s="3146"/>
      <c r="H145" s="3146"/>
      <c r="I145" s="3146"/>
      <c r="J145" s="3146"/>
      <c r="K145" s="3146"/>
      <c r="L145" s="3145"/>
    </row>
    <row r="146" spans="1:12">
      <c r="A146" s="3628">
        <v>43951</v>
      </c>
      <c r="B146" s="3148" t="s">
        <v>4</v>
      </c>
      <c r="C146" s="3146"/>
      <c r="D146" s="3144"/>
      <c r="E146" s="3146">
        <v>60</v>
      </c>
      <c r="F146" s="3146"/>
      <c r="G146" s="3146"/>
      <c r="H146" s="3146"/>
      <c r="I146" s="3146"/>
      <c r="J146" s="3146"/>
      <c r="K146" s="3146"/>
      <c r="L146" s="3145"/>
    </row>
    <row r="147" spans="1:12" ht="31.5">
      <c r="A147" s="4">
        <v>43975</v>
      </c>
      <c r="B147" s="991" t="s">
        <v>16</v>
      </c>
      <c r="C147" s="23">
        <v>184</v>
      </c>
      <c r="D147" s="23">
        <v>73.600000000000009</v>
      </c>
      <c r="E147" s="23">
        <v>60</v>
      </c>
      <c r="F147" s="23" t="s">
        <v>70</v>
      </c>
      <c r="G147" s="23">
        <v>120</v>
      </c>
      <c r="H147" s="3167"/>
      <c r="I147" s="3167"/>
      <c r="J147" s="3167"/>
      <c r="K147" s="3351"/>
      <c r="L147" s="15" t="s">
        <v>6179</v>
      </c>
    </row>
    <row r="148" spans="1:12" ht="26.25" customHeight="1">
      <c r="A148" s="4">
        <v>43977</v>
      </c>
      <c r="B148" s="991" t="s">
        <v>16</v>
      </c>
      <c r="C148" s="23">
        <v>175</v>
      </c>
      <c r="D148" s="23">
        <v>61.249999999999993</v>
      </c>
      <c r="E148" s="23">
        <v>65</v>
      </c>
      <c r="F148" s="23" t="s">
        <v>70</v>
      </c>
      <c r="G148" s="23">
        <v>115</v>
      </c>
      <c r="H148" s="3174"/>
      <c r="I148" s="3174"/>
      <c r="J148" s="3174"/>
      <c r="K148" s="3351"/>
      <c r="L148" s="83" t="s">
        <v>6178</v>
      </c>
    </row>
    <row r="149" spans="1:12">
      <c r="A149" s="1">
        <v>43978</v>
      </c>
      <c r="B149" s="1891" t="s">
        <v>143</v>
      </c>
      <c r="C149" s="3"/>
      <c r="D149" s="120"/>
      <c r="E149" s="3"/>
      <c r="F149" s="3"/>
      <c r="G149" s="3"/>
      <c r="H149" s="4630" t="s">
        <v>6182</v>
      </c>
      <c r="I149" s="4631"/>
      <c r="J149" s="4632"/>
      <c r="K149" s="3297"/>
    </row>
    <row r="150" spans="1:12">
      <c r="A150" s="3628">
        <v>43981</v>
      </c>
      <c r="B150" s="3148" t="s">
        <v>4</v>
      </c>
      <c r="C150" s="3146"/>
      <c r="D150" s="3144"/>
      <c r="E150" s="3146">
        <v>60</v>
      </c>
      <c r="F150" s="3146"/>
      <c r="G150" s="3146"/>
      <c r="H150" s="3146"/>
      <c r="I150" s="3146"/>
      <c r="J150" s="3146"/>
      <c r="K150" s="3146"/>
      <c r="L150" s="3145"/>
    </row>
    <row r="151" spans="1:12">
      <c r="A151" s="3628">
        <v>44012</v>
      </c>
      <c r="B151" s="3148" t="s">
        <v>4</v>
      </c>
      <c r="C151" s="3146"/>
      <c r="D151" s="3144"/>
      <c r="E151" s="3146">
        <v>60</v>
      </c>
      <c r="F151" s="3146"/>
      <c r="G151" s="3146"/>
      <c r="H151" s="3146"/>
      <c r="I151" s="3146"/>
      <c r="J151" s="3146"/>
      <c r="K151" s="3146"/>
      <c r="L151" s="3145"/>
    </row>
    <row r="152" spans="1:12">
      <c r="A152" s="3628">
        <v>44042</v>
      </c>
      <c r="B152" s="3148" t="s">
        <v>4</v>
      </c>
      <c r="C152" s="3146"/>
      <c r="D152" s="3144"/>
      <c r="E152" s="3146">
        <v>60</v>
      </c>
      <c r="F152" s="3146"/>
      <c r="G152" s="3146"/>
      <c r="H152" s="3146"/>
      <c r="I152" s="3146"/>
      <c r="J152" s="3146"/>
      <c r="K152" s="3146"/>
      <c r="L152" s="3145"/>
    </row>
    <row r="153" spans="1:12">
      <c r="A153" s="4">
        <v>44047</v>
      </c>
      <c r="B153" s="991" t="s">
        <v>16</v>
      </c>
      <c r="C153" s="3202">
        <v>170</v>
      </c>
      <c r="D153" s="23">
        <f>+C153*(100-E153)/100</f>
        <v>68</v>
      </c>
      <c r="E153" s="3202">
        <v>60</v>
      </c>
      <c r="F153" s="3202" t="s">
        <v>70</v>
      </c>
      <c r="G153" s="3202">
        <v>110</v>
      </c>
      <c r="H153" s="3202"/>
      <c r="I153" s="3202"/>
      <c r="J153" s="3202"/>
      <c r="K153" s="3351"/>
      <c r="L153" s="15" t="s">
        <v>4542</v>
      </c>
    </row>
    <row r="154" spans="1:12">
      <c r="A154" s="4">
        <v>44050</v>
      </c>
      <c r="B154" s="991" t="s">
        <v>143</v>
      </c>
      <c r="C154" s="3200"/>
      <c r="D154" s="23" t="s">
        <v>324</v>
      </c>
      <c r="E154" s="3200"/>
      <c r="F154" s="3200"/>
      <c r="G154" s="3200"/>
      <c r="H154" s="3200">
        <v>2830</v>
      </c>
      <c r="I154" s="3200">
        <v>100</v>
      </c>
      <c r="J154" s="3200"/>
      <c r="K154" s="3351"/>
      <c r="L154" s="15" t="s">
        <v>6244</v>
      </c>
    </row>
    <row r="155" spans="1:12">
      <c r="A155" s="1">
        <v>44060</v>
      </c>
      <c r="B155" s="1891" t="s">
        <v>12</v>
      </c>
      <c r="C155" s="4630" t="s">
        <v>6257</v>
      </c>
      <c r="D155" s="4631"/>
      <c r="E155" s="4631"/>
      <c r="F155" s="4631"/>
      <c r="G155" s="4631"/>
      <c r="H155" s="4631"/>
      <c r="I155" s="4631"/>
      <c r="J155" s="4632"/>
      <c r="K155" s="3297"/>
    </row>
    <row r="156" spans="1:12">
      <c r="A156" s="1">
        <v>44067</v>
      </c>
      <c r="B156" s="1891" t="s">
        <v>16</v>
      </c>
      <c r="C156" s="3">
        <v>302</v>
      </c>
      <c r="D156" s="120">
        <f>+C156*(100-E156)/100</f>
        <v>75.5</v>
      </c>
      <c r="E156" s="3">
        <v>75</v>
      </c>
      <c r="F156" s="3" t="s">
        <v>70</v>
      </c>
      <c r="G156" s="3">
        <v>130</v>
      </c>
      <c r="H156" s="3"/>
      <c r="I156" s="3"/>
      <c r="J156" s="3"/>
      <c r="K156" s="3350"/>
      <c r="L156" s="12" t="s">
        <v>20</v>
      </c>
    </row>
    <row r="157" spans="1:12">
      <c r="A157" s="1">
        <v>44072</v>
      </c>
      <c r="B157" s="1891" t="s">
        <v>143</v>
      </c>
      <c r="C157" s="3"/>
      <c r="D157" s="120" t="s">
        <v>324</v>
      </c>
      <c r="E157" s="3"/>
      <c r="F157" s="3"/>
      <c r="G157" s="3"/>
      <c r="H157" s="3">
        <v>2970</v>
      </c>
      <c r="I157" s="3">
        <v>100</v>
      </c>
      <c r="J157" s="3"/>
      <c r="K157" s="3350"/>
      <c r="L157" s="12" t="s">
        <v>30</v>
      </c>
    </row>
    <row r="158" spans="1:12">
      <c r="A158" s="3628">
        <v>44073</v>
      </c>
      <c r="B158" s="3148" t="s">
        <v>4</v>
      </c>
      <c r="C158" s="3146"/>
      <c r="D158" s="3144"/>
      <c r="E158" s="3146">
        <v>75</v>
      </c>
      <c r="F158" s="3146"/>
      <c r="G158" s="3146"/>
      <c r="H158" s="3146"/>
      <c r="I158" s="3146"/>
      <c r="J158" s="3146"/>
      <c r="K158" s="3146"/>
      <c r="L158" s="3145"/>
    </row>
    <row r="159" spans="1:12">
      <c r="A159" s="1">
        <v>44113</v>
      </c>
      <c r="B159" s="1891" t="s">
        <v>12</v>
      </c>
      <c r="C159" s="4644" t="s">
        <v>757</v>
      </c>
      <c r="D159" s="4645"/>
      <c r="E159" s="4645"/>
      <c r="F159" s="4645"/>
      <c r="G159" s="4645"/>
      <c r="H159" s="4645"/>
      <c r="I159" s="4645"/>
      <c r="J159" s="4646"/>
      <c r="K159" s="3350"/>
    </row>
    <row r="160" spans="1:12" s="3716" customFormat="1" ht="22.5" customHeight="1">
      <c r="A160" s="520">
        <v>44156</v>
      </c>
      <c r="B160" s="521" t="s">
        <v>12</v>
      </c>
      <c r="C160" s="4871" t="s">
        <v>6383</v>
      </c>
      <c r="D160" s="4872"/>
      <c r="E160" s="4872"/>
      <c r="F160" s="4872"/>
      <c r="G160" s="4872"/>
      <c r="H160" s="4872"/>
      <c r="I160" s="4872"/>
      <c r="J160" s="4892"/>
      <c r="K160" s="3713"/>
      <c r="L160" s="3717" t="s">
        <v>6382</v>
      </c>
    </row>
    <row r="161" spans="1:13" ht="31.5">
      <c r="A161" s="520">
        <v>44209</v>
      </c>
      <c r="B161" s="521" t="s">
        <v>143</v>
      </c>
      <c r="C161" s="3"/>
      <c r="D161" s="120">
        <f>+C161*(100-E161)/100</f>
        <v>0</v>
      </c>
      <c r="E161" s="3"/>
      <c r="F161" s="3"/>
      <c r="G161" s="3"/>
      <c r="H161" s="3">
        <v>3451</v>
      </c>
      <c r="I161" s="3">
        <v>100</v>
      </c>
      <c r="J161" s="3"/>
      <c r="K161" s="3350"/>
      <c r="L161" s="12" t="s">
        <v>6440</v>
      </c>
      <c r="M161" s="17">
        <f>(25+109+53)*25</f>
        <v>4675</v>
      </c>
    </row>
    <row r="162" spans="1:13">
      <c r="A162" s="520">
        <v>44211</v>
      </c>
      <c r="B162" s="521" t="s">
        <v>16</v>
      </c>
      <c r="C162" s="3">
        <v>305</v>
      </c>
      <c r="D162" s="120">
        <f>+C162*(100-E162)/100</f>
        <v>91.5</v>
      </c>
      <c r="E162" s="3">
        <v>70</v>
      </c>
      <c r="F162" s="3"/>
      <c r="G162" s="3">
        <v>165</v>
      </c>
      <c r="H162" s="3"/>
      <c r="I162" s="3"/>
      <c r="J162" s="3"/>
      <c r="K162" s="3350"/>
      <c r="L162" s="25" t="s">
        <v>4696</v>
      </c>
    </row>
    <row r="163" spans="1:13" ht="64.5" customHeight="1">
      <c r="A163" s="520">
        <v>44244</v>
      </c>
      <c r="B163" s="521" t="s">
        <v>12</v>
      </c>
      <c r="C163" s="5118" t="s">
        <v>6520</v>
      </c>
      <c r="D163" s="4628"/>
      <c r="E163" s="4628"/>
      <c r="F163" s="4628"/>
      <c r="G163" s="4628"/>
      <c r="H163" s="4628"/>
      <c r="I163" s="4628"/>
      <c r="J163" s="5119"/>
      <c r="K163" s="3350"/>
      <c r="L163" s="2576" t="s">
        <v>6519</v>
      </c>
    </row>
    <row r="164" spans="1:13">
      <c r="A164" s="520">
        <v>44252</v>
      </c>
      <c r="B164" s="521" t="s">
        <v>16</v>
      </c>
      <c r="C164" s="3">
        <v>270</v>
      </c>
      <c r="D164" s="120">
        <f t="shared" ref="D164:D202" si="1">+C164*(100-E164)/100</f>
        <v>175.5</v>
      </c>
      <c r="E164" s="3">
        <v>35</v>
      </c>
      <c r="F164" s="3" t="s">
        <v>70</v>
      </c>
      <c r="G164" s="3">
        <v>150</v>
      </c>
      <c r="H164" s="3"/>
      <c r="I164" s="3"/>
      <c r="J164" s="3"/>
      <c r="K164" s="3350"/>
      <c r="L164" s="12" t="s">
        <v>954</v>
      </c>
    </row>
    <row r="165" spans="1:13">
      <c r="A165" s="2261">
        <v>44304</v>
      </c>
      <c r="B165" s="1297" t="s">
        <v>16</v>
      </c>
      <c r="C165" s="23">
        <v>190</v>
      </c>
      <c r="D165" s="23">
        <f t="shared" ref="D165" si="2">C165*(100-E165)/100</f>
        <v>123.5</v>
      </c>
      <c r="E165" s="23">
        <v>35</v>
      </c>
      <c r="F165" s="23" t="s">
        <v>70</v>
      </c>
      <c r="G165" s="23">
        <v>150</v>
      </c>
      <c r="H165" s="3939"/>
      <c r="I165" s="3939"/>
      <c r="J165" s="3939"/>
      <c r="K165" s="3939"/>
      <c r="L165" s="15" t="s">
        <v>6609</v>
      </c>
    </row>
    <row r="166" spans="1:13" ht="64.5" customHeight="1">
      <c r="A166" s="520">
        <v>44313</v>
      </c>
      <c r="B166" s="521" t="s">
        <v>12</v>
      </c>
      <c r="C166" s="5118" t="s">
        <v>6615</v>
      </c>
      <c r="D166" s="4628"/>
      <c r="E166" s="4628"/>
      <c r="F166" s="4628"/>
      <c r="G166" s="4628"/>
      <c r="H166" s="4628"/>
      <c r="I166" s="4628"/>
      <c r="J166" s="5119"/>
      <c r="K166" s="3945"/>
      <c r="L166" s="2576" t="s">
        <v>6606</v>
      </c>
    </row>
    <row r="167" spans="1:13" ht="62.25" customHeight="1">
      <c r="A167" s="520">
        <v>44317</v>
      </c>
      <c r="B167" s="521" t="s">
        <v>12</v>
      </c>
      <c r="C167" s="5118" t="s">
        <v>6616</v>
      </c>
      <c r="D167" s="4628"/>
      <c r="E167" s="4628"/>
      <c r="F167" s="4628"/>
      <c r="G167" s="4628"/>
      <c r="H167" s="4628"/>
      <c r="I167" s="4628"/>
      <c r="J167" s="5119"/>
      <c r="K167" s="3350"/>
      <c r="L167" s="2576" t="s">
        <v>6608</v>
      </c>
    </row>
    <row r="168" spans="1:13" ht="60.75" customHeight="1">
      <c r="A168" s="520">
        <v>44319</v>
      </c>
      <c r="B168" s="521" t="s">
        <v>12</v>
      </c>
      <c r="C168" s="5118" t="s">
        <v>6617</v>
      </c>
      <c r="D168" s="4645"/>
      <c r="E168" s="4645"/>
      <c r="F168" s="4645"/>
      <c r="G168" s="4645"/>
      <c r="H168" s="4645"/>
      <c r="I168" s="4645"/>
      <c r="J168" s="5171"/>
      <c r="K168" s="3350"/>
      <c r="L168" s="2576" t="s">
        <v>6611</v>
      </c>
    </row>
    <row r="169" spans="1:13" ht="31.5">
      <c r="A169" s="520">
        <v>44322</v>
      </c>
      <c r="B169" s="521" t="s">
        <v>16</v>
      </c>
      <c r="C169" s="3949">
        <v>220</v>
      </c>
      <c r="D169" s="3949">
        <f>C169*(100-E169)/100</f>
        <v>143</v>
      </c>
      <c r="E169" s="3949">
        <v>35</v>
      </c>
      <c r="F169" s="3949" t="s">
        <v>70</v>
      </c>
      <c r="G169" s="3949">
        <v>187</v>
      </c>
      <c r="H169" s="3"/>
      <c r="I169" s="3"/>
      <c r="J169" s="3"/>
      <c r="K169" s="3350"/>
      <c r="L169" s="12" t="s">
        <v>6622</v>
      </c>
    </row>
    <row r="170" spans="1:13">
      <c r="A170" s="520">
        <v>44322</v>
      </c>
      <c r="B170" s="521" t="s">
        <v>143</v>
      </c>
      <c r="C170" s="3"/>
      <c r="D170" s="120">
        <f t="shared" si="1"/>
        <v>0</v>
      </c>
      <c r="E170" s="3"/>
      <c r="F170" s="3"/>
      <c r="G170" s="3"/>
      <c r="H170" s="3">
        <v>4080</v>
      </c>
      <c r="I170" s="3">
        <v>100</v>
      </c>
      <c r="J170" s="3"/>
      <c r="K170" s="3350"/>
      <c r="L170" s="12" t="s">
        <v>6624</v>
      </c>
    </row>
    <row r="171" spans="1:13">
      <c r="A171" s="520">
        <v>44353</v>
      </c>
      <c r="B171" s="521" t="s">
        <v>143</v>
      </c>
      <c r="D171" s="3948">
        <f t="shared" si="1"/>
        <v>0</v>
      </c>
      <c r="H171" s="4010">
        <v>4025</v>
      </c>
      <c r="I171" s="4010">
        <v>100</v>
      </c>
      <c r="L171" s="12" t="s">
        <v>6670</v>
      </c>
    </row>
    <row r="172" spans="1:13">
      <c r="A172" s="318">
        <v>44508</v>
      </c>
      <c r="B172" s="448" t="s">
        <v>16</v>
      </c>
      <c r="C172" s="23">
        <v>155</v>
      </c>
      <c r="D172" s="23">
        <f>C172*(100-E172)/100</f>
        <v>93</v>
      </c>
      <c r="E172" s="23">
        <v>40</v>
      </c>
      <c r="F172" s="23" t="s">
        <v>70</v>
      </c>
      <c r="G172" s="23">
        <v>150</v>
      </c>
      <c r="H172" s="4248"/>
      <c r="I172" s="4248"/>
      <c r="J172" s="4249"/>
      <c r="K172" s="4240"/>
      <c r="L172" s="83" t="s">
        <v>6916</v>
      </c>
    </row>
    <row r="173" spans="1:13" ht="18.75">
      <c r="A173" s="4234">
        <v>44509</v>
      </c>
      <c r="B173" s="4235" t="s">
        <v>12</v>
      </c>
      <c r="C173" s="5118" t="s">
        <v>6910</v>
      </c>
      <c r="D173" s="4628"/>
      <c r="E173" s="4628"/>
      <c r="F173" s="4628"/>
      <c r="G173" s="4628"/>
      <c r="H173" s="4628"/>
      <c r="I173" s="4628"/>
      <c r="J173" s="5119"/>
      <c r="L173" s="2576" t="s">
        <v>6911</v>
      </c>
    </row>
    <row r="174" spans="1:13">
      <c r="A174" s="4242">
        <v>44519</v>
      </c>
      <c r="B174" s="4243" t="s">
        <v>16</v>
      </c>
      <c r="C174" s="4243">
        <v>230</v>
      </c>
      <c r="D174" s="4241">
        <f t="shared" ref="D174" si="3">+C174*(100-E174)/100</f>
        <v>138</v>
      </c>
      <c r="E174" s="4243">
        <v>40</v>
      </c>
      <c r="F174" s="4243" t="s">
        <v>70</v>
      </c>
      <c r="G174" s="4243">
        <v>160</v>
      </c>
      <c r="H174" s="4243"/>
      <c r="I174" s="4243"/>
      <c r="J174" s="4243"/>
      <c r="K174" s="4243"/>
      <c r="L174" s="13" t="s">
        <v>4152</v>
      </c>
    </row>
    <row r="175" spans="1:13">
      <c r="D175" s="3948">
        <f t="shared" si="1"/>
        <v>0</v>
      </c>
      <c r="H175" s="4010"/>
      <c r="I175" s="4010"/>
    </row>
    <row r="176" spans="1:13" ht="20.100000000000001" customHeight="1">
      <c r="D176" s="4259">
        <f t="shared" si="1"/>
        <v>0</v>
      </c>
      <c r="H176" s="4010"/>
      <c r="I176" s="4010"/>
    </row>
    <row r="177" spans="4:9">
      <c r="D177" s="4259">
        <f t="shared" si="1"/>
        <v>0</v>
      </c>
      <c r="H177" s="4010"/>
      <c r="I177" s="4010"/>
    </row>
    <row r="178" spans="4:9">
      <c r="D178" s="4259">
        <f t="shared" si="1"/>
        <v>0</v>
      </c>
      <c r="H178" s="4010"/>
      <c r="I178" s="4010"/>
    </row>
    <row r="179" spans="4:9">
      <c r="D179" s="4259">
        <f t="shared" si="1"/>
        <v>0</v>
      </c>
      <c r="H179" s="4010"/>
      <c r="I179" s="4010"/>
    </row>
    <row r="180" spans="4:9">
      <c r="D180" s="4259">
        <f t="shared" si="1"/>
        <v>0</v>
      </c>
      <c r="H180" s="4010"/>
      <c r="I180" s="4010"/>
    </row>
    <row r="181" spans="4:9">
      <c r="D181" s="4259">
        <f t="shared" si="1"/>
        <v>0</v>
      </c>
    </row>
    <row r="182" spans="4:9">
      <c r="D182" s="4259">
        <f t="shared" si="1"/>
        <v>0</v>
      </c>
    </row>
    <row r="183" spans="4:9">
      <c r="D183" s="4259">
        <f t="shared" si="1"/>
        <v>0</v>
      </c>
    </row>
    <row r="184" spans="4:9">
      <c r="D184" s="4259">
        <f t="shared" si="1"/>
        <v>0</v>
      </c>
    </row>
    <row r="185" spans="4:9">
      <c r="D185" s="4259">
        <f t="shared" si="1"/>
        <v>0</v>
      </c>
    </row>
    <row r="186" spans="4:9">
      <c r="D186" s="4259">
        <f t="shared" si="1"/>
        <v>0</v>
      </c>
    </row>
    <row r="187" spans="4:9">
      <c r="D187" s="4259">
        <f t="shared" si="1"/>
        <v>0</v>
      </c>
    </row>
    <row r="188" spans="4:9">
      <c r="D188" s="4259">
        <f t="shared" si="1"/>
        <v>0</v>
      </c>
    </row>
    <row r="189" spans="4:9">
      <c r="D189" s="4259">
        <f t="shared" si="1"/>
        <v>0</v>
      </c>
    </row>
    <row r="190" spans="4:9">
      <c r="D190" s="4259">
        <f t="shared" si="1"/>
        <v>0</v>
      </c>
    </row>
    <row r="191" spans="4:9">
      <c r="D191" s="4259">
        <f t="shared" si="1"/>
        <v>0</v>
      </c>
    </row>
    <row r="192" spans="4:9">
      <c r="D192" s="4259">
        <f t="shared" si="1"/>
        <v>0</v>
      </c>
    </row>
    <row r="193" spans="4:4">
      <c r="D193" s="4259">
        <f t="shared" si="1"/>
        <v>0</v>
      </c>
    </row>
    <row r="194" spans="4:4">
      <c r="D194" s="4259">
        <f t="shared" si="1"/>
        <v>0</v>
      </c>
    </row>
    <row r="195" spans="4:4">
      <c r="D195" s="4259">
        <f t="shared" si="1"/>
        <v>0</v>
      </c>
    </row>
    <row r="196" spans="4:4">
      <c r="D196" s="4259">
        <f t="shared" si="1"/>
        <v>0</v>
      </c>
    </row>
    <row r="197" spans="4:4">
      <c r="D197" s="4259">
        <f t="shared" si="1"/>
        <v>0</v>
      </c>
    </row>
    <row r="198" spans="4:4">
      <c r="D198" s="4259">
        <f t="shared" si="1"/>
        <v>0</v>
      </c>
    </row>
    <row r="199" spans="4:4">
      <c r="D199" s="4259">
        <f t="shared" si="1"/>
        <v>0</v>
      </c>
    </row>
    <row r="200" spans="4:4">
      <c r="D200" s="4259">
        <f t="shared" si="1"/>
        <v>0</v>
      </c>
    </row>
    <row r="201" spans="4:4">
      <c r="D201" s="4259">
        <f t="shared" si="1"/>
        <v>0</v>
      </c>
    </row>
    <row r="202" spans="4:4">
      <c r="D202" s="4259">
        <f t="shared" si="1"/>
        <v>0</v>
      </c>
    </row>
  </sheetData>
  <autoFilter ref="A6:L6"/>
  <customSheetViews>
    <customSheetView guid="{CD481555-6D06-49CD-9625-98C90CC09C9A}" showAutoFilter="1">
      <selection activeCell="K27" sqref="K27"/>
      <pageMargins left="0.7" right="0.7" top="0.75" bottom="0.75" header="0.3" footer="0.3"/>
      <pageSetup orientation="portrait" r:id="rId1"/>
      <autoFilter ref="B6:B172"/>
    </customSheetView>
    <customSheetView guid="{9EC6AF21-4B8E-44E3-AF29-8895353139B2}" showAutoFilter="1">
      <pane ySplit="6" topLeftCell="A7" activePane="bottomLeft" state="frozen"/>
      <selection pane="bottomLeft" activeCell="K27" sqref="K27"/>
      <pageMargins left="0.7" right="0.7" top="0.75" bottom="0.75" header="0.3" footer="0.3"/>
      <pageSetup orientation="portrait" r:id="rId2"/>
      <autoFilter ref="B6:B172"/>
    </customSheetView>
    <customSheetView guid="{4A6D03CA-35D0-42B2-8E76-6C991766DE68}" showAutoFilter="1">
      <pane ySplit="4" topLeftCell="A90" activePane="bottomLeft" state="frozen"/>
      <selection pane="bottomLeft" activeCell="K93" sqref="K93"/>
      <pageMargins left="0.7" right="0.7" top="0.75" bottom="0.75" header="0.3" footer="0.3"/>
      <pageSetup orientation="portrait" r:id="rId3"/>
      <autoFilter ref="B6:B172"/>
    </customSheetView>
    <customSheetView guid="{94FC66D5-BF29-4BE8-974C-C93BA07E9FE3}" showAutoFilter="1">
      <pane ySplit="6" topLeftCell="A90" activePane="bottomLeft" state="frozen"/>
      <selection pane="bottomLeft" activeCell="K93" sqref="K93"/>
      <pageMargins left="0.7" right="0.7" top="0.75" bottom="0.75" header="0.3" footer="0.3"/>
      <pageSetup orientation="portrait" r:id="rId4"/>
      <autoFilter ref="B6:B172"/>
    </customSheetView>
  </customSheetViews>
  <mergeCells count="105">
    <mergeCell ref="C57:J57"/>
    <mergeCell ref="C168:J168"/>
    <mergeCell ref="C166:J166"/>
    <mergeCell ref="C167:J167"/>
    <mergeCell ref="C48:J48"/>
    <mergeCell ref="H89:J89"/>
    <mergeCell ref="C44:J44"/>
    <mergeCell ref="C46:J46"/>
    <mergeCell ref="C47:J47"/>
    <mergeCell ref="C52:J52"/>
    <mergeCell ref="C73:J73"/>
    <mergeCell ref="H75:J75"/>
    <mergeCell ref="C70:J70"/>
    <mergeCell ref="C71:J71"/>
    <mergeCell ref="C77:J77"/>
    <mergeCell ref="H53:J53"/>
    <mergeCell ref="C69:J69"/>
    <mergeCell ref="C68:J68"/>
    <mergeCell ref="C67:J67"/>
    <mergeCell ref="C58:J58"/>
    <mergeCell ref="C59:J59"/>
    <mergeCell ref="C60:J60"/>
    <mergeCell ref="C62:J62"/>
    <mergeCell ref="H66:J66"/>
    <mergeCell ref="A57:A58"/>
    <mergeCell ref="C159:J159"/>
    <mergeCell ref="C28:J28"/>
    <mergeCell ref="C25:J25"/>
    <mergeCell ref="C130:J130"/>
    <mergeCell ref="C119:J119"/>
    <mergeCell ref="C83:J83"/>
    <mergeCell ref="C86:J86"/>
    <mergeCell ref="C115:J115"/>
    <mergeCell ref="H87:J87"/>
    <mergeCell ref="C93:J93"/>
    <mergeCell ref="C129:J129"/>
    <mergeCell ref="C128:J128"/>
    <mergeCell ref="H90:J90"/>
    <mergeCell ref="C114:J114"/>
    <mergeCell ref="C113:J113"/>
    <mergeCell ref="C112:J112"/>
    <mergeCell ref="H111:J111"/>
    <mergeCell ref="C34:J34"/>
    <mergeCell ref="C42:J42"/>
    <mergeCell ref="C37:J37"/>
    <mergeCell ref="C41:J41"/>
    <mergeCell ref="C35:J35"/>
    <mergeCell ref="C38:J38"/>
    <mergeCell ref="A5:B5"/>
    <mergeCell ref="C13:J13"/>
    <mergeCell ref="C9:J9"/>
    <mergeCell ref="C8:J8"/>
    <mergeCell ref="G5:H5"/>
    <mergeCell ref="I5:J5"/>
    <mergeCell ref="C23:J23"/>
    <mergeCell ref="A10:A11"/>
    <mergeCell ref="A8:A9"/>
    <mergeCell ref="C5:F5"/>
    <mergeCell ref="C22:J22"/>
    <mergeCell ref="A16:A17"/>
    <mergeCell ref="C72:J72"/>
    <mergeCell ref="A1:L1"/>
    <mergeCell ref="A2:B2"/>
    <mergeCell ref="C2:F2"/>
    <mergeCell ref="G2:H2"/>
    <mergeCell ref="I2:J2"/>
    <mergeCell ref="K2:L2"/>
    <mergeCell ref="K3:L3"/>
    <mergeCell ref="K4:L4"/>
    <mergeCell ref="K5:L5"/>
    <mergeCell ref="A3:B3"/>
    <mergeCell ref="I3:J3"/>
    <mergeCell ref="C4:F4"/>
    <mergeCell ref="C3:F3"/>
    <mergeCell ref="G3:H3"/>
    <mergeCell ref="I4:J4"/>
    <mergeCell ref="C64:J64"/>
    <mergeCell ref="C7:J7"/>
    <mergeCell ref="C24:J24"/>
    <mergeCell ref="C27:J27"/>
    <mergeCell ref="C26:J26"/>
    <mergeCell ref="C15:J15"/>
    <mergeCell ref="G4:H4"/>
    <mergeCell ref="A4:B4"/>
    <mergeCell ref="C173:J173"/>
    <mergeCell ref="C155:J155"/>
    <mergeCell ref="C163:J163"/>
    <mergeCell ref="C92:J92"/>
    <mergeCell ref="H143:J143"/>
    <mergeCell ref="C141:J141"/>
    <mergeCell ref="C138:J138"/>
    <mergeCell ref="C131:J131"/>
    <mergeCell ref="H98:J98"/>
    <mergeCell ref="C97:J97"/>
    <mergeCell ref="H149:J149"/>
    <mergeCell ref="C140:J140"/>
    <mergeCell ref="C137:J137"/>
    <mergeCell ref="C109:J109"/>
    <mergeCell ref="H104:I104"/>
    <mergeCell ref="C106:J106"/>
    <mergeCell ref="H107:I107"/>
    <mergeCell ref="C103:J103"/>
    <mergeCell ref="C102:J102"/>
    <mergeCell ref="C101:J101"/>
    <mergeCell ref="C160:J160"/>
  </mergeCells>
  <hyperlinks>
    <hyperlink ref="B73" r:id="rId5"/>
  </hyperlinks>
  <pageMargins left="0.7" right="0.7" top="0.75" bottom="0.75" header="0.3" footer="0.3"/>
  <pageSetup orientation="portrait" r:id="rId6"/>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rgb="FF7030A0"/>
  </sheetPr>
  <dimension ref="A1:L155"/>
  <sheetViews>
    <sheetView workbookViewId="0">
      <selection activeCell="K20" sqref="K20"/>
    </sheetView>
  </sheetViews>
  <sheetFormatPr defaultRowHeight="15.75"/>
  <cols>
    <col min="1" max="1" width="11" style="8" customWidth="1"/>
    <col min="2" max="10" width="10.140625" style="7" customWidth="1"/>
    <col min="11" max="11" width="43.85546875" style="12" customWidth="1"/>
    <col min="12" max="16384" width="9.140625" style="17"/>
  </cols>
  <sheetData>
    <row r="1" spans="1:12" s="16" customFormat="1" ht="30.75" customHeight="1" thickTop="1">
      <c r="A1" s="5073" t="s">
        <v>234</v>
      </c>
      <c r="B1" s="5074"/>
      <c r="C1" s="5074"/>
      <c r="D1" s="5074"/>
      <c r="E1" s="5074"/>
      <c r="F1" s="5074"/>
      <c r="G1" s="5074"/>
      <c r="H1" s="5074"/>
      <c r="I1" s="5074"/>
      <c r="J1" s="5074"/>
      <c r="K1" s="5075"/>
      <c r="L1" s="36"/>
    </row>
    <row r="2" spans="1:12" ht="20.25" customHeight="1">
      <c r="A2" s="4845" t="s">
        <v>215</v>
      </c>
      <c r="B2" s="4846"/>
      <c r="C2" s="4630"/>
      <c r="D2" s="4631"/>
      <c r="E2" s="4631"/>
      <c r="F2" s="4632"/>
      <c r="G2" s="5076"/>
      <c r="H2" s="5101"/>
      <c r="I2" s="5093" t="s">
        <v>216</v>
      </c>
      <c r="J2" s="5094"/>
      <c r="K2" s="19"/>
      <c r="L2" s="86"/>
    </row>
    <row r="3" spans="1:12" ht="20.25" customHeight="1">
      <c r="A3" s="4845" t="s">
        <v>217</v>
      </c>
      <c r="B3" s="4846"/>
      <c r="C3" s="4630"/>
      <c r="D3" s="4631"/>
      <c r="E3" s="4631"/>
      <c r="F3" s="4632"/>
      <c r="G3" s="5156"/>
      <c r="H3" s="5157"/>
      <c r="I3" s="5093" t="s">
        <v>218</v>
      </c>
      <c r="J3" s="5094"/>
      <c r="K3" s="19"/>
      <c r="L3" s="86"/>
    </row>
    <row r="4" spans="1:12" ht="20.25" customHeight="1">
      <c r="A4" s="4845" t="s">
        <v>219</v>
      </c>
      <c r="B4" s="4846"/>
      <c r="C4" s="4630"/>
      <c r="D4" s="4631"/>
      <c r="E4" s="4631"/>
      <c r="F4" s="4632"/>
      <c r="G4" s="5076"/>
      <c r="H4" s="5101"/>
      <c r="I4" s="5093" t="s">
        <v>220</v>
      </c>
      <c r="J4" s="5094"/>
      <c r="K4" s="19"/>
      <c r="L4" s="86"/>
    </row>
    <row r="5" spans="1:12" ht="20.25" customHeight="1" thickBot="1">
      <c r="A5" s="5086" t="s">
        <v>221</v>
      </c>
      <c r="B5" s="5087"/>
      <c r="C5" s="5090"/>
      <c r="D5" s="5091"/>
      <c r="E5" s="5091"/>
      <c r="F5" s="5092"/>
      <c r="G5" s="5095"/>
      <c r="H5" s="5096"/>
      <c r="I5" s="5097"/>
      <c r="J5" s="5097"/>
      <c r="K5" s="108"/>
      <c r="L5" s="86"/>
    </row>
    <row r="6" spans="1:12" s="16" customFormat="1" ht="33.75" customHeight="1" thickTop="1" thickBot="1">
      <c r="A6" s="33" t="s">
        <v>1</v>
      </c>
      <c r="B6" s="34" t="s">
        <v>0</v>
      </c>
      <c r="C6" s="34" t="s">
        <v>2</v>
      </c>
      <c r="D6" s="34" t="s">
        <v>3</v>
      </c>
      <c r="E6" s="34" t="s">
        <v>4</v>
      </c>
      <c r="F6" s="34" t="s">
        <v>5</v>
      </c>
      <c r="G6" s="34" t="s">
        <v>6</v>
      </c>
      <c r="H6" s="34" t="s">
        <v>7</v>
      </c>
      <c r="I6" s="34" t="s">
        <v>8</v>
      </c>
      <c r="J6" s="34" t="s">
        <v>9</v>
      </c>
      <c r="K6" s="35" t="s">
        <v>10</v>
      </c>
      <c r="L6" s="36"/>
    </row>
    <row r="7" spans="1:12" ht="41.25" customHeight="1" thickTop="1">
      <c r="A7" s="1">
        <v>40549</v>
      </c>
      <c r="B7" s="2" t="s">
        <v>12</v>
      </c>
      <c r="C7" s="5020" t="s">
        <v>22</v>
      </c>
      <c r="D7" s="5020"/>
      <c r="E7" s="5020"/>
      <c r="F7" s="5020"/>
      <c r="G7" s="5020"/>
      <c r="H7" s="5020"/>
      <c r="I7" s="5020"/>
      <c r="J7" s="5020"/>
      <c r="K7" s="1656" t="s">
        <v>4048</v>
      </c>
    </row>
    <row r="8" spans="1:12" ht="20.100000000000001" customHeight="1">
      <c r="A8" s="1">
        <v>40563</v>
      </c>
      <c r="B8" s="2" t="s">
        <v>16</v>
      </c>
      <c r="C8" s="3">
        <v>26</v>
      </c>
      <c r="D8" s="3">
        <v>26</v>
      </c>
      <c r="E8" s="3">
        <v>1</v>
      </c>
      <c r="F8" s="3"/>
      <c r="G8" s="3">
        <v>50</v>
      </c>
      <c r="H8" s="3"/>
      <c r="I8" s="3"/>
      <c r="J8" s="3"/>
      <c r="K8" s="12" t="s">
        <v>19</v>
      </c>
    </row>
    <row r="9" spans="1:12" ht="29.25" customHeight="1">
      <c r="A9" s="1">
        <v>40575</v>
      </c>
      <c r="B9" s="2" t="s">
        <v>12</v>
      </c>
      <c r="C9" s="5020" t="s">
        <v>25</v>
      </c>
      <c r="D9" s="5020"/>
      <c r="E9" s="5020"/>
      <c r="F9" s="5020"/>
      <c r="G9" s="5020"/>
      <c r="H9" s="5020"/>
      <c r="I9" s="5020"/>
      <c r="J9" s="5020"/>
    </row>
    <row r="10" spans="1:12" ht="20.100000000000001" customHeight="1">
      <c r="A10" s="1">
        <v>40581</v>
      </c>
      <c r="B10" s="2" t="s">
        <v>143</v>
      </c>
      <c r="C10" s="3"/>
      <c r="D10" s="3"/>
      <c r="E10" s="3"/>
      <c r="F10" s="3"/>
      <c r="G10" s="3"/>
      <c r="H10" s="3"/>
      <c r="I10" s="3"/>
      <c r="J10" s="3">
        <v>5235</v>
      </c>
      <c r="K10" s="12" t="s">
        <v>31</v>
      </c>
    </row>
    <row r="11" spans="1:12" ht="20.100000000000001" customHeight="1" thickBot="1">
      <c r="A11" s="58">
        <v>40633</v>
      </c>
      <c r="B11" s="59" t="s">
        <v>34</v>
      </c>
      <c r="C11" s="5337" t="s">
        <v>109</v>
      </c>
      <c r="D11" s="5337"/>
      <c r="E11" s="5337"/>
      <c r="F11" s="5337"/>
      <c r="G11" s="5337"/>
      <c r="H11" s="5337"/>
      <c r="I11" s="5337"/>
      <c r="J11" s="5337"/>
      <c r="K11" s="64"/>
    </row>
    <row r="12" spans="1:12" ht="20.100000000000001" customHeight="1" thickTop="1">
      <c r="A12" s="40"/>
      <c r="B12" s="51"/>
      <c r="C12" s="51"/>
      <c r="D12" s="51"/>
      <c r="E12" s="51"/>
      <c r="F12" s="51"/>
      <c r="G12" s="51"/>
      <c r="H12" s="51"/>
      <c r="I12" s="51"/>
      <c r="J12" s="51"/>
      <c r="K12" s="53"/>
    </row>
    <row r="13" spans="1:12">
      <c r="A13" s="1"/>
      <c r="B13" s="2"/>
      <c r="C13" s="2"/>
      <c r="D13" s="2"/>
      <c r="E13" s="2"/>
      <c r="F13" s="2"/>
      <c r="G13" s="2"/>
      <c r="H13" s="2"/>
      <c r="I13" s="2"/>
      <c r="J13" s="2"/>
    </row>
    <row r="14" spans="1:12" ht="20.100000000000001" customHeight="1">
      <c r="A14" s="1"/>
      <c r="B14" s="2"/>
      <c r="C14" s="2"/>
      <c r="D14" s="2"/>
      <c r="E14" s="2"/>
      <c r="F14" s="2"/>
      <c r="G14" s="2"/>
      <c r="H14" s="2"/>
      <c r="I14" s="2"/>
      <c r="J14" s="2"/>
    </row>
    <row r="15" spans="1:12" ht="20.100000000000001" customHeight="1">
      <c r="A15" s="1"/>
      <c r="B15" s="2"/>
      <c r="C15" s="2"/>
      <c r="D15" s="2"/>
      <c r="E15" s="2"/>
      <c r="F15" s="2"/>
      <c r="G15" s="2"/>
      <c r="H15" s="2"/>
      <c r="I15" s="2"/>
      <c r="J15" s="2"/>
    </row>
    <row r="16" spans="1:12" ht="20.100000000000001" customHeight="1">
      <c r="A16" s="1"/>
      <c r="B16" s="2"/>
      <c r="C16" s="2"/>
      <c r="D16" s="2"/>
      <c r="E16" s="2"/>
      <c r="F16" s="2"/>
      <c r="G16" s="2"/>
      <c r="H16" s="2"/>
      <c r="I16" s="2"/>
      <c r="J16" s="2"/>
    </row>
    <row r="17" spans="1:10" ht="20.100000000000001" customHeight="1">
      <c r="A17" s="1"/>
      <c r="B17" s="2"/>
      <c r="C17" s="2"/>
      <c r="D17" s="2"/>
      <c r="E17" s="2"/>
      <c r="F17" s="2"/>
      <c r="G17" s="2"/>
      <c r="H17" s="2"/>
      <c r="I17" s="2"/>
      <c r="J17" s="2"/>
    </row>
    <row r="18" spans="1:10" ht="20.100000000000001" customHeight="1">
      <c r="A18" s="1"/>
      <c r="B18" s="2"/>
      <c r="C18" s="2"/>
      <c r="D18" s="2"/>
      <c r="E18" s="2"/>
      <c r="F18" s="2"/>
      <c r="G18" s="2"/>
      <c r="H18" s="2"/>
      <c r="I18" s="2"/>
      <c r="J18" s="2"/>
    </row>
    <row r="19" spans="1:10" ht="20.100000000000001" customHeight="1">
      <c r="A19" s="1"/>
      <c r="B19" s="2"/>
      <c r="C19" s="2"/>
      <c r="D19" s="2"/>
      <c r="E19" s="2"/>
      <c r="F19" s="2"/>
      <c r="G19" s="2"/>
      <c r="H19" s="2"/>
      <c r="I19" s="2"/>
      <c r="J19" s="2"/>
    </row>
    <row r="20" spans="1:10" ht="20.100000000000001" customHeight="1">
      <c r="A20" s="1"/>
      <c r="B20" s="2"/>
      <c r="C20" s="2"/>
      <c r="D20" s="2"/>
      <c r="E20" s="2"/>
      <c r="F20" s="2"/>
      <c r="G20" s="2"/>
      <c r="H20" s="2"/>
      <c r="I20" s="2"/>
      <c r="J20" s="2"/>
    </row>
    <row r="21" spans="1:10" ht="20.100000000000001" customHeight="1">
      <c r="A21" s="1"/>
      <c r="B21" s="2"/>
      <c r="C21" s="2"/>
      <c r="D21" s="2"/>
      <c r="E21" s="2"/>
      <c r="F21" s="2"/>
      <c r="G21" s="2"/>
      <c r="H21" s="2"/>
      <c r="I21" s="2"/>
      <c r="J21" s="2"/>
    </row>
    <row r="22" spans="1:10" ht="20.100000000000001" customHeight="1">
      <c r="A22" s="1"/>
      <c r="B22" s="2"/>
      <c r="C22" s="2"/>
      <c r="D22" s="2"/>
      <c r="E22" s="2"/>
      <c r="F22" s="2"/>
      <c r="G22" s="2"/>
      <c r="H22" s="2"/>
      <c r="I22" s="2"/>
      <c r="J22" s="2"/>
    </row>
    <row r="23" spans="1:10" ht="20.100000000000001" customHeight="1">
      <c r="A23" s="1"/>
      <c r="B23" s="2"/>
      <c r="C23" s="2"/>
      <c r="D23" s="2"/>
      <c r="E23" s="2"/>
      <c r="F23" s="2"/>
      <c r="G23" s="2"/>
      <c r="H23" s="2"/>
      <c r="I23" s="2"/>
      <c r="J23" s="2"/>
    </row>
    <row r="24" spans="1:10" ht="20.100000000000001" customHeight="1">
      <c r="A24" s="1"/>
      <c r="B24" s="2"/>
      <c r="C24" s="2"/>
      <c r="D24" s="2"/>
      <c r="E24" s="2"/>
      <c r="F24" s="2"/>
      <c r="G24" s="2"/>
      <c r="H24" s="2"/>
      <c r="I24" s="2"/>
      <c r="J24" s="2"/>
    </row>
    <row r="25" spans="1:10" ht="20.100000000000001" customHeight="1">
      <c r="A25" s="1"/>
      <c r="B25" s="2"/>
      <c r="C25" s="2"/>
      <c r="D25" s="2"/>
      <c r="E25" s="2"/>
      <c r="F25" s="2"/>
      <c r="G25" s="2"/>
      <c r="H25" s="2"/>
      <c r="I25" s="2"/>
      <c r="J25" s="2"/>
    </row>
    <row r="26" spans="1:10" ht="20.100000000000001" customHeight="1">
      <c r="A26" s="1"/>
      <c r="B26" s="2"/>
      <c r="C26" s="2"/>
      <c r="D26" s="2"/>
      <c r="E26" s="2"/>
      <c r="F26" s="2"/>
      <c r="G26" s="2"/>
      <c r="H26" s="2"/>
      <c r="I26" s="2"/>
      <c r="J26" s="2"/>
    </row>
    <row r="27" spans="1:10">
      <c r="A27" s="1"/>
      <c r="B27" s="11"/>
      <c r="C27" s="2"/>
      <c r="D27" s="2"/>
      <c r="E27" s="2"/>
      <c r="F27" s="2"/>
      <c r="G27" s="2"/>
      <c r="H27" s="2"/>
      <c r="I27" s="2"/>
      <c r="J27" s="2"/>
    </row>
    <row r="28" spans="1:10" ht="20.100000000000001" customHeight="1">
      <c r="A28" s="1"/>
      <c r="B28" s="2"/>
      <c r="C28" s="2"/>
      <c r="D28" s="2"/>
      <c r="E28" s="2"/>
      <c r="F28" s="2"/>
      <c r="G28" s="2"/>
      <c r="H28" s="2"/>
      <c r="I28" s="2"/>
      <c r="J28" s="2"/>
    </row>
    <row r="29" spans="1:10">
      <c r="A29" s="1"/>
      <c r="B29" s="2"/>
      <c r="C29" s="2"/>
      <c r="D29" s="2"/>
      <c r="E29" s="2"/>
      <c r="F29" s="2"/>
      <c r="G29" s="2"/>
      <c r="H29" s="2"/>
      <c r="I29" s="2"/>
      <c r="J29" s="2"/>
    </row>
    <row r="30" spans="1:10">
      <c r="A30" s="1"/>
      <c r="B30" s="2"/>
      <c r="C30" s="2"/>
      <c r="D30" s="2"/>
      <c r="E30" s="2"/>
      <c r="F30" s="2"/>
      <c r="G30" s="2"/>
      <c r="H30" s="2"/>
      <c r="I30" s="2"/>
      <c r="J30" s="2"/>
    </row>
    <row r="31" spans="1:10" ht="20.100000000000001" customHeight="1">
      <c r="A31" s="1"/>
      <c r="B31" s="2"/>
      <c r="C31" s="2"/>
      <c r="D31" s="2"/>
      <c r="E31" s="2"/>
      <c r="F31" s="2"/>
      <c r="G31" s="2"/>
      <c r="H31" s="2"/>
      <c r="I31" s="2"/>
      <c r="J31" s="2"/>
    </row>
    <row r="32" spans="1:10">
      <c r="A32" s="1"/>
      <c r="B32" s="2"/>
      <c r="C32" s="2"/>
      <c r="D32" s="2"/>
      <c r="E32" s="2"/>
      <c r="F32" s="2"/>
      <c r="G32" s="2"/>
      <c r="H32" s="2"/>
      <c r="I32" s="2"/>
      <c r="J32" s="2"/>
    </row>
    <row r="33" spans="1:10" ht="20.100000000000001" customHeight="1">
      <c r="A33" s="1"/>
      <c r="B33" s="2"/>
      <c r="C33" s="2"/>
      <c r="D33" s="2"/>
      <c r="E33" s="2"/>
      <c r="F33" s="2"/>
      <c r="G33" s="2"/>
      <c r="H33" s="2"/>
      <c r="I33" s="2"/>
      <c r="J33" s="2"/>
    </row>
    <row r="34" spans="1:10" ht="20.100000000000001" customHeight="1">
      <c r="A34" s="1"/>
      <c r="B34" s="2"/>
      <c r="C34" s="2"/>
      <c r="D34" s="2"/>
      <c r="E34" s="2"/>
      <c r="F34" s="2"/>
      <c r="G34" s="2"/>
      <c r="H34" s="2"/>
      <c r="I34" s="2"/>
      <c r="J34" s="2"/>
    </row>
    <row r="35" spans="1:10">
      <c r="A35" s="1"/>
      <c r="B35" s="2"/>
      <c r="C35" s="2"/>
      <c r="D35" s="2"/>
      <c r="E35" s="2"/>
      <c r="F35" s="2"/>
      <c r="G35" s="2"/>
      <c r="H35" s="2"/>
      <c r="I35" s="2"/>
      <c r="J35" s="2"/>
    </row>
    <row r="36" spans="1:10" ht="20.100000000000001" customHeight="1">
      <c r="A36" s="1"/>
      <c r="B36" s="2"/>
      <c r="C36" s="2"/>
      <c r="D36" s="2"/>
      <c r="E36" s="2"/>
      <c r="F36" s="2"/>
      <c r="G36" s="2"/>
      <c r="H36" s="2"/>
      <c r="I36" s="2"/>
      <c r="J36" s="2"/>
    </row>
    <row r="37" spans="1:10" ht="20.100000000000001" customHeight="1">
      <c r="A37" s="1"/>
      <c r="B37" s="2"/>
      <c r="C37" s="2"/>
      <c r="D37" s="2"/>
      <c r="E37" s="2"/>
      <c r="F37" s="2"/>
      <c r="G37" s="2"/>
      <c r="H37" s="2"/>
      <c r="I37" s="2"/>
      <c r="J37" s="2"/>
    </row>
    <row r="38" spans="1:10">
      <c r="A38" s="1"/>
      <c r="B38" s="2"/>
      <c r="C38" s="2"/>
      <c r="D38" s="2"/>
      <c r="E38" s="2"/>
      <c r="F38" s="2"/>
      <c r="G38" s="2"/>
      <c r="H38" s="2"/>
      <c r="I38" s="2"/>
      <c r="J38" s="2"/>
    </row>
    <row r="39" spans="1:10">
      <c r="A39" s="1"/>
      <c r="B39" s="2"/>
      <c r="C39" s="2"/>
      <c r="D39" s="2"/>
      <c r="E39" s="2"/>
      <c r="F39" s="2"/>
      <c r="G39" s="2"/>
      <c r="H39" s="2"/>
      <c r="I39" s="2"/>
      <c r="J39" s="2"/>
    </row>
    <row r="40" spans="1:10" ht="20.100000000000001" customHeight="1">
      <c r="A40" s="1"/>
      <c r="B40" s="2"/>
      <c r="C40" s="2"/>
      <c r="D40" s="2"/>
      <c r="E40" s="2"/>
      <c r="F40" s="2"/>
      <c r="G40" s="2"/>
      <c r="H40" s="2"/>
      <c r="I40" s="2"/>
      <c r="J40" s="2"/>
    </row>
    <row r="41" spans="1:10" ht="20.100000000000001" customHeight="1">
      <c r="A41" s="1"/>
      <c r="B41" s="2"/>
      <c r="C41" s="2"/>
      <c r="D41" s="2"/>
      <c r="E41" s="2"/>
      <c r="F41" s="2"/>
      <c r="G41" s="2"/>
      <c r="H41" s="2"/>
      <c r="I41" s="2"/>
      <c r="J41" s="2"/>
    </row>
    <row r="42" spans="1:10" ht="20.100000000000001" customHeight="1">
      <c r="A42" s="1"/>
      <c r="B42" s="2"/>
      <c r="C42" s="2"/>
      <c r="D42" s="2"/>
      <c r="E42" s="2"/>
      <c r="F42" s="2"/>
      <c r="G42" s="2"/>
      <c r="H42" s="2"/>
      <c r="I42" s="2"/>
      <c r="J42" s="2"/>
    </row>
    <row r="43" spans="1:10" ht="20.100000000000001" customHeight="1">
      <c r="A43" s="1"/>
      <c r="B43" s="2"/>
      <c r="C43" s="2"/>
      <c r="D43" s="2"/>
      <c r="E43" s="2"/>
      <c r="F43" s="2"/>
      <c r="G43" s="2"/>
      <c r="H43" s="2"/>
      <c r="I43" s="2"/>
      <c r="J43" s="2"/>
    </row>
    <row r="44" spans="1:10" ht="20.100000000000001" customHeight="1">
      <c r="A44" s="1"/>
      <c r="B44" s="2"/>
      <c r="C44" s="2"/>
      <c r="D44" s="2"/>
      <c r="E44" s="2"/>
      <c r="F44" s="2"/>
      <c r="G44" s="2"/>
      <c r="H44" s="2"/>
      <c r="I44" s="2"/>
      <c r="J44" s="2"/>
    </row>
    <row r="45" spans="1:10">
      <c r="A45" s="1"/>
      <c r="B45" s="2"/>
      <c r="C45" s="2"/>
      <c r="D45" s="2"/>
      <c r="E45" s="2"/>
      <c r="F45" s="2"/>
      <c r="G45" s="2"/>
      <c r="H45" s="2"/>
      <c r="I45" s="2"/>
      <c r="J45" s="2"/>
    </row>
    <row r="46" spans="1:10" ht="20.100000000000001" customHeight="1">
      <c r="A46" s="1"/>
      <c r="B46" s="2"/>
      <c r="C46" s="2"/>
      <c r="D46" s="2"/>
      <c r="E46" s="2"/>
      <c r="F46" s="2"/>
      <c r="G46" s="2"/>
      <c r="H46" s="2"/>
      <c r="I46" s="2"/>
      <c r="J46" s="2"/>
    </row>
    <row r="47" spans="1:10">
      <c r="A47" s="1"/>
      <c r="B47" s="2"/>
      <c r="C47" s="2"/>
      <c r="D47" s="2"/>
      <c r="E47" s="2"/>
      <c r="F47" s="2"/>
      <c r="G47" s="2"/>
      <c r="H47" s="2"/>
      <c r="I47" s="2"/>
      <c r="J47" s="2"/>
    </row>
    <row r="48" spans="1:10">
      <c r="A48" s="1"/>
      <c r="B48" s="2"/>
      <c r="C48" s="2"/>
      <c r="D48" s="2"/>
      <c r="E48" s="2"/>
      <c r="F48" s="2"/>
      <c r="G48" s="2"/>
      <c r="H48" s="2"/>
      <c r="I48" s="2"/>
      <c r="J48" s="2"/>
    </row>
    <row r="49" spans="1:10">
      <c r="A49" s="1"/>
      <c r="B49" s="2"/>
      <c r="C49" s="2"/>
      <c r="D49" s="2"/>
      <c r="E49" s="2"/>
      <c r="F49" s="2"/>
      <c r="G49" s="2"/>
      <c r="H49" s="2"/>
      <c r="I49" s="2"/>
      <c r="J49" s="2"/>
    </row>
    <row r="50" spans="1:10">
      <c r="A50" s="1"/>
      <c r="B50" s="2"/>
      <c r="C50" s="2"/>
      <c r="D50" s="2"/>
      <c r="E50" s="2"/>
      <c r="F50" s="2"/>
      <c r="G50" s="2"/>
      <c r="H50" s="2"/>
      <c r="I50" s="2"/>
      <c r="J50" s="2"/>
    </row>
    <row r="51" spans="1:10">
      <c r="A51" s="1"/>
      <c r="B51" s="2"/>
      <c r="C51" s="2"/>
      <c r="D51" s="2"/>
      <c r="E51" s="2"/>
      <c r="F51" s="2"/>
      <c r="G51" s="2"/>
      <c r="H51" s="2"/>
      <c r="I51" s="2"/>
      <c r="J51" s="2"/>
    </row>
    <row r="52" spans="1:10" ht="20.100000000000001" customHeight="1">
      <c r="A52" s="1"/>
      <c r="B52" s="2"/>
      <c r="C52" s="2"/>
      <c r="D52" s="2"/>
      <c r="E52" s="2"/>
      <c r="F52" s="2"/>
      <c r="G52" s="2"/>
      <c r="H52" s="2"/>
      <c r="I52" s="2"/>
      <c r="J52" s="2"/>
    </row>
    <row r="53" spans="1:10" ht="20.100000000000001" customHeight="1">
      <c r="A53" s="1"/>
      <c r="B53" s="2"/>
      <c r="C53" s="2"/>
      <c r="D53" s="2"/>
      <c r="E53" s="2"/>
      <c r="F53" s="2"/>
      <c r="G53" s="2"/>
      <c r="H53" s="2"/>
      <c r="I53" s="2"/>
      <c r="J53" s="2"/>
    </row>
    <row r="54" spans="1:10">
      <c r="A54" s="1"/>
      <c r="B54" s="2"/>
      <c r="C54" s="2"/>
      <c r="D54" s="2"/>
      <c r="E54" s="2"/>
      <c r="F54" s="2"/>
      <c r="G54" s="2"/>
      <c r="H54" s="2"/>
      <c r="I54" s="2"/>
      <c r="J54" s="2"/>
    </row>
    <row r="55" spans="1:10" ht="20.100000000000001" customHeight="1">
      <c r="A55" s="1"/>
      <c r="B55" s="2"/>
      <c r="C55" s="2"/>
      <c r="D55" s="2"/>
      <c r="E55" s="2"/>
      <c r="F55" s="2"/>
      <c r="G55" s="2"/>
      <c r="H55" s="2"/>
      <c r="I55" s="2"/>
      <c r="J55" s="2"/>
    </row>
    <row r="56" spans="1:10" ht="20.100000000000001" customHeight="1">
      <c r="A56" s="1"/>
      <c r="B56" s="2"/>
      <c r="C56" s="2"/>
      <c r="D56" s="2"/>
      <c r="E56" s="2"/>
      <c r="F56" s="2"/>
      <c r="G56" s="2"/>
      <c r="H56" s="2"/>
      <c r="I56" s="2"/>
      <c r="J56" s="2"/>
    </row>
    <row r="57" spans="1:10" ht="20.100000000000001" customHeight="1">
      <c r="A57" s="1"/>
      <c r="B57" s="2"/>
      <c r="C57" s="2"/>
      <c r="D57" s="2"/>
      <c r="E57" s="2"/>
      <c r="F57" s="2"/>
      <c r="G57" s="2"/>
      <c r="H57" s="2"/>
      <c r="I57" s="2"/>
      <c r="J57" s="2"/>
    </row>
    <row r="58" spans="1:10" ht="20.100000000000001" customHeight="1">
      <c r="A58" s="1"/>
      <c r="B58" s="2"/>
      <c r="C58" s="2"/>
      <c r="D58" s="2"/>
      <c r="E58" s="2"/>
      <c r="F58" s="2"/>
      <c r="G58" s="2"/>
      <c r="H58" s="2"/>
      <c r="I58" s="2"/>
      <c r="J58" s="2"/>
    </row>
    <row r="59" spans="1:10" ht="20.100000000000001" customHeight="1">
      <c r="A59" s="1"/>
      <c r="B59" s="2"/>
      <c r="C59" s="2"/>
      <c r="D59" s="2"/>
      <c r="E59" s="2"/>
      <c r="F59" s="2"/>
      <c r="G59" s="2"/>
      <c r="H59" s="2"/>
      <c r="I59" s="2"/>
      <c r="J59" s="2"/>
    </row>
    <row r="60" spans="1:10" ht="20.100000000000001" customHeight="1">
      <c r="A60" s="1"/>
      <c r="B60" s="2"/>
      <c r="C60" s="2"/>
      <c r="D60" s="2"/>
      <c r="E60" s="2"/>
      <c r="F60" s="2"/>
      <c r="G60" s="2"/>
      <c r="H60" s="2"/>
      <c r="I60" s="2"/>
      <c r="J60" s="2"/>
    </row>
    <row r="61" spans="1:10">
      <c r="A61" s="1"/>
      <c r="B61" s="2"/>
      <c r="C61" s="2"/>
      <c r="D61" s="2"/>
      <c r="E61" s="2"/>
      <c r="F61" s="2"/>
      <c r="G61" s="2"/>
      <c r="H61" s="2"/>
      <c r="I61" s="2"/>
      <c r="J61" s="2"/>
    </row>
    <row r="62" spans="1:10" ht="20.100000000000001" customHeight="1">
      <c r="A62" s="1"/>
      <c r="B62" s="2"/>
      <c r="C62" s="2"/>
      <c r="D62" s="2"/>
      <c r="E62" s="2"/>
      <c r="F62" s="2"/>
      <c r="G62" s="2"/>
      <c r="H62" s="2"/>
      <c r="I62" s="2"/>
      <c r="J62" s="2"/>
    </row>
    <row r="63" spans="1:10" ht="20.100000000000001" customHeight="1">
      <c r="A63" s="1"/>
      <c r="B63" s="2"/>
      <c r="C63" s="2"/>
      <c r="D63" s="2"/>
      <c r="E63" s="2"/>
      <c r="F63" s="2"/>
      <c r="G63" s="2"/>
      <c r="H63" s="2"/>
      <c r="I63" s="2"/>
      <c r="J63" s="2"/>
    </row>
    <row r="64" spans="1:10">
      <c r="A64" s="1"/>
      <c r="B64" s="2"/>
      <c r="C64" s="2"/>
      <c r="D64" s="2"/>
      <c r="E64" s="2"/>
      <c r="F64" s="2"/>
      <c r="G64" s="2"/>
      <c r="H64" s="2"/>
      <c r="I64" s="2"/>
      <c r="J64" s="2"/>
    </row>
    <row r="65" spans="1:10">
      <c r="A65" s="1"/>
      <c r="B65" s="2"/>
      <c r="C65" s="2"/>
      <c r="D65" s="2"/>
      <c r="E65" s="2"/>
      <c r="F65" s="2"/>
      <c r="G65" s="2"/>
      <c r="H65" s="2"/>
      <c r="I65" s="2"/>
      <c r="J65" s="2"/>
    </row>
    <row r="66" spans="1:10">
      <c r="A66" s="1"/>
      <c r="B66" s="2"/>
      <c r="C66" s="2"/>
      <c r="D66" s="2"/>
      <c r="E66" s="2"/>
      <c r="F66" s="2"/>
      <c r="G66" s="2"/>
      <c r="H66" s="2"/>
      <c r="I66" s="2"/>
      <c r="J66" s="2"/>
    </row>
    <row r="67" spans="1:10">
      <c r="A67" s="1"/>
      <c r="B67" s="2"/>
      <c r="C67" s="2"/>
      <c r="D67" s="2"/>
      <c r="E67" s="2"/>
      <c r="F67" s="2"/>
      <c r="G67" s="2"/>
      <c r="H67" s="2"/>
      <c r="I67" s="2"/>
      <c r="J67" s="2"/>
    </row>
    <row r="68" spans="1:10">
      <c r="A68" s="1"/>
      <c r="B68" s="2"/>
      <c r="C68" s="2"/>
      <c r="D68" s="2"/>
      <c r="E68" s="2"/>
      <c r="F68" s="2"/>
      <c r="G68" s="2"/>
      <c r="H68" s="2"/>
      <c r="I68" s="2"/>
      <c r="J68" s="2"/>
    </row>
    <row r="69" spans="1:10">
      <c r="A69" s="1"/>
      <c r="B69" s="2"/>
      <c r="C69" s="2"/>
      <c r="D69" s="2"/>
      <c r="E69" s="2"/>
      <c r="F69" s="2"/>
      <c r="G69" s="2"/>
      <c r="H69" s="2"/>
      <c r="I69" s="2"/>
      <c r="J69" s="2"/>
    </row>
    <row r="70" spans="1:10" ht="20.100000000000001" customHeight="1">
      <c r="A70" s="1"/>
      <c r="B70" s="2"/>
      <c r="C70" s="2"/>
      <c r="D70" s="2"/>
      <c r="E70" s="2"/>
      <c r="F70" s="2"/>
      <c r="G70" s="2"/>
      <c r="H70" s="2"/>
      <c r="I70" s="2"/>
      <c r="J70" s="2"/>
    </row>
    <row r="71" spans="1:10">
      <c r="A71" s="1"/>
      <c r="B71" s="2"/>
      <c r="C71" s="2"/>
      <c r="D71" s="2"/>
      <c r="E71" s="2"/>
      <c r="F71" s="2"/>
      <c r="G71" s="2"/>
      <c r="H71" s="2"/>
      <c r="I71" s="2"/>
      <c r="J71" s="2"/>
    </row>
    <row r="72" spans="1:10" ht="20.100000000000001" customHeight="1">
      <c r="A72" s="1"/>
      <c r="B72" s="2"/>
      <c r="C72" s="2"/>
      <c r="D72" s="2"/>
      <c r="E72" s="2"/>
      <c r="F72" s="2"/>
      <c r="G72" s="2"/>
      <c r="H72" s="2"/>
      <c r="I72" s="2"/>
      <c r="J72" s="2"/>
    </row>
    <row r="73" spans="1:10">
      <c r="A73" s="1"/>
      <c r="B73" s="2"/>
      <c r="C73" s="2"/>
      <c r="D73" s="2"/>
      <c r="E73" s="2"/>
      <c r="F73" s="2"/>
      <c r="G73" s="2"/>
      <c r="H73" s="2"/>
      <c r="I73" s="2"/>
      <c r="J73" s="2"/>
    </row>
    <row r="74" spans="1:10">
      <c r="A74" s="1"/>
      <c r="B74" s="2"/>
      <c r="C74" s="2"/>
      <c r="D74" s="2"/>
      <c r="E74" s="2"/>
      <c r="F74" s="2"/>
      <c r="G74" s="2"/>
      <c r="H74" s="2"/>
      <c r="I74" s="2"/>
      <c r="J74" s="2"/>
    </row>
    <row r="75" spans="1:10">
      <c r="A75" s="1"/>
      <c r="B75" s="2"/>
      <c r="C75" s="2"/>
      <c r="D75" s="2"/>
      <c r="E75" s="2"/>
      <c r="F75" s="2"/>
      <c r="G75" s="2"/>
      <c r="H75" s="2"/>
      <c r="I75" s="2"/>
      <c r="J75" s="2"/>
    </row>
    <row r="76" spans="1:10">
      <c r="A76" s="1"/>
      <c r="B76" s="2"/>
      <c r="C76" s="2"/>
      <c r="D76" s="2"/>
      <c r="E76" s="2"/>
      <c r="F76" s="2"/>
      <c r="G76" s="2"/>
      <c r="H76" s="2"/>
      <c r="I76" s="2"/>
      <c r="J76" s="2"/>
    </row>
    <row r="77" spans="1:10">
      <c r="A77" s="1"/>
      <c r="B77" s="2"/>
      <c r="C77" s="2"/>
      <c r="D77" s="2"/>
      <c r="E77" s="2"/>
      <c r="F77" s="2"/>
      <c r="G77" s="2"/>
      <c r="H77" s="2"/>
      <c r="I77" s="2"/>
      <c r="J77" s="2"/>
    </row>
    <row r="78" spans="1:10" ht="20.100000000000001" customHeight="1">
      <c r="A78" s="1"/>
      <c r="B78" s="2"/>
      <c r="C78" s="2"/>
      <c r="D78" s="2"/>
      <c r="E78" s="2"/>
      <c r="F78" s="2"/>
      <c r="G78" s="2"/>
      <c r="H78" s="2"/>
      <c r="I78" s="2"/>
      <c r="J78" s="2"/>
    </row>
    <row r="79" spans="1:10" ht="20.100000000000001" customHeight="1">
      <c r="A79" s="1"/>
      <c r="B79" s="2"/>
      <c r="C79" s="2"/>
      <c r="D79" s="2"/>
      <c r="E79" s="2"/>
      <c r="F79" s="2"/>
      <c r="G79" s="2"/>
      <c r="H79" s="2"/>
      <c r="I79" s="2"/>
      <c r="J79" s="2"/>
    </row>
    <row r="80" spans="1:10" ht="20.100000000000001" customHeight="1">
      <c r="A80" s="1"/>
      <c r="B80" s="2"/>
      <c r="C80" s="2"/>
      <c r="D80" s="2"/>
      <c r="E80" s="2"/>
      <c r="F80" s="2"/>
      <c r="G80" s="2"/>
      <c r="H80" s="2"/>
      <c r="I80" s="2"/>
      <c r="J80" s="2"/>
    </row>
    <row r="81" spans="1:10" ht="20.100000000000001" customHeight="1">
      <c r="A81" s="1"/>
      <c r="B81" s="2"/>
      <c r="C81" s="2"/>
      <c r="D81" s="2"/>
      <c r="E81" s="2"/>
      <c r="F81" s="2"/>
      <c r="G81" s="2"/>
      <c r="H81" s="2"/>
      <c r="I81" s="2"/>
      <c r="J81" s="2"/>
    </row>
    <row r="82" spans="1:10" ht="20.100000000000001" customHeight="1">
      <c r="A82" s="1"/>
      <c r="B82" s="2"/>
      <c r="C82" s="2"/>
      <c r="D82" s="2"/>
      <c r="E82" s="2"/>
      <c r="F82" s="2"/>
      <c r="G82" s="2"/>
      <c r="H82" s="2"/>
      <c r="I82" s="2"/>
      <c r="J82" s="2"/>
    </row>
    <row r="83" spans="1:10" ht="20.100000000000001" customHeight="1">
      <c r="A83" s="1"/>
      <c r="B83" s="2"/>
      <c r="C83" s="2"/>
      <c r="D83" s="2"/>
      <c r="E83" s="2"/>
      <c r="F83" s="2"/>
      <c r="G83" s="2"/>
      <c r="H83" s="2"/>
      <c r="I83" s="2"/>
      <c r="J83" s="2"/>
    </row>
    <row r="84" spans="1:10" ht="20.100000000000001" customHeight="1">
      <c r="A84" s="1"/>
      <c r="B84" s="2"/>
      <c r="C84" s="2"/>
      <c r="D84" s="2"/>
      <c r="E84" s="2"/>
      <c r="F84" s="2"/>
      <c r="G84" s="2"/>
      <c r="H84" s="2"/>
      <c r="I84" s="2"/>
      <c r="J84" s="2"/>
    </row>
    <row r="85" spans="1:10" ht="20.100000000000001" customHeight="1">
      <c r="A85" s="1"/>
      <c r="B85" s="2"/>
      <c r="C85" s="2"/>
      <c r="D85" s="2"/>
      <c r="E85" s="2"/>
      <c r="F85" s="2"/>
      <c r="G85" s="2"/>
      <c r="H85" s="2"/>
      <c r="I85" s="2"/>
      <c r="J85" s="2"/>
    </row>
    <row r="86" spans="1:10">
      <c r="A86" s="1"/>
      <c r="B86" s="2"/>
      <c r="C86" s="2"/>
      <c r="D86" s="2"/>
      <c r="E86" s="2"/>
      <c r="F86" s="2"/>
      <c r="G86" s="2"/>
      <c r="H86" s="2"/>
      <c r="I86" s="2"/>
      <c r="J86" s="2"/>
    </row>
    <row r="87" spans="1:10" ht="20.100000000000001" customHeight="1">
      <c r="A87" s="1"/>
      <c r="B87" s="2"/>
      <c r="C87" s="2"/>
      <c r="D87" s="2"/>
      <c r="E87" s="2"/>
      <c r="F87" s="2"/>
      <c r="G87" s="2"/>
      <c r="H87" s="2"/>
      <c r="I87" s="2"/>
      <c r="J87" s="2"/>
    </row>
    <row r="88" spans="1:10">
      <c r="A88" s="1"/>
      <c r="B88" s="2"/>
      <c r="C88" s="2"/>
      <c r="D88" s="2"/>
      <c r="E88" s="2"/>
      <c r="F88" s="2"/>
      <c r="G88" s="2"/>
      <c r="H88" s="2"/>
      <c r="I88" s="2"/>
      <c r="J88" s="2"/>
    </row>
    <row r="89" spans="1:10" ht="20.100000000000001" customHeight="1">
      <c r="A89" s="1"/>
      <c r="B89" s="2"/>
      <c r="C89" s="2"/>
      <c r="D89" s="2"/>
      <c r="E89" s="2"/>
      <c r="F89" s="2"/>
      <c r="G89" s="2"/>
      <c r="H89" s="2"/>
      <c r="I89" s="2"/>
      <c r="J89" s="2"/>
    </row>
    <row r="90" spans="1:10">
      <c r="A90" s="1"/>
      <c r="B90" s="2"/>
      <c r="C90" s="2"/>
      <c r="D90" s="2"/>
      <c r="E90" s="2"/>
      <c r="F90" s="2"/>
      <c r="G90" s="2"/>
      <c r="H90" s="2"/>
      <c r="I90" s="2"/>
      <c r="J90" s="2"/>
    </row>
    <row r="91" spans="1:10">
      <c r="A91" s="1"/>
      <c r="B91" s="2"/>
      <c r="C91" s="2"/>
      <c r="D91" s="2"/>
      <c r="E91" s="2"/>
      <c r="F91" s="2"/>
      <c r="G91" s="2"/>
      <c r="H91" s="2"/>
      <c r="I91" s="2"/>
      <c r="J91" s="2"/>
    </row>
    <row r="92" spans="1:10">
      <c r="A92" s="1"/>
      <c r="B92" s="2"/>
      <c r="C92" s="2"/>
      <c r="D92" s="2"/>
      <c r="E92" s="2"/>
      <c r="F92" s="2"/>
      <c r="G92" s="2"/>
      <c r="H92" s="2"/>
      <c r="I92" s="2"/>
      <c r="J92" s="2"/>
    </row>
    <row r="93" spans="1:10" ht="20.100000000000001" customHeight="1">
      <c r="A93" s="1"/>
      <c r="B93" s="2"/>
      <c r="C93" s="2"/>
      <c r="D93" s="2"/>
      <c r="E93" s="2"/>
      <c r="F93" s="2"/>
      <c r="G93" s="2"/>
      <c r="H93" s="2"/>
      <c r="I93" s="2"/>
      <c r="J93" s="2"/>
    </row>
    <row r="94" spans="1:10" ht="20.100000000000001" customHeight="1">
      <c r="A94" s="1"/>
      <c r="B94" s="2"/>
      <c r="C94" s="2"/>
      <c r="D94" s="2"/>
      <c r="E94" s="2"/>
      <c r="F94" s="2"/>
      <c r="G94" s="2"/>
      <c r="H94" s="2"/>
      <c r="I94" s="2"/>
      <c r="J94" s="2"/>
    </row>
    <row r="95" spans="1:10" ht="20.100000000000001" customHeight="1">
      <c r="A95" s="1"/>
      <c r="B95" s="2"/>
      <c r="C95" s="2"/>
      <c r="D95" s="2"/>
      <c r="E95" s="2"/>
      <c r="F95" s="2"/>
      <c r="G95" s="2"/>
      <c r="H95" s="2"/>
      <c r="I95" s="2"/>
      <c r="J95" s="2"/>
    </row>
    <row r="96" spans="1:10" ht="20.100000000000001" customHeight="1">
      <c r="A96" s="1"/>
      <c r="B96" s="2"/>
      <c r="C96" s="2"/>
      <c r="D96" s="2"/>
      <c r="E96" s="2"/>
      <c r="F96" s="2"/>
      <c r="G96" s="2"/>
      <c r="H96" s="2"/>
      <c r="I96" s="2"/>
      <c r="J96" s="2"/>
    </row>
    <row r="97" spans="1:10">
      <c r="A97" s="1"/>
      <c r="B97" s="2"/>
      <c r="C97" s="2"/>
      <c r="D97" s="2"/>
      <c r="E97" s="2"/>
      <c r="F97" s="2"/>
      <c r="G97" s="2"/>
      <c r="H97" s="2"/>
      <c r="I97" s="2"/>
      <c r="J97" s="2"/>
    </row>
    <row r="98" spans="1:10">
      <c r="A98" s="1"/>
      <c r="B98" s="2"/>
      <c r="C98" s="2"/>
      <c r="D98" s="2"/>
      <c r="E98" s="2"/>
      <c r="F98" s="2"/>
      <c r="G98" s="2"/>
      <c r="H98" s="2"/>
      <c r="I98" s="2"/>
      <c r="J98" s="2"/>
    </row>
    <row r="99" spans="1:10">
      <c r="A99" s="1"/>
      <c r="B99" s="2"/>
      <c r="C99" s="2"/>
      <c r="D99" s="2"/>
      <c r="E99" s="2"/>
      <c r="F99" s="2"/>
      <c r="G99" s="2"/>
      <c r="H99" s="2"/>
      <c r="I99" s="2"/>
      <c r="J99" s="2"/>
    </row>
    <row r="100" spans="1:10" ht="20.100000000000001" customHeight="1">
      <c r="A100" s="1"/>
      <c r="B100" s="2"/>
      <c r="C100" s="2"/>
      <c r="D100" s="2"/>
      <c r="E100" s="2"/>
      <c r="F100" s="2"/>
      <c r="G100" s="2"/>
      <c r="H100" s="2"/>
      <c r="I100" s="2"/>
      <c r="J100" s="2"/>
    </row>
    <row r="101" spans="1:10">
      <c r="A101" s="1"/>
      <c r="B101" s="2"/>
      <c r="C101" s="2"/>
      <c r="D101" s="2"/>
      <c r="E101" s="2"/>
      <c r="F101" s="2"/>
      <c r="G101" s="2"/>
      <c r="H101" s="2"/>
      <c r="I101" s="2"/>
      <c r="J101" s="2"/>
    </row>
    <row r="102" spans="1:10">
      <c r="A102" s="1"/>
      <c r="B102" s="2"/>
      <c r="C102" s="2"/>
      <c r="D102" s="2"/>
      <c r="E102" s="2"/>
      <c r="F102" s="2"/>
      <c r="G102" s="2"/>
      <c r="H102" s="2"/>
      <c r="I102" s="2"/>
      <c r="J102" s="2"/>
    </row>
    <row r="103" spans="1:10">
      <c r="A103" s="1"/>
      <c r="B103" s="2"/>
      <c r="C103" s="2"/>
      <c r="D103" s="2"/>
      <c r="E103" s="2"/>
      <c r="F103" s="2"/>
      <c r="G103" s="2"/>
      <c r="H103" s="2"/>
      <c r="I103" s="2"/>
      <c r="J103" s="2"/>
    </row>
    <row r="104" spans="1:10" ht="20.100000000000001" customHeight="1">
      <c r="A104" s="1"/>
      <c r="B104" s="2"/>
      <c r="C104" s="2"/>
      <c r="D104" s="2"/>
      <c r="E104" s="2"/>
      <c r="F104" s="2"/>
      <c r="G104" s="2"/>
      <c r="H104" s="2"/>
      <c r="I104" s="2"/>
      <c r="J104" s="2"/>
    </row>
    <row r="105" spans="1:10" ht="20.100000000000001" customHeight="1">
      <c r="A105" s="1"/>
      <c r="B105" s="2"/>
      <c r="C105" s="2"/>
      <c r="D105" s="2"/>
      <c r="E105" s="2"/>
      <c r="F105" s="2"/>
      <c r="G105" s="2"/>
      <c r="H105" s="2"/>
      <c r="I105" s="2"/>
      <c r="J105" s="2"/>
    </row>
    <row r="106" spans="1:10">
      <c r="A106" s="1"/>
      <c r="B106" s="2"/>
      <c r="C106" s="2"/>
      <c r="D106" s="2"/>
      <c r="E106" s="2"/>
      <c r="F106" s="2"/>
      <c r="G106" s="2"/>
      <c r="H106" s="2"/>
      <c r="I106" s="2"/>
      <c r="J106" s="2"/>
    </row>
    <row r="107" spans="1:10">
      <c r="A107" s="1"/>
      <c r="B107" s="2"/>
      <c r="C107" s="2"/>
      <c r="D107" s="2"/>
      <c r="E107" s="2"/>
      <c r="F107" s="2"/>
      <c r="G107" s="2"/>
      <c r="H107" s="2"/>
      <c r="I107" s="2"/>
      <c r="J107" s="2"/>
    </row>
    <row r="108" spans="1:10">
      <c r="A108" s="1"/>
      <c r="B108" s="2"/>
      <c r="C108" s="2"/>
      <c r="D108" s="2"/>
      <c r="E108" s="2"/>
      <c r="F108" s="2"/>
      <c r="G108" s="2"/>
      <c r="H108" s="2"/>
      <c r="I108" s="2"/>
      <c r="J108" s="2"/>
    </row>
    <row r="109" spans="1:10">
      <c r="A109" s="1"/>
      <c r="B109" s="2"/>
      <c r="C109" s="2"/>
      <c r="D109" s="2"/>
      <c r="E109" s="2"/>
      <c r="F109" s="2"/>
      <c r="G109" s="2"/>
      <c r="H109" s="2"/>
      <c r="I109" s="2"/>
      <c r="J109" s="2"/>
    </row>
    <row r="110" spans="1:10">
      <c r="A110" s="1"/>
      <c r="B110" s="2"/>
      <c r="C110" s="2"/>
      <c r="D110" s="2"/>
      <c r="E110" s="2"/>
      <c r="F110" s="2"/>
      <c r="G110" s="2"/>
      <c r="H110" s="2"/>
      <c r="I110" s="2"/>
      <c r="J110" s="2"/>
    </row>
    <row r="111" spans="1:10">
      <c r="A111" s="1"/>
      <c r="B111" s="2"/>
      <c r="C111" s="2"/>
      <c r="D111" s="2"/>
      <c r="E111" s="2"/>
      <c r="F111" s="2"/>
      <c r="G111" s="2"/>
      <c r="H111" s="2"/>
      <c r="I111" s="2"/>
      <c r="J111" s="2"/>
    </row>
    <row r="112" spans="1:10" ht="20.100000000000001" customHeight="1">
      <c r="A112" s="1"/>
      <c r="B112" s="2"/>
      <c r="C112" s="2"/>
      <c r="D112" s="2"/>
      <c r="E112" s="2"/>
      <c r="F112" s="2"/>
      <c r="G112" s="2"/>
      <c r="H112" s="2"/>
      <c r="I112" s="2"/>
      <c r="J112" s="2"/>
    </row>
    <row r="113" spans="1:10" ht="20.100000000000001" customHeight="1">
      <c r="A113" s="1"/>
      <c r="B113" s="2"/>
      <c r="C113" s="2"/>
      <c r="D113" s="2"/>
      <c r="E113" s="2"/>
      <c r="F113" s="2"/>
      <c r="G113" s="2"/>
      <c r="H113" s="2"/>
      <c r="I113" s="2"/>
      <c r="J113" s="2"/>
    </row>
    <row r="114" spans="1:10" ht="20.100000000000001" customHeight="1">
      <c r="A114" s="1"/>
      <c r="B114" s="2"/>
      <c r="C114" s="2"/>
      <c r="D114" s="2"/>
      <c r="E114" s="2"/>
      <c r="F114" s="2"/>
      <c r="G114" s="2"/>
      <c r="H114" s="2"/>
      <c r="I114" s="2"/>
      <c r="J114" s="2"/>
    </row>
    <row r="115" spans="1:10" ht="20.100000000000001" customHeight="1">
      <c r="A115" s="1"/>
      <c r="B115" s="2"/>
      <c r="C115" s="2"/>
      <c r="D115" s="2"/>
      <c r="E115" s="2"/>
      <c r="F115" s="2"/>
      <c r="G115" s="2"/>
      <c r="H115" s="2"/>
      <c r="I115" s="2"/>
      <c r="J115" s="2"/>
    </row>
    <row r="116" spans="1:10">
      <c r="A116" s="1"/>
      <c r="B116" s="2"/>
      <c r="C116" s="2"/>
      <c r="D116" s="2"/>
      <c r="E116" s="2"/>
      <c r="F116" s="2"/>
      <c r="G116" s="2"/>
      <c r="H116" s="2"/>
      <c r="I116" s="2"/>
      <c r="J116" s="2"/>
    </row>
    <row r="117" spans="1:10" ht="20.100000000000001" customHeight="1">
      <c r="A117" s="1"/>
      <c r="B117" s="2"/>
      <c r="C117" s="2"/>
      <c r="D117" s="2"/>
      <c r="E117" s="2"/>
      <c r="F117" s="2"/>
      <c r="G117" s="2"/>
      <c r="H117" s="2"/>
      <c r="I117" s="2"/>
      <c r="J117" s="2"/>
    </row>
    <row r="118" spans="1:10" ht="20.100000000000001" customHeight="1">
      <c r="A118" s="1"/>
      <c r="B118" s="2"/>
      <c r="C118" s="2"/>
      <c r="D118" s="2"/>
      <c r="E118" s="2"/>
      <c r="F118" s="2"/>
      <c r="G118" s="2"/>
      <c r="H118" s="2"/>
      <c r="I118" s="2"/>
      <c r="J118" s="2"/>
    </row>
    <row r="119" spans="1:10" ht="20.100000000000001" customHeight="1">
      <c r="A119" s="1"/>
      <c r="B119" s="2"/>
      <c r="C119" s="2"/>
      <c r="D119" s="2"/>
      <c r="E119" s="2"/>
      <c r="F119" s="2"/>
      <c r="G119" s="2"/>
      <c r="H119" s="2"/>
      <c r="I119" s="2"/>
      <c r="J119" s="2"/>
    </row>
    <row r="120" spans="1:10" ht="20.100000000000001" customHeight="1">
      <c r="A120" s="1"/>
      <c r="B120" s="2"/>
      <c r="C120" s="2"/>
      <c r="D120" s="2"/>
      <c r="E120" s="2"/>
      <c r="F120" s="2"/>
      <c r="G120" s="2"/>
      <c r="H120" s="2"/>
      <c r="I120" s="2"/>
      <c r="J120" s="2"/>
    </row>
    <row r="121" spans="1:10" ht="20.100000000000001" customHeight="1">
      <c r="A121" s="1"/>
      <c r="B121" s="2"/>
      <c r="C121" s="2"/>
      <c r="D121" s="2"/>
      <c r="E121" s="2"/>
      <c r="F121" s="2"/>
      <c r="G121" s="2"/>
      <c r="H121" s="2"/>
      <c r="I121" s="2"/>
      <c r="J121" s="2"/>
    </row>
    <row r="122" spans="1:10" ht="20.100000000000001" customHeight="1">
      <c r="A122" s="1"/>
      <c r="B122" s="2"/>
      <c r="C122" s="2"/>
      <c r="D122" s="2"/>
      <c r="E122" s="2"/>
      <c r="F122" s="2"/>
      <c r="G122" s="2"/>
      <c r="H122" s="2"/>
      <c r="I122" s="2"/>
      <c r="J122" s="2"/>
    </row>
    <row r="123" spans="1:10" ht="20.100000000000001" customHeight="1">
      <c r="A123" s="1"/>
      <c r="B123" s="2"/>
      <c r="C123" s="2"/>
      <c r="D123" s="2"/>
      <c r="E123" s="2"/>
      <c r="F123" s="2"/>
      <c r="G123" s="2"/>
      <c r="H123" s="2"/>
      <c r="I123" s="2"/>
      <c r="J123" s="2"/>
    </row>
    <row r="124" spans="1:10" ht="20.100000000000001" customHeight="1">
      <c r="A124" s="1"/>
      <c r="B124" s="2"/>
      <c r="C124" s="2"/>
      <c r="D124" s="2"/>
      <c r="E124" s="2"/>
      <c r="F124" s="2"/>
      <c r="G124" s="2"/>
      <c r="H124" s="2"/>
      <c r="I124" s="2"/>
      <c r="J124" s="2"/>
    </row>
    <row r="125" spans="1:10">
      <c r="A125" s="1"/>
      <c r="B125" s="2"/>
      <c r="C125" s="2"/>
      <c r="D125" s="2"/>
      <c r="E125" s="2"/>
      <c r="F125" s="2"/>
      <c r="G125" s="2"/>
      <c r="H125" s="2"/>
      <c r="I125" s="2"/>
      <c r="J125" s="2"/>
    </row>
    <row r="126" spans="1:10" ht="20.100000000000001" customHeight="1">
      <c r="A126" s="1"/>
      <c r="B126" s="2"/>
      <c r="C126" s="2"/>
      <c r="D126" s="2"/>
      <c r="E126" s="2"/>
      <c r="F126" s="2"/>
      <c r="G126" s="2"/>
      <c r="H126" s="2"/>
      <c r="I126" s="2"/>
      <c r="J126" s="2"/>
    </row>
    <row r="127" spans="1:10">
      <c r="A127" s="1"/>
      <c r="B127" s="2"/>
      <c r="C127" s="2"/>
      <c r="D127" s="2"/>
      <c r="E127" s="2"/>
      <c r="F127" s="2"/>
      <c r="G127" s="2"/>
      <c r="H127" s="2"/>
      <c r="I127" s="2"/>
      <c r="J127" s="2"/>
    </row>
    <row r="128" spans="1:10">
      <c r="A128" s="1"/>
      <c r="B128" s="2"/>
      <c r="C128" s="2"/>
      <c r="D128" s="2"/>
      <c r="E128" s="2"/>
      <c r="F128" s="2"/>
      <c r="G128" s="2"/>
      <c r="H128" s="2"/>
      <c r="I128" s="2"/>
      <c r="J128" s="2"/>
    </row>
    <row r="129" spans="1:1">
      <c r="A129" s="1"/>
    </row>
    <row r="130" spans="1:1">
      <c r="A130" s="1"/>
    </row>
    <row r="131" spans="1:1">
      <c r="A131" s="1"/>
    </row>
    <row r="132" spans="1:1">
      <c r="A132" s="1"/>
    </row>
    <row r="133" spans="1:1">
      <c r="A133" s="1"/>
    </row>
    <row r="134" spans="1:1">
      <c r="A134" s="1"/>
    </row>
    <row r="135" spans="1:1">
      <c r="A135" s="1"/>
    </row>
    <row r="136" spans="1:1">
      <c r="A136" s="1"/>
    </row>
    <row r="137" spans="1:1">
      <c r="A137" s="1"/>
    </row>
    <row r="138" spans="1:1">
      <c r="A138" s="1"/>
    </row>
    <row r="139" spans="1:1">
      <c r="A139" s="1"/>
    </row>
    <row r="140" spans="1:1">
      <c r="A140" s="1"/>
    </row>
    <row r="141" spans="1:1">
      <c r="A141" s="1"/>
    </row>
    <row r="142" spans="1:1">
      <c r="A142" s="1"/>
    </row>
    <row r="143" spans="1:1">
      <c r="A143" s="1"/>
    </row>
    <row r="144" spans="1:1">
      <c r="A144" s="1"/>
    </row>
    <row r="145" spans="1:1">
      <c r="A145" s="1"/>
    </row>
    <row r="146" spans="1:1">
      <c r="A146" s="1"/>
    </row>
    <row r="147" spans="1:1">
      <c r="A147" s="1"/>
    </row>
    <row r="148" spans="1:1">
      <c r="A148" s="1"/>
    </row>
    <row r="149" spans="1:1">
      <c r="A149" s="1"/>
    </row>
    <row r="150" spans="1:1">
      <c r="A150" s="1"/>
    </row>
    <row r="151" spans="1:1">
      <c r="A151" s="1"/>
    </row>
    <row r="152" spans="1:1">
      <c r="A152" s="1"/>
    </row>
    <row r="153" spans="1:1">
      <c r="A153" s="1"/>
    </row>
    <row r="154" spans="1:1">
      <c r="A154" s="1"/>
    </row>
    <row r="155" spans="1:1">
      <c r="A155" s="1"/>
    </row>
  </sheetData>
  <autoFilter ref="B6:B155"/>
  <customSheetViews>
    <customSheetView guid="{CD481555-6D06-49CD-9625-98C90CC09C9A}" showAutoFilter="1">
      <selection activeCell="C52" sqref="C52:J52"/>
      <pageMargins left="0.7" right="0.7" top="0.75" bottom="0.75" header="0.3" footer="0.3"/>
      <autoFilter ref="B6:B155"/>
    </customSheetView>
    <customSheetView guid="{9EC6AF21-4B8E-44E3-AF29-8895353139B2}" showAutoFilter="1">
      <pane ySplit="6" topLeftCell="A7" activePane="bottomLeft" state="frozen"/>
      <selection pane="bottomLeft" activeCell="C52" sqref="C52:J52"/>
      <pageMargins left="0.7" right="0.7" top="0.75" bottom="0.75" header="0.3" footer="0.3"/>
      <autoFilter ref="B6:B155"/>
    </customSheetView>
    <customSheetView guid="{4A6D03CA-35D0-42B2-8E76-6C991766DE68}" showAutoFilter="1">
      <pane ySplit="5" topLeftCell="A7" activePane="bottomLeft" state="frozen"/>
      <selection pane="bottomLeft" activeCell="C52" sqref="C52:J52"/>
      <pageMargins left="0.7" right="0.7" top="0.75" bottom="0.75" header="0.3" footer="0.3"/>
      <autoFilter ref="B6:B155"/>
    </customSheetView>
    <customSheetView guid="{94FC66D5-BF29-4BE8-974C-C93BA07E9FE3}" showAutoFilter="1">
      <pane ySplit="6" topLeftCell="A7" activePane="bottomLeft" state="frozen"/>
      <selection pane="bottomLeft" activeCell="C52" sqref="C52:J52"/>
      <pageMargins left="0.7" right="0.7" top="0.75" bottom="0.75" header="0.3" footer="0.3"/>
      <autoFilter ref="B6:B155"/>
    </customSheetView>
  </customSheetViews>
  <mergeCells count="19">
    <mergeCell ref="G4:H4"/>
    <mergeCell ref="I4:J4"/>
    <mergeCell ref="C7:J7"/>
    <mergeCell ref="C9:J9"/>
    <mergeCell ref="C11:J11"/>
    <mergeCell ref="A1:K1"/>
    <mergeCell ref="A2:B2"/>
    <mergeCell ref="C2:F2"/>
    <mergeCell ref="G2:H2"/>
    <mergeCell ref="I2:J2"/>
    <mergeCell ref="A3:B3"/>
    <mergeCell ref="C3:F3"/>
    <mergeCell ref="A5:B5"/>
    <mergeCell ref="C5:F5"/>
    <mergeCell ref="G5:J5"/>
    <mergeCell ref="G3:H3"/>
    <mergeCell ref="I3:J3"/>
    <mergeCell ref="A4:B4"/>
    <mergeCell ref="C4:F4"/>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theme="0"/>
  </sheetPr>
  <dimension ref="A1:XFA608"/>
  <sheetViews>
    <sheetView tabSelected="1" zoomScale="90" zoomScaleNormal="90" workbookViewId="0">
      <pane ySplit="6" topLeftCell="A457" activePane="bottomLeft" state="frozen"/>
      <selection pane="bottomLeft" activeCell="L466" sqref="L466"/>
    </sheetView>
  </sheetViews>
  <sheetFormatPr defaultRowHeight="15.75"/>
  <cols>
    <col min="1" max="1" width="12" style="8" customWidth="1"/>
    <col min="2" max="2" width="13" style="7" customWidth="1"/>
    <col min="3" max="10" width="13.140625" style="7" customWidth="1"/>
    <col min="11" max="11" width="13.140625" style="3365" customWidth="1"/>
    <col min="12" max="12" width="48.140625" style="20" customWidth="1"/>
    <col min="13" max="16384" width="9.140625" style="17"/>
  </cols>
  <sheetData>
    <row r="1" spans="1:12" s="16" customFormat="1" ht="30.75" customHeight="1" thickTop="1">
      <c r="A1" s="5073" t="s">
        <v>6188</v>
      </c>
      <c r="B1" s="5074"/>
      <c r="C1" s="5074"/>
      <c r="D1" s="5074"/>
      <c r="E1" s="5074"/>
      <c r="F1" s="5074"/>
      <c r="G1" s="5074"/>
      <c r="H1" s="5074"/>
      <c r="I1" s="5074"/>
      <c r="J1" s="5074"/>
      <c r="K1" s="5074"/>
      <c r="L1" s="5075"/>
    </row>
    <row r="2" spans="1:12" ht="20.25" customHeight="1">
      <c r="A2" s="4845" t="s">
        <v>215</v>
      </c>
      <c r="B2" s="4846"/>
      <c r="C2" s="4630">
        <f>+(25+125+81)*25</f>
        <v>5775</v>
      </c>
      <c r="D2" s="4631"/>
      <c r="E2" s="4631"/>
      <c r="F2" s="4632"/>
      <c r="G2" s="4374" t="s">
        <v>6403</v>
      </c>
      <c r="H2" s="4375"/>
      <c r="I2" s="5093" t="s">
        <v>216</v>
      </c>
      <c r="J2" s="5094"/>
      <c r="K2" s="5148" t="s">
        <v>5394</v>
      </c>
      <c r="L2" s="5238"/>
    </row>
    <row r="3" spans="1:12" ht="20.25" customHeight="1">
      <c r="A3" s="4845" t="s">
        <v>217</v>
      </c>
      <c r="B3" s="4846"/>
      <c r="C3" s="4630" t="s">
        <v>236</v>
      </c>
      <c r="D3" s="4631"/>
      <c r="E3" s="4631"/>
      <c r="F3" s="4632"/>
      <c r="G3" s="3735"/>
      <c r="H3" s="3736"/>
      <c r="I3" s="5093" t="s">
        <v>218</v>
      </c>
      <c r="J3" s="5094"/>
      <c r="K3" s="5148" t="s">
        <v>252</v>
      </c>
      <c r="L3" s="5238"/>
    </row>
    <row r="4" spans="1:12" ht="20.25" customHeight="1">
      <c r="A4" s="4845" t="s">
        <v>219</v>
      </c>
      <c r="B4" s="4846"/>
      <c r="C4" s="4630" t="s">
        <v>4755</v>
      </c>
      <c r="D4" s="4631"/>
      <c r="E4" s="4631"/>
      <c r="F4" s="4632"/>
      <c r="G4" s="3735"/>
      <c r="H4" s="3736"/>
      <c r="I4" s="5093" t="s">
        <v>220</v>
      </c>
      <c r="J4" s="5094"/>
      <c r="K4" s="5148" t="s">
        <v>5571</v>
      </c>
      <c r="L4" s="5238"/>
    </row>
    <row r="5" spans="1:12" ht="110.25" customHeight="1" thickBot="1">
      <c r="A5" s="5086" t="s">
        <v>221</v>
      </c>
      <c r="B5" s="5087"/>
      <c r="C5" s="5188" t="s">
        <v>6903</v>
      </c>
      <c r="D5" s="5192"/>
      <c r="E5" s="5192"/>
      <c r="F5" s="5193"/>
      <c r="G5" s="5374" t="s">
        <v>6187</v>
      </c>
      <c r="H5" s="5375"/>
      <c r="I5" s="5093" t="s">
        <v>325</v>
      </c>
      <c r="J5" s="5094"/>
      <c r="K5" s="5342" t="s">
        <v>6900</v>
      </c>
      <c r="L5" s="5343"/>
    </row>
    <row r="6" spans="1:12" s="16" customFormat="1" ht="33.75" customHeight="1" thickTop="1" thickBot="1">
      <c r="A6" s="33" t="s">
        <v>1</v>
      </c>
      <c r="B6" s="34" t="s">
        <v>0</v>
      </c>
      <c r="C6" s="34" t="s">
        <v>2</v>
      </c>
      <c r="D6" s="34" t="s">
        <v>3</v>
      </c>
      <c r="E6" s="34" t="s">
        <v>4</v>
      </c>
      <c r="F6" s="34" t="s">
        <v>5</v>
      </c>
      <c r="G6" s="34" t="s">
        <v>6</v>
      </c>
      <c r="H6" s="34" t="s">
        <v>7</v>
      </c>
      <c r="I6" s="34" t="s">
        <v>8</v>
      </c>
      <c r="J6" s="34" t="s">
        <v>9</v>
      </c>
      <c r="K6" s="3555" t="s">
        <v>6286</v>
      </c>
      <c r="L6" s="35" t="s">
        <v>10</v>
      </c>
    </row>
    <row r="7" spans="1:12" ht="27.75" customHeight="1" thickTop="1">
      <c r="A7" s="1">
        <v>40615</v>
      </c>
      <c r="B7" s="2" t="s">
        <v>143</v>
      </c>
      <c r="C7" s="2"/>
      <c r="D7" s="2"/>
      <c r="E7" s="2"/>
      <c r="F7" s="2"/>
      <c r="G7" s="2"/>
      <c r="H7" s="2"/>
      <c r="I7" s="2"/>
      <c r="J7" s="2"/>
      <c r="K7" s="3348"/>
      <c r="L7" s="20" t="s">
        <v>40</v>
      </c>
    </row>
    <row r="8" spans="1:12" ht="60.75" customHeight="1">
      <c r="A8" s="1">
        <v>40649</v>
      </c>
      <c r="B8" s="2" t="s">
        <v>12</v>
      </c>
      <c r="C8" s="5020" t="s">
        <v>106</v>
      </c>
      <c r="D8" s="5020"/>
      <c r="E8" s="5020"/>
      <c r="F8" s="5020"/>
      <c r="G8" s="5020"/>
      <c r="H8" s="5020"/>
      <c r="I8" s="5020"/>
      <c r="J8" s="5020"/>
      <c r="K8" s="3573" t="s">
        <v>4049</v>
      </c>
      <c r="L8" s="3574" t="s">
        <v>4049</v>
      </c>
    </row>
    <row r="9" spans="1:12" ht="43.5" customHeight="1">
      <c r="A9" s="1">
        <v>40661</v>
      </c>
      <c r="B9" s="2" t="s">
        <v>15</v>
      </c>
      <c r="C9" s="5020" t="s">
        <v>107</v>
      </c>
      <c r="D9" s="5020"/>
      <c r="E9" s="5020"/>
      <c r="F9" s="5020"/>
      <c r="G9" s="5020"/>
      <c r="H9" s="5020"/>
      <c r="I9" s="5020"/>
      <c r="J9" s="5020"/>
      <c r="K9" s="3298"/>
    </row>
    <row r="10" spans="1:12" ht="89.25" customHeight="1">
      <c r="A10" s="1">
        <v>40669</v>
      </c>
      <c r="B10" s="2" t="s">
        <v>11</v>
      </c>
      <c r="C10" s="5020" t="s">
        <v>6328</v>
      </c>
      <c r="D10" s="5020"/>
      <c r="E10" s="5020"/>
      <c r="F10" s="5020"/>
      <c r="G10" s="5020"/>
      <c r="H10" s="5020"/>
      <c r="I10" s="5020"/>
      <c r="J10" s="5020"/>
      <c r="K10" s="3573" t="s">
        <v>6329</v>
      </c>
      <c r="L10" s="3574" t="s">
        <v>6329</v>
      </c>
    </row>
    <row r="11" spans="1:12" ht="31.5" customHeight="1">
      <c r="A11" s="1">
        <v>40671</v>
      </c>
      <c r="B11" s="2" t="s">
        <v>15</v>
      </c>
      <c r="C11" s="5020" t="s">
        <v>52</v>
      </c>
      <c r="D11" s="5020"/>
      <c r="E11" s="5020"/>
      <c r="F11" s="5020"/>
      <c r="G11" s="5020"/>
      <c r="H11" s="5020"/>
      <c r="I11" s="5020"/>
      <c r="J11" s="5020"/>
      <c r="K11" s="3298"/>
    </row>
    <row r="12" spans="1:12" ht="18.75" customHeight="1">
      <c r="A12" s="1">
        <v>40672</v>
      </c>
      <c r="B12" s="2" t="s">
        <v>12</v>
      </c>
      <c r="C12" s="5020" t="s">
        <v>53</v>
      </c>
      <c r="D12" s="5020"/>
      <c r="E12" s="5020"/>
      <c r="F12" s="5020"/>
      <c r="G12" s="5020"/>
      <c r="H12" s="5020"/>
      <c r="I12" s="5020"/>
      <c r="J12" s="5020"/>
      <c r="K12" s="3298"/>
    </row>
    <row r="13" spans="1:12" ht="31.5" customHeight="1">
      <c r="A13" s="1">
        <v>40677</v>
      </c>
      <c r="B13" s="2" t="s">
        <v>12</v>
      </c>
      <c r="C13" s="5020" t="s">
        <v>57</v>
      </c>
      <c r="D13" s="5020"/>
      <c r="E13" s="5020"/>
      <c r="F13" s="5020"/>
      <c r="G13" s="5020"/>
      <c r="H13" s="5020"/>
      <c r="I13" s="5020"/>
      <c r="J13" s="5020"/>
      <c r="K13" s="3298"/>
    </row>
    <row r="14" spans="1:12" ht="20.100000000000001" customHeight="1">
      <c r="A14" s="5295">
        <v>40680</v>
      </c>
      <c r="B14" s="5" t="s">
        <v>16</v>
      </c>
      <c r="C14" s="9">
        <v>60</v>
      </c>
      <c r="D14" s="9">
        <v>59</v>
      </c>
      <c r="E14" s="9">
        <v>2</v>
      </c>
      <c r="F14" s="9">
        <v>7.8</v>
      </c>
      <c r="G14" s="9">
        <v>145</v>
      </c>
      <c r="H14" s="5"/>
      <c r="I14" s="5"/>
      <c r="J14" s="5"/>
      <c r="K14" s="3381"/>
      <c r="L14" s="980" t="s">
        <v>93</v>
      </c>
    </row>
    <row r="15" spans="1:12" ht="20.100000000000001" customHeight="1">
      <c r="A15" s="5295"/>
      <c r="B15" s="2" t="s">
        <v>143</v>
      </c>
      <c r="C15" s="2"/>
      <c r="D15" s="2"/>
      <c r="E15" s="2"/>
      <c r="F15" s="2"/>
      <c r="G15" s="2"/>
      <c r="H15" s="2"/>
      <c r="I15" s="2"/>
      <c r="J15" s="2"/>
      <c r="K15" s="3348"/>
      <c r="L15" s="20" t="s">
        <v>54</v>
      </c>
    </row>
    <row r="16" spans="1:12" ht="20.100000000000001" customHeight="1">
      <c r="A16" s="5295">
        <v>40683</v>
      </c>
      <c r="B16" s="2" t="s">
        <v>16</v>
      </c>
      <c r="C16" s="3">
        <v>105</v>
      </c>
      <c r="D16" s="3">
        <v>103</v>
      </c>
      <c r="E16" s="3">
        <v>2</v>
      </c>
      <c r="F16" s="3"/>
      <c r="G16" s="3">
        <v>127</v>
      </c>
      <c r="H16" s="3"/>
      <c r="I16" s="3"/>
      <c r="J16" s="3"/>
      <c r="K16" s="3295"/>
      <c r="L16" s="20" t="s">
        <v>94</v>
      </c>
    </row>
    <row r="17" spans="1:12" ht="20.100000000000001" customHeight="1">
      <c r="A17" s="5295"/>
      <c r="B17" s="2" t="s">
        <v>143</v>
      </c>
      <c r="C17" s="3"/>
      <c r="D17" s="3"/>
      <c r="E17" s="3"/>
      <c r="F17" s="3"/>
      <c r="G17" s="3"/>
      <c r="H17" s="3"/>
      <c r="I17" s="3"/>
      <c r="J17" s="3"/>
      <c r="K17" s="3295"/>
      <c r="L17" s="20" t="s">
        <v>56</v>
      </c>
    </row>
    <row r="18" spans="1:12" ht="30" customHeight="1">
      <c r="A18" s="1">
        <v>40702</v>
      </c>
      <c r="B18" s="2" t="s">
        <v>15</v>
      </c>
      <c r="C18" s="5020" t="s">
        <v>62</v>
      </c>
      <c r="D18" s="5020"/>
      <c r="E18" s="5020"/>
      <c r="F18" s="5020"/>
      <c r="G18" s="5020"/>
      <c r="H18" s="5020"/>
      <c r="I18" s="5020"/>
      <c r="J18" s="5020"/>
      <c r="K18" s="3298"/>
    </row>
    <row r="19" spans="1:12" ht="63" customHeight="1">
      <c r="A19" s="1">
        <v>40703</v>
      </c>
      <c r="B19" s="2" t="s">
        <v>11</v>
      </c>
      <c r="C19" s="5020" t="s">
        <v>64</v>
      </c>
      <c r="D19" s="5020"/>
      <c r="E19" s="5020"/>
      <c r="F19" s="5020"/>
      <c r="G19" s="5020"/>
      <c r="H19" s="5020"/>
      <c r="I19" s="5020"/>
      <c r="J19" s="5020"/>
      <c r="K19" s="3573" t="s">
        <v>4049</v>
      </c>
      <c r="L19" s="3640" t="s">
        <v>4049</v>
      </c>
    </row>
    <row r="20" spans="1:12" ht="20.25" customHeight="1">
      <c r="A20" s="5295">
        <v>40704</v>
      </c>
      <c r="B20" s="2" t="s">
        <v>11</v>
      </c>
      <c r="C20" s="5020" t="s">
        <v>6125</v>
      </c>
      <c r="D20" s="5020"/>
      <c r="E20" s="5020"/>
      <c r="F20" s="5020"/>
      <c r="G20" s="5020"/>
      <c r="H20" s="5020"/>
      <c r="I20" s="5020"/>
      <c r="J20" s="5020"/>
      <c r="K20" s="3298"/>
    </row>
    <row r="21" spans="1:12" ht="30.75" customHeight="1">
      <c r="A21" s="5295"/>
      <c r="B21" s="2" t="s">
        <v>16</v>
      </c>
      <c r="C21" s="3">
        <v>740</v>
      </c>
      <c r="D21" s="3">
        <v>740</v>
      </c>
      <c r="E21" s="3">
        <v>0</v>
      </c>
      <c r="F21" s="3"/>
      <c r="G21" s="3">
        <v>170</v>
      </c>
      <c r="H21" s="3"/>
      <c r="I21" s="3"/>
      <c r="J21" s="3"/>
      <c r="K21" s="3295"/>
      <c r="L21" s="20" t="s">
        <v>95</v>
      </c>
    </row>
    <row r="22" spans="1:12" ht="33.75" customHeight="1">
      <c r="A22" s="1">
        <v>40705</v>
      </c>
      <c r="B22" s="2" t="s">
        <v>16</v>
      </c>
      <c r="C22" s="3">
        <v>723</v>
      </c>
      <c r="D22" s="3">
        <v>723</v>
      </c>
      <c r="E22" s="3">
        <v>0</v>
      </c>
      <c r="F22" s="3"/>
      <c r="G22" s="3">
        <v>170</v>
      </c>
      <c r="H22" s="3"/>
      <c r="I22" s="3"/>
      <c r="J22" s="3"/>
      <c r="K22" s="3295"/>
      <c r="L22" s="20" t="s">
        <v>95</v>
      </c>
    </row>
    <row r="23" spans="1:12" ht="31.5" customHeight="1">
      <c r="A23" s="1">
        <v>40707</v>
      </c>
      <c r="B23" s="2" t="s">
        <v>16</v>
      </c>
      <c r="C23" s="3">
        <v>370</v>
      </c>
      <c r="D23" s="3">
        <v>370</v>
      </c>
      <c r="E23" s="3">
        <v>0</v>
      </c>
      <c r="F23" s="3"/>
      <c r="G23" s="3">
        <v>140</v>
      </c>
      <c r="H23" s="3"/>
      <c r="I23" s="3"/>
      <c r="J23" s="3"/>
      <c r="K23" s="3295"/>
      <c r="L23" s="20" t="s">
        <v>96</v>
      </c>
    </row>
    <row r="24" spans="1:12" ht="33.75" customHeight="1">
      <c r="A24" s="1">
        <v>40708</v>
      </c>
      <c r="B24" s="2" t="s">
        <v>16</v>
      </c>
      <c r="C24" s="3">
        <v>670</v>
      </c>
      <c r="D24" s="3">
        <v>670</v>
      </c>
      <c r="E24" s="3">
        <v>0</v>
      </c>
      <c r="F24" s="3"/>
      <c r="G24" s="3">
        <v>140</v>
      </c>
      <c r="H24" s="3"/>
      <c r="I24" s="3"/>
      <c r="J24" s="3"/>
      <c r="K24" s="3295"/>
      <c r="L24" s="20" t="s">
        <v>95</v>
      </c>
    </row>
    <row r="25" spans="1:12" ht="20.100000000000001" customHeight="1">
      <c r="A25" s="1">
        <v>40708</v>
      </c>
      <c r="B25" s="2" t="s">
        <v>65</v>
      </c>
      <c r="C25" s="5172" t="s">
        <v>66</v>
      </c>
      <c r="D25" s="5172"/>
      <c r="E25" s="5172"/>
      <c r="F25" s="5172"/>
      <c r="G25" s="5172"/>
      <c r="H25" s="5172"/>
      <c r="I25" s="5172"/>
      <c r="J25" s="5172"/>
      <c r="K25" s="3295"/>
    </row>
    <row r="26" spans="1:12" ht="34.5" customHeight="1">
      <c r="A26" s="5295">
        <v>40709</v>
      </c>
      <c r="B26" s="2" t="s">
        <v>16</v>
      </c>
      <c r="C26" s="3">
        <v>650</v>
      </c>
      <c r="D26" s="3">
        <v>650</v>
      </c>
      <c r="E26" s="3">
        <v>0</v>
      </c>
      <c r="F26" s="3"/>
      <c r="G26" s="3">
        <v>150</v>
      </c>
      <c r="H26" s="3"/>
      <c r="I26" s="3"/>
      <c r="J26" s="3"/>
      <c r="K26" s="3295"/>
      <c r="L26" s="20" t="s">
        <v>95</v>
      </c>
    </row>
    <row r="27" spans="1:12" ht="31.5" customHeight="1">
      <c r="A27" s="5295"/>
      <c r="B27" s="11" t="s">
        <v>16</v>
      </c>
      <c r="C27" s="3">
        <v>620</v>
      </c>
      <c r="D27" s="3">
        <v>620</v>
      </c>
      <c r="E27" s="3">
        <v>0</v>
      </c>
      <c r="F27" s="3"/>
      <c r="G27" s="3">
        <v>150</v>
      </c>
      <c r="H27" s="3"/>
      <c r="I27" s="3"/>
      <c r="J27" s="3"/>
      <c r="K27" s="3295"/>
      <c r="L27" s="20" t="s">
        <v>97</v>
      </c>
    </row>
    <row r="28" spans="1:12" ht="33.75" customHeight="1">
      <c r="A28" s="1">
        <v>40718</v>
      </c>
      <c r="B28" s="2" t="s">
        <v>16</v>
      </c>
      <c r="C28" s="3">
        <v>486</v>
      </c>
      <c r="D28" s="3">
        <v>476</v>
      </c>
      <c r="E28" s="3">
        <v>2</v>
      </c>
      <c r="F28" s="3"/>
      <c r="G28" s="3">
        <v>160</v>
      </c>
      <c r="H28" s="3"/>
      <c r="I28" s="3"/>
      <c r="J28" s="3"/>
      <c r="K28" s="3295"/>
      <c r="L28" s="20" t="s">
        <v>97</v>
      </c>
    </row>
    <row r="29" spans="1:12" ht="49.5" customHeight="1">
      <c r="A29" s="5295">
        <v>40721</v>
      </c>
      <c r="B29" s="5356" t="s">
        <v>16</v>
      </c>
      <c r="C29" s="3">
        <v>300</v>
      </c>
      <c r="D29" s="10">
        <f>+C29*(100-E29)/100</f>
        <v>294</v>
      </c>
      <c r="E29" s="3">
        <v>2</v>
      </c>
      <c r="F29" s="3" t="s">
        <v>70</v>
      </c>
      <c r="G29" s="3">
        <v>150</v>
      </c>
      <c r="H29" s="3"/>
      <c r="I29" s="3"/>
      <c r="J29" s="3"/>
      <c r="K29" s="3295"/>
      <c r="L29" s="20" t="s">
        <v>98</v>
      </c>
    </row>
    <row r="30" spans="1:12" ht="50.25" customHeight="1">
      <c r="A30" s="5295"/>
      <c r="B30" s="5356"/>
      <c r="C30" s="3">
        <v>500</v>
      </c>
      <c r="D30" s="10">
        <f>+C30*(100-E30)/100</f>
        <v>490</v>
      </c>
      <c r="E30" s="3">
        <v>2</v>
      </c>
      <c r="F30" s="3" t="s">
        <v>70</v>
      </c>
      <c r="G30" s="3">
        <v>20</v>
      </c>
      <c r="H30" s="3"/>
      <c r="I30" s="3"/>
      <c r="J30" s="3"/>
      <c r="K30" s="3295"/>
      <c r="L30" s="20" t="s">
        <v>99</v>
      </c>
    </row>
    <row r="31" spans="1:12" ht="53.25" customHeight="1">
      <c r="A31" s="1">
        <v>40722</v>
      </c>
      <c r="B31" s="2" t="s">
        <v>16</v>
      </c>
      <c r="C31" s="3">
        <v>400</v>
      </c>
      <c r="D31" s="10">
        <f>+C31*(100-E31)/100</f>
        <v>392</v>
      </c>
      <c r="E31" s="3">
        <v>2</v>
      </c>
      <c r="F31" s="3" t="s">
        <v>70</v>
      </c>
      <c r="G31" s="3">
        <v>20</v>
      </c>
      <c r="H31" s="3"/>
      <c r="I31" s="3"/>
      <c r="J31" s="3"/>
      <c r="K31" s="3295"/>
      <c r="L31" s="20" t="s">
        <v>100</v>
      </c>
    </row>
    <row r="32" spans="1:12" ht="39" customHeight="1">
      <c r="A32" s="5295">
        <v>40736</v>
      </c>
      <c r="B32" s="2" t="s">
        <v>12</v>
      </c>
      <c r="C32" s="5020" t="s">
        <v>108</v>
      </c>
      <c r="D32" s="5020"/>
      <c r="E32" s="5020"/>
      <c r="F32" s="5020"/>
      <c r="G32" s="5020"/>
      <c r="H32" s="5020"/>
      <c r="I32" s="5020"/>
      <c r="J32" s="5020"/>
      <c r="K32" s="3298"/>
    </row>
    <row r="33" spans="1:12" ht="18.75" customHeight="1">
      <c r="A33" s="5295"/>
      <c r="B33" s="2" t="s">
        <v>27</v>
      </c>
      <c r="C33" s="5282" t="s">
        <v>74</v>
      </c>
      <c r="D33" s="5282"/>
      <c r="E33" s="5282"/>
      <c r="F33" s="5282"/>
      <c r="G33" s="5282"/>
      <c r="H33" s="5282"/>
      <c r="I33" s="5282"/>
      <c r="J33" s="5282"/>
      <c r="K33" s="3302"/>
    </row>
    <row r="34" spans="1:12" ht="20.100000000000001" customHeight="1">
      <c r="A34" s="1">
        <v>40738</v>
      </c>
      <c r="B34" s="2" t="s">
        <v>143</v>
      </c>
      <c r="C34" s="3"/>
      <c r="D34" s="10"/>
      <c r="E34" s="3"/>
      <c r="F34" s="3"/>
      <c r="G34" s="3"/>
      <c r="H34" s="5172" t="s">
        <v>87</v>
      </c>
      <c r="I34" s="5172"/>
      <c r="J34" s="5172"/>
      <c r="K34" s="3295"/>
      <c r="L34" s="20" t="s">
        <v>75</v>
      </c>
    </row>
    <row r="35" spans="1:12" ht="20.100000000000001" customHeight="1">
      <c r="A35" s="5295">
        <v>40739</v>
      </c>
      <c r="B35" s="2" t="s">
        <v>16</v>
      </c>
      <c r="C35" s="3">
        <v>515</v>
      </c>
      <c r="D35" s="10">
        <f>+C35*(100-E35)/100</f>
        <v>504.7</v>
      </c>
      <c r="E35" s="3">
        <v>2</v>
      </c>
      <c r="F35" s="3"/>
      <c r="G35" s="3">
        <v>130</v>
      </c>
      <c r="H35" s="3"/>
      <c r="I35" s="3"/>
      <c r="J35" s="3"/>
      <c r="K35" s="3295"/>
      <c r="L35" s="20" t="s">
        <v>76</v>
      </c>
    </row>
    <row r="36" spans="1:12" ht="20.100000000000001" customHeight="1">
      <c r="A36" s="5295"/>
      <c r="B36" s="2" t="s">
        <v>27</v>
      </c>
      <c r="C36" s="5172" t="s">
        <v>81</v>
      </c>
      <c r="D36" s="5172"/>
      <c r="E36" s="5172"/>
      <c r="F36" s="5172"/>
      <c r="G36" s="5172"/>
      <c r="H36" s="5172"/>
      <c r="I36" s="5172"/>
      <c r="J36" s="5172"/>
      <c r="K36" s="3295"/>
    </row>
    <row r="37" spans="1:12" ht="32.25" customHeight="1">
      <c r="A37" s="1">
        <v>40740</v>
      </c>
      <c r="B37" s="2" t="s">
        <v>11</v>
      </c>
      <c r="C37" s="5357" t="s">
        <v>83</v>
      </c>
      <c r="D37" s="5357"/>
      <c r="E37" s="5357"/>
      <c r="F37" s="5357"/>
      <c r="G37" s="5357"/>
      <c r="H37" s="5357"/>
      <c r="I37" s="5357"/>
      <c r="J37" s="5357"/>
      <c r="K37" s="3371"/>
    </row>
    <row r="38" spans="1:12" ht="20.100000000000001" customHeight="1">
      <c r="A38" s="1">
        <v>40741</v>
      </c>
      <c r="B38" s="2" t="s">
        <v>16</v>
      </c>
      <c r="C38" s="3">
        <v>525</v>
      </c>
      <c r="D38" s="10">
        <f>+C38*(100-E38)/100</f>
        <v>514.5</v>
      </c>
      <c r="E38" s="3">
        <v>2</v>
      </c>
      <c r="F38" s="3"/>
      <c r="G38" s="3">
        <v>145</v>
      </c>
      <c r="H38" s="3"/>
      <c r="I38" s="3"/>
      <c r="J38" s="3"/>
      <c r="K38" s="3295"/>
      <c r="L38" s="20" t="s">
        <v>77</v>
      </c>
    </row>
    <row r="39" spans="1:12" ht="20.100000000000001" customHeight="1">
      <c r="A39" s="1">
        <v>40742</v>
      </c>
      <c r="B39" s="2" t="s">
        <v>143</v>
      </c>
      <c r="C39" s="3"/>
      <c r="D39" s="10"/>
      <c r="E39" s="3"/>
      <c r="F39" s="3"/>
      <c r="G39" s="3"/>
      <c r="H39" s="5172" t="s">
        <v>87</v>
      </c>
      <c r="I39" s="5172"/>
      <c r="J39" s="5172"/>
      <c r="K39" s="3295"/>
      <c r="L39" s="20" t="s">
        <v>75</v>
      </c>
    </row>
    <row r="40" spans="1:12" ht="19.5" customHeight="1">
      <c r="A40" s="1">
        <v>40743</v>
      </c>
      <c r="B40" s="2" t="s">
        <v>143</v>
      </c>
      <c r="C40" s="3"/>
      <c r="D40" s="10"/>
      <c r="E40" s="3"/>
      <c r="F40" s="3"/>
      <c r="G40" s="3"/>
      <c r="H40" s="5172" t="s">
        <v>87</v>
      </c>
      <c r="I40" s="5172"/>
      <c r="J40" s="5172"/>
      <c r="K40" s="3295"/>
      <c r="L40" s="20" t="s">
        <v>75</v>
      </c>
    </row>
    <row r="41" spans="1:12" ht="19.5" customHeight="1">
      <c r="A41" s="1">
        <v>40748</v>
      </c>
      <c r="B41" s="2" t="s">
        <v>143</v>
      </c>
      <c r="C41" s="3"/>
      <c r="D41" s="10"/>
      <c r="E41" s="3"/>
      <c r="F41" s="3"/>
      <c r="G41" s="3"/>
      <c r="H41" s="5172" t="s">
        <v>87</v>
      </c>
      <c r="I41" s="5172"/>
      <c r="J41" s="5172"/>
      <c r="K41" s="3295"/>
      <c r="L41" s="20" t="s">
        <v>75</v>
      </c>
    </row>
    <row r="42" spans="1:12" ht="20.100000000000001" customHeight="1">
      <c r="A42" s="1">
        <v>40776</v>
      </c>
      <c r="B42" s="2" t="s">
        <v>16</v>
      </c>
      <c r="C42" s="3">
        <v>500</v>
      </c>
      <c r="D42" s="10">
        <f>+C42*(100-E42)/100</f>
        <v>350</v>
      </c>
      <c r="E42" s="3">
        <v>30</v>
      </c>
      <c r="F42" s="3" t="s">
        <v>70</v>
      </c>
      <c r="G42" s="3">
        <v>155</v>
      </c>
      <c r="H42" s="3"/>
      <c r="I42" s="3"/>
      <c r="J42" s="3"/>
      <c r="K42" s="3295"/>
      <c r="L42" s="20" t="s">
        <v>20</v>
      </c>
    </row>
    <row r="43" spans="1:12" ht="20.100000000000001" customHeight="1">
      <c r="A43" s="1">
        <v>40767</v>
      </c>
      <c r="B43" s="2" t="s">
        <v>16</v>
      </c>
      <c r="C43" s="3">
        <v>520</v>
      </c>
      <c r="D43" s="10">
        <f>+C43*(100-E43)/100</f>
        <v>364</v>
      </c>
      <c r="E43" s="3">
        <v>30</v>
      </c>
      <c r="F43" s="3" t="s">
        <v>70</v>
      </c>
      <c r="G43" s="3">
        <v>160</v>
      </c>
      <c r="H43" s="3"/>
      <c r="I43" s="3"/>
      <c r="J43" s="3"/>
      <c r="K43" s="3295"/>
      <c r="L43" s="20" t="s">
        <v>112</v>
      </c>
    </row>
    <row r="44" spans="1:12" ht="20.100000000000001" customHeight="1">
      <c r="A44" s="1">
        <v>40868</v>
      </c>
      <c r="B44" s="2" t="s">
        <v>143</v>
      </c>
      <c r="C44" s="3"/>
      <c r="D44" s="10"/>
      <c r="E44" s="3"/>
      <c r="F44" s="3"/>
      <c r="G44" s="3"/>
      <c r="H44" s="3"/>
      <c r="I44" s="3"/>
      <c r="J44" s="3"/>
      <c r="K44" s="3295"/>
      <c r="L44" s="20" t="s">
        <v>75</v>
      </c>
    </row>
    <row r="45" spans="1:12" ht="31.5" customHeight="1">
      <c r="A45" s="1">
        <v>40898</v>
      </c>
      <c r="B45" s="2" t="s">
        <v>12</v>
      </c>
      <c r="C45" s="4627" t="s">
        <v>145</v>
      </c>
      <c r="D45" s="4628"/>
      <c r="E45" s="4628"/>
      <c r="F45" s="4628"/>
      <c r="G45" s="4628"/>
      <c r="H45" s="4628"/>
      <c r="I45" s="4628"/>
      <c r="J45" s="4629"/>
      <c r="K45" s="3293"/>
    </row>
    <row r="46" spans="1:12" ht="20.100000000000001" customHeight="1" thickBot="1">
      <c r="A46" s="65">
        <v>40901</v>
      </c>
      <c r="B46" s="66" t="s">
        <v>16</v>
      </c>
      <c r="C46" s="67">
        <v>800</v>
      </c>
      <c r="D46" s="68"/>
      <c r="E46" s="67"/>
      <c r="F46" s="67" t="s">
        <v>70</v>
      </c>
      <c r="G46" s="67">
        <v>145</v>
      </c>
      <c r="H46" s="67"/>
      <c r="I46" s="67"/>
      <c r="J46" s="67"/>
      <c r="K46" s="3568"/>
      <c r="L46" s="4019" t="s">
        <v>149</v>
      </c>
    </row>
    <row r="47" spans="1:12" ht="39.75" customHeight="1" thickTop="1">
      <c r="A47" s="47">
        <v>40920</v>
      </c>
      <c r="B47" s="48" t="s">
        <v>12</v>
      </c>
      <c r="C47" s="5370" t="s">
        <v>3835</v>
      </c>
      <c r="D47" s="5371" t="e">
        <f>+C47*(100-E47)/100</f>
        <v>#VALUE!</v>
      </c>
      <c r="E47" s="5371"/>
      <c r="F47" s="5371"/>
      <c r="G47" s="5371"/>
      <c r="H47" s="5371"/>
      <c r="I47" s="5371"/>
      <c r="J47" s="5372"/>
      <c r="K47" s="3377"/>
      <c r="L47" s="3723"/>
    </row>
    <row r="48" spans="1:12" ht="32.25" customHeight="1">
      <c r="A48" s="1">
        <v>40970</v>
      </c>
      <c r="B48" s="2" t="s">
        <v>12</v>
      </c>
      <c r="C48" s="4627" t="s">
        <v>162</v>
      </c>
      <c r="D48" s="4628" t="e">
        <f>+C48*(100-E48)/100</f>
        <v>#VALUE!</v>
      </c>
      <c r="E48" s="4628"/>
      <c r="F48" s="4628"/>
      <c r="G48" s="4628"/>
      <c r="H48" s="4628"/>
      <c r="I48" s="4628"/>
      <c r="J48" s="4629"/>
      <c r="K48" s="3293"/>
    </row>
    <row r="49" spans="1:12" ht="23.25" customHeight="1">
      <c r="A49" s="1">
        <v>40977</v>
      </c>
      <c r="B49" s="2" t="s">
        <v>12</v>
      </c>
      <c r="C49" s="4644" t="s">
        <v>163</v>
      </c>
      <c r="D49" s="4645"/>
      <c r="E49" s="4645"/>
      <c r="F49" s="4645"/>
      <c r="G49" s="4645"/>
      <c r="H49" s="4645"/>
      <c r="I49" s="4645"/>
      <c r="J49" s="4646"/>
      <c r="K49" s="3303"/>
    </row>
    <row r="50" spans="1:12" ht="45.75" customHeight="1" thickBot="1">
      <c r="A50" s="163">
        <v>40992</v>
      </c>
      <c r="B50" s="166" t="s">
        <v>12</v>
      </c>
      <c r="C50" s="5350" t="s">
        <v>167</v>
      </c>
      <c r="D50" s="5351"/>
      <c r="E50" s="5351"/>
      <c r="F50" s="5351"/>
      <c r="G50" s="5351"/>
      <c r="H50" s="5351"/>
      <c r="I50" s="5351"/>
      <c r="J50" s="5352"/>
      <c r="K50" s="3375"/>
      <c r="L50" s="4020"/>
    </row>
    <row r="51" spans="1:12" ht="132.75" customHeight="1" thickTop="1" thickBot="1">
      <c r="A51" s="1955">
        <v>41610</v>
      </c>
      <c r="B51" s="1956" t="s">
        <v>34</v>
      </c>
      <c r="C51" s="5033" t="s">
        <v>428</v>
      </c>
      <c r="D51" s="5034"/>
      <c r="E51" s="5034"/>
      <c r="F51" s="5034"/>
      <c r="G51" s="5034"/>
      <c r="H51" s="5034"/>
      <c r="I51" s="5034"/>
      <c r="J51" s="5035"/>
      <c r="K51" s="3641" t="s">
        <v>4050</v>
      </c>
      <c r="L51" s="3642" t="s">
        <v>4050</v>
      </c>
    </row>
    <row r="52" spans="1:12" ht="32.25" thickTop="1">
      <c r="A52" s="40">
        <v>41678</v>
      </c>
      <c r="B52" s="51" t="s">
        <v>16</v>
      </c>
      <c r="C52" s="52">
        <v>320</v>
      </c>
      <c r="D52" s="62">
        <v>112</v>
      </c>
      <c r="E52" s="52">
        <v>65</v>
      </c>
      <c r="F52" s="52"/>
      <c r="G52" s="52">
        <v>110</v>
      </c>
      <c r="H52" s="52"/>
      <c r="I52" s="52"/>
      <c r="J52" s="52"/>
      <c r="K52" s="219"/>
      <c r="L52" s="3723" t="s">
        <v>326</v>
      </c>
    </row>
    <row r="53" spans="1:12" ht="20.100000000000001" customHeight="1">
      <c r="A53" s="1">
        <v>41760</v>
      </c>
      <c r="B53" s="2" t="s">
        <v>16</v>
      </c>
      <c r="C53" s="3">
        <v>385</v>
      </c>
      <c r="D53" s="175">
        <f>+C53*(100-E53)/100</f>
        <v>154</v>
      </c>
      <c r="E53" s="3">
        <v>60</v>
      </c>
      <c r="F53" s="3"/>
      <c r="G53" s="3">
        <v>130</v>
      </c>
      <c r="H53" s="3"/>
      <c r="I53" s="3"/>
      <c r="J53" s="3"/>
      <c r="K53" s="3295"/>
      <c r="L53" s="20" t="s">
        <v>20</v>
      </c>
    </row>
    <row r="54" spans="1:12" ht="20.100000000000001" customHeight="1">
      <c r="A54" s="1">
        <v>41797</v>
      </c>
      <c r="B54" s="2" t="s">
        <v>143</v>
      </c>
      <c r="C54" s="3"/>
      <c r="D54" s="175"/>
      <c r="E54" s="3"/>
      <c r="F54" s="3"/>
      <c r="G54" s="3"/>
      <c r="H54" s="3">
        <v>800</v>
      </c>
      <c r="I54" s="3">
        <v>100</v>
      </c>
      <c r="J54" s="3"/>
      <c r="K54" s="3295"/>
      <c r="L54" s="20" t="s">
        <v>75</v>
      </c>
    </row>
    <row r="55" spans="1:12">
      <c r="A55" s="29">
        <v>41863</v>
      </c>
      <c r="B55" s="6" t="s">
        <v>16</v>
      </c>
      <c r="C55" s="30">
        <v>310</v>
      </c>
      <c r="D55" s="31">
        <f>+C55*(100-E55)/100</f>
        <v>186</v>
      </c>
      <c r="E55" s="30">
        <v>40</v>
      </c>
      <c r="F55" s="30"/>
      <c r="G55" s="30">
        <v>125</v>
      </c>
      <c r="H55" s="30"/>
      <c r="I55" s="30"/>
      <c r="J55" s="30"/>
      <c r="K55" s="3301"/>
      <c r="L55" s="112" t="s">
        <v>381</v>
      </c>
    </row>
    <row r="56" spans="1:12">
      <c r="A56" s="1">
        <v>41867</v>
      </c>
      <c r="B56" s="2" t="s">
        <v>16</v>
      </c>
      <c r="C56" s="3">
        <v>325</v>
      </c>
      <c r="D56" s="175">
        <f>+C56*(100-E56)/100</f>
        <v>195</v>
      </c>
      <c r="E56" s="3">
        <v>40</v>
      </c>
      <c r="F56" s="3"/>
      <c r="G56" s="3">
        <v>160</v>
      </c>
      <c r="H56" s="3"/>
      <c r="I56" s="3"/>
      <c r="J56" s="3"/>
      <c r="K56" s="3295"/>
      <c r="L56" s="20" t="s">
        <v>20</v>
      </c>
    </row>
    <row r="57" spans="1:12">
      <c r="A57" s="1">
        <v>41868</v>
      </c>
      <c r="B57" s="2" t="s">
        <v>143</v>
      </c>
      <c r="C57" s="3"/>
      <c r="D57" s="175"/>
      <c r="E57" s="3"/>
      <c r="F57" s="3"/>
      <c r="G57" s="3"/>
      <c r="H57" s="3">
        <v>1015</v>
      </c>
      <c r="I57" s="3">
        <v>100</v>
      </c>
      <c r="J57" s="3"/>
      <c r="K57" s="3295"/>
      <c r="L57" s="20" t="s">
        <v>75</v>
      </c>
    </row>
    <row r="58" spans="1:12">
      <c r="A58" s="1">
        <v>41885</v>
      </c>
      <c r="B58" s="2" t="s">
        <v>12</v>
      </c>
      <c r="C58" s="4644" t="s">
        <v>156</v>
      </c>
      <c r="D58" s="4645"/>
      <c r="E58" s="4645"/>
      <c r="F58" s="4645"/>
      <c r="G58" s="4645"/>
      <c r="H58" s="4645"/>
      <c r="I58" s="4645"/>
      <c r="J58" s="4646"/>
      <c r="K58" s="3303"/>
    </row>
    <row r="59" spans="1:12" ht="16.5" thickBot="1">
      <c r="A59" s="203">
        <v>41992</v>
      </c>
      <c r="B59" s="205" t="s">
        <v>16</v>
      </c>
      <c r="C59" s="207">
        <v>370</v>
      </c>
      <c r="D59" s="42">
        <f>+C59*(100-E59)/100</f>
        <v>222</v>
      </c>
      <c r="E59" s="207">
        <v>40</v>
      </c>
      <c r="F59" s="207"/>
      <c r="G59" s="207">
        <v>165</v>
      </c>
      <c r="H59" s="207"/>
      <c r="I59" s="207"/>
      <c r="J59" s="207"/>
      <c r="K59" s="3344"/>
      <c r="L59" s="1771" t="s">
        <v>283</v>
      </c>
    </row>
    <row r="60" spans="1:12" ht="16.5" thickTop="1">
      <c r="A60" s="208">
        <v>42030</v>
      </c>
      <c r="B60" s="149" t="s">
        <v>143</v>
      </c>
      <c r="C60" s="150"/>
      <c r="D60" s="151"/>
      <c r="E60" s="150"/>
      <c r="F60" s="150"/>
      <c r="G60" s="150"/>
      <c r="H60" s="150"/>
      <c r="I60" s="150"/>
      <c r="J60" s="150"/>
      <c r="K60" s="3363"/>
      <c r="L60" s="4021" t="s">
        <v>134</v>
      </c>
    </row>
    <row r="61" spans="1:12">
      <c r="A61" s="1">
        <v>42050</v>
      </c>
      <c r="B61" s="210" t="s">
        <v>16</v>
      </c>
      <c r="C61" s="3">
        <v>365</v>
      </c>
      <c r="D61" s="175">
        <f>+C61*(100-E61)/100</f>
        <v>219</v>
      </c>
      <c r="E61" s="3">
        <v>40</v>
      </c>
      <c r="F61" s="3"/>
      <c r="G61" s="3">
        <v>152</v>
      </c>
      <c r="H61" s="3"/>
      <c r="I61" s="3"/>
      <c r="J61" s="3"/>
      <c r="K61" s="3295"/>
      <c r="L61" s="20" t="s">
        <v>448</v>
      </c>
    </row>
    <row r="62" spans="1:12" ht="121.5" customHeight="1">
      <c r="A62" s="1943">
        <v>42056</v>
      </c>
      <c r="B62" s="1933" t="s">
        <v>34</v>
      </c>
      <c r="C62" s="4770" t="s">
        <v>449</v>
      </c>
      <c r="D62" s="4771"/>
      <c r="E62" s="4771"/>
      <c r="F62" s="4771"/>
      <c r="G62" s="4771"/>
      <c r="H62" s="4771"/>
      <c r="I62" s="4771"/>
      <c r="J62" s="4772"/>
      <c r="K62" s="3538" t="s">
        <v>4051</v>
      </c>
      <c r="L62" s="1957" t="s">
        <v>4051</v>
      </c>
    </row>
    <row r="63" spans="1:12" ht="52.5" customHeight="1">
      <c r="A63" s="1">
        <v>42067</v>
      </c>
      <c r="B63" s="225" t="s">
        <v>11</v>
      </c>
      <c r="C63" s="4627" t="s">
        <v>447</v>
      </c>
      <c r="D63" s="4628"/>
      <c r="E63" s="4628"/>
      <c r="F63" s="4628"/>
      <c r="G63" s="4628"/>
      <c r="H63" s="4628"/>
      <c r="I63" s="4628"/>
      <c r="J63" s="4629"/>
      <c r="K63" s="3293"/>
    </row>
    <row r="64" spans="1:12" ht="55.5" customHeight="1">
      <c r="A64" s="1">
        <v>42068</v>
      </c>
      <c r="B64" s="227" t="s">
        <v>11</v>
      </c>
      <c r="C64" s="4633" t="s">
        <v>451</v>
      </c>
      <c r="D64" s="4634"/>
      <c r="E64" s="4634"/>
      <c r="F64" s="4634"/>
      <c r="G64" s="4634"/>
      <c r="H64" s="4634"/>
      <c r="I64" s="4634"/>
      <c r="J64" s="4635"/>
      <c r="K64" s="3299"/>
    </row>
    <row r="65" spans="1:12" ht="51" customHeight="1">
      <c r="A65" s="1">
        <v>42069</v>
      </c>
      <c r="B65" s="227" t="s">
        <v>11</v>
      </c>
      <c r="C65" s="4633" t="s">
        <v>452</v>
      </c>
      <c r="D65" s="4634"/>
      <c r="E65" s="4634"/>
      <c r="F65" s="4634"/>
      <c r="G65" s="4634"/>
      <c r="H65" s="4634"/>
      <c r="I65" s="4634"/>
      <c r="J65" s="4635"/>
      <c r="K65" s="3299"/>
    </row>
    <row r="66" spans="1:12" ht="47.25">
      <c r="A66" s="1">
        <v>42071</v>
      </c>
      <c r="B66" s="228" t="s">
        <v>16</v>
      </c>
      <c r="C66" s="3">
        <v>1910</v>
      </c>
      <c r="D66" s="175">
        <f>+C66*(100-E66)/100</f>
        <v>993.2</v>
      </c>
      <c r="E66" s="3">
        <v>48</v>
      </c>
      <c r="F66" s="3"/>
      <c r="G66" s="3">
        <v>160</v>
      </c>
      <c r="H66" s="3"/>
      <c r="I66" s="3"/>
      <c r="J66" s="3"/>
      <c r="K66" s="3295"/>
      <c r="L66" s="20" t="s">
        <v>454</v>
      </c>
    </row>
    <row r="67" spans="1:12">
      <c r="A67" s="1">
        <v>42072</v>
      </c>
      <c r="B67" s="228" t="s">
        <v>11</v>
      </c>
      <c r="C67" s="4644" t="s">
        <v>453</v>
      </c>
      <c r="D67" s="4645"/>
      <c r="E67" s="4645"/>
      <c r="F67" s="4645"/>
      <c r="G67" s="4645"/>
      <c r="H67" s="4645"/>
      <c r="I67" s="4645"/>
      <c r="J67" s="4646"/>
      <c r="K67" s="3303"/>
    </row>
    <row r="68" spans="1:12" ht="47.25">
      <c r="A68" s="1">
        <v>42073</v>
      </c>
      <c r="B68" s="228" t="s">
        <v>16</v>
      </c>
      <c r="C68" s="3">
        <v>2455</v>
      </c>
      <c r="D68" s="175">
        <f>+C68*(100-E68)/100</f>
        <v>1227.5</v>
      </c>
      <c r="E68" s="3">
        <v>50</v>
      </c>
      <c r="F68" s="3"/>
      <c r="G68" s="3">
        <v>160</v>
      </c>
      <c r="H68" s="3"/>
      <c r="I68" s="3"/>
      <c r="J68" s="3"/>
      <c r="K68" s="3295"/>
      <c r="L68" s="20" t="s">
        <v>455</v>
      </c>
    </row>
    <row r="69" spans="1:12" ht="43.5" customHeight="1">
      <c r="A69" s="1">
        <v>42075</v>
      </c>
      <c r="B69" s="230" t="s">
        <v>11</v>
      </c>
      <c r="C69" s="4633" t="s">
        <v>457</v>
      </c>
      <c r="D69" s="4634"/>
      <c r="E69" s="4634"/>
      <c r="F69" s="4634"/>
      <c r="G69" s="4634"/>
      <c r="H69" s="4634"/>
      <c r="I69" s="4634"/>
      <c r="J69" s="4635"/>
      <c r="K69" s="3299"/>
    </row>
    <row r="70" spans="1:12" ht="52.5" customHeight="1">
      <c r="A70" s="1">
        <v>42078</v>
      </c>
      <c r="B70" s="231" t="s">
        <v>16</v>
      </c>
      <c r="C70" s="3">
        <v>2655</v>
      </c>
      <c r="D70" s="175">
        <f>+C70*(100-E70)/100</f>
        <v>663.75</v>
      </c>
      <c r="E70" s="3">
        <v>75</v>
      </c>
      <c r="F70" s="3"/>
      <c r="G70" s="3">
        <v>175</v>
      </c>
      <c r="H70" s="3"/>
      <c r="I70" s="3"/>
      <c r="J70" s="3"/>
      <c r="K70" s="3295"/>
      <c r="L70" s="20" t="s">
        <v>463</v>
      </c>
    </row>
    <row r="71" spans="1:12" ht="21.75" customHeight="1">
      <c r="A71" s="533">
        <v>42120</v>
      </c>
      <c r="B71" s="534" t="s">
        <v>11</v>
      </c>
      <c r="C71" s="4630" t="s">
        <v>1931</v>
      </c>
      <c r="D71" s="4631"/>
      <c r="E71" s="4631"/>
      <c r="F71" s="4631"/>
      <c r="G71" s="4631"/>
      <c r="H71" s="4631"/>
      <c r="I71" s="4631"/>
      <c r="J71" s="4632"/>
      <c r="K71" s="3296"/>
    </row>
    <row r="72" spans="1:12" ht="20.100000000000001" customHeight="1">
      <c r="A72" s="1">
        <v>42122</v>
      </c>
      <c r="B72" s="249" t="s">
        <v>41</v>
      </c>
      <c r="C72" s="4644" t="s">
        <v>476</v>
      </c>
      <c r="D72" s="4645"/>
      <c r="E72" s="4645"/>
      <c r="F72" s="4645"/>
      <c r="G72" s="4645"/>
      <c r="H72" s="4645"/>
      <c r="I72" s="4645"/>
      <c r="J72" s="4646"/>
      <c r="K72" s="3303"/>
    </row>
    <row r="73" spans="1:12" ht="20.100000000000001" customHeight="1">
      <c r="A73" s="1">
        <v>42125</v>
      </c>
      <c r="B73" s="251" t="s">
        <v>32</v>
      </c>
      <c r="C73" s="4644" t="s">
        <v>1932</v>
      </c>
      <c r="D73" s="4645"/>
      <c r="E73" s="4645"/>
      <c r="F73" s="4645"/>
      <c r="G73" s="4645"/>
      <c r="H73" s="4645"/>
      <c r="I73" s="4645"/>
      <c r="J73" s="4646"/>
      <c r="K73" s="3303"/>
    </row>
    <row r="74" spans="1:12" ht="41.25" customHeight="1">
      <c r="A74" s="1">
        <v>42127</v>
      </c>
      <c r="B74" s="256" t="s">
        <v>16</v>
      </c>
      <c r="C74" s="3">
        <v>2740</v>
      </c>
      <c r="D74" s="175">
        <f>+C74*(100-E74)/100</f>
        <v>219.2</v>
      </c>
      <c r="E74" s="255">
        <v>92</v>
      </c>
      <c r="F74" s="3"/>
      <c r="G74" s="3">
        <v>160</v>
      </c>
      <c r="H74" s="3"/>
      <c r="I74" s="3"/>
      <c r="J74" s="3"/>
      <c r="K74" s="3295"/>
      <c r="L74" s="20" t="s">
        <v>481</v>
      </c>
    </row>
    <row r="75" spans="1:12" ht="20.100000000000001" customHeight="1">
      <c r="A75" s="1">
        <v>42163</v>
      </c>
      <c r="B75" s="548" t="s">
        <v>41</v>
      </c>
      <c r="C75" s="4644" t="s">
        <v>6126</v>
      </c>
      <c r="D75" s="4645"/>
      <c r="E75" s="4645"/>
      <c r="F75" s="4645"/>
      <c r="G75" s="4645"/>
      <c r="H75" s="4645"/>
      <c r="I75" s="4645"/>
      <c r="J75" s="4646"/>
      <c r="K75" s="3303"/>
    </row>
    <row r="76" spans="1:12" ht="20.100000000000001" customHeight="1">
      <c r="A76" s="1">
        <v>42164</v>
      </c>
      <c r="B76" s="548" t="s">
        <v>32</v>
      </c>
      <c r="C76" s="4644" t="s">
        <v>1951</v>
      </c>
      <c r="D76" s="4645"/>
      <c r="E76" s="4645"/>
      <c r="F76" s="4645"/>
      <c r="G76" s="4645"/>
      <c r="H76" s="4645"/>
      <c r="I76" s="4645"/>
      <c r="J76" s="4646"/>
      <c r="K76" s="3303"/>
    </row>
    <row r="77" spans="1:12" ht="47.25" customHeight="1">
      <c r="A77" s="1">
        <v>42179</v>
      </c>
      <c r="B77" s="577" t="s">
        <v>16</v>
      </c>
      <c r="C77" s="3">
        <v>2700</v>
      </c>
      <c r="D77" s="175">
        <f>+C77*(100-E77)/100</f>
        <v>135</v>
      </c>
      <c r="E77" s="3">
        <v>95</v>
      </c>
      <c r="F77" s="254"/>
      <c r="G77" s="254">
        <v>150</v>
      </c>
      <c r="H77" s="254"/>
      <c r="I77" s="254"/>
      <c r="J77" s="254"/>
      <c r="K77" s="3295"/>
      <c r="L77" s="20" t="s">
        <v>1983</v>
      </c>
    </row>
    <row r="78" spans="1:12" ht="20.100000000000001" customHeight="1">
      <c r="A78" s="1">
        <v>42202</v>
      </c>
      <c r="B78" s="614" t="s">
        <v>11</v>
      </c>
      <c r="C78" s="4644" t="s">
        <v>2019</v>
      </c>
      <c r="D78" s="4645"/>
      <c r="E78" s="4645"/>
      <c r="F78" s="4645"/>
      <c r="G78" s="4645"/>
      <c r="H78" s="4645"/>
      <c r="I78" s="4645"/>
      <c r="J78" s="4646"/>
      <c r="K78" s="3303"/>
    </row>
    <row r="79" spans="1:12" ht="16.5" thickBot="1">
      <c r="A79" s="1727">
        <v>42220</v>
      </c>
      <c r="B79" s="1732" t="s">
        <v>41</v>
      </c>
      <c r="C79" s="5358" t="s">
        <v>6127</v>
      </c>
      <c r="D79" s="5359"/>
      <c r="E79" s="5359"/>
      <c r="F79" s="5359"/>
      <c r="G79" s="5359"/>
      <c r="H79" s="5359"/>
      <c r="I79" s="5359"/>
      <c r="J79" s="5360"/>
      <c r="K79" s="3374"/>
      <c r="L79" s="1771"/>
    </row>
    <row r="80" spans="1:12" ht="315.75" customHeight="1" thickTop="1">
      <c r="A80" s="1958">
        <v>42475</v>
      </c>
      <c r="B80" s="1959" t="s">
        <v>34</v>
      </c>
      <c r="C80" s="5039" t="s">
        <v>3270</v>
      </c>
      <c r="D80" s="5361"/>
      <c r="E80" s="5361"/>
      <c r="F80" s="5361"/>
      <c r="G80" s="5361"/>
      <c r="H80" s="5361"/>
      <c r="I80" s="5361"/>
      <c r="J80" s="5362"/>
      <c r="K80" s="3575" t="s">
        <v>3982</v>
      </c>
      <c r="L80" s="1960" t="s">
        <v>3982</v>
      </c>
    </row>
    <row r="81" spans="1:12">
      <c r="A81" s="1">
        <v>42489</v>
      </c>
      <c r="B81" s="1197" t="s">
        <v>12</v>
      </c>
      <c r="C81" s="4644" t="s">
        <v>3274</v>
      </c>
      <c r="D81" s="4645"/>
      <c r="E81" s="4645"/>
      <c r="F81" s="4645"/>
      <c r="G81" s="4645"/>
      <c r="H81" s="4645"/>
      <c r="I81" s="4645"/>
      <c r="J81" s="4646"/>
      <c r="K81" s="3303"/>
    </row>
    <row r="82" spans="1:12">
      <c r="A82" s="1211">
        <v>42491</v>
      </c>
      <c r="B82" s="1212" t="s">
        <v>12</v>
      </c>
      <c r="C82" s="4644" t="s">
        <v>126</v>
      </c>
      <c r="D82" s="4645"/>
      <c r="E82" s="4645"/>
      <c r="F82" s="4645"/>
      <c r="G82" s="4645"/>
      <c r="H82" s="4645"/>
      <c r="I82" s="4645"/>
      <c r="J82" s="4646"/>
      <c r="K82" s="3303"/>
    </row>
    <row r="83" spans="1:12">
      <c r="A83" s="1196">
        <v>42493</v>
      </c>
      <c r="B83" s="1197" t="s">
        <v>14</v>
      </c>
      <c r="C83" s="4644" t="s">
        <v>3296</v>
      </c>
      <c r="D83" s="4645"/>
      <c r="E83" s="4645"/>
      <c r="F83" s="4645"/>
      <c r="G83" s="4645"/>
      <c r="H83" s="4645"/>
      <c r="I83" s="4645"/>
      <c r="J83" s="4646"/>
      <c r="K83" s="3303"/>
    </row>
    <row r="84" spans="1:12" ht="60.75" customHeight="1">
      <c r="A84" s="1">
        <v>42501</v>
      </c>
      <c r="B84" s="2" t="s">
        <v>16</v>
      </c>
      <c r="C84" s="3">
        <v>180</v>
      </c>
      <c r="D84" s="175">
        <f>+C84*(100-E84)/100</f>
        <v>9</v>
      </c>
      <c r="E84" s="3">
        <v>95</v>
      </c>
      <c r="F84" s="3" t="s">
        <v>70</v>
      </c>
      <c r="G84" s="3">
        <v>130</v>
      </c>
      <c r="H84" s="3"/>
      <c r="I84" s="3"/>
      <c r="J84" s="3"/>
      <c r="K84" s="3295"/>
      <c r="L84" s="20" t="s">
        <v>3293</v>
      </c>
    </row>
    <row r="85" spans="1:12" ht="39.75" customHeight="1">
      <c r="A85" s="1">
        <v>42502</v>
      </c>
      <c r="B85" s="2" t="s">
        <v>4</v>
      </c>
      <c r="C85" s="4644" t="s">
        <v>3294</v>
      </c>
      <c r="D85" s="4645"/>
      <c r="E85" s="4645"/>
      <c r="F85" s="4645"/>
      <c r="G85" s="4645"/>
      <c r="H85" s="4645"/>
      <c r="I85" s="4645"/>
      <c r="J85" s="4646"/>
      <c r="K85" s="3303"/>
    </row>
    <row r="86" spans="1:12">
      <c r="A86" s="1">
        <v>42508</v>
      </c>
      <c r="B86" s="1215" t="s">
        <v>11</v>
      </c>
      <c r="C86" s="5366" t="s">
        <v>6126</v>
      </c>
      <c r="D86" s="5367"/>
      <c r="E86" s="5367"/>
      <c r="F86" s="5367"/>
      <c r="G86" s="5367"/>
      <c r="H86" s="5367"/>
      <c r="I86" s="5367"/>
      <c r="J86" s="5368"/>
      <c r="K86" s="3376"/>
    </row>
    <row r="87" spans="1:12" ht="106.5" customHeight="1">
      <c r="A87" s="1943">
        <v>42582</v>
      </c>
      <c r="B87" s="1944" t="s">
        <v>34</v>
      </c>
      <c r="C87" s="4766" t="s">
        <v>3543</v>
      </c>
      <c r="D87" s="4767"/>
      <c r="E87" s="4767"/>
      <c r="F87" s="4767"/>
      <c r="G87" s="4767"/>
      <c r="H87" s="4767"/>
      <c r="I87" s="4767"/>
      <c r="J87" s="4768"/>
      <c r="K87" s="3576" t="s">
        <v>3978</v>
      </c>
      <c r="L87" s="1957" t="s">
        <v>3978</v>
      </c>
    </row>
    <row r="88" spans="1:12" ht="33.75" customHeight="1">
      <c r="A88" s="1">
        <v>42637</v>
      </c>
      <c r="B88" s="1316" t="s">
        <v>16</v>
      </c>
      <c r="C88" s="3">
        <v>302</v>
      </c>
      <c r="D88" s="175">
        <f>+C88*(100-E88)/100</f>
        <v>298.98</v>
      </c>
      <c r="E88" s="3">
        <v>1</v>
      </c>
      <c r="F88" s="3">
        <v>2308</v>
      </c>
      <c r="G88" s="3">
        <v>160</v>
      </c>
      <c r="H88" s="3"/>
      <c r="I88" s="3"/>
      <c r="J88" s="3"/>
      <c r="K88" s="3295"/>
      <c r="L88" s="20" t="s">
        <v>3555</v>
      </c>
    </row>
    <row r="89" spans="1:12" ht="33" customHeight="1">
      <c r="A89" s="1">
        <v>42638</v>
      </c>
      <c r="B89" s="2" t="s">
        <v>16</v>
      </c>
      <c r="C89" s="3">
        <v>315</v>
      </c>
      <c r="D89" s="175">
        <f>+C89*(100-E89)/100</f>
        <v>311.85000000000002</v>
      </c>
      <c r="E89" s="3">
        <v>1</v>
      </c>
      <c r="F89" s="3">
        <v>2219</v>
      </c>
      <c r="G89" s="3">
        <v>157</v>
      </c>
      <c r="H89" s="3"/>
      <c r="I89" s="3"/>
      <c r="J89" s="3"/>
      <c r="K89" s="3295"/>
      <c r="L89" s="20" t="s">
        <v>3554</v>
      </c>
    </row>
    <row r="90" spans="1:12" ht="30.75" customHeight="1">
      <c r="A90" s="4782">
        <v>42639</v>
      </c>
      <c r="B90" s="1322" t="s">
        <v>16</v>
      </c>
      <c r="C90" s="1321">
        <v>305</v>
      </c>
      <c r="D90" s="1323">
        <f>+C90*(100-E90)/100</f>
        <v>301.95</v>
      </c>
      <c r="E90" s="1321">
        <v>1</v>
      </c>
      <c r="F90" s="1321">
        <v>2312</v>
      </c>
      <c r="G90" s="1321">
        <v>158</v>
      </c>
      <c r="H90" s="1321"/>
      <c r="I90" s="1321"/>
      <c r="J90" s="1321"/>
      <c r="K90" s="3295"/>
      <c r="L90" s="20" t="s">
        <v>3556</v>
      </c>
    </row>
    <row r="91" spans="1:12" ht="45" customHeight="1">
      <c r="A91" s="4783"/>
      <c r="B91" s="1944" t="s">
        <v>15</v>
      </c>
      <c r="C91" s="4766" t="s">
        <v>3550</v>
      </c>
      <c r="D91" s="4767"/>
      <c r="E91" s="4767"/>
      <c r="F91" s="4767"/>
      <c r="G91" s="4767"/>
      <c r="H91" s="4767"/>
      <c r="I91" s="4767"/>
      <c r="J91" s="4768"/>
      <c r="K91" s="3576"/>
      <c r="L91" s="1957" t="s">
        <v>3978</v>
      </c>
    </row>
    <row r="92" spans="1:12" ht="36" customHeight="1">
      <c r="A92" s="4783"/>
      <c r="B92" s="1329" t="s">
        <v>11</v>
      </c>
      <c r="C92" s="4633" t="s">
        <v>3574</v>
      </c>
      <c r="D92" s="4634"/>
      <c r="E92" s="4634"/>
      <c r="F92" s="4634"/>
      <c r="G92" s="4634"/>
      <c r="H92" s="4634"/>
      <c r="I92" s="4634"/>
      <c r="J92" s="4635"/>
      <c r="K92" s="3299"/>
    </row>
    <row r="93" spans="1:12" ht="30.75" customHeight="1">
      <c r="A93" s="4783"/>
      <c r="B93" s="2" t="s">
        <v>11</v>
      </c>
      <c r="C93" s="4633" t="s">
        <v>3540</v>
      </c>
      <c r="D93" s="4634"/>
      <c r="E93" s="4634"/>
      <c r="F93" s="4634"/>
      <c r="G93" s="4634"/>
      <c r="H93" s="4634"/>
      <c r="I93" s="4634"/>
      <c r="J93" s="4635"/>
      <c r="K93" s="3299"/>
    </row>
    <row r="94" spans="1:12" ht="342.75" customHeight="1">
      <c r="A94" s="4783"/>
      <c r="B94" s="1944" t="s">
        <v>3541</v>
      </c>
      <c r="C94" s="4770" t="s">
        <v>3854</v>
      </c>
      <c r="D94" s="4771"/>
      <c r="E94" s="4771"/>
      <c r="F94" s="4771"/>
      <c r="G94" s="4771"/>
      <c r="H94" s="4771"/>
      <c r="I94" s="4771"/>
      <c r="J94" s="4771"/>
      <c r="K94" s="4771"/>
      <c r="L94" s="5085"/>
    </row>
    <row r="95" spans="1:12" ht="41.25" customHeight="1">
      <c r="A95" s="1">
        <v>42640</v>
      </c>
      <c r="B95" s="2" t="s">
        <v>3542</v>
      </c>
      <c r="C95" s="4633" t="s">
        <v>3562</v>
      </c>
      <c r="D95" s="4634"/>
      <c r="E95" s="4634"/>
      <c r="F95" s="4634"/>
      <c r="G95" s="4634"/>
      <c r="H95" s="4634"/>
      <c r="I95" s="4634"/>
      <c r="J95" s="4634"/>
      <c r="K95" s="4634"/>
      <c r="L95" s="5369"/>
    </row>
    <row r="96" spans="1:12" ht="40.5" customHeight="1">
      <c r="A96" s="1320">
        <v>42642</v>
      </c>
      <c r="B96" s="2" t="s">
        <v>16</v>
      </c>
      <c r="C96" s="3">
        <v>725</v>
      </c>
      <c r="D96" s="175">
        <f>+C96*(100-E96)/100</f>
        <v>717.75</v>
      </c>
      <c r="E96" s="3">
        <v>1</v>
      </c>
      <c r="F96" s="3">
        <v>2634</v>
      </c>
      <c r="G96" s="3">
        <v>149</v>
      </c>
      <c r="H96" s="3"/>
      <c r="I96" s="3"/>
      <c r="J96" s="3"/>
      <c r="K96" s="3295"/>
      <c r="L96" s="20" t="s">
        <v>3558</v>
      </c>
    </row>
    <row r="97" spans="1:12" ht="40.5" customHeight="1">
      <c r="A97" s="4642">
        <v>42643</v>
      </c>
      <c r="B97" s="1325" t="s">
        <v>11</v>
      </c>
      <c r="C97" s="4630" t="s">
        <v>3569</v>
      </c>
      <c r="D97" s="4631"/>
      <c r="E97" s="4631"/>
      <c r="F97" s="4631"/>
      <c r="G97" s="4631"/>
      <c r="H97" s="4631"/>
      <c r="I97" s="4631"/>
      <c r="J97" s="4632"/>
      <c r="K97" s="3296"/>
    </row>
    <row r="98" spans="1:12" ht="36.75" customHeight="1">
      <c r="A98" s="4643"/>
      <c r="B98" s="1325" t="s">
        <v>16</v>
      </c>
      <c r="C98" s="3">
        <v>885</v>
      </c>
      <c r="D98" s="175">
        <f>+C98*(100-E98)/100</f>
        <v>876.15</v>
      </c>
      <c r="E98" s="3">
        <v>1</v>
      </c>
      <c r="F98" s="3">
        <v>2716</v>
      </c>
      <c r="G98" s="3">
        <v>169</v>
      </c>
      <c r="H98" s="3"/>
      <c r="I98" s="3"/>
      <c r="J98" s="3"/>
      <c r="K98" s="3295"/>
      <c r="L98" s="20" t="s">
        <v>3568</v>
      </c>
    </row>
    <row r="99" spans="1:12" ht="30.75" customHeight="1">
      <c r="A99" s="4642">
        <v>42644</v>
      </c>
      <c r="B99" s="1325" t="s">
        <v>11</v>
      </c>
      <c r="C99" s="4630" t="s">
        <v>3570</v>
      </c>
      <c r="D99" s="4631"/>
      <c r="E99" s="4631"/>
      <c r="F99" s="4631"/>
      <c r="G99" s="4631"/>
      <c r="H99" s="4631"/>
      <c r="I99" s="4631"/>
      <c r="J99" s="4632"/>
      <c r="K99" s="3296"/>
    </row>
    <row r="100" spans="1:12" ht="50.25" customHeight="1">
      <c r="A100" s="4643"/>
      <c r="B100" s="1325" t="s">
        <v>16</v>
      </c>
      <c r="C100" s="3">
        <v>935</v>
      </c>
      <c r="D100" s="175">
        <f>+C100*(100-E100)/100</f>
        <v>925.65</v>
      </c>
      <c r="E100" s="3">
        <v>1</v>
      </c>
      <c r="F100" s="3">
        <v>3066</v>
      </c>
      <c r="G100" s="3">
        <v>165</v>
      </c>
      <c r="H100" s="3"/>
      <c r="I100" s="3"/>
      <c r="J100" s="3"/>
      <c r="K100" s="3295"/>
      <c r="L100" s="20" t="s">
        <v>3571</v>
      </c>
    </row>
    <row r="101" spans="1:12" ht="20.100000000000001" customHeight="1">
      <c r="A101" s="4642">
        <v>42646</v>
      </c>
      <c r="B101" s="1325" t="s">
        <v>11</v>
      </c>
      <c r="C101" s="4630" t="s">
        <v>3572</v>
      </c>
      <c r="D101" s="4631"/>
      <c r="E101" s="4631"/>
      <c r="F101" s="4631"/>
      <c r="G101" s="4631"/>
      <c r="H101" s="4631"/>
      <c r="I101" s="4631"/>
      <c r="J101" s="4632"/>
      <c r="K101" s="3296"/>
    </row>
    <row r="102" spans="1:12" ht="42.75" customHeight="1">
      <c r="A102" s="4643"/>
      <c r="B102" s="1325" t="s">
        <v>16</v>
      </c>
      <c r="C102" s="3">
        <v>860</v>
      </c>
      <c r="D102" s="175">
        <f>+C102*(100-E102)/100</f>
        <v>851.4</v>
      </c>
      <c r="E102" s="3">
        <v>1</v>
      </c>
      <c r="F102" s="3">
        <v>2873</v>
      </c>
      <c r="G102" s="3">
        <v>155</v>
      </c>
      <c r="H102" s="3"/>
      <c r="I102" s="3"/>
      <c r="J102" s="3"/>
      <c r="K102" s="3295"/>
      <c r="L102" s="20" t="s">
        <v>3573</v>
      </c>
    </row>
    <row r="103" spans="1:12" ht="43.5" customHeight="1">
      <c r="A103" s="1">
        <v>42647</v>
      </c>
      <c r="B103" s="1329" t="s">
        <v>11</v>
      </c>
      <c r="C103" s="4633" t="s">
        <v>3575</v>
      </c>
      <c r="D103" s="4634"/>
      <c r="E103" s="4634"/>
      <c r="F103" s="4634"/>
      <c r="G103" s="4634"/>
      <c r="H103" s="4634"/>
      <c r="I103" s="4634"/>
      <c r="J103" s="4635"/>
      <c r="K103" s="3299"/>
    </row>
    <row r="104" spans="1:12" ht="47.25" customHeight="1">
      <c r="A104" s="1">
        <v>42648</v>
      </c>
      <c r="B104" s="1329" t="s">
        <v>11</v>
      </c>
      <c r="C104" s="4633" t="s">
        <v>3576</v>
      </c>
      <c r="D104" s="4634"/>
      <c r="E104" s="4634"/>
      <c r="F104" s="4634"/>
      <c r="G104" s="4634"/>
      <c r="H104" s="4634"/>
      <c r="I104" s="4634"/>
      <c r="J104" s="4635"/>
      <c r="K104" s="3299"/>
    </row>
    <row r="105" spans="1:12" ht="47.25" customHeight="1">
      <c r="A105" s="1">
        <v>42650</v>
      </c>
      <c r="B105" s="1329" t="s">
        <v>15</v>
      </c>
      <c r="C105" s="4633" t="s">
        <v>3578</v>
      </c>
      <c r="D105" s="4634"/>
      <c r="E105" s="4634"/>
      <c r="F105" s="4634"/>
      <c r="G105" s="4634"/>
      <c r="H105" s="4634"/>
      <c r="I105" s="4634"/>
      <c r="J105" s="4635"/>
      <c r="K105" s="3299"/>
    </row>
    <row r="106" spans="1:12" ht="34.5" customHeight="1">
      <c r="A106" s="1">
        <v>42655</v>
      </c>
      <c r="B106" s="1330" t="s">
        <v>16</v>
      </c>
      <c r="C106" s="3">
        <v>870</v>
      </c>
      <c r="D106" s="175">
        <f>+C106*(100-E106)/100</f>
        <v>861.3</v>
      </c>
      <c r="E106" s="3">
        <v>1</v>
      </c>
      <c r="F106" s="3">
        <v>2903</v>
      </c>
      <c r="G106" s="3">
        <v>155</v>
      </c>
      <c r="H106" s="3"/>
      <c r="I106" s="3"/>
      <c r="J106" s="3"/>
      <c r="K106" s="3295"/>
      <c r="L106" s="20" t="s">
        <v>3585</v>
      </c>
    </row>
    <row r="107" spans="1:12" ht="31.5" customHeight="1">
      <c r="A107" s="1364">
        <v>42664</v>
      </c>
      <c r="B107" s="1365" t="s">
        <v>16</v>
      </c>
      <c r="C107" s="1363">
        <v>860</v>
      </c>
      <c r="D107" s="1366">
        <f>+C107*(100-E107)/100</f>
        <v>851.4</v>
      </c>
      <c r="E107" s="1363">
        <v>1</v>
      </c>
      <c r="F107" s="1363">
        <v>2929</v>
      </c>
      <c r="G107" s="1363">
        <v>155</v>
      </c>
      <c r="H107" s="1363"/>
      <c r="I107" s="1363"/>
      <c r="J107" s="1363"/>
      <c r="K107" s="3295"/>
      <c r="L107" s="20" t="s">
        <v>3663</v>
      </c>
    </row>
    <row r="108" spans="1:12">
      <c r="A108" s="1">
        <v>42665</v>
      </c>
      <c r="B108" s="2" t="s">
        <v>27</v>
      </c>
      <c r="C108" s="4644" t="s">
        <v>3650</v>
      </c>
      <c r="D108" s="4645"/>
      <c r="E108" s="4645"/>
      <c r="F108" s="4645"/>
      <c r="G108" s="4645"/>
      <c r="H108" s="4645"/>
      <c r="I108" s="4646"/>
      <c r="J108" s="3"/>
      <c r="K108" s="3295"/>
    </row>
    <row r="109" spans="1:12" ht="34.5" customHeight="1">
      <c r="A109" s="4782">
        <v>42671</v>
      </c>
      <c r="B109" s="1367" t="s">
        <v>16</v>
      </c>
      <c r="C109" s="3">
        <v>815</v>
      </c>
      <c r="D109" s="175">
        <f>+C109*(100-E109)/100</f>
        <v>806.85</v>
      </c>
      <c r="E109" s="3">
        <v>1</v>
      </c>
      <c r="F109" s="3">
        <v>3095</v>
      </c>
      <c r="G109" s="3">
        <v>155</v>
      </c>
      <c r="H109" s="3"/>
      <c r="I109" s="3"/>
      <c r="J109" s="3"/>
      <c r="K109" s="3295"/>
      <c r="L109" s="20" t="s">
        <v>3668</v>
      </c>
    </row>
    <row r="110" spans="1:12" ht="60" customHeight="1">
      <c r="A110" s="4784"/>
      <c r="B110" s="1944" t="s">
        <v>43</v>
      </c>
      <c r="C110" s="4770" t="s">
        <v>3669</v>
      </c>
      <c r="D110" s="4771"/>
      <c r="E110" s="4771"/>
      <c r="F110" s="4771"/>
      <c r="G110" s="4771"/>
      <c r="H110" s="4771"/>
      <c r="I110" s="4771"/>
      <c r="J110" s="4772"/>
      <c r="K110" s="3313"/>
      <c r="L110" s="2667"/>
    </row>
    <row r="111" spans="1:12" ht="33.75" customHeight="1">
      <c r="A111" s="1">
        <v>42674</v>
      </c>
      <c r="B111" s="2" t="s">
        <v>16</v>
      </c>
      <c r="C111" s="3">
        <v>825</v>
      </c>
      <c r="D111" s="175">
        <f t="shared" ref="D111:D121" si="0">+C111*(100-E111)/100</f>
        <v>816.75</v>
      </c>
      <c r="E111" s="3">
        <v>1</v>
      </c>
      <c r="F111" s="3">
        <v>3045</v>
      </c>
      <c r="G111" s="3">
        <v>155</v>
      </c>
      <c r="H111" s="3"/>
      <c r="I111" s="3"/>
      <c r="J111" s="3"/>
      <c r="K111" s="3295"/>
      <c r="L111" s="20" t="s">
        <v>3715</v>
      </c>
    </row>
    <row r="112" spans="1:12" ht="33" customHeight="1">
      <c r="A112" s="1">
        <v>42679</v>
      </c>
      <c r="B112" s="2" t="s">
        <v>16</v>
      </c>
      <c r="C112" s="3">
        <v>815</v>
      </c>
      <c r="D112" s="175">
        <f t="shared" si="0"/>
        <v>806.85</v>
      </c>
      <c r="E112" s="3">
        <v>1</v>
      </c>
      <c r="F112" s="3">
        <v>2984</v>
      </c>
      <c r="G112" s="3">
        <v>150</v>
      </c>
      <c r="H112" s="3"/>
      <c r="I112" s="3"/>
      <c r="J112" s="3"/>
      <c r="K112" s="3295"/>
      <c r="L112" s="20" t="s">
        <v>3716</v>
      </c>
    </row>
    <row r="113" spans="1:12" ht="33" customHeight="1">
      <c r="A113" s="1">
        <v>42683</v>
      </c>
      <c r="B113" s="2" t="s">
        <v>16</v>
      </c>
      <c r="C113" s="3">
        <v>800</v>
      </c>
      <c r="D113" s="175">
        <f t="shared" si="0"/>
        <v>792</v>
      </c>
      <c r="E113" s="3">
        <v>1</v>
      </c>
      <c r="F113" s="3">
        <v>3119</v>
      </c>
      <c r="G113" s="3">
        <v>150</v>
      </c>
      <c r="H113" s="3"/>
      <c r="I113" s="3"/>
      <c r="J113" s="3"/>
      <c r="K113" s="3295"/>
      <c r="L113" s="20" t="s">
        <v>3717</v>
      </c>
    </row>
    <row r="114" spans="1:12" ht="33" customHeight="1">
      <c r="A114" s="1">
        <v>42686</v>
      </c>
      <c r="B114" s="2" t="s">
        <v>16</v>
      </c>
      <c r="C114" s="3">
        <v>780</v>
      </c>
      <c r="D114" s="175">
        <f t="shared" si="0"/>
        <v>772.2</v>
      </c>
      <c r="E114" s="3">
        <v>1</v>
      </c>
      <c r="F114" s="3">
        <v>3133</v>
      </c>
      <c r="G114" s="3">
        <v>150</v>
      </c>
      <c r="H114" s="3"/>
      <c r="I114" s="3"/>
      <c r="J114" s="3"/>
      <c r="K114" s="3295"/>
      <c r="L114" s="20" t="s">
        <v>3718</v>
      </c>
    </row>
    <row r="115" spans="1:12" ht="33" customHeight="1">
      <c r="A115" s="1">
        <v>42690</v>
      </c>
      <c r="B115" s="2" t="s">
        <v>16</v>
      </c>
      <c r="C115" s="3">
        <v>750</v>
      </c>
      <c r="D115" s="175">
        <f t="shared" si="0"/>
        <v>742.5</v>
      </c>
      <c r="E115" s="3">
        <v>1</v>
      </c>
      <c r="F115" s="3">
        <v>3103</v>
      </c>
      <c r="G115" s="3">
        <v>140</v>
      </c>
      <c r="H115" s="3"/>
      <c r="I115" s="3"/>
      <c r="J115" s="3"/>
      <c r="K115" s="3295"/>
      <c r="L115" s="20" t="s">
        <v>3719</v>
      </c>
    </row>
    <row r="116" spans="1:12" ht="33" customHeight="1">
      <c r="A116" s="1">
        <v>42691</v>
      </c>
      <c r="B116" s="2" t="s">
        <v>16</v>
      </c>
      <c r="C116" s="3">
        <v>710</v>
      </c>
      <c r="D116" s="175">
        <f t="shared" si="0"/>
        <v>702.9</v>
      </c>
      <c r="E116" s="3">
        <v>1</v>
      </c>
      <c r="F116" s="3">
        <v>3173</v>
      </c>
      <c r="G116" s="3">
        <v>135</v>
      </c>
      <c r="H116" s="3"/>
      <c r="I116" s="3"/>
      <c r="J116" s="3"/>
      <c r="K116" s="3295"/>
      <c r="L116" s="20" t="s">
        <v>3720</v>
      </c>
    </row>
    <row r="117" spans="1:12" ht="33" customHeight="1">
      <c r="A117" s="1">
        <v>42694</v>
      </c>
      <c r="B117" s="2" t="s">
        <v>16</v>
      </c>
      <c r="C117" s="3">
        <v>650</v>
      </c>
      <c r="D117" s="175">
        <f t="shared" si="0"/>
        <v>643.5</v>
      </c>
      <c r="E117" s="3">
        <v>1</v>
      </c>
      <c r="F117" s="3">
        <v>3509</v>
      </c>
      <c r="G117" s="3">
        <v>150</v>
      </c>
      <c r="H117" s="3"/>
      <c r="I117" s="3"/>
      <c r="J117" s="3"/>
      <c r="K117" s="3295"/>
      <c r="L117" s="20" t="s">
        <v>3723</v>
      </c>
    </row>
    <row r="118" spans="1:12" ht="33" customHeight="1">
      <c r="A118" s="1">
        <v>42698</v>
      </c>
      <c r="B118" s="2" t="s">
        <v>16</v>
      </c>
      <c r="C118" s="3">
        <v>680</v>
      </c>
      <c r="D118" s="175">
        <f t="shared" si="0"/>
        <v>673.2</v>
      </c>
      <c r="E118" s="3">
        <v>1</v>
      </c>
      <c r="F118" s="3">
        <v>3185</v>
      </c>
      <c r="G118" s="3">
        <v>150</v>
      </c>
      <c r="H118" s="3"/>
      <c r="I118" s="3"/>
      <c r="J118" s="3"/>
      <c r="K118" s="3295"/>
      <c r="L118" s="20" t="s">
        <v>3726</v>
      </c>
    </row>
    <row r="119" spans="1:12" ht="33" customHeight="1">
      <c r="A119" s="1">
        <v>42701</v>
      </c>
      <c r="B119" s="2" t="s">
        <v>16</v>
      </c>
      <c r="C119" s="3">
        <v>645</v>
      </c>
      <c r="D119" s="175">
        <f t="shared" si="0"/>
        <v>638.54999999999995</v>
      </c>
      <c r="E119" s="3">
        <v>1</v>
      </c>
      <c r="F119" s="3">
        <v>3267</v>
      </c>
      <c r="G119" s="3">
        <v>147</v>
      </c>
      <c r="H119" s="3"/>
      <c r="I119" s="3"/>
      <c r="J119" s="3"/>
      <c r="K119" s="3295"/>
      <c r="L119" s="20" t="s">
        <v>3731</v>
      </c>
    </row>
    <row r="120" spans="1:12" ht="33" customHeight="1">
      <c r="A120" s="1">
        <v>42705</v>
      </c>
      <c r="B120" s="2" t="s">
        <v>16</v>
      </c>
      <c r="C120" s="3">
        <v>585</v>
      </c>
      <c r="D120" s="175">
        <f t="shared" si="0"/>
        <v>579.15</v>
      </c>
      <c r="E120" s="3">
        <v>1</v>
      </c>
      <c r="F120" s="3">
        <v>3502</v>
      </c>
      <c r="G120" s="3">
        <v>145</v>
      </c>
      <c r="H120" s="3"/>
      <c r="I120" s="3"/>
      <c r="J120" s="3"/>
      <c r="K120" s="3295"/>
      <c r="L120" s="20" t="s">
        <v>3740</v>
      </c>
    </row>
    <row r="121" spans="1:12" s="800" customFormat="1" ht="39" customHeight="1">
      <c r="A121" s="1392">
        <v>42720</v>
      </c>
      <c r="B121" s="1393" t="s">
        <v>16</v>
      </c>
      <c r="C121" s="1391">
        <v>560</v>
      </c>
      <c r="D121" s="1394">
        <f t="shared" si="0"/>
        <v>554.4</v>
      </c>
      <c r="E121" s="1391">
        <v>1</v>
      </c>
      <c r="F121" s="1391">
        <v>3066</v>
      </c>
      <c r="G121" s="1391">
        <v>170</v>
      </c>
      <c r="H121" s="1391"/>
      <c r="I121" s="1391"/>
      <c r="J121" s="1391"/>
      <c r="K121" s="3295"/>
      <c r="L121" s="20" t="s">
        <v>3761</v>
      </c>
    </row>
    <row r="122" spans="1:12" ht="47.25">
      <c r="A122" s="1">
        <v>42723</v>
      </c>
      <c r="B122" s="1396" t="s">
        <v>16</v>
      </c>
      <c r="C122" s="3">
        <v>530</v>
      </c>
      <c r="D122" s="175">
        <f t="shared" ref="D122:D144" si="1">+C122*(100-E122)/100</f>
        <v>524.70000000000005</v>
      </c>
      <c r="E122" s="3">
        <v>1</v>
      </c>
      <c r="F122" s="3">
        <v>3169</v>
      </c>
      <c r="G122" s="3">
        <v>168</v>
      </c>
      <c r="H122" s="3"/>
      <c r="I122" s="3"/>
      <c r="J122" s="3"/>
      <c r="K122" s="3295"/>
      <c r="L122" s="20" t="s">
        <v>3775</v>
      </c>
    </row>
    <row r="123" spans="1:12" ht="33" customHeight="1">
      <c r="A123" s="1">
        <v>42728</v>
      </c>
      <c r="B123" s="2" t="s">
        <v>16</v>
      </c>
      <c r="C123" s="3">
        <v>590</v>
      </c>
      <c r="D123" s="175">
        <f t="shared" si="1"/>
        <v>584.1</v>
      </c>
      <c r="E123" s="3">
        <v>1</v>
      </c>
      <c r="F123" s="3">
        <v>2619</v>
      </c>
      <c r="G123" s="3">
        <v>193</v>
      </c>
      <c r="H123" s="3"/>
      <c r="I123" s="3"/>
      <c r="J123" s="3"/>
      <c r="K123" s="3295"/>
      <c r="L123" s="20" t="s">
        <v>3780</v>
      </c>
    </row>
    <row r="124" spans="1:12" ht="42" customHeight="1" thickBot="1">
      <c r="A124" s="1727">
        <v>42732</v>
      </c>
      <c r="B124" s="1732" t="s">
        <v>16</v>
      </c>
      <c r="C124" s="218">
        <v>540</v>
      </c>
      <c r="D124" s="42">
        <f t="shared" si="1"/>
        <v>534.6</v>
      </c>
      <c r="E124" s="218">
        <v>1</v>
      </c>
      <c r="F124" s="218">
        <v>2815</v>
      </c>
      <c r="G124" s="218">
        <v>190</v>
      </c>
      <c r="H124" s="218"/>
      <c r="I124" s="218"/>
      <c r="J124" s="218"/>
      <c r="K124" s="3344"/>
      <c r="L124" s="1771" t="s">
        <v>3786</v>
      </c>
    </row>
    <row r="125" spans="1:12" ht="48" thickTop="1">
      <c r="A125" s="47">
        <v>42736</v>
      </c>
      <c r="B125" s="48" t="s">
        <v>16</v>
      </c>
      <c r="C125" s="219">
        <v>510</v>
      </c>
      <c r="D125" s="128">
        <f t="shared" si="1"/>
        <v>504.9</v>
      </c>
      <c r="E125" s="219">
        <v>1</v>
      </c>
      <c r="F125" s="219">
        <v>2832</v>
      </c>
      <c r="G125" s="219">
        <v>198</v>
      </c>
      <c r="H125" s="219"/>
      <c r="I125" s="219"/>
      <c r="J125" s="219"/>
      <c r="K125" s="3342"/>
      <c r="L125" s="3723" t="s">
        <v>3790</v>
      </c>
    </row>
    <row r="126" spans="1:12" ht="32.25" customHeight="1">
      <c r="A126" s="1404">
        <v>42739</v>
      </c>
      <c r="B126" s="1405" t="s">
        <v>16</v>
      </c>
      <c r="C126" s="1403">
        <v>510</v>
      </c>
      <c r="D126" s="1406">
        <f t="shared" si="1"/>
        <v>504.9</v>
      </c>
      <c r="E126" s="1403">
        <v>1</v>
      </c>
      <c r="F126" s="1403">
        <v>2709</v>
      </c>
      <c r="G126" s="1403">
        <v>193</v>
      </c>
      <c r="H126" s="1403"/>
      <c r="I126" s="1403"/>
      <c r="J126" s="1403"/>
      <c r="K126" s="3295"/>
      <c r="L126" s="20" t="s">
        <v>3813</v>
      </c>
    </row>
    <row r="127" spans="1:12" ht="33" customHeight="1">
      <c r="A127" s="1418">
        <v>42741</v>
      </c>
      <c r="B127" s="1419" t="s">
        <v>16</v>
      </c>
      <c r="C127" s="1417">
        <v>480</v>
      </c>
      <c r="D127" s="1420">
        <v>475</v>
      </c>
      <c r="E127" s="1417">
        <v>1</v>
      </c>
      <c r="F127" s="1417">
        <v>2828</v>
      </c>
      <c r="G127" s="1417">
        <v>197</v>
      </c>
      <c r="H127" s="1417"/>
      <c r="I127" s="1417"/>
      <c r="J127" s="1417"/>
      <c r="K127" s="3295"/>
      <c r="L127" s="20" t="s">
        <v>3814</v>
      </c>
    </row>
    <row r="128" spans="1:12" ht="33" customHeight="1">
      <c r="A128" s="29">
        <v>42954</v>
      </c>
      <c r="B128" s="6" t="s">
        <v>16</v>
      </c>
      <c r="C128" s="30">
        <v>435</v>
      </c>
      <c r="D128" s="31">
        <v>431</v>
      </c>
      <c r="E128" s="30">
        <v>1</v>
      </c>
      <c r="F128" s="30">
        <v>3086</v>
      </c>
      <c r="G128" s="30">
        <v>206</v>
      </c>
      <c r="H128" s="30"/>
      <c r="I128" s="30"/>
      <c r="J128" s="30"/>
      <c r="K128" s="3301"/>
      <c r="L128" s="112" t="s">
        <v>3815</v>
      </c>
    </row>
    <row r="129" spans="1:12" ht="33" customHeight="1">
      <c r="A129" s="29">
        <v>42743</v>
      </c>
      <c r="B129" s="6" t="s">
        <v>16</v>
      </c>
      <c r="C129" s="30">
        <v>360</v>
      </c>
      <c r="D129" s="31">
        <v>356</v>
      </c>
      <c r="E129" s="30">
        <v>1</v>
      </c>
      <c r="F129" s="30">
        <v>3496</v>
      </c>
      <c r="G129" s="30">
        <v>225</v>
      </c>
      <c r="H129" s="30"/>
      <c r="I129" s="30"/>
      <c r="J129" s="30"/>
      <c r="K129" s="3301"/>
      <c r="L129" s="112" t="s">
        <v>3816</v>
      </c>
    </row>
    <row r="130" spans="1:12" ht="39" customHeight="1">
      <c r="A130" s="29">
        <v>42744</v>
      </c>
      <c r="B130" s="6" t="s">
        <v>16</v>
      </c>
      <c r="C130" s="30">
        <v>408</v>
      </c>
      <c r="D130" s="31">
        <f t="shared" si="1"/>
        <v>403.92</v>
      </c>
      <c r="E130" s="30">
        <v>1</v>
      </c>
      <c r="F130" s="30">
        <v>2911</v>
      </c>
      <c r="G130" s="30">
        <v>250</v>
      </c>
      <c r="H130" s="30"/>
      <c r="I130" s="30"/>
      <c r="J130" s="30"/>
      <c r="K130" s="3301"/>
      <c r="L130" s="112" t="s">
        <v>3811</v>
      </c>
    </row>
    <row r="131" spans="1:12" ht="39" customHeight="1">
      <c r="A131" s="29">
        <v>42745</v>
      </c>
      <c r="B131" s="6" t="s">
        <v>16</v>
      </c>
      <c r="C131" s="30">
        <v>445</v>
      </c>
      <c r="D131" s="31">
        <v>441</v>
      </c>
      <c r="E131" s="30">
        <v>1</v>
      </c>
      <c r="F131" s="30">
        <v>2604</v>
      </c>
      <c r="G131" s="30">
        <v>275</v>
      </c>
      <c r="H131" s="30"/>
      <c r="I131" s="30"/>
      <c r="J131" s="30"/>
      <c r="K131" s="3301"/>
      <c r="L131" s="112" t="s">
        <v>3817</v>
      </c>
    </row>
    <row r="132" spans="1:12" ht="39" customHeight="1">
      <c r="A132" s="29">
        <v>42746</v>
      </c>
      <c r="B132" s="6" t="s">
        <v>16</v>
      </c>
      <c r="C132" s="30">
        <v>465</v>
      </c>
      <c r="D132" s="31">
        <v>460</v>
      </c>
      <c r="E132" s="30">
        <v>1</v>
      </c>
      <c r="F132" s="30">
        <v>2930</v>
      </c>
      <c r="G132" s="30">
        <v>256</v>
      </c>
      <c r="H132" s="30"/>
      <c r="I132" s="30"/>
      <c r="J132" s="30"/>
      <c r="K132" s="3301"/>
      <c r="L132" s="112" t="s">
        <v>3819</v>
      </c>
    </row>
    <row r="133" spans="1:12" ht="47.25">
      <c r="A133" s="1404">
        <v>42748</v>
      </c>
      <c r="B133" s="1405" t="s">
        <v>16</v>
      </c>
      <c r="C133" s="1403">
        <v>470</v>
      </c>
      <c r="D133" s="1406">
        <f t="shared" si="1"/>
        <v>465.3</v>
      </c>
      <c r="E133" s="1403">
        <v>1</v>
      </c>
      <c r="F133" s="1403">
        <v>2592</v>
      </c>
      <c r="G133" s="1403">
        <v>205</v>
      </c>
      <c r="H133" s="1403"/>
      <c r="I133" s="1403"/>
      <c r="J133" s="1403"/>
      <c r="K133" s="3295"/>
      <c r="L133" s="20" t="s">
        <v>3812</v>
      </c>
    </row>
    <row r="134" spans="1:12" ht="47.25">
      <c r="A134" s="1">
        <v>42750</v>
      </c>
      <c r="B134" s="1453" t="s">
        <v>16</v>
      </c>
      <c r="C134" s="3">
        <v>445</v>
      </c>
      <c r="D134" s="175">
        <f t="shared" si="1"/>
        <v>440.55</v>
      </c>
      <c r="E134" s="3">
        <v>1</v>
      </c>
      <c r="F134" s="3">
        <v>2633</v>
      </c>
      <c r="G134" s="3">
        <v>205</v>
      </c>
      <c r="H134" s="3"/>
      <c r="I134" s="3"/>
      <c r="J134" s="3"/>
      <c r="K134" s="3295"/>
      <c r="L134" s="20" t="s">
        <v>3823</v>
      </c>
    </row>
    <row r="135" spans="1:12" ht="47.25">
      <c r="A135" s="1">
        <v>42751</v>
      </c>
      <c r="B135" s="1453" t="s">
        <v>16</v>
      </c>
      <c r="C135" s="3">
        <v>420</v>
      </c>
      <c r="D135" s="175">
        <f t="shared" si="1"/>
        <v>415.8</v>
      </c>
      <c r="E135" s="3">
        <v>1</v>
      </c>
      <c r="F135" s="3">
        <v>2759</v>
      </c>
      <c r="G135" s="3">
        <v>205</v>
      </c>
      <c r="H135" s="3"/>
      <c r="I135" s="3"/>
      <c r="J135" s="3"/>
      <c r="K135" s="3295"/>
      <c r="L135" s="20" t="s">
        <v>3825</v>
      </c>
    </row>
    <row r="136" spans="1:12" ht="47.25">
      <c r="A136" s="1">
        <v>42754</v>
      </c>
      <c r="B136" s="1453" t="s">
        <v>16</v>
      </c>
      <c r="C136" s="3">
        <v>440</v>
      </c>
      <c r="D136" s="175">
        <f t="shared" si="1"/>
        <v>435.6</v>
      </c>
      <c r="E136" s="3">
        <v>1</v>
      </c>
      <c r="F136" s="3">
        <v>2638</v>
      </c>
      <c r="G136" s="3">
        <v>215</v>
      </c>
      <c r="H136" s="3"/>
      <c r="I136" s="3"/>
      <c r="J136" s="3"/>
      <c r="K136" s="3295"/>
      <c r="L136" s="20" t="s">
        <v>3838</v>
      </c>
    </row>
    <row r="137" spans="1:12" ht="47.25">
      <c r="A137" s="1531">
        <v>42756</v>
      </c>
      <c r="B137" s="1453" t="s">
        <v>16</v>
      </c>
      <c r="C137" s="3">
        <v>433</v>
      </c>
      <c r="D137" s="175">
        <f t="shared" si="1"/>
        <v>428.67</v>
      </c>
      <c r="E137" s="3">
        <v>1</v>
      </c>
      <c r="F137" s="3">
        <v>2550</v>
      </c>
      <c r="G137" s="3">
        <v>210</v>
      </c>
      <c r="H137" s="3"/>
      <c r="I137" s="3"/>
      <c r="J137" s="3"/>
      <c r="K137" s="3295"/>
      <c r="L137" s="20" t="s">
        <v>3842</v>
      </c>
    </row>
    <row r="138" spans="1:12" ht="49.5" customHeight="1">
      <c r="A138" s="1">
        <v>42759</v>
      </c>
      <c r="B138" s="1527" t="s">
        <v>16</v>
      </c>
      <c r="C138" s="3">
        <v>370</v>
      </c>
      <c r="D138" s="175">
        <f t="shared" si="1"/>
        <v>366.3</v>
      </c>
      <c r="E138" s="3">
        <v>1</v>
      </c>
      <c r="F138" s="3">
        <v>2714</v>
      </c>
      <c r="G138" s="3">
        <v>210</v>
      </c>
      <c r="H138" s="3"/>
      <c r="I138" s="3"/>
      <c r="J138" s="3"/>
      <c r="K138" s="3295"/>
      <c r="L138" s="20" t="s">
        <v>3847</v>
      </c>
    </row>
    <row r="139" spans="1:12" ht="52.5" customHeight="1">
      <c r="A139" s="1">
        <v>42762</v>
      </c>
      <c r="B139" s="1527" t="s">
        <v>16</v>
      </c>
      <c r="C139" s="3">
        <v>410</v>
      </c>
      <c r="D139" s="175">
        <f t="shared" si="1"/>
        <v>405.9</v>
      </c>
      <c r="E139" s="3">
        <v>1</v>
      </c>
      <c r="F139" s="3">
        <v>2419</v>
      </c>
      <c r="G139" s="3">
        <v>210</v>
      </c>
      <c r="H139" s="3"/>
      <c r="I139" s="3"/>
      <c r="J139" s="3"/>
      <c r="K139" s="3295"/>
      <c r="L139" s="20" t="s">
        <v>3855</v>
      </c>
    </row>
    <row r="140" spans="1:12" ht="49.5" customHeight="1">
      <c r="A140" s="1540">
        <v>42768</v>
      </c>
      <c r="B140" s="1541" t="s">
        <v>16</v>
      </c>
      <c r="C140" s="3">
        <v>390</v>
      </c>
      <c r="D140" s="175">
        <f t="shared" si="1"/>
        <v>386.1</v>
      </c>
      <c r="E140" s="3">
        <v>1</v>
      </c>
      <c r="F140" s="3">
        <v>2466</v>
      </c>
      <c r="G140" s="3">
        <v>215</v>
      </c>
      <c r="H140" s="3"/>
      <c r="I140" s="3"/>
      <c r="J140" s="3"/>
      <c r="K140" s="3295"/>
      <c r="L140" s="20" t="s">
        <v>3866</v>
      </c>
    </row>
    <row r="141" spans="1:12" ht="45.75" customHeight="1">
      <c r="A141" s="1540">
        <v>42769</v>
      </c>
      <c r="B141" s="1545" t="s">
        <v>16</v>
      </c>
      <c r="C141" s="3">
        <v>380</v>
      </c>
      <c r="D141" s="1544">
        <f t="shared" si="1"/>
        <v>376.2</v>
      </c>
      <c r="E141" s="3">
        <v>1</v>
      </c>
      <c r="F141" s="3">
        <v>2528</v>
      </c>
      <c r="G141" s="3">
        <v>215</v>
      </c>
      <c r="H141" s="3"/>
      <c r="I141" s="3"/>
      <c r="J141" s="3"/>
      <c r="K141" s="3295"/>
      <c r="L141" s="20" t="s">
        <v>3866</v>
      </c>
    </row>
    <row r="142" spans="1:12" ht="45.75" customHeight="1">
      <c r="A142" s="1556">
        <v>42776</v>
      </c>
      <c r="B142" s="1557" t="s">
        <v>16</v>
      </c>
      <c r="C142" s="1554">
        <v>380</v>
      </c>
      <c r="D142" s="1555">
        <f t="shared" si="1"/>
        <v>376.2</v>
      </c>
      <c r="E142" s="1554">
        <v>1</v>
      </c>
      <c r="F142" s="1554">
        <v>2424</v>
      </c>
      <c r="G142" s="1554">
        <v>215</v>
      </c>
      <c r="H142" s="1554"/>
      <c r="I142" s="1554"/>
      <c r="J142" s="1554"/>
      <c r="K142" s="3295"/>
      <c r="L142" s="20" t="s">
        <v>3875</v>
      </c>
    </row>
    <row r="143" spans="1:12" ht="50.25" customHeight="1">
      <c r="A143" s="1540">
        <v>42779</v>
      </c>
      <c r="B143" s="1564" t="s">
        <v>16</v>
      </c>
      <c r="C143" s="3">
        <v>395</v>
      </c>
      <c r="D143" s="1563">
        <f t="shared" si="1"/>
        <v>391.05</v>
      </c>
      <c r="E143" s="3">
        <v>1</v>
      </c>
      <c r="F143" s="3">
        <v>2371</v>
      </c>
      <c r="G143" s="3">
        <v>220</v>
      </c>
      <c r="H143" s="3"/>
      <c r="I143" s="3"/>
      <c r="J143" s="3"/>
      <c r="K143" s="3295"/>
      <c r="L143" s="20" t="s">
        <v>3883</v>
      </c>
    </row>
    <row r="144" spans="1:12" ht="51" customHeight="1">
      <c r="A144" s="4642">
        <v>42782</v>
      </c>
      <c r="B144" s="1577" t="s">
        <v>16</v>
      </c>
      <c r="C144" s="3">
        <v>380</v>
      </c>
      <c r="D144" s="1576">
        <f t="shared" si="1"/>
        <v>376.2</v>
      </c>
      <c r="E144" s="3">
        <v>1</v>
      </c>
      <c r="F144" s="3">
        <v>2347</v>
      </c>
      <c r="G144" s="3">
        <v>215</v>
      </c>
      <c r="H144" s="3"/>
      <c r="I144" s="3"/>
      <c r="J144" s="3"/>
      <c r="K144" s="3295"/>
      <c r="L144" s="20" t="s">
        <v>3891</v>
      </c>
    </row>
    <row r="145" spans="1:12" ht="16.5" customHeight="1">
      <c r="A145" s="4643"/>
      <c r="B145" s="1577" t="s">
        <v>11</v>
      </c>
      <c r="C145" s="4630" t="s">
        <v>3892</v>
      </c>
      <c r="D145" s="4631"/>
      <c r="E145" s="4631"/>
      <c r="F145" s="4631"/>
      <c r="G145" s="4631"/>
      <c r="H145" s="4631"/>
      <c r="I145" s="4631"/>
      <c r="J145" s="4632"/>
      <c r="K145" s="3296"/>
    </row>
    <row r="146" spans="1:12" ht="16.5" customHeight="1">
      <c r="A146" s="1540">
        <v>42784</v>
      </c>
      <c r="B146" s="1578" t="s">
        <v>11</v>
      </c>
      <c r="C146" s="4630" t="s">
        <v>3893</v>
      </c>
      <c r="D146" s="4631"/>
      <c r="E146" s="4631"/>
      <c r="F146" s="4631"/>
      <c r="G146" s="4631"/>
      <c r="H146" s="4631"/>
      <c r="I146" s="4631"/>
      <c r="J146" s="4632"/>
      <c r="K146" s="3296"/>
    </row>
    <row r="147" spans="1:12" ht="34.5" customHeight="1">
      <c r="A147" s="1540">
        <v>42796</v>
      </c>
      <c r="B147" s="1602" t="s">
        <v>16</v>
      </c>
      <c r="C147" s="3">
        <v>320</v>
      </c>
      <c r="D147" s="1600">
        <f t="shared" ref="D147:D211" si="2">+C147*(100-E147)/100</f>
        <v>316.8</v>
      </c>
      <c r="E147" s="3">
        <v>1</v>
      </c>
      <c r="F147" s="3">
        <v>1578</v>
      </c>
      <c r="G147" s="3">
        <v>200</v>
      </c>
      <c r="H147" s="3"/>
      <c r="I147" s="3"/>
      <c r="J147" s="3"/>
      <c r="K147" s="3295"/>
      <c r="L147" s="20" t="s">
        <v>5021</v>
      </c>
    </row>
    <row r="148" spans="1:12" ht="54" customHeight="1">
      <c r="A148" s="1540">
        <v>42892</v>
      </c>
      <c r="B148" s="1541" t="s">
        <v>16</v>
      </c>
      <c r="C148" s="3">
        <v>160</v>
      </c>
      <c r="D148" s="1847">
        <f t="shared" si="2"/>
        <v>155.19999999999999</v>
      </c>
      <c r="E148" s="3">
        <v>3</v>
      </c>
      <c r="F148" s="3">
        <v>1579</v>
      </c>
      <c r="G148" s="3">
        <v>160</v>
      </c>
      <c r="H148" s="3"/>
      <c r="I148" s="3"/>
      <c r="J148" s="3"/>
      <c r="K148" s="3295"/>
      <c r="L148" s="20" t="s">
        <v>4124</v>
      </c>
    </row>
    <row r="149" spans="1:12" ht="47.25">
      <c r="A149" s="1540">
        <v>42929</v>
      </c>
      <c r="B149" s="1541" t="s">
        <v>16</v>
      </c>
      <c r="C149" s="1870">
        <v>120</v>
      </c>
      <c r="D149" s="1871">
        <f t="shared" si="2"/>
        <v>116.4</v>
      </c>
      <c r="E149" s="1870">
        <v>3</v>
      </c>
      <c r="F149" s="1870" t="s">
        <v>70</v>
      </c>
      <c r="G149" s="1870">
        <v>155</v>
      </c>
      <c r="L149" s="20" t="s">
        <v>4169</v>
      </c>
    </row>
    <row r="150" spans="1:12" ht="108" customHeight="1">
      <c r="A150" s="1943">
        <v>42966</v>
      </c>
      <c r="B150" s="1944" t="s">
        <v>34</v>
      </c>
      <c r="C150" s="4770" t="s">
        <v>4238</v>
      </c>
      <c r="D150" s="4771"/>
      <c r="E150" s="4771"/>
      <c r="F150" s="4771"/>
      <c r="G150" s="4771"/>
      <c r="H150" s="4771"/>
      <c r="I150" s="4771"/>
      <c r="J150" s="4772"/>
      <c r="K150" s="3538"/>
      <c r="L150" s="1961" t="s">
        <v>4249</v>
      </c>
    </row>
    <row r="151" spans="1:12" ht="17.25" customHeight="1">
      <c r="A151" s="1918"/>
      <c r="B151" s="1920" t="s">
        <v>11</v>
      </c>
      <c r="C151" s="5365" t="s">
        <v>4239</v>
      </c>
      <c r="D151" s="4634"/>
      <c r="E151" s="4634"/>
      <c r="F151" s="4634"/>
      <c r="G151" s="4634"/>
      <c r="H151" s="4634"/>
      <c r="I151" s="4634"/>
      <c r="J151" s="4635"/>
      <c r="K151" s="3299"/>
    </row>
    <row r="152" spans="1:12" ht="54" customHeight="1">
      <c r="A152" s="987">
        <v>42995</v>
      </c>
      <c r="B152" s="1917" t="s">
        <v>16</v>
      </c>
      <c r="C152" s="1915">
        <v>340</v>
      </c>
      <c r="D152" s="1916">
        <f t="shared" si="2"/>
        <v>316.2</v>
      </c>
      <c r="E152" s="1915">
        <v>7</v>
      </c>
      <c r="F152" s="1915">
        <v>2343</v>
      </c>
      <c r="G152" s="1915">
        <v>160</v>
      </c>
      <c r="L152" s="20" t="s">
        <v>4235</v>
      </c>
    </row>
    <row r="153" spans="1:12" ht="25.5" customHeight="1">
      <c r="A153" s="4642">
        <v>42996</v>
      </c>
      <c r="B153" s="1920" t="s">
        <v>15</v>
      </c>
      <c r="C153" s="5291" t="s">
        <v>4237</v>
      </c>
      <c r="D153" s="5292"/>
      <c r="E153" s="5292"/>
      <c r="F153" s="5292"/>
      <c r="G153" s="5292"/>
      <c r="H153" s="5292"/>
      <c r="I153" s="5292"/>
      <c r="J153" s="5293"/>
      <c r="K153" s="3366"/>
    </row>
    <row r="154" spans="1:12" ht="48" customHeight="1">
      <c r="A154" s="4769"/>
      <c r="B154" s="1925" t="s">
        <v>16</v>
      </c>
      <c r="C154" s="1923">
        <v>352</v>
      </c>
      <c r="D154" s="1924">
        <f t="shared" si="2"/>
        <v>327.36</v>
      </c>
      <c r="E154" s="1923">
        <v>7</v>
      </c>
      <c r="F154" s="1923">
        <v>2377</v>
      </c>
      <c r="G154" s="1923">
        <v>155</v>
      </c>
      <c r="L154" s="20" t="s">
        <v>4241</v>
      </c>
    </row>
    <row r="155" spans="1:12" ht="24.75" customHeight="1">
      <c r="A155" s="4769"/>
      <c r="B155" s="1929" t="s">
        <v>11</v>
      </c>
      <c r="C155" s="5294" t="s">
        <v>4247</v>
      </c>
      <c r="D155" s="5363"/>
      <c r="E155" s="5363"/>
      <c r="F155" s="5363"/>
      <c r="G155" s="5363"/>
      <c r="H155" s="5363"/>
      <c r="I155" s="5363"/>
      <c r="J155" s="5364"/>
      <c r="K155" s="3372"/>
    </row>
    <row r="156" spans="1:12" ht="47.25">
      <c r="A156" s="4643"/>
      <c r="B156" s="1541" t="s">
        <v>16</v>
      </c>
      <c r="C156" s="1923">
        <v>383</v>
      </c>
      <c r="D156" s="1924">
        <f t="shared" si="2"/>
        <v>356.19</v>
      </c>
      <c r="E156" s="1923">
        <v>7</v>
      </c>
      <c r="F156" s="1923">
        <v>1974</v>
      </c>
      <c r="G156" s="1923">
        <v>162</v>
      </c>
      <c r="L156" s="20" t="s">
        <v>4240</v>
      </c>
    </row>
    <row r="157" spans="1:12" ht="23.25" customHeight="1">
      <c r="A157" s="4642">
        <v>42997</v>
      </c>
      <c r="B157" s="1929" t="s">
        <v>11</v>
      </c>
      <c r="C157" s="5294" t="s">
        <v>4248</v>
      </c>
      <c r="D157" s="5363"/>
      <c r="E157" s="5363"/>
      <c r="F157" s="5363"/>
      <c r="G157" s="5363"/>
      <c r="H157" s="5363"/>
      <c r="I157" s="5363"/>
      <c r="J157" s="5364"/>
      <c r="K157" s="3372"/>
    </row>
    <row r="158" spans="1:12" ht="47.25">
      <c r="A158" s="4643"/>
      <c r="B158" s="1929" t="s">
        <v>16</v>
      </c>
      <c r="C158" s="1927">
        <v>355</v>
      </c>
      <c r="D158" s="1928">
        <f t="shared" si="2"/>
        <v>330.15</v>
      </c>
      <c r="E158" s="1927">
        <v>7</v>
      </c>
      <c r="F158" s="1927">
        <v>2344</v>
      </c>
      <c r="G158" s="1927">
        <v>165</v>
      </c>
      <c r="L158" s="20" t="s">
        <v>4246</v>
      </c>
    </row>
    <row r="159" spans="1:12" ht="37.5" customHeight="1">
      <c r="A159" s="1943">
        <v>42999</v>
      </c>
      <c r="B159" s="1944" t="s">
        <v>43</v>
      </c>
      <c r="C159" s="4766" t="s">
        <v>4266</v>
      </c>
      <c r="D159" s="4767"/>
      <c r="E159" s="4767"/>
      <c r="F159" s="4767"/>
      <c r="G159" s="4767"/>
      <c r="H159" s="4767"/>
      <c r="I159" s="4767"/>
      <c r="J159" s="4768"/>
      <c r="K159" s="3312"/>
      <c r="L159" s="2667"/>
    </row>
    <row r="160" spans="1:12" ht="28.5" customHeight="1">
      <c r="A160" s="1943">
        <v>43005</v>
      </c>
      <c r="B160" s="1944" t="s">
        <v>43</v>
      </c>
      <c r="C160" s="4779" t="s">
        <v>4267</v>
      </c>
      <c r="D160" s="4780"/>
      <c r="E160" s="4780"/>
      <c r="F160" s="4780"/>
      <c r="G160" s="4780"/>
      <c r="H160" s="4780"/>
      <c r="I160" s="4780"/>
      <c r="J160" s="4781"/>
      <c r="K160" s="3314"/>
      <c r="L160" s="2667"/>
    </row>
    <row r="161" spans="1:12" ht="47.25">
      <c r="A161" s="4">
        <v>43033</v>
      </c>
      <c r="B161" s="28" t="s">
        <v>16</v>
      </c>
      <c r="C161" s="1850">
        <v>100</v>
      </c>
      <c r="D161" s="23">
        <f t="shared" si="2"/>
        <v>98</v>
      </c>
      <c r="E161" s="1850">
        <v>2</v>
      </c>
      <c r="F161" s="1850"/>
      <c r="G161" s="1850">
        <v>180</v>
      </c>
      <c r="H161" s="1850"/>
      <c r="I161" s="1850"/>
      <c r="J161" s="1850"/>
      <c r="K161" s="3569"/>
      <c r="L161" s="980" t="s">
        <v>4308</v>
      </c>
    </row>
    <row r="162" spans="1:12" ht="48" thickBot="1">
      <c r="A162" s="2190">
        <v>43094</v>
      </c>
      <c r="B162" s="2193" t="s">
        <v>16</v>
      </c>
      <c r="C162" s="218">
        <v>165</v>
      </c>
      <c r="D162" s="42">
        <f t="shared" si="2"/>
        <v>153.44999999999999</v>
      </c>
      <c r="E162" s="218">
        <v>7</v>
      </c>
      <c r="F162" s="218"/>
      <c r="G162" s="218">
        <v>225</v>
      </c>
      <c r="H162" s="218"/>
      <c r="I162" s="2219"/>
      <c r="J162" s="2219"/>
      <c r="K162" s="3570"/>
      <c r="L162" s="1771" t="s">
        <v>4407</v>
      </c>
    </row>
    <row r="163" spans="1:12" ht="48" thickTop="1">
      <c r="A163" s="47">
        <v>43125</v>
      </c>
      <c r="B163" s="48" t="s">
        <v>16</v>
      </c>
      <c r="C163" s="219">
        <v>175</v>
      </c>
      <c r="D163" s="128">
        <f t="shared" si="2"/>
        <v>162.75</v>
      </c>
      <c r="E163" s="219">
        <v>7</v>
      </c>
      <c r="F163" s="219"/>
      <c r="G163" s="219">
        <v>230</v>
      </c>
      <c r="H163" s="2220"/>
      <c r="I163" s="2220"/>
      <c r="J163" s="2220"/>
      <c r="K163" s="3571"/>
      <c r="L163" s="3723" t="s">
        <v>4466</v>
      </c>
    </row>
    <row r="164" spans="1:12" ht="35.25" customHeight="1">
      <c r="A164" s="1943">
        <v>43129</v>
      </c>
      <c r="B164" s="1944" t="s">
        <v>4477</v>
      </c>
      <c r="C164" s="4785" t="s">
        <v>5074</v>
      </c>
      <c r="D164" s="4786"/>
      <c r="E164" s="4786"/>
      <c r="F164" s="4786"/>
      <c r="G164" s="4786"/>
      <c r="H164" s="4786"/>
      <c r="I164" s="4786"/>
      <c r="J164" s="4787"/>
      <c r="K164" s="3538" t="s">
        <v>6300</v>
      </c>
      <c r="L164" s="2766" t="s">
        <v>6300</v>
      </c>
    </row>
    <row r="165" spans="1:12" ht="47.25">
      <c r="A165" s="1540">
        <v>43130</v>
      </c>
      <c r="B165" s="1541" t="s">
        <v>16</v>
      </c>
      <c r="C165" s="7">
        <v>160</v>
      </c>
      <c r="D165" s="1919">
        <f t="shared" si="2"/>
        <v>158.4</v>
      </c>
      <c r="E165" s="7">
        <v>1</v>
      </c>
      <c r="F165" s="7">
        <v>2114</v>
      </c>
      <c r="G165" s="7">
        <v>225</v>
      </c>
      <c r="L165" s="20" t="s">
        <v>4478</v>
      </c>
    </row>
    <row r="166" spans="1:12" ht="47.25">
      <c r="A166" s="1540">
        <v>43200</v>
      </c>
      <c r="B166" s="1541" t="s">
        <v>16</v>
      </c>
      <c r="C166" s="7">
        <v>120</v>
      </c>
      <c r="D166" s="1919">
        <f t="shared" si="2"/>
        <v>111.6</v>
      </c>
      <c r="E166" s="7">
        <v>7</v>
      </c>
      <c r="F166" s="7">
        <v>1935</v>
      </c>
      <c r="G166" s="7">
        <v>196</v>
      </c>
      <c r="L166" s="20" t="s">
        <v>4630</v>
      </c>
    </row>
    <row r="167" spans="1:12">
      <c r="A167" s="4642">
        <v>43216</v>
      </c>
      <c r="B167" s="2292" t="s">
        <v>11</v>
      </c>
      <c r="C167" s="4630" t="s">
        <v>4655</v>
      </c>
      <c r="D167" s="4631"/>
      <c r="E167" s="4631"/>
      <c r="F167" s="4631"/>
      <c r="G167" s="4631"/>
      <c r="H167" s="4631"/>
      <c r="I167" s="4631"/>
      <c r="J167" s="4632"/>
      <c r="K167" s="3296"/>
    </row>
    <row r="168" spans="1:12" ht="31.5">
      <c r="A168" s="4643"/>
      <c r="B168" s="1541" t="s">
        <v>16</v>
      </c>
      <c r="C168" s="2293">
        <v>145</v>
      </c>
      <c r="D168" s="2294">
        <f t="shared" si="2"/>
        <v>134.85</v>
      </c>
      <c r="E168" s="2293">
        <v>7</v>
      </c>
      <c r="F168" s="2293"/>
      <c r="G168" s="2293">
        <v>40</v>
      </c>
      <c r="H168" s="2293"/>
      <c r="I168" s="2293"/>
      <c r="J168" s="2293"/>
      <c r="K168" s="3295"/>
      <c r="L168" s="20" t="s">
        <v>4650</v>
      </c>
    </row>
    <row r="169" spans="1:12" ht="31.5">
      <c r="A169" s="1540">
        <v>43218</v>
      </c>
      <c r="B169" s="1541" t="s">
        <v>16</v>
      </c>
      <c r="C169" s="2293">
        <v>205</v>
      </c>
      <c r="D169" s="2294">
        <f t="shared" si="2"/>
        <v>190.65</v>
      </c>
      <c r="E169" s="2293">
        <v>7</v>
      </c>
      <c r="F169" s="2293">
        <v>7976</v>
      </c>
      <c r="G169" s="2293">
        <v>40</v>
      </c>
      <c r="H169" s="2293"/>
      <c r="I169" s="2293"/>
      <c r="J169" s="2293"/>
      <c r="K169" s="3295"/>
      <c r="L169" s="20" t="s">
        <v>4652</v>
      </c>
    </row>
    <row r="170" spans="1:12" ht="31.5">
      <c r="A170" s="1540">
        <v>43219</v>
      </c>
      <c r="B170" s="1541" t="s">
        <v>16</v>
      </c>
      <c r="C170" s="2293">
        <v>145</v>
      </c>
      <c r="D170" s="2294">
        <f t="shared" si="2"/>
        <v>134.85</v>
      </c>
      <c r="E170" s="2293">
        <v>7</v>
      </c>
      <c r="F170" s="2293">
        <v>9181</v>
      </c>
      <c r="G170" s="2293">
        <v>40</v>
      </c>
      <c r="H170" s="2293"/>
      <c r="I170" s="2293"/>
      <c r="J170" s="2293"/>
      <c r="K170" s="3295"/>
      <c r="L170" s="20" t="s">
        <v>4653</v>
      </c>
    </row>
    <row r="171" spans="1:12" ht="31.5">
      <c r="A171" s="1540">
        <v>43220</v>
      </c>
      <c r="B171" s="1541" t="s">
        <v>16</v>
      </c>
      <c r="C171" s="2293">
        <v>125</v>
      </c>
      <c r="D171" s="2294">
        <f t="shared" si="2"/>
        <v>116.25</v>
      </c>
      <c r="E171" s="2293">
        <v>7</v>
      </c>
      <c r="F171" s="2293">
        <v>10366</v>
      </c>
      <c r="G171" s="2293">
        <v>30</v>
      </c>
      <c r="H171" s="2293"/>
      <c r="I171" s="2293"/>
      <c r="J171" s="2293"/>
      <c r="K171" s="3295"/>
      <c r="L171" s="20" t="s">
        <v>4654</v>
      </c>
    </row>
    <row r="172" spans="1:12" ht="31.5">
      <c r="A172" s="1540">
        <v>43222</v>
      </c>
      <c r="B172" s="1541" t="s">
        <v>16</v>
      </c>
      <c r="C172" s="2293">
        <v>120</v>
      </c>
      <c r="D172" s="2294">
        <f t="shared" si="2"/>
        <v>111.6</v>
      </c>
      <c r="E172" s="2293">
        <v>7</v>
      </c>
      <c r="F172" s="2293">
        <v>10797</v>
      </c>
      <c r="G172" s="2293">
        <v>35</v>
      </c>
      <c r="H172" s="2293"/>
      <c r="I172" s="2293"/>
      <c r="J172" s="2293"/>
      <c r="K172" s="3295"/>
      <c r="L172" s="20" t="s">
        <v>4656</v>
      </c>
    </row>
    <row r="173" spans="1:12" ht="31.5">
      <c r="A173" s="1540">
        <v>43223</v>
      </c>
      <c r="B173" s="1541" t="s">
        <v>16</v>
      </c>
      <c r="C173" s="2293">
        <v>125</v>
      </c>
      <c r="D173" s="2294">
        <f t="shared" si="2"/>
        <v>116.25</v>
      </c>
      <c r="E173" s="2293">
        <v>7</v>
      </c>
      <c r="F173" s="2293">
        <v>10449</v>
      </c>
      <c r="G173" s="2293">
        <v>30</v>
      </c>
      <c r="H173" s="2293"/>
      <c r="I173" s="2293"/>
      <c r="J173" s="2293"/>
      <c r="K173" s="3295"/>
      <c r="L173" s="20" t="s">
        <v>4657</v>
      </c>
    </row>
    <row r="174" spans="1:12" ht="31.5">
      <c r="A174" s="1540">
        <v>43226</v>
      </c>
      <c r="B174" s="1541" t="s">
        <v>16</v>
      </c>
      <c r="C174" s="2293">
        <v>110</v>
      </c>
      <c r="D174" s="2294">
        <f t="shared" si="2"/>
        <v>104.5</v>
      </c>
      <c r="E174" s="2293">
        <v>5</v>
      </c>
      <c r="F174" s="2293">
        <v>11033</v>
      </c>
      <c r="G174" s="2293">
        <v>25</v>
      </c>
      <c r="H174" s="2293"/>
      <c r="I174" s="2293"/>
      <c r="J174" s="2293"/>
      <c r="K174" s="3295"/>
      <c r="L174" s="20" t="s">
        <v>4658</v>
      </c>
    </row>
    <row r="175" spans="1:12" ht="31.5">
      <c r="A175" s="1540">
        <v>43228</v>
      </c>
      <c r="B175" s="1541" t="s">
        <v>16</v>
      </c>
      <c r="C175" s="2293">
        <v>105</v>
      </c>
      <c r="D175" s="2294">
        <f t="shared" si="2"/>
        <v>99.75</v>
      </c>
      <c r="E175" s="2293">
        <v>5</v>
      </c>
      <c r="F175" s="2293">
        <v>11298</v>
      </c>
      <c r="G175" s="2293">
        <v>25</v>
      </c>
      <c r="H175" s="2293"/>
      <c r="I175" s="2293"/>
      <c r="J175" s="2293"/>
      <c r="K175" s="3295"/>
      <c r="L175" s="20" t="s">
        <v>4661</v>
      </c>
    </row>
    <row r="176" spans="1:12" ht="31.5">
      <c r="A176" s="1540">
        <v>43229</v>
      </c>
      <c r="B176" s="1541" t="s">
        <v>16</v>
      </c>
      <c r="C176" s="2293">
        <v>110</v>
      </c>
      <c r="D176" s="2294">
        <f t="shared" si="2"/>
        <v>104.5</v>
      </c>
      <c r="E176" s="2293">
        <v>5</v>
      </c>
      <c r="F176" s="2293">
        <v>11569</v>
      </c>
      <c r="G176" s="2293">
        <v>30</v>
      </c>
      <c r="H176" s="2293"/>
      <c r="I176" s="2293"/>
      <c r="J176" s="2293"/>
      <c r="K176" s="3295"/>
      <c r="L176" s="20" t="s">
        <v>4662</v>
      </c>
    </row>
    <row r="177" spans="1:12" ht="31.5">
      <c r="A177" s="1540">
        <v>43230</v>
      </c>
      <c r="B177" s="1541" t="s">
        <v>16</v>
      </c>
      <c r="C177" s="2293">
        <v>100</v>
      </c>
      <c r="D177" s="2294">
        <f t="shared" si="2"/>
        <v>95</v>
      </c>
      <c r="E177" s="2293">
        <v>5</v>
      </c>
      <c r="F177" s="2293">
        <v>11800</v>
      </c>
      <c r="G177" s="2293">
        <v>25</v>
      </c>
      <c r="H177" s="2293"/>
      <c r="I177" s="2293"/>
      <c r="J177" s="2293"/>
      <c r="K177" s="3295"/>
      <c r="L177" s="20" t="s">
        <v>4666</v>
      </c>
    </row>
    <row r="178" spans="1:12" ht="31.5">
      <c r="A178" s="1540">
        <v>43231</v>
      </c>
      <c r="B178" s="1541" t="s">
        <v>16</v>
      </c>
      <c r="C178" s="2293">
        <v>105</v>
      </c>
      <c r="D178" s="2294">
        <f t="shared" si="2"/>
        <v>99.75</v>
      </c>
      <c r="E178" s="2293">
        <v>5</v>
      </c>
      <c r="F178" s="2293">
        <v>11248</v>
      </c>
      <c r="G178" s="2293">
        <v>25</v>
      </c>
      <c r="H178" s="2293"/>
      <c r="I178" s="2293"/>
      <c r="J178" s="2293"/>
      <c r="K178" s="3295"/>
      <c r="L178" s="20" t="s">
        <v>4672</v>
      </c>
    </row>
    <row r="179" spans="1:12" ht="31.5">
      <c r="A179" s="1540">
        <v>43232</v>
      </c>
      <c r="B179" s="1541" t="s">
        <v>16</v>
      </c>
      <c r="C179" s="2293">
        <v>100</v>
      </c>
      <c r="D179" s="2294">
        <f t="shared" si="2"/>
        <v>95</v>
      </c>
      <c r="E179" s="2293">
        <v>5</v>
      </c>
      <c r="F179" s="2293">
        <v>11683</v>
      </c>
      <c r="G179" s="2293">
        <v>25</v>
      </c>
      <c r="H179" s="2293"/>
      <c r="I179" s="2293"/>
      <c r="J179" s="2293"/>
      <c r="K179" s="3295"/>
      <c r="L179" s="20" t="s">
        <v>4676</v>
      </c>
    </row>
    <row r="180" spans="1:12" ht="31.5">
      <c r="A180" s="1540">
        <v>43233</v>
      </c>
      <c r="B180" s="1541" t="s">
        <v>16</v>
      </c>
      <c r="C180" s="2293">
        <v>100</v>
      </c>
      <c r="D180" s="2294">
        <f t="shared" si="2"/>
        <v>95</v>
      </c>
      <c r="E180" s="2293">
        <v>5</v>
      </c>
      <c r="F180" s="2293">
        <v>11789</v>
      </c>
      <c r="G180" s="2293">
        <v>25</v>
      </c>
      <c r="H180" s="2293"/>
      <c r="I180" s="2293"/>
      <c r="J180" s="2293"/>
      <c r="K180" s="3295"/>
      <c r="L180" s="20" t="s">
        <v>4677</v>
      </c>
    </row>
    <row r="181" spans="1:12" ht="31.5">
      <c r="A181" s="1540">
        <v>43234</v>
      </c>
      <c r="B181" s="1541" t="s">
        <v>16</v>
      </c>
      <c r="C181" s="2293">
        <v>100</v>
      </c>
      <c r="D181" s="2294">
        <f t="shared" si="2"/>
        <v>95</v>
      </c>
      <c r="E181" s="2293">
        <v>5</v>
      </c>
      <c r="F181" s="2293">
        <v>11779</v>
      </c>
      <c r="G181" s="2293">
        <v>25</v>
      </c>
      <c r="H181" s="2293"/>
      <c r="I181" s="2293"/>
      <c r="J181" s="2293"/>
      <c r="K181" s="3295"/>
      <c r="L181" s="20" t="s">
        <v>4678</v>
      </c>
    </row>
    <row r="182" spans="1:12" ht="31.5">
      <c r="A182" s="1540">
        <v>43237</v>
      </c>
      <c r="B182" s="1541" t="s">
        <v>16</v>
      </c>
      <c r="C182" s="2293">
        <v>95</v>
      </c>
      <c r="D182" s="2294">
        <f t="shared" si="2"/>
        <v>90.25</v>
      </c>
      <c r="E182" s="2293">
        <v>5</v>
      </c>
      <c r="F182" s="2293">
        <v>12288</v>
      </c>
      <c r="G182" s="2293">
        <v>25</v>
      </c>
      <c r="H182" s="2293"/>
      <c r="I182" s="2293"/>
      <c r="J182" s="2293"/>
      <c r="K182" s="3295"/>
      <c r="L182" s="20" t="s">
        <v>4681</v>
      </c>
    </row>
    <row r="183" spans="1:12" ht="31.5">
      <c r="A183" s="1540">
        <v>43242</v>
      </c>
      <c r="B183" s="1541" t="s">
        <v>16</v>
      </c>
      <c r="C183" s="2293">
        <v>90</v>
      </c>
      <c r="D183" s="2294">
        <f t="shared" si="2"/>
        <v>85.5</v>
      </c>
      <c r="E183" s="2293">
        <v>5</v>
      </c>
      <c r="F183" s="2293">
        <v>12058</v>
      </c>
      <c r="G183" s="2293">
        <v>25</v>
      </c>
      <c r="H183" s="2293"/>
      <c r="I183" s="2293"/>
      <c r="J183" s="2293"/>
      <c r="K183" s="3295"/>
      <c r="L183" s="20" t="s">
        <v>4682</v>
      </c>
    </row>
    <row r="184" spans="1:12" ht="31.5">
      <c r="A184" s="1540">
        <v>43243</v>
      </c>
      <c r="B184" s="1541" t="s">
        <v>16</v>
      </c>
      <c r="C184" s="2293">
        <v>85</v>
      </c>
      <c r="D184" s="2294">
        <f t="shared" si="2"/>
        <v>80.75</v>
      </c>
      <c r="E184" s="2293">
        <v>5</v>
      </c>
      <c r="F184" s="2293">
        <v>11245</v>
      </c>
      <c r="G184" s="2293">
        <v>25</v>
      </c>
      <c r="H184" s="2293"/>
      <c r="I184" s="2293"/>
      <c r="J184" s="2293"/>
      <c r="K184" s="3295"/>
      <c r="L184" s="20" t="s">
        <v>4683</v>
      </c>
    </row>
    <row r="185" spans="1:12" ht="31.5">
      <c r="A185" s="1540">
        <v>43244</v>
      </c>
      <c r="B185" s="1541" t="s">
        <v>16</v>
      </c>
      <c r="C185" s="2293">
        <v>75</v>
      </c>
      <c r="D185" s="2294">
        <f t="shared" si="2"/>
        <v>71.25</v>
      </c>
      <c r="E185" s="2293">
        <v>5</v>
      </c>
      <c r="F185" s="2293">
        <v>11579</v>
      </c>
      <c r="G185" s="2293">
        <v>25</v>
      </c>
      <c r="H185" s="2293"/>
      <c r="I185" s="2293"/>
      <c r="J185" s="2293"/>
      <c r="K185" s="3295"/>
      <c r="L185" s="20" t="s">
        <v>4685</v>
      </c>
    </row>
    <row r="186" spans="1:12" ht="36" customHeight="1">
      <c r="A186" s="1540">
        <v>43245</v>
      </c>
      <c r="B186" s="1541" t="s">
        <v>16</v>
      </c>
      <c r="C186" s="2293">
        <v>70</v>
      </c>
      <c r="D186" s="2294">
        <f t="shared" si="2"/>
        <v>66.5</v>
      </c>
      <c r="E186" s="2293">
        <v>5</v>
      </c>
      <c r="F186" s="2303">
        <v>11639.097744360903</v>
      </c>
      <c r="G186" s="2293">
        <v>20</v>
      </c>
      <c r="H186" s="2293"/>
      <c r="I186" s="2293"/>
      <c r="J186" s="2293"/>
      <c r="K186" s="3295"/>
      <c r="L186" s="20" t="s">
        <v>4686</v>
      </c>
    </row>
    <row r="187" spans="1:12" ht="47.25">
      <c r="A187" s="1540">
        <v>43246</v>
      </c>
      <c r="B187" s="1541" t="s">
        <v>16</v>
      </c>
      <c r="C187" s="2293">
        <v>68</v>
      </c>
      <c r="D187" s="2294">
        <f t="shared" si="2"/>
        <v>64.599999999999994</v>
      </c>
      <c r="E187" s="2293">
        <v>5</v>
      </c>
      <c r="F187" s="2293">
        <v>11703</v>
      </c>
      <c r="G187" s="2293">
        <v>20</v>
      </c>
      <c r="H187" s="2293"/>
      <c r="I187" s="2293"/>
      <c r="J187" s="2293"/>
      <c r="K187" s="3295"/>
      <c r="L187" s="20" t="s">
        <v>4691</v>
      </c>
    </row>
    <row r="188" spans="1:12">
      <c r="A188" s="1540">
        <v>43249</v>
      </c>
      <c r="B188" s="1541" t="s">
        <v>11</v>
      </c>
      <c r="C188" s="4680" t="s">
        <v>4738</v>
      </c>
      <c r="D188" s="4681"/>
      <c r="E188" s="4681"/>
      <c r="F188" s="4681"/>
      <c r="G188" s="4681"/>
      <c r="H188" s="4681"/>
      <c r="I188" s="4681"/>
      <c r="J188" s="4682"/>
      <c r="K188" s="3306"/>
    </row>
    <row r="189" spans="1:12" ht="52.5" customHeight="1">
      <c r="A189" s="1943">
        <v>43432</v>
      </c>
      <c r="B189" s="1944" t="s">
        <v>15</v>
      </c>
      <c r="C189" s="4766" t="s">
        <v>5008</v>
      </c>
      <c r="D189" s="5165"/>
      <c r="E189" s="5165"/>
      <c r="F189" s="5165"/>
      <c r="G189" s="5165"/>
      <c r="H189" s="5165"/>
      <c r="I189" s="5165"/>
      <c r="J189" s="5214"/>
      <c r="K189" s="3359"/>
      <c r="L189" s="2667"/>
    </row>
    <row r="190" spans="1:12" ht="41.25" customHeight="1">
      <c r="A190" s="1943">
        <v>43433</v>
      </c>
      <c r="B190" s="1944" t="s">
        <v>43</v>
      </c>
      <c r="C190" s="4770" t="s">
        <v>5014</v>
      </c>
      <c r="D190" s="4771"/>
      <c r="E190" s="4771"/>
      <c r="F190" s="4771"/>
      <c r="G190" s="4771"/>
      <c r="H190" s="4771"/>
      <c r="I190" s="4771"/>
      <c r="J190" s="4772"/>
      <c r="K190" s="3313"/>
      <c r="L190" s="2667"/>
    </row>
    <row r="191" spans="1:12" ht="42.75" customHeight="1">
      <c r="A191" s="2478">
        <v>43435</v>
      </c>
      <c r="B191" s="1541" t="s">
        <v>11</v>
      </c>
      <c r="C191" s="4633" t="s">
        <v>5019</v>
      </c>
      <c r="D191" s="4631"/>
      <c r="E191" s="4631"/>
      <c r="F191" s="4631"/>
      <c r="G191" s="4631"/>
      <c r="H191" s="4631"/>
      <c r="I191" s="4631"/>
      <c r="J191" s="4632"/>
      <c r="K191" s="3296"/>
    </row>
    <row r="192" spans="1:12" ht="39.75" customHeight="1">
      <c r="A192" s="1943">
        <v>43436</v>
      </c>
      <c r="B192" s="1944" t="s">
        <v>15</v>
      </c>
      <c r="C192" s="4766" t="s">
        <v>5022</v>
      </c>
      <c r="D192" s="4767"/>
      <c r="E192" s="4767"/>
      <c r="F192" s="4767"/>
      <c r="G192" s="4767"/>
      <c r="H192" s="4767"/>
      <c r="I192" s="4767"/>
      <c r="J192" s="4768"/>
      <c r="K192" s="5347" t="s">
        <v>4030</v>
      </c>
      <c r="L192" s="5344" t="s">
        <v>4030</v>
      </c>
    </row>
    <row r="193" spans="1:12" ht="48" customHeight="1">
      <c r="A193" s="1943">
        <v>43440</v>
      </c>
      <c r="B193" s="1944" t="s">
        <v>15</v>
      </c>
      <c r="C193" s="4766" t="s">
        <v>6301</v>
      </c>
      <c r="D193" s="4767"/>
      <c r="E193" s="4767"/>
      <c r="F193" s="4767"/>
      <c r="G193" s="4767"/>
      <c r="H193" s="4767"/>
      <c r="I193" s="4767"/>
      <c r="J193" s="4768"/>
      <c r="K193" s="5348"/>
      <c r="L193" s="5345"/>
    </row>
    <row r="194" spans="1:12" ht="63.75" customHeight="1">
      <c r="A194" s="1943">
        <v>43442</v>
      </c>
      <c r="B194" s="1944" t="s">
        <v>5032</v>
      </c>
      <c r="C194" s="4766" t="s">
        <v>5050</v>
      </c>
      <c r="D194" s="4767"/>
      <c r="E194" s="4767"/>
      <c r="F194" s="4767"/>
      <c r="G194" s="4767"/>
      <c r="H194" s="4767"/>
      <c r="I194" s="4767"/>
      <c r="J194" s="4768"/>
      <c r="K194" s="5349"/>
      <c r="L194" s="5346"/>
    </row>
    <row r="195" spans="1:12" ht="47.25">
      <c r="A195" s="1540">
        <v>43444</v>
      </c>
      <c r="B195" s="1541" t="s">
        <v>16</v>
      </c>
      <c r="C195" s="2293">
        <v>510</v>
      </c>
      <c r="D195" s="2323">
        <f t="shared" si="2"/>
        <v>459</v>
      </c>
      <c r="E195" s="2293">
        <v>10</v>
      </c>
      <c r="F195" s="2293">
        <v>1771</v>
      </c>
      <c r="G195" s="2293">
        <v>190</v>
      </c>
      <c r="H195" s="2293"/>
      <c r="I195" s="2293"/>
      <c r="J195" s="2293"/>
      <c r="K195" s="3295"/>
      <c r="L195" s="20" t="s">
        <v>5049</v>
      </c>
    </row>
    <row r="196" spans="1:12">
      <c r="A196" s="1540">
        <v>43445</v>
      </c>
      <c r="B196" s="1541" t="s">
        <v>16</v>
      </c>
      <c r="C196" s="2293">
        <v>480</v>
      </c>
      <c r="D196" s="2323">
        <f t="shared" si="2"/>
        <v>441.6</v>
      </c>
      <c r="E196" s="2293">
        <v>8</v>
      </c>
      <c r="F196" s="2293">
        <v>2149</v>
      </c>
      <c r="G196" s="2293">
        <v>195</v>
      </c>
      <c r="H196" s="2293"/>
      <c r="I196" s="2293"/>
      <c r="J196" s="2293"/>
      <c r="K196" s="3295"/>
      <c r="L196" s="20" t="s">
        <v>5051</v>
      </c>
    </row>
    <row r="197" spans="1:12" ht="47.25">
      <c r="A197" s="1540">
        <v>43447</v>
      </c>
      <c r="B197" s="1541" t="s">
        <v>16</v>
      </c>
      <c r="C197" s="2293">
        <v>460</v>
      </c>
      <c r="D197" s="2323">
        <f t="shared" si="2"/>
        <v>423.2</v>
      </c>
      <c r="E197" s="2293">
        <v>8</v>
      </c>
      <c r="F197" s="2293">
        <v>2429</v>
      </c>
      <c r="G197" s="2293">
        <v>190</v>
      </c>
      <c r="H197" s="2293"/>
      <c r="I197" s="2293"/>
      <c r="J197" s="2293"/>
      <c r="K197" s="3295"/>
      <c r="L197" s="20" t="s">
        <v>5053</v>
      </c>
    </row>
    <row r="198" spans="1:12" ht="31.5">
      <c r="A198" s="1540">
        <v>43448</v>
      </c>
      <c r="B198" s="1541" t="s">
        <v>16</v>
      </c>
      <c r="C198" s="2293">
        <v>465</v>
      </c>
      <c r="D198" s="2323">
        <f t="shared" si="2"/>
        <v>427.8</v>
      </c>
      <c r="E198" s="2293">
        <v>8</v>
      </c>
      <c r="F198" s="2293">
        <v>2347</v>
      </c>
      <c r="G198" s="2293">
        <v>185</v>
      </c>
      <c r="H198" s="2293"/>
      <c r="I198" s="2293"/>
      <c r="J198" s="2293"/>
      <c r="K198" s="3295"/>
      <c r="L198" s="20" t="s">
        <v>5055</v>
      </c>
    </row>
    <row r="199" spans="1:12">
      <c r="A199" s="4642">
        <v>43449</v>
      </c>
      <c r="B199" s="1541" t="s">
        <v>15</v>
      </c>
      <c r="C199" s="4630" t="s">
        <v>5057</v>
      </c>
      <c r="D199" s="4631"/>
      <c r="E199" s="4631"/>
      <c r="F199" s="4631"/>
      <c r="G199" s="4631"/>
      <c r="H199" s="4631"/>
      <c r="I199" s="4631"/>
      <c r="J199" s="4632"/>
      <c r="K199" s="3296"/>
    </row>
    <row r="200" spans="1:12">
      <c r="A200" s="4643"/>
      <c r="B200" s="1541" t="s">
        <v>11</v>
      </c>
      <c r="C200" s="4644" t="s">
        <v>5058</v>
      </c>
      <c r="D200" s="4645"/>
      <c r="E200" s="4645"/>
      <c r="F200" s="4645"/>
      <c r="G200" s="4645"/>
      <c r="H200" s="4645"/>
      <c r="I200" s="4645"/>
      <c r="J200" s="4646"/>
      <c r="K200" s="3303"/>
    </row>
    <row r="201" spans="1:12" ht="47.25">
      <c r="A201" s="1540">
        <v>43449</v>
      </c>
      <c r="B201" s="1541" t="s">
        <v>16</v>
      </c>
      <c r="C201" s="2293">
        <v>205</v>
      </c>
      <c r="D201" s="2323">
        <f t="shared" si="2"/>
        <v>200.9</v>
      </c>
      <c r="E201" s="2293">
        <v>2</v>
      </c>
      <c r="F201" s="2498">
        <f>+(0.81*1000000)/D201</f>
        <v>4031.8566450970629</v>
      </c>
      <c r="G201" s="2293">
        <v>155</v>
      </c>
      <c r="H201" s="2293"/>
      <c r="I201" s="2293"/>
      <c r="J201" s="2293"/>
      <c r="K201" s="3295"/>
      <c r="L201" s="20" t="s">
        <v>5059</v>
      </c>
    </row>
    <row r="202" spans="1:12" ht="47.25">
      <c r="A202" s="1540">
        <v>43450</v>
      </c>
      <c r="B202" s="1541" t="s">
        <v>16</v>
      </c>
      <c r="C202" s="2293">
        <v>150</v>
      </c>
      <c r="D202" s="2323">
        <f t="shared" si="2"/>
        <v>147</v>
      </c>
      <c r="E202" s="2293">
        <v>2</v>
      </c>
      <c r="F202" s="2293">
        <v>2354</v>
      </c>
      <c r="G202" s="2293">
        <v>195</v>
      </c>
      <c r="H202" s="2293"/>
      <c r="I202" s="2293"/>
      <c r="J202" s="2293"/>
      <c r="K202" s="3295"/>
      <c r="L202" s="20" t="s">
        <v>5062</v>
      </c>
    </row>
    <row r="203" spans="1:12" ht="47.25">
      <c r="A203" s="4642">
        <v>43451</v>
      </c>
      <c r="B203" s="1541" t="s">
        <v>16</v>
      </c>
      <c r="C203" s="2293">
        <v>150</v>
      </c>
      <c r="D203" s="2323">
        <f t="shared" si="2"/>
        <v>147</v>
      </c>
      <c r="E203" s="2293">
        <v>2</v>
      </c>
      <c r="F203" s="2499">
        <v>2163.2653061224491</v>
      </c>
      <c r="G203" s="2293">
        <v>190</v>
      </c>
      <c r="H203" s="2293"/>
      <c r="I203" s="2293"/>
      <c r="J203" s="2293"/>
      <c r="K203" s="3295"/>
      <c r="L203" s="20" t="s">
        <v>5063</v>
      </c>
    </row>
    <row r="204" spans="1:12">
      <c r="A204" s="4769"/>
      <c r="B204" s="1541" t="s">
        <v>11</v>
      </c>
      <c r="C204" s="4630" t="s">
        <v>5064</v>
      </c>
      <c r="D204" s="4631"/>
      <c r="E204" s="4631"/>
      <c r="F204" s="4631"/>
      <c r="G204" s="4631"/>
      <c r="H204" s="4631"/>
      <c r="I204" s="4631"/>
      <c r="J204" s="4632"/>
      <c r="K204" s="3296"/>
    </row>
    <row r="205" spans="1:12" ht="47.25">
      <c r="A205" s="4643"/>
      <c r="B205" s="1541" t="s">
        <v>16</v>
      </c>
      <c r="C205" s="2293">
        <v>585</v>
      </c>
      <c r="D205" s="2323">
        <f t="shared" si="2"/>
        <v>573.29999999999995</v>
      </c>
      <c r="E205" s="2293">
        <v>2</v>
      </c>
      <c r="F205" s="2499">
        <v>2061.7477760334905</v>
      </c>
      <c r="G205" s="2293">
        <v>190</v>
      </c>
      <c r="H205" s="2293"/>
      <c r="I205" s="2293"/>
      <c r="J205" s="2293"/>
      <c r="K205" s="3295"/>
      <c r="L205" s="20" t="s">
        <v>5065</v>
      </c>
    </row>
    <row r="206" spans="1:12" ht="47.25">
      <c r="A206" s="1540">
        <v>43452</v>
      </c>
      <c r="B206" s="1541" t="s">
        <v>16</v>
      </c>
      <c r="C206" s="2293">
        <v>425</v>
      </c>
      <c r="D206" s="2323">
        <f t="shared" si="2"/>
        <v>416.5</v>
      </c>
      <c r="E206" s="2293">
        <v>2</v>
      </c>
      <c r="F206" s="2293">
        <v>2771</v>
      </c>
      <c r="G206" s="2293">
        <v>166</v>
      </c>
      <c r="H206" s="2293"/>
      <c r="I206" s="2293"/>
      <c r="J206" s="2293"/>
      <c r="K206" s="3295"/>
      <c r="L206" s="20" t="s">
        <v>5069</v>
      </c>
    </row>
    <row r="207" spans="1:12" ht="18.75" customHeight="1">
      <c r="A207" s="4642">
        <v>43453</v>
      </c>
      <c r="B207" s="2502" t="s">
        <v>11</v>
      </c>
      <c r="C207" s="4630" t="s">
        <v>5071</v>
      </c>
      <c r="D207" s="4631"/>
      <c r="E207" s="4631"/>
      <c r="F207" s="4631"/>
      <c r="G207" s="4631"/>
      <c r="H207" s="4631"/>
      <c r="I207" s="4631"/>
      <c r="J207" s="4632"/>
      <c r="K207" s="3296"/>
    </row>
    <row r="208" spans="1:12" ht="47.25">
      <c r="A208" s="4643"/>
      <c r="B208" s="1541" t="s">
        <v>16</v>
      </c>
      <c r="C208" s="2293">
        <v>405</v>
      </c>
      <c r="D208" s="2323">
        <f t="shared" si="2"/>
        <v>396.9</v>
      </c>
      <c r="E208" s="2293">
        <v>2</v>
      </c>
      <c r="F208" s="2293">
        <v>3248</v>
      </c>
      <c r="G208" s="2293">
        <v>140</v>
      </c>
      <c r="H208" s="2293"/>
      <c r="I208" s="2293"/>
      <c r="J208" s="2293"/>
      <c r="K208" s="3295"/>
      <c r="L208" s="20" t="s">
        <v>5070</v>
      </c>
    </row>
    <row r="209" spans="1:12" ht="47.25">
      <c r="A209" s="1540">
        <v>43454</v>
      </c>
      <c r="B209" s="1541" t="s">
        <v>16</v>
      </c>
      <c r="C209" s="2293">
        <v>380</v>
      </c>
      <c r="D209" s="2323">
        <f t="shared" si="2"/>
        <v>372.4</v>
      </c>
      <c r="E209" s="2293">
        <v>2</v>
      </c>
      <c r="F209" s="2293">
        <v>3415</v>
      </c>
      <c r="G209" s="2293">
        <v>130</v>
      </c>
      <c r="H209" s="2293"/>
      <c r="I209" s="2293"/>
      <c r="J209" s="2293"/>
      <c r="K209" s="3295"/>
      <c r="L209" s="20" t="s">
        <v>5072</v>
      </c>
    </row>
    <row r="210" spans="1:12" ht="47.25">
      <c r="A210" s="1540">
        <v>43455</v>
      </c>
      <c r="B210" s="1541" t="s">
        <v>16</v>
      </c>
      <c r="C210" s="2293">
        <v>365</v>
      </c>
      <c r="D210" s="2323">
        <f t="shared" si="2"/>
        <v>355.875</v>
      </c>
      <c r="E210" s="2293">
        <v>2.5</v>
      </c>
      <c r="F210" s="2293">
        <v>3468</v>
      </c>
      <c r="G210" s="2293">
        <v>125</v>
      </c>
      <c r="H210" s="2293"/>
      <c r="I210" s="2293"/>
      <c r="J210" s="2293"/>
      <c r="K210" s="3295"/>
      <c r="L210" s="20" t="s">
        <v>5073</v>
      </c>
    </row>
    <row r="211" spans="1:12" ht="47.25">
      <c r="A211" s="2506">
        <v>43458</v>
      </c>
      <c r="B211" s="1541" t="s">
        <v>16</v>
      </c>
      <c r="C211" s="2293">
        <v>330</v>
      </c>
      <c r="D211" s="2323">
        <f t="shared" si="2"/>
        <v>323.39999999999998</v>
      </c>
      <c r="E211" s="2293">
        <v>2</v>
      </c>
      <c r="F211" s="2293">
        <v>2362</v>
      </c>
      <c r="G211" s="2293">
        <v>130</v>
      </c>
      <c r="H211" s="2293"/>
      <c r="I211" s="2293"/>
      <c r="J211" s="2293"/>
      <c r="K211" s="3295"/>
      <c r="L211" s="20" t="s">
        <v>5079</v>
      </c>
    </row>
    <row r="212" spans="1:12" ht="129" customHeight="1">
      <c r="A212" s="2640">
        <v>43459</v>
      </c>
      <c r="B212" s="1944" t="s">
        <v>11</v>
      </c>
      <c r="C212" s="4766" t="s">
        <v>5080</v>
      </c>
      <c r="D212" s="5165"/>
      <c r="E212" s="5165"/>
      <c r="F212" s="5165"/>
      <c r="G212" s="5165"/>
      <c r="H212" s="5165"/>
      <c r="I212" s="5165"/>
      <c r="J212" s="5214"/>
      <c r="K212" s="3359"/>
      <c r="L212" s="2667"/>
    </row>
    <row r="213" spans="1:12" ht="47.25">
      <c r="A213" s="4642">
        <v>43460</v>
      </c>
      <c r="B213" s="5175" t="s">
        <v>16</v>
      </c>
      <c r="C213" s="2293">
        <v>50</v>
      </c>
      <c r="D213" s="2323">
        <f>+C213*(100-E213)/100</f>
        <v>48.5</v>
      </c>
      <c r="E213" s="2293">
        <v>3</v>
      </c>
      <c r="F213" s="2293">
        <v>13216</v>
      </c>
      <c r="G213" s="2293">
        <v>125</v>
      </c>
      <c r="H213" s="2293"/>
      <c r="I213" s="2293"/>
      <c r="J213" s="2293"/>
      <c r="K213" s="3295"/>
      <c r="L213" s="20" t="s">
        <v>5082</v>
      </c>
    </row>
    <row r="214" spans="1:12" ht="47.25">
      <c r="A214" s="4769"/>
      <c r="B214" s="5176"/>
      <c r="C214" s="2293">
        <v>345</v>
      </c>
      <c r="D214" s="2323">
        <f>+C214*(100-E214)/100</f>
        <v>334.65</v>
      </c>
      <c r="E214" s="2293">
        <v>3</v>
      </c>
      <c r="F214" s="2293">
        <v>2645</v>
      </c>
      <c r="G214" s="2293">
        <v>125</v>
      </c>
      <c r="H214" s="2293"/>
      <c r="I214" s="2293"/>
      <c r="J214" s="2293"/>
      <c r="K214" s="3295"/>
      <c r="L214" s="20" t="s">
        <v>5083</v>
      </c>
    </row>
    <row r="215" spans="1:12" ht="35.25" customHeight="1">
      <c r="A215" s="4643"/>
      <c r="B215" s="1541" t="s">
        <v>11</v>
      </c>
      <c r="C215" s="4633" t="s">
        <v>5084</v>
      </c>
      <c r="D215" s="4631"/>
      <c r="E215" s="4631"/>
      <c r="F215" s="4631"/>
      <c r="G215" s="4631"/>
      <c r="H215" s="4631"/>
      <c r="I215" s="4631"/>
      <c r="J215" s="4632"/>
      <c r="K215" s="3296"/>
    </row>
    <row r="216" spans="1:12" ht="47.25">
      <c r="A216" s="1540">
        <v>43461</v>
      </c>
      <c r="B216" s="1541" t="s">
        <v>16</v>
      </c>
      <c r="C216" s="2293">
        <v>335</v>
      </c>
      <c r="D216" s="2503">
        <f>+C216*(100-E216)/100</f>
        <v>324.95</v>
      </c>
      <c r="E216" s="2293">
        <v>3</v>
      </c>
      <c r="F216" s="2293">
        <v>2410</v>
      </c>
      <c r="G216" s="2293">
        <v>125</v>
      </c>
      <c r="H216" s="2293"/>
      <c r="I216" s="2293"/>
      <c r="J216" s="2293"/>
      <c r="K216" s="3295"/>
      <c r="L216" s="20" t="s">
        <v>5086</v>
      </c>
    </row>
    <row r="217" spans="1:12" ht="47.25">
      <c r="A217" s="2504">
        <v>43462</v>
      </c>
      <c r="B217" s="2505" t="s">
        <v>16</v>
      </c>
      <c r="C217" s="2293">
        <v>290</v>
      </c>
      <c r="D217" s="2503">
        <f>+C217*(100-E217)/100</f>
        <v>281.3</v>
      </c>
      <c r="E217" s="2293">
        <v>3</v>
      </c>
      <c r="F217" s="2293">
        <v>2695</v>
      </c>
      <c r="G217" s="2293">
        <v>123</v>
      </c>
      <c r="H217" s="2293"/>
      <c r="I217" s="2293"/>
      <c r="J217" s="2293"/>
      <c r="K217" s="3295"/>
      <c r="L217" s="20" t="s">
        <v>5085</v>
      </c>
    </row>
    <row r="218" spans="1:12" ht="47.25">
      <c r="A218" s="1540">
        <v>43463</v>
      </c>
      <c r="B218" s="1541" t="s">
        <v>16</v>
      </c>
      <c r="C218" s="2293">
        <v>255</v>
      </c>
      <c r="D218" s="2507">
        <f t="shared" ref="D218:D289" si="3">+C218*(100-E218)/100</f>
        <v>247.35</v>
      </c>
      <c r="E218" s="2293">
        <v>3</v>
      </c>
      <c r="F218" s="2293">
        <v>2891</v>
      </c>
      <c r="G218" s="2293">
        <v>123</v>
      </c>
      <c r="H218" s="2293"/>
      <c r="I218" s="2293"/>
      <c r="J218" s="2293"/>
      <c r="K218" s="3295"/>
      <c r="L218" s="20" t="s">
        <v>5088</v>
      </c>
    </row>
    <row r="219" spans="1:12" ht="63">
      <c r="A219" s="1540">
        <v>43464</v>
      </c>
      <c r="B219" s="1541" t="s">
        <v>16</v>
      </c>
      <c r="C219" s="2293">
        <v>285</v>
      </c>
      <c r="D219" s="2507">
        <f t="shared" si="3"/>
        <v>276.45</v>
      </c>
      <c r="E219" s="2293">
        <v>3</v>
      </c>
      <c r="F219" s="2293">
        <v>2453</v>
      </c>
      <c r="G219" s="2293">
        <v>127</v>
      </c>
      <c r="H219" s="2293"/>
      <c r="I219" s="2293"/>
      <c r="J219" s="2293"/>
      <c r="K219" s="3295"/>
      <c r="L219" s="20" t="s">
        <v>5089</v>
      </c>
    </row>
    <row r="220" spans="1:12" ht="63.75" thickBot="1">
      <c r="A220" s="2529">
        <v>43465</v>
      </c>
      <c r="B220" s="2532" t="s">
        <v>16</v>
      </c>
      <c r="C220" s="218">
        <v>245</v>
      </c>
      <c r="D220" s="42">
        <f t="shared" si="3"/>
        <v>237.65</v>
      </c>
      <c r="E220" s="218">
        <v>3</v>
      </c>
      <c r="F220" s="218">
        <v>2834</v>
      </c>
      <c r="G220" s="218">
        <v>126</v>
      </c>
      <c r="H220" s="218"/>
      <c r="I220" s="218"/>
      <c r="J220" s="218"/>
      <c r="K220" s="3344"/>
      <c r="L220" s="1771" t="s">
        <v>5090</v>
      </c>
    </row>
    <row r="221" spans="1:12" ht="63.75" thickTop="1">
      <c r="A221" s="47">
        <v>43466</v>
      </c>
      <c r="B221" s="48" t="s">
        <v>16</v>
      </c>
      <c r="C221" s="219">
        <v>225</v>
      </c>
      <c r="D221" s="128">
        <f t="shared" si="3"/>
        <v>218.25</v>
      </c>
      <c r="E221" s="219">
        <v>3</v>
      </c>
      <c r="F221" s="128">
        <v>2981.8316305302574</v>
      </c>
      <c r="G221" s="219">
        <v>152</v>
      </c>
      <c r="H221" s="219"/>
      <c r="I221" s="219"/>
      <c r="J221" s="219"/>
      <c r="K221" s="3342"/>
      <c r="L221" s="3723" t="s">
        <v>5091</v>
      </c>
    </row>
    <row r="222" spans="1:12" ht="63">
      <c r="A222" s="1540">
        <v>43467</v>
      </c>
      <c r="B222" s="1541" t="s">
        <v>16</v>
      </c>
      <c r="C222" s="2293">
        <v>220</v>
      </c>
      <c r="D222" s="2507">
        <f t="shared" si="3"/>
        <v>213.4</v>
      </c>
      <c r="E222" s="2293">
        <v>3</v>
      </c>
      <c r="F222" s="2509">
        <v>2788.191190253046</v>
      </c>
      <c r="G222" s="2293">
        <v>147</v>
      </c>
      <c r="H222" s="2293"/>
      <c r="I222" s="2293"/>
      <c r="J222" s="2293"/>
      <c r="K222" s="3295"/>
      <c r="L222" s="20" t="s">
        <v>5092</v>
      </c>
    </row>
    <row r="223" spans="1:12" ht="63">
      <c r="A223" s="1540">
        <v>43468</v>
      </c>
      <c r="B223" s="1541" t="s">
        <v>16</v>
      </c>
      <c r="C223" s="2293">
        <v>210</v>
      </c>
      <c r="D223" s="2507">
        <f t="shared" si="3"/>
        <v>203.7</v>
      </c>
      <c r="E223" s="2293">
        <v>3</v>
      </c>
      <c r="F223" s="2513">
        <v>2920.9621993127148</v>
      </c>
      <c r="G223" s="2293">
        <v>152</v>
      </c>
      <c r="H223" s="2293"/>
      <c r="I223" s="2293"/>
      <c r="J223" s="2293"/>
      <c r="K223" s="3295"/>
      <c r="L223" s="20" t="s">
        <v>5096</v>
      </c>
    </row>
    <row r="224" spans="1:12" ht="63">
      <c r="A224" s="1540">
        <v>43469</v>
      </c>
      <c r="B224" s="1541" t="s">
        <v>16</v>
      </c>
      <c r="C224" s="2293">
        <v>200</v>
      </c>
      <c r="D224" s="2507">
        <f t="shared" si="3"/>
        <v>194</v>
      </c>
      <c r="E224" s="2293">
        <v>3</v>
      </c>
      <c r="F224" s="2514">
        <v>2806.9817291007453</v>
      </c>
      <c r="G224" s="2293">
        <v>160</v>
      </c>
      <c r="H224" s="2293"/>
      <c r="I224" s="2293"/>
      <c r="J224" s="2293"/>
      <c r="K224" s="3295"/>
      <c r="L224" s="20" t="s">
        <v>5097</v>
      </c>
    </row>
    <row r="225" spans="1:12" ht="63">
      <c r="A225" s="4642">
        <v>43470</v>
      </c>
      <c r="B225" s="1541" t="s">
        <v>16</v>
      </c>
      <c r="C225" s="2293">
        <v>210</v>
      </c>
      <c r="D225" s="2507">
        <f t="shared" si="3"/>
        <v>203.7</v>
      </c>
      <c r="E225" s="2293">
        <v>3</v>
      </c>
      <c r="F225" s="2293">
        <v>2710</v>
      </c>
      <c r="G225" s="2293">
        <v>160</v>
      </c>
      <c r="H225" s="2293"/>
      <c r="I225" s="2293"/>
      <c r="J225" s="2293"/>
      <c r="K225" s="3295"/>
      <c r="L225" s="20" t="s">
        <v>5098</v>
      </c>
    </row>
    <row r="226" spans="1:12">
      <c r="A226" s="4643"/>
      <c r="B226" s="1541" t="s">
        <v>4264</v>
      </c>
      <c r="C226" s="4644" t="s">
        <v>5099</v>
      </c>
      <c r="D226" s="4645"/>
      <c r="E226" s="4645"/>
      <c r="F226" s="4645"/>
      <c r="G226" s="4645"/>
      <c r="H226" s="4645"/>
      <c r="I226" s="4645"/>
      <c r="J226" s="4646"/>
      <c r="K226" s="3303"/>
    </row>
    <row r="227" spans="1:12" ht="63">
      <c r="A227" s="2528">
        <v>43472</v>
      </c>
      <c r="B227" s="2535" t="s">
        <v>16</v>
      </c>
      <c r="C227" s="2525">
        <v>195</v>
      </c>
      <c r="D227" s="2526">
        <v>189</v>
      </c>
      <c r="E227" s="2526">
        <v>3</v>
      </c>
      <c r="F227" s="2526">
        <v>2723</v>
      </c>
      <c r="G227" s="2526">
        <v>152</v>
      </c>
      <c r="H227" s="2526"/>
      <c r="I227" s="2526"/>
      <c r="J227" s="2527"/>
      <c r="K227" s="3303"/>
      <c r="L227" s="20" t="s">
        <v>5114</v>
      </c>
    </row>
    <row r="228" spans="1:12" ht="63">
      <c r="A228" s="1540">
        <v>43475</v>
      </c>
      <c r="B228" s="1541" t="s">
        <v>16</v>
      </c>
      <c r="C228" s="2293">
        <v>170</v>
      </c>
      <c r="D228" s="2507">
        <f t="shared" si="3"/>
        <v>164.9</v>
      </c>
      <c r="E228" s="2293">
        <v>3</v>
      </c>
      <c r="F228" s="2293">
        <v>2965</v>
      </c>
      <c r="G228" s="2293">
        <v>165</v>
      </c>
      <c r="H228" s="2293"/>
      <c r="I228" s="2293"/>
      <c r="J228" s="2293"/>
      <c r="K228" s="3295"/>
      <c r="L228" s="20" t="s">
        <v>5107</v>
      </c>
    </row>
    <row r="229" spans="1:12" ht="63">
      <c r="A229" s="1540">
        <v>43477</v>
      </c>
      <c r="B229" s="1541" t="s">
        <v>16</v>
      </c>
      <c r="C229" s="2293">
        <v>175</v>
      </c>
      <c r="D229" s="2507">
        <f t="shared" si="3"/>
        <v>169.75</v>
      </c>
      <c r="E229" s="2293">
        <v>3</v>
      </c>
      <c r="F229" s="2293">
        <v>2527</v>
      </c>
      <c r="G229" s="2293">
        <v>150</v>
      </c>
      <c r="H229" s="2293"/>
      <c r="I229" s="2293"/>
      <c r="J229" s="2293"/>
      <c r="K229" s="3295"/>
      <c r="L229" s="20" t="s">
        <v>5124</v>
      </c>
    </row>
    <row r="230" spans="1:12">
      <c r="A230" s="1540">
        <v>43478</v>
      </c>
      <c r="B230" s="1541" t="s">
        <v>11</v>
      </c>
      <c r="C230" s="4644" t="s">
        <v>5116</v>
      </c>
      <c r="D230" s="4645"/>
      <c r="E230" s="4645"/>
      <c r="F230" s="4645"/>
      <c r="G230" s="4645"/>
      <c r="H230" s="4645"/>
      <c r="I230" s="4645"/>
      <c r="J230" s="4646"/>
      <c r="K230" s="3303"/>
    </row>
    <row r="231" spans="1:12">
      <c r="A231" s="2539">
        <v>43480</v>
      </c>
      <c r="B231" s="1541" t="s">
        <v>11</v>
      </c>
      <c r="C231" s="4644" t="s">
        <v>5123</v>
      </c>
      <c r="D231" s="4645"/>
      <c r="E231" s="4645"/>
      <c r="F231" s="4645"/>
      <c r="G231" s="4645"/>
      <c r="H231" s="4645"/>
      <c r="I231" s="4645"/>
      <c r="J231" s="4646"/>
      <c r="K231" s="3303"/>
    </row>
    <row r="232" spans="1:12" ht="47.25" customHeight="1">
      <c r="A232" s="4792">
        <v>43481</v>
      </c>
      <c r="B232" s="1908" t="s">
        <v>284</v>
      </c>
      <c r="C232" s="5036" t="s">
        <v>5125</v>
      </c>
      <c r="D232" s="5037"/>
      <c r="E232" s="5037"/>
      <c r="F232" s="5037"/>
      <c r="G232" s="5037"/>
      <c r="H232" s="5037"/>
      <c r="I232" s="5037"/>
      <c r="J232" s="5038"/>
      <c r="K232" s="3339"/>
      <c r="L232" s="2494"/>
    </row>
    <row r="233" spans="1:12" ht="63">
      <c r="A233" s="4794"/>
      <c r="B233" s="1541" t="s">
        <v>16</v>
      </c>
      <c r="C233" s="2293">
        <v>265</v>
      </c>
      <c r="D233" s="2533">
        <f t="shared" si="3"/>
        <v>257.05</v>
      </c>
      <c r="E233" s="2293">
        <v>3</v>
      </c>
      <c r="F233" s="2540">
        <v>2723.2056020229525</v>
      </c>
      <c r="G233" s="2293">
        <v>135</v>
      </c>
      <c r="H233" s="2293"/>
      <c r="I233" s="2293"/>
      <c r="J233" s="2293"/>
      <c r="K233" s="3295"/>
      <c r="L233" s="20" t="s">
        <v>5126</v>
      </c>
    </row>
    <row r="234" spans="1:12" ht="63">
      <c r="A234" s="4642">
        <v>43482</v>
      </c>
      <c r="B234" s="1541" t="s">
        <v>16</v>
      </c>
      <c r="C234" s="2293">
        <v>210</v>
      </c>
      <c r="D234" s="2533">
        <f t="shared" si="3"/>
        <v>203.7</v>
      </c>
      <c r="E234" s="2293">
        <v>3</v>
      </c>
      <c r="F234" s="2541">
        <v>2714.7766323024057</v>
      </c>
      <c r="G234" s="2293">
        <v>130</v>
      </c>
      <c r="H234" s="2293"/>
      <c r="I234" s="2293"/>
      <c r="J234" s="2293"/>
      <c r="K234" s="3295"/>
      <c r="L234" s="20" t="s">
        <v>5127</v>
      </c>
    </row>
    <row r="235" spans="1:12" ht="43.5" customHeight="1">
      <c r="A235" s="4643"/>
      <c r="B235" s="1541" t="s">
        <v>11</v>
      </c>
      <c r="C235" s="4633" t="s">
        <v>5128</v>
      </c>
      <c r="D235" s="4634"/>
      <c r="E235" s="4634"/>
      <c r="F235" s="4634"/>
      <c r="G235" s="4634"/>
      <c r="H235" s="4634"/>
      <c r="I235" s="4634"/>
      <c r="J235" s="4635"/>
      <c r="K235" s="3299"/>
    </row>
    <row r="236" spans="1:12" ht="63">
      <c r="A236" s="1540">
        <v>43483</v>
      </c>
      <c r="B236" s="1541" t="s">
        <v>16</v>
      </c>
      <c r="C236" s="2293">
        <v>200</v>
      </c>
      <c r="D236" s="2533">
        <f t="shared" si="3"/>
        <v>194</v>
      </c>
      <c r="E236" s="2293">
        <v>3</v>
      </c>
      <c r="F236" s="2546">
        <v>2572.1649484536083</v>
      </c>
      <c r="G236" s="2293">
        <v>130</v>
      </c>
      <c r="H236" s="2293"/>
      <c r="I236" s="2293"/>
      <c r="J236" s="2293"/>
      <c r="K236" s="3295"/>
      <c r="L236" s="20" t="s">
        <v>5136</v>
      </c>
    </row>
    <row r="237" spans="1:12" ht="63">
      <c r="A237" s="1540">
        <v>43484</v>
      </c>
      <c r="B237" s="1541" t="s">
        <v>16</v>
      </c>
      <c r="C237" s="2293">
        <v>165</v>
      </c>
      <c r="D237" s="2533">
        <f t="shared" si="3"/>
        <v>160.05000000000001</v>
      </c>
      <c r="E237" s="2293">
        <v>3</v>
      </c>
      <c r="F237" s="2551">
        <v>3117.775695095283</v>
      </c>
      <c r="G237" s="2293">
        <v>125</v>
      </c>
      <c r="H237" s="2293"/>
      <c r="I237" s="2293"/>
      <c r="J237" s="2293"/>
      <c r="K237" s="3295"/>
      <c r="L237" s="20" t="s">
        <v>5139</v>
      </c>
    </row>
    <row r="238" spans="1:12" ht="63">
      <c r="A238" s="1540">
        <v>43489</v>
      </c>
      <c r="B238" s="1541" t="s">
        <v>16</v>
      </c>
      <c r="C238" s="2293">
        <v>150</v>
      </c>
      <c r="D238" s="2533">
        <f t="shared" si="3"/>
        <v>145.5</v>
      </c>
      <c r="E238" s="2293">
        <v>3</v>
      </c>
      <c r="F238" s="2293">
        <v>2564</v>
      </c>
      <c r="G238" s="2293">
        <v>138</v>
      </c>
      <c r="H238" s="2293"/>
      <c r="I238" s="2293"/>
      <c r="J238" s="2293"/>
      <c r="K238" s="3295"/>
      <c r="L238" s="20" t="s">
        <v>5143</v>
      </c>
    </row>
    <row r="239" spans="1:12" ht="63">
      <c r="A239" s="1540">
        <v>43493</v>
      </c>
      <c r="B239" s="1541" t="s">
        <v>16</v>
      </c>
      <c r="C239" s="2293">
        <v>165</v>
      </c>
      <c r="D239" s="2533">
        <f t="shared" si="3"/>
        <v>160.05000000000001</v>
      </c>
      <c r="E239" s="2293">
        <v>3</v>
      </c>
      <c r="F239" s="2293">
        <v>2143</v>
      </c>
      <c r="G239" s="2293">
        <v>141</v>
      </c>
      <c r="H239" s="2293"/>
      <c r="I239" s="2293"/>
      <c r="J239" s="2293"/>
      <c r="K239" s="3295"/>
      <c r="L239" s="20" t="s">
        <v>5147</v>
      </c>
    </row>
    <row r="240" spans="1:12" ht="63">
      <c r="A240" s="140">
        <v>43495</v>
      </c>
      <c r="B240" s="1541" t="s">
        <v>16</v>
      </c>
      <c r="C240" s="2293">
        <v>160</v>
      </c>
      <c r="D240" s="2533">
        <f t="shared" si="3"/>
        <v>155.19999999999999</v>
      </c>
      <c r="E240" s="2293">
        <v>3</v>
      </c>
      <c r="F240" s="2569">
        <v>2229.3814432989693</v>
      </c>
      <c r="G240" s="2293">
        <v>149</v>
      </c>
      <c r="H240" s="2293"/>
      <c r="I240" s="2293"/>
      <c r="J240" s="2293"/>
      <c r="K240" s="3295"/>
      <c r="L240" s="20" t="s">
        <v>5148</v>
      </c>
    </row>
    <row r="241" spans="1:12" ht="63">
      <c r="A241" s="140">
        <v>43497</v>
      </c>
      <c r="B241" s="2647" t="s">
        <v>16</v>
      </c>
      <c r="C241" s="2644">
        <v>125</v>
      </c>
      <c r="D241" s="2645">
        <f>+C241*(100-E241)/100</f>
        <v>121.25</v>
      </c>
      <c r="E241" s="2644">
        <v>3</v>
      </c>
      <c r="F241" s="2645">
        <v>2556.7010309278348</v>
      </c>
      <c r="G241" s="2644">
        <v>114</v>
      </c>
      <c r="H241" s="2644"/>
      <c r="I241" s="2644"/>
      <c r="J241" s="2644"/>
      <c r="K241" s="3295"/>
      <c r="L241" s="20" t="s">
        <v>5220</v>
      </c>
    </row>
    <row r="242" spans="1:12" ht="63">
      <c r="A242" s="140">
        <v>43498</v>
      </c>
      <c r="B242" s="2647" t="s">
        <v>16</v>
      </c>
      <c r="C242" s="2644">
        <v>140</v>
      </c>
      <c r="D242" s="2645">
        <f t="shared" si="3"/>
        <v>135.80000000000001</v>
      </c>
      <c r="E242" s="2644">
        <v>3</v>
      </c>
      <c r="F242" s="2645">
        <v>1620.0294550810017</v>
      </c>
      <c r="G242" s="2644">
        <v>80</v>
      </c>
      <c r="H242" s="2644"/>
      <c r="I242" s="2644"/>
      <c r="J242" s="2644"/>
      <c r="K242" s="3295"/>
      <c r="L242" s="20" t="s">
        <v>5221</v>
      </c>
    </row>
    <row r="243" spans="1:12" ht="63">
      <c r="A243" s="140">
        <v>43499</v>
      </c>
      <c r="B243" s="2647" t="s">
        <v>16</v>
      </c>
      <c r="C243" s="2644">
        <v>144</v>
      </c>
      <c r="D243" s="2645">
        <f t="shared" si="3"/>
        <v>139.68</v>
      </c>
      <c r="E243" s="2644">
        <v>3</v>
      </c>
      <c r="F243" s="2645">
        <v>1575.0286368843069</v>
      </c>
      <c r="G243" s="2644">
        <v>80</v>
      </c>
      <c r="H243" s="2644"/>
      <c r="I243" s="2644"/>
      <c r="J243" s="2644"/>
      <c r="K243" s="3295"/>
      <c r="L243" s="20" t="s">
        <v>5222</v>
      </c>
    </row>
    <row r="244" spans="1:12" ht="63">
      <c r="A244" s="140">
        <v>43500</v>
      </c>
      <c r="B244" s="2647" t="s">
        <v>16</v>
      </c>
      <c r="C244" s="2644">
        <v>145</v>
      </c>
      <c r="D244" s="2645">
        <f t="shared" si="3"/>
        <v>140.65</v>
      </c>
      <c r="E244" s="2644">
        <v>3</v>
      </c>
      <c r="F244" s="2645">
        <v>1365.0906505510131</v>
      </c>
      <c r="G244" s="2644">
        <v>80</v>
      </c>
      <c r="H244" s="2644"/>
      <c r="I244" s="2644"/>
      <c r="J244" s="2644"/>
      <c r="K244" s="3295"/>
      <c r="L244" s="20" t="s">
        <v>5223</v>
      </c>
    </row>
    <row r="245" spans="1:12" ht="63">
      <c r="A245" s="140">
        <v>43501</v>
      </c>
      <c r="B245" s="2647" t="s">
        <v>16</v>
      </c>
      <c r="C245" s="2644">
        <v>150</v>
      </c>
      <c r="D245" s="2645">
        <f t="shared" si="3"/>
        <v>149.25</v>
      </c>
      <c r="E245" s="2644">
        <v>0.5</v>
      </c>
      <c r="F245" s="2645">
        <v>1266.3316582914572</v>
      </c>
      <c r="G245" s="2644">
        <v>45</v>
      </c>
      <c r="H245" s="2644"/>
      <c r="I245" s="2644"/>
      <c r="J245" s="2644"/>
      <c r="K245" s="3295"/>
      <c r="L245" s="20" t="s">
        <v>5224</v>
      </c>
    </row>
    <row r="246" spans="1:12" ht="63">
      <c r="A246" s="1540">
        <v>43502</v>
      </c>
      <c r="B246" s="1541" t="s">
        <v>16</v>
      </c>
      <c r="C246" s="2293">
        <v>160</v>
      </c>
      <c r="D246" s="2533">
        <f t="shared" si="3"/>
        <v>152</v>
      </c>
      <c r="E246" s="2293">
        <v>5</v>
      </c>
      <c r="F246" s="2293">
        <v>1155</v>
      </c>
      <c r="G246" s="2293">
        <v>22</v>
      </c>
      <c r="H246" s="2293"/>
      <c r="I246" s="2293"/>
      <c r="J246" s="2293"/>
      <c r="K246" s="3295"/>
      <c r="L246" s="20" t="s">
        <v>5153</v>
      </c>
    </row>
    <row r="247" spans="1:12" ht="63">
      <c r="A247" s="2646">
        <v>43504</v>
      </c>
      <c r="B247" s="2647" t="s">
        <v>16</v>
      </c>
      <c r="C247" s="2644">
        <v>135</v>
      </c>
      <c r="D247" s="2645">
        <f t="shared" si="3"/>
        <v>133.65</v>
      </c>
      <c r="E247" s="2644">
        <v>1</v>
      </c>
      <c r="F247" s="2645">
        <v>1421.6236438458659</v>
      </c>
      <c r="G247" s="2644">
        <v>20</v>
      </c>
      <c r="H247" s="2644"/>
      <c r="I247" s="2644"/>
      <c r="J247" s="2644"/>
      <c r="K247" s="3295"/>
      <c r="L247" s="20" t="s">
        <v>5225</v>
      </c>
    </row>
    <row r="248" spans="1:12" ht="63">
      <c r="A248" s="1540">
        <v>43506</v>
      </c>
      <c r="B248" s="1541" t="s">
        <v>16</v>
      </c>
      <c r="C248" s="2293">
        <v>140</v>
      </c>
      <c r="D248" s="2533">
        <f t="shared" si="3"/>
        <v>133</v>
      </c>
      <c r="E248" s="2293">
        <v>5</v>
      </c>
      <c r="F248" s="2293">
        <v>1430</v>
      </c>
      <c r="G248" s="2293">
        <v>20</v>
      </c>
      <c r="H248" s="2293"/>
      <c r="I248" s="2293"/>
      <c r="J248" s="2293"/>
      <c r="K248" s="3295"/>
      <c r="L248" s="20" t="s">
        <v>5171</v>
      </c>
    </row>
    <row r="249" spans="1:12" ht="63">
      <c r="A249" s="1540">
        <v>43508</v>
      </c>
      <c r="B249" s="1541" t="s">
        <v>16</v>
      </c>
      <c r="C249" s="2293">
        <v>125</v>
      </c>
      <c r="D249" s="2533">
        <f t="shared" si="3"/>
        <v>118.75</v>
      </c>
      <c r="E249" s="2293">
        <v>5</v>
      </c>
      <c r="F249" s="2293">
        <v>1648</v>
      </c>
      <c r="G249" s="2293">
        <v>20</v>
      </c>
      <c r="H249" s="2293"/>
      <c r="I249" s="2293"/>
      <c r="J249" s="2293"/>
      <c r="K249" s="3295"/>
      <c r="L249" s="20" t="s">
        <v>5174</v>
      </c>
    </row>
    <row r="250" spans="1:12" ht="63">
      <c r="A250" s="1540">
        <v>43509</v>
      </c>
      <c r="B250" s="1541" t="s">
        <v>16</v>
      </c>
      <c r="C250" s="2293">
        <v>135</v>
      </c>
      <c r="D250" s="2533">
        <f t="shared" si="3"/>
        <v>128.25</v>
      </c>
      <c r="E250" s="2293">
        <v>5</v>
      </c>
      <c r="F250" s="2585">
        <v>1279.4612794612794</v>
      </c>
      <c r="G250" s="2293">
        <v>12</v>
      </c>
      <c r="H250" s="2293"/>
      <c r="I250" s="2293"/>
      <c r="J250" s="2293"/>
      <c r="K250" s="3295"/>
      <c r="L250" s="20" t="s">
        <v>5175</v>
      </c>
    </row>
    <row r="251" spans="1:12" ht="63">
      <c r="A251" s="1540">
        <v>43512</v>
      </c>
      <c r="B251" s="1541" t="s">
        <v>16</v>
      </c>
      <c r="C251" s="2293">
        <v>125</v>
      </c>
      <c r="D251" s="2533">
        <f t="shared" si="3"/>
        <v>118.75</v>
      </c>
      <c r="E251" s="2293">
        <v>5</v>
      </c>
      <c r="F251" s="2293">
        <v>1455</v>
      </c>
      <c r="G251" s="2293">
        <v>10</v>
      </c>
      <c r="H251" s="2293"/>
      <c r="I251" s="2293"/>
      <c r="J251" s="2293"/>
      <c r="K251" s="3295"/>
      <c r="L251" s="20" t="s">
        <v>5180</v>
      </c>
    </row>
    <row r="252" spans="1:12" ht="213.75" customHeight="1">
      <c r="A252" s="1943">
        <v>43514</v>
      </c>
      <c r="B252" s="1944" t="s">
        <v>3541</v>
      </c>
      <c r="C252" s="4770" t="s">
        <v>5183</v>
      </c>
      <c r="D252" s="4771"/>
      <c r="E252" s="4771"/>
      <c r="F252" s="4771"/>
      <c r="G252" s="4771"/>
      <c r="H252" s="4771"/>
      <c r="I252" s="4771"/>
      <c r="J252" s="4772"/>
      <c r="K252" s="3313"/>
      <c r="L252" s="2667"/>
    </row>
    <row r="253" spans="1:12" ht="63">
      <c r="A253" s="4642">
        <v>43515</v>
      </c>
      <c r="B253" s="2675" t="s">
        <v>16</v>
      </c>
      <c r="C253" s="2673">
        <v>175</v>
      </c>
      <c r="D253" s="2674">
        <f t="shared" si="3"/>
        <v>148.75</v>
      </c>
      <c r="E253" s="2673">
        <v>15</v>
      </c>
      <c r="F253" s="2674">
        <f>+(0.49*1000000)/D253</f>
        <v>3294.1176470588234</v>
      </c>
      <c r="G253" s="2673">
        <v>160</v>
      </c>
      <c r="H253" s="2673"/>
      <c r="I253" s="2673"/>
      <c r="J253" s="2673"/>
      <c r="K253" s="3295"/>
      <c r="L253" s="20" t="s">
        <v>5272</v>
      </c>
    </row>
    <row r="254" spans="1:12" ht="38.25" customHeight="1">
      <c r="A254" s="4643"/>
      <c r="B254" s="2675" t="s">
        <v>11</v>
      </c>
      <c r="C254" s="4633" t="s">
        <v>5271</v>
      </c>
      <c r="D254" s="4634"/>
      <c r="E254" s="4634"/>
      <c r="F254" s="4634"/>
      <c r="G254" s="4634"/>
      <c r="H254" s="4634"/>
      <c r="I254" s="4634"/>
      <c r="J254" s="4635"/>
      <c r="K254" s="3299"/>
    </row>
    <row r="255" spans="1:12" ht="63">
      <c r="A255" s="1540">
        <v>43516</v>
      </c>
      <c r="B255" s="1541" t="s">
        <v>16</v>
      </c>
      <c r="C255" s="2293">
        <v>125</v>
      </c>
      <c r="D255" s="2533">
        <f t="shared" si="3"/>
        <v>112.5</v>
      </c>
      <c r="E255" s="2293">
        <v>10</v>
      </c>
      <c r="F255" s="2293">
        <v>1758</v>
      </c>
      <c r="G255" s="2293">
        <v>110</v>
      </c>
      <c r="H255" s="2293"/>
      <c r="I255" s="2293"/>
      <c r="J255" s="2293"/>
      <c r="K255" s="3295"/>
      <c r="L255" s="20" t="s">
        <v>5184</v>
      </c>
    </row>
    <row r="256" spans="1:12" ht="63">
      <c r="A256" s="2638">
        <v>43517</v>
      </c>
      <c r="B256" s="2639" t="s">
        <v>16</v>
      </c>
      <c r="C256" s="2636">
        <v>110</v>
      </c>
      <c r="D256" s="2637">
        <f t="shared" si="3"/>
        <v>107.8</v>
      </c>
      <c r="E256" s="2636">
        <v>2</v>
      </c>
      <c r="F256" s="2636">
        <v>1925</v>
      </c>
      <c r="G256" s="2636">
        <v>108</v>
      </c>
      <c r="H256" s="2636"/>
      <c r="I256" s="2636"/>
      <c r="J256" s="2636"/>
      <c r="K256" s="3295"/>
      <c r="L256" s="20" t="s">
        <v>5208</v>
      </c>
    </row>
    <row r="257" spans="1:12" ht="63">
      <c r="A257" s="1540">
        <v>43518</v>
      </c>
      <c r="B257" s="1541" t="s">
        <v>16</v>
      </c>
      <c r="C257" s="2293">
        <v>77</v>
      </c>
      <c r="D257" s="2533">
        <f t="shared" si="3"/>
        <v>75.459999999999994</v>
      </c>
      <c r="E257" s="2293">
        <v>2</v>
      </c>
      <c r="F257" s="2293">
        <v>2353</v>
      </c>
      <c r="G257" s="2293">
        <v>108</v>
      </c>
      <c r="H257" s="2293"/>
      <c r="I257" s="2293"/>
      <c r="J257" s="2293"/>
      <c r="K257" s="3295"/>
      <c r="L257" s="20" t="s">
        <v>5193</v>
      </c>
    </row>
    <row r="258" spans="1:12" ht="63">
      <c r="A258" s="1540">
        <v>43519</v>
      </c>
      <c r="B258" s="1541" t="s">
        <v>16</v>
      </c>
      <c r="C258" s="2293">
        <v>65</v>
      </c>
      <c r="D258" s="2533">
        <f t="shared" si="3"/>
        <v>63.7</v>
      </c>
      <c r="E258" s="2293">
        <v>2</v>
      </c>
      <c r="F258" s="2293">
        <v>2664</v>
      </c>
      <c r="G258" s="2293">
        <v>95</v>
      </c>
      <c r="H258" s="2293"/>
      <c r="I258" s="2293"/>
      <c r="J258" s="2293"/>
      <c r="K258" s="3295"/>
      <c r="L258" s="20" t="s">
        <v>5212</v>
      </c>
    </row>
    <row r="259" spans="1:12" ht="63">
      <c r="A259" s="1540">
        <v>43520</v>
      </c>
      <c r="B259" s="1541" t="s">
        <v>16</v>
      </c>
      <c r="C259" s="2293">
        <v>65</v>
      </c>
      <c r="D259" s="2533">
        <f t="shared" si="3"/>
        <v>63.7</v>
      </c>
      <c r="E259" s="2293">
        <v>2</v>
      </c>
      <c r="F259" s="2293">
        <v>2478</v>
      </c>
      <c r="G259" s="2293">
        <v>95</v>
      </c>
      <c r="H259" s="2293"/>
      <c r="I259" s="2293"/>
      <c r="J259" s="2293"/>
      <c r="K259" s="3295"/>
      <c r="L259" s="20" t="s">
        <v>5215</v>
      </c>
    </row>
    <row r="260" spans="1:12" ht="63">
      <c r="A260" s="1540">
        <v>43521</v>
      </c>
      <c r="B260" s="1541" t="s">
        <v>16</v>
      </c>
      <c r="C260" s="2293">
        <v>70</v>
      </c>
      <c r="D260" s="2533">
        <f t="shared" si="3"/>
        <v>68.599999999999994</v>
      </c>
      <c r="E260" s="2293">
        <v>2</v>
      </c>
      <c r="F260" s="2637">
        <v>2151.084010840108</v>
      </c>
      <c r="G260" s="2293">
        <v>102</v>
      </c>
      <c r="H260" s="2293"/>
      <c r="I260" s="2293"/>
      <c r="J260" s="2293"/>
      <c r="K260" s="3295"/>
      <c r="L260" s="20" t="s">
        <v>5217</v>
      </c>
    </row>
    <row r="261" spans="1:12" ht="63">
      <c r="A261" s="1540">
        <v>43522</v>
      </c>
      <c r="B261" s="1541" t="s">
        <v>16</v>
      </c>
      <c r="C261" s="2293">
        <v>70</v>
      </c>
      <c r="D261" s="2533">
        <f t="shared" si="3"/>
        <v>68.599999999999994</v>
      </c>
      <c r="E261" s="2293">
        <v>2</v>
      </c>
      <c r="F261" s="2645">
        <v>2218.834688346883</v>
      </c>
      <c r="G261" s="2293">
        <v>104</v>
      </c>
      <c r="H261" s="2293"/>
      <c r="I261" s="2293"/>
      <c r="J261" s="2293"/>
      <c r="K261" s="3295"/>
      <c r="L261" s="20" t="s">
        <v>5226</v>
      </c>
    </row>
    <row r="262" spans="1:12" ht="24.75" customHeight="1">
      <c r="A262" s="4642">
        <v>43523</v>
      </c>
      <c r="B262" s="1944" t="s">
        <v>15</v>
      </c>
      <c r="C262" s="4779" t="s">
        <v>5227</v>
      </c>
      <c r="D262" s="4780"/>
      <c r="E262" s="4780"/>
      <c r="F262" s="4780"/>
      <c r="G262" s="4780"/>
      <c r="H262" s="4780"/>
      <c r="I262" s="4780"/>
      <c r="J262" s="4781"/>
      <c r="K262" s="3643" t="s">
        <v>4030</v>
      </c>
      <c r="L262" s="2766" t="s">
        <v>4030</v>
      </c>
    </row>
    <row r="263" spans="1:12" ht="78.75">
      <c r="A263" s="4643"/>
      <c r="B263" s="1541" t="s">
        <v>16</v>
      </c>
      <c r="C263" s="2293">
        <v>135</v>
      </c>
      <c r="D263" s="2533">
        <f t="shared" si="3"/>
        <v>132.30000000000001</v>
      </c>
      <c r="E263" s="2293">
        <v>2</v>
      </c>
      <c r="F263" s="2645">
        <v>1716.3504968383018</v>
      </c>
      <c r="G263" s="2293">
        <v>104</v>
      </c>
      <c r="H263" s="2293"/>
      <c r="I263" s="2293"/>
      <c r="J263" s="2293"/>
      <c r="K263" s="3295"/>
      <c r="L263" s="20" t="s">
        <v>5246</v>
      </c>
    </row>
    <row r="264" spans="1:12" ht="63">
      <c r="A264" s="1540">
        <v>43524</v>
      </c>
      <c r="B264" s="1541" t="s">
        <v>16</v>
      </c>
      <c r="C264" s="2293">
        <v>95</v>
      </c>
      <c r="D264" s="2533">
        <f t="shared" si="3"/>
        <v>93.1</v>
      </c>
      <c r="E264" s="2293">
        <v>2</v>
      </c>
      <c r="F264" s="2648">
        <v>1621.9119226638024</v>
      </c>
      <c r="G264" s="2293">
        <v>101</v>
      </c>
      <c r="H264" s="2293"/>
      <c r="I264" s="2293"/>
      <c r="J264" s="2293"/>
      <c r="K264" s="3295"/>
      <c r="L264" s="20" t="s">
        <v>5245</v>
      </c>
    </row>
    <row r="265" spans="1:12" ht="63">
      <c r="A265" s="2659">
        <v>43525</v>
      </c>
      <c r="B265" s="2660" t="s">
        <v>16</v>
      </c>
      <c r="C265" s="2293">
        <v>100</v>
      </c>
      <c r="D265" s="2533">
        <f t="shared" si="3"/>
        <v>98</v>
      </c>
      <c r="E265" s="2293">
        <v>2</v>
      </c>
      <c r="F265" s="2658">
        <v>1704.0816326530612</v>
      </c>
      <c r="G265" s="2293">
        <v>105</v>
      </c>
      <c r="H265" s="2293"/>
      <c r="I265" s="2293"/>
      <c r="J265" s="2293"/>
      <c r="K265" s="3295"/>
      <c r="L265" s="20" t="s">
        <v>5244</v>
      </c>
    </row>
    <row r="266" spans="1:12" ht="63">
      <c r="A266" s="1540">
        <v>43526</v>
      </c>
      <c r="B266" s="1541" t="s">
        <v>16</v>
      </c>
      <c r="C266" s="2293">
        <v>115</v>
      </c>
      <c r="D266" s="2533">
        <f t="shared" si="3"/>
        <v>112.7</v>
      </c>
      <c r="E266" s="2293">
        <v>2</v>
      </c>
      <c r="F266" s="2293">
        <v>1500</v>
      </c>
      <c r="G266" s="2293">
        <v>105</v>
      </c>
      <c r="H266" s="2293"/>
      <c r="I266" s="2293"/>
      <c r="J266" s="2293"/>
      <c r="K266" s="3295"/>
      <c r="L266" s="20" t="s">
        <v>5243</v>
      </c>
    </row>
    <row r="267" spans="1:12" ht="63">
      <c r="A267" s="1540">
        <v>43528</v>
      </c>
      <c r="B267" s="1541" t="s">
        <v>16</v>
      </c>
      <c r="C267" s="2293">
        <v>110</v>
      </c>
      <c r="D267" s="2533">
        <f t="shared" si="3"/>
        <v>107.8</v>
      </c>
      <c r="E267" s="2293">
        <v>2</v>
      </c>
      <c r="F267" s="2293">
        <v>1572</v>
      </c>
      <c r="G267" s="2293">
        <v>105</v>
      </c>
      <c r="H267" s="2293"/>
      <c r="I267" s="2293"/>
      <c r="J267" s="2293"/>
      <c r="K267" s="3295"/>
      <c r="L267" s="20" t="s">
        <v>5268</v>
      </c>
    </row>
    <row r="268" spans="1:12" ht="63">
      <c r="A268" s="1540">
        <v>43529</v>
      </c>
      <c r="B268" s="1541" t="s">
        <v>16</v>
      </c>
      <c r="C268" s="2293">
        <v>120</v>
      </c>
      <c r="D268" s="2637">
        <f t="shared" si="3"/>
        <v>118.8</v>
      </c>
      <c r="E268" s="2293">
        <v>1</v>
      </c>
      <c r="F268" s="2293">
        <v>1423</v>
      </c>
      <c r="G268" s="2293">
        <v>105</v>
      </c>
      <c r="H268" s="2293"/>
      <c r="I268" s="2293"/>
      <c r="J268" s="2293"/>
      <c r="K268" s="3295"/>
      <c r="L268" s="20" t="s">
        <v>5267</v>
      </c>
    </row>
    <row r="269" spans="1:12" ht="63">
      <c r="A269" s="2665">
        <v>43530</v>
      </c>
      <c r="B269" s="2666" t="s">
        <v>16</v>
      </c>
      <c r="C269" s="2293">
        <v>120</v>
      </c>
      <c r="D269" s="2637">
        <f t="shared" si="3"/>
        <v>118.8</v>
      </c>
      <c r="E269" s="2293">
        <v>1</v>
      </c>
      <c r="F269" s="2293">
        <v>1448</v>
      </c>
      <c r="G269" s="2293">
        <v>105</v>
      </c>
      <c r="H269" s="2293"/>
      <c r="I269" s="2293"/>
      <c r="J269" s="2293"/>
      <c r="K269" s="3295"/>
      <c r="L269" s="20" t="s">
        <v>5266</v>
      </c>
    </row>
    <row r="270" spans="1:12" ht="63">
      <c r="A270" s="1540">
        <v>43532</v>
      </c>
      <c r="B270" s="1541" t="s">
        <v>16</v>
      </c>
      <c r="C270" s="2293">
        <v>110</v>
      </c>
      <c r="D270" s="2637">
        <f t="shared" si="3"/>
        <v>108.9</v>
      </c>
      <c r="E270" s="2293">
        <v>1</v>
      </c>
      <c r="F270" s="2293">
        <v>1560</v>
      </c>
      <c r="G270" s="2293">
        <v>99</v>
      </c>
      <c r="H270" s="2293"/>
      <c r="I270" s="2293"/>
      <c r="J270" s="2293"/>
      <c r="K270" s="3295"/>
      <c r="L270" s="20" t="s">
        <v>5265</v>
      </c>
    </row>
    <row r="271" spans="1:12" ht="63">
      <c r="A271" s="1540">
        <v>43533</v>
      </c>
      <c r="B271" s="1541" t="s">
        <v>16</v>
      </c>
      <c r="C271" s="2293">
        <v>120</v>
      </c>
      <c r="D271" s="2637">
        <f t="shared" si="3"/>
        <v>118.8</v>
      </c>
      <c r="E271" s="2293">
        <v>1</v>
      </c>
      <c r="F271" s="2293">
        <v>1423</v>
      </c>
      <c r="G271" s="2293">
        <v>100</v>
      </c>
      <c r="H271" s="2293"/>
      <c r="I271" s="2293"/>
      <c r="J271" s="2293"/>
      <c r="K271" s="3295"/>
      <c r="L271" s="20" t="s">
        <v>5264</v>
      </c>
    </row>
    <row r="272" spans="1:12" ht="63">
      <c r="A272" s="1540">
        <v>43534</v>
      </c>
      <c r="B272" s="1541" t="s">
        <v>16</v>
      </c>
      <c r="C272" s="2293">
        <v>115</v>
      </c>
      <c r="D272" s="2637">
        <f t="shared" si="3"/>
        <v>113.85</v>
      </c>
      <c r="E272" s="2293">
        <v>1</v>
      </c>
      <c r="F272" s="2293">
        <v>1419</v>
      </c>
      <c r="G272" s="2293">
        <v>92</v>
      </c>
      <c r="H272" s="2293"/>
      <c r="I272" s="2293"/>
      <c r="J272" s="2293"/>
      <c r="K272" s="3295"/>
      <c r="L272" s="20" t="s">
        <v>5263</v>
      </c>
    </row>
    <row r="273" spans="1:12" ht="63">
      <c r="A273" s="1540">
        <v>43535</v>
      </c>
      <c r="B273" s="1541" t="s">
        <v>16</v>
      </c>
      <c r="C273" s="2293">
        <v>110</v>
      </c>
      <c r="D273" s="2637">
        <f t="shared" si="3"/>
        <v>108.9</v>
      </c>
      <c r="E273" s="2293">
        <v>1</v>
      </c>
      <c r="F273" s="2668">
        <v>1717.1717171717171</v>
      </c>
      <c r="G273" s="2293">
        <v>94</v>
      </c>
      <c r="H273" s="2293"/>
      <c r="I273" s="2293"/>
      <c r="J273" s="2293"/>
      <c r="K273" s="3295"/>
      <c r="L273" s="20" t="s">
        <v>5262</v>
      </c>
    </row>
    <row r="274" spans="1:12" ht="63">
      <c r="A274" s="1540">
        <v>43536</v>
      </c>
      <c r="B274" s="1541" t="s">
        <v>16</v>
      </c>
      <c r="C274" s="2293">
        <v>115</v>
      </c>
      <c r="D274" s="2637">
        <f t="shared" si="3"/>
        <v>113.85</v>
      </c>
      <c r="E274" s="2293">
        <v>1</v>
      </c>
      <c r="F274" s="2669">
        <v>1870.882740447958</v>
      </c>
      <c r="G274" s="2293">
        <v>95</v>
      </c>
      <c r="H274" s="2293"/>
      <c r="I274" s="2293"/>
      <c r="J274" s="2293"/>
      <c r="K274" s="3295"/>
      <c r="L274" s="20" t="s">
        <v>5261</v>
      </c>
    </row>
    <row r="275" spans="1:12" ht="63">
      <c r="A275" s="2671">
        <v>43537</v>
      </c>
      <c r="B275" s="2672" t="s">
        <v>16</v>
      </c>
      <c r="C275" s="2293">
        <v>115</v>
      </c>
      <c r="D275" s="2637">
        <f t="shared" si="3"/>
        <v>113.85</v>
      </c>
      <c r="E275" s="2293">
        <v>1</v>
      </c>
      <c r="F275" s="2670">
        <v>2089.8641588296759</v>
      </c>
      <c r="G275" s="2293">
        <v>96</v>
      </c>
      <c r="H275" s="2293"/>
      <c r="I275" s="2293"/>
      <c r="J275" s="2293"/>
      <c r="K275" s="3295"/>
      <c r="L275" s="20" t="s">
        <v>5270</v>
      </c>
    </row>
    <row r="276" spans="1:12" ht="63">
      <c r="A276" s="2677">
        <v>43538</v>
      </c>
      <c r="B276" s="2678" t="s">
        <v>16</v>
      </c>
      <c r="C276" s="2293">
        <v>115</v>
      </c>
      <c r="D276" s="2637">
        <f t="shared" si="3"/>
        <v>113.85</v>
      </c>
      <c r="E276" s="2293">
        <v>1</v>
      </c>
      <c r="F276" s="2676">
        <v>2769.0700104493208</v>
      </c>
      <c r="G276" s="2293">
        <v>95</v>
      </c>
      <c r="H276" s="2293"/>
      <c r="I276" s="2293"/>
      <c r="J276" s="2293"/>
      <c r="K276" s="3295"/>
      <c r="L276" s="20" t="s">
        <v>5274</v>
      </c>
    </row>
    <row r="277" spans="1:12" ht="63">
      <c r="A277" s="1540">
        <v>43545</v>
      </c>
      <c r="B277" s="1541" t="s">
        <v>16</v>
      </c>
      <c r="C277" s="2293">
        <v>120</v>
      </c>
      <c r="D277" s="2637">
        <f t="shared" si="3"/>
        <v>118.8</v>
      </c>
      <c r="E277" s="2293">
        <v>1</v>
      </c>
      <c r="F277" s="2293">
        <v>2643</v>
      </c>
      <c r="G277" s="2293">
        <v>105</v>
      </c>
      <c r="H277" s="2293"/>
      <c r="I277" s="2293"/>
      <c r="J277" s="2293"/>
      <c r="K277" s="3295"/>
      <c r="L277" s="20" t="s">
        <v>5285</v>
      </c>
    </row>
    <row r="278" spans="1:12" ht="63">
      <c r="A278" s="1540">
        <v>43548</v>
      </c>
      <c r="B278" s="1541" t="s">
        <v>16</v>
      </c>
      <c r="C278" s="2293">
        <v>125</v>
      </c>
      <c r="D278" s="2637">
        <f t="shared" si="3"/>
        <v>123.75</v>
      </c>
      <c r="E278" s="2687">
        <v>1</v>
      </c>
      <c r="F278" s="2687">
        <v>2348.8856822190155</v>
      </c>
      <c r="G278" s="2687">
        <v>100</v>
      </c>
      <c r="H278" s="2293"/>
      <c r="I278" s="2293"/>
      <c r="J278" s="2293"/>
      <c r="K278" s="3295"/>
      <c r="L278" s="20" t="s">
        <v>5291</v>
      </c>
    </row>
    <row r="279" spans="1:12" ht="63">
      <c r="A279" s="1540">
        <v>43551</v>
      </c>
      <c r="B279" s="1541" t="s">
        <v>16</v>
      </c>
      <c r="C279" s="2692">
        <v>130</v>
      </c>
      <c r="D279" s="2693">
        <f t="shared" si="3"/>
        <v>128.69999999999999</v>
      </c>
      <c r="E279" s="2693">
        <v>1</v>
      </c>
      <c r="F279" s="2693">
        <v>2335.8585858585857</v>
      </c>
      <c r="G279" s="2693">
        <v>101</v>
      </c>
      <c r="H279" s="2692"/>
      <c r="I279" s="2692"/>
      <c r="J279" s="2692"/>
      <c r="K279" s="3295"/>
      <c r="L279" s="20" t="s">
        <v>5294</v>
      </c>
    </row>
    <row r="280" spans="1:12" ht="63">
      <c r="A280" s="2698">
        <v>43552</v>
      </c>
      <c r="B280" s="2699" t="s">
        <v>16</v>
      </c>
      <c r="C280" s="2696">
        <v>125</v>
      </c>
      <c r="D280" s="2697">
        <f t="shared" si="3"/>
        <v>123.75</v>
      </c>
      <c r="E280" s="2697">
        <v>1</v>
      </c>
      <c r="F280" s="2697">
        <v>2375.757575757576</v>
      </c>
      <c r="G280" s="2697">
        <v>100</v>
      </c>
      <c r="H280" s="2696"/>
      <c r="I280" s="2696"/>
      <c r="J280" s="2696"/>
      <c r="K280" s="3295"/>
      <c r="L280" s="20" t="s">
        <v>5296</v>
      </c>
    </row>
    <row r="281" spans="1:12" ht="63">
      <c r="A281" s="2702">
        <v>43555</v>
      </c>
      <c r="B281" s="2703" t="s">
        <v>16</v>
      </c>
      <c r="C281" s="2700">
        <v>130</v>
      </c>
      <c r="D281" s="2701">
        <f t="shared" si="3"/>
        <v>128.69999999999999</v>
      </c>
      <c r="E281" s="2701">
        <v>1</v>
      </c>
      <c r="F281" s="2701">
        <v>2191</v>
      </c>
      <c r="G281" s="2701">
        <v>98</v>
      </c>
      <c r="H281" s="2700"/>
      <c r="I281" s="2700"/>
      <c r="J281" s="2700"/>
      <c r="K281" s="3295"/>
      <c r="L281" s="20" t="s">
        <v>5299</v>
      </c>
    </row>
    <row r="282" spans="1:12" ht="63">
      <c r="A282" s="2717">
        <v>43556</v>
      </c>
      <c r="B282" s="2718" t="s">
        <v>16</v>
      </c>
      <c r="C282" s="2715">
        <v>122</v>
      </c>
      <c r="D282" s="2716">
        <f t="shared" si="3"/>
        <v>120.78</v>
      </c>
      <c r="E282" s="2716">
        <v>1</v>
      </c>
      <c r="F282" s="2716">
        <v>2227</v>
      </c>
      <c r="G282" s="2716">
        <v>98</v>
      </c>
      <c r="H282" s="2715"/>
      <c r="I282" s="2715"/>
      <c r="J282" s="2715"/>
      <c r="K282" s="3295"/>
      <c r="L282" s="20" t="s">
        <v>5300</v>
      </c>
    </row>
    <row r="283" spans="1:12" ht="63">
      <c r="A283" s="2717">
        <v>43562</v>
      </c>
      <c r="B283" s="2718" t="s">
        <v>16</v>
      </c>
      <c r="C283" s="2715">
        <v>125</v>
      </c>
      <c r="D283" s="2716">
        <f t="shared" si="3"/>
        <v>123.75</v>
      </c>
      <c r="E283" s="2716">
        <v>1</v>
      </c>
      <c r="F283" s="2716">
        <v>2258</v>
      </c>
      <c r="G283" s="2716">
        <v>102</v>
      </c>
      <c r="H283" s="2715"/>
      <c r="I283" s="2715"/>
      <c r="J283" s="2715"/>
      <c r="K283" s="3295"/>
      <c r="L283" s="20" t="s">
        <v>5314</v>
      </c>
    </row>
    <row r="284" spans="1:12" ht="63">
      <c r="A284" s="2717">
        <v>43566</v>
      </c>
      <c r="B284" s="2718" t="s">
        <v>16</v>
      </c>
      <c r="C284" s="2715">
        <v>120</v>
      </c>
      <c r="D284" s="2716">
        <f t="shared" si="3"/>
        <v>118.8</v>
      </c>
      <c r="E284" s="2716">
        <v>1</v>
      </c>
      <c r="F284" s="2716">
        <v>2312.3799983304116</v>
      </c>
      <c r="G284" s="2716">
        <v>102</v>
      </c>
      <c r="H284" s="2715"/>
      <c r="I284" s="2715"/>
      <c r="J284" s="2715"/>
      <c r="K284" s="3295"/>
      <c r="L284" s="20" t="s">
        <v>5336</v>
      </c>
    </row>
    <row r="285" spans="1:12" ht="63">
      <c r="A285" s="2717">
        <v>43574</v>
      </c>
      <c r="B285" s="2718" t="s">
        <v>16</v>
      </c>
      <c r="C285" s="2715">
        <v>120</v>
      </c>
      <c r="D285" s="2716">
        <f t="shared" si="3"/>
        <v>118.8</v>
      </c>
      <c r="E285" s="2716">
        <v>1</v>
      </c>
      <c r="F285" s="2716">
        <v>2365</v>
      </c>
      <c r="G285" s="2716">
        <v>110</v>
      </c>
      <c r="H285" s="2715"/>
      <c r="I285" s="2715"/>
      <c r="J285" s="2715"/>
      <c r="K285" s="3295"/>
      <c r="L285" s="20" t="s">
        <v>5349</v>
      </c>
    </row>
    <row r="286" spans="1:12" ht="63">
      <c r="A286" s="2717">
        <v>43578</v>
      </c>
      <c r="B286" s="2718" t="s">
        <v>16</v>
      </c>
      <c r="C286" s="2715">
        <v>120</v>
      </c>
      <c r="D286" s="2716">
        <f t="shared" si="3"/>
        <v>118.8</v>
      </c>
      <c r="E286" s="2716">
        <v>1</v>
      </c>
      <c r="F286" s="2716">
        <v>2441</v>
      </c>
      <c r="G286" s="2716">
        <v>108</v>
      </c>
      <c r="H286" s="2715"/>
      <c r="I286" s="2715"/>
      <c r="J286" s="2715"/>
      <c r="K286" s="3295"/>
      <c r="L286" s="20" t="s">
        <v>5361</v>
      </c>
    </row>
    <row r="287" spans="1:12" ht="63">
      <c r="A287" s="2717">
        <v>43581</v>
      </c>
      <c r="B287" s="2718" t="s">
        <v>16</v>
      </c>
      <c r="C287" s="2715">
        <v>120</v>
      </c>
      <c r="D287" s="2716">
        <f t="shared" si="3"/>
        <v>118.8</v>
      </c>
      <c r="E287" s="2716">
        <v>1</v>
      </c>
      <c r="F287" s="2716">
        <v>2404.207362885049</v>
      </c>
      <c r="G287" s="2716">
        <v>109</v>
      </c>
      <c r="H287" s="2715"/>
      <c r="I287" s="2715"/>
      <c r="J287" s="2715"/>
      <c r="K287" s="3295"/>
      <c r="L287" s="20" t="s">
        <v>5367</v>
      </c>
    </row>
    <row r="288" spans="1:12" ht="63">
      <c r="A288" s="2717">
        <v>43585</v>
      </c>
      <c r="B288" s="2718" t="s">
        <v>16</v>
      </c>
      <c r="C288" s="2715">
        <v>117</v>
      </c>
      <c r="D288" s="2716">
        <f t="shared" si="3"/>
        <v>115.83</v>
      </c>
      <c r="E288" s="2716">
        <v>1</v>
      </c>
      <c r="F288" s="2716">
        <v>2754</v>
      </c>
      <c r="G288" s="2716">
        <v>112</v>
      </c>
      <c r="H288" s="2715"/>
      <c r="I288" s="2715"/>
      <c r="J288" s="2715"/>
      <c r="K288" s="3295"/>
      <c r="L288" s="20" t="s">
        <v>5376</v>
      </c>
    </row>
    <row r="289" spans="1:12" ht="63">
      <c r="A289" s="2717">
        <v>43592</v>
      </c>
      <c r="B289" s="2718" t="s">
        <v>16</v>
      </c>
      <c r="C289" s="2715">
        <v>115</v>
      </c>
      <c r="D289" s="2716">
        <f t="shared" si="3"/>
        <v>113.85</v>
      </c>
      <c r="E289" s="2716">
        <v>1</v>
      </c>
      <c r="F289" s="2716">
        <v>2592.2946276928578</v>
      </c>
      <c r="G289" s="2716">
        <v>133</v>
      </c>
      <c r="H289" s="2715"/>
      <c r="I289" s="2715"/>
      <c r="J289" s="2715"/>
      <c r="K289" s="3295"/>
      <c r="L289" s="20" t="s">
        <v>5387</v>
      </c>
    </row>
    <row r="290" spans="1:12" ht="63">
      <c r="A290" s="2717">
        <v>43602</v>
      </c>
      <c r="B290" s="2718" t="s">
        <v>16</v>
      </c>
      <c r="C290" s="2715">
        <v>115</v>
      </c>
      <c r="D290" s="2716">
        <f t="shared" ref="D290:D362" si="4">+C290*(100-E290)/100</f>
        <v>113.85</v>
      </c>
      <c r="E290" s="2716">
        <v>1</v>
      </c>
      <c r="F290" s="2716">
        <v>2679</v>
      </c>
      <c r="G290" s="2716">
        <v>130</v>
      </c>
      <c r="H290" s="2715"/>
      <c r="I290" s="2715"/>
      <c r="J290" s="2715"/>
      <c r="K290" s="3295"/>
      <c r="L290" s="20" t="s">
        <v>5424</v>
      </c>
    </row>
    <row r="291" spans="1:12" ht="63">
      <c r="A291" s="2717">
        <v>43605</v>
      </c>
      <c r="B291" s="2718" t="s">
        <v>16</v>
      </c>
      <c r="C291" s="2715">
        <v>115</v>
      </c>
      <c r="D291" s="2716">
        <f t="shared" si="4"/>
        <v>113.85</v>
      </c>
      <c r="E291" s="2716">
        <v>1</v>
      </c>
      <c r="F291" s="2716">
        <v>2726</v>
      </c>
      <c r="G291" s="2716">
        <v>120</v>
      </c>
      <c r="H291" s="2715"/>
      <c r="I291" s="2715"/>
      <c r="J291" s="2715"/>
      <c r="K291" s="3295"/>
      <c r="L291" s="20" t="s">
        <v>5413</v>
      </c>
    </row>
    <row r="292" spans="1:12" ht="63">
      <c r="A292" s="2717">
        <v>43618</v>
      </c>
      <c r="B292" s="2718" t="s">
        <v>16</v>
      </c>
      <c r="C292" s="2715">
        <v>115</v>
      </c>
      <c r="D292" s="2716">
        <f t="shared" si="4"/>
        <v>113.85</v>
      </c>
      <c r="E292" s="2716">
        <v>1</v>
      </c>
      <c r="F292" s="2716">
        <v>3092</v>
      </c>
      <c r="G292" s="2716">
        <v>113</v>
      </c>
      <c r="H292" s="2715"/>
      <c r="I292" s="2715"/>
      <c r="J292" s="2715"/>
      <c r="K292" s="3295"/>
      <c r="L292" s="20" t="s">
        <v>5429</v>
      </c>
    </row>
    <row r="293" spans="1:12" ht="63">
      <c r="A293" s="2717">
        <v>43624</v>
      </c>
      <c r="B293" s="2718" t="s">
        <v>16</v>
      </c>
      <c r="C293" s="2715">
        <v>115</v>
      </c>
      <c r="D293" s="2716">
        <f t="shared" si="4"/>
        <v>113.85</v>
      </c>
      <c r="E293" s="2716">
        <v>1</v>
      </c>
      <c r="F293" s="2716">
        <v>3048</v>
      </c>
      <c r="G293" s="2716">
        <v>110</v>
      </c>
      <c r="H293" s="2715"/>
      <c r="I293" s="2715"/>
      <c r="J293" s="2715"/>
      <c r="K293" s="3295"/>
      <c r="L293" s="20" t="s">
        <v>5444</v>
      </c>
    </row>
    <row r="294" spans="1:12" ht="63">
      <c r="A294" s="2717">
        <v>43629</v>
      </c>
      <c r="B294" s="2718" t="s">
        <v>16</v>
      </c>
      <c r="C294" s="2715">
        <v>114</v>
      </c>
      <c r="D294" s="2716">
        <f t="shared" si="4"/>
        <v>112.86</v>
      </c>
      <c r="E294" s="2716">
        <v>1</v>
      </c>
      <c r="F294" s="2716">
        <v>3225</v>
      </c>
      <c r="G294" s="2716">
        <v>112</v>
      </c>
      <c r="H294" s="2715"/>
      <c r="I294" s="2715"/>
      <c r="J294" s="2715"/>
      <c r="K294" s="3295"/>
      <c r="L294" s="20" t="s">
        <v>5448</v>
      </c>
    </row>
    <row r="295" spans="1:12" ht="54" customHeight="1">
      <c r="A295" s="4642">
        <v>43635</v>
      </c>
      <c r="B295" s="2718" t="s">
        <v>11</v>
      </c>
      <c r="C295" s="4633" t="s">
        <v>5466</v>
      </c>
      <c r="D295" s="4631"/>
      <c r="E295" s="4631"/>
      <c r="F295" s="4631"/>
      <c r="G295" s="4631"/>
      <c r="H295" s="4631"/>
      <c r="I295" s="4631"/>
      <c r="J295" s="4632"/>
      <c r="K295" s="3296"/>
    </row>
    <row r="296" spans="1:12" ht="63">
      <c r="A296" s="4643"/>
      <c r="B296" s="2718" t="s">
        <v>16</v>
      </c>
      <c r="C296" s="2715">
        <v>115</v>
      </c>
      <c r="D296" s="2716">
        <f t="shared" si="4"/>
        <v>113.045</v>
      </c>
      <c r="E296" s="2716">
        <v>1.7</v>
      </c>
      <c r="F296" s="2716">
        <v>3469.2333776769178</v>
      </c>
      <c r="G296" s="2716">
        <v>140</v>
      </c>
      <c r="H296" s="2715"/>
      <c r="I296" s="2715"/>
      <c r="J296" s="2715"/>
      <c r="K296" s="3295"/>
      <c r="L296" s="20" t="s">
        <v>5467</v>
      </c>
    </row>
    <row r="297" spans="1:12" ht="63">
      <c r="A297" s="2717">
        <v>43637</v>
      </c>
      <c r="B297" s="2718" t="s">
        <v>16</v>
      </c>
      <c r="C297" s="2715">
        <v>125</v>
      </c>
      <c r="D297" s="2716">
        <f t="shared" si="4"/>
        <v>122.5</v>
      </c>
      <c r="E297" s="2716">
        <v>2</v>
      </c>
      <c r="F297" s="2716">
        <v>3151.0204081632655</v>
      </c>
      <c r="G297" s="2716">
        <v>130</v>
      </c>
      <c r="H297" s="2715"/>
      <c r="I297" s="2715"/>
      <c r="J297" s="2715"/>
      <c r="K297" s="3295"/>
      <c r="L297" s="20" t="s">
        <v>5472</v>
      </c>
    </row>
    <row r="298" spans="1:12" ht="63">
      <c r="A298" s="2764">
        <v>43638</v>
      </c>
      <c r="B298" s="2765" t="s">
        <v>16</v>
      </c>
      <c r="C298" s="2715">
        <v>130</v>
      </c>
      <c r="D298" s="2716">
        <f t="shared" si="4"/>
        <v>127.4</v>
      </c>
      <c r="E298" s="2716">
        <v>2</v>
      </c>
      <c r="F298" s="2716">
        <v>3108.3202511773943</v>
      </c>
      <c r="G298" s="2716">
        <v>130</v>
      </c>
      <c r="H298" s="2715"/>
      <c r="I298" s="2715"/>
      <c r="J298" s="2715"/>
      <c r="K298" s="3295"/>
      <c r="L298" s="20" t="s">
        <v>5475</v>
      </c>
    </row>
    <row r="299" spans="1:12" ht="63">
      <c r="A299" s="2717">
        <v>43644</v>
      </c>
      <c r="B299" s="2718" t="s">
        <v>16</v>
      </c>
      <c r="C299" s="2715">
        <v>122</v>
      </c>
      <c r="D299" s="2716">
        <f t="shared" si="4"/>
        <v>119.56</v>
      </c>
      <c r="E299" s="2716">
        <v>2</v>
      </c>
      <c r="F299" s="2716">
        <v>3287</v>
      </c>
      <c r="G299" s="2716">
        <v>131</v>
      </c>
      <c r="H299" s="2715"/>
      <c r="I299" s="2715"/>
      <c r="J299" s="2715"/>
      <c r="K299" s="3295"/>
      <c r="L299" s="20" t="s">
        <v>5496</v>
      </c>
    </row>
    <row r="300" spans="1:12" ht="63">
      <c r="A300" s="2770">
        <v>43649</v>
      </c>
      <c r="B300" s="2771" t="s">
        <v>16</v>
      </c>
      <c r="C300" s="2768">
        <v>124</v>
      </c>
      <c r="D300" s="2769">
        <f t="shared" si="4"/>
        <v>121.52</v>
      </c>
      <c r="E300" s="2769">
        <v>2</v>
      </c>
      <c r="F300" s="2769">
        <v>3250</v>
      </c>
      <c r="G300" s="2769">
        <v>130</v>
      </c>
      <c r="H300" s="2768"/>
      <c r="I300" s="2768"/>
      <c r="J300" s="2768"/>
      <c r="K300" s="3295"/>
      <c r="L300" s="20" t="s">
        <v>5498</v>
      </c>
    </row>
    <row r="301" spans="1:12" ht="63">
      <c r="A301" s="1540">
        <v>43658</v>
      </c>
      <c r="B301" s="1541" t="s">
        <v>16</v>
      </c>
      <c r="C301" s="2774">
        <v>121</v>
      </c>
      <c r="D301" s="2775">
        <f t="shared" si="4"/>
        <v>118.58</v>
      </c>
      <c r="E301" s="2775">
        <v>2</v>
      </c>
      <c r="F301" s="2775">
        <v>3382</v>
      </c>
      <c r="G301" s="2775">
        <v>135</v>
      </c>
      <c r="L301" s="20" t="s">
        <v>5511</v>
      </c>
    </row>
    <row r="302" spans="1:12" ht="63">
      <c r="A302" s="1540">
        <v>43663</v>
      </c>
      <c r="B302" s="1541" t="s">
        <v>16</v>
      </c>
      <c r="C302" s="2777">
        <v>115</v>
      </c>
      <c r="D302" s="2778">
        <f t="shared" si="4"/>
        <v>111.55</v>
      </c>
      <c r="E302" s="2778">
        <v>3</v>
      </c>
      <c r="F302" s="2778">
        <v>3403.839317454675</v>
      </c>
      <c r="G302" s="2778">
        <v>135</v>
      </c>
      <c r="L302" s="20" t="s">
        <v>5516</v>
      </c>
    </row>
    <row r="303" spans="1:12" ht="63">
      <c r="A303" s="2792">
        <v>43672</v>
      </c>
      <c r="B303" s="2793" t="s">
        <v>16</v>
      </c>
      <c r="C303" s="2790">
        <v>110</v>
      </c>
      <c r="D303" s="2791">
        <f t="shared" si="4"/>
        <v>106.7</v>
      </c>
      <c r="E303" s="2791">
        <v>3</v>
      </c>
      <c r="F303" s="2791">
        <v>4321</v>
      </c>
      <c r="G303" s="2791">
        <v>140</v>
      </c>
      <c r="L303" s="20" t="s">
        <v>5550</v>
      </c>
    </row>
    <row r="304" spans="1:12" ht="63">
      <c r="A304" s="2792">
        <v>43675</v>
      </c>
      <c r="B304" s="2793" t="s">
        <v>16</v>
      </c>
      <c r="C304" s="2790">
        <v>105</v>
      </c>
      <c r="D304" s="2791">
        <f t="shared" si="4"/>
        <v>98.7</v>
      </c>
      <c r="E304" s="2791">
        <v>6</v>
      </c>
      <c r="F304" s="2791">
        <v>4523.7621793597136</v>
      </c>
      <c r="G304" s="2791">
        <v>140</v>
      </c>
      <c r="L304" s="20" t="s">
        <v>5549</v>
      </c>
    </row>
    <row r="305" spans="1:12" ht="63">
      <c r="A305" s="1540">
        <v>43682</v>
      </c>
      <c r="B305" s="1541" t="s">
        <v>16</v>
      </c>
      <c r="C305" s="2798">
        <v>100</v>
      </c>
      <c r="D305" s="2799">
        <f t="shared" si="4"/>
        <v>94</v>
      </c>
      <c r="E305" s="2799">
        <v>6</v>
      </c>
      <c r="F305" s="2799">
        <v>4568</v>
      </c>
      <c r="G305" s="2799">
        <v>140</v>
      </c>
      <c r="L305" s="20" t="s">
        <v>5568</v>
      </c>
    </row>
    <row r="306" spans="1:12" ht="63">
      <c r="A306" s="1540">
        <v>43692</v>
      </c>
      <c r="B306" s="1541" t="s">
        <v>16</v>
      </c>
      <c r="C306" s="2821">
        <v>105</v>
      </c>
      <c r="D306" s="2822">
        <f t="shared" si="4"/>
        <v>98.7</v>
      </c>
      <c r="E306" s="2821">
        <v>6</v>
      </c>
      <c r="F306" s="2821">
        <v>4224</v>
      </c>
      <c r="G306" s="2821">
        <v>100</v>
      </c>
      <c r="L306" s="20" t="s">
        <v>5575</v>
      </c>
    </row>
    <row r="307" spans="1:12" ht="63">
      <c r="A307" s="2823">
        <v>43694</v>
      </c>
      <c r="B307" s="2824" t="s">
        <v>16</v>
      </c>
      <c r="C307" s="2821">
        <v>100</v>
      </c>
      <c r="D307" s="2822">
        <f t="shared" si="4"/>
        <v>94</v>
      </c>
      <c r="E307" s="2822">
        <v>6</v>
      </c>
      <c r="F307" s="2822">
        <v>4372.3404255319147</v>
      </c>
      <c r="G307" s="2822">
        <v>100</v>
      </c>
      <c r="L307" s="20" t="s">
        <v>5587</v>
      </c>
    </row>
    <row r="308" spans="1:12" ht="21" customHeight="1">
      <c r="A308" s="1540">
        <v>43695</v>
      </c>
      <c r="B308" s="1541" t="s">
        <v>11</v>
      </c>
      <c r="C308" s="4630" t="s">
        <v>5584</v>
      </c>
      <c r="D308" s="4631"/>
      <c r="E308" s="4631"/>
      <c r="F308" s="4631"/>
      <c r="G308" s="4631"/>
      <c r="H308" s="4631"/>
      <c r="I308" s="4631"/>
      <c r="J308" s="4632"/>
      <c r="K308" s="3296"/>
    </row>
    <row r="309" spans="1:12" ht="63">
      <c r="A309" s="2815">
        <v>43696</v>
      </c>
      <c r="B309" s="2816" t="s">
        <v>16</v>
      </c>
      <c r="C309" s="2813">
        <v>110</v>
      </c>
      <c r="D309" s="2814">
        <f t="shared" si="4"/>
        <v>103.4</v>
      </c>
      <c r="E309" s="2814">
        <v>6</v>
      </c>
      <c r="F309" s="2814">
        <v>3972.2818660940857</v>
      </c>
      <c r="G309" s="2814">
        <v>50</v>
      </c>
      <c r="L309" s="20" t="s">
        <v>5585</v>
      </c>
    </row>
    <row r="310" spans="1:12">
      <c r="A310" s="4642">
        <v>43701</v>
      </c>
      <c r="B310" s="1541" t="s">
        <v>11</v>
      </c>
      <c r="C310" s="4644" t="s">
        <v>5596</v>
      </c>
      <c r="D310" s="4645"/>
      <c r="E310" s="4645"/>
      <c r="F310" s="4645"/>
      <c r="G310" s="4645"/>
      <c r="H310" s="4645"/>
      <c r="I310" s="4645"/>
      <c r="J310" s="4646"/>
      <c r="K310" s="3303"/>
    </row>
    <row r="311" spans="1:12" ht="63">
      <c r="A311" s="4643"/>
      <c r="B311" s="1541" t="s">
        <v>16</v>
      </c>
      <c r="C311" s="2827">
        <v>100</v>
      </c>
      <c r="D311" s="2828">
        <f t="shared" si="4"/>
        <v>94</v>
      </c>
      <c r="E311" s="2828">
        <v>6</v>
      </c>
      <c r="F311" s="2828">
        <v>4393.6170212765956</v>
      </c>
      <c r="G311" s="2828">
        <v>50</v>
      </c>
      <c r="L311" s="20" t="s">
        <v>5597</v>
      </c>
    </row>
    <row r="312" spans="1:12" ht="63">
      <c r="A312" s="1540">
        <v>43712</v>
      </c>
      <c r="B312" s="1541" t="s">
        <v>16</v>
      </c>
      <c r="C312" s="2834">
        <v>90</v>
      </c>
      <c r="D312" s="2836">
        <f t="shared" si="4"/>
        <v>84.6</v>
      </c>
      <c r="E312" s="2834">
        <v>6</v>
      </c>
      <c r="F312" s="2834">
        <v>4610</v>
      </c>
      <c r="G312" s="2834">
        <v>60</v>
      </c>
      <c r="L312" s="20" t="s">
        <v>5607</v>
      </c>
    </row>
    <row r="313" spans="1:12" ht="63">
      <c r="A313" s="2837">
        <v>43716</v>
      </c>
      <c r="B313" s="2838" t="s">
        <v>16</v>
      </c>
      <c r="C313" s="2834">
        <v>90</v>
      </c>
      <c r="D313" s="2836">
        <f t="shared" si="4"/>
        <v>84.6</v>
      </c>
      <c r="E313" s="2834">
        <v>6</v>
      </c>
      <c r="F313" s="2834">
        <v>4498</v>
      </c>
      <c r="G313" s="2834">
        <v>57</v>
      </c>
      <c r="L313" s="20" t="s">
        <v>5612</v>
      </c>
    </row>
    <row r="314" spans="1:12" ht="45" customHeight="1">
      <c r="A314" s="1540">
        <v>43808</v>
      </c>
      <c r="B314" s="1541" t="s">
        <v>11</v>
      </c>
      <c r="C314" s="5353" t="s">
        <v>5633</v>
      </c>
      <c r="D314" s="5354"/>
      <c r="E314" s="5354"/>
      <c r="F314" s="5354"/>
      <c r="G314" s="5354"/>
      <c r="H314" s="5354"/>
      <c r="I314" s="5354"/>
      <c r="J314" s="5355"/>
      <c r="K314" s="3378"/>
    </row>
    <row r="315" spans="1:12" ht="55.5" customHeight="1">
      <c r="A315" s="1943">
        <v>43719</v>
      </c>
      <c r="B315" s="1944" t="s">
        <v>15</v>
      </c>
      <c r="C315" s="4766" t="s">
        <v>5616</v>
      </c>
      <c r="D315" s="5165"/>
      <c r="E315" s="5165"/>
      <c r="F315" s="5165"/>
      <c r="G315" s="5165"/>
      <c r="H315" s="5165"/>
      <c r="I315" s="5165"/>
      <c r="J315" s="5214"/>
      <c r="K315" s="3359"/>
      <c r="L315" s="2667"/>
    </row>
    <row r="316" spans="1:12" ht="63">
      <c r="A316" s="4642">
        <v>43720</v>
      </c>
      <c r="B316" s="1541" t="s">
        <v>16</v>
      </c>
      <c r="C316" s="2853">
        <v>90</v>
      </c>
      <c r="D316" s="2799">
        <f t="shared" si="4"/>
        <v>84.6</v>
      </c>
      <c r="E316" s="2853">
        <v>6</v>
      </c>
      <c r="F316" s="2853">
        <v>4544</v>
      </c>
      <c r="G316" s="2853">
        <v>60</v>
      </c>
      <c r="L316" s="20" t="s">
        <v>5635</v>
      </c>
    </row>
    <row r="317" spans="1:12" ht="97.5" customHeight="1">
      <c r="A317" s="4769"/>
      <c r="B317" s="1944" t="s">
        <v>15</v>
      </c>
      <c r="C317" s="4770" t="s">
        <v>5940</v>
      </c>
      <c r="D317" s="4780"/>
      <c r="E317" s="4780"/>
      <c r="F317" s="4780"/>
      <c r="G317" s="4780"/>
      <c r="H317" s="4780"/>
      <c r="I317" s="4780"/>
      <c r="J317" s="4781"/>
      <c r="K317" s="3577" t="s">
        <v>4030</v>
      </c>
      <c r="L317" s="2766" t="s">
        <v>6302</v>
      </c>
    </row>
    <row r="318" spans="1:12" ht="78.75">
      <c r="A318" s="4643"/>
      <c r="B318" s="1541" t="s">
        <v>16</v>
      </c>
      <c r="C318" s="2853">
        <v>75</v>
      </c>
      <c r="D318" s="2854">
        <f t="shared" si="4"/>
        <v>70.5</v>
      </c>
      <c r="E318" s="2853">
        <v>6</v>
      </c>
      <c r="F318" s="2854">
        <v>8255.3191489361707</v>
      </c>
      <c r="G318" s="2853">
        <v>64</v>
      </c>
      <c r="H318" s="2853"/>
      <c r="I318" s="2853"/>
      <c r="J318" s="2853"/>
      <c r="K318" s="3295"/>
      <c r="L318" s="2811" t="s">
        <v>5636</v>
      </c>
    </row>
    <row r="319" spans="1:12" ht="42.75" customHeight="1">
      <c r="A319" s="1943">
        <v>43721</v>
      </c>
      <c r="B319" s="1944" t="s">
        <v>5642</v>
      </c>
      <c r="C319" s="4770" t="s">
        <v>5641</v>
      </c>
      <c r="D319" s="4780"/>
      <c r="E319" s="4780"/>
      <c r="F319" s="4780"/>
      <c r="G319" s="4780"/>
      <c r="H319" s="4780"/>
      <c r="I319" s="4780"/>
      <c r="J319" s="4781"/>
      <c r="K319" s="3314"/>
      <c r="L319" s="2667"/>
    </row>
    <row r="320" spans="1:12" ht="63">
      <c r="A320" s="1540">
        <v>43721</v>
      </c>
      <c r="B320" s="1541" t="s">
        <v>16</v>
      </c>
      <c r="C320" s="2855">
        <v>65</v>
      </c>
      <c r="D320" s="2856">
        <f t="shared" si="4"/>
        <v>61.1</v>
      </c>
      <c r="E320" s="2855">
        <v>6</v>
      </c>
      <c r="F320" s="2856">
        <v>8019.6399345335522</v>
      </c>
      <c r="G320" s="2855">
        <v>35</v>
      </c>
      <c r="L320" s="20" t="s">
        <v>5639</v>
      </c>
    </row>
    <row r="321" spans="1:12">
      <c r="A321" s="4642">
        <v>43724</v>
      </c>
      <c r="B321" s="2861" t="s">
        <v>11</v>
      </c>
      <c r="C321" s="4630" t="s">
        <v>5647</v>
      </c>
      <c r="D321" s="4631"/>
      <c r="E321" s="4631"/>
      <c r="F321" s="4631"/>
      <c r="G321" s="4631"/>
      <c r="H321" s="4631"/>
      <c r="I321" s="4631"/>
      <c r="J321" s="4632"/>
      <c r="K321" s="3296"/>
    </row>
    <row r="322" spans="1:12" ht="63">
      <c r="A322" s="4769"/>
      <c r="B322" s="2861" t="s">
        <v>16</v>
      </c>
      <c r="C322" s="2859">
        <v>152</v>
      </c>
      <c r="D322" s="2860"/>
      <c r="E322" s="2859">
        <v>6</v>
      </c>
      <c r="F322" s="2860">
        <v>4675</v>
      </c>
      <c r="G322" s="2859">
        <v>54</v>
      </c>
      <c r="L322" s="20" t="s">
        <v>5646</v>
      </c>
    </row>
    <row r="323" spans="1:12" ht="63">
      <c r="A323" s="4643"/>
      <c r="B323" s="2861" t="s">
        <v>16</v>
      </c>
      <c r="C323" s="2859">
        <v>128</v>
      </c>
      <c r="D323" s="2860"/>
      <c r="E323" s="2859">
        <v>6</v>
      </c>
      <c r="F323" s="2860">
        <v>5817</v>
      </c>
      <c r="G323" s="2859">
        <v>50</v>
      </c>
      <c r="L323" s="20" t="s">
        <v>5649</v>
      </c>
    </row>
    <row r="324" spans="1:12">
      <c r="A324" s="4642">
        <v>43725</v>
      </c>
      <c r="B324" s="2861" t="s">
        <v>11</v>
      </c>
      <c r="C324" s="4630" t="s">
        <v>5683</v>
      </c>
      <c r="D324" s="4631"/>
      <c r="E324" s="4631"/>
      <c r="F324" s="4631"/>
      <c r="G324" s="4631"/>
      <c r="H324" s="4631"/>
      <c r="I324" s="4631"/>
      <c r="J324" s="4632"/>
      <c r="K324" s="3296"/>
    </row>
    <row r="325" spans="1:12" ht="63">
      <c r="A325" s="4643"/>
      <c r="B325" s="1541" t="s">
        <v>16</v>
      </c>
      <c r="C325" s="2869">
        <v>107</v>
      </c>
      <c r="D325" s="2870">
        <f t="shared" si="4"/>
        <v>100.58</v>
      </c>
      <c r="E325" s="2869">
        <v>6</v>
      </c>
      <c r="F325" s="2870">
        <v>7148</v>
      </c>
      <c r="G325" s="2869">
        <v>50</v>
      </c>
      <c r="L325" s="20" t="s">
        <v>5648</v>
      </c>
    </row>
    <row r="326" spans="1:12" ht="63">
      <c r="A326" s="1540">
        <v>43730</v>
      </c>
      <c r="B326" s="1541" t="s">
        <v>16</v>
      </c>
      <c r="C326" s="2869">
        <v>95</v>
      </c>
      <c r="D326" s="2870">
        <f t="shared" si="4"/>
        <v>89.3</v>
      </c>
      <c r="E326" s="2869">
        <v>6</v>
      </c>
      <c r="F326" s="2870">
        <v>7166.8533034714446</v>
      </c>
      <c r="G326" s="2869">
        <v>57</v>
      </c>
      <c r="L326" s="20" t="s">
        <v>5679</v>
      </c>
    </row>
    <row r="327" spans="1:12" ht="63">
      <c r="A327" s="1540">
        <v>43735</v>
      </c>
      <c r="B327" s="1541" t="s">
        <v>16</v>
      </c>
      <c r="C327" s="2878">
        <v>90</v>
      </c>
      <c r="D327" s="2879">
        <f t="shared" si="4"/>
        <v>84.6</v>
      </c>
      <c r="E327" s="2878">
        <v>6</v>
      </c>
      <c r="F327" s="2879">
        <v>7104.018912529551</v>
      </c>
      <c r="G327" s="2878">
        <v>60</v>
      </c>
      <c r="L327" s="20" t="s">
        <v>5743</v>
      </c>
    </row>
    <row r="328" spans="1:12" ht="63">
      <c r="A328" s="1540">
        <v>43743</v>
      </c>
      <c r="B328" s="1541" t="s">
        <v>16</v>
      </c>
      <c r="C328" s="2878">
        <v>90</v>
      </c>
      <c r="D328" s="2879">
        <f t="shared" si="4"/>
        <v>84.6</v>
      </c>
      <c r="E328" s="2878">
        <v>6</v>
      </c>
      <c r="F328" s="2879">
        <v>7092</v>
      </c>
      <c r="G328" s="2878">
        <v>63</v>
      </c>
      <c r="L328" s="20" t="s">
        <v>5742</v>
      </c>
    </row>
    <row r="329" spans="1:12" ht="63">
      <c r="A329" s="29">
        <v>43749</v>
      </c>
      <c r="B329" s="6" t="s">
        <v>16</v>
      </c>
      <c r="C329" s="2878">
        <v>85</v>
      </c>
      <c r="D329" s="2879">
        <f t="shared" si="4"/>
        <v>79.900000000000006</v>
      </c>
      <c r="E329" s="2878">
        <v>6</v>
      </c>
      <c r="F329" s="2879">
        <v>7371.7146433041307</v>
      </c>
      <c r="G329" s="2878">
        <v>65</v>
      </c>
      <c r="L329" s="20" t="s">
        <v>5741</v>
      </c>
    </row>
    <row r="330" spans="1:12" ht="63">
      <c r="A330" s="1540">
        <v>43759</v>
      </c>
      <c r="B330" s="1541" t="s">
        <v>16</v>
      </c>
      <c r="C330" s="2878">
        <v>80</v>
      </c>
      <c r="D330" s="2879">
        <f t="shared" si="4"/>
        <v>75.2</v>
      </c>
      <c r="E330" s="2878">
        <v>6</v>
      </c>
      <c r="F330" s="2879">
        <v>7087.7659574468098</v>
      </c>
      <c r="G330" s="2878">
        <v>80</v>
      </c>
      <c r="L330" s="20" t="s">
        <v>5744</v>
      </c>
    </row>
    <row r="331" spans="1:12" ht="63">
      <c r="A331" s="29">
        <v>43763</v>
      </c>
      <c r="B331" s="6" t="s">
        <v>16</v>
      </c>
      <c r="C331" s="2892">
        <v>80</v>
      </c>
      <c r="D331" s="2893">
        <f t="shared" si="4"/>
        <v>75.2</v>
      </c>
      <c r="E331" s="2892">
        <v>6</v>
      </c>
      <c r="F331" s="2893">
        <v>7380.3191489361716</v>
      </c>
      <c r="G331" s="2892">
        <v>80</v>
      </c>
      <c r="L331" s="20" t="s">
        <v>5740</v>
      </c>
    </row>
    <row r="332" spans="1:12" ht="63">
      <c r="A332" s="1540">
        <v>43773</v>
      </c>
      <c r="B332" s="1541" t="s">
        <v>16</v>
      </c>
      <c r="C332" s="2894">
        <v>75</v>
      </c>
      <c r="D332" s="2895">
        <f t="shared" si="4"/>
        <v>70.5</v>
      </c>
      <c r="E332" s="2894">
        <v>6</v>
      </c>
      <c r="F332" s="2895">
        <v>7560</v>
      </c>
      <c r="G332" s="2894">
        <v>264</v>
      </c>
      <c r="L332" s="20" t="s">
        <v>5748</v>
      </c>
    </row>
    <row r="333" spans="1:12" ht="63">
      <c r="A333" s="1540">
        <v>43776</v>
      </c>
      <c r="B333" s="1541" t="s">
        <v>16</v>
      </c>
      <c r="C333" s="2896">
        <v>78</v>
      </c>
      <c r="D333" s="2897">
        <f t="shared" si="4"/>
        <v>73.319999999999993</v>
      </c>
      <c r="E333" s="2896">
        <v>6</v>
      </c>
      <c r="F333" s="2897">
        <v>7337.6977632296785</v>
      </c>
      <c r="G333" s="2896">
        <v>90</v>
      </c>
      <c r="L333" s="20" t="s">
        <v>5751</v>
      </c>
    </row>
    <row r="334" spans="1:12" ht="63">
      <c r="A334" s="1540">
        <v>43784</v>
      </c>
      <c r="B334" s="1541" t="s">
        <v>16</v>
      </c>
      <c r="C334" s="2910">
        <v>70</v>
      </c>
      <c r="D334" s="2870">
        <f t="shared" si="4"/>
        <v>65.8</v>
      </c>
      <c r="E334" s="2910">
        <v>6</v>
      </c>
      <c r="F334" s="2911">
        <v>7067</v>
      </c>
      <c r="G334" s="2910">
        <v>80</v>
      </c>
      <c r="L334" s="20" t="s">
        <v>5768</v>
      </c>
    </row>
    <row r="335" spans="1:12" ht="63">
      <c r="A335" s="1540">
        <v>43788</v>
      </c>
      <c r="B335" s="1541" t="s">
        <v>16</v>
      </c>
      <c r="C335" s="2910">
        <v>75</v>
      </c>
      <c r="D335" s="2911">
        <f t="shared" si="4"/>
        <v>70.5</v>
      </c>
      <c r="E335" s="2910">
        <v>6</v>
      </c>
      <c r="F335" s="2911">
        <v>6893.034100845236</v>
      </c>
      <c r="G335" s="2910">
        <v>85</v>
      </c>
      <c r="L335" s="20" t="s">
        <v>5775</v>
      </c>
    </row>
    <row r="336" spans="1:12" ht="63">
      <c r="A336" s="29">
        <v>43792</v>
      </c>
      <c r="B336" s="6" t="s">
        <v>16</v>
      </c>
      <c r="C336" s="2910">
        <v>75</v>
      </c>
      <c r="D336" s="2911">
        <f t="shared" si="4"/>
        <v>70.5</v>
      </c>
      <c r="E336" s="2910">
        <v>6</v>
      </c>
      <c r="F336" s="2911">
        <v>6780.1418439716308</v>
      </c>
      <c r="G336" s="2910">
        <v>90</v>
      </c>
      <c r="L336" s="20" t="s">
        <v>5780</v>
      </c>
    </row>
    <row r="337" spans="1:16381" ht="70.5" customHeight="1">
      <c r="A337" s="1943">
        <v>43795</v>
      </c>
      <c r="B337" s="1944" t="s">
        <v>15</v>
      </c>
      <c r="C337" s="4766" t="s">
        <v>5782</v>
      </c>
      <c r="D337" s="5165" t="e">
        <f t="shared" si="4"/>
        <v>#VALUE!</v>
      </c>
      <c r="E337" s="5165"/>
      <c r="F337" s="5165"/>
      <c r="G337" s="5165"/>
      <c r="H337" s="5165"/>
      <c r="I337" s="5165"/>
      <c r="J337" s="5214"/>
      <c r="K337" s="3359"/>
      <c r="L337" s="2667"/>
      <c r="T337" s="86"/>
      <c r="AD337" s="2483"/>
      <c r="AE337" s="1943"/>
      <c r="AF337" s="1944"/>
      <c r="AG337" s="4766"/>
      <c r="AH337" s="5165"/>
      <c r="AI337" s="5165"/>
      <c r="AJ337" s="5165"/>
      <c r="AK337" s="5165"/>
      <c r="AL337" s="5165"/>
      <c r="AM337" s="5165"/>
      <c r="AN337" s="5214"/>
      <c r="AO337" s="2483"/>
      <c r="AP337" s="1943"/>
      <c r="AQ337" s="1944"/>
      <c r="AR337" s="4766"/>
      <c r="AS337" s="5165"/>
      <c r="AT337" s="5165"/>
      <c r="AU337" s="5165"/>
      <c r="AV337" s="5165"/>
      <c r="AW337" s="5165"/>
      <c r="AX337" s="5165"/>
      <c r="AY337" s="5214"/>
      <c r="AZ337" s="2483"/>
      <c r="BA337" s="1943"/>
      <c r="BB337" s="1944"/>
      <c r="BC337" s="4766"/>
      <c r="BD337" s="5165"/>
      <c r="BE337" s="5165"/>
      <c r="BF337" s="5165"/>
      <c r="BG337" s="5165"/>
      <c r="BH337" s="5165"/>
      <c r="BI337" s="5165"/>
      <c r="BJ337" s="5214"/>
      <c r="BK337" s="2483"/>
      <c r="BL337" s="1943"/>
      <c r="BM337" s="1944"/>
      <c r="BN337" s="4766"/>
      <c r="BO337" s="5165"/>
      <c r="BP337" s="5165"/>
      <c r="BQ337" s="5165"/>
      <c r="BR337" s="5165"/>
      <c r="BS337" s="5165"/>
      <c r="BT337" s="5165"/>
      <c r="BU337" s="5214"/>
      <c r="BV337" s="2483"/>
      <c r="BW337" s="1943"/>
      <c r="BX337" s="1944"/>
      <c r="BY337" s="4766"/>
      <c r="BZ337" s="5165"/>
      <c r="CA337" s="5165"/>
      <c r="CB337" s="5165"/>
      <c r="CC337" s="5165"/>
      <c r="CD337" s="5165"/>
      <c r="CE337" s="5165"/>
      <c r="CF337" s="5214"/>
      <c r="CG337" s="2483"/>
      <c r="CH337" s="1943"/>
      <c r="CI337" s="1944"/>
      <c r="CJ337" s="4766"/>
      <c r="CK337" s="5165"/>
      <c r="CL337" s="5165"/>
      <c r="CM337" s="5165"/>
      <c r="CN337" s="5165"/>
      <c r="CO337" s="5165"/>
      <c r="CP337" s="5165"/>
      <c r="CQ337" s="5214"/>
      <c r="CR337" s="2483"/>
      <c r="CS337" s="1943"/>
      <c r="CT337" s="1944"/>
      <c r="CU337" s="4766"/>
      <c r="CV337" s="5165"/>
      <c r="CW337" s="5165"/>
      <c r="CX337" s="5165"/>
      <c r="CY337" s="5165"/>
      <c r="CZ337" s="5165"/>
      <c r="DA337" s="5165"/>
      <c r="DB337" s="5214"/>
      <c r="DC337" s="2483"/>
      <c r="DD337" s="1943"/>
      <c r="DE337" s="1944"/>
      <c r="DF337" s="4766"/>
      <c r="DG337" s="5165"/>
      <c r="DH337" s="5165"/>
      <c r="DI337" s="5165"/>
      <c r="DJ337" s="5165"/>
      <c r="DK337" s="5165"/>
      <c r="DL337" s="5165"/>
      <c r="DM337" s="5214"/>
      <c r="DN337" s="2483"/>
      <c r="DO337" s="1943"/>
      <c r="DP337" s="1944"/>
      <c r="DQ337" s="4766"/>
      <c r="DR337" s="5165"/>
      <c r="DS337" s="5165"/>
      <c r="DT337" s="5165"/>
      <c r="DU337" s="5165"/>
      <c r="DV337" s="5165"/>
      <c r="DW337" s="5165"/>
      <c r="DX337" s="5214"/>
      <c r="DY337" s="2483"/>
      <c r="DZ337" s="1943"/>
      <c r="EA337" s="1944"/>
      <c r="EB337" s="4766"/>
      <c r="EC337" s="5165"/>
      <c r="ED337" s="5165"/>
      <c r="EE337" s="5165"/>
      <c r="EF337" s="5165"/>
      <c r="EG337" s="5165"/>
      <c r="EH337" s="5165"/>
      <c r="EI337" s="5214"/>
      <c r="EJ337" s="2483"/>
      <c r="EK337" s="1943"/>
      <c r="EL337" s="1944"/>
      <c r="EM337" s="4766"/>
      <c r="EN337" s="5165"/>
      <c r="EO337" s="5165"/>
      <c r="EP337" s="5165"/>
      <c r="EQ337" s="5165"/>
      <c r="ER337" s="5165"/>
      <c r="ES337" s="5165"/>
      <c r="ET337" s="5214"/>
      <c r="EU337" s="2483"/>
      <c r="EV337" s="1943"/>
      <c r="EW337" s="1944"/>
      <c r="EX337" s="4766"/>
      <c r="EY337" s="5165"/>
      <c r="EZ337" s="5165"/>
      <c r="FA337" s="5165"/>
      <c r="FB337" s="5165"/>
      <c r="FC337" s="5165"/>
      <c r="FD337" s="5165"/>
      <c r="FE337" s="5214"/>
      <c r="FF337" s="2483"/>
      <c r="FG337" s="1943"/>
      <c r="FH337" s="1944"/>
      <c r="FI337" s="4766"/>
      <c r="FJ337" s="5165"/>
      <c r="FK337" s="5165"/>
      <c r="FL337" s="5165"/>
      <c r="FM337" s="5165"/>
      <c r="FN337" s="5165"/>
      <c r="FO337" s="5165"/>
      <c r="FP337" s="5214"/>
      <c r="FQ337" s="2483"/>
      <c r="FR337" s="1943"/>
      <c r="FS337" s="1944"/>
      <c r="FT337" s="4766"/>
      <c r="FU337" s="5165"/>
      <c r="FV337" s="5165"/>
      <c r="FW337" s="5165"/>
      <c r="FX337" s="5165"/>
      <c r="FY337" s="5165"/>
      <c r="FZ337" s="5165"/>
      <c r="GA337" s="5214"/>
      <c r="GB337" s="2483"/>
      <c r="GC337" s="1943"/>
      <c r="GD337" s="1944"/>
      <c r="GE337" s="4766"/>
      <c r="GF337" s="5165"/>
      <c r="GG337" s="5165"/>
      <c r="GH337" s="5165"/>
      <c r="GI337" s="5165"/>
      <c r="GJ337" s="5165"/>
      <c r="GK337" s="5165"/>
      <c r="GL337" s="5214"/>
      <c r="GM337" s="2483"/>
      <c r="GN337" s="1943"/>
      <c r="GO337" s="1944"/>
      <c r="GP337" s="4766"/>
      <c r="GQ337" s="5165"/>
      <c r="GR337" s="5165"/>
      <c r="GS337" s="5165"/>
      <c r="GT337" s="5165"/>
      <c r="GU337" s="5165"/>
      <c r="GV337" s="5165"/>
      <c r="GW337" s="5214"/>
      <c r="GX337" s="2483"/>
      <c r="GY337" s="1943"/>
      <c r="GZ337" s="1944"/>
      <c r="HA337" s="4766"/>
      <c r="HB337" s="5165"/>
      <c r="HC337" s="5165"/>
      <c r="HD337" s="5165"/>
      <c r="HE337" s="5165"/>
      <c r="HF337" s="5165"/>
      <c r="HG337" s="5165"/>
      <c r="HH337" s="5214"/>
      <c r="HI337" s="2483"/>
      <c r="HJ337" s="1943"/>
      <c r="HK337" s="1944"/>
      <c r="HL337" s="4766"/>
      <c r="HM337" s="5165"/>
      <c r="HN337" s="5165"/>
      <c r="HO337" s="5165"/>
      <c r="HP337" s="5165"/>
      <c r="HQ337" s="5165"/>
      <c r="HR337" s="5165"/>
      <c r="HS337" s="5214"/>
      <c r="HT337" s="2483"/>
      <c r="HU337" s="1943"/>
      <c r="HV337" s="1944"/>
      <c r="HW337" s="4766"/>
      <c r="HX337" s="5165"/>
      <c r="HY337" s="5165"/>
      <c r="HZ337" s="5165"/>
      <c r="IA337" s="5165"/>
      <c r="IB337" s="5165"/>
      <c r="IC337" s="5165"/>
      <c r="ID337" s="5214"/>
      <c r="IE337" s="2483"/>
      <c r="IF337" s="1943"/>
      <c r="IG337" s="1944"/>
      <c r="IH337" s="4766"/>
      <c r="II337" s="5165"/>
      <c r="IJ337" s="5165"/>
      <c r="IK337" s="5165"/>
      <c r="IL337" s="5165"/>
      <c r="IM337" s="5165"/>
      <c r="IN337" s="5165"/>
      <c r="IO337" s="5214"/>
      <c r="IP337" s="2483"/>
      <c r="IQ337" s="1943"/>
      <c r="IR337" s="1944"/>
      <c r="IS337" s="4766"/>
      <c r="IT337" s="5165"/>
      <c r="IU337" s="5165"/>
      <c r="IV337" s="5165"/>
      <c r="IW337" s="5165"/>
      <c r="IX337" s="5165"/>
      <c r="IY337" s="5165"/>
      <c r="IZ337" s="5214"/>
      <c r="JA337" s="2483"/>
      <c r="JB337" s="1943"/>
      <c r="JC337" s="1944"/>
      <c r="JD337" s="4766"/>
      <c r="JE337" s="5165"/>
      <c r="JF337" s="5165"/>
      <c r="JG337" s="5165"/>
      <c r="JH337" s="5165"/>
      <c r="JI337" s="5165"/>
      <c r="JJ337" s="5165"/>
      <c r="JK337" s="5214"/>
      <c r="JL337" s="2483"/>
      <c r="JM337" s="1943"/>
      <c r="JN337" s="1944"/>
      <c r="JO337" s="4766"/>
      <c r="JP337" s="5165"/>
      <c r="JQ337" s="5165"/>
      <c r="JR337" s="5165"/>
      <c r="JS337" s="5165"/>
      <c r="JT337" s="5165"/>
      <c r="JU337" s="5165"/>
      <c r="JV337" s="5214"/>
      <c r="JW337" s="2483"/>
      <c r="JX337" s="1943"/>
      <c r="JY337" s="1944"/>
      <c r="JZ337" s="4766"/>
      <c r="KA337" s="5165"/>
      <c r="KB337" s="5165"/>
      <c r="KC337" s="5165"/>
      <c r="KD337" s="5165"/>
      <c r="KE337" s="5165"/>
      <c r="KF337" s="5165"/>
      <c r="KG337" s="5214"/>
      <c r="KH337" s="2483"/>
      <c r="KI337" s="1943"/>
      <c r="KJ337" s="1944"/>
      <c r="KK337" s="4766"/>
      <c r="KL337" s="5165"/>
      <c r="KM337" s="5165"/>
      <c r="KN337" s="5165"/>
      <c r="KO337" s="5165"/>
      <c r="KP337" s="5165"/>
      <c r="KQ337" s="5165"/>
      <c r="KR337" s="5214"/>
      <c r="KS337" s="2483"/>
      <c r="KT337" s="1943"/>
      <c r="KU337" s="1944"/>
      <c r="KV337" s="4766"/>
      <c r="KW337" s="5165"/>
      <c r="KX337" s="5165"/>
      <c r="KY337" s="5165"/>
      <c r="KZ337" s="5165"/>
      <c r="LA337" s="5165"/>
      <c r="LB337" s="5165"/>
      <c r="LC337" s="5214"/>
      <c r="LD337" s="2483"/>
      <c r="LE337" s="1943"/>
      <c r="LF337" s="1944"/>
      <c r="LG337" s="4766"/>
      <c r="LH337" s="5165"/>
      <c r="LI337" s="5165"/>
      <c r="LJ337" s="5165"/>
      <c r="LK337" s="5165"/>
      <c r="LL337" s="5165"/>
      <c r="LM337" s="5165"/>
      <c r="LN337" s="5214"/>
      <c r="LO337" s="2483"/>
      <c r="LP337" s="1943"/>
      <c r="LQ337" s="1944"/>
      <c r="LR337" s="4766"/>
      <c r="LS337" s="5165"/>
      <c r="LT337" s="5165"/>
      <c r="LU337" s="5165"/>
      <c r="LV337" s="5165"/>
      <c r="LW337" s="5165"/>
      <c r="LX337" s="5165"/>
      <c r="LY337" s="5214"/>
      <c r="LZ337" s="2483"/>
      <c r="MA337" s="1943"/>
      <c r="MB337" s="1944"/>
      <c r="MC337" s="4766"/>
      <c r="MD337" s="5165"/>
      <c r="ME337" s="5165"/>
      <c r="MF337" s="5165"/>
      <c r="MG337" s="5165"/>
      <c r="MH337" s="5165"/>
      <c r="MI337" s="5165"/>
      <c r="MJ337" s="5214"/>
      <c r="MK337" s="2483"/>
      <c r="ML337" s="1943"/>
      <c r="MM337" s="1944"/>
      <c r="MN337" s="4766"/>
      <c r="MO337" s="5165"/>
      <c r="MP337" s="5165"/>
      <c r="MQ337" s="5165"/>
      <c r="MR337" s="5165"/>
      <c r="MS337" s="5165"/>
      <c r="MT337" s="5165"/>
      <c r="MU337" s="5214"/>
      <c r="MV337" s="2483"/>
      <c r="MW337" s="1943"/>
      <c r="MX337" s="1944"/>
      <c r="MY337" s="4766"/>
      <c r="MZ337" s="5165"/>
      <c r="NA337" s="5165"/>
      <c r="NB337" s="5165"/>
      <c r="NC337" s="5165"/>
      <c r="ND337" s="5165"/>
      <c r="NE337" s="5165"/>
      <c r="NF337" s="5214"/>
      <c r="NG337" s="2483"/>
      <c r="NH337" s="1943"/>
      <c r="NI337" s="1944"/>
      <c r="NJ337" s="4766"/>
      <c r="NK337" s="5165"/>
      <c r="NL337" s="5165"/>
      <c r="NM337" s="5165"/>
      <c r="NN337" s="5165"/>
      <c r="NO337" s="5165"/>
      <c r="NP337" s="5165"/>
      <c r="NQ337" s="5214"/>
      <c r="NR337" s="2483"/>
      <c r="NS337" s="1943"/>
      <c r="NT337" s="1944"/>
      <c r="NU337" s="4766"/>
      <c r="NV337" s="5165"/>
      <c r="NW337" s="5165"/>
      <c r="NX337" s="5165"/>
      <c r="NY337" s="5165"/>
      <c r="NZ337" s="5165"/>
      <c r="OA337" s="5165"/>
      <c r="OB337" s="5214"/>
      <c r="OC337" s="2483"/>
      <c r="OD337" s="1943"/>
      <c r="OE337" s="1944"/>
      <c r="OF337" s="4766"/>
      <c r="OG337" s="5165"/>
      <c r="OH337" s="5165"/>
      <c r="OI337" s="5165"/>
      <c r="OJ337" s="5165"/>
      <c r="OK337" s="5165"/>
      <c r="OL337" s="5165"/>
      <c r="OM337" s="5214"/>
      <c r="ON337" s="2483"/>
      <c r="OO337" s="1943"/>
      <c r="OP337" s="1944"/>
      <c r="OQ337" s="4766"/>
      <c r="OR337" s="5165"/>
      <c r="OS337" s="5165"/>
      <c r="OT337" s="5165"/>
      <c r="OU337" s="5165"/>
      <c r="OV337" s="5165"/>
      <c r="OW337" s="5165"/>
      <c r="OX337" s="5214"/>
      <c r="OY337" s="2483"/>
      <c r="OZ337" s="1943"/>
      <c r="PA337" s="1944"/>
      <c r="PB337" s="4766"/>
      <c r="PC337" s="5165"/>
      <c r="PD337" s="5165"/>
      <c r="PE337" s="5165"/>
      <c r="PF337" s="5165"/>
      <c r="PG337" s="5165"/>
      <c r="PH337" s="5165"/>
      <c r="PI337" s="5214"/>
      <c r="PJ337" s="2483"/>
      <c r="PK337" s="1943"/>
      <c r="PL337" s="1944"/>
      <c r="PM337" s="4766"/>
      <c r="PN337" s="5165"/>
      <c r="PO337" s="5165"/>
      <c r="PP337" s="5165"/>
      <c r="PQ337" s="5165"/>
      <c r="PR337" s="5165"/>
      <c r="PS337" s="5165"/>
      <c r="PT337" s="5214"/>
      <c r="PU337" s="2483"/>
      <c r="PV337" s="1943"/>
      <c r="PW337" s="1944"/>
      <c r="PX337" s="4766"/>
      <c r="PY337" s="5165"/>
      <c r="PZ337" s="5165"/>
      <c r="QA337" s="5165"/>
      <c r="QB337" s="5165"/>
      <c r="QC337" s="5165"/>
      <c r="QD337" s="5165"/>
      <c r="QE337" s="5214"/>
      <c r="QF337" s="2483"/>
      <c r="QG337" s="1943"/>
      <c r="QH337" s="1944"/>
      <c r="QI337" s="4766"/>
      <c r="QJ337" s="5165"/>
      <c r="QK337" s="5165"/>
      <c r="QL337" s="5165"/>
      <c r="QM337" s="5165"/>
      <c r="QN337" s="5165"/>
      <c r="QO337" s="5165"/>
      <c r="QP337" s="5214"/>
      <c r="QQ337" s="2483"/>
      <c r="QR337" s="1943"/>
      <c r="QS337" s="1944"/>
      <c r="QT337" s="4766"/>
      <c r="QU337" s="5165"/>
      <c r="QV337" s="5165"/>
      <c r="QW337" s="5165"/>
      <c r="QX337" s="5165"/>
      <c r="QY337" s="5165"/>
      <c r="QZ337" s="5165"/>
      <c r="RA337" s="5214"/>
      <c r="RB337" s="2483"/>
      <c r="RC337" s="1943"/>
      <c r="RD337" s="1944"/>
      <c r="RE337" s="4766"/>
      <c r="RF337" s="5165"/>
      <c r="RG337" s="5165"/>
      <c r="RH337" s="5165"/>
      <c r="RI337" s="5165"/>
      <c r="RJ337" s="5165"/>
      <c r="RK337" s="5165"/>
      <c r="RL337" s="5214"/>
      <c r="RM337" s="2483"/>
      <c r="RN337" s="1943"/>
      <c r="RO337" s="1944"/>
      <c r="RP337" s="4766"/>
      <c r="RQ337" s="5165"/>
      <c r="RR337" s="5165"/>
      <c r="RS337" s="5165"/>
      <c r="RT337" s="5165"/>
      <c r="RU337" s="5165"/>
      <c r="RV337" s="5165"/>
      <c r="RW337" s="5214"/>
      <c r="RX337" s="2483"/>
      <c r="RY337" s="1943"/>
      <c r="RZ337" s="1944"/>
      <c r="SA337" s="4766"/>
      <c r="SB337" s="5165"/>
      <c r="SC337" s="5165"/>
      <c r="SD337" s="5165"/>
      <c r="SE337" s="5165"/>
      <c r="SF337" s="5165"/>
      <c r="SG337" s="5165"/>
      <c r="SH337" s="5214"/>
      <c r="SI337" s="2483"/>
      <c r="SJ337" s="1943"/>
      <c r="SK337" s="1944"/>
      <c r="SL337" s="4766"/>
      <c r="SM337" s="5165"/>
      <c r="SN337" s="5165"/>
      <c r="SO337" s="5165"/>
      <c r="SP337" s="5165"/>
      <c r="SQ337" s="5165"/>
      <c r="SR337" s="5165"/>
      <c r="SS337" s="5214"/>
      <c r="ST337" s="2483"/>
      <c r="SU337" s="1943"/>
      <c r="SV337" s="1944"/>
      <c r="SW337" s="4766"/>
      <c r="SX337" s="5165"/>
      <c r="SY337" s="5165"/>
      <c r="SZ337" s="5165"/>
      <c r="TA337" s="5165"/>
      <c r="TB337" s="5165"/>
      <c r="TC337" s="5165"/>
      <c r="TD337" s="5214"/>
      <c r="TE337" s="2483"/>
      <c r="TF337" s="1943"/>
      <c r="TG337" s="1944"/>
      <c r="TH337" s="4766"/>
      <c r="TI337" s="5165"/>
      <c r="TJ337" s="5165"/>
      <c r="TK337" s="5165"/>
      <c r="TL337" s="5165"/>
      <c r="TM337" s="5165"/>
      <c r="TN337" s="5165"/>
      <c r="TO337" s="5214"/>
      <c r="TP337" s="2483"/>
      <c r="TQ337" s="1943"/>
      <c r="TR337" s="1944"/>
      <c r="TS337" s="4766"/>
      <c r="TT337" s="5165"/>
      <c r="TU337" s="5165"/>
      <c r="TV337" s="5165"/>
      <c r="TW337" s="5165"/>
      <c r="TX337" s="5165"/>
      <c r="TY337" s="5165"/>
      <c r="TZ337" s="5214"/>
      <c r="UA337" s="2483"/>
      <c r="UB337" s="1943"/>
      <c r="UC337" s="1944"/>
      <c r="UD337" s="4766"/>
      <c r="UE337" s="5165"/>
      <c r="UF337" s="5165"/>
      <c r="UG337" s="5165"/>
      <c r="UH337" s="5165"/>
      <c r="UI337" s="5165"/>
      <c r="UJ337" s="5165"/>
      <c r="UK337" s="5214"/>
      <c r="UL337" s="2483"/>
      <c r="UM337" s="1943"/>
      <c r="UN337" s="1944"/>
      <c r="UO337" s="4766"/>
      <c r="UP337" s="5165"/>
      <c r="UQ337" s="5165"/>
      <c r="UR337" s="5165"/>
      <c r="US337" s="5165"/>
      <c r="UT337" s="5165"/>
      <c r="UU337" s="5165"/>
      <c r="UV337" s="5214"/>
      <c r="UW337" s="2483"/>
      <c r="UX337" s="1943"/>
      <c r="UY337" s="1944"/>
      <c r="UZ337" s="4766"/>
      <c r="VA337" s="5165"/>
      <c r="VB337" s="5165"/>
      <c r="VC337" s="5165"/>
      <c r="VD337" s="5165"/>
      <c r="VE337" s="5165"/>
      <c r="VF337" s="5165"/>
      <c r="VG337" s="5214"/>
      <c r="VH337" s="2483"/>
      <c r="VI337" s="1943"/>
      <c r="VJ337" s="1944"/>
      <c r="VK337" s="4766"/>
      <c r="VL337" s="5165"/>
      <c r="VM337" s="5165"/>
      <c r="VN337" s="5165"/>
      <c r="VO337" s="5165"/>
      <c r="VP337" s="5165"/>
      <c r="VQ337" s="5165"/>
      <c r="VR337" s="5214"/>
      <c r="VS337" s="2483"/>
      <c r="VT337" s="1943"/>
      <c r="VU337" s="1944"/>
      <c r="VV337" s="4766"/>
      <c r="VW337" s="5165"/>
      <c r="VX337" s="5165"/>
      <c r="VY337" s="5165"/>
      <c r="VZ337" s="5165"/>
      <c r="WA337" s="5165"/>
      <c r="WB337" s="5165"/>
      <c r="WC337" s="5214"/>
      <c r="WD337" s="2483"/>
      <c r="WE337" s="1943"/>
      <c r="WF337" s="1944"/>
      <c r="WG337" s="4766"/>
      <c r="WH337" s="5165"/>
      <c r="WI337" s="5165"/>
      <c r="WJ337" s="5165"/>
      <c r="WK337" s="5165"/>
      <c r="WL337" s="5165"/>
      <c r="WM337" s="5165"/>
      <c r="WN337" s="5214"/>
      <c r="WO337" s="2483"/>
      <c r="WP337" s="1943"/>
      <c r="WQ337" s="1944"/>
      <c r="WR337" s="4766"/>
      <c r="WS337" s="5165"/>
      <c r="WT337" s="5165"/>
      <c r="WU337" s="5165"/>
      <c r="WV337" s="5165"/>
      <c r="WW337" s="5165"/>
      <c r="WX337" s="5165"/>
      <c r="WY337" s="5214"/>
      <c r="WZ337" s="2483"/>
      <c r="XA337" s="1943"/>
      <c r="XB337" s="1944"/>
      <c r="XC337" s="4766"/>
      <c r="XD337" s="5165"/>
      <c r="XE337" s="5165"/>
      <c r="XF337" s="5165"/>
      <c r="XG337" s="5165"/>
      <c r="XH337" s="5165"/>
      <c r="XI337" s="5165"/>
      <c r="XJ337" s="5214"/>
      <c r="XK337" s="2483"/>
      <c r="XL337" s="1943"/>
      <c r="XM337" s="1944"/>
      <c r="XN337" s="4766"/>
      <c r="XO337" s="5165"/>
      <c r="XP337" s="5165"/>
      <c r="XQ337" s="5165"/>
      <c r="XR337" s="5165"/>
      <c r="XS337" s="5165"/>
      <c r="XT337" s="5165"/>
      <c r="XU337" s="5214"/>
      <c r="XV337" s="2483"/>
      <c r="XW337" s="1943"/>
      <c r="XX337" s="1944"/>
      <c r="XY337" s="4766"/>
      <c r="XZ337" s="5165"/>
      <c r="YA337" s="5165"/>
      <c r="YB337" s="5165"/>
      <c r="YC337" s="5165"/>
      <c r="YD337" s="5165"/>
      <c r="YE337" s="5165"/>
      <c r="YF337" s="5214"/>
      <c r="YG337" s="2483"/>
      <c r="YH337" s="1943"/>
      <c r="YI337" s="1944"/>
      <c r="YJ337" s="4766"/>
      <c r="YK337" s="5165"/>
      <c r="YL337" s="5165"/>
      <c r="YM337" s="5165"/>
      <c r="YN337" s="5165"/>
      <c r="YO337" s="5165"/>
      <c r="YP337" s="5165"/>
      <c r="YQ337" s="5214"/>
      <c r="YR337" s="2483"/>
      <c r="YS337" s="1943"/>
      <c r="YT337" s="1944"/>
      <c r="YU337" s="4766"/>
      <c r="YV337" s="5165"/>
      <c r="YW337" s="5165"/>
      <c r="YX337" s="5165"/>
      <c r="YY337" s="5165"/>
      <c r="YZ337" s="5165"/>
      <c r="ZA337" s="5165"/>
      <c r="ZB337" s="5214"/>
      <c r="ZC337" s="2483"/>
      <c r="ZD337" s="1943"/>
      <c r="ZE337" s="1944"/>
      <c r="ZF337" s="4766"/>
      <c r="ZG337" s="5165"/>
      <c r="ZH337" s="5165"/>
      <c r="ZI337" s="5165"/>
      <c r="ZJ337" s="5165"/>
      <c r="ZK337" s="5165"/>
      <c r="ZL337" s="5165"/>
      <c r="ZM337" s="5214"/>
      <c r="ZN337" s="2483"/>
      <c r="ZO337" s="1943"/>
      <c r="ZP337" s="1944"/>
      <c r="ZQ337" s="4766"/>
      <c r="ZR337" s="5165"/>
      <c r="ZS337" s="5165"/>
      <c r="ZT337" s="5165"/>
      <c r="ZU337" s="5165"/>
      <c r="ZV337" s="5165"/>
      <c r="ZW337" s="5165"/>
      <c r="ZX337" s="5214"/>
      <c r="ZY337" s="2483"/>
      <c r="ZZ337" s="1943"/>
      <c r="AAA337" s="1944"/>
      <c r="AAB337" s="4766"/>
      <c r="AAC337" s="5165"/>
      <c r="AAD337" s="5165"/>
      <c r="AAE337" s="5165"/>
      <c r="AAF337" s="5165"/>
      <c r="AAG337" s="5165"/>
      <c r="AAH337" s="5165"/>
      <c r="AAI337" s="5214"/>
      <c r="AAJ337" s="2483"/>
      <c r="AAK337" s="1943"/>
      <c r="AAL337" s="1944"/>
      <c r="AAM337" s="4766"/>
      <c r="AAN337" s="5165"/>
      <c r="AAO337" s="5165"/>
      <c r="AAP337" s="5165"/>
      <c r="AAQ337" s="5165"/>
      <c r="AAR337" s="5165"/>
      <c r="AAS337" s="5165"/>
      <c r="AAT337" s="5214"/>
      <c r="AAU337" s="2483"/>
      <c r="AAV337" s="1943"/>
      <c r="AAW337" s="1944"/>
      <c r="AAX337" s="4766"/>
      <c r="AAY337" s="5165"/>
      <c r="AAZ337" s="5165"/>
      <c r="ABA337" s="5165"/>
      <c r="ABB337" s="5165"/>
      <c r="ABC337" s="5165"/>
      <c r="ABD337" s="5165"/>
      <c r="ABE337" s="5214"/>
      <c r="ABF337" s="2483"/>
      <c r="ABG337" s="1943"/>
      <c r="ABH337" s="1944"/>
      <c r="ABI337" s="4766"/>
      <c r="ABJ337" s="5165"/>
      <c r="ABK337" s="5165"/>
      <c r="ABL337" s="5165"/>
      <c r="ABM337" s="5165"/>
      <c r="ABN337" s="5165"/>
      <c r="ABO337" s="5165"/>
      <c r="ABP337" s="5214"/>
      <c r="ABQ337" s="2483"/>
      <c r="ABR337" s="1943"/>
      <c r="ABS337" s="1944"/>
      <c r="ABT337" s="4766"/>
      <c r="ABU337" s="5165"/>
      <c r="ABV337" s="5165"/>
      <c r="ABW337" s="5165"/>
      <c r="ABX337" s="5165"/>
      <c r="ABY337" s="5165"/>
      <c r="ABZ337" s="5165"/>
      <c r="ACA337" s="5214"/>
      <c r="ACB337" s="2483"/>
      <c r="ACC337" s="1943"/>
      <c r="ACD337" s="1944"/>
      <c r="ACE337" s="4766"/>
      <c r="ACF337" s="5165"/>
      <c r="ACG337" s="5165"/>
      <c r="ACH337" s="5165"/>
      <c r="ACI337" s="5165"/>
      <c r="ACJ337" s="5165"/>
      <c r="ACK337" s="5165"/>
      <c r="ACL337" s="5214"/>
      <c r="ACM337" s="2483"/>
      <c r="ACN337" s="1943"/>
      <c r="ACO337" s="1944"/>
      <c r="ACP337" s="4766"/>
      <c r="ACQ337" s="5165"/>
      <c r="ACR337" s="5165"/>
      <c r="ACS337" s="5165"/>
      <c r="ACT337" s="5165"/>
      <c r="ACU337" s="5165"/>
      <c r="ACV337" s="5165"/>
      <c r="ACW337" s="5214"/>
      <c r="ACX337" s="2483"/>
      <c r="ACY337" s="1943"/>
      <c r="ACZ337" s="1944"/>
      <c r="ADA337" s="4766"/>
      <c r="ADB337" s="5165"/>
      <c r="ADC337" s="5165"/>
      <c r="ADD337" s="5165"/>
      <c r="ADE337" s="5165"/>
      <c r="ADF337" s="5165"/>
      <c r="ADG337" s="5165"/>
      <c r="ADH337" s="5214"/>
      <c r="ADI337" s="2483"/>
      <c r="ADJ337" s="1943"/>
      <c r="ADK337" s="1944"/>
      <c r="ADL337" s="4766"/>
      <c r="ADM337" s="5165"/>
      <c r="ADN337" s="5165"/>
      <c r="ADO337" s="5165"/>
      <c r="ADP337" s="5165"/>
      <c r="ADQ337" s="5165"/>
      <c r="ADR337" s="5165"/>
      <c r="ADS337" s="5214"/>
      <c r="ADT337" s="2483"/>
      <c r="ADU337" s="1943"/>
      <c r="ADV337" s="1944"/>
      <c r="ADW337" s="4766"/>
      <c r="ADX337" s="5165"/>
      <c r="ADY337" s="5165"/>
      <c r="ADZ337" s="5165"/>
      <c r="AEA337" s="5165"/>
      <c r="AEB337" s="5165"/>
      <c r="AEC337" s="5165"/>
      <c r="AED337" s="5214"/>
      <c r="AEE337" s="2483"/>
      <c r="AEF337" s="1943"/>
      <c r="AEG337" s="1944"/>
      <c r="AEH337" s="4766"/>
      <c r="AEI337" s="5165"/>
      <c r="AEJ337" s="5165"/>
      <c r="AEK337" s="5165"/>
      <c r="AEL337" s="5165"/>
      <c r="AEM337" s="5165"/>
      <c r="AEN337" s="5165"/>
      <c r="AEO337" s="5214"/>
      <c r="AEP337" s="2483"/>
      <c r="AEQ337" s="1943"/>
      <c r="AER337" s="1944"/>
      <c r="AES337" s="4766"/>
      <c r="AET337" s="5165"/>
      <c r="AEU337" s="5165"/>
      <c r="AEV337" s="5165"/>
      <c r="AEW337" s="5165"/>
      <c r="AEX337" s="5165"/>
      <c r="AEY337" s="5165"/>
      <c r="AEZ337" s="5214"/>
      <c r="AFA337" s="2483"/>
      <c r="AFB337" s="1943"/>
      <c r="AFC337" s="1944"/>
      <c r="AFD337" s="4766"/>
      <c r="AFE337" s="5165"/>
      <c r="AFF337" s="5165"/>
      <c r="AFG337" s="5165"/>
      <c r="AFH337" s="5165"/>
      <c r="AFI337" s="5165"/>
      <c r="AFJ337" s="5165"/>
      <c r="AFK337" s="5214"/>
      <c r="AFL337" s="2483"/>
      <c r="AFM337" s="1943"/>
      <c r="AFN337" s="1944"/>
      <c r="AFO337" s="4766"/>
      <c r="AFP337" s="5165"/>
      <c r="AFQ337" s="5165"/>
      <c r="AFR337" s="5165"/>
      <c r="AFS337" s="5165"/>
      <c r="AFT337" s="5165"/>
      <c r="AFU337" s="5165"/>
      <c r="AFV337" s="5214"/>
      <c r="AFW337" s="2483"/>
      <c r="AFX337" s="1943"/>
      <c r="AFY337" s="1944"/>
      <c r="AFZ337" s="4766"/>
      <c r="AGA337" s="5165"/>
      <c r="AGB337" s="5165"/>
      <c r="AGC337" s="5165"/>
      <c r="AGD337" s="5165"/>
      <c r="AGE337" s="5165"/>
      <c r="AGF337" s="5165"/>
      <c r="AGG337" s="5214"/>
      <c r="AGH337" s="2483"/>
      <c r="AGI337" s="1943"/>
      <c r="AGJ337" s="1944"/>
      <c r="AGK337" s="4766"/>
      <c r="AGL337" s="5165"/>
      <c r="AGM337" s="5165"/>
      <c r="AGN337" s="5165"/>
      <c r="AGO337" s="5165"/>
      <c r="AGP337" s="5165"/>
      <c r="AGQ337" s="5165"/>
      <c r="AGR337" s="5214"/>
      <c r="AGS337" s="2483"/>
      <c r="AGT337" s="1943"/>
      <c r="AGU337" s="1944"/>
      <c r="AGV337" s="4766"/>
      <c r="AGW337" s="5165"/>
      <c r="AGX337" s="5165"/>
      <c r="AGY337" s="5165"/>
      <c r="AGZ337" s="5165"/>
      <c r="AHA337" s="5165"/>
      <c r="AHB337" s="5165"/>
      <c r="AHC337" s="5214"/>
      <c r="AHD337" s="2483"/>
      <c r="AHE337" s="1943"/>
      <c r="AHF337" s="1944"/>
      <c r="AHG337" s="4766"/>
      <c r="AHH337" s="5165"/>
      <c r="AHI337" s="5165"/>
      <c r="AHJ337" s="5165"/>
      <c r="AHK337" s="5165"/>
      <c r="AHL337" s="5165"/>
      <c r="AHM337" s="5165"/>
      <c r="AHN337" s="5214"/>
      <c r="AHO337" s="2483"/>
      <c r="AHP337" s="1943"/>
      <c r="AHQ337" s="1944"/>
      <c r="AHR337" s="4766"/>
      <c r="AHS337" s="5165"/>
      <c r="AHT337" s="5165"/>
      <c r="AHU337" s="5165"/>
      <c r="AHV337" s="5165"/>
      <c r="AHW337" s="5165"/>
      <c r="AHX337" s="5165"/>
      <c r="AHY337" s="5214"/>
      <c r="AHZ337" s="2483"/>
      <c r="AIA337" s="1943"/>
      <c r="AIB337" s="1944"/>
      <c r="AIC337" s="4766"/>
      <c r="AID337" s="5165"/>
      <c r="AIE337" s="5165"/>
      <c r="AIF337" s="5165"/>
      <c r="AIG337" s="5165"/>
      <c r="AIH337" s="5165"/>
      <c r="AII337" s="5165"/>
      <c r="AIJ337" s="5214"/>
      <c r="AIK337" s="2483"/>
      <c r="AIL337" s="1943"/>
      <c r="AIM337" s="1944"/>
      <c r="AIN337" s="4766"/>
      <c r="AIO337" s="5165"/>
      <c r="AIP337" s="5165"/>
      <c r="AIQ337" s="5165"/>
      <c r="AIR337" s="5165"/>
      <c r="AIS337" s="5165"/>
      <c r="AIT337" s="5165"/>
      <c r="AIU337" s="5214"/>
      <c r="AIV337" s="2483"/>
      <c r="AIW337" s="1943"/>
      <c r="AIX337" s="1944"/>
      <c r="AIY337" s="4766"/>
      <c r="AIZ337" s="5165"/>
      <c r="AJA337" s="5165"/>
      <c r="AJB337" s="5165"/>
      <c r="AJC337" s="5165"/>
      <c r="AJD337" s="5165"/>
      <c r="AJE337" s="5165"/>
      <c r="AJF337" s="5214"/>
      <c r="AJG337" s="2483"/>
      <c r="AJH337" s="1943"/>
      <c r="AJI337" s="1944"/>
      <c r="AJJ337" s="4766"/>
      <c r="AJK337" s="5165"/>
      <c r="AJL337" s="5165"/>
      <c r="AJM337" s="5165"/>
      <c r="AJN337" s="5165"/>
      <c r="AJO337" s="5165"/>
      <c r="AJP337" s="5165"/>
      <c r="AJQ337" s="5214"/>
      <c r="AJR337" s="2483"/>
      <c r="AJS337" s="1943"/>
      <c r="AJT337" s="1944"/>
      <c r="AJU337" s="4766"/>
      <c r="AJV337" s="5165"/>
      <c r="AJW337" s="5165"/>
      <c r="AJX337" s="5165"/>
      <c r="AJY337" s="5165"/>
      <c r="AJZ337" s="5165"/>
      <c r="AKA337" s="5165"/>
      <c r="AKB337" s="5214"/>
      <c r="AKC337" s="2483"/>
      <c r="AKD337" s="1943"/>
      <c r="AKE337" s="1944"/>
      <c r="AKF337" s="4766"/>
      <c r="AKG337" s="5165"/>
      <c r="AKH337" s="5165"/>
      <c r="AKI337" s="5165"/>
      <c r="AKJ337" s="5165"/>
      <c r="AKK337" s="5165"/>
      <c r="AKL337" s="5165"/>
      <c r="AKM337" s="5214"/>
      <c r="AKN337" s="2483"/>
      <c r="AKO337" s="1943"/>
      <c r="AKP337" s="1944"/>
      <c r="AKQ337" s="4766"/>
      <c r="AKR337" s="5165"/>
      <c r="AKS337" s="5165"/>
      <c r="AKT337" s="5165"/>
      <c r="AKU337" s="5165"/>
      <c r="AKV337" s="5165"/>
      <c r="AKW337" s="5165"/>
      <c r="AKX337" s="5214"/>
      <c r="AKY337" s="2483"/>
      <c r="AKZ337" s="1943"/>
      <c r="ALA337" s="1944"/>
      <c r="ALB337" s="4766"/>
      <c r="ALC337" s="5165"/>
      <c r="ALD337" s="5165"/>
      <c r="ALE337" s="5165"/>
      <c r="ALF337" s="5165"/>
      <c r="ALG337" s="5165"/>
      <c r="ALH337" s="5165"/>
      <c r="ALI337" s="5214"/>
      <c r="ALJ337" s="2483"/>
      <c r="ALK337" s="1943"/>
      <c r="ALL337" s="1944"/>
      <c r="ALM337" s="4766"/>
      <c r="ALN337" s="5165"/>
      <c r="ALO337" s="5165"/>
      <c r="ALP337" s="5165"/>
      <c r="ALQ337" s="5165"/>
      <c r="ALR337" s="5165"/>
      <c r="ALS337" s="5165"/>
      <c r="ALT337" s="5214"/>
      <c r="ALU337" s="2483"/>
      <c r="ALV337" s="1943"/>
      <c r="ALW337" s="1944"/>
      <c r="ALX337" s="4766"/>
      <c r="ALY337" s="5165"/>
      <c r="ALZ337" s="5165"/>
      <c r="AMA337" s="5165"/>
      <c r="AMB337" s="5165"/>
      <c r="AMC337" s="5165"/>
      <c r="AMD337" s="5165"/>
      <c r="AME337" s="5214"/>
      <c r="AMF337" s="2483"/>
      <c r="AMG337" s="1943"/>
      <c r="AMH337" s="1944"/>
      <c r="AMI337" s="4766"/>
      <c r="AMJ337" s="5165"/>
      <c r="AMK337" s="5165"/>
      <c r="AML337" s="5165"/>
      <c r="AMM337" s="5165"/>
      <c r="AMN337" s="5165"/>
      <c r="AMO337" s="5165"/>
      <c r="AMP337" s="5214"/>
      <c r="AMQ337" s="2483"/>
      <c r="AMR337" s="1943"/>
      <c r="AMS337" s="1944"/>
      <c r="AMT337" s="4766"/>
      <c r="AMU337" s="5165"/>
      <c r="AMV337" s="5165"/>
      <c r="AMW337" s="5165"/>
      <c r="AMX337" s="5165"/>
      <c r="AMY337" s="5165"/>
      <c r="AMZ337" s="5165"/>
      <c r="ANA337" s="5214"/>
      <c r="ANB337" s="2483"/>
      <c r="ANC337" s="1943"/>
      <c r="AND337" s="1944"/>
      <c r="ANE337" s="4766"/>
      <c r="ANF337" s="5165"/>
      <c r="ANG337" s="5165"/>
      <c r="ANH337" s="5165"/>
      <c r="ANI337" s="5165"/>
      <c r="ANJ337" s="5165"/>
      <c r="ANK337" s="5165"/>
      <c r="ANL337" s="5214"/>
      <c r="ANM337" s="2483"/>
      <c r="ANN337" s="1943"/>
      <c r="ANO337" s="1944"/>
      <c r="ANP337" s="4766"/>
      <c r="ANQ337" s="5165"/>
      <c r="ANR337" s="5165"/>
      <c r="ANS337" s="5165"/>
      <c r="ANT337" s="5165"/>
      <c r="ANU337" s="5165"/>
      <c r="ANV337" s="5165"/>
      <c r="ANW337" s="5214"/>
      <c r="ANX337" s="2483"/>
      <c r="ANY337" s="1943"/>
      <c r="ANZ337" s="1944"/>
      <c r="AOA337" s="4766"/>
      <c r="AOB337" s="5165"/>
      <c r="AOC337" s="5165"/>
      <c r="AOD337" s="5165"/>
      <c r="AOE337" s="5165"/>
      <c r="AOF337" s="5165"/>
      <c r="AOG337" s="5165"/>
      <c r="AOH337" s="5214"/>
      <c r="AOI337" s="2483"/>
      <c r="AOJ337" s="1943"/>
      <c r="AOK337" s="1944"/>
      <c r="AOL337" s="4766"/>
      <c r="AOM337" s="5165"/>
      <c r="AON337" s="5165"/>
      <c r="AOO337" s="5165"/>
      <c r="AOP337" s="5165"/>
      <c r="AOQ337" s="5165"/>
      <c r="AOR337" s="5165"/>
      <c r="AOS337" s="5214"/>
      <c r="AOT337" s="2483"/>
      <c r="AOU337" s="1943"/>
      <c r="AOV337" s="1944"/>
      <c r="AOW337" s="4766"/>
      <c r="AOX337" s="5165"/>
      <c r="AOY337" s="5165"/>
      <c r="AOZ337" s="5165"/>
      <c r="APA337" s="5165"/>
      <c r="APB337" s="5165"/>
      <c r="APC337" s="5165"/>
      <c r="APD337" s="5214"/>
      <c r="APE337" s="2483"/>
      <c r="APF337" s="1943"/>
      <c r="APG337" s="1944"/>
      <c r="APH337" s="4766"/>
      <c r="API337" s="5165"/>
      <c r="APJ337" s="5165"/>
      <c r="APK337" s="5165"/>
      <c r="APL337" s="5165"/>
      <c r="APM337" s="5165"/>
      <c r="APN337" s="5165"/>
      <c r="APO337" s="5214"/>
      <c r="APP337" s="2483"/>
      <c r="APQ337" s="1943"/>
      <c r="APR337" s="1944"/>
      <c r="APS337" s="4766"/>
      <c r="APT337" s="5165"/>
      <c r="APU337" s="5165"/>
      <c r="APV337" s="5165"/>
      <c r="APW337" s="5165"/>
      <c r="APX337" s="5165"/>
      <c r="APY337" s="5165"/>
      <c r="APZ337" s="5214"/>
      <c r="AQA337" s="2483"/>
      <c r="AQB337" s="1943"/>
      <c r="AQC337" s="1944"/>
      <c r="AQD337" s="4766"/>
      <c r="AQE337" s="5165"/>
      <c r="AQF337" s="5165"/>
      <c r="AQG337" s="5165"/>
      <c r="AQH337" s="5165"/>
      <c r="AQI337" s="5165"/>
      <c r="AQJ337" s="5165"/>
      <c r="AQK337" s="5214"/>
      <c r="AQL337" s="2483"/>
      <c r="AQM337" s="1943"/>
      <c r="AQN337" s="1944"/>
      <c r="AQO337" s="4766"/>
      <c r="AQP337" s="5165"/>
      <c r="AQQ337" s="5165"/>
      <c r="AQR337" s="5165"/>
      <c r="AQS337" s="5165"/>
      <c r="AQT337" s="5165"/>
      <c r="AQU337" s="5165"/>
      <c r="AQV337" s="5214"/>
      <c r="AQW337" s="2483"/>
      <c r="AQX337" s="1943"/>
      <c r="AQY337" s="1944"/>
      <c r="AQZ337" s="4766"/>
      <c r="ARA337" s="5165"/>
      <c r="ARB337" s="5165"/>
      <c r="ARC337" s="5165"/>
      <c r="ARD337" s="5165"/>
      <c r="ARE337" s="5165"/>
      <c r="ARF337" s="5165"/>
      <c r="ARG337" s="5214"/>
      <c r="ARH337" s="2483"/>
      <c r="ARI337" s="1943"/>
      <c r="ARJ337" s="1944"/>
      <c r="ARK337" s="4766"/>
      <c r="ARL337" s="5165"/>
      <c r="ARM337" s="5165"/>
      <c r="ARN337" s="5165"/>
      <c r="ARO337" s="5165"/>
      <c r="ARP337" s="5165"/>
      <c r="ARQ337" s="5165"/>
      <c r="ARR337" s="5214"/>
      <c r="ARS337" s="2483"/>
      <c r="ART337" s="1943"/>
      <c r="ARU337" s="1944"/>
      <c r="ARV337" s="4766"/>
      <c r="ARW337" s="5165"/>
      <c r="ARX337" s="5165"/>
      <c r="ARY337" s="5165"/>
      <c r="ARZ337" s="5165"/>
      <c r="ASA337" s="5165"/>
      <c r="ASB337" s="5165"/>
      <c r="ASC337" s="5214"/>
      <c r="ASD337" s="2483"/>
      <c r="ASE337" s="1943"/>
      <c r="ASF337" s="1944"/>
      <c r="ASG337" s="4766"/>
      <c r="ASH337" s="5165"/>
      <c r="ASI337" s="5165"/>
      <c r="ASJ337" s="5165"/>
      <c r="ASK337" s="5165"/>
      <c r="ASL337" s="5165"/>
      <c r="ASM337" s="5165"/>
      <c r="ASN337" s="5214"/>
      <c r="ASO337" s="2483"/>
      <c r="ASP337" s="1943"/>
      <c r="ASQ337" s="1944"/>
      <c r="ASR337" s="4766"/>
      <c r="ASS337" s="5165"/>
      <c r="AST337" s="5165"/>
      <c r="ASU337" s="5165"/>
      <c r="ASV337" s="5165"/>
      <c r="ASW337" s="5165"/>
      <c r="ASX337" s="5165"/>
      <c r="ASY337" s="5214"/>
      <c r="ASZ337" s="2483"/>
      <c r="ATA337" s="1943"/>
      <c r="ATB337" s="1944"/>
      <c r="ATC337" s="4766"/>
      <c r="ATD337" s="5165"/>
      <c r="ATE337" s="5165"/>
      <c r="ATF337" s="5165"/>
      <c r="ATG337" s="5165"/>
      <c r="ATH337" s="5165"/>
      <c r="ATI337" s="5165"/>
      <c r="ATJ337" s="5214"/>
      <c r="ATK337" s="2483"/>
      <c r="ATL337" s="1943"/>
      <c r="ATM337" s="1944"/>
      <c r="ATN337" s="4766"/>
      <c r="ATO337" s="5165"/>
      <c r="ATP337" s="5165"/>
      <c r="ATQ337" s="5165"/>
      <c r="ATR337" s="5165"/>
      <c r="ATS337" s="5165"/>
      <c r="ATT337" s="5165"/>
      <c r="ATU337" s="5214"/>
      <c r="ATV337" s="2483"/>
      <c r="ATW337" s="1943"/>
      <c r="ATX337" s="1944"/>
      <c r="ATY337" s="4766"/>
      <c r="ATZ337" s="5165"/>
      <c r="AUA337" s="5165"/>
      <c r="AUB337" s="5165"/>
      <c r="AUC337" s="5165"/>
      <c r="AUD337" s="5165"/>
      <c r="AUE337" s="5165"/>
      <c r="AUF337" s="5214"/>
      <c r="AUG337" s="2483"/>
      <c r="AUH337" s="1943"/>
      <c r="AUI337" s="1944"/>
      <c r="AUJ337" s="4766"/>
      <c r="AUK337" s="5165"/>
      <c r="AUL337" s="5165"/>
      <c r="AUM337" s="5165"/>
      <c r="AUN337" s="5165"/>
      <c r="AUO337" s="5165"/>
      <c r="AUP337" s="5165"/>
      <c r="AUQ337" s="5214"/>
      <c r="AUR337" s="2483"/>
      <c r="AUS337" s="1943"/>
      <c r="AUT337" s="1944"/>
      <c r="AUU337" s="4766"/>
      <c r="AUV337" s="5165"/>
      <c r="AUW337" s="5165"/>
      <c r="AUX337" s="5165"/>
      <c r="AUY337" s="5165"/>
      <c r="AUZ337" s="5165"/>
      <c r="AVA337" s="5165"/>
      <c r="AVB337" s="5214"/>
      <c r="AVC337" s="2483"/>
      <c r="AVD337" s="1943"/>
      <c r="AVE337" s="1944"/>
      <c r="AVF337" s="4766"/>
      <c r="AVG337" s="5165"/>
      <c r="AVH337" s="5165"/>
      <c r="AVI337" s="5165"/>
      <c r="AVJ337" s="5165"/>
      <c r="AVK337" s="5165"/>
      <c r="AVL337" s="5165"/>
      <c r="AVM337" s="5214"/>
      <c r="AVN337" s="2483"/>
      <c r="AVO337" s="1943"/>
      <c r="AVP337" s="1944"/>
      <c r="AVQ337" s="4766"/>
      <c r="AVR337" s="5165"/>
      <c r="AVS337" s="5165"/>
      <c r="AVT337" s="5165"/>
      <c r="AVU337" s="5165"/>
      <c r="AVV337" s="5165"/>
      <c r="AVW337" s="5165"/>
      <c r="AVX337" s="5214"/>
      <c r="AVY337" s="2483"/>
      <c r="AVZ337" s="1943"/>
      <c r="AWA337" s="1944"/>
      <c r="AWB337" s="4766"/>
      <c r="AWC337" s="5165"/>
      <c r="AWD337" s="5165"/>
      <c r="AWE337" s="5165"/>
      <c r="AWF337" s="5165"/>
      <c r="AWG337" s="5165"/>
      <c r="AWH337" s="5165"/>
      <c r="AWI337" s="5214"/>
      <c r="AWJ337" s="2483"/>
      <c r="AWK337" s="1943"/>
      <c r="AWL337" s="1944"/>
      <c r="AWM337" s="4766"/>
      <c r="AWN337" s="5165"/>
      <c r="AWO337" s="5165"/>
      <c r="AWP337" s="5165"/>
      <c r="AWQ337" s="5165"/>
      <c r="AWR337" s="5165"/>
      <c r="AWS337" s="5165"/>
      <c r="AWT337" s="5214"/>
      <c r="AWU337" s="2483"/>
      <c r="AWV337" s="1943"/>
      <c r="AWW337" s="1944"/>
      <c r="AWX337" s="4766"/>
      <c r="AWY337" s="5165"/>
      <c r="AWZ337" s="5165"/>
      <c r="AXA337" s="5165"/>
      <c r="AXB337" s="5165"/>
      <c r="AXC337" s="5165"/>
      <c r="AXD337" s="5165"/>
      <c r="AXE337" s="5214"/>
      <c r="AXF337" s="2483"/>
      <c r="AXG337" s="1943"/>
      <c r="AXH337" s="1944"/>
      <c r="AXI337" s="4766"/>
      <c r="AXJ337" s="5165"/>
      <c r="AXK337" s="5165"/>
      <c r="AXL337" s="5165"/>
      <c r="AXM337" s="5165"/>
      <c r="AXN337" s="5165"/>
      <c r="AXO337" s="5165"/>
      <c r="AXP337" s="5214"/>
      <c r="AXQ337" s="2483"/>
      <c r="AXR337" s="1943"/>
      <c r="AXS337" s="1944"/>
      <c r="AXT337" s="4766"/>
      <c r="AXU337" s="5165"/>
      <c r="AXV337" s="5165"/>
      <c r="AXW337" s="5165"/>
      <c r="AXX337" s="5165"/>
      <c r="AXY337" s="5165"/>
      <c r="AXZ337" s="5165"/>
      <c r="AYA337" s="5214"/>
      <c r="AYB337" s="2483"/>
      <c r="AYC337" s="1943"/>
      <c r="AYD337" s="1944"/>
      <c r="AYE337" s="4766"/>
      <c r="AYF337" s="5165"/>
      <c r="AYG337" s="5165"/>
      <c r="AYH337" s="5165"/>
      <c r="AYI337" s="5165"/>
      <c r="AYJ337" s="5165"/>
      <c r="AYK337" s="5165"/>
      <c r="AYL337" s="5214"/>
      <c r="AYM337" s="2483"/>
      <c r="AYN337" s="1943"/>
      <c r="AYO337" s="1944"/>
      <c r="AYP337" s="4766"/>
      <c r="AYQ337" s="5165"/>
      <c r="AYR337" s="5165"/>
      <c r="AYS337" s="5165"/>
      <c r="AYT337" s="5165"/>
      <c r="AYU337" s="5165"/>
      <c r="AYV337" s="5165"/>
      <c r="AYW337" s="5214"/>
      <c r="AYX337" s="2483"/>
      <c r="AYY337" s="1943"/>
      <c r="AYZ337" s="1944"/>
      <c r="AZA337" s="4766"/>
      <c r="AZB337" s="5165"/>
      <c r="AZC337" s="5165"/>
      <c r="AZD337" s="5165"/>
      <c r="AZE337" s="5165"/>
      <c r="AZF337" s="5165"/>
      <c r="AZG337" s="5165"/>
      <c r="AZH337" s="5214"/>
      <c r="AZI337" s="2483"/>
      <c r="AZJ337" s="1943"/>
      <c r="AZK337" s="1944"/>
      <c r="AZL337" s="4766"/>
      <c r="AZM337" s="5165"/>
      <c r="AZN337" s="5165"/>
      <c r="AZO337" s="5165"/>
      <c r="AZP337" s="5165"/>
      <c r="AZQ337" s="5165"/>
      <c r="AZR337" s="5165"/>
      <c r="AZS337" s="5214"/>
      <c r="AZT337" s="2483"/>
      <c r="AZU337" s="1943"/>
      <c r="AZV337" s="1944"/>
      <c r="AZW337" s="4766"/>
      <c r="AZX337" s="5165"/>
      <c r="AZY337" s="5165"/>
      <c r="AZZ337" s="5165"/>
      <c r="BAA337" s="5165"/>
      <c r="BAB337" s="5165"/>
      <c r="BAC337" s="5165"/>
      <c r="BAD337" s="5214"/>
      <c r="BAE337" s="2483"/>
      <c r="BAF337" s="1943"/>
      <c r="BAG337" s="1944"/>
      <c r="BAH337" s="4766"/>
      <c r="BAI337" s="5165"/>
      <c r="BAJ337" s="5165"/>
      <c r="BAK337" s="5165"/>
      <c r="BAL337" s="5165"/>
      <c r="BAM337" s="5165"/>
      <c r="BAN337" s="5165"/>
      <c r="BAO337" s="5214"/>
      <c r="BAP337" s="2483"/>
      <c r="BAQ337" s="1943"/>
      <c r="BAR337" s="1944"/>
      <c r="BAS337" s="4766"/>
      <c r="BAT337" s="5165"/>
      <c r="BAU337" s="5165"/>
      <c r="BAV337" s="5165"/>
      <c r="BAW337" s="5165"/>
      <c r="BAX337" s="5165"/>
      <c r="BAY337" s="5165"/>
      <c r="BAZ337" s="5214"/>
      <c r="BBA337" s="2483"/>
      <c r="BBB337" s="1943"/>
      <c r="BBC337" s="1944"/>
      <c r="BBD337" s="4766"/>
      <c r="BBE337" s="5165"/>
      <c r="BBF337" s="5165"/>
      <c r="BBG337" s="5165"/>
      <c r="BBH337" s="5165"/>
      <c r="BBI337" s="5165"/>
      <c r="BBJ337" s="5165"/>
      <c r="BBK337" s="5214"/>
      <c r="BBL337" s="2483"/>
      <c r="BBM337" s="1943"/>
      <c r="BBN337" s="1944"/>
      <c r="BBO337" s="4766"/>
      <c r="BBP337" s="5165"/>
      <c r="BBQ337" s="5165"/>
      <c r="BBR337" s="5165"/>
      <c r="BBS337" s="5165"/>
      <c r="BBT337" s="5165"/>
      <c r="BBU337" s="5165"/>
      <c r="BBV337" s="5214"/>
      <c r="BBW337" s="2483"/>
      <c r="BBX337" s="1943"/>
      <c r="BBY337" s="1944"/>
      <c r="BBZ337" s="4766"/>
      <c r="BCA337" s="5165"/>
      <c r="BCB337" s="5165"/>
      <c r="BCC337" s="5165"/>
      <c r="BCD337" s="5165"/>
      <c r="BCE337" s="5165"/>
      <c r="BCF337" s="5165"/>
      <c r="BCG337" s="5214"/>
      <c r="BCH337" s="2483"/>
      <c r="BCI337" s="1943"/>
      <c r="BCJ337" s="1944"/>
      <c r="BCK337" s="4766"/>
      <c r="BCL337" s="5165"/>
      <c r="BCM337" s="5165"/>
      <c r="BCN337" s="5165"/>
      <c r="BCO337" s="5165"/>
      <c r="BCP337" s="5165"/>
      <c r="BCQ337" s="5165"/>
      <c r="BCR337" s="5214"/>
      <c r="BCS337" s="2483"/>
      <c r="BCT337" s="1943"/>
      <c r="BCU337" s="1944"/>
      <c r="BCV337" s="4766"/>
      <c r="BCW337" s="5165"/>
      <c r="BCX337" s="5165"/>
      <c r="BCY337" s="5165"/>
      <c r="BCZ337" s="5165"/>
      <c r="BDA337" s="5165"/>
      <c r="BDB337" s="5165"/>
      <c r="BDC337" s="5214"/>
      <c r="BDD337" s="2483"/>
      <c r="BDE337" s="1943"/>
      <c r="BDF337" s="1944"/>
      <c r="BDG337" s="4766"/>
      <c r="BDH337" s="5165"/>
      <c r="BDI337" s="5165"/>
      <c r="BDJ337" s="5165"/>
      <c r="BDK337" s="5165"/>
      <c r="BDL337" s="5165"/>
      <c r="BDM337" s="5165"/>
      <c r="BDN337" s="5214"/>
      <c r="BDO337" s="2483"/>
      <c r="BDP337" s="1943"/>
      <c r="BDQ337" s="1944"/>
      <c r="BDR337" s="4766"/>
      <c r="BDS337" s="5165"/>
      <c r="BDT337" s="5165"/>
      <c r="BDU337" s="5165"/>
      <c r="BDV337" s="5165"/>
      <c r="BDW337" s="5165"/>
      <c r="BDX337" s="5165"/>
      <c r="BDY337" s="5214"/>
      <c r="BDZ337" s="2483"/>
      <c r="BEA337" s="1943"/>
      <c r="BEB337" s="1944"/>
      <c r="BEC337" s="4766"/>
      <c r="BED337" s="5165"/>
      <c r="BEE337" s="5165"/>
      <c r="BEF337" s="5165"/>
      <c r="BEG337" s="5165"/>
      <c r="BEH337" s="5165"/>
      <c r="BEI337" s="5165"/>
      <c r="BEJ337" s="5214"/>
      <c r="BEK337" s="2483"/>
      <c r="BEL337" s="1943"/>
      <c r="BEM337" s="1944"/>
      <c r="BEN337" s="4766"/>
      <c r="BEO337" s="5165"/>
      <c r="BEP337" s="5165"/>
      <c r="BEQ337" s="5165"/>
      <c r="BER337" s="5165"/>
      <c r="BES337" s="5165"/>
      <c r="BET337" s="5165"/>
      <c r="BEU337" s="5214"/>
      <c r="BEV337" s="2483"/>
      <c r="BEW337" s="1943"/>
      <c r="BEX337" s="1944"/>
      <c r="BEY337" s="4766"/>
      <c r="BEZ337" s="5165"/>
      <c r="BFA337" s="5165"/>
      <c r="BFB337" s="5165"/>
      <c r="BFC337" s="5165"/>
      <c r="BFD337" s="5165"/>
      <c r="BFE337" s="5165"/>
      <c r="BFF337" s="5214"/>
      <c r="BFG337" s="2483"/>
      <c r="BFH337" s="1943"/>
      <c r="BFI337" s="1944"/>
      <c r="BFJ337" s="4766"/>
      <c r="BFK337" s="5165"/>
      <c r="BFL337" s="5165"/>
      <c r="BFM337" s="5165"/>
      <c r="BFN337" s="5165"/>
      <c r="BFO337" s="5165"/>
      <c r="BFP337" s="5165"/>
      <c r="BFQ337" s="5214"/>
      <c r="BFR337" s="2483"/>
      <c r="BFS337" s="1943"/>
      <c r="BFT337" s="1944"/>
      <c r="BFU337" s="4766"/>
      <c r="BFV337" s="5165"/>
      <c r="BFW337" s="5165"/>
      <c r="BFX337" s="5165"/>
      <c r="BFY337" s="5165"/>
      <c r="BFZ337" s="5165"/>
      <c r="BGA337" s="5165"/>
      <c r="BGB337" s="5214"/>
      <c r="BGC337" s="2483"/>
      <c r="BGD337" s="1943"/>
      <c r="BGE337" s="1944"/>
      <c r="BGF337" s="4766"/>
      <c r="BGG337" s="5165"/>
      <c r="BGH337" s="5165"/>
      <c r="BGI337" s="5165"/>
      <c r="BGJ337" s="5165"/>
      <c r="BGK337" s="5165"/>
      <c r="BGL337" s="5165"/>
      <c r="BGM337" s="5214"/>
      <c r="BGN337" s="2483"/>
      <c r="BGO337" s="1943"/>
      <c r="BGP337" s="1944"/>
      <c r="BGQ337" s="4766"/>
      <c r="BGR337" s="5165"/>
      <c r="BGS337" s="5165"/>
      <c r="BGT337" s="5165"/>
      <c r="BGU337" s="5165"/>
      <c r="BGV337" s="5165"/>
      <c r="BGW337" s="5165"/>
      <c r="BGX337" s="5214"/>
      <c r="BGY337" s="2483"/>
      <c r="BGZ337" s="1943"/>
      <c r="BHA337" s="1944"/>
      <c r="BHB337" s="4766"/>
      <c r="BHC337" s="5165"/>
      <c r="BHD337" s="5165"/>
      <c r="BHE337" s="5165"/>
      <c r="BHF337" s="5165"/>
      <c r="BHG337" s="5165"/>
      <c r="BHH337" s="5165"/>
      <c r="BHI337" s="5214"/>
      <c r="BHJ337" s="2483"/>
      <c r="BHK337" s="1943"/>
      <c r="BHL337" s="1944"/>
      <c r="BHM337" s="4766"/>
      <c r="BHN337" s="5165"/>
      <c r="BHO337" s="5165"/>
      <c r="BHP337" s="5165"/>
      <c r="BHQ337" s="5165"/>
      <c r="BHR337" s="5165"/>
      <c r="BHS337" s="5165"/>
      <c r="BHT337" s="5214"/>
      <c r="BHU337" s="2483"/>
      <c r="BHV337" s="1943"/>
      <c r="BHW337" s="1944"/>
      <c r="BHX337" s="4766"/>
      <c r="BHY337" s="5165"/>
      <c r="BHZ337" s="5165"/>
      <c r="BIA337" s="5165"/>
      <c r="BIB337" s="5165"/>
      <c r="BIC337" s="5165"/>
      <c r="BID337" s="5165"/>
      <c r="BIE337" s="5214"/>
      <c r="BIF337" s="2483"/>
      <c r="BIG337" s="1943"/>
      <c r="BIH337" s="1944"/>
      <c r="BII337" s="4766"/>
      <c r="BIJ337" s="5165"/>
      <c r="BIK337" s="5165"/>
      <c r="BIL337" s="5165"/>
      <c r="BIM337" s="5165"/>
      <c r="BIN337" s="5165"/>
      <c r="BIO337" s="5165"/>
      <c r="BIP337" s="5214"/>
      <c r="BIQ337" s="2483"/>
      <c r="BIR337" s="1943"/>
      <c r="BIS337" s="1944"/>
      <c r="BIT337" s="4766"/>
      <c r="BIU337" s="5165"/>
      <c r="BIV337" s="5165"/>
      <c r="BIW337" s="5165"/>
      <c r="BIX337" s="5165"/>
      <c r="BIY337" s="5165"/>
      <c r="BIZ337" s="5165"/>
      <c r="BJA337" s="5214"/>
      <c r="BJB337" s="2483"/>
      <c r="BJC337" s="1943"/>
      <c r="BJD337" s="1944"/>
      <c r="BJE337" s="4766"/>
      <c r="BJF337" s="5165"/>
      <c r="BJG337" s="5165"/>
      <c r="BJH337" s="5165"/>
      <c r="BJI337" s="5165"/>
      <c r="BJJ337" s="5165"/>
      <c r="BJK337" s="5165"/>
      <c r="BJL337" s="5214"/>
      <c r="BJM337" s="2483"/>
      <c r="BJN337" s="1943"/>
      <c r="BJO337" s="1944"/>
      <c r="BJP337" s="4766"/>
      <c r="BJQ337" s="5165"/>
      <c r="BJR337" s="5165"/>
      <c r="BJS337" s="5165"/>
      <c r="BJT337" s="5165"/>
      <c r="BJU337" s="5165"/>
      <c r="BJV337" s="5165"/>
      <c r="BJW337" s="5214"/>
      <c r="BJX337" s="2483"/>
      <c r="BJY337" s="1943"/>
      <c r="BJZ337" s="1944"/>
      <c r="BKA337" s="4766"/>
      <c r="BKB337" s="5165"/>
      <c r="BKC337" s="5165"/>
      <c r="BKD337" s="5165"/>
      <c r="BKE337" s="5165"/>
      <c r="BKF337" s="5165"/>
      <c r="BKG337" s="5165"/>
      <c r="BKH337" s="5214"/>
      <c r="BKI337" s="2483"/>
      <c r="BKJ337" s="1943"/>
      <c r="BKK337" s="1944"/>
      <c r="BKL337" s="4766"/>
      <c r="BKM337" s="5165"/>
      <c r="BKN337" s="5165"/>
      <c r="BKO337" s="5165"/>
      <c r="BKP337" s="5165"/>
      <c r="BKQ337" s="5165"/>
      <c r="BKR337" s="5165"/>
      <c r="BKS337" s="5214"/>
      <c r="BKT337" s="2483"/>
      <c r="BKU337" s="1943"/>
      <c r="BKV337" s="1944"/>
      <c r="BKW337" s="4766"/>
      <c r="BKX337" s="5165"/>
      <c r="BKY337" s="5165"/>
      <c r="BKZ337" s="5165"/>
      <c r="BLA337" s="5165"/>
      <c r="BLB337" s="5165"/>
      <c r="BLC337" s="5165"/>
      <c r="BLD337" s="5214"/>
      <c r="BLE337" s="2483"/>
      <c r="BLF337" s="1943"/>
      <c r="BLG337" s="1944"/>
      <c r="BLH337" s="4766"/>
      <c r="BLI337" s="5165"/>
      <c r="BLJ337" s="5165"/>
      <c r="BLK337" s="5165"/>
      <c r="BLL337" s="5165"/>
      <c r="BLM337" s="5165"/>
      <c r="BLN337" s="5165"/>
      <c r="BLO337" s="5214"/>
      <c r="BLP337" s="2483"/>
      <c r="BLQ337" s="1943"/>
      <c r="BLR337" s="1944"/>
      <c r="BLS337" s="4766"/>
      <c r="BLT337" s="5165"/>
      <c r="BLU337" s="5165"/>
      <c r="BLV337" s="5165"/>
      <c r="BLW337" s="5165"/>
      <c r="BLX337" s="5165"/>
      <c r="BLY337" s="5165"/>
      <c r="BLZ337" s="5214"/>
      <c r="BMA337" s="2483"/>
      <c r="BMB337" s="1943"/>
      <c r="BMC337" s="1944"/>
      <c r="BMD337" s="4766"/>
      <c r="BME337" s="5165"/>
      <c r="BMF337" s="5165"/>
      <c r="BMG337" s="5165"/>
      <c r="BMH337" s="5165"/>
      <c r="BMI337" s="5165"/>
      <c r="BMJ337" s="5165"/>
      <c r="BMK337" s="5214"/>
      <c r="BML337" s="2483"/>
      <c r="BMM337" s="1943"/>
      <c r="BMN337" s="1944"/>
      <c r="BMO337" s="4766"/>
      <c r="BMP337" s="5165"/>
      <c r="BMQ337" s="5165"/>
      <c r="BMR337" s="5165"/>
      <c r="BMS337" s="5165"/>
      <c r="BMT337" s="5165"/>
      <c r="BMU337" s="5165"/>
      <c r="BMV337" s="5214"/>
      <c r="BMW337" s="2483"/>
      <c r="BMX337" s="1943"/>
      <c r="BMY337" s="1944"/>
      <c r="BMZ337" s="4766"/>
      <c r="BNA337" s="5165"/>
      <c r="BNB337" s="5165"/>
      <c r="BNC337" s="5165"/>
      <c r="BND337" s="5165"/>
      <c r="BNE337" s="5165"/>
      <c r="BNF337" s="5165"/>
      <c r="BNG337" s="5214"/>
      <c r="BNH337" s="2483"/>
      <c r="BNI337" s="1943"/>
      <c r="BNJ337" s="1944"/>
      <c r="BNK337" s="4766"/>
      <c r="BNL337" s="5165"/>
      <c r="BNM337" s="5165"/>
      <c r="BNN337" s="5165"/>
      <c r="BNO337" s="5165"/>
      <c r="BNP337" s="5165"/>
      <c r="BNQ337" s="5165"/>
      <c r="BNR337" s="5214"/>
      <c r="BNS337" s="2483"/>
      <c r="BNT337" s="1943"/>
      <c r="BNU337" s="1944"/>
      <c r="BNV337" s="4766"/>
      <c r="BNW337" s="5165"/>
      <c r="BNX337" s="5165"/>
      <c r="BNY337" s="5165"/>
      <c r="BNZ337" s="5165"/>
      <c r="BOA337" s="5165"/>
      <c r="BOB337" s="5165"/>
      <c r="BOC337" s="5214"/>
      <c r="BOD337" s="2483"/>
      <c r="BOE337" s="1943"/>
      <c r="BOF337" s="1944"/>
      <c r="BOG337" s="4766"/>
      <c r="BOH337" s="5165"/>
      <c r="BOI337" s="5165"/>
      <c r="BOJ337" s="5165"/>
      <c r="BOK337" s="5165"/>
      <c r="BOL337" s="5165"/>
      <c r="BOM337" s="5165"/>
      <c r="BON337" s="5214"/>
      <c r="BOO337" s="2483"/>
      <c r="BOP337" s="1943"/>
      <c r="BOQ337" s="1944"/>
      <c r="BOR337" s="4766"/>
      <c r="BOS337" s="5165"/>
      <c r="BOT337" s="5165"/>
      <c r="BOU337" s="5165"/>
      <c r="BOV337" s="5165"/>
      <c r="BOW337" s="5165"/>
      <c r="BOX337" s="5165"/>
      <c r="BOY337" s="5214"/>
      <c r="BOZ337" s="2483"/>
      <c r="BPA337" s="1943"/>
      <c r="BPB337" s="1944"/>
      <c r="BPC337" s="4766"/>
      <c r="BPD337" s="5165"/>
      <c r="BPE337" s="5165"/>
      <c r="BPF337" s="5165"/>
      <c r="BPG337" s="5165"/>
      <c r="BPH337" s="5165"/>
      <c r="BPI337" s="5165"/>
      <c r="BPJ337" s="5214"/>
      <c r="BPK337" s="2483"/>
      <c r="BPL337" s="1943"/>
      <c r="BPM337" s="1944"/>
      <c r="BPN337" s="4766"/>
      <c r="BPO337" s="5165"/>
      <c r="BPP337" s="5165"/>
      <c r="BPQ337" s="5165"/>
      <c r="BPR337" s="5165"/>
      <c r="BPS337" s="5165"/>
      <c r="BPT337" s="5165"/>
      <c r="BPU337" s="5214"/>
      <c r="BPV337" s="2483"/>
      <c r="BPW337" s="1943"/>
      <c r="BPX337" s="1944"/>
      <c r="BPY337" s="4766"/>
      <c r="BPZ337" s="5165"/>
      <c r="BQA337" s="5165"/>
      <c r="BQB337" s="5165"/>
      <c r="BQC337" s="5165"/>
      <c r="BQD337" s="5165"/>
      <c r="BQE337" s="5165"/>
      <c r="BQF337" s="5214"/>
      <c r="BQG337" s="2483"/>
      <c r="BQH337" s="1943"/>
      <c r="BQI337" s="1944"/>
      <c r="BQJ337" s="4766"/>
      <c r="BQK337" s="5165"/>
      <c r="BQL337" s="5165"/>
      <c r="BQM337" s="5165"/>
      <c r="BQN337" s="5165"/>
      <c r="BQO337" s="5165"/>
      <c r="BQP337" s="5165"/>
      <c r="BQQ337" s="5214"/>
      <c r="BQR337" s="2483"/>
      <c r="BQS337" s="1943"/>
      <c r="BQT337" s="1944"/>
      <c r="BQU337" s="4766"/>
      <c r="BQV337" s="5165"/>
      <c r="BQW337" s="5165"/>
      <c r="BQX337" s="5165"/>
      <c r="BQY337" s="5165"/>
      <c r="BQZ337" s="5165"/>
      <c r="BRA337" s="5165"/>
      <c r="BRB337" s="5214"/>
      <c r="BRC337" s="2483"/>
      <c r="BRD337" s="1943"/>
      <c r="BRE337" s="1944"/>
      <c r="BRF337" s="4766"/>
      <c r="BRG337" s="5165"/>
      <c r="BRH337" s="5165"/>
      <c r="BRI337" s="5165"/>
      <c r="BRJ337" s="5165"/>
      <c r="BRK337" s="5165"/>
      <c r="BRL337" s="5165"/>
      <c r="BRM337" s="5214"/>
      <c r="BRN337" s="2483"/>
      <c r="BRO337" s="1943"/>
      <c r="BRP337" s="1944"/>
      <c r="BRQ337" s="4766"/>
      <c r="BRR337" s="5165"/>
      <c r="BRS337" s="5165"/>
      <c r="BRT337" s="5165"/>
      <c r="BRU337" s="5165"/>
      <c r="BRV337" s="5165"/>
      <c r="BRW337" s="5165"/>
      <c r="BRX337" s="5214"/>
      <c r="BRY337" s="2483"/>
      <c r="BRZ337" s="1943"/>
      <c r="BSA337" s="1944"/>
      <c r="BSB337" s="4766"/>
      <c r="BSC337" s="5165"/>
      <c r="BSD337" s="5165"/>
      <c r="BSE337" s="5165"/>
      <c r="BSF337" s="5165"/>
      <c r="BSG337" s="5165"/>
      <c r="BSH337" s="5165"/>
      <c r="BSI337" s="5214"/>
      <c r="BSJ337" s="2483"/>
      <c r="BSK337" s="1943"/>
      <c r="BSL337" s="1944"/>
      <c r="BSM337" s="4766"/>
      <c r="BSN337" s="5165"/>
      <c r="BSO337" s="5165"/>
      <c r="BSP337" s="5165"/>
      <c r="BSQ337" s="5165"/>
      <c r="BSR337" s="5165"/>
      <c r="BSS337" s="5165"/>
      <c r="BST337" s="5214"/>
      <c r="BSU337" s="2483"/>
      <c r="BSV337" s="1943"/>
      <c r="BSW337" s="1944"/>
      <c r="BSX337" s="4766"/>
      <c r="BSY337" s="5165"/>
      <c r="BSZ337" s="5165"/>
      <c r="BTA337" s="5165"/>
      <c r="BTB337" s="5165"/>
      <c r="BTC337" s="5165"/>
      <c r="BTD337" s="5165"/>
      <c r="BTE337" s="5214"/>
      <c r="BTF337" s="2483"/>
      <c r="BTG337" s="1943"/>
      <c r="BTH337" s="1944"/>
      <c r="BTI337" s="4766"/>
      <c r="BTJ337" s="5165"/>
      <c r="BTK337" s="5165"/>
      <c r="BTL337" s="5165"/>
      <c r="BTM337" s="5165"/>
      <c r="BTN337" s="5165"/>
      <c r="BTO337" s="5165"/>
      <c r="BTP337" s="5214"/>
      <c r="BTQ337" s="2483"/>
      <c r="BTR337" s="1943"/>
      <c r="BTS337" s="1944"/>
      <c r="BTT337" s="4766"/>
      <c r="BTU337" s="5165"/>
      <c r="BTV337" s="5165"/>
      <c r="BTW337" s="5165"/>
      <c r="BTX337" s="5165"/>
      <c r="BTY337" s="5165"/>
      <c r="BTZ337" s="5165"/>
      <c r="BUA337" s="5214"/>
      <c r="BUB337" s="2483"/>
      <c r="BUC337" s="1943"/>
      <c r="BUD337" s="1944"/>
      <c r="BUE337" s="4766"/>
      <c r="BUF337" s="5165"/>
      <c r="BUG337" s="5165"/>
      <c r="BUH337" s="5165"/>
      <c r="BUI337" s="5165"/>
      <c r="BUJ337" s="5165"/>
      <c r="BUK337" s="5165"/>
      <c r="BUL337" s="5214"/>
      <c r="BUM337" s="2483"/>
      <c r="BUN337" s="1943"/>
      <c r="BUO337" s="1944"/>
      <c r="BUP337" s="4766"/>
      <c r="BUQ337" s="5165"/>
      <c r="BUR337" s="5165"/>
      <c r="BUS337" s="5165"/>
      <c r="BUT337" s="5165"/>
      <c r="BUU337" s="5165"/>
      <c r="BUV337" s="5165"/>
      <c r="BUW337" s="5214"/>
      <c r="BUX337" s="2483"/>
      <c r="BUY337" s="1943"/>
      <c r="BUZ337" s="1944"/>
      <c r="BVA337" s="4766"/>
      <c r="BVB337" s="5165"/>
      <c r="BVC337" s="5165"/>
      <c r="BVD337" s="5165"/>
      <c r="BVE337" s="5165"/>
      <c r="BVF337" s="5165"/>
      <c r="BVG337" s="5165"/>
      <c r="BVH337" s="5214"/>
      <c r="BVI337" s="2483"/>
      <c r="BVJ337" s="1943"/>
      <c r="BVK337" s="1944"/>
      <c r="BVL337" s="4766"/>
      <c r="BVM337" s="5165"/>
      <c r="BVN337" s="5165"/>
      <c r="BVO337" s="5165"/>
      <c r="BVP337" s="5165"/>
      <c r="BVQ337" s="5165"/>
      <c r="BVR337" s="5165"/>
      <c r="BVS337" s="5214"/>
      <c r="BVT337" s="2483"/>
      <c r="BVU337" s="1943"/>
      <c r="BVV337" s="1944"/>
      <c r="BVW337" s="4766"/>
      <c r="BVX337" s="5165"/>
      <c r="BVY337" s="5165"/>
      <c r="BVZ337" s="5165"/>
      <c r="BWA337" s="5165"/>
      <c r="BWB337" s="5165"/>
      <c r="BWC337" s="5165"/>
      <c r="BWD337" s="5214"/>
      <c r="BWE337" s="2483"/>
      <c r="BWF337" s="1943"/>
      <c r="BWG337" s="1944"/>
      <c r="BWH337" s="4766"/>
      <c r="BWI337" s="5165"/>
      <c r="BWJ337" s="5165"/>
      <c r="BWK337" s="5165"/>
      <c r="BWL337" s="5165"/>
      <c r="BWM337" s="5165"/>
      <c r="BWN337" s="5165"/>
      <c r="BWO337" s="5214"/>
      <c r="BWP337" s="2483"/>
      <c r="BWQ337" s="1943"/>
      <c r="BWR337" s="1944"/>
      <c r="BWS337" s="4766"/>
      <c r="BWT337" s="5165"/>
      <c r="BWU337" s="5165"/>
      <c r="BWV337" s="5165"/>
      <c r="BWW337" s="5165"/>
      <c r="BWX337" s="5165"/>
      <c r="BWY337" s="5165"/>
      <c r="BWZ337" s="5214"/>
      <c r="BXA337" s="2483"/>
      <c r="BXB337" s="1943"/>
      <c r="BXC337" s="1944"/>
      <c r="BXD337" s="4766"/>
      <c r="BXE337" s="5165"/>
      <c r="BXF337" s="5165"/>
      <c r="BXG337" s="5165"/>
      <c r="BXH337" s="5165"/>
      <c r="BXI337" s="5165"/>
      <c r="BXJ337" s="5165"/>
      <c r="BXK337" s="5214"/>
      <c r="BXL337" s="2483"/>
      <c r="BXM337" s="1943"/>
      <c r="BXN337" s="1944"/>
      <c r="BXO337" s="4766"/>
      <c r="BXP337" s="5165"/>
      <c r="BXQ337" s="5165"/>
      <c r="BXR337" s="5165"/>
      <c r="BXS337" s="5165"/>
      <c r="BXT337" s="5165"/>
      <c r="BXU337" s="5165"/>
      <c r="BXV337" s="5214"/>
      <c r="BXW337" s="2483"/>
      <c r="BXX337" s="1943"/>
      <c r="BXY337" s="1944"/>
      <c r="BXZ337" s="4766"/>
      <c r="BYA337" s="5165"/>
      <c r="BYB337" s="5165"/>
      <c r="BYC337" s="5165"/>
      <c r="BYD337" s="5165"/>
      <c r="BYE337" s="5165"/>
      <c r="BYF337" s="5165"/>
      <c r="BYG337" s="5214"/>
      <c r="BYH337" s="2483"/>
      <c r="BYI337" s="1943"/>
      <c r="BYJ337" s="1944"/>
      <c r="BYK337" s="4766"/>
      <c r="BYL337" s="5165"/>
      <c r="BYM337" s="5165"/>
      <c r="BYN337" s="5165"/>
      <c r="BYO337" s="5165"/>
      <c r="BYP337" s="5165"/>
      <c r="BYQ337" s="5165"/>
      <c r="BYR337" s="5214"/>
      <c r="BYS337" s="2483"/>
      <c r="BYT337" s="1943"/>
      <c r="BYU337" s="1944"/>
      <c r="BYV337" s="4766"/>
      <c r="BYW337" s="5165"/>
      <c r="BYX337" s="5165"/>
      <c r="BYY337" s="5165"/>
      <c r="BYZ337" s="5165"/>
      <c r="BZA337" s="5165"/>
      <c r="BZB337" s="5165"/>
      <c r="BZC337" s="5214"/>
      <c r="BZD337" s="2483"/>
      <c r="BZE337" s="1943"/>
      <c r="BZF337" s="1944"/>
      <c r="BZG337" s="4766"/>
      <c r="BZH337" s="5165"/>
      <c r="BZI337" s="5165"/>
      <c r="BZJ337" s="5165"/>
      <c r="BZK337" s="5165"/>
      <c r="BZL337" s="5165"/>
      <c r="BZM337" s="5165"/>
      <c r="BZN337" s="5214"/>
      <c r="BZO337" s="2483"/>
      <c r="BZP337" s="1943"/>
      <c r="BZQ337" s="1944"/>
      <c r="BZR337" s="4766"/>
      <c r="BZS337" s="5165"/>
      <c r="BZT337" s="5165"/>
      <c r="BZU337" s="5165"/>
      <c r="BZV337" s="5165"/>
      <c r="BZW337" s="5165"/>
      <c r="BZX337" s="5165"/>
      <c r="BZY337" s="5214"/>
      <c r="BZZ337" s="2483"/>
      <c r="CAA337" s="1943"/>
      <c r="CAB337" s="1944"/>
      <c r="CAC337" s="4766"/>
      <c r="CAD337" s="5165"/>
      <c r="CAE337" s="5165"/>
      <c r="CAF337" s="5165"/>
      <c r="CAG337" s="5165"/>
      <c r="CAH337" s="5165"/>
      <c r="CAI337" s="5165"/>
      <c r="CAJ337" s="5214"/>
      <c r="CAK337" s="2483"/>
      <c r="CAL337" s="1943"/>
      <c r="CAM337" s="1944"/>
      <c r="CAN337" s="4766"/>
      <c r="CAO337" s="5165"/>
      <c r="CAP337" s="5165"/>
      <c r="CAQ337" s="5165"/>
      <c r="CAR337" s="5165"/>
      <c r="CAS337" s="5165"/>
      <c r="CAT337" s="5165"/>
      <c r="CAU337" s="5214"/>
      <c r="CAV337" s="2483"/>
      <c r="CAW337" s="1943"/>
      <c r="CAX337" s="1944"/>
      <c r="CAY337" s="4766"/>
      <c r="CAZ337" s="5165"/>
      <c r="CBA337" s="5165"/>
      <c r="CBB337" s="5165"/>
      <c r="CBC337" s="5165"/>
      <c r="CBD337" s="5165"/>
      <c r="CBE337" s="5165"/>
      <c r="CBF337" s="5214"/>
      <c r="CBG337" s="2483"/>
      <c r="CBH337" s="1943"/>
      <c r="CBI337" s="1944"/>
      <c r="CBJ337" s="4766"/>
      <c r="CBK337" s="5165"/>
      <c r="CBL337" s="5165"/>
      <c r="CBM337" s="5165"/>
      <c r="CBN337" s="5165"/>
      <c r="CBO337" s="5165"/>
      <c r="CBP337" s="5165"/>
      <c r="CBQ337" s="5214"/>
      <c r="CBR337" s="2483"/>
      <c r="CBS337" s="1943"/>
      <c r="CBT337" s="1944"/>
      <c r="CBU337" s="4766"/>
      <c r="CBV337" s="5165"/>
      <c r="CBW337" s="5165"/>
      <c r="CBX337" s="5165"/>
      <c r="CBY337" s="5165"/>
      <c r="CBZ337" s="5165"/>
      <c r="CCA337" s="5165"/>
      <c r="CCB337" s="5214"/>
      <c r="CCC337" s="2483"/>
      <c r="CCD337" s="1943"/>
      <c r="CCE337" s="1944"/>
      <c r="CCF337" s="4766"/>
      <c r="CCG337" s="5165"/>
      <c r="CCH337" s="5165"/>
      <c r="CCI337" s="5165"/>
      <c r="CCJ337" s="5165"/>
      <c r="CCK337" s="5165"/>
      <c r="CCL337" s="5165"/>
      <c r="CCM337" s="5214"/>
      <c r="CCN337" s="2483"/>
      <c r="CCO337" s="1943"/>
      <c r="CCP337" s="1944"/>
      <c r="CCQ337" s="4766"/>
      <c r="CCR337" s="5165"/>
      <c r="CCS337" s="5165"/>
      <c r="CCT337" s="5165"/>
      <c r="CCU337" s="5165"/>
      <c r="CCV337" s="5165"/>
      <c r="CCW337" s="5165"/>
      <c r="CCX337" s="5214"/>
      <c r="CCY337" s="2483"/>
      <c r="CCZ337" s="1943"/>
      <c r="CDA337" s="1944"/>
      <c r="CDB337" s="4766"/>
      <c r="CDC337" s="5165"/>
      <c r="CDD337" s="5165"/>
      <c r="CDE337" s="5165"/>
      <c r="CDF337" s="5165"/>
      <c r="CDG337" s="5165"/>
      <c r="CDH337" s="5165"/>
      <c r="CDI337" s="5214"/>
      <c r="CDJ337" s="2483"/>
      <c r="CDK337" s="1943"/>
      <c r="CDL337" s="1944"/>
      <c r="CDM337" s="4766"/>
      <c r="CDN337" s="5165"/>
      <c r="CDO337" s="5165"/>
      <c r="CDP337" s="5165"/>
      <c r="CDQ337" s="5165"/>
      <c r="CDR337" s="5165"/>
      <c r="CDS337" s="5165"/>
      <c r="CDT337" s="5214"/>
      <c r="CDU337" s="2483"/>
      <c r="CDV337" s="1943"/>
      <c r="CDW337" s="1944"/>
      <c r="CDX337" s="4766"/>
      <c r="CDY337" s="5165"/>
      <c r="CDZ337" s="5165"/>
      <c r="CEA337" s="5165"/>
      <c r="CEB337" s="5165"/>
      <c r="CEC337" s="5165"/>
      <c r="CED337" s="5165"/>
      <c r="CEE337" s="5214"/>
      <c r="CEF337" s="2483"/>
      <c r="CEG337" s="1943"/>
      <c r="CEH337" s="1944"/>
      <c r="CEI337" s="4766"/>
      <c r="CEJ337" s="5165"/>
      <c r="CEK337" s="5165"/>
      <c r="CEL337" s="5165"/>
      <c r="CEM337" s="5165"/>
      <c r="CEN337" s="5165"/>
      <c r="CEO337" s="5165"/>
      <c r="CEP337" s="5214"/>
      <c r="CEQ337" s="2483"/>
      <c r="CER337" s="1943"/>
      <c r="CES337" s="1944"/>
      <c r="CET337" s="4766"/>
      <c r="CEU337" s="5165"/>
      <c r="CEV337" s="5165"/>
      <c r="CEW337" s="5165"/>
      <c r="CEX337" s="5165"/>
      <c r="CEY337" s="5165"/>
      <c r="CEZ337" s="5165"/>
      <c r="CFA337" s="5214"/>
      <c r="CFB337" s="2483"/>
      <c r="CFC337" s="1943"/>
      <c r="CFD337" s="1944"/>
      <c r="CFE337" s="4766"/>
      <c r="CFF337" s="5165"/>
      <c r="CFG337" s="5165"/>
      <c r="CFH337" s="5165"/>
      <c r="CFI337" s="5165"/>
      <c r="CFJ337" s="5165"/>
      <c r="CFK337" s="5165"/>
      <c r="CFL337" s="5214"/>
      <c r="CFM337" s="2483"/>
      <c r="CFN337" s="1943"/>
      <c r="CFO337" s="1944"/>
      <c r="CFP337" s="4766"/>
      <c r="CFQ337" s="5165"/>
      <c r="CFR337" s="5165"/>
      <c r="CFS337" s="5165"/>
      <c r="CFT337" s="5165"/>
      <c r="CFU337" s="5165"/>
      <c r="CFV337" s="5165"/>
      <c r="CFW337" s="5214"/>
      <c r="CFX337" s="2483"/>
      <c r="CFY337" s="1943"/>
      <c r="CFZ337" s="1944"/>
      <c r="CGA337" s="4766"/>
      <c r="CGB337" s="5165"/>
      <c r="CGC337" s="5165"/>
      <c r="CGD337" s="5165"/>
      <c r="CGE337" s="5165"/>
      <c r="CGF337" s="5165"/>
      <c r="CGG337" s="5165"/>
      <c r="CGH337" s="5214"/>
      <c r="CGI337" s="2483"/>
      <c r="CGJ337" s="1943"/>
      <c r="CGK337" s="1944"/>
      <c r="CGL337" s="4766"/>
      <c r="CGM337" s="5165"/>
      <c r="CGN337" s="5165"/>
      <c r="CGO337" s="5165"/>
      <c r="CGP337" s="5165"/>
      <c r="CGQ337" s="5165"/>
      <c r="CGR337" s="5165"/>
      <c r="CGS337" s="5214"/>
      <c r="CGT337" s="2483"/>
      <c r="CGU337" s="1943"/>
      <c r="CGV337" s="1944"/>
      <c r="CGW337" s="4766"/>
      <c r="CGX337" s="5165"/>
      <c r="CGY337" s="5165"/>
      <c r="CGZ337" s="5165"/>
      <c r="CHA337" s="5165"/>
      <c r="CHB337" s="5165"/>
      <c r="CHC337" s="5165"/>
      <c r="CHD337" s="5214"/>
      <c r="CHE337" s="2483"/>
      <c r="CHF337" s="1943"/>
      <c r="CHG337" s="1944"/>
      <c r="CHH337" s="4766"/>
      <c r="CHI337" s="5165"/>
      <c r="CHJ337" s="5165"/>
      <c r="CHK337" s="5165"/>
      <c r="CHL337" s="5165"/>
      <c r="CHM337" s="5165"/>
      <c r="CHN337" s="5165"/>
      <c r="CHO337" s="5214"/>
      <c r="CHP337" s="2483"/>
      <c r="CHQ337" s="1943"/>
      <c r="CHR337" s="1944"/>
      <c r="CHS337" s="4766"/>
      <c r="CHT337" s="5165"/>
      <c r="CHU337" s="5165"/>
      <c r="CHV337" s="5165"/>
      <c r="CHW337" s="5165"/>
      <c r="CHX337" s="5165"/>
      <c r="CHY337" s="5165"/>
      <c r="CHZ337" s="5214"/>
      <c r="CIA337" s="2483"/>
      <c r="CIB337" s="1943"/>
      <c r="CIC337" s="1944"/>
      <c r="CID337" s="4766"/>
      <c r="CIE337" s="5165"/>
      <c r="CIF337" s="5165"/>
      <c r="CIG337" s="5165"/>
      <c r="CIH337" s="5165"/>
      <c r="CII337" s="5165"/>
      <c r="CIJ337" s="5165"/>
      <c r="CIK337" s="5214"/>
      <c r="CIL337" s="2483"/>
      <c r="CIM337" s="1943"/>
      <c r="CIN337" s="1944"/>
      <c r="CIO337" s="4766"/>
      <c r="CIP337" s="5165"/>
      <c r="CIQ337" s="5165"/>
      <c r="CIR337" s="5165"/>
      <c r="CIS337" s="5165"/>
      <c r="CIT337" s="5165"/>
      <c r="CIU337" s="5165"/>
      <c r="CIV337" s="5214"/>
      <c r="CIW337" s="2483"/>
      <c r="CIX337" s="1943"/>
      <c r="CIY337" s="1944"/>
      <c r="CIZ337" s="4766"/>
      <c r="CJA337" s="5165"/>
      <c r="CJB337" s="5165"/>
      <c r="CJC337" s="5165"/>
      <c r="CJD337" s="5165"/>
      <c r="CJE337" s="5165"/>
      <c r="CJF337" s="5165"/>
      <c r="CJG337" s="5214"/>
      <c r="CJH337" s="2483"/>
      <c r="CJI337" s="1943"/>
      <c r="CJJ337" s="1944"/>
      <c r="CJK337" s="4766"/>
      <c r="CJL337" s="5165"/>
      <c r="CJM337" s="5165"/>
      <c r="CJN337" s="5165"/>
      <c r="CJO337" s="5165"/>
      <c r="CJP337" s="5165"/>
      <c r="CJQ337" s="5165"/>
      <c r="CJR337" s="5214"/>
      <c r="CJS337" s="2483"/>
      <c r="CJT337" s="1943"/>
      <c r="CJU337" s="1944"/>
      <c r="CJV337" s="4766"/>
      <c r="CJW337" s="5165"/>
      <c r="CJX337" s="5165"/>
      <c r="CJY337" s="5165"/>
      <c r="CJZ337" s="5165"/>
      <c r="CKA337" s="5165"/>
      <c r="CKB337" s="5165"/>
      <c r="CKC337" s="5214"/>
      <c r="CKD337" s="2483"/>
      <c r="CKE337" s="1943"/>
      <c r="CKF337" s="1944"/>
      <c r="CKG337" s="4766"/>
      <c r="CKH337" s="5165"/>
      <c r="CKI337" s="5165"/>
      <c r="CKJ337" s="5165"/>
      <c r="CKK337" s="5165"/>
      <c r="CKL337" s="5165"/>
      <c r="CKM337" s="5165"/>
      <c r="CKN337" s="5214"/>
      <c r="CKO337" s="2483"/>
      <c r="CKP337" s="1943"/>
      <c r="CKQ337" s="1944"/>
      <c r="CKR337" s="4766"/>
      <c r="CKS337" s="5165"/>
      <c r="CKT337" s="5165"/>
      <c r="CKU337" s="5165"/>
      <c r="CKV337" s="5165"/>
      <c r="CKW337" s="5165"/>
      <c r="CKX337" s="5165"/>
      <c r="CKY337" s="5214"/>
      <c r="CKZ337" s="2483"/>
      <c r="CLA337" s="1943"/>
      <c r="CLB337" s="1944"/>
      <c r="CLC337" s="4766"/>
      <c r="CLD337" s="5165"/>
      <c r="CLE337" s="5165"/>
      <c r="CLF337" s="5165"/>
      <c r="CLG337" s="5165"/>
      <c r="CLH337" s="5165"/>
      <c r="CLI337" s="5165"/>
      <c r="CLJ337" s="5214"/>
      <c r="CLK337" s="2483"/>
      <c r="CLL337" s="1943"/>
      <c r="CLM337" s="1944"/>
      <c r="CLN337" s="4766"/>
      <c r="CLO337" s="5165"/>
      <c r="CLP337" s="5165"/>
      <c r="CLQ337" s="5165"/>
      <c r="CLR337" s="5165"/>
      <c r="CLS337" s="5165"/>
      <c r="CLT337" s="5165"/>
      <c r="CLU337" s="5214"/>
      <c r="CLV337" s="2483"/>
      <c r="CLW337" s="1943"/>
      <c r="CLX337" s="1944"/>
      <c r="CLY337" s="4766"/>
      <c r="CLZ337" s="5165"/>
      <c r="CMA337" s="5165"/>
      <c r="CMB337" s="5165"/>
      <c r="CMC337" s="5165"/>
      <c r="CMD337" s="5165"/>
      <c r="CME337" s="5165"/>
      <c r="CMF337" s="5214"/>
      <c r="CMG337" s="2483"/>
      <c r="CMH337" s="1943"/>
      <c r="CMI337" s="1944"/>
      <c r="CMJ337" s="4766"/>
      <c r="CMK337" s="5165"/>
      <c r="CML337" s="5165"/>
      <c r="CMM337" s="5165"/>
      <c r="CMN337" s="5165"/>
      <c r="CMO337" s="5165"/>
      <c r="CMP337" s="5165"/>
      <c r="CMQ337" s="5214"/>
      <c r="CMR337" s="2483"/>
      <c r="CMS337" s="1943"/>
      <c r="CMT337" s="1944"/>
      <c r="CMU337" s="4766"/>
      <c r="CMV337" s="5165"/>
      <c r="CMW337" s="5165"/>
      <c r="CMX337" s="5165"/>
      <c r="CMY337" s="5165"/>
      <c r="CMZ337" s="5165"/>
      <c r="CNA337" s="5165"/>
      <c r="CNB337" s="5214"/>
      <c r="CNC337" s="2483"/>
      <c r="CND337" s="1943"/>
      <c r="CNE337" s="1944"/>
      <c r="CNF337" s="4766"/>
      <c r="CNG337" s="5165"/>
      <c r="CNH337" s="5165"/>
      <c r="CNI337" s="5165"/>
      <c r="CNJ337" s="5165"/>
      <c r="CNK337" s="5165"/>
      <c r="CNL337" s="5165"/>
      <c r="CNM337" s="5214"/>
      <c r="CNN337" s="2483"/>
      <c r="CNO337" s="1943"/>
      <c r="CNP337" s="1944"/>
      <c r="CNQ337" s="4766"/>
      <c r="CNR337" s="5165"/>
      <c r="CNS337" s="5165"/>
      <c r="CNT337" s="5165"/>
      <c r="CNU337" s="5165"/>
      <c r="CNV337" s="5165"/>
      <c r="CNW337" s="5165"/>
      <c r="CNX337" s="5214"/>
      <c r="CNY337" s="2483"/>
      <c r="CNZ337" s="1943"/>
      <c r="COA337" s="1944"/>
      <c r="COB337" s="4766"/>
      <c r="COC337" s="5165"/>
      <c r="COD337" s="5165"/>
      <c r="COE337" s="5165"/>
      <c r="COF337" s="5165"/>
      <c r="COG337" s="5165"/>
      <c r="COH337" s="5165"/>
      <c r="COI337" s="5214"/>
      <c r="COJ337" s="2483"/>
      <c r="COK337" s="1943"/>
      <c r="COL337" s="1944"/>
      <c r="COM337" s="4766"/>
      <c r="CON337" s="5165"/>
      <c r="COO337" s="5165"/>
      <c r="COP337" s="5165"/>
      <c r="COQ337" s="5165"/>
      <c r="COR337" s="5165"/>
      <c r="COS337" s="5165"/>
      <c r="COT337" s="5214"/>
      <c r="COU337" s="2483"/>
      <c r="COV337" s="1943"/>
      <c r="COW337" s="1944"/>
      <c r="COX337" s="4766"/>
      <c r="COY337" s="5165"/>
      <c r="COZ337" s="5165"/>
      <c r="CPA337" s="5165"/>
      <c r="CPB337" s="5165"/>
      <c r="CPC337" s="5165"/>
      <c r="CPD337" s="5165"/>
      <c r="CPE337" s="5214"/>
      <c r="CPF337" s="2483"/>
      <c r="CPG337" s="1943"/>
      <c r="CPH337" s="1944"/>
      <c r="CPI337" s="4766"/>
      <c r="CPJ337" s="5165"/>
      <c r="CPK337" s="5165"/>
      <c r="CPL337" s="5165"/>
      <c r="CPM337" s="5165"/>
      <c r="CPN337" s="5165"/>
      <c r="CPO337" s="5165"/>
      <c r="CPP337" s="5214"/>
      <c r="CPQ337" s="2483"/>
      <c r="CPR337" s="1943"/>
      <c r="CPS337" s="1944"/>
      <c r="CPT337" s="4766"/>
      <c r="CPU337" s="5165"/>
      <c r="CPV337" s="5165"/>
      <c r="CPW337" s="5165"/>
      <c r="CPX337" s="5165"/>
      <c r="CPY337" s="5165"/>
      <c r="CPZ337" s="5165"/>
      <c r="CQA337" s="5214"/>
      <c r="CQB337" s="2483"/>
      <c r="CQC337" s="1943"/>
      <c r="CQD337" s="1944"/>
      <c r="CQE337" s="4766"/>
      <c r="CQF337" s="5165"/>
      <c r="CQG337" s="5165"/>
      <c r="CQH337" s="5165"/>
      <c r="CQI337" s="5165"/>
      <c r="CQJ337" s="5165"/>
      <c r="CQK337" s="5165"/>
      <c r="CQL337" s="5214"/>
      <c r="CQM337" s="2483"/>
      <c r="CQN337" s="1943"/>
      <c r="CQO337" s="1944"/>
      <c r="CQP337" s="4766"/>
      <c r="CQQ337" s="5165"/>
      <c r="CQR337" s="5165"/>
      <c r="CQS337" s="5165"/>
      <c r="CQT337" s="5165"/>
      <c r="CQU337" s="5165"/>
      <c r="CQV337" s="5165"/>
      <c r="CQW337" s="5214"/>
      <c r="CQX337" s="2483"/>
      <c r="CQY337" s="1943"/>
      <c r="CQZ337" s="1944"/>
      <c r="CRA337" s="4766"/>
      <c r="CRB337" s="5165"/>
      <c r="CRC337" s="5165"/>
      <c r="CRD337" s="5165"/>
      <c r="CRE337" s="5165"/>
      <c r="CRF337" s="5165"/>
      <c r="CRG337" s="5165"/>
      <c r="CRH337" s="5214"/>
      <c r="CRI337" s="2483"/>
      <c r="CRJ337" s="1943"/>
      <c r="CRK337" s="1944"/>
      <c r="CRL337" s="4766"/>
      <c r="CRM337" s="5165"/>
      <c r="CRN337" s="5165"/>
      <c r="CRO337" s="5165"/>
      <c r="CRP337" s="5165"/>
      <c r="CRQ337" s="5165"/>
      <c r="CRR337" s="5165"/>
      <c r="CRS337" s="5214"/>
      <c r="CRT337" s="2483"/>
      <c r="CRU337" s="1943"/>
      <c r="CRV337" s="1944"/>
      <c r="CRW337" s="4766"/>
      <c r="CRX337" s="5165"/>
      <c r="CRY337" s="5165"/>
      <c r="CRZ337" s="5165"/>
      <c r="CSA337" s="5165"/>
      <c r="CSB337" s="5165"/>
      <c r="CSC337" s="5165"/>
      <c r="CSD337" s="5214"/>
      <c r="CSE337" s="2483"/>
      <c r="CSF337" s="1943"/>
      <c r="CSG337" s="1944"/>
      <c r="CSH337" s="4766"/>
      <c r="CSI337" s="5165"/>
      <c r="CSJ337" s="5165"/>
      <c r="CSK337" s="5165"/>
      <c r="CSL337" s="5165"/>
      <c r="CSM337" s="5165"/>
      <c r="CSN337" s="5165"/>
      <c r="CSO337" s="5214"/>
      <c r="CSP337" s="2483"/>
      <c r="CSQ337" s="1943"/>
      <c r="CSR337" s="1944"/>
      <c r="CSS337" s="4766"/>
      <c r="CST337" s="5165"/>
      <c r="CSU337" s="5165"/>
      <c r="CSV337" s="5165"/>
      <c r="CSW337" s="5165"/>
      <c r="CSX337" s="5165"/>
      <c r="CSY337" s="5165"/>
      <c r="CSZ337" s="5214"/>
      <c r="CTA337" s="2483"/>
      <c r="CTB337" s="1943"/>
      <c r="CTC337" s="1944"/>
      <c r="CTD337" s="4766"/>
      <c r="CTE337" s="5165"/>
      <c r="CTF337" s="5165"/>
      <c r="CTG337" s="5165"/>
      <c r="CTH337" s="5165"/>
      <c r="CTI337" s="5165"/>
      <c r="CTJ337" s="5165"/>
      <c r="CTK337" s="5214"/>
      <c r="CTL337" s="2483"/>
      <c r="CTM337" s="1943"/>
      <c r="CTN337" s="1944"/>
      <c r="CTO337" s="4766"/>
      <c r="CTP337" s="5165"/>
      <c r="CTQ337" s="5165"/>
      <c r="CTR337" s="5165"/>
      <c r="CTS337" s="5165"/>
      <c r="CTT337" s="5165"/>
      <c r="CTU337" s="5165"/>
      <c r="CTV337" s="5214"/>
      <c r="CTW337" s="2483"/>
      <c r="CTX337" s="1943"/>
      <c r="CTY337" s="1944"/>
      <c r="CTZ337" s="4766"/>
      <c r="CUA337" s="5165"/>
      <c r="CUB337" s="5165"/>
      <c r="CUC337" s="5165"/>
      <c r="CUD337" s="5165"/>
      <c r="CUE337" s="5165"/>
      <c r="CUF337" s="5165"/>
      <c r="CUG337" s="5214"/>
      <c r="CUH337" s="2483"/>
      <c r="CUI337" s="1943"/>
      <c r="CUJ337" s="1944"/>
      <c r="CUK337" s="4766"/>
      <c r="CUL337" s="5165"/>
      <c r="CUM337" s="5165"/>
      <c r="CUN337" s="5165"/>
      <c r="CUO337" s="5165"/>
      <c r="CUP337" s="5165"/>
      <c r="CUQ337" s="5165"/>
      <c r="CUR337" s="5214"/>
      <c r="CUS337" s="2483"/>
      <c r="CUT337" s="1943"/>
      <c r="CUU337" s="1944"/>
      <c r="CUV337" s="4766"/>
      <c r="CUW337" s="5165"/>
      <c r="CUX337" s="5165"/>
      <c r="CUY337" s="5165"/>
      <c r="CUZ337" s="5165"/>
      <c r="CVA337" s="5165"/>
      <c r="CVB337" s="5165"/>
      <c r="CVC337" s="5214"/>
      <c r="CVD337" s="2483"/>
      <c r="CVE337" s="1943"/>
      <c r="CVF337" s="1944"/>
      <c r="CVG337" s="4766"/>
      <c r="CVH337" s="5165"/>
      <c r="CVI337" s="5165"/>
      <c r="CVJ337" s="5165"/>
      <c r="CVK337" s="5165"/>
      <c r="CVL337" s="5165"/>
      <c r="CVM337" s="5165"/>
      <c r="CVN337" s="5214"/>
      <c r="CVO337" s="2483"/>
      <c r="CVP337" s="1943"/>
      <c r="CVQ337" s="1944"/>
      <c r="CVR337" s="4766"/>
      <c r="CVS337" s="5165"/>
      <c r="CVT337" s="5165"/>
      <c r="CVU337" s="5165"/>
      <c r="CVV337" s="5165"/>
      <c r="CVW337" s="5165"/>
      <c r="CVX337" s="5165"/>
      <c r="CVY337" s="5214"/>
      <c r="CVZ337" s="2483"/>
      <c r="CWA337" s="1943"/>
      <c r="CWB337" s="1944"/>
      <c r="CWC337" s="4766"/>
      <c r="CWD337" s="5165"/>
      <c r="CWE337" s="5165"/>
      <c r="CWF337" s="5165"/>
      <c r="CWG337" s="5165"/>
      <c r="CWH337" s="5165"/>
      <c r="CWI337" s="5165"/>
      <c r="CWJ337" s="5214"/>
      <c r="CWK337" s="2483"/>
      <c r="CWL337" s="1943"/>
      <c r="CWM337" s="1944"/>
      <c r="CWN337" s="4766"/>
      <c r="CWO337" s="5165"/>
      <c r="CWP337" s="5165"/>
      <c r="CWQ337" s="5165"/>
      <c r="CWR337" s="5165"/>
      <c r="CWS337" s="5165"/>
      <c r="CWT337" s="5165"/>
      <c r="CWU337" s="5214"/>
      <c r="CWV337" s="2483"/>
      <c r="CWW337" s="1943"/>
      <c r="CWX337" s="1944"/>
      <c r="CWY337" s="4766"/>
      <c r="CWZ337" s="5165"/>
      <c r="CXA337" s="5165"/>
      <c r="CXB337" s="5165"/>
      <c r="CXC337" s="5165"/>
      <c r="CXD337" s="5165"/>
      <c r="CXE337" s="5165"/>
      <c r="CXF337" s="5214"/>
      <c r="CXG337" s="2483"/>
      <c r="CXH337" s="1943"/>
      <c r="CXI337" s="1944"/>
      <c r="CXJ337" s="4766"/>
      <c r="CXK337" s="5165"/>
      <c r="CXL337" s="5165"/>
      <c r="CXM337" s="5165"/>
      <c r="CXN337" s="5165"/>
      <c r="CXO337" s="5165"/>
      <c r="CXP337" s="5165"/>
      <c r="CXQ337" s="5214"/>
      <c r="CXR337" s="2483"/>
      <c r="CXS337" s="1943"/>
      <c r="CXT337" s="1944"/>
      <c r="CXU337" s="4766"/>
      <c r="CXV337" s="5165"/>
      <c r="CXW337" s="5165"/>
      <c r="CXX337" s="5165"/>
      <c r="CXY337" s="5165"/>
      <c r="CXZ337" s="5165"/>
      <c r="CYA337" s="5165"/>
      <c r="CYB337" s="5214"/>
      <c r="CYC337" s="2483"/>
      <c r="CYD337" s="1943"/>
      <c r="CYE337" s="1944"/>
      <c r="CYF337" s="4766"/>
      <c r="CYG337" s="5165"/>
      <c r="CYH337" s="5165"/>
      <c r="CYI337" s="5165"/>
      <c r="CYJ337" s="5165"/>
      <c r="CYK337" s="5165"/>
      <c r="CYL337" s="5165"/>
      <c r="CYM337" s="5214"/>
      <c r="CYN337" s="2483"/>
      <c r="CYO337" s="1943"/>
      <c r="CYP337" s="1944"/>
      <c r="CYQ337" s="4766"/>
      <c r="CYR337" s="5165"/>
      <c r="CYS337" s="5165"/>
      <c r="CYT337" s="5165"/>
      <c r="CYU337" s="5165"/>
      <c r="CYV337" s="5165"/>
      <c r="CYW337" s="5165"/>
      <c r="CYX337" s="5214"/>
      <c r="CYY337" s="2483"/>
      <c r="CYZ337" s="1943"/>
      <c r="CZA337" s="1944"/>
      <c r="CZB337" s="4766"/>
      <c r="CZC337" s="5165"/>
      <c r="CZD337" s="5165"/>
      <c r="CZE337" s="5165"/>
      <c r="CZF337" s="5165"/>
      <c r="CZG337" s="5165"/>
      <c r="CZH337" s="5165"/>
      <c r="CZI337" s="5214"/>
      <c r="CZJ337" s="2483"/>
      <c r="CZK337" s="1943"/>
      <c r="CZL337" s="1944"/>
      <c r="CZM337" s="4766"/>
      <c r="CZN337" s="5165"/>
      <c r="CZO337" s="5165"/>
      <c r="CZP337" s="5165"/>
      <c r="CZQ337" s="5165"/>
      <c r="CZR337" s="5165"/>
      <c r="CZS337" s="5165"/>
      <c r="CZT337" s="5214"/>
      <c r="CZU337" s="2483"/>
      <c r="CZV337" s="1943"/>
      <c r="CZW337" s="1944"/>
      <c r="CZX337" s="4766"/>
      <c r="CZY337" s="5165"/>
      <c r="CZZ337" s="5165"/>
      <c r="DAA337" s="5165"/>
      <c r="DAB337" s="5165"/>
      <c r="DAC337" s="5165"/>
      <c r="DAD337" s="5165"/>
      <c r="DAE337" s="5214"/>
      <c r="DAF337" s="2483"/>
      <c r="DAG337" s="1943"/>
      <c r="DAH337" s="1944"/>
      <c r="DAI337" s="4766"/>
      <c r="DAJ337" s="5165"/>
      <c r="DAK337" s="5165"/>
      <c r="DAL337" s="5165"/>
      <c r="DAM337" s="5165"/>
      <c r="DAN337" s="5165"/>
      <c r="DAO337" s="5165"/>
      <c r="DAP337" s="5214"/>
      <c r="DAQ337" s="2483"/>
      <c r="DAR337" s="1943"/>
      <c r="DAS337" s="1944"/>
      <c r="DAT337" s="4766"/>
      <c r="DAU337" s="5165"/>
      <c r="DAV337" s="5165"/>
      <c r="DAW337" s="5165"/>
      <c r="DAX337" s="5165"/>
      <c r="DAY337" s="5165"/>
      <c r="DAZ337" s="5165"/>
      <c r="DBA337" s="5214"/>
      <c r="DBB337" s="2483"/>
      <c r="DBC337" s="1943"/>
      <c r="DBD337" s="1944"/>
      <c r="DBE337" s="4766"/>
      <c r="DBF337" s="5165"/>
      <c r="DBG337" s="5165"/>
      <c r="DBH337" s="5165"/>
      <c r="DBI337" s="5165"/>
      <c r="DBJ337" s="5165"/>
      <c r="DBK337" s="5165"/>
      <c r="DBL337" s="5214"/>
      <c r="DBM337" s="2483"/>
      <c r="DBN337" s="1943"/>
      <c r="DBO337" s="1944"/>
      <c r="DBP337" s="4766"/>
      <c r="DBQ337" s="5165"/>
      <c r="DBR337" s="5165"/>
      <c r="DBS337" s="5165"/>
      <c r="DBT337" s="5165"/>
      <c r="DBU337" s="5165"/>
      <c r="DBV337" s="5165"/>
      <c r="DBW337" s="5214"/>
      <c r="DBX337" s="2483"/>
      <c r="DBY337" s="1943"/>
      <c r="DBZ337" s="1944"/>
      <c r="DCA337" s="4766"/>
      <c r="DCB337" s="5165"/>
      <c r="DCC337" s="5165"/>
      <c r="DCD337" s="5165"/>
      <c r="DCE337" s="5165"/>
      <c r="DCF337" s="5165"/>
      <c r="DCG337" s="5165"/>
      <c r="DCH337" s="5214"/>
      <c r="DCI337" s="2483"/>
      <c r="DCJ337" s="1943"/>
      <c r="DCK337" s="1944"/>
      <c r="DCL337" s="4766"/>
      <c r="DCM337" s="5165"/>
      <c r="DCN337" s="5165"/>
      <c r="DCO337" s="5165"/>
      <c r="DCP337" s="5165"/>
      <c r="DCQ337" s="5165"/>
      <c r="DCR337" s="5165"/>
      <c r="DCS337" s="5214"/>
      <c r="DCT337" s="2483"/>
      <c r="DCU337" s="1943"/>
      <c r="DCV337" s="1944"/>
      <c r="DCW337" s="4766"/>
      <c r="DCX337" s="5165"/>
      <c r="DCY337" s="5165"/>
      <c r="DCZ337" s="5165"/>
      <c r="DDA337" s="5165"/>
      <c r="DDB337" s="5165"/>
      <c r="DDC337" s="5165"/>
      <c r="DDD337" s="5214"/>
      <c r="DDE337" s="2483"/>
      <c r="DDF337" s="1943"/>
      <c r="DDG337" s="1944"/>
      <c r="DDH337" s="4766"/>
      <c r="DDI337" s="5165"/>
      <c r="DDJ337" s="5165"/>
      <c r="DDK337" s="5165"/>
      <c r="DDL337" s="5165"/>
      <c r="DDM337" s="5165"/>
      <c r="DDN337" s="5165"/>
      <c r="DDO337" s="5214"/>
      <c r="DDP337" s="2483"/>
      <c r="DDQ337" s="1943"/>
      <c r="DDR337" s="1944"/>
      <c r="DDS337" s="4766"/>
      <c r="DDT337" s="5165"/>
      <c r="DDU337" s="5165"/>
      <c r="DDV337" s="5165"/>
      <c r="DDW337" s="5165"/>
      <c r="DDX337" s="5165"/>
      <c r="DDY337" s="5165"/>
      <c r="DDZ337" s="5214"/>
      <c r="DEA337" s="2483"/>
      <c r="DEB337" s="1943"/>
      <c r="DEC337" s="1944"/>
      <c r="DED337" s="4766"/>
      <c r="DEE337" s="5165"/>
      <c r="DEF337" s="5165"/>
      <c r="DEG337" s="5165"/>
      <c r="DEH337" s="5165"/>
      <c r="DEI337" s="5165"/>
      <c r="DEJ337" s="5165"/>
      <c r="DEK337" s="5214"/>
      <c r="DEL337" s="2483"/>
      <c r="DEM337" s="1943"/>
      <c r="DEN337" s="1944"/>
      <c r="DEO337" s="4766"/>
      <c r="DEP337" s="5165"/>
      <c r="DEQ337" s="5165"/>
      <c r="DER337" s="5165"/>
      <c r="DES337" s="5165"/>
      <c r="DET337" s="5165"/>
      <c r="DEU337" s="5165"/>
      <c r="DEV337" s="5214"/>
      <c r="DEW337" s="2483"/>
      <c r="DEX337" s="1943"/>
      <c r="DEY337" s="1944"/>
      <c r="DEZ337" s="4766"/>
      <c r="DFA337" s="5165"/>
      <c r="DFB337" s="5165"/>
      <c r="DFC337" s="5165"/>
      <c r="DFD337" s="5165"/>
      <c r="DFE337" s="5165"/>
      <c r="DFF337" s="5165"/>
      <c r="DFG337" s="5214"/>
      <c r="DFH337" s="2483"/>
      <c r="DFI337" s="1943"/>
      <c r="DFJ337" s="1944"/>
      <c r="DFK337" s="4766"/>
      <c r="DFL337" s="5165"/>
      <c r="DFM337" s="5165"/>
      <c r="DFN337" s="5165"/>
      <c r="DFO337" s="5165"/>
      <c r="DFP337" s="5165"/>
      <c r="DFQ337" s="5165"/>
      <c r="DFR337" s="5214"/>
      <c r="DFS337" s="2483"/>
      <c r="DFT337" s="1943"/>
      <c r="DFU337" s="1944"/>
      <c r="DFV337" s="4766"/>
      <c r="DFW337" s="5165"/>
      <c r="DFX337" s="5165"/>
      <c r="DFY337" s="5165"/>
      <c r="DFZ337" s="5165"/>
      <c r="DGA337" s="5165"/>
      <c r="DGB337" s="5165"/>
      <c r="DGC337" s="5214"/>
      <c r="DGD337" s="2483"/>
      <c r="DGE337" s="1943"/>
      <c r="DGF337" s="1944"/>
      <c r="DGG337" s="4766"/>
      <c r="DGH337" s="5165"/>
      <c r="DGI337" s="5165"/>
      <c r="DGJ337" s="5165"/>
      <c r="DGK337" s="5165"/>
      <c r="DGL337" s="5165"/>
      <c r="DGM337" s="5165"/>
      <c r="DGN337" s="5214"/>
      <c r="DGO337" s="2483"/>
      <c r="DGP337" s="1943"/>
      <c r="DGQ337" s="1944"/>
      <c r="DGR337" s="4766"/>
      <c r="DGS337" s="5165"/>
      <c r="DGT337" s="5165"/>
      <c r="DGU337" s="5165"/>
      <c r="DGV337" s="5165"/>
      <c r="DGW337" s="5165"/>
      <c r="DGX337" s="5165"/>
      <c r="DGY337" s="5214"/>
      <c r="DGZ337" s="2483"/>
      <c r="DHA337" s="1943"/>
      <c r="DHB337" s="1944"/>
      <c r="DHC337" s="4766"/>
      <c r="DHD337" s="5165"/>
      <c r="DHE337" s="5165"/>
      <c r="DHF337" s="5165"/>
      <c r="DHG337" s="5165"/>
      <c r="DHH337" s="5165"/>
      <c r="DHI337" s="5165"/>
      <c r="DHJ337" s="5214"/>
      <c r="DHK337" s="2483"/>
      <c r="DHL337" s="1943"/>
      <c r="DHM337" s="1944"/>
      <c r="DHN337" s="4766"/>
      <c r="DHO337" s="5165"/>
      <c r="DHP337" s="5165"/>
      <c r="DHQ337" s="5165"/>
      <c r="DHR337" s="5165"/>
      <c r="DHS337" s="5165"/>
      <c r="DHT337" s="5165"/>
      <c r="DHU337" s="5214"/>
      <c r="DHV337" s="2483"/>
      <c r="DHW337" s="1943"/>
      <c r="DHX337" s="1944"/>
      <c r="DHY337" s="4766"/>
      <c r="DHZ337" s="5165"/>
      <c r="DIA337" s="5165"/>
      <c r="DIB337" s="5165"/>
      <c r="DIC337" s="5165"/>
      <c r="DID337" s="5165"/>
      <c r="DIE337" s="5165"/>
      <c r="DIF337" s="5214"/>
      <c r="DIG337" s="2483"/>
      <c r="DIH337" s="1943"/>
      <c r="DII337" s="1944"/>
      <c r="DIJ337" s="4766"/>
      <c r="DIK337" s="5165"/>
      <c r="DIL337" s="5165"/>
      <c r="DIM337" s="5165"/>
      <c r="DIN337" s="5165"/>
      <c r="DIO337" s="5165"/>
      <c r="DIP337" s="5165"/>
      <c r="DIQ337" s="5214"/>
      <c r="DIR337" s="2483"/>
      <c r="DIS337" s="1943"/>
      <c r="DIT337" s="1944"/>
      <c r="DIU337" s="4766"/>
      <c r="DIV337" s="5165"/>
      <c r="DIW337" s="5165"/>
      <c r="DIX337" s="5165"/>
      <c r="DIY337" s="5165"/>
      <c r="DIZ337" s="5165"/>
      <c r="DJA337" s="5165"/>
      <c r="DJB337" s="5214"/>
      <c r="DJC337" s="2483"/>
      <c r="DJD337" s="1943"/>
      <c r="DJE337" s="1944"/>
      <c r="DJF337" s="4766"/>
      <c r="DJG337" s="5165"/>
      <c r="DJH337" s="5165"/>
      <c r="DJI337" s="5165"/>
      <c r="DJJ337" s="5165"/>
      <c r="DJK337" s="5165"/>
      <c r="DJL337" s="5165"/>
      <c r="DJM337" s="5214"/>
      <c r="DJN337" s="2483"/>
      <c r="DJO337" s="1943"/>
      <c r="DJP337" s="1944"/>
      <c r="DJQ337" s="4766"/>
      <c r="DJR337" s="5165"/>
      <c r="DJS337" s="5165"/>
      <c r="DJT337" s="5165"/>
      <c r="DJU337" s="5165"/>
      <c r="DJV337" s="5165"/>
      <c r="DJW337" s="5165"/>
      <c r="DJX337" s="5214"/>
      <c r="DJY337" s="2483"/>
      <c r="DJZ337" s="1943"/>
      <c r="DKA337" s="1944"/>
      <c r="DKB337" s="4766"/>
      <c r="DKC337" s="5165"/>
      <c r="DKD337" s="5165"/>
      <c r="DKE337" s="5165"/>
      <c r="DKF337" s="5165"/>
      <c r="DKG337" s="5165"/>
      <c r="DKH337" s="5165"/>
      <c r="DKI337" s="5214"/>
      <c r="DKJ337" s="2483"/>
      <c r="DKK337" s="1943"/>
      <c r="DKL337" s="1944"/>
      <c r="DKM337" s="4766"/>
      <c r="DKN337" s="5165"/>
      <c r="DKO337" s="5165"/>
      <c r="DKP337" s="5165"/>
      <c r="DKQ337" s="5165"/>
      <c r="DKR337" s="5165"/>
      <c r="DKS337" s="5165"/>
      <c r="DKT337" s="5214"/>
      <c r="DKU337" s="2483"/>
      <c r="DKV337" s="1943"/>
      <c r="DKW337" s="1944"/>
      <c r="DKX337" s="4766"/>
      <c r="DKY337" s="5165"/>
      <c r="DKZ337" s="5165"/>
      <c r="DLA337" s="5165"/>
      <c r="DLB337" s="5165"/>
      <c r="DLC337" s="5165"/>
      <c r="DLD337" s="5165"/>
      <c r="DLE337" s="5214"/>
      <c r="DLF337" s="2483"/>
      <c r="DLG337" s="1943"/>
      <c r="DLH337" s="1944"/>
      <c r="DLI337" s="4766"/>
      <c r="DLJ337" s="5165"/>
      <c r="DLK337" s="5165"/>
      <c r="DLL337" s="5165"/>
      <c r="DLM337" s="5165"/>
      <c r="DLN337" s="5165"/>
      <c r="DLO337" s="5165"/>
      <c r="DLP337" s="5214"/>
      <c r="DLQ337" s="2483"/>
      <c r="DLR337" s="1943"/>
      <c r="DLS337" s="1944"/>
      <c r="DLT337" s="4766"/>
      <c r="DLU337" s="5165"/>
      <c r="DLV337" s="5165"/>
      <c r="DLW337" s="5165"/>
      <c r="DLX337" s="5165"/>
      <c r="DLY337" s="5165"/>
      <c r="DLZ337" s="5165"/>
      <c r="DMA337" s="5214"/>
      <c r="DMB337" s="2483"/>
      <c r="DMC337" s="1943"/>
      <c r="DMD337" s="1944"/>
      <c r="DME337" s="4766"/>
      <c r="DMF337" s="5165"/>
      <c r="DMG337" s="5165"/>
      <c r="DMH337" s="5165"/>
      <c r="DMI337" s="5165"/>
      <c r="DMJ337" s="5165"/>
      <c r="DMK337" s="5165"/>
      <c r="DML337" s="5214"/>
      <c r="DMM337" s="2483"/>
      <c r="DMN337" s="1943"/>
      <c r="DMO337" s="1944"/>
      <c r="DMP337" s="4766"/>
      <c r="DMQ337" s="5165"/>
      <c r="DMR337" s="5165"/>
      <c r="DMS337" s="5165"/>
      <c r="DMT337" s="5165"/>
      <c r="DMU337" s="5165"/>
      <c r="DMV337" s="5165"/>
      <c r="DMW337" s="5214"/>
      <c r="DMX337" s="2483"/>
      <c r="DMY337" s="1943"/>
      <c r="DMZ337" s="1944"/>
      <c r="DNA337" s="4766"/>
      <c r="DNB337" s="5165"/>
      <c r="DNC337" s="5165"/>
      <c r="DND337" s="5165"/>
      <c r="DNE337" s="5165"/>
      <c r="DNF337" s="5165"/>
      <c r="DNG337" s="5165"/>
      <c r="DNH337" s="5214"/>
      <c r="DNI337" s="2483"/>
      <c r="DNJ337" s="1943"/>
      <c r="DNK337" s="1944"/>
      <c r="DNL337" s="4766"/>
      <c r="DNM337" s="5165"/>
      <c r="DNN337" s="5165"/>
      <c r="DNO337" s="5165"/>
      <c r="DNP337" s="5165"/>
      <c r="DNQ337" s="5165"/>
      <c r="DNR337" s="5165"/>
      <c r="DNS337" s="5214"/>
      <c r="DNT337" s="2483"/>
      <c r="DNU337" s="1943"/>
      <c r="DNV337" s="1944"/>
      <c r="DNW337" s="4766"/>
      <c r="DNX337" s="5165"/>
      <c r="DNY337" s="5165"/>
      <c r="DNZ337" s="5165"/>
      <c r="DOA337" s="5165"/>
      <c r="DOB337" s="5165"/>
      <c r="DOC337" s="5165"/>
      <c r="DOD337" s="5214"/>
      <c r="DOE337" s="2483"/>
      <c r="DOF337" s="1943"/>
      <c r="DOG337" s="1944"/>
      <c r="DOH337" s="4766"/>
      <c r="DOI337" s="5165"/>
      <c r="DOJ337" s="5165"/>
      <c r="DOK337" s="5165"/>
      <c r="DOL337" s="5165"/>
      <c r="DOM337" s="5165"/>
      <c r="DON337" s="5165"/>
      <c r="DOO337" s="5214"/>
      <c r="DOP337" s="2483"/>
      <c r="DOQ337" s="1943"/>
      <c r="DOR337" s="1944"/>
      <c r="DOS337" s="4766"/>
      <c r="DOT337" s="5165"/>
      <c r="DOU337" s="5165"/>
      <c r="DOV337" s="5165"/>
      <c r="DOW337" s="5165"/>
      <c r="DOX337" s="5165"/>
      <c r="DOY337" s="5165"/>
      <c r="DOZ337" s="5214"/>
      <c r="DPA337" s="2483"/>
      <c r="DPB337" s="1943"/>
      <c r="DPC337" s="1944"/>
      <c r="DPD337" s="4766"/>
      <c r="DPE337" s="5165"/>
      <c r="DPF337" s="5165"/>
      <c r="DPG337" s="5165"/>
      <c r="DPH337" s="5165"/>
      <c r="DPI337" s="5165"/>
      <c r="DPJ337" s="5165"/>
      <c r="DPK337" s="5214"/>
      <c r="DPL337" s="2483"/>
      <c r="DPM337" s="1943"/>
      <c r="DPN337" s="1944"/>
      <c r="DPO337" s="4766"/>
      <c r="DPP337" s="5165"/>
      <c r="DPQ337" s="5165"/>
      <c r="DPR337" s="5165"/>
      <c r="DPS337" s="5165"/>
      <c r="DPT337" s="5165"/>
      <c r="DPU337" s="5165"/>
      <c r="DPV337" s="5214"/>
      <c r="DPW337" s="2483"/>
      <c r="DPX337" s="1943"/>
      <c r="DPY337" s="1944"/>
      <c r="DPZ337" s="4766"/>
      <c r="DQA337" s="5165"/>
      <c r="DQB337" s="5165"/>
      <c r="DQC337" s="5165"/>
      <c r="DQD337" s="5165"/>
      <c r="DQE337" s="5165"/>
      <c r="DQF337" s="5165"/>
      <c r="DQG337" s="5214"/>
      <c r="DQH337" s="2483"/>
      <c r="DQI337" s="1943"/>
      <c r="DQJ337" s="1944"/>
      <c r="DQK337" s="4766"/>
      <c r="DQL337" s="5165"/>
      <c r="DQM337" s="5165"/>
      <c r="DQN337" s="5165"/>
      <c r="DQO337" s="5165"/>
      <c r="DQP337" s="5165"/>
      <c r="DQQ337" s="5165"/>
      <c r="DQR337" s="5214"/>
      <c r="DQS337" s="2483"/>
      <c r="DQT337" s="1943"/>
      <c r="DQU337" s="1944"/>
      <c r="DQV337" s="4766"/>
      <c r="DQW337" s="5165"/>
      <c r="DQX337" s="5165"/>
      <c r="DQY337" s="5165"/>
      <c r="DQZ337" s="5165"/>
      <c r="DRA337" s="5165"/>
      <c r="DRB337" s="5165"/>
      <c r="DRC337" s="5214"/>
      <c r="DRD337" s="2483"/>
      <c r="DRE337" s="1943"/>
      <c r="DRF337" s="1944"/>
      <c r="DRG337" s="4766"/>
      <c r="DRH337" s="5165"/>
      <c r="DRI337" s="5165"/>
      <c r="DRJ337" s="5165"/>
      <c r="DRK337" s="5165"/>
      <c r="DRL337" s="5165"/>
      <c r="DRM337" s="5165"/>
      <c r="DRN337" s="5214"/>
      <c r="DRO337" s="2483"/>
      <c r="DRP337" s="1943"/>
      <c r="DRQ337" s="1944"/>
      <c r="DRR337" s="4766"/>
      <c r="DRS337" s="5165"/>
      <c r="DRT337" s="5165"/>
      <c r="DRU337" s="5165"/>
      <c r="DRV337" s="5165"/>
      <c r="DRW337" s="5165"/>
      <c r="DRX337" s="5165"/>
      <c r="DRY337" s="5214"/>
      <c r="DRZ337" s="2483"/>
      <c r="DSA337" s="1943"/>
      <c r="DSB337" s="1944"/>
      <c r="DSC337" s="4766"/>
      <c r="DSD337" s="5165"/>
      <c r="DSE337" s="5165"/>
      <c r="DSF337" s="5165"/>
      <c r="DSG337" s="5165"/>
      <c r="DSH337" s="5165"/>
      <c r="DSI337" s="5165"/>
      <c r="DSJ337" s="5214"/>
      <c r="DSK337" s="2483"/>
      <c r="DSL337" s="1943"/>
      <c r="DSM337" s="1944"/>
      <c r="DSN337" s="4766"/>
      <c r="DSO337" s="5165"/>
      <c r="DSP337" s="5165"/>
      <c r="DSQ337" s="5165"/>
      <c r="DSR337" s="5165"/>
      <c r="DSS337" s="5165"/>
      <c r="DST337" s="5165"/>
      <c r="DSU337" s="5214"/>
      <c r="DSV337" s="2483"/>
      <c r="DSW337" s="1943"/>
      <c r="DSX337" s="1944"/>
      <c r="DSY337" s="4766"/>
      <c r="DSZ337" s="5165"/>
      <c r="DTA337" s="5165"/>
      <c r="DTB337" s="5165"/>
      <c r="DTC337" s="5165"/>
      <c r="DTD337" s="5165"/>
      <c r="DTE337" s="5165"/>
      <c r="DTF337" s="5214"/>
      <c r="DTG337" s="2483"/>
      <c r="DTH337" s="1943"/>
      <c r="DTI337" s="1944"/>
      <c r="DTJ337" s="4766"/>
      <c r="DTK337" s="5165"/>
      <c r="DTL337" s="5165"/>
      <c r="DTM337" s="5165"/>
      <c r="DTN337" s="5165"/>
      <c r="DTO337" s="5165"/>
      <c r="DTP337" s="5165"/>
      <c r="DTQ337" s="5214"/>
      <c r="DTR337" s="2483"/>
      <c r="DTS337" s="1943"/>
      <c r="DTT337" s="1944"/>
      <c r="DTU337" s="4766"/>
      <c r="DTV337" s="5165"/>
      <c r="DTW337" s="5165"/>
      <c r="DTX337" s="5165"/>
      <c r="DTY337" s="5165"/>
      <c r="DTZ337" s="5165"/>
      <c r="DUA337" s="5165"/>
      <c r="DUB337" s="5214"/>
      <c r="DUC337" s="2483"/>
      <c r="DUD337" s="1943"/>
      <c r="DUE337" s="1944"/>
      <c r="DUF337" s="4766"/>
      <c r="DUG337" s="5165"/>
      <c r="DUH337" s="5165"/>
      <c r="DUI337" s="5165"/>
      <c r="DUJ337" s="5165"/>
      <c r="DUK337" s="5165"/>
      <c r="DUL337" s="5165"/>
      <c r="DUM337" s="5214"/>
      <c r="DUN337" s="2483"/>
      <c r="DUO337" s="1943"/>
      <c r="DUP337" s="1944"/>
      <c r="DUQ337" s="4766"/>
      <c r="DUR337" s="5165"/>
      <c r="DUS337" s="5165"/>
      <c r="DUT337" s="5165"/>
      <c r="DUU337" s="5165"/>
      <c r="DUV337" s="5165"/>
      <c r="DUW337" s="5165"/>
      <c r="DUX337" s="5214"/>
      <c r="DUY337" s="2483"/>
      <c r="DUZ337" s="1943"/>
      <c r="DVA337" s="1944"/>
      <c r="DVB337" s="4766"/>
      <c r="DVC337" s="5165"/>
      <c r="DVD337" s="5165"/>
      <c r="DVE337" s="5165"/>
      <c r="DVF337" s="5165"/>
      <c r="DVG337" s="5165"/>
      <c r="DVH337" s="5165"/>
      <c r="DVI337" s="5214"/>
      <c r="DVJ337" s="2483"/>
      <c r="DVK337" s="1943"/>
      <c r="DVL337" s="1944"/>
      <c r="DVM337" s="4766"/>
      <c r="DVN337" s="5165"/>
      <c r="DVO337" s="5165"/>
      <c r="DVP337" s="5165"/>
      <c r="DVQ337" s="5165"/>
      <c r="DVR337" s="5165"/>
      <c r="DVS337" s="5165"/>
      <c r="DVT337" s="5214"/>
      <c r="DVU337" s="2483"/>
      <c r="DVV337" s="1943"/>
      <c r="DVW337" s="1944"/>
      <c r="DVX337" s="4766"/>
      <c r="DVY337" s="5165"/>
      <c r="DVZ337" s="5165"/>
      <c r="DWA337" s="5165"/>
      <c r="DWB337" s="5165"/>
      <c r="DWC337" s="5165"/>
      <c r="DWD337" s="5165"/>
      <c r="DWE337" s="5214"/>
      <c r="DWF337" s="2483"/>
      <c r="DWG337" s="1943"/>
      <c r="DWH337" s="1944"/>
      <c r="DWI337" s="4766"/>
      <c r="DWJ337" s="5165"/>
      <c r="DWK337" s="5165"/>
      <c r="DWL337" s="5165"/>
      <c r="DWM337" s="5165"/>
      <c r="DWN337" s="5165"/>
      <c r="DWO337" s="5165"/>
      <c r="DWP337" s="5214"/>
      <c r="DWQ337" s="2483"/>
      <c r="DWR337" s="1943"/>
      <c r="DWS337" s="1944"/>
      <c r="DWT337" s="4766"/>
      <c r="DWU337" s="5165"/>
      <c r="DWV337" s="5165"/>
      <c r="DWW337" s="5165"/>
      <c r="DWX337" s="5165"/>
      <c r="DWY337" s="5165"/>
      <c r="DWZ337" s="5165"/>
      <c r="DXA337" s="5214"/>
      <c r="DXB337" s="2483"/>
      <c r="DXC337" s="1943"/>
      <c r="DXD337" s="1944"/>
      <c r="DXE337" s="4766"/>
      <c r="DXF337" s="5165"/>
      <c r="DXG337" s="5165"/>
      <c r="DXH337" s="5165"/>
      <c r="DXI337" s="5165"/>
      <c r="DXJ337" s="5165"/>
      <c r="DXK337" s="5165"/>
      <c r="DXL337" s="5214"/>
      <c r="DXM337" s="2483"/>
      <c r="DXN337" s="1943"/>
      <c r="DXO337" s="1944"/>
      <c r="DXP337" s="4766"/>
      <c r="DXQ337" s="5165"/>
      <c r="DXR337" s="5165"/>
      <c r="DXS337" s="5165"/>
      <c r="DXT337" s="5165"/>
      <c r="DXU337" s="5165"/>
      <c r="DXV337" s="5165"/>
      <c r="DXW337" s="5214"/>
      <c r="DXX337" s="2483"/>
      <c r="DXY337" s="1943"/>
      <c r="DXZ337" s="1944"/>
      <c r="DYA337" s="4766"/>
      <c r="DYB337" s="5165"/>
      <c r="DYC337" s="5165"/>
      <c r="DYD337" s="5165"/>
      <c r="DYE337" s="5165"/>
      <c r="DYF337" s="5165"/>
      <c r="DYG337" s="5165"/>
      <c r="DYH337" s="5214"/>
      <c r="DYI337" s="2483"/>
      <c r="DYJ337" s="1943"/>
      <c r="DYK337" s="1944"/>
      <c r="DYL337" s="4766"/>
      <c r="DYM337" s="5165"/>
      <c r="DYN337" s="5165"/>
      <c r="DYO337" s="5165"/>
      <c r="DYP337" s="5165"/>
      <c r="DYQ337" s="5165"/>
      <c r="DYR337" s="5165"/>
      <c r="DYS337" s="5214"/>
      <c r="DYT337" s="2483"/>
      <c r="DYU337" s="1943"/>
      <c r="DYV337" s="1944"/>
      <c r="DYW337" s="4766"/>
      <c r="DYX337" s="5165"/>
      <c r="DYY337" s="5165"/>
      <c r="DYZ337" s="5165"/>
      <c r="DZA337" s="5165"/>
      <c r="DZB337" s="5165"/>
      <c r="DZC337" s="5165"/>
      <c r="DZD337" s="5214"/>
      <c r="DZE337" s="2483"/>
      <c r="DZF337" s="1943"/>
      <c r="DZG337" s="1944"/>
      <c r="DZH337" s="4766"/>
      <c r="DZI337" s="5165"/>
      <c r="DZJ337" s="5165"/>
      <c r="DZK337" s="5165"/>
      <c r="DZL337" s="5165"/>
      <c r="DZM337" s="5165"/>
      <c r="DZN337" s="5165"/>
      <c r="DZO337" s="5214"/>
      <c r="DZP337" s="2483"/>
      <c r="DZQ337" s="1943"/>
      <c r="DZR337" s="1944"/>
      <c r="DZS337" s="4766"/>
      <c r="DZT337" s="5165"/>
      <c r="DZU337" s="5165"/>
      <c r="DZV337" s="5165"/>
      <c r="DZW337" s="5165"/>
      <c r="DZX337" s="5165"/>
      <c r="DZY337" s="5165"/>
      <c r="DZZ337" s="5214"/>
      <c r="EAA337" s="2483"/>
      <c r="EAB337" s="1943"/>
      <c r="EAC337" s="1944"/>
      <c r="EAD337" s="4766"/>
      <c r="EAE337" s="5165"/>
      <c r="EAF337" s="5165"/>
      <c r="EAG337" s="5165"/>
      <c r="EAH337" s="5165"/>
      <c r="EAI337" s="5165"/>
      <c r="EAJ337" s="5165"/>
      <c r="EAK337" s="5214"/>
      <c r="EAL337" s="2483"/>
      <c r="EAM337" s="1943"/>
      <c r="EAN337" s="1944"/>
      <c r="EAO337" s="4766"/>
      <c r="EAP337" s="5165"/>
      <c r="EAQ337" s="5165"/>
      <c r="EAR337" s="5165"/>
      <c r="EAS337" s="5165"/>
      <c r="EAT337" s="5165"/>
      <c r="EAU337" s="5165"/>
      <c r="EAV337" s="5214"/>
      <c r="EAW337" s="2483"/>
      <c r="EAX337" s="1943"/>
      <c r="EAY337" s="1944"/>
      <c r="EAZ337" s="4766"/>
      <c r="EBA337" s="5165"/>
      <c r="EBB337" s="5165"/>
      <c r="EBC337" s="5165"/>
      <c r="EBD337" s="5165"/>
      <c r="EBE337" s="5165"/>
      <c r="EBF337" s="5165"/>
      <c r="EBG337" s="5214"/>
      <c r="EBH337" s="2483"/>
      <c r="EBI337" s="1943"/>
      <c r="EBJ337" s="1944"/>
      <c r="EBK337" s="4766"/>
      <c r="EBL337" s="5165"/>
      <c r="EBM337" s="5165"/>
      <c r="EBN337" s="5165"/>
      <c r="EBO337" s="5165"/>
      <c r="EBP337" s="5165"/>
      <c r="EBQ337" s="5165"/>
      <c r="EBR337" s="5214"/>
      <c r="EBS337" s="2483"/>
      <c r="EBT337" s="1943"/>
      <c r="EBU337" s="1944"/>
      <c r="EBV337" s="4766"/>
      <c r="EBW337" s="5165"/>
      <c r="EBX337" s="5165"/>
      <c r="EBY337" s="5165"/>
      <c r="EBZ337" s="5165"/>
      <c r="ECA337" s="5165"/>
      <c r="ECB337" s="5165"/>
      <c r="ECC337" s="5214"/>
      <c r="ECD337" s="2483"/>
      <c r="ECE337" s="1943"/>
      <c r="ECF337" s="1944"/>
      <c r="ECG337" s="4766"/>
      <c r="ECH337" s="5165"/>
      <c r="ECI337" s="5165"/>
      <c r="ECJ337" s="5165"/>
      <c r="ECK337" s="5165"/>
      <c r="ECL337" s="5165"/>
      <c r="ECM337" s="5165"/>
      <c r="ECN337" s="5214"/>
      <c r="ECO337" s="2483"/>
      <c r="ECP337" s="1943"/>
      <c r="ECQ337" s="1944"/>
      <c r="ECR337" s="4766"/>
      <c r="ECS337" s="5165"/>
      <c r="ECT337" s="5165"/>
      <c r="ECU337" s="5165"/>
      <c r="ECV337" s="5165"/>
      <c r="ECW337" s="5165"/>
      <c r="ECX337" s="5165"/>
      <c r="ECY337" s="5214"/>
      <c r="ECZ337" s="2483"/>
      <c r="EDA337" s="1943"/>
      <c r="EDB337" s="1944"/>
      <c r="EDC337" s="4766"/>
      <c r="EDD337" s="5165"/>
      <c r="EDE337" s="5165"/>
      <c r="EDF337" s="5165"/>
      <c r="EDG337" s="5165"/>
      <c r="EDH337" s="5165"/>
      <c r="EDI337" s="5165"/>
      <c r="EDJ337" s="5214"/>
      <c r="EDK337" s="2483"/>
      <c r="EDL337" s="1943"/>
      <c r="EDM337" s="1944"/>
      <c r="EDN337" s="4766"/>
      <c r="EDO337" s="5165"/>
      <c r="EDP337" s="5165"/>
      <c r="EDQ337" s="5165"/>
      <c r="EDR337" s="5165"/>
      <c r="EDS337" s="5165"/>
      <c r="EDT337" s="5165"/>
      <c r="EDU337" s="5214"/>
      <c r="EDV337" s="2483"/>
      <c r="EDW337" s="1943"/>
      <c r="EDX337" s="1944"/>
      <c r="EDY337" s="4766"/>
      <c r="EDZ337" s="5165"/>
      <c r="EEA337" s="5165"/>
      <c r="EEB337" s="5165"/>
      <c r="EEC337" s="5165"/>
      <c r="EED337" s="5165"/>
      <c r="EEE337" s="5165"/>
      <c r="EEF337" s="5214"/>
      <c r="EEG337" s="2483"/>
      <c r="EEH337" s="1943"/>
      <c r="EEI337" s="1944"/>
      <c r="EEJ337" s="4766"/>
      <c r="EEK337" s="5165"/>
      <c r="EEL337" s="5165"/>
      <c r="EEM337" s="5165"/>
      <c r="EEN337" s="5165"/>
      <c r="EEO337" s="5165"/>
      <c r="EEP337" s="5165"/>
      <c r="EEQ337" s="5214"/>
      <c r="EER337" s="2483"/>
      <c r="EES337" s="1943"/>
      <c r="EET337" s="1944"/>
      <c r="EEU337" s="4766"/>
      <c r="EEV337" s="5165"/>
      <c r="EEW337" s="5165"/>
      <c r="EEX337" s="5165"/>
      <c r="EEY337" s="5165"/>
      <c r="EEZ337" s="5165"/>
      <c r="EFA337" s="5165"/>
      <c r="EFB337" s="5214"/>
      <c r="EFC337" s="2483"/>
      <c r="EFD337" s="1943"/>
      <c r="EFE337" s="1944"/>
      <c r="EFF337" s="4766"/>
      <c r="EFG337" s="5165"/>
      <c r="EFH337" s="5165"/>
      <c r="EFI337" s="5165"/>
      <c r="EFJ337" s="5165"/>
      <c r="EFK337" s="5165"/>
      <c r="EFL337" s="5165"/>
      <c r="EFM337" s="5214"/>
      <c r="EFN337" s="2483"/>
      <c r="EFO337" s="1943"/>
      <c r="EFP337" s="1944"/>
      <c r="EFQ337" s="4766"/>
      <c r="EFR337" s="5165"/>
      <c r="EFS337" s="5165"/>
      <c r="EFT337" s="5165"/>
      <c r="EFU337" s="5165"/>
      <c r="EFV337" s="5165"/>
      <c r="EFW337" s="5165"/>
      <c r="EFX337" s="5214"/>
      <c r="EFY337" s="2483"/>
      <c r="EFZ337" s="1943"/>
      <c r="EGA337" s="1944"/>
      <c r="EGB337" s="4766"/>
      <c r="EGC337" s="5165"/>
      <c r="EGD337" s="5165"/>
      <c r="EGE337" s="5165"/>
      <c r="EGF337" s="5165"/>
      <c r="EGG337" s="5165"/>
      <c r="EGH337" s="5165"/>
      <c r="EGI337" s="5214"/>
      <c r="EGJ337" s="2483"/>
      <c r="EGK337" s="1943"/>
      <c r="EGL337" s="1944"/>
      <c r="EGM337" s="4766"/>
      <c r="EGN337" s="5165"/>
      <c r="EGO337" s="5165"/>
      <c r="EGP337" s="5165"/>
      <c r="EGQ337" s="5165"/>
      <c r="EGR337" s="5165"/>
      <c r="EGS337" s="5165"/>
      <c r="EGT337" s="5214"/>
      <c r="EGU337" s="2483"/>
      <c r="EGV337" s="1943"/>
      <c r="EGW337" s="1944"/>
      <c r="EGX337" s="4766"/>
      <c r="EGY337" s="5165"/>
      <c r="EGZ337" s="5165"/>
      <c r="EHA337" s="5165"/>
      <c r="EHB337" s="5165"/>
      <c r="EHC337" s="5165"/>
      <c r="EHD337" s="5165"/>
      <c r="EHE337" s="5214"/>
      <c r="EHF337" s="2483"/>
      <c r="EHG337" s="1943"/>
      <c r="EHH337" s="1944"/>
      <c r="EHI337" s="4766"/>
      <c r="EHJ337" s="5165"/>
      <c r="EHK337" s="5165"/>
      <c r="EHL337" s="5165"/>
      <c r="EHM337" s="5165"/>
      <c r="EHN337" s="5165"/>
      <c r="EHO337" s="5165"/>
      <c r="EHP337" s="5214"/>
      <c r="EHQ337" s="2483"/>
      <c r="EHR337" s="1943"/>
      <c r="EHS337" s="1944"/>
      <c r="EHT337" s="4766"/>
      <c r="EHU337" s="5165"/>
      <c r="EHV337" s="5165"/>
      <c r="EHW337" s="5165"/>
      <c r="EHX337" s="5165"/>
      <c r="EHY337" s="5165"/>
      <c r="EHZ337" s="5165"/>
      <c r="EIA337" s="5214"/>
      <c r="EIB337" s="2483"/>
      <c r="EIC337" s="1943"/>
      <c r="EID337" s="1944"/>
      <c r="EIE337" s="4766"/>
      <c r="EIF337" s="5165"/>
      <c r="EIG337" s="5165"/>
      <c r="EIH337" s="5165"/>
      <c r="EII337" s="5165"/>
      <c r="EIJ337" s="5165"/>
      <c r="EIK337" s="5165"/>
      <c r="EIL337" s="5214"/>
      <c r="EIM337" s="2483"/>
      <c r="EIN337" s="1943"/>
      <c r="EIO337" s="1944"/>
      <c r="EIP337" s="4766"/>
      <c r="EIQ337" s="5165"/>
      <c r="EIR337" s="5165"/>
      <c r="EIS337" s="5165"/>
      <c r="EIT337" s="5165"/>
      <c r="EIU337" s="5165"/>
      <c r="EIV337" s="5165"/>
      <c r="EIW337" s="5214"/>
      <c r="EIX337" s="2483"/>
      <c r="EIY337" s="1943"/>
      <c r="EIZ337" s="1944"/>
      <c r="EJA337" s="4766"/>
      <c r="EJB337" s="5165"/>
      <c r="EJC337" s="5165"/>
      <c r="EJD337" s="5165"/>
      <c r="EJE337" s="5165"/>
      <c r="EJF337" s="5165"/>
      <c r="EJG337" s="5165"/>
      <c r="EJH337" s="5214"/>
      <c r="EJI337" s="2483"/>
      <c r="EJJ337" s="1943"/>
      <c r="EJK337" s="1944"/>
      <c r="EJL337" s="4766"/>
      <c r="EJM337" s="5165"/>
      <c r="EJN337" s="5165"/>
      <c r="EJO337" s="5165"/>
      <c r="EJP337" s="5165"/>
      <c r="EJQ337" s="5165"/>
      <c r="EJR337" s="5165"/>
      <c r="EJS337" s="5214"/>
      <c r="EJT337" s="2483"/>
      <c r="EJU337" s="1943"/>
      <c r="EJV337" s="1944"/>
      <c r="EJW337" s="4766"/>
      <c r="EJX337" s="5165"/>
      <c r="EJY337" s="5165"/>
      <c r="EJZ337" s="5165"/>
      <c r="EKA337" s="5165"/>
      <c r="EKB337" s="5165"/>
      <c r="EKC337" s="5165"/>
      <c r="EKD337" s="5214"/>
      <c r="EKE337" s="2483"/>
      <c r="EKF337" s="1943"/>
      <c r="EKG337" s="1944"/>
      <c r="EKH337" s="4766"/>
      <c r="EKI337" s="5165"/>
      <c r="EKJ337" s="5165"/>
      <c r="EKK337" s="5165"/>
      <c r="EKL337" s="5165"/>
      <c r="EKM337" s="5165"/>
      <c r="EKN337" s="5165"/>
      <c r="EKO337" s="5214"/>
      <c r="EKP337" s="2483"/>
      <c r="EKQ337" s="1943"/>
      <c r="EKR337" s="1944"/>
      <c r="EKS337" s="4766"/>
      <c r="EKT337" s="5165"/>
      <c r="EKU337" s="5165"/>
      <c r="EKV337" s="5165"/>
      <c r="EKW337" s="5165"/>
      <c r="EKX337" s="5165"/>
      <c r="EKY337" s="5165"/>
      <c r="EKZ337" s="5214"/>
      <c r="ELA337" s="2483"/>
      <c r="ELB337" s="1943"/>
      <c r="ELC337" s="1944"/>
      <c r="ELD337" s="4766"/>
      <c r="ELE337" s="5165"/>
      <c r="ELF337" s="5165"/>
      <c r="ELG337" s="5165"/>
      <c r="ELH337" s="5165"/>
      <c r="ELI337" s="5165"/>
      <c r="ELJ337" s="5165"/>
      <c r="ELK337" s="5214"/>
      <c r="ELL337" s="2483"/>
      <c r="ELM337" s="1943"/>
      <c r="ELN337" s="1944"/>
      <c r="ELO337" s="4766"/>
      <c r="ELP337" s="5165"/>
      <c r="ELQ337" s="5165"/>
      <c r="ELR337" s="5165"/>
      <c r="ELS337" s="5165"/>
      <c r="ELT337" s="5165"/>
      <c r="ELU337" s="5165"/>
      <c r="ELV337" s="5214"/>
      <c r="ELW337" s="2483"/>
      <c r="ELX337" s="1943"/>
      <c r="ELY337" s="1944"/>
      <c r="ELZ337" s="4766"/>
      <c r="EMA337" s="5165"/>
      <c r="EMB337" s="5165"/>
      <c r="EMC337" s="5165"/>
      <c r="EMD337" s="5165"/>
      <c r="EME337" s="5165"/>
      <c r="EMF337" s="5165"/>
      <c r="EMG337" s="5214"/>
      <c r="EMH337" s="2483"/>
      <c r="EMI337" s="1943"/>
      <c r="EMJ337" s="1944"/>
      <c r="EMK337" s="4766"/>
      <c r="EML337" s="5165"/>
      <c r="EMM337" s="5165"/>
      <c r="EMN337" s="5165"/>
      <c r="EMO337" s="5165"/>
      <c r="EMP337" s="5165"/>
      <c r="EMQ337" s="5165"/>
      <c r="EMR337" s="5214"/>
      <c r="EMS337" s="2483"/>
      <c r="EMT337" s="1943"/>
      <c r="EMU337" s="1944"/>
      <c r="EMV337" s="4766"/>
      <c r="EMW337" s="5165"/>
      <c r="EMX337" s="5165"/>
      <c r="EMY337" s="5165"/>
      <c r="EMZ337" s="5165"/>
      <c r="ENA337" s="5165"/>
      <c r="ENB337" s="5165"/>
      <c r="ENC337" s="5214"/>
      <c r="END337" s="2483"/>
      <c r="ENE337" s="1943"/>
      <c r="ENF337" s="1944"/>
      <c r="ENG337" s="4766"/>
      <c r="ENH337" s="5165"/>
      <c r="ENI337" s="5165"/>
      <c r="ENJ337" s="5165"/>
      <c r="ENK337" s="5165"/>
      <c r="ENL337" s="5165"/>
      <c r="ENM337" s="5165"/>
      <c r="ENN337" s="5214"/>
      <c r="ENO337" s="2483"/>
      <c r="ENP337" s="1943"/>
      <c r="ENQ337" s="1944"/>
      <c r="ENR337" s="4766"/>
      <c r="ENS337" s="5165"/>
      <c r="ENT337" s="5165"/>
      <c r="ENU337" s="5165"/>
      <c r="ENV337" s="5165"/>
      <c r="ENW337" s="5165"/>
      <c r="ENX337" s="5165"/>
      <c r="ENY337" s="5214"/>
      <c r="ENZ337" s="2483"/>
      <c r="EOA337" s="1943"/>
      <c r="EOB337" s="1944"/>
      <c r="EOC337" s="4766"/>
      <c r="EOD337" s="5165"/>
      <c r="EOE337" s="5165"/>
      <c r="EOF337" s="5165"/>
      <c r="EOG337" s="5165"/>
      <c r="EOH337" s="5165"/>
      <c r="EOI337" s="5165"/>
      <c r="EOJ337" s="5214"/>
      <c r="EOK337" s="2483"/>
      <c r="EOL337" s="1943"/>
      <c r="EOM337" s="1944"/>
      <c r="EON337" s="4766"/>
      <c r="EOO337" s="5165"/>
      <c r="EOP337" s="5165"/>
      <c r="EOQ337" s="5165"/>
      <c r="EOR337" s="5165"/>
      <c r="EOS337" s="5165"/>
      <c r="EOT337" s="5165"/>
      <c r="EOU337" s="5214"/>
      <c r="EOV337" s="2483"/>
      <c r="EOW337" s="1943"/>
      <c r="EOX337" s="1944"/>
      <c r="EOY337" s="4766"/>
      <c r="EOZ337" s="5165"/>
      <c r="EPA337" s="5165"/>
      <c r="EPB337" s="5165"/>
      <c r="EPC337" s="5165"/>
      <c r="EPD337" s="5165"/>
      <c r="EPE337" s="5165"/>
      <c r="EPF337" s="5214"/>
      <c r="EPG337" s="2483"/>
      <c r="EPH337" s="1943"/>
      <c r="EPI337" s="1944"/>
      <c r="EPJ337" s="4766"/>
      <c r="EPK337" s="5165"/>
      <c r="EPL337" s="5165"/>
      <c r="EPM337" s="5165"/>
      <c r="EPN337" s="5165"/>
      <c r="EPO337" s="5165"/>
      <c r="EPP337" s="5165"/>
      <c r="EPQ337" s="5214"/>
      <c r="EPR337" s="2483"/>
      <c r="EPS337" s="1943"/>
      <c r="EPT337" s="1944"/>
      <c r="EPU337" s="4766"/>
      <c r="EPV337" s="5165"/>
      <c r="EPW337" s="5165"/>
      <c r="EPX337" s="5165"/>
      <c r="EPY337" s="5165"/>
      <c r="EPZ337" s="5165"/>
      <c r="EQA337" s="5165"/>
      <c r="EQB337" s="5214"/>
      <c r="EQC337" s="2483"/>
      <c r="EQD337" s="1943"/>
      <c r="EQE337" s="1944"/>
      <c r="EQF337" s="4766"/>
      <c r="EQG337" s="5165"/>
      <c r="EQH337" s="5165"/>
      <c r="EQI337" s="5165"/>
      <c r="EQJ337" s="5165"/>
      <c r="EQK337" s="5165"/>
      <c r="EQL337" s="5165"/>
      <c r="EQM337" s="5214"/>
      <c r="EQN337" s="2483"/>
      <c r="EQO337" s="1943"/>
      <c r="EQP337" s="1944"/>
      <c r="EQQ337" s="4766"/>
      <c r="EQR337" s="5165"/>
      <c r="EQS337" s="5165"/>
      <c r="EQT337" s="5165"/>
      <c r="EQU337" s="5165"/>
      <c r="EQV337" s="5165"/>
      <c r="EQW337" s="5165"/>
      <c r="EQX337" s="5214"/>
      <c r="EQY337" s="2483"/>
      <c r="EQZ337" s="1943"/>
      <c r="ERA337" s="1944"/>
      <c r="ERB337" s="4766"/>
      <c r="ERC337" s="5165"/>
      <c r="ERD337" s="5165"/>
      <c r="ERE337" s="5165"/>
      <c r="ERF337" s="5165"/>
      <c r="ERG337" s="5165"/>
      <c r="ERH337" s="5165"/>
      <c r="ERI337" s="5214"/>
      <c r="ERJ337" s="2483"/>
      <c r="ERK337" s="1943"/>
      <c r="ERL337" s="1944"/>
      <c r="ERM337" s="4766"/>
      <c r="ERN337" s="5165"/>
      <c r="ERO337" s="5165"/>
      <c r="ERP337" s="5165"/>
      <c r="ERQ337" s="5165"/>
      <c r="ERR337" s="5165"/>
      <c r="ERS337" s="5165"/>
      <c r="ERT337" s="5214"/>
      <c r="ERU337" s="2483"/>
      <c r="ERV337" s="1943"/>
      <c r="ERW337" s="1944"/>
      <c r="ERX337" s="4766"/>
      <c r="ERY337" s="5165"/>
      <c r="ERZ337" s="5165"/>
      <c r="ESA337" s="5165"/>
      <c r="ESB337" s="5165"/>
      <c r="ESC337" s="5165"/>
      <c r="ESD337" s="5165"/>
      <c r="ESE337" s="5214"/>
      <c r="ESF337" s="2483"/>
      <c r="ESG337" s="1943"/>
      <c r="ESH337" s="1944"/>
      <c r="ESI337" s="4766"/>
      <c r="ESJ337" s="5165"/>
      <c r="ESK337" s="5165"/>
      <c r="ESL337" s="5165"/>
      <c r="ESM337" s="5165"/>
      <c r="ESN337" s="5165"/>
      <c r="ESO337" s="5165"/>
      <c r="ESP337" s="5214"/>
      <c r="ESQ337" s="2483"/>
      <c r="ESR337" s="1943"/>
      <c r="ESS337" s="1944"/>
      <c r="EST337" s="4766"/>
      <c r="ESU337" s="5165"/>
      <c r="ESV337" s="5165"/>
      <c r="ESW337" s="5165"/>
      <c r="ESX337" s="5165"/>
      <c r="ESY337" s="5165"/>
      <c r="ESZ337" s="5165"/>
      <c r="ETA337" s="5214"/>
      <c r="ETB337" s="2483"/>
      <c r="ETC337" s="1943"/>
      <c r="ETD337" s="1944"/>
      <c r="ETE337" s="4766"/>
      <c r="ETF337" s="5165"/>
      <c r="ETG337" s="5165"/>
      <c r="ETH337" s="5165"/>
      <c r="ETI337" s="5165"/>
      <c r="ETJ337" s="5165"/>
      <c r="ETK337" s="5165"/>
      <c r="ETL337" s="5214"/>
      <c r="ETM337" s="2483"/>
      <c r="ETN337" s="1943"/>
      <c r="ETO337" s="1944"/>
      <c r="ETP337" s="4766"/>
      <c r="ETQ337" s="5165"/>
      <c r="ETR337" s="5165"/>
      <c r="ETS337" s="5165"/>
      <c r="ETT337" s="5165"/>
      <c r="ETU337" s="5165"/>
      <c r="ETV337" s="5165"/>
      <c r="ETW337" s="5214"/>
      <c r="ETX337" s="2483"/>
      <c r="ETY337" s="1943"/>
      <c r="ETZ337" s="1944"/>
      <c r="EUA337" s="4766"/>
      <c r="EUB337" s="5165"/>
      <c r="EUC337" s="5165"/>
      <c r="EUD337" s="5165"/>
      <c r="EUE337" s="5165"/>
      <c r="EUF337" s="5165"/>
      <c r="EUG337" s="5165"/>
      <c r="EUH337" s="5214"/>
      <c r="EUI337" s="2483"/>
      <c r="EUJ337" s="1943"/>
      <c r="EUK337" s="1944"/>
      <c r="EUL337" s="4766"/>
      <c r="EUM337" s="5165"/>
      <c r="EUN337" s="5165"/>
      <c r="EUO337" s="5165"/>
      <c r="EUP337" s="5165"/>
      <c r="EUQ337" s="5165"/>
      <c r="EUR337" s="5165"/>
      <c r="EUS337" s="5214"/>
      <c r="EUT337" s="2483"/>
      <c r="EUU337" s="1943"/>
      <c r="EUV337" s="1944"/>
      <c r="EUW337" s="4766"/>
      <c r="EUX337" s="5165"/>
      <c r="EUY337" s="5165"/>
      <c r="EUZ337" s="5165"/>
      <c r="EVA337" s="5165"/>
      <c r="EVB337" s="5165"/>
      <c r="EVC337" s="5165"/>
      <c r="EVD337" s="5214"/>
      <c r="EVE337" s="2483"/>
      <c r="EVF337" s="1943"/>
      <c r="EVG337" s="1944"/>
      <c r="EVH337" s="4766"/>
      <c r="EVI337" s="5165"/>
      <c r="EVJ337" s="5165"/>
      <c r="EVK337" s="5165"/>
      <c r="EVL337" s="5165"/>
      <c r="EVM337" s="5165"/>
      <c r="EVN337" s="5165"/>
      <c r="EVO337" s="5214"/>
      <c r="EVP337" s="2483"/>
      <c r="EVQ337" s="1943"/>
      <c r="EVR337" s="1944"/>
      <c r="EVS337" s="4766"/>
      <c r="EVT337" s="5165"/>
      <c r="EVU337" s="5165"/>
      <c r="EVV337" s="5165"/>
      <c r="EVW337" s="5165"/>
      <c r="EVX337" s="5165"/>
      <c r="EVY337" s="5165"/>
      <c r="EVZ337" s="5214"/>
      <c r="EWA337" s="2483"/>
      <c r="EWB337" s="1943"/>
      <c r="EWC337" s="1944"/>
      <c r="EWD337" s="4766"/>
      <c r="EWE337" s="5165"/>
      <c r="EWF337" s="5165"/>
      <c r="EWG337" s="5165"/>
      <c r="EWH337" s="5165"/>
      <c r="EWI337" s="5165"/>
      <c r="EWJ337" s="5165"/>
      <c r="EWK337" s="5214"/>
      <c r="EWL337" s="2483"/>
      <c r="EWM337" s="1943"/>
      <c r="EWN337" s="1944"/>
      <c r="EWO337" s="4766"/>
      <c r="EWP337" s="5165"/>
      <c r="EWQ337" s="5165"/>
      <c r="EWR337" s="5165"/>
      <c r="EWS337" s="5165"/>
      <c r="EWT337" s="5165"/>
      <c r="EWU337" s="5165"/>
      <c r="EWV337" s="5214"/>
      <c r="EWW337" s="2483"/>
      <c r="EWX337" s="1943"/>
      <c r="EWY337" s="1944"/>
      <c r="EWZ337" s="4766"/>
      <c r="EXA337" s="5165"/>
      <c r="EXB337" s="5165"/>
      <c r="EXC337" s="5165"/>
      <c r="EXD337" s="5165"/>
      <c r="EXE337" s="5165"/>
      <c r="EXF337" s="5165"/>
      <c r="EXG337" s="5214"/>
      <c r="EXH337" s="2483"/>
      <c r="EXI337" s="1943"/>
      <c r="EXJ337" s="1944"/>
      <c r="EXK337" s="4766"/>
      <c r="EXL337" s="5165"/>
      <c r="EXM337" s="5165"/>
      <c r="EXN337" s="5165"/>
      <c r="EXO337" s="5165"/>
      <c r="EXP337" s="5165"/>
      <c r="EXQ337" s="5165"/>
      <c r="EXR337" s="5214"/>
      <c r="EXS337" s="2483"/>
      <c r="EXT337" s="1943"/>
      <c r="EXU337" s="1944"/>
      <c r="EXV337" s="4766"/>
      <c r="EXW337" s="5165"/>
      <c r="EXX337" s="5165"/>
      <c r="EXY337" s="5165"/>
      <c r="EXZ337" s="5165"/>
      <c r="EYA337" s="5165"/>
      <c r="EYB337" s="5165"/>
      <c r="EYC337" s="5214"/>
      <c r="EYD337" s="2483"/>
      <c r="EYE337" s="1943"/>
      <c r="EYF337" s="1944"/>
      <c r="EYG337" s="4766"/>
      <c r="EYH337" s="5165"/>
      <c r="EYI337" s="5165"/>
      <c r="EYJ337" s="5165"/>
      <c r="EYK337" s="5165"/>
      <c r="EYL337" s="5165"/>
      <c r="EYM337" s="5165"/>
      <c r="EYN337" s="5214"/>
      <c r="EYO337" s="2483"/>
      <c r="EYP337" s="1943"/>
      <c r="EYQ337" s="1944"/>
      <c r="EYR337" s="4766"/>
      <c r="EYS337" s="5165"/>
      <c r="EYT337" s="5165"/>
      <c r="EYU337" s="5165"/>
      <c r="EYV337" s="5165"/>
      <c r="EYW337" s="5165"/>
      <c r="EYX337" s="5165"/>
      <c r="EYY337" s="5214"/>
      <c r="EYZ337" s="2483"/>
      <c r="EZA337" s="1943"/>
      <c r="EZB337" s="1944"/>
      <c r="EZC337" s="4766"/>
      <c r="EZD337" s="5165"/>
      <c r="EZE337" s="5165"/>
      <c r="EZF337" s="5165"/>
      <c r="EZG337" s="5165"/>
      <c r="EZH337" s="5165"/>
      <c r="EZI337" s="5165"/>
      <c r="EZJ337" s="5214"/>
      <c r="EZK337" s="2483"/>
      <c r="EZL337" s="1943"/>
      <c r="EZM337" s="1944"/>
      <c r="EZN337" s="4766"/>
      <c r="EZO337" s="5165"/>
      <c r="EZP337" s="5165"/>
      <c r="EZQ337" s="5165"/>
      <c r="EZR337" s="5165"/>
      <c r="EZS337" s="5165"/>
      <c r="EZT337" s="5165"/>
      <c r="EZU337" s="5214"/>
      <c r="EZV337" s="2483"/>
      <c r="EZW337" s="1943"/>
      <c r="EZX337" s="1944"/>
      <c r="EZY337" s="4766"/>
      <c r="EZZ337" s="5165"/>
      <c r="FAA337" s="5165"/>
      <c r="FAB337" s="5165"/>
      <c r="FAC337" s="5165"/>
      <c r="FAD337" s="5165"/>
      <c r="FAE337" s="5165"/>
      <c r="FAF337" s="5214"/>
      <c r="FAG337" s="2483"/>
      <c r="FAH337" s="1943"/>
      <c r="FAI337" s="1944"/>
      <c r="FAJ337" s="4766"/>
      <c r="FAK337" s="5165"/>
      <c r="FAL337" s="5165"/>
      <c r="FAM337" s="5165"/>
      <c r="FAN337" s="5165"/>
      <c r="FAO337" s="5165"/>
      <c r="FAP337" s="5165"/>
      <c r="FAQ337" s="5214"/>
      <c r="FAR337" s="2483"/>
      <c r="FAS337" s="1943"/>
      <c r="FAT337" s="1944"/>
      <c r="FAU337" s="4766"/>
      <c r="FAV337" s="5165"/>
      <c r="FAW337" s="5165"/>
      <c r="FAX337" s="5165"/>
      <c r="FAY337" s="5165"/>
      <c r="FAZ337" s="5165"/>
      <c r="FBA337" s="5165"/>
      <c r="FBB337" s="5214"/>
      <c r="FBC337" s="2483"/>
      <c r="FBD337" s="1943"/>
      <c r="FBE337" s="1944"/>
      <c r="FBF337" s="4766"/>
      <c r="FBG337" s="5165"/>
      <c r="FBH337" s="5165"/>
      <c r="FBI337" s="5165"/>
      <c r="FBJ337" s="5165"/>
      <c r="FBK337" s="5165"/>
      <c r="FBL337" s="5165"/>
      <c r="FBM337" s="5214"/>
      <c r="FBN337" s="2483"/>
      <c r="FBO337" s="1943"/>
      <c r="FBP337" s="1944"/>
      <c r="FBQ337" s="4766"/>
      <c r="FBR337" s="5165"/>
      <c r="FBS337" s="5165"/>
      <c r="FBT337" s="5165"/>
      <c r="FBU337" s="5165"/>
      <c r="FBV337" s="5165"/>
      <c r="FBW337" s="5165"/>
      <c r="FBX337" s="5214"/>
      <c r="FBY337" s="2483"/>
      <c r="FBZ337" s="1943"/>
      <c r="FCA337" s="1944"/>
      <c r="FCB337" s="4766"/>
      <c r="FCC337" s="5165"/>
      <c r="FCD337" s="5165"/>
      <c r="FCE337" s="5165"/>
      <c r="FCF337" s="5165"/>
      <c r="FCG337" s="5165"/>
      <c r="FCH337" s="5165"/>
      <c r="FCI337" s="5214"/>
      <c r="FCJ337" s="2483"/>
      <c r="FCK337" s="1943"/>
      <c r="FCL337" s="1944"/>
      <c r="FCM337" s="4766"/>
      <c r="FCN337" s="5165"/>
      <c r="FCO337" s="5165"/>
      <c r="FCP337" s="5165"/>
      <c r="FCQ337" s="5165"/>
      <c r="FCR337" s="5165"/>
      <c r="FCS337" s="5165"/>
      <c r="FCT337" s="5214"/>
      <c r="FCU337" s="2483"/>
      <c r="FCV337" s="1943"/>
      <c r="FCW337" s="1944"/>
      <c r="FCX337" s="4766"/>
      <c r="FCY337" s="5165"/>
      <c r="FCZ337" s="5165"/>
      <c r="FDA337" s="5165"/>
      <c r="FDB337" s="5165"/>
      <c r="FDC337" s="5165"/>
      <c r="FDD337" s="5165"/>
      <c r="FDE337" s="5214"/>
      <c r="FDF337" s="2483"/>
      <c r="FDG337" s="1943"/>
      <c r="FDH337" s="1944"/>
      <c r="FDI337" s="4766"/>
      <c r="FDJ337" s="5165"/>
      <c r="FDK337" s="5165"/>
      <c r="FDL337" s="5165"/>
      <c r="FDM337" s="5165"/>
      <c r="FDN337" s="5165"/>
      <c r="FDO337" s="5165"/>
      <c r="FDP337" s="5214"/>
      <c r="FDQ337" s="2483"/>
      <c r="FDR337" s="1943"/>
      <c r="FDS337" s="1944"/>
      <c r="FDT337" s="4766"/>
      <c r="FDU337" s="5165"/>
      <c r="FDV337" s="5165"/>
      <c r="FDW337" s="5165"/>
      <c r="FDX337" s="5165"/>
      <c r="FDY337" s="5165"/>
      <c r="FDZ337" s="5165"/>
      <c r="FEA337" s="5214"/>
      <c r="FEB337" s="2483"/>
      <c r="FEC337" s="1943"/>
      <c r="FED337" s="1944"/>
      <c r="FEE337" s="4766"/>
      <c r="FEF337" s="5165"/>
      <c r="FEG337" s="5165"/>
      <c r="FEH337" s="5165"/>
      <c r="FEI337" s="5165"/>
      <c r="FEJ337" s="5165"/>
      <c r="FEK337" s="5165"/>
      <c r="FEL337" s="5214"/>
      <c r="FEM337" s="2483"/>
      <c r="FEN337" s="1943"/>
      <c r="FEO337" s="1944"/>
      <c r="FEP337" s="4766"/>
      <c r="FEQ337" s="5165"/>
      <c r="FER337" s="5165"/>
      <c r="FES337" s="5165"/>
      <c r="FET337" s="5165"/>
      <c r="FEU337" s="5165"/>
      <c r="FEV337" s="5165"/>
      <c r="FEW337" s="5214"/>
      <c r="FEX337" s="2483"/>
      <c r="FEY337" s="1943"/>
      <c r="FEZ337" s="1944"/>
      <c r="FFA337" s="4766"/>
      <c r="FFB337" s="5165"/>
      <c r="FFC337" s="5165"/>
      <c r="FFD337" s="5165"/>
      <c r="FFE337" s="5165"/>
      <c r="FFF337" s="5165"/>
      <c r="FFG337" s="5165"/>
      <c r="FFH337" s="5214"/>
      <c r="FFI337" s="2483"/>
      <c r="FFJ337" s="1943"/>
      <c r="FFK337" s="1944"/>
      <c r="FFL337" s="4766"/>
      <c r="FFM337" s="5165"/>
      <c r="FFN337" s="5165"/>
      <c r="FFO337" s="5165"/>
      <c r="FFP337" s="5165"/>
      <c r="FFQ337" s="5165"/>
      <c r="FFR337" s="5165"/>
      <c r="FFS337" s="5214"/>
      <c r="FFT337" s="2483"/>
      <c r="FFU337" s="1943"/>
      <c r="FFV337" s="1944"/>
      <c r="FFW337" s="4766"/>
      <c r="FFX337" s="5165"/>
      <c r="FFY337" s="5165"/>
      <c r="FFZ337" s="5165"/>
      <c r="FGA337" s="5165"/>
      <c r="FGB337" s="5165"/>
      <c r="FGC337" s="5165"/>
      <c r="FGD337" s="5214"/>
      <c r="FGE337" s="2483"/>
      <c r="FGF337" s="1943"/>
      <c r="FGG337" s="1944"/>
      <c r="FGH337" s="4766"/>
      <c r="FGI337" s="5165"/>
      <c r="FGJ337" s="5165"/>
      <c r="FGK337" s="5165"/>
      <c r="FGL337" s="5165"/>
      <c r="FGM337" s="5165"/>
      <c r="FGN337" s="5165"/>
      <c r="FGO337" s="5214"/>
      <c r="FGP337" s="2483"/>
      <c r="FGQ337" s="1943"/>
      <c r="FGR337" s="1944"/>
      <c r="FGS337" s="4766"/>
      <c r="FGT337" s="5165"/>
      <c r="FGU337" s="5165"/>
      <c r="FGV337" s="5165"/>
      <c r="FGW337" s="5165"/>
      <c r="FGX337" s="5165"/>
      <c r="FGY337" s="5165"/>
      <c r="FGZ337" s="5214"/>
      <c r="FHA337" s="2483"/>
      <c r="FHB337" s="1943"/>
      <c r="FHC337" s="1944"/>
      <c r="FHD337" s="4766"/>
      <c r="FHE337" s="5165"/>
      <c r="FHF337" s="5165"/>
      <c r="FHG337" s="5165"/>
      <c r="FHH337" s="5165"/>
      <c r="FHI337" s="5165"/>
      <c r="FHJ337" s="5165"/>
      <c r="FHK337" s="5214"/>
      <c r="FHL337" s="2483"/>
      <c r="FHM337" s="1943"/>
      <c r="FHN337" s="1944"/>
      <c r="FHO337" s="4766"/>
      <c r="FHP337" s="5165"/>
      <c r="FHQ337" s="5165"/>
      <c r="FHR337" s="5165"/>
      <c r="FHS337" s="5165"/>
      <c r="FHT337" s="5165"/>
      <c r="FHU337" s="5165"/>
      <c r="FHV337" s="5214"/>
      <c r="FHW337" s="2483"/>
      <c r="FHX337" s="1943"/>
      <c r="FHY337" s="1944"/>
      <c r="FHZ337" s="4766"/>
      <c r="FIA337" s="5165"/>
      <c r="FIB337" s="5165"/>
      <c r="FIC337" s="5165"/>
      <c r="FID337" s="5165"/>
      <c r="FIE337" s="5165"/>
      <c r="FIF337" s="5165"/>
      <c r="FIG337" s="5214"/>
      <c r="FIH337" s="2483"/>
      <c r="FII337" s="1943"/>
      <c r="FIJ337" s="1944"/>
      <c r="FIK337" s="4766"/>
      <c r="FIL337" s="5165"/>
      <c r="FIM337" s="5165"/>
      <c r="FIN337" s="5165"/>
      <c r="FIO337" s="5165"/>
      <c r="FIP337" s="5165"/>
      <c r="FIQ337" s="5165"/>
      <c r="FIR337" s="5214"/>
      <c r="FIS337" s="2483"/>
      <c r="FIT337" s="1943"/>
      <c r="FIU337" s="1944"/>
      <c r="FIV337" s="4766"/>
      <c r="FIW337" s="5165"/>
      <c r="FIX337" s="5165"/>
      <c r="FIY337" s="5165"/>
      <c r="FIZ337" s="5165"/>
      <c r="FJA337" s="5165"/>
      <c r="FJB337" s="5165"/>
      <c r="FJC337" s="5214"/>
      <c r="FJD337" s="2483"/>
      <c r="FJE337" s="1943"/>
      <c r="FJF337" s="1944"/>
      <c r="FJG337" s="4766"/>
      <c r="FJH337" s="5165"/>
      <c r="FJI337" s="5165"/>
      <c r="FJJ337" s="5165"/>
      <c r="FJK337" s="5165"/>
      <c r="FJL337" s="5165"/>
      <c r="FJM337" s="5165"/>
      <c r="FJN337" s="5214"/>
      <c r="FJO337" s="2483"/>
      <c r="FJP337" s="1943"/>
      <c r="FJQ337" s="1944"/>
      <c r="FJR337" s="4766"/>
      <c r="FJS337" s="5165"/>
      <c r="FJT337" s="5165"/>
      <c r="FJU337" s="5165"/>
      <c r="FJV337" s="5165"/>
      <c r="FJW337" s="5165"/>
      <c r="FJX337" s="5165"/>
      <c r="FJY337" s="5214"/>
      <c r="FJZ337" s="2483"/>
      <c r="FKA337" s="1943"/>
      <c r="FKB337" s="1944"/>
      <c r="FKC337" s="4766"/>
      <c r="FKD337" s="5165"/>
      <c r="FKE337" s="5165"/>
      <c r="FKF337" s="5165"/>
      <c r="FKG337" s="5165"/>
      <c r="FKH337" s="5165"/>
      <c r="FKI337" s="5165"/>
      <c r="FKJ337" s="5214"/>
      <c r="FKK337" s="2483"/>
      <c r="FKL337" s="1943"/>
      <c r="FKM337" s="1944"/>
      <c r="FKN337" s="4766"/>
      <c r="FKO337" s="5165"/>
      <c r="FKP337" s="5165"/>
      <c r="FKQ337" s="5165"/>
      <c r="FKR337" s="5165"/>
      <c r="FKS337" s="5165"/>
      <c r="FKT337" s="5165"/>
      <c r="FKU337" s="5214"/>
      <c r="FKV337" s="2483"/>
      <c r="FKW337" s="1943"/>
      <c r="FKX337" s="1944"/>
      <c r="FKY337" s="4766"/>
      <c r="FKZ337" s="5165"/>
      <c r="FLA337" s="5165"/>
      <c r="FLB337" s="5165"/>
      <c r="FLC337" s="5165"/>
      <c r="FLD337" s="5165"/>
      <c r="FLE337" s="5165"/>
      <c r="FLF337" s="5214"/>
      <c r="FLG337" s="2483"/>
      <c r="FLH337" s="1943"/>
      <c r="FLI337" s="1944"/>
      <c r="FLJ337" s="4766"/>
      <c r="FLK337" s="5165"/>
      <c r="FLL337" s="5165"/>
      <c r="FLM337" s="5165"/>
      <c r="FLN337" s="5165"/>
      <c r="FLO337" s="5165"/>
      <c r="FLP337" s="5165"/>
      <c r="FLQ337" s="5214"/>
      <c r="FLR337" s="2483"/>
      <c r="FLS337" s="1943"/>
      <c r="FLT337" s="1944"/>
      <c r="FLU337" s="4766"/>
      <c r="FLV337" s="5165"/>
      <c r="FLW337" s="5165"/>
      <c r="FLX337" s="5165"/>
      <c r="FLY337" s="5165"/>
      <c r="FLZ337" s="5165"/>
      <c r="FMA337" s="5165"/>
      <c r="FMB337" s="5214"/>
      <c r="FMC337" s="2483"/>
      <c r="FMD337" s="1943"/>
      <c r="FME337" s="1944"/>
      <c r="FMF337" s="4766"/>
      <c r="FMG337" s="5165"/>
      <c r="FMH337" s="5165"/>
      <c r="FMI337" s="5165"/>
      <c r="FMJ337" s="5165"/>
      <c r="FMK337" s="5165"/>
      <c r="FML337" s="5165"/>
      <c r="FMM337" s="5214"/>
      <c r="FMN337" s="2483"/>
      <c r="FMO337" s="1943"/>
      <c r="FMP337" s="1944"/>
      <c r="FMQ337" s="4766"/>
      <c r="FMR337" s="5165"/>
      <c r="FMS337" s="5165"/>
      <c r="FMT337" s="5165"/>
      <c r="FMU337" s="5165"/>
      <c r="FMV337" s="5165"/>
      <c r="FMW337" s="5165"/>
      <c r="FMX337" s="5214"/>
      <c r="FMY337" s="2483"/>
      <c r="FMZ337" s="1943"/>
      <c r="FNA337" s="1944"/>
      <c r="FNB337" s="4766"/>
      <c r="FNC337" s="5165"/>
      <c r="FND337" s="5165"/>
      <c r="FNE337" s="5165"/>
      <c r="FNF337" s="5165"/>
      <c r="FNG337" s="5165"/>
      <c r="FNH337" s="5165"/>
      <c r="FNI337" s="5214"/>
      <c r="FNJ337" s="2483"/>
      <c r="FNK337" s="1943"/>
      <c r="FNL337" s="1944"/>
      <c r="FNM337" s="4766"/>
      <c r="FNN337" s="5165"/>
      <c r="FNO337" s="5165"/>
      <c r="FNP337" s="5165"/>
      <c r="FNQ337" s="5165"/>
      <c r="FNR337" s="5165"/>
      <c r="FNS337" s="5165"/>
      <c r="FNT337" s="5214"/>
      <c r="FNU337" s="2483"/>
      <c r="FNV337" s="1943"/>
      <c r="FNW337" s="1944"/>
      <c r="FNX337" s="4766"/>
      <c r="FNY337" s="5165"/>
      <c r="FNZ337" s="5165"/>
      <c r="FOA337" s="5165"/>
      <c r="FOB337" s="5165"/>
      <c r="FOC337" s="5165"/>
      <c r="FOD337" s="5165"/>
      <c r="FOE337" s="5214"/>
      <c r="FOF337" s="2483"/>
      <c r="FOG337" s="1943"/>
      <c r="FOH337" s="1944"/>
      <c r="FOI337" s="4766"/>
      <c r="FOJ337" s="5165"/>
      <c r="FOK337" s="5165"/>
      <c r="FOL337" s="5165"/>
      <c r="FOM337" s="5165"/>
      <c r="FON337" s="5165"/>
      <c r="FOO337" s="5165"/>
      <c r="FOP337" s="5214"/>
      <c r="FOQ337" s="2483"/>
      <c r="FOR337" s="1943"/>
      <c r="FOS337" s="1944"/>
      <c r="FOT337" s="4766"/>
      <c r="FOU337" s="5165"/>
      <c r="FOV337" s="5165"/>
      <c r="FOW337" s="5165"/>
      <c r="FOX337" s="5165"/>
      <c r="FOY337" s="5165"/>
      <c r="FOZ337" s="5165"/>
      <c r="FPA337" s="5214"/>
      <c r="FPB337" s="2483"/>
      <c r="FPC337" s="1943"/>
      <c r="FPD337" s="1944"/>
      <c r="FPE337" s="4766"/>
      <c r="FPF337" s="5165"/>
      <c r="FPG337" s="5165"/>
      <c r="FPH337" s="5165"/>
      <c r="FPI337" s="5165"/>
      <c r="FPJ337" s="5165"/>
      <c r="FPK337" s="5165"/>
      <c r="FPL337" s="5214"/>
      <c r="FPM337" s="2483"/>
      <c r="FPN337" s="1943"/>
      <c r="FPO337" s="1944"/>
      <c r="FPP337" s="4766"/>
      <c r="FPQ337" s="5165"/>
      <c r="FPR337" s="5165"/>
      <c r="FPS337" s="5165"/>
      <c r="FPT337" s="5165"/>
      <c r="FPU337" s="5165"/>
      <c r="FPV337" s="5165"/>
      <c r="FPW337" s="5214"/>
      <c r="FPX337" s="2483"/>
      <c r="FPY337" s="1943"/>
      <c r="FPZ337" s="1944"/>
      <c r="FQA337" s="4766"/>
      <c r="FQB337" s="5165"/>
      <c r="FQC337" s="5165"/>
      <c r="FQD337" s="5165"/>
      <c r="FQE337" s="5165"/>
      <c r="FQF337" s="5165"/>
      <c r="FQG337" s="5165"/>
      <c r="FQH337" s="5214"/>
      <c r="FQI337" s="2483"/>
      <c r="FQJ337" s="1943"/>
      <c r="FQK337" s="1944"/>
      <c r="FQL337" s="4766"/>
      <c r="FQM337" s="5165"/>
      <c r="FQN337" s="5165"/>
      <c r="FQO337" s="5165"/>
      <c r="FQP337" s="5165"/>
      <c r="FQQ337" s="5165"/>
      <c r="FQR337" s="5165"/>
      <c r="FQS337" s="5214"/>
      <c r="FQT337" s="2483"/>
      <c r="FQU337" s="1943"/>
      <c r="FQV337" s="1944"/>
      <c r="FQW337" s="4766"/>
      <c r="FQX337" s="5165"/>
      <c r="FQY337" s="5165"/>
      <c r="FQZ337" s="5165"/>
      <c r="FRA337" s="5165"/>
      <c r="FRB337" s="5165"/>
      <c r="FRC337" s="5165"/>
      <c r="FRD337" s="5214"/>
      <c r="FRE337" s="2483"/>
      <c r="FRF337" s="1943"/>
      <c r="FRG337" s="1944"/>
      <c r="FRH337" s="4766"/>
      <c r="FRI337" s="5165"/>
      <c r="FRJ337" s="5165"/>
      <c r="FRK337" s="5165"/>
      <c r="FRL337" s="5165"/>
      <c r="FRM337" s="5165"/>
      <c r="FRN337" s="5165"/>
      <c r="FRO337" s="5214"/>
      <c r="FRP337" s="2483"/>
      <c r="FRQ337" s="1943"/>
      <c r="FRR337" s="1944"/>
      <c r="FRS337" s="4766"/>
      <c r="FRT337" s="5165"/>
      <c r="FRU337" s="5165"/>
      <c r="FRV337" s="5165"/>
      <c r="FRW337" s="5165"/>
      <c r="FRX337" s="5165"/>
      <c r="FRY337" s="5165"/>
      <c r="FRZ337" s="5214"/>
      <c r="FSA337" s="2483"/>
      <c r="FSB337" s="1943"/>
      <c r="FSC337" s="1944"/>
      <c r="FSD337" s="4766"/>
      <c r="FSE337" s="5165"/>
      <c r="FSF337" s="5165"/>
      <c r="FSG337" s="5165"/>
      <c r="FSH337" s="5165"/>
      <c r="FSI337" s="5165"/>
      <c r="FSJ337" s="5165"/>
      <c r="FSK337" s="5214"/>
      <c r="FSL337" s="2483"/>
      <c r="FSM337" s="1943"/>
      <c r="FSN337" s="1944"/>
      <c r="FSO337" s="4766"/>
      <c r="FSP337" s="5165"/>
      <c r="FSQ337" s="5165"/>
      <c r="FSR337" s="5165"/>
      <c r="FSS337" s="5165"/>
      <c r="FST337" s="5165"/>
      <c r="FSU337" s="5165"/>
      <c r="FSV337" s="5214"/>
      <c r="FSW337" s="2483"/>
      <c r="FSX337" s="1943"/>
      <c r="FSY337" s="1944"/>
      <c r="FSZ337" s="4766"/>
      <c r="FTA337" s="5165"/>
      <c r="FTB337" s="5165"/>
      <c r="FTC337" s="5165"/>
      <c r="FTD337" s="5165"/>
      <c r="FTE337" s="5165"/>
      <c r="FTF337" s="5165"/>
      <c r="FTG337" s="5214"/>
      <c r="FTH337" s="2483"/>
      <c r="FTI337" s="1943"/>
      <c r="FTJ337" s="1944"/>
      <c r="FTK337" s="4766"/>
      <c r="FTL337" s="5165"/>
      <c r="FTM337" s="5165"/>
      <c r="FTN337" s="5165"/>
      <c r="FTO337" s="5165"/>
      <c r="FTP337" s="5165"/>
      <c r="FTQ337" s="5165"/>
      <c r="FTR337" s="5214"/>
      <c r="FTS337" s="2483"/>
      <c r="FTT337" s="1943"/>
      <c r="FTU337" s="1944"/>
      <c r="FTV337" s="4766"/>
      <c r="FTW337" s="5165"/>
      <c r="FTX337" s="5165"/>
      <c r="FTY337" s="5165"/>
      <c r="FTZ337" s="5165"/>
      <c r="FUA337" s="5165"/>
      <c r="FUB337" s="5165"/>
      <c r="FUC337" s="5214"/>
      <c r="FUD337" s="2483"/>
      <c r="FUE337" s="1943"/>
      <c r="FUF337" s="1944"/>
      <c r="FUG337" s="4766"/>
      <c r="FUH337" s="5165"/>
      <c r="FUI337" s="5165"/>
      <c r="FUJ337" s="5165"/>
      <c r="FUK337" s="5165"/>
      <c r="FUL337" s="5165"/>
      <c r="FUM337" s="5165"/>
      <c r="FUN337" s="5214"/>
      <c r="FUO337" s="2483"/>
      <c r="FUP337" s="1943"/>
      <c r="FUQ337" s="1944"/>
      <c r="FUR337" s="4766"/>
      <c r="FUS337" s="5165"/>
      <c r="FUT337" s="5165"/>
      <c r="FUU337" s="5165"/>
      <c r="FUV337" s="5165"/>
      <c r="FUW337" s="5165"/>
      <c r="FUX337" s="5165"/>
      <c r="FUY337" s="5214"/>
      <c r="FUZ337" s="2483"/>
      <c r="FVA337" s="1943"/>
      <c r="FVB337" s="1944"/>
      <c r="FVC337" s="4766"/>
      <c r="FVD337" s="5165"/>
      <c r="FVE337" s="5165"/>
      <c r="FVF337" s="5165"/>
      <c r="FVG337" s="5165"/>
      <c r="FVH337" s="5165"/>
      <c r="FVI337" s="5165"/>
      <c r="FVJ337" s="5214"/>
      <c r="FVK337" s="2483"/>
      <c r="FVL337" s="1943"/>
      <c r="FVM337" s="1944"/>
      <c r="FVN337" s="4766"/>
      <c r="FVO337" s="5165"/>
      <c r="FVP337" s="5165"/>
      <c r="FVQ337" s="5165"/>
      <c r="FVR337" s="5165"/>
      <c r="FVS337" s="5165"/>
      <c r="FVT337" s="5165"/>
      <c r="FVU337" s="5214"/>
      <c r="FVV337" s="2483"/>
      <c r="FVW337" s="1943"/>
      <c r="FVX337" s="1944"/>
      <c r="FVY337" s="4766"/>
      <c r="FVZ337" s="5165"/>
      <c r="FWA337" s="5165"/>
      <c r="FWB337" s="5165"/>
      <c r="FWC337" s="5165"/>
      <c r="FWD337" s="5165"/>
      <c r="FWE337" s="5165"/>
      <c r="FWF337" s="5214"/>
      <c r="FWG337" s="2483"/>
      <c r="FWH337" s="1943"/>
      <c r="FWI337" s="1944"/>
      <c r="FWJ337" s="4766"/>
      <c r="FWK337" s="5165"/>
      <c r="FWL337" s="5165"/>
      <c r="FWM337" s="5165"/>
      <c r="FWN337" s="5165"/>
      <c r="FWO337" s="5165"/>
      <c r="FWP337" s="5165"/>
      <c r="FWQ337" s="5214"/>
      <c r="FWR337" s="2483"/>
      <c r="FWS337" s="1943"/>
      <c r="FWT337" s="1944"/>
      <c r="FWU337" s="4766"/>
      <c r="FWV337" s="5165"/>
      <c r="FWW337" s="5165"/>
      <c r="FWX337" s="5165"/>
      <c r="FWY337" s="5165"/>
      <c r="FWZ337" s="5165"/>
      <c r="FXA337" s="5165"/>
      <c r="FXB337" s="5214"/>
      <c r="FXC337" s="2483"/>
      <c r="FXD337" s="1943"/>
      <c r="FXE337" s="1944"/>
      <c r="FXF337" s="4766"/>
      <c r="FXG337" s="5165"/>
      <c r="FXH337" s="5165"/>
      <c r="FXI337" s="5165"/>
      <c r="FXJ337" s="5165"/>
      <c r="FXK337" s="5165"/>
      <c r="FXL337" s="5165"/>
      <c r="FXM337" s="5214"/>
      <c r="FXN337" s="2483"/>
      <c r="FXO337" s="1943"/>
      <c r="FXP337" s="1944"/>
      <c r="FXQ337" s="4766"/>
      <c r="FXR337" s="5165"/>
      <c r="FXS337" s="5165"/>
      <c r="FXT337" s="5165"/>
      <c r="FXU337" s="5165"/>
      <c r="FXV337" s="5165"/>
      <c r="FXW337" s="5165"/>
      <c r="FXX337" s="5214"/>
      <c r="FXY337" s="2483"/>
      <c r="FXZ337" s="1943"/>
      <c r="FYA337" s="1944"/>
      <c r="FYB337" s="4766"/>
      <c r="FYC337" s="5165"/>
      <c r="FYD337" s="5165"/>
      <c r="FYE337" s="5165"/>
      <c r="FYF337" s="5165"/>
      <c r="FYG337" s="5165"/>
      <c r="FYH337" s="5165"/>
      <c r="FYI337" s="5214"/>
      <c r="FYJ337" s="2483"/>
      <c r="FYK337" s="1943"/>
      <c r="FYL337" s="1944"/>
      <c r="FYM337" s="4766"/>
      <c r="FYN337" s="5165"/>
      <c r="FYO337" s="5165"/>
      <c r="FYP337" s="5165"/>
      <c r="FYQ337" s="5165"/>
      <c r="FYR337" s="5165"/>
      <c r="FYS337" s="5165"/>
      <c r="FYT337" s="5214"/>
      <c r="FYU337" s="2483"/>
      <c r="FYV337" s="1943"/>
      <c r="FYW337" s="1944"/>
      <c r="FYX337" s="4766"/>
      <c r="FYY337" s="5165"/>
      <c r="FYZ337" s="5165"/>
      <c r="FZA337" s="5165"/>
      <c r="FZB337" s="5165"/>
      <c r="FZC337" s="5165"/>
      <c r="FZD337" s="5165"/>
      <c r="FZE337" s="5214"/>
      <c r="FZF337" s="2483"/>
      <c r="FZG337" s="1943"/>
      <c r="FZH337" s="1944"/>
      <c r="FZI337" s="4766"/>
      <c r="FZJ337" s="5165"/>
      <c r="FZK337" s="5165"/>
      <c r="FZL337" s="5165"/>
      <c r="FZM337" s="5165"/>
      <c r="FZN337" s="5165"/>
      <c r="FZO337" s="5165"/>
      <c r="FZP337" s="5214"/>
      <c r="FZQ337" s="2483"/>
      <c r="FZR337" s="1943"/>
      <c r="FZS337" s="1944"/>
      <c r="FZT337" s="4766"/>
      <c r="FZU337" s="5165"/>
      <c r="FZV337" s="5165"/>
      <c r="FZW337" s="5165"/>
      <c r="FZX337" s="5165"/>
      <c r="FZY337" s="5165"/>
      <c r="FZZ337" s="5165"/>
      <c r="GAA337" s="5214"/>
      <c r="GAB337" s="2483"/>
      <c r="GAC337" s="1943"/>
      <c r="GAD337" s="1944"/>
      <c r="GAE337" s="4766"/>
      <c r="GAF337" s="5165"/>
      <c r="GAG337" s="5165"/>
      <c r="GAH337" s="5165"/>
      <c r="GAI337" s="5165"/>
      <c r="GAJ337" s="5165"/>
      <c r="GAK337" s="5165"/>
      <c r="GAL337" s="5214"/>
      <c r="GAM337" s="2483"/>
      <c r="GAN337" s="1943"/>
      <c r="GAO337" s="1944"/>
      <c r="GAP337" s="4766"/>
      <c r="GAQ337" s="5165"/>
      <c r="GAR337" s="5165"/>
      <c r="GAS337" s="5165"/>
      <c r="GAT337" s="5165"/>
      <c r="GAU337" s="5165"/>
      <c r="GAV337" s="5165"/>
      <c r="GAW337" s="5214"/>
      <c r="GAX337" s="2483"/>
      <c r="GAY337" s="1943"/>
      <c r="GAZ337" s="1944"/>
      <c r="GBA337" s="4766"/>
      <c r="GBB337" s="5165"/>
      <c r="GBC337" s="5165"/>
      <c r="GBD337" s="5165"/>
      <c r="GBE337" s="5165"/>
      <c r="GBF337" s="5165"/>
      <c r="GBG337" s="5165"/>
      <c r="GBH337" s="5214"/>
      <c r="GBI337" s="2483"/>
      <c r="GBJ337" s="1943"/>
      <c r="GBK337" s="1944"/>
      <c r="GBL337" s="4766"/>
      <c r="GBM337" s="5165"/>
      <c r="GBN337" s="5165"/>
      <c r="GBO337" s="5165"/>
      <c r="GBP337" s="5165"/>
      <c r="GBQ337" s="5165"/>
      <c r="GBR337" s="5165"/>
      <c r="GBS337" s="5214"/>
      <c r="GBT337" s="2483"/>
      <c r="GBU337" s="1943"/>
      <c r="GBV337" s="1944"/>
      <c r="GBW337" s="4766"/>
      <c r="GBX337" s="5165"/>
      <c r="GBY337" s="5165"/>
      <c r="GBZ337" s="5165"/>
      <c r="GCA337" s="5165"/>
      <c r="GCB337" s="5165"/>
      <c r="GCC337" s="5165"/>
      <c r="GCD337" s="5214"/>
      <c r="GCE337" s="2483"/>
      <c r="GCF337" s="1943"/>
      <c r="GCG337" s="1944"/>
      <c r="GCH337" s="4766"/>
      <c r="GCI337" s="5165"/>
      <c r="GCJ337" s="5165"/>
      <c r="GCK337" s="5165"/>
      <c r="GCL337" s="5165"/>
      <c r="GCM337" s="5165"/>
      <c r="GCN337" s="5165"/>
      <c r="GCO337" s="5214"/>
      <c r="GCP337" s="2483"/>
      <c r="GCQ337" s="1943"/>
      <c r="GCR337" s="1944"/>
      <c r="GCS337" s="4766"/>
      <c r="GCT337" s="5165"/>
      <c r="GCU337" s="5165"/>
      <c r="GCV337" s="5165"/>
      <c r="GCW337" s="5165"/>
      <c r="GCX337" s="5165"/>
      <c r="GCY337" s="5165"/>
      <c r="GCZ337" s="5214"/>
      <c r="GDA337" s="2483"/>
      <c r="GDB337" s="1943"/>
      <c r="GDC337" s="1944"/>
      <c r="GDD337" s="4766"/>
      <c r="GDE337" s="5165"/>
      <c r="GDF337" s="5165"/>
      <c r="GDG337" s="5165"/>
      <c r="GDH337" s="5165"/>
      <c r="GDI337" s="5165"/>
      <c r="GDJ337" s="5165"/>
      <c r="GDK337" s="5214"/>
      <c r="GDL337" s="2483"/>
      <c r="GDM337" s="1943"/>
      <c r="GDN337" s="1944"/>
      <c r="GDO337" s="4766"/>
      <c r="GDP337" s="5165"/>
      <c r="GDQ337" s="5165"/>
      <c r="GDR337" s="5165"/>
      <c r="GDS337" s="5165"/>
      <c r="GDT337" s="5165"/>
      <c r="GDU337" s="5165"/>
      <c r="GDV337" s="5214"/>
      <c r="GDW337" s="2483"/>
      <c r="GDX337" s="1943"/>
      <c r="GDY337" s="1944"/>
      <c r="GDZ337" s="4766"/>
      <c r="GEA337" s="5165"/>
      <c r="GEB337" s="5165"/>
      <c r="GEC337" s="5165"/>
      <c r="GED337" s="5165"/>
      <c r="GEE337" s="5165"/>
      <c r="GEF337" s="5165"/>
      <c r="GEG337" s="5214"/>
      <c r="GEH337" s="2483"/>
      <c r="GEI337" s="1943"/>
      <c r="GEJ337" s="1944"/>
      <c r="GEK337" s="4766"/>
      <c r="GEL337" s="5165"/>
      <c r="GEM337" s="5165"/>
      <c r="GEN337" s="5165"/>
      <c r="GEO337" s="5165"/>
      <c r="GEP337" s="5165"/>
      <c r="GEQ337" s="5165"/>
      <c r="GER337" s="5214"/>
      <c r="GES337" s="2483"/>
      <c r="GET337" s="1943"/>
      <c r="GEU337" s="1944"/>
      <c r="GEV337" s="4766"/>
      <c r="GEW337" s="5165"/>
      <c r="GEX337" s="5165"/>
      <c r="GEY337" s="5165"/>
      <c r="GEZ337" s="5165"/>
      <c r="GFA337" s="5165"/>
      <c r="GFB337" s="5165"/>
      <c r="GFC337" s="5214"/>
      <c r="GFD337" s="2483"/>
      <c r="GFE337" s="1943"/>
      <c r="GFF337" s="1944"/>
      <c r="GFG337" s="4766"/>
      <c r="GFH337" s="5165"/>
      <c r="GFI337" s="5165"/>
      <c r="GFJ337" s="5165"/>
      <c r="GFK337" s="5165"/>
      <c r="GFL337" s="5165"/>
      <c r="GFM337" s="5165"/>
      <c r="GFN337" s="5214"/>
      <c r="GFO337" s="2483"/>
      <c r="GFP337" s="1943"/>
      <c r="GFQ337" s="1944"/>
      <c r="GFR337" s="4766"/>
      <c r="GFS337" s="5165"/>
      <c r="GFT337" s="5165"/>
      <c r="GFU337" s="5165"/>
      <c r="GFV337" s="5165"/>
      <c r="GFW337" s="5165"/>
      <c r="GFX337" s="5165"/>
      <c r="GFY337" s="5214"/>
      <c r="GFZ337" s="2483"/>
      <c r="GGA337" s="1943"/>
      <c r="GGB337" s="1944"/>
      <c r="GGC337" s="4766"/>
      <c r="GGD337" s="5165"/>
      <c r="GGE337" s="5165"/>
      <c r="GGF337" s="5165"/>
      <c r="GGG337" s="5165"/>
      <c r="GGH337" s="5165"/>
      <c r="GGI337" s="5165"/>
      <c r="GGJ337" s="5214"/>
      <c r="GGK337" s="2483"/>
      <c r="GGL337" s="1943"/>
      <c r="GGM337" s="1944"/>
      <c r="GGN337" s="4766"/>
      <c r="GGO337" s="5165"/>
      <c r="GGP337" s="5165"/>
      <c r="GGQ337" s="5165"/>
      <c r="GGR337" s="5165"/>
      <c r="GGS337" s="5165"/>
      <c r="GGT337" s="5165"/>
      <c r="GGU337" s="5214"/>
      <c r="GGV337" s="2483"/>
      <c r="GGW337" s="1943"/>
      <c r="GGX337" s="1944"/>
      <c r="GGY337" s="4766"/>
      <c r="GGZ337" s="5165"/>
      <c r="GHA337" s="5165"/>
      <c r="GHB337" s="5165"/>
      <c r="GHC337" s="5165"/>
      <c r="GHD337" s="5165"/>
      <c r="GHE337" s="5165"/>
      <c r="GHF337" s="5214"/>
      <c r="GHG337" s="2483"/>
      <c r="GHH337" s="1943"/>
      <c r="GHI337" s="1944"/>
      <c r="GHJ337" s="4766"/>
      <c r="GHK337" s="5165"/>
      <c r="GHL337" s="5165"/>
      <c r="GHM337" s="5165"/>
      <c r="GHN337" s="5165"/>
      <c r="GHO337" s="5165"/>
      <c r="GHP337" s="5165"/>
      <c r="GHQ337" s="5214"/>
      <c r="GHR337" s="2483"/>
      <c r="GHS337" s="1943"/>
      <c r="GHT337" s="1944"/>
      <c r="GHU337" s="4766"/>
      <c r="GHV337" s="5165"/>
      <c r="GHW337" s="5165"/>
      <c r="GHX337" s="5165"/>
      <c r="GHY337" s="5165"/>
      <c r="GHZ337" s="5165"/>
      <c r="GIA337" s="5165"/>
      <c r="GIB337" s="5214"/>
      <c r="GIC337" s="2483"/>
      <c r="GID337" s="1943"/>
      <c r="GIE337" s="1944"/>
      <c r="GIF337" s="4766"/>
      <c r="GIG337" s="5165"/>
      <c r="GIH337" s="5165"/>
      <c r="GII337" s="5165"/>
      <c r="GIJ337" s="5165"/>
      <c r="GIK337" s="5165"/>
      <c r="GIL337" s="5165"/>
      <c r="GIM337" s="5214"/>
      <c r="GIN337" s="2483"/>
      <c r="GIO337" s="1943"/>
      <c r="GIP337" s="1944"/>
      <c r="GIQ337" s="4766"/>
      <c r="GIR337" s="5165"/>
      <c r="GIS337" s="5165"/>
      <c r="GIT337" s="5165"/>
      <c r="GIU337" s="5165"/>
      <c r="GIV337" s="5165"/>
      <c r="GIW337" s="5165"/>
      <c r="GIX337" s="5214"/>
      <c r="GIY337" s="2483"/>
      <c r="GIZ337" s="1943"/>
      <c r="GJA337" s="1944"/>
      <c r="GJB337" s="4766"/>
      <c r="GJC337" s="5165"/>
      <c r="GJD337" s="5165"/>
      <c r="GJE337" s="5165"/>
      <c r="GJF337" s="5165"/>
      <c r="GJG337" s="5165"/>
      <c r="GJH337" s="5165"/>
      <c r="GJI337" s="5214"/>
      <c r="GJJ337" s="2483"/>
      <c r="GJK337" s="1943"/>
      <c r="GJL337" s="1944"/>
      <c r="GJM337" s="4766"/>
      <c r="GJN337" s="5165"/>
      <c r="GJO337" s="5165"/>
      <c r="GJP337" s="5165"/>
      <c r="GJQ337" s="5165"/>
      <c r="GJR337" s="5165"/>
      <c r="GJS337" s="5165"/>
      <c r="GJT337" s="5214"/>
      <c r="GJU337" s="2483"/>
      <c r="GJV337" s="1943"/>
      <c r="GJW337" s="1944"/>
      <c r="GJX337" s="4766"/>
      <c r="GJY337" s="5165"/>
      <c r="GJZ337" s="5165"/>
      <c r="GKA337" s="5165"/>
      <c r="GKB337" s="5165"/>
      <c r="GKC337" s="5165"/>
      <c r="GKD337" s="5165"/>
      <c r="GKE337" s="5214"/>
      <c r="GKF337" s="2483"/>
      <c r="GKG337" s="1943"/>
      <c r="GKH337" s="1944"/>
      <c r="GKI337" s="4766"/>
      <c r="GKJ337" s="5165"/>
      <c r="GKK337" s="5165"/>
      <c r="GKL337" s="5165"/>
      <c r="GKM337" s="5165"/>
      <c r="GKN337" s="5165"/>
      <c r="GKO337" s="5165"/>
      <c r="GKP337" s="5214"/>
      <c r="GKQ337" s="2483"/>
      <c r="GKR337" s="1943"/>
      <c r="GKS337" s="1944"/>
      <c r="GKT337" s="4766"/>
      <c r="GKU337" s="5165"/>
      <c r="GKV337" s="5165"/>
      <c r="GKW337" s="5165"/>
      <c r="GKX337" s="5165"/>
      <c r="GKY337" s="5165"/>
      <c r="GKZ337" s="5165"/>
      <c r="GLA337" s="5214"/>
      <c r="GLB337" s="2483"/>
      <c r="GLC337" s="1943"/>
      <c r="GLD337" s="1944"/>
      <c r="GLE337" s="4766"/>
      <c r="GLF337" s="5165"/>
      <c r="GLG337" s="5165"/>
      <c r="GLH337" s="5165"/>
      <c r="GLI337" s="5165"/>
      <c r="GLJ337" s="5165"/>
      <c r="GLK337" s="5165"/>
      <c r="GLL337" s="5214"/>
      <c r="GLM337" s="2483"/>
      <c r="GLN337" s="1943"/>
      <c r="GLO337" s="1944"/>
      <c r="GLP337" s="4766"/>
      <c r="GLQ337" s="5165"/>
      <c r="GLR337" s="5165"/>
      <c r="GLS337" s="5165"/>
      <c r="GLT337" s="5165"/>
      <c r="GLU337" s="5165"/>
      <c r="GLV337" s="5165"/>
      <c r="GLW337" s="5214"/>
      <c r="GLX337" s="2483"/>
      <c r="GLY337" s="1943"/>
      <c r="GLZ337" s="1944"/>
      <c r="GMA337" s="4766"/>
      <c r="GMB337" s="5165"/>
      <c r="GMC337" s="5165"/>
      <c r="GMD337" s="5165"/>
      <c r="GME337" s="5165"/>
      <c r="GMF337" s="5165"/>
      <c r="GMG337" s="5165"/>
      <c r="GMH337" s="5214"/>
      <c r="GMI337" s="2483"/>
      <c r="GMJ337" s="1943"/>
      <c r="GMK337" s="1944"/>
      <c r="GML337" s="4766"/>
      <c r="GMM337" s="5165"/>
      <c r="GMN337" s="5165"/>
      <c r="GMO337" s="5165"/>
      <c r="GMP337" s="5165"/>
      <c r="GMQ337" s="5165"/>
      <c r="GMR337" s="5165"/>
      <c r="GMS337" s="5214"/>
      <c r="GMT337" s="2483"/>
      <c r="GMU337" s="1943"/>
      <c r="GMV337" s="1944"/>
      <c r="GMW337" s="4766"/>
      <c r="GMX337" s="5165"/>
      <c r="GMY337" s="5165"/>
      <c r="GMZ337" s="5165"/>
      <c r="GNA337" s="5165"/>
      <c r="GNB337" s="5165"/>
      <c r="GNC337" s="5165"/>
      <c r="GND337" s="5214"/>
      <c r="GNE337" s="2483"/>
      <c r="GNF337" s="1943"/>
      <c r="GNG337" s="1944"/>
      <c r="GNH337" s="4766"/>
      <c r="GNI337" s="5165"/>
      <c r="GNJ337" s="5165"/>
      <c r="GNK337" s="5165"/>
      <c r="GNL337" s="5165"/>
      <c r="GNM337" s="5165"/>
      <c r="GNN337" s="5165"/>
      <c r="GNO337" s="5214"/>
      <c r="GNP337" s="2483"/>
      <c r="GNQ337" s="1943"/>
      <c r="GNR337" s="1944"/>
      <c r="GNS337" s="4766"/>
      <c r="GNT337" s="5165"/>
      <c r="GNU337" s="5165"/>
      <c r="GNV337" s="5165"/>
      <c r="GNW337" s="5165"/>
      <c r="GNX337" s="5165"/>
      <c r="GNY337" s="5165"/>
      <c r="GNZ337" s="5214"/>
      <c r="GOA337" s="2483"/>
      <c r="GOB337" s="1943"/>
      <c r="GOC337" s="1944"/>
      <c r="GOD337" s="4766"/>
      <c r="GOE337" s="5165"/>
      <c r="GOF337" s="5165"/>
      <c r="GOG337" s="5165"/>
      <c r="GOH337" s="5165"/>
      <c r="GOI337" s="5165"/>
      <c r="GOJ337" s="5165"/>
      <c r="GOK337" s="5214"/>
      <c r="GOL337" s="2483"/>
      <c r="GOM337" s="1943"/>
      <c r="GON337" s="1944"/>
      <c r="GOO337" s="4766"/>
      <c r="GOP337" s="5165"/>
      <c r="GOQ337" s="5165"/>
      <c r="GOR337" s="5165"/>
      <c r="GOS337" s="5165"/>
      <c r="GOT337" s="5165"/>
      <c r="GOU337" s="5165"/>
      <c r="GOV337" s="5214"/>
      <c r="GOW337" s="2483"/>
      <c r="GOX337" s="1943"/>
      <c r="GOY337" s="1944"/>
      <c r="GOZ337" s="4766"/>
      <c r="GPA337" s="5165"/>
      <c r="GPB337" s="5165"/>
      <c r="GPC337" s="5165"/>
      <c r="GPD337" s="5165"/>
      <c r="GPE337" s="5165"/>
      <c r="GPF337" s="5165"/>
      <c r="GPG337" s="5214"/>
      <c r="GPH337" s="2483"/>
      <c r="GPI337" s="1943"/>
      <c r="GPJ337" s="1944"/>
      <c r="GPK337" s="4766"/>
      <c r="GPL337" s="5165"/>
      <c r="GPM337" s="5165"/>
      <c r="GPN337" s="5165"/>
      <c r="GPO337" s="5165"/>
      <c r="GPP337" s="5165"/>
      <c r="GPQ337" s="5165"/>
      <c r="GPR337" s="5214"/>
      <c r="GPS337" s="2483"/>
      <c r="GPT337" s="1943"/>
      <c r="GPU337" s="1944"/>
      <c r="GPV337" s="4766"/>
      <c r="GPW337" s="5165"/>
      <c r="GPX337" s="5165"/>
      <c r="GPY337" s="5165"/>
      <c r="GPZ337" s="5165"/>
      <c r="GQA337" s="5165"/>
      <c r="GQB337" s="5165"/>
      <c r="GQC337" s="5214"/>
      <c r="GQD337" s="2483"/>
      <c r="GQE337" s="1943"/>
      <c r="GQF337" s="1944"/>
      <c r="GQG337" s="4766"/>
      <c r="GQH337" s="5165"/>
      <c r="GQI337" s="5165"/>
      <c r="GQJ337" s="5165"/>
      <c r="GQK337" s="5165"/>
      <c r="GQL337" s="5165"/>
      <c r="GQM337" s="5165"/>
      <c r="GQN337" s="5214"/>
      <c r="GQO337" s="2483"/>
      <c r="GQP337" s="1943"/>
      <c r="GQQ337" s="1944"/>
      <c r="GQR337" s="4766"/>
      <c r="GQS337" s="5165"/>
      <c r="GQT337" s="5165"/>
      <c r="GQU337" s="5165"/>
      <c r="GQV337" s="5165"/>
      <c r="GQW337" s="5165"/>
      <c r="GQX337" s="5165"/>
      <c r="GQY337" s="5214"/>
      <c r="GQZ337" s="2483"/>
      <c r="GRA337" s="1943"/>
      <c r="GRB337" s="1944"/>
      <c r="GRC337" s="4766"/>
      <c r="GRD337" s="5165"/>
      <c r="GRE337" s="5165"/>
      <c r="GRF337" s="5165"/>
      <c r="GRG337" s="5165"/>
      <c r="GRH337" s="5165"/>
      <c r="GRI337" s="5165"/>
      <c r="GRJ337" s="5214"/>
      <c r="GRK337" s="2483"/>
      <c r="GRL337" s="1943"/>
      <c r="GRM337" s="1944"/>
      <c r="GRN337" s="4766"/>
      <c r="GRO337" s="5165"/>
      <c r="GRP337" s="5165"/>
      <c r="GRQ337" s="5165"/>
      <c r="GRR337" s="5165"/>
      <c r="GRS337" s="5165"/>
      <c r="GRT337" s="5165"/>
      <c r="GRU337" s="5214"/>
      <c r="GRV337" s="2483"/>
      <c r="GRW337" s="1943"/>
      <c r="GRX337" s="1944"/>
      <c r="GRY337" s="4766"/>
      <c r="GRZ337" s="5165"/>
      <c r="GSA337" s="5165"/>
      <c r="GSB337" s="5165"/>
      <c r="GSC337" s="5165"/>
      <c r="GSD337" s="5165"/>
      <c r="GSE337" s="5165"/>
      <c r="GSF337" s="5214"/>
      <c r="GSG337" s="2483"/>
      <c r="GSH337" s="1943"/>
      <c r="GSI337" s="1944"/>
      <c r="GSJ337" s="4766"/>
      <c r="GSK337" s="5165"/>
      <c r="GSL337" s="5165"/>
      <c r="GSM337" s="5165"/>
      <c r="GSN337" s="5165"/>
      <c r="GSO337" s="5165"/>
      <c r="GSP337" s="5165"/>
      <c r="GSQ337" s="5214"/>
      <c r="GSR337" s="2483"/>
      <c r="GSS337" s="1943"/>
      <c r="GST337" s="1944"/>
      <c r="GSU337" s="4766"/>
      <c r="GSV337" s="5165"/>
      <c r="GSW337" s="5165"/>
      <c r="GSX337" s="5165"/>
      <c r="GSY337" s="5165"/>
      <c r="GSZ337" s="5165"/>
      <c r="GTA337" s="5165"/>
      <c r="GTB337" s="5214"/>
      <c r="GTC337" s="2483"/>
      <c r="GTD337" s="1943"/>
      <c r="GTE337" s="1944"/>
      <c r="GTF337" s="4766"/>
      <c r="GTG337" s="5165"/>
      <c r="GTH337" s="5165"/>
      <c r="GTI337" s="5165"/>
      <c r="GTJ337" s="5165"/>
      <c r="GTK337" s="5165"/>
      <c r="GTL337" s="5165"/>
      <c r="GTM337" s="5214"/>
      <c r="GTN337" s="2483"/>
      <c r="GTO337" s="1943"/>
      <c r="GTP337" s="1944"/>
      <c r="GTQ337" s="4766"/>
      <c r="GTR337" s="5165"/>
      <c r="GTS337" s="5165"/>
      <c r="GTT337" s="5165"/>
      <c r="GTU337" s="5165"/>
      <c r="GTV337" s="5165"/>
      <c r="GTW337" s="5165"/>
      <c r="GTX337" s="5214"/>
      <c r="GTY337" s="2483"/>
      <c r="GTZ337" s="1943"/>
      <c r="GUA337" s="1944"/>
      <c r="GUB337" s="4766"/>
      <c r="GUC337" s="5165"/>
      <c r="GUD337" s="5165"/>
      <c r="GUE337" s="5165"/>
      <c r="GUF337" s="5165"/>
      <c r="GUG337" s="5165"/>
      <c r="GUH337" s="5165"/>
      <c r="GUI337" s="5214"/>
      <c r="GUJ337" s="2483"/>
      <c r="GUK337" s="1943"/>
      <c r="GUL337" s="1944"/>
      <c r="GUM337" s="4766"/>
      <c r="GUN337" s="5165"/>
      <c r="GUO337" s="5165"/>
      <c r="GUP337" s="5165"/>
      <c r="GUQ337" s="5165"/>
      <c r="GUR337" s="5165"/>
      <c r="GUS337" s="5165"/>
      <c r="GUT337" s="5214"/>
      <c r="GUU337" s="2483"/>
      <c r="GUV337" s="1943"/>
      <c r="GUW337" s="1944"/>
      <c r="GUX337" s="4766"/>
      <c r="GUY337" s="5165"/>
      <c r="GUZ337" s="5165"/>
      <c r="GVA337" s="5165"/>
      <c r="GVB337" s="5165"/>
      <c r="GVC337" s="5165"/>
      <c r="GVD337" s="5165"/>
      <c r="GVE337" s="5214"/>
      <c r="GVF337" s="2483"/>
      <c r="GVG337" s="1943"/>
      <c r="GVH337" s="1944"/>
      <c r="GVI337" s="4766"/>
      <c r="GVJ337" s="5165"/>
      <c r="GVK337" s="5165"/>
      <c r="GVL337" s="5165"/>
      <c r="GVM337" s="5165"/>
      <c r="GVN337" s="5165"/>
      <c r="GVO337" s="5165"/>
      <c r="GVP337" s="5214"/>
      <c r="GVQ337" s="2483"/>
      <c r="GVR337" s="1943"/>
      <c r="GVS337" s="1944"/>
      <c r="GVT337" s="4766"/>
      <c r="GVU337" s="5165"/>
      <c r="GVV337" s="5165"/>
      <c r="GVW337" s="5165"/>
      <c r="GVX337" s="5165"/>
      <c r="GVY337" s="5165"/>
      <c r="GVZ337" s="5165"/>
      <c r="GWA337" s="5214"/>
      <c r="GWB337" s="2483"/>
      <c r="GWC337" s="1943"/>
      <c r="GWD337" s="1944"/>
      <c r="GWE337" s="4766"/>
      <c r="GWF337" s="5165"/>
      <c r="GWG337" s="5165"/>
      <c r="GWH337" s="5165"/>
      <c r="GWI337" s="5165"/>
      <c r="GWJ337" s="5165"/>
      <c r="GWK337" s="5165"/>
      <c r="GWL337" s="5214"/>
      <c r="GWM337" s="2483"/>
      <c r="GWN337" s="1943"/>
      <c r="GWO337" s="1944"/>
      <c r="GWP337" s="4766"/>
      <c r="GWQ337" s="5165"/>
      <c r="GWR337" s="5165"/>
      <c r="GWS337" s="5165"/>
      <c r="GWT337" s="5165"/>
      <c r="GWU337" s="5165"/>
      <c r="GWV337" s="5165"/>
      <c r="GWW337" s="5214"/>
      <c r="GWX337" s="2483"/>
      <c r="GWY337" s="1943"/>
      <c r="GWZ337" s="1944"/>
      <c r="GXA337" s="4766"/>
      <c r="GXB337" s="5165"/>
      <c r="GXC337" s="5165"/>
      <c r="GXD337" s="5165"/>
      <c r="GXE337" s="5165"/>
      <c r="GXF337" s="5165"/>
      <c r="GXG337" s="5165"/>
      <c r="GXH337" s="5214"/>
      <c r="GXI337" s="2483"/>
      <c r="GXJ337" s="1943"/>
      <c r="GXK337" s="1944"/>
      <c r="GXL337" s="4766"/>
      <c r="GXM337" s="5165"/>
      <c r="GXN337" s="5165"/>
      <c r="GXO337" s="5165"/>
      <c r="GXP337" s="5165"/>
      <c r="GXQ337" s="5165"/>
      <c r="GXR337" s="5165"/>
      <c r="GXS337" s="5214"/>
      <c r="GXT337" s="2483"/>
      <c r="GXU337" s="1943"/>
      <c r="GXV337" s="1944"/>
      <c r="GXW337" s="4766"/>
      <c r="GXX337" s="5165"/>
      <c r="GXY337" s="5165"/>
      <c r="GXZ337" s="5165"/>
      <c r="GYA337" s="5165"/>
      <c r="GYB337" s="5165"/>
      <c r="GYC337" s="5165"/>
      <c r="GYD337" s="5214"/>
      <c r="GYE337" s="2483"/>
      <c r="GYF337" s="1943"/>
      <c r="GYG337" s="1944"/>
      <c r="GYH337" s="4766"/>
      <c r="GYI337" s="5165"/>
      <c r="GYJ337" s="5165"/>
      <c r="GYK337" s="5165"/>
      <c r="GYL337" s="5165"/>
      <c r="GYM337" s="5165"/>
      <c r="GYN337" s="5165"/>
      <c r="GYO337" s="5214"/>
      <c r="GYP337" s="2483"/>
      <c r="GYQ337" s="1943"/>
      <c r="GYR337" s="1944"/>
      <c r="GYS337" s="4766"/>
      <c r="GYT337" s="5165"/>
      <c r="GYU337" s="5165"/>
      <c r="GYV337" s="5165"/>
      <c r="GYW337" s="5165"/>
      <c r="GYX337" s="5165"/>
      <c r="GYY337" s="5165"/>
      <c r="GYZ337" s="5214"/>
      <c r="GZA337" s="2483"/>
      <c r="GZB337" s="1943"/>
      <c r="GZC337" s="1944"/>
      <c r="GZD337" s="4766"/>
      <c r="GZE337" s="5165"/>
      <c r="GZF337" s="5165"/>
      <c r="GZG337" s="5165"/>
      <c r="GZH337" s="5165"/>
      <c r="GZI337" s="5165"/>
      <c r="GZJ337" s="5165"/>
      <c r="GZK337" s="5214"/>
      <c r="GZL337" s="2483"/>
      <c r="GZM337" s="1943"/>
      <c r="GZN337" s="1944"/>
      <c r="GZO337" s="4766"/>
      <c r="GZP337" s="5165"/>
      <c r="GZQ337" s="5165"/>
      <c r="GZR337" s="5165"/>
      <c r="GZS337" s="5165"/>
      <c r="GZT337" s="5165"/>
      <c r="GZU337" s="5165"/>
      <c r="GZV337" s="5214"/>
      <c r="GZW337" s="2483"/>
      <c r="GZX337" s="1943"/>
      <c r="GZY337" s="1944"/>
      <c r="GZZ337" s="4766"/>
      <c r="HAA337" s="5165"/>
      <c r="HAB337" s="5165"/>
      <c r="HAC337" s="5165"/>
      <c r="HAD337" s="5165"/>
      <c r="HAE337" s="5165"/>
      <c r="HAF337" s="5165"/>
      <c r="HAG337" s="5214"/>
      <c r="HAH337" s="2483"/>
      <c r="HAI337" s="1943"/>
      <c r="HAJ337" s="1944"/>
      <c r="HAK337" s="4766"/>
      <c r="HAL337" s="5165"/>
      <c r="HAM337" s="5165"/>
      <c r="HAN337" s="5165"/>
      <c r="HAO337" s="5165"/>
      <c r="HAP337" s="5165"/>
      <c r="HAQ337" s="5165"/>
      <c r="HAR337" s="5214"/>
      <c r="HAS337" s="2483"/>
      <c r="HAT337" s="1943"/>
      <c r="HAU337" s="1944"/>
      <c r="HAV337" s="4766"/>
      <c r="HAW337" s="5165"/>
      <c r="HAX337" s="5165"/>
      <c r="HAY337" s="5165"/>
      <c r="HAZ337" s="5165"/>
      <c r="HBA337" s="5165"/>
      <c r="HBB337" s="5165"/>
      <c r="HBC337" s="5214"/>
      <c r="HBD337" s="2483"/>
      <c r="HBE337" s="1943"/>
      <c r="HBF337" s="1944"/>
      <c r="HBG337" s="4766"/>
      <c r="HBH337" s="5165"/>
      <c r="HBI337" s="5165"/>
      <c r="HBJ337" s="5165"/>
      <c r="HBK337" s="5165"/>
      <c r="HBL337" s="5165"/>
      <c r="HBM337" s="5165"/>
      <c r="HBN337" s="5214"/>
      <c r="HBO337" s="2483"/>
      <c r="HBP337" s="1943"/>
      <c r="HBQ337" s="1944"/>
      <c r="HBR337" s="4766"/>
      <c r="HBS337" s="5165"/>
      <c r="HBT337" s="5165"/>
      <c r="HBU337" s="5165"/>
      <c r="HBV337" s="5165"/>
      <c r="HBW337" s="5165"/>
      <c r="HBX337" s="5165"/>
      <c r="HBY337" s="5214"/>
      <c r="HBZ337" s="2483"/>
      <c r="HCA337" s="1943"/>
      <c r="HCB337" s="1944"/>
      <c r="HCC337" s="4766"/>
      <c r="HCD337" s="5165"/>
      <c r="HCE337" s="5165"/>
      <c r="HCF337" s="5165"/>
      <c r="HCG337" s="5165"/>
      <c r="HCH337" s="5165"/>
      <c r="HCI337" s="5165"/>
      <c r="HCJ337" s="5214"/>
      <c r="HCK337" s="2483"/>
      <c r="HCL337" s="1943"/>
      <c r="HCM337" s="1944"/>
      <c r="HCN337" s="4766"/>
      <c r="HCO337" s="5165"/>
      <c r="HCP337" s="5165"/>
      <c r="HCQ337" s="5165"/>
      <c r="HCR337" s="5165"/>
      <c r="HCS337" s="5165"/>
      <c r="HCT337" s="5165"/>
      <c r="HCU337" s="5214"/>
      <c r="HCV337" s="2483"/>
      <c r="HCW337" s="1943"/>
      <c r="HCX337" s="1944"/>
      <c r="HCY337" s="4766"/>
      <c r="HCZ337" s="5165"/>
      <c r="HDA337" s="5165"/>
      <c r="HDB337" s="5165"/>
      <c r="HDC337" s="5165"/>
      <c r="HDD337" s="5165"/>
      <c r="HDE337" s="5165"/>
      <c r="HDF337" s="5214"/>
      <c r="HDG337" s="2483"/>
      <c r="HDH337" s="1943"/>
      <c r="HDI337" s="1944"/>
      <c r="HDJ337" s="4766"/>
      <c r="HDK337" s="5165"/>
      <c r="HDL337" s="5165"/>
      <c r="HDM337" s="5165"/>
      <c r="HDN337" s="5165"/>
      <c r="HDO337" s="5165"/>
      <c r="HDP337" s="5165"/>
      <c r="HDQ337" s="5214"/>
      <c r="HDR337" s="2483"/>
      <c r="HDS337" s="1943"/>
      <c r="HDT337" s="1944"/>
      <c r="HDU337" s="4766"/>
      <c r="HDV337" s="5165"/>
      <c r="HDW337" s="5165"/>
      <c r="HDX337" s="5165"/>
      <c r="HDY337" s="5165"/>
      <c r="HDZ337" s="5165"/>
      <c r="HEA337" s="5165"/>
      <c r="HEB337" s="5214"/>
      <c r="HEC337" s="2483"/>
      <c r="HED337" s="1943"/>
      <c r="HEE337" s="1944"/>
      <c r="HEF337" s="4766"/>
      <c r="HEG337" s="5165"/>
      <c r="HEH337" s="5165"/>
      <c r="HEI337" s="5165"/>
      <c r="HEJ337" s="5165"/>
      <c r="HEK337" s="5165"/>
      <c r="HEL337" s="5165"/>
      <c r="HEM337" s="5214"/>
      <c r="HEN337" s="2483"/>
      <c r="HEO337" s="1943"/>
      <c r="HEP337" s="1944"/>
      <c r="HEQ337" s="4766"/>
      <c r="HER337" s="5165"/>
      <c r="HES337" s="5165"/>
      <c r="HET337" s="5165"/>
      <c r="HEU337" s="5165"/>
      <c r="HEV337" s="5165"/>
      <c r="HEW337" s="5165"/>
      <c r="HEX337" s="5214"/>
      <c r="HEY337" s="2483"/>
      <c r="HEZ337" s="1943"/>
      <c r="HFA337" s="1944"/>
      <c r="HFB337" s="4766"/>
      <c r="HFC337" s="5165"/>
      <c r="HFD337" s="5165"/>
      <c r="HFE337" s="5165"/>
      <c r="HFF337" s="5165"/>
      <c r="HFG337" s="5165"/>
      <c r="HFH337" s="5165"/>
      <c r="HFI337" s="5214"/>
      <c r="HFJ337" s="2483"/>
      <c r="HFK337" s="1943"/>
      <c r="HFL337" s="1944"/>
      <c r="HFM337" s="4766"/>
      <c r="HFN337" s="5165"/>
      <c r="HFO337" s="5165"/>
      <c r="HFP337" s="5165"/>
      <c r="HFQ337" s="5165"/>
      <c r="HFR337" s="5165"/>
      <c r="HFS337" s="5165"/>
      <c r="HFT337" s="5214"/>
      <c r="HFU337" s="2483"/>
      <c r="HFV337" s="1943"/>
      <c r="HFW337" s="1944"/>
      <c r="HFX337" s="4766"/>
      <c r="HFY337" s="5165"/>
      <c r="HFZ337" s="5165"/>
      <c r="HGA337" s="5165"/>
      <c r="HGB337" s="5165"/>
      <c r="HGC337" s="5165"/>
      <c r="HGD337" s="5165"/>
      <c r="HGE337" s="5214"/>
      <c r="HGF337" s="2483"/>
      <c r="HGG337" s="1943"/>
      <c r="HGH337" s="1944"/>
      <c r="HGI337" s="4766"/>
      <c r="HGJ337" s="5165"/>
      <c r="HGK337" s="5165"/>
      <c r="HGL337" s="5165"/>
      <c r="HGM337" s="5165"/>
      <c r="HGN337" s="5165"/>
      <c r="HGO337" s="5165"/>
      <c r="HGP337" s="5214"/>
      <c r="HGQ337" s="2483"/>
      <c r="HGR337" s="1943"/>
      <c r="HGS337" s="1944"/>
      <c r="HGT337" s="4766"/>
      <c r="HGU337" s="5165"/>
      <c r="HGV337" s="5165"/>
      <c r="HGW337" s="5165"/>
      <c r="HGX337" s="5165"/>
      <c r="HGY337" s="5165"/>
      <c r="HGZ337" s="5165"/>
      <c r="HHA337" s="5214"/>
      <c r="HHB337" s="2483"/>
      <c r="HHC337" s="1943"/>
      <c r="HHD337" s="1944"/>
      <c r="HHE337" s="4766"/>
      <c r="HHF337" s="5165"/>
      <c r="HHG337" s="5165"/>
      <c r="HHH337" s="5165"/>
      <c r="HHI337" s="5165"/>
      <c r="HHJ337" s="5165"/>
      <c r="HHK337" s="5165"/>
      <c r="HHL337" s="5214"/>
      <c r="HHM337" s="2483"/>
      <c r="HHN337" s="1943"/>
      <c r="HHO337" s="1944"/>
      <c r="HHP337" s="4766"/>
      <c r="HHQ337" s="5165"/>
      <c r="HHR337" s="5165"/>
      <c r="HHS337" s="5165"/>
      <c r="HHT337" s="5165"/>
      <c r="HHU337" s="5165"/>
      <c r="HHV337" s="5165"/>
      <c r="HHW337" s="5214"/>
      <c r="HHX337" s="2483"/>
      <c r="HHY337" s="1943"/>
      <c r="HHZ337" s="1944"/>
      <c r="HIA337" s="4766"/>
      <c r="HIB337" s="5165"/>
      <c r="HIC337" s="5165"/>
      <c r="HID337" s="5165"/>
      <c r="HIE337" s="5165"/>
      <c r="HIF337" s="5165"/>
      <c r="HIG337" s="5165"/>
      <c r="HIH337" s="5214"/>
      <c r="HII337" s="2483"/>
      <c r="HIJ337" s="1943"/>
      <c r="HIK337" s="1944"/>
      <c r="HIL337" s="4766"/>
      <c r="HIM337" s="5165"/>
      <c r="HIN337" s="5165"/>
      <c r="HIO337" s="5165"/>
      <c r="HIP337" s="5165"/>
      <c r="HIQ337" s="5165"/>
      <c r="HIR337" s="5165"/>
      <c r="HIS337" s="5214"/>
      <c r="HIT337" s="2483"/>
      <c r="HIU337" s="1943"/>
      <c r="HIV337" s="1944"/>
      <c r="HIW337" s="4766"/>
      <c r="HIX337" s="5165"/>
      <c r="HIY337" s="5165"/>
      <c r="HIZ337" s="5165"/>
      <c r="HJA337" s="5165"/>
      <c r="HJB337" s="5165"/>
      <c r="HJC337" s="5165"/>
      <c r="HJD337" s="5214"/>
      <c r="HJE337" s="2483"/>
      <c r="HJF337" s="1943"/>
      <c r="HJG337" s="1944"/>
      <c r="HJH337" s="4766"/>
      <c r="HJI337" s="5165"/>
      <c r="HJJ337" s="5165"/>
      <c r="HJK337" s="5165"/>
      <c r="HJL337" s="5165"/>
      <c r="HJM337" s="5165"/>
      <c r="HJN337" s="5165"/>
      <c r="HJO337" s="5214"/>
      <c r="HJP337" s="2483"/>
      <c r="HJQ337" s="1943"/>
      <c r="HJR337" s="1944"/>
      <c r="HJS337" s="4766"/>
      <c r="HJT337" s="5165"/>
      <c r="HJU337" s="5165"/>
      <c r="HJV337" s="5165"/>
      <c r="HJW337" s="5165"/>
      <c r="HJX337" s="5165"/>
      <c r="HJY337" s="5165"/>
      <c r="HJZ337" s="5214"/>
      <c r="HKA337" s="2483"/>
      <c r="HKB337" s="1943"/>
      <c r="HKC337" s="1944"/>
      <c r="HKD337" s="4766"/>
      <c r="HKE337" s="5165"/>
      <c r="HKF337" s="5165"/>
      <c r="HKG337" s="5165"/>
      <c r="HKH337" s="5165"/>
      <c r="HKI337" s="5165"/>
      <c r="HKJ337" s="5165"/>
      <c r="HKK337" s="5214"/>
      <c r="HKL337" s="2483"/>
      <c r="HKM337" s="1943"/>
      <c r="HKN337" s="1944"/>
      <c r="HKO337" s="4766"/>
      <c r="HKP337" s="5165"/>
      <c r="HKQ337" s="5165"/>
      <c r="HKR337" s="5165"/>
      <c r="HKS337" s="5165"/>
      <c r="HKT337" s="5165"/>
      <c r="HKU337" s="5165"/>
      <c r="HKV337" s="5214"/>
      <c r="HKW337" s="2483"/>
      <c r="HKX337" s="1943"/>
      <c r="HKY337" s="1944"/>
      <c r="HKZ337" s="4766"/>
      <c r="HLA337" s="5165"/>
      <c r="HLB337" s="5165"/>
      <c r="HLC337" s="5165"/>
      <c r="HLD337" s="5165"/>
      <c r="HLE337" s="5165"/>
      <c r="HLF337" s="5165"/>
      <c r="HLG337" s="5214"/>
      <c r="HLH337" s="2483"/>
      <c r="HLI337" s="1943"/>
      <c r="HLJ337" s="1944"/>
      <c r="HLK337" s="4766"/>
      <c r="HLL337" s="5165"/>
      <c r="HLM337" s="5165"/>
      <c r="HLN337" s="5165"/>
      <c r="HLO337" s="5165"/>
      <c r="HLP337" s="5165"/>
      <c r="HLQ337" s="5165"/>
      <c r="HLR337" s="5214"/>
      <c r="HLS337" s="2483"/>
      <c r="HLT337" s="1943"/>
      <c r="HLU337" s="1944"/>
      <c r="HLV337" s="4766"/>
      <c r="HLW337" s="5165"/>
      <c r="HLX337" s="5165"/>
      <c r="HLY337" s="5165"/>
      <c r="HLZ337" s="5165"/>
      <c r="HMA337" s="5165"/>
      <c r="HMB337" s="5165"/>
      <c r="HMC337" s="5214"/>
      <c r="HMD337" s="2483"/>
      <c r="HME337" s="1943"/>
      <c r="HMF337" s="1944"/>
      <c r="HMG337" s="4766"/>
      <c r="HMH337" s="5165"/>
      <c r="HMI337" s="5165"/>
      <c r="HMJ337" s="5165"/>
      <c r="HMK337" s="5165"/>
      <c r="HML337" s="5165"/>
      <c r="HMM337" s="5165"/>
      <c r="HMN337" s="5214"/>
      <c r="HMO337" s="2483"/>
      <c r="HMP337" s="1943"/>
      <c r="HMQ337" s="1944"/>
      <c r="HMR337" s="4766"/>
      <c r="HMS337" s="5165"/>
      <c r="HMT337" s="5165"/>
      <c r="HMU337" s="5165"/>
      <c r="HMV337" s="5165"/>
      <c r="HMW337" s="5165"/>
      <c r="HMX337" s="5165"/>
      <c r="HMY337" s="5214"/>
      <c r="HMZ337" s="2483"/>
      <c r="HNA337" s="1943"/>
      <c r="HNB337" s="1944"/>
      <c r="HNC337" s="4766"/>
      <c r="HND337" s="5165"/>
      <c r="HNE337" s="5165"/>
      <c r="HNF337" s="5165"/>
      <c r="HNG337" s="5165"/>
      <c r="HNH337" s="5165"/>
      <c r="HNI337" s="5165"/>
      <c r="HNJ337" s="5214"/>
      <c r="HNK337" s="2483"/>
      <c r="HNL337" s="1943"/>
      <c r="HNM337" s="1944"/>
      <c r="HNN337" s="4766"/>
      <c r="HNO337" s="5165"/>
      <c r="HNP337" s="5165"/>
      <c r="HNQ337" s="5165"/>
      <c r="HNR337" s="5165"/>
      <c r="HNS337" s="5165"/>
      <c r="HNT337" s="5165"/>
      <c r="HNU337" s="5214"/>
      <c r="HNV337" s="2483"/>
      <c r="HNW337" s="1943"/>
      <c r="HNX337" s="1944"/>
      <c r="HNY337" s="4766"/>
      <c r="HNZ337" s="5165"/>
      <c r="HOA337" s="5165"/>
      <c r="HOB337" s="5165"/>
      <c r="HOC337" s="5165"/>
      <c r="HOD337" s="5165"/>
      <c r="HOE337" s="5165"/>
      <c r="HOF337" s="5214"/>
      <c r="HOG337" s="2483"/>
      <c r="HOH337" s="1943"/>
      <c r="HOI337" s="1944"/>
      <c r="HOJ337" s="4766"/>
      <c r="HOK337" s="5165"/>
      <c r="HOL337" s="5165"/>
      <c r="HOM337" s="5165"/>
      <c r="HON337" s="5165"/>
      <c r="HOO337" s="5165"/>
      <c r="HOP337" s="5165"/>
      <c r="HOQ337" s="5214"/>
      <c r="HOR337" s="2483"/>
      <c r="HOS337" s="1943"/>
      <c r="HOT337" s="1944"/>
      <c r="HOU337" s="4766"/>
      <c r="HOV337" s="5165"/>
      <c r="HOW337" s="5165"/>
      <c r="HOX337" s="5165"/>
      <c r="HOY337" s="5165"/>
      <c r="HOZ337" s="5165"/>
      <c r="HPA337" s="5165"/>
      <c r="HPB337" s="5214"/>
      <c r="HPC337" s="2483"/>
      <c r="HPD337" s="1943"/>
      <c r="HPE337" s="1944"/>
      <c r="HPF337" s="4766"/>
      <c r="HPG337" s="5165"/>
      <c r="HPH337" s="5165"/>
      <c r="HPI337" s="5165"/>
      <c r="HPJ337" s="5165"/>
      <c r="HPK337" s="5165"/>
      <c r="HPL337" s="5165"/>
      <c r="HPM337" s="5214"/>
      <c r="HPN337" s="2483"/>
      <c r="HPO337" s="1943"/>
      <c r="HPP337" s="1944"/>
      <c r="HPQ337" s="4766"/>
      <c r="HPR337" s="5165"/>
      <c r="HPS337" s="5165"/>
      <c r="HPT337" s="5165"/>
      <c r="HPU337" s="5165"/>
      <c r="HPV337" s="5165"/>
      <c r="HPW337" s="5165"/>
      <c r="HPX337" s="5214"/>
      <c r="HPY337" s="2483"/>
      <c r="HPZ337" s="1943"/>
      <c r="HQA337" s="1944"/>
      <c r="HQB337" s="4766"/>
      <c r="HQC337" s="5165"/>
      <c r="HQD337" s="5165"/>
      <c r="HQE337" s="5165"/>
      <c r="HQF337" s="5165"/>
      <c r="HQG337" s="5165"/>
      <c r="HQH337" s="5165"/>
      <c r="HQI337" s="5214"/>
      <c r="HQJ337" s="2483"/>
      <c r="HQK337" s="1943"/>
      <c r="HQL337" s="1944"/>
      <c r="HQM337" s="4766"/>
      <c r="HQN337" s="5165"/>
      <c r="HQO337" s="5165"/>
      <c r="HQP337" s="5165"/>
      <c r="HQQ337" s="5165"/>
      <c r="HQR337" s="5165"/>
      <c r="HQS337" s="5165"/>
      <c r="HQT337" s="5214"/>
      <c r="HQU337" s="2483"/>
      <c r="HQV337" s="1943"/>
      <c r="HQW337" s="1944"/>
      <c r="HQX337" s="4766"/>
      <c r="HQY337" s="5165"/>
      <c r="HQZ337" s="5165"/>
      <c r="HRA337" s="5165"/>
      <c r="HRB337" s="5165"/>
      <c r="HRC337" s="5165"/>
      <c r="HRD337" s="5165"/>
      <c r="HRE337" s="5214"/>
      <c r="HRF337" s="2483"/>
      <c r="HRG337" s="1943"/>
      <c r="HRH337" s="1944"/>
      <c r="HRI337" s="4766"/>
      <c r="HRJ337" s="5165"/>
      <c r="HRK337" s="5165"/>
      <c r="HRL337" s="5165"/>
      <c r="HRM337" s="5165"/>
      <c r="HRN337" s="5165"/>
      <c r="HRO337" s="5165"/>
      <c r="HRP337" s="5214"/>
      <c r="HRQ337" s="2483"/>
      <c r="HRR337" s="1943"/>
      <c r="HRS337" s="1944"/>
      <c r="HRT337" s="4766"/>
      <c r="HRU337" s="5165"/>
      <c r="HRV337" s="5165"/>
      <c r="HRW337" s="5165"/>
      <c r="HRX337" s="5165"/>
      <c r="HRY337" s="5165"/>
      <c r="HRZ337" s="5165"/>
      <c r="HSA337" s="5214"/>
      <c r="HSB337" s="2483"/>
      <c r="HSC337" s="1943"/>
      <c r="HSD337" s="1944"/>
      <c r="HSE337" s="4766"/>
      <c r="HSF337" s="5165"/>
      <c r="HSG337" s="5165"/>
      <c r="HSH337" s="5165"/>
      <c r="HSI337" s="5165"/>
      <c r="HSJ337" s="5165"/>
      <c r="HSK337" s="5165"/>
      <c r="HSL337" s="5214"/>
      <c r="HSM337" s="2483"/>
      <c r="HSN337" s="1943"/>
      <c r="HSO337" s="1944"/>
      <c r="HSP337" s="4766"/>
      <c r="HSQ337" s="5165"/>
      <c r="HSR337" s="5165"/>
      <c r="HSS337" s="5165"/>
      <c r="HST337" s="5165"/>
      <c r="HSU337" s="5165"/>
      <c r="HSV337" s="5165"/>
      <c r="HSW337" s="5214"/>
      <c r="HSX337" s="2483"/>
      <c r="HSY337" s="1943"/>
      <c r="HSZ337" s="1944"/>
      <c r="HTA337" s="4766"/>
      <c r="HTB337" s="5165"/>
      <c r="HTC337" s="5165"/>
      <c r="HTD337" s="5165"/>
      <c r="HTE337" s="5165"/>
      <c r="HTF337" s="5165"/>
      <c r="HTG337" s="5165"/>
      <c r="HTH337" s="5214"/>
      <c r="HTI337" s="2483"/>
      <c r="HTJ337" s="1943"/>
      <c r="HTK337" s="1944"/>
      <c r="HTL337" s="4766"/>
      <c r="HTM337" s="5165"/>
      <c r="HTN337" s="5165"/>
      <c r="HTO337" s="5165"/>
      <c r="HTP337" s="5165"/>
      <c r="HTQ337" s="5165"/>
      <c r="HTR337" s="5165"/>
      <c r="HTS337" s="5214"/>
      <c r="HTT337" s="2483"/>
      <c r="HTU337" s="1943"/>
      <c r="HTV337" s="1944"/>
      <c r="HTW337" s="4766"/>
      <c r="HTX337" s="5165"/>
      <c r="HTY337" s="5165"/>
      <c r="HTZ337" s="5165"/>
      <c r="HUA337" s="5165"/>
      <c r="HUB337" s="5165"/>
      <c r="HUC337" s="5165"/>
      <c r="HUD337" s="5214"/>
      <c r="HUE337" s="2483"/>
      <c r="HUF337" s="1943"/>
      <c r="HUG337" s="1944"/>
      <c r="HUH337" s="4766"/>
      <c r="HUI337" s="5165"/>
      <c r="HUJ337" s="5165"/>
      <c r="HUK337" s="5165"/>
      <c r="HUL337" s="5165"/>
      <c r="HUM337" s="5165"/>
      <c r="HUN337" s="5165"/>
      <c r="HUO337" s="5214"/>
      <c r="HUP337" s="2483"/>
      <c r="HUQ337" s="1943"/>
      <c r="HUR337" s="1944"/>
      <c r="HUS337" s="4766"/>
      <c r="HUT337" s="5165"/>
      <c r="HUU337" s="5165"/>
      <c r="HUV337" s="5165"/>
      <c r="HUW337" s="5165"/>
      <c r="HUX337" s="5165"/>
      <c r="HUY337" s="5165"/>
      <c r="HUZ337" s="5214"/>
      <c r="HVA337" s="2483"/>
      <c r="HVB337" s="1943"/>
      <c r="HVC337" s="1944"/>
      <c r="HVD337" s="4766"/>
      <c r="HVE337" s="5165"/>
      <c r="HVF337" s="5165"/>
      <c r="HVG337" s="5165"/>
      <c r="HVH337" s="5165"/>
      <c r="HVI337" s="5165"/>
      <c r="HVJ337" s="5165"/>
      <c r="HVK337" s="5214"/>
      <c r="HVL337" s="2483"/>
      <c r="HVM337" s="1943"/>
      <c r="HVN337" s="1944"/>
      <c r="HVO337" s="4766"/>
      <c r="HVP337" s="5165"/>
      <c r="HVQ337" s="5165"/>
      <c r="HVR337" s="5165"/>
      <c r="HVS337" s="5165"/>
      <c r="HVT337" s="5165"/>
      <c r="HVU337" s="5165"/>
      <c r="HVV337" s="5214"/>
      <c r="HVW337" s="2483"/>
      <c r="HVX337" s="1943"/>
      <c r="HVY337" s="1944"/>
      <c r="HVZ337" s="4766"/>
      <c r="HWA337" s="5165"/>
      <c r="HWB337" s="5165"/>
      <c r="HWC337" s="5165"/>
      <c r="HWD337" s="5165"/>
      <c r="HWE337" s="5165"/>
      <c r="HWF337" s="5165"/>
      <c r="HWG337" s="5214"/>
      <c r="HWH337" s="2483"/>
      <c r="HWI337" s="1943"/>
      <c r="HWJ337" s="1944"/>
      <c r="HWK337" s="4766"/>
      <c r="HWL337" s="5165"/>
      <c r="HWM337" s="5165"/>
      <c r="HWN337" s="5165"/>
      <c r="HWO337" s="5165"/>
      <c r="HWP337" s="5165"/>
      <c r="HWQ337" s="5165"/>
      <c r="HWR337" s="5214"/>
      <c r="HWS337" s="2483"/>
      <c r="HWT337" s="1943"/>
      <c r="HWU337" s="1944"/>
      <c r="HWV337" s="4766"/>
      <c r="HWW337" s="5165"/>
      <c r="HWX337" s="5165"/>
      <c r="HWY337" s="5165"/>
      <c r="HWZ337" s="5165"/>
      <c r="HXA337" s="5165"/>
      <c r="HXB337" s="5165"/>
      <c r="HXC337" s="5214"/>
      <c r="HXD337" s="2483"/>
      <c r="HXE337" s="1943"/>
      <c r="HXF337" s="1944"/>
      <c r="HXG337" s="4766"/>
      <c r="HXH337" s="5165"/>
      <c r="HXI337" s="5165"/>
      <c r="HXJ337" s="5165"/>
      <c r="HXK337" s="5165"/>
      <c r="HXL337" s="5165"/>
      <c r="HXM337" s="5165"/>
      <c r="HXN337" s="5214"/>
      <c r="HXO337" s="2483"/>
      <c r="HXP337" s="1943"/>
      <c r="HXQ337" s="1944"/>
      <c r="HXR337" s="4766"/>
      <c r="HXS337" s="5165"/>
      <c r="HXT337" s="5165"/>
      <c r="HXU337" s="5165"/>
      <c r="HXV337" s="5165"/>
      <c r="HXW337" s="5165"/>
      <c r="HXX337" s="5165"/>
      <c r="HXY337" s="5214"/>
      <c r="HXZ337" s="2483"/>
      <c r="HYA337" s="1943"/>
      <c r="HYB337" s="1944"/>
      <c r="HYC337" s="4766"/>
      <c r="HYD337" s="5165"/>
      <c r="HYE337" s="5165"/>
      <c r="HYF337" s="5165"/>
      <c r="HYG337" s="5165"/>
      <c r="HYH337" s="5165"/>
      <c r="HYI337" s="5165"/>
      <c r="HYJ337" s="5214"/>
      <c r="HYK337" s="2483"/>
      <c r="HYL337" s="1943"/>
      <c r="HYM337" s="1944"/>
      <c r="HYN337" s="4766"/>
      <c r="HYO337" s="5165"/>
      <c r="HYP337" s="5165"/>
      <c r="HYQ337" s="5165"/>
      <c r="HYR337" s="5165"/>
      <c r="HYS337" s="5165"/>
      <c r="HYT337" s="5165"/>
      <c r="HYU337" s="5214"/>
      <c r="HYV337" s="2483"/>
      <c r="HYW337" s="1943"/>
      <c r="HYX337" s="1944"/>
      <c r="HYY337" s="4766"/>
      <c r="HYZ337" s="5165"/>
      <c r="HZA337" s="5165"/>
      <c r="HZB337" s="5165"/>
      <c r="HZC337" s="5165"/>
      <c r="HZD337" s="5165"/>
      <c r="HZE337" s="5165"/>
      <c r="HZF337" s="5214"/>
      <c r="HZG337" s="2483"/>
      <c r="HZH337" s="1943"/>
      <c r="HZI337" s="1944"/>
      <c r="HZJ337" s="4766"/>
      <c r="HZK337" s="5165"/>
      <c r="HZL337" s="5165"/>
      <c r="HZM337" s="5165"/>
      <c r="HZN337" s="5165"/>
      <c r="HZO337" s="5165"/>
      <c r="HZP337" s="5165"/>
      <c r="HZQ337" s="5214"/>
      <c r="HZR337" s="2483"/>
      <c r="HZS337" s="1943"/>
      <c r="HZT337" s="1944"/>
      <c r="HZU337" s="4766"/>
      <c r="HZV337" s="5165"/>
      <c r="HZW337" s="5165"/>
      <c r="HZX337" s="5165"/>
      <c r="HZY337" s="5165"/>
      <c r="HZZ337" s="5165"/>
      <c r="IAA337" s="5165"/>
      <c r="IAB337" s="5214"/>
      <c r="IAC337" s="2483"/>
      <c r="IAD337" s="1943"/>
      <c r="IAE337" s="1944"/>
      <c r="IAF337" s="4766"/>
      <c r="IAG337" s="5165"/>
      <c r="IAH337" s="5165"/>
      <c r="IAI337" s="5165"/>
      <c r="IAJ337" s="5165"/>
      <c r="IAK337" s="5165"/>
      <c r="IAL337" s="5165"/>
      <c r="IAM337" s="5214"/>
      <c r="IAN337" s="2483"/>
      <c r="IAO337" s="1943"/>
      <c r="IAP337" s="1944"/>
      <c r="IAQ337" s="4766"/>
      <c r="IAR337" s="5165"/>
      <c r="IAS337" s="5165"/>
      <c r="IAT337" s="5165"/>
      <c r="IAU337" s="5165"/>
      <c r="IAV337" s="5165"/>
      <c r="IAW337" s="5165"/>
      <c r="IAX337" s="5214"/>
      <c r="IAY337" s="2483"/>
      <c r="IAZ337" s="1943"/>
      <c r="IBA337" s="1944"/>
      <c r="IBB337" s="4766"/>
      <c r="IBC337" s="5165"/>
      <c r="IBD337" s="5165"/>
      <c r="IBE337" s="5165"/>
      <c r="IBF337" s="5165"/>
      <c r="IBG337" s="5165"/>
      <c r="IBH337" s="5165"/>
      <c r="IBI337" s="5214"/>
      <c r="IBJ337" s="2483"/>
      <c r="IBK337" s="1943"/>
      <c r="IBL337" s="1944"/>
      <c r="IBM337" s="4766"/>
      <c r="IBN337" s="5165"/>
      <c r="IBO337" s="5165"/>
      <c r="IBP337" s="5165"/>
      <c r="IBQ337" s="5165"/>
      <c r="IBR337" s="5165"/>
      <c r="IBS337" s="5165"/>
      <c r="IBT337" s="5214"/>
      <c r="IBU337" s="2483"/>
      <c r="IBV337" s="1943"/>
      <c r="IBW337" s="1944"/>
      <c r="IBX337" s="4766"/>
      <c r="IBY337" s="5165"/>
      <c r="IBZ337" s="5165"/>
      <c r="ICA337" s="5165"/>
      <c r="ICB337" s="5165"/>
      <c r="ICC337" s="5165"/>
      <c r="ICD337" s="5165"/>
      <c r="ICE337" s="5214"/>
      <c r="ICF337" s="2483"/>
      <c r="ICG337" s="1943"/>
      <c r="ICH337" s="1944"/>
      <c r="ICI337" s="4766"/>
      <c r="ICJ337" s="5165"/>
      <c r="ICK337" s="5165"/>
      <c r="ICL337" s="5165"/>
      <c r="ICM337" s="5165"/>
      <c r="ICN337" s="5165"/>
      <c r="ICO337" s="5165"/>
      <c r="ICP337" s="5214"/>
      <c r="ICQ337" s="2483"/>
      <c r="ICR337" s="1943"/>
      <c r="ICS337" s="1944"/>
      <c r="ICT337" s="4766"/>
      <c r="ICU337" s="5165"/>
      <c r="ICV337" s="5165"/>
      <c r="ICW337" s="5165"/>
      <c r="ICX337" s="5165"/>
      <c r="ICY337" s="5165"/>
      <c r="ICZ337" s="5165"/>
      <c r="IDA337" s="5214"/>
      <c r="IDB337" s="2483"/>
      <c r="IDC337" s="1943"/>
      <c r="IDD337" s="1944"/>
      <c r="IDE337" s="4766"/>
      <c r="IDF337" s="5165"/>
      <c r="IDG337" s="5165"/>
      <c r="IDH337" s="5165"/>
      <c r="IDI337" s="5165"/>
      <c r="IDJ337" s="5165"/>
      <c r="IDK337" s="5165"/>
      <c r="IDL337" s="5214"/>
      <c r="IDM337" s="2483"/>
      <c r="IDN337" s="1943"/>
      <c r="IDO337" s="1944"/>
      <c r="IDP337" s="4766"/>
      <c r="IDQ337" s="5165"/>
      <c r="IDR337" s="5165"/>
      <c r="IDS337" s="5165"/>
      <c r="IDT337" s="5165"/>
      <c r="IDU337" s="5165"/>
      <c r="IDV337" s="5165"/>
      <c r="IDW337" s="5214"/>
      <c r="IDX337" s="2483"/>
      <c r="IDY337" s="1943"/>
      <c r="IDZ337" s="1944"/>
      <c r="IEA337" s="4766"/>
      <c r="IEB337" s="5165"/>
      <c r="IEC337" s="5165"/>
      <c r="IED337" s="5165"/>
      <c r="IEE337" s="5165"/>
      <c r="IEF337" s="5165"/>
      <c r="IEG337" s="5165"/>
      <c r="IEH337" s="5214"/>
      <c r="IEI337" s="2483"/>
      <c r="IEJ337" s="1943"/>
      <c r="IEK337" s="1944"/>
      <c r="IEL337" s="4766"/>
      <c r="IEM337" s="5165"/>
      <c r="IEN337" s="5165"/>
      <c r="IEO337" s="5165"/>
      <c r="IEP337" s="5165"/>
      <c r="IEQ337" s="5165"/>
      <c r="IER337" s="5165"/>
      <c r="IES337" s="5214"/>
      <c r="IET337" s="2483"/>
      <c r="IEU337" s="1943"/>
      <c r="IEV337" s="1944"/>
      <c r="IEW337" s="4766"/>
      <c r="IEX337" s="5165"/>
      <c r="IEY337" s="5165"/>
      <c r="IEZ337" s="5165"/>
      <c r="IFA337" s="5165"/>
      <c r="IFB337" s="5165"/>
      <c r="IFC337" s="5165"/>
      <c r="IFD337" s="5214"/>
      <c r="IFE337" s="2483"/>
      <c r="IFF337" s="1943"/>
      <c r="IFG337" s="1944"/>
      <c r="IFH337" s="4766"/>
      <c r="IFI337" s="5165"/>
      <c r="IFJ337" s="5165"/>
      <c r="IFK337" s="5165"/>
      <c r="IFL337" s="5165"/>
      <c r="IFM337" s="5165"/>
      <c r="IFN337" s="5165"/>
      <c r="IFO337" s="5214"/>
      <c r="IFP337" s="2483"/>
      <c r="IFQ337" s="1943"/>
      <c r="IFR337" s="1944"/>
      <c r="IFS337" s="4766"/>
      <c r="IFT337" s="5165"/>
      <c r="IFU337" s="5165"/>
      <c r="IFV337" s="5165"/>
      <c r="IFW337" s="5165"/>
      <c r="IFX337" s="5165"/>
      <c r="IFY337" s="5165"/>
      <c r="IFZ337" s="5214"/>
      <c r="IGA337" s="2483"/>
      <c r="IGB337" s="1943"/>
      <c r="IGC337" s="1944"/>
      <c r="IGD337" s="4766"/>
      <c r="IGE337" s="5165"/>
      <c r="IGF337" s="5165"/>
      <c r="IGG337" s="5165"/>
      <c r="IGH337" s="5165"/>
      <c r="IGI337" s="5165"/>
      <c r="IGJ337" s="5165"/>
      <c r="IGK337" s="5214"/>
      <c r="IGL337" s="2483"/>
      <c r="IGM337" s="1943"/>
      <c r="IGN337" s="1944"/>
      <c r="IGO337" s="4766"/>
      <c r="IGP337" s="5165"/>
      <c r="IGQ337" s="5165"/>
      <c r="IGR337" s="5165"/>
      <c r="IGS337" s="5165"/>
      <c r="IGT337" s="5165"/>
      <c r="IGU337" s="5165"/>
      <c r="IGV337" s="5214"/>
      <c r="IGW337" s="2483"/>
      <c r="IGX337" s="1943"/>
      <c r="IGY337" s="1944"/>
      <c r="IGZ337" s="4766"/>
      <c r="IHA337" s="5165"/>
      <c r="IHB337" s="5165"/>
      <c r="IHC337" s="5165"/>
      <c r="IHD337" s="5165"/>
      <c r="IHE337" s="5165"/>
      <c r="IHF337" s="5165"/>
      <c r="IHG337" s="5214"/>
      <c r="IHH337" s="2483"/>
      <c r="IHI337" s="1943"/>
      <c r="IHJ337" s="1944"/>
      <c r="IHK337" s="4766"/>
      <c r="IHL337" s="5165"/>
      <c r="IHM337" s="5165"/>
      <c r="IHN337" s="5165"/>
      <c r="IHO337" s="5165"/>
      <c r="IHP337" s="5165"/>
      <c r="IHQ337" s="5165"/>
      <c r="IHR337" s="5214"/>
      <c r="IHS337" s="2483"/>
      <c r="IHT337" s="1943"/>
      <c r="IHU337" s="1944"/>
      <c r="IHV337" s="4766"/>
      <c r="IHW337" s="5165"/>
      <c r="IHX337" s="5165"/>
      <c r="IHY337" s="5165"/>
      <c r="IHZ337" s="5165"/>
      <c r="IIA337" s="5165"/>
      <c r="IIB337" s="5165"/>
      <c r="IIC337" s="5214"/>
      <c r="IID337" s="2483"/>
      <c r="IIE337" s="1943"/>
      <c r="IIF337" s="1944"/>
      <c r="IIG337" s="4766"/>
      <c r="IIH337" s="5165"/>
      <c r="III337" s="5165"/>
      <c r="IIJ337" s="5165"/>
      <c r="IIK337" s="5165"/>
      <c r="IIL337" s="5165"/>
      <c r="IIM337" s="5165"/>
      <c r="IIN337" s="5214"/>
      <c r="IIO337" s="2483"/>
      <c r="IIP337" s="1943"/>
      <c r="IIQ337" s="1944"/>
      <c r="IIR337" s="4766"/>
      <c r="IIS337" s="5165"/>
      <c r="IIT337" s="5165"/>
      <c r="IIU337" s="5165"/>
      <c r="IIV337" s="5165"/>
      <c r="IIW337" s="5165"/>
      <c r="IIX337" s="5165"/>
      <c r="IIY337" s="5214"/>
      <c r="IIZ337" s="2483"/>
      <c r="IJA337" s="1943"/>
      <c r="IJB337" s="1944"/>
      <c r="IJC337" s="4766"/>
      <c r="IJD337" s="5165"/>
      <c r="IJE337" s="5165"/>
      <c r="IJF337" s="5165"/>
      <c r="IJG337" s="5165"/>
      <c r="IJH337" s="5165"/>
      <c r="IJI337" s="5165"/>
      <c r="IJJ337" s="5214"/>
      <c r="IJK337" s="2483"/>
      <c r="IJL337" s="1943"/>
      <c r="IJM337" s="1944"/>
      <c r="IJN337" s="4766"/>
      <c r="IJO337" s="5165"/>
      <c r="IJP337" s="5165"/>
      <c r="IJQ337" s="5165"/>
      <c r="IJR337" s="5165"/>
      <c r="IJS337" s="5165"/>
      <c r="IJT337" s="5165"/>
      <c r="IJU337" s="5214"/>
      <c r="IJV337" s="2483"/>
      <c r="IJW337" s="1943"/>
      <c r="IJX337" s="1944"/>
      <c r="IJY337" s="4766"/>
      <c r="IJZ337" s="5165"/>
      <c r="IKA337" s="5165"/>
      <c r="IKB337" s="5165"/>
      <c r="IKC337" s="5165"/>
      <c r="IKD337" s="5165"/>
      <c r="IKE337" s="5165"/>
      <c r="IKF337" s="5214"/>
      <c r="IKG337" s="2483"/>
      <c r="IKH337" s="1943"/>
      <c r="IKI337" s="1944"/>
      <c r="IKJ337" s="4766"/>
      <c r="IKK337" s="5165"/>
      <c r="IKL337" s="5165"/>
      <c r="IKM337" s="5165"/>
      <c r="IKN337" s="5165"/>
      <c r="IKO337" s="5165"/>
      <c r="IKP337" s="5165"/>
      <c r="IKQ337" s="5214"/>
      <c r="IKR337" s="2483"/>
      <c r="IKS337" s="1943"/>
      <c r="IKT337" s="1944"/>
      <c r="IKU337" s="4766"/>
      <c r="IKV337" s="5165"/>
      <c r="IKW337" s="5165"/>
      <c r="IKX337" s="5165"/>
      <c r="IKY337" s="5165"/>
      <c r="IKZ337" s="5165"/>
      <c r="ILA337" s="5165"/>
      <c r="ILB337" s="5214"/>
      <c r="ILC337" s="2483"/>
      <c r="ILD337" s="1943"/>
      <c r="ILE337" s="1944"/>
      <c r="ILF337" s="4766"/>
      <c r="ILG337" s="5165"/>
      <c r="ILH337" s="5165"/>
      <c r="ILI337" s="5165"/>
      <c r="ILJ337" s="5165"/>
      <c r="ILK337" s="5165"/>
      <c r="ILL337" s="5165"/>
      <c r="ILM337" s="5214"/>
      <c r="ILN337" s="2483"/>
      <c r="ILO337" s="1943"/>
      <c r="ILP337" s="1944"/>
      <c r="ILQ337" s="4766"/>
      <c r="ILR337" s="5165"/>
      <c r="ILS337" s="5165"/>
      <c r="ILT337" s="5165"/>
      <c r="ILU337" s="5165"/>
      <c r="ILV337" s="5165"/>
      <c r="ILW337" s="5165"/>
      <c r="ILX337" s="5214"/>
      <c r="ILY337" s="2483"/>
      <c r="ILZ337" s="1943"/>
      <c r="IMA337" s="1944"/>
      <c r="IMB337" s="4766"/>
      <c r="IMC337" s="5165"/>
      <c r="IMD337" s="5165"/>
      <c r="IME337" s="5165"/>
      <c r="IMF337" s="5165"/>
      <c r="IMG337" s="5165"/>
      <c r="IMH337" s="5165"/>
      <c r="IMI337" s="5214"/>
      <c r="IMJ337" s="2483"/>
      <c r="IMK337" s="1943"/>
      <c r="IML337" s="1944"/>
      <c r="IMM337" s="4766"/>
      <c r="IMN337" s="5165"/>
      <c r="IMO337" s="5165"/>
      <c r="IMP337" s="5165"/>
      <c r="IMQ337" s="5165"/>
      <c r="IMR337" s="5165"/>
      <c r="IMS337" s="5165"/>
      <c r="IMT337" s="5214"/>
      <c r="IMU337" s="2483"/>
      <c r="IMV337" s="1943"/>
      <c r="IMW337" s="1944"/>
      <c r="IMX337" s="4766"/>
      <c r="IMY337" s="5165"/>
      <c r="IMZ337" s="5165"/>
      <c r="INA337" s="5165"/>
      <c r="INB337" s="5165"/>
      <c r="INC337" s="5165"/>
      <c r="IND337" s="5165"/>
      <c r="INE337" s="5214"/>
      <c r="INF337" s="2483"/>
      <c r="ING337" s="1943"/>
      <c r="INH337" s="1944"/>
      <c r="INI337" s="4766"/>
      <c r="INJ337" s="5165"/>
      <c r="INK337" s="5165"/>
      <c r="INL337" s="5165"/>
      <c r="INM337" s="5165"/>
      <c r="INN337" s="5165"/>
      <c r="INO337" s="5165"/>
      <c r="INP337" s="5214"/>
      <c r="INQ337" s="2483"/>
      <c r="INR337" s="1943"/>
      <c r="INS337" s="1944"/>
      <c r="INT337" s="4766"/>
      <c r="INU337" s="5165"/>
      <c r="INV337" s="5165"/>
      <c r="INW337" s="5165"/>
      <c r="INX337" s="5165"/>
      <c r="INY337" s="5165"/>
      <c r="INZ337" s="5165"/>
      <c r="IOA337" s="5214"/>
      <c r="IOB337" s="2483"/>
      <c r="IOC337" s="1943"/>
      <c r="IOD337" s="1944"/>
      <c r="IOE337" s="4766"/>
      <c r="IOF337" s="5165"/>
      <c r="IOG337" s="5165"/>
      <c r="IOH337" s="5165"/>
      <c r="IOI337" s="5165"/>
      <c r="IOJ337" s="5165"/>
      <c r="IOK337" s="5165"/>
      <c r="IOL337" s="5214"/>
      <c r="IOM337" s="2483"/>
      <c r="ION337" s="1943"/>
      <c r="IOO337" s="1944"/>
      <c r="IOP337" s="4766"/>
      <c r="IOQ337" s="5165"/>
      <c r="IOR337" s="5165"/>
      <c r="IOS337" s="5165"/>
      <c r="IOT337" s="5165"/>
      <c r="IOU337" s="5165"/>
      <c r="IOV337" s="5165"/>
      <c r="IOW337" s="5214"/>
      <c r="IOX337" s="2483"/>
      <c r="IOY337" s="1943"/>
      <c r="IOZ337" s="1944"/>
      <c r="IPA337" s="4766"/>
      <c r="IPB337" s="5165"/>
      <c r="IPC337" s="5165"/>
      <c r="IPD337" s="5165"/>
      <c r="IPE337" s="5165"/>
      <c r="IPF337" s="5165"/>
      <c r="IPG337" s="5165"/>
      <c r="IPH337" s="5214"/>
      <c r="IPI337" s="2483"/>
      <c r="IPJ337" s="1943"/>
      <c r="IPK337" s="1944"/>
      <c r="IPL337" s="4766"/>
      <c r="IPM337" s="5165"/>
      <c r="IPN337" s="5165"/>
      <c r="IPO337" s="5165"/>
      <c r="IPP337" s="5165"/>
      <c r="IPQ337" s="5165"/>
      <c r="IPR337" s="5165"/>
      <c r="IPS337" s="5214"/>
      <c r="IPT337" s="2483"/>
      <c r="IPU337" s="1943"/>
      <c r="IPV337" s="1944"/>
      <c r="IPW337" s="4766"/>
      <c r="IPX337" s="5165"/>
      <c r="IPY337" s="5165"/>
      <c r="IPZ337" s="5165"/>
      <c r="IQA337" s="5165"/>
      <c r="IQB337" s="5165"/>
      <c r="IQC337" s="5165"/>
      <c r="IQD337" s="5214"/>
      <c r="IQE337" s="2483"/>
      <c r="IQF337" s="1943"/>
      <c r="IQG337" s="1944"/>
      <c r="IQH337" s="4766"/>
      <c r="IQI337" s="5165"/>
      <c r="IQJ337" s="5165"/>
      <c r="IQK337" s="5165"/>
      <c r="IQL337" s="5165"/>
      <c r="IQM337" s="5165"/>
      <c r="IQN337" s="5165"/>
      <c r="IQO337" s="5214"/>
      <c r="IQP337" s="2483"/>
      <c r="IQQ337" s="1943"/>
      <c r="IQR337" s="1944"/>
      <c r="IQS337" s="4766"/>
      <c r="IQT337" s="5165"/>
      <c r="IQU337" s="5165"/>
      <c r="IQV337" s="5165"/>
      <c r="IQW337" s="5165"/>
      <c r="IQX337" s="5165"/>
      <c r="IQY337" s="5165"/>
      <c r="IQZ337" s="5214"/>
      <c r="IRA337" s="2483"/>
      <c r="IRB337" s="1943"/>
      <c r="IRC337" s="1944"/>
      <c r="IRD337" s="4766"/>
      <c r="IRE337" s="5165"/>
      <c r="IRF337" s="5165"/>
      <c r="IRG337" s="5165"/>
      <c r="IRH337" s="5165"/>
      <c r="IRI337" s="5165"/>
      <c r="IRJ337" s="5165"/>
      <c r="IRK337" s="5214"/>
      <c r="IRL337" s="2483"/>
      <c r="IRM337" s="1943"/>
      <c r="IRN337" s="1944"/>
      <c r="IRO337" s="4766"/>
      <c r="IRP337" s="5165"/>
      <c r="IRQ337" s="5165"/>
      <c r="IRR337" s="5165"/>
      <c r="IRS337" s="5165"/>
      <c r="IRT337" s="5165"/>
      <c r="IRU337" s="5165"/>
      <c r="IRV337" s="5214"/>
      <c r="IRW337" s="2483"/>
      <c r="IRX337" s="1943"/>
      <c r="IRY337" s="1944"/>
      <c r="IRZ337" s="4766"/>
      <c r="ISA337" s="5165"/>
      <c r="ISB337" s="5165"/>
      <c r="ISC337" s="5165"/>
      <c r="ISD337" s="5165"/>
      <c r="ISE337" s="5165"/>
      <c r="ISF337" s="5165"/>
      <c r="ISG337" s="5214"/>
      <c r="ISH337" s="2483"/>
      <c r="ISI337" s="1943"/>
      <c r="ISJ337" s="1944"/>
      <c r="ISK337" s="4766"/>
      <c r="ISL337" s="5165"/>
      <c r="ISM337" s="5165"/>
      <c r="ISN337" s="5165"/>
      <c r="ISO337" s="5165"/>
      <c r="ISP337" s="5165"/>
      <c r="ISQ337" s="5165"/>
      <c r="ISR337" s="5214"/>
      <c r="ISS337" s="2483"/>
      <c r="IST337" s="1943"/>
      <c r="ISU337" s="1944"/>
      <c r="ISV337" s="4766"/>
      <c r="ISW337" s="5165"/>
      <c r="ISX337" s="5165"/>
      <c r="ISY337" s="5165"/>
      <c r="ISZ337" s="5165"/>
      <c r="ITA337" s="5165"/>
      <c r="ITB337" s="5165"/>
      <c r="ITC337" s="5214"/>
      <c r="ITD337" s="2483"/>
      <c r="ITE337" s="1943"/>
      <c r="ITF337" s="1944"/>
      <c r="ITG337" s="4766"/>
      <c r="ITH337" s="5165"/>
      <c r="ITI337" s="5165"/>
      <c r="ITJ337" s="5165"/>
      <c r="ITK337" s="5165"/>
      <c r="ITL337" s="5165"/>
      <c r="ITM337" s="5165"/>
      <c r="ITN337" s="5214"/>
      <c r="ITO337" s="2483"/>
      <c r="ITP337" s="1943"/>
      <c r="ITQ337" s="1944"/>
      <c r="ITR337" s="4766"/>
      <c r="ITS337" s="5165"/>
      <c r="ITT337" s="5165"/>
      <c r="ITU337" s="5165"/>
      <c r="ITV337" s="5165"/>
      <c r="ITW337" s="5165"/>
      <c r="ITX337" s="5165"/>
      <c r="ITY337" s="5214"/>
      <c r="ITZ337" s="2483"/>
      <c r="IUA337" s="1943"/>
      <c r="IUB337" s="1944"/>
      <c r="IUC337" s="4766"/>
      <c r="IUD337" s="5165"/>
      <c r="IUE337" s="5165"/>
      <c r="IUF337" s="5165"/>
      <c r="IUG337" s="5165"/>
      <c r="IUH337" s="5165"/>
      <c r="IUI337" s="5165"/>
      <c r="IUJ337" s="5214"/>
      <c r="IUK337" s="2483"/>
      <c r="IUL337" s="1943"/>
      <c r="IUM337" s="1944"/>
      <c r="IUN337" s="4766"/>
      <c r="IUO337" s="5165"/>
      <c r="IUP337" s="5165"/>
      <c r="IUQ337" s="5165"/>
      <c r="IUR337" s="5165"/>
      <c r="IUS337" s="5165"/>
      <c r="IUT337" s="5165"/>
      <c r="IUU337" s="5214"/>
      <c r="IUV337" s="2483"/>
      <c r="IUW337" s="1943"/>
      <c r="IUX337" s="1944"/>
      <c r="IUY337" s="4766"/>
      <c r="IUZ337" s="5165"/>
      <c r="IVA337" s="5165"/>
      <c r="IVB337" s="5165"/>
      <c r="IVC337" s="5165"/>
      <c r="IVD337" s="5165"/>
      <c r="IVE337" s="5165"/>
      <c r="IVF337" s="5214"/>
      <c r="IVG337" s="2483"/>
      <c r="IVH337" s="1943"/>
      <c r="IVI337" s="1944"/>
      <c r="IVJ337" s="4766"/>
      <c r="IVK337" s="5165"/>
      <c r="IVL337" s="5165"/>
      <c r="IVM337" s="5165"/>
      <c r="IVN337" s="5165"/>
      <c r="IVO337" s="5165"/>
      <c r="IVP337" s="5165"/>
      <c r="IVQ337" s="5214"/>
      <c r="IVR337" s="2483"/>
      <c r="IVS337" s="1943"/>
      <c r="IVT337" s="1944"/>
      <c r="IVU337" s="4766"/>
      <c r="IVV337" s="5165"/>
      <c r="IVW337" s="5165"/>
      <c r="IVX337" s="5165"/>
      <c r="IVY337" s="5165"/>
      <c r="IVZ337" s="5165"/>
      <c r="IWA337" s="5165"/>
      <c r="IWB337" s="5214"/>
      <c r="IWC337" s="2483"/>
      <c r="IWD337" s="1943"/>
      <c r="IWE337" s="1944"/>
      <c r="IWF337" s="4766"/>
      <c r="IWG337" s="5165"/>
      <c r="IWH337" s="5165"/>
      <c r="IWI337" s="5165"/>
      <c r="IWJ337" s="5165"/>
      <c r="IWK337" s="5165"/>
      <c r="IWL337" s="5165"/>
      <c r="IWM337" s="5214"/>
      <c r="IWN337" s="2483"/>
      <c r="IWO337" s="1943"/>
      <c r="IWP337" s="1944"/>
      <c r="IWQ337" s="4766"/>
      <c r="IWR337" s="5165"/>
      <c r="IWS337" s="5165"/>
      <c r="IWT337" s="5165"/>
      <c r="IWU337" s="5165"/>
      <c r="IWV337" s="5165"/>
      <c r="IWW337" s="5165"/>
      <c r="IWX337" s="5214"/>
      <c r="IWY337" s="2483"/>
      <c r="IWZ337" s="1943"/>
      <c r="IXA337" s="1944"/>
      <c r="IXB337" s="4766"/>
      <c r="IXC337" s="5165"/>
      <c r="IXD337" s="5165"/>
      <c r="IXE337" s="5165"/>
      <c r="IXF337" s="5165"/>
      <c r="IXG337" s="5165"/>
      <c r="IXH337" s="5165"/>
      <c r="IXI337" s="5214"/>
      <c r="IXJ337" s="2483"/>
      <c r="IXK337" s="1943"/>
      <c r="IXL337" s="1944"/>
      <c r="IXM337" s="4766"/>
      <c r="IXN337" s="5165"/>
      <c r="IXO337" s="5165"/>
      <c r="IXP337" s="5165"/>
      <c r="IXQ337" s="5165"/>
      <c r="IXR337" s="5165"/>
      <c r="IXS337" s="5165"/>
      <c r="IXT337" s="5214"/>
      <c r="IXU337" s="2483"/>
      <c r="IXV337" s="1943"/>
      <c r="IXW337" s="1944"/>
      <c r="IXX337" s="4766"/>
      <c r="IXY337" s="5165"/>
      <c r="IXZ337" s="5165"/>
      <c r="IYA337" s="5165"/>
      <c r="IYB337" s="5165"/>
      <c r="IYC337" s="5165"/>
      <c r="IYD337" s="5165"/>
      <c r="IYE337" s="5214"/>
      <c r="IYF337" s="2483"/>
      <c r="IYG337" s="1943"/>
      <c r="IYH337" s="1944"/>
      <c r="IYI337" s="4766"/>
      <c r="IYJ337" s="5165"/>
      <c r="IYK337" s="5165"/>
      <c r="IYL337" s="5165"/>
      <c r="IYM337" s="5165"/>
      <c r="IYN337" s="5165"/>
      <c r="IYO337" s="5165"/>
      <c r="IYP337" s="5214"/>
      <c r="IYQ337" s="2483"/>
      <c r="IYR337" s="1943"/>
      <c r="IYS337" s="1944"/>
      <c r="IYT337" s="4766"/>
      <c r="IYU337" s="5165"/>
      <c r="IYV337" s="5165"/>
      <c r="IYW337" s="5165"/>
      <c r="IYX337" s="5165"/>
      <c r="IYY337" s="5165"/>
      <c r="IYZ337" s="5165"/>
      <c r="IZA337" s="5214"/>
      <c r="IZB337" s="2483"/>
      <c r="IZC337" s="1943"/>
      <c r="IZD337" s="1944"/>
      <c r="IZE337" s="4766"/>
      <c r="IZF337" s="5165"/>
      <c r="IZG337" s="5165"/>
      <c r="IZH337" s="5165"/>
      <c r="IZI337" s="5165"/>
      <c r="IZJ337" s="5165"/>
      <c r="IZK337" s="5165"/>
      <c r="IZL337" s="5214"/>
      <c r="IZM337" s="2483"/>
      <c r="IZN337" s="1943"/>
      <c r="IZO337" s="1944"/>
      <c r="IZP337" s="4766"/>
      <c r="IZQ337" s="5165"/>
      <c r="IZR337" s="5165"/>
      <c r="IZS337" s="5165"/>
      <c r="IZT337" s="5165"/>
      <c r="IZU337" s="5165"/>
      <c r="IZV337" s="5165"/>
      <c r="IZW337" s="5214"/>
      <c r="IZX337" s="2483"/>
      <c r="IZY337" s="1943"/>
      <c r="IZZ337" s="1944"/>
      <c r="JAA337" s="4766"/>
      <c r="JAB337" s="5165"/>
      <c r="JAC337" s="5165"/>
      <c r="JAD337" s="5165"/>
      <c r="JAE337" s="5165"/>
      <c r="JAF337" s="5165"/>
      <c r="JAG337" s="5165"/>
      <c r="JAH337" s="5214"/>
      <c r="JAI337" s="2483"/>
      <c r="JAJ337" s="1943"/>
      <c r="JAK337" s="1944"/>
      <c r="JAL337" s="4766"/>
      <c r="JAM337" s="5165"/>
      <c r="JAN337" s="5165"/>
      <c r="JAO337" s="5165"/>
      <c r="JAP337" s="5165"/>
      <c r="JAQ337" s="5165"/>
      <c r="JAR337" s="5165"/>
      <c r="JAS337" s="5214"/>
      <c r="JAT337" s="2483"/>
      <c r="JAU337" s="1943"/>
      <c r="JAV337" s="1944"/>
      <c r="JAW337" s="4766"/>
      <c r="JAX337" s="5165"/>
      <c r="JAY337" s="5165"/>
      <c r="JAZ337" s="5165"/>
      <c r="JBA337" s="5165"/>
      <c r="JBB337" s="5165"/>
      <c r="JBC337" s="5165"/>
      <c r="JBD337" s="5214"/>
      <c r="JBE337" s="2483"/>
      <c r="JBF337" s="1943"/>
      <c r="JBG337" s="1944"/>
      <c r="JBH337" s="4766"/>
      <c r="JBI337" s="5165"/>
      <c r="JBJ337" s="5165"/>
      <c r="JBK337" s="5165"/>
      <c r="JBL337" s="5165"/>
      <c r="JBM337" s="5165"/>
      <c r="JBN337" s="5165"/>
      <c r="JBO337" s="5214"/>
      <c r="JBP337" s="2483"/>
      <c r="JBQ337" s="1943"/>
      <c r="JBR337" s="1944"/>
      <c r="JBS337" s="4766"/>
      <c r="JBT337" s="5165"/>
      <c r="JBU337" s="5165"/>
      <c r="JBV337" s="5165"/>
      <c r="JBW337" s="5165"/>
      <c r="JBX337" s="5165"/>
      <c r="JBY337" s="5165"/>
      <c r="JBZ337" s="5214"/>
      <c r="JCA337" s="2483"/>
      <c r="JCB337" s="1943"/>
      <c r="JCC337" s="1944"/>
      <c r="JCD337" s="4766"/>
      <c r="JCE337" s="5165"/>
      <c r="JCF337" s="5165"/>
      <c r="JCG337" s="5165"/>
      <c r="JCH337" s="5165"/>
      <c r="JCI337" s="5165"/>
      <c r="JCJ337" s="5165"/>
      <c r="JCK337" s="5214"/>
      <c r="JCL337" s="2483"/>
      <c r="JCM337" s="1943"/>
      <c r="JCN337" s="1944"/>
      <c r="JCO337" s="4766"/>
      <c r="JCP337" s="5165"/>
      <c r="JCQ337" s="5165"/>
      <c r="JCR337" s="5165"/>
      <c r="JCS337" s="5165"/>
      <c r="JCT337" s="5165"/>
      <c r="JCU337" s="5165"/>
      <c r="JCV337" s="5214"/>
      <c r="JCW337" s="2483"/>
      <c r="JCX337" s="1943"/>
      <c r="JCY337" s="1944"/>
      <c r="JCZ337" s="4766"/>
      <c r="JDA337" s="5165"/>
      <c r="JDB337" s="5165"/>
      <c r="JDC337" s="5165"/>
      <c r="JDD337" s="5165"/>
      <c r="JDE337" s="5165"/>
      <c r="JDF337" s="5165"/>
      <c r="JDG337" s="5214"/>
      <c r="JDH337" s="2483"/>
      <c r="JDI337" s="1943"/>
      <c r="JDJ337" s="1944"/>
      <c r="JDK337" s="4766"/>
      <c r="JDL337" s="5165"/>
      <c r="JDM337" s="5165"/>
      <c r="JDN337" s="5165"/>
      <c r="JDO337" s="5165"/>
      <c r="JDP337" s="5165"/>
      <c r="JDQ337" s="5165"/>
      <c r="JDR337" s="5214"/>
      <c r="JDS337" s="2483"/>
      <c r="JDT337" s="1943"/>
      <c r="JDU337" s="1944"/>
      <c r="JDV337" s="4766"/>
      <c r="JDW337" s="5165"/>
      <c r="JDX337" s="5165"/>
      <c r="JDY337" s="5165"/>
      <c r="JDZ337" s="5165"/>
      <c r="JEA337" s="5165"/>
      <c r="JEB337" s="5165"/>
      <c r="JEC337" s="5214"/>
      <c r="JED337" s="2483"/>
      <c r="JEE337" s="1943"/>
      <c r="JEF337" s="1944"/>
      <c r="JEG337" s="4766"/>
      <c r="JEH337" s="5165"/>
      <c r="JEI337" s="5165"/>
      <c r="JEJ337" s="5165"/>
      <c r="JEK337" s="5165"/>
      <c r="JEL337" s="5165"/>
      <c r="JEM337" s="5165"/>
      <c r="JEN337" s="5214"/>
      <c r="JEO337" s="2483"/>
      <c r="JEP337" s="1943"/>
      <c r="JEQ337" s="1944"/>
      <c r="JER337" s="4766"/>
      <c r="JES337" s="5165"/>
      <c r="JET337" s="5165"/>
      <c r="JEU337" s="5165"/>
      <c r="JEV337" s="5165"/>
      <c r="JEW337" s="5165"/>
      <c r="JEX337" s="5165"/>
      <c r="JEY337" s="5214"/>
      <c r="JEZ337" s="2483"/>
      <c r="JFA337" s="1943"/>
      <c r="JFB337" s="1944"/>
      <c r="JFC337" s="4766"/>
      <c r="JFD337" s="5165"/>
      <c r="JFE337" s="5165"/>
      <c r="JFF337" s="5165"/>
      <c r="JFG337" s="5165"/>
      <c r="JFH337" s="5165"/>
      <c r="JFI337" s="5165"/>
      <c r="JFJ337" s="5214"/>
      <c r="JFK337" s="2483"/>
      <c r="JFL337" s="1943"/>
      <c r="JFM337" s="1944"/>
      <c r="JFN337" s="4766"/>
      <c r="JFO337" s="5165"/>
      <c r="JFP337" s="5165"/>
      <c r="JFQ337" s="5165"/>
      <c r="JFR337" s="5165"/>
      <c r="JFS337" s="5165"/>
      <c r="JFT337" s="5165"/>
      <c r="JFU337" s="5214"/>
      <c r="JFV337" s="2483"/>
      <c r="JFW337" s="1943"/>
      <c r="JFX337" s="1944"/>
      <c r="JFY337" s="4766"/>
      <c r="JFZ337" s="5165"/>
      <c r="JGA337" s="5165"/>
      <c r="JGB337" s="5165"/>
      <c r="JGC337" s="5165"/>
      <c r="JGD337" s="5165"/>
      <c r="JGE337" s="5165"/>
      <c r="JGF337" s="5214"/>
      <c r="JGG337" s="2483"/>
      <c r="JGH337" s="1943"/>
      <c r="JGI337" s="1944"/>
      <c r="JGJ337" s="4766"/>
      <c r="JGK337" s="5165"/>
      <c r="JGL337" s="5165"/>
      <c r="JGM337" s="5165"/>
      <c r="JGN337" s="5165"/>
      <c r="JGO337" s="5165"/>
      <c r="JGP337" s="5165"/>
      <c r="JGQ337" s="5214"/>
      <c r="JGR337" s="2483"/>
      <c r="JGS337" s="1943"/>
      <c r="JGT337" s="1944"/>
      <c r="JGU337" s="4766"/>
      <c r="JGV337" s="5165"/>
      <c r="JGW337" s="5165"/>
      <c r="JGX337" s="5165"/>
      <c r="JGY337" s="5165"/>
      <c r="JGZ337" s="5165"/>
      <c r="JHA337" s="5165"/>
      <c r="JHB337" s="5214"/>
      <c r="JHC337" s="2483"/>
      <c r="JHD337" s="1943"/>
      <c r="JHE337" s="1944"/>
      <c r="JHF337" s="4766"/>
      <c r="JHG337" s="5165"/>
      <c r="JHH337" s="5165"/>
      <c r="JHI337" s="5165"/>
      <c r="JHJ337" s="5165"/>
      <c r="JHK337" s="5165"/>
      <c r="JHL337" s="5165"/>
      <c r="JHM337" s="5214"/>
      <c r="JHN337" s="2483"/>
      <c r="JHO337" s="1943"/>
      <c r="JHP337" s="1944"/>
      <c r="JHQ337" s="4766"/>
      <c r="JHR337" s="5165"/>
      <c r="JHS337" s="5165"/>
      <c r="JHT337" s="5165"/>
      <c r="JHU337" s="5165"/>
      <c r="JHV337" s="5165"/>
      <c r="JHW337" s="5165"/>
      <c r="JHX337" s="5214"/>
      <c r="JHY337" s="2483"/>
      <c r="JHZ337" s="1943"/>
      <c r="JIA337" s="1944"/>
      <c r="JIB337" s="4766"/>
      <c r="JIC337" s="5165"/>
      <c r="JID337" s="5165"/>
      <c r="JIE337" s="5165"/>
      <c r="JIF337" s="5165"/>
      <c r="JIG337" s="5165"/>
      <c r="JIH337" s="5165"/>
      <c r="JII337" s="5214"/>
      <c r="JIJ337" s="2483"/>
      <c r="JIK337" s="1943"/>
      <c r="JIL337" s="1944"/>
      <c r="JIM337" s="4766"/>
      <c r="JIN337" s="5165"/>
      <c r="JIO337" s="5165"/>
      <c r="JIP337" s="5165"/>
      <c r="JIQ337" s="5165"/>
      <c r="JIR337" s="5165"/>
      <c r="JIS337" s="5165"/>
      <c r="JIT337" s="5214"/>
      <c r="JIU337" s="2483"/>
      <c r="JIV337" s="1943"/>
      <c r="JIW337" s="1944"/>
      <c r="JIX337" s="4766"/>
      <c r="JIY337" s="5165"/>
      <c r="JIZ337" s="5165"/>
      <c r="JJA337" s="5165"/>
      <c r="JJB337" s="5165"/>
      <c r="JJC337" s="5165"/>
      <c r="JJD337" s="5165"/>
      <c r="JJE337" s="5214"/>
      <c r="JJF337" s="2483"/>
      <c r="JJG337" s="1943"/>
      <c r="JJH337" s="1944"/>
      <c r="JJI337" s="4766"/>
      <c r="JJJ337" s="5165"/>
      <c r="JJK337" s="5165"/>
      <c r="JJL337" s="5165"/>
      <c r="JJM337" s="5165"/>
      <c r="JJN337" s="5165"/>
      <c r="JJO337" s="5165"/>
      <c r="JJP337" s="5214"/>
      <c r="JJQ337" s="2483"/>
      <c r="JJR337" s="1943"/>
      <c r="JJS337" s="1944"/>
      <c r="JJT337" s="4766"/>
      <c r="JJU337" s="5165"/>
      <c r="JJV337" s="5165"/>
      <c r="JJW337" s="5165"/>
      <c r="JJX337" s="5165"/>
      <c r="JJY337" s="5165"/>
      <c r="JJZ337" s="5165"/>
      <c r="JKA337" s="5214"/>
      <c r="JKB337" s="2483"/>
      <c r="JKC337" s="1943"/>
      <c r="JKD337" s="1944"/>
      <c r="JKE337" s="4766"/>
      <c r="JKF337" s="5165"/>
      <c r="JKG337" s="5165"/>
      <c r="JKH337" s="5165"/>
      <c r="JKI337" s="5165"/>
      <c r="JKJ337" s="5165"/>
      <c r="JKK337" s="5165"/>
      <c r="JKL337" s="5214"/>
      <c r="JKM337" s="2483"/>
      <c r="JKN337" s="1943"/>
      <c r="JKO337" s="1944"/>
      <c r="JKP337" s="4766"/>
      <c r="JKQ337" s="5165"/>
      <c r="JKR337" s="5165"/>
      <c r="JKS337" s="5165"/>
      <c r="JKT337" s="5165"/>
      <c r="JKU337" s="5165"/>
      <c r="JKV337" s="5165"/>
      <c r="JKW337" s="5214"/>
      <c r="JKX337" s="2483"/>
      <c r="JKY337" s="1943"/>
      <c r="JKZ337" s="1944"/>
      <c r="JLA337" s="4766"/>
      <c r="JLB337" s="5165"/>
      <c r="JLC337" s="5165"/>
      <c r="JLD337" s="5165"/>
      <c r="JLE337" s="5165"/>
      <c r="JLF337" s="5165"/>
      <c r="JLG337" s="5165"/>
      <c r="JLH337" s="5214"/>
      <c r="JLI337" s="2483"/>
      <c r="JLJ337" s="1943"/>
      <c r="JLK337" s="1944"/>
      <c r="JLL337" s="4766"/>
      <c r="JLM337" s="5165"/>
      <c r="JLN337" s="5165"/>
      <c r="JLO337" s="5165"/>
      <c r="JLP337" s="5165"/>
      <c r="JLQ337" s="5165"/>
      <c r="JLR337" s="5165"/>
      <c r="JLS337" s="5214"/>
      <c r="JLT337" s="2483"/>
      <c r="JLU337" s="1943"/>
      <c r="JLV337" s="1944"/>
      <c r="JLW337" s="4766"/>
      <c r="JLX337" s="5165"/>
      <c r="JLY337" s="5165"/>
      <c r="JLZ337" s="5165"/>
      <c r="JMA337" s="5165"/>
      <c r="JMB337" s="5165"/>
      <c r="JMC337" s="5165"/>
      <c r="JMD337" s="5214"/>
      <c r="JME337" s="2483"/>
      <c r="JMF337" s="1943"/>
      <c r="JMG337" s="1944"/>
      <c r="JMH337" s="4766"/>
      <c r="JMI337" s="5165"/>
      <c r="JMJ337" s="5165"/>
      <c r="JMK337" s="5165"/>
      <c r="JML337" s="5165"/>
      <c r="JMM337" s="5165"/>
      <c r="JMN337" s="5165"/>
      <c r="JMO337" s="5214"/>
      <c r="JMP337" s="2483"/>
      <c r="JMQ337" s="1943"/>
      <c r="JMR337" s="1944"/>
      <c r="JMS337" s="4766"/>
      <c r="JMT337" s="5165"/>
      <c r="JMU337" s="5165"/>
      <c r="JMV337" s="5165"/>
      <c r="JMW337" s="5165"/>
      <c r="JMX337" s="5165"/>
      <c r="JMY337" s="5165"/>
      <c r="JMZ337" s="5214"/>
      <c r="JNA337" s="2483"/>
      <c r="JNB337" s="1943"/>
      <c r="JNC337" s="1944"/>
      <c r="JND337" s="4766"/>
      <c r="JNE337" s="5165"/>
      <c r="JNF337" s="5165"/>
      <c r="JNG337" s="5165"/>
      <c r="JNH337" s="5165"/>
      <c r="JNI337" s="5165"/>
      <c r="JNJ337" s="5165"/>
      <c r="JNK337" s="5214"/>
      <c r="JNL337" s="2483"/>
      <c r="JNM337" s="1943"/>
      <c r="JNN337" s="1944"/>
      <c r="JNO337" s="4766"/>
      <c r="JNP337" s="5165"/>
      <c r="JNQ337" s="5165"/>
      <c r="JNR337" s="5165"/>
      <c r="JNS337" s="5165"/>
      <c r="JNT337" s="5165"/>
      <c r="JNU337" s="5165"/>
      <c r="JNV337" s="5214"/>
      <c r="JNW337" s="2483"/>
      <c r="JNX337" s="1943"/>
      <c r="JNY337" s="1944"/>
      <c r="JNZ337" s="4766"/>
      <c r="JOA337" s="5165"/>
      <c r="JOB337" s="5165"/>
      <c r="JOC337" s="5165"/>
      <c r="JOD337" s="5165"/>
      <c r="JOE337" s="5165"/>
      <c r="JOF337" s="5165"/>
      <c r="JOG337" s="5214"/>
      <c r="JOH337" s="2483"/>
      <c r="JOI337" s="1943"/>
      <c r="JOJ337" s="1944"/>
      <c r="JOK337" s="4766"/>
      <c r="JOL337" s="5165"/>
      <c r="JOM337" s="5165"/>
      <c r="JON337" s="5165"/>
      <c r="JOO337" s="5165"/>
      <c r="JOP337" s="5165"/>
      <c r="JOQ337" s="5165"/>
      <c r="JOR337" s="5214"/>
      <c r="JOS337" s="2483"/>
      <c r="JOT337" s="1943"/>
      <c r="JOU337" s="1944"/>
      <c r="JOV337" s="4766"/>
      <c r="JOW337" s="5165"/>
      <c r="JOX337" s="5165"/>
      <c r="JOY337" s="5165"/>
      <c r="JOZ337" s="5165"/>
      <c r="JPA337" s="5165"/>
      <c r="JPB337" s="5165"/>
      <c r="JPC337" s="5214"/>
      <c r="JPD337" s="2483"/>
      <c r="JPE337" s="1943"/>
      <c r="JPF337" s="1944"/>
      <c r="JPG337" s="4766"/>
      <c r="JPH337" s="5165"/>
      <c r="JPI337" s="5165"/>
      <c r="JPJ337" s="5165"/>
      <c r="JPK337" s="5165"/>
      <c r="JPL337" s="5165"/>
      <c r="JPM337" s="5165"/>
      <c r="JPN337" s="5214"/>
      <c r="JPO337" s="2483"/>
      <c r="JPP337" s="1943"/>
      <c r="JPQ337" s="1944"/>
      <c r="JPR337" s="4766"/>
      <c r="JPS337" s="5165"/>
      <c r="JPT337" s="5165"/>
      <c r="JPU337" s="5165"/>
      <c r="JPV337" s="5165"/>
      <c r="JPW337" s="5165"/>
      <c r="JPX337" s="5165"/>
      <c r="JPY337" s="5214"/>
      <c r="JPZ337" s="2483"/>
      <c r="JQA337" s="1943"/>
      <c r="JQB337" s="1944"/>
      <c r="JQC337" s="4766"/>
      <c r="JQD337" s="5165"/>
      <c r="JQE337" s="5165"/>
      <c r="JQF337" s="5165"/>
      <c r="JQG337" s="5165"/>
      <c r="JQH337" s="5165"/>
      <c r="JQI337" s="5165"/>
      <c r="JQJ337" s="5214"/>
      <c r="JQK337" s="2483"/>
      <c r="JQL337" s="1943"/>
      <c r="JQM337" s="1944"/>
      <c r="JQN337" s="4766"/>
      <c r="JQO337" s="5165"/>
      <c r="JQP337" s="5165"/>
      <c r="JQQ337" s="5165"/>
      <c r="JQR337" s="5165"/>
      <c r="JQS337" s="5165"/>
      <c r="JQT337" s="5165"/>
      <c r="JQU337" s="5214"/>
      <c r="JQV337" s="2483"/>
      <c r="JQW337" s="1943"/>
      <c r="JQX337" s="1944"/>
      <c r="JQY337" s="4766"/>
      <c r="JQZ337" s="5165"/>
      <c r="JRA337" s="5165"/>
      <c r="JRB337" s="5165"/>
      <c r="JRC337" s="5165"/>
      <c r="JRD337" s="5165"/>
      <c r="JRE337" s="5165"/>
      <c r="JRF337" s="5214"/>
      <c r="JRG337" s="2483"/>
      <c r="JRH337" s="1943"/>
      <c r="JRI337" s="1944"/>
      <c r="JRJ337" s="4766"/>
      <c r="JRK337" s="5165"/>
      <c r="JRL337" s="5165"/>
      <c r="JRM337" s="5165"/>
      <c r="JRN337" s="5165"/>
      <c r="JRO337" s="5165"/>
      <c r="JRP337" s="5165"/>
      <c r="JRQ337" s="5214"/>
      <c r="JRR337" s="2483"/>
      <c r="JRS337" s="1943"/>
      <c r="JRT337" s="1944"/>
      <c r="JRU337" s="4766"/>
      <c r="JRV337" s="5165"/>
      <c r="JRW337" s="5165"/>
      <c r="JRX337" s="5165"/>
      <c r="JRY337" s="5165"/>
      <c r="JRZ337" s="5165"/>
      <c r="JSA337" s="5165"/>
      <c r="JSB337" s="5214"/>
      <c r="JSC337" s="2483"/>
      <c r="JSD337" s="1943"/>
      <c r="JSE337" s="1944"/>
      <c r="JSF337" s="4766"/>
      <c r="JSG337" s="5165"/>
      <c r="JSH337" s="5165"/>
      <c r="JSI337" s="5165"/>
      <c r="JSJ337" s="5165"/>
      <c r="JSK337" s="5165"/>
      <c r="JSL337" s="5165"/>
      <c r="JSM337" s="5214"/>
      <c r="JSN337" s="2483"/>
      <c r="JSO337" s="1943"/>
      <c r="JSP337" s="1944"/>
      <c r="JSQ337" s="4766"/>
      <c r="JSR337" s="5165"/>
      <c r="JSS337" s="5165"/>
      <c r="JST337" s="5165"/>
      <c r="JSU337" s="5165"/>
      <c r="JSV337" s="5165"/>
      <c r="JSW337" s="5165"/>
      <c r="JSX337" s="5214"/>
      <c r="JSY337" s="2483"/>
      <c r="JSZ337" s="1943"/>
      <c r="JTA337" s="1944"/>
      <c r="JTB337" s="4766"/>
      <c r="JTC337" s="5165"/>
      <c r="JTD337" s="5165"/>
      <c r="JTE337" s="5165"/>
      <c r="JTF337" s="5165"/>
      <c r="JTG337" s="5165"/>
      <c r="JTH337" s="5165"/>
      <c r="JTI337" s="5214"/>
      <c r="JTJ337" s="2483"/>
      <c r="JTK337" s="1943"/>
      <c r="JTL337" s="1944"/>
      <c r="JTM337" s="4766"/>
      <c r="JTN337" s="5165"/>
      <c r="JTO337" s="5165"/>
      <c r="JTP337" s="5165"/>
      <c r="JTQ337" s="5165"/>
      <c r="JTR337" s="5165"/>
      <c r="JTS337" s="5165"/>
      <c r="JTT337" s="5214"/>
      <c r="JTU337" s="2483"/>
      <c r="JTV337" s="1943"/>
      <c r="JTW337" s="1944"/>
      <c r="JTX337" s="4766"/>
      <c r="JTY337" s="5165"/>
      <c r="JTZ337" s="5165"/>
      <c r="JUA337" s="5165"/>
      <c r="JUB337" s="5165"/>
      <c r="JUC337" s="5165"/>
      <c r="JUD337" s="5165"/>
      <c r="JUE337" s="5214"/>
      <c r="JUF337" s="2483"/>
      <c r="JUG337" s="1943"/>
      <c r="JUH337" s="1944"/>
      <c r="JUI337" s="4766"/>
      <c r="JUJ337" s="5165"/>
      <c r="JUK337" s="5165"/>
      <c r="JUL337" s="5165"/>
      <c r="JUM337" s="5165"/>
      <c r="JUN337" s="5165"/>
      <c r="JUO337" s="5165"/>
      <c r="JUP337" s="5214"/>
      <c r="JUQ337" s="2483"/>
      <c r="JUR337" s="1943"/>
      <c r="JUS337" s="1944"/>
      <c r="JUT337" s="4766"/>
      <c r="JUU337" s="5165"/>
      <c r="JUV337" s="5165"/>
      <c r="JUW337" s="5165"/>
      <c r="JUX337" s="5165"/>
      <c r="JUY337" s="5165"/>
      <c r="JUZ337" s="5165"/>
      <c r="JVA337" s="5214"/>
      <c r="JVB337" s="2483"/>
      <c r="JVC337" s="1943"/>
      <c r="JVD337" s="1944"/>
      <c r="JVE337" s="4766"/>
      <c r="JVF337" s="5165"/>
      <c r="JVG337" s="5165"/>
      <c r="JVH337" s="5165"/>
      <c r="JVI337" s="5165"/>
      <c r="JVJ337" s="5165"/>
      <c r="JVK337" s="5165"/>
      <c r="JVL337" s="5214"/>
      <c r="JVM337" s="2483"/>
      <c r="JVN337" s="1943"/>
      <c r="JVO337" s="1944"/>
      <c r="JVP337" s="4766"/>
      <c r="JVQ337" s="5165"/>
      <c r="JVR337" s="5165"/>
      <c r="JVS337" s="5165"/>
      <c r="JVT337" s="5165"/>
      <c r="JVU337" s="5165"/>
      <c r="JVV337" s="5165"/>
      <c r="JVW337" s="5214"/>
      <c r="JVX337" s="2483"/>
      <c r="JVY337" s="1943"/>
      <c r="JVZ337" s="1944"/>
      <c r="JWA337" s="4766"/>
      <c r="JWB337" s="5165"/>
      <c r="JWC337" s="5165"/>
      <c r="JWD337" s="5165"/>
      <c r="JWE337" s="5165"/>
      <c r="JWF337" s="5165"/>
      <c r="JWG337" s="5165"/>
      <c r="JWH337" s="5214"/>
      <c r="JWI337" s="2483"/>
      <c r="JWJ337" s="1943"/>
      <c r="JWK337" s="1944"/>
      <c r="JWL337" s="4766"/>
      <c r="JWM337" s="5165"/>
      <c r="JWN337" s="5165"/>
      <c r="JWO337" s="5165"/>
      <c r="JWP337" s="5165"/>
      <c r="JWQ337" s="5165"/>
      <c r="JWR337" s="5165"/>
      <c r="JWS337" s="5214"/>
      <c r="JWT337" s="2483"/>
      <c r="JWU337" s="1943"/>
      <c r="JWV337" s="1944"/>
      <c r="JWW337" s="4766"/>
      <c r="JWX337" s="5165"/>
      <c r="JWY337" s="5165"/>
      <c r="JWZ337" s="5165"/>
      <c r="JXA337" s="5165"/>
      <c r="JXB337" s="5165"/>
      <c r="JXC337" s="5165"/>
      <c r="JXD337" s="5214"/>
      <c r="JXE337" s="2483"/>
      <c r="JXF337" s="1943"/>
      <c r="JXG337" s="1944"/>
      <c r="JXH337" s="4766"/>
      <c r="JXI337" s="5165"/>
      <c r="JXJ337" s="5165"/>
      <c r="JXK337" s="5165"/>
      <c r="JXL337" s="5165"/>
      <c r="JXM337" s="5165"/>
      <c r="JXN337" s="5165"/>
      <c r="JXO337" s="5214"/>
      <c r="JXP337" s="2483"/>
      <c r="JXQ337" s="1943"/>
      <c r="JXR337" s="1944"/>
      <c r="JXS337" s="4766"/>
      <c r="JXT337" s="5165"/>
      <c r="JXU337" s="5165"/>
      <c r="JXV337" s="5165"/>
      <c r="JXW337" s="5165"/>
      <c r="JXX337" s="5165"/>
      <c r="JXY337" s="5165"/>
      <c r="JXZ337" s="5214"/>
      <c r="JYA337" s="2483"/>
      <c r="JYB337" s="1943"/>
      <c r="JYC337" s="1944"/>
      <c r="JYD337" s="4766"/>
      <c r="JYE337" s="5165"/>
      <c r="JYF337" s="5165"/>
      <c r="JYG337" s="5165"/>
      <c r="JYH337" s="5165"/>
      <c r="JYI337" s="5165"/>
      <c r="JYJ337" s="5165"/>
      <c r="JYK337" s="5214"/>
      <c r="JYL337" s="2483"/>
      <c r="JYM337" s="1943"/>
      <c r="JYN337" s="1944"/>
      <c r="JYO337" s="4766"/>
      <c r="JYP337" s="5165"/>
      <c r="JYQ337" s="5165"/>
      <c r="JYR337" s="5165"/>
      <c r="JYS337" s="5165"/>
      <c r="JYT337" s="5165"/>
      <c r="JYU337" s="5165"/>
      <c r="JYV337" s="5214"/>
      <c r="JYW337" s="2483"/>
      <c r="JYX337" s="1943"/>
      <c r="JYY337" s="1944"/>
      <c r="JYZ337" s="4766"/>
      <c r="JZA337" s="5165"/>
      <c r="JZB337" s="5165"/>
      <c r="JZC337" s="5165"/>
      <c r="JZD337" s="5165"/>
      <c r="JZE337" s="5165"/>
      <c r="JZF337" s="5165"/>
      <c r="JZG337" s="5214"/>
      <c r="JZH337" s="2483"/>
      <c r="JZI337" s="1943"/>
      <c r="JZJ337" s="1944"/>
      <c r="JZK337" s="4766"/>
      <c r="JZL337" s="5165"/>
      <c r="JZM337" s="5165"/>
      <c r="JZN337" s="5165"/>
      <c r="JZO337" s="5165"/>
      <c r="JZP337" s="5165"/>
      <c r="JZQ337" s="5165"/>
      <c r="JZR337" s="5214"/>
      <c r="JZS337" s="2483"/>
      <c r="JZT337" s="1943"/>
      <c r="JZU337" s="1944"/>
      <c r="JZV337" s="4766"/>
      <c r="JZW337" s="5165"/>
      <c r="JZX337" s="5165"/>
      <c r="JZY337" s="5165"/>
      <c r="JZZ337" s="5165"/>
      <c r="KAA337" s="5165"/>
      <c r="KAB337" s="5165"/>
      <c r="KAC337" s="5214"/>
      <c r="KAD337" s="2483"/>
      <c r="KAE337" s="1943"/>
      <c r="KAF337" s="1944"/>
      <c r="KAG337" s="4766"/>
      <c r="KAH337" s="5165"/>
      <c r="KAI337" s="5165"/>
      <c r="KAJ337" s="5165"/>
      <c r="KAK337" s="5165"/>
      <c r="KAL337" s="5165"/>
      <c r="KAM337" s="5165"/>
      <c r="KAN337" s="5214"/>
      <c r="KAO337" s="2483"/>
      <c r="KAP337" s="1943"/>
      <c r="KAQ337" s="1944"/>
      <c r="KAR337" s="4766"/>
      <c r="KAS337" s="5165"/>
      <c r="KAT337" s="5165"/>
      <c r="KAU337" s="5165"/>
      <c r="KAV337" s="5165"/>
      <c r="KAW337" s="5165"/>
      <c r="KAX337" s="5165"/>
      <c r="KAY337" s="5214"/>
      <c r="KAZ337" s="2483"/>
      <c r="KBA337" s="1943"/>
      <c r="KBB337" s="1944"/>
      <c r="KBC337" s="4766"/>
      <c r="KBD337" s="5165"/>
      <c r="KBE337" s="5165"/>
      <c r="KBF337" s="5165"/>
      <c r="KBG337" s="5165"/>
      <c r="KBH337" s="5165"/>
      <c r="KBI337" s="5165"/>
      <c r="KBJ337" s="5214"/>
      <c r="KBK337" s="2483"/>
      <c r="KBL337" s="1943"/>
      <c r="KBM337" s="1944"/>
      <c r="KBN337" s="4766"/>
      <c r="KBO337" s="5165"/>
      <c r="KBP337" s="5165"/>
      <c r="KBQ337" s="5165"/>
      <c r="KBR337" s="5165"/>
      <c r="KBS337" s="5165"/>
      <c r="KBT337" s="5165"/>
      <c r="KBU337" s="5214"/>
      <c r="KBV337" s="2483"/>
      <c r="KBW337" s="1943"/>
      <c r="KBX337" s="1944"/>
      <c r="KBY337" s="4766"/>
      <c r="KBZ337" s="5165"/>
      <c r="KCA337" s="5165"/>
      <c r="KCB337" s="5165"/>
      <c r="KCC337" s="5165"/>
      <c r="KCD337" s="5165"/>
      <c r="KCE337" s="5165"/>
      <c r="KCF337" s="5214"/>
      <c r="KCG337" s="2483"/>
      <c r="KCH337" s="1943"/>
      <c r="KCI337" s="1944"/>
      <c r="KCJ337" s="4766"/>
      <c r="KCK337" s="5165"/>
      <c r="KCL337" s="5165"/>
      <c r="KCM337" s="5165"/>
      <c r="KCN337" s="5165"/>
      <c r="KCO337" s="5165"/>
      <c r="KCP337" s="5165"/>
      <c r="KCQ337" s="5214"/>
      <c r="KCR337" s="2483"/>
      <c r="KCS337" s="1943"/>
      <c r="KCT337" s="1944"/>
      <c r="KCU337" s="4766"/>
      <c r="KCV337" s="5165"/>
      <c r="KCW337" s="5165"/>
      <c r="KCX337" s="5165"/>
      <c r="KCY337" s="5165"/>
      <c r="KCZ337" s="5165"/>
      <c r="KDA337" s="5165"/>
      <c r="KDB337" s="5214"/>
      <c r="KDC337" s="2483"/>
      <c r="KDD337" s="1943"/>
      <c r="KDE337" s="1944"/>
      <c r="KDF337" s="4766"/>
      <c r="KDG337" s="5165"/>
      <c r="KDH337" s="5165"/>
      <c r="KDI337" s="5165"/>
      <c r="KDJ337" s="5165"/>
      <c r="KDK337" s="5165"/>
      <c r="KDL337" s="5165"/>
      <c r="KDM337" s="5214"/>
      <c r="KDN337" s="2483"/>
      <c r="KDO337" s="1943"/>
      <c r="KDP337" s="1944"/>
      <c r="KDQ337" s="4766"/>
      <c r="KDR337" s="5165"/>
      <c r="KDS337" s="5165"/>
      <c r="KDT337" s="5165"/>
      <c r="KDU337" s="5165"/>
      <c r="KDV337" s="5165"/>
      <c r="KDW337" s="5165"/>
      <c r="KDX337" s="5214"/>
      <c r="KDY337" s="2483"/>
      <c r="KDZ337" s="1943"/>
      <c r="KEA337" s="1944"/>
      <c r="KEB337" s="4766"/>
      <c r="KEC337" s="5165"/>
      <c r="KED337" s="5165"/>
      <c r="KEE337" s="5165"/>
      <c r="KEF337" s="5165"/>
      <c r="KEG337" s="5165"/>
      <c r="KEH337" s="5165"/>
      <c r="KEI337" s="5214"/>
      <c r="KEJ337" s="2483"/>
      <c r="KEK337" s="1943"/>
      <c r="KEL337" s="1944"/>
      <c r="KEM337" s="4766"/>
      <c r="KEN337" s="5165"/>
      <c r="KEO337" s="5165"/>
      <c r="KEP337" s="5165"/>
      <c r="KEQ337" s="5165"/>
      <c r="KER337" s="5165"/>
      <c r="KES337" s="5165"/>
      <c r="KET337" s="5214"/>
      <c r="KEU337" s="2483"/>
      <c r="KEV337" s="1943"/>
      <c r="KEW337" s="1944"/>
      <c r="KEX337" s="4766"/>
      <c r="KEY337" s="5165"/>
      <c r="KEZ337" s="5165"/>
      <c r="KFA337" s="5165"/>
      <c r="KFB337" s="5165"/>
      <c r="KFC337" s="5165"/>
      <c r="KFD337" s="5165"/>
      <c r="KFE337" s="5214"/>
      <c r="KFF337" s="2483"/>
      <c r="KFG337" s="1943"/>
      <c r="KFH337" s="1944"/>
      <c r="KFI337" s="4766"/>
      <c r="KFJ337" s="5165"/>
      <c r="KFK337" s="5165"/>
      <c r="KFL337" s="5165"/>
      <c r="KFM337" s="5165"/>
      <c r="KFN337" s="5165"/>
      <c r="KFO337" s="5165"/>
      <c r="KFP337" s="5214"/>
      <c r="KFQ337" s="2483"/>
      <c r="KFR337" s="1943"/>
      <c r="KFS337" s="1944"/>
      <c r="KFT337" s="4766"/>
      <c r="KFU337" s="5165"/>
      <c r="KFV337" s="5165"/>
      <c r="KFW337" s="5165"/>
      <c r="KFX337" s="5165"/>
      <c r="KFY337" s="5165"/>
      <c r="KFZ337" s="5165"/>
      <c r="KGA337" s="5214"/>
      <c r="KGB337" s="2483"/>
      <c r="KGC337" s="1943"/>
      <c r="KGD337" s="1944"/>
      <c r="KGE337" s="4766"/>
      <c r="KGF337" s="5165"/>
      <c r="KGG337" s="5165"/>
      <c r="KGH337" s="5165"/>
      <c r="KGI337" s="5165"/>
      <c r="KGJ337" s="5165"/>
      <c r="KGK337" s="5165"/>
      <c r="KGL337" s="5214"/>
      <c r="KGM337" s="2483"/>
      <c r="KGN337" s="1943"/>
      <c r="KGO337" s="1944"/>
      <c r="KGP337" s="4766"/>
      <c r="KGQ337" s="5165"/>
      <c r="KGR337" s="5165"/>
      <c r="KGS337" s="5165"/>
      <c r="KGT337" s="5165"/>
      <c r="KGU337" s="5165"/>
      <c r="KGV337" s="5165"/>
      <c r="KGW337" s="5214"/>
      <c r="KGX337" s="2483"/>
      <c r="KGY337" s="1943"/>
      <c r="KGZ337" s="1944"/>
      <c r="KHA337" s="4766"/>
      <c r="KHB337" s="5165"/>
      <c r="KHC337" s="5165"/>
      <c r="KHD337" s="5165"/>
      <c r="KHE337" s="5165"/>
      <c r="KHF337" s="5165"/>
      <c r="KHG337" s="5165"/>
      <c r="KHH337" s="5214"/>
      <c r="KHI337" s="2483"/>
      <c r="KHJ337" s="1943"/>
      <c r="KHK337" s="1944"/>
      <c r="KHL337" s="4766"/>
      <c r="KHM337" s="5165"/>
      <c r="KHN337" s="5165"/>
      <c r="KHO337" s="5165"/>
      <c r="KHP337" s="5165"/>
      <c r="KHQ337" s="5165"/>
      <c r="KHR337" s="5165"/>
      <c r="KHS337" s="5214"/>
      <c r="KHT337" s="2483"/>
      <c r="KHU337" s="1943"/>
      <c r="KHV337" s="1944"/>
      <c r="KHW337" s="4766"/>
      <c r="KHX337" s="5165"/>
      <c r="KHY337" s="5165"/>
      <c r="KHZ337" s="5165"/>
      <c r="KIA337" s="5165"/>
      <c r="KIB337" s="5165"/>
      <c r="KIC337" s="5165"/>
      <c r="KID337" s="5214"/>
      <c r="KIE337" s="2483"/>
      <c r="KIF337" s="1943"/>
      <c r="KIG337" s="1944"/>
      <c r="KIH337" s="4766"/>
      <c r="KII337" s="5165"/>
      <c r="KIJ337" s="5165"/>
      <c r="KIK337" s="5165"/>
      <c r="KIL337" s="5165"/>
      <c r="KIM337" s="5165"/>
      <c r="KIN337" s="5165"/>
      <c r="KIO337" s="5214"/>
      <c r="KIP337" s="2483"/>
      <c r="KIQ337" s="1943"/>
      <c r="KIR337" s="1944"/>
      <c r="KIS337" s="4766"/>
      <c r="KIT337" s="5165"/>
      <c r="KIU337" s="5165"/>
      <c r="KIV337" s="5165"/>
      <c r="KIW337" s="5165"/>
      <c r="KIX337" s="5165"/>
      <c r="KIY337" s="5165"/>
      <c r="KIZ337" s="5214"/>
      <c r="KJA337" s="2483"/>
      <c r="KJB337" s="1943"/>
      <c r="KJC337" s="1944"/>
      <c r="KJD337" s="4766"/>
      <c r="KJE337" s="5165"/>
      <c r="KJF337" s="5165"/>
      <c r="KJG337" s="5165"/>
      <c r="KJH337" s="5165"/>
      <c r="KJI337" s="5165"/>
      <c r="KJJ337" s="5165"/>
      <c r="KJK337" s="5214"/>
      <c r="KJL337" s="2483"/>
      <c r="KJM337" s="1943"/>
      <c r="KJN337" s="1944"/>
      <c r="KJO337" s="4766"/>
      <c r="KJP337" s="5165"/>
      <c r="KJQ337" s="5165"/>
      <c r="KJR337" s="5165"/>
      <c r="KJS337" s="5165"/>
      <c r="KJT337" s="5165"/>
      <c r="KJU337" s="5165"/>
      <c r="KJV337" s="5214"/>
      <c r="KJW337" s="2483"/>
      <c r="KJX337" s="1943"/>
      <c r="KJY337" s="1944"/>
      <c r="KJZ337" s="4766"/>
      <c r="KKA337" s="5165"/>
      <c r="KKB337" s="5165"/>
      <c r="KKC337" s="5165"/>
      <c r="KKD337" s="5165"/>
      <c r="KKE337" s="5165"/>
      <c r="KKF337" s="5165"/>
      <c r="KKG337" s="5214"/>
      <c r="KKH337" s="2483"/>
      <c r="KKI337" s="1943"/>
      <c r="KKJ337" s="1944"/>
      <c r="KKK337" s="4766"/>
      <c r="KKL337" s="5165"/>
      <c r="KKM337" s="5165"/>
      <c r="KKN337" s="5165"/>
      <c r="KKO337" s="5165"/>
      <c r="KKP337" s="5165"/>
      <c r="KKQ337" s="5165"/>
      <c r="KKR337" s="5214"/>
      <c r="KKS337" s="2483"/>
      <c r="KKT337" s="1943"/>
      <c r="KKU337" s="1944"/>
      <c r="KKV337" s="4766"/>
      <c r="KKW337" s="5165"/>
      <c r="KKX337" s="5165"/>
      <c r="KKY337" s="5165"/>
      <c r="KKZ337" s="5165"/>
      <c r="KLA337" s="5165"/>
      <c r="KLB337" s="5165"/>
      <c r="KLC337" s="5214"/>
      <c r="KLD337" s="2483"/>
      <c r="KLE337" s="1943"/>
      <c r="KLF337" s="1944"/>
      <c r="KLG337" s="4766"/>
      <c r="KLH337" s="5165"/>
      <c r="KLI337" s="5165"/>
      <c r="KLJ337" s="5165"/>
      <c r="KLK337" s="5165"/>
      <c r="KLL337" s="5165"/>
      <c r="KLM337" s="5165"/>
      <c r="KLN337" s="5214"/>
      <c r="KLO337" s="2483"/>
      <c r="KLP337" s="1943"/>
      <c r="KLQ337" s="1944"/>
      <c r="KLR337" s="4766"/>
      <c r="KLS337" s="5165"/>
      <c r="KLT337" s="5165"/>
      <c r="KLU337" s="5165"/>
      <c r="KLV337" s="5165"/>
      <c r="KLW337" s="5165"/>
      <c r="KLX337" s="5165"/>
      <c r="KLY337" s="5214"/>
      <c r="KLZ337" s="2483"/>
      <c r="KMA337" s="1943"/>
      <c r="KMB337" s="1944"/>
      <c r="KMC337" s="4766"/>
      <c r="KMD337" s="5165"/>
      <c r="KME337" s="5165"/>
      <c r="KMF337" s="5165"/>
      <c r="KMG337" s="5165"/>
      <c r="KMH337" s="5165"/>
      <c r="KMI337" s="5165"/>
      <c r="KMJ337" s="5214"/>
      <c r="KMK337" s="2483"/>
      <c r="KML337" s="1943"/>
      <c r="KMM337" s="1944"/>
      <c r="KMN337" s="4766"/>
      <c r="KMO337" s="5165"/>
      <c r="KMP337" s="5165"/>
      <c r="KMQ337" s="5165"/>
      <c r="KMR337" s="5165"/>
      <c r="KMS337" s="5165"/>
      <c r="KMT337" s="5165"/>
      <c r="KMU337" s="5214"/>
      <c r="KMV337" s="2483"/>
      <c r="KMW337" s="1943"/>
      <c r="KMX337" s="1944"/>
      <c r="KMY337" s="4766"/>
      <c r="KMZ337" s="5165"/>
      <c r="KNA337" s="5165"/>
      <c r="KNB337" s="5165"/>
      <c r="KNC337" s="5165"/>
      <c r="KND337" s="5165"/>
      <c r="KNE337" s="5165"/>
      <c r="KNF337" s="5214"/>
      <c r="KNG337" s="2483"/>
      <c r="KNH337" s="1943"/>
      <c r="KNI337" s="1944"/>
      <c r="KNJ337" s="4766"/>
      <c r="KNK337" s="5165"/>
      <c r="KNL337" s="5165"/>
      <c r="KNM337" s="5165"/>
      <c r="KNN337" s="5165"/>
      <c r="KNO337" s="5165"/>
      <c r="KNP337" s="5165"/>
      <c r="KNQ337" s="5214"/>
      <c r="KNR337" s="2483"/>
      <c r="KNS337" s="1943"/>
      <c r="KNT337" s="1944"/>
      <c r="KNU337" s="4766"/>
      <c r="KNV337" s="5165"/>
      <c r="KNW337" s="5165"/>
      <c r="KNX337" s="5165"/>
      <c r="KNY337" s="5165"/>
      <c r="KNZ337" s="5165"/>
      <c r="KOA337" s="5165"/>
      <c r="KOB337" s="5214"/>
      <c r="KOC337" s="2483"/>
      <c r="KOD337" s="1943"/>
      <c r="KOE337" s="1944"/>
      <c r="KOF337" s="4766"/>
      <c r="KOG337" s="5165"/>
      <c r="KOH337" s="5165"/>
      <c r="KOI337" s="5165"/>
      <c r="KOJ337" s="5165"/>
      <c r="KOK337" s="5165"/>
      <c r="KOL337" s="5165"/>
      <c r="KOM337" s="5214"/>
      <c r="KON337" s="2483"/>
      <c r="KOO337" s="1943"/>
      <c r="KOP337" s="1944"/>
      <c r="KOQ337" s="4766"/>
      <c r="KOR337" s="5165"/>
      <c r="KOS337" s="5165"/>
      <c r="KOT337" s="5165"/>
      <c r="KOU337" s="5165"/>
      <c r="KOV337" s="5165"/>
      <c r="KOW337" s="5165"/>
      <c r="KOX337" s="5214"/>
      <c r="KOY337" s="2483"/>
      <c r="KOZ337" s="1943"/>
      <c r="KPA337" s="1944"/>
      <c r="KPB337" s="4766"/>
      <c r="KPC337" s="5165"/>
      <c r="KPD337" s="5165"/>
      <c r="KPE337" s="5165"/>
      <c r="KPF337" s="5165"/>
      <c r="KPG337" s="5165"/>
      <c r="KPH337" s="5165"/>
      <c r="KPI337" s="5214"/>
      <c r="KPJ337" s="2483"/>
      <c r="KPK337" s="1943"/>
      <c r="KPL337" s="1944"/>
      <c r="KPM337" s="4766"/>
      <c r="KPN337" s="5165"/>
      <c r="KPO337" s="5165"/>
      <c r="KPP337" s="5165"/>
      <c r="KPQ337" s="5165"/>
      <c r="KPR337" s="5165"/>
      <c r="KPS337" s="5165"/>
      <c r="KPT337" s="5214"/>
      <c r="KPU337" s="2483"/>
      <c r="KPV337" s="1943"/>
      <c r="KPW337" s="1944"/>
      <c r="KPX337" s="4766"/>
      <c r="KPY337" s="5165"/>
      <c r="KPZ337" s="5165"/>
      <c r="KQA337" s="5165"/>
      <c r="KQB337" s="5165"/>
      <c r="KQC337" s="5165"/>
      <c r="KQD337" s="5165"/>
      <c r="KQE337" s="5214"/>
      <c r="KQF337" s="2483"/>
      <c r="KQG337" s="1943"/>
      <c r="KQH337" s="1944"/>
      <c r="KQI337" s="4766"/>
      <c r="KQJ337" s="5165"/>
      <c r="KQK337" s="5165"/>
      <c r="KQL337" s="5165"/>
      <c r="KQM337" s="5165"/>
      <c r="KQN337" s="5165"/>
      <c r="KQO337" s="5165"/>
      <c r="KQP337" s="5214"/>
      <c r="KQQ337" s="2483"/>
      <c r="KQR337" s="1943"/>
      <c r="KQS337" s="1944"/>
      <c r="KQT337" s="4766"/>
      <c r="KQU337" s="5165"/>
      <c r="KQV337" s="5165"/>
      <c r="KQW337" s="5165"/>
      <c r="KQX337" s="5165"/>
      <c r="KQY337" s="5165"/>
      <c r="KQZ337" s="5165"/>
      <c r="KRA337" s="5214"/>
      <c r="KRB337" s="2483"/>
      <c r="KRC337" s="1943"/>
      <c r="KRD337" s="1944"/>
      <c r="KRE337" s="4766"/>
      <c r="KRF337" s="5165"/>
      <c r="KRG337" s="5165"/>
      <c r="KRH337" s="5165"/>
      <c r="KRI337" s="5165"/>
      <c r="KRJ337" s="5165"/>
      <c r="KRK337" s="5165"/>
      <c r="KRL337" s="5214"/>
      <c r="KRM337" s="2483"/>
      <c r="KRN337" s="1943"/>
      <c r="KRO337" s="1944"/>
      <c r="KRP337" s="4766"/>
      <c r="KRQ337" s="5165"/>
      <c r="KRR337" s="5165"/>
      <c r="KRS337" s="5165"/>
      <c r="KRT337" s="5165"/>
      <c r="KRU337" s="5165"/>
      <c r="KRV337" s="5165"/>
      <c r="KRW337" s="5214"/>
      <c r="KRX337" s="2483"/>
      <c r="KRY337" s="1943"/>
      <c r="KRZ337" s="1944"/>
      <c r="KSA337" s="4766"/>
      <c r="KSB337" s="5165"/>
      <c r="KSC337" s="5165"/>
      <c r="KSD337" s="5165"/>
      <c r="KSE337" s="5165"/>
      <c r="KSF337" s="5165"/>
      <c r="KSG337" s="5165"/>
      <c r="KSH337" s="5214"/>
      <c r="KSI337" s="2483"/>
      <c r="KSJ337" s="1943"/>
      <c r="KSK337" s="1944"/>
      <c r="KSL337" s="4766"/>
      <c r="KSM337" s="5165"/>
      <c r="KSN337" s="5165"/>
      <c r="KSO337" s="5165"/>
      <c r="KSP337" s="5165"/>
      <c r="KSQ337" s="5165"/>
      <c r="KSR337" s="5165"/>
      <c r="KSS337" s="5214"/>
      <c r="KST337" s="2483"/>
      <c r="KSU337" s="1943"/>
      <c r="KSV337" s="1944"/>
      <c r="KSW337" s="4766"/>
      <c r="KSX337" s="5165"/>
      <c r="KSY337" s="5165"/>
      <c r="KSZ337" s="5165"/>
      <c r="KTA337" s="5165"/>
      <c r="KTB337" s="5165"/>
      <c r="KTC337" s="5165"/>
      <c r="KTD337" s="5214"/>
      <c r="KTE337" s="2483"/>
      <c r="KTF337" s="1943"/>
      <c r="KTG337" s="1944"/>
      <c r="KTH337" s="4766"/>
      <c r="KTI337" s="5165"/>
      <c r="KTJ337" s="5165"/>
      <c r="KTK337" s="5165"/>
      <c r="KTL337" s="5165"/>
      <c r="KTM337" s="5165"/>
      <c r="KTN337" s="5165"/>
      <c r="KTO337" s="5214"/>
      <c r="KTP337" s="2483"/>
      <c r="KTQ337" s="1943"/>
      <c r="KTR337" s="1944"/>
      <c r="KTS337" s="4766"/>
      <c r="KTT337" s="5165"/>
      <c r="KTU337" s="5165"/>
      <c r="KTV337" s="5165"/>
      <c r="KTW337" s="5165"/>
      <c r="KTX337" s="5165"/>
      <c r="KTY337" s="5165"/>
      <c r="KTZ337" s="5214"/>
      <c r="KUA337" s="2483"/>
      <c r="KUB337" s="1943"/>
      <c r="KUC337" s="1944"/>
      <c r="KUD337" s="4766"/>
      <c r="KUE337" s="5165"/>
      <c r="KUF337" s="5165"/>
      <c r="KUG337" s="5165"/>
      <c r="KUH337" s="5165"/>
      <c r="KUI337" s="5165"/>
      <c r="KUJ337" s="5165"/>
      <c r="KUK337" s="5214"/>
      <c r="KUL337" s="2483"/>
      <c r="KUM337" s="1943"/>
      <c r="KUN337" s="1944"/>
      <c r="KUO337" s="4766"/>
      <c r="KUP337" s="5165"/>
      <c r="KUQ337" s="5165"/>
      <c r="KUR337" s="5165"/>
      <c r="KUS337" s="5165"/>
      <c r="KUT337" s="5165"/>
      <c r="KUU337" s="5165"/>
      <c r="KUV337" s="5214"/>
      <c r="KUW337" s="2483"/>
      <c r="KUX337" s="1943"/>
      <c r="KUY337" s="1944"/>
      <c r="KUZ337" s="4766"/>
      <c r="KVA337" s="5165"/>
      <c r="KVB337" s="5165"/>
      <c r="KVC337" s="5165"/>
      <c r="KVD337" s="5165"/>
      <c r="KVE337" s="5165"/>
      <c r="KVF337" s="5165"/>
      <c r="KVG337" s="5214"/>
      <c r="KVH337" s="2483"/>
      <c r="KVI337" s="1943"/>
      <c r="KVJ337" s="1944"/>
      <c r="KVK337" s="4766"/>
      <c r="KVL337" s="5165"/>
      <c r="KVM337" s="5165"/>
      <c r="KVN337" s="5165"/>
      <c r="KVO337" s="5165"/>
      <c r="KVP337" s="5165"/>
      <c r="KVQ337" s="5165"/>
      <c r="KVR337" s="5214"/>
      <c r="KVS337" s="2483"/>
      <c r="KVT337" s="1943"/>
      <c r="KVU337" s="1944"/>
      <c r="KVV337" s="4766"/>
      <c r="KVW337" s="5165"/>
      <c r="KVX337" s="5165"/>
      <c r="KVY337" s="5165"/>
      <c r="KVZ337" s="5165"/>
      <c r="KWA337" s="5165"/>
      <c r="KWB337" s="5165"/>
      <c r="KWC337" s="5214"/>
      <c r="KWD337" s="2483"/>
      <c r="KWE337" s="1943"/>
      <c r="KWF337" s="1944"/>
      <c r="KWG337" s="4766"/>
      <c r="KWH337" s="5165"/>
      <c r="KWI337" s="5165"/>
      <c r="KWJ337" s="5165"/>
      <c r="KWK337" s="5165"/>
      <c r="KWL337" s="5165"/>
      <c r="KWM337" s="5165"/>
      <c r="KWN337" s="5214"/>
      <c r="KWO337" s="2483"/>
      <c r="KWP337" s="1943"/>
      <c r="KWQ337" s="1944"/>
      <c r="KWR337" s="4766"/>
      <c r="KWS337" s="5165"/>
      <c r="KWT337" s="5165"/>
      <c r="KWU337" s="5165"/>
      <c r="KWV337" s="5165"/>
      <c r="KWW337" s="5165"/>
      <c r="KWX337" s="5165"/>
      <c r="KWY337" s="5214"/>
      <c r="KWZ337" s="2483"/>
      <c r="KXA337" s="1943"/>
      <c r="KXB337" s="1944"/>
      <c r="KXC337" s="4766"/>
      <c r="KXD337" s="5165"/>
      <c r="KXE337" s="5165"/>
      <c r="KXF337" s="5165"/>
      <c r="KXG337" s="5165"/>
      <c r="KXH337" s="5165"/>
      <c r="KXI337" s="5165"/>
      <c r="KXJ337" s="5214"/>
      <c r="KXK337" s="2483"/>
      <c r="KXL337" s="1943"/>
      <c r="KXM337" s="1944"/>
      <c r="KXN337" s="4766"/>
      <c r="KXO337" s="5165"/>
      <c r="KXP337" s="5165"/>
      <c r="KXQ337" s="5165"/>
      <c r="KXR337" s="5165"/>
      <c r="KXS337" s="5165"/>
      <c r="KXT337" s="5165"/>
      <c r="KXU337" s="5214"/>
      <c r="KXV337" s="2483"/>
      <c r="KXW337" s="1943"/>
      <c r="KXX337" s="1944"/>
      <c r="KXY337" s="4766"/>
      <c r="KXZ337" s="5165"/>
      <c r="KYA337" s="5165"/>
      <c r="KYB337" s="5165"/>
      <c r="KYC337" s="5165"/>
      <c r="KYD337" s="5165"/>
      <c r="KYE337" s="5165"/>
      <c r="KYF337" s="5214"/>
      <c r="KYG337" s="2483"/>
      <c r="KYH337" s="1943"/>
      <c r="KYI337" s="1944"/>
      <c r="KYJ337" s="4766"/>
      <c r="KYK337" s="5165"/>
      <c r="KYL337" s="5165"/>
      <c r="KYM337" s="5165"/>
      <c r="KYN337" s="5165"/>
      <c r="KYO337" s="5165"/>
      <c r="KYP337" s="5165"/>
      <c r="KYQ337" s="5214"/>
      <c r="KYR337" s="2483"/>
      <c r="KYS337" s="1943"/>
      <c r="KYT337" s="1944"/>
      <c r="KYU337" s="4766"/>
      <c r="KYV337" s="5165"/>
      <c r="KYW337" s="5165"/>
      <c r="KYX337" s="5165"/>
      <c r="KYY337" s="5165"/>
      <c r="KYZ337" s="5165"/>
      <c r="KZA337" s="5165"/>
      <c r="KZB337" s="5214"/>
      <c r="KZC337" s="2483"/>
      <c r="KZD337" s="1943"/>
      <c r="KZE337" s="1944"/>
      <c r="KZF337" s="4766"/>
      <c r="KZG337" s="5165"/>
      <c r="KZH337" s="5165"/>
      <c r="KZI337" s="5165"/>
      <c r="KZJ337" s="5165"/>
      <c r="KZK337" s="5165"/>
      <c r="KZL337" s="5165"/>
      <c r="KZM337" s="5214"/>
      <c r="KZN337" s="2483"/>
      <c r="KZO337" s="1943"/>
      <c r="KZP337" s="1944"/>
      <c r="KZQ337" s="4766"/>
      <c r="KZR337" s="5165"/>
      <c r="KZS337" s="5165"/>
      <c r="KZT337" s="5165"/>
      <c r="KZU337" s="5165"/>
      <c r="KZV337" s="5165"/>
      <c r="KZW337" s="5165"/>
      <c r="KZX337" s="5214"/>
      <c r="KZY337" s="2483"/>
      <c r="KZZ337" s="1943"/>
      <c r="LAA337" s="1944"/>
      <c r="LAB337" s="4766"/>
      <c r="LAC337" s="5165"/>
      <c r="LAD337" s="5165"/>
      <c r="LAE337" s="5165"/>
      <c r="LAF337" s="5165"/>
      <c r="LAG337" s="5165"/>
      <c r="LAH337" s="5165"/>
      <c r="LAI337" s="5214"/>
      <c r="LAJ337" s="2483"/>
      <c r="LAK337" s="1943"/>
      <c r="LAL337" s="1944"/>
      <c r="LAM337" s="4766"/>
      <c r="LAN337" s="5165"/>
      <c r="LAO337" s="5165"/>
      <c r="LAP337" s="5165"/>
      <c r="LAQ337" s="5165"/>
      <c r="LAR337" s="5165"/>
      <c r="LAS337" s="5165"/>
      <c r="LAT337" s="5214"/>
      <c r="LAU337" s="2483"/>
      <c r="LAV337" s="1943"/>
      <c r="LAW337" s="1944"/>
      <c r="LAX337" s="4766"/>
      <c r="LAY337" s="5165"/>
      <c r="LAZ337" s="5165"/>
      <c r="LBA337" s="5165"/>
      <c r="LBB337" s="5165"/>
      <c r="LBC337" s="5165"/>
      <c r="LBD337" s="5165"/>
      <c r="LBE337" s="5214"/>
      <c r="LBF337" s="2483"/>
      <c r="LBG337" s="1943"/>
      <c r="LBH337" s="1944"/>
      <c r="LBI337" s="4766"/>
      <c r="LBJ337" s="5165"/>
      <c r="LBK337" s="5165"/>
      <c r="LBL337" s="5165"/>
      <c r="LBM337" s="5165"/>
      <c r="LBN337" s="5165"/>
      <c r="LBO337" s="5165"/>
      <c r="LBP337" s="5214"/>
      <c r="LBQ337" s="2483"/>
      <c r="LBR337" s="1943"/>
      <c r="LBS337" s="1944"/>
      <c r="LBT337" s="4766"/>
      <c r="LBU337" s="5165"/>
      <c r="LBV337" s="5165"/>
      <c r="LBW337" s="5165"/>
      <c r="LBX337" s="5165"/>
      <c r="LBY337" s="5165"/>
      <c r="LBZ337" s="5165"/>
      <c r="LCA337" s="5214"/>
      <c r="LCB337" s="2483"/>
      <c r="LCC337" s="1943"/>
      <c r="LCD337" s="1944"/>
      <c r="LCE337" s="4766"/>
      <c r="LCF337" s="5165"/>
      <c r="LCG337" s="5165"/>
      <c r="LCH337" s="5165"/>
      <c r="LCI337" s="5165"/>
      <c r="LCJ337" s="5165"/>
      <c r="LCK337" s="5165"/>
      <c r="LCL337" s="5214"/>
      <c r="LCM337" s="2483"/>
      <c r="LCN337" s="1943"/>
      <c r="LCO337" s="1944"/>
      <c r="LCP337" s="4766"/>
      <c r="LCQ337" s="5165"/>
      <c r="LCR337" s="5165"/>
      <c r="LCS337" s="5165"/>
      <c r="LCT337" s="5165"/>
      <c r="LCU337" s="5165"/>
      <c r="LCV337" s="5165"/>
      <c r="LCW337" s="5214"/>
      <c r="LCX337" s="2483"/>
      <c r="LCY337" s="1943"/>
      <c r="LCZ337" s="1944"/>
      <c r="LDA337" s="4766"/>
      <c r="LDB337" s="5165"/>
      <c r="LDC337" s="5165"/>
      <c r="LDD337" s="5165"/>
      <c r="LDE337" s="5165"/>
      <c r="LDF337" s="5165"/>
      <c r="LDG337" s="5165"/>
      <c r="LDH337" s="5214"/>
      <c r="LDI337" s="2483"/>
      <c r="LDJ337" s="1943"/>
      <c r="LDK337" s="1944"/>
      <c r="LDL337" s="4766"/>
      <c r="LDM337" s="5165"/>
      <c r="LDN337" s="5165"/>
      <c r="LDO337" s="5165"/>
      <c r="LDP337" s="5165"/>
      <c r="LDQ337" s="5165"/>
      <c r="LDR337" s="5165"/>
      <c r="LDS337" s="5214"/>
      <c r="LDT337" s="2483"/>
      <c r="LDU337" s="1943"/>
      <c r="LDV337" s="1944"/>
      <c r="LDW337" s="4766"/>
      <c r="LDX337" s="5165"/>
      <c r="LDY337" s="5165"/>
      <c r="LDZ337" s="5165"/>
      <c r="LEA337" s="5165"/>
      <c r="LEB337" s="5165"/>
      <c r="LEC337" s="5165"/>
      <c r="LED337" s="5214"/>
      <c r="LEE337" s="2483"/>
      <c r="LEF337" s="1943"/>
      <c r="LEG337" s="1944"/>
      <c r="LEH337" s="4766"/>
      <c r="LEI337" s="5165"/>
      <c r="LEJ337" s="5165"/>
      <c r="LEK337" s="5165"/>
      <c r="LEL337" s="5165"/>
      <c r="LEM337" s="5165"/>
      <c r="LEN337" s="5165"/>
      <c r="LEO337" s="5214"/>
      <c r="LEP337" s="2483"/>
      <c r="LEQ337" s="1943"/>
      <c r="LER337" s="1944"/>
      <c r="LES337" s="4766"/>
      <c r="LET337" s="5165"/>
      <c r="LEU337" s="5165"/>
      <c r="LEV337" s="5165"/>
      <c r="LEW337" s="5165"/>
      <c r="LEX337" s="5165"/>
      <c r="LEY337" s="5165"/>
      <c r="LEZ337" s="5214"/>
      <c r="LFA337" s="2483"/>
      <c r="LFB337" s="1943"/>
      <c r="LFC337" s="1944"/>
      <c r="LFD337" s="4766"/>
      <c r="LFE337" s="5165"/>
      <c r="LFF337" s="5165"/>
      <c r="LFG337" s="5165"/>
      <c r="LFH337" s="5165"/>
      <c r="LFI337" s="5165"/>
      <c r="LFJ337" s="5165"/>
      <c r="LFK337" s="5214"/>
      <c r="LFL337" s="2483"/>
      <c r="LFM337" s="1943"/>
      <c r="LFN337" s="1944"/>
      <c r="LFO337" s="4766"/>
      <c r="LFP337" s="5165"/>
      <c r="LFQ337" s="5165"/>
      <c r="LFR337" s="5165"/>
      <c r="LFS337" s="5165"/>
      <c r="LFT337" s="5165"/>
      <c r="LFU337" s="5165"/>
      <c r="LFV337" s="5214"/>
      <c r="LFW337" s="2483"/>
      <c r="LFX337" s="1943"/>
      <c r="LFY337" s="1944"/>
      <c r="LFZ337" s="4766"/>
      <c r="LGA337" s="5165"/>
      <c r="LGB337" s="5165"/>
      <c r="LGC337" s="5165"/>
      <c r="LGD337" s="5165"/>
      <c r="LGE337" s="5165"/>
      <c r="LGF337" s="5165"/>
      <c r="LGG337" s="5214"/>
      <c r="LGH337" s="2483"/>
      <c r="LGI337" s="1943"/>
      <c r="LGJ337" s="1944"/>
      <c r="LGK337" s="4766"/>
      <c r="LGL337" s="5165"/>
      <c r="LGM337" s="5165"/>
      <c r="LGN337" s="5165"/>
      <c r="LGO337" s="5165"/>
      <c r="LGP337" s="5165"/>
      <c r="LGQ337" s="5165"/>
      <c r="LGR337" s="5214"/>
      <c r="LGS337" s="2483"/>
      <c r="LGT337" s="1943"/>
      <c r="LGU337" s="1944"/>
      <c r="LGV337" s="4766"/>
      <c r="LGW337" s="5165"/>
      <c r="LGX337" s="5165"/>
      <c r="LGY337" s="5165"/>
      <c r="LGZ337" s="5165"/>
      <c r="LHA337" s="5165"/>
      <c r="LHB337" s="5165"/>
      <c r="LHC337" s="5214"/>
      <c r="LHD337" s="2483"/>
      <c r="LHE337" s="1943"/>
      <c r="LHF337" s="1944"/>
      <c r="LHG337" s="4766"/>
      <c r="LHH337" s="5165"/>
      <c r="LHI337" s="5165"/>
      <c r="LHJ337" s="5165"/>
      <c r="LHK337" s="5165"/>
      <c r="LHL337" s="5165"/>
      <c r="LHM337" s="5165"/>
      <c r="LHN337" s="5214"/>
      <c r="LHO337" s="2483"/>
      <c r="LHP337" s="1943"/>
      <c r="LHQ337" s="1944"/>
      <c r="LHR337" s="4766"/>
      <c r="LHS337" s="5165"/>
      <c r="LHT337" s="5165"/>
      <c r="LHU337" s="5165"/>
      <c r="LHV337" s="5165"/>
      <c r="LHW337" s="5165"/>
      <c r="LHX337" s="5165"/>
      <c r="LHY337" s="5214"/>
      <c r="LHZ337" s="2483"/>
      <c r="LIA337" s="1943"/>
      <c r="LIB337" s="1944"/>
      <c r="LIC337" s="4766"/>
      <c r="LID337" s="5165"/>
      <c r="LIE337" s="5165"/>
      <c r="LIF337" s="5165"/>
      <c r="LIG337" s="5165"/>
      <c r="LIH337" s="5165"/>
      <c r="LII337" s="5165"/>
      <c r="LIJ337" s="5214"/>
      <c r="LIK337" s="2483"/>
      <c r="LIL337" s="1943"/>
      <c r="LIM337" s="1944"/>
      <c r="LIN337" s="4766"/>
      <c r="LIO337" s="5165"/>
      <c r="LIP337" s="5165"/>
      <c r="LIQ337" s="5165"/>
      <c r="LIR337" s="5165"/>
      <c r="LIS337" s="5165"/>
      <c r="LIT337" s="5165"/>
      <c r="LIU337" s="5214"/>
      <c r="LIV337" s="2483"/>
      <c r="LIW337" s="1943"/>
      <c r="LIX337" s="1944"/>
      <c r="LIY337" s="4766"/>
      <c r="LIZ337" s="5165"/>
      <c r="LJA337" s="5165"/>
      <c r="LJB337" s="5165"/>
      <c r="LJC337" s="5165"/>
      <c r="LJD337" s="5165"/>
      <c r="LJE337" s="5165"/>
      <c r="LJF337" s="5214"/>
      <c r="LJG337" s="2483"/>
      <c r="LJH337" s="1943"/>
      <c r="LJI337" s="1944"/>
      <c r="LJJ337" s="4766"/>
      <c r="LJK337" s="5165"/>
      <c r="LJL337" s="5165"/>
      <c r="LJM337" s="5165"/>
      <c r="LJN337" s="5165"/>
      <c r="LJO337" s="5165"/>
      <c r="LJP337" s="5165"/>
      <c r="LJQ337" s="5214"/>
      <c r="LJR337" s="2483"/>
      <c r="LJS337" s="1943"/>
      <c r="LJT337" s="1944"/>
      <c r="LJU337" s="4766"/>
      <c r="LJV337" s="5165"/>
      <c r="LJW337" s="5165"/>
      <c r="LJX337" s="5165"/>
      <c r="LJY337" s="5165"/>
      <c r="LJZ337" s="5165"/>
      <c r="LKA337" s="5165"/>
      <c r="LKB337" s="5214"/>
      <c r="LKC337" s="2483"/>
      <c r="LKD337" s="1943"/>
      <c r="LKE337" s="1944"/>
      <c r="LKF337" s="4766"/>
      <c r="LKG337" s="5165"/>
      <c r="LKH337" s="5165"/>
      <c r="LKI337" s="5165"/>
      <c r="LKJ337" s="5165"/>
      <c r="LKK337" s="5165"/>
      <c r="LKL337" s="5165"/>
      <c r="LKM337" s="5214"/>
      <c r="LKN337" s="2483"/>
      <c r="LKO337" s="1943"/>
      <c r="LKP337" s="1944"/>
      <c r="LKQ337" s="4766"/>
      <c r="LKR337" s="5165"/>
      <c r="LKS337" s="5165"/>
      <c r="LKT337" s="5165"/>
      <c r="LKU337" s="5165"/>
      <c r="LKV337" s="5165"/>
      <c r="LKW337" s="5165"/>
      <c r="LKX337" s="5214"/>
      <c r="LKY337" s="2483"/>
      <c r="LKZ337" s="1943"/>
      <c r="LLA337" s="1944"/>
      <c r="LLB337" s="4766"/>
      <c r="LLC337" s="5165"/>
      <c r="LLD337" s="5165"/>
      <c r="LLE337" s="5165"/>
      <c r="LLF337" s="5165"/>
      <c r="LLG337" s="5165"/>
      <c r="LLH337" s="5165"/>
      <c r="LLI337" s="5214"/>
      <c r="LLJ337" s="2483"/>
      <c r="LLK337" s="1943"/>
      <c r="LLL337" s="1944"/>
      <c r="LLM337" s="4766"/>
      <c r="LLN337" s="5165"/>
      <c r="LLO337" s="5165"/>
      <c r="LLP337" s="5165"/>
      <c r="LLQ337" s="5165"/>
      <c r="LLR337" s="5165"/>
      <c r="LLS337" s="5165"/>
      <c r="LLT337" s="5214"/>
      <c r="LLU337" s="2483"/>
      <c r="LLV337" s="1943"/>
      <c r="LLW337" s="1944"/>
      <c r="LLX337" s="4766"/>
      <c r="LLY337" s="5165"/>
      <c r="LLZ337" s="5165"/>
      <c r="LMA337" s="5165"/>
      <c r="LMB337" s="5165"/>
      <c r="LMC337" s="5165"/>
      <c r="LMD337" s="5165"/>
      <c r="LME337" s="5214"/>
      <c r="LMF337" s="2483"/>
      <c r="LMG337" s="1943"/>
      <c r="LMH337" s="1944"/>
      <c r="LMI337" s="4766"/>
      <c r="LMJ337" s="5165"/>
      <c r="LMK337" s="5165"/>
      <c r="LML337" s="5165"/>
      <c r="LMM337" s="5165"/>
      <c r="LMN337" s="5165"/>
      <c r="LMO337" s="5165"/>
      <c r="LMP337" s="5214"/>
      <c r="LMQ337" s="2483"/>
      <c r="LMR337" s="1943"/>
      <c r="LMS337" s="1944"/>
      <c r="LMT337" s="4766"/>
      <c r="LMU337" s="5165"/>
      <c r="LMV337" s="5165"/>
      <c r="LMW337" s="5165"/>
      <c r="LMX337" s="5165"/>
      <c r="LMY337" s="5165"/>
      <c r="LMZ337" s="5165"/>
      <c r="LNA337" s="5214"/>
      <c r="LNB337" s="2483"/>
      <c r="LNC337" s="1943"/>
      <c r="LND337" s="1944"/>
      <c r="LNE337" s="4766"/>
      <c r="LNF337" s="5165"/>
      <c r="LNG337" s="5165"/>
      <c r="LNH337" s="5165"/>
      <c r="LNI337" s="5165"/>
      <c r="LNJ337" s="5165"/>
      <c r="LNK337" s="5165"/>
      <c r="LNL337" s="5214"/>
      <c r="LNM337" s="2483"/>
      <c r="LNN337" s="1943"/>
      <c r="LNO337" s="1944"/>
      <c r="LNP337" s="4766"/>
      <c r="LNQ337" s="5165"/>
      <c r="LNR337" s="5165"/>
      <c r="LNS337" s="5165"/>
      <c r="LNT337" s="5165"/>
      <c r="LNU337" s="5165"/>
      <c r="LNV337" s="5165"/>
      <c r="LNW337" s="5214"/>
      <c r="LNX337" s="2483"/>
      <c r="LNY337" s="1943"/>
      <c r="LNZ337" s="1944"/>
      <c r="LOA337" s="4766"/>
      <c r="LOB337" s="5165"/>
      <c r="LOC337" s="5165"/>
      <c r="LOD337" s="5165"/>
      <c r="LOE337" s="5165"/>
      <c r="LOF337" s="5165"/>
      <c r="LOG337" s="5165"/>
      <c r="LOH337" s="5214"/>
      <c r="LOI337" s="2483"/>
      <c r="LOJ337" s="1943"/>
      <c r="LOK337" s="1944"/>
      <c r="LOL337" s="4766"/>
      <c r="LOM337" s="5165"/>
      <c r="LON337" s="5165"/>
      <c r="LOO337" s="5165"/>
      <c r="LOP337" s="5165"/>
      <c r="LOQ337" s="5165"/>
      <c r="LOR337" s="5165"/>
      <c r="LOS337" s="5214"/>
      <c r="LOT337" s="2483"/>
      <c r="LOU337" s="1943"/>
      <c r="LOV337" s="1944"/>
      <c r="LOW337" s="4766"/>
      <c r="LOX337" s="5165"/>
      <c r="LOY337" s="5165"/>
      <c r="LOZ337" s="5165"/>
      <c r="LPA337" s="5165"/>
      <c r="LPB337" s="5165"/>
      <c r="LPC337" s="5165"/>
      <c r="LPD337" s="5214"/>
      <c r="LPE337" s="2483"/>
      <c r="LPF337" s="1943"/>
      <c r="LPG337" s="1944"/>
      <c r="LPH337" s="4766"/>
      <c r="LPI337" s="5165"/>
      <c r="LPJ337" s="5165"/>
      <c r="LPK337" s="5165"/>
      <c r="LPL337" s="5165"/>
      <c r="LPM337" s="5165"/>
      <c r="LPN337" s="5165"/>
      <c r="LPO337" s="5214"/>
      <c r="LPP337" s="2483"/>
      <c r="LPQ337" s="1943"/>
      <c r="LPR337" s="1944"/>
      <c r="LPS337" s="4766"/>
      <c r="LPT337" s="5165"/>
      <c r="LPU337" s="5165"/>
      <c r="LPV337" s="5165"/>
      <c r="LPW337" s="5165"/>
      <c r="LPX337" s="5165"/>
      <c r="LPY337" s="5165"/>
      <c r="LPZ337" s="5214"/>
      <c r="LQA337" s="2483"/>
      <c r="LQB337" s="1943"/>
      <c r="LQC337" s="1944"/>
      <c r="LQD337" s="4766"/>
      <c r="LQE337" s="5165"/>
      <c r="LQF337" s="5165"/>
      <c r="LQG337" s="5165"/>
      <c r="LQH337" s="5165"/>
      <c r="LQI337" s="5165"/>
      <c r="LQJ337" s="5165"/>
      <c r="LQK337" s="5214"/>
      <c r="LQL337" s="2483"/>
      <c r="LQM337" s="1943"/>
      <c r="LQN337" s="1944"/>
      <c r="LQO337" s="4766"/>
      <c r="LQP337" s="5165"/>
      <c r="LQQ337" s="5165"/>
      <c r="LQR337" s="5165"/>
      <c r="LQS337" s="5165"/>
      <c r="LQT337" s="5165"/>
      <c r="LQU337" s="5165"/>
      <c r="LQV337" s="5214"/>
      <c r="LQW337" s="2483"/>
      <c r="LQX337" s="1943"/>
      <c r="LQY337" s="1944"/>
      <c r="LQZ337" s="4766"/>
      <c r="LRA337" s="5165"/>
      <c r="LRB337" s="5165"/>
      <c r="LRC337" s="5165"/>
      <c r="LRD337" s="5165"/>
      <c r="LRE337" s="5165"/>
      <c r="LRF337" s="5165"/>
      <c r="LRG337" s="5214"/>
      <c r="LRH337" s="2483"/>
      <c r="LRI337" s="1943"/>
      <c r="LRJ337" s="1944"/>
      <c r="LRK337" s="4766"/>
      <c r="LRL337" s="5165"/>
      <c r="LRM337" s="5165"/>
      <c r="LRN337" s="5165"/>
      <c r="LRO337" s="5165"/>
      <c r="LRP337" s="5165"/>
      <c r="LRQ337" s="5165"/>
      <c r="LRR337" s="5214"/>
      <c r="LRS337" s="2483"/>
      <c r="LRT337" s="1943"/>
      <c r="LRU337" s="1944"/>
      <c r="LRV337" s="4766"/>
      <c r="LRW337" s="5165"/>
      <c r="LRX337" s="5165"/>
      <c r="LRY337" s="5165"/>
      <c r="LRZ337" s="5165"/>
      <c r="LSA337" s="5165"/>
      <c r="LSB337" s="5165"/>
      <c r="LSC337" s="5214"/>
      <c r="LSD337" s="2483"/>
      <c r="LSE337" s="1943"/>
      <c r="LSF337" s="1944"/>
      <c r="LSG337" s="4766"/>
      <c r="LSH337" s="5165"/>
      <c r="LSI337" s="5165"/>
      <c r="LSJ337" s="5165"/>
      <c r="LSK337" s="5165"/>
      <c r="LSL337" s="5165"/>
      <c r="LSM337" s="5165"/>
      <c r="LSN337" s="5214"/>
      <c r="LSO337" s="2483"/>
      <c r="LSP337" s="1943"/>
      <c r="LSQ337" s="1944"/>
      <c r="LSR337" s="4766"/>
      <c r="LSS337" s="5165"/>
      <c r="LST337" s="5165"/>
      <c r="LSU337" s="5165"/>
      <c r="LSV337" s="5165"/>
      <c r="LSW337" s="5165"/>
      <c r="LSX337" s="5165"/>
      <c r="LSY337" s="5214"/>
      <c r="LSZ337" s="2483"/>
      <c r="LTA337" s="1943"/>
      <c r="LTB337" s="1944"/>
      <c r="LTC337" s="4766"/>
      <c r="LTD337" s="5165"/>
      <c r="LTE337" s="5165"/>
      <c r="LTF337" s="5165"/>
      <c r="LTG337" s="5165"/>
      <c r="LTH337" s="5165"/>
      <c r="LTI337" s="5165"/>
      <c r="LTJ337" s="5214"/>
      <c r="LTK337" s="2483"/>
      <c r="LTL337" s="1943"/>
      <c r="LTM337" s="1944"/>
      <c r="LTN337" s="4766"/>
      <c r="LTO337" s="5165"/>
      <c r="LTP337" s="5165"/>
      <c r="LTQ337" s="5165"/>
      <c r="LTR337" s="5165"/>
      <c r="LTS337" s="5165"/>
      <c r="LTT337" s="5165"/>
      <c r="LTU337" s="5214"/>
      <c r="LTV337" s="2483"/>
      <c r="LTW337" s="1943"/>
      <c r="LTX337" s="1944"/>
      <c r="LTY337" s="4766"/>
      <c r="LTZ337" s="5165"/>
      <c r="LUA337" s="5165"/>
      <c r="LUB337" s="5165"/>
      <c r="LUC337" s="5165"/>
      <c r="LUD337" s="5165"/>
      <c r="LUE337" s="5165"/>
      <c r="LUF337" s="5214"/>
      <c r="LUG337" s="2483"/>
      <c r="LUH337" s="1943"/>
      <c r="LUI337" s="1944"/>
      <c r="LUJ337" s="4766"/>
      <c r="LUK337" s="5165"/>
      <c r="LUL337" s="5165"/>
      <c r="LUM337" s="5165"/>
      <c r="LUN337" s="5165"/>
      <c r="LUO337" s="5165"/>
      <c r="LUP337" s="5165"/>
      <c r="LUQ337" s="5214"/>
      <c r="LUR337" s="2483"/>
      <c r="LUS337" s="1943"/>
      <c r="LUT337" s="1944"/>
      <c r="LUU337" s="4766"/>
      <c r="LUV337" s="5165"/>
      <c r="LUW337" s="5165"/>
      <c r="LUX337" s="5165"/>
      <c r="LUY337" s="5165"/>
      <c r="LUZ337" s="5165"/>
      <c r="LVA337" s="5165"/>
      <c r="LVB337" s="5214"/>
      <c r="LVC337" s="2483"/>
      <c r="LVD337" s="1943"/>
      <c r="LVE337" s="1944"/>
      <c r="LVF337" s="4766"/>
      <c r="LVG337" s="5165"/>
      <c r="LVH337" s="5165"/>
      <c r="LVI337" s="5165"/>
      <c r="LVJ337" s="5165"/>
      <c r="LVK337" s="5165"/>
      <c r="LVL337" s="5165"/>
      <c r="LVM337" s="5214"/>
      <c r="LVN337" s="2483"/>
      <c r="LVO337" s="1943"/>
      <c r="LVP337" s="1944"/>
      <c r="LVQ337" s="4766"/>
      <c r="LVR337" s="5165"/>
      <c r="LVS337" s="5165"/>
      <c r="LVT337" s="5165"/>
      <c r="LVU337" s="5165"/>
      <c r="LVV337" s="5165"/>
      <c r="LVW337" s="5165"/>
      <c r="LVX337" s="5214"/>
      <c r="LVY337" s="2483"/>
      <c r="LVZ337" s="1943"/>
      <c r="LWA337" s="1944"/>
      <c r="LWB337" s="4766"/>
      <c r="LWC337" s="5165"/>
      <c r="LWD337" s="5165"/>
      <c r="LWE337" s="5165"/>
      <c r="LWF337" s="5165"/>
      <c r="LWG337" s="5165"/>
      <c r="LWH337" s="5165"/>
      <c r="LWI337" s="5214"/>
      <c r="LWJ337" s="2483"/>
      <c r="LWK337" s="1943"/>
      <c r="LWL337" s="1944"/>
      <c r="LWM337" s="4766"/>
      <c r="LWN337" s="5165"/>
      <c r="LWO337" s="5165"/>
      <c r="LWP337" s="5165"/>
      <c r="LWQ337" s="5165"/>
      <c r="LWR337" s="5165"/>
      <c r="LWS337" s="5165"/>
      <c r="LWT337" s="5214"/>
      <c r="LWU337" s="2483"/>
      <c r="LWV337" s="1943"/>
      <c r="LWW337" s="1944"/>
      <c r="LWX337" s="4766"/>
      <c r="LWY337" s="5165"/>
      <c r="LWZ337" s="5165"/>
      <c r="LXA337" s="5165"/>
      <c r="LXB337" s="5165"/>
      <c r="LXC337" s="5165"/>
      <c r="LXD337" s="5165"/>
      <c r="LXE337" s="5214"/>
      <c r="LXF337" s="2483"/>
      <c r="LXG337" s="1943"/>
      <c r="LXH337" s="1944"/>
      <c r="LXI337" s="4766"/>
      <c r="LXJ337" s="5165"/>
      <c r="LXK337" s="5165"/>
      <c r="LXL337" s="5165"/>
      <c r="LXM337" s="5165"/>
      <c r="LXN337" s="5165"/>
      <c r="LXO337" s="5165"/>
      <c r="LXP337" s="5214"/>
      <c r="LXQ337" s="2483"/>
      <c r="LXR337" s="1943"/>
      <c r="LXS337" s="1944"/>
      <c r="LXT337" s="4766"/>
      <c r="LXU337" s="5165"/>
      <c r="LXV337" s="5165"/>
      <c r="LXW337" s="5165"/>
      <c r="LXX337" s="5165"/>
      <c r="LXY337" s="5165"/>
      <c r="LXZ337" s="5165"/>
      <c r="LYA337" s="5214"/>
      <c r="LYB337" s="2483"/>
      <c r="LYC337" s="1943"/>
      <c r="LYD337" s="1944"/>
      <c r="LYE337" s="4766"/>
      <c r="LYF337" s="5165"/>
      <c r="LYG337" s="5165"/>
      <c r="LYH337" s="5165"/>
      <c r="LYI337" s="5165"/>
      <c r="LYJ337" s="5165"/>
      <c r="LYK337" s="5165"/>
      <c r="LYL337" s="5214"/>
      <c r="LYM337" s="2483"/>
      <c r="LYN337" s="1943"/>
      <c r="LYO337" s="1944"/>
      <c r="LYP337" s="4766"/>
      <c r="LYQ337" s="5165"/>
      <c r="LYR337" s="5165"/>
      <c r="LYS337" s="5165"/>
      <c r="LYT337" s="5165"/>
      <c r="LYU337" s="5165"/>
      <c r="LYV337" s="5165"/>
      <c r="LYW337" s="5214"/>
      <c r="LYX337" s="2483"/>
      <c r="LYY337" s="1943"/>
      <c r="LYZ337" s="1944"/>
      <c r="LZA337" s="4766"/>
      <c r="LZB337" s="5165"/>
      <c r="LZC337" s="5165"/>
      <c r="LZD337" s="5165"/>
      <c r="LZE337" s="5165"/>
      <c r="LZF337" s="5165"/>
      <c r="LZG337" s="5165"/>
      <c r="LZH337" s="5214"/>
      <c r="LZI337" s="2483"/>
      <c r="LZJ337" s="1943"/>
      <c r="LZK337" s="1944"/>
      <c r="LZL337" s="4766"/>
      <c r="LZM337" s="5165"/>
      <c r="LZN337" s="5165"/>
      <c r="LZO337" s="5165"/>
      <c r="LZP337" s="5165"/>
      <c r="LZQ337" s="5165"/>
      <c r="LZR337" s="5165"/>
      <c r="LZS337" s="5214"/>
      <c r="LZT337" s="2483"/>
      <c r="LZU337" s="1943"/>
      <c r="LZV337" s="1944"/>
      <c r="LZW337" s="4766"/>
      <c r="LZX337" s="5165"/>
      <c r="LZY337" s="5165"/>
      <c r="LZZ337" s="5165"/>
      <c r="MAA337" s="5165"/>
      <c r="MAB337" s="5165"/>
      <c r="MAC337" s="5165"/>
      <c r="MAD337" s="5214"/>
      <c r="MAE337" s="2483"/>
      <c r="MAF337" s="1943"/>
      <c r="MAG337" s="1944"/>
      <c r="MAH337" s="4766"/>
      <c r="MAI337" s="5165"/>
      <c r="MAJ337" s="5165"/>
      <c r="MAK337" s="5165"/>
      <c r="MAL337" s="5165"/>
      <c r="MAM337" s="5165"/>
      <c r="MAN337" s="5165"/>
      <c r="MAO337" s="5214"/>
      <c r="MAP337" s="2483"/>
      <c r="MAQ337" s="1943"/>
      <c r="MAR337" s="1944"/>
      <c r="MAS337" s="4766"/>
      <c r="MAT337" s="5165"/>
      <c r="MAU337" s="5165"/>
      <c r="MAV337" s="5165"/>
      <c r="MAW337" s="5165"/>
      <c r="MAX337" s="5165"/>
      <c r="MAY337" s="5165"/>
      <c r="MAZ337" s="5214"/>
      <c r="MBA337" s="2483"/>
      <c r="MBB337" s="1943"/>
      <c r="MBC337" s="1944"/>
      <c r="MBD337" s="4766"/>
      <c r="MBE337" s="5165"/>
      <c r="MBF337" s="5165"/>
      <c r="MBG337" s="5165"/>
      <c r="MBH337" s="5165"/>
      <c r="MBI337" s="5165"/>
      <c r="MBJ337" s="5165"/>
      <c r="MBK337" s="5214"/>
      <c r="MBL337" s="2483"/>
      <c r="MBM337" s="1943"/>
      <c r="MBN337" s="1944"/>
      <c r="MBO337" s="4766"/>
      <c r="MBP337" s="5165"/>
      <c r="MBQ337" s="5165"/>
      <c r="MBR337" s="5165"/>
      <c r="MBS337" s="5165"/>
      <c r="MBT337" s="5165"/>
      <c r="MBU337" s="5165"/>
      <c r="MBV337" s="5214"/>
      <c r="MBW337" s="2483"/>
      <c r="MBX337" s="1943"/>
      <c r="MBY337" s="1944"/>
      <c r="MBZ337" s="4766"/>
      <c r="MCA337" s="5165"/>
      <c r="MCB337" s="5165"/>
      <c r="MCC337" s="5165"/>
      <c r="MCD337" s="5165"/>
      <c r="MCE337" s="5165"/>
      <c r="MCF337" s="5165"/>
      <c r="MCG337" s="5214"/>
      <c r="MCH337" s="2483"/>
      <c r="MCI337" s="1943"/>
      <c r="MCJ337" s="1944"/>
      <c r="MCK337" s="4766"/>
      <c r="MCL337" s="5165"/>
      <c r="MCM337" s="5165"/>
      <c r="MCN337" s="5165"/>
      <c r="MCO337" s="5165"/>
      <c r="MCP337" s="5165"/>
      <c r="MCQ337" s="5165"/>
      <c r="MCR337" s="5214"/>
      <c r="MCS337" s="2483"/>
      <c r="MCT337" s="1943"/>
      <c r="MCU337" s="1944"/>
      <c r="MCV337" s="4766"/>
      <c r="MCW337" s="5165"/>
      <c r="MCX337" s="5165"/>
      <c r="MCY337" s="5165"/>
      <c r="MCZ337" s="5165"/>
      <c r="MDA337" s="5165"/>
      <c r="MDB337" s="5165"/>
      <c r="MDC337" s="5214"/>
      <c r="MDD337" s="2483"/>
      <c r="MDE337" s="1943"/>
      <c r="MDF337" s="1944"/>
      <c r="MDG337" s="4766"/>
      <c r="MDH337" s="5165"/>
      <c r="MDI337" s="5165"/>
      <c r="MDJ337" s="5165"/>
      <c r="MDK337" s="5165"/>
      <c r="MDL337" s="5165"/>
      <c r="MDM337" s="5165"/>
      <c r="MDN337" s="5214"/>
      <c r="MDO337" s="2483"/>
      <c r="MDP337" s="1943"/>
      <c r="MDQ337" s="1944"/>
      <c r="MDR337" s="4766"/>
      <c r="MDS337" s="5165"/>
      <c r="MDT337" s="5165"/>
      <c r="MDU337" s="5165"/>
      <c r="MDV337" s="5165"/>
      <c r="MDW337" s="5165"/>
      <c r="MDX337" s="5165"/>
      <c r="MDY337" s="5214"/>
      <c r="MDZ337" s="2483"/>
      <c r="MEA337" s="1943"/>
      <c r="MEB337" s="1944"/>
      <c r="MEC337" s="4766"/>
      <c r="MED337" s="5165"/>
      <c r="MEE337" s="5165"/>
      <c r="MEF337" s="5165"/>
      <c r="MEG337" s="5165"/>
      <c r="MEH337" s="5165"/>
      <c r="MEI337" s="5165"/>
      <c r="MEJ337" s="5214"/>
      <c r="MEK337" s="2483"/>
      <c r="MEL337" s="1943"/>
      <c r="MEM337" s="1944"/>
      <c r="MEN337" s="4766"/>
      <c r="MEO337" s="5165"/>
      <c r="MEP337" s="5165"/>
      <c r="MEQ337" s="5165"/>
      <c r="MER337" s="5165"/>
      <c r="MES337" s="5165"/>
      <c r="MET337" s="5165"/>
      <c r="MEU337" s="5214"/>
      <c r="MEV337" s="2483"/>
      <c r="MEW337" s="1943"/>
      <c r="MEX337" s="1944"/>
      <c r="MEY337" s="4766"/>
      <c r="MEZ337" s="5165"/>
      <c r="MFA337" s="5165"/>
      <c r="MFB337" s="5165"/>
      <c r="MFC337" s="5165"/>
      <c r="MFD337" s="5165"/>
      <c r="MFE337" s="5165"/>
      <c r="MFF337" s="5214"/>
      <c r="MFG337" s="2483"/>
      <c r="MFH337" s="1943"/>
      <c r="MFI337" s="1944"/>
      <c r="MFJ337" s="4766"/>
      <c r="MFK337" s="5165"/>
      <c r="MFL337" s="5165"/>
      <c r="MFM337" s="5165"/>
      <c r="MFN337" s="5165"/>
      <c r="MFO337" s="5165"/>
      <c r="MFP337" s="5165"/>
      <c r="MFQ337" s="5214"/>
      <c r="MFR337" s="2483"/>
      <c r="MFS337" s="1943"/>
      <c r="MFT337" s="1944"/>
      <c r="MFU337" s="4766"/>
      <c r="MFV337" s="5165"/>
      <c r="MFW337" s="5165"/>
      <c r="MFX337" s="5165"/>
      <c r="MFY337" s="5165"/>
      <c r="MFZ337" s="5165"/>
      <c r="MGA337" s="5165"/>
      <c r="MGB337" s="5214"/>
      <c r="MGC337" s="2483"/>
      <c r="MGD337" s="1943"/>
      <c r="MGE337" s="1944"/>
      <c r="MGF337" s="4766"/>
      <c r="MGG337" s="5165"/>
      <c r="MGH337" s="5165"/>
      <c r="MGI337" s="5165"/>
      <c r="MGJ337" s="5165"/>
      <c r="MGK337" s="5165"/>
      <c r="MGL337" s="5165"/>
      <c r="MGM337" s="5214"/>
      <c r="MGN337" s="2483"/>
      <c r="MGO337" s="1943"/>
      <c r="MGP337" s="1944"/>
      <c r="MGQ337" s="4766"/>
      <c r="MGR337" s="5165"/>
      <c r="MGS337" s="5165"/>
      <c r="MGT337" s="5165"/>
      <c r="MGU337" s="5165"/>
      <c r="MGV337" s="5165"/>
      <c r="MGW337" s="5165"/>
      <c r="MGX337" s="5214"/>
      <c r="MGY337" s="2483"/>
      <c r="MGZ337" s="1943"/>
      <c r="MHA337" s="1944"/>
      <c r="MHB337" s="4766"/>
      <c r="MHC337" s="5165"/>
      <c r="MHD337" s="5165"/>
      <c r="MHE337" s="5165"/>
      <c r="MHF337" s="5165"/>
      <c r="MHG337" s="5165"/>
      <c r="MHH337" s="5165"/>
      <c r="MHI337" s="5214"/>
      <c r="MHJ337" s="2483"/>
      <c r="MHK337" s="1943"/>
      <c r="MHL337" s="1944"/>
      <c r="MHM337" s="4766"/>
      <c r="MHN337" s="5165"/>
      <c r="MHO337" s="5165"/>
      <c r="MHP337" s="5165"/>
      <c r="MHQ337" s="5165"/>
      <c r="MHR337" s="5165"/>
      <c r="MHS337" s="5165"/>
      <c r="MHT337" s="5214"/>
      <c r="MHU337" s="2483"/>
      <c r="MHV337" s="1943"/>
      <c r="MHW337" s="1944"/>
      <c r="MHX337" s="4766"/>
      <c r="MHY337" s="5165"/>
      <c r="MHZ337" s="5165"/>
      <c r="MIA337" s="5165"/>
      <c r="MIB337" s="5165"/>
      <c r="MIC337" s="5165"/>
      <c r="MID337" s="5165"/>
      <c r="MIE337" s="5214"/>
      <c r="MIF337" s="2483"/>
      <c r="MIG337" s="1943"/>
      <c r="MIH337" s="1944"/>
      <c r="MII337" s="4766"/>
      <c r="MIJ337" s="5165"/>
      <c r="MIK337" s="5165"/>
      <c r="MIL337" s="5165"/>
      <c r="MIM337" s="5165"/>
      <c r="MIN337" s="5165"/>
      <c r="MIO337" s="5165"/>
      <c r="MIP337" s="5214"/>
      <c r="MIQ337" s="2483"/>
      <c r="MIR337" s="1943"/>
      <c r="MIS337" s="1944"/>
      <c r="MIT337" s="4766"/>
      <c r="MIU337" s="5165"/>
      <c r="MIV337" s="5165"/>
      <c r="MIW337" s="5165"/>
      <c r="MIX337" s="5165"/>
      <c r="MIY337" s="5165"/>
      <c r="MIZ337" s="5165"/>
      <c r="MJA337" s="5214"/>
      <c r="MJB337" s="2483"/>
      <c r="MJC337" s="1943"/>
      <c r="MJD337" s="1944"/>
      <c r="MJE337" s="4766"/>
      <c r="MJF337" s="5165"/>
      <c r="MJG337" s="5165"/>
      <c r="MJH337" s="5165"/>
      <c r="MJI337" s="5165"/>
      <c r="MJJ337" s="5165"/>
      <c r="MJK337" s="5165"/>
      <c r="MJL337" s="5214"/>
      <c r="MJM337" s="2483"/>
      <c r="MJN337" s="1943"/>
      <c r="MJO337" s="1944"/>
      <c r="MJP337" s="4766"/>
      <c r="MJQ337" s="5165"/>
      <c r="MJR337" s="5165"/>
      <c r="MJS337" s="5165"/>
      <c r="MJT337" s="5165"/>
      <c r="MJU337" s="5165"/>
      <c r="MJV337" s="5165"/>
      <c r="MJW337" s="5214"/>
      <c r="MJX337" s="2483"/>
      <c r="MJY337" s="1943"/>
      <c r="MJZ337" s="1944"/>
      <c r="MKA337" s="4766"/>
      <c r="MKB337" s="5165"/>
      <c r="MKC337" s="5165"/>
      <c r="MKD337" s="5165"/>
      <c r="MKE337" s="5165"/>
      <c r="MKF337" s="5165"/>
      <c r="MKG337" s="5165"/>
      <c r="MKH337" s="5214"/>
      <c r="MKI337" s="2483"/>
      <c r="MKJ337" s="1943"/>
      <c r="MKK337" s="1944"/>
      <c r="MKL337" s="4766"/>
      <c r="MKM337" s="5165"/>
      <c r="MKN337" s="5165"/>
      <c r="MKO337" s="5165"/>
      <c r="MKP337" s="5165"/>
      <c r="MKQ337" s="5165"/>
      <c r="MKR337" s="5165"/>
      <c r="MKS337" s="5214"/>
      <c r="MKT337" s="2483"/>
      <c r="MKU337" s="1943"/>
      <c r="MKV337" s="1944"/>
      <c r="MKW337" s="4766"/>
      <c r="MKX337" s="5165"/>
      <c r="MKY337" s="5165"/>
      <c r="MKZ337" s="5165"/>
      <c r="MLA337" s="5165"/>
      <c r="MLB337" s="5165"/>
      <c r="MLC337" s="5165"/>
      <c r="MLD337" s="5214"/>
      <c r="MLE337" s="2483"/>
      <c r="MLF337" s="1943"/>
      <c r="MLG337" s="1944"/>
      <c r="MLH337" s="4766"/>
      <c r="MLI337" s="5165"/>
      <c r="MLJ337" s="5165"/>
      <c r="MLK337" s="5165"/>
      <c r="MLL337" s="5165"/>
      <c r="MLM337" s="5165"/>
      <c r="MLN337" s="5165"/>
      <c r="MLO337" s="5214"/>
      <c r="MLP337" s="2483"/>
      <c r="MLQ337" s="1943"/>
      <c r="MLR337" s="1944"/>
      <c r="MLS337" s="4766"/>
      <c r="MLT337" s="5165"/>
      <c r="MLU337" s="5165"/>
      <c r="MLV337" s="5165"/>
      <c r="MLW337" s="5165"/>
      <c r="MLX337" s="5165"/>
      <c r="MLY337" s="5165"/>
      <c r="MLZ337" s="5214"/>
      <c r="MMA337" s="2483"/>
      <c r="MMB337" s="1943"/>
      <c r="MMC337" s="1944"/>
      <c r="MMD337" s="4766"/>
      <c r="MME337" s="5165"/>
      <c r="MMF337" s="5165"/>
      <c r="MMG337" s="5165"/>
      <c r="MMH337" s="5165"/>
      <c r="MMI337" s="5165"/>
      <c r="MMJ337" s="5165"/>
      <c r="MMK337" s="5214"/>
      <c r="MML337" s="2483"/>
      <c r="MMM337" s="1943"/>
      <c r="MMN337" s="1944"/>
      <c r="MMO337" s="4766"/>
      <c r="MMP337" s="5165"/>
      <c r="MMQ337" s="5165"/>
      <c r="MMR337" s="5165"/>
      <c r="MMS337" s="5165"/>
      <c r="MMT337" s="5165"/>
      <c r="MMU337" s="5165"/>
      <c r="MMV337" s="5214"/>
      <c r="MMW337" s="2483"/>
      <c r="MMX337" s="1943"/>
      <c r="MMY337" s="1944"/>
      <c r="MMZ337" s="4766"/>
      <c r="MNA337" s="5165"/>
      <c r="MNB337" s="5165"/>
      <c r="MNC337" s="5165"/>
      <c r="MND337" s="5165"/>
      <c r="MNE337" s="5165"/>
      <c r="MNF337" s="5165"/>
      <c r="MNG337" s="5214"/>
      <c r="MNH337" s="2483"/>
      <c r="MNI337" s="1943"/>
      <c r="MNJ337" s="1944"/>
      <c r="MNK337" s="4766"/>
      <c r="MNL337" s="5165"/>
      <c r="MNM337" s="5165"/>
      <c r="MNN337" s="5165"/>
      <c r="MNO337" s="5165"/>
      <c r="MNP337" s="5165"/>
      <c r="MNQ337" s="5165"/>
      <c r="MNR337" s="5214"/>
      <c r="MNS337" s="2483"/>
      <c r="MNT337" s="1943"/>
      <c r="MNU337" s="1944"/>
      <c r="MNV337" s="4766"/>
      <c r="MNW337" s="5165"/>
      <c r="MNX337" s="5165"/>
      <c r="MNY337" s="5165"/>
      <c r="MNZ337" s="5165"/>
      <c r="MOA337" s="5165"/>
      <c r="MOB337" s="5165"/>
      <c r="MOC337" s="5214"/>
      <c r="MOD337" s="2483"/>
      <c r="MOE337" s="1943"/>
      <c r="MOF337" s="1944"/>
      <c r="MOG337" s="4766"/>
      <c r="MOH337" s="5165"/>
      <c r="MOI337" s="5165"/>
      <c r="MOJ337" s="5165"/>
      <c r="MOK337" s="5165"/>
      <c r="MOL337" s="5165"/>
      <c r="MOM337" s="5165"/>
      <c r="MON337" s="5214"/>
      <c r="MOO337" s="2483"/>
      <c r="MOP337" s="1943"/>
      <c r="MOQ337" s="1944"/>
      <c r="MOR337" s="4766"/>
      <c r="MOS337" s="5165"/>
      <c r="MOT337" s="5165"/>
      <c r="MOU337" s="5165"/>
      <c r="MOV337" s="5165"/>
      <c r="MOW337" s="5165"/>
      <c r="MOX337" s="5165"/>
      <c r="MOY337" s="5214"/>
      <c r="MOZ337" s="2483"/>
      <c r="MPA337" s="1943"/>
      <c r="MPB337" s="1944"/>
      <c r="MPC337" s="4766"/>
      <c r="MPD337" s="5165"/>
      <c r="MPE337" s="5165"/>
      <c r="MPF337" s="5165"/>
      <c r="MPG337" s="5165"/>
      <c r="MPH337" s="5165"/>
      <c r="MPI337" s="5165"/>
      <c r="MPJ337" s="5214"/>
      <c r="MPK337" s="2483"/>
      <c r="MPL337" s="1943"/>
      <c r="MPM337" s="1944"/>
      <c r="MPN337" s="4766"/>
      <c r="MPO337" s="5165"/>
      <c r="MPP337" s="5165"/>
      <c r="MPQ337" s="5165"/>
      <c r="MPR337" s="5165"/>
      <c r="MPS337" s="5165"/>
      <c r="MPT337" s="5165"/>
      <c r="MPU337" s="5214"/>
      <c r="MPV337" s="2483"/>
      <c r="MPW337" s="1943"/>
      <c r="MPX337" s="1944"/>
      <c r="MPY337" s="4766"/>
      <c r="MPZ337" s="5165"/>
      <c r="MQA337" s="5165"/>
      <c r="MQB337" s="5165"/>
      <c r="MQC337" s="5165"/>
      <c r="MQD337" s="5165"/>
      <c r="MQE337" s="5165"/>
      <c r="MQF337" s="5214"/>
      <c r="MQG337" s="2483"/>
      <c r="MQH337" s="1943"/>
      <c r="MQI337" s="1944"/>
      <c r="MQJ337" s="4766"/>
      <c r="MQK337" s="5165"/>
      <c r="MQL337" s="5165"/>
      <c r="MQM337" s="5165"/>
      <c r="MQN337" s="5165"/>
      <c r="MQO337" s="5165"/>
      <c r="MQP337" s="5165"/>
      <c r="MQQ337" s="5214"/>
      <c r="MQR337" s="2483"/>
      <c r="MQS337" s="1943"/>
      <c r="MQT337" s="1944"/>
      <c r="MQU337" s="4766"/>
      <c r="MQV337" s="5165"/>
      <c r="MQW337" s="5165"/>
      <c r="MQX337" s="5165"/>
      <c r="MQY337" s="5165"/>
      <c r="MQZ337" s="5165"/>
      <c r="MRA337" s="5165"/>
      <c r="MRB337" s="5214"/>
      <c r="MRC337" s="2483"/>
      <c r="MRD337" s="1943"/>
      <c r="MRE337" s="1944"/>
      <c r="MRF337" s="4766"/>
      <c r="MRG337" s="5165"/>
      <c r="MRH337" s="5165"/>
      <c r="MRI337" s="5165"/>
      <c r="MRJ337" s="5165"/>
      <c r="MRK337" s="5165"/>
      <c r="MRL337" s="5165"/>
      <c r="MRM337" s="5214"/>
      <c r="MRN337" s="2483"/>
      <c r="MRO337" s="1943"/>
      <c r="MRP337" s="1944"/>
      <c r="MRQ337" s="4766"/>
      <c r="MRR337" s="5165"/>
      <c r="MRS337" s="5165"/>
      <c r="MRT337" s="5165"/>
      <c r="MRU337" s="5165"/>
      <c r="MRV337" s="5165"/>
      <c r="MRW337" s="5165"/>
      <c r="MRX337" s="5214"/>
      <c r="MRY337" s="2483"/>
      <c r="MRZ337" s="1943"/>
      <c r="MSA337" s="1944"/>
      <c r="MSB337" s="4766"/>
      <c r="MSC337" s="5165"/>
      <c r="MSD337" s="5165"/>
      <c r="MSE337" s="5165"/>
      <c r="MSF337" s="5165"/>
      <c r="MSG337" s="5165"/>
      <c r="MSH337" s="5165"/>
      <c r="MSI337" s="5214"/>
      <c r="MSJ337" s="2483"/>
      <c r="MSK337" s="1943"/>
      <c r="MSL337" s="1944"/>
      <c r="MSM337" s="4766"/>
      <c r="MSN337" s="5165"/>
      <c r="MSO337" s="5165"/>
      <c r="MSP337" s="5165"/>
      <c r="MSQ337" s="5165"/>
      <c r="MSR337" s="5165"/>
      <c r="MSS337" s="5165"/>
      <c r="MST337" s="5214"/>
      <c r="MSU337" s="2483"/>
      <c r="MSV337" s="1943"/>
      <c r="MSW337" s="1944"/>
      <c r="MSX337" s="4766"/>
      <c r="MSY337" s="5165"/>
      <c r="MSZ337" s="5165"/>
      <c r="MTA337" s="5165"/>
      <c r="MTB337" s="5165"/>
      <c r="MTC337" s="5165"/>
      <c r="MTD337" s="5165"/>
      <c r="MTE337" s="5214"/>
      <c r="MTF337" s="2483"/>
      <c r="MTG337" s="1943"/>
      <c r="MTH337" s="1944"/>
      <c r="MTI337" s="4766"/>
      <c r="MTJ337" s="5165"/>
      <c r="MTK337" s="5165"/>
      <c r="MTL337" s="5165"/>
      <c r="MTM337" s="5165"/>
      <c r="MTN337" s="5165"/>
      <c r="MTO337" s="5165"/>
      <c r="MTP337" s="5214"/>
      <c r="MTQ337" s="2483"/>
      <c r="MTR337" s="1943"/>
      <c r="MTS337" s="1944"/>
      <c r="MTT337" s="4766"/>
      <c r="MTU337" s="5165"/>
      <c r="MTV337" s="5165"/>
      <c r="MTW337" s="5165"/>
      <c r="MTX337" s="5165"/>
      <c r="MTY337" s="5165"/>
      <c r="MTZ337" s="5165"/>
      <c r="MUA337" s="5214"/>
      <c r="MUB337" s="2483"/>
      <c r="MUC337" s="1943"/>
      <c r="MUD337" s="1944"/>
      <c r="MUE337" s="4766"/>
      <c r="MUF337" s="5165"/>
      <c r="MUG337" s="5165"/>
      <c r="MUH337" s="5165"/>
      <c r="MUI337" s="5165"/>
      <c r="MUJ337" s="5165"/>
      <c r="MUK337" s="5165"/>
      <c r="MUL337" s="5214"/>
      <c r="MUM337" s="2483"/>
      <c r="MUN337" s="1943"/>
      <c r="MUO337" s="1944"/>
      <c r="MUP337" s="4766"/>
      <c r="MUQ337" s="5165"/>
      <c r="MUR337" s="5165"/>
      <c r="MUS337" s="5165"/>
      <c r="MUT337" s="5165"/>
      <c r="MUU337" s="5165"/>
      <c r="MUV337" s="5165"/>
      <c r="MUW337" s="5214"/>
      <c r="MUX337" s="2483"/>
      <c r="MUY337" s="1943"/>
      <c r="MUZ337" s="1944"/>
      <c r="MVA337" s="4766"/>
      <c r="MVB337" s="5165"/>
      <c r="MVC337" s="5165"/>
      <c r="MVD337" s="5165"/>
      <c r="MVE337" s="5165"/>
      <c r="MVF337" s="5165"/>
      <c r="MVG337" s="5165"/>
      <c r="MVH337" s="5214"/>
      <c r="MVI337" s="2483"/>
      <c r="MVJ337" s="1943"/>
      <c r="MVK337" s="1944"/>
      <c r="MVL337" s="4766"/>
      <c r="MVM337" s="5165"/>
      <c r="MVN337" s="5165"/>
      <c r="MVO337" s="5165"/>
      <c r="MVP337" s="5165"/>
      <c r="MVQ337" s="5165"/>
      <c r="MVR337" s="5165"/>
      <c r="MVS337" s="5214"/>
      <c r="MVT337" s="2483"/>
      <c r="MVU337" s="1943"/>
      <c r="MVV337" s="1944"/>
      <c r="MVW337" s="4766"/>
      <c r="MVX337" s="5165"/>
      <c r="MVY337" s="5165"/>
      <c r="MVZ337" s="5165"/>
      <c r="MWA337" s="5165"/>
      <c r="MWB337" s="5165"/>
      <c r="MWC337" s="5165"/>
      <c r="MWD337" s="5214"/>
      <c r="MWE337" s="2483"/>
      <c r="MWF337" s="1943"/>
      <c r="MWG337" s="1944"/>
      <c r="MWH337" s="4766"/>
      <c r="MWI337" s="5165"/>
      <c r="MWJ337" s="5165"/>
      <c r="MWK337" s="5165"/>
      <c r="MWL337" s="5165"/>
      <c r="MWM337" s="5165"/>
      <c r="MWN337" s="5165"/>
      <c r="MWO337" s="5214"/>
      <c r="MWP337" s="2483"/>
      <c r="MWQ337" s="1943"/>
      <c r="MWR337" s="1944"/>
      <c r="MWS337" s="4766"/>
      <c r="MWT337" s="5165"/>
      <c r="MWU337" s="5165"/>
      <c r="MWV337" s="5165"/>
      <c r="MWW337" s="5165"/>
      <c r="MWX337" s="5165"/>
      <c r="MWY337" s="5165"/>
      <c r="MWZ337" s="5214"/>
      <c r="MXA337" s="2483"/>
      <c r="MXB337" s="1943"/>
      <c r="MXC337" s="1944"/>
      <c r="MXD337" s="4766"/>
      <c r="MXE337" s="5165"/>
      <c r="MXF337" s="5165"/>
      <c r="MXG337" s="5165"/>
      <c r="MXH337" s="5165"/>
      <c r="MXI337" s="5165"/>
      <c r="MXJ337" s="5165"/>
      <c r="MXK337" s="5214"/>
      <c r="MXL337" s="2483"/>
      <c r="MXM337" s="1943"/>
      <c r="MXN337" s="1944"/>
      <c r="MXO337" s="4766"/>
      <c r="MXP337" s="5165"/>
      <c r="MXQ337" s="5165"/>
      <c r="MXR337" s="5165"/>
      <c r="MXS337" s="5165"/>
      <c r="MXT337" s="5165"/>
      <c r="MXU337" s="5165"/>
      <c r="MXV337" s="5214"/>
      <c r="MXW337" s="2483"/>
      <c r="MXX337" s="1943"/>
      <c r="MXY337" s="1944"/>
      <c r="MXZ337" s="4766"/>
      <c r="MYA337" s="5165"/>
      <c r="MYB337" s="5165"/>
      <c r="MYC337" s="5165"/>
      <c r="MYD337" s="5165"/>
      <c r="MYE337" s="5165"/>
      <c r="MYF337" s="5165"/>
      <c r="MYG337" s="5214"/>
      <c r="MYH337" s="2483"/>
      <c r="MYI337" s="1943"/>
      <c r="MYJ337" s="1944"/>
      <c r="MYK337" s="4766"/>
      <c r="MYL337" s="5165"/>
      <c r="MYM337" s="5165"/>
      <c r="MYN337" s="5165"/>
      <c r="MYO337" s="5165"/>
      <c r="MYP337" s="5165"/>
      <c r="MYQ337" s="5165"/>
      <c r="MYR337" s="5214"/>
      <c r="MYS337" s="2483"/>
      <c r="MYT337" s="1943"/>
      <c r="MYU337" s="1944"/>
      <c r="MYV337" s="4766"/>
      <c r="MYW337" s="5165"/>
      <c r="MYX337" s="5165"/>
      <c r="MYY337" s="5165"/>
      <c r="MYZ337" s="5165"/>
      <c r="MZA337" s="5165"/>
      <c r="MZB337" s="5165"/>
      <c r="MZC337" s="5214"/>
      <c r="MZD337" s="2483"/>
      <c r="MZE337" s="1943"/>
      <c r="MZF337" s="1944"/>
      <c r="MZG337" s="4766"/>
      <c r="MZH337" s="5165"/>
      <c r="MZI337" s="5165"/>
      <c r="MZJ337" s="5165"/>
      <c r="MZK337" s="5165"/>
      <c r="MZL337" s="5165"/>
      <c r="MZM337" s="5165"/>
      <c r="MZN337" s="5214"/>
      <c r="MZO337" s="2483"/>
      <c r="MZP337" s="1943"/>
      <c r="MZQ337" s="1944"/>
      <c r="MZR337" s="4766"/>
      <c r="MZS337" s="5165"/>
      <c r="MZT337" s="5165"/>
      <c r="MZU337" s="5165"/>
      <c r="MZV337" s="5165"/>
      <c r="MZW337" s="5165"/>
      <c r="MZX337" s="5165"/>
      <c r="MZY337" s="5214"/>
      <c r="MZZ337" s="2483"/>
      <c r="NAA337" s="1943"/>
      <c r="NAB337" s="1944"/>
      <c r="NAC337" s="4766"/>
      <c r="NAD337" s="5165"/>
      <c r="NAE337" s="5165"/>
      <c r="NAF337" s="5165"/>
      <c r="NAG337" s="5165"/>
      <c r="NAH337" s="5165"/>
      <c r="NAI337" s="5165"/>
      <c r="NAJ337" s="5214"/>
      <c r="NAK337" s="2483"/>
      <c r="NAL337" s="1943"/>
      <c r="NAM337" s="1944"/>
      <c r="NAN337" s="4766"/>
      <c r="NAO337" s="5165"/>
      <c r="NAP337" s="5165"/>
      <c r="NAQ337" s="5165"/>
      <c r="NAR337" s="5165"/>
      <c r="NAS337" s="5165"/>
      <c r="NAT337" s="5165"/>
      <c r="NAU337" s="5214"/>
      <c r="NAV337" s="2483"/>
      <c r="NAW337" s="1943"/>
      <c r="NAX337" s="1944"/>
      <c r="NAY337" s="4766"/>
      <c r="NAZ337" s="5165"/>
      <c r="NBA337" s="5165"/>
      <c r="NBB337" s="5165"/>
      <c r="NBC337" s="5165"/>
      <c r="NBD337" s="5165"/>
      <c r="NBE337" s="5165"/>
      <c r="NBF337" s="5214"/>
      <c r="NBG337" s="2483"/>
      <c r="NBH337" s="1943"/>
      <c r="NBI337" s="1944"/>
      <c r="NBJ337" s="4766"/>
      <c r="NBK337" s="5165"/>
      <c r="NBL337" s="5165"/>
      <c r="NBM337" s="5165"/>
      <c r="NBN337" s="5165"/>
      <c r="NBO337" s="5165"/>
      <c r="NBP337" s="5165"/>
      <c r="NBQ337" s="5214"/>
      <c r="NBR337" s="2483"/>
      <c r="NBS337" s="1943"/>
      <c r="NBT337" s="1944"/>
      <c r="NBU337" s="4766"/>
      <c r="NBV337" s="5165"/>
      <c r="NBW337" s="5165"/>
      <c r="NBX337" s="5165"/>
      <c r="NBY337" s="5165"/>
      <c r="NBZ337" s="5165"/>
      <c r="NCA337" s="5165"/>
      <c r="NCB337" s="5214"/>
      <c r="NCC337" s="2483"/>
      <c r="NCD337" s="1943"/>
      <c r="NCE337" s="1944"/>
      <c r="NCF337" s="4766"/>
      <c r="NCG337" s="5165"/>
      <c r="NCH337" s="5165"/>
      <c r="NCI337" s="5165"/>
      <c r="NCJ337" s="5165"/>
      <c r="NCK337" s="5165"/>
      <c r="NCL337" s="5165"/>
      <c r="NCM337" s="5214"/>
      <c r="NCN337" s="2483"/>
      <c r="NCO337" s="1943"/>
      <c r="NCP337" s="1944"/>
      <c r="NCQ337" s="4766"/>
      <c r="NCR337" s="5165"/>
      <c r="NCS337" s="5165"/>
      <c r="NCT337" s="5165"/>
      <c r="NCU337" s="5165"/>
      <c r="NCV337" s="5165"/>
      <c r="NCW337" s="5165"/>
      <c r="NCX337" s="5214"/>
      <c r="NCY337" s="2483"/>
      <c r="NCZ337" s="1943"/>
      <c r="NDA337" s="1944"/>
      <c r="NDB337" s="4766"/>
      <c r="NDC337" s="5165"/>
      <c r="NDD337" s="5165"/>
      <c r="NDE337" s="5165"/>
      <c r="NDF337" s="5165"/>
      <c r="NDG337" s="5165"/>
      <c r="NDH337" s="5165"/>
      <c r="NDI337" s="5214"/>
      <c r="NDJ337" s="2483"/>
      <c r="NDK337" s="1943"/>
      <c r="NDL337" s="1944"/>
      <c r="NDM337" s="4766"/>
      <c r="NDN337" s="5165"/>
      <c r="NDO337" s="5165"/>
      <c r="NDP337" s="5165"/>
      <c r="NDQ337" s="5165"/>
      <c r="NDR337" s="5165"/>
      <c r="NDS337" s="5165"/>
      <c r="NDT337" s="5214"/>
      <c r="NDU337" s="2483"/>
      <c r="NDV337" s="1943"/>
      <c r="NDW337" s="1944"/>
      <c r="NDX337" s="4766"/>
      <c r="NDY337" s="5165"/>
      <c r="NDZ337" s="5165"/>
      <c r="NEA337" s="5165"/>
      <c r="NEB337" s="5165"/>
      <c r="NEC337" s="5165"/>
      <c r="NED337" s="5165"/>
      <c r="NEE337" s="5214"/>
      <c r="NEF337" s="2483"/>
      <c r="NEG337" s="1943"/>
      <c r="NEH337" s="1944"/>
      <c r="NEI337" s="4766"/>
      <c r="NEJ337" s="5165"/>
      <c r="NEK337" s="5165"/>
      <c r="NEL337" s="5165"/>
      <c r="NEM337" s="5165"/>
      <c r="NEN337" s="5165"/>
      <c r="NEO337" s="5165"/>
      <c r="NEP337" s="5214"/>
      <c r="NEQ337" s="2483"/>
      <c r="NER337" s="1943"/>
      <c r="NES337" s="1944"/>
      <c r="NET337" s="4766"/>
      <c r="NEU337" s="5165"/>
      <c r="NEV337" s="5165"/>
      <c r="NEW337" s="5165"/>
      <c r="NEX337" s="5165"/>
      <c r="NEY337" s="5165"/>
      <c r="NEZ337" s="5165"/>
      <c r="NFA337" s="5214"/>
      <c r="NFB337" s="2483"/>
      <c r="NFC337" s="1943"/>
      <c r="NFD337" s="1944"/>
      <c r="NFE337" s="4766"/>
      <c r="NFF337" s="5165"/>
      <c r="NFG337" s="5165"/>
      <c r="NFH337" s="5165"/>
      <c r="NFI337" s="5165"/>
      <c r="NFJ337" s="5165"/>
      <c r="NFK337" s="5165"/>
      <c r="NFL337" s="5214"/>
      <c r="NFM337" s="2483"/>
      <c r="NFN337" s="1943"/>
      <c r="NFO337" s="1944"/>
      <c r="NFP337" s="4766"/>
      <c r="NFQ337" s="5165"/>
      <c r="NFR337" s="5165"/>
      <c r="NFS337" s="5165"/>
      <c r="NFT337" s="5165"/>
      <c r="NFU337" s="5165"/>
      <c r="NFV337" s="5165"/>
      <c r="NFW337" s="5214"/>
      <c r="NFX337" s="2483"/>
      <c r="NFY337" s="1943"/>
      <c r="NFZ337" s="1944"/>
      <c r="NGA337" s="4766"/>
      <c r="NGB337" s="5165"/>
      <c r="NGC337" s="5165"/>
      <c r="NGD337" s="5165"/>
      <c r="NGE337" s="5165"/>
      <c r="NGF337" s="5165"/>
      <c r="NGG337" s="5165"/>
      <c r="NGH337" s="5214"/>
      <c r="NGI337" s="2483"/>
      <c r="NGJ337" s="1943"/>
      <c r="NGK337" s="1944"/>
      <c r="NGL337" s="4766"/>
      <c r="NGM337" s="5165"/>
      <c r="NGN337" s="5165"/>
      <c r="NGO337" s="5165"/>
      <c r="NGP337" s="5165"/>
      <c r="NGQ337" s="5165"/>
      <c r="NGR337" s="5165"/>
      <c r="NGS337" s="5214"/>
      <c r="NGT337" s="2483"/>
      <c r="NGU337" s="1943"/>
      <c r="NGV337" s="1944"/>
      <c r="NGW337" s="4766"/>
      <c r="NGX337" s="5165"/>
      <c r="NGY337" s="5165"/>
      <c r="NGZ337" s="5165"/>
      <c r="NHA337" s="5165"/>
      <c r="NHB337" s="5165"/>
      <c r="NHC337" s="5165"/>
      <c r="NHD337" s="5214"/>
      <c r="NHE337" s="2483"/>
      <c r="NHF337" s="1943"/>
      <c r="NHG337" s="1944"/>
      <c r="NHH337" s="4766"/>
      <c r="NHI337" s="5165"/>
      <c r="NHJ337" s="5165"/>
      <c r="NHK337" s="5165"/>
      <c r="NHL337" s="5165"/>
      <c r="NHM337" s="5165"/>
      <c r="NHN337" s="5165"/>
      <c r="NHO337" s="5214"/>
      <c r="NHP337" s="2483"/>
      <c r="NHQ337" s="1943"/>
      <c r="NHR337" s="1944"/>
      <c r="NHS337" s="4766"/>
      <c r="NHT337" s="5165"/>
      <c r="NHU337" s="5165"/>
      <c r="NHV337" s="5165"/>
      <c r="NHW337" s="5165"/>
      <c r="NHX337" s="5165"/>
      <c r="NHY337" s="5165"/>
      <c r="NHZ337" s="5214"/>
      <c r="NIA337" s="2483"/>
      <c r="NIB337" s="1943"/>
      <c r="NIC337" s="1944"/>
      <c r="NID337" s="4766"/>
      <c r="NIE337" s="5165"/>
      <c r="NIF337" s="5165"/>
      <c r="NIG337" s="5165"/>
      <c r="NIH337" s="5165"/>
      <c r="NII337" s="5165"/>
      <c r="NIJ337" s="5165"/>
      <c r="NIK337" s="5214"/>
      <c r="NIL337" s="2483"/>
      <c r="NIM337" s="1943"/>
      <c r="NIN337" s="1944"/>
      <c r="NIO337" s="4766"/>
      <c r="NIP337" s="5165"/>
      <c r="NIQ337" s="5165"/>
      <c r="NIR337" s="5165"/>
      <c r="NIS337" s="5165"/>
      <c r="NIT337" s="5165"/>
      <c r="NIU337" s="5165"/>
      <c r="NIV337" s="5214"/>
      <c r="NIW337" s="2483"/>
      <c r="NIX337" s="1943"/>
      <c r="NIY337" s="1944"/>
      <c r="NIZ337" s="4766"/>
      <c r="NJA337" s="5165"/>
      <c r="NJB337" s="5165"/>
      <c r="NJC337" s="5165"/>
      <c r="NJD337" s="5165"/>
      <c r="NJE337" s="5165"/>
      <c r="NJF337" s="5165"/>
      <c r="NJG337" s="5214"/>
      <c r="NJH337" s="2483"/>
      <c r="NJI337" s="1943"/>
      <c r="NJJ337" s="1944"/>
      <c r="NJK337" s="4766"/>
      <c r="NJL337" s="5165"/>
      <c r="NJM337" s="5165"/>
      <c r="NJN337" s="5165"/>
      <c r="NJO337" s="5165"/>
      <c r="NJP337" s="5165"/>
      <c r="NJQ337" s="5165"/>
      <c r="NJR337" s="5214"/>
      <c r="NJS337" s="2483"/>
      <c r="NJT337" s="1943"/>
      <c r="NJU337" s="1944"/>
      <c r="NJV337" s="4766"/>
      <c r="NJW337" s="5165"/>
      <c r="NJX337" s="5165"/>
      <c r="NJY337" s="5165"/>
      <c r="NJZ337" s="5165"/>
      <c r="NKA337" s="5165"/>
      <c r="NKB337" s="5165"/>
      <c r="NKC337" s="5214"/>
      <c r="NKD337" s="2483"/>
      <c r="NKE337" s="1943"/>
      <c r="NKF337" s="1944"/>
      <c r="NKG337" s="4766"/>
      <c r="NKH337" s="5165"/>
      <c r="NKI337" s="5165"/>
      <c r="NKJ337" s="5165"/>
      <c r="NKK337" s="5165"/>
      <c r="NKL337" s="5165"/>
      <c r="NKM337" s="5165"/>
      <c r="NKN337" s="5214"/>
      <c r="NKO337" s="2483"/>
      <c r="NKP337" s="1943"/>
      <c r="NKQ337" s="1944"/>
      <c r="NKR337" s="4766"/>
      <c r="NKS337" s="5165"/>
      <c r="NKT337" s="5165"/>
      <c r="NKU337" s="5165"/>
      <c r="NKV337" s="5165"/>
      <c r="NKW337" s="5165"/>
      <c r="NKX337" s="5165"/>
      <c r="NKY337" s="5214"/>
      <c r="NKZ337" s="2483"/>
      <c r="NLA337" s="1943"/>
      <c r="NLB337" s="1944"/>
      <c r="NLC337" s="4766"/>
      <c r="NLD337" s="5165"/>
      <c r="NLE337" s="5165"/>
      <c r="NLF337" s="5165"/>
      <c r="NLG337" s="5165"/>
      <c r="NLH337" s="5165"/>
      <c r="NLI337" s="5165"/>
      <c r="NLJ337" s="5214"/>
      <c r="NLK337" s="2483"/>
      <c r="NLL337" s="1943"/>
      <c r="NLM337" s="1944"/>
      <c r="NLN337" s="4766"/>
      <c r="NLO337" s="5165"/>
      <c r="NLP337" s="5165"/>
      <c r="NLQ337" s="5165"/>
      <c r="NLR337" s="5165"/>
      <c r="NLS337" s="5165"/>
      <c r="NLT337" s="5165"/>
      <c r="NLU337" s="5214"/>
      <c r="NLV337" s="2483"/>
      <c r="NLW337" s="1943"/>
      <c r="NLX337" s="1944"/>
      <c r="NLY337" s="4766"/>
      <c r="NLZ337" s="5165"/>
      <c r="NMA337" s="5165"/>
      <c r="NMB337" s="5165"/>
      <c r="NMC337" s="5165"/>
      <c r="NMD337" s="5165"/>
      <c r="NME337" s="5165"/>
      <c r="NMF337" s="5214"/>
      <c r="NMG337" s="2483"/>
      <c r="NMH337" s="1943"/>
      <c r="NMI337" s="1944"/>
      <c r="NMJ337" s="4766"/>
      <c r="NMK337" s="5165"/>
      <c r="NML337" s="5165"/>
      <c r="NMM337" s="5165"/>
      <c r="NMN337" s="5165"/>
      <c r="NMO337" s="5165"/>
      <c r="NMP337" s="5165"/>
      <c r="NMQ337" s="5214"/>
      <c r="NMR337" s="2483"/>
      <c r="NMS337" s="1943"/>
      <c r="NMT337" s="1944"/>
      <c r="NMU337" s="4766"/>
      <c r="NMV337" s="5165"/>
      <c r="NMW337" s="5165"/>
      <c r="NMX337" s="5165"/>
      <c r="NMY337" s="5165"/>
      <c r="NMZ337" s="5165"/>
      <c r="NNA337" s="5165"/>
      <c r="NNB337" s="5214"/>
      <c r="NNC337" s="2483"/>
      <c r="NND337" s="1943"/>
      <c r="NNE337" s="1944"/>
      <c r="NNF337" s="4766"/>
      <c r="NNG337" s="5165"/>
      <c r="NNH337" s="5165"/>
      <c r="NNI337" s="5165"/>
      <c r="NNJ337" s="5165"/>
      <c r="NNK337" s="5165"/>
      <c r="NNL337" s="5165"/>
      <c r="NNM337" s="5214"/>
      <c r="NNN337" s="2483"/>
      <c r="NNO337" s="1943"/>
      <c r="NNP337" s="1944"/>
      <c r="NNQ337" s="4766"/>
      <c r="NNR337" s="5165"/>
      <c r="NNS337" s="5165"/>
      <c r="NNT337" s="5165"/>
      <c r="NNU337" s="5165"/>
      <c r="NNV337" s="5165"/>
      <c r="NNW337" s="5165"/>
      <c r="NNX337" s="5214"/>
      <c r="NNY337" s="2483"/>
      <c r="NNZ337" s="1943"/>
      <c r="NOA337" s="1944"/>
      <c r="NOB337" s="4766"/>
      <c r="NOC337" s="5165"/>
      <c r="NOD337" s="5165"/>
      <c r="NOE337" s="5165"/>
      <c r="NOF337" s="5165"/>
      <c r="NOG337" s="5165"/>
      <c r="NOH337" s="5165"/>
      <c r="NOI337" s="5214"/>
      <c r="NOJ337" s="2483"/>
      <c r="NOK337" s="1943"/>
      <c r="NOL337" s="1944"/>
      <c r="NOM337" s="4766"/>
      <c r="NON337" s="5165"/>
      <c r="NOO337" s="5165"/>
      <c r="NOP337" s="5165"/>
      <c r="NOQ337" s="5165"/>
      <c r="NOR337" s="5165"/>
      <c r="NOS337" s="5165"/>
      <c r="NOT337" s="5214"/>
      <c r="NOU337" s="2483"/>
      <c r="NOV337" s="1943"/>
      <c r="NOW337" s="1944"/>
      <c r="NOX337" s="4766"/>
      <c r="NOY337" s="5165"/>
      <c r="NOZ337" s="5165"/>
      <c r="NPA337" s="5165"/>
      <c r="NPB337" s="5165"/>
      <c r="NPC337" s="5165"/>
      <c r="NPD337" s="5165"/>
      <c r="NPE337" s="5214"/>
      <c r="NPF337" s="2483"/>
      <c r="NPG337" s="1943"/>
      <c r="NPH337" s="1944"/>
      <c r="NPI337" s="4766"/>
      <c r="NPJ337" s="5165"/>
      <c r="NPK337" s="5165"/>
      <c r="NPL337" s="5165"/>
      <c r="NPM337" s="5165"/>
      <c r="NPN337" s="5165"/>
      <c r="NPO337" s="5165"/>
      <c r="NPP337" s="5214"/>
      <c r="NPQ337" s="2483"/>
      <c r="NPR337" s="1943"/>
      <c r="NPS337" s="1944"/>
      <c r="NPT337" s="4766"/>
      <c r="NPU337" s="5165"/>
      <c r="NPV337" s="5165"/>
      <c r="NPW337" s="5165"/>
      <c r="NPX337" s="5165"/>
      <c r="NPY337" s="5165"/>
      <c r="NPZ337" s="5165"/>
      <c r="NQA337" s="5214"/>
      <c r="NQB337" s="2483"/>
      <c r="NQC337" s="1943"/>
      <c r="NQD337" s="1944"/>
      <c r="NQE337" s="4766"/>
      <c r="NQF337" s="5165"/>
      <c r="NQG337" s="5165"/>
      <c r="NQH337" s="5165"/>
      <c r="NQI337" s="5165"/>
      <c r="NQJ337" s="5165"/>
      <c r="NQK337" s="5165"/>
      <c r="NQL337" s="5214"/>
      <c r="NQM337" s="2483"/>
      <c r="NQN337" s="1943"/>
      <c r="NQO337" s="1944"/>
      <c r="NQP337" s="4766"/>
      <c r="NQQ337" s="5165"/>
      <c r="NQR337" s="5165"/>
      <c r="NQS337" s="5165"/>
      <c r="NQT337" s="5165"/>
      <c r="NQU337" s="5165"/>
      <c r="NQV337" s="5165"/>
      <c r="NQW337" s="5214"/>
      <c r="NQX337" s="2483"/>
      <c r="NQY337" s="1943"/>
      <c r="NQZ337" s="1944"/>
      <c r="NRA337" s="4766"/>
      <c r="NRB337" s="5165"/>
      <c r="NRC337" s="5165"/>
      <c r="NRD337" s="5165"/>
      <c r="NRE337" s="5165"/>
      <c r="NRF337" s="5165"/>
      <c r="NRG337" s="5165"/>
      <c r="NRH337" s="5214"/>
      <c r="NRI337" s="2483"/>
      <c r="NRJ337" s="1943"/>
      <c r="NRK337" s="1944"/>
      <c r="NRL337" s="4766"/>
      <c r="NRM337" s="5165"/>
      <c r="NRN337" s="5165"/>
      <c r="NRO337" s="5165"/>
      <c r="NRP337" s="5165"/>
      <c r="NRQ337" s="5165"/>
      <c r="NRR337" s="5165"/>
      <c r="NRS337" s="5214"/>
      <c r="NRT337" s="2483"/>
      <c r="NRU337" s="1943"/>
      <c r="NRV337" s="1944"/>
      <c r="NRW337" s="4766"/>
      <c r="NRX337" s="5165"/>
      <c r="NRY337" s="5165"/>
      <c r="NRZ337" s="5165"/>
      <c r="NSA337" s="5165"/>
      <c r="NSB337" s="5165"/>
      <c r="NSC337" s="5165"/>
      <c r="NSD337" s="5214"/>
      <c r="NSE337" s="2483"/>
      <c r="NSF337" s="1943"/>
      <c r="NSG337" s="1944"/>
      <c r="NSH337" s="4766"/>
      <c r="NSI337" s="5165"/>
      <c r="NSJ337" s="5165"/>
      <c r="NSK337" s="5165"/>
      <c r="NSL337" s="5165"/>
      <c r="NSM337" s="5165"/>
      <c r="NSN337" s="5165"/>
      <c r="NSO337" s="5214"/>
      <c r="NSP337" s="2483"/>
      <c r="NSQ337" s="1943"/>
      <c r="NSR337" s="1944"/>
      <c r="NSS337" s="4766"/>
      <c r="NST337" s="5165"/>
      <c r="NSU337" s="5165"/>
      <c r="NSV337" s="5165"/>
      <c r="NSW337" s="5165"/>
      <c r="NSX337" s="5165"/>
      <c r="NSY337" s="5165"/>
      <c r="NSZ337" s="5214"/>
      <c r="NTA337" s="2483"/>
      <c r="NTB337" s="1943"/>
      <c r="NTC337" s="1944"/>
      <c r="NTD337" s="4766"/>
      <c r="NTE337" s="5165"/>
      <c r="NTF337" s="5165"/>
      <c r="NTG337" s="5165"/>
      <c r="NTH337" s="5165"/>
      <c r="NTI337" s="5165"/>
      <c r="NTJ337" s="5165"/>
      <c r="NTK337" s="5214"/>
      <c r="NTL337" s="2483"/>
      <c r="NTM337" s="1943"/>
      <c r="NTN337" s="1944"/>
      <c r="NTO337" s="4766"/>
      <c r="NTP337" s="5165"/>
      <c r="NTQ337" s="5165"/>
      <c r="NTR337" s="5165"/>
      <c r="NTS337" s="5165"/>
      <c r="NTT337" s="5165"/>
      <c r="NTU337" s="5165"/>
      <c r="NTV337" s="5214"/>
      <c r="NTW337" s="2483"/>
      <c r="NTX337" s="1943"/>
      <c r="NTY337" s="1944"/>
      <c r="NTZ337" s="4766"/>
      <c r="NUA337" s="5165"/>
      <c r="NUB337" s="5165"/>
      <c r="NUC337" s="5165"/>
      <c r="NUD337" s="5165"/>
      <c r="NUE337" s="5165"/>
      <c r="NUF337" s="5165"/>
      <c r="NUG337" s="5214"/>
      <c r="NUH337" s="2483"/>
      <c r="NUI337" s="1943"/>
      <c r="NUJ337" s="1944"/>
      <c r="NUK337" s="4766"/>
      <c r="NUL337" s="5165"/>
      <c r="NUM337" s="5165"/>
      <c r="NUN337" s="5165"/>
      <c r="NUO337" s="5165"/>
      <c r="NUP337" s="5165"/>
      <c r="NUQ337" s="5165"/>
      <c r="NUR337" s="5214"/>
      <c r="NUS337" s="2483"/>
      <c r="NUT337" s="1943"/>
      <c r="NUU337" s="1944"/>
      <c r="NUV337" s="4766"/>
      <c r="NUW337" s="5165"/>
      <c r="NUX337" s="5165"/>
      <c r="NUY337" s="5165"/>
      <c r="NUZ337" s="5165"/>
      <c r="NVA337" s="5165"/>
      <c r="NVB337" s="5165"/>
      <c r="NVC337" s="5214"/>
      <c r="NVD337" s="2483"/>
      <c r="NVE337" s="1943"/>
      <c r="NVF337" s="1944"/>
      <c r="NVG337" s="4766"/>
      <c r="NVH337" s="5165"/>
      <c r="NVI337" s="5165"/>
      <c r="NVJ337" s="5165"/>
      <c r="NVK337" s="5165"/>
      <c r="NVL337" s="5165"/>
      <c r="NVM337" s="5165"/>
      <c r="NVN337" s="5214"/>
      <c r="NVO337" s="2483"/>
      <c r="NVP337" s="1943"/>
      <c r="NVQ337" s="1944"/>
      <c r="NVR337" s="4766"/>
      <c r="NVS337" s="5165"/>
      <c r="NVT337" s="5165"/>
      <c r="NVU337" s="5165"/>
      <c r="NVV337" s="5165"/>
      <c r="NVW337" s="5165"/>
      <c r="NVX337" s="5165"/>
      <c r="NVY337" s="5214"/>
      <c r="NVZ337" s="2483"/>
      <c r="NWA337" s="1943"/>
      <c r="NWB337" s="1944"/>
      <c r="NWC337" s="4766"/>
      <c r="NWD337" s="5165"/>
      <c r="NWE337" s="5165"/>
      <c r="NWF337" s="5165"/>
      <c r="NWG337" s="5165"/>
      <c r="NWH337" s="5165"/>
      <c r="NWI337" s="5165"/>
      <c r="NWJ337" s="5214"/>
      <c r="NWK337" s="2483"/>
      <c r="NWL337" s="1943"/>
      <c r="NWM337" s="1944"/>
      <c r="NWN337" s="4766"/>
      <c r="NWO337" s="5165"/>
      <c r="NWP337" s="5165"/>
      <c r="NWQ337" s="5165"/>
      <c r="NWR337" s="5165"/>
      <c r="NWS337" s="5165"/>
      <c r="NWT337" s="5165"/>
      <c r="NWU337" s="5214"/>
      <c r="NWV337" s="2483"/>
      <c r="NWW337" s="1943"/>
      <c r="NWX337" s="1944"/>
      <c r="NWY337" s="4766"/>
      <c r="NWZ337" s="5165"/>
      <c r="NXA337" s="5165"/>
      <c r="NXB337" s="5165"/>
      <c r="NXC337" s="5165"/>
      <c r="NXD337" s="5165"/>
      <c r="NXE337" s="5165"/>
      <c r="NXF337" s="5214"/>
      <c r="NXG337" s="2483"/>
      <c r="NXH337" s="1943"/>
      <c r="NXI337" s="1944"/>
      <c r="NXJ337" s="4766"/>
      <c r="NXK337" s="5165"/>
      <c r="NXL337" s="5165"/>
      <c r="NXM337" s="5165"/>
      <c r="NXN337" s="5165"/>
      <c r="NXO337" s="5165"/>
      <c r="NXP337" s="5165"/>
      <c r="NXQ337" s="5214"/>
      <c r="NXR337" s="2483"/>
      <c r="NXS337" s="1943"/>
      <c r="NXT337" s="1944"/>
      <c r="NXU337" s="4766"/>
      <c r="NXV337" s="5165"/>
      <c r="NXW337" s="5165"/>
      <c r="NXX337" s="5165"/>
      <c r="NXY337" s="5165"/>
      <c r="NXZ337" s="5165"/>
      <c r="NYA337" s="5165"/>
      <c r="NYB337" s="5214"/>
      <c r="NYC337" s="2483"/>
      <c r="NYD337" s="1943"/>
      <c r="NYE337" s="1944"/>
      <c r="NYF337" s="4766"/>
      <c r="NYG337" s="5165"/>
      <c r="NYH337" s="5165"/>
      <c r="NYI337" s="5165"/>
      <c r="NYJ337" s="5165"/>
      <c r="NYK337" s="5165"/>
      <c r="NYL337" s="5165"/>
      <c r="NYM337" s="5214"/>
      <c r="NYN337" s="2483"/>
      <c r="NYO337" s="1943"/>
      <c r="NYP337" s="1944"/>
      <c r="NYQ337" s="4766"/>
      <c r="NYR337" s="5165"/>
      <c r="NYS337" s="5165"/>
      <c r="NYT337" s="5165"/>
      <c r="NYU337" s="5165"/>
      <c r="NYV337" s="5165"/>
      <c r="NYW337" s="5165"/>
      <c r="NYX337" s="5214"/>
      <c r="NYY337" s="2483"/>
      <c r="NYZ337" s="1943"/>
      <c r="NZA337" s="1944"/>
      <c r="NZB337" s="4766"/>
      <c r="NZC337" s="5165"/>
      <c r="NZD337" s="5165"/>
      <c r="NZE337" s="5165"/>
      <c r="NZF337" s="5165"/>
      <c r="NZG337" s="5165"/>
      <c r="NZH337" s="5165"/>
      <c r="NZI337" s="5214"/>
      <c r="NZJ337" s="2483"/>
      <c r="NZK337" s="1943"/>
      <c r="NZL337" s="1944"/>
      <c r="NZM337" s="4766"/>
      <c r="NZN337" s="5165"/>
      <c r="NZO337" s="5165"/>
      <c r="NZP337" s="5165"/>
      <c r="NZQ337" s="5165"/>
      <c r="NZR337" s="5165"/>
      <c r="NZS337" s="5165"/>
      <c r="NZT337" s="5214"/>
      <c r="NZU337" s="2483"/>
      <c r="NZV337" s="1943"/>
      <c r="NZW337" s="1944"/>
      <c r="NZX337" s="4766"/>
      <c r="NZY337" s="5165"/>
      <c r="NZZ337" s="5165"/>
      <c r="OAA337" s="5165"/>
      <c r="OAB337" s="5165"/>
      <c r="OAC337" s="5165"/>
      <c r="OAD337" s="5165"/>
      <c r="OAE337" s="5214"/>
      <c r="OAF337" s="2483"/>
      <c r="OAG337" s="1943"/>
      <c r="OAH337" s="1944"/>
      <c r="OAI337" s="4766"/>
      <c r="OAJ337" s="5165"/>
      <c r="OAK337" s="5165"/>
      <c r="OAL337" s="5165"/>
      <c r="OAM337" s="5165"/>
      <c r="OAN337" s="5165"/>
      <c r="OAO337" s="5165"/>
      <c r="OAP337" s="5214"/>
      <c r="OAQ337" s="2483"/>
      <c r="OAR337" s="1943"/>
      <c r="OAS337" s="1944"/>
      <c r="OAT337" s="4766"/>
      <c r="OAU337" s="5165"/>
      <c r="OAV337" s="5165"/>
      <c r="OAW337" s="5165"/>
      <c r="OAX337" s="5165"/>
      <c r="OAY337" s="5165"/>
      <c r="OAZ337" s="5165"/>
      <c r="OBA337" s="5214"/>
      <c r="OBB337" s="2483"/>
      <c r="OBC337" s="1943"/>
      <c r="OBD337" s="1944"/>
      <c r="OBE337" s="4766"/>
      <c r="OBF337" s="5165"/>
      <c r="OBG337" s="5165"/>
      <c r="OBH337" s="5165"/>
      <c r="OBI337" s="5165"/>
      <c r="OBJ337" s="5165"/>
      <c r="OBK337" s="5165"/>
      <c r="OBL337" s="5214"/>
      <c r="OBM337" s="2483"/>
      <c r="OBN337" s="1943"/>
      <c r="OBO337" s="1944"/>
      <c r="OBP337" s="4766"/>
      <c r="OBQ337" s="5165"/>
      <c r="OBR337" s="5165"/>
      <c r="OBS337" s="5165"/>
      <c r="OBT337" s="5165"/>
      <c r="OBU337" s="5165"/>
      <c r="OBV337" s="5165"/>
      <c r="OBW337" s="5214"/>
      <c r="OBX337" s="2483"/>
      <c r="OBY337" s="1943"/>
      <c r="OBZ337" s="1944"/>
      <c r="OCA337" s="4766"/>
      <c r="OCB337" s="5165"/>
      <c r="OCC337" s="5165"/>
      <c r="OCD337" s="5165"/>
      <c r="OCE337" s="5165"/>
      <c r="OCF337" s="5165"/>
      <c r="OCG337" s="5165"/>
      <c r="OCH337" s="5214"/>
      <c r="OCI337" s="2483"/>
      <c r="OCJ337" s="1943"/>
      <c r="OCK337" s="1944"/>
      <c r="OCL337" s="4766"/>
      <c r="OCM337" s="5165"/>
      <c r="OCN337" s="5165"/>
      <c r="OCO337" s="5165"/>
      <c r="OCP337" s="5165"/>
      <c r="OCQ337" s="5165"/>
      <c r="OCR337" s="5165"/>
      <c r="OCS337" s="5214"/>
      <c r="OCT337" s="2483"/>
      <c r="OCU337" s="1943"/>
      <c r="OCV337" s="1944"/>
      <c r="OCW337" s="4766"/>
      <c r="OCX337" s="5165"/>
      <c r="OCY337" s="5165"/>
      <c r="OCZ337" s="5165"/>
      <c r="ODA337" s="5165"/>
      <c r="ODB337" s="5165"/>
      <c r="ODC337" s="5165"/>
      <c r="ODD337" s="5214"/>
      <c r="ODE337" s="2483"/>
      <c r="ODF337" s="1943"/>
      <c r="ODG337" s="1944"/>
      <c r="ODH337" s="4766"/>
      <c r="ODI337" s="5165"/>
      <c r="ODJ337" s="5165"/>
      <c r="ODK337" s="5165"/>
      <c r="ODL337" s="5165"/>
      <c r="ODM337" s="5165"/>
      <c r="ODN337" s="5165"/>
      <c r="ODO337" s="5214"/>
      <c r="ODP337" s="2483"/>
      <c r="ODQ337" s="1943"/>
      <c r="ODR337" s="1944"/>
      <c r="ODS337" s="4766"/>
      <c r="ODT337" s="5165"/>
      <c r="ODU337" s="5165"/>
      <c r="ODV337" s="5165"/>
      <c r="ODW337" s="5165"/>
      <c r="ODX337" s="5165"/>
      <c r="ODY337" s="5165"/>
      <c r="ODZ337" s="5214"/>
      <c r="OEA337" s="2483"/>
      <c r="OEB337" s="1943"/>
      <c r="OEC337" s="1944"/>
      <c r="OED337" s="4766"/>
      <c r="OEE337" s="5165"/>
      <c r="OEF337" s="5165"/>
      <c r="OEG337" s="5165"/>
      <c r="OEH337" s="5165"/>
      <c r="OEI337" s="5165"/>
      <c r="OEJ337" s="5165"/>
      <c r="OEK337" s="5214"/>
      <c r="OEL337" s="2483"/>
      <c r="OEM337" s="1943"/>
      <c r="OEN337" s="1944"/>
      <c r="OEO337" s="4766"/>
      <c r="OEP337" s="5165"/>
      <c r="OEQ337" s="5165"/>
      <c r="OER337" s="5165"/>
      <c r="OES337" s="5165"/>
      <c r="OET337" s="5165"/>
      <c r="OEU337" s="5165"/>
      <c r="OEV337" s="5214"/>
      <c r="OEW337" s="2483"/>
      <c r="OEX337" s="1943"/>
      <c r="OEY337" s="1944"/>
      <c r="OEZ337" s="4766"/>
      <c r="OFA337" s="5165"/>
      <c r="OFB337" s="5165"/>
      <c r="OFC337" s="5165"/>
      <c r="OFD337" s="5165"/>
      <c r="OFE337" s="5165"/>
      <c r="OFF337" s="5165"/>
      <c r="OFG337" s="5214"/>
      <c r="OFH337" s="2483"/>
      <c r="OFI337" s="1943"/>
      <c r="OFJ337" s="1944"/>
      <c r="OFK337" s="4766"/>
      <c r="OFL337" s="5165"/>
      <c r="OFM337" s="5165"/>
      <c r="OFN337" s="5165"/>
      <c r="OFO337" s="5165"/>
      <c r="OFP337" s="5165"/>
      <c r="OFQ337" s="5165"/>
      <c r="OFR337" s="5214"/>
      <c r="OFS337" s="2483"/>
      <c r="OFT337" s="1943"/>
      <c r="OFU337" s="1944"/>
      <c r="OFV337" s="4766"/>
      <c r="OFW337" s="5165"/>
      <c r="OFX337" s="5165"/>
      <c r="OFY337" s="5165"/>
      <c r="OFZ337" s="5165"/>
      <c r="OGA337" s="5165"/>
      <c r="OGB337" s="5165"/>
      <c r="OGC337" s="5214"/>
      <c r="OGD337" s="2483"/>
      <c r="OGE337" s="1943"/>
      <c r="OGF337" s="1944"/>
      <c r="OGG337" s="4766"/>
      <c r="OGH337" s="5165"/>
      <c r="OGI337" s="5165"/>
      <c r="OGJ337" s="5165"/>
      <c r="OGK337" s="5165"/>
      <c r="OGL337" s="5165"/>
      <c r="OGM337" s="5165"/>
      <c r="OGN337" s="5214"/>
      <c r="OGO337" s="2483"/>
      <c r="OGP337" s="1943"/>
      <c r="OGQ337" s="1944"/>
      <c r="OGR337" s="4766"/>
      <c r="OGS337" s="5165"/>
      <c r="OGT337" s="5165"/>
      <c r="OGU337" s="5165"/>
      <c r="OGV337" s="5165"/>
      <c r="OGW337" s="5165"/>
      <c r="OGX337" s="5165"/>
      <c r="OGY337" s="5214"/>
      <c r="OGZ337" s="2483"/>
      <c r="OHA337" s="1943"/>
      <c r="OHB337" s="1944"/>
      <c r="OHC337" s="4766"/>
      <c r="OHD337" s="5165"/>
      <c r="OHE337" s="5165"/>
      <c r="OHF337" s="5165"/>
      <c r="OHG337" s="5165"/>
      <c r="OHH337" s="5165"/>
      <c r="OHI337" s="5165"/>
      <c r="OHJ337" s="5214"/>
      <c r="OHK337" s="2483"/>
      <c r="OHL337" s="1943"/>
      <c r="OHM337" s="1944"/>
      <c r="OHN337" s="4766"/>
      <c r="OHO337" s="5165"/>
      <c r="OHP337" s="5165"/>
      <c r="OHQ337" s="5165"/>
      <c r="OHR337" s="5165"/>
      <c r="OHS337" s="5165"/>
      <c r="OHT337" s="5165"/>
      <c r="OHU337" s="5214"/>
      <c r="OHV337" s="2483"/>
      <c r="OHW337" s="1943"/>
      <c r="OHX337" s="1944"/>
      <c r="OHY337" s="4766"/>
      <c r="OHZ337" s="5165"/>
      <c r="OIA337" s="5165"/>
      <c r="OIB337" s="5165"/>
      <c r="OIC337" s="5165"/>
      <c r="OID337" s="5165"/>
      <c r="OIE337" s="5165"/>
      <c r="OIF337" s="5214"/>
      <c r="OIG337" s="2483"/>
      <c r="OIH337" s="1943"/>
      <c r="OII337" s="1944"/>
      <c r="OIJ337" s="4766"/>
      <c r="OIK337" s="5165"/>
      <c r="OIL337" s="5165"/>
      <c r="OIM337" s="5165"/>
      <c r="OIN337" s="5165"/>
      <c r="OIO337" s="5165"/>
      <c r="OIP337" s="5165"/>
      <c r="OIQ337" s="5214"/>
      <c r="OIR337" s="2483"/>
      <c r="OIS337" s="1943"/>
      <c r="OIT337" s="1944"/>
      <c r="OIU337" s="4766"/>
      <c r="OIV337" s="5165"/>
      <c r="OIW337" s="5165"/>
      <c r="OIX337" s="5165"/>
      <c r="OIY337" s="5165"/>
      <c r="OIZ337" s="5165"/>
      <c r="OJA337" s="5165"/>
      <c r="OJB337" s="5214"/>
      <c r="OJC337" s="2483"/>
      <c r="OJD337" s="1943"/>
      <c r="OJE337" s="1944"/>
      <c r="OJF337" s="4766"/>
      <c r="OJG337" s="5165"/>
      <c r="OJH337" s="5165"/>
      <c r="OJI337" s="5165"/>
      <c r="OJJ337" s="5165"/>
      <c r="OJK337" s="5165"/>
      <c r="OJL337" s="5165"/>
      <c r="OJM337" s="5214"/>
      <c r="OJN337" s="2483"/>
      <c r="OJO337" s="1943"/>
      <c r="OJP337" s="1944"/>
      <c r="OJQ337" s="4766"/>
      <c r="OJR337" s="5165"/>
      <c r="OJS337" s="5165"/>
      <c r="OJT337" s="5165"/>
      <c r="OJU337" s="5165"/>
      <c r="OJV337" s="5165"/>
      <c r="OJW337" s="5165"/>
      <c r="OJX337" s="5214"/>
      <c r="OJY337" s="2483"/>
      <c r="OJZ337" s="1943"/>
      <c r="OKA337" s="1944"/>
      <c r="OKB337" s="4766"/>
      <c r="OKC337" s="5165"/>
      <c r="OKD337" s="5165"/>
      <c r="OKE337" s="5165"/>
      <c r="OKF337" s="5165"/>
      <c r="OKG337" s="5165"/>
      <c r="OKH337" s="5165"/>
      <c r="OKI337" s="5214"/>
      <c r="OKJ337" s="2483"/>
      <c r="OKK337" s="1943"/>
      <c r="OKL337" s="1944"/>
      <c r="OKM337" s="4766"/>
      <c r="OKN337" s="5165"/>
      <c r="OKO337" s="5165"/>
      <c r="OKP337" s="5165"/>
      <c r="OKQ337" s="5165"/>
      <c r="OKR337" s="5165"/>
      <c r="OKS337" s="5165"/>
      <c r="OKT337" s="5214"/>
      <c r="OKU337" s="2483"/>
      <c r="OKV337" s="1943"/>
      <c r="OKW337" s="1944"/>
      <c r="OKX337" s="4766"/>
      <c r="OKY337" s="5165"/>
      <c r="OKZ337" s="5165"/>
      <c r="OLA337" s="5165"/>
      <c r="OLB337" s="5165"/>
      <c r="OLC337" s="5165"/>
      <c r="OLD337" s="5165"/>
      <c r="OLE337" s="5214"/>
      <c r="OLF337" s="2483"/>
      <c r="OLG337" s="1943"/>
      <c r="OLH337" s="1944"/>
      <c r="OLI337" s="4766"/>
      <c r="OLJ337" s="5165"/>
      <c r="OLK337" s="5165"/>
      <c r="OLL337" s="5165"/>
      <c r="OLM337" s="5165"/>
      <c r="OLN337" s="5165"/>
      <c r="OLO337" s="5165"/>
      <c r="OLP337" s="5214"/>
      <c r="OLQ337" s="2483"/>
      <c r="OLR337" s="1943"/>
      <c r="OLS337" s="1944"/>
      <c r="OLT337" s="4766"/>
      <c r="OLU337" s="5165"/>
      <c r="OLV337" s="5165"/>
      <c r="OLW337" s="5165"/>
      <c r="OLX337" s="5165"/>
      <c r="OLY337" s="5165"/>
      <c r="OLZ337" s="5165"/>
      <c r="OMA337" s="5214"/>
      <c r="OMB337" s="2483"/>
      <c r="OMC337" s="1943"/>
      <c r="OMD337" s="1944"/>
      <c r="OME337" s="4766"/>
      <c r="OMF337" s="5165"/>
      <c r="OMG337" s="5165"/>
      <c r="OMH337" s="5165"/>
      <c r="OMI337" s="5165"/>
      <c r="OMJ337" s="5165"/>
      <c r="OMK337" s="5165"/>
      <c r="OML337" s="5214"/>
      <c r="OMM337" s="2483"/>
      <c r="OMN337" s="1943"/>
      <c r="OMO337" s="1944"/>
      <c r="OMP337" s="4766"/>
      <c r="OMQ337" s="5165"/>
      <c r="OMR337" s="5165"/>
      <c r="OMS337" s="5165"/>
      <c r="OMT337" s="5165"/>
      <c r="OMU337" s="5165"/>
      <c r="OMV337" s="5165"/>
      <c r="OMW337" s="5214"/>
      <c r="OMX337" s="2483"/>
      <c r="OMY337" s="1943"/>
      <c r="OMZ337" s="1944"/>
      <c r="ONA337" s="4766"/>
      <c r="ONB337" s="5165"/>
      <c r="ONC337" s="5165"/>
      <c r="OND337" s="5165"/>
      <c r="ONE337" s="5165"/>
      <c r="ONF337" s="5165"/>
      <c r="ONG337" s="5165"/>
      <c r="ONH337" s="5214"/>
      <c r="ONI337" s="2483"/>
      <c r="ONJ337" s="1943"/>
      <c r="ONK337" s="1944"/>
      <c r="ONL337" s="4766"/>
      <c r="ONM337" s="5165"/>
      <c r="ONN337" s="5165"/>
      <c r="ONO337" s="5165"/>
      <c r="ONP337" s="5165"/>
      <c r="ONQ337" s="5165"/>
      <c r="ONR337" s="5165"/>
      <c r="ONS337" s="5214"/>
      <c r="ONT337" s="2483"/>
      <c r="ONU337" s="1943"/>
      <c r="ONV337" s="1944"/>
      <c r="ONW337" s="4766"/>
      <c r="ONX337" s="5165"/>
      <c r="ONY337" s="5165"/>
      <c r="ONZ337" s="5165"/>
      <c r="OOA337" s="5165"/>
      <c r="OOB337" s="5165"/>
      <c r="OOC337" s="5165"/>
      <c r="OOD337" s="5214"/>
      <c r="OOE337" s="2483"/>
      <c r="OOF337" s="1943"/>
      <c r="OOG337" s="1944"/>
      <c r="OOH337" s="4766"/>
      <c r="OOI337" s="5165"/>
      <c r="OOJ337" s="5165"/>
      <c r="OOK337" s="5165"/>
      <c r="OOL337" s="5165"/>
      <c r="OOM337" s="5165"/>
      <c r="OON337" s="5165"/>
      <c r="OOO337" s="5214"/>
      <c r="OOP337" s="2483"/>
      <c r="OOQ337" s="1943"/>
      <c r="OOR337" s="1944"/>
      <c r="OOS337" s="4766"/>
      <c r="OOT337" s="5165"/>
      <c r="OOU337" s="5165"/>
      <c r="OOV337" s="5165"/>
      <c r="OOW337" s="5165"/>
      <c r="OOX337" s="5165"/>
      <c r="OOY337" s="5165"/>
      <c r="OOZ337" s="5214"/>
      <c r="OPA337" s="2483"/>
      <c r="OPB337" s="1943"/>
      <c r="OPC337" s="1944"/>
      <c r="OPD337" s="4766"/>
      <c r="OPE337" s="5165"/>
      <c r="OPF337" s="5165"/>
      <c r="OPG337" s="5165"/>
      <c r="OPH337" s="5165"/>
      <c r="OPI337" s="5165"/>
      <c r="OPJ337" s="5165"/>
      <c r="OPK337" s="5214"/>
      <c r="OPL337" s="2483"/>
      <c r="OPM337" s="1943"/>
      <c r="OPN337" s="1944"/>
      <c r="OPO337" s="4766"/>
      <c r="OPP337" s="5165"/>
      <c r="OPQ337" s="5165"/>
      <c r="OPR337" s="5165"/>
      <c r="OPS337" s="5165"/>
      <c r="OPT337" s="5165"/>
      <c r="OPU337" s="5165"/>
      <c r="OPV337" s="5214"/>
      <c r="OPW337" s="2483"/>
      <c r="OPX337" s="1943"/>
      <c r="OPY337" s="1944"/>
      <c r="OPZ337" s="4766"/>
      <c r="OQA337" s="5165"/>
      <c r="OQB337" s="5165"/>
      <c r="OQC337" s="5165"/>
      <c r="OQD337" s="5165"/>
      <c r="OQE337" s="5165"/>
      <c r="OQF337" s="5165"/>
      <c r="OQG337" s="5214"/>
      <c r="OQH337" s="2483"/>
      <c r="OQI337" s="1943"/>
      <c r="OQJ337" s="1944"/>
      <c r="OQK337" s="4766"/>
      <c r="OQL337" s="5165"/>
      <c r="OQM337" s="5165"/>
      <c r="OQN337" s="5165"/>
      <c r="OQO337" s="5165"/>
      <c r="OQP337" s="5165"/>
      <c r="OQQ337" s="5165"/>
      <c r="OQR337" s="5214"/>
      <c r="OQS337" s="2483"/>
      <c r="OQT337" s="1943"/>
      <c r="OQU337" s="1944"/>
      <c r="OQV337" s="4766"/>
      <c r="OQW337" s="5165"/>
      <c r="OQX337" s="5165"/>
      <c r="OQY337" s="5165"/>
      <c r="OQZ337" s="5165"/>
      <c r="ORA337" s="5165"/>
      <c r="ORB337" s="5165"/>
      <c r="ORC337" s="5214"/>
      <c r="ORD337" s="2483"/>
      <c r="ORE337" s="1943"/>
      <c r="ORF337" s="1944"/>
      <c r="ORG337" s="4766"/>
      <c r="ORH337" s="5165"/>
      <c r="ORI337" s="5165"/>
      <c r="ORJ337" s="5165"/>
      <c r="ORK337" s="5165"/>
      <c r="ORL337" s="5165"/>
      <c r="ORM337" s="5165"/>
      <c r="ORN337" s="5214"/>
      <c r="ORO337" s="2483"/>
      <c r="ORP337" s="1943"/>
      <c r="ORQ337" s="1944"/>
      <c r="ORR337" s="4766"/>
      <c r="ORS337" s="5165"/>
      <c r="ORT337" s="5165"/>
      <c r="ORU337" s="5165"/>
      <c r="ORV337" s="5165"/>
      <c r="ORW337" s="5165"/>
      <c r="ORX337" s="5165"/>
      <c r="ORY337" s="5214"/>
      <c r="ORZ337" s="2483"/>
      <c r="OSA337" s="1943"/>
      <c r="OSB337" s="1944"/>
      <c r="OSC337" s="4766"/>
      <c r="OSD337" s="5165"/>
      <c r="OSE337" s="5165"/>
      <c r="OSF337" s="5165"/>
      <c r="OSG337" s="5165"/>
      <c r="OSH337" s="5165"/>
      <c r="OSI337" s="5165"/>
      <c r="OSJ337" s="5214"/>
      <c r="OSK337" s="2483"/>
      <c r="OSL337" s="1943"/>
      <c r="OSM337" s="1944"/>
      <c r="OSN337" s="4766"/>
      <c r="OSO337" s="5165"/>
      <c r="OSP337" s="5165"/>
      <c r="OSQ337" s="5165"/>
      <c r="OSR337" s="5165"/>
      <c r="OSS337" s="5165"/>
      <c r="OST337" s="5165"/>
      <c r="OSU337" s="5214"/>
      <c r="OSV337" s="2483"/>
      <c r="OSW337" s="1943"/>
      <c r="OSX337" s="1944"/>
      <c r="OSY337" s="4766"/>
      <c r="OSZ337" s="5165"/>
      <c r="OTA337" s="5165"/>
      <c r="OTB337" s="5165"/>
      <c r="OTC337" s="5165"/>
      <c r="OTD337" s="5165"/>
      <c r="OTE337" s="5165"/>
      <c r="OTF337" s="5214"/>
      <c r="OTG337" s="2483"/>
      <c r="OTH337" s="1943"/>
      <c r="OTI337" s="1944"/>
      <c r="OTJ337" s="4766"/>
      <c r="OTK337" s="5165"/>
      <c r="OTL337" s="5165"/>
      <c r="OTM337" s="5165"/>
      <c r="OTN337" s="5165"/>
      <c r="OTO337" s="5165"/>
      <c r="OTP337" s="5165"/>
      <c r="OTQ337" s="5214"/>
      <c r="OTR337" s="2483"/>
      <c r="OTS337" s="1943"/>
      <c r="OTT337" s="1944"/>
      <c r="OTU337" s="4766"/>
      <c r="OTV337" s="5165"/>
      <c r="OTW337" s="5165"/>
      <c r="OTX337" s="5165"/>
      <c r="OTY337" s="5165"/>
      <c r="OTZ337" s="5165"/>
      <c r="OUA337" s="5165"/>
      <c r="OUB337" s="5214"/>
      <c r="OUC337" s="2483"/>
      <c r="OUD337" s="1943"/>
      <c r="OUE337" s="1944"/>
      <c r="OUF337" s="4766"/>
      <c r="OUG337" s="5165"/>
      <c r="OUH337" s="5165"/>
      <c r="OUI337" s="5165"/>
      <c r="OUJ337" s="5165"/>
      <c r="OUK337" s="5165"/>
      <c r="OUL337" s="5165"/>
      <c r="OUM337" s="5214"/>
      <c r="OUN337" s="2483"/>
      <c r="OUO337" s="1943"/>
      <c r="OUP337" s="1944"/>
      <c r="OUQ337" s="4766"/>
      <c r="OUR337" s="5165"/>
      <c r="OUS337" s="5165"/>
      <c r="OUT337" s="5165"/>
      <c r="OUU337" s="5165"/>
      <c r="OUV337" s="5165"/>
      <c r="OUW337" s="5165"/>
      <c r="OUX337" s="5214"/>
      <c r="OUY337" s="2483"/>
      <c r="OUZ337" s="1943"/>
      <c r="OVA337" s="1944"/>
      <c r="OVB337" s="4766"/>
      <c r="OVC337" s="5165"/>
      <c r="OVD337" s="5165"/>
      <c r="OVE337" s="5165"/>
      <c r="OVF337" s="5165"/>
      <c r="OVG337" s="5165"/>
      <c r="OVH337" s="5165"/>
      <c r="OVI337" s="5214"/>
      <c r="OVJ337" s="2483"/>
      <c r="OVK337" s="1943"/>
      <c r="OVL337" s="1944"/>
      <c r="OVM337" s="4766"/>
      <c r="OVN337" s="5165"/>
      <c r="OVO337" s="5165"/>
      <c r="OVP337" s="5165"/>
      <c r="OVQ337" s="5165"/>
      <c r="OVR337" s="5165"/>
      <c r="OVS337" s="5165"/>
      <c r="OVT337" s="5214"/>
      <c r="OVU337" s="2483"/>
      <c r="OVV337" s="1943"/>
      <c r="OVW337" s="1944"/>
      <c r="OVX337" s="4766"/>
      <c r="OVY337" s="5165"/>
      <c r="OVZ337" s="5165"/>
      <c r="OWA337" s="5165"/>
      <c r="OWB337" s="5165"/>
      <c r="OWC337" s="5165"/>
      <c r="OWD337" s="5165"/>
      <c r="OWE337" s="5214"/>
      <c r="OWF337" s="2483"/>
      <c r="OWG337" s="1943"/>
      <c r="OWH337" s="1944"/>
      <c r="OWI337" s="4766"/>
      <c r="OWJ337" s="5165"/>
      <c r="OWK337" s="5165"/>
      <c r="OWL337" s="5165"/>
      <c r="OWM337" s="5165"/>
      <c r="OWN337" s="5165"/>
      <c r="OWO337" s="5165"/>
      <c r="OWP337" s="5214"/>
      <c r="OWQ337" s="2483"/>
      <c r="OWR337" s="1943"/>
      <c r="OWS337" s="1944"/>
      <c r="OWT337" s="4766"/>
      <c r="OWU337" s="5165"/>
      <c r="OWV337" s="5165"/>
      <c r="OWW337" s="5165"/>
      <c r="OWX337" s="5165"/>
      <c r="OWY337" s="5165"/>
      <c r="OWZ337" s="5165"/>
      <c r="OXA337" s="5214"/>
      <c r="OXB337" s="2483"/>
      <c r="OXC337" s="1943"/>
      <c r="OXD337" s="1944"/>
      <c r="OXE337" s="4766"/>
      <c r="OXF337" s="5165"/>
      <c r="OXG337" s="5165"/>
      <c r="OXH337" s="5165"/>
      <c r="OXI337" s="5165"/>
      <c r="OXJ337" s="5165"/>
      <c r="OXK337" s="5165"/>
      <c r="OXL337" s="5214"/>
      <c r="OXM337" s="2483"/>
      <c r="OXN337" s="1943"/>
      <c r="OXO337" s="1944"/>
      <c r="OXP337" s="4766"/>
      <c r="OXQ337" s="5165"/>
      <c r="OXR337" s="5165"/>
      <c r="OXS337" s="5165"/>
      <c r="OXT337" s="5165"/>
      <c r="OXU337" s="5165"/>
      <c r="OXV337" s="5165"/>
      <c r="OXW337" s="5214"/>
      <c r="OXX337" s="2483"/>
      <c r="OXY337" s="1943"/>
      <c r="OXZ337" s="1944"/>
      <c r="OYA337" s="4766"/>
      <c r="OYB337" s="5165"/>
      <c r="OYC337" s="5165"/>
      <c r="OYD337" s="5165"/>
      <c r="OYE337" s="5165"/>
      <c r="OYF337" s="5165"/>
      <c r="OYG337" s="5165"/>
      <c r="OYH337" s="5214"/>
      <c r="OYI337" s="2483"/>
      <c r="OYJ337" s="1943"/>
      <c r="OYK337" s="1944"/>
      <c r="OYL337" s="4766"/>
      <c r="OYM337" s="5165"/>
      <c r="OYN337" s="5165"/>
      <c r="OYO337" s="5165"/>
      <c r="OYP337" s="5165"/>
      <c r="OYQ337" s="5165"/>
      <c r="OYR337" s="5165"/>
      <c r="OYS337" s="5214"/>
      <c r="OYT337" s="2483"/>
      <c r="OYU337" s="1943"/>
      <c r="OYV337" s="1944"/>
      <c r="OYW337" s="4766"/>
      <c r="OYX337" s="5165"/>
      <c r="OYY337" s="5165"/>
      <c r="OYZ337" s="5165"/>
      <c r="OZA337" s="5165"/>
      <c r="OZB337" s="5165"/>
      <c r="OZC337" s="5165"/>
      <c r="OZD337" s="5214"/>
      <c r="OZE337" s="2483"/>
      <c r="OZF337" s="1943"/>
      <c r="OZG337" s="1944"/>
      <c r="OZH337" s="4766"/>
      <c r="OZI337" s="5165"/>
      <c r="OZJ337" s="5165"/>
      <c r="OZK337" s="5165"/>
      <c r="OZL337" s="5165"/>
      <c r="OZM337" s="5165"/>
      <c r="OZN337" s="5165"/>
      <c r="OZO337" s="5214"/>
      <c r="OZP337" s="2483"/>
      <c r="OZQ337" s="1943"/>
      <c r="OZR337" s="1944"/>
      <c r="OZS337" s="4766"/>
      <c r="OZT337" s="5165"/>
      <c r="OZU337" s="5165"/>
      <c r="OZV337" s="5165"/>
      <c r="OZW337" s="5165"/>
      <c r="OZX337" s="5165"/>
      <c r="OZY337" s="5165"/>
      <c r="OZZ337" s="5214"/>
      <c r="PAA337" s="2483"/>
      <c r="PAB337" s="1943"/>
      <c r="PAC337" s="1944"/>
      <c r="PAD337" s="4766"/>
      <c r="PAE337" s="5165"/>
      <c r="PAF337" s="5165"/>
      <c r="PAG337" s="5165"/>
      <c r="PAH337" s="5165"/>
      <c r="PAI337" s="5165"/>
      <c r="PAJ337" s="5165"/>
      <c r="PAK337" s="5214"/>
      <c r="PAL337" s="2483"/>
      <c r="PAM337" s="1943"/>
      <c r="PAN337" s="1944"/>
      <c r="PAO337" s="4766"/>
      <c r="PAP337" s="5165"/>
      <c r="PAQ337" s="5165"/>
      <c r="PAR337" s="5165"/>
      <c r="PAS337" s="5165"/>
      <c r="PAT337" s="5165"/>
      <c r="PAU337" s="5165"/>
      <c r="PAV337" s="5214"/>
      <c r="PAW337" s="2483"/>
      <c r="PAX337" s="1943"/>
      <c r="PAY337" s="1944"/>
      <c r="PAZ337" s="4766"/>
      <c r="PBA337" s="5165"/>
      <c r="PBB337" s="5165"/>
      <c r="PBC337" s="5165"/>
      <c r="PBD337" s="5165"/>
      <c r="PBE337" s="5165"/>
      <c r="PBF337" s="5165"/>
      <c r="PBG337" s="5214"/>
      <c r="PBH337" s="2483"/>
      <c r="PBI337" s="1943"/>
      <c r="PBJ337" s="1944"/>
      <c r="PBK337" s="4766"/>
      <c r="PBL337" s="5165"/>
      <c r="PBM337" s="5165"/>
      <c r="PBN337" s="5165"/>
      <c r="PBO337" s="5165"/>
      <c r="PBP337" s="5165"/>
      <c r="PBQ337" s="5165"/>
      <c r="PBR337" s="5214"/>
      <c r="PBS337" s="2483"/>
      <c r="PBT337" s="1943"/>
      <c r="PBU337" s="1944"/>
      <c r="PBV337" s="4766"/>
      <c r="PBW337" s="5165"/>
      <c r="PBX337" s="5165"/>
      <c r="PBY337" s="5165"/>
      <c r="PBZ337" s="5165"/>
      <c r="PCA337" s="5165"/>
      <c r="PCB337" s="5165"/>
      <c r="PCC337" s="5214"/>
      <c r="PCD337" s="2483"/>
      <c r="PCE337" s="1943"/>
      <c r="PCF337" s="1944"/>
      <c r="PCG337" s="4766"/>
      <c r="PCH337" s="5165"/>
      <c r="PCI337" s="5165"/>
      <c r="PCJ337" s="5165"/>
      <c r="PCK337" s="5165"/>
      <c r="PCL337" s="5165"/>
      <c r="PCM337" s="5165"/>
      <c r="PCN337" s="5214"/>
      <c r="PCO337" s="2483"/>
      <c r="PCP337" s="1943"/>
      <c r="PCQ337" s="1944"/>
      <c r="PCR337" s="4766"/>
      <c r="PCS337" s="5165"/>
      <c r="PCT337" s="5165"/>
      <c r="PCU337" s="5165"/>
      <c r="PCV337" s="5165"/>
      <c r="PCW337" s="5165"/>
      <c r="PCX337" s="5165"/>
      <c r="PCY337" s="5214"/>
      <c r="PCZ337" s="2483"/>
      <c r="PDA337" s="1943"/>
      <c r="PDB337" s="1944"/>
      <c r="PDC337" s="4766"/>
      <c r="PDD337" s="5165"/>
      <c r="PDE337" s="5165"/>
      <c r="PDF337" s="5165"/>
      <c r="PDG337" s="5165"/>
      <c r="PDH337" s="5165"/>
      <c r="PDI337" s="5165"/>
      <c r="PDJ337" s="5214"/>
      <c r="PDK337" s="2483"/>
      <c r="PDL337" s="1943"/>
      <c r="PDM337" s="1944"/>
      <c r="PDN337" s="4766"/>
      <c r="PDO337" s="5165"/>
      <c r="PDP337" s="5165"/>
      <c r="PDQ337" s="5165"/>
      <c r="PDR337" s="5165"/>
      <c r="PDS337" s="5165"/>
      <c r="PDT337" s="5165"/>
      <c r="PDU337" s="5214"/>
      <c r="PDV337" s="2483"/>
      <c r="PDW337" s="1943"/>
      <c r="PDX337" s="1944"/>
      <c r="PDY337" s="4766"/>
      <c r="PDZ337" s="5165"/>
      <c r="PEA337" s="5165"/>
      <c r="PEB337" s="5165"/>
      <c r="PEC337" s="5165"/>
      <c r="PED337" s="5165"/>
      <c r="PEE337" s="5165"/>
      <c r="PEF337" s="5214"/>
      <c r="PEG337" s="2483"/>
      <c r="PEH337" s="1943"/>
      <c r="PEI337" s="1944"/>
      <c r="PEJ337" s="4766"/>
      <c r="PEK337" s="5165"/>
      <c r="PEL337" s="5165"/>
      <c r="PEM337" s="5165"/>
      <c r="PEN337" s="5165"/>
      <c r="PEO337" s="5165"/>
      <c r="PEP337" s="5165"/>
      <c r="PEQ337" s="5214"/>
      <c r="PER337" s="2483"/>
      <c r="PES337" s="1943"/>
      <c r="PET337" s="1944"/>
      <c r="PEU337" s="4766"/>
      <c r="PEV337" s="5165"/>
      <c r="PEW337" s="5165"/>
      <c r="PEX337" s="5165"/>
      <c r="PEY337" s="5165"/>
      <c r="PEZ337" s="5165"/>
      <c r="PFA337" s="5165"/>
      <c r="PFB337" s="5214"/>
      <c r="PFC337" s="2483"/>
      <c r="PFD337" s="1943"/>
      <c r="PFE337" s="1944"/>
      <c r="PFF337" s="4766"/>
      <c r="PFG337" s="5165"/>
      <c r="PFH337" s="5165"/>
      <c r="PFI337" s="5165"/>
      <c r="PFJ337" s="5165"/>
      <c r="PFK337" s="5165"/>
      <c r="PFL337" s="5165"/>
      <c r="PFM337" s="5214"/>
      <c r="PFN337" s="2483"/>
      <c r="PFO337" s="1943"/>
      <c r="PFP337" s="1944"/>
      <c r="PFQ337" s="4766"/>
      <c r="PFR337" s="5165"/>
      <c r="PFS337" s="5165"/>
      <c r="PFT337" s="5165"/>
      <c r="PFU337" s="5165"/>
      <c r="PFV337" s="5165"/>
      <c r="PFW337" s="5165"/>
      <c r="PFX337" s="5214"/>
      <c r="PFY337" s="2483"/>
      <c r="PFZ337" s="1943"/>
      <c r="PGA337" s="1944"/>
      <c r="PGB337" s="4766"/>
      <c r="PGC337" s="5165"/>
      <c r="PGD337" s="5165"/>
      <c r="PGE337" s="5165"/>
      <c r="PGF337" s="5165"/>
      <c r="PGG337" s="5165"/>
      <c r="PGH337" s="5165"/>
      <c r="PGI337" s="5214"/>
      <c r="PGJ337" s="2483"/>
      <c r="PGK337" s="1943"/>
      <c r="PGL337" s="1944"/>
      <c r="PGM337" s="4766"/>
      <c r="PGN337" s="5165"/>
      <c r="PGO337" s="5165"/>
      <c r="PGP337" s="5165"/>
      <c r="PGQ337" s="5165"/>
      <c r="PGR337" s="5165"/>
      <c r="PGS337" s="5165"/>
      <c r="PGT337" s="5214"/>
      <c r="PGU337" s="2483"/>
      <c r="PGV337" s="1943"/>
      <c r="PGW337" s="1944"/>
      <c r="PGX337" s="4766"/>
      <c r="PGY337" s="5165"/>
      <c r="PGZ337" s="5165"/>
      <c r="PHA337" s="5165"/>
      <c r="PHB337" s="5165"/>
      <c r="PHC337" s="5165"/>
      <c r="PHD337" s="5165"/>
      <c r="PHE337" s="5214"/>
      <c r="PHF337" s="2483"/>
      <c r="PHG337" s="1943"/>
      <c r="PHH337" s="1944"/>
      <c r="PHI337" s="4766"/>
      <c r="PHJ337" s="5165"/>
      <c r="PHK337" s="5165"/>
      <c r="PHL337" s="5165"/>
      <c r="PHM337" s="5165"/>
      <c r="PHN337" s="5165"/>
      <c r="PHO337" s="5165"/>
      <c r="PHP337" s="5214"/>
      <c r="PHQ337" s="2483"/>
      <c r="PHR337" s="1943"/>
      <c r="PHS337" s="1944"/>
      <c r="PHT337" s="4766"/>
      <c r="PHU337" s="5165"/>
      <c r="PHV337" s="5165"/>
      <c r="PHW337" s="5165"/>
      <c r="PHX337" s="5165"/>
      <c r="PHY337" s="5165"/>
      <c r="PHZ337" s="5165"/>
      <c r="PIA337" s="5214"/>
      <c r="PIB337" s="2483"/>
      <c r="PIC337" s="1943"/>
      <c r="PID337" s="1944"/>
      <c r="PIE337" s="4766"/>
      <c r="PIF337" s="5165"/>
      <c r="PIG337" s="5165"/>
      <c r="PIH337" s="5165"/>
      <c r="PII337" s="5165"/>
      <c r="PIJ337" s="5165"/>
      <c r="PIK337" s="5165"/>
      <c r="PIL337" s="5214"/>
      <c r="PIM337" s="2483"/>
      <c r="PIN337" s="1943"/>
      <c r="PIO337" s="1944"/>
      <c r="PIP337" s="4766"/>
      <c r="PIQ337" s="5165"/>
      <c r="PIR337" s="5165"/>
      <c r="PIS337" s="5165"/>
      <c r="PIT337" s="5165"/>
      <c r="PIU337" s="5165"/>
      <c r="PIV337" s="5165"/>
      <c r="PIW337" s="5214"/>
      <c r="PIX337" s="2483"/>
      <c r="PIY337" s="1943"/>
      <c r="PIZ337" s="1944"/>
      <c r="PJA337" s="4766"/>
      <c r="PJB337" s="5165"/>
      <c r="PJC337" s="5165"/>
      <c r="PJD337" s="5165"/>
      <c r="PJE337" s="5165"/>
      <c r="PJF337" s="5165"/>
      <c r="PJG337" s="5165"/>
      <c r="PJH337" s="5214"/>
      <c r="PJI337" s="2483"/>
      <c r="PJJ337" s="1943"/>
      <c r="PJK337" s="1944"/>
      <c r="PJL337" s="4766"/>
      <c r="PJM337" s="5165"/>
      <c r="PJN337" s="5165"/>
      <c r="PJO337" s="5165"/>
      <c r="PJP337" s="5165"/>
      <c r="PJQ337" s="5165"/>
      <c r="PJR337" s="5165"/>
      <c r="PJS337" s="5214"/>
      <c r="PJT337" s="2483"/>
      <c r="PJU337" s="1943"/>
      <c r="PJV337" s="1944"/>
      <c r="PJW337" s="4766"/>
      <c r="PJX337" s="5165"/>
      <c r="PJY337" s="5165"/>
      <c r="PJZ337" s="5165"/>
      <c r="PKA337" s="5165"/>
      <c r="PKB337" s="5165"/>
      <c r="PKC337" s="5165"/>
      <c r="PKD337" s="5214"/>
      <c r="PKE337" s="2483"/>
      <c r="PKF337" s="1943"/>
      <c r="PKG337" s="1944"/>
      <c r="PKH337" s="4766"/>
      <c r="PKI337" s="5165"/>
      <c r="PKJ337" s="5165"/>
      <c r="PKK337" s="5165"/>
      <c r="PKL337" s="5165"/>
      <c r="PKM337" s="5165"/>
      <c r="PKN337" s="5165"/>
      <c r="PKO337" s="5214"/>
      <c r="PKP337" s="2483"/>
      <c r="PKQ337" s="1943"/>
      <c r="PKR337" s="1944"/>
      <c r="PKS337" s="4766"/>
      <c r="PKT337" s="5165"/>
      <c r="PKU337" s="5165"/>
      <c r="PKV337" s="5165"/>
      <c r="PKW337" s="5165"/>
      <c r="PKX337" s="5165"/>
      <c r="PKY337" s="5165"/>
      <c r="PKZ337" s="5214"/>
      <c r="PLA337" s="2483"/>
      <c r="PLB337" s="1943"/>
      <c r="PLC337" s="1944"/>
      <c r="PLD337" s="4766"/>
      <c r="PLE337" s="5165"/>
      <c r="PLF337" s="5165"/>
      <c r="PLG337" s="5165"/>
      <c r="PLH337" s="5165"/>
      <c r="PLI337" s="5165"/>
      <c r="PLJ337" s="5165"/>
      <c r="PLK337" s="5214"/>
      <c r="PLL337" s="2483"/>
      <c r="PLM337" s="1943"/>
      <c r="PLN337" s="1944"/>
      <c r="PLO337" s="4766"/>
      <c r="PLP337" s="5165"/>
      <c r="PLQ337" s="5165"/>
      <c r="PLR337" s="5165"/>
      <c r="PLS337" s="5165"/>
      <c r="PLT337" s="5165"/>
      <c r="PLU337" s="5165"/>
      <c r="PLV337" s="5214"/>
      <c r="PLW337" s="2483"/>
      <c r="PLX337" s="1943"/>
      <c r="PLY337" s="1944"/>
      <c r="PLZ337" s="4766"/>
      <c r="PMA337" s="5165"/>
      <c r="PMB337" s="5165"/>
      <c r="PMC337" s="5165"/>
      <c r="PMD337" s="5165"/>
      <c r="PME337" s="5165"/>
      <c r="PMF337" s="5165"/>
      <c r="PMG337" s="5214"/>
      <c r="PMH337" s="2483"/>
      <c r="PMI337" s="1943"/>
      <c r="PMJ337" s="1944"/>
      <c r="PMK337" s="4766"/>
      <c r="PML337" s="5165"/>
      <c r="PMM337" s="5165"/>
      <c r="PMN337" s="5165"/>
      <c r="PMO337" s="5165"/>
      <c r="PMP337" s="5165"/>
      <c r="PMQ337" s="5165"/>
      <c r="PMR337" s="5214"/>
      <c r="PMS337" s="2483"/>
      <c r="PMT337" s="1943"/>
      <c r="PMU337" s="1944"/>
      <c r="PMV337" s="4766"/>
      <c r="PMW337" s="5165"/>
      <c r="PMX337" s="5165"/>
      <c r="PMY337" s="5165"/>
      <c r="PMZ337" s="5165"/>
      <c r="PNA337" s="5165"/>
      <c r="PNB337" s="5165"/>
      <c r="PNC337" s="5214"/>
      <c r="PND337" s="2483"/>
      <c r="PNE337" s="1943"/>
      <c r="PNF337" s="1944"/>
      <c r="PNG337" s="4766"/>
      <c r="PNH337" s="5165"/>
      <c r="PNI337" s="5165"/>
      <c r="PNJ337" s="5165"/>
      <c r="PNK337" s="5165"/>
      <c r="PNL337" s="5165"/>
      <c r="PNM337" s="5165"/>
      <c r="PNN337" s="5214"/>
      <c r="PNO337" s="2483"/>
      <c r="PNP337" s="1943"/>
      <c r="PNQ337" s="1944"/>
      <c r="PNR337" s="4766"/>
      <c r="PNS337" s="5165"/>
      <c r="PNT337" s="5165"/>
      <c r="PNU337" s="5165"/>
      <c r="PNV337" s="5165"/>
      <c r="PNW337" s="5165"/>
      <c r="PNX337" s="5165"/>
      <c r="PNY337" s="5214"/>
      <c r="PNZ337" s="2483"/>
      <c r="POA337" s="1943"/>
      <c r="POB337" s="1944"/>
      <c r="POC337" s="4766"/>
      <c r="POD337" s="5165"/>
      <c r="POE337" s="5165"/>
      <c r="POF337" s="5165"/>
      <c r="POG337" s="5165"/>
      <c r="POH337" s="5165"/>
      <c r="POI337" s="5165"/>
      <c r="POJ337" s="5214"/>
      <c r="POK337" s="2483"/>
      <c r="POL337" s="1943"/>
      <c r="POM337" s="1944"/>
      <c r="PON337" s="4766"/>
      <c r="POO337" s="5165"/>
      <c r="POP337" s="5165"/>
      <c r="POQ337" s="5165"/>
      <c r="POR337" s="5165"/>
      <c r="POS337" s="5165"/>
      <c r="POT337" s="5165"/>
      <c r="POU337" s="5214"/>
      <c r="POV337" s="2483"/>
      <c r="POW337" s="1943"/>
      <c r="POX337" s="1944"/>
      <c r="POY337" s="4766"/>
      <c r="POZ337" s="5165"/>
      <c r="PPA337" s="5165"/>
      <c r="PPB337" s="5165"/>
      <c r="PPC337" s="5165"/>
      <c r="PPD337" s="5165"/>
      <c r="PPE337" s="5165"/>
      <c r="PPF337" s="5214"/>
      <c r="PPG337" s="2483"/>
      <c r="PPH337" s="1943"/>
      <c r="PPI337" s="1944"/>
      <c r="PPJ337" s="4766"/>
      <c r="PPK337" s="5165"/>
      <c r="PPL337" s="5165"/>
      <c r="PPM337" s="5165"/>
      <c r="PPN337" s="5165"/>
      <c r="PPO337" s="5165"/>
      <c r="PPP337" s="5165"/>
      <c r="PPQ337" s="5214"/>
      <c r="PPR337" s="2483"/>
      <c r="PPS337" s="1943"/>
      <c r="PPT337" s="1944"/>
      <c r="PPU337" s="4766"/>
      <c r="PPV337" s="5165"/>
      <c r="PPW337" s="5165"/>
      <c r="PPX337" s="5165"/>
      <c r="PPY337" s="5165"/>
      <c r="PPZ337" s="5165"/>
      <c r="PQA337" s="5165"/>
      <c r="PQB337" s="5214"/>
      <c r="PQC337" s="2483"/>
      <c r="PQD337" s="1943"/>
      <c r="PQE337" s="1944"/>
      <c r="PQF337" s="4766"/>
      <c r="PQG337" s="5165"/>
      <c r="PQH337" s="5165"/>
      <c r="PQI337" s="5165"/>
      <c r="PQJ337" s="5165"/>
      <c r="PQK337" s="5165"/>
      <c r="PQL337" s="5165"/>
      <c r="PQM337" s="5214"/>
      <c r="PQN337" s="2483"/>
      <c r="PQO337" s="1943"/>
      <c r="PQP337" s="1944"/>
      <c r="PQQ337" s="4766"/>
      <c r="PQR337" s="5165"/>
      <c r="PQS337" s="5165"/>
      <c r="PQT337" s="5165"/>
      <c r="PQU337" s="5165"/>
      <c r="PQV337" s="5165"/>
      <c r="PQW337" s="5165"/>
      <c r="PQX337" s="5214"/>
      <c r="PQY337" s="2483"/>
      <c r="PQZ337" s="1943"/>
      <c r="PRA337" s="1944"/>
      <c r="PRB337" s="4766"/>
      <c r="PRC337" s="5165"/>
      <c r="PRD337" s="5165"/>
      <c r="PRE337" s="5165"/>
      <c r="PRF337" s="5165"/>
      <c r="PRG337" s="5165"/>
      <c r="PRH337" s="5165"/>
      <c r="PRI337" s="5214"/>
      <c r="PRJ337" s="2483"/>
      <c r="PRK337" s="1943"/>
      <c r="PRL337" s="1944"/>
      <c r="PRM337" s="4766"/>
      <c r="PRN337" s="5165"/>
      <c r="PRO337" s="5165"/>
      <c r="PRP337" s="5165"/>
      <c r="PRQ337" s="5165"/>
      <c r="PRR337" s="5165"/>
      <c r="PRS337" s="5165"/>
      <c r="PRT337" s="5214"/>
      <c r="PRU337" s="2483"/>
      <c r="PRV337" s="1943"/>
      <c r="PRW337" s="1944"/>
      <c r="PRX337" s="4766"/>
      <c r="PRY337" s="5165"/>
      <c r="PRZ337" s="5165"/>
      <c r="PSA337" s="5165"/>
      <c r="PSB337" s="5165"/>
      <c r="PSC337" s="5165"/>
      <c r="PSD337" s="5165"/>
      <c r="PSE337" s="5214"/>
      <c r="PSF337" s="2483"/>
      <c r="PSG337" s="1943"/>
      <c r="PSH337" s="1944"/>
      <c r="PSI337" s="4766"/>
      <c r="PSJ337" s="5165"/>
      <c r="PSK337" s="5165"/>
      <c r="PSL337" s="5165"/>
      <c r="PSM337" s="5165"/>
      <c r="PSN337" s="5165"/>
      <c r="PSO337" s="5165"/>
      <c r="PSP337" s="5214"/>
      <c r="PSQ337" s="2483"/>
      <c r="PSR337" s="1943"/>
      <c r="PSS337" s="1944"/>
      <c r="PST337" s="4766"/>
      <c r="PSU337" s="5165"/>
      <c r="PSV337" s="5165"/>
      <c r="PSW337" s="5165"/>
      <c r="PSX337" s="5165"/>
      <c r="PSY337" s="5165"/>
      <c r="PSZ337" s="5165"/>
      <c r="PTA337" s="5214"/>
      <c r="PTB337" s="2483"/>
      <c r="PTC337" s="1943"/>
      <c r="PTD337" s="1944"/>
      <c r="PTE337" s="4766"/>
      <c r="PTF337" s="5165"/>
      <c r="PTG337" s="5165"/>
      <c r="PTH337" s="5165"/>
      <c r="PTI337" s="5165"/>
      <c r="PTJ337" s="5165"/>
      <c r="PTK337" s="5165"/>
      <c r="PTL337" s="5214"/>
      <c r="PTM337" s="2483"/>
      <c r="PTN337" s="1943"/>
      <c r="PTO337" s="1944"/>
      <c r="PTP337" s="4766"/>
      <c r="PTQ337" s="5165"/>
      <c r="PTR337" s="5165"/>
      <c r="PTS337" s="5165"/>
      <c r="PTT337" s="5165"/>
      <c r="PTU337" s="5165"/>
      <c r="PTV337" s="5165"/>
      <c r="PTW337" s="5214"/>
      <c r="PTX337" s="2483"/>
      <c r="PTY337" s="1943"/>
      <c r="PTZ337" s="1944"/>
      <c r="PUA337" s="4766"/>
      <c r="PUB337" s="5165"/>
      <c r="PUC337" s="5165"/>
      <c r="PUD337" s="5165"/>
      <c r="PUE337" s="5165"/>
      <c r="PUF337" s="5165"/>
      <c r="PUG337" s="5165"/>
      <c r="PUH337" s="5214"/>
      <c r="PUI337" s="2483"/>
      <c r="PUJ337" s="1943"/>
      <c r="PUK337" s="1944"/>
      <c r="PUL337" s="4766"/>
      <c r="PUM337" s="5165"/>
      <c r="PUN337" s="5165"/>
      <c r="PUO337" s="5165"/>
      <c r="PUP337" s="5165"/>
      <c r="PUQ337" s="5165"/>
      <c r="PUR337" s="5165"/>
      <c r="PUS337" s="5214"/>
      <c r="PUT337" s="2483"/>
      <c r="PUU337" s="1943"/>
      <c r="PUV337" s="1944"/>
      <c r="PUW337" s="4766"/>
      <c r="PUX337" s="5165"/>
      <c r="PUY337" s="5165"/>
      <c r="PUZ337" s="5165"/>
      <c r="PVA337" s="5165"/>
      <c r="PVB337" s="5165"/>
      <c r="PVC337" s="5165"/>
      <c r="PVD337" s="5214"/>
      <c r="PVE337" s="2483"/>
      <c r="PVF337" s="1943"/>
      <c r="PVG337" s="1944"/>
      <c r="PVH337" s="4766"/>
      <c r="PVI337" s="5165"/>
      <c r="PVJ337" s="5165"/>
      <c r="PVK337" s="5165"/>
      <c r="PVL337" s="5165"/>
      <c r="PVM337" s="5165"/>
      <c r="PVN337" s="5165"/>
      <c r="PVO337" s="5214"/>
      <c r="PVP337" s="2483"/>
      <c r="PVQ337" s="1943"/>
      <c r="PVR337" s="1944"/>
      <c r="PVS337" s="4766"/>
      <c r="PVT337" s="5165"/>
      <c r="PVU337" s="5165"/>
      <c r="PVV337" s="5165"/>
      <c r="PVW337" s="5165"/>
      <c r="PVX337" s="5165"/>
      <c r="PVY337" s="5165"/>
      <c r="PVZ337" s="5214"/>
      <c r="PWA337" s="2483"/>
      <c r="PWB337" s="1943"/>
      <c r="PWC337" s="1944"/>
      <c r="PWD337" s="4766"/>
      <c r="PWE337" s="5165"/>
      <c r="PWF337" s="5165"/>
      <c r="PWG337" s="5165"/>
      <c r="PWH337" s="5165"/>
      <c r="PWI337" s="5165"/>
      <c r="PWJ337" s="5165"/>
      <c r="PWK337" s="5214"/>
      <c r="PWL337" s="2483"/>
      <c r="PWM337" s="1943"/>
      <c r="PWN337" s="1944"/>
      <c r="PWO337" s="4766"/>
      <c r="PWP337" s="5165"/>
      <c r="PWQ337" s="5165"/>
      <c r="PWR337" s="5165"/>
      <c r="PWS337" s="5165"/>
      <c r="PWT337" s="5165"/>
      <c r="PWU337" s="5165"/>
      <c r="PWV337" s="5214"/>
      <c r="PWW337" s="2483"/>
      <c r="PWX337" s="1943"/>
      <c r="PWY337" s="1944"/>
      <c r="PWZ337" s="4766"/>
      <c r="PXA337" s="5165"/>
      <c r="PXB337" s="5165"/>
      <c r="PXC337" s="5165"/>
      <c r="PXD337" s="5165"/>
      <c r="PXE337" s="5165"/>
      <c r="PXF337" s="5165"/>
      <c r="PXG337" s="5214"/>
      <c r="PXH337" s="2483"/>
      <c r="PXI337" s="1943"/>
      <c r="PXJ337" s="1944"/>
      <c r="PXK337" s="4766"/>
      <c r="PXL337" s="5165"/>
      <c r="PXM337" s="5165"/>
      <c r="PXN337" s="5165"/>
      <c r="PXO337" s="5165"/>
      <c r="PXP337" s="5165"/>
      <c r="PXQ337" s="5165"/>
      <c r="PXR337" s="5214"/>
      <c r="PXS337" s="2483"/>
      <c r="PXT337" s="1943"/>
      <c r="PXU337" s="1944"/>
      <c r="PXV337" s="4766"/>
      <c r="PXW337" s="5165"/>
      <c r="PXX337" s="5165"/>
      <c r="PXY337" s="5165"/>
      <c r="PXZ337" s="5165"/>
      <c r="PYA337" s="5165"/>
      <c r="PYB337" s="5165"/>
      <c r="PYC337" s="5214"/>
      <c r="PYD337" s="2483"/>
      <c r="PYE337" s="1943"/>
      <c r="PYF337" s="1944"/>
      <c r="PYG337" s="4766"/>
      <c r="PYH337" s="5165"/>
      <c r="PYI337" s="5165"/>
      <c r="PYJ337" s="5165"/>
      <c r="PYK337" s="5165"/>
      <c r="PYL337" s="5165"/>
      <c r="PYM337" s="5165"/>
      <c r="PYN337" s="5214"/>
      <c r="PYO337" s="2483"/>
      <c r="PYP337" s="1943"/>
      <c r="PYQ337" s="1944"/>
      <c r="PYR337" s="4766"/>
      <c r="PYS337" s="5165"/>
      <c r="PYT337" s="5165"/>
      <c r="PYU337" s="5165"/>
      <c r="PYV337" s="5165"/>
      <c r="PYW337" s="5165"/>
      <c r="PYX337" s="5165"/>
      <c r="PYY337" s="5214"/>
      <c r="PYZ337" s="2483"/>
      <c r="PZA337" s="1943"/>
      <c r="PZB337" s="1944"/>
      <c r="PZC337" s="4766"/>
      <c r="PZD337" s="5165"/>
      <c r="PZE337" s="5165"/>
      <c r="PZF337" s="5165"/>
      <c r="PZG337" s="5165"/>
      <c r="PZH337" s="5165"/>
      <c r="PZI337" s="5165"/>
      <c r="PZJ337" s="5214"/>
      <c r="PZK337" s="2483"/>
      <c r="PZL337" s="1943"/>
      <c r="PZM337" s="1944"/>
      <c r="PZN337" s="4766"/>
      <c r="PZO337" s="5165"/>
      <c r="PZP337" s="5165"/>
      <c r="PZQ337" s="5165"/>
      <c r="PZR337" s="5165"/>
      <c r="PZS337" s="5165"/>
      <c r="PZT337" s="5165"/>
      <c r="PZU337" s="5214"/>
      <c r="PZV337" s="2483"/>
      <c r="PZW337" s="1943"/>
      <c r="PZX337" s="1944"/>
      <c r="PZY337" s="4766"/>
      <c r="PZZ337" s="5165"/>
      <c r="QAA337" s="5165"/>
      <c r="QAB337" s="5165"/>
      <c r="QAC337" s="5165"/>
      <c r="QAD337" s="5165"/>
      <c r="QAE337" s="5165"/>
      <c r="QAF337" s="5214"/>
      <c r="QAG337" s="2483"/>
      <c r="QAH337" s="1943"/>
      <c r="QAI337" s="1944"/>
      <c r="QAJ337" s="4766"/>
      <c r="QAK337" s="5165"/>
      <c r="QAL337" s="5165"/>
      <c r="QAM337" s="5165"/>
      <c r="QAN337" s="5165"/>
      <c r="QAO337" s="5165"/>
      <c r="QAP337" s="5165"/>
      <c r="QAQ337" s="5214"/>
      <c r="QAR337" s="2483"/>
      <c r="QAS337" s="1943"/>
      <c r="QAT337" s="1944"/>
      <c r="QAU337" s="4766"/>
      <c r="QAV337" s="5165"/>
      <c r="QAW337" s="5165"/>
      <c r="QAX337" s="5165"/>
      <c r="QAY337" s="5165"/>
      <c r="QAZ337" s="5165"/>
      <c r="QBA337" s="5165"/>
      <c r="QBB337" s="5214"/>
      <c r="QBC337" s="2483"/>
      <c r="QBD337" s="1943"/>
      <c r="QBE337" s="1944"/>
      <c r="QBF337" s="4766"/>
      <c r="QBG337" s="5165"/>
      <c r="QBH337" s="5165"/>
      <c r="QBI337" s="5165"/>
      <c r="QBJ337" s="5165"/>
      <c r="QBK337" s="5165"/>
      <c r="QBL337" s="5165"/>
      <c r="QBM337" s="5214"/>
      <c r="QBN337" s="2483"/>
      <c r="QBO337" s="1943"/>
      <c r="QBP337" s="1944"/>
      <c r="QBQ337" s="4766"/>
      <c r="QBR337" s="5165"/>
      <c r="QBS337" s="5165"/>
      <c r="QBT337" s="5165"/>
      <c r="QBU337" s="5165"/>
      <c r="QBV337" s="5165"/>
      <c r="QBW337" s="5165"/>
      <c r="QBX337" s="5214"/>
      <c r="QBY337" s="2483"/>
      <c r="QBZ337" s="1943"/>
      <c r="QCA337" s="1944"/>
      <c r="QCB337" s="4766"/>
      <c r="QCC337" s="5165"/>
      <c r="QCD337" s="5165"/>
      <c r="QCE337" s="5165"/>
      <c r="QCF337" s="5165"/>
      <c r="QCG337" s="5165"/>
      <c r="QCH337" s="5165"/>
      <c r="QCI337" s="5214"/>
      <c r="QCJ337" s="2483"/>
      <c r="QCK337" s="1943"/>
      <c r="QCL337" s="1944"/>
      <c r="QCM337" s="4766"/>
      <c r="QCN337" s="5165"/>
      <c r="QCO337" s="5165"/>
      <c r="QCP337" s="5165"/>
      <c r="QCQ337" s="5165"/>
      <c r="QCR337" s="5165"/>
      <c r="QCS337" s="5165"/>
      <c r="QCT337" s="5214"/>
      <c r="QCU337" s="2483"/>
      <c r="QCV337" s="1943"/>
      <c r="QCW337" s="1944"/>
      <c r="QCX337" s="4766"/>
      <c r="QCY337" s="5165"/>
      <c r="QCZ337" s="5165"/>
      <c r="QDA337" s="5165"/>
      <c r="QDB337" s="5165"/>
      <c r="QDC337" s="5165"/>
      <c r="QDD337" s="5165"/>
      <c r="QDE337" s="5214"/>
      <c r="QDF337" s="2483"/>
      <c r="QDG337" s="1943"/>
      <c r="QDH337" s="1944"/>
      <c r="QDI337" s="4766"/>
      <c r="QDJ337" s="5165"/>
      <c r="QDK337" s="5165"/>
      <c r="QDL337" s="5165"/>
      <c r="QDM337" s="5165"/>
      <c r="QDN337" s="5165"/>
      <c r="QDO337" s="5165"/>
      <c r="QDP337" s="5214"/>
      <c r="QDQ337" s="2483"/>
      <c r="QDR337" s="1943"/>
      <c r="QDS337" s="1944"/>
      <c r="QDT337" s="4766"/>
      <c r="QDU337" s="5165"/>
      <c r="QDV337" s="5165"/>
      <c r="QDW337" s="5165"/>
      <c r="QDX337" s="5165"/>
      <c r="QDY337" s="5165"/>
      <c r="QDZ337" s="5165"/>
      <c r="QEA337" s="5214"/>
      <c r="QEB337" s="2483"/>
      <c r="QEC337" s="1943"/>
      <c r="QED337" s="1944"/>
      <c r="QEE337" s="4766"/>
      <c r="QEF337" s="5165"/>
      <c r="QEG337" s="5165"/>
      <c r="QEH337" s="5165"/>
      <c r="QEI337" s="5165"/>
      <c r="QEJ337" s="5165"/>
      <c r="QEK337" s="5165"/>
      <c r="QEL337" s="5214"/>
      <c r="QEM337" s="2483"/>
      <c r="QEN337" s="1943"/>
      <c r="QEO337" s="1944"/>
      <c r="QEP337" s="4766"/>
      <c r="QEQ337" s="5165"/>
      <c r="QER337" s="5165"/>
      <c r="QES337" s="5165"/>
      <c r="QET337" s="5165"/>
      <c r="QEU337" s="5165"/>
      <c r="QEV337" s="5165"/>
      <c r="QEW337" s="5214"/>
      <c r="QEX337" s="2483"/>
      <c r="QEY337" s="1943"/>
      <c r="QEZ337" s="1944"/>
      <c r="QFA337" s="4766"/>
      <c r="QFB337" s="5165"/>
      <c r="QFC337" s="5165"/>
      <c r="QFD337" s="5165"/>
      <c r="QFE337" s="5165"/>
      <c r="QFF337" s="5165"/>
      <c r="QFG337" s="5165"/>
      <c r="QFH337" s="5214"/>
      <c r="QFI337" s="2483"/>
      <c r="QFJ337" s="1943"/>
      <c r="QFK337" s="1944"/>
      <c r="QFL337" s="4766"/>
      <c r="QFM337" s="5165"/>
      <c r="QFN337" s="5165"/>
      <c r="QFO337" s="5165"/>
      <c r="QFP337" s="5165"/>
      <c r="QFQ337" s="5165"/>
      <c r="QFR337" s="5165"/>
      <c r="QFS337" s="5214"/>
      <c r="QFT337" s="2483"/>
      <c r="QFU337" s="1943"/>
      <c r="QFV337" s="1944"/>
      <c r="QFW337" s="4766"/>
      <c r="QFX337" s="5165"/>
      <c r="QFY337" s="5165"/>
      <c r="QFZ337" s="5165"/>
      <c r="QGA337" s="5165"/>
      <c r="QGB337" s="5165"/>
      <c r="QGC337" s="5165"/>
      <c r="QGD337" s="5214"/>
      <c r="QGE337" s="2483"/>
      <c r="QGF337" s="1943"/>
      <c r="QGG337" s="1944"/>
      <c r="QGH337" s="4766"/>
      <c r="QGI337" s="5165"/>
      <c r="QGJ337" s="5165"/>
      <c r="QGK337" s="5165"/>
      <c r="QGL337" s="5165"/>
      <c r="QGM337" s="5165"/>
      <c r="QGN337" s="5165"/>
      <c r="QGO337" s="5214"/>
      <c r="QGP337" s="2483"/>
      <c r="QGQ337" s="1943"/>
      <c r="QGR337" s="1944"/>
      <c r="QGS337" s="4766"/>
      <c r="QGT337" s="5165"/>
      <c r="QGU337" s="5165"/>
      <c r="QGV337" s="5165"/>
      <c r="QGW337" s="5165"/>
      <c r="QGX337" s="5165"/>
      <c r="QGY337" s="5165"/>
      <c r="QGZ337" s="5214"/>
      <c r="QHA337" s="2483"/>
      <c r="QHB337" s="1943"/>
      <c r="QHC337" s="1944"/>
      <c r="QHD337" s="4766"/>
      <c r="QHE337" s="5165"/>
      <c r="QHF337" s="5165"/>
      <c r="QHG337" s="5165"/>
      <c r="QHH337" s="5165"/>
      <c r="QHI337" s="5165"/>
      <c r="QHJ337" s="5165"/>
      <c r="QHK337" s="5214"/>
      <c r="QHL337" s="2483"/>
      <c r="QHM337" s="1943"/>
      <c r="QHN337" s="1944"/>
      <c r="QHO337" s="4766"/>
      <c r="QHP337" s="5165"/>
      <c r="QHQ337" s="5165"/>
      <c r="QHR337" s="5165"/>
      <c r="QHS337" s="5165"/>
      <c r="QHT337" s="5165"/>
      <c r="QHU337" s="5165"/>
      <c r="QHV337" s="5214"/>
      <c r="QHW337" s="2483"/>
      <c r="QHX337" s="1943"/>
      <c r="QHY337" s="1944"/>
      <c r="QHZ337" s="4766"/>
      <c r="QIA337" s="5165"/>
      <c r="QIB337" s="5165"/>
      <c r="QIC337" s="5165"/>
      <c r="QID337" s="5165"/>
      <c r="QIE337" s="5165"/>
      <c r="QIF337" s="5165"/>
      <c r="QIG337" s="5214"/>
      <c r="QIH337" s="2483"/>
      <c r="QII337" s="1943"/>
      <c r="QIJ337" s="1944"/>
      <c r="QIK337" s="4766"/>
      <c r="QIL337" s="5165"/>
      <c r="QIM337" s="5165"/>
      <c r="QIN337" s="5165"/>
      <c r="QIO337" s="5165"/>
      <c r="QIP337" s="5165"/>
      <c r="QIQ337" s="5165"/>
      <c r="QIR337" s="5214"/>
      <c r="QIS337" s="2483"/>
      <c r="QIT337" s="1943"/>
      <c r="QIU337" s="1944"/>
      <c r="QIV337" s="4766"/>
      <c r="QIW337" s="5165"/>
      <c r="QIX337" s="5165"/>
      <c r="QIY337" s="5165"/>
      <c r="QIZ337" s="5165"/>
      <c r="QJA337" s="5165"/>
      <c r="QJB337" s="5165"/>
      <c r="QJC337" s="5214"/>
      <c r="QJD337" s="2483"/>
      <c r="QJE337" s="1943"/>
      <c r="QJF337" s="1944"/>
      <c r="QJG337" s="4766"/>
      <c r="QJH337" s="5165"/>
      <c r="QJI337" s="5165"/>
      <c r="QJJ337" s="5165"/>
      <c r="QJK337" s="5165"/>
      <c r="QJL337" s="5165"/>
      <c r="QJM337" s="5165"/>
      <c r="QJN337" s="5214"/>
      <c r="QJO337" s="2483"/>
      <c r="QJP337" s="1943"/>
      <c r="QJQ337" s="1944"/>
      <c r="QJR337" s="4766"/>
      <c r="QJS337" s="5165"/>
      <c r="QJT337" s="5165"/>
      <c r="QJU337" s="5165"/>
      <c r="QJV337" s="5165"/>
      <c r="QJW337" s="5165"/>
      <c r="QJX337" s="5165"/>
      <c r="QJY337" s="5214"/>
      <c r="QJZ337" s="2483"/>
      <c r="QKA337" s="1943"/>
      <c r="QKB337" s="1944"/>
      <c r="QKC337" s="4766"/>
      <c r="QKD337" s="5165"/>
      <c r="QKE337" s="5165"/>
      <c r="QKF337" s="5165"/>
      <c r="QKG337" s="5165"/>
      <c r="QKH337" s="5165"/>
      <c r="QKI337" s="5165"/>
      <c r="QKJ337" s="5214"/>
      <c r="QKK337" s="2483"/>
      <c r="QKL337" s="1943"/>
      <c r="QKM337" s="1944"/>
      <c r="QKN337" s="4766"/>
      <c r="QKO337" s="5165"/>
      <c r="QKP337" s="5165"/>
      <c r="QKQ337" s="5165"/>
      <c r="QKR337" s="5165"/>
      <c r="QKS337" s="5165"/>
      <c r="QKT337" s="5165"/>
      <c r="QKU337" s="5214"/>
      <c r="QKV337" s="2483"/>
      <c r="QKW337" s="1943"/>
      <c r="QKX337" s="1944"/>
      <c r="QKY337" s="4766"/>
      <c r="QKZ337" s="5165"/>
      <c r="QLA337" s="5165"/>
      <c r="QLB337" s="5165"/>
      <c r="QLC337" s="5165"/>
      <c r="QLD337" s="5165"/>
      <c r="QLE337" s="5165"/>
      <c r="QLF337" s="5214"/>
      <c r="QLG337" s="2483"/>
      <c r="QLH337" s="1943"/>
      <c r="QLI337" s="1944"/>
      <c r="QLJ337" s="4766"/>
      <c r="QLK337" s="5165"/>
      <c r="QLL337" s="5165"/>
      <c r="QLM337" s="5165"/>
      <c r="QLN337" s="5165"/>
      <c r="QLO337" s="5165"/>
      <c r="QLP337" s="5165"/>
      <c r="QLQ337" s="5214"/>
      <c r="QLR337" s="2483"/>
      <c r="QLS337" s="1943"/>
      <c r="QLT337" s="1944"/>
      <c r="QLU337" s="4766"/>
      <c r="QLV337" s="5165"/>
      <c r="QLW337" s="5165"/>
      <c r="QLX337" s="5165"/>
      <c r="QLY337" s="5165"/>
      <c r="QLZ337" s="5165"/>
      <c r="QMA337" s="5165"/>
      <c r="QMB337" s="5214"/>
      <c r="QMC337" s="2483"/>
      <c r="QMD337" s="1943"/>
      <c r="QME337" s="1944"/>
      <c r="QMF337" s="4766"/>
      <c r="QMG337" s="5165"/>
      <c r="QMH337" s="5165"/>
      <c r="QMI337" s="5165"/>
      <c r="QMJ337" s="5165"/>
      <c r="QMK337" s="5165"/>
      <c r="QML337" s="5165"/>
      <c r="QMM337" s="5214"/>
      <c r="QMN337" s="2483"/>
      <c r="QMO337" s="1943"/>
      <c r="QMP337" s="1944"/>
      <c r="QMQ337" s="4766"/>
      <c r="QMR337" s="5165"/>
      <c r="QMS337" s="5165"/>
      <c r="QMT337" s="5165"/>
      <c r="QMU337" s="5165"/>
      <c r="QMV337" s="5165"/>
      <c r="QMW337" s="5165"/>
      <c r="QMX337" s="5214"/>
      <c r="QMY337" s="2483"/>
      <c r="QMZ337" s="1943"/>
      <c r="QNA337" s="1944"/>
      <c r="QNB337" s="4766"/>
      <c r="QNC337" s="5165"/>
      <c r="QND337" s="5165"/>
      <c r="QNE337" s="5165"/>
      <c r="QNF337" s="5165"/>
      <c r="QNG337" s="5165"/>
      <c r="QNH337" s="5165"/>
      <c r="QNI337" s="5214"/>
      <c r="QNJ337" s="2483"/>
      <c r="QNK337" s="1943"/>
      <c r="QNL337" s="1944"/>
      <c r="QNM337" s="4766"/>
      <c r="QNN337" s="5165"/>
      <c r="QNO337" s="5165"/>
      <c r="QNP337" s="5165"/>
      <c r="QNQ337" s="5165"/>
      <c r="QNR337" s="5165"/>
      <c r="QNS337" s="5165"/>
      <c r="QNT337" s="5214"/>
      <c r="QNU337" s="2483"/>
      <c r="QNV337" s="1943"/>
      <c r="QNW337" s="1944"/>
      <c r="QNX337" s="4766"/>
      <c r="QNY337" s="5165"/>
      <c r="QNZ337" s="5165"/>
      <c r="QOA337" s="5165"/>
      <c r="QOB337" s="5165"/>
      <c r="QOC337" s="5165"/>
      <c r="QOD337" s="5165"/>
      <c r="QOE337" s="5214"/>
      <c r="QOF337" s="2483"/>
      <c r="QOG337" s="1943"/>
      <c r="QOH337" s="1944"/>
      <c r="QOI337" s="4766"/>
      <c r="QOJ337" s="5165"/>
      <c r="QOK337" s="5165"/>
      <c r="QOL337" s="5165"/>
      <c r="QOM337" s="5165"/>
      <c r="QON337" s="5165"/>
      <c r="QOO337" s="5165"/>
      <c r="QOP337" s="5214"/>
      <c r="QOQ337" s="2483"/>
      <c r="QOR337" s="1943"/>
      <c r="QOS337" s="1944"/>
      <c r="QOT337" s="4766"/>
      <c r="QOU337" s="5165"/>
      <c r="QOV337" s="5165"/>
      <c r="QOW337" s="5165"/>
      <c r="QOX337" s="5165"/>
      <c r="QOY337" s="5165"/>
      <c r="QOZ337" s="5165"/>
      <c r="QPA337" s="5214"/>
      <c r="QPB337" s="2483"/>
      <c r="QPC337" s="1943"/>
      <c r="QPD337" s="1944"/>
      <c r="QPE337" s="4766"/>
      <c r="QPF337" s="5165"/>
      <c r="QPG337" s="5165"/>
      <c r="QPH337" s="5165"/>
      <c r="QPI337" s="5165"/>
      <c r="QPJ337" s="5165"/>
      <c r="QPK337" s="5165"/>
      <c r="QPL337" s="5214"/>
      <c r="QPM337" s="2483"/>
      <c r="QPN337" s="1943"/>
      <c r="QPO337" s="1944"/>
      <c r="QPP337" s="4766"/>
      <c r="QPQ337" s="5165"/>
      <c r="QPR337" s="5165"/>
      <c r="QPS337" s="5165"/>
      <c r="QPT337" s="5165"/>
      <c r="QPU337" s="5165"/>
      <c r="QPV337" s="5165"/>
      <c r="QPW337" s="5214"/>
      <c r="QPX337" s="2483"/>
      <c r="QPY337" s="1943"/>
      <c r="QPZ337" s="1944"/>
      <c r="QQA337" s="4766"/>
      <c r="QQB337" s="5165"/>
      <c r="QQC337" s="5165"/>
      <c r="QQD337" s="5165"/>
      <c r="QQE337" s="5165"/>
      <c r="QQF337" s="5165"/>
      <c r="QQG337" s="5165"/>
      <c r="QQH337" s="5214"/>
      <c r="QQI337" s="2483"/>
      <c r="QQJ337" s="1943"/>
      <c r="QQK337" s="1944"/>
      <c r="QQL337" s="4766"/>
      <c r="QQM337" s="5165"/>
      <c r="QQN337" s="5165"/>
      <c r="QQO337" s="5165"/>
      <c r="QQP337" s="5165"/>
      <c r="QQQ337" s="5165"/>
      <c r="QQR337" s="5165"/>
      <c r="QQS337" s="5214"/>
      <c r="QQT337" s="2483"/>
      <c r="QQU337" s="1943"/>
      <c r="QQV337" s="1944"/>
      <c r="QQW337" s="4766"/>
      <c r="QQX337" s="5165"/>
      <c r="QQY337" s="5165"/>
      <c r="QQZ337" s="5165"/>
      <c r="QRA337" s="5165"/>
      <c r="QRB337" s="5165"/>
      <c r="QRC337" s="5165"/>
      <c r="QRD337" s="5214"/>
      <c r="QRE337" s="2483"/>
      <c r="QRF337" s="1943"/>
      <c r="QRG337" s="1944"/>
      <c r="QRH337" s="4766"/>
      <c r="QRI337" s="5165"/>
      <c r="QRJ337" s="5165"/>
      <c r="QRK337" s="5165"/>
      <c r="QRL337" s="5165"/>
      <c r="QRM337" s="5165"/>
      <c r="QRN337" s="5165"/>
      <c r="QRO337" s="5214"/>
      <c r="QRP337" s="2483"/>
      <c r="QRQ337" s="1943"/>
      <c r="QRR337" s="1944"/>
      <c r="QRS337" s="4766"/>
      <c r="QRT337" s="5165"/>
      <c r="QRU337" s="5165"/>
      <c r="QRV337" s="5165"/>
      <c r="QRW337" s="5165"/>
      <c r="QRX337" s="5165"/>
      <c r="QRY337" s="5165"/>
      <c r="QRZ337" s="5214"/>
      <c r="QSA337" s="2483"/>
      <c r="QSB337" s="1943"/>
      <c r="QSC337" s="1944"/>
      <c r="QSD337" s="4766"/>
      <c r="QSE337" s="5165"/>
      <c r="QSF337" s="5165"/>
      <c r="QSG337" s="5165"/>
      <c r="QSH337" s="5165"/>
      <c r="QSI337" s="5165"/>
      <c r="QSJ337" s="5165"/>
      <c r="QSK337" s="5214"/>
      <c r="QSL337" s="2483"/>
      <c r="QSM337" s="1943"/>
      <c r="QSN337" s="1944"/>
      <c r="QSO337" s="4766"/>
      <c r="QSP337" s="5165"/>
      <c r="QSQ337" s="5165"/>
      <c r="QSR337" s="5165"/>
      <c r="QSS337" s="5165"/>
      <c r="QST337" s="5165"/>
      <c r="QSU337" s="5165"/>
      <c r="QSV337" s="5214"/>
      <c r="QSW337" s="2483"/>
      <c r="QSX337" s="1943"/>
      <c r="QSY337" s="1944"/>
      <c r="QSZ337" s="4766"/>
      <c r="QTA337" s="5165"/>
      <c r="QTB337" s="5165"/>
      <c r="QTC337" s="5165"/>
      <c r="QTD337" s="5165"/>
      <c r="QTE337" s="5165"/>
      <c r="QTF337" s="5165"/>
      <c r="QTG337" s="5214"/>
      <c r="QTH337" s="2483"/>
      <c r="QTI337" s="1943"/>
      <c r="QTJ337" s="1944"/>
      <c r="QTK337" s="4766"/>
      <c r="QTL337" s="5165"/>
      <c r="QTM337" s="5165"/>
      <c r="QTN337" s="5165"/>
      <c r="QTO337" s="5165"/>
      <c r="QTP337" s="5165"/>
      <c r="QTQ337" s="5165"/>
      <c r="QTR337" s="5214"/>
      <c r="QTS337" s="2483"/>
      <c r="QTT337" s="1943"/>
      <c r="QTU337" s="1944"/>
      <c r="QTV337" s="4766"/>
      <c r="QTW337" s="5165"/>
      <c r="QTX337" s="5165"/>
      <c r="QTY337" s="5165"/>
      <c r="QTZ337" s="5165"/>
      <c r="QUA337" s="5165"/>
      <c r="QUB337" s="5165"/>
      <c r="QUC337" s="5214"/>
      <c r="QUD337" s="2483"/>
      <c r="QUE337" s="1943"/>
      <c r="QUF337" s="1944"/>
      <c r="QUG337" s="4766"/>
      <c r="QUH337" s="5165"/>
      <c r="QUI337" s="5165"/>
      <c r="QUJ337" s="5165"/>
      <c r="QUK337" s="5165"/>
      <c r="QUL337" s="5165"/>
      <c r="QUM337" s="5165"/>
      <c r="QUN337" s="5214"/>
      <c r="QUO337" s="2483"/>
      <c r="QUP337" s="1943"/>
      <c r="QUQ337" s="1944"/>
      <c r="QUR337" s="4766"/>
      <c r="QUS337" s="5165"/>
      <c r="QUT337" s="5165"/>
      <c r="QUU337" s="5165"/>
      <c r="QUV337" s="5165"/>
      <c r="QUW337" s="5165"/>
      <c r="QUX337" s="5165"/>
      <c r="QUY337" s="5214"/>
      <c r="QUZ337" s="2483"/>
      <c r="QVA337" s="1943"/>
      <c r="QVB337" s="1944"/>
      <c r="QVC337" s="4766"/>
      <c r="QVD337" s="5165"/>
      <c r="QVE337" s="5165"/>
      <c r="QVF337" s="5165"/>
      <c r="QVG337" s="5165"/>
      <c r="QVH337" s="5165"/>
      <c r="QVI337" s="5165"/>
      <c r="QVJ337" s="5214"/>
      <c r="QVK337" s="2483"/>
      <c r="QVL337" s="1943"/>
      <c r="QVM337" s="1944"/>
      <c r="QVN337" s="4766"/>
      <c r="QVO337" s="5165"/>
      <c r="QVP337" s="5165"/>
      <c r="QVQ337" s="5165"/>
      <c r="QVR337" s="5165"/>
      <c r="QVS337" s="5165"/>
      <c r="QVT337" s="5165"/>
      <c r="QVU337" s="5214"/>
      <c r="QVV337" s="2483"/>
      <c r="QVW337" s="1943"/>
      <c r="QVX337" s="1944"/>
      <c r="QVY337" s="4766"/>
      <c r="QVZ337" s="5165"/>
      <c r="QWA337" s="5165"/>
      <c r="QWB337" s="5165"/>
      <c r="QWC337" s="5165"/>
      <c r="QWD337" s="5165"/>
      <c r="QWE337" s="5165"/>
      <c r="QWF337" s="5214"/>
      <c r="QWG337" s="2483"/>
      <c r="QWH337" s="1943"/>
      <c r="QWI337" s="1944"/>
      <c r="QWJ337" s="4766"/>
      <c r="QWK337" s="5165"/>
      <c r="QWL337" s="5165"/>
      <c r="QWM337" s="5165"/>
      <c r="QWN337" s="5165"/>
      <c r="QWO337" s="5165"/>
      <c r="QWP337" s="5165"/>
      <c r="QWQ337" s="5214"/>
      <c r="QWR337" s="2483"/>
      <c r="QWS337" s="1943"/>
      <c r="QWT337" s="1944"/>
      <c r="QWU337" s="4766"/>
      <c r="QWV337" s="5165"/>
      <c r="QWW337" s="5165"/>
      <c r="QWX337" s="5165"/>
      <c r="QWY337" s="5165"/>
      <c r="QWZ337" s="5165"/>
      <c r="QXA337" s="5165"/>
      <c r="QXB337" s="5214"/>
      <c r="QXC337" s="2483"/>
      <c r="QXD337" s="1943"/>
      <c r="QXE337" s="1944"/>
      <c r="QXF337" s="4766"/>
      <c r="QXG337" s="5165"/>
      <c r="QXH337" s="5165"/>
      <c r="QXI337" s="5165"/>
      <c r="QXJ337" s="5165"/>
      <c r="QXK337" s="5165"/>
      <c r="QXL337" s="5165"/>
      <c r="QXM337" s="5214"/>
      <c r="QXN337" s="2483"/>
      <c r="QXO337" s="1943"/>
      <c r="QXP337" s="1944"/>
      <c r="QXQ337" s="4766"/>
      <c r="QXR337" s="5165"/>
      <c r="QXS337" s="5165"/>
      <c r="QXT337" s="5165"/>
      <c r="QXU337" s="5165"/>
      <c r="QXV337" s="5165"/>
      <c r="QXW337" s="5165"/>
      <c r="QXX337" s="5214"/>
      <c r="QXY337" s="2483"/>
      <c r="QXZ337" s="1943"/>
      <c r="QYA337" s="1944"/>
      <c r="QYB337" s="4766"/>
      <c r="QYC337" s="5165"/>
      <c r="QYD337" s="5165"/>
      <c r="QYE337" s="5165"/>
      <c r="QYF337" s="5165"/>
      <c r="QYG337" s="5165"/>
      <c r="QYH337" s="5165"/>
      <c r="QYI337" s="5214"/>
      <c r="QYJ337" s="2483"/>
      <c r="QYK337" s="1943"/>
      <c r="QYL337" s="1944"/>
      <c r="QYM337" s="4766"/>
      <c r="QYN337" s="5165"/>
      <c r="QYO337" s="5165"/>
      <c r="QYP337" s="5165"/>
      <c r="QYQ337" s="5165"/>
      <c r="QYR337" s="5165"/>
      <c r="QYS337" s="5165"/>
      <c r="QYT337" s="5214"/>
      <c r="QYU337" s="2483"/>
      <c r="QYV337" s="1943"/>
      <c r="QYW337" s="1944"/>
      <c r="QYX337" s="4766"/>
      <c r="QYY337" s="5165"/>
      <c r="QYZ337" s="5165"/>
      <c r="QZA337" s="5165"/>
      <c r="QZB337" s="5165"/>
      <c r="QZC337" s="5165"/>
      <c r="QZD337" s="5165"/>
      <c r="QZE337" s="5214"/>
      <c r="QZF337" s="2483"/>
      <c r="QZG337" s="1943"/>
      <c r="QZH337" s="1944"/>
      <c r="QZI337" s="4766"/>
      <c r="QZJ337" s="5165"/>
      <c r="QZK337" s="5165"/>
      <c r="QZL337" s="5165"/>
      <c r="QZM337" s="5165"/>
      <c r="QZN337" s="5165"/>
      <c r="QZO337" s="5165"/>
      <c r="QZP337" s="5214"/>
      <c r="QZQ337" s="2483"/>
      <c r="QZR337" s="1943"/>
      <c r="QZS337" s="1944"/>
      <c r="QZT337" s="4766"/>
      <c r="QZU337" s="5165"/>
      <c r="QZV337" s="5165"/>
      <c r="QZW337" s="5165"/>
      <c r="QZX337" s="5165"/>
      <c r="QZY337" s="5165"/>
      <c r="QZZ337" s="5165"/>
      <c r="RAA337" s="5214"/>
      <c r="RAB337" s="2483"/>
      <c r="RAC337" s="1943"/>
      <c r="RAD337" s="1944"/>
      <c r="RAE337" s="4766"/>
      <c r="RAF337" s="5165"/>
      <c r="RAG337" s="5165"/>
      <c r="RAH337" s="5165"/>
      <c r="RAI337" s="5165"/>
      <c r="RAJ337" s="5165"/>
      <c r="RAK337" s="5165"/>
      <c r="RAL337" s="5214"/>
      <c r="RAM337" s="2483"/>
      <c r="RAN337" s="1943"/>
      <c r="RAO337" s="1944"/>
      <c r="RAP337" s="4766"/>
      <c r="RAQ337" s="5165"/>
      <c r="RAR337" s="5165"/>
      <c r="RAS337" s="5165"/>
      <c r="RAT337" s="5165"/>
      <c r="RAU337" s="5165"/>
      <c r="RAV337" s="5165"/>
      <c r="RAW337" s="5214"/>
      <c r="RAX337" s="2483"/>
      <c r="RAY337" s="1943"/>
      <c r="RAZ337" s="1944"/>
      <c r="RBA337" s="4766"/>
      <c r="RBB337" s="5165"/>
      <c r="RBC337" s="5165"/>
      <c r="RBD337" s="5165"/>
      <c r="RBE337" s="5165"/>
      <c r="RBF337" s="5165"/>
      <c r="RBG337" s="5165"/>
      <c r="RBH337" s="5214"/>
      <c r="RBI337" s="2483"/>
      <c r="RBJ337" s="1943"/>
      <c r="RBK337" s="1944"/>
      <c r="RBL337" s="4766"/>
      <c r="RBM337" s="5165"/>
      <c r="RBN337" s="5165"/>
      <c r="RBO337" s="5165"/>
      <c r="RBP337" s="5165"/>
      <c r="RBQ337" s="5165"/>
      <c r="RBR337" s="5165"/>
      <c r="RBS337" s="5214"/>
      <c r="RBT337" s="2483"/>
      <c r="RBU337" s="1943"/>
      <c r="RBV337" s="1944"/>
      <c r="RBW337" s="4766"/>
      <c r="RBX337" s="5165"/>
      <c r="RBY337" s="5165"/>
      <c r="RBZ337" s="5165"/>
      <c r="RCA337" s="5165"/>
      <c r="RCB337" s="5165"/>
      <c r="RCC337" s="5165"/>
      <c r="RCD337" s="5214"/>
      <c r="RCE337" s="2483"/>
      <c r="RCF337" s="1943"/>
      <c r="RCG337" s="1944"/>
      <c r="RCH337" s="4766"/>
      <c r="RCI337" s="5165"/>
      <c r="RCJ337" s="5165"/>
      <c r="RCK337" s="5165"/>
      <c r="RCL337" s="5165"/>
      <c r="RCM337" s="5165"/>
      <c r="RCN337" s="5165"/>
      <c r="RCO337" s="5214"/>
      <c r="RCP337" s="2483"/>
      <c r="RCQ337" s="1943"/>
      <c r="RCR337" s="1944"/>
      <c r="RCS337" s="4766"/>
      <c r="RCT337" s="5165"/>
      <c r="RCU337" s="5165"/>
      <c r="RCV337" s="5165"/>
      <c r="RCW337" s="5165"/>
      <c r="RCX337" s="5165"/>
      <c r="RCY337" s="5165"/>
      <c r="RCZ337" s="5214"/>
      <c r="RDA337" s="2483"/>
      <c r="RDB337" s="1943"/>
      <c r="RDC337" s="1944"/>
      <c r="RDD337" s="4766"/>
      <c r="RDE337" s="5165"/>
      <c r="RDF337" s="5165"/>
      <c r="RDG337" s="5165"/>
      <c r="RDH337" s="5165"/>
      <c r="RDI337" s="5165"/>
      <c r="RDJ337" s="5165"/>
      <c r="RDK337" s="5214"/>
      <c r="RDL337" s="2483"/>
      <c r="RDM337" s="1943"/>
      <c r="RDN337" s="1944"/>
      <c r="RDO337" s="4766"/>
      <c r="RDP337" s="5165"/>
      <c r="RDQ337" s="5165"/>
      <c r="RDR337" s="5165"/>
      <c r="RDS337" s="5165"/>
      <c r="RDT337" s="5165"/>
      <c r="RDU337" s="5165"/>
      <c r="RDV337" s="5214"/>
      <c r="RDW337" s="2483"/>
      <c r="RDX337" s="1943"/>
      <c r="RDY337" s="1944"/>
      <c r="RDZ337" s="4766"/>
      <c r="REA337" s="5165"/>
      <c r="REB337" s="5165"/>
      <c r="REC337" s="5165"/>
      <c r="RED337" s="5165"/>
      <c r="REE337" s="5165"/>
      <c r="REF337" s="5165"/>
      <c r="REG337" s="5214"/>
      <c r="REH337" s="2483"/>
      <c r="REI337" s="1943"/>
      <c r="REJ337" s="1944"/>
      <c r="REK337" s="4766"/>
      <c r="REL337" s="5165"/>
      <c r="REM337" s="5165"/>
      <c r="REN337" s="5165"/>
      <c r="REO337" s="5165"/>
      <c r="REP337" s="5165"/>
      <c r="REQ337" s="5165"/>
      <c r="RER337" s="5214"/>
      <c r="RES337" s="2483"/>
      <c r="RET337" s="1943"/>
      <c r="REU337" s="1944"/>
      <c r="REV337" s="4766"/>
      <c r="REW337" s="5165"/>
      <c r="REX337" s="5165"/>
      <c r="REY337" s="5165"/>
      <c r="REZ337" s="5165"/>
      <c r="RFA337" s="5165"/>
      <c r="RFB337" s="5165"/>
      <c r="RFC337" s="5214"/>
      <c r="RFD337" s="2483"/>
      <c r="RFE337" s="1943"/>
      <c r="RFF337" s="1944"/>
      <c r="RFG337" s="4766"/>
      <c r="RFH337" s="5165"/>
      <c r="RFI337" s="5165"/>
      <c r="RFJ337" s="5165"/>
      <c r="RFK337" s="5165"/>
      <c r="RFL337" s="5165"/>
      <c r="RFM337" s="5165"/>
      <c r="RFN337" s="5214"/>
      <c r="RFO337" s="2483"/>
      <c r="RFP337" s="1943"/>
      <c r="RFQ337" s="1944"/>
      <c r="RFR337" s="4766"/>
      <c r="RFS337" s="5165"/>
      <c r="RFT337" s="5165"/>
      <c r="RFU337" s="5165"/>
      <c r="RFV337" s="5165"/>
      <c r="RFW337" s="5165"/>
      <c r="RFX337" s="5165"/>
      <c r="RFY337" s="5214"/>
      <c r="RFZ337" s="2483"/>
      <c r="RGA337" s="1943"/>
      <c r="RGB337" s="1944"/>
      <c r="RGC337" s="4766"/>
      <c r="RGD337" s="5165"/>
      <c r="RGE337" s="5165"/>
      <c r="RGF337" s="5165"/>
      <c r="RGG337" s="5165"/>
      <c r="RGH337" s="5165"/>
      <c r="RGI337" s="5165"/>
      <c r="RGJ337" s="5214"/>
      <c r="RGK337" s="2483"/>
      <c r="RGL337" s="1943"/>
      <c r="RGM337" s="1944"/>
      <c r="RGN337" s="4766"/>
      <c r="RGO337" s="5165"/>
      <c r="RGP337" s="5165"/>
      <c r="RGQ337" s="5165"/>
      <c r="RGR337" s="5165"/>
      <c r="RGS337" s="5165"/>
      <c r="RGT337" s="5165"/>
      <c r="RGU337" s="5214"/>
      <c r="RGV337" s="2483"/>
      <c r="RGW337" s="1943"/>
      <c r="RGX337" s="1944"/>
      <c r="RGY337" s="4766"/>
      <c r="RGZ337" s="5165"/>
      <c r="RHA337" s="5165"/>
      <c r="RHB337" s="5165"/>
      <c r="RHC337" s="5165"/>
      <c r="RHD337" s="5165"/>
      <c r="RHE337" s="5165"/>
      <c r="RHF337" s="5214"/>
      <c r="RHG337" s="2483"/>
      <c r="RHH337" s="1943"/>
      <c r="RHI337" s="1944"/>
      <c r="RHJ337" s="4766"/>
      <c r="RHK337" s="5165"/>
      <c r="RHL337" s="5165"/>
      <c r="RHM337" s="5165"/>
      <c r="RHN337" s="5165"/>
      <c r="RHO337" s="5165"/>
      <c r="RHP337" s="5165"/>
      <c r="RHQ337" s="5214"/>
      <c r="RHR337" s="2483"/>
      <c r="RHS337" s="1943"/>
      <c r="RHT337" s="1944"/>
      <c r="RHU337" s="4766"/>
      <c r="RHV337" s="5165"/>
      <c r="RHW337" s="5165"/>
      <c r="RHX337" s="5165"/>
      <c r="RHY337" s="5165"/>
      <c r="RHZ337" s="5165"/>
      <c r="RIA337" s="5165"/>
      <c r="RIB337" s="5214"/>
      <c r="RIC337" s="2483"/>
      <c r="RID337" s="1943"/>
      <c r="RIE337" s="1944"/>
      <c r="RIF337" s="4766"/>
      <c r="RIG337" s="5165"/>
      <c r="RIH337" s="5165"/>
      <c r="RII337" s="5165"/>
      <c r="RIJ337" s="5165"/>
      <c r="RIK337" s="5165"/>
      <c r="RIL337" s="5165"/>
      <c r="RIM337" s="5214"/>
      <c r="RIN337" s="2483"/>
      <c r="RIO337" s="1943"/>
      <c r="RIP337" s="1944"/>
      <c r="RIQ337" s="4766"/>
      <c r="RIR337" s="5165"/>
      <c r="RIS337" s="5165"/>
      <c r="RIT337" s="5165"/>
      <c r="RIU337" s="5165"/>
      <c r="RIV337" s="5165"/>
      <c r="RIW337" s="5165"/>
      <c r="RIX337" s="5214"/>
      <c r="RIY337" s="2483"/>
      <c r="RIZ337" s="1943"/>
      <c r="RJA337" s="1944"/>
      <c r="RJB337" s="4766"/>
      <c r="RJC337" s="5165"/>
      <c r="RJD337" s="5165"/>
      <c r="RJE337" s="5165"/>
      <c r="RJF337" s="5165"/>
      <c r="RJG337" s="5165"/>
      <c r="RJH337" s="5165"/>
      <c r="RJI337" s="5214"/>
      <c r="RJJ337" s="2483"/>
      <c r="RJK337" s="1943"/>
      <c r="RJL337" s="1944"/>
      <c r="RJM337" s="4766"/>
      <c r="RJN337" s="5165"/>
      <c r="RJO337" s="5165"/>
      <c r="RJP337" s="5165"/>
      <c r="RJQ337" s="5165"/>
      <c r="RJR337" s="5165"/>
      <c r="RJS337" s="5165"/>
      <c r="RJT337" s="5214"/>
      <c r="RJU337" s="2483"/>
      <c r="RJV337" s="1943"/>
      <c r="RJW337" s="1944"/>
      <c r="RJX337" s="4766"/>
      <c r="RJY337" s="5165"/>
      <c r="RJZ337" s="5165"/>
      <c r="RKA337" s="5165"/>
      <c r="RKB337" s="5165"/>
      <c r="RKC337" s="5165"/>
      <c r="RKD337" s="5165"/>
      <c r="RKE337" s="5214"/>
      <c r="RKF337" s="2483"/>
      <c r="RKG337" s="1943"/>
      <c r="RKH337" s="1944"/>
      <c r="RKI337" s="4766"/>
      <c r="RKJ337" s="5165"/>
      <c r="RKK337" s="5165"/>
      <c r="RKL337" s="5165"/>
      <c r="RKM337" s="5165"/>
      <c r="RKN337" s="5165"/>
      <c r="RKO337" s="5165"/>
      <c r="RKP337" s="5214"/>
      <c r="RKQ337" s="2483"/>
      <c r="RKR337" s="1943"/>
      <c r="RKS337" s="1944"/>
      <c r="RKT337" s="4766"/>
      <c r="RKU337" s="5165"/>
      <c r="RKV337" s="5165"/>
      <c r="RKW337" s="5165"/>
      <c r="RKX337" s="5165"/>
      <c r="RKY337" s="5165"/>
      <c r="RKZ337" s="5165"/>
      <c r="RLA337" s="5214"/>
      <c r="RLB337" s="2483"/>
      <c r="RLC337" s="1943"/>
      <c r="RLD337" s="1944"/>
      <c r="RLE337" s="4766"/>
      <c r="RLF337" s="5165"/>
      <c r="RLG337" s="5165"/>
      <c r="RLH337" s="5165"/>
      <c r="RLI337" s="5165"/>
      <c r="RLJ337" s="5165"/>
      <c r="RLK337" s="5165"/>
      <c r="RLL337" s="5214"/>
      <c r="RLM337" s="2483"/>
      <c r="RLN337" s="1943"/>
      <c r="RLO337" s="1944"/>
      <c r="RLP337" s="4766"/>
      <c r="RLQ337" s="5165"/>
      <c r="RLR337" s="5165"/>
      <c r="RLS337" s="5165"/>
      <c r="RLT337" s="5165"/>
      <c r="RLU337" s="5165"/>
      <c r="RLV337" s="5165"/>
      <c r="RLW337" s="5214"/>
      <c r="RLX337" s="2483"/>
      <c r="RLY337" s="1943"/>
      <c r="RLZ337" s="1944"/>
      <c r="RMA337" s="4766"/>
      <c r="RMB337" s="5165"/>
      <c r="RMC337" s="5165"/>
      <c r="RMD337" s="5165"/>
      <c r="RME337" s="5165"/>
      <c r="RMF337" s="5165"/>
      <c r="RMG337" s="5165"/>
      <c r="RMH337" s="5214"/>
      <c r="RMI337" s="2483"/>
      <c r="RMJ337" s="1943"/>
      <c r="RMK337" s="1944"/>
      <c r="RML337" s="4766"/>
      <c r="RMM337" s="5165"/>
      <c r="RMN337" s="5165"/>
      <c r="RMO337" s="5165"/>
      <c r="RMP337" s="5165"/>
      <c r="RMQ337" s="5165"/>
      <c r="RMR337" s="5165"/>
      <c r="RMS337" s="5214"/>
      <c r="RMT337" s="2483"/>
      <c r="RMU337" s="1943"/>
      <c r="RMV337" s="1944"/>
      <c r="RMW337" s="4766"/>
      <c r="RMX337" s="5165"/>
      <c r="RMY337" s="5165"/>
      <c r="RMZ337" s="5165"/>
      <c r="RNA337" s="5165"/>
      <c r="RNB337" s="5165"/>
      <c r="RNC337" s="5165"/>
      <c r="RND337" s="5214"/>
      <c r="RNE337" s="2483"/>
      <c r="RNF337" s="1943"/>
      <c r="RNG337" s="1944"/>
      <c r="RNH337" s="4766"/>
      <c r="RNI337" s="5165"/>
      <c r="RNJ337" s="5165"/>
      <c r="RNK337" s="5165"/>
      <c r="RNL337" s="5165"/>
      <c r="RNM337" s="5165"/>
      <c r="RNN337" s="5165"/>
      <c r="RNO337" s="5214"/>
      <c r="RNP337" s="2483"/>
      <c r="RNQ337" s="1943"/>
      <c r="RNR337" s="1944"/>
      <c r="RNS337" s="4766"/>
      <c r="RNT337" s="5165"/>
      <c r="RNU337" s="5165"/>
      <c r="RNV337" s="5165"/>
      <c r="RNW337" s="5165"/>
      <c r="RNX337" s="5165"/>
      <c r="RNY337" s="5165"/>
      <c r="RNZ337" s="5214"/>
      <c r="ROA337" s="2483"/>
      <c r="ROB337" s="1943"/>
      <c r="ROC337" s="1944"/>
      <c r="ROD337" s="4766"/>
      <c r="ROE337" s="5165"/>
      <c r="ROF337" s="5165"/>
      <c r="ROG337" s="5165"/>
      <c r="ROH337" s="5165"/>
      <c r="ROI337" s="5165"/>
      <c r="ROJ337" s="5165"/>
      <c r="ROK337" s="5214"/>
      <c r="ROL337" s="2483"/>
      <c r="ROM337" s="1943"/>
      <c r="RON337" s="1944"/>
      <c r="ROO337" s="4766"/>
      <c r="ROP337" s="5165"/>
      <c r="ROQ337" s="5165"/>
      <c r="ROR337" s="5165"/>
      <c r="ROS337" s="5165"/>
      <c r="ROT337" s="5165"/>
      <c r="ROU337" s="5165"/>
      <c r="ROV337" s="5214"/>
      <c r="ROW337" s="2483"/>
      <c r="ROX337" s="1943"/>
      <c r="ROY337" s="1944"/>
      <c r="ROZ337" s="4766"/>
      <c r="RPA337" s="5165"/>
      <c r="RPB337" s="5165"/>
      <c r="RPC337" s="5165"/>
      <c r="RPD337" s="5165"/>
      <c r="RPE337" s="5165"/>
      <c r="RPF337" s="5165"/>
      <c r="RPG337" s="5214"/>
      <c r="RPH337" s="2483"/>
      <c r="RPI337" s="1943"/>
      <c r="RPJ337" s="1944"/>
      <c r="RPK337" s="4766"/>
      <c r="RPL337" s="5165"/>
      <c r="RPM337" s="5165"/>
      <c r="RPN337" s="5165"/>
      <c r="RPO337" s="5165"/>
      <c r="RPP337" s="5165"/>
      <c r="RPQ337" s="5165"/>
      <c r="RPR337" s="5214"/>
      <c r="RPS337" s="2483"/>
      <c r="RPT337" s="1943"/>
      <c r="RPU337" s="1944"/>
      <c r="RPV337" s="4766"/>
      <c r="RPW337" s="5165"/>
      <c r="RPX337" s="5165"/>
      <c r="RPY337" s="5165"/>
      <c r="RPZ337" s="5165"/>
      <c r="RQA337" s="5165"/>
      <c r="RQB337" s="5165"/>
      <c r="RQC337" s="5214"/>
      <c r="RQD337" s="2483"/>
      <c r="RQE337" s="1943"/>
      <c r="RQF337" s="1944"/>
      <c r="RQG337" s="4766"/>
      <c r="RQH337" s="5165"/>
      <c r="RQI337" s="5165"/>
      <c r="RQJ337" s="5165"/>
      <c r="RQK337" s="5165"/>
      <c r="RQL337" s="5165"/>
      <c r="RQM337" s="5165"/>
      <c r="RQN337" s="5214"/>
      <c r="RQO337" s="2483"/>
      <c r="RQP337" s="1943"/>
      <c r="RQQ337" s="1944"/>
      <c r="RQR337" s="4766"/>
      <c r="RQS337" s="5165"/>
      <c r="RQT337" s="5165"/>
      <c r="RQU337" s="5165"/>
      <c r="RQV337" s="5165"/>
      <c r="RQW337" s="5165"/>
      <c r="RQX337" s="5165"/>
      <c r="RQY337" s="5214"/>
      <c r="RQZ337" s="2483"/>
      <c r="RRA337" s="1943"/>
      <c r="RRB337" s="1944"/>
      <c r="RRC337" s="4766"/>
      <c r="RRD337" s="5165"/>
      <c r="RRE337" s="5165"/>
      <c r="RRF337" s="5165"/>
      <c r="RRG337" s="5165"/>
      <c r="RRH337" s="5165"/>
      <c r="RRI337" s="5165"/>
      <c r="RRJ337" s="5214"/>
      <c r="RRK337" s="2483"/>
      <c r="RRL337" s="1943"/>
      <c r="RRM337" s="1944"/>
      <c r="RRN337" s="4766"/>
      <c r="RRO337" s="5165"/>
      <c r="RRP337" s="5165"/>
      <c r="RRQ337" s="5165"/>
      <c r="RRR337" s="5165"/>
      <c r="RRS337" s="5165"/>
      <c r="RRT337" s="5165"/>
      <c r="RRU337" s="5214"/>
      <c r="RRV337" s="2483"/>
      <c r="RRW337" s="1943"/>
      <c r="RRX337" s="1944"/>
      <c r="RRY337" s="4766"/>
      <c r="RRZ337" s="5165"/>
      <c r="RSA337" s="5165"/>
      <c r="RSB337" s="5165"/>
      <c r="RSC337" s="5165"/>
      <c r="RSD337" s="5165"/>
      <c r="RSE337" s="5165"/>
      <c r="RSF337" s="5214"/>
      <c r="RSG337" s="2483"/>
      <c r="RSH337" s="1943"/>
      <c r="RSI337" s="1944"/>
      <c r="RSJ337" s="4766"/>
      <c r="RSK337" s="5165"/>
      <c r="RSL337" s="5165"/>
      <c r="RSM337" s="5165"/>
      <c r="RSN337" s="5165"/>
      <c r="RSO337" s="5165"/>
      <c r="RSP337" s="5165"/>
      <c r="RSQ337" s="5214"/>
      <c r="RSR337" s="2483"/>
      <c r="RSS337" s="1943"/>
      <c r="RST337" s="1944"/>
      <c r="RSU337" s="4766"/>
      <c r="RSV337" s="5165"/>
      <c r="RSW337" s="5165"/>
      <c r="RSX337" s="5165"/>
      <c r="RSY337" s="5165"/>
      <c r="RSZ337" s="5165"/>
      <c r="RTA337" s="5165"/>
      <c r="RTB337" s="5214"/>
      <c r="RTC337" s="2483"/>
      <c r="RTD337" s="1943"/>
      <c r="RTE337" s="1944"/>
      <c r="RTF337" s="4766"/>
      <c r="RTG337" s="5165"/>
      <c r="RTH337" s="5165"/>
      <c r="RTI337" s="5165"/>
      <c r="RTJ337" s="5165"/>
      <c r="RTK337" s="5165"/>
      <c r="RTL337" s="5165"/>
      <c r="RTM337" s="5214"/>
      <c r="RTN337" s="2483"/>
      <c r="RTO337" s="1943"/>
      <c r="RTP337" s="1944"/>
      <c r="RTQ337" s="4766"/>
      <c r="RTR337" s="5165"/>
      <c r="RTS337" s="5165"/>
      <c r="RTT337" s="5165"/>
      <c r="RTU337" s="5165"/>
      <c r="RTV337" s="5165"/>
      <c r="RTW337" s="5165"/>
      <c r="RTX337" s="5214"/>
      <c r="RTY337" s="2483"/>
      <c r="RTZ337" s="1943"/>
      <c r="RUA337" s="1944"/>
      <c r="RUB337" s="4766"/>
      <c r="RUC337" s="5165"/>
      <c r="RUD337" s="5165"/>
      <c r="RUE337" s="5165"/>
      <c r="RUF337" s="5165"/>
      <c r="RUG337" s="5165"/>
      <c r="RUH337" s="5165"/>
      <c r="RUI337" s="5214"/>
      <c r="RUJ337" s="2483"/>
      <c r="RUK337" s="1943"/>
      <c r="RUL337" s="1944"/>
      <c r="RUM337" s="4766"/>
      <c r="RUN337" s="5165"/>
      <c r="RUO337" s="5165"/>
      <c r="RUP337" s="5165"/>
      <c r="RUQ337" s="5165"/>
      <c r="RUR337" s="5165"/>
      <c r="RUS337" s="5165"/>
      <c r="RUT337" s="5214"/>
      <c r="RUU337" s="2483"/>
      <c r="RUV337" s="1943"/>
      <c r="RUW337" s="1944"/>
      <c r="RUX337" s="4766"/>
      <c r="RUY337" s="5165"/>
      <c r="RUZ337" s="5165"/>
      <c r="RVA337" s="5165"/>
      <c r="RVB337" s="5165"/>
      <c r="RVC337" s="5165"/>
      <c r="RVD337" s="5165"/>
      <c r="RVE337" s="5214"/>
      <c r="RVF337" s="2483"/>
      <c r="RVG337" s="1943"/>
      <c r="RVH337" s="1944"/>
      <c r="RVI337" s="4766"/>
      <c r="RVJ337" s="5165"/>
      <c r="RVK337" s="5165"/>
      <c r="RVL337" s="5165"/>
      <c r="RVM337" s="5165"/>
      <c r="RVN337" s="5165"/>
      <c r="RVO337" s="5165"/>
      <c r="RVP337" s="5214"/>
      <c r="RVQ337" s="2483"/>
      <c r="RVR337" s="1943"/>
      <c r="RVS337" s="1944"/>
      <c r="RVT337" s="4766"/>
      <c r="RVU337" s="5165"/>
      <c r="RVV337" s="5165"/>
      <c r="RVW337" s="5165"/>
      <c r="RVX337" s="5165"/>
      <c r="RVY337" s="5165"/>
      <c r="RVZ337" s="5165"/>
      <c r="RWA337" s="5214"/>
      <c r="RWB337" s="2483"/>
      <c r="RWC337" s="1943"/>
      <c r="RWD337" s="1944"/>
      <c r="RWE337" s="4766"/>
      <c r="RWF337" s="5165"/>
      <c r="RWG337" s="5165"/>
      <c r="RWH337" s="5165"/>
      <c r="RWI337" s="5165"/>
      <c r="RWJ337" s="5165"/>
      <c r="RWK337" s="5165"/>
      <c r="RWL337" s="5214"/>
      <c r="RWM337" s="2483"/>
      <c r="RWN337" s="1943"/>
      <c r="RWO337" s="1944"/>
      <c r="RWP337" s="4766"/>
      <c r="RWQ337" s="5165"/>
      <c r="RWR337" s="5165"/>
      <c r="RWS337" s="5165"/>
      <c r="RWT337" s="5165"/>
      <c r="RWU337" s="5165"/>
      <c r="RWV337" s="5165"/>
      <c r="RWW337" s="5214"/>
      <c r="RWX337" s="2483"/>
      <c r="RWY337" s="1943"/>
      <c r="RWZ337" s="1944"/>
      <c r="RXA337" s="4766"/>
      <c r="RXB337" s="5165"/>
      <c r="RXC337" s="5165"/>
      <c r="RXD337" s="5165"/>
      <c r="RXE337" s="5165"/>
      <c r="RXF337" s="5165"/>
      <c r="RXG337" s="5165"/>
      <c r="RXH337" s="5214"/>
      <c r="RXI337" s="2483"/>
      <c r="RXJ337" s="1943"/>
      <c r="RXK337" s="1944"/>
      <c r="RXL337" s="4766"/>
      <c r="RXM337" s="5165"/>
      <c r="RXN337" s="5165"/>
      <c r="RXO337" s="5165"/>
      <c r="RXP337" s="5165"/>
      <c r="RXQ337" s="5165"/>
      <c r="RXR337" s="5165"/>
      <c r="RXS337" s="5214"/>
      <c r="RXT337" s="2483"/>
      <c r="RXU337" s="1943"/>
      <c r="RXV337" s="1944"/>
      <c r="RXW337" s="4766"/>
      <c r="RXX337" s="5165"/>
      <c r="RXY337" s="5165"/>
      <c r="RXZ337" s="5165"/>
      <c r="RYA337" s="5165"/>
      <c r="RYB337" s="5165"/>
      <c r="RYC337" s="5165"/>
      <c r="RYD337" s="5214"/>
      <c r="RYE337" s="2483"/>
      <c r="RYF337" s="1943"/>
      <c r="RYG337" s="1944"/>
      <c r="RYH337" s="4766"/>
      <c r="RYI337" s="5165"/>
      <c r="RYJ337" s="5165"/>
      <c r="RYK337" s="5165"/>
      <c r="RYL337" s="5165"/>
      <c r="RYM337" s="5165"/>
      <c r="RYN337" s="5165"/>
      <c r="RYO337" s="5214"/>
      <c r="RYP337" s="2483"/>
      <c r="RYQ337" s="1943"/>
      <c r="RYR337" s="1944"/>
      <c r="RYS337" s="4766"/>
      <c r="RYT337" s="5165"/>
      <c r="RYU337" s="5165"/>
      <c r="RYV337" s="5165"/>
      <c r="RYW337" s="5165"/>
      <c r="RYX337" s="5165"/>
      <c r="RYY337" s="5165"/>
      <c r="RYZ337" s="5214"/>
      <c r="RZA337" s="2483"/>
      <c r="RZB337" s="1943"/>
      <c r="RZC337" s="1944"/>
      <c r="RZD337" s="4766"/>
      <c r="RZE337" s="5165"/>
      <c r="RZF337" s="5165"/>
      <c r="RZG337" s="5165"/>
      <c r="RZH337" s="5165"/>
      <c r="RZI337" s="5165"/>
      <c r="RZJ337" s="5165"/>
      <c r="RZK337" s="5214"/>
      <c r="RZL337" s="2483"/>
      <c r="RZM337" s="1943"/>
      <c r="RZN337" s="1944"/>
      <c r="RZO337" s="4766"/>
      <c r="RZP337" s="5165"/>
      <c r="RZQ337" s="5165"/>
      <c r="RZR337" s="5165"/>
      <c r="RZS337" s="5165"/>
      <c r="RZT337" s="5165"/>
      <c r="RZU337" s="5165"/>
      <c r="RZV337" s="5214"/>
      <c r="RZW337" s="2483"/>
      <c r="RZX337" s="1943"/>
      <c r="RZY337" s="1944"/>
      <c r="RZZ337" s="4766"/>
      <c r="SAA337" s="5165"/>
      <c r="SAB337" s="5165"/>
      <c r="SAC337" s="5165"/>
      <c r="SAD337" s="5165"/>
      <c r="SAE337" s="5165"/>
      <c r="SAF337" s="5165"/>
      <c r="SAG337" s="5214"/>
      <c r="SAH337" s="2483"/>
      <c r="SAI337" s="1943"/>
      <c r="SAJ337" s="1944"/>
      <c r="SAK337" s="4766"/>
      <c r="SAL337" s="5165"/>
      <c r="SAM337" s="5165"/>
      <c r="SAN337" s="5165"/>
      <c r="SAO337" s="5165"/>
      <c r="SAP337" s="5165"/>
      <c r="SAQ337" s="5165"/>
      <c r="SAR337" s="5214"/>
      <c r="SAS337" s="2483"/>
      <c r="SAT337" s="1943"/>
      <c r="SAU337" s="1944"/>
      <c r="SAV337" s="4766"/>
      <c r="SAW337" s="5165"/>
      <c r="SAX337" s="5165"/>
      <c r="SAY337" s="5165"/>
      <c r="SAZ337" s="5165"/>
      <c r="SBA337" s="5165"/>
      <c r="SBB337" s="5165"/>
      <c r="SBC337" s="5214"/>
      <c r="SBD337" s="2483"/>
      <c r="SBE337" s="1943"/>
      <c r="SBF337" s="1944"/>
      <c r="SBG337" s="4766"/>
      <c r="SBH337" s="5165"/>
      <c r="SBI337" s="5165"/>
      <c r="SBJ337" s="5165"/>
      <c r="SBK337" s="5165"/>
      <c r="SBL337" s="5165"/>
      <c r="SBM337" s="5165"/>
      <c r="SBN337" s="5214"/>
      <c r="SBO337" s="2483"/>
      <c r="SBP337" s="1943"/>
      <c r="SBQ337" s="1944"/>
      <c r="SBR337" s="4766"/>
      <c r="SBS337" s="5165"/>
      <c r="SBT337" s="5165"/>
      <c r="SBU337" s="5165"/>
      <c r="SBV337" s="5165"/>
      <c r="SBW337" s="5165"/>
      <c r="SBX337" s="5165"/>
      <c r="SBY337" s="5214"/>
      <c r="SBZ337" s="2483"/>
      <c r="SCA337" s="1943"/>
      <c r="SCB337" s="1944"/>
      <c r="SCC337" s="4766"/>
      <c r="SCD337" s="5165"/>
      <c r="SCE337" s="5165"/>
      <c r="SCF337" s="5165"/>
      <c r="SCG337" s="5165"/>
      <c r="SCH337" s="5165"/>
      <c r="SCI337" s="5165"/>
      <c r="SCJ337" s="5214"/>
      <c r="SCK337" s="2483"/>
      <c r="SCL337" s="1943"/>
      <c r="SCM337" s="1944"/>
      <c r="SCN337" s="4766"/>
      <c r="SCO337" s="5165"/>
      <c r="SCP337" s="5165"/>
      <c r="SCQ337" s="5165"/>
      <c r="SCR337" s="5165"/>
      <c r="SCS337" s="5165"/>
      <c r="SCT337" s="5165"/>
      <c r="SCU337" s="5214"/>
      <c r="SCV337" s="2483"/>
      <c r="SCW337" s="1943"/>
      <c r="SCX337" s="1944"/>
      <c r="SCY337" s="4766"/>
      <c r="SCZ337" s="5165"/>
      <c r="SDA337" s="5165"/>
      <c r="SDB337" s="5165"/>
      <c r="SDC337" s="5165"/>
      <c r="SDD337" s="5165"/>
      <c r="SDE337" s="5165"/>
      <c r="SDF337" s="5214"/>
      <c r="SDG337" s="2483"/>
      <c r="SDH337" s="1943"/>
      <c r="SDI337" s="1944"/>
      <c r="SDJ337" s="4766"/>
      <c r="SDK337" s="5165"/>
      <c r="SDL337" s="5165"/>
      <c r="SDM337" s="5165"/>
      <c r="SDN337" s="5165"/>
      <c r="SDO337" s="5165"/>
      <c r="SDP337" s="5165"/>
      <c r="SDQ337" s="5214"/>
      <c r="SDR337" s="2483"/>
      <c r="SDS337" s="1943"/>
      <c r="SDT337" s="1944"/>
      <c r="SDU337" s="4766"/>
      <c r="SDV337" s="5165"/>
      <c r="SDW337" s="5165"/>
      <c r="SDX337" s="5165"/>
      <c r="SDY337" s="5165"/>
      <c r="SDZ337" s="5165"/>
      <c r="SEA337" s="5165"/>
      <c r="SEB337" s="5214"/>
      <c r="SEC337" s="2483"/>
      <c r="SED337" s="1943"/>
      <c r="SEE337" s="1944"/>
      <c r="SEF337" s="4766"/>
      <c r="SEG337" s="5165"/>
      <c r="SEH337" s="5165"/>
      <c r="SEI337" s="5165"/>
      <c r="SEJ337" s="5165"/>
      <c r="SEK337" s="5165"/>
      <c r="SEL337" s="5165"/>
      <c r="SEM337" s="5214"/>
      <c r="SEN337" s="2483"/>
      <c r="SEO337" s="1943"/>
      <c r="SEP337" s="1944"/>
      <c r="SEQ337" s="4766"/>
      <c r="SER337" s="5165"/>
      <c r="SES337" s="5165"/>
      <c r="SET337" s="5165"/>
      <c r="SEU337" s="5165"/>
      <c r="SEV337" s="5165"/>
      <c r="SEW337" s="5165"/>
      <c r="SEX337" s="5214"/>
      <c r="SEY337" s="2483"/>
      <c r="SEZ337" s="1943"/>
      <c r="SFA337" s="1944"/>
      <c r="SFB337" s="4766"/>
      <c r="SFC337" s="5165"/>
      <c r="SFD337" s="5165"/>
      <c r="SFE337" s="5165"/>
      <c r="SFF337" s="5165"/>
      <c r="SFG337" s="5165"/>
      <c r="SFH337" s="5165"/>
      <c r="SFI337" s="5214"/>
      <c r="SFJ337" s="2483"/>
      <c r="SFK337" s="1943"/>
      <c r="SFL337" s="1944"/>
      <c r="SFM337" s="4766"/>
      <c r="SFN337" s="5165"/>
      <c r="SFO337" s="5165"/>
      <c r="SFP337" s="5165"/>
      <c r="SFQ337" s="5165"/>
      <c r="SFR337" s="5165"/>
      <c r="SFS337" s="5165"/>
      <c r="SFT337" s="5214"/>
      <c r="SFU337" s="2483"/>
      <c r="SFV337" s="1943"/>
      <c r="SFW337" s="1944"/>
      <c r="SFX337" s="4766"/>
      <c r="SFY337" s="5165"/>
      <c r="SFZ337" s="5165"/>
      <c r="SGA337" s="5165"/>
      <c r="SGB337" s="5165"/>
      <c r="SGC337" s="5165"/>
      <c r="SGD337" s="5165"/>
      <c r="SGE337" s="5214"/>
      <c r="SGF337" s="2483"/>
      <c r="SGG337" s="1943"/>
      <c r="SGH337" s="1944"/>
      <c r="SGI337" s="4766"/>
      <c r="SGJ337" s="5165"/>
      <c r="SGK337" s="5165"/>
      <c r="SGL337" s="5165"/>
      <c r="SGM337" s="5165"/>
      <c r="SGN337" s="5165"/>
      <c r="SGO337" s="5165"/>
      <c r="SGP337" s="5214"/>
      <c r="SGQ337" s="2483"/>
      <c r="SGR337" s="1943"/>
      <c r="SGS337" s="1944"/>
      <c r="SGT337" s="4766"/>
      <c r="SGU337" s="5165"/>
      <c r="SGV337" s="5165"/>
      <c r="SGW337" s="5165"/>
      <c r="SGX337" s="5165"/>
      <c r="SGY337" s="5165"/>
      <c r="SGZ337" s="5165"/>
      <c r="SHA337" s="5214"/>
      <c r="SHB337" s="2483"/>
      <c r="SHC337" s="1943"/>
      <c r="SHD337" s="1944"/>
      <c r="SHE337" s="4766"/>
      <c r="SHF337" s="5165"/>
      <c r="SHG337" s="5165"/>
      <c r="SHH337" s="5165"/>
      <c r="SHI337" s="5165"/>
      <c r="SHJ337" s="5165"/>
      <c r="SHK337" s="5165"/>
      <c r="SHL337" s="5214"/>
      <c r="SHM337" s="2483"/>
      <c r="SHN337" s="1943"/>
      <c r="SHO337" s="1944"/>
      <c r="SHP337" s="4766"/>
      <c r="SHQ337" s="5165"/>
      <c r="SHR337" s="5165"/>
      <c r="SHS337" s="5165"/>
      <c r="SHT337" s="5165"/>
      <c r="SHU337" s="5165"/>
      <c r="SHV337" s="5165"/>
      <c r="SHW337" s="5214"/>
      <c r="SHX337" s="2483"/>
      <c r="SHY337" s="1943"/>
      <c r="SHZ337" s="1944"/>
      <c r="SIA337" s="4766"/>
      <c r="SIB337" s="5165"/>
      <c r="SIC337" s="5165"/>
      <c r="SID337" s="5165"/>
      <c r="SIE337" s="5165"/>
      <c r="SIF337" s="5165"/>
      <c r="SIG337" s="5165"/>
      <c r="SIH337" s="5214"/>
      <c r="SII337" s="2483"/>
      <c r="SIJ337" s="1943"/>
      <c r="SIK337" s="1944"/>
      <c r="SIL337" s="4766"/>
      <c r="SIM337" s="5165"/>
      <c r="SIN337" s="5165"/>
      <c r="SIO337" s="5165"/>
      <c r="SIP337" s="5165"/>
      <c r="SIQ337" s="5165"/>
      <c r="SIR337" s="5165"/>
      <c r="SIS337" s="5214"/>
      <c r="SIT337" s="2483"/>
      <c r="SIU337" s="1943"/>
      <c r="SIV337" s="1944"/>
      <c r="SIW337" s="4766"/>
      <c r="SIX337" s="5165"/>
      <c r="SIY337" s="5165"/>
      <c r="SIZ337" s="5165"/>
      <c r="SJA337" s="5165"/>
      <c r="SJB337" s="5165"/>
      <c r="SJC337" s="5165"/>
      <c r="SJD337" s="5214"/>
      <c r="SJE337" s="2483"/>
      <c r="SJF337" s="1943"/>
      <c r="SJG337" s="1944"/>
      <c r="SJH337" s="4766"/>
      <c r="SJI337" s="5165"/>
      <c r="SJJ337" s="5165"/>
      <c r="SJK337" s="5165"/>
      <c r="SJL337" s="5165"/>
      <c r="SJM337" s="5165"/>
      <c r="SJN337" s="5165"/>
      <c r="SJO337" s="5214"/>
      <c r="SJP337" s="2483"/>
      <c r="SJQ337" s="1943"/>
      <c r="SJR337" s="1944"/>
      <c r="SJS337" s="4766"/>
      <c r="SJT337" s="5165"/>
      <c r="SJU337" s="5165"/>
      <c r="SJV337" s="5165"/>
      <c r="SJW337" s="5165"/>
      <c r="SJX337" s="5165"/>
      <c r="SJY337" s="5165"/>
      <c r="SJZ337" s="5214"/>
      <c r="SKA337" s="2483"/>
      <c r="SKB337" s="1943"/>
      <c r="SKC337" s="1944"/>
      <c r="SKD337" s="4766"/>
      <c r="SKE337" s="5165"/>
      <c r="SKF337" s="5165"/>
      <c r="SKG337" s="5165"/>
      <c r="SKH337" s="5165"/>
      <c r="SKI337" s="5165"/>
      <c r="SKJ337" s="5165"/>
      <c r="SKK337" s="5214"/>
      <c r="SKL337" s="2483"/>
      <c r="SKM337" s="1943"/>
      <c r="SKN337" s="1944"/>
      <c r="SKO337" s="4766"/>
      <c r="SKP337" s="5165"/>
      <c r="SKQ337" s="5165"/>
      <c r="SKR337" s="5165"/>
      <c r="SKS337" s="5165"/>
      <c r="SKT337" s="5165"/>
      <c r="SKU337" s="5165"/>
      <c r="SKV337" s="5214"/>
      <c r="SKW337" s="2483"/>
      <c r="SKX337" s="1943"/>
      <c r="SKY337" s="1944"/>
      <c r="SKZ337" s="4766"/>
      <c r="SLA337" s="5165"/>
      <c r="SLB337" s="5165"/>
      <c r="SLC337" s="5165"/>
      <c r="SLD337" s="5165"/>
      <c r="SLE337" s="5165"/>
      <c r="SLF337" s="5165"/>
      <c r="SLG337" s="5214"/>
      <c r="SLH337" s="2483"/>
      <c r="SLI337" s="1943"/>
      <c r="SLJ337" s="1944"/>
      <c r="SLK337" s="4766"/>
      <c r="SLL337" s="5165"/>
      <c r="SLM337" s="5165"/>
      <c r="SLN337" s="5165"/>
      <c r="SLO337" s="5165"/>
      <c r="SLP337" s="5165"/>
      <c r="SLQ337" s="5165"/>
      <c r="SLR337" s="5214"/>
      <c r="SLS337" s="2483"/>
      <c r="SLT337" s="1943"/>
      <c r="SLU337" s="1944"/>
      <c r="SLV337" s="4766"/>
      <c r="SLW337" s="5165"/>
      <c r="SLX337" s="5165"/>
      <c r="SLY337" s="5165"/>
      <c r="SLZ337" s="5165"/>
      <c r="SMA337" s="5165"/>
      <c r="SMB337" s="5165"/>
      <c r="SMC337" s="5214"/>
      <c r="SMD337" s="2483"/>
      <c r="SME337" s="1943"/>
      <c r="SMF337" s="1944"/>
      <c r="SMG337" s="4766"/>
      <c r="SMH337" s="5165"/>
      <c r="SMI337" s="5165"/>
      <c r="SMJ337" s="5165"/>
      <c r="SMK337" s="5165"/>
      <c r="SML337" s="5165"/>
      <c r="SMM337" s="5165"/>
      <c r="SMN337" s="5214"/>
      <c r="SMO337" s="2483"/>
      <c r="SMP337" s="1943"/>
      <c r="SMQ337" s="1944"/>
      <c r="SMR337" s="4766"/>
      <c r="SMS337" s="5165"/>
      <c r="SMT337" s="5165"/>
      <c r="SMU337" s="5165"/>
      <c r="SMV337" s="5165"/>
      <c r="SMW337" s="5165"/>
      <c r="SMX337" s="5165"/>
      <c r="SMY337" s="5214"/>
      <c r="SMZ337" s="2483"/>
      <c r="SNA337" s="1943"/>
      <c r="SNB337" s="1944"/>
      <c r="SNC337" s="4766"/>
      <c r="SND337" s="5165"/>
      <c r="SNE337" s="5165"/>
      <c r="SNF337" s="5165"/>
      <c r="SNG337" s="5165"/>
      <c r="SNH337" s="5165"/>
      <c r="SNI337" s="5165"/>
      <c r="SNJ337" s="5214"/>
      <c r="SNK337" s="2483"/>
      <c r="SNL337" s="1943"/>
      <c r="SNM337" s="1944"/>
      <c r="SNN337" s="4766"/>
      <c r="SNO337" s="5165"/>
      <c r="SNP337" s="5165"/>
      <c r="SNQ337" s="5165"/>
      <c r="SNR337" s="5165"/>
      <c r="SNS337" s="5165"/>
      <c r="SNT337" s="5165"/>
      <c r="SNU337" s="5214"/>
      <c r="SNV337" s="2483"/>
      <c r="SNW337" s="1943"/>
      <c r="SNX337" s="1944"/>
      <c r="SNY337" s="4766"/>
      <c r="SNZ337" s="5165"/>
      <c r="SOA337" s="5165"/>
      <c r="SOB337" s="5165"/>
      <c r="SOC337" s="5165"/>
      <c r="SOD337" s="5165"/>
      <c r="SOE337" s="5165"/>
      <c r="SOF337" s="5214"/>
      <c r="SOG337" s="2483"/>
      <c r="SOH337" s="1943"/>
      <c r="SOI337" s="1944"/>
      <c r="SOJ337" s="4766"/>
      <c r="SOK337" s="5165"/>
      <c r="SOL337" s="5165"/>
      <c r="SOM337" s="5165"/>
      <c r="SON337" s="5165"/>
      <c r="SOO337" s="5165"/>
      <c r="SOP337" s="5165"/>
      <c r="SOQ337" s="5214"/>
      <c r="SOR337" s="2483"/>
      <c r="SOS337" s="1943"/>
      <c r="SOT337" s="1944"/>
      <c r="SOU337" s="4766"/>
      <c r="SOV337" s="5165"/>
      <c r="SOW337" s="5165"/>
      <c r="SOX337" s="5165"/>
      <c r="SOY337" s="5165"/>
      <c r="SOZ337" s="5165"/>
      <c r="SPA337" s="5165"/>
      <c r="SPB337" s="5214"/>
      <c r="SPC337" s="2483"/>
      <c r="SPD337" s="1943"/>
      <c r="SPE337" s="1944"/>
      <c r="SPF337" s="4766"/>
      <c r="SPG337" s="5165"/>
      <c r="SPH337" s="5165"/>
      <c r="SPI337" s="5165"/>
      <c r="SPJ337" s="5165"/>
      <c r="SPK337" s="5165"/>
      <c r="SPL337" s="5165"/>
      <c r="SPM337" s="5214"/>
      <c r="SPN337" s="2483"/>
      <c r="SPO337" s="1943"/>
      <c r="SPP337" s="1944"/>
      <c r="SPQ337" s="4766"/>
      <c r="SPR337" s="5165"/>
      <c r="SPS337" s="5165"/>
      <c r="SPT337" s="5165"/>
      <c r="SPU337" s="5165"/>
      <c r="SPV337" s="5165"/>
      <c r="SPW337" s="5165"/>
      <c r="SPX337" s="5214"/>
      <c r="SPY337" s="2483"/>
      <c r="SPZ337" s="1943"/>
      <c r="SQA337" s="1944"/>
      <c r="SQB337" s="4766"/>
      <c r="SQC337" s="5165"/>
      <c r="SQD337" s="5165"/>
      <c r="SQE337" s="5165"/>
      <c r="SQF337" s="5165"/>
      <c r="SQG337" s="5165"/>
      <c r="SQH337" s="5165"/>
      <c r="SQI337" s="5214"/>
      <c r="SQJ337" s="2483"/>
      <c r="SQK337" s="1943"/>
      <c r="SQL337" s="1944"/>
      <c r="SQM337" s="4766"/>
      <c r="SQN337" s="5165"/>
      <c r="SQO337" s="5165"/>
      <c r="SQP337" s="5165"/>
      <c r="SQQ337" s="5165"/>
      <c r="SQR337" s="5165"/>
      <c r="SQS337" s="5165"/>
      <c r="SQT337" s="5214"/>
      <c r="SQU337" s="2483"/>
      <c r="SQV337" s="1943"/>
      <c r="SQW337" s="1944"/>
      <c r="SQX337" s="4766"/>
      <c r="SQY337" s="5165"/>
      <c r="SQZ337" s="5165"/>
      <c r="SRA337" s="5165"/>
      <c r="SRB337" s="5165"/>
      <c r="SRC337" s="5165"/>
      <c r="SRD337" s="5165"/>
      <c r="SRE337" s="5214"/>
      <c r="SRF337" s="2483"/>
      <c r="SRG337" s="1943"/>
      <c r="SRH337" s="1944"/>
      <c r="SRI337" s="4766"/>
      <c r="SRJ337" s="5165"/>
      <c r="SRK337" s="5165"/>
      <c r="SRL337" s="5165"/>
      <c r="SRM337" s="5165"/>
      <c r="SRN337" s="5165"/>
      <c r="SRO337" s="5165"/>
      <c r="SRP337" s="5214"/>
      <c r="SRQ337" s="2483"/>
      <c r="SRR337" s="1943"/>
      <c r="SRS337" s="1944"/>
      <c r="SRT337" s="4766"/>
      <c r="SRU337" s="5165"/>
      <c r="SRV337" s="5165"/>
      <c r="SRW337" s="5165"/>
      <c r="SRX337" s="5165"/>
      <c r="SRY337" s="5165"/>
      <c r="SRZ337" s="5165"/>
      <c r="SSA337" s="5214"/>
      <c r="SSB337" s="2483"/>
      <c r="SSC337" s="1943"/>
      <c r="SSD337" s="1944"/>
      <c r="SSE337" s="4766"/>
      <c r="SSF337" s="5165"/>
      <c r="SSG337" s="5165"/>
      <c r="SSH337" s="5165"/>
      <c r="SSI337" s="5165"/>
      <c r="SSJ337" s="5165"/>
      <c r="SSK337" s="5165"/>
      <c r="SSL337" s="5214"/>
      <c r="SSM337" s="2483"/>
      <c r="SSN337" s="1943"/>
      <c r="SSO337" s="1944"/>
      <c r="SSP337" s="4766"/>
      <c r="SSQ337" s="5165"/>
      <c r="SSR337" s="5165"/>
      <c r="SSS337" s="5165"/>
      <c r="SST337" s="5165"/>
      <c r="SSU337" s="5165"/>
      <c r="SSV337" s="5165"/>
      <c r="SSW337" s="5214"/>
      <c r="SSX337" s="2483"/>
      <c r="SSY337" s="1943"/>
      <c r="SSZ337" s="1944"/>
      <c r="STA337" s="4766"/>
      <c r="STB337" s="5165"/>
      <c r="STC337" s="5165"/>
      <c r="STD337" s="5165"/>
      <c r="STE337" s="5165"/>
      <c r="STF337" s="5165"/>
      <c r="STG337" s="5165"/>
      <c r="STH337" s="5214"/>
      <c r="STI337" s="2483"/>
      <c r="STJ337" s="1943"/>
      <c r="STK337" s="1944"/>
      <c r="STL337" s="4766"/>
      <c r="STM337" s="5165"/>
      <c r="STN337" s="5165"/>
      <c r="STO337" s="5165"/>
      <c r="STP337" s="5165"/>
      <c r="STQ337" s="5165"/>
      <c r="STR337" s="5165"/>
      <c r="STS337" s="5214"/>
      <c r="STT337" s="2483"/>
      <c r="STU337" s="1943"/>
      <c r="STV337" s="1944"/>
      <c r="STW337" s="4766"/>
      <c r="STX337" s="5165"/>
      <c r="STY337" s="5165"/>
      <c r="STZ337" s="5165"/>
      <c r="SUA337" s="5165"/>
      <c r="SUB337" s="5165"/>
      <c r="SUC337" s="5165"/>
      <c r="SUD337" s="5214"/>
      <c r="SUE337" s="2483"/>
      <c r="SUF337" s="1943"/>
      <c r="SUG337" s="1944"/>
      <c r="SUH337" s="4766"/>
      <c r="SUI337" s="5165"/>
      <c r="SUJ337" s="5165"/>
      <c r="SUK337" s="5165"/>
      <c r="SUL337" s="5165"/>
      <c r="SUM337" s="5165"/>
      <c r="SUN337" s="5165"/>
      <c r="SUO337" s="5214"/>
      <c r="SUP337" s="2483"/>
      <c r="SUQ337" s="1943"/>
      <c r="SUR337" s="1944"/>
      <c r="SUS337" s="4766"/>
      <c r="SUT337" s="5165"/>
      <c r="SUU337" s="5165"/>
      <c r="SUV337" s="5165"/>
      <c r="SUW337" s="5165"/>
      <c r="SUX337" s="5165"/>
      <c r="SUY337" s="5165"/>
      <c r="SUZ337" s="5214"/>
      <c r="SVA337" s="2483"/>
      <c r="SVB337" s="1943"/>
      <c r="SVC337" s="1944"/>
      <c r="SVD337" s="4766"/>
      <c r="SVE337" s="5165"/>
      <c r="SVF337" s="5165"/>
      <c r="SVG337" s="5165"/>
      <c r="SVH337" s="5165"/>
      <c r="SVI337" s="5165"/>
      <c r="SVJ337" s="5165"/>
      <c r="SVK337" s="5214"/>
      <c r="SVL337" s="2483"/>
      <c r="SVM337" s="1943"/>
      <c r="SVN337" s="1944"/>
      <c r="SVO337" s="4766"/>
      <c r="SVP337" s="5165"/>
      <c r="SVQ337" s="5165"/>
      <c r="SVR337" s="5165"/>
      <c r="SVS337" s="5165"/>
      <c r="SVT337" s="5165"/>
      <c r="SVU337" s="5165"/>
      <c r="SVV337" s="5214"/>
      <c r="SVW337" s="2483"/>
      <c r="SVX337" s="1943"/>
      <c r="SVY337" s="1944"/>
      <c r="SVZ337" s="4766"/>
      <c r="SWA337" s="5165"/>
      <c r="SWB337" s="5165"/>
      <c r="SWC337" s="5165"/>
      <c r="SWD337" s="5165"/>
      <c r="SWE337" s="5165"/>
      <c r="SWF337" s="5165"/>
      <c r="SWG337" s="5214"/>
      <c r="SWH337" s="2483"/>
      <c r="SWI337" s="1943"/>
      <c r="SWJ337" s="1944"/>
      <c r="SWK337" s="4766"/>
      <c r="SWL337" s="5165"/>
      <c r="SWM337" s="5165"/>
      <c r="SWN337" s="5165"/>
      <c r="SWO337" s="5165"/>
      <c r="SWP337" s="5165"/>
      <c r="SWQ337" s="5165"/>
      <c r="SWR337" s="5214"/>
      <c r="SWS337" s="2483"/>
      <c r="SWT337" s="1943"/>
      <c r="SWU337" s="1944"/>
      <c r="SWV337" s="4766"/>
      <c r="SWW337" s="5165"/>
      <c r="SWX337" s="5165"/>
      <c r="SWY337" s="5165"/>
      <c r="SWZ337" s="5165"/>
      <c r="SXA337" s="5165"/>
      <c r="SXB337" s="5165"/>
      <c r="SXC337" s="5214"/>
      <c r="SXD337" s="2483"/>
      <c r="SXE337" s="1943"/>
      <c r="SXF337" s="1944"/>
      <c r="SXG337" s="4766"/>
      <c r="SXH337" s="5165"/>
      <c r="SXI337" s="5165"/>
      <c r="SXJ337" s="5165"/>
      <c r="SXK337" s="5165"/>
      <c r="SXL337" s="5165"/>
      <c r="SXM337" s="5165"/>
      <c r="SXN337" s="5214"/>
      <c r="SXO337" s="2483"/>
      <c r="SXP337" s="1943"/>
      <c r="SXQ337" s="1944"/>
      <c r="SXR337" s="4766"/>
      <c r="SXS337" s="5165"/>
      <c r="SXT337" s="5165"/>
      <c r="SXU337" s="5165"/>
      <c r="SXV337" s="5165"/>
      <c r="SXW337" s="5165"/>
      <c r="SXX337" s="5165"/>
      <c r="SXY337" s="5214"/>
      <c r="SXZ337" s="2483"/>
      <c r="SYA337" s="1943"/>
      <c r="SYB337" s="1944"/>
      <c r="SYC337" s="4766"/>
      <c r="SYD337" s="5165"/>
      <c r="SYE337" s="5165"/>
      <c r="SYF337" s="5165"/>
      <c r="SYG337" s="5165"/>
      <c r="SYH337" s="5165"/>
      <c r="SYI337" s="5165"/>
      <c r="SYJ337" s="5214"/>
      <c r="SYK337" s="2483"/>
      <c r="SYL337" s="1943"/>
      <c r="SYM337" s="1944"/>
      <c r="SYN337" s="4766"/>
      <c r="SYO337" s="5165"/>
      <c r="SYP337" s="5165"/>
      <c r="SYQ337" s="5165"/>
      <c r="SYR337" s="5165"/>
      <c r="SYS337" s="5165"/>
      <c r="SYT337" s="5165"/>
      <c r="SYU337" s="5214"/>
      <c r="SYV337" s="2483"/>
      <c r="SYW337" s="1943"/>
      <c r="SYX337" s="1944"/>
      <c r="SYY337" s="4766"/>
      <c r="SYZ337" s="5165"/>
      <c r="SZA337" s="5165"/>
      <c r="SZB337" s="5165"/>
      <c r="SZC337" s="5165"/>
      <c r="SZD337" s="5165"/>
      <c r="SZE337" s="5165"/>
      <c r="SZF337" s="5214"/>
      <c r="SZG337" s="2483"/>
      <c r="SZH337" s="1943"/>
      <c r="SZI337" s="1944"/>
      <c r="SZJ337" s="4766"/>
      <c r="SZK337" s="5165"/>
      <c r="SZL337" s="5165"/>
      <c r="SZM337" s="5165"/>
      <c r="SZN337" s="5165"/>
      <c r="SZO337" s="5165"/>
      <c r="SZP337" s="5165"/>
      <c r="SZQ337" s="5214"/>
      <c r="SZR337" s="2483"/>
      <c r="SZS337" s="1943"/>
      <c r="SZT337" s="1944"/>
      <c r="SZU337" s="4766"/>
      <c r="SZV337" s="5165"/>
      <c r="SZW337" s="5165"/>
      <c r="SZX337" s="5165"/>
      <c r="SZY337" s="5165"/>
      <c r="SZZ337" s="5165"/>
      <c r="TAA337" s="5165"/>
      <c r="TAB337" s="5214"/>
      <c r="TAC337" s="2483"/>
      <c r="TAD337" s="1943"/>
      <c r="TAE337" s="1944"/>
      <c r="TAF337" s="4766"/>
      <c r="TAG337" s="5165"/>
      <c r="TAH337" s="5165"/>
      <c r="TAI337" s="5165"/>
      <c r="TAJ337" s="5165"/>
      <c r="TAK337" s="5165"/>
      <c r="TAL337" s="5165"/>
      <c r="TAM337" s="5214"/>
      <c r="TAN337" s="2483"/>
      <c r="TAO337" s="1943"/>
      <c r="TAP337" s="1944"/>
      <c r="TAQ337" s="4766"/>
      <c r="TAR337" s="5165"/>
      <c r="TAS337" s="5165"/>
      <c r="TAT337" s="5165"/>
      <c r="TAU337" s="5165"/>
      <c r="TAV337" s="5165"/>
      <c r="TAW337" s="5165"/>
      <c r="TAX337" s="5214"/>
      <c r="TAY337" s="2483"/>
      <c r="TAZ337" s="1943"/>
      <c r="TBA337" s="1944"/>
      <c r="TBB337" s="4766"/>
      <c r="TBC337" s="5165"/>
      <c r="TBD337" s="5165"/>
      <c r="TBE337" s="5165"/>
      <c r="TBF337" s="5165"/>
      <c r="TBG337" s="5165"/>
      <c r="TBH337" s="5165"/>
      <c r="TBI337" s="5214"/>
      <c r="TBJ337" s="2483"/>
      <c r="TBK337" s="1943"/>
      <c r="TBL337" s="1944"/>
      <c r="TBM337" s="4766"/>
      <c r="TBN337" s="5165"/>
      <c r="TBO337" s="5165"/>
      <c r="TBP337" s="5165"/>
      <c r="TBQ337" s="5165"/>
      <c r="TBR337" s="5165"/>
      <c r="TBS337" s="5165"/>
      <c r="TBT337" s="5214"/>
      <c r="TBU337" s="2483"/>
      <c r="TBV337" s="1943"/>
      <c r="TBW337" s="1944"/>
      <c r="TBX337" s="4766"/>
      <c r="TBY337" s="5165"/>
      <c r="TBZ337" s="5165"/>
      <c r="TCA337" s="5165"/>
      <c r="TCB337" s="5165"/>
      <c r="TCC337" s="5165"/>
      <c r="TCD337" s="5165"/>
      <c r="TCE337" s="5214"/>
      <c r="TCF337" s="2483"/>
      <c r="TCG337" s="1943"/>
      <c r="TCH337" s="1944"/>
      <c r="TCI337" s="4766"/>
      <c r="TCJ337" s="5165"/>
      <c r="TCK337" s="5165"/>
      <c r="TCL337" s="5165"/>
      <c r="TCM337" s="5165"/>
      <c r="TCN337" s="5165"/>
      <c r="TCO337" s="5165"/>
      <c r="TCP337" s="5214"/>
      <c r="TCQ337" s="2483"/>
      <c r="TCR337" s="1943"/>
      <c r="TCS337" s="1944"/>
      <c r="TCT337" s="4766"/>
      <c r="TCU337" s="5165"/>
      <c r="TCV337" s="5165"/>
      <c r="TCW337" s="5165"/>
      <c r="TCX337" s="5165"/>
      <c r="TCY337" s="5165"/>
      <c r="TCZ337" s="5165"/>
      <c r="TDA337" s="5214"/>
      <c r="TDB337" s="2483"/>
      <c r="TDC337" s="1943"/>
      <c r="TDD337" s="1944"/>
      <c r="TDE337" s="4766"/>
      <c r="TDF337" s="5165"/>
      <c r="TDG337" s="5165"/>
      <c r="TDH337" s="5165"/>
      <c r="TDI337" s="5165"/>
      <c r="TDJ337" s="5165"/>
      <c r="TDK337" s="5165"/>
      <c r="TDL337" s="5214"/>
      <c r="TDM337" s="2483"/>
      <c r="TDN337" s="1943"/>
      <c r="TDO337" s="1944"/>
      <c r="TDP337" s="4766"/>
      <c r="TDQ337" s="5165"/>
      <c r="TDR337" s="5165"/>
      <c r="TDS337" s="5165"/>
      <c r="TDT337" s="5165"/>
      <c r="TDU337" s="5165"/>
      <c r="TDV337" s="5165"/>
      <c r="TDW337" s="5214"/>
      <c r="TDX337" s="2483"/>
      <c r="TDY337" s="1943"/>
      <c r="TDZ337" s="1944"/>
      <c r="TEA337" s="4766"/>
      <c r="TEB337" s="5165"/>
      <c r="TEC337" s="5165"/>
      <c r="TED337" s="5165"/>
      <c r="TEE337" s="5165"/>
      <c r="TEF337" s="5165"/>
      <c r="TEG337" s="5165"/>
      <c r="TEH337" s="5214"/>
      <c r="TEI337" s="2483"/>
      <c r="TEJ337" s="1943"/>
      <c r="TEK337" s="1944"/>
      <c r="TEL337" s="4766"/>
      <c r="TEM337" s="5165"/>
      <c r="TEN337" s="5165"/>
      <c r="TEO337" s="5165"/>
      <c r="TEP337" s="5165"/>
      <c r="TEQ337" s="5165"/>
      <c r="TER337" s="5165"/>
      <c r="TES337" s="5214"/>
      <c r="TET337" s="2483"/>
      <c r="TEU337" s="1943"/>
      <c r="TEV337" s="1944"/>
      <c r="TEW337" s="4766"/>
      <c r="TEX337" s="5165"/>
      <c r="TEY337" s="5165"/>
      <c r="TEZ337" s="5165"/>
      <c r="TFA337" s="5165"/>
      <c r="TFB337" s="5165"/>
      <c r="TFC337" s="5165"/>
      <c r="TFD337" s="5214"/>
      <c r="TFE337" s="2483"/>
      <c r="TFF337" s="1943"/>
      <c r="TFG337" s="1944"/>
      <c r="TFH337" s="4766"/>
      <c r="TFI337" s="5165"/>
      <c r="TFJ337" s="5165"/>
      <c r="TFK337" s="5165"/>
      <c r="TFL337" s="5165"/>
      <c r="TFM337" s="5165"/>
      <c r="TFN337" s="5165"/>
      <c r="TFO337" s="5214"/>
      <c r="TFP337" s="2483"/>
      <c r="TFQ337" s="1943"/>
      <c r="TFR337" s="1944"/>
      <c r="TFS337" s="4766"/>
      <c r="TFT337" s="5165"/>
      <c r="TFU337" s="5165"/>
      <c r="TFV337" s="5165"/>
      <c r="TFW337" s="5165"/>
      <c r="TFX337" s="5165"/>
      <c r="TFY337" s="5165"/>
      <c r="TFZ337" s="5214"/>
      <c r="TGA337" s="2483"/>
      <c r="TGB337" s="1943"/>
      <c r="TGC337" s="1944"/>
      <c r="TGD337" s="4766"/>
      <c r="TGE337" s="5165"/>
      <c r="TGF337" s="5165"/>
      <c r="TGG337" s="5165"/>
      <c r="TGH337" s="5165"/>
      <c r="TGI337" s="5165"/>
      <c r="TGJ337" s="5165"/>
      <c r="TGK337" s="5214"/>
      <c r="TGL337" s="2483"/>
      <c r="TGM337" s="1943"/>
      <c r="TGN337" s="1944"/>
      <c r="TGO337" s="4766"/>
      <c r="TGP337" s="5165"/>
      <c r="TGQ337" s="5165"/>
      <c r="TGR337" s="5165"/>
      <c r="TGS337" s="5165"/>
      <c r="TGT337" s="5165"/>
      <c r="TGU337" s="5165"/>
      <c r="TGV337" s="5214"/>
      <c r="TGW337" s="2483"/>
      <c r="TGX337" s="1943"/>
      <c r="TGY337" s="1944"/>
      <c r="TGZ337" s="4766"/>
      <c r="THA337" s="5165"/>
      <c r="THB337" s="5165"/>
      <c r="THC337" s="5165"/>
      <c r="THD337" s="5165"/>
      <c r="THE337" s="5165"/>
      <c r="THF337" s="5165"/>
      <c r="THG337" s="5214"/>
      <c r="THH337" s="2483"/>
      <c r="THI337" s="1943"/>
      <c r="THJ337" s="1944"/>
      <c r="THK337" s="4766"/>
      <c r="THL337" s="5165"/>
      <c r="THM337" s="5165"/>
      <c r="THN337" s="5165"/>
      <c r="THO337" s="5165"/>
      <c r="THP337" s="5165"/>
      <c r="THQ337" s="5165"/>
      <c r="THR337" s="5214"/>
      <c r="THS337" s="2483"/>
      <c r="THT337" s="1943"/>
      <c r="THU337" s="1944"/>
      <c r="THV337" s="4766"/>
      <c r="THW337" s="5165"/>
      <c r="THX337" s="5165"/>
      <c r="THY337" s="5165"/>
      <c r="THZ337" s="5165"/>
      <c r="TIA337" s="5165"/>
      <c r="TIB337" s="5165"/>
      <c r="TIC337" s="5214"/>
      <c r="TID337" s="2483"/>
      <c r="TIE337" s="1943"/>
      <c r="TIF337" s="1944"/>
      <c r="TIG337" s="4766"/>
      <c r="TIH337" s="5165"/>
      <c r="TII337" s="5165"/>
      <c r="TIJ337" s="5165"/>
      <c r="TIK337" s="5165"/>
      <c r="TIL337" s="5165"/>
      <c r="TIM337" s="5165"/>
      <c r="TIN337" s="5214"/>
      <c r="TIO337" s="2483"/>
      <c r="TIP337" s="1943"/>
      <c r="TIQ337" s="1944"/>
      <c r="TIR337" s="4766"/>
      <c r="TIS337" s="5165"/>
      <c r="TIT337" s="5165"/>
      <c r="TIU337" s="5165"/>
      <c r="TIV337" s="5165"/>
      <c r="TIW337" s="5165"/>
      <c r="TIX337" s="5165"/>
      <c r="TIY337" s="5214"/>
      <c r="TIZ337" s="2483"/>
      <c r="TJA337" s="1943"/>
      <c r="TJB337" s="1944"/>
      <c r="TJC337" s="4766"/>
      <c r="TJD337" s="5165"/>
      <c r="TJE337" s="5165"/>
      <c r="TJF337" s="5165"/>
      <c r="TJG337" s="5165"/>
      <c r="TJH337" s="5165"/>
      <c r="TJI337" s="5165"/>
      <c r="TJJ337" s="5214"/>
      <c r="TJK337" s="2483"/>
      <c r="TJL337" s="1943"/>
      <c r="TJM337" s="1944"/>
      <c r="TJN337" s="4766"/>
      <c r="TJO337" s="5165"/>
      <c r="TJP337" s="5165"/>
      <c r="TJQ337" s="5165"/>
      <c r="TJR337" s="5165"/>
      <c r="TJS337" s="5165"/>
      <c r="TJT337" s="5165"/>
      <c r="TJU337" s="5214"/>
      <c r="TJV337" s="2483"/>
      <c r="TJW337" s="1943"/>
      <c r="TJX337" s="1944"/>
      <c r="TJY337" s="4766"/>
      <c r="TJZ337" s="5165"/>
      <c r="TKA337" s="5165"/>
      <c r="TKB337" s="5165"/>
      <c r="TKC337" s="5165"/>
      <c r="TKD337" s="5165"/>
      <c r="TKE337" s="5165"/>
      <c r="TKF337" s="5214"/>
      <c r="TKG337" s="2483"/>
      <c r="TKH337" s="1943"/>
      <c r="TKI337" s="1944"/>
      <c r="TKJ337" s="4766"/>
      <c r="TKK337" s="5165"/>
      <c r="TKL337" s="5165"/>
      <c r="TKM337" s="5165"/>
      <c r="TKN337" s="5165"/>
      <c r="TKO337" s="5165"/>
      <c r="TKP337" s="5165"/>
      <c r="TKQ337" s="5214"/>
      <c r="TKR337" s="2483"/>
      <c r="TKS337" s="1943"/>
      <c r="TKT337" s="1944"/>
      <c r="TKU337" s="4766"/>
      <c r="TKV337" s="5165"/>
      <c r="TKW337" s="5165"/>
      <c r="TKX337" s="5165"/>
      <c r="TKY337" s="5165"/>
      <c r="TKZ337" s="5165"/>
      <c r="TLA337" s="5165"/>
      <c r="TLB337" s="5214"/>
      <c r="TLC337" s="2483"/>
      <c r="TLD337" s="1943"/>
      <c r="TLE337" s="1944"/>
      <c r="TLF337" s="4766"/>
      <c r="TLG337" s="5165"/>
      <c r="TLH337" s="5165"/>
      <c r="TLI337" s="5165"/>
      <c r="TLJ337" s="5165"/>
      <c r="TLK337" s="5165"/>
      <c r="TLL337" s="5165"/>
      <c r="TLM337" s="5214"/>
      <c r="TLN337" s="2483"/>
      <c r="TLO337" s="1943"/>
      <c r="TLP337" s="1944"/>
      <c r="TLQ337" s="4766"/>
      <c r="TLR337" s="5165"/>
      <c r="TLS337" s="5165"/>
      <c r="TLT337" s="5165"/>
      <c r="TLU337" s="5165"/>
      <c r="TLV337" s="5165"/>
      <c r="TLW337" s="5165"/>
      <c r="TLX337" s="5214"/>
      <c r="TLY337" s="2483"/>
      <c r="TLZ337" s="1943"/>
      <c r="TMA337" s="1944"/>
      <c r="TMB337" s="4766"/>
      <c r="TMC337" s="5165"/>
      <c r="TMD337" s="5165"/>
      <c r="TME337" s="5165"/>
      <c r="TMF337" s="5165"/>
      <c r="TMG337" s="5165"/>
      <c r="TMH337" s="5165"/>
      <c r="TMI337" s="5214"/>
      <c r="TMJ337" s="2483"/>
      <c r="TMK337" s="1943"/>
      <c r="TML337" s="1944"/>
      <c r="TMM337" s="4766"/>
      <c r="TMN337" s="5165"/>
      <c r="TMO337" s="5165"/>
      <c r="TMP337" s="5165"/>
      <c r="TMQ337" s="5165"/>
      <c r="TMR337" s="5165"/>
      <c r="TMS337" s="5165"/>
      <c r="TMT337" s="5214"/>
      <c r="TMU337" s="2483"/>
      <c r="TMV337" s="1943"/>
      <c r="TMW337" s="1944"/>
      <c r="TMX337" s="4766"/>
      <c r="TMY337" s="5165"/>
      <c r="TMZ337" s="5165"/>
      <c r="TNA337" s="5165"/>
      <c r="TNB337" s="5165"/>
      <c r="TNC337" s="5165"/>
      <c r="TND337" s="5165"/>
      <c r="TNE337" s="5214"/>
      <c r="TNF337" s="2483"/>
      <c r="TNG337" s="1943"/>
      <c r="TNH337" s="1944"/>
      <c r="TNI337" s="4766"/>
      <c r="TNJ337" s="5165"/>
      <c r="TNK337" s="5165"/>
      <c r="TNL337" s="5165"/>
      <c r="TNM337" s="5165"/>
      <c r="TNN337" s="5165"/>
      <c r="TNO337" s="5165"/>
      <c r="TNP337" s="5214"/>
      <c r="TNQ337" s="2483"/>
      <c r="TNR337" s="1943"/>
      <c r="TNS337" s="1944"/>
      <c r="TNT337" s="4766"/>
      <c r="TNU337" s="5165"/>
      <c r="TNV337" s="5165"/>
      <c r="TNW337" s="5165"/>
      <c r="TNX337" s="5165"/>
      <c r="TNY337" s="5165"/>
      <c r="TNZ337" s="5165"/>
      <c r="TOA337" s="5214"/>
      <c r="TOB337" s="2483"/>
      <c r="TOC337" s="1943"/>
      <c r="TOD337" s="1944"/>
      <c r="TOE337" s="4766"/>
      <c r="TOF337" s="5165"/>
      <c r="TOG337" s="5165"/>
      <c r="TOH337" s="5165"/>
      <c r="TOI337" s="5165"/>
      <c r="TOJ337" s="5165"/>
      <c r="TOK337" s="5165"/>
      <c r="TOL337" s="5214"/>
      <c r="TOM337" s="2483"/>
      <c r="TON337" s="1943"/>
      <c r="TOO337" s="1944"/>
      <c r="TOP337" s="4766"/>
      <c r="TOQ337" s="5165"/>
      <c r="TOR337" s="5165"/>
      <c r="TOS337" s="5165"/>
      <c r="TOT337" s="5165"/>
      <c r="TOU337" s="5165"/>
      <c r="TOV337" s="5165"/>
      <c r="TOW337" s="5214"/>
      <c r="TOX337" s="2483"/>
      <c r="TOY337" s="1943"/>
      <c r="TOZ337" s="1944"/>
      <c r="TPA337" s="4766"/>
      <c r="TPB337" s="5165"/>
      <c r="TPC337" s="5165"/>
      <c r="TPD337" s="5165"/>
      <c r="TPE337" s="5165"/>
      <c r="TPF337" s="5165"/>
      <c r="TPG337" s="5165"/>
      <c r="TPH337" s="5214"/>
      <c r="TPI337" s="2483"/>
      <c r="TPJ337" s="1943"/>
      <c r="TPK337" s="1944"/>
      <c r="TPL337" s="4766"/>
      <c r="TPM337" s="5165"/>
      <c r="TPN337" s="5165"/>
      <c r="TPO337" s="5165"/>
      <c r="TPP337" s="5165"/>
      <c r="TPQ337" s="5165"/>
      <c r="TPR337" s="5165"/>
      <c r="TPS337" s="5214"/>
      <c r="TPT337" s="2483"/>
      <c r="TPU337" s="1943"/>
      <c r="TPV337" s="1944"/>
      <c r="TPW337" s="4766"/>
      <c r="TPX337" s="5165"/>
      <c r="TPY337" s="5165"/>
      <c r="TPZ337" s="5165"/>
      <c r="TQA337" s="5165"/>
      <c r="TQB337" s="5165"/>
      <c r="TQC337" s="5165"/>
      <c r="TQD337" s="5214"/>
      <c r="TQE337" s="2483"/>
      <c r="TQF337" s="1943"/>
      <c r="TQG337" s="1944"/>
      <c r="TQH337" s="4766"/>
      <c r="TQI337" s="5165"/>
      <c r="TQJ337" s="5165"/>
      <c r="TQK337" s="5165"/>
      <c r="TQL337" s="5165"/>
      <c r="TQM337" s="5165"/>
      <c r="TQN337" s="5165"/>
      <c r="TQO337" s="5214"/>
      <c r="TQP337" s="2483"/>
      <c r="TQQ337" s="1943"/>
      <c r="TQR337" s="1944"/>
      <c r="TQS337" s="4766"/>
      <c r="TQT337" s="5165"/>
      <c r="TQU337" s="5165"/>
      <c r="TQV337" s="5165"/>
      <c r="TQW337" s="5165"/>
      <c r="TQX337" s="5165"/>
      <c r="TQY337" s="5165"/>
      <c r="TQZ337" s="5214"/>
      <c r="TRA337" s="2483"/>
      <c r="TRB337" s="1943"/>
      <c r="TRC337" s="1944"/>
      <c r="TRD337" s="4766"/>
      <c r="TRE337" s="5165"/>
      <c r="TRF337" s="5165"/>
      <c r="TRG337" s="5165"/>
      <c r="TRH337" s="5165"/>
      <c r="TRI337" s="5165"/>
      <c r="TRJ337" s="5165"/>
      <c r="TRK337" s="5214"/>
      <c r="TRL337" s="2483"/>
      <c r="TRM337" s="1943"/>
      <c r="TRN337" s="1944"/>
      <c r="TRO337" s="4766"/>
      <c r="TRP337" s="5165"/>
      <c r="TRQ337" s="5165"/>
      <c r="TRR337" s="5165"/>
      <c r="TRS337" s="5165"/>
      <c r="TRT337" s="5165"/>
      <c r="TRU337" s="5165"/>
      <c r="TRV337" s="5214"/>
      <c r="TRW337" s="2483"/>
      <c r="TRX337" s="1943"/>
      <c r="TRY337" s="1944"/>
      <c r="TRZ337" s="4766"/>
      <c r="TSA337" s="5165"/>
      <c r="TSB337" s="5165"/>
      <c r="TSC337" s="5165"/>
      <c r="TSD337" s="5165"/>
      <c r="TSE337" s="5165"/>
      <c r="TSF337" s="5165"/>
      <c r="TSG337" s="5214"/>
      <c r="TSH337" s="2483"/>
      <c r="TSI337" s="1943"/>
      <c r="TSJ337" s="1944"/>
      <c r="TSK337" s="4766"/>
      <c r="TSL337" s="5165"/>
      <c r="TSM337" s="5165"/>
      <c r="TSN337" s="5165"/>
      <c r="TSO337" s="5165"/>
      <c r="TSP337" s="5165"/>
      <c r="TSQ337" s="5165"/>
      <c r="TSR337" s="5214"/>
      <c r="TSS337" s="2483"/>
      <c r="TST337" s="1943"/>
      <c r="TSU337" s="1944"/>
      <c r="TSV337" s="4766"/>
      <c r="TSW337" s="5165"/>
      <c r="TSX337" s="5165"/>
      <c r="TSY337" s="5165"/>
      <c r="TSZ337" s="5165"/>
      <c r="TTA337" s="5165"/>
      <c r="TTB337" s="5165"/>
      <c r="TTC337" s="5214"/>
      <c r="TTD337" s="2483"/>
      <c r="TTE337" s="1943"/>
      <c r="TTF337" s="1944"/>
      <c r="TTG337" s="4766"/>
      <c r="TTH337" s="5165"/>
      <c r="TTI337" s="5165"/>
      <c r="TTJ337" s="5165"/>
      <c r="TTK337" s="5165"/>
      <c r="TTL337" s="5165"/>
      <c r="TTM337" s="5165"/>
      <c r="TTN337" s="5214"/>
      <c r="TTO337" s="2483"/>
      <c r="TTP337" s="1943"/>
      <c r="TTQ337" s="1944"/>
      <c r="TTR337" s="4766"/>
      <c r="TTS337" s="5165"/>
      <c r="TTT337" s="5165"/>
      <c r="TTU337" s="5165"/>
      <c r="TTV337" s="5165"/>
      <c r="TTW337" s="5165"/>
      <c r="TTX337" s="5165"/>
      <c r="TTY337" s="5214"/>
      <c r="TTZ337" s="2483"/>
      <c r="TUA337" s="1943"/>
      <c r="TUB337" s="1944"/>
      <c r="TUC337" s="4766"/>
      <c r="TUD337" s="5165"/>
      <c r="TUE337" s="5165"/>
      <c r="TUF337" s="5165"/>
      <c r="TUG337" s="5165"/>
      <c r="TUH337" s="5165"/>
      <c r="TUI337" s="5165"/>
      <c r="TUJ337" s="5214"/>
      <c r="TUK337" s="2483"/>
      <c r="TUL337" s="1943"/>
      <c r="TUM337" s="1944"/>
      <c r="TUN337" s="4766"/>
      <c r="TUO337" s="5165"/>
      <c r="TUP337" s="5165"/>
      <c r="TUQ337" s="5165"/>
      <c r="TUR337" s="5165"/>
      <c r="TUS337" s="5165"/>
      <c r="TUT337" s="5165"/>
      <c r="TUU337" s="5214"/>
      <c r="TUV337" s="2483"/>
      <c r="TUW337" s="1943"/>
      <c r="TUX337" s="1944"/>
      <c r="TUY337" s="4766"/>
      <c r="TUZ337" s="5165"/>
      <c r="TVA337" s="5165"/>
      <c r="TVB337" s="5165"/>
      <c r="TVC337" s="5165"/>
      <c r="TVD337" s="5165"/>
      <c r="TVE337" s="5165"/>
      <c r="TVF337" s="5214"/>
      <c r="TVG337" s="2483"/>
      <c r="TVH337" s="1943"/>
      <c r="TVI337" s="1944"/>
      <c r="TVJ337" s="4766"/>
      <c r="TVK337" s="5165"/>
      <c r="TVL337" s="5165"/>
      <c r="TVM337" s="5165"/>
      <c r="TVN337" s="5165"/>
      <c r="TVO337" s="5165"/>
      <c r="TVP337" s="5165"/>
      <c r="TVQ337" s="5214"/>
      <c r="TVR337" s="2483"/>
      <c r="TVS337" s="1943"/>
      <c r="TVT337" s="1944"/>
      <c r="TVU337" s="4766"/>
      <c r="TVV337" s="5165"/>
      <c r="TVW337" s="5165"/>
      <c r="TVX337" s="5165"/>
      <c r="TVY337" s="5165"/>
      <c r="TVZ337" s="5165"/>
      <c r="TWA337" s="5165"/>
      <c r="TWB337" s="5214"/>
      <c r="TWC337" s="2483"/>
      <c r="TWD337" s="1943"/>
      <c r="TWE337" s="1944"/>
      <c r="TWF337" s="4766"/>
      <c r="TWG337" s="5165"/>
      <c r="TWH337" s="5165"/>
      <c r="TWI337" s="5165"/>
      <c r="TWJ337" s="5165"/>
      <c r="TWK337" s="5165"/>
      <c r="TWL337" s="5165"/>
      <c r="TWM337" s="5214"/>
      <c r="TWN337" s="2483"/>
      <c r="TWO337" s="1943"/>
      <c r="TWP337" s="1944"/>
      <c r="TWQ337" s="4766"/>
      <c r="TWR337" s="5165"/>
      <c r="TWS337" s="5165"/>
      <c r="TWT337" s="5165"/>
      <c r="TWU337" s="5165"/>
      <c r="TWV337" s="5165"/>
      <c r="TWW337" s="5165"/>
      <c r="TWX337" s="5214"/>
      <c r="TWY337" s="2483"/>
      <c r="TWZ337" s="1943"/>
      <c r="TXA337" s="1944"/>
      <c r="TXB337" s="4766"/>
      <c r="TXC337" s="5165"/>
      <c r="TXD337" s="5165"/>
      <c r="TXE337" s="5165"/>
      <c r="TXF337" s="5165"/>
      <c r="TXG337" s="5165"/>
      <c r="TXH337" s="5165"/>
      <c r="TXI337" s="5214"/>
      <c r="TXJ337" s="2483"/>
      <c r="TXK337" s="1943"/>
      <c r="TXL337" s="1944"/>
      <c r="TXM337" s="4766"/>
      <c r="TXN337" s="5165"/>
      <c r="TXO337" s="5165"/>
      <c r="TXP337" s="5165"/>
      <c r="TXQ337" s="5165"/>
      <c r="TXR337" s="5165"/>
      <c r="TXS337" s="5165"/>
      <c r="TXT337" s="5214"/>
      <c r="TXU337" s="2483"/>
      <c r="TXV337" s="1943"/>
      <c r="TXW337" s="1944"/>
      <c r="TXX337" s="4766"/>
      <c r="TXY337" s="5165"/>
      <c r="TXZ337" s="5165"/>
      <c r="TYA337" s="5165"/>
      <c r="TYB337" s="5165"/>
      <c r="TYC337" s="5165"/>
      <c r="TYD337" s="5165"/>
      <c r="TYE337" s="5214"/>
      <c r="TYF337" s="2483"/>
      <c r="TYG337" s="1943"/>
      <c r="TYH337" s="1944"/>
      <c r="TYI337" s="4766"/>
      <c r="TYJ337" s="5165"/>
      <c r="TYK337" s="5165"/>
      <c r="TYL337" s="5165"/>
      <c r="TYM337" s="5165"/>
      <c r="TYN337" s="5165"/>
      <c r="TYO337" s="5165"/>
      <c r="TYP337" s="5214"/>
      <c r="TYQ337" s="2483"/>
      <c r="TYR337" s="1943"/>
      <c r="TYS337" s="1944"/>
      <c r="TYT337" s="4766"/>
      <c r="TYU337" s="5165"/>
      <c r="TYV337" s="5165"/>
      <c r="TYW337" s="5165"/>
      <c r="TYX337" s="5165"/>
      <c r="TYY337" s="5165"/>
      <c r="TYZ337" s="5165"/>
      <c r="TZA337" s="5214"/>
      <c r="TZB337" s="2483"/>
      <c r="TZC337" s="1943"/>
      <c r="TZD337" s="1944"/>
      <c r="TZE337" s="4766"/>
      <c r="TZF337" s="5165"/>
      <c r="TZG337" s="5165"/>
      <c r="TZH337" s="5165"/>
      <c r="TZI337" s="5165"/>
      <c r="TZJ337" s="5165"/>
      <c r="TZK337" s="5165"/>
      <c r="TZL337" s="5214"/>
      <c r="TZM337" s="2483"/>
      <c r="TZN337" s="1943"/>
      <c r="TZO337" s="1944"/>
      <c r="TZP337" s="4766"/>
      <c r="TZQ337" s="5165"/>
      <c r="TZR337" s="5165"/>
      <c r="TZS337" s="5165"/>
      <c r="TZT337" s="5165"/>
      <c r="TZU337" s="5165"/>
      <c r="TZV337" s="5165"/>
      <c r="TZW337" s="5214"/>
      <c r="TZX337" s="2483"/>
      <c r="TZY337" s="1943"/>
      <c r="TZZ337" s="1944"/>
      <c r="UAA337" s="4766"/>
      <c r="UAB337" s="5165"/>
      <c r="UAC337" s="5165"/>
      <c r="UAD337" s="5165"/>
      <c r="UAE337" s="5165"/>
      <c r="UAF337" s="5165"/>
      <c r="UAG337" s="5165"/>
      <c r="UAH337" s="5214"/>
      <c r="UAI337" s="2483"/>
      <c r="UAJ337" s="1943"/>
      <c r="UAK337" s="1944"/>
      <c r="UAL337" s="4766"/>
      <c r="UAM337" s="5165"/>
      <c r="UAN337" s="5165"/>
      <c r="UAO337" s="5165"/>
      <c r="UAP337" s="5165"/>
      <c r="UAQ337" s="5165"/>
      <c r="UAR337" s="5165"/>
      <c r="UAS337" s="5214"/>
      <c r="UAT337" s="2483"/>
      <c r="UAU337" s="1943"/>
      <c r="UAV337" s="1944"/>
      <c r="UAW337" s="4766"/>
      <c r="UAX337" s="5165"/>
      <c r="UAY337" s="5165"/>
      <c r="UAZ337" s="5165"/>
      <c r="UBA337" s="5165"/>
      <c r="UBB337" s="5165"/>
      <c r="UBC337" s="5165"/>
      <c r="UBD337" s="5214"/>
      <c r="UBE337" s="2483"/>
      <c r="UBF337" s="1943"/>
      <c r="UBG337" s="1944"/>
      <c r="UBH337" s="4766"/>
      <c r="UBI337" s="5165"/>
      <c r="UBJ337" s="5165"/>
      <c r="UBK337" s="5165"/>
      <c r="UBL337" s="5165"/>
      <c r="UBM337" s="5165"/>
      <c r="UBN337" s="5165"/>
      <c r="UBO337" s="5214"/>
      <c r="UBP337" s="2483"/>
      <c r="UBQ337" s="1943"/>
      <c r="UBR337" s="1944"/>
      <c r="UBS337" s="4766"/>
      <c r="UBT337" s="5165"/>
      <c r="UBU337" s="5165"/>
      <c r="UBV337" s="5165"/>
      <c r="UBW337" s="5165"/>
      <c r="UBX337" s="5165"/>
      <c r="UBY337" s="5165"/>
      <c r="UBZ337" s="5214"/>
      <c r="UCA337" s="2483"/>
      <c r="UCB337" s="1943"/>
      <c r="UCC337" s="1944"/>
      <c r="UCD337" s="4766"/>
      <c r="UCE337" s="5165"/>
      <c r="UCF337" s="5165"/>
      <c r="UCG337" s="5165"/>
      <c r="UCH337" s="5165"/>
      <c r="UCI337" s="5165"/>
      <c r="UCJ337" s="5165"/>
      <c r="UCK337" s="5214"/>
      <c r="UCL337" s="2483"/>
      <c r="UCM337" s="1943"/>
      <c r="UCN337" s="1944"/>
      <c r="UCO337" s="4766"/>
      <c r="UCP337" s="5165"/>
      <c r="UCQ337" s="5165"/>
      <c r="UCR337" s="5165"/>
      <c r="UCS337" s="5165"/>
      <c r="UCT337" s="5165"/>
      <c r="UCU337" s="5165"/>
      <c r="UCV337" s="5214"/>
      <c r="UCW337" s="2483"/>
      <c r="UCX337" s="1943"/>
      <c r="UCY337" s="1944"/>
      <c r="UCZ337" s="4766"/>
      <c r="UDA337" s="5165"/>
      <c r="UDB337" s="5165"/>
      <c r="UDC337" s="5165"/>
      <c r="UDD337" s="5165"/>
      <c r="UDE337" s="5165"/>
      <c r="UDF337" s="5165"/>
      <c r="UDG337" s="5214"/>
      <c r="UDH337" s="2483"/>
      <c r="UDI337" s="1943"/>
      <c r="UDJ337" s="1944"/>
      <c r="UDK337" s="4766"/>
      <c r="UDL337" s="5165"/>
      <c r="UDM337" s="5165"/>
      <c r="UDN337" s="5165"/>
      <c r="UDO337" s="5165"/>
      <c r="UDP337" s="5165"/>
      <c r="UDQ337" s="5165"/>
      <c r="UDR337" s="5214"/>
      <c r="UDS337" s="2483"/>
      <c r="UDT337" s="1943"/>
      <c r="UDU337" s="1944"/>
      <c r="UDV337" s="4766"/>
      <c r="UDW337" s="5165"/>
      <c r="UDX337" s="5165"/>
      <c r="UDY337" s="5165"/>
      <c r="UDZ337" s="5165"/>
      <c r="UEA337" s="5165"/>
      <c r="UEB337" s="5165"/>
      <c r="UEC337" s="5214"/>
      <c r="UED337" s="2483"/>
      <c r="UEE337" s="1943"/>
      <c r="UEF337" s="1944"/>
      <c r="UEG337" s="4766"/>
      <c r="UEH337" s="5165"/>
      <c r="UEI337" s="5165"/>
      <c r="UEJ337" s="5165"/>
      <c r="UEK337" s="5165"/>
      <c r="UEL337" s="5165"/>
      <c r="UEM337" s="5165"/>
      <c r="UEN337" s="5214"/>
      <c r="UEO337" s="2483"/>
      <c r="UEP337" s="1943"/>
      <c r="UEQ337" s="1944"/>
      <c r="UER337" s="4766"/>
      <c r="UES337" s="5165"/>
      <c r="UET337" s="5165"/>
      <c r="UEU337" s="5165"/>
      <c r="UEV337" s="5165"/>
      <c r="UEW337" s="5165"/>
      <c r="UEX337" s="5165"/>
      <c r="UEY337" s="5214"/>
      <c r="UEZ337" s="2483"/>
      <c r="UFA337" s="1943"/>
      <c r="UFB337" s="1944"/>
      <c r="UFC337" s="4766"/>
      <c r="UFD337" s="5165"/>
      <c r="UFE337" s="5165"/>
      <c r="UFF337" s="5165"/>
      <c r="UFG337" s="5165"/>
      <c r="UFH337" s="5165"/>
      <c r="UFI337" s="5165"/>
      <c r="UFJ337" s="5214"/>
      <c r="UFK337" s="2483"/>
      <c r="UFL337" s="1943"/>
      <c r="UFM337" s="1944"/>
      <c r="UFN337" s="4766"/>
      <c r="UFO337" s="5165"/>
      <c r="UFP337" s="5165"/>
      <c r="UFQ337" s="5165"/>
      <c r="UFR337" s="5165"/>
      <c r="UFS337" s="5165"/>
      <c r="UFT337" s="5165"/>
      <c r="UFU337" s="5214"/>
      <c r="UFV337" s="2483"/>
      <c r="UFW337" s="1943"/>
      <c r="UFX337" s="1944"/>
      <c r="UFY337" s="4766"/>
      <c r="UFZ337" s="5165"/>
      <c r="UGA337" s="5165"/>
      <c r="UGB337" s="5165"/>
      <c r="UGC337" s="5165"/>
      <c r="UGD337" s="5165"/>
      <c r="UGE337" s="5165"/>
      <c r="UGF337" s="5214"/>
      <c r="UGG337" s="2483"/>
      <c r="UGH337" s="1943"/>
      <c r="UGI337" s="1944"/>
      <c r="UGJ337" s="4766"/>
      <c r="UGK337" s="5165"/>
      <c r="UGL337" s="5165"/>
      <c r="UGM337" s="5165"/>
      <c r="UGN337" s="5165"/>
      <c r="UGO337" s="5165"/>
      <c r="UGP337" s="5165"/>
      <c r="UGQ337" s="5214"/>
      <c r="UGR337" s="2483"/>
      <c r="UGS337" s="1943"/>
      <c r="UGT337" s="1944"/>
      <c r="UGU337" s="4766"/>
      <c r="UGV337" s="5165"/>
      <c r="UGW337" s="5165"/>
      <c r="UGX337" s="5165"/>
      <c r="UGY337" s="5165"/>
      <c r="UGZ337" s="5165"/>
      <c r="UHA337" s="5165"/>
      <c r="UHB337" s="5214"/>
      <c r="UHC337" s="2483"/>
      <c r="UHD337" s="1943"/>
      <c r="UHE337" s="1944"/>
      <c r="UHF337" s="4766"/>
      <c r="UHG337" s="5165"/>
      <c r="UHH337" s="5165"/>
      <c r="UHI337" s="5165"/>
      <c r="UHJ337" s="5165"/>
      <c r="UHK337" s="5165"/>
      <c r="UHL337" s="5165"/>
      <c r="UHM337" s="5214"/>
      <c r="UHN337" s="2483"/>
      <c r="UHO337" s="1943"/>
      <c r="UHP337" s="1944"/>
      <c r="UHQ337" s="4766"/>
      <c r="UHR337" s="5165"/>
      <c r="UHS337" s="5165"/>
      <c r="UHT337" s="5165"/>
      <c r="UHU337" s="5165"/>
      <c r="UHV337" s="5165"/>
      <c r="UHW337" s="5165"/>
      <c r="UHX337" s="5214"/>
      <c r="UHY337" s="2483"/>
      <c r="UHZ337" s="1943"/>
      <c r="UIA337" s="1944"/>
      <c r="UIB337" s="4766"/>
      <c r="UIC337" s="5165"/>
      <c r="UID337" s="5165"/>
      <c r="UIE337" s="5165"/>
      <c r="UIF337" s="5165"/>
      <c r="UIG337" s="5165"/>
      <c r="UIH337" s="5165"/>
      <c r="UII337" s="5214"/>
      <c r="UIJ337" s="2483"/>
      <c r="UIK337" s="1943"/>
      <c r="UIL337" s="1944"/>
      <c r="UIM337" s="4766"/>
      <c r="UIN337" s="5165"/>
      <c r="UIO337" s="5165"/>
      <c r="UIP337" s="5165"/>
      <c r="UIQ337" s="5165"/>
      <c r="UIR337" s="5165"/>
      <c r="UIS337" s="5165"/>
      <c r="UIT337" s="5214"/>
      <c r="UIU337" s="2483"/>
      <c r="UIV337" s="1943"/>
      <c r="UIW337" s="1944"/>
      <c r="UIX337" s="4766"/>
      <c r="UIY337" s="5165"/>
      <c r="UIZ337" s="5165"/>
      <c r="UJA337" s="5165"/>
      <c r="UJB337" s="5165"/>
      <c r="UJC337" s="5165"/>
      <c r="UJD337" s="5165"/>
      <c r="UJE337" s="5214"/>
      <c r="UJF337" s="2483"/>
      <c r="UJG337" s="1943"/>
      <c r="UJH337" s="1944"/>
      <c r="UJI337" s="4766"/>
      <c r="UJJ337" s="5165"/>
      <c r="UJK337" s="5165"/>
      <c r="UJL337" s="5165"/>
      <c r="UJM337" s="5165"/>
      <c r="UJN337" s="5165"/>
      <c r="UJO337" s="5165"/>
      <c r="UJP337" s="5214"/>
      <c r="UJQ337" s="2483"/>
      <c r="UJR337" s="1943"/>
      <c r="UJS337" s="1944"/>
      <c r="UJT337" s="4766"/>
      <c r="UJU337" s="5165"/>
      <c r="UJV337" s="5165"/>
      <c r="UJW337" s="5165"/>
      <c r="UJX337" s="5165"/>
      <c r="UJY337" s="5165"/>
      <c r="UJZ337" s="5165"/>
      <c r="UKA337" s="5214"/>
      <c r="UKB337" s="2483"/>
      <c r="UKC337" s="1943"/>
      <c r="UKD337" s="1944"/>
      <c r="UKE337" s="4766"/>
      <c r="UKF337" s="5165"/>
      <c r="UKG337" s="5165"/>
      <c r="UKH337" s="5165"/>
      <c r="UKI337" s="5165"/>
      <c r="UKJ337" s="5165"/>
      <c r="UKK337" s="5165"/>
      <c r="UKL337" s="5214"/>
      <c r="UKM337" s="2483"/>
      <c r="UKN337" s="1943"/>
      <c r="UKO337" s="1944"/>
      <c r="UKP337" s="4766"/>
      <c r="UKQ337" s="5165"/>
      <c r="UKR337" s="5165"/>
      <c r="UKS337" s="5165"/>
      <c r="UKT337" s="5165"/>
      <c r="UKU337" s="5165"/>
      <c r="UKV337" s="5165"/>
      <c r="UKW337" s="5214"/>
      <c r="UKX337" s="2483"/>
      <c r="UKY337" s="1943"/>
      <c r="UKZ337" s="1944"/>
      <c r="ULA337" s="4766"/>
      <c r="ULB337" s="5165"/>
      <c r="ULC337" s="5165"/>
      <c r="ULD337" s="5165"/>
      <c r="ULE337" s="5165"/>
      <c r="ULF337" s="5165"/>
      <c r="ULG337" s="5165"/>
      <c r="ULH337" s="5214"/>
      <c r="ULI337" s="2483"/>
      <c r="ULJ337" s="1943"/>
      <c r="ULK337" s="1944"/>
      <c r="ULL337" s="4766"/>
      <c r="ULM337" s="5165"/>
      <c r="ULN337" s="5165"/>
      <c r="ULO337" s="5165"/>
      <c r="ULP337" s="5165"/>
      <c r="ULQ337" s="5165"/>
      <c r="ULR337" s="5165"/>
      <c r="ULS337" s="5214"/>
      <c r="ULT337" s="2483"/>
      <c r="ULU337" s="1943"/>
      <c r="ULV337" s="1944"/>
      <c r="ULW337" s="4766"/>
      <c r="ULX337" s="5165"/>
      <c r="ULY337" s="5165"/>
      <c r="ULZ337" s="5165"/>
      <c r="UMA337" s="5165"/>
      <c r="UMB337" s="5165"/>
      <c r="UMC337" s="5165"/>
      <c r="UMD337" s="5214"/>
      <c r="UME337" s="2483"/>
      <c r="UMF337" s="1943"/>
      <c r="UMG337" s="1944"/>
      <c r="UMH337" s="4766"/>
      <c r="UMI337" s="5165"/>
      <c r="UMJ337" s="5165"/>
      <c r="UMK337" s="5165"/>
      <c r="UML337" s="5165"/>
      <c r="UMM337" s="5165"/>
      <c r="UMN337" s="5165"/>
      <c r="UMO337" s="5214"/>
      <c r="UMP337" s="2483"/>
      <c r="UMQ337" s="1943"/>
      <c r="UMR337" s="1944"/>
      <c r="UMS337" s="4766"/>
      <c r="UMT337" s="5165"/>
      <c r="UMU337" s="5165"/>
      <c r="UMV337" s="5165"/>
      <c r="UMW337" s="5165"/>
      <c r="UMX337" s="5165"/>
      <c r="UMY337" s="5165"/>
      <c r="UMZ337" s="5214"/>
      <c r="UNA337" s="2483"/>
      <c r="UNB337" s="1943"/>
      <c r="UNC337" s="1944"/>
      <c r="UND337" s="4766"/>
      <c r="UNE337" s="5165"/>
      <c r="UNF337" s="5165"/>
      <c r="UNG337" s="5165"/>
      <c r="UNH337" s="5165"/>
      <c r="UNI337" s="5165"/>
      <c r="UNJ337" s="5165"/>
      <c r="UNK337" s="5214"/>
      <c r="UNL337" s="2483"/>
      <c r="UNM337" s="1943"/>
      <c r="UNN337" s="1944"/>
      <c r="UNO337" s="4766"/>
      <c r="UNP337" s="5165"/>
      <c r="UNQ337" s="5165"/>
      <c r="UNR337" s="5165"/>
      <c r="UNS337" s="5165"/>
      <c r="UNT337" s="5165"/>
      <c r="UNU337" s="5165"/>
      <c r="UNV337" s="5214"/>
      <c r="UNW337" s="2483"/>
      <c r="UNX337" s="1943"/>
      <c r="UNY337" s="1944"/>
      <c r="UNZ337" s="4766"/>
      <c r="UOA337" s="5165"/>
      <c r="UOB337" s="5165"/>
      <c r="UOC337" s="5165"/>
      <c r="UOD337" s="5165"/>
      <c r="UOE337" s="5165"/>
      <c r="UOF337" s="5165"/>
      <c r="UOG337" s="5214"/>
      <c r="UOH337" s="2483"/>
      <c r="UOI337" s="1943"/>
      <c r="UOJ337" s="1944"/>
      <c r="UOK337" s="4766"/>
      <c r="UOL337" s="5165"/>
      <c r="UOM337" s="5165"/>
      <c r="UON337" s="5165"/>
      <c r="UOO337" s="5165"/>
      <c r="UOP337" s="5165"/>
      <c r="UOQ337" s="5165"/>
      <c r="UOR337" s="5214"/>
      <c r="UOS337" s="2483"/>
      <c r="UOT337" s="1943"/>
      <c r="UOU337" s="1944"/>
      <c r="UOV337" s="4766"/>
      <c r="UOW337" s="5165"/>
      <c r="UOX337" s="5165"/>
      <c r="UOY337" s="5165"/>
      <c r="UOZ337" s="5165"/>
      <c r="UPA337" s="5165"/>
      <c r="UPB337" s="5165"/>
      <c r="UPC337" s="5214"/>
      <c r="UPD337" s="2483"/>
      <c r="UPE337" s="1943"/>
      <c r="UPF337" s="1944"/>
      <c r="UPG337" s="4766"/>
      <c r="UPH337" s="5165"/>
      <c r="UPI337" s="5165"/>
      <c r="UPJ337" s="5165"/>
      <c r="UPK337" s="5165"/>
      <c r="UPL337" s="5165"/>
      <c r="UPM337" s="5165"/>
      <c r="UPN337" s="5214"/>
      <c r="UPO337" s="2483"/>
      <c r="UPP337" s="1943"/>
      <c r="UPQ337" s="1944"/>
      <c r="UPR337" s="4766"/>
      <c r="UPS337" s="5165"/>
      <c r="UPT337" s="5165"/>
      <c r="UPU337" s="5165"/>
      <c r="UPV337" s="5165"/>
      <c r="UPW337" s="5165"/>
      <c r="UPX337" s="5165"/>
      <c r="UPY337" s="5214"/>
      <c r="UPZ337" s="2483"/>
      <c r="UQA337" s="1943"/>
      <c r="UQB337" s="1944"/>
      <c r="UQC337" s="4766"/>
      <c r="UQD337" s="5165"/>
      <c r="UQE337" s="5165"/>
      <c r="UQF337" s="5165"/>
      <c r="UQG337" s="5165"/>
      <c r="UQH337" s="5165"/>
      <c r="UQI337" s="5165"/>
      <c r="UQJ337" s="5214"/>
      <c r="UQK337" s="2483"/>
      <c r="UQL337" s="1943"/>
      <c r="UQM337" s="1944"/>
      <c r="UQN337" s="4766"/>
      <c r="UQO337" s="5165"/>
      <c r="UQP337" s="5165"/>
      <c r="UQQ337" s="5165"/>
      <c r="UQR337" s="5165"/>
      <c r="UQS337" s="5165"/>
      <c r="UQT337" s="5165"/>
      <c r="UQU337" s="5214"/>
      <c r="UQV337" s="2483"/>
      <c r="UQW337" s="1943"/>
      <c r="UQX337" s="1944"/>
      <c r="UQY337" s="4766"/>
      <c r="UQZ337" s="5165"/>
      <c r="URA337" s="5165"/>
      <c r="URB337" s="5165"/>
      <c r="URC337" s="5165"/>
      <c r="URD337" s="5165"/>
      <c r="URE337" s="5165"/>
      <c r="URF337" s="5214"/>
      <c r="URG337" s="2483"/>
      <c r="URH337" s="1943"/>
      <c r="URI337" s="1944"/>
      <c r="URJ337" s="4766"/>
      <c r="URK337" s="5165"/>
      <c r="URL337" s="5165"/>
      <c r="URM337" s="5165"/>
      <c r="URN337" s="5165"/>
      <c r="URO337" s="5165"/>
      <c r="URP337" s="5165"/>
      <c r="URQ337" s="5214"/>
      <c r="URR337" s="2483"/>
      <c r="URS337" s="1943"/>
      <c r="URT337" s="1944"/>
      <c r="URU337" s="4766"/>
      <c r="URV337" s="5165"/>
      <c r="URW337" s="5165"/>
      <c r="URX337" s="5165"/>
      <c r="URY337" s="5165"/>
      <c r="URZ337" s="5165"/>
      <c r="USA337" s="5165"/>
      <c r="USB337" s="5214"/>
      <c r="USC337" s="2483"/>
      <c r="USD337" s="1943"/>
      <c r="USE337" s="1944"/>
      <c r="USF337" s="4766"/>
      <c r="USG337" s="5165"/>
      <c r="USH337" s="5165"/>
      <c r="USI337" s="5165"/>
      <c r="USJ337" s="5165"/>
      <c r="USK337" s="5165"/>
      <c r="USL337" s="5165"/>
      <c r="USM337" s="5214"/>
      <c r="USN337" s="2483"/>
      <c r="USO337" s="1943"/>
      <c r="USP337" s="1944"/>
      <c r="USQ337" s="4766"/>
      <c r="USR337" s="5165"/>
      <c r="USS337" s="5165"/>
      <c r="UST337" s="5165"/>
      <c r="USU337" s="5165"/>
      <c r="USV337" s="5165"/>
      <c r="USW337" s="5165"/>
      <c r="USX337" s="5214"/>
      <c r="USY337" s="2483"/>
      <c r="USZ337" s="1943"/>
      <c r="UTA337" s="1944"/>
      <c r="UTB337" s="4766"/>
      <c r="UTC337" s="5165"/>
      <c r="UTD337" s="5165"/>
      <c r="UTE337" s="5165"/>
      <c r="UTF337" s="5165"/>
      <c r="UTG337" s="5165"/>
      <c r="UTH337" s="5165"/>
      <c r="UTI337" s="5214"/>
      <c r="UTJ337" s="2483"/>
      <c r="UTK337" s="1943"/>
      <c r="UTL337" s="1944"/>
      <c r="UTM337" s="4766"/>
      <c r="UTN337" s="5165"/>
      <c r="UTO337" s="5165"/>
      <c r="UTP337" s="5165"/>
      <c r="UTQ337" s="5165"/>
      <c r="UTR337" s="5165"/>
      <c r="UTS337" s="5165"/>
      <c r="UTT337" s="5214"/>
      <c r="UTU337" s="2483"/>
      <c r="UTV337" s="1943"/>
      <c r="UTW337" s="1944"/>
      <c r="UTX337" s="4766"/>
      <c r="UTY337" s="5165"/>
      <c r="UTZ337" s="5165"/>
      <c r="UUA337" s="5165"/>
      <c r="UUB337" s="5165"/>
      <c r="UUC337" s="5165"/>
      <c r="UUD337" s="5165"/>
      <c r="UUE337" s="5214"/>
      <c r="UUF337" s="2483"/>
      <c r="UUG337" s="1943"/>
      <c r="UUH337" s="1944"/>
      <c r="UUI337" s="4766"/>
      <c r="UUJ337" s="5165"/>
      <c r="UUK337" s="5165"/>
      <c r="UUL337" s="5165"/>
      <c r="UUM337" s="5165"/>
      <c r="UUN337" s="5165"/>
      <c r="UUO337" s="5165"/>
      <c r="UUP337" s="5214"/>
      <c r="UUQ337" s="2483"/>
      <c r="UUR337" s="1943"/>
      <c r="UUS337" s="1944"/>
      <c r="UUT337" s="4766"/>
      <c r="UUU337" s="5165"/>
      <c r="UUV337" s="5165"/>
      <c r="UUW337" s="5165"/>
      <c r="UUX337" s="5165"/>
      <c r="UUY337" s="5165"/>
      <c r="UUZ337" s="5165"/>
      <c r="UVA337" s="5214"/>
      <c r="UVB337" s="2483"/>
      <c r="UVC337" s="1943"/>
      <c r="UVD337" s="1944"/>
      <c r="UVE337" s="4766"/>
      <c r="UVF337" s="5165"/>
      <c r="UVG337" s="5165"/>
      <c r="UVH337" s="5165"/>
      <c r="UVI337" s="5165"/>
      <c r="UVJ337" s="5165"/>
      <c r="UVK337" s="5165"/>
      <c r="UVL337" s="5214"/>
      <c r="UVM337" s="2483"/>
      <c r="UVN337" s="1943"/>
      <c r="UVO337" s="1944"/>
      <c r="UVP337" s="4766"/>
      <c r="UVQ337" s="5165"/>
      <c r="UVR337" s="5165"/>
      <c r="UVS337" s="5165"/>
      <c r="UVT337" s="5165"/>
      <c r="UVU337" s="5165"/>
      <c r="UVV337" s="5165"/>
      <c r="UVW337" s="5214"/>
      <c r="UVX337" s="2483"/>
      <c r="UVY337" s="1943"/>
      <c r="UVZ337" s="1944"/>
      <c r="UWA337" s="4766"/>
      <c r="UWB337" s="5165"/>
      <c r="UWC337" s="5165"/>
      <c r="UWD337" s="5165"/>
      <c r="UWE337" s="5165"/>
      <c r="UWF337" s="5165"/>
      <c r="UWG337" s="5165"/>
      <c r="UWH337" s="5214"/>
      <c r="UWI337" s="2483"/>
      <c r="UWJ337" s="1943"/>
      <c r="UWK337" s="1944"/>
      <c r="UWL337" s="4766"/>
      <c r="UWM337" s="5165"/>
      <c r="UWN337" s="5165"/>
      <c r="UWO337" s="5165"/>
      <c r="UWP337" s="5165"/>
      <c r="UWQ337" s="5165"/>
      <c r="UWR337" s="5165"/>
      <c r="UWS337" s="5214"/>
      <c r="UWT337" s="2483"/>
      <c r="UWU337" s="1943"/>
      <c r="UWV337" s="1944"/>
      <c r="UWW337" s="4766"/>
      <c r="UWX337" s="5165"/>
      <c r="UWY337" s="5165"/>
      <c r="UWZ337" s="5165"/>
      <c r="UXA337" s="5165"/>
      <c r="UXB337" s="5165"/>
      <c r="UXC337" s="5165"/>
      <c r="UXD337" s="5214"/>
      <c r="UXE337" s="2483"/>
      <c r="UXF337" s="1943"/>
      <c r="UXG337" s="1944"/>
      <c r="UXH337" s="4766"/>
      <c r="UXI337" s="5165"/>
      <c r="UXJ337" s="5165"/>
      <c r="UXK337" s="5165"/>
      <c r="UXL337" s="5165"/>
      <c r="UXM337" s="5165"/>
      <c r="UXN337" s="5165"/>
      <c r="UXO337" s="5214"/>
      <c r="UXP337" s="2483"/>
      <c r="UXQ337" s="1943"/>
      <c r="UXR337" s="1944"/>
      <c r="UXS337" s="4766"/>
      <c r="UXT337" s="5165"/>
      <c r="UXU337" s="5165"/>
      <c r="UXV337" s="5165"/>
      <c r="UXW337" s="5165"/>
      <c r="UXX337" s="5165"/>
      <c r="UXY337" s="5165"/>
      <c r="UXZ337" s="5214"/>
      <c r="UYA337" s="2483"/>
      <c r="UYB337" s="1943"/>
      <c r="UYC337" s="1944"/>
      <c r="UYD337" s="4766"/>
      <c r="UYE337" s="5165"/>
      <c r="UYF337" s="5165"/>
      <c r="UYG337" s="5165"/>
      <c r="UYH337" s="5165"/>
      <c r="UYI337" s="5165"/>
      <c r="UYJ337" s="5165"/>
      <c r="UYK337" s="5214"/>
      <c r="UYL337" s="2483"/>
      <c r="UYM337" s="1943"/>
      <c r="UYN337" s="1944"/>
      <c r="UYO337" s="4766"/>
      <c r="UYP337" s="5165"/>
      <c r="UYQ337" s="5165"/>
      <c r="UYR337" s="5165"/>
      <c r="UYS337" s="5165"/>
      <c r="UYT337" s="5165"/>
      <c r="UYU337" s="5165"/>
      <c r="UYV337" s="5214"/>
      <c r="UYW337" s="2483"/>
      <c r="UYX337" s="1943"/>
      <c r="UYY337" s="1944"/>
      <c r="UYZ337" s="4766"/>
      <c r="UZA337" s="5165"/>
      <c r="UZB337" s="5165"/>
      <c r="UZC337" s="5165"/>
      <c r="UZD337" s="5165"/>
      <c r="UZE337" s="5165"/>
      <c r="UZF337" s="5165"/>
      <c r="UZG337" s="5214"/>
      <c r="UZH337" s="2483"/>
      <c r="UZI337" s="1943"/>
      <c r="UZJ337" s="1944"/>
      <c r="UZK337" s="4766"/>
      <c r="UZL337" s="5165"/>
      <c r="UZM337" s="5165"/>
      <c r="UZN337" s="5165"/>
      <c r="UZO337" s="5165"/>
      <c r="UZP337" s="5165"/>
      <c r="UZQ337" s="5165"/>
      <c r="UZR337" s="5214"/>
      <c r="UZS337" s="2483"/>
      <c r="UZT337" s="1943"/>
      <c r="UZU337" s="1944"/>
      <c r="UZV337" s="4766"/>
      <c r="UZW337" s="5165"/>
      <c r="UZX337" s="5165"/>
      <c r="UZY337" s="5165"/>
      <c r="UZZ337" s="5165"/>
      <c r="VAA337" s="5165"/>
      <c r="VAB337" s="5165"/>
      <c r="VAC337" s="5214"/>
      <c r="VAD337" s="2483"/>
      <c r="VAE337" s="1943"/>
      <c r="VAF337" s="1944"/>
      <c r="VAG337" s="4766"/>
      <c r="VAH337" s="5165"/>
      <c r="VAI337" s="5165"/>
      <c r="VAJ337" s="5165"/>
      <c r="VAK337" s="5165"/>
      <c r="VAL337" s="5165"/>
      <c r="VAM337" s="5165"/>
      <c r="VAN337" s="5214"/>
      <c r="VAO337" s="2483"/>
      <c r="VAP337" s="1943"/>
      <c r="VAQ337" s="1944"/>
      <c r="VAR337" s="4766"/>
      <c r="VAS337" s="5165"/>
      <c r="VAT337" s="5165"/>
      <c r="VAU337" s="5165"/>
      <c r="VAV337" s="5165"/>
      <c r="VAW337" s="5165"/>
      <c r="VAX337" s="5165"/>
      <c r="VAY337" s="5214"/>
      <c r="VAZ337" s="2483"/>
      <c r="VBA337" s="1943"/>
      <c r="VBB337" s="1944"/>
      <c r="VBC337" s="4766"/>
      <c r="VBD337" s="5165"/>
      <c r="VBE337" s="5165"/>
      <c r="VBF337" s="5165"/>
      <c r="VBG337" s="5165"/>
      <c r="VBH337" s="5165"/>
      <c r="VBI337" s="5165"/>
      <c r="VBJ337" s="5214"/>
      <c r="VBK337" s="2483"/>
      <c r="VBL337" s="1943"/>
      <c r="VBM337" s="1944"/>
      <c r="VBN337" s="4766"/>
      <c r="VBO337" s="5165"/>
      <c r="VBP337" s="5165"/>
      <c r="VBQ337" s="5165"/>
      <c r="VBR337" s="5165"/>
      <c r="VBS337" s="5165"/>
      <c r="VBT337" s="5165"/>
      <c r="VBU337" s="5214"/>
      <c r="VBV337" s="2483"/>
      <c r="VBW337" s="1943"/>
      <c r="VBX337" s="1944"/>
      <c r="VBY337" s="4766"/>
      <c r="VBZ337" s="5165"/>
      <c r="VCA337" s="5165"/>
      <c r="VCB337" s="5165"/>
      <c r="VCC337" s="5165"/>
      <c r="VCD337" s="5165"/>
      <c r="VCE337" s="5165"/>
      <c r="VCF337" s="5214"/>
      <c r="VCG337" s="2483"/>
      <c r="VCH337" s="1943"/>
      <c r="VCI337" s="1944"/>
      <c r="VCJ337" s="4766"/>
      <c r="VCK337" s="5165"/>
      <c r="VCL337" s="5165"/>
      <c r="VCM337" s="5165"/>
      <c r="VCN337" s="5165"/>
      <c r="VCO337" s="5165"/>
      <c r="VCP337" s="5165"/>
      <c r="VCQ337" s="5214"/>
      <c r="VCR337" s="2483"/>
      <c r="VCS337" s="1943"/>
      <c r="VCT337" s="1944"/>
      <c r="VCU337" s="4766"/>
      <c r="VCV337" s="5165"/>
      <c r="VCW337" s="5165"/>
      <c r="VCX337" s="5165"/>
      <c r="VCY337" s="5165"/>
      <c r="VCZ337" s="5165"/>
      <c r="VDA337" s="5165"/>
      <c r="VDB337" s="5214"/>
      <c r="VDC337" s="2483"/>
      <c r="VDD337" s="1943"/>
      <c r="VDE337" s="1944"/>
      <c r="VDF337" s="4766"/>
      <c r="VDG337" s="5165"/>
      <c r="VDH337" s="5165"/>
      <c r="VDI337" s="5165"/>
      <c r="VDJ337" s="5165"/>
      <c r="VDK337" s="5165"/>
      <c r="VDL337" s="5165"/>
      <c r="VDM337" s="5214"/>
      <c r="VDN337" s="2483"/>
      <c r="VDO337" s="1943"/>
      <c r="VDP337" s="1944"/>
      <c r="VDQ337" s="4766"/>
      <c r="VDR337" s="5165"/>
      <c r="VDS337" s="5165"/>
      <c r="VDT337" s="5165"/>
      <c r="VDU337" s="5165"/>
      <c r="VDV337" s="5165"/>
      <c r="VDW337" s="5165"/>
      <c r="VDX337" s="5214"/>
      <c r="VDY337" s="2483"/>
      <c r="VDZ337" s="1943"/>
      <c r="VEA337" s="1944"/>
      <c r="VEB337" s="4766"/>
      <c r="VEC337" s="5165"/>
      <c r="VED337" s="5165"/>
      <c r="VEE337" s="5165"/>
      <c r="VEF337" s="5165"/>
      <c r="VEG337" s="5165"/>
      <c r="VEH337" s="5165"/>
      <c r="VEI337" s="5214"/>
      <c r="VEJ337" s="2483"/>
      <c r="VEK337" s="1943"/>
      <c r="VEL337" s="1944"/>
      <c r="VEM337" s="4766"/>
      <c r="VEN337" s="5165"/>
      <c r="VEO337" s="5165"/>
      <c r="VEP337" s="5165"/>
      <c r="VEQ337" s="5165"/>
      <c r="VER337" s="5165"/>
      <c r="VES337" s="5165"/>
      <c r="VET337" s="5214"/>
      <c r="VEU337" s="2483"/>
      <c r="VEV337" s="1943"/>
      <c r="VEW337" s="1944"/>
      <c r="VEX337" s="4766"/>
      <c r="VEY337" s="5165"/>
      <c r="VEZ337" s="5165"/>
      <c r="VFA337" s="5165"/>
      <c r="VFB337" s="5165"/>
      <c r="VFC337" s="5165"/>
      <c r="VFD337" s="5165"/>
      <c r="VFE337" s="5214"/>
      <c r="VFF337" s="2483"/>
      <c r="VFG337" s="1943"/>
      <c r="VFH337" s="1944"/>
      <c r="VFI337" s="4766"/>
      <c r="VFJ337" s="5165"/>
      <c r="VFK337" s="5165"/>
      <c r="VFL337" s="5165"/>
      <c r="VFM337" s="5165"/>
      <c r="VFN337" s="5165"/>
      <c r="VFO337" s="5165"/>
      <c r="VFP337" s="5214"/>
      <c r="VFQ337" s="2483"/>
      <c r="VFR337" s="1943"/>
      <c r="VFS337" s="1944"/>
      <c r="VFT337" s="4766"/>
      <c r="VFU337" s="5165"/>
      <c r="VFV337" s="5165"/>
      <c r="VFW337" s="5165"/>
      <c r="VFX337" s="5165"/>
      <c r="VFY337" s="5165"/>
      <c r="VFZ337" s="5165"/>
      <c r="VGA337" s="5214"/>
      <c r="VGB337" s="2483"/>
      <c r="VGC337" s="1943"/>
      <c r="VGD337" s="1944"/>
      <c r="VGE337" s="4766"/>
      <c r="VGF337" s="5165"/>
      <c r="VGG337" s="5165"/>
      <c r="VGH337" s="5165"/>
      <c r="VGI337" s="5165"/>
      <c r="VGJ337" s="5165"/>
      <c r="VGK337" s="5165"/>
      <c r="VGL337" s="5214"/>
      <c r="VGM337" s="2483"/>
      <c r="VGN337" s="1943"/>
      <c r="VGO337" s="1944"/>
      <c r="VGP337" s="4766"/>
      <c r="VGQ337" s="5165"/>
      <c r="VGR337" s="5165"/>
      <c r="VGS337" s="5165"/>
      <c r="VGT337" s="5165"/>
      <c r="VGU337" s="5165"/>
      <c r="VGV337" s="5165"/>
      <c r="VGW337" s="5214"/>
      <c r="VGX337" s="2483"/>
      <c r="VGY337" s="1943"/>
      <c r="VGZ337" s="1944"/>
      <c r="VHA337" s="4766"/>
      <c r="VHB337" s="5165"/>
      <c r="VHC337" s="5165"/>
      <c r="VHD337" s="5165"/>
      <c r="VHE337" s="5165"/>
      <c r="VHF337" s="5165"/>
      <c r="VHG337" s="5165"/>
      <c r="VHH337" s="5214"/>
      <c r="VHI337" s="2483"/>
      <c r="VHJ337" s="1943"/>
      <c r="VHK337" s="1944"/>
      <c r="VHL337" s="4766"/>
      <c r="VHM337" s="5165"/>
      <c r="VHN337" s="5165"/>
      <c r="VHO337" s="5165"/>
      <c r="VHP337" s="5165"/>
      <c r="VHQ337" s="5165"/>
      <c r="VHR337" s="5165"/>
      <c r="VHS337" s="5214"/>
      <c r="VHT337" s="2483"/>
      <c r="VHU337" s="1943"/>
      <c r="VHV337" s="1944"/>
      <c r="VHW337" s="4766"/>
      <c r="VHX337" s="5165"/>
      <c r="VHY337" s="5165"/>
      <c r="VHZ337" s="5165"/>
      <c r="VIA337" s="5165"/>
      <c r="VIB337" s="5165"/>
      <c r="VIC337" s="5165"/>
      <c r="VID337" s="5214"/>
      <c r="VIE337" s="2483"/>
      <c r="VIF337" s="1943"/>
      <c r="VIG337" s="1944"/>
      <c r="VIH337" s="4766"/>
      <c r="VII337" s="5165"/>
      <c r="VIJ337" s="5165"/>
      <c r="VIK337" s="5165"/>
      <c r="VIL337" s="5165"/>
      <c r="VIM337" s="5165"/>
      <c r="VIN337" s="5165"/>
      <c r="VIO337" s="5214"/>
      <c r="VIP337" s="2483"/>
      <c r="VIQ337" s="1943"/>
      <c r="VIR337" s="1944"/>
      <c r="VIS337" s="4766"/>
      <c r="VIT337" s="5165"/>
      <c r="VIU337" s="5165"/>
      <c r="VIV337" s="5165"/>
      <c r="VIW337" s="5165"/>
      <c r="VIX337" s="5165"/>
      <c r="VIY337" s="5165"/>
      <c r="VIZ337" s="5214"/>
      <c r="VJA337" s="2483"/>
      <c r="VJB337" s="1943"/>
      <c r="VJC337" s="1944"/>
      <c r="VJD337" s="4766"/>
      <c r="VJE337" s="5165"/>
      <c r="VJF337" s="5165"/>
      <c r="VJG337" s="5165"/>
      <c r="VJH337" s="5165"/>
      <c r="VJI337" s="5165"/>
      <c r="VJJ337" s="5165"/>
      <c r="VJK337" s="5214"/>
      <c r="VJL337" s="2483"/>
      <c r="VJM337" s="1943"/>
      <c r="VJN337" s="1944"/>
      <c r="VJO337" s="4766"/>
      <c r="VJP337" s="5165"/>
      <c r="VJQ337" s="5165"/>
      <c r="VJR337" s="5165"/>
      <c r="VJS337" s="5165"/>
      <c r="VJT337" s="5165"/>
      <c r="VJU337" s="5165"/>
      <c r="VJV337" s="5214"/>
      <c r="VJW337" s="2483"/>
      <c r="VJX337" s="1943"/>
      <c r="VJY337" s="1944"/>
      <c r="VJZ337" s="4766"/>
      <c r="VKA337" s="5165"/>
      <c r="VKB337" s="5165"/>
      <c r="VKC337" s="5165"/>
      <c r="VKD337" s="5165"/>
      <c r="VKE337" s="5165"/>
      <c r="VKF337" s="5165"/>
      <c r="VKG337" s="5214"/>
      <c r="VKH337" s="2483"/>
      <c r="VKI337" s="1943"/>
      <c r="VKJ337" s="1944"/>
      <c r="VKK337" s="4766"/>
      <c r="VKL337" s="5165"/>
      <c r="VKM337" s="5165"/>
      <c r="VKN337" s="5165"/>
      <c r="VKO337" s="5165"/>
      <c r="VKP337" s="5165"/>
      <c r="VKQ337" s="5165"/>
      <c r="VKR337" s="5214"/>
      <c r="VKS337" s="2483"/>
      <c r="VKT337" s="1943"/>
      <c r="VKU337" s="1944"/>
      <c r="VKV337" s="4766"/>
      <c r="VKW337" s="5165"/>
      <c r="VKX337" s="5165"/>
      <c r="VKY337" s="5165"/>
      <c r="VKZ337" s="5165"/>
      <c r="VLA337" s="5165"/>
      <c r="VLB337" s="5165"/>
      <c r="VLC337" s="5214"/>
      <c r="VLD337" s="2483"/>
      <c r="VLE337" s="1943"/>
      <c r="VLF337" s="1944"/>
      <c r="VLG337" s="4766"/>
      <c r="VLH337" s="5165"/>
      <c r="VLI337" s="5165"/>
      <c r="VLJ337" s="5165"/>
      <c r="VLK337" s="5165"/>
      <c r="VLL337" s="5165"/>
      <c r="VLM337" s="5165"/>
      <c r="VLN337" s="5214"/>
      <c r="VLO337" s="2483"/>
      <c r="VLP337" s="1943"/>
      <c r="VLQ337" s="1944"/>
      <c r="VLR337" s="4766"/>
      <c r="VLS337" s="5165"/>
      <c r="VLT337" s="5165"/>
      <c r="VLU337" s="5165"/>
      <c r="VLV337" s="5165"/>
      <c r="VLW337" s="5165"/>
      <c r="VLX337" s="5165"/>
      <c r="VLY337" s="5214"/>
      <c r="VLZ337" s="2483"/>
      <c r="VMA337" s="1943"/>
      <c r="VMB337" s="1944"/>
      <c r="VMC337" s="4766"/>
      <c r="VMD337" s="5165"/>
      <c r="VME337" s="5165"/>
      <c r="VMF337" s="5165"/>
      <c r="VMG337" s="5165"/>
      <c r="VMH337" s="5165"/>
      <c r="VMI337" s="5165"/>
      <c r="VMJ337" s="5214"/>
      <c r="VMK337" s="2483"/>
      <c r="VML337" s="1943"/>
      <c r="VMM337" s="1944"/>
      <c r="VMN337" s="4766"/>
      <c r="VMO337" s="5165"/>
      <c r="VMP337" s="5165"/>
      <c r="VMQ337" s="5165"/>
      <c r="VMR337" s="5165"/>
      <c r="VMS337" s="5165"/>
      <c r="VMT337" s="5165"/>
      <c r="VMU337" s="5214"/>
      <c r="VMV337" s="2483"/>
      <c r="VMW337" s="1943"/>
      <c r="VMX337" s="1944"/>
      <c r="VMY337" s="4766"/>
      <c r="VMZ337" s="5165"/>
      <c r="VNA337" s="5165"/>
      <c r="VNB337" s="5165"/>
      <c r="VNC337" s="5165"/>
      <c r="VND337" s="5165"/>
      <c r="VNE337" s="5165"/>
      <c r="VNF337" s="5214"/>
      <c r="VNG337" s="2483"/>
      <c r="VNH337" s="1943"/>
      <c r="VNI337" s="1944"/>
      <c r="VNJ337" s="4766"/>
      <c r="VNK337" s="5165"/>
      <c r="VNL337" s="5165"/>
      <c r="VNM337" s="5165"/>
      <c r="VNN337" s="5165"/>
      <c r="VNO337" s="5165"/>
      <c r="VNP337" s="5165"/>
      <c r="VNQ337" s="5214"/>
      <c r="VNR337" s="2483"/>
      <c r="VNS337" s="1943"/>
      <c r="VNT337" s="1944"/>
      <c r="VNU337" s="4766"/>
      <c r="VNV337" s="5165"/>
      <c r="VNW337" s="5165"/>
      <c r="VNX337" s="5165"/>
      <c r="VNY337" s="5165"/>
      <c r="VNZ337" s="5165"/>
      <c r="VOA337" s="5165"/>
      <c r="VOB337" s="5214"/>
      <c r="VOC337" s="2483"/>
      <c r="VOD337" s="1943"/>
      <c r="VOE337" s="1944"/>
      <c r="VOF337" s="4766"/>
      <c r="VOG337" s="5165"/>
      <c r="VOH337" s="5165"/>
      <c r="VOI337" s="5165"/>
      <c r="VOJ337" s="5165"/>
      <c r="VOK337" s="5165"/>
      <c r="VOL337" s="5165"/>
      <c r="VOM337" s="5214"/>
      <c r="VON337" s="2483"/>
      <c r="VOO337" s="1943"/>
      <c r="VOP337" s="1944"/>
      <c r="VOQ337" s="4766"/>
      <c r="VOR337" s="5165"/>
      <c r="VOS337" s="5165"/>
      <c r="VOT337" s="5165"/>
      <c r="VOU337" s="5165"/>
      <c r="VOV337" s="5165"/>
      <c r="VOW337" s="5165"/>
      <c r="VOX337" s="5214"/>
      <c r="VOY337" s="2483"/>
      <c r="VOZ337" s="1943"/>
      <c r="VPA337" s="1944"/>
      <c r="VPB337" s="4766"/>
      <c r="VPC337" s="5165"/>
      <c r="VPD337" s="5165"/>
      <c r="VPE337" s="5165"/>
      <c r="VPF337" s="5165"/>
      <c r="VPG337" s="5165"/>
      <c r="VPH337" s="5165"/>
      <c r="VPI337" s="5214"/>
      <c r="VPJ337" s="2483"/>
      <c r="VPK337" s="1943"/>
      <c r="VPL337" s="1944"/>
      <c r="VPM337" s="4766"/>
      <c r="VPN337" s="5165"/>
      <c r="VPO337" s="5165"/>
      <c r="VPP337" s="5165"/>
      <c r="VPQ337" s="5165"/>
      <c r="VPR337" s="5165"/>
      <c r="VPS337" s="5165"/>
      <c r="VPT337" s="5214"/>
      <c r="VPU337" s="2483"/>
      <c r="VPV337" s="1943"/>
      <c r="VPW337" s="1944"/>
      <c r="VPX337" s="4766"/>
      <c r="VPY337" s="5165"/>
      <c r="VPZ337" s="5165"/>
      <c r="VQA337" s="5165"/>
      <c r="VQB337" s="5165"/>
      <c r="VQC337" s="5165"/>
      <c r="VQD337" s="5165"/>
      <c r="VQE337" s="5214"/>
      <c r="VQF337" s="2483"/>
      <c r="VQG337" s="1943"/>
      <c r="VQH337" s="1944"/>
      <c r="VQI337" s="4766"/>
      <c r="VQJ337" s="5165"/>
      <c r="VQK337" s="5165"/>
      <c r="VQL337" s="5165"/>
      <c r="VQM337" s="5165"/>
      <c r="VQN337" s="5165"/>
      <c r="VQO337" s="5165"/>
      <c r="VQP337" s="5214"/>
      <c r="VQQ337" s="2483"/>
      <c r="VQR337" s="1943"/>
      <c r="VQS337" s="1944"/>
      <c r="VQT337" s="4766"/>
      <c r="VQU337" s="5165"/>
      <c r="VQV337" s="5165"/>
      <c r="VQW337" s="5165"/>
      <c r="VQX337" s="5165"/>
      <c r="VQY337" s="5165"/>
      <c r="VQZ337" s="5165"/>
      <c r="VRA337" s="5214"/>
      <c r="VRB337" s="2483"/>
      <c r="VRC337" s="1943"/>
      <c r="VRD337" s="1944"/>
      <c r="VRE337" s="4766"/>
      <c r="VRF337" s="5165"/>
      <c r="VRG337" s="5165"/>
      <c r="VRH337" s="5165"/>
      <c r="VRI337" s="5165"/>
      <c r="VRJ337" s="5165"/>
      <c r="VRK337" s="5165"/>
      <c r="VRL337" s="5214"/>
      <c r="VRM337" s="2483"/>
      <c r="VRN337" s="1943"/>
      <c r="VRO337" s="1944"/>
      <c r="VRP337" s="4766"/>
      <c r="VRQ337" s="5165"/>
      <c r="VRR337" s="5165"/>
      <c r="VRS337" s="5165"/>
      <c r="VRT337" s="5165"/>
      <c r="VRU337" s="5165"/>
      <c r="VRV337" s="5165"/>
      <c r="VRW337" s="5214"/>
      <c r="VRX337" s="2483"/>
      <c r="VRY337" s="1943"/>
      <c r="VRZ337" s="1944"/>
      <c r="VSA337" s="4766"/>
      <c r="VSB337" s="5165"/>
      <c r="VSC337" s="5165"/>
      <c r="VSD337" s="5165"/>
      <c r="VSE337" s="5165"/>
      <c r="VSF337" s="5165"/>
      <c r="VSG337" s="5165"/>
      <c r="VSH337" s="5214"/>
      <c r="VSI337" s="2483"/>
      <c r="VSJ337" s="1943"/>
      <c r="VSK337" s="1944"/>
      <c r="VSL337" s="4766"/>
      <c r="VSM337" s="5165"/>
      <c r="VSN337" s="5165"/>
      <c r="VSO337" s="5165"/>
      <c r="VSP337" s="5165"/>
      <c r="VSQ337" s="5165"/>
      <c r="VSR337" s="5165"/>
      <c r="VSS337" s="5214"/>
      <c r="VST337" s="2483"/>
      <c r="VSU337" s="1943"/>
      <c r="VSV337" s="1944"/>
      <c r="VSW337" s="4766"/>
      <c r="VSX337" s="5165"/>
      <c r="VSY337" s="5165"/>
      <c r="VSZ337" s="5165"/>
      <c r="VTA337" s="5165"/>
      <c r="VTB337" s="5165"/>
      <c r="VTC337" s="5165"/>
      <c r="VTD337" s="5214"/>
      <c r="VTE337" s="2483"/>
      <c r="VTF337" s="1943"/>
      <c r="VTG337" s="1944"/>
      <c r="VTH337" s="4766"/>
      <c r="VTI337" s="5165"/>
      <c r="VTJ337" s="5165"/>
      <c r="VTK337" s="5165"/>
      <c r="VTL337" s="5165"/>
      <c r="VTM337" s="5165"/>
      <c r="VTN337" s="5165"/>
      <c r="VTO337" s="5214"/>
      <c r="VTP337" s="2483"/>
      <c r="VTQ337" s="1943"/>
      <c r="VTR337" s="1944"/>
      <c r="VTS337" s="4766"/>
      <c r="VTT337" s="5165"/>
      <c r="VTU337" s="5165"/>
      <c r="VTV337" s="5165"/>
      <c r="VTW337" s="5165"/>
      <c r="VTX337" s="5165"/>
      <c r="VTY337" s="5165"/>
      <c r="VTZ337" s="5214"/>
      <c r="VUA337" s="2483"/>
      <c r="VUB337" s="1943"/>
      <c r="VUC337" s="1944"/>
      <c r="VUD337" s="4766"/>
      <c r="VUE337" s="5165"/>
      <c r="VUF337" s="5165"/>
      <c r="VUG337" s="5165"/>
      <c r="VUH337" s="5165"/>
      <c r="VUI337" s="5165"/>
      <c r="VUJ337" s="5165"/>
      <c r="VUK337" s="5214"/>
      <c r="VUL337" s="2483"/>
      <c r="VUM337" s="1943"/>
      <c r="VUN337" s="1944"/>
      <c r="VUO337" s="4766"/>
      <c r="VUP337" s="5165"/>
      <c r="VUQ337" s="5165"/>
      <c r="VUR337" s="5165"/>
      <c r="VUS337" s="5165"/>
      <c r="VUT337" s="5165"/>
      <c r="VUU337" s="5165"/>
      <c r="VUV337" s="5214"/>
      <c r="VUW337" s="2483"/>
      <c r="VUX337" s="1943"/>
      <c r="VUY337" s="1944"/>
      <c r="VUZ337" s="4766"/>
      <c r="VVA337" s="5165"/>
      <c r="VVB337" s="5165"/>
      <c r="VVC337" s="5165"/>
      <c r="VVD337" s="5165"/>
      <c r="VVE337" s="5165"/>
      <c r="VVF337" s="5165"/>
      <c r="VVG337" s="5214"/>
      <c r="VVH337" s="2483"/>
      <c r="VVI337" s="1943"/>
      <c r="VVJ337" s="1944"/>
      <c r="VVK337" s="4766"/>
      <c r="VVL337" s="5165"/>
      <c r="VVM337" s="5165"/>
      <c r="VVN337" s="5165"/>
      <c r="VVO337" s="5165"/>
      <c r="VVP337" s="5165"/>
      <c r="VVQ337" s="5165"/>
      <c r="VVR337" s="5214"/>
      <c r="VVS337" s="2483"/>
      <c r="VVT337" s="1943"/>
      <c r="VVU337" s="1944"/>
      <c r="VVV337" s="4766"/>
      <c r="VVW337" s="5165"/>
      <c r="VVX337" s="5165"/>
      <c r="VVY337" s="5165"/>
      <c r="VVZ337" s="5165"/>
      <c r="VWA337" s="5165"/>
      <c r="VWB337" s="5165"/>
      <c r="VWC337" s="5214"/>
      <c r="VWD337" s="2483"/>
      <c r="VWE337" s="1943"/>
      <c r="VWF337" s="1944"/>
      <c r="VWG337" s="4766"/>
      <c r="VWH337" s="5165"/>
      <c r="VWI337" s="5165"/>
      <c r="VWJ337" s="5165"/>
      <c r="VWK337" s="5165"/>
      <c r="VWL337" s="5165"/>
      <c r="VWM337" s="5165"/>
      <c r="VWN337" s="5214"/>
      <c r="VWO337" s="2483"/>
      <c r="VWP337" s="1943"/>
      <c r="VWQ337" s="1944"/>
      <c r="VWR337" s="4766"/>
      <c r="VWS337" s="5165"/>
      <c r="VWT337" s="5165"/>
      <c r="VWU337" s="5165"/>
      <c r="VWV337" s="5165"/>
      <c r="VWW337" s="5165"/>
      <c r="VWX337" s="5165"/>
      <c r="VWY337" s="5214"/>
      <c r="VWZ337" s="2483"/>
      <c r="VXA337" s="1943"/>
      <c r="VXB337" s="1944"/>
      <c r="VXC337" s="4766"/>
      <c r="VXD337" s="5165"/>
      <c r="VXE337" s="5165"/>
      <c r="VXF337" s="5165"/>
      <c r="VXG337" s="5165"/>
      <c r="VXH337" s="5165"/>
      <c r="VXI337" s="5165"/>
      <c r="VXJ337" s="5214"/>
      <c r="VXK337" s="2483"/>
      <c r="VXL337" s="1943"/>
      <c r="VXM337" s="1944"/>
      <c r="VXN337" s="4766"/>
      <c r="VXO337" s="5165"/>
      <c r="VXP337" s="5165"/>
      <c r="VXQ337" s="5165"/>
      <c r="VXR337" s="5165"/>
      <c r="VXS337" s="5165"/>
      <c r="VXT337" s="5165"/>
      <c r="VXU337" s="5214"/>
      <c r="VXV337" s="2483"/>
      <c r="VXW337" s="1943"/>
      <c r="VXX337" s="1944"/>
      <c r="VXY337" s="4766"/>
      <c r="VXZ337" s="5165"/>
      <c r="VYA337" s="5165"/>
      <c r="VYB337" s="5165"/>
      <c r="VYC337" s="5165"/>
      <c r="VYD337" s="5165"/>
      <c r="VYE337" s="5165"/>
      <c r="VYF337" s="5214"/>
      <c r="VYG337" s="2483"/>
      <c r="VYH337" s="1943"/>
      <c r="VYI337" s="1944"/>
      <c r="VYJ337" s="4766"/>
      <c r="VYK337" s="5165"/>
      <c r="VYL337" s="5165"/>
      <c r="VYM337" s="5165"/>
      <c r="VYN337" s="5165"/>
      <c r="VYO337" s="5165"/>
      <c r="VYP337" s="5165"/>
      <c r="VYQ337" s="5214"/>
      <c r="VYR337" s="2483"/>
      <c r="VYS337" s="1943"/>
      <c r="VYT337" s="1944"/>
      <c r="VYU337" s="4766"/>
      <c r="VYV337" s="5165"/>
      <c r="VYW337" s="5165"/>
      <c r="VYX337" s="5165"/>
      <c r="VYY337" s="5165"/>
      <c r="VYZ337" s="5165"/>
      <c r="VZA337" s="5165"/>
      <c r="VZB337" s="5214"/>
      <c r="VZC337" s="2483"/>
      <c r="VZD337" s="1943"/>
      <c r="VZE337" s="1944"/>
      <c r="VZF337" s="4766"/>
      <c r="VZG337" s="5165"/>
      <c r="VZH337" s="5165"/>
      <c r="VZI337" s="5165"/>
      <c r="VZJ337" s="5165"/>
      <c r="VZK337" s="5165"/>
      <c r="VZL337" s="5165"/>
      <c r="VZM337" s="5214"/>
      <c r="VZN337" s="2483"/>
      <c r="VZO337" s="1943"/>
      <c r="VZP337" s="1944"/>
      <c r="VZQ337" s="4766"/>
      <c r="VZR337" s="5165"/>
      <c r="VZS337" s="5165"/>
      <c r="VZT337" s="5165"/>
      <c r="VZU337" s="5165"/>
      <c r="VZV337" s="5165"/>
      <c r="VZW337" s="5165"/>
      <c r="VZX337" s="5214"/>
      <c r="VZY337" s="2483"/>
      <c r="VZZ337" s="1943"/>
      <c r="WAA337" s="1944"/>
      <c r="WAB337" s="4766"/>
      <c r="WAC337" s="5165"/>
      <c r="WAD337" s="5165"/>
      <c r="WAE337" s="5165"/>
      <c r="WAF337" s="5165"/>
      <c r="WAG337" s="5165"/>
      <c r="WAH337" s="5165"/>
      <c r="WAI337" s="5214"/>
      <c r="WAJ337" s="2483"/>
      <c r="WAK337" s="1943"/>
      <c r="WAL337" s="1944"/>
      <c r="WAM337" s="4766"/>
      <c r="WAN337" s="5165"/>
      <c r="WAO337" s="5165"/>
      <c r="WAP337" s="5165"/>
      <c r="WAQ337" s="5165"/>
      <c r="WAR337" s="5165"/>
      <c r="WAS337" s="5165"/>
      <c r="WAT337" s="5214"/>
      <c r="WAU337" s="2483"/>
      <c r="WAV337" s="1943"/>
      <c r="WAW337" s="1944"/>
      <c r="WAX337" s="4766"/>
      <c r="WAY337" s="5165"/>
      <c r="WAZ337" s="5165"/>
      <c r="WBA337" s="5165"/>
      <c r="WBB337" s="5165"/>
      <c r="WBC337" s="5165"/>
      <c r="WBD337" s="5165"/>
      <c r="WBE337" s="5214"/>
      <c r="WBF337" s="2483"/>
      <c r="WBG337" s="1943"/>
      <c r="WBH337" s="1944"/>
      <c r="WBI337" s="4766"/>
      <c r="WBJ337" s="5165"/>
      <c r="WBK337" s="5165"/>
      <c r="WBL337" s="5165"/>
      <c r="WBM337" s="5165"/>
      <c r="WBN337" s="5165"/>
      <c r="WBO337" s="5165"/>
      <c r="WBP337" s="5214"/>
      <c r="WBQ337" s="2483"/>
      <c r="WBR337" s="1943"/>
      <c r="WBS337" s="1944"/>
      <c r="WBT337" s="4766"/>
      <c r="WBU337" s="5165"/>
      <c r="WBV337" s="5165"/>
      <c r="WBW337" s="5165"/>
      <c r="WBX337" s="5165"/>
      <c r="WBY337" s="5165"/>
      <c r="WBZ337" s="5165"/>
      <c r="WCA337" s="5214"/>
      <c r="WCB337" s="2483"/>
      <c r="WCC337" s="1943"/>
      <c r="WCD337" s="1944"/>
      <c r="WCE337" s="4766"/>
      <c r="WCF337" s="5165"/>
      <c r="WCG337" s="5165"/>
      <c r="WCH337" s="5165"/>
      <c r="WCI337" s="5165"/>
      <c r="WCJ337" s="5165"/>
      <c r="WCK337" s="5165"/>
      <c r="WCL337" s="5214"/>
      <c r="WCM337" s="2483"/>
      <c r="WCN337" s="1943"/>
      <c r="WCO337" s="1944"/>
      <c r="WCP337" s="4766"/>
      <c r="WCQ337" s="5165"/>
      <c r="WCR337" s="5165"/>
      <c r="WCS337" s="5165"/>
      <c r="WCT337" s="5165"/>
      <c r="WCU337" s="5165"/>
      <c r="WCV337" s="5165"/>
      <c r="WCW337" s="5214"/>
      <c r="WCX337" s="2483"/>
      <c r="WCY337" s="1943"/>
      <c r="WCZ337" s="1944"/>
      <c r="WDA337" s="4766"/>
      <c r="WDB337" s="5165"/>
      <c r="WDC337" s="5165"/>
      <c r="WDD337" s="5165"/>
      <c r="WDE337" s="5165"/>
      <c r="WDF337" s="5165"/>
      <c r="WDG337" s="5165"/>
      <c r="WDH337" s="5214"/>
      <c r="WDI337" s="2483"/>
      <c r="WDJ337" s="1943"/>
      <c r="WDK337" s="1944"/>
      <c r="WDL337" s="4766"/>
      <c r="WDM337" s="5165"/>
      <c r="WDN337" s="5165"/>
      <c r="WDO337" s="5165"/>
      <c r="WDP337" s="5165"/>
      <c r="WDQ337" s="5165"/>
      <c r="WDR337" s="5165"/>
      <c r="WDS337" s="5214"/>
      <c r="WDT337" s="2483"/>
      <c r="WDU337" s="1943"/>
      <c r="WDV337" s="1944"/>
      <c r="WDW337" s="4766"/>
      <c r="WDX337" s="5165"/>
      <c r="WDY337" s="5165"/>
      <c r="WDZ337" s="5165"/>
      <c r="WEA337" s="5165"/>
      <c r="WEB337" s="5165"/>
      <c r="WEC337" s="5165"/>
      <c r="WED337" s="5214"/>
      <c r="WEE337" s="2483"/>
      <c r="WEF337" s="1943"/>
      <c r="WEG337" s="1944"/>
      <c r="WEH337" s="4766"/>
      <c r="WEI337" s="5165"/>
      <c r="WEJ337" s="5165"/>
      <c r="WEK337" s="5165"/>
      <c r="WEL337" s="5165"/>
      <c r="WEM337" s="5165"/>
      <c r="WEN337" s="5165"/>
      <c r="WEO337" s="5214"/>
      <c r="WEP337" s="2483"/>
      <c r="WEQ337" s="1943"/>
      <c r="WER337" s="1944"/>
      <c r="WES337" s="4766"/>
      <c r="WET337" s="5165"/>
      <c r="WEU337" s="5165"/>
      <c r="WEV337" s="5165"/>
      <c r="WEW337" s="5165"/>
      <c r="WEX337" s="5165"/>
      <c r="WEY337" s="5165"/>
      <c r="WEZ337" s="5214"/>
      <c r="WFA337" s="2483"/>
      <c r="WFB337" s="1943"/>
      <c r="WFC337" s="1944"/>
      <c r="WFD337" s="4766"/>
      <c r="WFE337" s="5165"/>
      <c r="WFF337" s="5165"/>
      <c r="WFG337" s="5165"/>
      <c r="WFH337" s="5165"/>
      <c r="WFI337" s="5165"/>
      <c r="WFJ337" s="5165"/>
      <c r="WFK337" s="5214"/>
      <c r="WFL337" s="2483"/>
      <c r="WFM337" s="1943"/>
      <c r="WFN337" s="1944"/>
      <c r="WFO337" s="4766"/>
      <c r="WFP337" s="5165"/>
      <c r="WFQ337" s="5165"/>
      <c r="WFR337" s="5165"/>
      <c r="WFS337" s="5165"/>
      <c r="WFT337" s="5165"/>
      <c r="WFU337" s="5165"/>
      <c r="WFV337" s="5214"/>
      <c r="WFW337" s="2483"/>
      <c r="WFX337" s="1943"/>
      <c r="WFY337" s="1944"/>
      <c r="WFZ337" s="4766"/>
      <c r="WGA337" s="5165"/>
      <c r="WGB337" s="5165"/>
      <c r="WGC337" s="5165"/>
      <c r="WGD337" s="5165"/>
      <c r="WGE337" s="5165"/>
      <c r="WGF337" s="5165"/>
      <c r="WGG337" s="5214"/>
      <c r="WGH337" s="2483"/>
      <c r="WGI337" s="1943"/>
      <c r="WGJ337" s="1944"/>
      <c r="WGK337" s="4766"/>
      <c r="WGL337" s="5165"/>
      <c r="WGM337" s="5165"/>
      <c r="WGN337" s="5165"/>
      <c r="WGO337" s="5165"/>
      <c r="WGP337" s="5165"/>
      <c r="WGQ337" s="5165"/>
      <c r="WGR337" s="5214"/>
      <c r="WGS337" s="2483"/>
      <c r="WGT337" s="1943"/>
      <c r="WGU337" s="1944"/>
      <c r="WGV337" s="4766"/>
      <c r="WGW337" s="5165"/>
      <c r="WGX337" s="5165"/>
      <c r="WGY337" s="5165"/>
      <c r="WGZ337" s="5165"/>
      <c r="WHA337" s="5165"/>
      <c r="WHB337" s="5165"/>
      <c r="WHC337" s="5214"/>
      <c r="WHD337" s="2483"/>
      <c r="WHE337" s="1943"/>
      <c r="WHF337" s="1944"/>
      <c r="WHG337" s="4766"/>
      <c r="WHH337" s="5165"/>
      <c r="WHI337" s="5165"/>
      <c r="WHJ337" s="5165"/>
      <c r="WHK337" s="5165"/>
      <c r="WHL337" s="5165"/>
      <c r="WHM337" s="5165"/>
      <c r="WHN337" s="5214"/>
      <c r="WHO337" s="2483"/>
      <c r="WHP337" s="1943"/>
      <c r="WHQ337" s="1944"/>
      <c r="WHR337" s="4766"/>
      <c r="WHS337" s="5165"/>
      <c r="WHT337" s="5165"/>
      <c r="WHU337" s="5165"/>
      <c r="WHV337" s="5165"/>
      <c r="WHW337" s="5165"/>
      <c r="WHX337" s="5165"/>
      <c r="WHY337" s="5214"/>
      <c r="WHZ337" s="2483"/>
      <c r="WIA337" s="1943"/>
      <c r="WIB337" s="1944"/>
      <c r="WIC337" s="4766"/>
      <c r="WID337" s="5165"/>
      <c r="WIE337" s="5165"/>
      <c r="WIF337" s="5165"/>
      <c r="WIG337" s="5165"/>
      <c r="WIH337" s="5165"/>
      <c r="WII337" s="5165"/>
      <c r="WIJ337" s="5214"/>
      <c r="WIK337" s="2483"/>
      <c r="WIL337" s="1943"/>
      <c r="WIM337" s="1944"/>
      <c r="WIN337" s="4766"/>
      <c r="WIO337" s="5165"/>
      <c r="WIP337" s="5165"/>
      <c r="WIQ337" s="5165"/>
      <c r="WIR337" s="5165"/>
      <c r="WIS337" s="5165"/>
      <c r="WIT337" s="5165"/>
      <c r="WIU337" s="5214"/>
      <c r="WIV337" s="2483"/>
      <c r="WIW337" s="1943"/>
      <c r="WIX337" s="1944"/>
      <c r="WIY337" s="4766"/>
      <c r="WIZ337" s="5165"/>
      <c r="WJA337" s="5165"/>
      <c r="WJB337" s="5165"/>
      <c r="WJC337" s="5165"/>
      <c r="WJD337" s="5165"/>
      <c r="WJE337" s="5165"/>
      <c r="WJF337" s="5214"/>
      <c r="WJG337" s="2483"/>
      <c r="WJH337" s="1943"/>
      <c r="WJI337" s="1944"/>
      <c r="WJJ337" s="4766"/>
      <c r="WJK337" s="5165"/>
      <c r="WJL337" s="5165"/>
      <c r="WJM337" s="5165"/>
      <c r="WJN337" s="5165"/>
      <c r="WJO337" s="5165"/>
      <c r="WJP337" s="5165"/>
      <c r="WJQ337" s="5214"/>
      <c r="WJR337" s="2483"/>
      <c r="WJS337" s="1943"/>
      <c r="WJT337" s="1944"/>
      <c r="WJU337" s="4766"/>
      <c r="WJV337" s="5165"/>
      <c r="WJW337" s="5165"/>
      <c r="WJX337" s="5165"/>
      <c r="WJY337" s="5165"/>
      <c r="WJZ337" s="5165"/>
      <c r="WKA337" s="5165"/>
      <c r="WKB337" s="5214"/>
      <c r="WKC337" s="2483"/>
      <c r="WKD337" s="1943"/>
      <c r="WKE337" s="1944"/>
      <c r="WKF337" s="4766"/>
      <c r="WKG337" s="5165"/>
      <c r="WKH337" s="5165"/>
      <c r="WKI337" s="5165"/>
      <c r="WKJ337" s="5165"/>
      <c r="WKK337" s="5165"/>
      <c r="WKL337" s="5165"/>
      <c r="WKM337" s="5214"/>
      <c r="WKN337" s="2483"/>
      <c r="WKO337" s="1943"/>
      <c r="WKP337" s="1944"/>
      <c r="WKQ337" s="4766"/>
      <c r="WKR337" s="5165"/>
      <c r="WKS337" s="5165"/>
      <c r="WKT337" s="5165"/>
      <c r="WKU337" s="5165"/>
      <c r="WKV337" s="5165"/>
      <c r="WKW337" s="5165"/>
      <c r="WKX337" s="5214"/>
      <c r="WKY337" s="2483"/>
      <c r="WKZ337" s="1943"/>
      <c r="WLA337" s="1944"/>
      <c r="WLB337" s="4766"/>
      <c r="WLC337" s="5165"/>
      <c r="WLD337" s="5165"/>
      <c r="WLE337" s="5165"/>
      <c r="WLF337" s="5165"/>
      <c r="WLG337" s="5165"/>
      <c r="WLH337" s="5165"/>
      <c r="WLI337" s="5214"/>
      <c r="WLJ337" s="2483"/>
      <c r="WLK337" s="1943"/>
      <c r="WLL337" s="1944"/>
      <c r="WLM337" s="4766"/>
      <c r="WLN337" s="5165"/>
      <c r="WLO337" s="5165"/>
      <c r="WLP337" s="5165"/>
      <c r="WLQ337" s="5165"/>
      <c r="WLR337" s="5165"/>
      <c r="WLS337" s="5165"/>
      <c r="WLT337" s="5214"/>
      <c r="WLU337" s="2483"/>
      <c r="WLV337" s="1943"/>
      <c r="WLW337" s="1944"/>
      <c r="WLX337" s="4766"/>
      <c r="WLY337" s="5165"/>
      <c r="WLZ337" s="5165"/>
      <c r="WMA337" s="5165"/>
      <c r="WMB337" s="5165"/>
      <c r="WMC337" s="5165"/>
      <c r="WMD337" s="5165"/>
      <c r="WME337" s="5214"/>
      <c r="WMF337" s="2483"/>
      <c r="WMG337" s="1943"/>
      <c r="WMH337" s="1944"/>
      <c r="WMI337" s="4766"/>
      <c r="WMJ337" s="5165"/>
      <c r="WMK337" s="5165"/>
      <c r="WML337" s="5165"/>
      <c r="WMM337" s="5165"/>
      <c r="WMN337" s="5165"/>
      <c r="WMO337" s="5165"/>
      <c r="WMP337" s="5214"/>
      <c r="WMQ337" s="2483"/>
      <c r="WMR337" s="1943"/>
      <c r="WMS337" s="1944"/>
      <c r="WMT337" s="4766"/>
      <c r="WMU337" s="5165"/>
      <c r="WMV337" s="5165"/>
      <c r="WMW337" s="5165"/>
      <c r="WMX337" s="5165"/>
      <c r="WMY337" s="5165"/>
      <c r="WMZ337" s="5165"/>
      <c r="WNA337" s="5214"/>
      <c r="WNB337" s="2483"/>
      <c r="WNC337" s="1943"/>
      <c r="WND337" s="1944"/>
      <c r="WNE337" s="4766"/>
      <c r="WNF337" s="5165"/>
      <c r="WNG337" s="5165"/>
      <c r="WNH337" s="5165"/>
      <c r="WNI337" s="5165"/>
      <c r="WNJ337" s="5165"/>
      <c r="WNK337" s="5165"/>
      <c r="WNL337" s="5214"/>
      <c r="WNM337" s="2483"/>
      <c r="WNN337" s="1943"/>
      <c r="WNO337" s="1944"/>
      <c r="WNP337" s="4766"/>
      <c r="WNQ337" s="5165"/>
      <c r="WNR337" s="5165"/>
      <c r="WNS337" s="5165"/>
      <c r="WNT337" s="5165"/>
      <c r="WNU337" s="5165"/>
      <c r="WNV337" s="5165"/>
      <c r="WNW337" s="5214"/>
      <c r="WNX337" s="2483"/>
      <c r="WNY337" s="1943"/>
      <c r="WNZ337" s="1944"/>
      <c r="WOA337" s="4766"/>
      <c r="WOB337" s="5165"/>
      <c r="WOC337" s="5165"/>
      <c r="WOD337" s="5165"/>
      <c r="WOE337" s="5165"/>
      <c r="WOF337" s="5165"/>
      <c r="WOG337" s="5165"/>
      <c r="WOH337" s="5214"/>
      <c r="WOI337" s="2483"/>
      <c r="WOJ337" s="1943"/>
      <c r="WOK337" s="1944"/>
      <c r="WOL337" s="4766"/>
      <c r="WOM337" s="5165"/>
      <c r="WON337" s="5165"/>
      <c r="WOO337" s="5165"/>
      <c r="WOP337" s="5165"/>
      <c r="WOQ337" s="5165"/>
      <c r="WOR337" s="5165"/>
      <c r="WOS337" s="5214"/>
      <c r="WOT337" s="2483"/>
      <c r="WOU337" s="1943"/>
      <c r="WOV337" s="1944"/>
      <c r="WOW337" s="4766"/>
      <c r="WOX337" s="5165"/>
      <c r="WOY337" s="5165"/>
      <c r="WOZ337" s="5165"/>
      <c r="WPA337" s="5165"/>
      <c r="WPB337" s="5165"/>
      <c r="WPC337" s="5165"/>
      <c r="WPD337" s="5214"/>
      <c r="WPE337" s="2483"/>
      <c r="WPF337" s="1943"/>
      <c r="WPG337" s="1944"/>
      <c r="WPH337" s="4766"/>
      <c r="WPI337" s="5165"/>
      <c r="WPJ337" s="5165"/>
      <c r="WPK337" s="5165"/>
      <c r="WPL337" s="5165"/>
      <c r="WPM337" s="5165"/>
      <c r="WPN337" s="5165"/>
      <c r="WPO337" s="5214"/>
      <c r="WPP337" s="2483"/>
      <c r="WPQ337" s="1943"/>
      <c r="WPR337" s="1944"/>
      <c r="WPS337" s="4766"/>
      <c r="WPT337" s="5165"/>
      <c r="WPU337" s="5165"/>
      <c r="WPV337" s="5165"/>
      <c r="WPW337" s="5165"/>
      <c r="WPX337" s="5165"/>
      <c r="WPY337" s="5165"/>
      <c r="WPZ337" s="5214"/>
      <c r="WQA337" s="2483"/>
      <c r="WQB337" s="1943"/>
      <c r="WQC337" s="1944"/>
      <c r="WQD337" s="4766"/>
      <c r="WQE337" s="5165"/>
      <c r="WQF337" s="5165"/>
      <c r="WQG337" s="5165"/>
      <c r="WQH337" s="5165"/>
      <c r="WQI337" s="5165"/>
      <c r="WQJ337" s="5165"/>
      <c r="WQK337" s="5214"/>
      <c r="WQL337" s="2483"/>
      <c r="WQM337" s="1943"/>
      <c r="WQN337" s="1944"/>
      <c r="WQO337" s="4766"/>
      <c r="WQP337" s="5165"/>
      <c r="WQQ337" s="5165"/>
      <c r="WQR337" s="5165"/>
      <c r="WQS337" s="5165"/>
      <c r="WQT337" s="5165"/>
      <c r="WQU337" s="5165"/>
      <c r="WQV337" s="5214"/>
      <c r="WQW337" s="2483"/>
      <c r="WQX337" s="1943"/>
      <c r="WQY337" s="1944"/>
      <c r="WQZ337" s="4766"/>
      <c r="WRA337" s="5165"/>
      <c r="WRB337" s="5165"/>
      <c r="WRC337" s="5165"/>
      <c r="WRD337" s="5165"/>
      <c r="WRE337" s="5165"/>
      <c r="WRF337" s="5165"/>
      <c r="WRG337" s="5214"/>
      <c r="WRH337" s="2483"/>
      <c r="WRI337" s="1943"/>
      <c r="WRJ337" s="1944"/>
      <c r="WRK337" s="4766"/>
      <c r="WRL337" s="5165"/>
      <c r="WRM337" s="5165"/>
      <c r="WRN337" s="5165"/>
      <c r="WRO337" s="5165"/>
      <c r="WRP337" s="5165"/>
      <c r="WRQ337" s="5165"/>
      <c r="WRR337" s="5214"/>
      <c r="WRS337" s="2483"/>
      <c r="WRT337" s="1943"/>
      <c r="WRU337" s="1944"/>
      <c r="WRV337" s="4766"/>
      <c r="WRW337" s="5165"/>
      <c r="WRX337" s="5165"/>
      <c r="WRY337" s="5165"/>
      <c r="WRZ337" s="5165"/>
      <c r="WSA337" s="5165"/>
      <c r="WSB337" s="5165"/>
      <c r="WSC337" s="5214"/>
      <c r="WSD337" s="2483"/>
      <c r="WSE337" s="1943"/>
      <c r="WSF337" s="1944"/>
      <c r="WSG337" s="4766"/>
      <c r="WSH337" s="5165"/>
      <c r="WSI337" s="5165"/>
      <c r="WSJ337" s="5165"/>
      <c r="WSK337" s="5165"/>
      <c r="WSL337" s="5165"/>
      <c r="WSM337" s="5165"/>
      <c r="WSN337" s="5214"/>
      <c r="WSO337" s="2483"/>
      <c r="WSP337" s="1943"/>
      <c r="WSQ337" s="1944"/>
      <c r="WSR337" s="4766"/>
      <c r="WSS337" s="5165"/>
      <c r="WST337" s="5165"/>
      <c r="WSU337" s="5165"/>
      <c r="WSV337" s="5165"/>
      <c r="WSW337" s="5165"/>
      <c r="WSX337" s="5165"/>
      <c r="WSY337" s="5214"/>
      <c r="WSZ337" s="2483"/>
      <c r="WTA337" s="1943"/>
      <c r="WTB337" s="1944"/>
      <c r="WTC337" s="4766"/>
      <c r="WTD337" s="5165"/>
      <c r="WTE337" s="5165"/>
      <c r="WTF337" s="5165"/>
      <c r="WTG337" s="5165"/>
      <c r="WTH337" s="5165"/>
      <c r="WTI337" s="5165"/>
      <c r="WTJ337" s="5214"/>
      <c r="WTK337" s="2483"/>
      <c r="WTL337" s="1943"/>
      <c r="WTM337" s="1944"/>
      <c r="WTN337" s="4766"/>
      <c r="WTO337" s="5165"/>
      <c r="WTP337" s="5165"/>
      <c r="WTQ337" s="5165"/>
      <c r="WTR337" s="5165"/>
      <c r="WTS337" s="5165"/>
      <c r="WTT337" s="5165"/>
      <c r="WTU337" s="5214"/>
      <c r="WTV337" s="2483"/>
      <c r="WTW337" s="1943"/>
      <c r="WTX337" s="1944"/>
      <c r="WTY337" s="4766"/>
      <c r="WTZ337" s="5165"/>
      <c r="WUA337" s="5165"/>
      <c r="WUB337" s="5165"/>
      <c r="WUC337" s="5165"/>
      <c r="WUD337" s="5165"/>
      <c r="WUE337" s="5165"/>
      <c r="WUF337" s="5214"/>
      <c r="WUG337" s="2483"/>
      <c r="WUH337" s="1943"/>
      <c r="WUI337" s="1944"/>
      <c r="WUJ337" s="4766"/>
      <c r="WUK337" s="5165"/>
      <c r="WUL337" s="5165"/>
      <c r="WUM337" s="5165"/>
      <c r="WUN337" s="5165"/>
      <c r="WUO337" s="5165"/>
      <c r="WUP337" s="5165"/>
      <c r="WUQ337" s="5214"/>
      <c r="WUR337" s="2483"/>
      <c r="WUS337" s="1943"/>
      <c r="WUT337" s="1944"/>
      <c r="WUU337" s="4766"/>
      <c r="WUV337" s="5165"/>
      <c r="WUW337" s="5165"/>
      <c r="WUX337" s="5165"/>
      <c r="WUY337" s="5165"/>
      <c r="WUZ337" s="5165"/>
      <c r="WVA337" s="5165"/>
      <c r="WVB337" s="5214"/>
      <c r="WVC337" s="2483"/>
      <c r="WVD337" s="1943"/>
      <c r="WVE337" s="1944"/>
      <c r="WVF337" s="4766"/>
      <c r="WVG337" s="5165"/>
      <c r="WVH337" s="5165"/>
      <c r="WVI337" s="5165"/>
      <c r="WVJ337" s="5165"/>
      <c r="WVK337" s="5165"/>
      <c r="WVL337" s="5165"/>
      <c r="WVM337" s="5214"/>
      <c r="WVN337" s="2483"/>
      <c r="WVO337" s="1943"/>
      <c r="WVP337" s="1944"/>
      <c r="WVQ337" s="4766"/>
      <c r="WVR337" s="5165"/>
      <c r="WVS337" s="5165"/>
      <c r="WVT337" s="5165"/>
      <c r="WVU337" s="5165"/>
      <c r="WVV337" s="5165"/>
      <c r="WVW337" s="5165"/>
      <c r="WVX337" s="5214"/>
      <c r="WVY337" s="2483"/>
      <c r="WVZ337" s="1943"/>
      <c r="WWA337" s="1944"/>
      <c r="WWB337" s="4766"/>
      <c r="WWC337" s="5165"/>
      <c r="WWD337" s="5165"/>
      <c r="WWE337" s="5165"/>
      <c r="WWF337" s="5165"/>
      <c r="WWG337" s="5165"/>
      <c r="WWH337" s="5165"/>
      <c r="WWI337" s="5214"/>
      <c r="WWJ337" s="2483"/>
      <c r="WWK337" s="1943"/>
      <c r="WWL337" s="1944"/>
      <c r="WWM337" s="4766"/>
      <c r="WWN337" s="5165"/>
      <c r="WWO337" s="5165"/>
      <c r="WWP337" s="5165"/>
      <c r="WWQ337" s="5165"/>
      <c r="WWR337" s="5165"/>
      <c r="WWS337" s="5165"/>
      <c r="WWT337" s="5214"/>
      <c r="WWU337" s="2483"/>
      <c r="WWV337" s="1943"/>
      <c r="WWW337" s="1944"/>
      <c r="WWX337" s="4766"/>
      <c r="WWY337" s="5165"/>
      <c r="WWZ337" s="5165"/>
      <c r="WXA337" s="5165"/>
      <c r="WXB337" s="5165"/>
      <c r="WXC337" s="5165"/>
      <c r="WXD337" s="5165"/>
      <c r="WXE337" s="5214"/>
      <c r="WXF337" s="2483"/>
      <c r="WXG337" s="1943"/>
      <c r="WXH337" s="1944"/>
      <c r="WXI337" s="4766"/>
      <c r="WXJ337" s="5165"/>
      <c r="WXK337" s="5165"/>
      <c r="WXL337" s="5165"/>
      <c r="WXM337" s="5165"/>
      <c r="WXN337" s="5165"/>
      <c r="WXO337" s="5165"/>
      <c r="WXP337" s="5214"/>
      <c r="WXQ337" s="2483"/>
      <c r="WXR337" s="1943"/>
      <c r="WXS337" s="1944"/>
      <c r="WXT337" s="4766"/>
      <c r="WXU337" s="5165"/>
      <c r="WXV337" s="5165"/>
      <c r="WXW337" s="5165"/>
      <c r="WXX337" s="5165"/>
      <c r="WXY337" s="5165"/>
      <c r="WXZ337" s="5165"/>
      <c r="WYA337" s="5214"/>
      <c r="WYB337" s="2483"/>
      <c r="WYC337" s="1943"/>
      <c r="WYD337" s="1944"/>
      <c r="WYE337" s="4766"/>
      <c r="WYF337" s="5165"/>
      <c r="WYG337" s="5165"/>
      <c r="WYH337" s="5165"/>
      <c r="WYI337" s="5165"/>
      <c r="WYJ337" s="5165"/>
      <c r="WYK337" s="5165"/>
      <c r="WYL337" s="5214"/>
      <c r="WYM337" s="2483"/>
      <c r="WYN337" s="1943"/>
      <c r="WYO337" s="1944"/>
      <c r="WYP337" s="4766"/>
      <c r="WYQ337" s="5165"/>
      <c r="WYR337" s="5165"/>
      <c r="WYS337" s="5165"/>
      <c r="WYT337" s="5165"/>
      <c r="WYU337" s="5165"/>
      <c r="WYV337" s="5165"/>
      <c r="WYW337" s="5214"/>
      <c r="WYX337" s="2483"/>
      <c r="WYY337" s="1943"/>
      <c r="WYZ337" s="1944"/>
      <c r="WZA337" s="4766"/>
      <c r="WZB337" s="5165"/>
      <c r="WZC337" s="5165"/>
      <c r="WZD337" s="5165"/>
      <c r="WZE337" s="5165"/>
      <c r="WZF337" s="5165"/>
      <c r="WZG337" s="5165"/>
      <c r="WZH337" s="5214"/>
      <c r="WZI337" s="2483"/>
      <c r="WZJ337" s="1943"/>
      <c r="WZK337" s="1944"/>
      <c r="WZL337" s="4766"/>
      <c r="WZM337" s="5165"/>
      <c r="WZN337" s="5165"/>
      <c r="WZO337" s="5165"/>
      <c r="WZP337" s="5165"/>
      <c r="WZQ337" s="5165"/>
      <c r="WZR337" s="5165"/>
      <c r="WZS337" s="5214"/>
      <c r="WZT337" s="2483"/>
      <c r="WZU337" s="1943"/>
      <c r="WZV337" s="1944"/>
      <c r="WZW337" s="4766"/>
      <c r="WZX337" s="5165"/>
      <c r="WZY337" s="5165"/>
      <c r="WZZ337" s="5165"/>
      <c r="XAA337" s="5165"/>
      <c r="XAB337" s="5165"/>
      <c r="XAC337" s="5165"/>
      <c r="XAD337" s="5214"/>
      <c r="XAE337" s="2483"/>
      <c r="XAF337" s="1943"/>
      <c r="XAG337" s="1944"/>
      <c r="XAH337" s="4766"/>
      <c r="XAI337" s="5165"/>
      <c r="XAJ337" s="5165"/>
      <c r="XAK337" s="5165"/>
      <c r="XAL337" s="5165"/>
      <c r="XAM337" s="5165"/>
      <c r="XAN337" s="5165"/>
      <c r="XAO337" s="5214"/>
      <c r="XAP337" s="2483"/>
      <c r="XAQ337" s="1943"/>
      <c r="XAR337" s="1944"/>
      <c r="XAS337" s="4766"/>
      <c r="XAT337" s="5165"/>
      <c r="XAU337" s="5165"/>
      <c r="XAV337" s="5165"/>
      <c r="XAW337" s="5165"/>
      <c r="XAX337" s="5165"/>
      <c r="XAY337" s="5165"/>
      <c r="XAZ337" s="5214"/>
      <c r="XBA337" s="2483"/>
      <c r="XBB337" s="1943"/>
      <c r="XBC337" s="1944"/>
      <c r="XBD337" s="4766"/>
      <c r="XBE337" s="5165"/>
      <c r="XBF337" s="5165"/>
      <c r="XBG337" s="5165"/>
      <c r="XBH337" s="5165"/>
      <c r="XBI337" s="5165"/>
      <c r="XBJ337" s="5165"/>
      <c r="XBK337" s="5214"/>
      <c r="XBL337" s="2483"/>
      <c r="XBM337" s="1943"/>
      <c r="XBN337" s="1944"/>
      <c r="XBO337" s="4766"/>
      <c r="XBP337" s="5165"/>
      <c r="XBQ337" s="5165"/>
      <c r="XBR337" s="5165"/>
      <c r="XBS337" s="5165"/>
      <c r="XBT337" s="5165"/>
      <c r="XBU337" s="5165"/>
      <c r="XBV337" s="5214"/>
      <c r="XBW337" s="2483"/>
      <c r="XBX337" s="1943"/>
      <c r="XBY337" s="1944"/>
      <c r="XBZ337" s="4766"/>
      <c r="XCA337" s="5165"/>
      <c r="XCB337" s="5165"/>
      <c r="XCC337" s="5165"/>
      <c r="XCD337" s="5165"/>
      <c r="XCE337" s="5165"/>
      <c r="XCF337" s="5165"/>
      <c r="XCG337" s="5214"/>
      <c r="XCH337" s="2483"/>
      <c r="XCI337" s="1943"/>
      <c r="XCJ337" s="1944"/>
      <c r="XCK337" s="4766"/>
      <c r="XCL337" s="5165"/>
      <c r="XCM337" s="5165"/>
      <c r="XCN337" s="5165"/>
      <c r="XCO337" s="5165"/>
      <c r="XCP337" s="5165"/>
      <c r="XCQ337" s="5165"/>
      <c r="XCR337" s="5214"/>
      <c r="XCS337" s="2483"/>
      <c r="XCT337" s="1943"/>
      <c r="XCU337" s="1944"/>
      <c r="XCV337" s="4766"/>
      <c r="XCW337" s="5165"/>
      <c r="XCX337" s="5165"/>
      <c r="XCY337" s="5165"/>
      <c r="XCZ337" s="5165"/>
      <c r="XDA337" s="5165"/>
      <c r="XDB337" s="5165"/>
      <c r="XDC337" s="5214"/>
      <c r="XDD337" s="2483"/>
      <c r="XDE337" s="1943"/>
      <c r="XDF337" s="1944"/>
      <c r="XDG337" s="4766"/>
      <c r="XDH337" s="5165"/>
      <c r="XDI337" s="5165"/>
      <c r="XDJ337" s="5165"/>
      <c r="XDK337" s="5165"/>
      <c r="XDL337" s="5165"/>
      <c r="XDM337" s="5165"/>
      <c r="XDN337" s="5214"/>
      <c r="XDO337" s="2483"/>
      <c r="XDP337" s="1943"/>
      <c r="XDQ337" s="1944"/>
      <c r="XDR337" s="4766"/>
      <c r="XDS337" s="5165"/>
      <c r="XDT337" s="5165"/>
      <c r="XDU337" s="5165"/>
      <c r="XDV337" s="5165"/>
      <c r="XDW337" s="5165"/>
      <c r="XDX337" s="5165"/>
      <c r="XDY337" s="5214"/>
      <c r="XDZ337" s="2483"/>
      <c r="XEA337" s="1943"/>
      <c r="XEB337" s="1944"/>
      <c r="XEC337" s="4766"/>
      <c r="XED337" s="5165"/>
      <c r="XEE337" s="5165"/>
      <c r="XEF337" s="5165"/>
      <c r="XEG337" s="5165"/>
      <c r="XEH337" s="5165"/>
      <c r="XEI337" s="5165"/>
      <c r="XEJ337" s="5214"/>
      <c r="XEK337" s="2483"/>
      <c r="XEL337" s="1943"/>
      <c r="XEM337" s="1944"/>
      <c r="XEN337" s="4766"/>
      <c r="XEO337" s="5165"/>
      <c r="XEP337" s="5165"/>
      <c r="XEQ337" s="5165"/>
      <c r="XER337" s="5165"/>
      <c r="XES337" s="5165"/>
      <c r="XET337" s="5165"/>
      <c r="XEU337" s="5214"/>
      <c r="XEV337" s="2483"/>
      <c r="XEW337" s="1943"/>
      <c r="XEX337" s="1944"/>
      <c r="XEY337" s="4766"/>
      <c r="XEZ337" s="5165"/>
      <c r="XFA337" s="5165"/>
    </row>
    <row r="338" spans="1:16381">
      <c r="A338" s="1540">
        <v>43800</v>
      </c>
      <c r="B338" s="1541" t="s">
        <v>11</v>
      </c>
      <c r="C338" s="4644" t="s">
        <v>5783</v>
      </c>
      <c r="D338" s="4645"/>
      <c r="E338" s="4645"/>
      <c r="F338" s="4645"/>
      <c r="G338" s="4645"/>
      <c r="H338" s="4645"/>
      <c r="I338" s="4645"/>
      <c r="J338" s="4646"/>
      <c r="K338" s="3303"/>
      <c r="T338" s="86"/>
    </row>
    <row r="339" spans="1:16381">
      <c r="A339" s="2913">
        <v>43801</v>
      </c>
      <c r="B339" s="2914" t="s">
        <v>11</v>
      </c>
      <c r="C339" s="4644" t="s">
        <v>5785</v>
      </c>
      <c r="D339" s="4645"/>
      <c r="E339" s="4645"/>
      <c r="F339" s="4645"/>
      <c r="G339" s="4645"/>
      <c r="H339" s="4645"/>
      <c r="I339" s="4645"/>
      <c r="J339" s="4646"/>
      <c r="K339" s="3303"/>
    </row>
    <row r="340" spans="1:16381" ht="81" customHeight="1">
      <c r="A340" s="1943">
        <v>43802</v>
      </c>
      <c r="B340" s="1944" t="s">
        <v>284</v>
      </c>
      <c r="C340" s="4766" t="s">
        <v>5786</v>
      </c>
      <c r="D340" s="5165"/>
      <c r="E340" s="5165"/>
      <c r="F340" s="5165"/>
      <c r="G340" s="5165"/>
      <c r="H340" s="5165"/>
      <c r="I340" s="5165"/>
      <c r="J340" s="5214"/>
      <c r="K340" s="3359"/>
      <c r="L340" s="2667"/>
    </row>
    <row r="341" spans="1:16381" ht="63">
      <c r="A341" s="1540">
        <v>43802</v>
      </c>
      <c r="B341" s="1541" t="s">
        <v>16</v>
      </c>
      <c r="C341" s="2910">
        <v>195</v>
      </c>
      <c r="D341" s="2911">
        <f t="shared" si="4"/>
        <v>183.3</v>
      </c>
      <c r="E341" s="2910">
        <v>6</v>
      </c>
      <c r="F341" s="2911">
        <v>4217.1303873431534</v>
      </c>
      <c r="G341" s="2910">
        <v>105</v>
      </c>
      <c r="L341" s="20" t="s">
        <v>5787</v>
      </c>
    </row>
    <row r="342" spans="1:16381" ht="63">
      <c r="A342" s="2915">
        <v>43803</v>
      </c>
      <c r="B342" s="2916" t="s">
        <v>16</v>
      </c>
      <c r="C342" s="2910">
        <v>125</v>
      </c>
      <c r="D342" s="2911">
        <f t="shared" si="4"/>
        <v>117.5</v>
      </c>
      <c r="E342" s="2910">
        <v>6</v>
      </c>
      <c r="F342" s="2911">
        <v>5216.1976664378863</v>
      </c>
      <c r="G342" s="2910">
        <v>97</v>
      </c>
      <c r="L342" s="20" t="s">
        <v>5792</v>
      </c>
    </row>
    <row r="343" spans="1:16381" ht="63">
      <c r="A343" s="2915">
        <v>43804</v>
      </c>
      <c r="B343" s="2916" t="s">
        <v>16</v>
      </c>
      <c r="C343" s="2910">
        <v>100</v>
      </c>
      <c r="D343" s="2911">
        <f t="shared" si="4"/>
        <v>94</v>
      </c>
      <c r="E343" s="2910">
        <v>6</v>
      </c>
      <c r="F343" s="2911">
        <v>6308.510638297872</v>
      </c>
      <c r="G343" s="2910">
        <v>100</v>
      </c>
      <c r="L343" s="20" t="s">
        <v>5793</v>
      </c>
    </row>
    <row r="344" spans="1:16381" ht="63">
      <c r="A344" s="2915">
        <v>43805</v>
      </c>
      <c r="B344" s="2916" t="s">
        <v>16</v>
      </c>
      <c r="C344" s="2910">
        <v>105</v>
      </c>
      <c r="D344" s="2911">
        <f t="shared" si="4"/>
        <v>98.7</v>
      </c>
      <c r="E344" s="2910">
        <v>6</v>
      </c>
      <c r="F344" s="2911">
        <v>5511.6514690982785</v>
      </c>
      <c r="G344" s="2910">
        <v>97</v>
      </c>
      <c r="L344" s="20" t="s">
        <v>5794</v>
      </c>
    </row>
    <row r="345" spans="1:16381" ht="63">
      <c r="A345" s="2924">
        <v>43808</v>
      </c>
      <c r="B345" s="2925" t="s">
        <v>16</v>
      </c>
      <c r="C345" s="2922">
        <v>90</v>
      </c>
      <c r="D345" s="2923">
        <f t="shared" si="4"/>
        <v>84.6</v>
      </c>
      <c r="E345" s="2922">
        <v>6</v>
      </c>
      <c r="F345" s="2923">
        <v>5946</v>
      </c>
      <c r="G345" s="2922">
        <v>95</v>
      </c>
      <c r="L345" s="20" t="s">
        <v>5812</v>
      </c>
    </row>
    <row r="346" spans="1:16381" ht="63">
      <c r="A346" s="2924">
        <v>43812</v>
      </c>
      <c r="B346" s="2925" t="s">
        <v>16</v>
      </c>
      <c r="C346" s="2922">
        <v>80</v>
      </c>
      <c r="D346" s="2923">
        <f t="shared" si="4"/>
        <v>75.2</v>
      </c>
      <c r="E346" s="2922">
        <v>6</v>
      </c>
      <c r="F346" s="2923">
        <v>6529</v>
      </c>
      <c r="G346" s="2922">
        <v>105</v>
      </c>
      <c r="L346" s="20" t="s">
        <v>5815</v>
      </c>
    </row>
    <row r="347" spans="1:16381" ht="63">
      <c r="A347" s="1540">
        <v>43814</v>
      </c>
      <c r="B347" s="1541" t="s">
        <v>16</v>
      </c>
      <c r="C347" s="2910">
        <v>85</v>
      </c>
      <c r="D347" s="2911">
        <f t="shared" si="4"/>
        <v>79.900000000000006</v>
      </c>
      <c r="E347" s="2910">
        <v>6</v>
      </c>
      <c r="F347" s="2911">
        <v>5857.3216520650822</v>
      </c>
      <c r="G347" s="2910">
        <v>110</v>
      </c>
      <c r="L347" s="20" t="s">
        <v>5803</v>
      </c>
    </row>
    <row r="348" spans="1:16381" ht="63">
      <c r="A348" s="1540">
        <v>43816</v>
      </c>
      <c r="B348" s="1541" t="s">
        <v>16</v>
      </c>
      <c r="C348" s="2910">
        <v>75</v>
      </c>
      <c r="D348" s="2911">
        <f t="shared" si="4"/>
        <v>70.5</v>
      </c>
      <c r="E348" s="2910">
        <v>6</v>
      </c>
      <c r="F348" s="2911">
        <v>6369</v>
      </c>
      <c r="G348" s="2910">
        <v>109</v>
      </c>
      <c r="L348" s="20" t="s">
        <v>5817</v>
      </c>
    </row>
    <row r="349" spans="1:16381" ht="63">
      <c r="A349" s="1540">
        <v>43817</v>
      </c>
      <c r="B349" s="1541" t="s">
        <v>16</v>
      </c>
      <c r="C349" s="2910">
        <v>75</v>
      </c>
      <c r="D349" s="2911">
        <f t="shared" si="4"/>
        <v>70.5</v>
      </c>
      <c r="E349" s="2910">
        <v>6</v>
      </c>
      <c r="F349" s="2911">
        <v>6298</v>
      </c>
      <c r="G349" s="2910">
        <v>90</v>
      </c>
      <c r="L349" s="20" t="s">
        <v>5820</v>
      </c>
    </row>
    <row r="350" spans="1:16381" ht="63">
      <c r="A350" s="2928">
        <v>43818</v>
      </c>
      <c r="B350" s="2930" t="s">
        <v>16</v>
      </c>
      <c r="C350" s="2927">
        <v>75</v>
      </c>
      <c r="D350" s="2929">
        <f t="shared" si="4"/>
        <v>70.5</v>
      </c>
      <c r="E350" s="2927">
        <v>6</v>
      </c>
      <c r="F350" s="2929">
        <v>6227</v>
      </c>
      <c r="G350" s="2927">
        <v>90</v>
      </c>
      <c r="L350" s="20" t="s">
        <v>5822</v>
      </c>
    </row>
    <row r="351" spans="1:16381" ht="63">
      <c r="A351" s="2928">
        <v>43819</v>
      </c>
      <c r="B351" s="2930" t="s">
        <v>16</v>
      </c>
      <c r="C351" s="2927">
        <v>75</v>
      </c>
      <c r="D351" s="2929">
        <v>71</v>
      </c>
      <c r="E351" s="2927">
        <v>6</v>
      </c>
      <c r="F351" s="2929">
        <v>6184</v>
      </c>
      <c r="G351" s="2927">
        <v>90</v>
      </c>
      <c r="L351" s="20" t="s">
        <v>5825</v>
      </c>
    </row>
    <row r="352" spans="1:16381" ht="63">
      <c r="A352" s="2928">
        <v>43820</v>
      </c>
      <c r="B352" s="2930" t="s">
        <v>16</v>
      </c>
      <c r="C352" s="2927">
        <v>70</v>
      </c>
      <c r="D352" s="2929">
        <f t="shared" si="4"/>
        <v>65.8</v>
      </c>
      <c r="E352" s="2927">
        <v>6</v>
      </c>
      <c r="F352" s="2929">
        <v>6413</v>
      </c>
      <c r="G352" s="2927">
        <v>90</v>
      </c>
      <c r="L352" s="20" t="s">
        <v>5828</v>
      </c>
    </row>
    <row r="353" spans="1:12" ht="63">
      <c r="A353" s="2933">
        <v>43823</v>
      </c>
      <c r="B353" s="2934" t="s">
        <v>16</v>
      </c>
      <c r="C353" s="2931">
        <v>71</v>
      </c>
      <c r="D353" s="2932">
        <f>+C353*(100-E353)/100</f>
        <v>66.739999999999995</v>
      </c>
      <c r="E353" s="2931">
        <v>6</v>
      </c>
      <c r="F353" s="2932">
        <v>6338</v>
      </c>
      <c r="G353" s="2931">
        <v>90</v>
      </c>
      <c r="L353" s="20" t="s">
        <v>5839</v>
      </c>
    </row>
    <row r="354" spans="1:12" ht="63">
      <c r="A354" s="2945">
        <v>43824</v>
      </c>
      <c r="B354" s="2946" t="s">
        <v>16</v>
      </c>
      <c r="C354" s="2943">
        <v>71</v>
      </c>
      <c r="D354" s="2944">
        <f>+C354*(100-E354)/100</f>
        <v>66.739999999999995</v>
      </c>
      <c r="E354" s="2943">
        <v>6</v>
      </c>
      <c r="F354" s="2944">
        <v>6173</v>
      </c>
      <c r="G354" s="2943">
        <v>90</v>
      </c>
      <c r="L354" s="20" t="s">
        <v>5853</v>
      </c>
    </row>
    <row r="355" spans="1:12" ht="63">
      <c r="A355" s="2945">
        <v>43825</v>
      </c>
      <c r="B355" s="2946" t="s">
        <v>16</v>
      </c>
      <c r="C355" s="2943">
        <v>71</v>
      </c>
      <c r="D355" s="2944">
        <f>+C355*(100-E355)/100</f>
        <v>66.739999999999995</v>
      </c>
      <c r="E355" s="2943">
        <v>6</v>
      </c>
      <c r="F355" s="2944">
        <v>6233</v>
      </c>
      <c r="G355" s="2943">
        <v>90</v>
      </c>
      <c r="L355" s="20" t="s">
        <v>5855</v>
      </c>
    </row>
    <row r="356" spans="1:12" ht="63">
      <c r="A356" s="2945">
        <v>43826</v>
      </c>
      <c r="B356" s="2946" t="s">
        <v>16</v>
      </c>
      <c r="C356" s="2943">
        <v>72</v>
      </c>
      <c r="D356" s="2944">
        <f>+C356*(100-E356)/100</f>
        <v>67.680000000000007</v>
      </c>
      <c r="E356" s="2943">
        <v>6</v>
      </c>
      <c r="F356" s="2944">
        <v>6014</v>
      </c>
      <c r="G356" s="2943">
        <v>90</v>
      </c>
      <c r="L356" s="20" t="s">
        <v>5857</v>
      </c>
    </row>
    <row r="357" spans="1:12" ht="63">
      <c r="A357" s="2945">
        <v>43827</v>
      </c>
      <c r="B357" s="2946" t="s">
        <v>16</v>
      </c>
      <c r="C357" s="2943">
        <v>70</v>
      </c>
      <c r="D357" s="2944">
        <f>+C357*(100-E357)/100</f>
        <v>65.8</v>
      </c>
      <c r="E357" s="2943">
        <v>6</v>
      </c>
      <c r="F357" s="2944">
        <v>6185</v>
      </c>
      <c r="G357" s="2943">
        <v>90</v>
      </c>
      <c r="L357" s="20" t="s">
        <v>5859</v>
      </c>
    </row>
    <row r="358" spans="1:12" ht="63">
      <c r="A358" s="2928">
        <v>43828</v>
      </c>
      <c r="B358" s="2930" t="s">
        <v>16</v>
      </c>
      <c r="C358" s="2927">
        <v>67</v>
      </c>
      <c r="D358" s="2929">
        <f t="shared" si="4"/>
        <v>62.98</v>
      </c>
      <c r="E358" s="2927">
        <v>6</v>
      </c>
      <c r="F358" s="2929">
        <v>6431</v>
      </c>
      <c r="G358" s="2927">
        <v>90</v>
      </c>
      <c r="L358" s="20" t="s">
        <v>5845</v>
      </c>
    </row>
    <row r="359" spans="1:12" ht="63">
      <c r="A359" s="2928">
        <v>43829</v>
      </c>
      <c r="B359" s="2930" t="s">
        <v>16</v>
      </c>
      <c r="C359" s="2927">
        <v>75</v>
      </c>
      <c r="D359" s="2929">
        <f t="shared" si="4"/>
        <v>70.5</v>
      </c>
      <c r="E359" s="2927">
        <v>6</v>
      </c>
      <c r="F359" s="2929">
        <v>5674</v>
      </c>
      <c r="G359" s="2927">
        <v>90</v>
      </c>
      <c r="L359" s="20" t="s">
        <v>5847</v>
      </c>
    </row>
    <row r="360" spans="1:12" ht="63">
      <c r="A360" s="2948">
        <v>43830</v>
      </c>
      <c r="B360" s="2949" t="s">
        <v>16</v>
      </c>
      <c r="C360" s="2927">
        <v>75</v>
      </c>
      <c r="D360" s="2929">
        <f t="shared" si="4"/>
        <v>70.5</v>
      </c>
      <c r="E360" s="2927">
        <v>6</v>
      </c>
      <c r="F360" s="2929">
        <v>5716</v>
      </c>
      <c r="G360" s="2927">
        <v>90</v>
      </c>
      <c r="L360" s="20" t="s">
        <v>5861</v>
      </c>
    </row>
    <row r="361" spans="1:12" ht="63">
      <c r="A361" s="2928">
        <v>43831</v>
      </c>
      <c r="B361" s="2930" t="s">
        <v>16</v>
      </c>
      <c r="C361" s="2927">
        <v>78</v>
      </c>
      <c r="D361" s="2929">
        <f t="shared" si="4"/>
        <v>73.319999999999993</v>
      </c>
      <c r="E361" s="2927">
        <v>6</v>
      </c>
      <c r="F361" s="2929">
        <v>5306</v>
      </c>
      <c r="G361" s="2927">
        <v>90</v>
      </c>
      <c r="L361" s="20" t="s">
        <v>5863</v>
      </c>
    </row>
    <row r="362" spans="1:12" ht="63">
      <c r="A362" s="2928">
        <v>43832</v>
      </c>
      <c r="B362" s="2930" t="s">
        <v>16</v>
      </c>
      <c r="C362" s="2927">
        <v>75</v>
      </c>
      <c r="D362" s="2929">
        <f t="shared" si="4"/>
        <v>70.5</v>
      </c>
      <c r="E362" s="2927">
        <v>6</v>
      </c>
      <c r="F362" s="2929">
        <v>5163</v>
      </c>
      <c r="G362" s="2927">
        <v>80</v>
      </c>
      <c r="L362" s="20" t="s">
        <v>5865</v>
      </c>
    </row>
    <row r="363" spans="1:12" ht="63">
      <c r="A363" s="2954">
        <v>43833</v>
      </c>
      <c r="B363" s="2955" t="s">
        <v>16</v>
      </c>
      <c r="C363" s="2952">
        <v>77</v>
      </c>
      <c r="D363" s="2953">
        <f t="shared" ref="D363:D377" si="5">+C363*(100-E363)/100</f>
        <v>72.38</v>
      </c>
      <c r="E363" s="2952">
        <v>6</v>
      </c>
      <c r="F363" s="2953">
        <v>5250</v>
      </c>
      <c r="G363" s="2952">
        <v>87</v>
      </c>
      <c r="L363" s="20" t="s">
        <v>5869</v>
      </c>
    </row>
    <row r="364" spans="1:12" ht="63">
      <c r="A364" s="2954">
        <v>43834</v>
      </c>
      <c r="B364" s="2955" t="s">
        <v>16</v>
      </c>
      <c r="C364" s="2952">
        <v>75</v>
      </c>
      <c r="D364" s="2953">
        <f t="shared" si="5"/>
        <v>70.5</v>
      </c>
      <c r="E364" s="2952">
        <v>6</v>
      </c>
      <c r="F364" s="2953">
        <v>5319</v>
      </c>
      <c r="G364" s="2952">
        <v>87</v>
      </c>
      <c r="L364" s="20" t="s">
        <v>5871</v>
      </c>
    </row>
    <row r="365" spans="1:12" ht="63">
      <c r="A365" s="2958">
        <v>43836</v>
      </c>
      <c r="B365" s="2959" t="s">
        <v>16</v>
      </c>
      <c r="C365" s="2956">
        <v>75</v>
      </c>
      <c r="D365" s="2957">
        <f t="shared" si="5"/>
        <v>70.5</v>
      </c>
      <c r="E365" s="2956">
        <v>6</v>
      </c>
      <c r="F365" s="2957">
        <v>5248</v>
      </c>
      <c r="G365" s="2956">
        <v>89</v>
      </c>
      <c r="L365" s="20" t="s">
        <v>5874</v>
      </c>
    </row>
    <row r="366" spans="1:12" ht="63">
      <c r="A366" s="2928">
        <v>43840</v>
      </c>
      <c r="B366" s="2930" t="s">
        <v>16</v>
      </c>
      <c r="C366" s="2927">
        <v>74</v>
      </c>
      <c r="D366" s="2929">
        <f t="shared" si="5"/>
        <v>69.56</v>
      </c>
      <c r="E366" s="2927">
        <v>6</v>
      </c>
      <c r="F366" s="2929">
        <v>5391</v>
      </c>
      <c r="G366" s="2927">
        <v>85</v>
      </c>
      <c r="L366" s="20" t="s">
        <v>5877</v>
      </c>
    </row>
    <row r="367" spans="1:12" ht="63">
      <c r="A367" s="2961">
        <v>43841</v>
      </c>
      <c r="B367" s="2963" t="s">
        <v>16</v>
      </c>
      <c r="C367" s="2960">
        <v>69</v>
      </c>
      <c r="D367" s="2962">
        <f t="shared" si="5"/>
        <v>64.86</v>
      </c>
      <c r="E367" s="2960">
        <v>6</v>
      </c>
      <c r="F367" s="2962">
        <v>5828</v>
      </c>
      <c r="G367" s="2960">
        <v>85</v>
      </c>
      <c r="L367" s="20" t="s">
        <v>5879</v>
      </c>
    </row>
    <row r="368" spans="1:12" ht="63">
      <c r="A368" s="2966">
        <v>43842</v>
      </c>
      <c r="B368" s="2967" t="s">
        <v>16</v>
      </c>
      <c r="C368" s="2964">
        <v>67</v>
      </c>
      <c r="D368" s="2965">
        <f t="shared" si="5"/>
        <v>62.98</v>
      </c>
      <c r="E368" s="2964">
        <v>6</v>
      </c>
      <c r="F368" s="2965">
        <v>5811</v>
      </c>
      <c r="G368" s="2964">
        <v>80</v>
      </c>
      <c r="L368" s="20" t="s">
        <v>5881</v>
      </c>
    </row>
    <row r="369" spans="1:12" ht="63">
      <c r="A369" s="2969">
        <v>43843</v>
      </c>
      <c r="B369" s="2970" t="s">
        <v>16</v>
      </c>
      <c r="C369" s="2927">
        <v>64</v>
      </c>
      <c r="D369" s="2929">
        <f t="shared" si="5"/>
        <v>60.16</v>
      </c>
      <c r="E369" s="2927">
        <v>6</v>
      </c>
      <c r="F369" s="2929">
        <v>6184</v>
      </c>
      <c r="G369" s="2927">
        <v>80</v>
      </c>
      <c r="L369" s="20" t="s">
        <v>5891</v>
      </c>
    </row>
    <row r="370" spans="1:12" ht="63">
      <c r="A370" s="2969">
        <v>43844</v>
      </c>
      <c r="B370" s="2970" t="s">
        <v>16</v>
      </c>
      <c r="C370" s="2927">
        <v>68</v>
      </c>
      <c r="D370" s="2929">
        <f t="shared" si="5"/>
        <v>63.92</v>
      </c>
      <c r="E370" s="2927">
        <v>6</v>
      </c>
      <c r="F370" s="2929">
        <v>5569</v>
      </c>
      <c r="G370" s="2927">
        <v>80</v>
      </c>
      <c r="L370" s="20" t="s">
        <v>5893</v>
      </c>
    </row>
    <row r="371" spans="1:12" ht="63">
      <c r="A371" s="2969">
        <v>43845</v>
      </c>
      <c r="B371" s="2970" t="s">
        <v>16</v>
      </c>
      <c r="C371" s="2927">
        <v>70</v>
      </c>
      <c r="D371" s="2929">
        <f t="shared" si="5"/>
        <v>65.8</v>
      </c>
      <c r="E371" s="2927">
        <v>6</v>
      </c>
      <c r="F371" s="2929">
        <v>5304</v>
      </c>
      <c r="G371" s="2927">
        <v>80</v>
      </c>
      <c r="L371" s="20" t="s">
        <v>5895</v>
      </c>
    </row>
    <row r="372" spans="1:12" ht="63">
      <c r="A372" s="2975">
        <v>43846</v>
      </c>
      <c r="B372" s="2977" t="s">
        <v>16</v>
      </c>
      <c r="C372" s="2974">
        <v>68</v>
      </c>
      <c r="D372" s="2976">
        <f t="shared" si="5"/>
        <v>63.92</v>
      </c>
      <c r="E372" s="2974">
        <v>6</v>
      </c>
      <c r="F372" s="2976">
        <v>5476</v>
      </c>
      <c r="G372" s="2974">
        <v>80</v>
      </c>
      <c r="L372" s="20" t="s">
        <v>5898</v>
      </c>
    </row>
    <row r="373" spans="1:12" ht="63">
      <c r="A373" s="2980">
        <v>43847</v>
      </c>
      <c r="B373" s="2981" t="s">
        <v>16</v>
      </c>
      <c r="C373" s="2978">
        <v>65</v>
      </c>
      <c r="D373" s="2979">
        <f t="shared" si="5"/>
        <v>61.1</v>
      </c>
      <c r="E373" s="2978">
        <v>6</v>
      </c>
      <c r="F373" s="2979">
        <v>5663</v>
      </c>
      <c r="G373" s="2978">
        <v>80</v>
      </c>
      <c r="L373" s="20" t="s">
        <v>5901</v>
      </c>
    </row>
    <row r="374" spans="1:12" ht="63">
      <c r="A374" s="2980">
        <v>43848</v>
      </c>
      <c r="B374" s="2981" t="s">
        <v>16</v>
      </c>
      <c r="C374" s="2978">
        <v>70</v>
      </c>
      <c r="D374" s="2979">
        <f t="shared" si="5"/>
        <v>65.8</v>
      </c>
      <c r="E374" s="2978">
        <v>6</v>
      </c>
      <c r="F374" s="2979">
        <v>5881</v>
      </c>
      <c r="G374" s="2978">
        <v>80</v>
      </c>
      <c r="L374" s="20" t="s">
        <v>5898</v>
      </c>
    </row>
    <row r="375" spans="1:12" ht="63">
      <c r="A375" s="2990">
        <v>43849</v>
      </c>
      <c r="B375" s="2991" t="s">
        <v>16</v>
      </c>
      <c r="C375" s="2988">
        <v>64</v>
      </c>
      <c r="D375" s="2989">
        <f t="shared" si="5"/>
        <v>60.16</v>
      </c>
      <c r="E375" s="2988">
        <v>6</v>
      </c>
      <c r="F375" s="2989">
        <v>5768</v>
      </c>
      <c r="G375" s="2988">
        <v>80</v>
      </c>
      <c r="L375" s="20" t="s">
        <v>5930</v>
      </c>
    </row>
    <row r="376" spans="1:12" ht="54.75" customHeight="1">
      <c r="A376" s="2928">
        <v>43850</v>
      </c>
      <c r="B376" s="2930" t="s">
        <v>16</v>
      </c>
      <c r="C376" s="2927">
        <v>62</v>
      </c>
      <c r="D376" s="2929">
        <f t="shared" si="5"/>
        <v>58.28</v>
      </c>
      <c r="E376" s="2927">
        <v>6</v>
      </c>
      <c r="F376" s="2929">
        <v>5885</v>
      </c>
      <c r="G376" s="2927">
        <v>80</v>
      </c>
      <c r="L376" s="20" t="s">
        <v>5907</v>
      </c>
    </row>
    <row r="377" spans="1:12" ht="45" customHeight="1">
      <c r="A377" s="2928">
        <v>43853</v>
      </c>
      <c r="B377" s="2930" t="s">
        <v>16</v>
      </c>
      <c r="C377" s="2927">
        <v>53</v>
      </c>
      <c r="D377" s="2929">
        <f t="shared" si="5"/>
        <v>49.82</v>
      </c>
      <c r="E377" s="2927">
        <v>6</v>
      </c>
      <c r="F377" s="2929">
        <v>4476</v>
      </c>
      <c r="G377" s="2927">
        <v>50</v>
      </c>
      <c r="L377" s="20" t="s">
        <v>5915</v>
      </c>
    </row>
    <row r="378" spans="1:12" ht="71.25" customHeight="1">
      <c r="A378" s="2928">
        <v>43854</v>
      </c>
      <c r="B378" s="2930" t="s">
        <v>11</v>
      </c>
      <c r="C378" s="4627" t="s">
        <v>5926</v>
      </c>
      <c r="D378" s="4628"/>
      <c r="E378" s="4628"/>
      <c r="F378" s="4628"/>
      <c r="G378" s="4628"/>
      <c r="H378" s="4628"/>
      <c r="I378" s="4628"/>
      <c r="J378" s="4629"/>
      <c r="K378" s="3293"/>
    </row>
    <row r="379" spans="1:12" ht="72" customHeight="1">
      <c r="A379" s="2928">
        <v>43855</v>
      </c>
      <c r="B379" s="2930" t="s">
        <v>11</v>
      </c>
      <c r="C379" s="4627" t="s">
        <v>5929</v>
      </c>
      <c r="D379" s="4645"/>
      <c r="E379" s="4645"/>
      <c r="F379" s="4645"/>
      <c r="G379" s="4645"/>
      <c r="H379" s="4645"/>
      <c r="I379" s="4645"/>
      <c r="J379" s="4646"/>
      <c r="K379" s="3303"/>
    </row>
    <row r="380" spans="1:12" ht="80.25" customHeight="1">
      <c r="A380" s="1943">
        <v>43858</v>
      </c>
      <c r="B380" s="1944" t="s">
        <v>15</v>
      </c>
      <c r="C380" s="4766" t="s">
        <v>6303</v>
      </c>
      <c r="D380" s="5165"/>
      <c r="E380" s="5165"/>
      <c r="F380" s="5165"/>
      <c r="G380" s="5165"/>
      <c r="H380" s="5165"/>
      <c r="I380" s="5165"/>
      <c r="J380" s="5214"/>
      <c r="K380" s="3359"/>
      <c r="L380" s="2667"/>
    </row>
    <row r="381" spans="1:12" ht="53.25" customHeight="1">
      <c r="A381" s="1943">
        <v>43865</v>
      </c>
      <c r="B381" s="1944" t="s">
        <v>15</v>
      </c>
      <c r="C381" s="4766" t="s">
        <v>5943</v>
      </c>
      <c r="D381" s="5165"/>
      <c r="E381" s="5165"/>
      <c r="F381" s="5165"/>
      <c r="G381" s="5165"/>
      <c r="H381" s="5165"/>
      <c r="I381" s="5165"/>
      <c r="J381" s="5214"/>
      <c r="K381" s="3578" t="s">
        <v>4030</v>
      </c>
      <c r="L381" s="3009" t="s">
        <v>5944</v>
      </c>
    </row>
    <row r="382" spans="1:12" ht="63">
      <c r="A382" s="2928">
        <v>43867</v>
      </c>
      <c r="B382" s="2930" t="s">
        <v>16</v>
      </c>
      <c r="C382" s="2927">
        <v>310</v>
      </c>
      <c r="D382" s="2929">
        <f t="shared" ref="D382:D403" si="6">+C382*(100-E382)/100</f>
        <v>294.5</v>
      </c>
      <c r="E382" s="2927">
        <v>5</v>
      </c>
      <c r="F382" s="2929">
        <v>2733</v>
      </c>
      <c r="G382" s="2927">
        <v>255</v>
      </c>
      <c r="L382" s="20" t="s">
        <v>5953</v>
      </c>
    </row>
    <row r="383" spans="1:12" ht="63">
      <c r="A383" s="3005">
        <v>43868</v>
      </c>
      <c r="B383" s="3006" t="s">
        <v>16</v>
      </c>
      <c r="C383" s="3003">
        <v>200</v>
      </c>
      <c r="D383" s="3004">
        <f t="shared" si="6"/>
        <v>190</v>
      </c>
      <c r="E383" s="3003">
        <v>5</v>
      </c>
      <c r="F383" s="3004">
        <v>5021</v>
      </c>
      <c r="G383" s="3003">
        <v>150</v>
      </c>
      <c r="L383" s="20" t="s">
        <v>5954</v>
      </c>
    </row>
    <row r="384" spans="1:12" ht="63">
      <c r="A384" s="2928">
        <v>43869</v>
      </c>
      <c r="B384" s="2930" t="s">
        <v>16</v>
      </c>
      <c r="C384" s="2927">
        <v>174</v>
      </c>
      <c r="D384" s="2929">
        <f t="shared" si="6"/>
        <v>165.3</v>
      </c>
      <c r="E384" s="2927">
        <v>5</v>
      </c>
      <c r="F384" s="2929">
        <v>5372</v>
      </c>
      <c r="G384" s="2927">
        <v>145</v>
      </c>
      <c r="L384" s="20" t="s">
        <v>5955</v>
      </c>
    </row>
    <row r="385" spans="1:12" ht="63">
      <c r="A385" s="3012">
        <v>43870</v>
      </c>
      <c r="B385" s="3013" t="s">
        <v>16</v>
      </c>
      <c r="C385" s="3010">
        <v>160</v>
      </c>
      <c r="D385" s="3011">
        <f t="shared" si="6"/>
        <v>158.4</v>
      </c>
      <c r="E385" s="3010">
        <v>1</v>
      </c>
      <c r="F385" s="3011">
        <v>5593</v>
      </c>
      <c r="G385" s="3010">
        <v>145</v>
      </c>
      <c r="L385" s="20" t="s">
        <v>5956</v>
      </c>
    </row>
    <row r="386" spans="1:12" ht="63">
      <c r="A386" s="3016">
        <v>43871</v>
      </c>
      <c r="B386" s="3017" t="s">
        <v>16</v>
      </c>
      <c r="C386" s="3014">
        <v>135</v>
      </c>
      <c r="D386" s="3015">
        <f t="shared" si="6"/>
        <v>133.65</v>
      </c>
      <c r="E386" s="3014">
        <v>1</v>
      </c>
      <c r="F386" s="3015">
        <v>5986</v>
      </c>
      <c r="G386" s="3014">
        <v>145</v>
      </c>
      <c r="L386" s="20" t="s">
        <v>5957</v>
      </c>
    </row>
    <row r="387" spans="1:12" ht="63">
      <c r="A387" s="3019">
        <v>43872</v>
      </c>
      <c r="B387" s="3021" t="s">
        <v>16</v>
      </c>
      <c r="C387" s="3018">
        <v>133</v>
      </c>
      <c r="D387" s="3020">
        <f t="shared" si="6"/>
        <v>131.66999999999999</v>
      </c>
      <c r="E387" s="3018">
        <v>1</v>
      </c>
      <c r="F387" s="3020">
        <v>5886</v>
      </c>
      <c r="G387" s="3018">
        <v>140</v>
      </c>
      <c r="L387" s="20" t="s">
        <v>5958</v>
      </c>
    </row>
    <row r="388" spans="1:12" ht="63">
      <c r="A388" s="3023">
        <v>43873</v>
      </c>
      <c r="B388" s="3025" t="s">
        <v>16</v>
      </c>
      <c r="C388" s="3022">
        <v>135</v>
      </c>
      <c r="D388" s="3024">
        <f t="shared" si="6"/>
        <v>133.65</v>
      </c>
      <c r="E388" s="3022">
        <v>1</v>
      </c>
      <c r="F388" s="3024">
        <v>5859</v>
      </c>
      <c r="G388" s="3022">
        <v>150</v>
      </c>
      <c r="L388" s="20" t="s">
        <v>5959</v>
      </c>
    </row>
    <row r="389" spans="1:12" ht="63">
      <c r="A389" s="3027">
        <v>43874</v>
      </c>
      <c r="B389" s="3029" t="s">
        <v>16</v>
      </c>
      <c r="C389" s="3026">
        <v>125</v>
      </c>
      <c r="D389" s="3028">
        <f t="shared" si="6"/>
        <v>123.75</v>
      </c>
      <c r="E389" s="3026">
        <v>1</v>
      </c>
      <c r="F389" s="3028">
        <v>6222</v>
      </c>
      <c r="G389" s="3026">
        <v>150</v>
      </c>
      <c r="L389" s="20" t="s">
        <v>5963</v>
      </c>
    </row>
    <row r="390" spans="1:12" ht="63">
      <c r="A390" s="3032">
        <v>43875</v>
      </c>
      <c r="B390" s="3033" t="s">
        <v>16</v>
      </c>
      <c r="C390" s="3030">
        <v>115</v>
      </c>
      <c r="D390" s="3031">
        <f t="shared" si="6"/>
        <v>113.85</v>
      </c>
      <c r="E390" s="3030">
        <v>1</v>
      </c>
      <c r="F390" s="3031">
        <v>6719</v>
      </c>
      <c r="G390" s="3030">
        <v>155</v>
      </c>
      <c r="L390" s="20" t="s">
        <v>5966</v>
      </c>
    </row>
    <row r="391" spans="1:12" ht="63">
      <c r="A391" s="3035">
        <v>43876</v>
      </c>
      <c r="B391" s="3037" t="s">
        <v>16</v>
      </c>
      <c r="C391" s="3034">
        <v>110</v>
      </c>
      <c r="D391" s="3036">
        <f t="shared" si="6"/>
        <v>108.9</v>
      </c>
      <c r="E391" s="3034">
        <v>1</v>
      </c>
      <c r="F391" s="3036">
        <v>6382</v>
      </c>
      <c r="G391" s="3034">
        <v>140</v>
      </c>
      <c r="L391" s="20" t="s">
        <v>5971</v>
      </c>
    </row>
    <row r="392" spans="1:12" ht="63">
      <c r="A392" s="2928">
        <v>43878</v>
      </c>
      <c r="B392" s="3040" t="s">
        <v>16</v>
      </c>
      <c r="C392" s="3038">
        <v>100</v>
      </c>
      <c r="D392" s="3039">
        <f t="shared" si="6"/>
        <v>99</v>
      </c>
      <c r="E392" s="3038">
        <v>1</v>
      </c>
      <c r="F392" s="3039">
        <v>6747</v>
      </c>
      <c r="G392" s="3038">
        <v>140</v>
      </c>
      <c r="L392" s="20" t="s">
        <v>5973</v>
      </c>
    </row>
    <row r="393" spans="1:12" ht="63">
      <c r="A393" s="3043">
        <v>43879</v>
      </c>
      <c r="B393" s="3044" t="s">
        <v>16</v>
      </c>
      <c r="C393" s="3041">
        <v>98</v>
      </c>
      <c r="D393" s="3042">
        <f t="shared" si="6"/>
        <v>97.02</v>
      </c>
      <c r="E393" s="3041">
        <v>1</v>
      </c>
      <c r="F393" s="3042">
        <v>6432</v>
      </c>
      <c r="G393" s="3041">
        <v>135</v>
      </c>
      <c r="L393" s="20" t="s">
        <v>5977</v>
      </c>
    </row>
    <row r="394" spans="1:12" ht="63">
      <c r="A394" s="3043">
        <v>43880</v>
      </c>
      <c r="B394" s="3044" t="s">
        <v>16</v>
      </c>
      <c r="C394" s="3041">
        <v>94</v>
      </c>
      <c r="D394" s="3042">
        <f t="shared" si="6"/>
        <v>93.06</v>
      </c>
      <c r="E394" s="3041">
        <v>1</v>
      </c>
      <c r="F394" s="3042">
        <v>6469</v>
      </c>
      <c r="G394" s="3041">
        <v>130</v>
      </c>
      <c r="L394" s="20" t="s">
        <v>5979</v>
      </c>
    </row>
    <row r="395" spans="1:12" ht="63">
      <c r="A395" s="3046">
        <v>43881</v>
      </c>
      <c r="B395" s="3048" t="s">
        <v>16</v>
      </c>
      <c r="C395" s="3045">
        <v>90</v>
      </c>
      <c r="D395" s="3047">
        <f t="shared" si="6"/>
        <v>89.1</v>
      </c>
      <c r="E395" s="3045">
        <v>1</v>
      </c>
      <c r="F395" s="3047">
        <v>6667</v>
      </c>
      <c r="G395" s="3045">
        <v>130</v>
      </c>
      <c r="L395" s="20" t="s">
        <v>5980</v>
      </c>
    </row>
    <row r="396" spans="1:12" ht="63">
      <c r="A396" s="3046">
        <v>43883</v>
      </c>
      <c r="B396" s="3048" t="s">
        <v>16</v>
      </c>
      <c r="C396" s="3045">
        <v>96</v>
      </c>
      <c r="D396" s="3047">
        <f t="shared" si="6"/>
        <v>95.04</v>
      </c>
      <c r="E396" s="3045">
        <v>1</v>
      </c>
      <c r="F396" s="3047">
        <v>6134</v>
      </c>
      <c r="G396" s="3045">
        <v>130</v>
      </c>
      <c r="L396" s="20" t="s">
        <v>5984</v>
      </c>
    </row>
    <row r="397" spans="1:12" ht="63">
      <c r="A397" s="3050">
        <v>43884</v>
      </c>
      <c r="B397" s="3052" t="s">
        <v>16</v>
      </c>
      <c r="C397" s="3049">
        <v>92</v>
      </c>
      <c r="D397" s="3051">
        <f t="shared" si="6"/>
        <v>91.08</v>
      </c>
      <c r="E397" s="3049">
        <v>1</v>
      </c>
      <c r="F397" s="3051">
        <v>6390</v>
      </c>
      <c r="G397" s="3049">
        <v>130</v>
      </c>
      <c r="L397" s="20" t="s">
        <v>5985</v>
      </c>
    </row>
    <row r="398" spans="1:12" ht="63">
      <c r="A398" s="3059">
        <v>43885</v>
      </c>
      <c r="B398" s="3060" t="s">
        <v>16</v>
      </c>
      <c r="C398" s="3057">
        <v>95</v>
      </c>
      <c r="D398" s="3058">
        <f t="shared" si="6"/>
        <v>94.05</v>
      </c>
      <c r="E398" s="3057">
        <v>1</v>
      </c>
      <c r="F398" s="3058">
        <v>6018</v>
      </c>
      <c r="G398" s="3057">
        <v>130</v>
      </c>
      <c r="L398" s="20" t="s">
        <v>5988</v>
      </c>
    </row>
    <row r="399" spans="1:12" ht="63">
      <c r="A399" s="3062">
        <v>43886</v>
      </c>
      <c r="B399" s="3064" t="s">
        <v>16</v>
      </c>
      <c r="C399" s="3061">
        <v>95</v>
      </c>
      <c r="D399" s="3063">
        <f t="shared" si="6"/>
        <v>94.05</v>
      </c>
      <c r="E399" s="3061">
        <v>1</v>
      </c>
      <c r="F399" s="3063">
        <v>6039</v>
      </c>
      <c r="G399" s="3061">
        <v>130</v>
      </c>
      <c r="L399" s="20" t="s">
        <v>5991</v>
      </c>
    </row>
    <row r="400" spans="1:12" ht="63">
      <c r="A400" s="3067">
        <v>43887</v>
      </c>
      <c r="B400" s="3068" t="s">
        <v>16</v>
      </c>
      <c r="C400" s="3065">
        <v>85</v>
      </c>
      <c r="D400" s="3066">
        <f t="shared" si="6"/>
        <v>84.15</v>
      </c>
      <c r="E400" s="3065">
        <v>1</v>
      </c>
      <c r="F400" s="3066">
        <v>6191</v>
      </c>
      <c r="G400" s="3065">
        <v>130</v>
      </c>
      <c r="L400" s="20" t="s">
        <v>5995</v>
      </c>
    </row>
    <row r="401" spans="1:12" ht="63">
      <c r="A401" s="3067">
        <v>43888</v>
      </c>
      <c r="B401" s="3068" t="s">
        <v>16</v>
      </c>
      <c r="C401" s="3065">
        <v>90</v>
      </c>
      <c r="D401" s="3066">
        <f t="shared" si="6"/>
        <v>89.1</v>
      </c>
      <c r="E401" s="3065">
        <v>1</v>
      </c>
      <c r="F401" s="3066">
        <v>5870</v>
      </c>
      <c r="G401" s="3065">
        <v>130</v>
      </c>
      <c r="L401" s="20" t="s">
        <v>5997</v>
      </c>
    </row>
    <row r="402" spans="1:12" ht="63">
      <c r="A402" s="3070">
        <v>43889</v>
      </c>
      <c r="B402" s="3072" t="s">
        <v>16</v>
      </c>
      <c r="C402" s="3069">
        <v>78</v>
      </c>
      <c r="D402" s="3071">
        <f t="shared" si="6"/>
        <v>77.22</v>
      </c>
      <c r="E402" s="3069">
        <v>1</v>
      </c>
      <c r="F402" s="3071">
        <v>6125</v>
      </c>
      <c r="G402" s="3069">
        <v>135</v>
      </c>
      <c r="L402" s="20" t="s">
        <v>6000</v>
      </c>
    </row>
    <row r="403" spans="1:12" ht="63">
      <c r="A403" s="3076">
        <v>43890</v>
      </c>
      <c r="B403" s="3077" t="s">
        <v>16</v>
      </c>
      <c r="C403" s="3074">
        <v>85</v>
      </c>
      <c r="D403" s="3075">
        <f t="shared" si="6"/>
        <v>84.15</v>
      </c>
      <c r="E403" s="3074">
        <v>1</v>
      </c>
      <c r="F403" s="3075">
        <v>5977</v>
      </c>
      <c r="G403" s="3074">
        <v>130</v>
      </c>
      <c r="L403" s="20" t="s">
        <v>6002</v>
      </c>
    </row>
    <row r="404" spans="1:12" ht="63">
      <c r="A404" s="3084">
        <v>43891</v>
      </c>
      <c r="B404" s="3085" t="s">
        <v>16</v>
      </c>
      <c r="C404" s="3082">
        <v>86</v>
      </c>
      <c r="D404" s="3083">
        <f t="shared" ref="D404:D409" si="7">+C404*(100-E404)/100</f>
        <v>85.14</v>
      </c>
      <c r="E404" s="3082">
        <v>1</v>
      </c>
      <c r="F404" s="3083">
        <v>5638</v>
      </c>
      <c r="G404" s="3082">
        <v>130</v>
      </c>
      <c r="L404" s="20" t="s">
        <v>6012</v>
      </c>
    </row>
    <row r="405" spans="1:12" ht="63">
      <c r="A405" s="3084">
        <v>43892</v>
      </c>
      <c r="B405" s="3085" t="s">
        <v>16</v>
      </c>
      <c r="C405" s="3082">
        <v>80</v>
      </c>
      <c r="D405" s="3083">
        <f t="shared" si="7"/>
        <v>79.2</v>
      </c>
      <c r="E405" s="3082">
        <v>1</v>
      </c>
      <c r="F405" s="3083">
        <v>5745</v>
      </c>
      <c r="G405" s="3082">
        <v>110</v>
      </c>
      <c r="L405" s="20" t="s">
        <v>6013</v>
      </c>
    </row>
    <row r="406" spans="1:12" ht="63">
      <c r="A406" s="3084">
        <v>43893</v>
      </c>
      <c r="B406" s="3085" t="s">
        <v>16</v>
      </c>
      <c r="C406" s="3082">
        <v>70</v>
      </c>
      <c r="D406" s="3083">
        <f t="shared" si="7"/>
        <v>69.3</v>
      </c>
      <c r="E406" s="3082">
        <v>1</v>
      </c>
      <c r="F406" s="3083">
        <v>4589</v>
      </c>
      <c r="G406" s="3082">
        <v>110</v>
      </c>
      <c r="L406" s="20" t="s">
        <v>6015</v>
      </c>
    </row>
    <row r="407" spans="1:12">
      <c r="A407" s="4642">
        <v>43894</v>
      </c>
      <c r="B407" s="3085" t="s">
        <v>11</v>
      </c>
      <c r="C407" s="4630" t="s">
        <v>6017</v>
      </c>
      <c r="D407" s="4631"/>
      <c r="E407" s="4631"/>
      <c r="F407" s="4631"/>
      <c r="G407" s="4631"/>
      <c r="H407" s="4631"/>
      <c r="I407" s="4631"/>
      <c r="J407" s="4632"/>
      <c r="K407" s="3296"/>
    </row>
    <row r="408" spans="1:12" ht="63">
      <c r="A408" s="4643"/>
      <c r="B408" s="3085" t="s">
        <v>16</v>
      </c>
      <c r="C408" s="3082">
        <v>68</v>
      </c>
      <c r="D408" s="3083">
        <f t="shared" si="7"/>
        <v>67.319999999999993</v>
      </c>
      <c r="E408" s="3082">
        <v>1</v>
      </c>
      <c r="F408" s="3083">
        <v>4635</v>
      </c>
      <c r="G408" s="3082">
        <v>50</v>
      </c>
      <c r="L408" s="20" t="s">
        <v>6016</v>
      </c>
    </row>
    <row r="409" spans="1:12" ht="63">
      <c r="A409" s="3084">
        <v>43895</v>
      </c>
      <c r="B409" s="3085" t="s">
        <v>16</v>
      </c>
      <c r="C409" s="3082">
        <v>80</v>
      </c>
      <c r="D409" s="3083">
        <f t="shared" si="7"/>
        <v>79.2</v>
      </c>
      <c r="E409" s="3082">
        <v>1</v>
      </c>
      <c r="F409" s="3083">
        <v>4684</v>
      </c>
      <c r="G409" s="3082">
        <v>55</v>
      </c>
      <c r="L409" s="20" t="s">
        <v>6020</v>
      </c>
    </row>
    <row r="410" spans="1:12" ht="63">
      <c r="A410" s="3084">
        <v>43896</v>
      </c>
      <c r="B410" s="3085" t="s">
        <v>16</v>
      </c>
      <c r="C410" s="3082">
        <v>74</v>
      </c>
      <c r="D410" s="3083">
        <f t="shared" ref="D410:D417" si="8">+C410*(100-E410)/100</f>
        <v>73.260000000000005</v>
      </c>
      <c r="E410" s="3082">
        <v>1</v>
      </c>
      <c r="F410" s="3083">
        <v>4764</v>
      </c>
      <c r="G410" s="3082">
        <v>55</v>
      </c>
      <c r="L410" s="20" t="s">
        <v>6023</v>
      </c>
    </row>
    <row r="411" spans="1:12" ht="63">
      <c r="A411" s="3084">
        <v>43897</v>
      </c>
      <c r="B411" s="3085" t="s">
        <v>16</v>
      </c>
      <c r="C411" s="3082">
        <v>76</v>
      </c>
      <c r="D411" s="3083">
        <f t="shared" si="8"/>
        <v>75.239999999999995</v>
      </c>
      <c r="E411" s="3082">
        <v>1</v>
      </c>
      <c r="F411" s="3083">
        <v>4585</v>
      </c>
      <c r="G411" s="3082">
        <v>55</v>
      </c>
      <c r="L411" s="20" t="s">
        <v>6026</v>
      </c>
    </row>
    <row r="412" spans="1:12" ht="63">
      <c r="A412" s="3089">
        <v>43898</v>
      </c>
      <c r="B412" s="3091" t="s">
        <v>16</v>
      </c>
      <c r="C412" s="3087">
        <v>80</v>
      </c>
      <c r="D412" s="3090">
        <f t="shared" si="8"/>
        <v>79.2</v>
      </c>
      <c r="E412" s="3087">
        <v>1</v>
      </c>
      <c r="F412" s="3090">
        <v>5278</v>
      </c>
      <c r="G412" s="3087">
        <v>55</v>
      </c>
      <c r="L412" s="20" t="s">
        <v>6030</v>
      </c>
    </row>
    <row r="413" spans="1:12" ht="63">
      <c r="A413" s="3094">
        <v>43900</v>
      </c>
      <c r="B413" s="3095" t="s">
        <v>16</v>
      </c>
      <c r="C413" s="3092">
        <v>80</v>
      </c>
      <c r="D413" s="3093">
        <f t="shared" si="8"/>
        <v>79.2</v>
      </c>
      <c r="E413" s="3092">
        <v>1</v>
      </c>
      <c r="F413" s="3093">
        <v>4861</v>
      </c>
      <c r="G413" s="3092">
        <v>60</v>
      </c>
      <c r="L413" s="20" t="s">
        <v>6031</v>
      </c>
    </row>
    <row r="414" spans="1:12" ht="47.25">
      <c r="A414" s="3098">
        <v>43903</v>
      </c>
      <c r="B414" s="3099" t="s">
        <v>16</v>
      </c>
      <c r="C414" s="3096">
        <v>70</v>
      </c>
      <c r="D414" s="3097">
        <f t="shared" si="8"/>
        <v>69.3</v>
      </c>
      <c r="E414" s="3096">
        <v>1</v>
      </c>
      <c r="F414" s="3097">
        <v>5483</v>
      </c>
      <c r="G414" s="3096">
        <v>60</v>
      </c>
      <c r="L414" s="20" t="s">
        <v>6037</v>
      </c>
    </row>
    <row r="415" spans="1:12" ht="47.25">
      <c r="A415" s="3098">
        <v>43906</v>
      </c>
      <c r="B415" s="3099" t="s">
        <v>16</v>
      </c>
      <c r="C415" s="3096">
        <v>77</v>
      </c>
      <c r="D415" s="3097">
        <f t="shared" si="8"/>
        <v>76.23</v>
      </c>
      <c r="E415" s="3096">
        <v>1</v>
      </c>
      <c r="F415" s="3097">
        <v>4998</v>
      </c>
      <c r="G415" s="3096">
        <v>60</v>
      </c>
      <c r="L415" s="20" t="s">
        <v>6038</v>
      </c>
    </row>
    <row r="416" spans="1:12" ht="47.25">
      <c r="A416" s="3098">
        <v>43909</v>
      </c>
      <c r="B416" s="3099" t="s">
        <v>16</v>
      </c>
      <c r="C416" s="3096">
        <v>70</v>
      </c>
      <c r="D416" s="3097">
        <f t="shared" si="8"/>
        <v>69.3</v>
      </c>
      <c r="E416" s="3096">
        <v>1</v>
      </c>
      <c r="F416" s="3097">
        <v>4906</v>
      </c>
      <c r="G416" s="3096">
        <v>60</v>
      </c>
      <c r="L416" s="20" t="s">
        <v>6040</v>
      </c>
    </row>
    <row r="417" spans="1:12" ht="63">
      <c r="A417" s="3098">
        <v>43912</v>
      </c>
      <c r="B417" s="3099" t="s">
        <v>16</v>
      </c>
      <c r="C417" s="3096">
        <v>56</v>
      </c>
      <c r="D417" s="3097">
        <f t="shared" si="8"/>
        <v>55.44</v>
      </c>
      <c r="E417" s="3096">
        <v>1</v>
      </c>
      <c r="F417" s="3097">
        <v>6043</v>
      </c>
      <c r="G417" s="3096">
        <v>45</v>
      </c>
      <c r="L417" s="20" t="s">
        <v>6043</v>
      </c>
    </row>
    <row r="418" spans="1:12" ht="63">
      <c r="A418" s="3098">
        <v>43914</v>
      </c>
      <c r="B418" s="3099" t="s">
        <v>16</v>
      </c>
      <c r="C418" s="3104">
        <v>52</v>
      </c>
      <c r="D418" s="3105">
        <f t="shared" ref="D418:D424" si="9">C418*(1-E418/100)</f>
        <v>51.48</v>
      </c>
      <c r="E418" s="3104">
        <v>1</v>
      </c>
      <c r="F418" s="3105">
        <f>0.344*1000000/D418</f>
        <v>6682.2066822066827</v>
      </c>
      <c r="G418" s="3104">
        <v>50</v>
      </c>
      <c r="L418" s="20" t="s">
        <v>6051</v>
      </c>
    </row>
    <row r="419" spans="1:12" ht="48.75" customHeight="1">
      <c r="A419" s="2506">
        <v>43921</v>
      </c>
      <c r="B419" s="3110" t="s">
        <v>16</v>
      </c>
      <c r="C419" s="3107">
        <v>50</v>
      </c>
      <c r="D419" s="3109">
        <f t="shared" si="9"/>
        <v>49.5</v>
      </c>
      <c r="E419" s="3107">
        <v>1</v>
      </c>
      <c r="F419" s="3109">
        <v>4727</v>
      </c>
      <c r="G419" s="3107">
        <v>45</v>
      </c>
      <c r="L419" s="20" t="s">
        <v>6059</v>
      </c>
    </row>
    <row r="420" spans="1:12" ht="48.75" customHeight="1">
      <c r="A420" s="3630">
        <v>43921</v>
      </c>
      <c r="B420" s="3143" t="s">
        <v>4</v>
      </c>
      <c r="C420" s="3146"/>
      <c r="D420" s="3144"/>
      <c r="E420" s="3146">
        <v>1</v>
      </c>
      <c r="F420" s="3144"/>
      <c r="G420" s="3146"/>
      <c r="H420" s="3149"/>
      <c r="I420" s="3149"/>
      <c r="J420" s="3149"/>
      <c r="K420" s="3572"/>
      <c r="L420" s="3150"/>
    </row>
    <row r="421" spans="1:12" ht="63">
      <c r="A421" s="3098">
        <v>43924</v>
      </c>
      <c r="B421" s="3099" t="s">
        <v>16</v>
      </c>
      <c r="C421" s="3096">
        <v>48</v>
      </c>
      <c r="D421" s="3097">
        <f t="shared" si="9"/>
        <v>47.519999999999996</v>
      </c>
      <c r="E421" s="3096">
        <v>1</v>
      </c>
      <c r="F421" s="3097">
        <v>4473</v>
      </c>
      <c r="G421" s="3096">
        <v>45</v>
      </c>
      <c r="L421" s="20" t="s">
        <v>6064</v>
      </c>
    </row>
    <row r="422" spans="1:12" ht="63">
      <c r="A422" s="3108">
        <v>43927</v>
      </c>
      <c r="B422" s="3110" t="s">
        <v>16</v>
      </c>
      <c r="C422" s="3107">
        <v>48</v>
      </c>
      <c r="D422" s="3109">
        <f t="shared" si="9"/>
        <v>47.519999999999996</v>
      </c>
      <c r="E422" s="3107">
        <v>1</v>
      </c>
      <c r="F422" s="3109">
        <v>4335</v>
      </c>
      <c r="G422" s="3107">
        <v>45</v>
      </c>
      <c r="L422" s="20" t="s">
        <v>6065</v>
      </c>
    </row>
    <row r="423" spans="1:12" ht="63">
      <c r="A423" s="3114">
        <v>43930</v>
      </c>
      <c r="B423" s="3115" t="s">
        <v>16</v>
      </c>
      <c r="C423" s="3112">
        <v>46</v>
      </c>
      <c r="D423" s="3113">
        <f t="shared" si="9"/>
        <v>45.54</v>
      </c>
      <c r="E423" s="3112">
        <v>1</v>
      </c>
      <c r="F423" s="3113">
        <v>4304</v>
      </c>
      <c r="G423" s="3112">
        <v>45</v>
      </c>
      <c r="L423" s="20" t="s">
        <v>6068</v>
      </c>
    </row>
    <row r="424" spans="1:12" ht="63">
      <c r="A424" s="4642">
        <v>43932</v>
      </c>
      <c r="B424" s="3118" t="s">
        <v>16</v>
      </c>
      <c r="C424" s="3116">
        <v>48</v>
      </c>
      <c r="D424" s="3117">
        <f t="shared" si="9"/>
        <v>47.519999999999996</v>
      </c>
      <c r="E424" s="3116">
        <v>1</v>
      </c>
      <c r="F424" s="3117">
        <v>4146</v>
      </c>
      <c r="G424" s="3116">
        <v>45</v>
      </c>
      <c r="L424" s="20" t="s">
        <v>6071</v>
      </c>
    </row>
    <row r="425" spans="1:12" ht="32.25" customHeight="1">
      <c r="A425" s="4643"/>
      <c r="B425" s="3099" t="s">
        <v>11</v>
      </c>
      <c r="C425" s="4763" t="s">
        <v>6082</v>
      </c>
      <c r="D425" s="4764"/>
      <c r="E425" s="4764"/>
      <c r="F425" s="4764"/>
      <c r="G425" s="4764"/>
      <c r="H425" s="4764"/>
      <c r="I425" s="4764"/>
      <c r="J425" s="4765"/>
      <c r="K425" s="3311"/>
    </row>
    <row r="426" spans="1:12" ht="32.25" customHeight="1">
      <c r="A426" s="3628">
        <v>43951</v>
      </c>
      <c r="B426" s="3143" t="s">
        <v>4</v>
      </c>
      <c r="C426" s="3146"/>
      <c r="D426" s="3144"/>
      <c r="E426" s="3146">
        <v>1</v>
      </c>
      <c r="F426" s="3144"/>
      <c r="G426" s="3146"/>
      <c r="H426" s="3149"/>
      <c r="I426" s="3149"/>
      <c r="J426" s="3149"/>
      <c r="K426" s="3572"/>
      <c r="L426" s="3150"/>
    </row>
    <row r="427" spans="1:12" ht="76.5" customHeight="1">
      <c r="A427" s="1943">
        <v>43962</v>
      </c>
      <c r="B427" s="5011" t="s">
        <v>34</v>
      </c>
      <c r="C427" s="4770" t="s">
        <v>6186</v>
      </c>
      <c r="D427" s="4780"/>
      <c r="E427" s="4780"/>
      <c r="F427" s="4780"/>
      <c r="G427" s="4780"/>
      <c r="H427" s="4780"/>
      <c r="I427" s="4780"/>
      <c r="J427" s="4781"/>
      <c r="K427" s="3577" t="s">
        <v>3967</v>
      </c>
      <c r="L427" s="3170" t="s">
        <v>6173</v>
      </c>
    </row>
    <row r="428" spans="1:12" ht="153.75" customHeight="1">
      <c r="A428" s="3169">
        <v>43974</v>
      </c>
      <c r="B428" s="5012"/>
      <c r="C428" s="4770" t="s">
        <v>6184</v>
      </c>
      <c r="D428" s="4780"/>
      <c r="E428" s="4780"/>
      <c r="F428" s="4780"/>
      <c r="G428" s="4780"/>
      <c r="H428" s="4780"/>
      <c r="I428" s="4780"/>
      <c r="J428" s="4781"/>
      <c r="K428" s="3314"/>
      <c r="L428" s="2667" t="s">
        <v>6183</v>
      </c>
    </row>
    <row r="429" spans="1:12" ht="201" customHeight="1">
      <c r="A429" s="1943">
        <v>43975</v>
      </c>
      <c r="B429" s="5013"/>
      <c r="C429" s="4770" t="s">
        <v>6185</v>
      </c>
      <c r="D429" s="4780"/>
      <c r="E429" s="4780"/>
      <c r="F429" s="4780"/>
      <c r="G429" s="4780"/>
      <c r="H429" s="4780"/>
      <c r="I429" s="4780"/>
      <c r="J429" s="4781"/>
      <c r="K429" s="3314"/>
      <c r="L429" s="2667"/>
    </row>
    <row r="430" spans="1:12">
      <c r="A430" s="3098">
        <v>43976</v>
      </c>
      <c r="B430" s="3099" t="s">
        <v>11</v>
      </c>
      <c r="C430" s="4630" t="s">
        <v>6176</v>
      </c>
      <c r="D430" s="4631"/>
      <c r="E430" s="4631"/>
      <c r="F430" s="4631"/>
      <c r="G430" s="4631"/>
      <c r="H430" s="4631"/>
      <c r="I430" s="4631"/>
      <c r="J430" s="4632"/>
      <c r="K430" s="3296"/>
    </row>
    <row r="431" spans="1:12">
      <c r="A431" s="3098">
        <v>43977</v>
      </c>
      <c r="B431" s="3099" t="s">
        <v>11</v>
      </c>
      <c r="C431" s="4644" t="s">
        <v>6180</v>
      </c>
      <c r="D431" s="4645"/>
      <c r="E431" s="4645"/>
      <c r="F431" s="4645"/>
      <c r="G431" s="4645"/>
      <c r="H431" s="4645"/>
      <c r="I431" s="4645"/>
      <c r="J431" s="4646"/>
      <c r="K431" s="3303"/>
    </row>
    <row r="432" spans="1:12" ht="76.5" customHeight="1">
      <c r="A432" s="1943">
        <v>43976</v>
      </c>
      <c r="B432" s="1944" t="s">
        <v>34</v>
      </c>
      <c r="C432" s="4770" t="s">
        <v>6201</v>
      </c>
      <c r="D432" s="4780"/>
      <c r="E432" s="4780"/>
      <c r="F432" s="4780"/>
      <c r="G432" s="4780"/>
      <c r="H432" s="4780"/>
      <c r="I432" s="4780"/>
      <c r="J432" s="4781"/>
      <c r="K432" s="3538" t="s">
        <v>6189</v>
      </c>
      <c r="L432" s="3175" t="s">
        <v>6189</v>
      </c>
    </row>
    <row r="433" spans="1:12" ht="31.5">
      <c r="A433" s="3098">
        <v>43987</v>
      </c>
      <c r="B433" s="3099" t="s">
        <v>16</v>
      </c>
      <c r="C433" s="3096">
        <v>210</v>
      </c>
      <c r="D433" s="3097">
        <f t="shared" ref="D433:D476" si="10">C433*(1-E433/100)</f>
        <v>207.9</v>
      </c>
      <c r="E433" s="3096">
        <v>1</v>
      </c>
      <c r="F433" s="3097" t="s">
        <v>70</v>
      </c>
      <c r="G433" s="3096">
        <v>130</v>
      </c>
      <c r="L433" s="20" t="s">
        <v>6190</v>
      </c>
    </row>
    <row r="434" spans="1:12">
      <c r="A434" s="3098">
        <v>44008</v>
      </c>
      <c r="B434" s="3099" t="s">
        <v>27</v>
      </c>
      <c r="C434" s="4630" t="s">
        <v>6203</v>
      </c>
      <c r="D434" s="4631"/>
      <c r="E434" s="4631"/>
      <c r="F434" s="4631"/>
      <c r="G434" s="4631"/>
      <c r="H434" s="4631"/>
      <c r="I434" s="4631"/>
      <c r="J434" s="4632"/>
      <c r="K434" s="3296"/>
    </row>
    <row r="435" spans="1:12" ht="44.25" customHeight="1">
      <c r="A435" s="4">
        <v>44009</v>
      </c>
      <c r="B435" s="28" t="s">
        <v>16</v>
      </c>
      <c r="C435" s="3183">
        <v>145</v>
      </c>
      <c r="D435" s="23">
        <f>C435*(1-E435/100)</f>
        <v>143.55000000000001</v>
      </c>
      <c r="E435" s="3183">
        <v>1</v>
      </c>
      <c r="F435" s="23" t="s">
        <v>70</v>
      </c>
      <c r="G435" s="3183">
        <v>165</v>
      </c>
      <c r="H435" s="1850"/>
      <c r="I435" s="1850"/>
      <c r="J435" s="1850"/>
      <c r="K435" s="3569"/>
      <c r="L435" s="980" t="s">
        <v>6204</v>
      </c>
    </row>
    <row r="436" spans="1:12" ht="31.5" customHeight="1">
      <c r="A436" s="3098">
        <v>44010</v>
      </c>
      <c r="B436" s="3099" t="s">
        <v>12</v>
      </c>
      <c r="C436" s="4633" t="s">
        <v>6248</v>
      </c>
      <c r="D436" s="4634"/>
      <c r="E436" s="4634"/>
      <c r="F436" s="4634"/>
      <c r="G436" s="4634"/>
      <c r="H436" s="4634"/>
      <c r="I436" s="4634"/>
      <c r="J436" s="4635"/>
      <c r="K436" s="3299"/>
    </row>
    <row r="437" spans="1:12">
      <c r="A437" s="3628">
        <v>44012</v>
      </c>
      <c r="B437" s="3148" t="s">
        <v>4</v>
      </c>
      <c r="C437" s="3146"/>
      <c r="D437" s="3144"/>
      <c r="E437" s="3146">
        <v>1</v>
      </c>
      <c r="F437" s="3146"/>
      <c r="G437" s="3146"/>
      <c r="H437" s="3146"/>
      <c r="I437" s="3146"/>
      <c r="J437" s="3146"/>
      <c r="K437" s="3146"/>
      <c r="L437" s="3147"/>
    </row>
    <row r="438" spans="1:12">
      <c r="A438" s="3628">
        <v>44042</v>
      </c>
      <c r="B438" s="3148" t="s">
        <v>4</v>
      </c>
      <c r="C438" s="3146"/>
      <c r="D438" s="3144"/>
      <c r="E438" s="3146">
        <v>1</v>
      </c>
      <c r="F438" s="3146"/>
      <c r="G438" s="3146"/>
      <c r="H438" s="3146"/>
      <c r="I438" s="3146"/>
      <c r="J438" s="3146"/>
      <c r="K438" s="3146"/>
      <c r="L438" s="3147"/>
    </row>
    <row r="439" spans="1:12" ht="68.25" customHeight="1">
      <c r="A439" s="1943">
        <v>44045</v>
      </c>
      <c r="B439" s="1944" t="s">
        <v>15</v>
      </c>
      <c r="C439" s="4770" t="s">
        <v>6238</v>
      </c>
      <c r="D439" s="4780" t="e">
        <f t="shared" si="10"/>
        <v>#VALUE!</v>
      </c>
      <c r="E439" s="4780"/>
      <c r="F439" s="4780"/>
      <c r="G439" s="4780"/>
      <c r="H439" s="4780"/>
      <c r="I439" s="4780"/>
      <c r="J439" s="4781"/>
      <c r="K439" s="3314"/>
      <c r="L439" s="3175"/>
    </row>
    <row r="440" spans="1:12">
      <c r="A440" s="3098">
        <v>44047</v>
      </c>
      <c r="B440" s="3099" t="s">
        <v>16</v>
      </c>
      <c r="C440" s="3096">
        <v>280</v>
      </c>
      <c r="D440" s="3176">
        <f t="shared" si="10"/>
        <v>277.2</v>
      </c>
      <c r="E440" s="3096">
        <v>1</v>
      </c>
      <c r="F440" s="3097" t="s">
        <v>70</v>
      </c>
      <c r="G440" s="3096">
        <v>110</v>
      </c>
      <c r="L440" s="20" t="s">
        <v>6239</v>
      </c>
    </row>
    <row r="441" spans="1:12">
      <c r="A441" s="3098">
        <v>44050</v>
      </c>
      <c r="B441" s="3099" t="s">
        <v>143</v>
      </c>
      <c r="C441" s="3096"/>
      <c r="D441" s="3176" t="s">
        <v>324</v>
      </c>
      <c r="E441" s="3096"/>
      <c r="F441" s="3097"/>
      <c r="G441" s="3096"/>
      <c r="H441" s="5291" t="s">
        <v>6245</v>
      </c>
      <c r="I441" s="5293"/>
      <c r="L441" s="20" t="s">
        <v>6243</v>
      </c>
    </row>
    <row r="442" spans="1:12">
      <c r="A442" s="3098">
        <v>44052</v>
      </c>
      <c r="B442" s="3099" t="s">
        <v>27</v>
      </c>
      <c r="C442" s="4627" t="s">
        <v>6247</v>
      </c>
      <c r="D442" s="4628"/>
      <c r="E442" s="4628"/>
      <c r="F442" s="4628"/>
      <c r="G442" s="4628"/>
      <c r="H442" s="4628"/>
      <c r="I442" s="4628"/>
      <c r="J442" s="4629"/>
      <c r="K442" s="3293"/>
    </row>
    <row r="443" spans="1:12">
      <c r="A443" s="3098">
        <v>44053</v>
      </c>
      <c r="B443" s="3099" t="s">
        <v>143</v>
      </c>
      <c r="C443" s="3096"/>
      <c r="D443" s="3176">
        <f t="shared" si="10"/>
        <v>0</v>
      </c>
      <c r="E443" s="3096"/>
      <c r="F443" s="3097"/>
      <c r="G443" s="3096"/>
      <c r="L443" s="20" t="s">
        <v>6243</v>
      </c>
    </row>
    <row r="444" spans="1:12">
      <c r="A444" s="3098">
        <v>44054</v>
      </c>
      <c r="B444" s="3099" t="s">
        <v>143</v>
      </c>
      <c r="C444" s="3096"/>
      <c r="D444" s="3176">
        <f t="shared" si="10"/>
        <v>0</v>
      </c>
      <c r="E444" s="3096"/>
      <c r="F444" s="3097"/>
      <c r="G444" s="3096"/>
      <c r="H444" s="3201">
        <v>350</v>
      </c>
      <c r="I444" s="3201">
        <v>100</v>
      </c>
    </row>
    <row r="445" spans="1:12">
      <c r="A445" s="3098">
        <v>44055</v>
      </c>
      <c r="B445" s="3099" t="s">
        <v>16</v>
      </c>
      <c r="C445" s="3203">
        <v>455</v>
      </c>
      <c r="D445" s="3203">
        <f>+C445*(100-E445)/100</f>
        <v>295.75</v>
      </c>
      <c r="E445" s="3203">
        <v>35</v>
      </c>
      <c r="F445" s="3203" t="s">
        <v>70</v>
      </c>
      <c r="G445" s="3203">
        <v>140</v>
      </c>
      <c r="L445" s="20" t="s">
        <v>6249</v>
      </c>
    </row>
    <row r="446" spans="1:12">
      <c r="A446" s="3098">
        <v>44072</v>
      </c>
      <c r="B446" s="3099" t="s">
        <v>143</v>
      </c>
      <c r="C446" s="3096"/>
      <c r="D446" s="3199" t="s">
        <v>324</v>
      </c>
      <c r="E446" s="3096"/>
      <c r="F446" s="3097"/>
      <c r="G446" s="3096"/>
      <c r="H446" s="7">
        <v>270</v>
      </c>
      <c r="I446" s="7">
        <v>100</v>
      </c>
      <c r="L446" s="20" t="s">
        <v>6276</v>
      </c>
    </row>
    <row r="447" spans="1:12">
      <c r="A447" s="3628">
        <v>44073</v>
      </c>
      <c r="B447" s="3148" t="s">
        <v>4</v>
      </c>
      <c r="C447" s="3146"/>
      <c r="D447" s="3144"/>
      <c r="E447" s="3146">
        <v>35</v>
      </c>
      <c r="F447" s="3146"/>
      <c r="G447" s="3146"/>
      <c r="H447" s="3146"/>
      <c r="I447" s="3146"/>
      <c r="J447" s="3146"/>
      <c r="K447" s="3146"/>
      <c r="L447" s="3147"/>
    </row>
    <row r="448" spans="1:12">
      <c r="A448" s="3098">
        <v>44118</v>
      </c>
      <c r="B448" s="3099" t="s">
        <v>16</v>
      </c>
      <c r="C448" s="3096">
        <v>500</v>
      </c>
      <c r="D448" s="3199">
        <f>+C448-(E448/100*C448)</f>
        <v>325</v>
      </c>
      <c r="E448" s="3096">
        <v>35</v>
      </c>
      <c r="F448" s="3097" t="s">
        <v>70</v>
      </c>
      <c r="G448" s="3096">
        <v>120</v>
      </c>
      <c r="L448" s="20" t="s">
        <v>4151</v>
      </c>
    </row>
    <row r="449" spans="1:12" ht="31.5">
      <c r="A449" s="3098">
        <v>44209</v>
      </c>
      <c r="B449" s="3099" t="s">
        <v>143</v>
      </c>
      <c r="C449" s="3096"/>
      <c r="D449" s="3199" t="s">
        <v>324</v>
      </c>
      <c r="E449" s="3096"/>
      <c r="F449" s="3097"/>
      <c r="G449" s="3096"/>
      <c r="H449" s="5338" t="s">
        <v>315</v>
      </c>
      <c r="I449" s="5339"/>
      <c r="L449" s="20" t="s">
        <v>6481</v>
      </c>
    </row>
    <row r="450" spans="1:12">
      <c r="A450" s="3098">
        <v>44212</v>
      </c>
      <c r="B450" s="3099" t="s">
        <v>12</v>
      </c>
      <c r="C450" s="5118" t="s">
        <v>6473</v>
      </c>
      <c r="D450" s="4628"/>
      <c r="E450" s="4628"/>
      <c r="F450" s="4628"/>
      <c r="G450" s="4628"/>
      <c r="H450" s="4628"/>
      <c r="I450" s="4628"/>
      <c r="J450" s="5119"/>
    </row>
    <row r="451" spans="1:12" ht="31.5">
      <c r="A451" s="3098">
        <v>44225</v>
      </c>
      <c r="B451" s="3099" t="s">
        <v>143</v>
      </c>
      <c r="C451" s="3096"/>
      <c r="D451" s="3199">
        <f t="shared" si="10"/>
        <v>0</v>
      </c>
      <c r="E451" s="3096"/>
      <c r="F451" s="3097"/>
      <c r="G451" s="3096"/>
      <c r="H451" s="7">
        <v>660</v>
      </c>
      <c r="I451" s="7">
        <v>70</v>
      </c>
      <c r="L451" s="20" t="s">
        <v>6486</v>
      </c>
    </row>
    <row r="452" spans="1:12">
      <c r="A452" s="3098">
        <v>44250</v>
      </c>
      <c r="B452" s="3099" t="s">
        <v>16</v>
      </c>
      <c r="C452" s="3096">
        <v>427</v>
      </c>
      <c r="D452" s="3439">
        <f t="shared" si="10"/>
        <v>192.14999999999998</v>
      </c>
      <c r="E452" s="3096">
        <v>55</v>
      </c>
      <c r="F452" s="3097" t="s">
        <v>70</v>
      </c>
      <c r="G452" s="3096">
        <v>170</v>
      </c>
      <c r="L452" s="20" t="s">
        <v>20</v>
      </c>
    </row>
    <row r="453" spans="1:12" ht="67.5" customHeight="1">
      <c r="A453" s="3098">
        <v>44289</v>
      </c>
      <c r="B453" s="3099" t="s">
        <v>12</v>
      </c>
      <c r="C453" s="5340" t="s">
        <v>6563</v>
      </c>
      <c r="D453" s="4634"/>
      <c r="E453" s="4634"/>
      <c r="F453" s="4634"/>
      <c r="G453" s="4634"/>
      <c r="H453" s="4634"/>
      <c r="I453" s="4634"/>
      <c r="J453" s="5341"/>
      <c r="L453" s="3910" t="s">
        <v>6407</v>
      </c>
    </row>
    <row r="454" spans="1:12" ht="21.75" customHeight="1">
      <c r="A454" s="3098">
        <v>44294</v>
      </c>
      <c r="B454" s="3099" t="s">
        <v>16</v>
      </c>
      <c r="C454" s="3921">
        <v>530</v>
      </c>
      <c r="D454" s="3923">
        <f t="shared" ref="D454" si="11">+C454-(E454*C454/100)</f>
        <v>291.5</v>
      </c>
      <c r="E454" s="3921">
        <v>45</v>
      </c>
      <c r="F454" s="3923" t="s">
        <v>70</v>
      </c>
      <c r="G454" s="3921">
        <v>185</v>
      </c>
      <c r="L454" s="20" t="s">
        <v>6571</v>
      </c>
    </row>
    <row r="455" spans="1:12" ht="21.75" customHeight="1">
      <c r="A455" s="3098">
        <v>44314</v>
      </c>
      <c r="B455" s="3946" t="s">
        <v>12</v>
      </c>
      <c r="C455" s="5340" t="s">
        <v>6607</v>
      </c>
      <c r="D455" s="4634"/>
      <c r="E455" s="4634"/>
      <c r="F455" s="4634"/>
      <c r="G455" s="4634"/>
      <c r="H455" s="4634"/>
      <c r="I455" s="4634"/>
      <c r="J455" s="5341"/>
      <c r="K455" s="3994"/>
    </row>
    <row r="456" spans="1:12" ht="21.75" customHeight="1">
      <c r="A456" s="3098">
        <v>44339</v>
      </c>
      <c r="B456" s="3099" t="s">
        <v>12</v>
      </c>
      <c r="C456" s="5170" t="s">
        <v>6660</v>
      </c>
      <c r="D456" s="4645"/>
      <c r="E456" s="4645"/>
      <c r="F456" s="4645"/>
      <c r="G456" s="4645"/>
      <c r="H456" s="4645"/>
      <c r="I456" s="4645"/>
      <c r="J456" s="5171"/>
      <c r="L456" s="3910" t="s">
        <v>6223</v>
      </c>
    </row>
    <row r="457" spans="1:12" ht="21.75" customHeight="1">
      <c r="A457" s="3098">
        <v>44350</v>
      </c>
      <c r="B457" s="3099" t="s">
        <v>16</v>
      </c>
      <c r="C457" s="3096">
        <v>395</v>
      </c>
      <c r="D457" s="3439">
        <f t="shared" si="10"/>
        <v>229.10000000000002</v>
      </c>
      <c r="E457" s="3096">
        <v>42</v>
      </c>
      <c r="F457" s="3097"/>
      <c r="G457" s="3096">
        <v>150</v>
      </c>
      <c r="L457" s="20" t="s">
        <v>4152</v>
      </c>
    </row>
    <row r="458" spans="1:12">
      <c r="A458" s="4027">
        <v>44350</v>
      </c>
      <c r="B458" s="4009" t="s">
        <v>143</v>
      </c>
      <c r="C458" s="4005"/>
      <c r="D458" s="4012">
        <f>+C458*(100-E458)/100</f>
        <v>0</v>
      </c>
      <c r="E458" s="4005"/>
      <c r="F458" s="4005"/>
      <c r="G458" s="4005"/>
      <c r="H458" s="4005">
        <v>485</v>
      </c>
      <c r="I458" s="4005">
        <v>70</v>
      </c>
      <c r="J458" s="4005"/>
      <c r="K458" s="272"/>
      <c r="L458" s="348" t="s">
        <v>30</v>
      </c>
    </row>
    <row r="459" spans="1:12" ht="18.75">
      <c r="A459" s="3098">
        <v>44353</v>
      </c>
      <c r="B459" s="3099" t="s">
        <v>12</v>
      </c>
      <c r="C459" s="5170" t="s">
        <v>6672</v>
      </c>
      <c r="D459" s="4645"/>
      <c r="E459" s="4645"/>
      <c r="F459" s="4645"/>
      <c r="G459" s="4645"/>
      <c r="H459" s="4645"/>
      <c r="I459" s="4645"/>
      <c r="J459" s="5171"/>
      <c r="L459" s="3910" t="s">
        <v>6596</v>
      </c>
    </row>
    <row r="460" spans="1:12" ht="33.75" customHeight="1">
      <c r="A460" s="3098">
        <v>44371</v>
      </c>
      <c r="B460" s="3099" t="s">
        <v>12</v>
      </c>
      <c r="C460" s="5340" t="s">
        <v>6708</v>
      </c>
      <c r="D460" s="4634"/>
      <c r="E460" s="4634"/>
      <c r="F460" s="4634"/>
      <c r="G460" s="4634"/>
      <c r="H460" s="4634"/>
      <c r="I460" s="4634"/>
      <c r="J460" s="5341"/>
      <c r="L460" s="3910" t="s">
        <v>5885</v>
      </c>
    </row>
    <row r="461" spans="1:12" ht="72" customHeight="1">
      <c r="A461" s="1943">
        <v>44377</v>
      </c>
      <c r="B461" s="1944" t="s">
        <v>34</v>
      </c>
      <c r="C461" s="5136" t="s">
        <v>6750</v>
      </c>
      <c r="D461" s="4780"/>
      <c r="E461" s="4780"/>
      <c r="F461" s="4780"/>
      <c r="G461" s="4780"/>
      <c r="H461" s="4780"/>
      <c r="I461" s="4780"/>
      <c r="J461" s="5373"/>
      <c r="K461" s="4049"/>
      <c r="L461" s="4076" t="s">
        <v>6189</v>
      </c>
    </row>
    <row r="462" spans="1:12">
      <c r="A462" s="3098">
        <v>44392</v>
      </c>
      <c r="B462" s="3099" t="s">
        <v>12</v>
      </c>
      <c r="C462" s="5170" t="s">
        <v>3220</v>
      </c>
      <c r="D462" s="4645"/>
      <c r="E462" s="4645"/>
      <c r="F462" s="4645"/>
      <c r="G462" s="4645"/>
      <c r="H462" s="4645"/>
      <c r="I462" s="4645"/>
      <c r="J462" s="5171"/>
    </row>
    <row r="463" spans="1:12">
      <c r="A463" s="3098">
        <v>44413</v>
      </c>
      <c r="B463" s="3099" t="s">
        <v>12</v>
      </c>
      <c r="C463" s="5170" t="s">
        <v>757</v>
      </c>
      <c r="D463" s="4645"/>
      <c r="E463" s="4645"/>
      <c r="F463" s="4645"/>
      <c r="G463" s="4645"/>
      <c r="H463" s="4645"/>
      <c r="I463" s="4645"/>
      <c r="J463" s="5171"/>
    </row>
    <row r="464" spans="1:12">
      <c r="A464" s="3098">
        <v>44417</v>
      </c>
      <c r="B464" s="3099" t="s">
        <v>16</v>
      </c>
      <c r="C464" s="4097">
        <v>530</v>
      </c>
      <c r="D464" s="4097">
        <f>C464*(100-E464)/100</f>
        <v>185.5</v>
      </c>
      <c r="E464" s="4097">
        <v>65</v>
      </c>
      <c r="F464" s="4096" t="s">
        <v>70</v>
      </c>
      <c r="G464" s="4097">
        <v>160</v>
      </c>
      <c r="L464" s="20" t="s">
        <v>20</v>
      </c>
    </row>
    <row r="465" spans="1:12">
      <c r="A465" s="3098">
        <v>44437</v>
      </c>
      <c r="B465" s="3099" t="s">
        <v>143</v>
      </c>
      <c r="C465" s="3096"/>
      <c r="D465" s="4031">
        <f t="shared" si="10"/>
        <v>0</v>
      </c>
      <c r="E465" s="3096"/>
      <c r="F465" s="3097"/>
      <c r="G465" s="3096"/>
      <c r="H465" s="5338" t="s">
        <v>6806</v>
      </c>
      <c r="I465" s="5339"/>
      <c r="L465" s="20" t="s">
        <v>6807</v>
      </c>
    </row>
    <row r="466" spans="1:12" ht="84" customHeight="1">
      <c r="A466" s="1943">
        <v>44499</v>
      </c>
      <c r="B466" s="1944" t="s">
        <v>15</v>
      </c>
      <c r="C466" s="5164" t="s">
        <v>6902</v>
      </c>
      <c r="D466" s="5165"/>
      <c r="E466" s="5165"/>
      <c r="F466" s="5165"/>
      <c r="G466" s="5165"/>
      <c r="H466" s="5165"/>
      <c r="I466" s="5165"/>
      <c r="J466" s="5166"/>
      <c r="K466" s="3671" t="s">
        <v>3967</v>
      </c>
      <c r="L466" s="4076" t="s">
        <v>3967</v>
      </c>
    </row>
    <row r="467" spans="1:12" ht="37.5" customHeight="1">
      <c r="A467" s="4246">
        <v>44507</v>
      </c>
      <c r="B467" s="2891" t="s">
        <v>16</v>
      </c>
      <c r="C467" s="1298">
        <v>900</v>
      </c>
      <c r="D467" s="1880">
        <f t="shared" ref="D467:D468" si="12">+C467*(100-E467)/100</f>
        <v>108</v>
      </c>
      <c r="E467" s="1298">
        <v>88</v>
      </c>
      <c r="F467" s="1298" t="s">
        <v>70</v>
      </c>
      <c r="G467" s="1298">
        <v>190</v>
      </c>
      <c r="H467" s="1298"/>
      <c r="I467" s="1298"/>
      <c r="J467" s="1298"/>
      <c r="K467" s="4244"/>
      <c r="L467" s="3073" t="s">
        <v>6924</v>
      </c>
    </row>
    <row r="468" spans="1:12" ht="29.25" customHeight="1">
      <c r="A468" s="4255">
        <v>44514</v>
      </c>
      <c r="B468" s="4256" t="s">
        <v>16</v>
      </c>
      <c r="C468" s="4256">
        <v>540</v>
      </c>
      <c r="D468" s="4254">
        <f t="shared" si="12"/>
        <v>54</v>
      </c>
      <c r="E468" s="4256">
        <v>90</v>
      </c>
      <c r="F468" s="4256" t="s">
        <v>70</v>
      </c>
      <c r="G468" s="4256">
        <v>150</v>
      </c>
      <c r="H468" s="4256"/>
      <c r="I468" s="4256"/>
      <c r="J468" s="4256"/>
      <c r="K468" s="4256"/>
      <c r="L468" s="13" t="s">
        <v>6923</v>
      </c>
    </row>
    <row r="469" spans="1:12">
      <c r="A469" s="3098">
        <v>44519</v>
      </c>
      <c r="B469" s="3099" t="s">
        <v>16</v>
      </c>
      <c r="C469" s="3096">
        <v>640</v>
      </c>
      <c r="D469" s="4075">
        <f t="shared" si="10"/>
        <v>76.8</v>
      </c>
      <c r="E469" s="3096">
        <v>88</v>
      </c>
      <c r="F469" s="3097" t="s">
        <v>70</v>
      </c>
      <c r="G469" s="3096">
        <v>150</v>
      </c>
      <c r="L469" s="20" t="s">
        <v>4152</v>
      </c>
    </row>
    <row r="470" spans="1:12">
      <c r="A470" s="3098"/>
      <c r="B470" s="3099"/>
      <c r="C470" s="3096"/>
      <c r="D470" s="4075">
        <f t="shared" si="10"/>
        <v>0</v>
      </c>
      <c r="E470" s="3096"/>
      <c r="F470" s="3097"/>
      <c r="G470" s="3096"/>
    </row>
    <row r="471" spans="1:12">
      <c r="A471" s="3098"/>
      <c r="B471" s="3099"/>
      <c r="C471" s="3096"/>
      <c r="D471" s="4075">
        <f t="shared" si="10"/>
        <v>0</v>
      </c>
      <c r="E471" s="3096"/>
      <c r="F471" s="3097"/>
      <c r="G471" s="3096"/>
    </row>
    <row r="472" spans="1:12">
      <c r="A472" s="3098"/>
      <c r="B472" s="3099"/>
      <c r="C472" s="3096"/>
      <c r="D472" s="4075">
        <f t="shared" si="10"/>
        <v>0</v>
      </c>
      <c r="E472" s="3096"/>
      <c r="F472" s="3097"/>
      <c r="G472" s="3096"/>
    </row>
    <row r="473" spans="1:12">
      <c r="A473" s="3098"/>
      <c r="B473" s="3099"/>
      <c r="C473" s="3096"/>
      <c r="D473" s="4075">
        <f t="shared" si="10"/>
        <v>0</v>
      </c>
      <c r="E473" s="3096"/>
      <c r="F473" s="3097"/>
      <c r="G473" s="3096"/>
    </row>
    <row r="474" spans="1:12">
      <c r="A474" s="3098"/>
      <c r="B474" s="3099"/>
      <c r="C474" s="3096"/>
      <c r="D474" s="4075">
        <f t="shared" si="10"/>
        <v>0</v>
      </c>
      <c r="E474" s="3096"/>
      <c r="F474" s="3097"/>
      <c r="G474" s="3096"/>
    </row>
    <row r="475" spans="1:12">
      <c r="A475" s="3098"/>
      <c r="B475" s="3099"/>
      <c r="C475" s="3096"/>
      <c r="D475" s="4075">
        <f t="shared" si="10"/>
        <v>0</v>
      </c>
      <c r="E475" s="3096"/>
      <c r="F475" s="3097"/>
      <c r="G475" s="3096"/>
    </row>
    <row r="476" spans="1:12">
      <c r="A476" s="1540"/>
      <c r="B476" s="1541"/>
      <c r="D476" s="4075">
        <f t="shared" si="10"/>
        <v>0</v>
      </c>
    </row>
    <row r="477" spans="1:12">
      <c r="A477" s="1540"/>
      <c r="B477" s="1541"/>
    </row>
    <row r="478" spans="1:12">
      <c r="A478" s="1540"/>
      <c r="B478" s="1541"/>
    </row>
    <row r="479" spans="1:12">
      <c r="A479" s="1540"/>
      <c r="B479" s="1541"/>
    </row>
    <row r="480" spans="1:12">
      <c r="A480" s="1540"/>
      <c r="B480" s="1541"/>
    </row>
    <row r="481" spans="1:2">
      <c r="A481" s="1540"/>
      <c r="B481" s="1541"/>
    </row>
    <row r="482" spans="1:2">
      <c r="A482" s="1540"/>
      <c r="B482" s="1541"/>
    </row>
    <row r="483" spans="1:2">
      <c r="A483" s="1540"/>
      <c r="B483" s="1541"/>
    </row>
    <row r="484" spans="1:2">
      <c r="A484" s="1540"/>
      <c r="B484" s="1541"/>
    </row>
    <row r="485" spans="1:2">
      <c r="A485" s="1540"/>
      <c r="B485" s="1541"/>
    </row>
    <row r="486" spans="1:2">
      <c r="A486" s="1540"/>
      <c r="B486" s="1541"/>
    </row>
    <row r="487" spans="1:2">
      <c r="A487" s="1540"/>
      <c r="B487" s="1541"/>
    </row>
    <row r="488" spans="1:2">
      <c r="A488" s="1540"/>
      <c r="B488" s="1541"/>
    </row>
    <row r="489" spans="1:2">
      <c r="A489" s="1540"/>
      <c r="B489" s="1541"/>
    </row>
    <row r="490" spans="1:2">
      <c r="A490" s="1540"/>
      <c r="B490" s="1541"/>
    </row>
    <row r="491" spans="1:2">
      <c r="A491" s="1540"/>
      <c r="B491" s="1541"/>
    </row>
    <row r="492" spans="1:2">
      <c r="A492" s="1540"/>
      <c r="B492" s="1541"/>
    </row>
    <row r="493" spans="1:2">
      <c r="A493" s="1540"/>
      <c r="B493" s="1541"/>
    </row>
    <row r="494" spans="1:2">
      <c r="A494" s="1540"/>
      <c r="B494" s="1541"/>
    </row>
    <row r="495" spans="1:2">
      <c r="A495" s="1540"/>
      <c r="B495" s="1541"/>
    </row>
    <row r="496" spans="1:2">
      <c r="A496" s="1540"/>
      <c r="B496" s="1541"/>
    </row>
    <row r="497" spans="1:2">
      <c r="A497" s="1540"/>
      <c r="B497" s="1541"/>
    </row>
    <row r="498" spans="1:2">
      <c r="A498" s="1540"/>
      <c r="B498" s="1541"/>
    </row>
    <row r="499" spans="1:2">
      <c r="A499" s="1540"/>
      <c r="B499" s="1541"/>
    </row>
    <row r="500" spans="1:2">
      <c r="A500" s="1540"/>
      <c r="B500" s="1541"/>
    </row>
    <row r="501" spans="1:2">
      <c r="A501" s="1540"/>
      <c r="B501" s="1541"/>
    </row>
    <row r="502" spans="1:2">
      <c r="A502" s="1540"/>
      <c r="B502" s="1541"/>
    </row>
    <row r="503" spans="1:2">
      <c r="A503" s="1540"/>
      <c r="B503" s="1541"/>
    </row>
    <row r="504" spans="1:2">
      <c r="A504" s="1540"/>
      <c r="B504" s="1541"/>
    </row>
    <row r="505" spans="1:2">
      <c r="A505" s="1540"/>
      <c r="B505" s="1541"/>
    </row>
    <row r="506" spans="1:2">
      <c r="A506" s="1540"/>
      <c r="B506" s="1541"/>
    </row>
    <row r="507" spans="1:2">
      <c r="A507" s="1540"/>
      <c r="B507" s="1541"/>
    </row>
    <row r="508" spans="1:2">
      <c r="A508" s="1540"/>
      <c r="B508" s="1541"/>
    </row>
    <row r="509" spans="1:2">
      <c r="A509" s="1540"/>
      <c r="B509" s="1541"/>
    </row>
    <row r="510" spans="1:2">
      <c r="A510" s="1540"/>
      <c r="B510" s="1541"/>
    </row>
    <row r="511" spans="1:2">
      <c r="A511" s="1540"/>
      <c r="B511" s="1541"/>
    </row>
    <row r="512" spans="1:2">
      <c r="A512" s="1540"/>
      <c r="B512" s="1541"/>
    </row>
    <row r="513" spans="1:2">
      <c r="A513" s="1540"/>
      <c r="B513" s="1541"/>
    </row>
    <row r="514" spans="1:2">
      <c r="A514" s="1540"/>
      <c r="B514" s="1541"/>
    </row>
    <row r="515" spans="1:2">
      <c r="A515" s="1540"/>
      <c r="B515" s="1541"/>
    </row>
    <row r="516" spans="1:2">
      <c r="A516" s="1540"/>
      <c r="B516" s="1541"/>
    </row>
    <row r="517" spans="1:2">
      <c r="A517" s="1540"/>
      <c r="B517" s="1541"/>
    </row>
    <row r="518" spans="1:2">
      <c r="A518" s="1540"/>
      <c r="B518" s="1541"/>
    </row>
    <row r="519" spans="1:2">
      <c r="A519" s="1540"/>
      <c r="B519" s="1541"/>
    </row>
    <row r="520" spans="1:2">
      <c r="A520" s="1540"/>
      <c r="B520" s="1541"/>
    </row>
    <row r="521" spans="1:2">
      <c r="A521" s="1540"/>
      <c r="B521" s="1541"/>
    </row>
    <row r="522" spans="1:2">
      <c r="A522" s="1540"/>
      <c r="B522" s="1541"/>
    </row>
    <row r="523" spans="1:2">
      <c r="A523" s="1540"/>
      <c r="B523" s="1541"/>
    </row>
    <row r="524" spans="1:2">
      <c r="A524" s="1540"/>
      <c r="B524" s="1541"/>
    </row>
    <row r="525" spans="1:2">
      <c r="A525" s="1540"/>
      <c r="B525" s="1541"/>
    </row>
    <row r="526" spans="1:2">
      <c r="A526" s="1540"/>
      <c r="B526" s="1541"/>
    </row>
    <row r="527" spans="1:2">
      <c r="A527" s="1540"/>
      <c r="B527" s="1541"/>
    </row>
    <row r="528" spans="1:2">
      <c r="A528" s="1540"/>
      <c r="B528" s="1541"/>
    </row>
    <row r="529" spans="1:2">
      <c r="A529" s="1540"/>
      <c r="B529" s="1541"/>
    </row>
    <row r="530" spans="1:2">
      <c r="A530" s="1540"/>
      <c r="B530" s="1541"/>
    </row>
    <row r="531" spans="1:2">
      <c r="A531" s="1540"/>
      <c r="B531" s="1541"/>
    </row>
    <row r="532" spans="1:2">
      <c r="A532" s="1540"/>
      <c r="B532" s="1541"/>
    </row>
    <row r="533" spans="1:2">
      <c r="A533" s="1540"/>
      <c r="B533" s="1541"/>
    </row>
    <row r="534" spans="1:2">
      <c r="A534" s="1540"/>
      <c r="B534" s="1541"/>
    </row>
    <row r="535" spans="1:2">
      <c r="A535" s="1540"/>
      <c r="B535" s="1541"/>
    </row>
    <row r="536" spans="1:2">
      <c r="A536" s="1540"/>
      <c r="B536" s="1541"/>
    </row>
    <row r="537" spans="1:2">
      <c r="A537" s="1540"/>
      <c r="B537" s="1541"/>
    </row>
    <row r="538" spans="1:2">
      <c r="A538" s="1540"/>
      <c r="B538" s="1541"/>
    </row>
    <row r="539" spans="1:2">
      <c r="A539" s="1540"/>
      <c r="B539" s="1541"/>
    </row>
    <row r="540" spans="1:2">
      <c r="A540" s="1540"/>
      <c r="B540" s="1541"/>
    </row>
    <row r="541" spans="1:2">
      <c r="A541" s="1540"/>
      <c r="B541" s="1541"/>
    </row>
    <row r="542" spans="1:2">
      <c r="A542" s="1540"/>
      <c r="B542" s="1541"/>
    </row>
    <row r="543" spans="1:2">
      <c r="A543" s="1540"/>
      <c r="B543" s="1541"/>
    </row>
    <row r="544" spans="1:2">
      <c r="A544" s="1540"/>
      <c r="B544" s="1541"/>
    </row>
    <row r="545" spans="1:2">
      <c r="A545" s="1540"/>
      <c r="B545" s="1541"/>
    </row>
    <row r="546" spans="1:2">
      <c r="A546" s="1540"/>
      <c r="B546" s="1541"/>
    </row>
    <row r="547" spans="1:2">
      <c r="A547" s="1540"/>
      <c r="B547" s="1541"/>
    </row>
    <row r="548" spans="1:2">
      <c r="A548" s="1540"/>
      <c r="B548" s="1541"/>
    </row>
    <row r="549" spans="1:2">
      <c r="A549" s="1540"/>
      <c r="B549" s="1541"/>
    </row>
    <row r="550" spans="1:2">
      <c r="A550" s="1540"/>
      <c r="B550" s="1541"/>
    </row>
    <row r="551" spans="1:2">
      <c r="A551" s="1540"/>
      <c r="B551" s="1541"/>
    </row>
    <row r="552" spans="1:2">
      <c r="A552" s="1540"/>
      <c r="B552" s="1541"/>
    </row>
    <row r="553" spans="1:2">
      <c r="A553" s="1540"/>
      <c r="B553" s="1541"/>
    </row>
    <row r="554" spans="1:2">
      <c r="A554" s="1540"/>
      <c r="B554" s="1541"/>
    </row>
    <row r="555" spans="1:2">
      <c r="A555" s="1540"/>
      <c r="B555" s="1541"/>
    </row>
    <row r="556" spans="1:2">
      <c r="A556" s="1540"/>
      <c r="B556" s="1541"/>
    </row>
    <row r="557" spans="1:2">
      <c r="A557" s="1540"/>
      <c r="B557" s="1541"/>
    </row>
    <row r="558" spans="1:2">
      <c r="A558" s="1540"/>
      <c r="B558" s="1541"/>
    </row>
    <row r="559" spans="1:2">
      <c r="A559" s="1540"/>
      <c r="B559" s="1541"/>
    </row>
    <row r="560" spans="1:2">
      <c r="A560" s="1540"/>
      <c r="B560" s="1541"/>
    </row>
    <row r="561" spans="1:2">
      <c r="A561" s="1540"/>
      <c r="B561" s="1541"/>
    </row>
    <row r="562" spans="1:2">
      <c r="A562" s="1540"/>
      <c r="B562" s="1541"/>
    </row>
    <row r="563" spans="1:2">
      <c r="A563" s="1540"/>
      <c r="B563" s="1541"/>
    </row>
    <row r="564" spans="1:2">
      <c r="A564" s="1540"/>
      <c r="B564" s="1541"/>
    </row>
    <row r="565" spans="1:2">
      <c r="A565" s="1540"/>
      <c r="B565" s="1541"/>
    </row>
    <row r="566" spans="1:2">
      <c r="A566" s="1540"/>
      <c r="B566" s="1541"/>
    </row>
    <row r="567" spans="1:2">
      <c r="A567" s="1540"/>
      <c r="B567" s="1541"/>
    </row>
    <row r="568" spans="1:2">
      <c r="A568" s="1540"/>
      <c r="B568" s="1541"/>
    </row>
    <row r="569" spans="1:2">
      <c r="A569" s="1540"/>
      <c r="B569" s="1541"/>
    </row>
    <row r="570" spans="1:2">
      <c r="A570" s="1540"/>
      <c r="B570" s="1541"/>
    </row>
    <row r="571" spans="1:2">
      <c r="A571" s="1540"/>
      <c r="B571" s="1541"/>
    </row>
    <row r="572" spans="1:2">
      <c r="A572" s="1540"/>
      <c r="B572" s="1541"/>
    </row>
    <row r="573" spans="1:2">
      <c r="A573" s="1540"/>
      <c r="B573" s="1541"/>
    </row>
    <row r="574" spans="1:2">
      <c r="A574" s="1540"/>
      <c r="B574" s="1541"/>
    </row>
    <row r="575" spans="1:2">
      <c r="A575" s="1540"/>
      <c r="B575" s="1541"/>
    </row>
    <row r="576" spans="1:2">
      <c r="A576" s="1540"/>
      <c r="B576" s="1541"/>
    </row>
    <row r="577" spans="1:2">
      <c r="A577" s="1540"/>
      <c r="B577" s="1541"/>
    </row>
    <row r="578" spans="1:2">
      <c r="A578" s="1540"/>
      <c r="B578" s="1541"/>
    </row>
    <row r="579" spans="1:2">
      <c r="A579" s="1540"/>
      <c r="B579" s="1541"/>
    </row>
    <row r="580" spans="1:2">
      <c r="A580" s="1540"/>
      <c r="B580" s="1541"/>
    </row>
    <row r="581" spans="1:2">
      <c r="A581" s="1540"/>
      <c r="B581" s="1541"/>
    </row>
    <row r="582" spans="1:2">
      <c r="A582" s="1540"/>
      <c r="B582" s="1541"/>
    </row>
    <row r="583" spans="1:2">
      <c r="A583" s="1540"/>
      <c r="B583" s="1541"/>
    </row>
    <row r="584" spans="1:2">
      <c r="A584" s="1540"/>
      <c r="B584" s="1541"/>
    </row>
    <row r="585" spans="1:2">
      <c r="A585" s="1540"/>
      <c r="B585" s="1541"/>
    </row>
    <row r="586" spans="1:2">
      <c r="A586" s="1540"/>
      <c r="B586" s="1541"/>
    </row>
    <row r="587" spans="1:2">
      <c r="A587" s="1540"/>
      <c r="B587" s="1541"/>
    </row>
    <row r="588" spans="1:2">
      <c r="A588" s="1540"/>
      <c r="B588" s="1541"/>
    </row>
    <row r="589" spans="1:2">
      <c r="A589" s="1540"/>
      <c r="B589" s="1541"/>
    </row>
    <row r="590" spans="1:2">
      <c r="A590" s="1540"/>
      <c r="B590" s="1541"/>
    </row>
    <row r="591" spans="1:2">
      <c r="A591" s="1540"/>
      <c r="B591" s="1541"/>
    </row>
    <row r="592" spans="1:2">
      <c r="A592" s="1540"/>
      <c r="B592" s="1541"/>
    </row>
    <row r="593" spans="1:2">
      <c r="A593" s="1540"/>
      <c r="B593" s="1541"/>
    </row>
    <row r="594" spans="1:2">
      <c r="A594" s="1540"/>
      <c r="B594" s="1541"/>
    </row>
    <row r="595" spans="1:2">
      <c r="A595" s="1540"/>
      <c r="B595" s="1541"/>
    </row>
    <row r="596" spans="1:2">
      <c r="A596" s="1540"/>
      <c r="B596" s="1541"/>
    </row>
    <row r="597" spans="1:2">
      <c r="A597" s="1540"/>
      <c r="B597" s="1541"/>
    </row>
    <row r="598" spans="1:2">
      <c r="A598" s="1540"/>
      <c r="B598" s="1541"/>
    </row>
    <row r="599" spans="1:2">
      <c r="A599" s="1540"/>
      <c r="B599" s="1541"/>
    </row>
    <row r="600" spans="1:2">
      <c r="A600" s="1540"/>
      <c r="B600" s="1541"/>
    </row>
    <row r="601" spans="1:2">
      <c r="A601" s="1540"/>
      <c r="B601" s="1541"/>
    </row>
    <row r="602" spans="1:2">
      <c r="A602" s="1540"/>
      <c r="B602" s="1541"/>
    </row>
    <row r="603" spans="1:2">
      <c r="A603" s="1540"/>
      <c r="B603" s="1541"/>
    </row>
    <row r="604" spans="1:2">
      <c r="A604" s="1540"/>
      <c r="B604" s="1541"/>
    </row>
    <row r="605" spans="1:2">
      <c r="A605" s="1540"/>
      <c r="B605" s="1541"/>
    </row>
    <row r="606" spans="1:2">
      <c r="A606" s="1540"/>
      <c r="B606" s="1541"/>
    </row>
    <row r="607" spans="1:2">
      <c r="A607" s="1540"/>
      <c r="B607" s="1541"/>
    </row>
    <row r="608" spans="1:2">
      <c r="B608" s="1541"/>
    </row>
  </sheetData>
  <autoFilter ref="A6:L6"/>
  <customSheetViews>
    <customSheetView guid="{CD481555-6D06-49CD-9625-98C90CC09C9A}" showAutoFilter="1">
      <selection activeCell="K49" sqref="K49"/>
      <pageMargins left="0.7" right="0.7" top="0.75" bottom="0.75" header="0.3" footer="0.3"/>
      <pageSetup paperSize="9" scale="59" orientation="portrait" r:id="rId1"/>
      <autoFilter ref="B4:B152"/>
    </customSheetView>
    <customSheetView guid="{9EC6AF21-4B8E-44E3-AF29-8895353139B2}" showAutoFilter="1">
      <pane ySplit="4" topLeftCell="A5" activePane="bottomLeft" state="frozen"/>
      <selection pane="bottomLeft" activeCell="K49" sqref="K49"/>
      <pageMargins left="0.7" right="0.7" top="0.75" bottom="0.75" header="0.3" footer="0.3"/>
      <pageSetup paperSize="9" scale="59" orientation="portrait" r:id="rId2"/>
      <autoFilter ref="B4:B152"/>
    </customSheetView>
    <customSheetView guid="{4A6D03CA-35D0-42B2-8E76-6C991766DE68}" showAutoFilter="1">
      <pane ySplit="3" topLeftCell="A143" activePane="bottomLeft" state="frozen"/>
      <selection pane="bottomLeft" activeCell="G159" sqref="G159:G163"/>
      <pageMargins left="0.7" right="0.7" top="0.75" bottom="0.75" header="0.3" footer="0.3"/>
      <pageSetup paperSize="9" scale="59" orientation="portrait" r:id="rId3"/>
      <autoFilter ref="B4:B152"/>
    </customSheetView>
    <customSheetView guid="{94FC66D5-BF29-4BE8-974C-C93BA07E9FE3}" showAutoFilter="1">
      <pane ySplit="4" topLeftCell="A143" activePane="bottomLeft" state="frozen"/>
      <selection pane="bottomLeft" activeCell="G159" sqref="G159:G163"/>
      <pageMargins left="0.7" right="0.7" top="0.75" bottom="0.75" header="0.3" footer="0.3"/>
      <pageSetup paperSize="9" scale="59" orientation="portrait" r:id="rId4"/>
      <autoFilter ref="B4:B152"/>
    </customSheetView>
  </customSheetViews>
  <mergeCells count="1675">
    <mergeCell ref="C462:J462"/>
    <mergeCell ref="C461:J461"/>
    <mergeCell ref="C460:J460"/>
    <mergeCell ref="C456:J456"/>
    <mergeCell ref="C453:J453"/>
    <mergeCell ref="H449:I449"/>
    <mergeCell ref="WOW337:WPD337"/>
    <mergeCell ref="WPH337:WPO337"/>
    <mergeCell ref="WPS337:WPZ337"/>
    <mergeCell ref="WQD337:WQK337"/>
    <mergeCell ref="WQO337:WQV337"/>
    <mergeCell ref="C436:J436"/>
    <mergeCell ref="C434:J434"/>
    <mergeCell ref="A1:L1"/>
    <mergeCell ref="A2:B2"/>
    <mergeCell ref="C2:F2"/>
    <mergeCell ref="I2:J2"/>
    <mergeCell ref="A3:B3"/>
    <mergeCell ref="C3:F3"/>
    <mergeCell ref="I3:J3"/>
    <mergeCell ref="A4:B4"/>
    <mergeCell ref="C4:F4"/>
    <mergeCell ref="I4:J4"/>
    <mergeCell ref="A5:B5"/>
    <mergeCell ref="C5:F5"/>
    <mergeCell ref="G5:H5"/>
    <mergeCell ref="I5:J5"/>
    <mergeCell ref="C430:J430"/>
    <mergeCell ref="C428:J428"/>
    <mergeCell ref="C427:J427"/>
    <mergeCell ref="C429:J429"/>
    <mergeCell ref="B427:B429"/>
    <mergeCell ref="C380:J380"/>
    <mergeCell ref="C378:J378"/>
    <mergeCell ref="C379:J379"/>
    <mergeCell ref="C339:J339"/>
    <mergeCell ref="WSR337:WSY337"/>
    <mergeCell ref="WTC337:WTJ337"/>
    <mergeCell ref="WTN337:WTU337"/>
    <mergeCell ref="WTY337:WUF337"/>
    <mergeCell ref="A295:A296"/>
    <mergeCell ref="XDG337:XDN337"/>
    <mergeCell ref="XDR337:XDY337"/>
    <mergeCell ref="XEC337:XEJ337"/>
    <mergeCell ref="XEN337:XEU337"/>
    <mergeCell ref="XEY337:XFA337"/>
    <mergeCell ref="WZL337:WZS337"/>
    <mergeCell ref="WZW337:XAD337"/>
    <mergeCell ref="XAH337:XAO337"/>
    <mergeCell ref="XAS337:XAZ337"/>
    <mergeCell ref="XBD337:XBK337"/>
    <mergeCell ref="XBO337:XBV337"/>
    <mergeCell ref="XBZ337:XCG337"/>
    <mergeCell ref="XCK337:XCR337"/>
    <mergeCell ref="XCV337:XDC337"/>
    <mergeCell ref="WVQ337:WVX337"/>
    <mergeCell ref="WWB337:WWI337"/>
    <mergeCell ref="WWM337:WWT337"/>
    <mergeCell ref="WWX337:WXE337"/>
    <mergeCell ref="WXI337:WXP337"/>
    <mergeCell ref="WXT337:WYA337"/>
    <mergeCell ref="WYE337:WYL337"/>
    <mergeCell ref="WYP337:WYW337"/>
    <mergeCell ref="WZA337:WZH337"/>
    <mergeCell ref="WVF337:WVM337"/>
    <mergeCell ref="WUJ337:WUQ337"/>
    <mergeCell ref="WUU337:WVB337"/>
    <mergeCell ref="WQZ337:WRG337"/>
    <mergeCell ref="WRK337:WRR337"/>
    <mergeCell ref="WKF337:WKM337"/>
    <mergeCell ref="WKQ337:WKX337"/>
    <mergeCell ref="WLB337:WLI337"/>
    <mergeCell ref="WLM337:WLT337"/>
    <mergeCell ref="WLX337:WME337"/>
    <mergeCell ref="WMI337:WMP337"/>
    <mergeCell ref="WMT337:WNA337"/>
    <mergeCell ref="WNE337:WNL337"/>
    <mergeCell ref="WNP337:WNW337"/>
    <mergeCell ref="WSG337:WSN337"/>
    <mergeCell ref="WRV337:WSC337"/>
    <mergeCell ref="VZF337:VZM337"/>
    <mergeCell ref="VZQ337:VZX337"/>
    <mergeCell ref="WAB337:WAI337"/>
    <mergeCell ref="WAM337:WAT337"/>
    <mergeCell ref="WAX337:WBE337"/>
    <mergeCell ref="WBI337:WBP337"/>
    <mergeCell ref="WBT337:WCA337"/>
    <mergeCell ref="WCE337:WCL337"/>
    <mergeCell ref="WGK337:WGR337"/>
    <mergeCell ref="WGV337:WHC337"/>
    <mergeCell ref="WHG337:WHN337"/>
    <mergeCell ref="WHR337:WHY337"/>
    <mergeCell ref="WIC337:WIJ337"/>
    <mergeCell ref="WIN337:WIU337"/>
    <mergeCell ref="WIY337:WJF337"/>
    <mergeCell ref="WJJ337:WJQ337"/>
    <mergeCell ref="WJU337:WKB337"/>
    <mergeCell ref="WCP337:WCW337"/>
    <mergeCell ref="WDA337:WDH337"/>
    <mergeCell ref="VUZ337:VVG337"/>
    <mergeCell ref="VVK337:VVR337"/>
    <mergeCell ref="VVV337:VWC337"/>
    <mergeCell ref="VWG337:VWN337"/>
    <mergeCell ref="VWR337:VWY337"/>
    <mergeCell ref="VXC337:VXJ337"/>
    <mergeCell ref="VXN337:VXU337"/>
    <mergeCell ref="VXY337:VYF337"/>
    <mergeCell ref="VYJ337:VYQ337"/>
    <mergeCell ref="WOL337:WOS337"/>
    <mergeCell ref="VYU337:VZB337"/>
    <mergeCell ref="VRE337:VRL337"/>
    <mergeCell ref="VRP337:VRW337"/>
    <mergeCell ref="VSA337:VSH337"/>
    <mergeCell ref="VSL337:VSS337"/>
    <mergeCell ref="VSW337:VTD337"/>
    <mergeCell ref="VTH337:VTO337"/>
    <mergeCell ref="VTS337:VTZ337"/>
    <mergeCell ref="VUD337:VUK337"/>
    <mergeCell ref="VUO337:VUV337"/>
    <mergeCell ref="WDL337:WDS337"/>
    <mergeCell ref="WDW337:WED337"/>
    <mergeCell ref="WEH337:WEO337"/>
    <mergeCell ref="WES337:WEZ337"/>
    <mergeCell ref="WFD337:WFK337"/>
    <mergeCell ref="WFO337:WFV337"/>
    <mergeCell ref="WFZ337:WGG337"/>
    <mergeCell ref="WOA337:WOH337"/>
    <mergeCell ref="VNJ337:VNQ337"/>
    <mergeCell ref="VNU337:VOB337"/>
    <mergeCell ref="VOF337:VOM337"/>
    <mergeCell ref="VOQ337:VOX337"/>
    <mergeCell ref="VPB337:VPI337"/>
    <mergeCell ref="VPM337:VPT337"/>
    <mergeCell ref="VPX337:VQE337"/>
    <mergeCell ref="VQI337:VQP337"/>
    <mergeCell ref="VQT337:VRA337"/>
    <mergeCell ref="VJO337:VJV337"/>
    <mergeCell ref="VJZ337:VKG337"/>
    <mergeCell ref="VKK337:VKR337"/>
    <mergeCell ref="VKV337:VLC337"/>
    <mergeCell ref="VLG337:VLN337"/>
    <mergeCell ref="VLR337:VLY337"/>
    <mergeCell ref="VMC337:VMJ337"/>
    <mergeCell ref="VMN337:VMU337"/>
    <mergeCell ref="VMY337:VNF337"/>
    <mergeCell ref="VFT337:VGA337"/>
    <mergeCell ref="VGE337:VGL337"/>
    <mergeCell ref="VGP337:VGW337"/>
    <mergeCell ref="VHA337:VHH337"/>
    <mergeCell ref="VHL337:VHS337"/>
    <mergeCell ref="VHW337:VID337"/>
    <mergeCell ref="VIH337:VIO337"/>
    <mergeCell ref="VIS337:VIZ337"/>
    <mergeCell ref="VJD337:VJK337"/>
    <mergeCell ref="VBY337:VCF337"/>
    <mergeCell ref="VCJ337:VCQ337"/>
    <mergeCell ref="VCU337:VDB337"/>
    <mergeCell ref="VDF337:VDM337"/>
    <mergeCell ref="VDQ337:VDX337"/>
    <mergeCell ref="VEB337:VEI337"/>
    <mergeCell ref="VEM337:VET337"/>
    <mergeCell ref="VEX337:VFE337"/>
    <mergeCell ref="VFI337:VFP337"/>
    <mergeCell ref="UYD337:UYK337"/>
    <mergeCell ref="UYO337:UYV337"/>
    <mergeCell ref="UYZ337:UZG337"/>
    <mergeCell ref="UZK337:UZR337"/>
    <mergeCell ref="UZV337:VAC337"/>
    <mergeCell ref="VAG337:VAN337"/>
    <mergeCell ref="VAR337:VAY337"/>
    <mergeCell ref="VBC337:VBJ337"/>
    <mergeCell ref="VBN337:VBU337"/>
    <mergeCell ref="UUI337:UUP337"/>
    <mergeCell ref="UUT337:UVA337"/>
    <mergeCell ref="UVE337:UVL337"/>
    <mergeCell ref="UVP337:UVW337"/>
    <mergeCell ref="UWA337:UWH337"/>
    <mergeCell ref="UWL337:UWS337"/>
    <mergeCell ref="UWW337:UXD337"/>
    <mergeCell ref="UXH337:UXO337"/>
    <mergeCell ref="UXS337:UXZ337"/>
    <mergeCell ref="UQN337:UQU337"/>
    <mergeCell ref="UQY337:URF337"/>
    <mergeCell ref="URJ337:URQ337"/>
    <mergeCell ref="URU337:USB337"/>
    <mergeCell ref="USF337:USM337"/>
    <mergeCell ref="USQ337:USX337"/>
    <mergeCell ref="UTB337:UTI337"/>
    <mergeCell ref="UTM337:UTT337"/>
    <mergeCell ref="UTX337:UUE337"/>
    <mergeCell ref="UMS337:UMZ337"/>
    <mergeCell ref="UND337:UNK337"/>
    <mergeCell ref="UNO337:UNV337"/>
    <mergeCell ref="UNZ337:UOG337"/>
    <mergeCell ref="UOK337:UOR337"/>
    <mergeCell ref="UOV337:UPC337"/>
    <mergeCell ref="UPG337:UPN337"/>
    <mergeCell ref="UPR337:UPY337"/>
    <mergeCell ref="UQC337:UQJ337"/>
    <mergeCell ref="UIX337:UJE337"/>
    <mergeCell ref="UJI337:UJP337"/>
    <mergeCell ref="UJT337:UKA337"/>
    <mergeCell ref="UKE337:UKL337"/>
    <mergeCell ref="UKP337:UKW337"/>
    <mergeCell ref="ULA337:ULH337"/>
    <mergeCell ref="ULL337:ULS337"/>
    <mergeCell ref="ULW337:UMD337"/>
    <mergeCell ref="UMH337:UMO337"/>
    <mergeCell ref="UFC337:UFJ337"/>
    <mergeCell ref="UFN337:UFU337"/>
    <mergeCell ref="UFY337:UGF337"/>
    <mergeCell ref="UGJ337:UGQ337"/>
    <mergeCell ref="UGU337:UHB337"/>
    <mergeCell ref="UHF337:UHM337"/>
    <mergeCell ref="UHQ337:UHX337"/>
    <mergeCell ref="UIB337:UII337"/>
    <mergeCell ref="UIM337:UIT337"/>
    <mergeCell ref="UBH337:UBO337"/>
    <mergeCell ref="UBS337:UBZ337"/>
    <mergeCell ref="UCD337:UCK337"/>
    <mergeCell ref="UCO337:UCV337"/>
    <mergeCell ref="UCZ337:UDG337"/>
    <mergeCell ref="UDK337:UDR337"/>
    <mergeCell ref="UDV337:UEC337"/>
    <mergeCell ref="UEG337:UEN337"/>
    <mergeCell ref="UER337:UEY337"/>
    <mergeCell ref="TXM337:TXT337"/>
    <mergeCell ref="TXX337:TYE337"/>
    <mergeCell ref="TYI337:TYP337"/>
    <mergeCell ref="TYT337:TZA337"/>
    <mergeCell ref="TZE337:TZL337"/>
    <mergeCell ref="TZP337:TZW337"/>
    <mergeCell ref="UAA337:UAH337"/>
    <mergeCell ref="UAL337:UAS337"/>
    <mergeCell ref="UAW337:UBD337"/>
    <mergeCell ref="TTR337:TTY337"/>
    <mergeCell ref="TUC337:TUJ337"/>
    <mergeCell ref="TUN337:TUU337"/>
    <mergeCell ref="TUY337:TVF337"/>
    <mergeCell ref="TVJ337:TVQ337"/>
    <mergeCell ref="TVU337:TWB337"/>
    <mergeCell ref="TWF337:TWM337"/>
    <mergeCell ref="TWQ337:TWX337"/>
    <mergeCell ref="TXB337:TXI337"/>
    <mergeCell ref="TPW337:TQD337"/>
    <mergeCell ref="TQH337:TQO337"/>
    <mergeCell ref="TQS337:TQZ337"/>
    <mergeCell ref="TRD337:TRK337"/>
    <mergeCell ref="TRO337:TRV337"/>
    <mergeCell ref="TRZ337:TSG337"/>
    <mergeCell ref="TSK337:TSR337"/>
    <mergeCell ref="TSV337:TTC337"/>
    <mergeCell ref="TTG337:TTN337"/>
    <mergeCell ref="TMB337:TMI337"/>
    <mergeCell ref="TMM337:TMT337"/>
    <mergeCell ref="TMX337:TNE337"/>
    <mergeCell ref="TNI337:TNP337"/>
    <mergeCell ref="TNT337:TOA337"/>
    <mergeCell ref="TOE337:TOL337"/>
    <mergeCell ref="TOP337:TOW337"/>
    <mergeCell ref="TPA337:TPH337"/>
    <mergeCell ref="TPL337:TPS337"/>
    <mergeCell ref="TIG337:TIN337"/>
    <mergeCell ref="TIR337:TIY337"/>
    <mergeCell ref="TJC337:TJJ337"/>
    <mergeCell ref="TJN337:TJU337"/>
    <mergeCell ref="TJY337:TKF337"/>
    <mergeCell ref="TKJ337:TKQ337"/>
    <mergeCell ref="TKU337:TLB337"/>
    <mergeCell ref="TLF337:TLM337"/>
    <mergeCell ref="TLQ337:TLX337"/>
    <mergeCell ref="TEL337:TES337"/>
    <mergeCell ref="TEW337:TFD337"/>
    <mergeCell ref="TFH337:TFO337"/>
    <mergeCell ref="TFS337:TFZ337"/>
    <mergeCell ref="TGD337:TGK337"/>
    <mergeCell ref="TGO337:TGV337"/>
    <mergeCell ref="TGZ337:THG337"/>
    <mergeCell ref="THK337:THR337"/>
    <mergeCell ref="THV337:TIC337"/>
    <mergeCell ref="TAQ337:TAX337"/>
    <mergeCell ref="TBB337:TBI337"/>
    <mergeCell ref="TBM337:TBT337"/>
    <mergeCell ref="TBX337:TCE337"/>
    <mergeCell ref="TCI337:TCP337"/>
    <mergeCell ref="TCT337:TDA337"/>
    <mergeCell ref="TDE337:TDL337"/>
    <mergeCell ref="TDP337:TDW337"/>
    <mergeCell ref="TEA337:TEH337"/>
    <mergeCell ref="SWV337:SXC337"/>
    <mergeCell ref="SXG337:SXN337"/>
    <mergeCell ref="SXR337:SXY337"/>
    <mergeCell ref="SYC337:SYJ337"/>
    <mergeCell ref="SYN337:SYU337"/>
    <mergeCell ref="SYY337:SZF337"/>
    <mergeCell ref="SZJ337:SZQ337"/>
    <mergeCell ref="SZU337:TAB337"/>
    <mergeCell ref="TAF337:TAM337"/>
    <mergeCell ref="STA337:STH337"/>
    <mergeCell ref="STL337:STS337"/>
    <mergeCell ref="STW337:SUD337"/>
    <mergeCell ref="SUH337:SUO337"/>
    <mergeCell ref="SUS337:SUZ337"/>
    <mergeCell ref="SVD337:SVK337"/>
    <mergeCell ref="SVO337:SVV337"/>
    <mergeCell ref="SVZ337:SWG337"/>
    <mergeCell ref="SWK337:SWR337"/>
    <mergeCell ref="SPF337:SPM337"/>
    <mergeCell ref="SPQ337:SPX337"/>
    <mergeCell ref="SQB337:SQI337"/>
    <mergeCell ref="SQM337:SQT337"/>
    <mergeCell ref="SQX337:SRE337"/>
    <mergeCell ref="SRI337:SRP337"/>
    <mergeCell ref="SRT337:SSA337"/>
    <mergeCell ref="SSE337:SSL337"/>
    <mergeCell ref="SSP337:SSW337"/>
    <mergeCell ref="SLK337:SLR337"/>
    <mergeCell ref="SLV337:SMC337"/>
    <mergeCell ref="SMG337:SMN337"/>
    <mergeCell ref="SMR337:SMY337"/>
    <mergeCell ref="SNC337:SNJ337"/>
    <mergeCell ref="SNN337:SNU337"/>
    <mergeCell ref="SNY337:SOF337"/>
    <mergeCell ref="SOJ337:SOQ337"/>
    <mergeCell ref="SOU337:SPB337"/>
    <mergeCell ref="SHP337:SHW337"/>
    <mergeCell ref="SIA337:SIH337"/>
    <mergeCell ref="SIL337:SIS337"/>
    <mergeCell ref="SIW337:SJD337"/>
    <mergeCell ref="SJH337:SJO337"/>
    <mergeCell ref="SJS337:SJZ337"/>
    <mergeCell ref="SKD337:SKK337"/>
    <mergeCell ref="SKO337:SKV337"/>
    <mergeCell ref="SKZ337:SLG337"/>
    <mergeCell ref="SDU337:SEB337"/>
    <mergeCell ref="SEF337:SEM337"/>
    <mergeCell ref="SEQ337:SEX337"/>
    <mergeCell ref="SFB337:SFI337"/>
    <mergeCell ref="SFM337:SFT337"/>
    <mergeCell ref="SFX337:SGE337"/>
    <mergeCell ref="SGI337:SGP337"/>
    <mergeCell ref="SGT337:SHA337"/>
    <mergeCell ref="SHE337:SHL337"/>
    <mergeCell ref="RZZ337:SAG337"/>
    <mergeCell ref="SAK337:SAR337"/>
    <mergeCell ref="SAV337:SBC337"/>
    <mergeCell ref="SBG337:SBN337"/>
    <mergeCell ref="SBR337:SBY337"/>
    <mergeCell ref="SCC337:SCJ337"/>
    <mergeCell ref="SCN337:SCU337"/>
    <mergeCell ref="SCY337:SDF337"/>
    <mergeCell ref="SDJ337:SDQ337"/>
    <mergeCell ref="RWE337:RWL337"/>
    <mergeCell ref="RWP337:RWW337"/>
    <mergeCell ref="RXA337:RXH337"/>
    <mergeCell ref="RXL337:RXS337"/>
    <mergeCell ref="RXW337:RYD337"/>
    <mergeCell ref="RYH337:RYO337"/>
    <mergeCell ref="RYS337:RYZ337"/>
    <mergeCell ref="RZD337:RZK337"/>
    <mergeCell ref="RZO337:RZV337"/>
    <mergeCell ref="RSJ337:RSQ337"/>
    <mergeCell ref="RSU337:RTB337"/>
    <mergeCell ref="RTF337:RTM337"/>
    <mergeCell ref="RTQ337:RTX337"/>
    <mergeCell ref="RUB337:RUI337"/>
    <mergeCell ref="RUM337:RUT337"/>
    <mergeCell ref="RUX337:RVE337"/>
    <mergeCell ref="RVI337:RVP337"/>
    <mergeCell ref="RVT337:RWA337"/>
    <mergeCell ref="ROO337:ROV337"/>
    <mergeCell ref="ROZ337:RPG337"/>
    <mergeCell ref="RPK337:RPR337"/>
    <mergeCell ref="RPV337:RQC337"/>
    <mergeCell ref="RQG337:RQN337"/>
    <mergeCell ref="RQR337:RQY337"/>
    <mergeCell ref="RRC337:RRJ337"/>
    <mergeCell ref="RRN337:RRU337"/>
    <mergeCell ref="RRY337:RSF337"/>
    <mergeCell ref="RKT337:RLA337"/>
    <mergeCell ref="RLE337:RLL337"/>
    <mergeCell ref="RLP337:RLW337"/>
    <mergeCell ref="RMA337:RMH337"/>
    <mergeCell ref="RML337:RMS337"/>
    <mergeCell ref="RMW337:RND337"/>
    <mergeCell ref="RNH337:RNO337"/>
    <mergeCell ref="RNS337:RNZ337"/>
    <mergeCell ref="ROD337:ROK337"/>
    <mergeCell ref="RGY337:RHF337"/>
    <mergeCell ref="RHJ337:RHQ337"/>
    <mergeCell ref="RHU337:RIB337"/>
    <mergeCell ref="RIF337:RIM337"/>
    <mergeCell ref="RIQ337:RIX337"/>
    <mergeCell ref="RJB337:RJI337"/>
    <mergeCell ref="RJM337:RJT337"/>
    <mergeCell ref="RJX337:RKE337"/>
    <mergeCell ref="RKI337:RKP337"/>
    <mergeCell ref="RDD337:RDK337"/>
    <mergeCell ref="RDO337:RDV337"/>
    <mergeCell ref="RDZ337:REG337"/>
    <mergeCell ref="REK337:RER337"/>
    <mergeCell ref="REV337:RFC337"/>
    <mergeCell ref="RFG337:RFN337"/>
    <mergeCell ref="RFR337:RFY337"/>
    <mergeCell ref="RGC337:RGJ337"/>
    <mergeCell ref="RGN337:RGU337"/>
    <mergeCell ref="QZI337:QZP337"/>
    <mergeCell ref="QZT337:RAA337"/>
    <mergeCell ref="RAE337:RAL337"/>
    <mergeCell ref="RAP337:RAW337"/>
    <mergeCell ref="RBA337:RBH337"/>
    <mergeCell ref="RBL337:RBS337"/>
    <mergeCell ref="RBW337:RCD337"/>
    <mergeCell ref="RCH337:RCO337"/>
    <mergeCell ref="RCS337:RCZ337"/>
    <mergeCell ref="QVN337:QVU337"/>
    <mergeCell ref="QVY337:QWF337"/>
    <mergeCell ref="QWJ337:QWQ337"/>
    <mergeCell ref="QWU337:QXB337"/>
    <mergeCell ref="QXF337:QXM337"/>
    <mergeCell ref="QXQ337:QXX337"/>
    <mergeCell ref="QYB337:QYI337"/>
    <mergeCell ref="QYM337:QYT337"/>
    <mergeCell ref="QYX337:QZE337"/>
    <mergeCell ref="QRS337:QRZ337"/>
    <mergeCell ref="QSD337:QSK337"/>
    <mergeCell ref="QSO337:QSV337"/>
    <mergeCell ref="QSZ337:QTG337"/>
    <mergeCell ref="QTK337:QTR337"/>
    <mergeCell ref="QTV337:QUC337"/>
    <mergeCell ref="QUG337:QUN337"/>
    <mergeCell ref="QUR337:QUY337"/>
    <mergeCell ref="QVC337:QVJ337"/>
    <mergeCell ref="QNX337:QOE337"/>
    <mergeCell ref="QOI337:QOP337"/>
    <mergeCell ref="QOT337:QPA337"/>
    <mergeCell ref="QPE337:QPL337"/>
    <mergeCell ref="QPP337:QPW337"/>
    <mergeCell ref="QQA337:QQH337"/>
    <mergeCell ref="QQL337:QQS337"/>
    <mergeCell ref="QQW337:QRD337"/>
    <mergeCell ref="QRH337:QRO337"/>
    <mergeCell ref="QKC337:QKJ337"/>
    <mergeCell ref="QKN337:QKU337"/>
    <mergeCell ref="QKY337:QLF337"/>
    <mergeCell ref="QLJ337:QLQ337"/>
    <mergeCell ref="QLU337:QMB337"/>
    <mergeCell ref="QMF337:QMM337"/>
    <mergeCell ref="QMQ337:QMX337"/>
    <mergeCell ref="QNB337:QNI337"/>
    <mergeCell ref="QNM337:QNT337"/>
    <mergeCell ref="QGH337:QGO337"/>
    <mergeCell ref="QGS337:QGZ337"/>
    <mergeCell ref="QHD337:QHK337"/>
    <mergeCell ref="QHO337:QHV337"/>
    <mergeCell ref="QHZ337:QIG337"/>
    <mergeCell ref="QIK337:QIR337"/>
    <mergeCell ref="QIV337:QJC337"/>
    <mergeCell ref="QJG337:QJN337"/>
    <mergeCell ref="QJR337:QJY337"/>
    <mergeCell ref="QCM337:QCT337"/>
    <mergeCell ref="QCX337:QDE337"/>
    <mergeCell ref="QDI337:QDP337"/>
    <mergeCell ref="QDT337:QEA337"/>
    <mergeCell ref="QEE337:QEL337"/>
    <mergeCell ref="QEP337:QEW337"/>
    <mergeCell ref="QFA337:QFH337"/>
    <mergeCell ref="QFL337:QFS337"/>
    <mergeCell ref="QFW337:QGD337"/>
    <mergeCell ref="PYR337:PYY337"/>
    <mergeCell ref="PZC337:PZJ337"/>
    <mergeCell ref="PZN337:PZU337"/>
    <mergeCell ref="PZY337:QAF337"/>
    <mergeCell ref="QAJ337:QAQ337"/>
    <mergeCell ref="QAU337:QBB337"/>
    <mergeCell ref="QBF337:QBM337"/>
    <mergeCell ref="QBQ337:QBX337"/>
    <mergeCell ref="QCB337:QCI337"/>
    <mergeCell ref="PUW337:PVD337"/>
    <mergeCell ref="PVH337:PVO337"/>
    <mergeCell ref="PVS337:PVZ337"/>
    <mergeCell ref="PWD337:PWK337"/>
    <mergeCell ref="PWO337:PWV337"/>
    <mergeCell ref="PWZ337:PXG337"/>
    <mergeCell ref="PXK337:PXR337"/>
    <mergeCell ref="PXV337:PYC337"/>
    <mergeCell ref="PYG337:PYN337"/>
    <mergeCell ref="PRB337:PRI337"/>
    <mergeCell ref="PRM337:PRT337"/>
    <mergeCell ref="PRX337:PSE337"/>
    <mergeCell ref="PSI337:PSP337"/>
    <mergeCell ref="PST337:PTA337"/>
    <mergeCell ref="PTE337:PTL337"/>
    <mergeCell ref="PTP337:PTW337"/>
    <mergeCell ref="PUA337:PUH337"/>
    <mergeCell ref="PUL337:PUS337"/>
    <mergeCell ref="PNG337:PNN337"/>
    <mergeCell ref="PNR337:PNY337"/>
    <mergeCell ref="POC337:POJ337"/>
    <mergeCell ref="PON337:POU337"/>
    <mergeCell ref="POY337:PPF337"/>
    <mergeCell ref="PPJ337:PPQ337"/>
    <mergeCell ref="PPU337:PQB337"/>
    <mergeCell ref="PQF337:PQM337"/>
    <mergeCell ref="PQQ337:PQX337"/>
    <mergeCell ref="PJL337:PJS337"/>
    <mergeCell ref="PJW337:PKD337"/>
    <mergeCell ref="PKH337:PKO337"/>
    <mergeCell ref="PKS337:PKZ337"/>
    <mergeCell ref="PLD337:PLK337"/>
    <mergeCell ref="PLO337:PLV337"/>
    <mergeCell ref="PLZ337:PMG337"/>
    <mergeCell ref="PMK337:PMR337"/>
    <mergeCell ref="PMV337:PNC337"/>
    <mergeCell ref="PFQ337:PFX337"/>
    <mergeCell ref="PGB337:PGI337"/>
    <mergeCell ref="PGM337:PGT337"/>
    <mergeCell ref="PGX337:PHE337"/>
    <mergeCell ref="PHI337:PHP337"/>
    <mergeCell ref="PHT337:PIA337"/>
    <mergeCell ref="PIE337:PIL337"/>
    <mergeCell ref="PIP337:PIW337"/>
    <mergeCell ref="PJA337:PJH337"/>
    <mergeCell ref="PBV337:PCC337"/>
    <mergeCell ref="PCG337:PCN337"/>
    <mergeCell ref="PCR337:PCY337"/>
    <mergeCell ref="PDC337:PDJ337"/>
    <mergeCell ref="PDN337:PDU337"/>
    <mergeCell ref="PDY337:PEF337"/>
    <mergeCell ref="PEJ337:PEQ337"/>
    <mergeCell ref="PEU337:PFB337"/>
    <mergeCell ref="PFF337:PFM337"/>
    <mergeCell ref="OYA337:OYH337"/>
    <mergeCell ref="OYL337:OYS337"/>
    <mergeCell ref="OYW337:OZD337"/>
    <mergeCell ref="OZH337:OZO337"/>
    <mergeCell ref="OZS337:OZZ337"/>
    <mergeCell ref="PAD337:PAK337"/>
    <mergeCell ref="PAO337:PAV337"/>
    <mergeCell ref="PAZ337:PBG337"/>
    <mergeCell ref="PBK337:PBR337"/>
    <mergeCell ref="OUF337:OUM337"/>
    <mergeCell ref="OUQ337:OUX337"/>
    <mergeCell ref="OVB337:OVI337"/>
    <mergeCell ref="OVM337:OVT337"/>
    <mergeCell ref="OVX337:OWE337"/>
    <mergeCell ref="OWI337:OWP337"/>
    <mergeCell ref="OWT337:OXA337"/>
    <mergeCell ref="OXE337:OXL337"/>
    <mergeCell ref="OXP337:OXW337"/>
    <mergeCell ref="OQK337:OQR337"/>
    <mergeCell ref="OQV337:ORC337"/>
    <mergeCell ref="ORG337:ORN337"/>
    <mergeCell ref="ORR337:ORY337"/>
    <mergeCell ref="OSC337:OSJ337"/>
    <mergeCell ref="OSN337:OSU337"/>
    <mergeCell ref="OSY337:OTF337"/>
    <mergeCell ref="OTJ337:OTQ337"/>
    <mergeCell ref="OTU337:OUB337"/>
    <mergeCell ref="OMP337:OMW337"/>
    <mergeCell ref="ONA337:ONH337"/>
    <mergeCell ref="ONL337:ONS337"/>
    <mergeCell ref="ONW337:OOD337"/>
    <mergeCell ref="OOH337:OOO337"/>
    <mergeCell ref="OOS337:OOZ337"/>
    <mergeCell ref="OPD337:OPK337"/>
    <mergeCell ref="OPO337:OPV337"/>
    <mergeCell ref="OPZ337:OQG337"/>
    <mergeCell ref="OIU337:OJB337"/>
    <mergeCell ref="OJF337:OJM337"/>
    <mergeCell ref="OJQ337:OJX337"/>
    <mergeCell ref="OKB337:OKI337"/>
    <mergeCell ref="OKM337:OKT337"/>
    <mergeCell ref="OKX337:OLE337"/>
    <mergeCell ref="OLI337:OLP337"/>
    <mergeCell ref="OLT337:OMA337"/>
    <mergeCell ref="OME337:OML337"/>
    <mergeCell ref="OEZ337:OFG337"/>
    <mergeCell ref="OFK337:OFR337"/>
    <mergeCell ref="OFV337:OGC337"/>
    <mergeCell ref="OGG337:OGN337"/>
    <mergeCell ref="OGR337:OGY337"/>
    <mergeCell ref="OHC337:OHJ337"/>
    <mergeCell ref="OHN337:OHU337"/>
    <mergeCell ref="OHY337:OIF337"/>
    <mergeCell ref="OIJ337:OIQ337"/>
    <mergeCell ref="OBE337:OBL337"/>
    <mergeCell ref="OBP337:OBW337"/>
    <mergeCell ref="OCA337:OCH337"/>
    <mergeCell ref="OCL337:OCS337"/>
    <mergeCell ref="OCW337:ODD337"/>
    <mergeCell ref="ODH337:ODO337"/>
    <mergeCell ref="ODS337:ODZ337"/>
    <mergeCell ref="OED337:OEK337"/>
    <mergeCell ref="OEO337:OEV337"/>
    <mergeCell ref="NXJ337:NXQ337"/>
    <mergeCell ref="NXU337:NYB337"/>
    <mergeCell ref="NYF337:NYM337"/>
    <mergeCell ref="NYQ337:NYX337"/>
    <mergeCell ref="NZB337:NZI337"/>
    <mergeCell ref="NZM337:NZT337"/>
    <mergeCell ref="NZX337:OAE337"/>
    <mergeCell ref="OAI337:OAP337"/>
    <mergeCell ref="OAT337:OBA337"/>
    <mergeCell ref="NTO337:NTV337"/>
    <mergeCell ref="NTZ337:NUG337"/>
    <mergeCell ref="NUK337:NUR337"/>
    <mergeCell ref="NUV337:NVC337"/>
    <mergeCell ref="NVG337:NVN337"/>
    <mergeCell ref="NVR337:NVY337"/>
    <mergeCell ref="NWC337:NWJ337"/>
    <mergeCell ref="NWN337:NWU337"/>
    <mergeCell ref="NWY337:NXF337"/>
    <mergeCell ref="NPT337:NQA337"/>
    <mergeCell ref="NQE337:NQL337"/>
    <mergeCell ref="NQP337:NQW337"/>
    <mergeCell ref="NRA337:NRH337"/>
    <mergeCell ref="NRL337:NRS337"/>
    <mergeCell ref="NRW337:NSD337"/>
    <mergeCell ref="NSH337:NSO337"/>
    <mergeCell ref="NSS337:NSZ337"/>
    <mergeCell ref="NTD337:NTK337"/>
    <mergeCell ref="NLY337:NMF337"/>
    <mergeCell ref="NMJ337:NMQ337"/>
    <mergeCell ref="NMU337:NNB337"/>
    <mergeCell ref="NNF337:NNM337"/>
    <mergeCell ref="NNQ337:NNX337"/>
    <mergeCell ref="NOB337:NOI337"/>
    <mergeCell ref="NOM337:NOT337"/>
    <mergeCell ref="NOX337:NPE337"/>
    <mergeCell ref="NPI337:NPP337"/>
    <mergeCell ref="NID337:NIK337"/>
    <mergeCell ref="NIO337:NIV337"/>
    <mergeCell ref="NIZ337:NJG337"/>
    <mergeCell ref="NJK337:NJR337"/>
    <mergeCell ref="NJV337:NKC337"/>
    <mergeCell ref="NKG337:NKN337"/>
    <mergeCell ref="NKR337:NKY337"/>
    <mergeCell ref="NLC337:NLJ337"/>
    <mergeCell ref="NLN337:NLU337"/>
    <mergeCell ref="NEI337:NEP337"/>
    <mergeCell ref="NET337:NFA337"/>
    <mergeCell ref="NFE337:NFL337"/>
    <mergeCell ref="NFP337:NFW337"/>
    <mergeCell ref="NGA337:NGH337"/>
    <mergeCell ref="NGL337:NGS337"/>
    <mergeCell ref="NGW337:NHD337"/>
    <mergeCell ref="NHH337:NHO337"/>
    <mergeCell ref="NHS337:NHZ337"/>
    <mergeCell ref="NAN337:NAU337"/>
    <mergeCell ref="NAY337:NBF337"/>
    <mergeCell ref="NBJ337:NBQ337"/>
    <mergeCell ref="NBU337:NCB337"/>
    <mergeCell ref="NCF337:NCM337"/>
    <mergeCell ref="NCQ337:NCX337"/>
    <mergeCell ref="NDB337:NDI337"/>
    <mergeCell ref="NDM337:NDT337"/>
    <mergeCell ref="NDX337:NEE337"/>
    <mergeCell ref="MWS337:MWZ337"/>
    <mergeCell ref="MXD337:MXK337"/>
    <mergeCell ref="MXO337:MXV337"/>
    <mergeCell ref="MXZ337:MYG337"/>
    <mergeCell ref="MYK337:MYR337"/>
    <mergeCell ref="MYV337:MZC337"/>
    <mergeCell ref="MZG337:MZN337"/>
    <mergeCell ref="MZR337:MZY337"/>
    <mergeCell ref="NAC337:NAJ337"/>
    <mergeCell ref="MSX337:MTE337"/>
    <mergeCell ref="MTI337:MTP337"/>
    <mergeCell ref="MTT337:MUA337"/>
    <mergeCell ref="MUE337:MUL337"/>
    <mergeCell ref="MUP337:MUW337"/>
    <mergeCell ref="MVA337:MVH337"/>
    <mergeCell ref="MVL337:MVS337"/>
    <mergeCell ref="MVW337:MWD337"/>
    <mergeCell ref="MWH337:MWO337"/>
    <mergeCell ref="MPC337:MPJ337"/>
    <mergeCell ref="MPN337:MPU337"/>
    <mergeCell ref="MPY337:MQF337"/>
    <mergeCell ref="MQJ337:MQQ337"/>
    <mergeCell ref="MQU337:MRB337"/>
    <mergeCell ref="MRF337:MRM337"/>
    <mergeCell ref="MRQ337:MRX337"/>
    <mergeCell ref="MSB337:MSI337"/>
    <mergeCell ref="MSM337:MST337"/>
    <mergeCell ref="MLH337:MLO337"/>
    <mergeCell ref="MLS337:MLZ337"/>
    <mergeCell ref="MMD337:MMK337"/>
    <mergeCell ref="MMO337:MMV337"/>
    <mergeCell ref="MMZ337:MNG337"/>
    <mergeCell ref="MNK337:MNR337"/>
    <mergeCell ref="MNV337:MOC337"/>
    <mergeCell ref="MOG337:MON337"/>
    <mergeCell ref="MOR337:MOY337"/>
    <mergeCell ref="MHM337:MHT337"/>
    <mergeCell ref="MHX337:MIE337"/>
    <mergeCell ref="MII337:MIP337"/>
    <mergeCell ref="MIT337:MJA337"/>
    <mergeCell ref="MJE337:MJL337"/>
    <mergeCell ref="MJP337:MJW337"/>
    <mergeCell ref="MKA337:MKH337"/>
    <mergeCell ref="MKL337:MKS337"/>
    <mergeCell ref="MKW337:MLD337"/>
    <mergeCell ref="MDR337:MDY337"/>
    <mergeCell ref="MEC337:MEJ337"/>
    <mergeCell ref="MEN337:MEU337"/>
    <mergeCell ref="MEY337:MFF337"/>
    <mergeCell ref="MFJ337:MFQ337"/>
    <mergeCell ref="MFU337:MGB337"/>
    <mergeCell ref="MGF337:MGM337"/>
    <mergeCell ref="MGQ337:MGX337"/>
    <mergeCell ref="MHB337:MHI337"/>
    <mergeCell ref="LZW337:MAD337"/>
    <mergeCell ref="MAH337:MAO337"/>
    <mergeCell ref="MAS337:MAZ337"/>
    <mergeCell ref="MBD337:MBK337"/>
    <mergeCell ref="MBO337:MBV337"/>
    <mergeCell ref="MBZ337:MCG337"/>
    <mergeCell ref="MCK337:MCR337"/>
    <mergeCell ref="MCV337:MDC337"/>
    <mergeCell ref="MDG337:MDN337"/>
    <mergeCell ref="LWB337:LWI337"/>
    <mergeCell ref="LWM337:LWT337"/>
    <mergeCell ref="LWX337:LXE337"/>
    <mergeCell ref="LXI337:LXP337"/>
    <mergeCell ref="LXT337:LYA337"/>
    <mergeCell ref="LYE337:LYL337"/>
    <mergeCell ref="LYP337:LYW337"/>
    <mergeCell ref="LZA337:LZH337"/>
    <mergeCell ref="LZL337:LZS337"/>
    <mergeCell ref="LSG337:LSN337"/>
    <mergeCell ref="LSR337:LSY337"/>
    <mergeCell ref="LTC337:LTJ337"/>
    <mergeCell ref="LTN337:LTU337"/>
    <mergeCell ref="LTY337:LUF337"/>
    <mergeCell ref="LUJ337:LUQ337"/>
    <mergeCell ref="LUU337:LVB337"/>
    <mergeCell ref="LVF337:LVM337"/>
    <mergeCell ref="LVQ337:LVX337"/>
    <mergeCell ref="LOL337:LOS337"/>
    <mergeCell ref="LOW337:LPD337"/>
    <mergeCell ref="LPH337:LPO337"/>
    <mergeCell ref="LPS337:LPZ337"/>
    <mergeCell ref="LQD337:LQK337"/>
    <mergeCell ref="LQO337:LQV337"/>
    <mergeCell ref="LQZ337:LRG337"/>
    <mergeCell ref="LRK337:LRR337"/>
    <mergeCell ref="LRV337:LSC337"/>
    <mergeCell ref="LKQ337:LKX337"/>
    <mergeCell ref="LLB337:LLI337"/>
    <mergeCell ref="LLM337:LLT337"/>
    <mergeCell ref="LLX337:LME337"/>
    <mergeCell ref="LMI337:LMP337"/>
    <mergeCell ref="LMT337:LNA337"/>
    <mergeCell ref="LNE337:LNL337"/>
    <mergeCell ref="LNP337:LNW337"/>
    <mergeCell ref="LOA337:LOH337"/>
    <mergeCell ref="LGV337:LHC337"/>
    <mergeCell ref="LHG337:LHN337"/>
    <mergeCell ref="LHR337:LHY337"/>
    <mergeCell ref="LIC337:LIJ337"/>
    <mergeCell ref="LIN337:LIU337"/>
    <mergeCell ref="LIY337:LJF337"/>
    <mergeCell ref="LJJ337:LJQ337"/>
    <mergeCell ref="LJU337:LKB337"/>
    <mergeCell ref="LKF337:LKM337"/>
    <mergeCell ref="LDA337:LDH337"/>
    <mergeCell ref="LDL337:LDS337"/>
    <mergeCell ref="LDW337:LED337"/>
    <mergeCell ref="LEH337:LEO337"/>
    <mergeCell ref="LES337:LEZ337"/>
    <mergeCell ref="LFD337:LFK337"/>
    <mergeCell ref="LFO337:LFV337"/>
    <mergeCell ref="LFZ337:LGG337"/>
    <mergeCell ref="LGK337:LGR337"/>
    <mergeCell ref="KZF337:KZM337"/>
    <mergeCell ref="KZQ337:KZX337"/>
    <mergeCell ref="LAB337:LAI337"/>
    <mergeCell ref="LAM337:LAT337"/>
    <mergeCell ref="LAX337:LBE337"/>
    <mergeCell ref="LBI337:LBP337"/>
    <mergeCell ref="LBT337:LCA337"/>
    <mergeCell ref="LCE337:LCL337"/>
    <mergeCell ref="LCP337:LCW337"/>
    <mergeCell ref="KVK337:KVR337"/>
    <mergeCell ref="KVV337:KWC337"/>
    <mergeCell ref="KWG337:KWN337"/>
    <mergeCell ref="KWR337:KWY337"/>
    <mergeCell ref="KXC337:KXJ337"/>
    <mergeCell ref="KXN337:KXU337"/>
    <mergeCell ref="KXY337:KYF337"/>
    <mergeCell ref="KYJ337:KYQ337"/>
    <mergeCell ref="KYU337:KZB337"/>
    <mergeCell ref="KRP337:KRW337"/>
    <mergeCell ref="KSA337:KSH337"/>
    <mergeCell ref="KSL337:KSS337"/>
    <mergeCell ref="KSW337:KTD337"/>
    <mergeCell ref="KTH337:KTO337"/>
    <mergeCell ref="KTS337:KTZ337"/>
    <mergeCell ref="KUD337:KUK337"/>
    <mergeCell ref="KUO337:KUV337"/>
    <mergeCell ref="KUZ337:KVG337"/>
    <mergeCell ref="KNU337:KOB337"/>
    <mergeCell ref="KOF337:KOM337"/>
    <mergeCell ref="KOQ337:KOX337"/>
    <mergeCell ref="KPB337:KPI337"/>
    <mergeCell ref="KPM337:KPT337"/>
    <mergeCell ref="KPX337:KQE337"/>
    <mergeCell ref="KQI337:KQP337"/>
    <mergeCell ref="KQT337:KRA337"/>
    <mergeCell ref="KRE337:KRL337"/>
    <mergeCell ref="KJZ337:KKG337"/>
    <mergeCell ref="KKK337:KKR337"/>
    <mergeCell ref="KKV337:KLC337"/>
    <mergeCell ref="KLG337:KLN337"/>
    <mergeCell ref="KLR337:KLY337"/>
    <mergeCell ref="KMC337:KMJ337"/>
    <mergeCell ref="KMN337:KMU337"/>
    <mergeCell ref="KMY337:KNF337"/>
    <mergeCell ref="KNJ337:KNQ337"/>
    <mergeCell ref="KGE337:KGL337"/>
    <mergeCell ref="KGP337:KGW337"/>
    <mergeCell ref="KHA337:KHH337"/>
    <mergeCell ref="KHL337:KHS337"/>
    <mergeCell ref="KHW337:KID337"/>
    <mergeCell ref="KIH337:KIO337"/>
    <mergeCell ref="KIS337:KIZ337"/>
    <mergeCell ref="KJD337:KJK337"/>
    <mergeCell ref="KJO337:KJV337"/>
    <mergeCell ref="KCJ337:KCQ337"/>
    <mergeCell ref="KCU337:KDB337"/>
    <mergeCell ref="KDF337:KDM337"/>
    <mergeCell ref="KDQ337:KDX337"/>
    <mergeCell ref="KEB337:KEI337"/>
    <mergeCell ref="KEM337:KET337"/>
    <mergeCell ref="KEX337:KFE337"/>
    <mergeCell ref="KFI337:KFP337"/>
    <mergeCell ref="KFT337:KGA337"/>
    <mergeCell ref="JYO337:JYV337"/>
    <mergeCell ref="JYZ337:JZG337"/>
    <mergeCell ref="JZK337:JZR337"/>
    <mergeCell ref="JZV337:KAC337"/>
    <mergeCell ref="KAG337:KAN337"/>
    <mergeCell ref="KAR337:KAY337"/>
    <mergeCell ref="KBC337:KBJ337"/>
    <mergeCell ref="KBN337:KBU337"/>
    <mergeCell ref="KBY337:KCF337"/>
    <mergeCell ref="JUT337:JVA337"/>
    <mergeCell ref="JVE337:JVL337"/>
    <mergeCell ref="JVP337:JVW337"/>
    <mergeCell ref="JWA337:JWH337"/>
    <mergeCell ref="JWL337:JWS337"/>
    <mergeCell ref="JWW337:JXD337"/>
    <mergeCell ref="JXH337:JXO337"/>
    <mergeCell ref="JXS337:JXZ337"/>
    <mergeCell ref="JYD337:JYK337"/>
    <mergeCell ref="JQY337:JRF337"/>
    <mergeCell ref="JRJ337:JRQ337"/>
    <mergeCell ref="JRU337:JSB337"/>
    <mergeCell ref="JSF337:JSM337"/>
    <mergeCell ref="JSQ337:JSX337"/>
    <mergeCell ref="JTB337:JTI337"/>
    <mergeCell ref="JTM337:JTT337"/>
    <mergeCell ref="JTX337:JUE337"/>
    <mergeCell ref="JUI337:JUP337"/>
    <mergeCell ref="JND337:JNK337"/>
    <mergeCell ref="JNO337:JNV337"/>
    <mergeCell ref="JNZ337:JOG337"/>
    <mergeCell ref="JOK337:JOR337"/>
    <mergeCell ref="JOV337:JPC337"/>
    <mergeCell ref="JPG337:JPN337"/>
    <mergeCell ref="JPR337:JPY337"/>
    <mergeCell ref="JQC337:JQJ337"/>
    <mergeCell ref="JQN337:JQU337"/>
    <mergeCell ref="JJI337:JJP337"/>
    <mergeCell ref="JJT337:JKA337"/>
    <mergeCell ref="JKE337:JKL337"/>
    <mergeCell ref="JKP337:JKW337"/>
    <mergeCell ref="JLA337:JLH337"/>
    <mergeCell ref="JLL337:JLS337"/>
    <mergeCell ref="JLW337:JMD337"/>
    <mergeCell ref="JMH337:JMO337"/>
    <mergeCell ref="JMS337:JMZ337"/>
    <mergeCell ref="JFN337:JFU337"/>
    <mergeCell ref="JFY337:JGF337"/>
    <mergeCell ref="JGJ337:JGQ337"/>
    <mergeCell ref="JGU337:JHB337"/>
    <mergeCell ref="JHF337:JHM337"/>
    <mergeCell ref="JHQ337:JHX337"/>
    <mergeCell ref="JIB337:JII337"/>
    <mergeCell ref="JIM337:JIT337"/>
    <mergeCell ref="JIX337:JJE337"/>
    <mergeCell ref="JBS337:JBZ337"/>
    <mergeCell ref="JCD337:JCK337"/>
    <mergeCell ref="JCO337:JCV337"/>
    <mergeCell ref="JCZ337:JDG337"/>
    <mergeCell ref="JDK337:JDR337"/>
    <mergeCell ref="JDV337:JEC337"/>
    <mergeCell ref="JEG337:JEN337"/>
    <mergeCell ref="JER337:JEY337"/>
    <mergeCell ref="JFC337:JFJ337"/>
    <mergeCell ref="IXX337:IYE337"/>
    <mergeCell ref="IYI337:IYP337"/>
    <mergeCell ref="IYT337:IZA337"/>
    <mergeCell ref="IZE337:IZL337"/>
    <mergeCell ref="IZP337:IZW337"/>
    <mergeCell ref="JAA337:JAH337"/>
    <mergeCell ref="JAL337:JAS337"/>
    <mergeCell ref="JAW337:JBD337"/>
    <mergeCell ref="JBH337:JBO337"/>
    <mergeCell ref="IUC337:IUJ337"/>
    <mergeCell ref="IUN337:IUU337"/>
    <mergeCell ref="IUY337:IVF337"/>
    <mergeCell ref="IVJ337:IVQ337"/>
    <mergeCell ref="IVU337:IWB337"/>
    <mergeCell ref="IWF337:IWM337"/>
    <mergeCell ref="IWQ337:IWX337"/>
    <mergeCell ref="IXB337:IXI337"/>
    <mergeCell ref="IXM337:IXT337"/>
    <mergeCell ref="IQH337:IQO337"/>
    <mergeCell ref="IQS337:IQZ337"/>
    <mergeCell ref="IRD337:IRK337"/>
    <mergeCell ref="IRO337:IRV337"/>
    <mergeCell ref="IRZ337:ISG337"/>
    <mergeCell ref="ISK337:ISR337"/>
    <mergeCell ref="ISV337:ITC337"/>
    <mergeCell ref="ITG337:ITN337"/>
    <mergeCell ref="ITR337:ITY337"/>
    <mergeCell ref="IMM337:IMT337"/>
    <mergeCell ref="IMX337:INE337"/>
    <mergeCell ref="INI337:INP337"/>
    <mergeCell ref="INT337:IOA337"/>
    <mergeCell ref="IOE337:IOL337"/>
    <mergeCell ref="IOP337:IOW337"/>
    <mergeCell ref="IPA337:IPH337"/>
    <mergeCell ref="IPL337:IPS337"/>
    <mergeCell ref="IPW337:IQD337"/>
    <mergeCell ref="IIR337:IIY337"/>
    <mergeCell ref="IJC337:IJJ337"/>
    <mergeCell ref="IJN337:IJU337"/>
    <mergeCell ref="IJY337:IKF337"/>
    <mergeCell ref="IKJ337:IKQ337"/>
    <mergeCell ref="IKU337:ILB337"/>
    <mergeCell ref="ILF337:ILM337"/>
    <mergeCell ref="ILQ337:ILX337"/>
    <mergeCell ref="IMB337:IMI337"/>
    <mergeCell ref="IEW337:IFD337"/>
    <mergeCell ref="IFH337:IFO337"/>
    <mergeCell ref="IFS337:IFZ337"/>
    <mergeCell ref="IGD337:IGK337"/>
    <mergeCell ref="IGO337:IGV337"/>
    <mergeCell ref="IGZ337:IHG337"/>
    <mergeCell ref="IHK337:IHR337"/>
    <mergeCell ref="IHV337:IIC337"/>
    <mergeCell ref="IIG337:IIN337"/>
    <mergeCell ref="IBB337:IBI337"/>
    <mergeCell ref="IBM337:IBT337"/>
    <mergeCell ref="IBX337:ICE337"/>
    <mergeCell ref="ICI337:ICP337"/>
    <mergeCell ref="ICT337:IDA337"/>
    <mergeCell ref="IDE337:IDL337"/>
    <mergeCell ref="IDP337:IDW337"/>
    <mergeCell ref="IEA337:IEH337"/>
    <mergeCell ref="IEL337:IES337"/>
    <mergeCell ref="HXG337:HXN337"/>
    <mergeCell ref="HXR337:HXY337"/>
    <mergeCell ref="HYC337:HYJ337"/>
    <mergeCell ref="HYN337:HYU337"/>
    <mergeCell ref="HYY337:HZF337"/>
    <mergeCell ref="HZJ337:HZQ337"/>
    <mergeCell ref="HZU337:IAB337"/>
    <mergeCell ref="IAF337:IAM337"/>
    <mergeCell ref="IAQ337:IAX337"/>
    <mergeCell ref="HTL337:HTS337"/>
    <mergeCell ref="HTW337:HUD337"/>
    <mergeCell ref="HUH337:HUO337"/>
    <mergeCell ref="HUS337:HUZ337"/>
    <mergeCell ref="HVD337:HVK337"/>
    <mergeCell ref="HVO337:HVV337"/>
    <mergeCell ref="HVZ337:HWG337"/>
    <mergeCell ref="HWK337:HWR337"/>
    <mergeCell ref="HWV337:HXC337"/>
    <mergeCell ref="HPQ337:HPX337"/>
    <mergeCell ref="HQB337:HQI337"/>
    <mergeCell ref="HQM337:HQT337"/>
    <mergeCell ref="HQX337:HRE337"/>
    <mergeCell ref="HRI337:HRP337"/>
    <mergeCell ref="HRT337:HSA337"/>
    <mergeCell ref="HSE337:HSL337"/>
    <mergeCell ref="HSP337:HSW337"/>
    <mergeCell ref="HTA337:HTH337"/>
    <mergeCell ref="HLV337:HMC337"/>
    <mergeCell ref="HMG337:HMN337"/>
    <mergeCell ref="HMR337:HMY337"/>
    <mergeCell ref="HNC337:HNJ337"/>
    <mergeCell ref="HNN337:HNU337"/>
    <mergeCell ref="HNY337:HOF337"/>
    <mergeCell ref="HOJ337:HOQ337"/>
    <mergeCell ref="HOU337:HPB337"/>
    <mergeCell ref="HPF337:HPM337"/>
    <mergeCell ref="HIA337:HIH337"/>
    <mergeCell ref="HIL337:HIS337"/>
    <mergeCell ref="HIW337:HJD337"/>
    <mergeCell ref="HJH337:HJO337"/>
    <mergeCell ref="HJS337:HJZ337"/>
    <mergeCell ref="HKD337:HKK337"/>
    <mergeCell ref="HKO337:HKV337"/>
    <mergeCell ref="HKZ337:HLG337"/>
    <mergeCell ref="HLK337:HLR337"/>
    <mergeCell ref="HEF337:HEM337"/>
    <mergeCell ref="HEQ337:HEX337"/>
    <mergeCell ref="HFB337:HFI337"/>
    <mergeCell ref="HFM337:HFT337"/>
    <mergeCell ref="HFX337:HGE337"/>
    <mergeCell ref="HGI337:HGP337"/>
    <mergeCell ref="HGT337:HHA337"/>
    <mergeCell ref="HHE337:HHL337"/>
    <mergeCell ref="HHP337:HHW337"/>
    <mergeCell ref="HAK337:HAR337"/>
    <mergeCell ref="HAV337:HBC337"/>
    <mergeCell ref="HBG337:HBN337"/>
    <mergeCell ref="HBR337:HBY337"/>
    <mergeCell ref="HCC337:HCJ337"/>
    <mergeCell ref="HCN337:HCU337"/>
    <mergeCell ref="HCY337:HDF337"/>
    <mergeCell ref="HDJ337:HDQ337"/>
    <mergeCell ref="HDU337:HEB337"/>
    <mergeCell ref="GWP337:GWW337"/>
    <mergeCell ref="GXA337:GXH337"/>
    <mergeCell ref="GXL337:GXS337"/>
    <mergeCell ref="GXW337:GYD337"/>
    <mergeCell ref="GYH337:GYO337"/>
    <mergeCell ref="GYS337:GYZ337"/>
    <mergeCell ref="GZD337:GZK337"/>
    <mergeCell ref="GZO337:GZV337"/>
    <mergeCell ref="GZZ337:HAG337"/>
    <mergeCell ref="GSU337:GTB337"/>
    <mergeCell ref="GTF337:GTM337"/>
    <mergeCell ref="GTQ337:GTX337"/>
    <mergeCell ref="GUB337:GUI337"/>
    <mergeCell ref="GUM337:GUT337"/>
    <mergeCell ref="GUX337:GVE337"/>
    <mergeCell ref="GVI337:GVP337"/>
    <mergeCell ref="GVT337:GWA337"/>
    <mergeCell ref="GWE337:GWL337"/>
    <mergeCell ref="GOZ337:GPG337"/>
    <mergeCell ref="GPK337:GPR337"/>
    <mergeCell ref="GPV337:GQC337"/>
    <mergeCell ref="GQG337:GQN337"/>
    <mergeCell ref="GQR337:GQY337"/>
    <mergeCell ref="GRC337:GRJ337"/>
    <mergeCell ref="GRN337:GRU337"/>
    <mergeCell ref="GRY337:GSF337"/>
    <mergeCell ref="GSJ337:GSQ337"/>
    <mergeCell ref="GLE337:GLL337"/>
    <mergeCell ref="GLP337:GLW337"/>
    <mergeCell ref="GMA337:GMH337"/>
    <mergeCell ref="GML337:GMS337"/>
    <mergeCell ref="GMW337:GND337"/>
    <mergeCell ref="GNH337:GNO337"/>
    <mergeCell ref="GNS337:GNZ337"/>
    <mergeCell ref="GOD337:GOK337"/>
    <mergeCell ref="GOO337:GOV337"/>
    <mergeCell ref="GHJ337:GHQ337"/>
    <mergeCell ref="GHU337:GIB337"/>
    <mergeCell ref="GIF337:GIM337"/>
    <mergeCell ref="GIQ337:GIX337"/>
    <mergeCell ref="GJB337:GJI337"/>
    <mergeCell ref="GJM337:GJT337"/>
    <mergeCell ref="GJX337:GKE337"/>
    <mergeCell ref="GKI337:GKP337"/>
    <mergeCell ref="GKT337:GLA337"/>
    <mergeCell ref="GDO337:GDV337"/>
    <mergeCell ref="GDZ337:GEG337"/>
    <mergeCell ref="GEK337:GER337"/>
    <mergeCell ref="GEV337:GFC337"/>
    <mergeCell ref="GFG337:GFN337"/>
    <mergeCell ref="GFR337:GFY337"/>
    <mergeCell ref="GGC337:GGJ337"/>
    <mergeCell ref="GGN337:GGU337"/>
    <mergeCell ref="GGY337:GHF337"/>
    <mergeCell ref="FZT337:GAA337"/>
    <mergeCell ref="GAE337:GAL337"/>
    <mergeCell ref="GAP337:GAW337"/>
    <mergeCell ref="GBA337:GBH337"/>
    <mergeCell ref="GBL337:GBS337"/>
    <mergeCell ref="GBW337:GCD337"/>
    <mergeCell ref="GCH337:GCO337"/>
    <mergeCell ref="GCS337:GCZ337"/>
    <mergeCell ref="GDD337:GDK337"/>
    <mergeCell ref="FVY337:FWF337"/>
    <mergeCell ref="FWJ337:FWQ337"/>
    <mergeCell ref="FWU337:FXB337"/>
    <mergeCell ref="FXF337:FXM337"/>
    <mergeCell ref="FXQ337:FXX337"/>
    <mergeCell ref="FYB337:FYI337"/>
    <mergeCell ref="FYM337:FYT337"/>
    <mergeCell ref="FYX337:FZE337"/>
    <mergeCell ref="FZI337:FZP337"/>
    <mergeCell ref="FSD337:FSK337"/>
    <mergeCell ref="FSO337:FSV337"/>
    <mergeCell ref="FSZ337:FTG337"/>
    <mergeCell ref="FTK337:FTR337"/>
    <mergeCell ref="FTV337:FUC337"/>
    <mergeCell ref="FUG337:FUN337"/>
    <mergeCell ref="FUR337:FUY337"/>
    <mergeCell ref="FVC337:FVJ337"/>
    <mergeCell ref="FVN337:FVU337"/>
    <mergeCell ref="FOI337:FOP337"/>
    <mergeCell ref="FOT337:FPA337"/>
    <mergeCell ref="FPE337:FPL337"/>
    <mergeCell ref="FPP337:FPW337"/>
    <mergeCell ref="FQA337:FQH337"/>
    <mergeCell ref="FQL337:FQS337"/>
    <mergeCell ref="FQW337:FRD337"/>
    <mergeCell ref="FRH337:FRO337"/>
    <mergeCell ref="FRS337:FRZ337"/>
    <mergeCell ref="FKN337:FKU337"/>
    <mergeCell ref="FKY337:FLF337"/>
    <mergeCell ref="FLJ337:FLQ337"/>
    <mergeCell ref="FLU337:FMB337"/>
    <mergeCell ref="FMF337:FMM337"/>
    <mergeCell ref="FMQ337:FMX337"/>
    <mergeCell ref="FNB337:FNI337"/>
    <mergeCell ref="FNM337:FNT337"/>
    <mergeCell ref="FNX337:FOE337"/>
    <mergeCell ref="FGS337:FGZ337"/>
    <mergeCell ref="FHD337:FHK337"/>
    <mergeCell ref="FHO337:FHV337"/>
    <mergeCell ref="FHZ337:FIG337"/>
    <mergeCell ref="FIK337:FIR337"/>
    <mergeCell ref="FIV337:FJC337"/>
    <mergeCell ref="FJG337:FJN337"/>
    <mergeCell ref="FJR337:FJY337"/>
    <mergeCell ref="FKC337:FKJ337"/>
    <mergeCell ref="FCX337:FDE337"/>
    <mergeCell ref="FDI337:FDP337"/>
    <mergeCell ref="FDT337:FEA337"/>
    <mergeCell ref="FEE337:FEL337"/>
    <mergeCell ref="FEP337:FEW337"/>
    <mergeCell ref="FFA337:FFH337"/>
    <mergeCell ref="FFL337:FFS337"/>
    <mergeCell ref="FFW337:FGD337"/>
    <mergeCell ref="FGH337:FGO337"/>
    <mergeCell ref="EZC337:EZJ337"/>
    <mergeCell ref="EZN337:EZU337"/>
    <mergeCell ref="EZY337:FAF337"/>
    <mergeCell ref="FAJ337:FAQ337"/>
    <mergeCell ref="FAU337:FBB337"/>
    <mergeCell ref="FBF337:FBM337"/>
    <mergeCell ref="FBQ337:FBX337"/>
    <mergeCell ref="FCB337:FCI337"/>
    <mergeCell ref="FCM337:FCT337"/>
    <mergeCell ref="EVH337:EVO337"/>
    <mergeCell ref="EVS337:EVZ337"/>
    <mergeCell ref="EWD337:EWK337"/>
    <mergeCell ref="EWO337:EWV337"/>
    <mergeCell ref="EWZ337:EXG337"/>
    <mergeCell ref="EXK337:EXR337"/>
    <mergeCell ref="EXV337:EYC337"/>
    <mergeCell ref="EYG337:EYN337"/>
    <mergeCell ref="EYR337:EYY337"/>
    <mergeCell ref="ERM337:ERT337"/>
    <mergeCell ref="ERX337:ESE337"/>
    <mergeCell ref="ESI337:ESP337"/>
    <mergeCell ref="EST337:ETA337"/>
    <mergeCell ref="ETE337:ETL337"/>
    <mergeCell ref="ETP337:ETW337"/>
    <mergeCell ref="EUA337:EUH337"/>
    <mergeCell ref="EUL337:EUS337"/>
    <mergeCell ref="EUW337:EVD337"/>
    <mergeCell ref="ENR337:ENY337"/>
    <mergeCell ref="EOC337:EOJ337"/>
    <mergeCell ref="EON337:EOU337"/>
    <mergeCell ref="EOY337:EPF337"/>
    <mergeCell ref="EPJ337:EPQ337"/>
    <mergeCell ref="EPU337:EQB337"/>
    <mergeCell ref="EQF337:EQM337"/>
    <mergeCell ref="EQQ337:EQX337"/>
    <mergeCell ref="ERB337:ERI337"/>
    <mergeCell ref="EJW337:EKD337"/>
    <mergeCell ref="EKH337:EKO337"/>
    <mergeCell ref="EKS337:EKZ337"/>
    <mergeCell ref="ELD337:ELK337"/>
    <mergeCell ref="ELO337:ELV337"/>
    <mergeCell ref="ELZ337:EMG337"/>
    <mergeCell ref="EMK337:EMR337"/>
    <mergeCell ref="EMV337:ENC337"/>
    <mergeCell ref="ENG337:ENN337"/>
    <mergeCell ref="EGB337:EGI337"/>
    <mergeCell ref="EGM337:EGT337"/>
    <mergeCell ref="EGX337:EHE337"/>
    <mergeCell ref="EHI337:EHP337"/>
    <mergeCell ref="EHT337:EIA337"/>
    <mergeCell ref="EIE337:EIL337"/>
    <mergeCell ref="EIP337:EIW337"/>
    <mergeCell ref="EJA337:EJH337"/>
    <mergeCell ref="EJL337:EJS337"/>
    <mergeCell ref="ECG337:ECN337"/>
    <mergeCell ref="ECR337:ECY337"/>
    <mergeCell ref="EDC337:EDJ337"/>
    <mergeCell ref="EDN337:EDU337"/>
    <mergeCell ref="EDY337:EEF337"/>
    <mergeCell ref="EEJ337:EEQ337"/>
    <mergeCell ref="EEU337:EFB337"/>
    <mergeCell ref="EFF337:EFM337"/>
    <mergeCell ref="EFQ337:EFX337"/>
    <mergeCell ref="DYL337:DYS337"/>
    <mergeCell ref="DYW337:DZD337"/>
    <mergeCell ref="DZH337:DZO337"/>
    <mergeCell ref="DZS337:DZZ337"/>
    <mergeCell ref="EAD337:EAK337"/>
    <mergeCell ref="EAO337:EAV337"/>
    <mergeCell ref="EAZ337:EBG337"/>
    <mergeCell ref="EBK337:EBR337"/>
    <mergeCell ref="EBV337:ECC337"/>
    <mergeCell ref="DUQ337:DUX337"/>
    <mergeCell ref="DVB337:DVI337"/>
    <mergeCell ref="DVM337:DVT337"/>
    <mergeCell ref="DVX337:DWE337"/>
    <mergeCell ref="DWI337:DWP337"/>
    <mergeCell ref="DWT337:DXA337"/>
    <mergeCell ref="DXE337:DXL337"/>
    <mergeCell ref="DXP337:DXW337"/>
    <mergeCell ref="DYA337:DYH337"/>
    <mergeCell ref="DQV337:DRC337"/>
    <mergeCell ref="DRG337:DRN337"/>
    <mergeCell ref="DRR337:DRY337"/>
    <mergeCell ref="DSC337:DSJ337"/>
    <mergeCell ref="DSN337:DSU337"/>
    <mergeCell ref="DSY337:DTF337"/>
    <mergeCell ref="DTJ337:DTQ337"/>
    <mergeCell ref="DTU337:DUB337"/>
    <mergeCell ref="DUF337:DUM337"/>
    <mergeCell ref="DNA337:DNH337"/>
    <mergeCell ref="DNL337:DNS337"/>
    <mergeCell ref="DNW337:DOD337"/>
    <mergeCell ref="DOH337:DOO337"/>
    <mergeCell ref="DOS337:DOZ337"/>
    <mergeCell ref="DPD337:DPK337"/>
    <mergeCell ref="DPO337:DPV337"/>
    <mergeCell ref="DPZ337:DQG337"/>
    <mergeCell ref="DQK337:DQR337"/>
    <mergeCell ref="DJQ337:DJX337"/>
    <mergeCell ref="DKB337:DKI337"/>
    <mergeCell ref="DKM337:DKT337"/>
    <mergeCell ref="DKX337:DLE337"/>
    <mergeCell ref="DLI337:DLP337"/>
    <mergeCell ref="DLT337:DMA337"/>
    <mergeCell ref="DME337:DML337"/>
    <mergeCell ref="DMP337:DMW337"/>
    <mergeCell ref="DFK337:DFR337"/>
    <mergeCell ref="DFV337:DGC337"/>
    <mergeCell ref="DGG337:DGN337"/>
    <mergeCell ref="DGR337:DGY337"/>
    <mergeCell ref="DHC337:DHJ337"/>
    <mergeCell ref="DHN337:DHU337"/>
    <mergeCell ref="DHY337:DIF337"/>
    <mergeCell ref="DIJ337:DIQ337"/>
    <mergeCell ref="DIU337:DJB337"/>
    <mergeCell ref="DCL337:DCS337"/>
    <mergeCell ref="DCW337:DDD337"/>
    <mergeCell ref="DDH337:DDO337"/>
    <mergeCell ref="DDS337:DDZ337"/>
    <mergeCell ref="DED337:DEK337"/>
    <mergeCell ref="DEO337:DEV337"/>
    <mergeCell ref="DEZ337:DFG337"/>
    <mergeCell ref="CXU337:CYB337"/>
    <mergeCell ref="CYF337:CYM337"/>
    <mergeCell ref="CYQ337:CYX337"/>
    <mergeCell ref="CZB337:CZI337"/>
    <mergeCell ref="CZM337:CZT337"/>
    <mergeCell ref="CZX337:DAE337"/>
    <mergeCell ref="DAI337:DAP337"/>
    <mergeCell ref="DAT337:DBA337"/>
    <mergeCell ref="DBE337:DBL337"/>
    <mergeCell ref="DJF337:DJM337"/>
    <mergeCell ref="CVG337:CVN337"/>
    <mergeCell ref="CVR337:CVY337"/>
    <mergeCell ref="CWC337:CWJ337"/>
    <mergeCell ref="CWN337:CWU337"/>
    <mergeCell ref="CWY337:CXF337"/>
    <mergeCell ref="CXJ337:CXQ337"/>
    <mergeCell ref="CQE337:CQL337"/>
    <mergeCell ref="CQP337:CQW337"/>
    <mergeCell ref="CRA337:CRH337"/>
    <mergeCell ref="CRL337:CRS337"/>
    <mergeCell ref="CRW337:CSD337"/>
    <mergeCell ref="CSH337:CSO337"/>
    <mergeCell ref="CSS337:CSZ337"/>
    <mergeCell ref="CTD337:CTK337"/>
    <mergeCell ref="CTO337:CTV337"/>
    <mergeCell ref="DBP337:DBW337"/>
    <mergeCell ref="DCA337:DCH337"/>
    <mergeCell ref="COB337:COI337"/>
    <mergeCell ref="COM337:COT337"/>
    <mergeCell ref="COX337:CPE337"/>
    <mergeCell ref="CPI337:CPP337"/>
    <mergeCell ref="CPT337:CQA337"/>
    <mergeCell ref="CIO337:CIV337"/>
    <mergeCell ref="CIZ337:CJG337"/>
    <mergeCell ref="CJK337:CJR337"/>
    <mergeCell ref="CJV337:CKC337"/>
    <mergeCell ref="CKG337:CKN337"/>
    <mergeCell ref="CKR337:CKY337"/>
    <mergeCell ref="CLC337:CLJ337"/>
    <mergeCell ref="CLN337:CLU337"/>
    <mergeCell ref="CLY337:CMF337"/>
    <mergeCell ref="CTZ337:CUG337"/>
    <mergeCell ref="CUK337:CUR337"/>
    <mergeCell ref="CUV337:CVC337"/>
    <mergeCell ref="CGW337:CHD337"/>
    <mergeCell ref="CHH337:CHO337"/>
    <mergeCell ref="CHS337:CHZ337"/>
    <mergeCell ref="CID337:CIK337"/>
    <mergeCell ref="CAY337:CBF337"/>
    <mergeCell ref="CBJ337:CBQ337"/>
    <mergeCell ref="CBU337:CCB337"/>
    <mergeCell ref="CCF337:CCM337"/>
    <mergeCell ref="CCQ337:CCX337"/>
    <mergeCell ref="CDB337:CDI337"/>
    <mergeCell ref="CDM337:CDT337"/>
    <mergeCell ref="CDX337:CEE337"/>
    <mergeCell ref="CEI337:CEP337"/>
    <mergeCell ref="CMJ337:CMQ337"/>
    <mergeCell ref="CMU337:CNB337"/>
    <mergeCell ref="CNF337:CNM337"/>
    <mergeCell ref="CNQ337:CNX337"/>
    <mergeCell ref="BZR337:BZY337"/>
    <mergeCell ref="CAC337:CAJ337"/>
    <mergeCell ref="CAN337:CAU337"/>
    <mergeCell ref="BTI337:BTP337"/>
    <mergeCell ref="BTT337:BUA337"/>
    <mergeCell ref="BUE337:BUL337"/>
    <mergeCell ref="BUP337:BUW337"/>
    <mergeCell ref="BVA337:BVH337"/>
    <mergeCell ref="BVL337:BVS337"/>
    <mergeCell ref="BVW337:BWD337"/>
    <mergeCell ref="BWH337:BWO337"/>
    <mergeCell ref="BWS337:BWZ337"/>
    <mergeCell ref="CET337:CFA337"/>
    <mergeCell ref="CFE337:CFL337"/>
    <mergeCell ref="CFP337:CFW337"/>
    <mergeCell ref="CGA337:CGH337"/>
    <mergeCell ref="CGL337:CGS337"/>
    <mergeCell ref="BSB337:BSI337"/>
    <mergeCell ref="BSM337:BST337"/>
    <mergeCell ref="BSX337:BTE337"/>
    <mergeCell ref="BMD337:BMK337"/>
    <mergeCell ref="BMO337:BMV337"/>
    <mergeCell ref="BMZ337:BNG337"/>
    <mergeCell ref="BNK337:BNR337"/>
    <mergeCell ref="BNV337:BOC337"/>
    <mergeCell ref="BOG337:BON337"/>
    <mergeCell ref="BOR337:BOY337"/>
    <mergeCell ref="BPC337:BPJ337"/>
    <mergeCell ref="BXD337:BXK337"/>
    <mergeCell ref="BXO337:BXV337"/>
    <mergeCell ref="BXZ337:BYG337"/>
    <mergeCell ref="BYK337:BYR337"/>
    <mergeCell ref="BYV337:BZC337"/>
    <mergeCell ref="BZG337:BZN337"/>
    <mergeCell ref="BHB337:BHI337"/>
    <mergeCell ref="BHM337:BHT337"/>
    <mergeCell ref="BAH337:BAO337"/>
    <mergeCell ref="BAS337:BAZ337"/>
    <mergeCell ref="BBD337:BBK337"/>
    <mergeCell ref="BBO337:BBV337"/>
    <mergeCell ref="BBZ337:BCG337"/>
    <mergeCell ref="BCK337:BCR337"/>
    <mergeCell ref="BCV337:BDC337"/>
    <mergeCell ref="BDG337:BDN337"/>
    <mergeCell ref="BDR337:BDY337"/>
    <mergeCell ref="BPN337:BPU337"/>
    <mergeCell ref="BPY337:BQF337"/>
    <mergeCell ref="BQJ337:BQQ337"/>
    <mergeCell ref="BQU337:BRB337"/>
    <mergeCell ref="BRF337:BRM337"/>
    <mergeCell ref="BRQ337:BRX337"/>
    <mergeCell ref="BLS337:BLZ337"/>
    <mergeCell ref="BHX337:BIE337"/>
    <mergeCell ref="BII337:BIP337"/>
    <mergeCell ref="BIT337:BJA337"/>
    <mergeCell ref="BJE337:BJL337"/>
    <mergeCell ref="BJP337:BJW337"/>
    <mergeCell ref="BKA337:BKH337"/>
    <mergeCell ref="BKL337:BKS337"/>
    <mergeCell ref="BKW337:BLD337"/>
    <mergeCell ref="BLH337:BLO337"/>
    <mergeCell ref="BEY337:BFF337"/>
    <mergeCell ref="BFJ337:BFQ337"/>
    <mergeCell ref="BFU337:BGB337"/>
    <mergeCell ref="BGF337:BGM337"/>
    <mergeCell ref="BGQ337:BGX337"/>
    <mergeCell ref="AXT337:AYA337"/>
    <mergeCell ref="AYE337:AYL337"/>
    <mergeCell ref="AYP337:AYW337"/>
    <mergeCell ref="AZA337:AZH337"/>
    <mergeCell ref="AZL337:AZS337"/>
    <mergeCell ref="AZW337:BAD337"/>
    <mergeCell ref="ASR337:ASY337"/>
    <mergeCell ref="ATC337:ATJ337"/>
    <mergeCell ref="ATN337:ATU337"/>
    <mergeCell ref="ATY337:AUF337"/>
    <mergeCell ref="AUJ337:AUQ337"/>
    <mergeCell ref="AUU337:AVB337"/>
    <mergeCell ref="AVF337:AVM337"/>
    <mergeCell ref="AVQ337:AVX337"/>
    <mergeCell ref="AWB337:AWI337"/>
    <mergeCell ref="BEC337:BEJ337"/>
    <mergeCell ref="BEN337:BEU337"/>
    <mergeCell ref="AQO337:AQV337"/>
    <mergeCell ref="AQZ337:ARG337"/>
    <mergeCell ref="ARK337:ARR337"/>
    <mergeCell ref="ARV337:ASC337"/>
    <mergeCell ref="ASG337:ASN337"/>
    <mergeCell ref="ALB337:ALI337"/>
    <mergeCell ref="ALM337:ALT337"/>
    <mergeCell ref="ALX337:AME337"/>
    <mergeCell ref="AMI337:AMP337"/>
    <mergeCell ref="AMT337:ANA337"/>
    <mergeCell ref="ANE337:ANL337"/>
    <mergeCell ref="ANP337:ANW337"/>
    <mergeCell ref="AOA337:AOH337"/>
    <mergeCell ref="AOL337:AOS337"/>
    <mergeCell ref="AWM337:AWT337"/>
    <mergeCell ref="AWX337:AXE337"/>
    <mergeCell ref="AXI337:AXP337"/>
    <mergeCell ref="AJJ337:AJQ337"/>
    <mergeCell ref="AJU337:AKB337"/>
    <mergeCell ref="AKF337:AKM337"/>
    <mergeCell ref="AKQ337:AKX337"/>
    <mergeCell ref="ADL337:ADS337"/>
    <mergeCell ref="ADW337:AED337"/>
    <mergeCell ref="AEH337:AEO337"/>
    <mergeCell ref="AES337:AEZ337"/>
    <mergeCell ref="AFD337:AFK337"/>
    <mergeCell ref="AFO337:AFV337"/>
    <mergeCell ref="AFZ337:AGG337"/>
    <mergeCell ref="AGK337:AGR337"/>
    <mergeCell ref="AGV337:AHC337"/>
    <mergeCell ref="AOW337:APD337"/>
    <mergeCell ref="APH337:APO337"/>
    <mergeCell ref="APS337:APZ337"/>
    <mergeCell ref="AQD337:AQK337"/>
    <mergeCell ref="ACE337:ACL337"/>
    <mergeCell ref="ACP337:ACW337"/>
    <mergeCell ref="ADA337:ADH337"/>
    <mergeCell ref="VV337:WC337"/>
    <mergeCell ref="WG337:WN337"/>
    <mergeCell ref="WR337:WY337"/>
    <mergeCell ref="XC337:XJ337"/>
    <mergeCell ref="XN337:XU337"/>
    <mergeCell ref="XY337:YF337"/>
    <mergeCell ref="YJ337:YQ337"/>
    <mergeCell ref="YU337:ZB337"/>
    <mergeCell ref="ZF337:ZM337"/>
    <mergeCell ref="AHG337:AHN337"/>
    <mergeCell ref="AHR337:AHY337"/>
    <mergeCell ref="AIC337:AIJ337"/>
    <mergeCell ref="AIN337:AIU337"/>
    <mergeCell ref="AIY337:AJF337"/>
    <mergeCell ref="UO337:UV337"/>
    <mergeCell ref="UZ337:VG337"/>
    <mergeCell ref="VK337:VR337"/>
    <mergeCell ref="OQ337:OX337"/>
    <mergeCell ref="PB337:PI337"/>
    <mergeCell ref="PM337:PT337"/>
    <mergeCell ref="PX337:QE337"/>
    <mergeCell ref="QI337:QP337"/>
    <mergeCell ref="QT337:RA337"/>
    <mergeCell ref="RE337:RL337"/>
    <mergeCell ref="RP337:RW337"/>
    <mergeCell ref="ZQ337:ZX337"/>
    <mergeCell ref="AAB337:AAI337"/>
    <mergeCell ref="AAM337:AAT337"/>
    <mergeCell ref="AAX337:ABE337"/>
    <mergeCell ref="ABI337:ABP337"/>
    <mergeCell ref="ABT337:ACA337"/>
    <mergeCell ref="SA337:SH337"/>
    <mergeCell ref="SL337:SS337"/>
    <mergeCell ref="SW337:TD337"/>
    <mergeCell ref="TH337:TO337"/>
    <mergeCell ref="TS337:TZ337"/>
    <mergeCell ref="UD337:UK337"/>
    <mergeCell ref="OF337:OM337"/>
    <mergeCell ref="KK337:KR337"/>
    <mergeCell ref="KV337:LC337"/>
    <mergeCell ref="LG337:LN337"/>
    <mergeCell ref="LR337:LY337"/>
    <mergeCell ref="MC337:MJ337"/>
    <mergeCell ref="MN337:MU337"/>
    <mergeCell ref="MY337:NF337"/>
    <mergeCell ref="NJ337:NQ337"/>
    <mergeCell ref="NU337:OB337"/>
    <mergeCell ref="HL337:HS337"/>
    <mergeCell ref="HW337:ID337"/>
    <mergeCell ref="IH337:IO337"/>
    <mergeCell ref="IS337:IZ337"/>
    <mergeCell ref="JD337:JK337"/>
    <mergeCell ref="GP337:GW337"/>
    <mergeCell ref="HA337:HH337"/>
    <mergeCell ref="JO337:JV337"/>
    <mergeCell ref="A157:A158"/>
    <mergeCell ref="C324:J324"/>
    <mergeCell ref="C337:J337"/>
    <mergeCell ref="AG337:AN337"/>
    <mergeCell ref="AR337:AY337"/>
    <mergeCell ref="BC337:BJ337"/>
    <mergeCell ref="BN337:BU337"/>
    <mergeCell ref="BY337:CF337"/>
    <mergeCell ref="JZ337:KG337"/>
    <mergeCell ref="CU337:DB337"/>
    <mergeCell ref="DF337:DM337"/>
    <mergeCell ref="DQ337:DX337"/>
    <mergeCell ref="EB337:EI337"/>
    <mergeCell ref="EM337:ET337"/>
    <mergeCell ref="EX337:FE337"/>
    <mergeCell ref="FI337:FP337"/>
    <mergeCell ref="FT337:GA337"/>
    <mergeCell ref="GE337:GL337"/>
    <mergeCell ref="CJ337:CQ337"/>
    <mergeCell ref="A153:A156"/>
    <mergeCell ref="C104:J104"/>
    <mergeCell ref="C108:I108"/>
    <mergeCell ref="C321:J321"/>
    <mergeCell ref="A324:A325"/>
    <mergeCell ref="A321:A323"/>
    <mergeCell ref="C319:J319"/>
    <mergeCell ref="A316:A318"/>
    <mergeCell ref="C317:J317"/>
    <mergeCell ref="C310:J310"/>
    <mergeCell ref="A310:A311"/>
    <mergeCell ref="C150:J150"/>
    <mergeCell ref="A234:A235"/>
    <mergeCell ref="C235:J235"/>
    <mergeCell ref="C164:J164"/>
    <mergeCell ref="C160:J160"/>
    <mergeCell ref="C295:J295"/>
    <mergeCell ref="C231:J231"/>
    <mergeCell ref="C230:J230"/>
    <mergeCell ref="A253:A254"/>
    <mergeCell ref="C254:J254"/>
    <mergeCell ref="C315:J315"/>
    <mergeCell ref="C308:J308"/>
    <mergeCell ref="A262:A263"/>
    <mergeCell ref="C262:J262"/>
    <mergeCell ref="C252:J252"/>
    <mergeCell ref="C232:J232"/>
    <mergeCell ref="A232:A233"/>
    <mergeCell ref="C167:J167"/>
    <mergeCell ref="C190:J190"/>
    <mergeCell ref="A199:A200"/>
    <mergeCell ref="C200:J200"/>
    <mergeCell ref="C105:J105"/>
    <mergeCell ref="C103:J103"/>
    <mergeCell ref="C157:J157"/>
    <mergeCell ref="C83:J83"/>
    <mergeCell ref="C86:J86"/>
    <mergeCell ref="C85:J85"/>
    <mergeCell ref="C93:J93"/>
    <mergeCell ref="C94:L94"/>
    <mergeCell ref="C95:L95"/>
    <mergeCell ref="C36:J36"/>
    <mergeCell ref="C58:J58"/>
    <mergeCell ref="C67:J67"/>
    <mergeCell ref="C47:J47"/>
    <mergeCell ref="H40:J40"/>
    <mergeCell ref="C65:J65"/>
    <mergeCell ref="C145:J145"/>
    <mergeCell ref="C51:J51"/>
    <mergeCell ref="C63:J63"/>
    <mergeCell ref="C62:J62"/>
    <mergeCell ref="C71:J71"/>
    <mergeCell ref="H39:J39"/>
    <mergeCell ref="C82:J82"/>
    <mergeCell ref="C110:J110"/>
    <mergeCell ref="C146:J146"/>
    <mergeCell ref="C153:J153"/>
    <mergeCell ref="C11:J11"/>
    <mergeCell ref="A26:A27"/>
    <mergeCell ref="A20:A21"/>
    <mergeCell ref="A14:A15"/>
    <mergeCell ref="A16:A17"/>
    <mergeCell ref="C19:J19"/>
    <mergeCell ref="C12:J12"/>
    <mergeCell ref="C188:J188"/>
    <mergeCell ref="B29:B30"/>
    <mergeCell ref="H41:J41"/>
    <mergeCell ref="C37:J37"/>
    <mergeCell ref="C87:J87"/>
    <mergeCell ref="C81:J81"/>
    <mergeCell ref="C79:J79"/>
    <mergeCell ref="C13:J13"/>
    <mergeCell ref="C69:J69"/>
    <mergeCell ref="A109:A110"/>
    <mergeCell ref="C18:J18"/>
    <mergeCell ref="C25:J25"/>
    <mergeCell ref="C20:J20"/>
    <mergeCell ref="C80:J80"/>
    <mergeCell ref="C78:J78"/>
    <mergeCell ref="C75:J75"/>
    <mergeCell ref="C76:J76"/>
    <mergeCell ref="C72:J72"/>
    <mergeCell ref="A29:A30"/>
    <mergeCell ref="A35:A36"/>
    <mergeCell ref="A32:A33"/>
    <mergeCell ref="A167:A168"/>
    <mergeCell ref="C155:J155"/>
    <mergeCell ref="C151:J151"/>
    <mergeCell ref="C91:J91"/>
    <mergeCell ref="A424:A425"/>
    <mergeCell ref="C425:J425"/>
    <mergeCell ref="A97:A98"/>
    <mergeCell ref="C97:J97"/>
    <mergeCell ref="A99:A100"/>
    <mergeCell ref="A90:A94"/>
    <mergeCell ref="A407:A408"/>
    <mergeCell ref="C407:J407"/>
    <mergeCell ref="C381:J381"/>
    <mergeCell ref="C340:J340"/>
    <mergeCell ref="C338:J338"/>
    <mergeCell ref="C92:J92"/>
    <mergeCell ref="C99:J99"/>
    <mergeCell ref="C193:J193"/>
    <mergeCell ref="C191:J191"/>
    <mergeCell ref="C192:J192"/>
    <mergeCell ref="A225:A226"/>
    <mergeCell ref="C226:J226"/>
    <mergeCell ref="A207:A208"/>
    <mergeCell ref="C207:J207"/>
    <mergeCell ref="C194:J194"/>
    <mergeCell ref="C189:J189"/>
    <mergeCell ref="A203:A205"/>
    <mergeCell ref="C204:J204"/>
    <mergeCell ref="C212:J212"/>
    <mergeCell ref="B213:B214"/>
    <mergeCell ref="A213:A215"/>
    <mergeCell ref="C215:J215"/>
    <mergeCell ref="C199:J199"/>
    <mergeCell ref="C101:J101"/>
    <mergeCell ref="A144:A145"/>
    <mergeCell ref="A101:A102"/>
    <mergeCell ref="C466:J466"/>
    <mergeCell ref="H465:I465"/>
    <mergeCell ref="C463:J463"/>
    <mergeCell ref="C459:J459"/>
    <mergeCell ref="C455:J455"/>
    <mergeCell ref="C450:J450"/>
    <mergeCell ref="G2:H2"/>
    <mergeCell ref="K2:L2"/>
    <mergeCell ref="K3:L3"/>
    <mergeCell ref="K4:L4"/>
    <mergeCell ref="K5:L5"/>
    <mergeCell ref="L192:L194"/>
    <mergeCell ref="K192:K194"/>
    <mergeCell ref="C442:J442"/>
    <mergeCell ref="H441:I441"/>
    <mergeCell ref="C439:J439"/>
    <mergeCell ref="C432:J432"/>
    <mergeCell ref="C431:J431"/>
    <mergeCell ref="C10:J10"/>
    <mergeCell ref="C9:J9"/>
    <mergeCell ref="C8:J8"/>
    <mergeCell ref="C50:J50"/>
    <mergeCell ref="C49:J49"/>
    <mergeCell ref="C73:J73"/>
    <mergeCell ref="C45:J45"/>
    <mergeCell ref="C64:J64"/>
    <mergeCell ref="C48:J48"/>
    <mergeCell ref="C159:J159"/>
    <mergeCell ref="C32:J32"/>
    <mergeCell ref="H34:J34"/>
    <mergeCell ref="C33:J33"/>
    <mergeCell ref="C314:J314"/>
  </mergeCells>
  <hyperlinks>
    <hyperlink ref="B62" r:id="rId5"/>
    <hyperlink ref="B80" r:id="rId6"/>
  </hyperlinks>
  <pageMargins left="0.7" right="0.7" top="0.75" bottom="0.75" header="0.3" footer="0.3"/>
  <pageSetup paperSize="9" scale="59" orientation="portrait" r:id="rId7"/>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rgb="FFFF0000"/>
  </sheetPr>
  <dimension ref="A1:L514"/>
  <sheetViews>
    <sheetView workbookViewId="0">
      <pane ySplit="6" topLeftCell="A37" activePane="bottomLeft" state="frozen"/>
      <selection pane="bottomLeft" activeCell="C49" sqref="C49:J49"/>
    </sheetView>
  </sheetViews>
  <sheetFormatPr defaultRowHeight="15.75"/>
  <cols>
    <col min="1" max="1" width="11" style="273" customWidth="1"/>
    <col min="2" max="5" width="10.140625" style="272" customWidth="1"/>
    <col min="6" max="6" width="11.7109375" style="272" customWidth="1"/>
    <col min="7" max="7" width="11.140625" style="272" customWidth="1"/>
    <col min="8" max="8" width="12.28515625" style="272" customWidth="1"/>
    <col min="9" max="9" width="14.5703125" style="272" customWidth="1"/>
    <col min="10" max="10" width="12" style="272" customWidth="1"/>
    <col min="11" max="11" width="60" style="271" customWidth="1"/>
    <col min="12" max="16384" width="9.140625" style="270"/>
  </cols>
  <sheetData>
    <row r="1" spans="1:12" s="281" customFormat="1" ht="34.5" customHeight="1" thickTop="1">
      <c r="A1" s="4298" t="s">
        <v>3081</v>
      </c>
      <c r="B1" s="4299"/>
      <c r="C1" s="4299"/>
      <c r="D1" s="4299"/>
      <c r="E1" s="4299"/>
      <c r="F1" s="4299"/>
      <c r="G1" s="4299"/>
      <c r="H1" s="4299"/>
      <c r="I1" s="4299"/>
      <c r="J1" s="4299"/>
      <c r="K1" s="4300"/>
      <c r="L1" s="288"/>
    </row>
    <row r="2" spans="1:12" s="17" customFormat="1" ht="20.25" customHeight="1">
      <c r="A2" s="4845" t="s">
        <v>215</v>
      </c>
      <c r="B2" s="4846"/>
      <c r="C2" s="4630">
        <f>+(25+120+87)*25</f>
        <v>5800</v>
      </c>
      <c r="D2" s="4631"/>
      <c r="E2" s="4631"/>
      <c r="F2" s="4632"/>
      <c r="G2" s="5378" t="s">
        <v>2848</v>
      </c>
      <c r="H2" s="5379"/>
      <c r="I2" s="5093" t="s">
        <v>216</v>
      </c>
      <c r="J2" s="5094"/>
      <c r="K2" s="19"/>
      <c r="L2" s="86"/>
    </row>
    <row r="3" spans="1:12" s="17" customFormat="1" ht="20.25" customHeight="1">
      <c r="A3" s="4845" t="s">
        <v>217</v>
      </c>
      <c r="B3" s="4846"/>
      <c r="C3" s="4630"/>
      <c r="D3" s="4631"/>
      <c r="E3" s="4631"/>
      <c r="F3" s="4632"/>
      <c r="G3" s="5378"/>
      <c r="H3" s="5379"/>
      <c r="I3" s="5093" t="s">
        <v>218</v>
      </c>
      <c r="J3" s="5094"/>
      <c r="K3" s="19"/>
      <c r="L3" s="86"/>
    </row>
    <row r="4" spans="1:12" s="17" customFormat="1" ht="20.25" customHeight="1">
      <c r="A4" s="4845" t="s">
        <v>219</v>
      </c>
      <c r="B4" s="4846"/>
      <c r="C4" s="4630" t="s">
        <v>770</v>
      </c>
      <c r="D4" s="4631"/>
      <c r="E4" s="4631"/>
      <c r="F4" s="4632"/>
      <c r="G4" s="5378"/>
      <c r="H4" s="5379"/>
      <c r="I4" s="5093" t="s">
        <v>220</v>
      </c>
      <c r="J4" s="5094"/>
      <c r="K4" s="19" t="s">
        <v>3690</v>
      </c>
      <c r="L4" s="86"/>
    </row>
    <row r="5" spans="1:12" s="17" customFormat="1" ht="29.25" customHeight="1" thickBot="1">
      <c r="A5" s="5086" t="s">
        <v>221</v>
      </c>
      <c r="B5" s="5087"/>
      <c r="C5" s="5090" t="s">
        <v>4412</v>
      </c>
      <c r="D5" s="5091"/>
      <c r="E5" s="5091"/>
      <c r="F5" s="5092"/>
      <c r="G5" s="5380"/>
      <c r="H5" s="5381"/>
      <c r="I5" s="5093" t="s">
        <v>325</v>
      </c>
      <c r="J5" s="5094"/>
      <c r="K5" s="20" t="s">
        <v>3096</v>
      </c>
      <c r="L5" s="86"/>
    </row>
    <row r="6" spans="1:12" s="281" customFormat="1" ht="35.25" customHeight="1" thickTop="1">
      <c r="A6" s="284" t="s">
        <v>1</v>
      </c>
      <c r="B6" s="283" t="s">
        <v>0</v>
      </c>
      <c r="C6" s="283" t="s">
        <v>2</v>
      </c>
      <c r="D6" s="283" t="s">
        <v>3</v>
      </c>
      <c r="E6" s="283" t="s">
        <v>4</v>
      </c>
      <c r="F6" s="283" t="s">
        <v>5</v>
      </c>
      <c r="G6" s="283" t="s">
        <v>6</v>
      </c>
      <c r="H6" s="283" t="s">
        <v>7</v>
      </c>
      <c r="I6" s="283" t="s">
        <v>8</v>
      </c>
      <c r="J6" s="283" t="s">
        <v>9</v>
      </c>
      <c r="K6" s="282" t="s">
        <v>10</v>
      </c>
    </row>
    <row r="7" spans="1:12" ht="87" customHeight="1">
      <c r="A7" s="603">
        <v>42198</v>
      </c>
      <c r="B7" s="602" t="s">
        <v>32</v>
      </c>
      <c r="C7" s="4756" t="s">
        <v>2034</v>
      </c>
      <c r="D7" s="4757"/>
      <c r="E7" s="4757"/>
      <c r="F7" s="4757"/>
      <c r="G7" s="4757"/>
      <c r="H7" s="4757"/>
      <c r="I7" s="4757"/>
      <c r="J7" s="4758"/>
      <c r="K7" s="1659" t="s">
        <v>4052</v>
      </c>
    </row>
    <row r="8" spans="1:12" ht="47.25">
      <c r="A8" s="606">
        <v>42199</v>
      </c>
      <c r="B8" s="609" t="s">
        <v>16</v>
      </c>
      <c r="C8" s="605">
        <v>1020</v>
      </c>
      <c r="D8" s="604">
        <f>+C8*(100-E8)/100</f>
        <v>754.8</v>
      </c>
      <c r="E8" s="449">
        <v>26</v>
      </c>
      <c r="F8" s="611" t="s">
        <v>70</v>
      </c>
      <c r="G8" s="605">
        <v>155</v>
      </c>
      <c r="H8" s="605"/>
      <c r="I8" s="605"/>
      <c r="J8" s="605"/>
      <c r="K8" s="787" t="s">
        <v>2012</v>
      </c>
    </row>
    <row r="9" spans="1:12" ht="47.25">
      <c r="A9" s="606">
        <v>42200</v>
      </c>
      <c r="B9" s="616" t="s">
        <v>16</v>
      </c>
      <c r="C9" s="605">
        <v>1035</v>
      </c>
      <c r="D9" s="604">
        <f>+C9*(100-E9)/100</f>
        <v>331.2</v>
      </c>
      <c r="E9" s="605">
        <v>68</v>
      </c>
      <c r="F9" s="617" t="s">
        <v>70</v>
      </c>
      <c r="G9" s="605">
        <v>160</v>
      </c>
      <c r="H9" s="605"/>
      <c r="I9" s="605"/>
      <c r="J9" s="605"/>
      <c r="K9" s="713" t="s">
        <v>2012</v>
      </c>
    </row>
    <row r="10" spans="1:12">
      <c r="A10" s="606">
        <v>42240</v>
      </c>
      <c r="B10" s="711" t="s">
        <v>4</v>
      </c>
      <c r="C10" s="4358" t="s">
        <v>6128</v>
      </c>
      <c r="D10" s="4281"/>
      <c r="E10" s="4281"/>
      <c r="F10" s="4281"/>
      <c r="G10" s="4281"/>
      <c r="H10" s="4281"/>
      <c r="I10" s="4281"/>
      <c r="J10" s="4359"/>
      <c r="K10" s="270"/>
    </row>
    <row r="11" spans="1:12" ht="53.25" customHeight="1">
      <c r="A11" s="606">
        <v>42274</v>
      </c>
      <c r="B11" s="712" t="s">
        <v>11</v>
      </c>
      <c r="C11" s="4414" t="s">
        <v>2149</v>
      </c>
      <c r="D11" s="4271"/>
      <c r="E11" s="4271"/>
      <c r="F11" s="4271"/>
      <c r="G11" s="4271"/>
      <c r="H11" s="4271"/>
      <c r="I11" s="4271"/>
      <c r="J11" s="4415"/>
      <c r="K11" s="270"/>
    </row>
    <row r="12" spans="1:12" s="17" customFormat="1" ht="30.75" customHeight="1">
      <c r="A12" s="4">
        <v>42274</v>
      </c>
      <c r="B12" s="28" t="s">
        <v>16</v>
      </c>
      <c r="C12" s="732">
        <v>755</v>
      </c>
      <c r="D12" s="23">
        <f>+C12*(100-E12)/100</f>
        <v>151</v>
      </c>
      <c r="E12" s="732">
        <v>80</v>
      </c>
      <c r="F12" s="732"/>
      <c r="G12" s="732">
        <v>140</v>
      </c>
      <c r="H12" s="732"/>
      <c r="I12" s="732"/>
      <c r="J12" s="732"/>
      <c r="K12" s="83" t="s">
        <v>2154</v>
      </c>
    </row>
    <row r="13" spans="1:12" ht="31.5">
      <c r="A13" s="606">
        <v>42279</v>
      </c>
      <c r="B13" s="720" t="s">
        <v>16</v>
      </c>
      <c r="C13" s="605">
        <v>880</v>
      </c>
      <c r="D13" s="605">
        <f>+C13*(100-E13)/100</f>
        <v>176</v>
      </c>
      <c r="E13" s="605">
        <v>80</v>
      </c>
      <c r="F13" s="605"/>
      <c r="G13" s="605">
        <v>160</v>
      </c>
      <c r="H13" s="605"/>
      <c r="I13" s="605"/>
      <c r="J13" s="605"/>
      <c r="K13" s="728" t="s">
        <v>2160</v>
      </c>
    </row>
    <row r="14" spans="1:12" ht="84" customHeight="1">
      <c r="A14" s="1930">
        <v>42305</v>
      </c>
      <c r="B14" s="1933" t="s">
        <v>34</v>
      </c>
      <c r="C14" s="4450" t="s">
        <v>3136</v>
      </c>
      <c r="D14" s="4451"/>
      <c r="E14" s="4451"/>
      <c r="F14" s="4451"/>
      <c r="G14" s="4451"/>
      <c r="H14" s="4451"/>
      <c r="I14" s="4451"/>
      <c r="J14" s="4452"/>
      <c r="K14" s="1962" t="s">
        <v>2571</v>
      </c>
    </row>
    <row r="15" spans="1:12">
      <c r="A15" s="4293">
        <v>42313</v>
      </c>
      <c r="B15" s="777" t="s">
        <v>16</v>
      </c>
      <c r="C15" s="605">
        <v>260</v>
      </c>
      <c r="D15" s="778">
        <f>+C15*(100-E15)/100</f>
        <v>254.8</v>
      </c>
      <c r="E15" s="605">
        <v>2</v>
      </c>
      <c r="F15" s="605"/>
      <c r="G15" s="605">
        <v>125</v>
      </c>
      <c r="H15" s="605"/>
      <c r="I15" s="605"/>
      <c r="J15" s="605"/>
      <c r="K15" s="12" t="s">
        <v>3137</v>
      </c>
    </row>
    <row r="16" spans="1:12" s="17" customFormat="1">
      <c r="A16" s="4307"/>
      <c r="B16" s="781" t="s">
        <v>143</v>
      </c>
      <c r="C16" s="781"/>
      <c r="D16" s="782"/>
      <c r="E16" s="781"/>
      <c r="F16" s="781"/>
      <c r="G16" s="781"/>
      <c r="H16" s="781">
        <v>3320</v>
      </c>
      <c r="I16" s="781">
        <v>100</v>
      </c>
      <c r="J16" s="781"/>
      <c r="K16" s="12" t="s">
        <v>30</v>
      </c>
    </row>
    <row r="17" spans="1:11">
      <c r="A17" s="606">
        <v>42315</v>
      </c>
      <c r="B17" s="785" t="s">
        <v>16</v>
      </c>
      <c r="C17" s="605">
        <v>285</v>
      </c>
      <c r="D17" s="786">
        <f>+C17*(100-E17)/100</f>
        <v>279.3</v>
      </c>
      <c r="E17" s="605">
        <v>2</v>
      </c>
      <c r="F17" s="605"/>
      <c r="G17" s="605">
        <v>130</v>
      </c>
      <c r="H17" s="605"/>
      <c r="I17" s="605"/>
      <c r="J17" s="605"/>
      <c r="K17" s="12" t="s">
        <v>2239</v>
      </c>
    </row>
    <row r="18" spans="1:11">
      <c r="A18" s="793">
        <v>42317</v>
      </c>
      <c r="B18" s="791" t="s">
        <v>27</v>
      </c>
      <c r="C18" s="4358" t="s">
        <v>729</v>
      </c>
      <c r="D18" s="4281"/>
      <c r="E18" s="4281"/>
      <c r="F18" s="4281"/>
      <c r="G18" s="4281"/>
      <c r="H18" s="4281"/>
      <c r="I18" s="4281"/>
      <c r="J18" s="4359"/>
      <c r="K18" s="12"/>
    </row>
    <row r="19" spans="1:11">
      <c r="A19" s="606">
        <v>42319</v>
      </c>
      <c r="B19" s="791" t="s">
        <v>143</v>
      </c>
      <c r="C19" s="605"/>
      <c r="D19" s="605"/>
      <c r="E19" s="605"/>
      <c r="F19" s="605"/>
      <c r="G19" s="605"/>
      <c r="H19" s="605">
        <v>5800</v>
      </c>
      <c r="I19" s="605">
        <v>100</v>
      </c>
      <c r="J19" s="605"/>
      <c r="K19" s="12" t="s">
        <v>30</v>
      </c>
    </row>
    <row r="20" spans="1:11">
      <c r="A20" s="606">
        <v>42320</v>
      </c>
      <c r="B20" s="791" t="s">
        <v>16</v>
      </c>
      <c r="C20" s="605">
        <v>220</v>
      </c>
      <c r="D20" s="797">
        <f>+C20*(100-E20)/100</f>
        <v>217.8</v>
      </c>
      <c r="E20" s="605">
        <v>1</v>
      </c>
      <c r="F20" s="605"/>
      <c r="G20" s="605">
        <v>130</v>
      </c>
      <c r="H20" s="605"/>
      <c r="I20" s="605"/>
      <c r="J20" s="605"/>
      <c r="K20" s="270" t="s">
        <v>2268</v>
      </c>
    </row>
    <row r="21" spans="1:11">
      <c r="A21" s="798">
        <v>42321</v>
      </c>
      <c r="B21" s="796" t="s">
        <v>27</v>
      </c>
      <c r="C21" s="4358" t="s">
        <v>2258</v>
      </c>
      <c r="D21" s="4281"/>
      <c r="E21" s="4281"/>
      <c r="F21" s="4281"/>
      <c r="G21" s="4281"/>
      <c r="H21" s="4281"/>
      <c r="I21" s="4281"/>
      <c r="J21" s="4359"/>
      <c r="K21" s="270"/>
    </row>
    <row r="22" spans="1:11">
      <c r="A22" s="606">
        <v>42322</v>
      </c>
      <c r="B22" s="796" t="s">
        <v>143</v>
      </c>
      <c r="C22" s="605"/>
      <c r="D22" s="605"/>
      <c r="E22" s="605"/>
      <c r="F22" s="605"/>
      <c r="G22" s="605"/>
      <c r="H22" s="605">
        <v>5600</v>
      </c>
      <c r="I22" s="605">
        <v>100</v>
      </c>
      <c r="J22" s="605"/>
      <c r="K22" s="12" t="s">
        <v>2267</v>
      </c>
    </row>
    <row r="23" spans="1:11" s="17" customFormat="1" ht="20.100000000000001" customHeight="1">
      <c r="A23" s="816">
        <v>42326</v>
      </c>
      <c r="B23" s="817" t="s">
        <v>143</v>
      </c>
      <c r="C23" s="815"/>
      <c r="D23" s="818"/>
      <c r="E23" s="815"/>
      <c r="F23" s="815"/>
      <c r="G23" s="815"/>
      <c r="H23" s="815">
        <v>5525</v>
      </c>
      <c r="I23" s="815">
        <v>100</v>
      </c>
      <c r="J23" s="815"/>
      <c r="K23" s="12" t="s">
        <v>2274</v>
      </c>
    </row>
    <row r="24" spans="1:11">
      <c r="A24" s="606">
        <v>42328</v>
      </c>
      <c r="B24" s="819" t="s">
        <v>143</v>
      </c>
      <c r="C24" s="605"/>
      <c r="D24" s="605"/>
      <c r="E24" s="605"/>
      <c r="F24" s="605"/>
      <c r="G24" s="605"/>
      <c r="H24" s="605">
        <v>5525</v>
      </c>
      <c r="I24" s="605">
        <v>100</v>
      </c>
      <c r="J24" s="605"/>
      <c r="K24" s="12" t="s">
        <v>2277</v>
      </c>
    </row>
    <row r="25" spans="1:11">
      <c r="A25" s="606">
        <v>42330</v>
      </c>
      <c r="B25" s="819" t="s">
        <v>16</v>
      </c>
      <c r="C25" s="605">
        <v>95</v>
      </c>
      <c r="D25" s="820">
        <f>+C25*(100-E25)/100</f>
        <v>94.05</v>
      </c>
      <c r="E25" s="605">
        <v>1</v>
      </c>
      <c r="F25" s="605"/>
      <c r="G25" s="605">
        <v>130</v>
      </c>
      <c r="H25" s="605"/>
      <c r="I25" s="605"/>
      <c r="J25" s="605"/>
      <c r="K25" s="12" t="s">
        <v>761</v>
      </c>
    </row>
    <row r="26" spans="1:11">
      <c r="A26" s="606">
        <v>42359</v>
      </c>
      <c r="B26" s="859" t="s">
        <v>11</v>
      </c>
      <c r="C26" s="4358" t="s">
        <v>2332</v>
      </c>
      <c r="D26" s="4281"/>
      <c r="E26" s="4281"/>
      <c r="F26" s="4281"/>
      <c r="G26" s="4281"/>
      <c r="H26" s="4281"/>
      <c r="I26" s="4281"/>
      <c r="J26" s="4359"/>
      <c r="K26" s="270"/>
    </row>
    <row r="27" spans="1:11" ht="32.25" customHeight="1">
      <c r="A27" s="606">
        <v>42360</v>
      </c>
      <c r="B27" s="876" t="s">
        <v>15</v>
      </c>
      <c r="C27" s="4414" t="s">
        <v>2333</v>
      </c>
      <c r="D27" s="4271"/>
      <c r="E27" s="4271"/>
      <c r="F27" s="4271"/>
      <c r="G27" s="4271"/>
      <c r="H27" s="4271"/>
      <c r="I27" s="4271"/>
      <c r="J27" s="4415"/>
      <c r="K27" s="509"/>
    </row>
    <row r="28" spans="1:11" ht="25.5" customHeight="1">
      <c r="A28" s="304">
        <v>42367</v>
      </c>
      <c r="B28" s="303" t="s">
        <v>15</v>
      </c>
      <c r="C28" s="4756" t="s">
        <v>2354</v>
      </c>
      <c r="D28" s="4757"/>
      <c r="E28" s="4757"/>
      <c r="F28" s="4757"/>
      <c r="G28" s="4757"/>
      <c r="H28" s="4757"/>
      <c r="I28" s="4757"/>
      <c r="J28" s="4758"/>
      <c r="K28" s="509"/>
    </row>
    <row r="29" spans="1:11" ht="16.5" thickBot="1">
      <c r="A29" s="1423">
        <v>42368</v>
      </c>
      <c r="B29" s="1430" t="s">
        <v>11</v>
      </c>
      <c r="C29" s="4510" t="s">
        <v>2343</v>
      </c>
      <c r="D29" s="4511"/>
      <c r="E29" s="4511"/>
      <c r="F29" s="4511"/>
      <c r="G29" s="4511"/>
      <c r="H29" s="4511"/>
      <c r="I29" s="4511"/>
      <c r="J29" s="4698"/>
      <c r="K29" s="886"/>
    </row>
    <row r="30" spans="1:11" ht="16.5" thickTop="1">
      <c r="A30" s="308">
        <v>42375</v>
      </c>
      <c r="B30" s="307" t="s">
        <v>143</v>
      </c>
      <c r="C30" s="446"/>
      <c r="D30" s="446"/>
      <c r="E30" s="446"/>
      <c r="F30" s="446"/>
      <c r="G30" s="446"/>
      <c r="H30" s="446">
        <v>5500</v>
      </c>
      <c r="I30" s="446">
        <v>100</v>
      </c>
      <c r="J30" s="446"/>
      <c r="K30" s="50" t="s">
        <v>2373</v>
      </c>
    </row>
    <row r="31" spans="1:11">
      <c r="A31" s="1433">
        <v>42377</v>
      </c>
      <c r="B31" s="1425" t="s">
        <v>16</v>
      </c>
      <c r="C31" s="1429">
        <v>100</v>
      </c>
      <c r="D31" s="1429">
        <f>+C31*(100-E31)/100</f>
        <v>99</v>
      </c>
      <c r="E31" s="1429">
        <v>1</v>
      </c>
      <c r="F31" s="1429" t="s">
        <v>70</v>
      </c>
      <c r="G31" s="1429">
        <v>125</v>
      </c>
      <c r="H31" s="1429"/>
      <c r="I31" s="1429"/>
      <c r="J31" s="1429"/>
      <c r="K31" s="12" t="s">
        <v>3138</v>
      </c>
    </row>
    <row r="32" spans="1:11" ht="104.25" customHeight="1">
      <c r="A32" s="1930">
        <v>42418</v>
      </c>
      <c r="B32" s="1937" t="s">
        <v>34</v>
      </c>
      <c r="C32" s="4450" t="s">
        <v>3098</v>
      </c>
      <c r="D32" s="4451"/>
      <c r="E32" s="4451"/>
      <c r="F32" s="4451"/>
      <c r="G32" s="4451"/>
      <c r="H32" s="4451"/>
      <c r="I32" s="4451"/>
      <c r="J32" s="4452"/>
      <c r="K32" s="1962" t="s">
        <v>2571</v>
      </c>
    </row>
    <row r="33" spans="1:11">
      <c r="A33" s="1433">
        <v>42443</v>
      </c>
      <c r="B33" s="1425" t="s">
        <v>16</v>
      </c>
      <c r="C33" s="1429">
        <v>100</v>
      </c>
      <c r="D33" s="1429">
        <v>94</v>
      </c>
      <c r="E33" s="1429">
        <v>8</v>
      </c>
      <c r="F33" s="1429"/>
      <c r="G33" s="1429">
        <v>155</v>
      </c>
      <c r="H33" s="1429"/>
      <c r="I33" s="1429"/>
      <c r="J33" s="1429"/>
      <c r="K33" s="12" t="s">
        <v>3139</v>
      </c>
    </row>
    <row r="34" spans="1:11" ht="34.5" customHeight="1">
      <c r="A34" s="1433">
        <v>42457</v>
      </c>
      <c r="B34" s="1425" t="s">
        <v>143</v>
      </c>
      <c r="C34" s="1429"/>
      <c r="D34" s="1429"/>
      <c r="E34" s="1429"/>
      <c r="F34" s="1429"/>
      <c r="G34" s="1429"/>
      <c r="H34" s="1429">
        <v>5290</v>
      </c>
      <c r="I34" s="1429">
        <v>100</v>
      </c>
      <c r="J34" s="1429"/>
      <c r="K34" s="13" t="s">
        <v>3193</v>
      </c>
    </row>
    <row r="35" spans="1:11">
      <c r="A35" s="1433">
        <v>42523</v>
      </c>
      <c r="B35" s="1425" t="s">
        <v>12</v>
      </c>
      <c r="C35" s="4358" t="s">
        <v>3329</v>
      </c>
      <c r="D35" s="4281"/>
      <c r="E35" s="4281"/>
      <c r="F35" s="4281"/>
      <c r="G35" s="4281"/>
      <c r="H35" s="4281"/>
      <c r="I35" s="4281"/>
      <c r="J35" s="4359"/>
      <c r="K35" s="270"/>
    </row>
    <row r="36" spans="1:11">
      <c r="A36" s="1433">
        <v>42550</v>
      </c>
      <c r="B36" s="1425" t="s">
        <v>16</v>
      </c>
      <c r="C36" s="1429">
        <v>155</v>
      </c>
      <c r="D36" s="1427">
        <f>+C36*(100-E36)/100</f>
        <v>139.5</v>
      </c>
      <c r="E36" s="1429">
        <v>10</v>
      </c>
      <c r="F36" s="1429"/>
      <c r="G36" s="1429">
        <v>130</v>
      </c>
      <c r="H36" s="1429"/>
      <c r="I36" s="1429"/>
      <c r="J36" s="1429"/>
      <c r="K36" s="270" t="s">
        <v>3386</v>
      </c>
    </row>
    <row r="37" spans="1:11" ht="21.75" customHeight="1">
      <c r="A37" s="1433">
        <v>42578</v>
      </c>
      <c r="B37" s="1425" t="s">
        <v>143</v>
      </c>
      <c r="C37" s="1429"/>
      <c r="D37" s="1429"/>
      <c r="E37" s="1429"/>
      <c r="F37" s="1429"/>
      <c r="G37" s="1429"/>
      <c r="H37" s="1429">
        <v>5690</v>
      </c>
      <c r="I37" s="1429">
        <v>100</v>
      </c>
      <c r="J37" s="1429"/>
      <c r="K37" s="270" t="s">
        <v>3449</v>
      </c>
    </row>
    <row r="38" spans="1:11">
      <c r="A38" s="1433">
        <v>42585</v>
      </c>
      <c r="B38" s="1425" t="s">
        <v>16</v>
      </c>
      <c r="C38" s="1429">
        <v>60</v>
      </c>
      <c r="D38" s="1429">
        <f>+C38*(100-E38)/100</f>
        <v>54</v>
      </c>
      <c r="E38" s="1429">
        <v>10</v>
      </c>
      <c r="F38" s="1429"/>
      <c r="G38" s="1429">
        <v>140</v>
      </c>
      <c r="H38" s="1429"/>
      <c r="I38" s="1429"/>
      <c r="J38" s="1429"/>
      <c r="K38" s="270" t="s">
        <v>3469</v>
      </c>
    </row>
    <row r="39" spans="1:11">
      <c r="A39" s="1433">
        <v>42637</v>
      </c>
      <c r="B39" s="1425" t="s">
        <v>143</v>
      </c>
      <c r="C39" s="1429"/>
      <c r="D39" s="1429"/>
      <c r="E39" s="1429"/>
      <c r="F39" s="1429"/>
      <c r="G39" s="1429"/>
      <c r="H39" s="1429">
        <v>5690</v>
      </c>
      <c r="I39" s="1429">
        <v>100</v>
      </c>
      <c r="J39" s="1429"/>
      <c r="K39" s="270" t="s">
        <v>3547</v>
      </c>
    </row>
    <row r="40" spans="1:11" ht="16.5" thickBot="1">
      <c r="A40" s="300">
        <v>42686</v>
      </c>
      <c r="B40" s="299" t="s">
        <v>16</v>
      </c>
      <c r="C40" s="1432">
        <v>55</v>
      </c>
      <c r="D40" s="341">
        <f>+C40*(100-E40)/100</f>
        <v>49.5</v>
      </c>
      <c r="E40" s="1432">
        <v>10</v>
      </c>
      <c r="F40" s="1432"/>
      <c r="G40" s="1432">
        <v>130</v>
      </c>
      <c r="H40" s="1432"/>
      <c r="I40" s="1432"/>
      <c r="J40" s="1432"/>
      <c r="K40" s="1469" t="s">
        <v>2752</v>
      </c>
    </row>
    <row r="41" spans="1:11" s="17" customFormat="1" ht="20.100000000000001" customHeight="1" thickTop="1">
      <c r="A41" s="1548">
        <v>42772</v>
      </c>
      <c r="B41" s="1549" t="s">
        <v>16</v>
      </c>
      <c r="C41" s="81">
        <v>27</v>
      </c>
      <c r="D41" s="130">
        <f>+C41*(100-E41)/100</f>
        <v>24.3</v>
      </c>
      <c r="E41" s="81">
        <v>10</v>
      </c>
      <c r="F41" s="81"/>
      <c r="G41" s="81">
        <v>135</v>
      </c>
      <c r="H41" s="81"/>
      <c r="I41" s="81"/>
      <c r="J41" s="81"/>
      <c r="K41" s="1551" t="s">
        <v>3872</v>
      </c>
    </row>
    <row r="42" spans="1:11">
      <c r="A42" s="606">
        <v>42776</v>
      </c>
      <c r="B42" s="602" t="s">
        <v>16</v>
      </c>
      <c r="C42" s="605">
        <v>40</v>
      </c>
      <c r="D42" s="605">
        <f>+C42*(100-E42)/100</f>
        <v>36</v>
      </c>
      <c r="E42" s="605">
        <v>10</v>
      </c>
      <c r="F42" s="605"/>
      <c r="G42" s="605">
        <v>150</v>
      </c>
      <c r="H42" s="605"/>
      <c r="I42" s="605"/>
      <c r="J42" s="605"/>
      <c r="K42" s="270" t="s">
        <v>20</v>
      </c>
    </row>
    <row r="43" spans="1:11">
      <c r="A43" s="4293">
        <v>42822</v>
      </c>
      <c r="B43" s="602" t="s">
        <v>11</v>
      </c>
      <c r="C43" s="4358" t="s">
        <v>3998</v>
      </c>
      <c r="D43" s="4281"/>
      <c r="E43" s="4281"/>
      <c r="F43" s="4281"/>
      <c r="G43" s="4281"/>
      <c r="H43" s="4281"/>
      <c r="I43" s="4281"/>
      <c r="J43" s="4359"/>
      <c r="K43" s="270"/>
    </row>
    <row r="44" spans="1:11">
      <c r="A44" s="4307"/>
      <c r="B44" s="1671" t="s">
        <v>143</v>
      </c>
      <c r="C44" s="605"/>
      <c r="D44" s="605"/>
      <c r="E44" s="605"/>
      <c r="F44" s="605"/>
      <c r="G44" s="605"/>
      <c r="H44" s="605">
        <v>5800</v>
      </c>
      <c r="I44" s="605">
        <v>100</v>
      </c>
      <c r="J44" s="605"/>
      <c r="K44" s="270" t="s">
        <v>4004</v>
      </c>
    </row>
    <row r="45" spans="1:11">
      <c r="A45" s="606">
        <v>42826</v>
      </c>
      <c r="B45" s="1680" t="s">
        <v>27</v>
      </c>
      <c r="C45" s="4358" t="s">
        <v>4010</v>
      </c>
      <c r="D45" s="4281"/>
      <c r="E45" s="4281"/>
      <c r="F45" s="4281"/>
      <c r="G45" s="4281"/>
      <c r="H45" s="4281"/>
      <c r="I45" s="4281"/>
      <c r="J45" s="4359"/>
      <c r="K45" s="270"/>
    </row>
    <row r="46" spans="1:11">
      <c r="A46" s="4293">
        <v>42833</v>
      </c>
      <c r="B46" s="1693" t="s">
        <v>16</v>
      </c>
      <c r="C46" s="605">
        <v>70</v>
      </c>
      <c r="D46" s="605">
        <f>+C46*(100-E46)/100</f>
        <v>63</v>
      </c>
      <c r="E46" s="605">
        <v>10</v>
      </c>
      <c r="F46" s="605"/>
      <c r="G46" s="605">
        <v>220</v>
      </c>
      <c r="H46" s="605"/>
      <c r="I46" s="605"/>
      <c r="J46" s="605"/>
      <c r="K46" s="270" t="s">
        <v>3987</v>
      </c>
    </row>
    <row r="47" spans="1:11">
      <c r="A47" s="4307"/>
      <c r="B47" s="2036" t="s">
        <v>143</v>
      </c>
      <c r="C47" s="605"/>
      <c r="D47" s="605"/>
      <c r="E47" s="605"/>
      <c r="F47" s="605"/>
      <c r="G47" s="605"/>
      <c r="H47" s="4358" t="s">
        <v>387</v>
      </c>
      <c r="I47" s="4359"/>
      <c r="J47" s="605"/>
      <c r="K47" s="270" t="s">
        <v>4193</v>
      </c>
    </row>
    <row r="48" spans="1:11">
      <c r="A48" s="2035">
        <v>43024</v>
      </c>
      <c r="B48" s="2034" t="s">
        <v>143</v>
      </c>
      <c r="C48" s="605"/>
      <c r="D48" s="605"/>
      <c r="E48" s="605"/>
      <c r="F48" s="605"/>
      <c r="G48" s="605"/>
      <c r="H48" s="605">
        <v>5770</v>
      </c>
      <c r="I48" s="605">
        <v>57</v>
      </c>
      <c r="J48" s="605"/>
      <c r="K48" s="270" t="s">
        <v>4297</v>
      </c>
    </row>
    <row r="49" spans="1:11" ht="49.5" customHeight="1">
      <c r="A49" s="2035">
        <v>43053</v>
      </c>
      <c r="B49" s="2034" t="s">
        <v>12</v>
      </c>
      <c r="C49" s="4414" t="s">
        <v>4401</v>
      </c>
      <c r="D49" s="4271"/>
      <c r="E49" s="4271"/>
      <c r="F49" s="4271"/>
      <c r="G49" s="4271"/>
      <c r="H49" s="4271"/>
      <c r="I49" s="4271"/>
      <c r="J49" s="4415"/>
      <c r="K49" s="270"/>
    </row>
    <row r="50" spans="1:11" ht="66" customHeight="1" thickBot="1">
      <c r="A50" s="1934">
        <v>43094</v>
      </c>
      <c r="B50" s="1935" t="s">
        <v>34</v>
      </c>
      <c r="C50" s="4750" t="s">
        <v>4425</v>
      </c>
      <c r="D50" s="4751"/>
      <c r="E50" s="4751"/>
      <c r="F50" s="4751"/>
      <c r="G50" s="4751"/>
      <c r="H50" s="4751"/>
      <c r="I50" s="4751"/>
      <c r="J50" s="4752"/>
      <c r="K50" s="2218" t="s">
        <v>2571</v>
      </c>
    </row>
    <row r="51" spans="1:11" ht="32.25" thickTop="1">
      <c r="A51" s="308">
        <v>43109</v>
      </c>
      <c r="B51" s="890" t="s">
        <v>16</v>
      </c>
      <c r="C51" s="446">
        <v>75</v>
      </c>
      <c r="D51" s="322">
        <f>+C51*(100-E51)/100</f>
        <v>56.25</v>
      </c>
      <c r="E51" s="446">
        <v>25</v>
      </c>
      <c r="F51" s="446"/>
      <c r="G51" s="446">
        <v>240</v>
      </c>
      <c r="H51" s="446"/>
      <c r="I51" s="446"/>
      <c r="J51" s="446"/>
      <c r="K51" s="2167" t="s">
        <v>4490</v>
      </c>
    </row>
    <row r="52" spans="1:11">
      <c r="A52" s="606">
        <v>43127</v>
      </c>
      <c r="B52" s="2289" t="s">
        <v>143</v>
      </c>
      <c r="C52" s="605"/>
      <c r="D52" s="605"/>
      <c r="E52" s="605"/>
      <c r="F52" s="605"/>
      <c r="G52" s="605"/>
      <c r="H52" s="301">
        <v>5800</v>
      </c>
      <c r="I52" s="301">
        <v>100</v>
      </c>
      <c r="J52" s="605"/>
      <c r="K52" s="270"/>
    </row>
    <row r="53" spans="1:11">
      <c r="A53" s="606">
        <v>43184</v>
      </c>
      <c r="B53" s="2289" t="s">
        <v>12</v>
      </c>
      <c r="C53" s="4358" t="s">
        <v>4604</v>
      </c>
      <c r="D53" s="4281"/>
      <c r="E53" s="4281"/>
      <c r="F53" s="4281"/>
      <c r="G53" s="4281"/>
      <c r="H53" s="4281"/>
      <c r="I53" s="4281"/>
      <c r="J53" s="4359"/>
      <c r="K53" s="270"/>
    </row>
    <row r="54" spans="1:11">
      <c r="A54" s="304">
        <v>43217</v>
      </c>
      <c r="B54" s="704" t="s">
        <v>16</v>
      </c>
      <c r="C54" s="301">
        <v>30</v>
      </c>
      <c r="D54" s="302">
        <f>+C54*(100-E54)/100</f>
        <v>22.5</v>
      </c>
      <c r="E54" s="301">
        <v>25</v>
      </c>
      <c r="F54" s="301"/>
      <c r="G54" s="301">
        <v>180</v>
      </c>
      <c r="H54" s="301"/>
      <c r="I54" s="301"/>
      <c r="J54" s="301"/>
      <c r="K54" s="506" t="s">
        <v>3987</v>
      </c>
    </row>
    <row r="55" spans="1:11">
      <c r="A55" s="606">
        <v>43273</v>
      </c>
      <c r="B55" s="2289" t="s">
        <v>16</v>
      </c>
      <c r="C55" s="605">
        <v>25</v>
      </c>
      <c r="D55" s="302">
        <f>+C55*(100-E55)/100</f>
        <v>22.5</v>
      </c>
      <c r="E55" s="605">
        <v>10</v>
      </c>
      <c r="F55" s="605"/>
      <c r="G55" s="605">
        <v>125</v>
      </c>
      <c r="H55" s="605"/>
      <c r="I55" s="605"/>
      <c r="J55" s="605"/>
      <c r="K55" s="270" t="s">
        <v>4737</v>
      </c>
    </row>
    <row r="56" spans="1:11">
      <c r="A56" s="520">
        <v>43277</v>
      </c>
      <c r="B56" s="521" t="s">
        <v>41</v>
      </c>
      <c r="C56" s="4965" t="s">
        <v>4818</v>
      </c>
      <c r="D56" s="4966"/>
      <c r="E56" s="4966"/>
      <c r="F56" s="4966"/>
      <c r="G56" s="4966"/>
      <c r="H56" s="4966"/>
      <c r="I56" s="4966"/>
      <c r="J56" s="4967"/>
      <c r="K56" s="270"/>
    </row>
    <row r="57" spans="1:11">
      <c r="A57" s="606">
        <v>43428</v>
      </c>
      <c r="B57" s="2289" t="s">
        <v>12</v>
      </c>
      <c r="C57" s="4358" t="s">
        <v>5012</v>
      </c>
      <c r="D57" s="4281"/>
      <c r="E57" s="4281"/>
      <c r="F57" s="4281"/>
      <c r="G57" s="4281"/>
      <c r="H57" s="4281"/>
      <c r="I57" s="4281"/>
      <c r="J57" s="4359"/>
      <c r="K57" s="270"/>
    </row>
    <row r="58" spans="1:11">
      <c r="A58" s="2542">
        <v>43456</v>
      </c>
      <c r="B58" s="2544"/>
      <c r="C58" s="4358" t="s">
        <v>5129</v>
      </c>
      <c r="D58" s="4281"/>
      <c r="E58" s="4281"/>
      <c r="F58" s="4281"/>
      <c r="G58" s="4281"/>
      <c r="H58" s="4281"/>
      <c r="I58" s="4281"/>
      <c r="J58" s="4359"/>
      <c r="K58" s="270"/>
    </row>
    <row r="59" spans="1:11" ht="21.75" customHeight="1" thickBot="1">
      <c r="A59" s="2599">
        <v>43460</v>
      </c>
      <c r="B59" s="889" t="s">
        <v>12</v>
      </c>
      <c r="C59" s="4510" t="s">
        <v>5087</v>
      </c>
      <c r="D59" s="4511"/>
      <c r="E59" s="4511"/>
      <c r="F59" s="4511"/>
      <c r="G59" s="4511"/>
      <c r="H59" s="4511"/>
      <c r="I59" s="4511"/>
      <c r="J59" s="4698"/>
      <c r="K59" s="886"/>
    </row>
    <row r="60" spans="1:11" ht="21.75" customHeight="1" thickTop="1">
      <c r="A60" s="308">
        <v>43494</v>
      </c>
      <c r="B60" s="890" t="s">
        <v>12</v>
      </c>
      <c r="C60" s="4835" t="s">
        <v>5161</v>
      </c>
      <c r="D60" s="4836"/>
      <c r="E60" s="4836"/>
      <c r="F60" s="4836"/>
      <c r="G60" s="4836"/>
      <c r="H60" s="4836"/>
      <c r="I60" s="4836"/>
      <c r="J60" s="4837"/>
      <c r="K60" s="281"/>
    </row>
    <row r="61" spans="1:11">
      <c r="A61" s="520">
        <v>43697</v>
      </c>
      <c r="B61" s="521" t="s">
        <v>27</v>
      </c>
      <c r="C61" s="5376" t="s">
        <v>5588</v>
      </c>
      <c r="D61" s="4956"/>
      <c r="E61" s="4956"/>
      <c r="F61" s="4956"/>
      <c r="G61" s="4956"/>
      <c r="H61" s="4956"/>
      <c r="I61" s="4956"/>
      <c r="J61" s="5377"/>
      <c r="K61" s="270"/>
    </row>
    <row r="62" spans="1:11">
      <c r="A62" s="606">
        <v>43759</v>
      </c>
      <c r="B62" s="2289" t="s">
        <v>11</v>
      </c>
      <c r="C62" s="4358" t="s">
        <v>5739</v>
      </c>
      <c r="D62" s="4281"/>
      <c r="E62" s="4281"/>
      <c r="F62" s="4281"/>
      <c r="G62" s="4281"/>
      <c r="H62" s="4281"/>
      <c r="I62" s="4281"/>
      <c r="J62" s="4359"/>
      <c r="K62" s="270"/>
    </row>
    <row r="63" spans="1:11">
      <c r="A63" s="606"/>
      <c r="B63" s="2289"/>
      <c r="C63" s="605"/>
      <c r="D63" s="605">
        <f t="shared" ref="D63:D126" si="0">+C63*(100-E63)/100</f>
        <v>0</v>
      </c>
      <c r="E63" s="605"/>
      <c r="F63" s="605"/>
      <c r="G63" s="605"/>
      <c r="H63" s="605"/>
      <c r="I63" s="605"/>
      <c r="J63" s="605"/>
      <c r="K63" s="270"/>
    </row>
    <row r="64" spans="1:11">
      <c r="A64" s="606"/>
      <c r="B64" s="2289"/>
      <c r="C64" s="605"/>
      <c r="D64" s="605">
        <f t="shared" si="0"/>
        <v>0</v>
      </c>
      <c r="E64" s="605"/>
      <c r="F64" s="605"/>
      <c r="G64" s="605"/>
      <c r="H64" s="605"/>
      <c r="I64" s="605"/>
      <c r="J64" s="605"/>
      <c r="K64" s="270"/>
    </row>
    <row r="65" spans="1:11">
      <c r="A65" s="606"/>
      <c r="B65" s="2289"/>
      <c r="C65" s="605"/>
      <c r="D65" s="605">
        <f t="shared" si="0"/>
        <v>0</v>
      </c>
      <c r="E65" s="605"/>
      <c r="F65" s="605"/>
      <c r="G65" s="605"/>
      <c r="H65" s="605"/>
      <c r="I65" s="605"/>
      <c r="J65" s="605"/>
      <c r="K65" s="270"/>
    </row>
    <row r="66" spans="1:11">
      <c r="A66" s="606"/>
      <c r="B66" s="2289"/>
      <c r="C66" s="605"/>
      <c r="D66" s="605">
        <f t="shared" si="0"/>
        <v>0</v>
      </c>
      <c r="E66" s="605"/>
      <c r="F66" s="605"/>
      <c r="G66" s="605"/>
      <c r="H66" s="605"/>
      <c r="I66" s="605"/>
      <c r="J66" s="605"/>
      <c r="K66" s="270"/>
    </row>
    <row r="67" spans="1:11">
      <c r="A67" s="606"/>
      <c r="B67" s="2289"/>
      <c r="C67" s="605"/>
      <c r="D67" s="605">
        <f t="shared" si="0"/>
        <v>0</v>
      </c>
      <c r="E67" s="605"/>
      <c r="F67" s="605"/>
      <c r="G67" s="605"/>
      <c r="H67" s="605"/>
      <c r="I67" s="605"/>
      <c r="J67" s="605"/>
      <c r="K67" s="270"/>
    </row>
    <row r="68" spans="1:11">
      <c r="A68" s="606"/>
      <c r="C68" s="605"/>
      <c r="D68" s="605">
        <f t="shared" si="0"/>
        <v>0</v>
      </c>
      <c r="E68" s="605"/>
      <c r="F68" s="605"/>
      <c r="G68" s="605"/>
      <c r="H68" s="605"/>
      <c r="I68" s="605"/>
      <c r="J68" s="605"/>
      <c r="K68" s="270"/>
    </row>
    <row r="69" spans="1:11">
      <c r="A69" s="606"/>
      <c r="C69" s="605"/>
      <c r="D69" s="605">
        <f t="shared" si="0"/>
        <v>0</v>
      </c>
      <c r="E69" s="605"/>
      <c r="F69" s="605"/>
      <c r="G69" s="605"/>
      <c r="H69" s="605"/>
      <c r="I69" s="605"/>
      <c r="J69" s="605"/>
      <c r="K69" s="270"/>
    </row>
    <row r="70" spans="1:11">
      <c r="A70" s="606"/>
      <c r="C70" s="605"/>
      <c r="D70" s="605">
        <f t="shared" si="0"/>
        <v>0</v>
      </c>
      <c r="E70" s="605"/>
      <c r="F70" s="605"/>
      <c r="G70" s="605"/>
      <c r="H70" s="605"/>
      <c r="I70" s="605"/>
      <c r="J70" s="605"/>
      <c r="K70" s="270"/>
    </row>
    <row r="71" spans="1:11">
      <c r="A71" s="606"/>
      <c r="C71" s="605"/>
      <c r="D71" s="605">
        <f t="shared" si="0"/>
        <v>0</v>
      </c>
      <c r="E71" s="605"/>
      <c r="F71" s="605"/>
      <c r="G71" s="605"/>
      <c r="H71" s="605"/>
      <c r="I71" s="605"/>
      <c r="J71" s="605"/>
      <c r="K71" s="270"/>
    </row>
    <row r="72" spans="1:11">
      <c r="A72" s="606"/>
      <c r="C72" s="605"/>
      <c r="D72" s="605">
        <f t="shared" si="0"/>
        <v>0</v>
      </c>
      <c r="E72" s="605"/>
      <c r="F72" s="605"/>
      <c r="G72" s="605"/>
      <c r="H72" s="605"/>
      <c r="I72" s="605"/>
      <c r="J72" s="605"/>
      <c r="K72" s="270"/>
    </row>
    <row r="73" spans="1:11">
      <c r="A73" s="606"/>
      <c r="C73" s="605"/>
      <c r="D73" s="605">
        <f t="shared" si="0"/>
        <v>0</v>
      </c>
      <c r="E73" s="605"/>
      <c r="F73" s="605"/>
      <c r="G73" s="605"/>
      <c r="H73" s="605"/>
      <c r="I73" s="605"/>
      <c r="J73" s="605"/>
      <c r="K73" s="270"/>
    </row>
    <row r="74" spans="1:11">
      <c r="A74" s="606"/>
      <c r="C74" s="605"/>
      <c r="D74" s="605">
        <f t="shared" si="0"/>
        <v>0</v>
      </c>
      <c r="E74" s="605"/>
      <c r="F74" s="605"/>
      <c r="G74" s="605"/>
      <c r="H74" s="605"/>
      <c r="I74" s="605"/>
      <c r="J74" s="605"/>
      <c r="K74" s="270"/>
    </row>
    <row r="75" spans="1:11">
      <c r="A75" s="606"/>
      <c r="C75" s="605"/>
      <c r="D75" s="605">
        <f t="shared" si="0"/>
        <v>0</v>
      </c>
      <c r="E75" s="605"/>
      <c r="F75" s="605"/>
      <c r="G75" s="605"/>
      <c r="H75" s="605"/>
      <c r="I75" s="605"/>
      <c r="J75" s="605"/>
      <c r="K75" s="270"/>
    </row>
    <row r="76" spans="1:11">
      <c r="A76" s="606"/>
      <c r="C76" s="605"/>
      <c r="D76" s="605">
        <f t="shared" si="0"/>
        <v>0</v>
      </c>
      <c r="E76" s="605"/>
      <c r="F76" s="605"/>
      <c r="G76" s="605"/>
      <c r="H76" s="605"/>
      <c r="I76" s="605"/>
      <c r="J76" s="605"/>
      <c r="K76" s="270"/>
    </row>
    <row r="77" spans="1:11">
      <c r="A77" s="606"/>
      <c r="C77" s="605"/>
      <c r="D77" s="605">
        <f t="shared" si="0"/>
        <v>0</v>
      </c>
      <c r="E77" s="605"/>
      <c r="F77" s="605"/>
      <c r="G77" s="605"/>
      <c r="H77" s="605"/>
      <c r="I77" s="605"/>
      <c r="J77" s="605"/>
      <c r="K77" s="270"/>
    </row>
    <row r="78" spans="1:11">
      <c r="A78" s="606"/>
      <c r="C78" s="605"/>
      <c r="D78" s="605">
        <f t="shared" si="0"/>
        <v>0</v>
      </c>
      <c r="E78" s="605"/>
      <c r="F78" s="605"/>
      <c r="G78" s="605"/>
      <c r="H78" s="605"/>
      <c r="I78" s="605"/>
      <c r="J78" s="605"/>
      <c r="K78" s="270"/>
    </row>
    <row r="79" spans="1:11">
      <c r="A79" s="606"/>
      <c r="C79" s="605"/>
      <c r="D79" s="605">
        <f t="shared" si="0"/>
        <v>0</v>
      </c>
      <c r="E79" s="605"/>
      <c r="F79" s="605"/>
      <c r="G79" s="605"/>
      <c r="H79" s="605"/>
      <c r="I79" s="605"/>
      <c r="J79" s="605"/>
      <c r="K79" s="270"/>
    </row>
    <row r="80" spans="1:11">
      <c r="A80" s="606"/>
      <c r="C80" s="605"/>
      <c r="D80" s="605">
        <f t="shared" si="0"/>
        <v>0</v>
      </c>
      <c r="E80" s="605"/>
      <c r="F80" s="605"/>
      <c r="G80" s="605"/>
      <c r="H80" s="605"/>
      <c r="I80" s="605"/>
      <c r="J80" s="605"/>
      <c r="K80" s="270"/>
    </row>
    <row r="81" spans="1:11">
      <c r="A81" s="606"/>
      <c r="C81" s="605"/>
      <c r="D81" s="605">
        <f t="shared" si="0"/>
        <v>0</v>
      </c>
      <c r="E81" s="605"/>
      <c r="F81" s="605"/>
      <c r="G81" s="605"/>
      <c r="H81" s="605"/>
      <c r="I81" s="605"/>
      <c r="J81" s="605"/>
      <c r="K81" s="270"/>
    </row>
    <row r="82" spans="1:11">
      <c r="A82" s="606"/>
      <c r="C82" s="605"/>
      <c r="D82" s="605">
        <f t="shared" si="0"/>
        <v>0</v>
      </c>
      <c r="E82" s="605"/>
      <c r="F82" s="605"/>
      <c r="G82" s="605"/>
      <c r="H82" s="605"/>
      <c r="I82" s="605"/>
      <c r="J82" s="605"/>
      <c r="K82" s="270"/>
    </row>
    <row r="83" spans="1:11">
      <c r="A83" s="606"/>
      <c r="C83" s="605"/>
      <c r="D83" s="605">
        <f t="shared" si="0"/>
        <v>0</v>
      </c>
      <c r="E83" s="605"/>
      <c r="F83" s="605"/>
      <c r="G83" s="605"/>
      <c r="H83" s="605"/>
      <c r="I83" s="605"/>
      <c r="J83" s="605"/>
      <c r="K83" s="270"/>
    </row>
    <row r="84" spans="1:11">
      <c r="A84" s="606"/>
      <c r="C84" s="605"/>
      <c r="D84" s="605">
        <f t="shared" si="0"/>
        <v>0</v>
      </c>
      <c r="E84" s="605"/>
      <c r="F84" s="605"/>
      <c r="G84" s="605"/>
      <c r="H84" s="605"/>
      <c r="I84" s="605"/>
      <c r="J84" s="605"/>
      <c r="K84" s="270"/>
    </row>
    <row r="85" spans="1:11">
      <c r="A85" s="606"/>
      <c r="C85" s="605"/>
      <c r="D85" s="605">
        <f t="shared" si="0"/>
        <v>0</v>
      </c>
      <c r="E85" s="605"/>
      <c r="F85" s="605"/>
      <c r="G85" s="605"/>
      <c r="H85" s="605"/>
      <c r="I85" s="605"/>
      <c r="J85" s="605"/>
      <c r="K85" s="270"/>
    </row>
    <row r="86" spans="1:11">
      <c r="A86" s="606"/>
      <c r="C86" s="605"/>
      <c r="D86" s="605">
        <f t="shared" si="0"/>
        <v>0</v>
      </c>
      <c r="E86" s="605"/>
      <c r="F86" s="605"/>
      <c r="G86" s="605"/>
      <c r="H86" s="605"/>
      <c r="I86" s="605"/>
      <c r="J86" s="605"/>
      <c r="K86" s="270"/>
    </row>
    <row r="87" spans="1:11">
      <c r="A87" s="606"/>
      <c r="C87" s="605"/>
      <c r="D87" s="605">
        <f t="shared" si="0"/>
        <v>0</v>
      </c>
      <c r="E87" s="605"/>
      <c r="F87" s="605"/>
      <c r="G87" s="605"/>
      <c r="H87" s="605"/>
      <c r="I87" s="605"/>
      <c r="J87" s="605"/>
      <c r="K87" s="270"/>
    </row>
    <row r="88" spans="1:11">
      <c r="A88" s="606"/>
      <c r="C88" s="605"/>
      <c r="D88" s="605">
        <f t="shared" si="0"/>
        <v>0</v>
      </c>
      <c r="E88" s="605"/>
      <c r="F88" s="605"/>
      <c r="G88" s="605"/>
      <c r="H88" s="605"/>
      <c r="I88" s="605"/>
      <c r="J88" s="605"/>
      <c r="K88" s="270"/>
    </row>
    <row r="89" spans="1:11">
      <c r="A89" s="606"/>
      <c r="C89" s="605"/>
      <c r="D89" s="605">
        <f t="shared" si="0"/>
        <v>0</v>
      </c>
      <c r="E89" s="605"/>
      <c r="F89" s="605"/>
      <c r="G89" s="605"/>
      <c r="H89" s="605"/>
      <c r="I89" s="605"/>
      <c r="J89" s="605"/>
      <c r="K89" s="270"/>
    </row>
    <row r="90" spans="1:11">
      <c r="A90" s="606"/>
      <c r="C90" s="605"/>
      <c r="D90" s="605">
        <f t="shared" si="0"/>
        <v>0</v>
      </c>
      <c r="E90" s="605"/>
      <c r="F90" s="605"/>
      <c r="G90" s="605"/>
      <c r="H90" s="605"/>
      <c r="I90" s="605"/>
      <c r="J90" s="605"/>
      <c r="K90" s="270"/>
    </row>
    <row r="91" spans="1:11">
      <c r="A91" s="606"/>
      <c r="C91" s="605"/>
      <c r="D91" s="605">
        <f t="shared" si="0"/>
        <v>0</v>
      </c>
      <c r="E91" s="605"/>
      <c r="F91" s="605"/>
      <c r="G91" s="605"/>
      <c r="H91" s="605"/>
      <c r="I91" s="605"/>
      <c r="J91" s="605"/>
      <c r="K91" s="270"/>
    </row>
    <row r="92" spans="1:11">
      <c r="A92" s="606"/>
      <c r="C92" s="605"/>
      <c r="D92" s="605">
        <f t="shared" si="0"/>
        <v>0</v>
      </c>
      <c r="E92" s="605"/>
      <c r="F92" s="605"/>
      <c r="G92" s="605"/>
      <c r="H92" s="605"/>
      <c r="I92" s="605"/>
      <c r="J92" s="605"/>
      <c r="K92" s="270"/>
    </row>
    <row r="93" spans="1:11">
      <c r="A93" s="606"/>
      <c r="C93" s="605"/>
      <c r="D93" s="605">
        <f t="shared" si="0"/>
        <v>0</v>
      </c>
      <c r="E93" s="605"/>
      <c r="F93" s="605"/>
      <c r="G93" s="605"/>
      <c r="H93" s="605"/>
      <c r="I93" s="605"/>
      <c r="J93" s="605"/>
      <c r="K93" s="270"/>
    </row>
    <row r="94" spans="1:11">
      <c r="A94" s="606"/>
      <c r="C94" s="605"/>
      <c r="D94" s="605">
        <f t="shared" si="0"/>
        <v>0</v>
      </c>
      <c r="E94" s="605"/>
      <c r="F94" s="605"/>
      <c r="G94" s="605"/>
      <c r="H94" s="605"/>
      <c r="I94" s="605"/>
      <c r="J94" s="605"/>
      <c r="K94" s="270"/>
    </row>
    <row r="95" spans="1:11">
      <c r="A95" s="606"/>
      <c r="C95" s="605"/>
      <c r="D95" s="605">
        <f t="shared" si="0"/>
        <v>0</v>
      </c>
      <c r="E95" s="605"/>
      <c r="F95" s="605"/>
      <c r="G95" s="605"/>
      <c r="H95" s="605"/>
      <c r="I95" s="605"/>
      <c r="J95" s="605"/>
      <c r="K95" s="270"/>
    </row>
    <row r="96" spans="1:11">
      <c r="A96" s="606"/>
      <c r="C96" s="605"/>
      <c r="D96" s="605">
        <f t="shared" si="0"/>
        <v>0</v>
      </c>
      <c r="E96" s="605"/>
      <c r="F96" s="605"/>
      <c r="G96" s="605"/>
      <c r="H96" s="605"/>
      <c r="I96" s="605"/>
      <c r="J96" s="605"/>
      <c r="K96" s="270"/>
    </row>
    <row r="97" spans="1:11">
      <c r="A97" s="606"/>
      <c r="C97" s="605"/>
      <c r="D97" s="605">
        <f t="shared" si="0"/>
        <v>0</v>
      </c>
      <c r="E97" s="605"/>
      <c r="F97" s="605"/>
      <c r="G97" s="605"/>
      <c r="H97" s="605"/>
      <c r="I97" s="605"/>
      <c r="J97" s="605"/>
      <c r="K97" s="270"/>
    </row>
    <row r="98" spans="1:11">
      <c r="A98" s="606"/>
      <c r="C98" s="605"/>
      <c r="D98" s="605">
        <f t="shared" si="0"/>
        <v>0</v>
      </c>
      <c r="E98" s="605"/>
      <c r="F98" s="605"/>
      <c r="G98" s="605"/>
      <c r="H98" s="605"/>
      <c r="I98" s="605"/>
      <c r="J98" s="605"/>
      <c r="K98" s="270"/>
    </row>
    <row r="99" spans="1:11">
      <c r="A99" s="606"/>
      <c r="C99" s="605"/>
      <c r="D99" s="605">
        <f t="shared" si="0"/>
        <v>0</v>
      </c>
      <c r="E99" s="605"/>
      <c r="F99" s="605"/>
      <c r="G99" s="605"/>
      <c r="H99" s="605"/>
      <c r="I99" s="605"/>
      <c r="J99" s="605"/>
      <c r="K99" s="270"/>
    </row>
    <row r="100" spans="1:11">
      <c r="A100" s="606"/>
      <c r="C100" s="605"/>
      <c r="D100" s="605">
        <f t="shared" si="0"/>
        <v>0</v>
      </c>
      <c r="E100" s="605"/>
      <c r="F100" s="605"/>
      <c r="G100" s="605"/>
      <c r="H100" s="605"/>
      <c r="I100" s="605"/>
      <c r="J100" s="605"/>
      <c r="K100" s="270"/>
    </row>
    <row r="101" spans="1:11">
      <c r="A101" s="606"/>
      <c r="C101" s="605"/>
      <c r="D101" s="605">
        <f t="shared" si="0"/>
        <v>0</v>
      </c>
      <c r="E101" s="605"/>
      <c r="F101" s="605"/>
      <c r="G101" s="605"/>
      <c r="H101" s="605"/>
      <c r="I101" s="605"/>
      <c r="J101" s="605"/>
      <c r="K101" s="270"/>
    </row>
    <row r="102" spans="1:11">
      <c r="A102" s="606"/>
      <c r="C102" s="605"/>
      <c r="D102" s="605">
        <f t="shared" si="0"/>
        <v>0</v>
      </c>
      <c r="E102" s="605"/>
      <c r="F102" s="605"/>
      <c r="G102" s="605"/>
      <c r="H102" s="605"/>
      <c r="I102" s="605"/>
      <c r="J102" s="605"/>
      <c r="K102" s="270"/>
    </row>
    <row r="103" spans="1:11">
      <c r="A103" s="606"/>
      <c r="C103" s="605"/>
      <c r="D103" s="605">
        <f t="shared" si="0"/>
        <v>0</v>
      </c>
      <c r="E103" s="605"/>
      <c r="F103" s="605"/>
      <c r="G103" s="605"/>
      <c r="H103" s="605"/>
      <c r="I103" s="605"/>
      <c r="J103" s="605"/>
      <c r="K103" s="270"/>
    </row>
    <row r="104" spans="1:11">
      <c r="A104" s="606"/>
      <c r="C104" s="605"/>
      <c r="D104" s="605">
        <f t="shared" si="0"/>
        <v>0</v>
      </c>
      <c r="E104" s="605"/>
      <c r="F104" s="605"/>
      <c r="G104" s="605"/>
      <c r="H104" s="605"/>
      <c r="I104" s="605"/>
      <c r="J104" s="605"/>
      <c r="K104" s="270"/>
    </row>
    <row r="105" spans="1:11">
      <c r="A105" s="606"/>
      <c r="C105" s="605"/>
      <c r="D105" s="605">
        <f t="shared" si="0"/>
        <v>0</v>
      </c>
      <c r="E105" s="605"/>
      <c r="F105" s="605"/>
      <c r="G105" s="605"/>
      <c r="H105" s="605"/>
      <c r="I105" s="605"/>
      <c r="J105" s="605"/>
      <c r="K105" s="270"/>
    </row>
    <row r="106" spans="1:11">
      <c r="A106" s="606"/>
      <c r="C106" s="605"/>
      <c r="D106" s="605">
        <f t="shared" si="0"/>
        <v>0</v>
      </c>
      <c r="E106" s="605"/>
      <c r="F106" s="605"/>
      <c r="G106" s="605"/>
      <c r="H106" s="605"/>
      <c r="I106" s="605"/>
      <c r="J106" s="605"/>
      <c r="K106" s="270"/>
    </row>
    <row r="107" spans="1:11">
      <c r="A107" s="606"/>
      <c r="C107" s="605"/>
      <c r="D107" s="605">
        <f t="shared" si="0"/>
        <v>0</v>
      </c>
      <c r="E107" s="605"/>
      <c r="F107" s="605"/>
      <c r="G107" s="605"/>
      <c r="H107" s="605"/>
      <c r="I107" s="605"/>
      <c r="J107" s="605"/>
      <c r="K107" s="270"/>
    </row>
    <row r="108" spans="1:11">
      <c r="A108" s="606"/>
      <c r="C108" s="605"/>
      <c r="D108" s="605">
        <f t="shared" si="0"/>
        <v>0</v>
      </c>
      <c r="E108" s="605"/>
      <c r="F108" s="605"/>
      <c r="G108" s="605"/>
      <c r="H108" s="605"/>
      <c r="I108" s="605"/>
      <c r="J108" s="605"/>
      <c r="K108" s="270"/>
    </row>
    <row r="109" spans="1:11">
      <c r="A109" s="606"/>
      <c r="C109" s="605"/>
      <c r="D109" s="605">
        <f t="shared" si="0"/>
        <v>0</v>
      </c>
      <c r="E109" s="605"/>
      <c r="F109" s="605"/>
      <c r="G109" s="605"/>
      <c r="H109" s="605"/>
      <c r="I109" s="605"/>
      <c r="J109" s="605"/>
      <c r="K109" s="270"/>
    </row>
    <row r="110" spans="1:11">
      <c r="A110" s="606"/>
      <c r="C110" s="605"/>
      <c r="D110" s="605">
        <f t="shared" si="0"/>
        <v>0</v>
      </c>
      <c r="E110" s="605"/>
      <c r="F110" s="605"/>
      <c r="G110" s="605"/>
      <c r="H110" s="605"/>
      <c r="I110" s="605"/>
      <c r="J110" s="605"/>
      <c r="K110" s="270"/>
    </row>
    <row r="111" spans="1:11">
      <c r="A111" s="606"/>
      <c r="C111" s="605"/>
      <c r="D111" s="605">
        <f t="shared" si="0"/>
        <v>0</v>
      </c>
      <c r="E111" s="605"/>
      <c r="F111" s="605"/>
      <c r="G111" s="605"/>
      <c r="H111" s="605"/>
      <c r="I111" s="605"/>
      <c r="J111" s="605"/>
      <c r="K111" s="270"/>
    </row>
    <row r="112" spans="1:11">
      <c r="A112" s="606"/>
      <c r="C112" s="605"/>
      <c r="D112" s="605">
        <f t="shared" si="0"/>
        <v>0</v>
      </c>
      <c r="E112" s="605"/>
      <c r="F112" s="605"/>
      <c r="G112" s="605"/>
      <c r="H112" s="605"/>
      <c r="I112" s="605"/>
      <c r="J112" s="605"/>
      <c r="K112" s="270"/>
    </row>
    <row r="113" spans="1:11">
      <c r="A113" s="606"/>
      <c r="C113" s="605"/>
      <c r="D113" s="605">
        <f t="shared" si="0"/>
        <v>0</v>
      </c>
      <c r="E113" s="605"/>
      <c r="F113" s="605"/>
      <c r="G113" s="605"/>
      <c r="H113" s="605"/>
      <c r="I113" s="605"/>
      <c r="J113" s="605"/>
      <c r="K113" s="270"/>
    </row>
    <row r="114" spans="1:11">
      <c r="A114" s="606"/>
      <c r="C114" s="605"/>
      <c r="D114" s="605">
        <f t="shared" si="0"/>
        <v>0</v>
      </c>
      <c r="E114" s="605"/>
      <c r="F114" s="605"/>
      <c r="G114" s="605"/>
      <c r="H114" s="605"/>
      <c r="I114" s="605"/>
      <c r="J114" s="605"/>
      <c r="K114" s="270"/>
    </row>
    <row r="115" spans="1:11">
      <c r="A115" s="606"/>
      <c r="C115" s="605"/>
      <c r="D115" s="605">
        <f t="shared" si="0"/>
        <v>0</v>
      </c>
      <c r="E115" s="605"/>
      <c r="F115" s="605"/>
      <c r="G115" s="605"/>
      <c r="H115" s="605"/>
      <c r="I115" s="605"/>
      <c r="J115" s="605"/>
      <c r="K115" s="270"/>
    </row>
    <row r="116" spans="1:11">
      <c r="A116" s="606"/>
      <c r="C116" s="605"/>
      <c r="D116" s="605">
        <f t="shared" si="0"/>
        <v>0</v>
      </c>
      <c r="E116" s="605"/>
      <c r="F116" s="605"/>
      <c r="G116" s="605"/>
      <c r="H116" s="605"/>
      <c r="I116" s="605"/>
      <c r="J116" s="605"/>
      <c r="K116" s="270"/>
    </row>
    <row r="117" spans="1:11">
      <c r="A117" s="606"/>
      <c r="C117" s="605"/>
      <c r="D117" s="605">
        <f t="shared" si="0"/>
        <v>0</v>
      </c>
      <c r="E117" s="605"/>
      <c r="F117" s="605"/>
      <c r="G117" s="605"/>
      <c r="H117" s="605"/>
      <c r="I117" s="605"/>
      <c r="J117" s="605"/>
      <c r="K117" s="270"/>
    </row>
    <row r="118" spans="1:11">
      <c r="A118" s="606"/>
      <c r="C118" s="605"/>
      <c r="D118" s="605">
        <f t="shared" si="0"/>
        <v>0</v>
      </c>
      <c r="E118" s="605"/>
      <c r="F118" s="605"/>
      <c r="G118" s="605"/>
      <c r="H118" s="605"/>
      <c r="I118" s="605"/>
      <c r="J118" s="605"/>
      <c r="K118" s="270"/>
    </row>
    <row r="119" spans="1:11">
      <c r="A119" s="606"/>
      <c r="C119" s="605"/>
      <c r="D119" s="605">
        <f t="shared" si="0"/>
        <v>0</v>
      </c>
      <c r="E119" s="605"/>
      <c r="F119" s="605"/>
      <c r="G119" s="605"/>
      <c r="H119" s="605"/>
      <c r="I119" s="605"/>
      <c r="J119" s="605"/>
      <c r="K119" s="270"/>
    </row>
    <row r="120" spans="1:11">
      <c r="A120" s="606"/>
      <c r="C120" s="605"/>
      <c r="D120" s="605">
        <f t="shared" si="0"/>
        <v>0</v>
      </c>
      <c r="E120" s="605"/>
      <c r="F120" s="605"/>
      <c r="G120" s="605"/>
      <c r="H120" s="605"/>
      <c r="I120" s="605"/>
      <c r="J120" s="605"/>
      <c r="K120" s="270"/>
    </row>
    <row r="121" spans="1:11">
      <c r="A121" s="606"/>
      <c r="C121" s="605"/>
      <c r="D121" s="605">
        <f t="shared" si="0"/>
        <v>0</v>
      </c>
      <c r="E121" s="605"/>
      <c r="F121" s="605"/>
      <c r="G121" s="605"/>
      <c r="H121" s="605"/>
      <c r="I121" s="605"/>
      <c r="J121" s="605"/>
      <c r="K121" s="270"/>
    </row>
    <row r="122" spans="1:11">
      <c r="A122" s="606"/>
      <c r="C122" s="605"/>
      <c r="D122" s="605">
        <f t="shared" si="0"/>
        <v>0</v>
      </c>
      <c r="E122" s="605"/>
      <c r="F122" s="605"/>
      <c r="G122" s="605"/>
      <c r="H122" s="605"/>
      <c r="I122" s="605"/>
      <c r="J122" s="605"/>
      <c r="K122" s="270"/>
    </row>
    <row r="123" spans="1:11">
      <c r="A123" s="606"/>
      <c r="C123" s="605"/>
      <c r="D123" s="605">
        <f t="shared" si="0"/>
        <v>0</v>
      </c>
      <c r="E123" s="605"/>
      <c r="F123" s="605"/>
      <c r="G123" s="605"/>
      <c r="H123" s="605"/>
      <c r="I123" s="605"/>
      <c r="J123" s="605"/>
      <c r="K123" s="270"/>
    </row>
    <row r="124" spans="1:11">
      <c r="A124" s="606"/>
      <c r="C124" s="605"/>
      <c r="D124" s="605">
        <f t="shared" si="0"/>
        <v>0</v>
      </c>
      <c r="E124" s="605"/>
      <c r="F124" s="605"/>
      <c r="G124" s="605"/>
      <c r="H124" s="605"/>
      <c r="I124" s="605"/>
      <c r="J124" s="605"/>
      <c r="K124" s="270"/>
    </row>
    <row r="125" spans="1:11">
      <c r="A125" s="606"/>
      <c r="C125" s="605"/>
      <c r="D125" s="605">
        <f t="shared" si="0"/>
        <v>0</v>
      </c>
      <c r="E125" s="605"/>
      <c r="F125" s="605"/>
      <c r="G125" s="605"/>
      <c r="H125" s="605"/>
      <c r="I125" s="605"/>
      <c r="J125" s="605"/>
      <c r="K125" s="270"/>
    </row>
    <row r="126" spans="1:11">
      <c r="A126" s="606"/>
      <c r="C126" s="605"/>
      <c r="D126" s="605">
        <f t="shared" si="0"/>
        <v>0</v>
      </c>
      <c r="E126" s="605"/>
      <c r="F126" s="605"/>
      <c r="G126" s="605"/>
      <c r="H126" s="605"/>
      <c r="I126" s="605"/>
      <c r="J126" s="605"/>
      <c r="K126" s="270"/>
    </row>
    <row r="127" spans="1:11">
      <c r="A127" s="606"/>
      <c r="C127" s="605"/>
      <c r="D127" s="605">
        <f t="shared" ref="D127:D190" si="1">+C127*(100-E127)/100</f>
        <v>0</v>
      </c>
      <c r="E127" s="605"/>
      <c r="F127" s="605"/>
      <c r="G127" s="605"/>
      <c r="H127" s="605"/>
      <c r="I127" s="605"/>
      <c r="J127" s="605"/>
      <c r="K127" s="270"/>
    </row>
    <row r="128" spans="1:11">
      <c r="A128" s="606"/>
      <c r="C128" s="605"/>
      <c r="D128" s="605">
        <f t="shared" si="1"/>
        <v>0</v>
      </c>
      <c r="E128" s="605"/>
      <c r="F128" s="605"/>
      <c r="G128" s="605"/>
      <c r="H128" s="605"/>
      <c r="I128" s="605"/>
      <c r="J128" s="605"/>
      <c r="K128" s="270"/>
    </row>
    <row r="129" spans="1:11">
      <c r="A129" s="606"/>
      <c r="C129" s="605"/>
      <c r="D129" s="605">
        <f t="shared" si="1"/>
        <v>0</v>
      </c>
      <c r="E129" s="605"/>
      <c r="F129" s="605"/>
      <c r="G129" s="605"/>
      <c r="H129" s="605"/>
      <c r="I129" s="605"/>
      <c r="J129" s="605"/>
      <c r="K129" s="270"/>
    </row>
    <row r="130" spans="1:11">
      <c r="A130" s="606"/>
      <c r="C130" s="605"/>
      <c r="D130" s="605">
        <f t="shared" si="1"/>
        <v>0</v>
      </c>
      <c r="E130" s="605"/>
      <c r="F130" s="605"/>
      <c r="G130" s="605"/>
      <c r="H130" s="605"/>
      <c r="I130" s="605"/>
      <c r="J130" s="605"/>
      <c r="K130" s="270"/>
    </row>
    <row r="131" spans="1:11">
      <c r="A131" s="606"/>
      <c r="C131" s="605"/>
      <c r="D131" s="605">
        <f t="shared" si="1"/>
        <v>0</v>
      </c>
      <c r="E131" s="605"/>
      <c r="F131" s="605"/>
      <c r="G131" s="605"/>
      <c r="H131" s="605"/>
      <c r="I131" s="605"/>
      <c r="J131" s="605"/>
      <c r="K131" s="270"/>
    </row>
    <row r="132" spans="1:11">
      <c r="A132" s="606"/>
      <c r="C132" s="605"/>
      <c r="D132" s="605">
        <f t="shared" si="1"/>
        <v>0</v>
      </c>
      <c r="E132" s="605"/>
      <c r="F132" s="605"/>
      <c r="G132" s="605"/>
      <c r="H132" s="605"/>
      <c r="I132" s="605"/>
      <c r="J132" s="605"/>
      <c r="K132" s="270"/>
    </row>
    <row r="133" spans="1:11">
      <c r="A133" s="606"/>
      <c r="C133" s="605"/>
      <c r="D133" s="605">
        <f t="shared" si="1"/>
        <v>0</v>
      </c>
      <c r="E133" s="605"/>
      <c r="F133" s="605"/>
      <c r="G133" s="605"/>
      <c r="H133" s="605"/>
      <c r="I133" s="605"/>
      <c r="J133" s="605"/>
      <c r="K133" s="270"/>
    </row>
    <row r="134" spans="1:11">
      <c r="A134" s="606"/>
      <c r="C134" s="605"/>
      <c r="D134" s="605">
        <f t="shared" si="1"/>
        <v>0</v>
      </c>
      <c r="E134" s="605"/>
      <c r="F134" s="605"/>
      <c r="G134" s="605"/>
      <c r="H134" s="605"/>
      <c r="I134" s="605"/>
      <c r="J134" s="605"/>
      <c r="K134" s="270"/>
    </row>
    <row r="135" spans="1:11">
      <c r="A135" s="606"/>
      <c r="C135" s="605"/>
      <c r="D135" s="605">
        <f t="shared" si="1"/>
        <v>0</v>
      </c>
      <c r="E135" s="605"/>
      <c r="F135" s="605"/>
      <c r="G135" s="605"/>
      <c r="H135" s="605"/>
      <c r="I135" s="605"/>
      <c r="J135" s="605"/>
      <c r="K135" s="270"/>
    </row>
    <row r="136" spans="1:11">
      <c r="A136" s="606"/>
      <c r="C136" s="605"/>
      <c r="D136" s="605">
        <f t="shared" si="1"/>
        <v>0</v>
      </c>
      <c r="E136" s="605"/>
      <c r="F136" s="605"/>
      <c r="G136" s="605"/>
      <c r="H136" s="605"/>
      <c r="I136" s="605"/>
      <c r="J136" s="605"/>
      <c r="K136" s="270"/>
    </row>
    <row r="137" spans="1:11">
      <c r="A137" s="606"/>
      <c r="C137" s="605"/>
      <c r="D137" s="605">
        <f t="shared" si="1"/>
        <v>0</v>
      </c>
      <c r="E137" s="605"/>
      <c r="F137" s="605"/>
      <c r="G137" s="605"/>
      <c r="H137" s="605"/>
      <c r="I137" s="605"/>
      <c r="J137" s="605"/>
      <c r="K137" s="270"/>
    </row>
    <row r="138" spans="1:11">
      <c r="A138" s="606"/>
      <c r="C138" s="605"/>
      <c r="D138" s="605">
        <f t="shared" si="1"/>
        <v>0</v>
      </c>
      <c r="E138" s="605"/>
      <c r="F138" s="605"/>
      <c r="G138" s="605"/>
      <c r="H138" s="605"/>
      <c r="I138" s="605"/>
      <c r="J138" s="605"/>
      <c r="K138" s="270"/>
    </row>
    <row r="139" spans="1:11">
      <c r="A139" s="606"/>
      <c r="C139" s="605"/>
      <c r="D139" s="605">
        <f t="shared" si="1"/>
        <v>0</v>
      </c>
      <c r="E139" s="605"/>
      <c r="F139" s="605"/>
      <c r="G139" s="605"/>
      <c r="H139" s="605"/>
      <c r="I139" s="605"/>
      <c r="J139" s="605"/>
      <c r="K139" s="270"/>
    </row>
    <row r="140" spans="1:11">
      <c r="A140" s="606"/>
      <c r="C140" s="605"/>
      <c r="D140" s="605">
        <f t="shared" si="1"/>
        <v>0</v>
      </c>
      <c r="E140" s="605"/>
      <c r="F140" s="605"/>
      <c r="G140" s="605"/>
      <c r="H140" s="605"/>
      <c r="I140" s="605"/>
      <c r="J140" s="605"/>
      <c r="K140" s="270"/>
    </row>
    <row r="141" spans="1:11">
      <c r="A141" s="606"/>
      <c r="C141" s="605"/>
      <c r="D141" s="605">
        <f t="shared" si="1"/>
        <v>0</v>
      </c>
      <c r="E141" s="605"/>
      <c r="F141" s="605"/>
      <c r="G141" s="605"/>
      <c r="H141" s="605"/>
      <c r="I141" s="605"/>
      <c r="J141" s="605"/>
      <c r="K141" s="270"/>
    </row>
    <row r="142" spans="1:11">
      <c r="A142" s="606"/>
      <c r="C142" s="605"/>
      <c r="D142" s="605">
        <f t="shared" si="1"/>
        <v>0</v>
      </c>
      <c r="E142" s="605"/>
      <c r="F142" s="605"/>
      <c r="G142" s="605"/>
      <c r="H142" s="605"/>
      <c r="I142" s="605"/>
      <c r="J142" s="605"/>
      <c r="K142" s="270"/>
    </row>
    <row r="143" spans="1:11">
      <c r="A143" s="606"/>
      <c r="C143" s="605"/>
      <c r="D143" s="605">
        <f t="shared" si="1"/>
        <v>0</v>
      </c>
      <c r="E143" s="605"/>
      <c r="F143" s="605"/>
      <c r="G143" s="605"/>
      <c r="H143" s="605"/>
      <c r="I143" s="605"/>
      <c r="J143" s="605"/>
      <c r="K143" s="270"/>
    </row>
    <row r="144" spans="1:11">
      <c r="A144" s="606"/>
      <c r="C144" s="605"/>
      <c r="D144" s="605">
        <f t="shared" si="1"/>
        <v>0</v>
      </c>
      <c r="E144" s="605"/>
      <c r="F144" s="605"/>
      <c r="G144" s="605"/>
      <c r="H144" s="605"/>
      <c r="I144" s="605"/>
      <c r="J144" s="605"/>
      <c r="K144" s="270"/>
    </row>
    <row r="145" spans="1:11">
      <c r="A145" s="606"/>
      <c r="C145" s="605"/>
      <c r="D145" s="605">
        <f t="shared" si="1"/>
        <v>0</v>
      </c>
      <c r="E145" s="605"/>
      <c r="F145" s="605"/>
      <c r="G145" s="605"/>
      <c r="H145" s="605"/>
      <c r="I145" s="605"/>
      <c r="J145" s="605"/>
      <c r="K145" s="270"/>
    </row>
    <row r="146" spans="1:11">
      <c r="A146" s="606"/>
      <c r="C146" s="605"/>
      <c r="D146" s="605">
        <f t="shared" si="1"/>
        <v>0</v>
      </c>
      <c r="E146" s="605"/>
      <c r="F146" s="605"/>
      <c r="G146" s="605"/>
      <c r="H146" s="605"/>
      <c r="I146" s="605"/>
      <c r="J146" s="605"/>
      <c r="K146" s="270"/>
    </row>
    <row r="147" spans="1:11">
      <c r="A147" s="606"/>
      <c r="C147" s="605"/>
      <c r="D147" s="605">
        <f t="shared" si="1"/>
        <v>0</v>
      </c>
      <c r="E147" s="605"/>
      <c r="F147" s="605"/>
      <c r="G147" s="605"/>
      <c r="H147" s="605"/>
      <c r="I147" s="605"/>
      <c r="J147" s="605"/>
      <c r="K147" s="270"/>
    </row>
    <row r="148" spans="1:11">
      <c r="A148" s="606"/>
      <c r="C148" s="605"/>
      <c r="D148" s="605">
        <f t="shared" si="1"/>
        <v>0</v>
      </c>
      <c r="E148" s="605"/>
      <c r="F148" s="605"/>
      <c r="G148" s="605"/>
      <c r="H148" s="605"/>
      <c r="I148" s="605"/>
      <c r="J148" s="605"/>
      <c r="K148" s="270"/>
    </row>
    <row r="149" spans="1:11">
      <c r="A149" s="606"/>
      <c r="C149" s="605"/>
      <c r="D149" s="605">
        <f t="shared" si="1"/>
        <v>0</v>
      </c>
      <c r="E149" s="605"/>
      <c r="F149" s="605"/>
      <c r="G149" s="605"/>
      <c r="H149" s="605"/>
      <c r="I149" s="605"/>
      <c r="J149" s="605"/>
      <c r="K149" s="270"/>
    </row>
    <row r="150" spans="1:11">
      <c r="A150" s="606"/>
      <c r="C150" s="605"/>
      <c r="D150" s="605">
        <f t="shared" si="1"/>
        <v>0</v>
      </c>
      <c r="E150" s="605"/>
      <c r="F150" s="605"/>
      <c r="G150" s="605"/>
      <c r="H150" s="605"/>
      <c r="I150" s="605"/>
      <c r="J150" s="605"/>
      <c r="K150" s="270"/>
    </row>
    <row r="151" spans="1:11">
      <c r="A151" s="606"/>
      <c r="C151" s="605"/>
      <c r="D151" s="605">
        <f t="shared" si="1"/>
        <v>0</v>
      </c>
      <c r="E151" s="605"/>
      <c r="F151" s="605"/>
      <c r="G151" s="605"/>
      <c r="H151" s="605"/>
      <c r="I151" s="605"/>
      <c r="J151" s="605"/>
      <c r="K151" s="270"/>
    </row>
    <row r="152" spans="1:11">
      <c r="A152" s="606"/>
      <c r="C152" s="605"/>
      <c r="D152" s="605">
        <f t="shared" si="1"/>
        <v>0</v>
      </c>
      <c r="E152" s="605"/>
      <c r="F152" s="605"/>
      <c r="G152" s="605"/>
      <c r="H152" s="605"/>
      <c r="I152" s="605"/>
      <c r="J152" s="605"/>
      <c r="K152" s="270"/>
    </row>
    <row r="153" spans="1:11">
      <c r="A153" s="606"/>
      <c r="C153" s="605"/>
      <c r="D153" s="605">
        <f t="shared" si="1"/>
        <v>0</v>
      </c>
      <c r="E153" s="605"/>
      <c r="F153" s="605"/>
      <c r="G153" s="605"/>
      <c r="H153" s="605"/>
      <c r="I153" s="605"/>
      <c r="J153" s="605"/>
      <c r="K153" s="270"/>
    </row>
    <row r="154" spans="1:11">
      <c r="A154" s="606"/>
      <c r="C154" s="605"/>
      <c r="D154" s="605">
        <f t="shared" si="1"/>
        <v>0</v>
      </c>
      <c r="E154" s="605"/>
      <c r="F154" s="605"/>
      <c r="G154" s="605"/>
      <c r="H154" s="605"/>
      <c r="I154" s="605"/>
      <c r="J154" s="605"/>
      <c r="K154" s="270"/>
    </row>
    <row r="155" spans="1:11">
      <c r="A155" s="606"/>
      <c r="C155" s="605"/>
      <c r="D155" s="605">
        <f t="shared" si="1"/>
        <v>0</v>
      </c>
      <c r="E155" s="605"/>
      <c r="F155" s="605"/>
      <c r="G155" s="605"/>
      <c r="H155" s="605"/>
      <c r="I155" s="605"/>
      <c r="J155" s="605"/>
      <c r="K155" s="270"/>
    </row>
    <row r="156" spans="1:11">
      <c r="A156" s="606"/>
      <c r="C156" s="605"/>
      <c r="D156" s="605">
        <f t="shared" si="1"/>
        <v>0</v>
      </c>
      <c r="E156" s="605"/>
      <c r="F156" s="605"/>
      <c r="G156" s="605"/>
      <c r="H156" s="605"/>
      <c r="I156" s="605"/>
      <c r="J156" s="605"/>
      <c r="K156" s="270"/>
    </row>
    <row r="157" spans="1:11">
      <c r="A157" s="606"/>
      <c r="C157" s="605"/>
      <c r="D157" s="605">
        <f t="shared" si="1"/>
        <v>0</v>
      </c>
      <c r="E157" s="605"/>
      <c r="F157" s="605"/>
      <c r="G157" s="605"/>
      <c r="H157" s="605"/>
      <c r="I157" s="605"/>
      <c r="J157" s="605"/>
      <c r="K157" s="270"/>
    </row>
    <row r="158" spans="1:11">
      <c r="A158" s="606"/>
      <c r="C158" s="605"/>
      <c r="D158" s="605">
        <f t="shared" si="1"/>
        <v>0</v>
      </c>
      <c r="E158" s="605"/>
      <c r="F158" s="605"/>
      <c r="G158" s="605"/>
      <c r="H158" s="605"/>
      <c r="I158" s="605"/>
      <c r="J158" s="605"/>
      <c r="K158" s="270"/>
    </row>
    <row r="159" spans="1:11">
      <c r="A159" s="606"/>
      <c r="C159" s="605"/>
      <c r="D159" s="605">
        <f t="shared" si="1"/>
        <v>0</v>
      </c>
      <c r="E159" s="605"/>
      <c r="F159" s="605"/>
      <c r="G159" s="605"/>
      <c r="H159" s="605"/>
      <c r="I159" s="605"/>
      <c r="J159" s="605"/>
      <c r="K159" s="270"/>
    </row>
    <row r="160" spans="1:11">
      <c r="A160" s="606"/>
      <c r="C160" s="605"/>
      <c r="D160" s="605">
        <f t="shared" si="1"/>
        <v>0</v>
      </c>
      <c r="E160" s="605"/>
      <c r="F160" s="605"/>
      <c r="G160" s="605"/>
      <c r="H160" s="605"/>
      <c r="I160" s="605"/>
      <c r="J160" s="605"/>
      <c r="K160" s="270"/>
    </row>
    <row r="161" spans="1:11">
      <c r="A161" s="606"/>
      <c r="C161" s="605"/>
      <c r="D161" s="605">
        <f t="shared" si="1"/>
        <v>0</v>
      </c>
      <c r="E161" s="605"/>
      <c r="F161" s="605"/>
      <c r="G161" s="605"/>
      <c r="H161" s="605"/>
      <c r="I161" s="605"/>
      <c r="J161" s="605"/>
      <c r="K161" s="270"/>
    </row>
    <row r="162" spans="1:11">
      <c r="A162" s="606"/>
      <c r="C162" s="605"/>
      <c r="D162" s="605">
        <f t="shared" si="1"/>
        <v>0</v>
      </c>
      <c r="E162" s="605"/>
      <c r="F162" s="605"/>
      <c r="G162" s="605"/>
      <c r="H162" s="605"/>
      <c r="I162" s="605"/>
      <c r="J162" s="605"/>
      <c r="K162" s="270"/>
    </row>
    <row r="163" spans="1:11">
      <c r="A163" s="606"/>
      <c r="C163" s="605"/>
      <c r="D163" s="605">
        <f t="shared" si="1"/>
        <v>0</v>
      </c>
      <c r="E163" s="605"/>
      <c r="F163" s="605"/>
      <c r="G163" s="605"/>
      <c r="H163" s="605"/>
      <c r="I163" s="605"/>
      <c r="J163" s="605"/>
      <c r="K163" s="270"/>
    </row>
    <row r="164" spans="1:11">
      <c r="A164" s="606"/>
      <c r="C164" s="605"/>
      <c r="D164" s="605">
        <f t="shared" si="1"/>
        <v>0</v>
      </c>
      <c r="E164" s="605"/>
      <c r="F164" s="605"/>
      <c r="G164" s="605"/>
      <c r="H164" s="605"/>
      <c r="I164" s="605"/>
      <c r="J164" s="605"/>
      <c r="K164" s="270"/>
    </row>
    <row r="165" spans="1:11">
      <c r="A165" s="606"/>
      <c r="C165" s="605"/>
      <c r="D165" s="605">
        <f t="shared" si="1"/>
        <v>0</v>
      </c>
      <c r="E165" s="605"/>
      <c r="F165" s="605"/>
      <c r="G165" s="605"/>
      <c r="H165" s="605"/>
      <c r="I165" s="605"/>
      <c r="J165" s="605"/>
      <c r="K165" s="270"/>
    </row>
    <row r="166" spans="1:11">
      <c r="A166" s="606"/>
      <c r="C166" s="605"/>
      <c r="D166" s="605">
        <f t="shared" si="1"/>
        <v>0</v>
      </c>
      <c r="E166" s="605"/>
      <c r="F166" s="605"/>
      <c r="G166" s="605"/>
      <c r="H166" s="605"/>
      <c r="I166" s="605"/>
      <c r="J166" s="605"/>
      <c r="K166" s="270"/>
    </row>
    <row r="167" spans="1:11">
      <c r="A167" s="606"/>
      <c r="C167" s="605"/>
      <c r="D167" s="605">
        <f t="shared" si="1"/>
        <v>0</v>
      </c>
      <c r="E167" s="605"/>
      <c r="F167" s="605"/>
      <c r="G167" s="605"/>
      <c r="H167" s="605"/>
      <c r="I167" s="605"/>
      <c r="J167" s="605"/>
      <c r="K167" s="270"/>
    </row>
    <row r="168" spans="1:11">
      <c r="A168" s="606"/>
      <c r="C168" s="605"/>
      <c r="D168" s="605">
        <f t="shared" si="1"/>
        <v>0</v>
      </c>
      <c r="E168" s="605"/>
      <c r="F168" s="605"/>
      <c r="G168" s="605"/>
      <c r="H168" s="605"/>
      <c r="I168" s="605"/>
      <c r="J168" s="605"/>
      <c r="K168" s="270"/>
    </row>
    <row r="169" spans="1:11">
      <c r="A169" s="606"/>
      <c r="C169" s="605"/>
      <c r="D169" s="605">
        <f t="shared" si="1"/>
        <v>0</v>
      </c>
      <c r="E169" s="605"/>
      <c r="F169" s="605"/>
      <c r="G169" s="605"/>
      <c r="H169" s="605"/>
      <c r="I169" s="605"/>
      <c r="J169" s="605"/>
      <c r="K169" s="270"/>
    </row>
    <row r="170" spans="1:11">
      <c r="A170" s="606"/>
      <c r="C170" s="605"/>
      <c r="D170" s="605">
        <f t="shared" si="1"/>
        <v>0</v>
      </c>
      <c r="E170" s="605"/>
      <c r="F170" s="605"/>
      <c r="G170" s="605"/>
      <c r="H170" s="605"/>
      <c r="I170" s="605"/>
      <c r="J170" s="605"/>
      <c r="K170" s="270"/>
    </row>
    <row r="171" spans="1:11">
      <c r="A171" s="606"/>
      <c r="C171" s="605"/>
      <c r="D171" s="605">
        <f t="shared" si="1"/>
        <v>0</v>
      </c>
      <c r="E171" s="605"/>
      <c r="F171" s="605"/>
      <c r="G171" s="605"/>
      <c r="H171" s="605"/>
      <c r="I171" s="605"/>
      <c r="J171" s="605"/>
      <c r="K171" s="270"/>
    </row>
    <row r="172" spans="1:11">
      <c r="A172" s="606"/>
      <c r="C172" s="605"/>
      <c r="D172" s="605">
        <f t="shared" si="1"/>
        <v>0</v>
      </c>
      <c r="E172" s="605"/>
      <c r="F172" s="605"/>
      <c r="G172" s="605"/>
      <c r="H172" s="605"/>
      <c r="I172" s="605"/>
      <c r="J172" s="605"/>
      <c r="K172" s="270"/>
    </row>
    <row r="173" spans="1:11">
      <c r="A173" s="606"/>
      <c r="C173" s="605"/>
      <c r="D173" s="605">
        <f t="shared" si="1"/>
        <v>0</v>
      </c>
      <c r="E173" s="605"/>
      <c r="F173" s="605"/>
      <c r="G173" s="605"/>
      <c r="H173" s="605"/>
      <c r="I173" s="605"/>
      <c r="J173" s="605"/>
      <c r="K173" s="270"/>
    </row>
    <row r="174" spans="1:11">
      <c r="A174" s="606"/>
      <c r="C174" s="605"/>
      <c r="D174" s="605">
        <f t="shared" si="1"/>
        <v>0</v>
      </c>
      <c r="E174" s="605"/>
      <c r="F174" s="605"/>
      <c r="G174" s="605"/>
      <c r="H174" s="605"/>
      <c r="I174" s="605"/>
      <c r="J174" s="605"/>
      <c r="K174" s="270"/>
    </row>
    <row r="175" spans="1:11">
      <c r="A175" s="606"/>
      <c r="C175" s="605"/>
      <c r="D175" s="605">
        <f t="shared" si="1"/>
        <v>0</v>
      </c>
      <c r="E175" s="605"/>
      <c r="F175" s="605"/>
      <c r="G175" s="605"/>
      <c r="H175" s="605"/>
      <c r="I175" s="605"/>
      <c r="J175" s="605"/>
      <c r="K175" s="270"/>
    </row>
    <row r="176" spans="1:11">
      <c r="A176" s="606"/>
      <c r="C176" s="605"/>
      <c r="D176" s="605">
        <f t="shared" si="1"/>
        <v>0</v>
      </c>
      <c r="E176" s="605"/>
      <c r="F176" s="605"/>
      <c r="G176" s="605"/>
      <c r="H176" s="605"/>
      <c r="I176" s="605"/>
      <c r="J176" s="605"/>
      <c r="K176" s="270"/>
    </row>
    <row r="177" spans="1:11">
      <c r="A177" s="606"/>
      <c r="C177" s="605"/>
      <c r="D177" s="605">
        <f t="shared" si="1"/>
        <v>0</v>
      </c>
      <c r="E177" s="605"/>
      <c r="F177" s="605"/>
      <c r="G177" s="605"/>
      <c r="H177" s="605"/>
      <c r="I177" s="605"/>
      <c r="J177" s="605"/>
      <c r="K177" s="270"/>
    </row>
    <row r="178" spans="1:11">
      <c r="A178" s="606"/>
      <c r="C178" s="605"/>
      <c r="D178" s="605">
        <f t="shared" si="1"/>
        <v>0</v>
      </c>
      <c r="E178" s="605"/>
      <c r="F178" s="605"/>
      <c r="G178" s="605"/>
      <c r="H178" s="605"/>
      <c r="I178" s="605"/>
      <c r="J178" s="605"/>
      <c r="K178" s="270"/>
    </row>
    <row r="179" spans="1:11">
      <c r="A179" s="606"/>
      <c r="C179" s="605"/>
      <c r="D179" s="605">
        <f t="shared" si="1"/>
        <v>0</v>
      </c>
      <c r="E179" s="605"/>
      <c r="F179" s="605"/>
      <c r="G179" s="605"/>
      <c r="H179" s="605"/>
      <c r="I179" s="605"/>
      <c r="J179" s="605"/>
      <c r="K179" s="270"/>
    </row>
    <row r="180" spans="1:11">
      <c r="A180" s="606"/>
      <c r="C180" s="605"/>
      <c r="D180" s="605">
        <f t="shared" si="1"/>
        <v>0</v>
      </c>
      <c r="E180" s="605"/>
      <c r="F180" s="605"/>
      <c r="G180" s="605"/>
      <c r="H180" s="605"/>
      <c r="I180" s="605"/>
      <c r="J180" s="605"/>
      <c r="K180" s="270"/>
    </row>
    <row r="181" spans="1:11">
      <c r="A181" s="606"/>
      <c r="C181" s="605"/>
      <c r="D181" s="605">
        <f t="shared" si="1"/>
        <v>0</v>
      </c>
      <c r="E181" s="605"/>
      <c r="F181" s="605"/>
      <c r="G181" s="605"/>
      <c r="H181" s="605"/>
      <c r="I181" s="605"/>
      <c r="J181" s="605"/>
      <c r="K181" s="270"/>
    </row>
    <row r="182" spans="1:11">
      <c r="A182" s="606"/>
      <c r="C182" s="605"/>
      <c r="D182" s="605">
        <f t="shared" si="1"/>
        <v>0</v>
      </c>
      <c r="E182" s="605"/>
      <c r="F182" s="605"/>
      <c r="G182" s="605"/>
      <c r="H182" s="605"/>
      <c r="I182" s="605"/>
      <c r="J182" s="605"/>
      <c r="K182" s="270"/>
    </row>
    <row r="183" spans="1:11">
      <c r="A183" s="606"/>
      <c r="C183" s="605"/>
      <c r="D183" s="605">
        <f t="shared" si="1"/>
        <v>0</v>
      </c>
      <c r="E183" s="605"/>
      <c r="F183" s="605"/>
      <c r="G183" s="605"/>
      <c r="H183" s="605"/>
      <c r="I183" s="605"/>
      <c r="J183" s="605"/>
      <c r="K183" s="270"/>
    </row>
    <row r="184" spans="1:11">
      <c r="A184" s="606"/>
      <c r="C184" s="605"/>
      <c r="D184" s="605">
        <f t="shared" si="1"/>
        <v>0</v>
      </c>
      <c r="E184" s="605"/>
      <c r="F184" s="605"/>
      <c r="G184" s="605"/>
      <c r="H184" s="605"/>
      <c r="I184" s="605"/>
      <c r="J184" s="605"/>
      <c r="K184" s="270"/>
    </row>
    <row r="185" spans="1:11">
      <c r="A185" s="606"/>
      <c r="C185" s="605"/>
      <c r="D185" s="605">
        <f t="shared" si="1"/>
        <v>0</v>
      </c>
      <c r="E185" s="605"/>
      <c r="F185" s="605"/>
      <c r="G185" s="605"/>
      <c r="H185" s="605"/>
      <c r="I185" s="605"/>
      <c r="J185" s="605"/>
      <c r="K185" s="270"/>
    </row>
    <row r="186" spans="1:11">
      <c r="C186" s="605"/>
      <c r="D186" s="605">
        <f t="shared" si="1"/>
        <v>0</v>
      </c>
      <c r="E186" s="605"/>
      <c r="F186" s="605"/>
      <c r="G186" s="605"/>
      <c r="H186" s="605"/>
      <c r="I186" s="605"/>
      <c r="J186" s="605"/>
      <c r="K186" s="270"/>
    </row>
    <row r="187" spans="1:11">
      <c r="A187" s="270"/>
      <c r="B187" s="270"/>
      <c r="C187" s="605"/>
      <c r="D187" s="605">
        <f t="shared" si="1"/>
        <v>0</v>
      </c>
      <c r="E187" s="605"/>
      <c r="F187" s="605"/>
      <c r="G187" s="605"/>
      <c r="H187" s="605"/>
      <c r="I187" s="605"/>
      <c r="J187" s="605"/>
      <c r="K187" s="270"/>
    </row>
    <row r="188" spans="1:11">
      <c r="A188" s="270"/>
      <c r="B188" s="270"/>
      <c r="C188" s="605"/>
      <c r="D188" s="605">
        <f t="shared" si="1"/>
        <v>0</v>
      </c>
      <c r="E188" s="605"/>
      <c r="F188" s="605"/>
      <c r="G188" s="605"/>
      <c r="H188" s="605"/>
      <c r="I188" s="605"/>
      <c r="J188" s="605"/>
      <c r="K188" s="270"/>
    </row>
    <row r="189" spans="1:11">
      <c r="A189" s="270"/>
      <c r="B189" s="270"/>
      <c r="C189" s="605"/>
      <c r="D189" s="605">
        <f t="shared" si="1"/>
        <v>0</v>
      </c>
      <c r="E189" s="605"/>
      <c r="F189" s="605"/>
      <c r="G189" s="605"/>
      <c r="H189" s="605"/>
      <c r="I189" s="605"/>
      <c r="J189" s="605"/>
      <c r="K189" s="270"/>
    </row>
    <row r="190" spans="1:11">
      <c r="A190" s="270"/>
      <c r="B190" s="270"/>
      <c r="C190" s="605"/>
      <c r="D190" s="605">
        <f t="shared" si="1"/>
        <v>0</v>
      </c>
      <c r="E190" s="605"/>
      <c r="F190" s="605"/>
      <c r="G190" s="605"/>
      <c r="H190" s="605"/>
      <c r="I190" s="605"/>
      <c r="J190" s="605"/>
      <c r="K190" s="270"/>
    </row>
    <row r="191" spans="1:11">
      <c r="A191" s="270"/>
      <c r="B191" s="270"/>
      <c r="C191" s="605"/>
      <c r="D191" s="605">
        <f t="shared" ref="D191:D254" si="2">+C191*(100-E191)/100</f>
        <v>0</v>
      </c>
      <c r="E191" s="605"/>
      <c r="F191" s="605"/>
      <c r="G191" s="605"/>
      <c r="H191" s="605"/>
      <c r="I191" s="605"/>
      <c r="J191" s="605"/>
      <c r="K191" s="270"/>
    </row>
    <row r="192" spans="1:11">
      <c r="A192" s="270"/>
      <c r="B192" s="270"/>
      <c r="C192" s="605"/>
      <c r="D192" s="605">
        <f t="shared" si="2"/>
        <v>0</v>
      </c>
      <c r="E192" s="605"/>
      <c r="F192" s="605"/>
      <c r="G192" s="605"/>
      <c r="H192" s="605"/>
      <c r="I192" s="605"/>
      <c r="J192" s="605"/>
      <c r="K192" s="270"/>
    </row>
    <row r="193" spans="1:11">
      <c r="A193" s="270"/>
      <c r="B193" s="270"/>
      <c r="C193" s="605"/>
      <c r="D193" s="605">
        <f t="shared" si="2"/>
        <v>0</v>
      </c>
      <c r="E193" s="605"/>
      <c r="F193" s="605"/>
      <c r="G193" s="605"/>
      <c r="H193" s="605"/>
      <c r="I193" s="605"/>
      <c r="J193" s="605"/>
      <c r="K193" s="270"/>
    </row>
    <row r="194" spans="1:11">
      <c r="A194" s="270"/>
      <c r="B194" s="270"/>
      <c r="C194" s="605"/>
      <c r="D194" s="605">
        <f t="shared" si="2"/>
        <v>0</v>
      </c>
      <c r="E194" s="605"/>
      <c r="F194" s="605"/>
      <c r="G194" s="605"/>
      <c r="H194" s="605"/>
      <c r="I194" s="605"/>
      <c r="J194" s="605"/>
      <c r="K194" s="270"/>
    </row>
    <row r="195" spans="1:11">
      <c r="A195" s="270"/>
      <c r="B195" s="270"/>
      <c r="C195" s="605"/>
      <c r="D195" s="605">
        <f t="shared" si="2"/>
        <v>0</v>
      </c>
      <c r="E195" s="605"/>
      <c r="F195" s="605"/>
      <c r="G195" s="605"/>
      <c r="H195" s="605"/>
      <c r="I195" s="605"/>
      <c r="J195" s="605"/>
      <c r="K195" s="270"/>
    </row>
    <row r="196" spans="1:11">
      <c r="A196" s="270"/>
      <c r="B196" s="270"/>
      <c r="C196" s="605"/>
      <c r="D196" s="605">
        <f t="shared" si="2"/>
        <v>0</v>
      </c>
      <c r="E196" s="605"/>
      <c r="F196" s="605"/>
      <c r="G196" s="605"/>
      <c r="H196" s="605"/>
      <c r="I196" s="605"/>
      <c r="J196" s="605"/>
      <c r="K196" s="270"/>
    </row>
    <row r="197" spans="1:11">
      <c r="A197" s="270"/>
      <c r="B197" s="270"/>
      <c r="C197" s="605"/>
      <c r="D197" s="605">
        <f t="shared" si="2"/>
        <v>0</v>
      </c>
      <c r="E197" s="605"/>
      <c r="F197" s="605"/>
      <c r="G197" s="605"/>
      <c r="H197" s="605"/>
      <c r="I197" s="605"/>
      <c r="J197" s="605"/>
      <c r="K197" s="270"/>
    </row>
    <row r="198" spans="1:11">
      <c r="A198" s="270"/>
      <c r="B198" s="270"/>
      <c r="C198" s="605"/>
      <c r="D198" s="605">
        <f t="shared" si="2"/>
        <v>0</v>
      </c>
      <c r="E198" s="605"/>
      <c r="F198" s="605"/>
      <c r="G198" s="605"/>
      <c r="H198" s="605"/>
      <c r="I198" s="605"/>
      <c r="J198" s="605"/>
      <c r="K198" s="270"/>
    </row>
    <row r="199" spans="1:11">
      <c r="A199" s="270"/>
      <c r="B199" s="270"/>
      <c r="C199" s="605"/>
      <c r="D199" s="605">
        <f t="shared" si="2"/>
        <v>0</v>
      </c>
      <c r="E199" s="605"/>
      <c r="F199" s="605"/>
      <c r="G199" s="605"/>
      <c r="H199" s="605"/>
      <c r="I199" s="605"/>
      <c r="J199" s="605"/>
      <c r="K199" s="270"/>
    </row>
    <row r="200" spans="1:11">
      <c r="A200" s="270"/>
      <c r="B200" s="270"/>
      <c r="C200" s="605"/>
      <c r="D200" s="605">
        <f t="shared" si="2"/>
        <v>0</v>
      </c>
      <c r="E200" s="605"/>
      <c r="F200" s="605"/>
      <c r="G200" s="605"/>
      <c r="H200" s="605"/>
      <c r="I200" s="605"/>
      <c r="J200" s="605"/>
      <c r="K200" s="270"/>
    </row>
    <row r="201" spans="1:11">
      <c r="A201" s="270"/>
      <c r="B201" s="270"/>
      <c r="C201" s="605"/>
      <c r="D201" s="605">
        <f t="shared" si="2"/>
        <v>0</v>
      </c>
      <c r="E201" s="605"/>
      <c r="F201" s="605"/>
      <c r="G201" s="605"/>
      <c r="H201" s="605"/>
      <c r="I201" s="605"/>
      <c r="J201" s="605"/>
      <c r="K201" s="270"/>
    </row>
    <row r="202" spans="1:11">
      <c r="A202" s="270"/>
      <c r="B202" s="270"/>
      <c r="C202" s="605"/>
      <c r="D202" s="605">
        <f t="shared" si="2"/>
        <v>0</v>
      </c>
      <c r="E202" s="605"/>
      <c r="F202" s="605"/>
      <c r="G202" s="605"/>
      <c r="H202" s="605"/>
      <c r="I202" s="605"/>
      <c r="J202" s="605"/>
      <c r="K202" s="270"/>
    </row>
    <row r="203" spans="1:11">
      <c r="A203" s="270"/>
      <c r="B203" s="270"/>
      <c r="C203" s="605"/>
      <c r="D203" s="605">
        <f t="shared" si="2"/>
        <v>0</v>
      </c>
      <c r="E203" s="605"/>
      <c r="F203" s="605"/>
      <c r="G203" s="605"/>
      <c r="H203" s="605"/>
      <c r="I203" s="605"/>
      <c r="J203" s="605"/>
      <c r="K203" s="270"/>
    </row>
    <row r="204" spans="1:11">
      <c r="A204" s="270"/>
      <c r="B204" s="270"/>
      <c r="C204" s="605"/>
      <c r="D204" s="605">
        <f t="shared" si="2"/>
        <v>0</v>
      </c>
      <c r="E204" s="605"/>
      <c r="F204" s="605"/>
      <c r="G204" s="605"/>
      <c r="H204" s="605"/>
      <c r="I204" s="605"/>
      <c r="J204" s="605"/>
      <c r="K204" s="270"/>
    </row>
    <row r="205" spans="1:11">
      <c r="A205" s="270"/>
      <c r="B205" s="270"/>
      <c r="C205" s="605"/>
      <c r="D205" s="605">
        <f t="shared" si="2"/>
        <v>0</v>
      </c>
      <c r="E205" s="605"/>
      <c r="F205" s="605"/>
      <c r="G205" s="605"/>
      <c r="H205" s="605"/>
      <c r="I205" s="605"/>
      <c r="J205" s="605"/>
      <c r="K205" s="270"/>
    </row>
    <row r="206" spans="1:11">
      <c r="A206" s="270"/>
      <c r="B206" s="270"/>
      <c r="C206" s="605"/>
      <c r="D206" s="605">
        <f t="shared" si="2"/>
        <v>0</v>
      </c>
      <c r="E206" s="605"/>
      <c r="F206" s="605"/>
      <c r="G206" s="605"/>
      <c r="H206" s="605"/>
      <c r="I206" s="605"/>
      <c r="J206" s="605"/>
      <c r="K206" s="270"/>
    </row>
    <row r="207" spans="1:11">
      <c r="A207" s="270"/>
      <c r="B207" s="270"/>
      <c r="C207" s="605"/>
      <c r="D207" s="605">
        <f t="shared" si="2"/>
        <v>0</v>
      </c>
      <c r="E207" s="605"/>
      <c r="F207" s="605"/>
      <c r="G207" s="605"/>
      <c r="H207" s="605"/>
      <c r="I207" s="605"/>
      <c r="J207" s="605"/>
      <c r="K207" s="270"/>
    </row>
    <row r="208" spans="1:11">
      <c r="A208" s="270"/>
      <c r="B208" s="270"/>
      <c r="C208" s="605"/>
      <c r="D208" s="605">
        <f t="shared" si="2"/>
        <v>0</v>
      </c>
      <c r="E208" s="605"/>
      <c r="F208" s="605"/>
      <c r="G208" s="605"/>
      <c r="H208" s="605"/>
      <c r="I208" s="605"/>
      <c r="J208" s="605"/>
      <c r="K208" s="270"/>
    </row>
    <row r="209" spans="1:11">
      <c r="A209" s="270"/>
      <c r="B209" s="270"/>
      <c r="C209" s="605"/>
      <c r="D209" s="605">
        <f t="shared" si="2"/>
        <v>0</v>
      </c>
      <c r="E209" s="605"/>
      <c r="F209" s="605"/>
      <c r="G209" s="605"/>
      <c r="H209" s="605"/>
      <c r="I209" s="605"/>
      <c r="J209" s="605"/>
      <c r="K209" s="270"/>
    </row>
    <row r="210" spans="1:11">
      <c r="A210" s="270"/>
      <c r="B210" s="270"/>
      <c r="C210" s="605"/>
      <c r="D210" s="605">
        <f t="shared" si="2"/>
        <v>0</v>
      </c>
      <c r="E210" s="605"/>
      <c r="F210" s="605"/>
      <c r="G210" s="605"/>
      <c r="H210" s="605"/>
      <c r="I210" s="605"/>
      <c r="J210" s="605"/>
      <c r="K210" s="270"/>
    </row>
    <row r="211" spans="1:11">
      <c r="A211" s="270"/>
      <c r="B211" s="270"/>
      <c r="C211" s="605"/>
      <c r="D211" s="605">
        <f t="shared" si="2"/>
        <v>0</v>
      </c>
      <c r="E211" s="605"/>
      <c r="F211" s="605"/>
      <c r="G211" s="605"/>
      <c r="H211" s="605"/>
      <c r="I211" s="605"/>
      <c r="J211" s="605"/>
      <c r="K211" s="270"/>
    </row>
    <row r="212" spans="1:11">
      <c r="A212" s="270"/>
      <c r="B212" s="270"/>
      <c r="C212" s="605"/>
      <c r="D212" s="605">
        <f t="shared" si="2"/>
        <v>0</v>
      </c>
      <c r="E212" s="605"/>
      <c r="F212" s="605"/>
      <c r="G212" s="605"/>
      <c r="H212" s="605"/>
      <c r="I212" s="605"/>
      <c r="J212" s="605"/>
      <c r="K212" s="270"/>
    </row>
    <row r="213" spans="1:11">
      <c r="A213" s="270"/>
      <c r="B213" s="270"/>
      <c r="C213" s="605"/>
      <c r="D213" s="605">
        <f t="shared" si="2"/>
        <v>0</v>
      </c>
      <c r="E213" s="605"/>
      <c r="F213" s="605"/>
      <c r="G213" s="605"/>
      <c r="H213" s="605"/>
      <c r="I213" s="605"/>
      <c r="J213" s="605"/>
      <c r="K213" s="270"/>
    </row>
    <row r="214" spans="1:11">
      <c r="A214" s="270"/>
      <c r="B214" s="270"/>
      <c r="C214" s="605"/>
      <c r="D214" s="605">
        <f t="shared" si="2"/>
        <v>0</v>
      </c>
      <c r="E214" s="605"/>
      <c r="F214" s="605"/>
      <c r="G214" s="605"/>
      <c r="H214" s="605"/>
      <c r="I214" s="605"/>
      <c r="J214" s="605"/>
      <c r="K214" s="270"/>
    </row>
    <row r="215" spans="1:11">
      <c r="A215" s="270"/>
      <c r="B215" s="270"/>
      <c r="C215" s="605"/>
      <c r="D215" s="605">
        <f t="shared" si="2"/>
        <v>0</v>
      </c>
      <c r="E215" s="605"/>
      <c r="F215" s="605"/>
      <c r="G215" s="605"/>
      <c r="H215" s="605"/>
      <c r="I215" s="605"/>
      <c r="J215" s="605"/>
      <c r="K215" s="270"/>
    </row>
    <row r="216" spans="1:11">
      <c r="A216" s="270"/>
      <c r="B216" s="270"/>
      <c r="C216" s="605"/>
      <c r="D216" s="605">
        <f t="shared" si="2"/>
        <v>0</v>
      </c>
      <c r="E216" s="605"/>
      <c r="F216" s="605"/>
      <c r="G216" s="605"/>
      <c r="H216" s="605"/>
      <c r="I216" s="605"/>
      <c r="J216" s="605"/>
      <c r="K216" s="270"/>
    </row>
    <row r="217" spans="1:11">
      <c r="A217" s="270"/>
      <c r="B217" s="270"/>
      <c r="C217" s="605"/>
      <c r="D217" s="605">
        <f t="shared" si="2"/>
        <v>0</v>
      </c>
      <c r="E217" s="605"/>
      <c r="F217" s="605"/>
      <c r="G217" s="605"/>
      <c r="H217" s="605"/>
      <c r="I217" s="605"/>
      <c r="J217" s="605"/>
      <c r="K217" s="270"/>
    </row>
    <row r="218" spans="1:11">
      <c r="A218" s="270"/>
      <c r="B218" s="270"/>
      <c r="C218" s="605"/>
      <c r="D218" s="605">
        <f t="shared" si="2"/>
        <v>0</v>
      </c>
      <c r="E218" s="605"/>
      <c r="F218" s="605"/>
      <c r="G218" s="605"/>
      <c r="H218" s="605"/>
      <c r="I218" s="605"/>
      <c r="J218" s="605"/>
      <c r="K218" s="270"/>
    </row>
    <row r="219" spans="1:11">
      <c r="A219" s="270"/>
      <c r="B219" s="270"/>
      <c r="C219" s="605"/>
      <c r="D219" s="605">
        <f t="shared" si="2"/>
        <v>0</v>
      </c>
      <c r="E219" s="605"/>
      <c r="F219" s="605"/>
      <c r="G219" s="605"/>
      <c r="H219" s="605"/>
      <c r="I219" s="605"/>
      <c r="J219" s="605"/>
      <c r="K219" s="270"/>
    </row>
    <row r="220" spans="1:11">
      <c r="A220" s="270"/>
      <c r="B220" s="270"/>
      <c r="C220" s="605"/>
      <c r="D220" s="605">
        <f t="shared" si="2"/>
        <v>0</v>
      </c>
      <c r="E220" s="605"/>
      <c r="F220" s="605"/>
      <c r="G220" s="605"/>
      <c r="H220" s="605"/>
      <c r="I220" s="605"/>
      <c r="J220" s="605"/>
      <c r="K220" s="270"/>
    </row>
    <row r="221" spans="1:11">
      <c r="A221" s="270"/>
      <c r="B221" s="270"/>
      <c r="C221" s="605"/>
      <c r="D221" s="605">
        <f t="shared" si="2"/>
        <v>0</v>
      </c>
      <c r="E221" s="605"/>
      <c r="F221" s="605"/>
      <c r="G221" s="605"/>
      <c r="H221" s="605"/>
      <c r="I221" s="605"/>
      <c r="J221" s="605"/>
      <c r="K221" s="270"/>
    </row>
    <row r="222" spans="1:11">
      <c r="A222" s="270"/>
      <c r="B222" s="270"/>
      <c r="C222" s="605"/>
      <c r="D222" s="605">
        <f t="shared" si="2"/>
        <v>0</v>
      </c>
      <c r="E222" s="605"/>
      <c r="F222" s="605"/>
      <c r="G222" s="605"/>
      <c r="H222" s="605"/>
      <c r="I222" s="605"/>
      <c r="J222" s="605"/>
      <c r="K222" s="270"/>
    </row>
    <row r="223" spans="1:11">
      <c r="A223" s="270"/>
      <c r="B223" s="270"/>
      <c r="C223" s="605"/>
      <c r="D223" s="605">
        <f t="shared" si="2"/>
        <v>0</v>
      </c>
      <c r="E223" s="605"/>
      <c r="F223" s="605"/>
      <c r="G223" s="605"/>
      <c r="H223" s="605"/>
      <c r="I223" s="605"/>
      <c r="J223" s="605"/>
      <c r="K223" s="270"/>
    </row>
    <row r="224" spans="1:11">
      <c r="A224" s="270"/>
      <c r="B224" s="270"/>
      <c r="C224" s="605"/>
      <c r="D224" s="605">
        <f t="shared" si="2"/>
        <v>0</v>
      </c>
      <c r="E224" s="605"/>
      <c r="F224" s="605"/>
      <c r="G224" s="605"/>
      <c r="H224" s="605"/>
      <c r="I224" s="605"/>
      <c r="J224" s="605"/>
      <c r="K224" s="270"/>
    </row>
    <row r="225" spans="1:11">
      <c r="A225" s="270"/>
      <c r="B225" s="270"/>
      <c r="C225" s="605"/>
      <c r="D225" s="605">
        <f t="shared" si="2"/>
        <v>0</v>
      </c>
      <c r="E225" s="605"/>
      <c r="F225" s="605"/>
      <c r="G225" s="605"/>
      <c r="H225" s="605"/>
      <c r="I225" s="605"/>
      <c r="J225" s="605"/>
      <c r="K225" s="270"/>
    </row>
    <row r="226" spans="1:11">
      <c r="A226" s="270"/>
      <c r="B226" s="270"/>
      <c r="C226" s="605"/>
      <c r="D226" s="605">
        <f t="shared" si="2"/>
        <v>0</v>
      </c>
      <c r="E226" s="605"/>
      <c r="F226" s="605"/>
      <c r="G226" s="605"/>
      <c r="H226" s="605"/>
      <c r="I226" s="605"/>
      <c r="J226" s="605"/>
      <c r="K226" s="270"/>
    </row>
    <row r="227" spans="1:11">
      <c r="A227" s="270"/>
      <c r="B227" s="270"/>
      <c r="C227" s="605"/>
      <c r="D227" s="605">
        <f t="shared" si="2"/>
        <v>0</v>
      </c>
      <c r="E227" s="605"/>
      <c r="F227" s="605"/>
      <c r="G227" s="605"/>
      <c r="H227" s="605"/>
      <c r="I227" s="605"/>
      <c r="J227" s="605"/>
      <c r="K227" s="270"/>
    </row>
    <row r="228" spans="1:11">
      <c r="A228" s="270"/>
      <c r="B228" s="270"/>
      <c r="C228" s="605"/>
      <c r="D228" s="605">
        <f t="shared" si="2"/>
        <v>0</v>
      </c>
      <c r="E228" s="605"/>
      <c r="F228" s="605"/>
      <c r="G228" s="605"/>
      <c r="H228" s="605"/>
      <c r="I228" s="605"/>
      <c r="J228" s="605"/>
      <c r="K228" s="270"/>
    </row>
    <row r="229" spans="1:11">
      <c r="A229" s="270"/>
      <c r="B229" s="270"/>
      <c r="C229" s="605"/>
      <c r="D229" s="605">
        <f t="shared" si="2"/>
        <v>0</v>
      </c>
      <c r="E229" s="605"/>
      <c r="F229" s="605"/>
      <c r="G229" s="605"/>
      <c r="H229" s="605"/>
      <c r="I229" s="605"/>
      <c r="J229" s="605"/>
      <c r="K229" s="270"/>
    </row>
    <row r="230" spans="1:11">
      <c r="A230" s="270"/>
      <c r="B230" s="270"/>
      <c r="C230" s="605"/>
      <c r="D230" s="605">
        <f t="shared" si="2"/>
        <v>0</v>
      </c>
      <c r="E230" s="605"/>
      <c r="F230" s="605"/>
      <c r="G230" s="605"/>
      <c r="H230" s="605"/>
      <c r="I230" s="605"/>
      <c r="J230" s="605"/>
      <c r="K230" s="270"/>
    </row>
    <row r="231" spans="1:11">
      <c r="A231" s="270"/>
      <c r="B231" s="270"/>
      <c r="C231" s="605"/>
      <c r="D231" s="605">
        <f t="shared" si="2"/>
        <v>0</v>
      </c>
      <c r="E231" s="605"/>
      <c r="F231" s="605"/>
      <c r="G231" s="605"/>
      <c r="H231" s="605"/>
      <c r="I231" s="605"/>
      <c r="J231" s="605"/>
      <c r="K231" s="270"/>
    </row>
    <row r="232" spans="1:11">
      <c r="A232" s="270"/>
      <c r="B232" s="270"/>
      <c r="C232" s="605"/>
      <c r="D232" s="605">
        <f t="shared" si="2"/>
        <v>0</v>
      </c>
      <c r="E232" s="605"/>
      <c r="F232" s="605"/>
      <c r="G232" s="605"/>
      <c r="H232" s="605"/>
      <c r="I232" s="605"/>
      <c r="J232" s="605"/>
      <c r="K232" s="270"/>
    </row>
    <row r="233" spans="1:11">
      <c r="A233" s="270"/>
      <c r="B233" s="270"/>
      <c r="C233" s="605"/>
      <c r="D233" s="605">
        <f t="shared" si="2"/>
        <v>0</v>
      </c>
      <c r="E233" s="605"/>
      <c r="F233" s="605"/>
      <c r="G233" s="605"/>
      <c r="H233" s="605"/>
      <c r="I233" s="605"/>
      <c r="J233" s="605"/>
      <c r="K233" s="270"/>
    </row>
    <row r="234" spans="1:11">
      <c r="A234" s="270"/>
      <c r="B234" s="270"/>
      <c r="C234" s="605"/>
      <c r="D234" s="605">
        <f t="shared" si="2"/>
        <v>0</v>
      </c>
      <c r="E234" s="605"/>
      <c r="F234" s="605"/>
      <c r="G234" s="605"/>
      <c r="H234" s="605"/>
      <c r="I234" s="605"/>
      <c r="J234" s="605"/>
      <c r="K234" s="270"/>
    </row>
    <row r="235" spans="1:11">
      <c r="A235" s="270"/>
      <c r="B235" s="270"/>
      <c r="C235" s="605"/>
      <c r="D235" s="605">
        <f t="shared" si="2"/>
        <v>0</v>
      </c>
      <c r="E235" s="605"/>
      <c r="F235" s="605"/>
      <c r="G235" s="605"/>
      <c r="H235" s="605"/>
      <c r="I235" s="605"/>
      <c r="J235" s="605"/>
      <c r="K235" s="270"/>
    </row>
    <row r="236" spans="1:11">
      <c r="A236" s="270"/>
      <c r="B236" s="270"/>
      <c r="C236" s="605"/>
      <c r="D236" s="605">
        <f t="shared" si="2"/>
        <v>0</v>
      </c>
      <c r="E236" s="605"/>
      <c r="F236" s="605"/>
      <c r="G236" s="605"/>
      <c r="H236" s="605"/>
      <c r="I236" s="605"/>
      <c r="J236" s="605"/>
      <c r="K236" s="270"/>
    </row>
    <row r="237" spans="1:11">
      <c r="A237" s="270"/>
      <c r="B237" s="270"/>
      <c r="C237" s="605"/>
      <c r="D237" s="605">
        <f t="shared" si="2"/>
        <v>0</v>
      </c>
      <c r="E237" s="605"/>
      <c r="F237" s="605"/>
      <c r="G237" s="605"/>
      <c r="H237" s="605"/>
      <c r="I237" s="605"/>
      <c r="J237" s="605"/>
      <c r="K237" s="270"/>
    </row>
    <row r="238" spans="1:11">
      <c r="A238" s="270"/>
      <c r="B238" s="270"/>
      <c r="C238" s="605"/>
      <c r="D238" s="605">
        <f t="shared" si="2"/>
        <v>0</v>
      </c>
      <c r="E238" s="605"/>
      <c r="F238" s="605"/>
      <c r="G238" s="605"/>
      <c r="H238" s="605"/>
      <c r="I238" s="605"/>
      <c r="J238" s="605"/>
      <c r="K238" s="270"/>
    </row>
    <row r="239" spans="1:11">
      <c r="A239" s="270"/>
      <c r="B239" s="270"/>
      <c r="C239" s="605"/>
      <c r="D239" s="605">
        <f t="shared" si="2"/>
        <v>0</v>
      </c>
      <c r="E239" s="605"/>
      <c r="F239" s="605"/>
      <c r="G239" s="605"/>
      <c r="H239" s="605"/>
      <c r="I239" s="605"/>
      <c r="J239" s="605"/>
      <c r="K239" s="270"/>
    </row>
    <row r="240" spans="1:11">
      <c r="A240" s="270"/>
      <c r="B240" s="270"/>
      <c r="C240" s="605"/>
      <c r="D240" s="605">
        <f t="shared" si="2"/>
        <v>0</v>
      </c>
      <c r="E240" s="605"/>
      <c r="F240" s="605"/>
      <c r="G240" s="605"/>
      <c r="H240" s="605"/>
      <c r="I240" s="605"/>
      <c r="J240" s="605"/>
      <c r="K240" s="270"/>
    </row>
    <row r="241" spans="1:11">
      <c r="A241" s="270"/>
      <c r="B241" s="270"/>
      <c r="C241" s="605"/>
      <c r="D241" s="605">
        <f t="shared" si="2"/>
        <v>0</v>
      </c>
      <c r="E241" s="605"/>
      <c r="F241" s="605"/>
      <c r="G241" s="605"/>
      <c r="H241" s="605"/>
      <c r="I241" s="605"/>
      <c r="J241" s="605"/>
      <c r="K241" s="270"/>
    </row>
    <row r="242" spans="1:11">
      <c r="A242" s="270"/>
      <c r="B242" s="270"/>
      <c r="C242" s="605"/>
      <c r="D242" s="605">
        <f t="shared" si="2"/>
        <v>0</v>
      </c>
      <c r="E242" s="605"/>
      <c r="F242" s="605"/>
      <c r="G242" s="605"/>
      <c r="H242" s="605"/>
      <c r="I242" s="605"/>
      <c r="J242" s="605"/>
      <c r="K242" s="270"/>
    </row>
    <row r="243" spans="1:11">
      <c r="A243" s="270"/>
      <c r="B243" s="270"/>
      <c r="C243" s="605"/>
      <c r="D243" s="605">
        <f t="shared" si="2"/>
        <v>0</v>
      </c>
      <c r="E243" s="605"/>
      <c r="F243" s="605"/>
      <c r="G243" s="605"/>
      <c r="H243" s="605"/>
      <c r="I243" s="605"/>
      <c r="J243" s="605"/>
      <c r="K243" s="270"/>
    </row>
    <row r="244" spans="1:11">
      <c r="A244" s="270"/>
      <c r="B244" s="270"/>
      <c r="C244" s="605"/>
      <c r="D244" s="605">
        <f t="shared" si="2"/>
        <v>0</v>
      </c>
      <c r="E244" s="605"/>
      <c r="F244" s="605"/>
      <c r="G244" s="605"/>
      <c r="H244" s="605"/>
      <c r="I244" s="605"/>
      <c r="J244" s="605"/>
      <c r="K244" s="270"/>
    </row>
    <row r="245" spans="1:11">
      <c r="A245" s="270"/>
      <c r="B245" s="270"/>
      <c r="C245" s="605"/>
      <c r="D245" s="605">
        <f t="shared" si="2"/>
        <v>0</v>
      </c>
      <c r="E245" s="605"/>
      <c r="F245" s="605"/>
      <c r="G245" s="605"/>
      <c r="H245" s="605"/>
      <c r="I245" s="605"/>
      <c r="J245" s="605"/>
      <c r="K245" s="270"/>
    </row>
    <row r="246" spans="1:11">
      <c r="A246" s="270"/>
      <c r="B246" s="270"/>
      <c r="C246" s="605"/>
      <c r="D246" s="605">
        <f t="shared" si="2"/>
        <v>0</v>
      </c>
      <c r="E246" s="605"/>
      <c r="F246" s="605"/>
      <c r="G246" s="605"/>
      <c r="H246" s="605"/>
      <c r="I246" s="605"/>
      <c r="J246" s="605"/>
      <c r="K246" s="270"/>
    </row>
    <row r="247" spans="1:11">
      <c r="A247" s="270"/>
      <c r="B247" s="270"/>
      <c r="C247" s="605"/>
      <c r="D247" s="605">
        <f t="shared" si="2"/>
        <v>0</v>
      </c>
      <c r="E247" s="605"/>
      <c r="F247" s="605"/>
      <c r="G247" s="605"/>
      <c r="H247" s="605"/>
      <c r="I247" s="605"/>
      <c r="J247" s="605"/>
      <c r="K247" s="270"/>
    </row>
    <row r="248" spans="1:11">
      <c r="A248" s="270"/>
      <c r="B248" s="270"/>
      <c r="C248" s="605"/>
      <c r="D248" s="605">
        <f t="shared" si="2"/>
        <v>0</v>
      </c>
      <c r="E248" s="605"/>
      <c r="F248" s="605"/>
      <c r="G248" s="605"/>
      <c r="H248" s="605"/>
      <c r="I248" s="605"/>
      <c r="J248" s="605"/>
      <c r="K248" s="270"/>
    </row>
    <row r="249" spans="1:11">
      <c r="A249" s="270"/>
      <c r="B249" s="270"/>
      <c r="C249" s="605"/>
      <c r="D249" s="605">
        <f t="shared" si="2"/>
        <v>0</v>
      </c>
      <c r="E249" s="605"/>
      <c r="F249" s="605"/>
      <c r="G249" s="605"/>
      <c r="H249" s="605"/>
      <c r="I249" s="605"/>
      <c r="J249" s="605"/>
      <c r="K249" s="270"/>
    </row>
    <row r="250" spans="1:11">
      <c r="A250" s="270"/>
      <c r="B250" s="270"/>
      <c r="C250" s="605"/>
      <c r="D250" s="605">
        <f t="shared" si="2"/>
        <v>0</v>
      </c>
      <c r="E250" s="605"/>
      <c r="F250" s="605"/>
      <c r="G250" s="605"/>
      <c r="H250" s="605"/>
      <c r="I250" s="605"/>
      <c r="J250" s="605"/>
      <c r="K250" s="270"/>
    </row>
    <row r="251" spans="1:11">
      <c r="A251" s="270"/>
      <c r="B251" s="270"/>
      <c r="C251" s="605"/>
      <c r="D251" s="605">
        <f t="shared" si="2"/>
        <v>0</v>
      </c>
      <c r="E251" s="605"/>
      <c r="F251" s="605"/>
      <c r="G251" s="605"/>
      <c r="H251" s="605"/>
      <c r="I251" s="605"/>
      <c r="J251" s="605"/>
      <c r="K251" s="270"/>
    </row>
    <row r="252" spans="1:11">
      <c r="A252" s="270"/>
      <c r="B252" s="270"/>
      <c r="C252" s="605"/>
      <c r="D252" s="605">
        <f t="shared" si="2"/>
        <v>0</v>
      </c>
      <c r="E252" s="605"/>
      <c r="F252" s="605"/>
      <c r="G252" s="605"/>
      <c r="H252" s="605"/>
      <c r="I252" s="605"/>
      <c r="J252" s="605"/>
      <c r="K252" s="270"/>
    </row>
    <row r="253" spans="1:11">
      <c r="A253" s="270"/>
      <c r="B253" s="270"/>
      <c r="C253" s="605"/>
      <c r="D253" s="605">
        <f t="shared" si="2"/>
        <v>0</v>
      </c>
      <c r="E253" s="605"/>
      <c r="F253" s="605"/>
      <c r="G253" s="605"/>
      <c r="H253" s="605"/>
      <c r="I253" s="605"/>
      <c r="J253" s="605"/>
      <c r="K253" s="270"/>
    </row>
    <row r="254" spans="1:11">
      <c r="A254" s="270"/>
      <c r="B254" s="270"/>
      <c r="C254" s="605"/>
      <c r="D254" s="605">
        <f t="shared" si="2"/>
        <v>0</v>
      </c>
      <c r="E254" s="605"/>
      <c r="F254" s="605"/>
      <c r="G254" s="605"/>
      <c r="H254" s="605"/>
      <c r="I254" s="605"/>
      <c r="J254" s="605"/>
      <c r="K254" s="270"/>
    </row>
    <row r="255" spans="1:11">
      <c r="A255" s="270"/>
      <c r="B255" s="270"/>
      <c r="C255" s="605"/>
      <c r="D255" s="605">
        <f t="shared" ref="D255:D318" si="3">+C255*(100-E255)/100</f>
        <v>0</v>
      </c>
      <c r="E255" s="605"/>
      <c r="F255" s="605"/>
      <c r="G255" s="605"/>
      <c r="H255" s="605"/>
      <c r="I255" s="605"/>
      <c r="J255" s="605"/>
      <c r="K255" s="270"/>
    </row>
    <row r="256" spans="1:11">
      <c r="A256" s="270"/>
      <c r="B256" s="270"/>
      <c r="C256" s="605"/>
      <c r="D256" s="605">
        <f t="shared" si="3"/>
        <v>0</v>
      </c>
      <c r="E256" s="605"/>
      <c r="F256" s="605"/>
      <c r="G256" s="605"/>
      <c r="H256" s="605"/>
      <c r="I256" s="605"/>
      <c r="J256" s="605"/>
      <c r="K256" s="270"/>
    </row>
    <row r="257" spans="1:11">
      <c r="A257" s="270"/>
      <c r="B257" s="270"/>
      <c r="C257" s="605"/>
      <c r="D257" s="605">
        <f t="shared" si="3"/>
        <v>0</v>
      </c>
      <c r="E257" s="605"/>
      <c r="F257" s="605"/>
      <c r="G257" s="605"/>
      <c r="H257" s="605"/>
      <c r="I257" s="605"/>
      <c r="J257" s="605"/>
      <c r="K257" s="270"/>
    </row>
    <row r="258" spans="1:11">
      <c r="A258" s="270"/>
      <c r="B258" s="270"/>
      <c r="C258" s="605"/>
      <c r="D258" s="605">
        <f t="shared" si="3"/>
        <v>0</v>
      </c>
      <c r="E258" s="605"/>
      <c r="F258" s="605"/>
      <c r="G258" s="605"/>
      <c r="H258" s="605"/>
      <c r="I258" s="605"/>
      <c r="J258" s="605"/>
      <c r="K258" s="270"/>
    </row>
    <row r="259" spans="1:11">
      <c r="A259" s="270"/>
      <c r="B259" s="270"/>
      <c r="C259" s="605"/>
      <c r="D259" s="605">
        <f t="shared" si="3"/>
        <v>0</v>
      </c>
      <c r="E259" s="605"/>
      <c r="F259" s="605"/>
      <c r="G259" s="605"/>
      <c r="H259" s="605"/>
      <c r="I259" s="605"/>
      <c r="J259" s="605"/>
      <c r="K259" s="270"/>
    </row>
    <row r="260" spans="1:11">
      <c r="A260" s="270"/>
      <c r="B260" s="270"/>
      <c r="C260" s="605"/>
      <c r="D260" s="605">
        <f t="shared" si="3"/>
        <v>0</v>
      </c>
      <c r="E260" s="605"/>
      <c r="F260" s="605"/>
      <c r="G260" s="605"/>
      <c r="H260" s="605"/>
      <c r="I260" s="605"/>
      <c r="J260" s="605"/>
      <c r="K260" s="270"/>
    </row>
    <row r="261" spans="1:11">
      <c r="A261" s="270"/>
      <c r="B261" s="270"/>
      <c r="C261" s="605"/>
      <c r="D261" s="605">
        <f t="shared" si="3"/>
        <v>0</v>
      </c>
      <c r="E261" s="605"/>
      <c r="F261" s="605"/>
      <c r="G261" s="605"/>
      <c r="H261" s="605"/>
      <c r="I261" s="605"/>
      <c r="J261" s="605"/>
      <c r="K261" s="270"/>
    </row>
    <row r="262" spans="1:11">
      <c r="A262" s="270"/>
      <c r="B262" s="270"/>
      <c r="C262" s="605"/>
      <c r="D262" s="605">
        <f t="shared" si="3"/>
        <v>0</v>
      </c>
      <c r="E262" s="605"/>
      <c r="F262" s="605"/>
      <c r="G262" s="605"/>
      <c r="H262" s="605"/>
      <c r="I262" s="605"/>
      <c r="J262" s="605"/>
      <c r="K262" s="270"/>
    </row>
    <row r="263" spans="1:11">
      <c r="A263" s="270"/>
      <c r="B263" s="270"/>
      <c r="C263" s="605"/>
      <c r="D263" s="605">
        <f t="shared" si="3"/>
        <v>0</v>
      </c>
      <c r="E263" s="605"/>
      <c r="F263" s="605"/>
      <c r="G263" s="605"/>
      <c r="H263" s="605"/>
      <c r="I263" s="605"/>
      <c r="J263" s="605"/>
      <c r="K263" s="270"/>
    </row>
    <row r="264" spans="1:11">
      <c r="A264" s="270"/>
      <c r="B264" s="270"/>
      <c r="C264" s="605"/>
      <c r="D264" s="605">
        <f t="shared" si="3"/>
        <v>0</v>
      </c>
      <c r="E264" s="605"/>
      <c r="F264" s="605"/>
      <c r="G264" s="605"/>
      <c r="H264" s="605"/>
      <c r="I264" s="605"/>
      <c r="J264" s="605"/>
      <c r="K264" s="270"/>
    </row>
    <row r="265" spans="1:11">
      <c r="A265" s="270"/>
      <c r="B265" s="270"/>
      <c r="C265" s="605"/>
      <c r="D265" s="605">
        <f t="shared" si="3"/>
        <v>0</v>
      </c>
      <c r="E265" s="605"/>
      <c r="F265" s="605"/>
      <c r="G265" s="605"/>
      <c r="H265" s="605"/>
      <c r="I265" s="605"/>
      <c r="J265" s="605"/>
      <c r="K265" s="270"/>
    </row>
    <row r="266" spans="1:11">
      <c r="A266" s="270"/>
      <c r="B266" s="270"/>
      <c r="C266" s="605"/>
      <c r="D266" s="605">
        <f t="shared" si="3"/>
        <v>0</v>
      </c>
      <c r="E266" s="605"/>
      <c r="F266" s="605"/>
      <c r="G266" s="605"/>
      <c r="H266" s="605"/>
      <c r="I266" s="605"/>
      <c r="J266" s="605"/>
      <c r="K266" s="270"/>
    </row>
    <row r="267" spans="1:11">
      <c r="A267" s="270"/>
      <c r="B267" s="270"/>
      <c r="C267" s="605"/>
      <c r="D267" s="605">
        <f t="shared" si="3"/>
        <v>0</v>
      </c>
      <c r="E267" s="605"/>
      <c r="F267" s="605"/>
      <c r="G267" s="605"/>
      <c r="H267" s="605"/>
      <c r="I267" s="605"/>
      <c r="J267" s="605"/>
      <c r="K267" s="270"/>
    </row>
    <row r="268" spans="1:11">
      <c r="A268" s="270"/>
      <c r="B268" s="270"/>
      <c r="C268" s="605"/>
      <c r="D268" s="605">
        <f t="shared" si="3"/>
        <v>0</v>
      </c>
      <c r="E268" s="605"/>
      <c r="F268" s="605"/>
      <c r="G268" s="605"/>
      <c r="H268" s="605"/>
      <c r="I268" s="605"/>
      <c r="J268" s="605"/>
      <c r="K268" s="270"/>
    </row>
    <row r="269" spans="1:11">
      <c r="A269" s="270"/>
      <c r="B269" s="270"/>
      <c r="C269" s="605"/>
      <c r="D269" s="605">
        <f t="shared" si="3"/>
        <v>0</v>
      </c>
      <c r="E269" s="605"/>
      <c r="F269" s="605"/>
      <c r="G269" s="605"/>
      <c r="H269" s="605"/>
      <c r="I269" s="605"/>
      <c r="J269" s="605"/>
      <c r="K269" s="270"/>
    </row>
    <row r="270" spans="1:11">
      <c r="A270" s="270"/>
      <c r="B270" s="270"/>
      <c r="C270" s="605"/>
      <c r="D270" s="605">
        <f t="shared" si="3"/>
        <v>0</v>
      </c>
      <c r="E270" s="605"/>
      <c r="F270" s="605"/>
      <c r="G270" s="605"/>
      <c r="H270" s="605"/>
      <c r="I270" s="605"/>
      <c r="J270" s="605"/>
      <c r="K270" s="270"/>
    </row>
    <row r="271" spans="1:11">
      <c r="A271" s="270"/>
      <c r="B271" s="270"/>
      <c r="C271" s="605"/>
      <c r="D271" s="605">
        <f t="shared" si="3"/>
        <v>0</v>
      </c>
      <c r="E271" s="605"/>
      <c r="F271" s="605"/>
      <c r="G271" s="605"/>
      <c r="H271" s="605"/>
      <c r="I271" s="605"/>
      <c r="J271" s="605"/>
      <c r="K271" s="270"/>
    </row>
    <row r="272" spans="1:11">
      <c r="A272" s="270"/>
      <c r="B272" s="270"/>
      <c r="C272" s="605"/>
      <c r="D272" s="605">
        <f t="shared" si="3"/>
        <v>0</v>
      </c>
      <c r="E272" s="605"/>
      <c r="F272" s="605"/>
      <c r="G272" s="605"/>
      <c r="H272" s="605"/>
      <c r="I272" s="605"/>
      <c r="J272" s="605"/>
      <c r="K272" s="270"/>
    </row>
    <row r="273" spans="1:11">
      <c r="A273" s="270"/>
      <c r="B273" s="270"/>
      <c r="C273" s="605"/>
      <c r="D273" s="605">
        <f t="shared" si="3"/>
        <v>0</v>
      </c>
      <c r="E273" s="605"/>
      <c r="F273" s="605"/>
      <c r="G273" s="605"/>
      <c r="H273" s="605"/>
      <c r="I273" s="605"/>
      <c r="J273" s="605"/>
      <c r="K273" s="270"/>
    </row>
    <row r="274" spans="1:11">
      <c r="A274" s="270"/>
      <c r="B274" s="270"/>
      <c r="C274" s="605"/>
      <c r="D274" s="605">
        <f t="shared" si="3"/>
        <v>0</v>
      </c>
      <c r="E274" s="605"/>
      <c r="F274" s="605"/>
      <c r="G274" s="605"/>
      <c r="H274" s="605"/>
      <c r="I274" s="605"/>
      <c r="J274" s="605"/>
      <c r="K274" s="270"/>
    </row>
    <row r="275" spans="1:11">
      <c r="A275" s="270"/>
      <c r="B275" s="270"/>
      <c r="C275" s="605"/>
      <c r="D275" s="605">
        <f t="shared" si="3"/>
        <v>0</v>
      </c>
      <c r="E275" s="605"/>
      <c r="F275" s="605"/>
      <c r="G275" s="605"/>
      <c r="H275" s="605"/>
      <c r="I275" s="605"/>
      <c r="J275" s="605"/>
      <c r="K275" s="270"/>
    </row>
    <row r="276" spans="1:11">
      <c r="A276" s="270"/>
      <c r="B276" s="270"/>
      <c r="C276" s="605"/>
      <c r="D276" s="605">
        <f t="shared" si="3"/>
        <v>0</v>
      </c>
      <c r="E276" s="605"/>
      <c r="F276" s="605"/>
      <c r="G276" s="605"/>
      <c r="H276" s="605"/>
      <c r="I276" s="605"/>
      <c r="J276" s="605"/>
      <c r="K276" s="270"/>
    </row>
    <row r="277" spans="1:11">
      <c r="A277" s="270"/>
      <c r="B277" s="270"/>
      <c r="C277" s="605"/>
      <c r="D277" s="605">
        <f t="shared" si="3"/>
        <v>0</v>
      </c>
      <c r="E277" s="605"/>
      <c r="F277" s="605"/>
      <c r="G277" s="605"/>
      <c r="H277" s="605"/>
      <c r="I277" s="605"/>
      <c r="J277" s="605"/>
      <c r="K277" s="270"/>
    </row>
    <row r="278" spans="1:11">
      <c r="A278" s="270"/>
      <c r="B278" s="270"/>
      <c r="C278" s="605"/>
      <c r="D278" s="605">
        <f t="shared" si="3"/>
        <v>0</v>
      </c>
      <c r="E278" s="605"/>
      <c r="F278" s="605"/>
      <c r="G278" s="605"/>
      <c r="H278" s="605"/>
      <c r="I278" s="605"/>
      <c r="J278" s="605"/>
      <c r="K278" s="270"/>
    </row>
    <row r="279" spans="1:11">
      <c r="A279" s="270"/>
      <c r="B279" s="270"/>
      <c r="C279" s="605"/>
      <c r="D279" s="605">
        <f t="shared" si="3"/>
        <v>0</v>
      </c>
      <c r="E279" s="605"/>
      <c r="F279" s="605"/>
      <c r="G279" s="605"/>
      <c r="H279" s="605"/>
      <c r="I279" s="605"/>
      <c r="J279" s="605"/>
      <c r="K279" s="270"/>
    </row>
    <row r="280" spans="1:11">
      <c r="A280" s="270"/>
      <c r="B280" s="270"/>
      <c r="C280" s="605"/>
      <c r="D280" s="605">
        <f t="shared" si="3"/>
        <v>0</v>
      </c>
      <c r="E280" s="605"/>
      <c r="F280" s="605"/>
      <c r="G280" s="605"/>
      <c r="H280" s="605"/>
      <c r="I280" s="605"/>
      <c r="J280" s="605"/>
      <c r="K280" s="270"/>
    </row>
    <row r="281" spans="1:11">
      <c r="A281" s="270"/>
      <c r="B281" s="270"/>
      <c r="C281" s="605"/>
      <c r="D281" s="605">
        <f t="shared" si="3"/>
        <v>0</v>
      </c>
      <c r="E281" s="605"/>
      <c r="F281" s="605"/>
      <c r="G281" s="605"/>
      <c r="H281" s="605"/>
      <c r="I281" s="605"/>
      <c r="J281" s="605"/>
      <c r="K281" s="270"/>
    </row>
    <row r="282" spans="1:11">
      <c r="A282" s="270"/>
      <c r="B282" s="270"/>
      <c r="C282" s="605"/>
      <c r="D282" s="605">
        <f t="shared" si="3"/>
        <v>0</v>
      </c>
      <c r="E282" s="605"/>
      <c r="F282" s="605"/>
      <c r="G282" s="605"/>
      <c r="H282" s="605"/>
      <c r="I282" s="605"/>
      <c r="J282" s="605"/>
      <c r="K282" s="270"/>
    </row>
    <row r="283" spans="1:11">
      <c r="A283" s="270"/>
      <c r="B283" s="270"/>
      <c r="C283" s="605"/>
      <c r="D283" s="605">
        <f t="shared" si="3"/>
        <v>0</v>
      </c>
      <c r="E283" s="605"/>
      <c r="F283" s="605"/>
      <c r="G283" s="605"/>
      <c r="H283" s="605"/>
      <c r="I283" s="605"/>
      <c r="J283" s="605"/>
      <c r="K283" s="270"/>
    </row>
    <row r="284" spans="1:11">
      <c r="A284" s="270"/>
      <c r="B284" s="270"/>
      <c r="C284" s="605"/>
      <c r="D284" s="605">
        <f t="shared" si="3"/>
        <v>0</v>
      </c>
      <c r="E284" s="605"/>
      <c r="F284" s="605"/>
      <c r="G284" s="605"/>
      <c r="H284" s="605"/>
      <c r="I284" s="605"/>
      <c r="J284" s="605"/>
      <c r="K284" s="270"/>
    </row>
    <row r="285" spans="1:11">
      <c r="A285" s="270"/>
      <c r="B285" s="270"/>
      <c r="C285" s="605"/>
      <c r="D285" s="605">
        <f t="shared" si="3"/>
        <v>0</v>
      </c>
      <c r="E285" s="605"/>
      <c r="F285" s="605"/>
      <c r="G285" s="605"/>
      <c r="H285" s="605"/>
      <c r="I285" s="605"/>
      <c r="J285" s="605"/>
      <c r="K285" s="270"/>
    </row>
    <row r="286" spans="1:11">
      <c r="A286" s="270"/>
      <c r="B286" s="270"/>
      <c r="C286" s="605"/>
      <c r="D286" s="605">
        <f t="shared" si="3"/>
        <v>0</v>
      </c>
      <c r="E286" s="605"/>
      <c r="F286" s="605"/>
      <c r="G286" s="605"/>
      <c r="H286" s="605"/>
      <c r="I286" s="605"/>
      <c r="J286" s="605"/>
      <c r="K286" s="270"/>
    </row>
    <row r="287" spans="1:11">
      <c r="A287" s="270"/>
      <c r="B287" s="270"/>
      <c r="C287" s="605"/>
      <c r="D287" s="605">
        <f t="shared" si="3"/>
        <v>0</v>
      </c>
      <c r="E287" s="605"/>
      <c r="F287" s="605"/>
      <c r="G287" s="605"/>
      <c r="H287" s="605"/>
      <c r="I287" s="605"/>
      <c r="J287" s="605"/>
      <c r="K287" s="270"/>
    </row>
    <row r="288" spans="1:11">
      <c r="A288" s="270"/>
      <c r="B288" s="270"/>
      <c r="C288" s="605"/>
      <c r="D288" s="605">
        <f t="shared" si="3"/>
        <v>0</v>
      </c>
      <c r="E288" s="605"/>
      <c r="F288" s="605"/>
      <c r="G288" s="605"/>
      <c r="H288" s="605"/>
      <c r="I288" s="605"/>
      <c r="J288" s="605"/>
      <c r="K288" s="270"/>
    </row>
    <row r="289" spans="1:11">
      <c r="A289" s="270"/>
      <c r="B289" s="270"/>
      <c r="C289" s="605"/>
      <c r="D289" s="605">
        <f t="shared" si="3"/>
        <v>0</v>
      </c>
      <c r="E289" s="605"/>
      <c r="F289" s="605"/>
      <c r="G289" s="605"/>
      <c r="H289" s="605"/>
      <c r="I289" s="605"/>
      <c r="J289" s="605"/>
      <c r="K289" s="270"/>
    </row>
    <row r="290" spans="1:11">
      <c r="A290" s="270"/>
      <c r="B290" s="270"/>
      <c r="C290" s="605"/>
      <c r="D290" s="605">
        <f t="shared" si="3"/>
        <v>0</v>
      </c>
      <c r="E290" s="605"/>
      <c r="F290" s="605"/>
      <c r="G290" s="605"/>
      <c r="H290" s="605"/>
      <c r="I290" s="605"/>
      <c r="J290" s="605"/>
      <c r="K290" s="270"/>
    </row>
    <row r="291" spans="1:11">
      <c r="A291" s="270"/>
      <c r="B291" s="270"/>
      <c r="C291" s="605"/>
      <c r="D291" s="605">
        <f t="shared" si="3"/>
        <v>0</v>
      </c>
      <c r="E291" s="605"/>
      <c r="F291" s="605"/>
      <c r="G291" s="605"/>
      <c r="H291" s="605"/>
      <c r="I291" s="605"/>
      <c r="J291" s="605"/>
      <c r="K291" s="270"/>
    </row>
    <row r="292" spans="1:11">
      <c r="A292" s="270"/>
      <c r="B292" s="270"/>
      <c r="C292" s="605"/>
      <c r="D292" s="605">
        <f t="shared" si="3"/>
        <v>0</v>
      </c>
      <c r="E292" s="605"/>
      <c r="F292" s="605"/>
      <c r="G292" s="605"/>
      <c r="H292" s="605"/>
      <c r="I292" s="605"/>
      <c r="J292" s="605"/>
      <c r="K292" s="270"/>
    </row>
    <row r="293" spans="1:11">
      <c r="A293" s="270"/>
      <c r="B293" s="270"/>
      <c r="C293" s="605"/>
      <c r="D293" s="605">
        <f t="shared" si="3"/>
        <v>0</v>
      </c>
      <c r="E293" s="605"/>
      <c r="F293" s="605"/>
      <c r="G293" s="605"/>
      <c r="H293" s="605"/>
      <c r="I293" s="605"/>
      <c r="J293" s="605"/>
      <c r="K293" s="270"/>
    </row>
    <row r="294" spans="1:11">
      <c r="A294" s="270"/>
      <c r="B294" s="270"/>
      <c r="C294" s="605"/>
      <c r="D294" s="605">
        <f t="shared" si="3"/>
        <v>0</v>
      </c>
      <c r="E294" s="605"/>
      <c r="F294" s="605"/>
      <c r="G294" s="605"/>
      <c r="H294" s="605"/>
      <c r="I294" s="605"/>
      <c r="J294" s="605"/>
      <c r="K294" s="270"/>
    </row>
    <row r="295" spans="1:11">
      <c r="A295" s="270"/>
      <c r="B295" s="270"/>
      <c r="C295" s="605"/>
      <c r="D295" s="605">
        <f t="shared" si="3"/>
        <v>0</v>
      </c>
      <c r="E295" s="605"/>
      <c r="F295" s="605"/>
      <c r="G295" s="605"/>
      <c r="H295" s="605"/>
      <c r="I295" s="605"/>
      <c r="J295" s="605"/>
      <c r="K295" s="270"/>
    </row>
    <row r="296" spans="1:11">
      <c r="A296" s="270"/>
      <c r="B296" s="270"/>
      <c r="C296" s="605"/>
      <c r="D296" s="605">
        <f t="shared" si="3"/>
        <v>0</v>
      </c>
      <c r="E296" s="605"/>
      <c r="F296" s="605"/>
      <c r="G296" s="605"/>
      <c r="H296" s="605"/>
      <c r="I296" s="605"/>
      <c r="J296" s="605"/>
      <c r="K296" s="270"/>
    </row>
    <row r="297" spans="1:11">
      <c r="A297" s="270"/>
      <c r="B297" s="270"/>
      <c r="C297" s="605"/>
      <c r="D297" s="605">
        <f t="shared" si="3"/>
        <v>0</v>
      </c>
      <c r="E297" s="605"/>
      <c r="F297" s="605"/>
      <c r="G297" s="605"/>
      <c r="H297" s="605"/>
      <c r="I297" s="605"/>
      <c r="J297" s="605"/>
      <c r="K297" s="270"/>
    </row>
    <row r="298" spans="1:11">
      <c r="A298" s="270"/>
      <c r="B298" s="270"/>
      <c r="C298" s="605"/>
      <c r="D298" s="605">
        <f t="shared" si="3"/>
        <v>0</v>
      </c>
      <c r="E298" s="605"/>
      <c r="F298" s="605"/>
      <c r="G298" s="605"/>
      <c r="H298" s="605"/>
      <c r="I298" s="605"/>
      <c r="J298" s="605"/>
      <c r="K298" s="270"/>
    </row>
    <row r="299" spans="1:11">
      <c r="A299" s="270"/>
      <c r="B299" s="270"/>
      <c r="C299" s="605"/>
      <c r="D299" s="605">
        <f t="shared" si="3"/>
        <v>0</v>
      </c>
      <c r="E299" s="605"/>
      <c r="F299" s="605"/>
      <c r="G299" s="605"/>
      <c r="H299" s="605"/>
      <c r="I299" s="605"/>
      <c r="J299" s="605"/>
      <c r="K299" s="270"/>
    </row>
    <row r="300" spans="1:11">
      <c r="A300" s="270"/>
      <c r="B300" s="270"/>
      <c r="C300" s="605"/>
      <c r="D300" s="605">
        <f t="shared" si="3"/>
        <v>0</v>
      </c>
      <c r="E300" s="605"/>
      <c r="F300" s="605"/>
      <c r="G300" s="605"/>
      <c r="H300" s="605"/>
      <c r="I300" s="605"/>
      <c r="J300" s="605"/>
      <c r="K300" s="270"/>
    </row>
    <row r="301" spans="1:11">
      <c r="A301" s="270"/>
      <c r="B301" s="270"/>
      <c r="C301" s="605"/>
      <c r="D301" s="605">
        <f t="shared" si="3"/>
        <v>0</v>
      </c>
      <c r="E301" s="605"/>
      <c r="F301" s="605"/>
      <c r="G301" s="605"/>
      <c r="H301" s="605"/>
      <c r="I301" s="605"/>
      <c r="J301" s="605"/>
      <c r="K301" s="270"/>
    </row>
    <row r="302" spans="1:11">
      <c r="A302" s="270"/>
      <c r="B302" s="270"/>
      <c r="C302" s="605"/>
      <c r="D302" s="605">
        <f t="shared" si="3"/>
        <v>0</v>
      </c>
      <c r="E302" s="605"/>
      <c r="F302" s="605"/>
      <c r="G302" s="605"/>
      <c r="H302" s="605"/>
      <c r="I302" s="605"/>
      <c r="J302" s="605"/>
      <c r="K302" s="270"/>
    </row>
    <row r="303" spans="1:11">
      <c r="A303" s="270"/>
      <c r="B303" s="270"/>
      <c r="C303" s="605"/>
      <c r="D303" s="605">
        <f t="shared" si="3"/>
        <v>0</v>
      </c>
      <c r="E303" s="605"/>
      <c r="F303" s="605"/>
      <c r="G303" s="605"/>
      <c r="H303" s="605"/>
      <c r="I303" s="605"/>
      <c r="J303" s="605"/>
      <c r="K303" s="270"/>
    </row>
    <row r="304" spans="1:11">
      <c r="A304" s="270"/>
      <c r="B304" s="270"/>
      <c r="C304" s="605"/>
      <c r="D304" s="605">
        <f t="shared" si="3"/>
        <v>0</v>
      </c>
      <c r="E304" s="605"/>
      <c r="F304" s="605"/>
      <c r="G304" s="605"/>
      <c r="H304" s="605"/>
      <c r="I304" s="605"/>
      <c r="J304" s="605"/>
      <c r="K304" s="270"/>
    </row>
    <row r="305" spans="1:11">
      <c r="A305" s="270"/>
      <c r="B305" s="270"/>
      <c r="C305" s="605"/>
      <c r="D305" s="605">
        <f t="shared" si="3"/>
        <v>0</v>
      </c>
      <c r="E305" s="605"/>
      <c r="F305" s="605"/>
      <c r="G305" s="605"/>
      <c r="H305" s="605"/>
      <c r="I305" s="605"/>
      <c r="J305" s="605"/>
      <c r="K305" s="270"/>
    </row>
    <row r="306" spans="1:11">
      <c r="A306" s="270"/>
      <c r="B306" s="270"/>
      <c r="C306" s="605"/>
      <c r="D306" s="605">
        <f t="shared" si="3"/>
        <v>0</v>
      </c>
      <c r="E306" s="605"/>
      <c r="F306" s="605"/>
      <c r="G306" s="605"/>
      <c r="H306" s="605"/>
      <c r="I306" s="605"/>
      <c r="J306" s="605"/>
      <c r="K306" s="270"/>
    </row>
    <row r="307" spans="1:11">
      <c r="A307" s="270"/>
      <c r="B307" s="270"/>
      <c r="C307" s="605"/>
      <c r="D307" s="605">
        <f t="shared" si="3"/>
        <v>0</v>
      </c>
      <c r="E307" s="605"/>
      <c r="F307" s="605"/>
      <c r="G307" s="605"/>
      <c r="H307" s="605"/>
      <c r="I307" s="605"/>
      <c r="J307" s="605"/>
      <c r="K307" s="270"/>
    </row>
    <row r="308" spans="1:11">
      <c r="A308" s="270"/>
      <c r="B308" s="270"/>
      <c r="C308" s="605"/>
      <c r="D308" s="605">
        <f t="shared" si="3"/>
        <v>0</v>
      </c>
      <c r="E308" s="605"/>
      <c r="F308" s="605"/>
      <c r="G308" s="605"/>
      <c r="H308" s="605"/>
      <c r="I308" s="605"/>
      <c r="J308" s="605"/>
      <c r="K308" s="270"/>
    </row>
    <row r="309" spans="1:11">
      <c r="A309" s="270"/>
      <c r="B309" s="270"/>
      <c r="C309" s="605"/>
      <c r="D309" s="605">
        <f t="shared" si="3"/>
        <v>0</v>
      </c>
      <c r="E309" s="605"/>
      <c r="F309" s="605"/>
      <c r="G309" s="605"/>
      <c r="H309" s="605"/>
      <c r="I309" s="605"/>
      <c r="J309" s="605"/>
      <c r="K309" s="270"/>
    </row>
    <row r="310" spans="1:11">
      <c r="A310" s="270"/>
      <c r="B310" s="270"/>
      <c r="C310" s="605"/>
      <c r="D310" s="605">
        <f t="shared" si="3"/>
        <v>0</v>
      </c>
      <c r="E310" s="605"/>
      <c r="F310" s="605"/>
      <c r="G310" s="605"/>
      <c r="H310" s="605"/>
      <c r="I310" s="605"/>
      <c r="J310" s="605"/>
      <c r="K310" s="270"/>
    </row>
    <row r="311" spans="1:11">
      <c r="A311" s="270"/>
      <c r="B311" s="270"/>
      <c r="C311" s="605"/>
      <c r="D311" s="605">
        <f t="shared" si="3"/>
        <v>0</v>
      </c>
      <c r="E311" s="605"/>
      <c r="F311" s="605"/>
      <c r="G311" s="605"/>
      <c r="H311" s="605"/>
      <c r="I311" s="605"/>
      <c r="J311" s="605"/>
      <c r="K311" s="270"/>
    </row>
    <row r="312" spans="1:11">
      <c r="A312" s="270"/>
      <c r="B312" s="270"/>
      <c r="C312" s="605"/>
      <c r="D312" s="605">
        <f t="shared" si="3"/>
        <v>0</v>
      </c>
      <c r="E312" s="605"/>
      <c r="F312" s="605"/>
      <c r="G312" s="605"/>
      <c r="H312" s="605"/>
      <c r="I312" s="605"/>
      <c r="J312" s="605"/>
      <c r="K312" s="270"/>
    </row>
    <row r="313" spans="1:11">
      <c r="A313" s="270"/>
      <c r="B313" s="270"/>
      <c r="C313" s="605"/>
      <c r="D313" s="605">
        <f t="shared" si="3"/>
        <v>0</v>
      </c>
      <c r="E313" s="605"/>
      <c r="F313" s="605"/>
      <c r="G313" s="605"/>
      <c r="H313" s="605"/>
      <c r="I313" s="605"/>
      <c r="J313" s="605"/>
      <c r="K313" s="270"/>
    </row>
    <row r="314" spans="1:11">
      <c r="A314" s="270"/>
      <c r="B314" s="270"/>
      <c r="C314" s="605"/>
      <c r="D314" s="605">
        <f t="shared" si="3"/>
        <v>0</v>
      </c>
      <c r="E314" s="605"/>
      <c r="F314" s="605"/>
      <c r="G314" s="605"/>
      <c r="H314" s="605"/>
      <c r="I314" s="605"/>
      <c r="J314" s="605"/>
      <c r="K314" s="270"/>
    </row>
    <row r="315" spans="1:11">
      <c r="A315" s="270"/>
      <c r="B315" s="270"/>
      <c r="C315" s="605"/>
      <c r="D315" s="605">
        <f t="shared" si="3"/>
        <v>0</v>
      </c>
      <c r="E315" s="605"/>
      <c r="F315" s="605"/>
      <c r="G315" s="605"/>
      <c r="H315" s="605"/>
      <c r="I315" s="605"/>
      <c r="J315" s="605"/>
      <c r="K315" s="270"/>
    </row>
    <row r="316" spans="1:11">
      <c r="A316" s="270"/>
      <c r="B316" s="270"/>
      <c r="C316" s="605"/>
      <c r="D316" s="605">
        <f t="shared" si="3"/>
        <v>0</v>
      </c>
      <c r="E316" s="605"/>
      <c r="F316" s="605"/>
      <c r="G316" s="605"/>
      <c r="H316" s="605"/>
      <c r="I316" s="605"/>
      <c r="J316" s="605"/>
      <c r="K316" s="270"/>
    </row>
    <row r="317" spans="1:11">
      <c r="A317" s="270"/>
      <c r="B317" s="270"/>
      <c r="C317" s="605"/>
      <c r="D317" s="605">
        <f t="shared" si="3"/>
        <v>0</v>
      </c>
      <c r="E317" s="605"/>
      <c r="F317" s="605"/>
      <c r="G317" s="605"/>
      <c r="H317" s="605"/>
      <c r="I317" s="605"/>
      <c r="J317" s="605"/>
      <c r="K317" s="270"/>
    </row>
    <row r="318" spans="1:11">
      <c r="A318" s="270"/>
      <c r="B318" s="270"/>
      <c r="C318" s="605"/>
      <c r="D318" s="605">
        <f t="shared" si="3"/>
        <v>0</v>
      </c>
      <c r="E318" s="605"/>
      <c r="F318" s="605"/>
      <c r="G318" s="605"/>
      <c r="H318" s="605"/>
      <c r="I318" s="605"/>
      <c r="J318" s="605"/>
      <c r="K318" s="270"/>
    </row>
    <row r="319" spans="1:11">
      <c r="A319" s="270"/>
      <c r="B319" s="270"/>
      <c r="C319" s="605"/>
      <c r="D319" s="605">
        <f t="shared" ref="D319:D382" si="4">+C319*(100-E319)/100</f>
        <v>0</v>
      </c>
      <c r="E319" s="605"/>
      <c r="F319" s="605"/>
      <c r="G319" s="605"/>
      <c r="H319" s="605"/>
      <c r="I319" s="605"/>
      <c r="J319" s="605"/>
      <c r="K319" s="270"/>
    </row>
    <row r="320" spans="1:11">
      <c r="A320" s="270"/>
      <c r="B320" s="270"/>
      <c r="C320" s="605"/>
      <c r="D320" s="605">
        <f t="shared" si="4"/>
        <v>0</v>
      </c>
      <c r="E320" s="605"/>
      <c r="F320" s="605"/>
      <c r="G320" s="605"/>
      <c r="H320" s="605"/>
      <c r="I320" s="605"/>
      <c r="J320" s="605"/>
      <c r="K320" s="270"/>
    </row>
    <row r="321" spans="1:11">
      <c r="A321" s="270"/>
      <c r="B321" s="270"/>
      <c r="C321" s="605"/>
      <c r="D321" s="605">
        <f t="shared" si="4"/>
        <v>0</v>
      </c>
      <c r="E321" s="605"/>
      <c r="F321" s="605"/>
      <c r="G321" s="605"/>
      <c r="H321" s="605"/>
      <c r="I321" s="605"/>
      <c r="J321" s="605"/>
      <c r="K321" s="270"/>
    </row>
    <row r="322" spans="1:11">
      <c r="A322" s="270"/>
      <c r="B322" s="270"/>
      <c r="C322" s="605"/>
      <c r="D322" s="605">
        <f t="shared" si="4"/>
        <v>0</v>
      </c>
      <c r="E322" s="605"/>
      <c r="F322" s="605"/>
      <c r="G322" s="605"/>
      <c r="H322" s="605"/>
      <c r="I322" s="605"/>
      <c r="J322" s="605"/>
      <c r="K322" s="270"/>
    </row>
    <row r="323" spans="1:11">
      <c r="A323" s="270"/>
      <c r="B323" s="270"/>
      <c r="C323" s="605"/>
      <c r="D323" s="605">
        <f t="shared" si="4"/>
        <v>0</v>
      </c>
      <c r="E323" s="605"/>
      <c r="F323" s="605"/>
      <c r="G323" s="605"/>
      <c r="H323" s="605"/>
      <c r="I323" s="605"/>
      <c r="J323" s="605"/>
      <c r="K323" s="270"/>
    </row>
    <row r="324" spans="1:11">
      <c r="A324" s="270"/>
      <c r="B324" s="270"/>
      <c r="C324" s="605"/>
      <c r="D324" s="605">
        <f t="shared" si="4"/>
        <v>0</v>
      </c>
      <c r="E324" s="605"/>
      <c r="F324" s="605"/>
      <c r="G324" s="605"/>
      <c r="H324" s="605"/>
      <c r="I324" s="605"/>
      <c r="J324" s="605"/>
      <c r="K324" s="270"/>
    </row>
    <row r="325" spans="1:11">
      <c r="A325" s="270"/>
      <c r="B325" s="270"/>
      <c r="C325" s="605"/>
      <c r="D325" s="605">
        <f t="shared" si="4"/>
        <v>0</v>
      </c>
      <c r="E325" s="605"/>
      <c r="F325" s="605"/>
      <c r="G325" s="605"/>
      <c r="H325" s="605"/>
      <c r="I325" s="605"/>
      <c r="J325" s="605"/>
      <c r="K325" s="270"/>
    </row>
    <row r="326" spans="1:11">
      <c r="A326" s="270"/>
      <c r="B326" s="270"/>
      <c r="C326" s="605"/>
      <c r="D326" s="605">
        <f t="shared" si="4"/>
        <v>0</v>
      </c>
      <c r="E326" s="605"/>
      <c r="F326" s="605"/>
      <c r="G326" s="605"/>
      <c r="H326" s="605"/>
      <c r="I326" s="605"/>
      <c r="J326" s="605"/>
      <c r="K326" s="270"/>
    </row>
    <row r="327" spans="1:11">
      <c r="A327" s="270"/>
      <c r="B327" s="270"/>
      <c r="C327" s="605"/>
      <c r="D327" s="605">
        <f t="shared" si="4"/>
        <v>0</v>
      </c>
      <c r="E327" s="605"/>
      <c r="F327" s="605"/>
      <c r="G327" s="605"/>
      <c r="H327" s="605"/>
      <c r="I327" s="605"/>
      <c r="J327" s="605"/>
      <c r="K327" s="270"/>
    </row>
    <row r="328" spans="1:11">
      <c r="A328" s="270"/>
      <c r="B328" s="270"/>
      <c r="C328" s="605"/>
      <c r="D328" s="605">
        <f t="shared" si="4"/>
        <v>0</v>
      </c>
      <c r="E328" s="605"/>
      <c r="F328" s="605"/>
      <c r="G328" s="605"/>
      <c r="H328" s="605"/>
      <c r="I328" s="605"/>
      <c r="J328" s="605"/>
      <c r="K328" s="270"/>
    </row>
    <row r="329" spans="1:11">
      <c r="A329" s="270"/>
      <c r="B329" s="270"/>
      <c r="C329" s="605"/>
      <c r="D329" s="605">
        <f t="shared" si="4"/>
        <v>0</v>
      </c>
      <c r="E329" s="605"/>
      <c r="F329" s="605"/>
      <c r="G329" s="605"/>
      <c r="H329" s="605"/>
      <c r="I329" s="605"/>
      <c r="J329" s="605"/>
      <c r="K329" s="270"/>
    </row>
    <row r="330" spans="1:11">
      <c r="A330" s="270"/>
      <c r="B330" s="270"/>
      <c r="C330" s="605"/>
      <c r="D330" s="605">
        <f t="shared" si="4"/>
        <v>0</v>
      </c>
      <c r="E330" s="605"/>
      <c r="F330" s="605"/>
      <c r="G330" s="605"/>
      <c r="H330" s="605"/>
      <c r="I330" s="605"/>
      <c r="J330" s="605"/>
      <c r="K330" s="270"/>
    </row>
    <row r="331" spans="1:11">
      <c r="A331" s="270"/>
      <c r="B331" s="270"/>
      <c r="C331" s="605"/>
      <c r="D331" s="605">
        <f t="shared" si="4"/>
        <v>0</v>
      </c>
      <c r="E331" s="605"/>
      <c r="F331" s="605"/>
      <c r="G331" s="605"/>
      <c r="H331" s="605"/>
      <c r="I331" s="605"/>
      <c r="J331" s="605"/>
      <c r="K331" s="270"/>
    </row>
    <row r="332" spans="1:11">
      <c r="A332" s="270"/>
      <c r="B332" s="270"/>
      <c r="C332" s="605"/>
      <c r="D332" s="605">
        <f t="shared" si="4"/>
        <v>0</v>
      </c>
      <c r="E332" s="605"/>
      <c r="F332" s="605"/>
      <c r="G332" s="605"/>
      <c r="H332" s="605"/>
      <c r="I332" s="605"/>
      <c r="J332" s="605"/>
      <c r="K332" s="270"/>
    </row>
    <row r="333" spans="1:11">
      <c r="A333" s="270"/>
      <c r="B333" s="270"/>
      <c r="C333" s="605"/>
      <c r="D333" s="605">
        <f t="shared" si="4"/>
        <v>0</v>
      </c>
      <c r="E333" s="605"/>
      <c r="F333" s="605"/>
      <c r="G333" s="605"/>
      <c r="H333" s="605"/>
      <c r="I333" s="605"/>
      <c r="J333" s="605"/>
      <c r="K333" s="270"/>
    </row>
    <row r="334" spans="1:11">
      <c r="A334" s="270"/>
      <c r="B334" s="270"/>
      <c r="C334" s="605"/>
      <c r="D334" s="605">
        <f t="shared" si="4"/>
        <v>0</v>
      </c>
      <c r="E334" s="605"/>
      <c r="F334" s="605"/>
      <c r="G334" s="605"/>
      <c r="H334" s="605"/>
      <c r="I334" s="605"/>
      <c r="J334" s="605"/>
      <c r="K334" s="270"/>
    </row>
    <row r="335" spans="1:11">
      <c r="A335" s="270"/>
      <c r="B335" s="270"/>
      <c r="C335" s="605"/>
      <c r="D335" s="605">
        <f t="shared" si="4"/>
        <v>0</v>
      </c>
      <c r="E335" s="605"/>
      <c r="F335" s="605"/>
      <c r="G335" s="605"/>
      <c r="H335" s="605"/>
      <c r="I335" s="605"/>
      <c r="J335" s="605"/>
      <c r="K335" s="270"/>
    </row>
    <row r="336" spans="1:11">
      <c r="A336" s="270"/>
      <c r="B336" s="270"/>
      <c r="C336" s="605"/>
      <c r="D336" s="605">
        <f t="shared" si="4"/>
        <v>0</v>
      </c>
      <c r="E336" s="605"/>
      <c r="F336" s="605"/>
      <c r="G336" s="605"/>
      <c r="H336" s="605"/>
      <c r="I336" s="605"/>
      <c r="J336" s="605"/>
      <c r="K336" s="270"/>
    </row>
    <row r="337" spans="1:11">
      <c r="A337" s="270"/>
      <c r="B337" s="270"/>
      <c r="C337" s="605"/>
      <c r="D337" s="605">
        <f t="shared" si="4"/>
        <v>0</v>
      </c>
      <c r="E337" s="605"/>
      <c r="F337" s="605"/>
      <c r="G337" s="605"/>
      <c r="H337" s="605"/>
      <c r="I337" s="605"/>
      <c r="J337" s="605"/>
      <c r="K337" s="270"/>
    </row>
    <row r="338" spans="1:11">
      <c r="A338" s="270"/>
      <c r="B338" s="270"/>
      <c r="C338" s="605"/>
      <c r="D338" s="605">
        <f t="shared" si="4"/>
        <v>0</v>
      </c>
      <c r="E338" s="605"/>
      <c r="F338" s="605"/>
      <c r="G338" s="605"/>
      <c r="H338" s="605"/>
      <c r="I338" s="605"/>
      <c r="J338" s="605"/>
      <c r="K338" s="270"/>
    </row>
    <row r="339" spans="1:11">
      <c r="A339" s="270"/>
      <c r="B339" s="270"/>
      <c r="C339" s="605"/>
      <c r="D339" s="605">
        <f t="shared" si="4"/>
        <v>0</v>
      </c>
      <c r="E339" s="605"/>
      <c r="F339" s="605"/>
      <c r="G339" s="605"/>
      <c r="H339" s="605"/>
      <c r="I339" s="605"/>
      <c r="J339" s="605"/>
      <c r="K339" s="270"/>
    </row>
    <row r="340" spans="1:11">
      <c r="A340" s="270"/>
      <c r="B340" s="270"/>
      <c r="C340" s="605"/>
      <c r="D340" s="605">
        <f t="shared" si="4"/>
        <v>0</v>
      </c>
      <c r="E340" s="605"/>
      <c r="F340" s="605"/>
      <c r="G340" s="605"/>
      <c r="H340" s="605"/>
      <c r="I340" s="605"/>
      <c r="J340" s="605"/>
      <c r="K340" s="270"/>
    </row>
    <row r="341" spans="1:11">
      <c r="A341" s="270"/>
      <c r="B341" s="270"/>
      <c r="C341" s="605"/>
      <c r="D341" s="605">
        <f t="shared" si="4"/>
        <v>0</v>
      </c>
      <c r="E341" s="605"/>
      <c r="F341" s="605"/>
      <c r="G341" s="605"/>
      <c r="H341" s="605"/>
      <c r="I341" s="605"/>
      <c r="J341" s="605"/>
      <c r="K341" s="270"/>
    </row>
    <row r="342" spans="1:11">
      <c r="A342" s="270"/>
      <c r="B342" s="270"/>
      <c r="C342" s="605"/>
      <c r="D342" s="605">
        <f t="shared" si="4"/>
        <v>0</v>
      </c>
      <c r="E342" s="605"/>
      <c r="F342" s="605"/>
      <c r="G342" s="605"/>
      <c r="H342" s="605"/>
      <c r="I342" s="605"/>
      <c r="J342" s="605"/>
      <c r="K342" s="270"/>
    </row>
    <row r="343" spans="1:11">
      <c r="A343" s="270"/>
      <c r="B343" s="270"/>
      <c r="C343" s="605"/>
      <c r="D343" s="605">
        <f t="shared" si="4"/>
        <v>0</v>
      </c>
      <c r="E343" s="605"/>
      <c r="F343" s="605"/>
      <c r="G343" s="605"/>
      <c r="H343" s="605"/>
      <c r="I343" s="605"/>
      <c r="J343" s="605"/>
      <c r="K343" s="270"/>
    </row>
    <row r="344" spans="1:11">
      <c r="A344" s="270"/>
      <c r="B344" s="270"/>
      <c r="C344" s="605"/>
      <c r="D344" s="605">
        <f t="shared" si="4"/>
        <v>0</v>
      </c>
      <c r="E344" s="605"/>
      <c r="F344" s="605"/>
      <c r="G344" s="605"/>
      <c r="H344" s="605"/>
      <c r="I344" s="605"/>
      <c r="J344" s="605"/>
      <c r="K344" s="270"/>
    </row>
    <row r="345" spans="1:11">
      <c r="A345" s="270"/>
      <c r="B345" s="270"/>
      <c r="C345" s="605"/>
      <c r="D345" s="605">
        <f t="shared" si="4"/>
        <v>0</v>
      </c>
      <c r="E345" s="605"/>
      <c r="F345" s="605"/>
      <c r="G345" s="605"/>
      <c r="H345" s="605"/>
      <c r="I345" s="605"/>
      <c r="J345" s="605"/>
      <c r="K345" s="270"/>
    </row>
    <row r="346" spans="1:11">
      <c r="A346" s="270"/>
      <c r="B346" s="270"/>
      <c r="C346" s="605"/>
      <c r="D346" s="605">
        <f t="shared" si="4"/>
        <v>0</v>
      </c>
      <c r="E346" s="605"/>
      <c r="F346" s="605"/>
      <c r="G346" s="605"/>
      <c r="H346" s="605"/>
      <c r="I346" s="605"/>
      <c r="J346" s="605"/>
      <c r="K346" s="270"/>
    </row>
    <row r="347" spans="1:11">
      <c r="A347" s="270"/>
      <c r="B347" s="270"/>
      <c r="C347" s="605"/>
      <c r="D347" s="605">
        <f t="shared" si="4"/>
        <v>0</v>
      </c>
      <c r="E347" s="605"/>
      <c r="F347" s="605"/>
      <c r="G347" s="605"/>
      <c r="H347" s="605"/>
      <c r="I347" s="605"/>
      <c r="J347" s="605"/>
      <c r="K347" s="270"/>
    </row>
    <row r="348" spans="1:11">
      <c r="A348" s="270"/>
      <c r="B348" s="270"/>
      <c r="C348" s="605"/>
      <c r="D348" s="605">
        <f t="shared" si="4"/>
        <v>0</v>
      </c>
      <c r="E348" s="605"/>
      <c r="F348" s="605"/>
      <c r="G348" s="605"/>
      <c r="H348" s="605"/>
      <c r="I348" s="605"/>
      <c r="J348" s="605"/>
      <c r="K348" s="270"/>
    </row>
    <row r="349" spans="1:11">
      <c r="A349" s="270"/>
      <c r="B349" s="270"/>
      <c r="C349" s="605"/>
      <c r="D349" s="605">
        <f t="shared" si="4"/>
        <v>0</v>
      </c>
      <c r="E349" s="605"/>
      <c r="F349" s="605"/>
      <c r="G349" s="605"/>
      <c r="H349" s="605"/>
      <c r="I349" s="605"/>
      <c r="J349" s="605"/>
      <c r="K349" s="270"/>
    </row>
    <row r="350" spans="1:11">
      <c r="A350" s="270"/>
      <c r="B350" s="270"/>
      <c r="C350" s="605"/>
      <c r="D350" s="605">
        <f t="shared" si="4"/>
        <v>0</v>
      </c>
      <c r="E350" s="605"/>
      <c r="F350" s="605"/>
      <c r="G350" s="605"/>
      <c r="H350" s="605"/>
      <c r="I350" s="605"/>
      <c r="J350" s="605"/>
      <c r="K350" s="270"/>
    </row>
    <row r="351" spans="1:11">
      <c r="A351" s="270"/>
      <c r="B351" s="270"/>
      <c r="C351" s="605"/>
      <c r="D351" s="605">
        <f t="shared" si="4"/>
        <v>0</v>
      </c>
      <c r="E351" s="605"/>
      <c r="F351" s="605"/>
      <c r="G351" s="605"/>
      <c r="H351" s="605"/>
      <c r="I351" s="605"/>
      <c r="J351" s="605"/>
      <c r="K351" s="270"/>
    </row>
    <row r="352" spans="1:11">
      <c r="A352" s="270"/>
      <c r="B352" s="270"/>
      <c r="C352" s="605"/>
      <c r="D352" s="605">
        <f t="shared" si="4"/>
        <v>0</v>
      </c>
      <c r="E352" s="605"/>
      <c r="F352" s="605"/>
      <c r="G352" s="605"/>
      <c r="H352" s="605"/>
      <c r="I352" s="605"/>
      <c r="J352" s="605"/>
      <c r="K352" s="270"/>
    </row>
    <row r="353" spans="1:11">
      <c r="A353" s="270"/>
      <c r="B353" s="270"/>
      <c r="C353" s="605"/>
      <c r="D353" s="605">
        <f t="shared" si="4"/>
        <v>0</v>
      </c>
      <c r="E353" s="605"/>
      <c r="F353" s="605"/>
      <c r="G353" s="605"/>
      <c r="H353" s="605"/>
      <c r="I353" s="605"/>
      <c r="J353" s="605"/>
      <c r="K353" s="270"/>
    </row>
    <row r="354" spans="1:11">
      <c r="A354" s="270"/>
      <c r="B354" s="270"/>
      <c r="C354" s="605"/>
      <c r="D354" s="605">
        <f t="shared" si="4"/>
        <v>0</v>
      </c>
      <c r="E354" s="605"/>
      <c r="F354" s="605"/>
      <c r="G354" s="605"/>
      <c r="H354" s="605"/>
      <c r="I354" s="605"/>
      <c r="J354" s="605"/>
      <c r="K354" s="270"/>
    </row>
    <row r="355" spans="1:11">
      <c r="A355" s="270"/>
      <c r="B355" s="270"/>
      <c r="C355" s="605"/>
      <c r="D355" s="605">
        <f t="shared" si="4"/>
        <v>0</v>
      </c>
      <c r="E355" s="605"/>
      <c r="F355" s="605"/>
      <c r="G355" s="605"/>
      <c r="H355" s="605"/>
      <c r="I355" s="605"/>
      <c r="J355" s="605"/>
      <c r="K355" s="270"/>
    </row>
    <row r="356" spans="1:11">
      <c r="A356" s="270"/>
      <c r="B356" s="270"/>
      <c r="C356" s="605"/>
      <c r="D356" s="605">
        <f t="shared" si="4"/>
        <v>0</v>
      </c>
      <c r="E356" s="605"/>
      <c r="F356" s="605"/>
      <c r="G356" s="605"/>
      <c r="H356" s="605"/>
      <c r="I356" s="605"/>
      <c r="J356" s="605"/>
      <c r="K356" s="270"/>
    </row>
    <row r="357" spans="1:11">
      <c r="A357" s="270"/>
      <c r="B357" s="270"/>
      <c r="C357" s="605"/>
      <c r="D357" s="605">
        <f t="shared" si="4"/>
        <v>0</v>
      </c>
      <c r="E357" s="605"/>
      <c r="F357" s="605"/>
      <c r="G357" s="605"/>
      <c r="H357" s="605"/>
      <c r="I357" s="605"/>
      <c r="J357" s="605"/>
      <c r="K357" s="270"/>
    </row>
    <row r="358" spans="1:11">
      <c r="A358" s="270"/>
      <c r="B358" s="270"/>
      <c r="C358" s="605"/>
      <c r="D358" s="605">
        <f t="shared" si="4"/>
        <v>0</v>
      </c>
      <c r="E358" s="605"/>
      <c r="F358" s="605"/>
      <c r="G358" s="605"/>
      <c r="H358" s="605"/>
      <c r="I358" s="605"/>
      <c r="J358" s="605"/>
      <c r="K358" s="270"/>
    </row>
    <row r="359" spans="1:11">
      <c r="A359" s="270"/>
      <c r="B359" s="270"/>
      <c r="C359" s="605"/>
      <c r="D359" s="605">
        <f t="shared" si="4"/>
        <v>0</v>
      </c>
      <c r="E359" s="605"/>
      <c r="F359" s="605"/>
      <c r="G359" s="605"/>
      <c r="H359" s="605"/>
      <c r="I359" s="605"/>
      <c r="J359" s="605"/>
      <c r="K359" s="270"/>
    </row>
    <row r="360" spans="1:11">
      <c r="A360" s="270"/>
      <c r="B360" s="270"/>
      <c r="C360" s="605"/>
      <c r="D360" s="605">
        <f t="shared" si="4"/>
        <v>0</v>
      </c>
      <c r="E360" s="605"/>
      <c r="F360" s="605"/>
      <c r="G360" s="605"/>
      <c r="H360" s="605"/>
      <c r="I360" s="605"/>
      <c r="J360" s="605"/>
      <c r="K360" s="270"/>
    </row>
    <row r="361" spans="1:11">
      <c r="A361" s="270"/>
      <c r="B361" s="270"/>
      <c r="C361" s="605"/>
      <c r="D361" s="605">
        <f t="shared" si="4"/>
        <v>0</v>
      </c>
      <c r="E361" s="605"/>
      <c r="F361" s="605"/>
      <c r="G361" s="605"/>
      <c r="H361" s="605"/>
      <c r="I361" s="605"/>
      <c r="J361" s="605"/>
      <c r="K361" s="270"/>
    </row>
    <row r="362" spans="1:11">
      <c r="A362" s="270"/>
      <c r="B362" s="270"/>
      <c r="C362" s="605"/>
      <c r="D362" s="605">
        <f t="shared" si="4"/>
        <v>0</v>
      </c>
      <c r="E362" s="605"/>
      <c r="F362" s="605"/>
      <c r="G362" s="605"/>
      <c r="H362" s="605"/>
      <c r="I362" s="605"/>
      <c r="J362" s="605"/>
      <c r="K362" s="270"/>
    </row>
    <row r="363" spans="1:11">
      <c r="A363" s="270"/>
      <c r="B363" s="270"/>
      <c r="C363" s="605"/>
      <c r="D363" s="605">
        <f t="shared" si="4"/>
        <v>0</v>
      </c>
      <c r="E363" s="605"/>
      <c r="F363" s="605"/>
      <c r="G363" s="605"/>
      <c r="H363" s="605"/>
      <c r="I363" s="605"/>
      <c r="J363" s="605"/>
      <c r="K363" s="270"/>
    </row>
    <row r="364" spans="1:11">
      <c r="A364" s="270"/>
      <c r="B364" s="270"/>
      <c r="C364" s="605"/>
      <c r="D364" s="605">
        <f t="shared" si="4"/>
        <v>0</v>
      </c>
      <c r="E364" s="605"/>
      <c r="F364" s="605"/>
      <c r="G364" s="605"/>
      <c r="H364" s="605"/>
      <c r="I364" s="605"/>
      <c r="J364" s="605"/>
      <c r="K364" s="270"/>
    </row>
    <row r="365" spans="1:11">
      <c r="A365" s="270"/>
      <c r="B365" s="270"/>
      <c r="C365" s="605"/>
      <c r="D365" s="605">
        <f t="shared" si="4"/>
        <v>0</v>
      </c>
      <c r="E365" s="605"/>
      <c r="F365" s="605"/>
      <c r="G365" s="605"/>
      <c r="H365" s="605"/>
      <c r="I365" s="605"/>
      <c r="J365" s="605"/>
      <c r="K365" s="270"/>
    </row>
    <row r="366" spans="1:11">
      <c r="A366" s="270"/>
      <c r="B366" s="270"/>
      <c r="C366" s="605"/>
      <c r="D366" s="605">
        <f t="shared" si="4"/>
        <v>0</v>
      </c>
      <c r="E366" s="605"/>
      <c r="F366" s="605"/>
      <c r="G366" s="605"/>
      <c r="H366" s="605"/>
      <c r="I366" s="605"/>
      <c r="J366" s="605"/>
      <c r="K366" s="270"/>
    </row>
    <row r="367" spans="1:11">
      <c r="A367" s="270"/>
      <c r="B367" s="270"/>
      <c r="C367" s="605"/>
      <c r="D367" s="605">
        <f t="shared" si="4"/>
        <v>0</v>
      </c>
      <c r="E367" s="605"/>
      <c r="F367" s="605"/>
      <c r="G367" s="605"/>
      <c r="H367" s="605"/>
      <c r="I367" s="605"/>
      <c r="J367" s="605"/>
      <c r="K367" s="270"/>
    </row>
    <row r="368" spans="1:11">
      <c r="A368" s="270"/>
      <c r="B368" s="270"/>
      <c r="C368" s="605"/>
      <c r="D368" s="605">
        <f t="shared" si="4"/>
        <v>0</v>
      </c>
      <c r="E368" s="605"/>
      <c r="F368" s="605"/>
      <c r="G368" s="605"/>
      <c r="H368" s="605"/>
      <c r="I368" s="605"/>
      <c r="J368" s="605"/>
      <c r="K368" s="270"/>
    </row>
    <row r="369" spans="1:11">
      <c r="A369" s="270"/>
      <c r="B369" s="270"/>
      <c r="C369" s="605"/>
      <c r="D369" s="605">
        <f t="shared" si="4"/>
        <v>0</v>
      </c>
      <c r="E369" s="605"/>
      <c r="F369" s="605"/>
      <c r="G369" s="605"/>
      <c r="H369" s="605"/>
      <c r="I369" s="605"/>
      <c r="J369" s="605"/>
      <c r="K369" s="270"/>
    </row>
    <row r="370" spans="1:11">
      <c r="A370" s="270"/>
      <c r="B370" s="270"/>
      <c r="C370" s="605"/>
      <c r="D370" s="605">
        <f t="shared" si="4"/>
        <v>0</v>
      </c>
      <c r="E370" s="605"/>
      <c r="F370" s="605"/>
      <c r="G370" s="605"/>
      <c r="H370" s="605"/>
      <c r="I370" s="605"/>
      <c r="J370" s="605"/>
      <c r="K370" s="270"/>
    </row>
    <row r="371" spans="1:11">
      <c r="A371" s="270"/>
      <c r="B371" s="270"/>
      <c r="C371" s="605"/>
      <c r="D371" s="605">
        <f t="shared" si="4"/>
        <v>0</v>
      </c>
      <c r="E371" s="605"/>
      <c r="F371" s="605"/>
      <c r="G371" s="605"/>
      <c r="H371" s="605"/>
      <c r="I371" s="605"/>
      <c r="J371" s="605"/>
      <c r="K371" s="270"/>
    </row>
    <row r="372" spans="1:11">
      <c r="A372" s="270"/>
      <c r="B372" s="270"/>
      <c r="C372" s="605"/>
      <c r="D372" s="605">
        <f t="shared" si="4"/>
        <v>0</v>
      </c>
      <c r="E372" s="605"/>
      <c r="F372" s="605"/>
      <c r="G372" s="605"/>
      <c r="H372" s="605"/>
      <c r="I372" s="605"/>
      <c r="J372" s="605"/>
      <c r="K372" s="270"/>
    </row>
    <row r="373" spans="1:11">
      <c r="A373" s="270"/>
      <c r="B373" s="270"/>
      <c r="C373" s="605"/>
      <c r="D373" s="605">
        <f t="shared" si="4"/>
        <v>0</v>
      </c>
      <c r="E373" s="605"/>
      <c r="F373" s="605"/>
      <c r="G373" s="605"/>
      <c r="H373" s="605"/>
      <c r="I373" s="605"/>
      <c r="J373" s="605"/>
      <c r="K373" s="270"/>
    </row>
    <row r="374" spans="1:11">
      <c r="A374" s="270"/>
      <c r="B374" s="270"/>
      <c r="C374" s="605"/>
      <c r="D374" s="605">
        <f t="shared" si="4"/>
        <v>0</v>
      </c>
      <c r="E374" s="605"/>
      <c r="F374" s="605"/>
      <c r="G374" s="605"/>
      <c r="H374" s="605"/>
      <c r="I374" s="605"/>
      <c r="J374" s="605"/>
      <c r="K374" s="270"/>
    </row>
    <row r="375" spans="1:11">
      <c r="A375" s="270"/>
      <c r="B375" s="270"/>
      <c r="C375" s="605"/>
      <c r="D375" s="605">
        <f t="shared" si="4"/>
        <v>0</v>
      </c>
      <c r="E375" s="605"/>
      <c r="F375" s="605"/>
      <c r="G375" s="605"/>
      <c r="H375" s="605"/>
      <c r="I375" s="605"/>
      <c r="J375" s="605"/>
      <c r="K375" s="270"/>
    </row>
    <row r="376" spans="1:11">
      <c r="A376" s="270"/>
      <c r="B376" s="270"/>
      <c r="C376" s="605"/>
      <c r="D376" s="605">
        <f t="shared" si="4"/>
        <v>0</v>
      </c>
      <c r="E376" s="605"/>
      <c r="F376" s="605"/>
      <c r="G376" s="605"/>
      <c r="H376" s="605"/>
      <c r="I376" s="605"/>
      <c r="J376" s="605"/>
      <c r="K376" s="270"/>
    </row>
    <row r="377" spans="1:11">
      <c r="A377" s="270"/>
      <c r="B377" s="270"/>
      <c r="C377" s="605"/>
      <c r="D377" s="605">
        <f t="shared" si="4"/>
        <v>0</v>
      </c>
      <c r="E377" s="605"/>
      <c r="F377" s="605"/>
      <c r="G377" s="605"/>
      <c r="H377" s="605"/>
      <c r="I377" s="605"/>
      <c r="J377" s="605"/>
      <c r="K377" s="270"/>
    </row>
    <row r="378" spans="1:11">
      <c r="A378" s="270"/>
      <c r="B378" s="270"/>
      <c r="C378" s="605"/>
      <c r="D378" s="605">
        <f t="shared" si="4"/>
        <v>0</v>
      </c>
      <c r="E378" s="605"/>
      <c r="F378" s="605"/>
      <c r="G378" s="605"/>
      <c r="H378" s="605"/>
      <c r="I378" s="605"/>
      <c r="J378" s="605"/>
      <c r="K378" s="270"/>
    </row>
    <row r="379" spans="1:11">
      <c r="A379" s="270"/>
      <c r="B379" s="270"/>
      <c r="C379" s="605"/>
      <c r="D379" s="605">
        <f t="shared" si="4"/>
        <v>0</v>
      </c>
      <c r="E379" s="605"/>
      <c r="F379" s="605"/>
      <c r="G379" s="605"/>
      <c r="H379" s="605"/>
      <c r="I379" s="605"/>
      <c r="J379" s="605"/>
      <c r="K379" s="270"/>
    </row>
    <row r="380" spans="1:11">
      <c r="A380" s="270"/>
      <c r="B380" s="270"/>
      <c r="C380" s="605"/>
      <c r="D380" s="605">
        <f t="shared" si="4"/>
        <v>0</v>
      </c>
      <c r="E380" s="605"/>
      <c r="F380" s="605"/>
      <c r="G380" s="605"/>
      <c r="H380" s="605"/>
      <c r="I380" s="605"/>
      <c r="J380" s="605"/>
      <c r="K380" s="270"/>
    </row>
    <row r="381" spans="1:11">
      <c r="A381" s="270"/>
      <c r="B381" s="270"/>
      <c r="C381" s="605"/>
      <c r="D381" s="605">
        <f t="shared" si="4"/>
        <v>0</v>
      </c>
      <c r="E381" s="605"/>
      <c r="F381" s="605"/>
      <c r="G381" s="605"/>
      <c r="H381" s="605"/>
      <c r="I381" s="605"/>
      <c r="J381" s="605"/>
      <c r="K381" s="270"/>
    </row>
    <row r="382" spans="1:11">
      <c r="A382" s="270"/>
      <c r="B382" s="270"/>
      <c r="C382" s="605"/>
      <c r="D382" s="605">
        <f t="shared" si="4"/>
        <v>0</v>
      </c>
      <c r="E382" s="605"/>
      <c r="F382" s="605"/>
      <c r="G382" s="605"/>
      <c r="H382" s="605"/>
      <c r="I382" s="605"/>
      <c r="J382" s="605"/>
      <c r="K382" s="270"/>
    </row>
    <row r="383" spans="1:11">
      <c r="A383" s="270"/>
      <c r="B383" s="270"/>
      <c r="C383" s="605"/>
      <c r="D383" s="605">
        <f t="shared" ref="D383:D446" si="5">+C383*(100-E383)/100</f>
        <v>0</v>
      </c>
      <c r="E383" s="605"/>
      <c r="F383" s="605"/>
      <c r="G383" s="605"/>
      <c r="H383" s="605"/>
      <c r="I383" s="605"/>
      <c r="J383" s="605"/>
      <c r="K383" s="270"/>
    </row>
    <row r="384" spans="1:11">
      <c r="A384" s="270"/>
      <c r="B384" s="270"/>
      <c r="C384" s="605"/>
      <c r="D384" s="605">
        <f t="shared" si="5"/>
        <v>0</v>
      </c>
      <c r="E384" s="605"/>
      <c r="F384" s="605"/>
      <c r="G384" s="605"/>
      <c r="H384" s="605"/>
      <c r="I384" s="605"/>
      <c r="J384" s="605"/>
      <c r="K384" s="270"/>
    </row>
    <row r="385" spans="1:11">
      <c r="A385" s="270"/>
      <c r="B385" s="270"/>
      <c r="C385" s="605"/>
      <c r="D385" s="605">
        <f t="shared" si="5"/>
        <v>0</v>
      </c>
      <c r="E385" s="605"/>
      <c r="F385" s="605"/>
      <c r="G385" s="605"/>
      <c r="H385" s="605"/>
      <c r="I385" s="605"/>
      <c r="J385" s="605"/>
      <c r="K385" s="270"/>
    </row>
    <row r="386" spans="1:11">
      <c r="A386" s="270"/>
      <c r="B386" s="270"/>
      <c r="C386" s="605"/>
      <c r="D386" s="605">
        <f t="shared" si="5"/>
        <v>0</v>
      </c>
      <c r="E386" s="605"/>
      <c r="F386" s="605"/>
      <c r="G386" s="605"/>
      <c r="H386" s="605"/>
      <c r="I386" s="605"/>
      <c r="J386" s="605"/>
      <c r="K386" s="270"/>
    </row>
    <row r="387" spans="1:11">
      <c r="A387" s="270"/>
      <c r="B387" s="270"/>
      <c r="C387" s="605"/>
      <c r="D387" s="605">
        <f t="shared" si="5"/>
        <v>0</v>
      </c>
      <c r="E387" s="605"/>
      <c r="F387" s="605"/>
      <c r="G387" s="605"/>
      <c r="H387" s="605"/>
      <c r="I387" s="605"/>
      <c r="J387" s="605"/>
      <c r="K387" s="270"/>
    </row>
    <row r="388" spans="1:11">
      <c r="A388" s="270"/>
      <c r="B388" s="270"/>
      <c r="C388" s="605"/>
      <c r="D388" s="605">
        <f t="shared" si="5"/>
        <v>0</v>
      </c>
      <c r="E388" s="605"/>
      <c r="F388" s="605"/>
      <c r="G388" s="605"/>
      <c r="H388" s="605"/>
      <c r="I388" s="605"/>
      <c r="J388" s="605"/>
      <c r="K388" s="270"/>
    </row>
    <row r="389" spans="1:11">
      <c r="A389" s="270"/>
      <c r="B389" s="270"/>
      <c r="C389" s="605"/>
      <c r="D389" s="605">
        <f t="shared" si="5"/>
        <v>0</v>
      </c>
      <c r="E389" s="605"/>
      <c r="F389" s="605"/>
      <c r="G389" s="605"/>
      <c r="H389" s="605"/>
      <c r="I389" s="605"/>
      <c r="J389" s="605"/>
      <c r="K389" s="270"/>
    </row>
    <row r="390" spans="1:11">
      <c r="A390" s="270"/>
      <c r="B390" s="270"/>
      <c r="C390" s="605"/>
      <c r="D390" s="605">
        <f t="shared" si="5"/>
        <v>0</v>
      </c>
      <c r="E390" s="605"/>
      <c r="F390" s="605"/>
      <c r="G390" s="605"/>
      <c r="H390" s="605"/>
      <c r="I390" s="605"/>
      <c r="J390" s="605"/>
      <c r="K390" s="270"/>
    </row>
    <row r="391" spans="1:11">
      <c r="A391" s="270"/>
      <c r="B391" s="270"/>
      <c r="C391" s="605"/>
      <c r="D391" s="605">
        <f t="shared" si="5"/>
        <v>0</v>
      </c>
      <c r="E391" s="605"/>
      <c r="F391" s="605"/>
      <c r="G391" s="605"/>
      <c r="H391" s="605"/>
      <c r="I391" s="605"/>
      <c r="J391" s="605"/>
      <c r="K391" s="270"/>
    </row>
    <row r="392" spans="1:11">
      <c r="A392" s="270"/>
      <c r="B392" s="270"/>
      <c r="C392" s="605"/>
      <c r="D392" s="605">
        <f t="shared" si="5"/>
        <v>0</v>
      </c>
      <c r="E392" s="605"/>
      <c r="F392" s="605"/>
      <c r="G392" s="605"/>
      <c r="H392" s="605"/>
      <c r="I392" s="605"/>
      <c r="J392" s="605"/>
      <c r="K392" s="270"/>
    </row>
    <row r="393" spans="1:11">
      <c r="A393" s="270"/>
      <c r="B393" s="270"/>
      <c r="C393" s="605"/>
      <c r="D393" s="605">
        <f t="shared" si="5"/>
        <v>0</v>
      </c>
      <c r="E393" s="605"/>
      <c r="F393" s="605"/>
      <c r="G393" s="605"/>
      <c r="H393" s="605"/>
      <c r="I393" s="605"/>
      <c r="J393" s="605"/>
      <c r="K393" s="270"/>
    </row>
    <row r="394" spans="1:11">
      <c r="A394" s="270"/>
      <c r="B394" s="270"/>
      <c r="C394" s="605"/>
      <c r="D394" s="605">
        <f t="shared" si="5"/>
        <v>0</v>
      </c>
      <c r="E394" s="605"/>
      <c r="F394" s="605"/>
      <c r="G394" s="605"/>
      <c r="H394" s="605"/>
      <c r="I394" s="605"/>
      <c r="J394" s="605"/>
      <c r="K394" s="270"/>
    </row>
    <row r="395" spans="1:11">
      <c r="A395" s="270"/>
      <c r="B395" s="270"/>
      <c r="C395" s="605"/>
      <c r="D395" s="605">
        <f t="shared" si="5"/>
        <v>0</v>
      </c>
      <c r="E395" s="605"/>
      <c r="F395" s="605"/>
      <c r="G395" s="605"/>
      <c r="H395" s="605"/>
      <c r="I395" s="605"/>
      <c r="J395" s="605"/>
      <c r="K395" s="270"/>
    </row>
    <row r="396" spans="1:11">
      <c r="A396" s="270"/>
      <c r="B396" s="270"/>
      <c r="C396" s="605"/>
      <c r="D396" s="605">
        <f t="shared" si="5"/>
        <v>0</v>
      </c>
      <c r="E396" s="605"/>
      <c r="F396" s="605"/>
      <c r="G396" s="605"/>
      <c r="H396" s="605"/>
      <c r="I396" s="605"/>
      <c r="J396" s="605"/>
      <c r="K396" s="270"/>
    </row>
    <row r="397" spans="1:11">
      <c r="A397" s="270"/>
      <c r="B397" s="270"/>
      <c r="C397" s="605"/>
      <c r="D397" s="605">
        <f t="shared" si="5"/>
        <v>0</v>
      </c>
      <c r="E397" s="605"/>
      <c r="F397" s="605"/>
      <c r="G397" s="605"/>
      <c r="H397" s="605"/>
      <c r="I397" s="605"/>
      <c r="J397" s="605"/>
      <c r="K397" s="270"/>
    </row>
    <row r="398" spans="1:11">
      <c r="A398" s="270"/>
      <c r="B398" s="270"/>
      <c r="C398" s="605"/>
      <c r="D398" s="605">
        <f t="shared" si="5"/>
        <v>0</v>
      </c>
      <c r="E398" s="605"/>
      <c r="F398" s="605"/>
      <c r="G398" s="605"/>
      <c r="H398" s="605"/>
      <c r="I398" s="605"/>
      <c r="J398" s="605"/>
      <c r="K398" s="270"/>
    </row>
    <row r="399" spans="1:11">
      <c r="A399" s="270"/>
      <c r="B399" s="270"/>
      <c r="C399" s="605"/>
      <c r="D399" s="605">
        <f t="shared" si="5"/>
        <v>0</v>
      </c>
      <c r="E399" s="605"/>
      <c r="F399" s="605"/>
      <c r="G399" s="605"/>
      <c r="H399" s="605"/>
      <c r="I399" s="605"/>
      <c r="J399" s="605"/>
      <c r="K399" s="270"/>
    </row>
    <row r="400" spans="1:11">
      <c r="A400" s="270"/>
      <c r="B400" s="270"/>
      <c r="C400" s="605"/>
      <c r="D400" s="605">
        <f t="shared" si="5"/>
        <v>0</v>
      </c>
      <c r="E400" s="605"/>
      <c r="F400" s="605"/>
      <c r="G400" s="605"/>
      <c r="H400" s="605"/>
      <c r="I400" s="605"/>
      <c r="J400" s="605"/>
      <c r="K400" s="270"/>
    </row>
    <row r="401" spans="1:11">
      <c r="A401" s="270"/>
      <c r="B401" s="270"/>
      <c r="C401" s="605"/>
      <c r="D401" s="605">
        <f t="shared" si="5"/>
        <v>0</v>
      </c>
      <c r="E401" s="605"/>
      <c r="F401" s="605"/>
      <c r="G401" s="605"/>
      <c r="H401" s="605"/>
      <c r="I401" s="605"/>
      <c r="J401" s="605"/>
      <c r="K401" s="270"/>
    </row>
    <row r="402" spans="1:11">
      <c r="A402" s="270"/>
      <c r="B402" s="270"/>
      <c r="C402" s="605"/>
      <c r="D402" s="605">
        <f t="shared" si="5"/>
        <v>0</v>
      </c>
      <c r="E402" s="605"/>
      <c r="F402" s="605"/>
      <c r="G402" s="605"/>
      <c r="H402" s="605"/>
      <c r="I402" s="605"/>
      <c r="J402" s="605"/>
      <c r="K402" s="270"/>
    </row>
    <row r="403" spans="1:11">
      <c r="A403" s="270"/>
      <c r="B403" s="270"/>
      <c r="C403" s="605"/>
      <c r="D403" s="605">
        <f t="shared" si="5"/>
        <v>0</v>
      </c>
      <c r="E403" s="605"/>
      <c r="F403" s="605"/>
      <c r="G403" s="605"/>
      <c r="H403" s="605"/>
      <c r="I403" s="605"/>
      <c r="J403" s="605"/>
      <c r="K403" s="270"/>
    </row>
    <row r="404" spans="1:11">
      <c r="A404" s="270"/>
      <c r="B404" s="270"/>
      <c r="C404" s="605"/>
      <c r="D404" s="605">
        <f t="shared" si="5"/>
        <v>0</v>
      </c>
      <c r="E404" s="605"/>
      <c r="F404" s="605"/>
      <c r="G404" s="605"/>
      <c r="H404" s="605"/>
      <c r="I404" s="605"/>
      <c r="J404" s="605"/>
      <c r="K404" s="270"/>
    </row>
    <row r="405" spans="1:11">
      <c r="A405" s="270"/>
      <c r="B405" s="270"/>
      <c r="C405" s="605"/>
      <c r="D405" s="605">
        <f t="shared" si="5"/>
        <v>0</v>
      </c>
      <c r="E405" s="605"/>
      <c r="F405" s="605"/>
      <c r="G405" s="605"/>
      <c r="H405" s="605"/>
      <c r="I405" s="605"/>
      <c r="J405" s="605"/>
      <c r="K405" s="270"/>
    </row>
    <row r="406" spans="1:11">
      <c r="A406" s="270"/>
      <c r="B406" s="270"/>
      <c r="C406" s="605"/>
      <c r="D406" s="605">
        <f t="shared" si="5"/>
        <v>0</v>
      </c>
      <c r="E406" s="605"/>
      <c r="F406" s="605"/>
      <c r="G406" s="605"/>
      <c r="H406" s="605"/>
      <c r="I406" s="605"/>
      <c r="J406" s="605"/>
      <c r="K406" s="270"/>
    </row>
    <row r="407" spans="1:11">
      <c r="A407" s="270"/>
      <c r="B407" s="270"/>
      <c r="C407" s="605"/>
      <c r="D407" s="605">
        <f t="shared" si="5"/>
        <v>0</v>
      </c>
      <c r="E407" s="605"/>
      <c r="F407" s="605"/>
      <c r="G407" s="605"/>
      <c r="H407" s="605"/>
      <c r="I407" s="605"/>
      <c r="J407" s="605"/>
      <c r="K407" s="270"/>
    </row>
    <row r="408" spans="1:11">
      <c r="A408" s="270"/>
      <c r="B408" s="270"/>
      <c r="C408" s="605"/>
      <c r="D408" s="605">
        <f t="shared" si="5"/>
        <v>0</v>
      </c>
      <c r="E408" s="605"/>
      <c r="F408" s="605"/>
      <c r="G408" s="605"/>
      <c r="H408" s="605"/>
      <c r="I408" s="605"/>
      <c r="J408" s="605"/>
      <c r="K408" s="270"/>
    </row>
    <row r="409" spans="1:11">
      <c r="A409" s="270"/>
      <c r="B409" s="270"/>
      <c r="C409" s="605"/>
      <c r="D409" s="605">
        <f t="shared" si="5"/>
        <v>0</v>
      </c>
      <c r="E409" s="605"/>
      <c r="F409" s="605"/>
      <c r="G409" s="605"/>
      <c r="H409" s="605"/>
      <c r="I409" s="605"/>
      <c r="J409" s="605"/>
      <c r="K409" s="270"/>
    </row>
    <row r="410" spans="1:11">
      <c r="A410" s="270"/>
      <c r="B410" s="270"/>
      <c r="C410" s="605"/>
      <c r="D410" s="605">
        <f t="shared" si="5"/>
        <v>0</v>
      </c>
      <c r="E410" s="605"/>
      <c r="F410" s="605"/>
      <c r="G410" s="605"/>
      <c r="H410" s="605"/>
      <c r="I410" s="605"/>
      <c r="J410" s="605"/>
      <c r="K410" s="270"/>
    </row>
    <row r="411" spans="1:11">
      <c r="A411" s="270"/>
      <c r="B411" s="270"/>
      <c r="C411" s="605"/>
      <c r="D411" s="605">
        <f t="shared" si="5"/>
        <v>0</v>
      </c>
      <c r="E411" s="605"/>
      <c r="F411" s="605"/>
      <c r="G411" s="605"/>
      <c r="H411" s="605"/>
      <c r="I411" s="605"/>
      <c r="J411" s="605"/>
      <c r="K411" s="270"/>
    </row>
    <row r="412" spans="1:11">
      <c r="A412" s="270"/>
      <c r="B412" s="270"/>
      <c r="C412" s="605"/>
      <c r="D412" s="605">
        <f t="shared" si="5"/>
        <v>0</v>
      </c>
      <c r="E412" s="605"/>
      <c r="F412" s="605"/>
      <c r="G412" s="605"/>
      <c r="H412" s="605"/>
      <c r="I412" s="605"/>
      <c r="J412" s="605"/>
      <c r="K412" s="270"/>
    </row>
    <row r="413" spans="1:11">
      <c r="A413" s="270"/>
      <c r="B413" s="270"/>
      <c r="C413" s="605"/>
      <c r="D413" s="605">
        <f t="shared" si="5"/>
        <v>0</v>
      </c>
      <c r="E413" s="605"/>
      <c r="F413" s="605"/>
      <c r="G413" s="605"/>
      <c r="H413" s="605"/>
      <c r="I413" s="605"/>
      <c r="J413" s="605"/>
      <c r="K413" s="270"/>
    </row>
    <row r="414" spans="1:11">
      <c r="A414" s="270"/>
      <c r="B414" s="270"/>
      <c r="C414" s="605"/>
      <c r="D414" s="605">
        <f t="shared" si="5"/>
        <v>0</v>
      </c>
      <c r="E414" s="605"/>
      <c r="F414" s="605"/>
      <c r="G414" s="605"/>
      <c r="H414" s="605"/>
      <c r="I414" s="605"/>
      <c r="J414" s="605"/>
      <c r="K414" s="270"/>
    </row>
    <row r="415" spans="1:11">
      <c r="A415" s="270"/>
      <c r="B415" s="270"/>
      <c r="C415" s="605"/>
      <c r="D415" s="605">
        <f t="shared" si="5"/>
        <v>0</v>
      </c>
      <c r="E415" s="605"/>
      <c r="F415" s="605"/>
      <c r="G415" s="605"/>
      <c r="H415" s="605"/>
      <c r="I415" s="605"/>
      <c r="J415" s="605"/>
      <c r="K415" s="270"/>
    </row>
    <row r="416" spans="1:11">
      <c r="A416" s="270"/>
      <c r="B416" s="270"/>
      <c r="C416" s="605"/>
      <c r="D416" s="605">
        <f t="shared" si="5"/>
        <v>0</v>
      </c>
      <c r="E416" s="605"/>
      <c r="F416" s="605"/>
      <c r="G416" s="605"/>
      <c r="H416" s="605"/>
      <c r="I416" s="605"/>
      <c r="J416" s="605"/>
      <c r="K416" s="270"/>
    </row>
    <row r="417" spans="1:11">
      <c r="A417" s="270"/>
      <c r="B417" s="270"/>
      <c r="C417" s="605"/>
      <c r="D417" s="605">
        <f t="shared" si="5"/>
        <v>0</v>
      </c>
      <c r="E417" s="605"/>
      <c r="F417" s="605"/>
      <c r="G417" s="605"/>
      <c r="H417" s="605"/>
      <c r="I417" s="605"/>
      <c r="J417" s="605"/>
      <c r="K417" s="270"/>
    </row>
    <row r="418" spans="1:11">
      <c r="A418" s="270"/>
      <c r="B418" s="270"/>
      <c r="C418" s="605"/>
      <c r="D418" s="605">
        <f t="shared" si="5"/>
        <v>0</v>
      </c>
      <c r="E418" s="605"/>
      <c r="F418" s="605"/>
      <c r="G418" s="605"/>
      <c r="H418" s="605"/>
      <c r="I418" s="605"/>
      <c r="J418" s="605"/>
      <c r="K418" s="270"/>
    </row>
    <row r="419" spans="1:11">
      <c r="A419" s="270"/>
      <c r="B419" s="270"/>
      <c r="C419" s="605"/>
      <c r="D419" s="605">
        <f t="shared" si="5"/>
        <v>0</v>
      </c>
      <c r="E419" s="605"/>
      <c r="F419" s="605"/>
      <c r="G419" s="605"/>
      <c r="H419" s="605"/>
      <c r="I419" s="605"/>
      <c r="J419" s="605"/>
      <c r="K419" s="270"/>
    </row>
    <row r="420" spans="1:11">
      <c r="A420" s="270"/>
      <c r="B420" s="270"/>
      <c r="C420" s="605"/>
      <c r="D420" s="605">
        <f t="shared" si="5"/>
        <v>0</v>
      </c>
      <c r="E420" s="605"/>
      <c r="F420" s="605"/>
      <c r="G420" s="605"/>
      <c r="H420" s="605"/>
      <c r="I420" s="605"/>
      <c r="J420" s="605"/>
      <c r="K420" s="270"/>
    </row>
    <row r="421" spans="1:11">
      <c r="A421" s="270"/>
      <c r="B421" s="270"/>
      <c r="C421" s="605"/>
      <c r="D421" s="605">
        <f t="shared" si="5"/>
        <v>0</v>
      </c>
      <c r="E421" s="605"/>
      <c r="F421" s="605"/>
      <c r="G421" s="605"/>
      <c r="H421" s="605"/>
      <c r="I421" s="605"/>
      <c r="J421" s="605"/>
      <c r="K421" s="270"/>
    </row>
    <row r="422" spans="1:11">
      <c r="A422" s="270"/>
      <c r="B422" s="270"/>
      <c r="C422" s="605"/>
      <c r="D422" s="605">
        <f t="shared" si="5"/>
        <v>0</v>
      </c>
      <c r="E422" s="605"/>
      <c r="F422" s="605"/>
      <c r="G422" s="605"/>
      <c r="H422" s="605"/>
      <c r="I422" s="605"/>
      <c r="J422" s="605"/>
      <c r="K422" s="270"/>
    </row>
    <row r="423" spans="1:11">
      <c r="A423" s="270"/>
      <c r="B423" s="270"/>
      <c r="C423" s="605"/>
      <c r="D423" s="605">
        <f t="shared" si="5"/>
        <v>0</v>
      </c>
      <c r="E423" s="605"/>
      <c r="F423" s="605"/>
      <c r="G423" s="605"/>
      <c r="H423" s="605"/>
      <c r="I423" s="605"/>
      <c r="J423" s="605"/>
      <c r="K423" s="270"/>
    </row>
    <row r="424" spans="1:11">
      <c r="A424" s="270"/>
      <c r="B424" s="270"/>
      <c r="C424" s="605"/>
      <c r="D424" s="605">
        <f t="shared" si="5"/>
        <v>0</v>
      </c>
      <c r="E424" s="605"/>
      <c r="F424" s="605"/>
      <c r="G424" s="605"/>
      <c r="H424" s="605"/>
      <c r="I424" s="605"/>
      <c r="J424" s="605"/>
      <c r="K424" s="270"/>
    </row>
    <row r="425" spans="1:11">
      <c r="A425" s="270"/>
      <c r="B425" s="270"/>
      <c r="C425" s="605"/>
      <c r="D425" s="605">
        <f t="shared" si="5"/>
        <v>0</v>
      </c>
      <c r="E425" s="605"/>
      <c r="F425" s="605"/>
      <c r="G425" s="605"/>
      <c r="H425" s="605"/>
      <c r="I425" s="605"/>
      <c r="J425" s="605"/>
      <c r="K425" s="270"/>
    </row>
    <row r="426" spans="1:11">
      <c r="A426" s="270"/>
      <c r="B426" s="270"/>
      <c r="C426" s="605"/>
      <c r="D426" s="605">
        <f t="shared" si="5"/>
        <v>0</v>
      </c>
      <c r="E426" s="605"/>
      <c r="F426" s="605"/>
      <c r="G426" s="605"/>
      <c r="H426" s="605"/>
      <c r="I426" s="605"/>
      <c r="J426" s="605"/>
      <c r="K426" s="270"/>
    </row>
    <row r="427" spans="1:11">
      <c r="A427" s="270"/>
      <c r="B427" s="270"/>
      <c r="C427" s="605"/>
      <c r="D427" s="605">
        <f t="shared" si="5"/>
        <v>0</v>
      </c>
      <c r="E427" s="605"/>
      <c r="F427" s="605"/>
      <c r="G427" s="605"/>
      <c r="H427" s="605"/>
      <c r="I427" s="605"/>
      <c r="J427" s="605"/>
      <c r="K427" s="270"/>
    </row>
    <row r="428" spans="1:11">
      <c r="A428" s="270"/>
      <c r="B428" s="270"/>
      <c r="C428" s="605"/>
      <c r="D428" s="605">
        <f t="shared" si="5"/>
        <v>0</v>
      </c>
      <c r="E428" s="605"/>
      <c r="F428" s="605"/>
      <c r="G428" s="605"/>
      <c r="H428" s="605"/>
      <c r="I428" s="605"/>
      <c r="J428" s="605"/>
      <c r="K428" s="270"/>
    </row>
    <row r="429" spans="1:11">
      <c r="A429" s="270"/>
      <c r="B429" s="270"/>
      <c r="C429" s="605"/>
      <c r="D429" s="605">
        <f t="shared" si="5"/>
        <v>0</v>
      </c>
      <c r="E429" s="605"/>
      <c r="F429" s="605"/>
      <c r="G429" s="605"/>
      <c r="H429" s="605"/>
      <c r="I429" s="605"/>
      <c r="J429" s="605"/>
      <c r="K429" s="270"/>
    </row>
    <row r="430" spans="1:11">
      <c r="A430" s="270"/>
      <c r="B430" s="270"/>
      <c r="C430" s="605"/>
      <c r="D430" s="605">
        <f t="shared" si="5"/>
        <v>0</v>
      </c>
      <c r="E430" s="605"/>
      <c r="F430" s="605"/>
      <c r="G430" s="605"/>
      <c r="H430" s="605"/>
      <c r="I430" s="605"/>
      <c r="J430" s="605"/>
      <c r="K430" s="270"/>
    </row>
    <row r="431" spans="1:11">
      <c r="A431" s="270"/>
      <c r="B431" s="270"/>
      <c r="C431" s="605"/>
      <c r="D431" s="605">
        <f t="shared" si="5"/>
        <v>0</v>
      </c>
      <c r="E431" s="605"/>
      <c r="F431" s="605"/>
      <c r="G431" s="605"/>
      <c r="H431" s="605"/>
      <c r="I431" s="605"/>
      <c r="J431" s="605"/>
      <c r="K431" s="270"/>
    </row>
    <row r="432" spans="1:11">
      <c r="A432" s="270"/>
      <c r="B432" s="270"/>
      <c r="C432" s="605"/>
      <c r="D432" s="605">
        <f t="shared" si="5"/>
        <v>0</v>
      </c>
      <c r="E432" s="605"/>
      <c r="F432" s="605"/>
      <c r="G432" s="605"/>
      <c r="H432" s="605"/>
      <c r="I432" s="605"/>
      <c r="J432" s="605"/>
      <c r="K432" s="270"/>
    </row>
    <row r="433" spans="1:11">
      <c r="A433" s="270"/>
      <c r="B433" s="270"/>
      <c r="C433" s="605"/>
      <c r="D433" s="605">
        <f t="shared" si="5"/>
        <v>0</v>
      </c>
      <c r="E433" s="605"/>
      <c r="F433" s="605"/>
      <c r="G433" s="605"/>
      <c r="H433" s="605"/>
      <c r="I433" s="605"/>
      <c r="J433" s="605"/>
      <c r="K433" s="270"/>
    </row>
    <row r="434" spans="1:11">
      <c r="A434" s="270"/>
      <c r="B434" s="270"/>
      <c r="C434" s="605"/>
      <c r="D434" s="605">
        <f t="shared" si="5"/>
        <v>0</v>
      </c>
      <c r="E434" s="605"/>
      <c r="F434" s="605"/>
      <c r="G434" s="605"/>
      <c r="H434" s="605"/>
      <c r="I434" s="605"/>
      <c r="J434" s="605"/>
      <c r="K434" s="270"/>
    </row>
    <row r="435" spans="1:11">
      <c r="A435" s="270"/>
      <c r="B435" s="270"/>
      <c r="C435" s="605"/>
      <c r="D435" s="605">
        <f t="shared" si="5"/>
        <v>0</v>
      </c>
      <c r="E435" s="605"/>
      <c r="F435" s="605"/>
      <c r="G435" s="605"/>
      <c r="H435" s="605"/>
      <c r="I435" s="605"/>
      <c r="J435" s="605"/>
      <c r="K435" s="270"/>
    </row>
    <row r="436" spans="1:11">
      <c r="A436" s="270"/>
      <c r="B436" s="270"/>
      <c r="C436" s="605"/>
      <c r="D436" s="605">
        <f t="shared" si="5"/>
        <v>0</v>
      </c>
      <c r="E436" s="605"/>
      <c r="F436" s="605"/>
      <c r="G436" s="605"/>
      <c r="H436" s="605"/>
      <c r="I436" s="605"/>
      <c r="J436" s="605"/>
      <c r="K436" s="270"/>
    </row>
    <row r="437" spans="1:11">
      <c r="A437" s="270"/>
      <c r="B437" s="270"/>
      <c r="C437" s="605"/>
      <c r="D437" s="605">
        <f t="shared" si="5"/>
        <v>0</v>
      </c>
      <c r="E437" s="605"/>
      <c r="F437" s="605"/>
      <c r="G437" s="605"/>
      <c r="H437" s="605"/>
      <c r="I437" s="605"/>
      <c r="J437" s="605"/>
      <c r="K437" s="270"/>
    </row>
    <row r="438" spans="1:11">
      <c r="A438" s="270"/>
      <c r="B438" s="270"/>
      <c r="C438" s="605"/>
      <c r="D438" s="605">
        <f t="shared" si="5"/>
        <v>0</v>
      </c>
      <c r="E438" s="605"/>
      <c r="F438" s="605"/>
      <c r="G438" s="605"/>
      <c r="H438" s="605"/>
      <c r="I438" s="605"/>
      <c r="J438" s="605"/>
      <c r="K438" s="270"/>
    </row>
    <row r="439" spans="1:11">
      <c r="A439" s="270"/>
      <c r="B439" s="270"/>
      <c r="C439" s="605"/>
      <c r="D439" s="605">
        <f t="shared" si="5"/>
        <v>0</v>
      </c>
      <c r="E439" s="605"/>
      <c r="F439" s="605"/>
      <c r="G439" s="605"/>
      <c r="H439" s="605"/>
      <c r="I439" s="605"/>
      <c r="J439" s="605"/>
      <c r="K439" s="270"/>
    </row>
    <row r="440" spans="1:11">
      <c r="A440" s="270"/>
      <c r="B440" s="270"/>
      <c r="C440" s="605"/>
      <c r="D440" s="605">
        <f t="shared" si="5"/>
        <v>0</v>
      </c>
      <c r="E440" s="605"/>
      <c r="F440" s="605"/>
      <c r="G440" s="605"/>
      <c r="H440" s="605"/>
      <c r="I440" s="605"/>
      <c r="J440" s="605"/>
      <c r="K440" s="270"/>
    </row>
    <row r="441" spans="1:11">
      <c r="A441" s="270"/>
      <c r="B441" s="270"/>
      <c r="C441" s="605"/>
      <c r="D441" s="605">
        <f t="shared" si="5"/>
        <v>0</v>
      </c>
      <c r="E441" s="605"/>
      <c r="F441" s="605"/>
      <c r="G441" s="605"/>
      <c r="H441" s="605"/>
      <c r="I441" s="605"/>
      <c r="J441" s="605"/>
      <c r="K441" s="270"/>
    </row>
    <row r="442" spans="1:11">
      <c r="A442" s="270"/>
      <c r="B442" s="270"/>
      <c r="C442" s="605"/>
      <c r="D442" s="605">
        <f t="shared" si="5"/>
        <v>0</v>
      </c>
      <c r="E442" s="605"/>
      <c r="F442" s="605"/>
      <c r="G442" s="605"/>
      <c r="H442" s="605"/>
      <c r="I442" s="605"/>
      <c r="J442" s="605"/>
      <c r="K442" s="270"/>
    </row>
    <row r="443" spans="1:11">
      <c r="A443" s="270"/>
      <c r="B443" s="270"/>
      <c r="C443" s="605"/>
      <c r="D443" s="605">
        <f t="shared" si="5"/>
        <v>0</v>
      </c>
      <c r="E443" s="605"/>
      <c r="F443" s="605"/>
      <c r="G443" s="605"/>
      <c r="H443" s="605"/>
      <c r="I443" s="605"/>
      <c r="J443" s="605"/>
      <c r="K443" s="270"/>
    </row>
    <row r="444" spans="1:11">
      <c r="A444" s="270"/>
      <c r="B444" s="270"/>
      <c r="C444" s="605"/>
      <c r="D444" s="605">
        <f t="shared" si="5"/>
        <v>0</v>
      </c>
      <c r="E444" s="605"/>
      <c r="F444" s="605"/>
      <c r="G444" s="605"/>
      <c r="H444" s="605"/>
      <c r="I444" s="605"/>
      <c r="J444" s="605"/>
      <c r="K444" s="270"/>
    </row>
    <row r="445" spans="1:11">
      <c r="A445" s="270"/>
      <c r="B445" s="270"/>
      <c r="C445" s="605"/>
      <c r="D445" s="605">
        <f t="shared" si="5"/>
        <v>0</v>
      </c>
      <c r="E445" s="605"/>
      <c r="F445" s="605"/>
      <c r="G445" s="605"/>
      <c r="H445" s="605"/>
      <c r="I445" s="605"/>
      <c r="J445" s="605"/>
      <c r="K445" s="270"/>
    </row>
    <row r="446" spans="1:11">
      <c r="A446" s="270"/>
      <c r="B446" s="270"/>
      <c r="C446" s="605"/>
      <c r="D446" s="605">
        <f t="shared" si="5"/>
        <v>0</v>
      </c>
      <c r="E446" s="605"/>
      <c r="F446" s="605"/>
      <c r="G446" s="605"/>
      <c r="H446" s="605"/>
      <c r="I446" s="605"/>
      <c r="J446" s="605"/>
      <c r="K446" s="270"/>
    </row>
    <row r="447" spans="1:11">
      <c r="A447" s="270"/>
      <c r="B447" s="270"/>
      <c r="C447" s="605"/>
      <c r="D447" s="605">
        <f t="shared" ref="D447:D510" si="6">+C447*(100-E447)/100</f>
        <v>0</v>
      </c>
      <c r="E447" s="605"/>
      <c r="F447" s="605"/>
      <c r="G447" s="605"/>
      <c r="H447" s="605"/>
      <c r="I447" s="605"/>
      <c r="J447" s="605"/>
      <c r="K447" s="270"/>
    </row>
    <row r="448" spans="1:11">
      <c r="A448" s="270"/>
      <c r="B448" s="270"/>
      <c r="C448" s="605"/>
      <c r="D448" s="605">
        <f t="shared" si="6"/>
        <v>0</v>
      </c>
      <c r="E448" s="605"/>
      <c r="F448" s="605"/>
      <c r="G448" s="605"/>
      <c r="H448" s="605"/>
      <c r="I448" s="605"/>
      <c r="J448" s="605"/>
      <c r="K448" s="270"/>
    </row>
    <row r="449" spans="1:11">
      <c r="A449" s="270"/>
      <c r="B449" s="270"/>
      <c r="C449" s="605"/>
      <c r="D449" s="605">
        <f t="shared" si="6"/>
        <v>0</v>
      </c>
      <c r="E449" s="605"/>
      <c r="F449" s="605"/>
      <c r="G449" s="605"/>
      <c r="H449" s="605"/>
      <c r="I449" s="605"/>
      <c r="J449" s="605"/>
      <c r="K449" s="270"/>
    </row>
    <row r="450" spans="1:11">
      <c r="A450" s="270"/>
      <c r="B450" s="270"/>
      <c r="C450" s="605"/>
      <c r="D450" s="605">
        <f t="shared" si="6"/>
        <v>0</v>
      </c>
      <c r="E450" s="605"/>
      <c r="F450" s="605"/>
      <c r="G450" s="605"/>
      <c r="H450" s="605"/>
      <c r="I450" s="605"/>
      <c r="J450" s="605"/>
      <c r="K450" s="270"/>
    </row>
    <row r="451" spans="1:11">
      <c r="A451" s="270"/>
      <c r="B451" s="270"/>
      <c r="C451" s="605"/>
      <c r="D451" s="605">
        <f t="shared" si="6"/>
        <v>0</v>
      </c>
      <c r="E451" s="605"/>
      <c r="F451" s="605"/>
      <c r="G451" s="605"/>
      <c r="H451" s="605"/>
      <c r="I451" s="605"/>
      <c r="J451" s="605"/>
      <c r="K451" s="270"/>
    </row>
    <row r="452" spans="1:11">
      <c r="A452" s="270"/>
      <c r="B452" s="270"/>
      <c r="C452" s="605"/>
      <c r="D452" s="605">
        <f t="shared" si="6"/>
        <v>0</v>
      </c>
      <c r="E452" s="605"/>
      <c r="F452" s="605"/>
      <c r="G452" s="605"/>
      <c r="H452" s="605"/>
      <c r="I452" s="605"/>
      <c r="J452" s="605"/>
      <c r="K452" s="270"/>
    </row>
    <row r="453" spans="1:11">
      <c r="A453" s="270"/>
      <c r="B453" s="270"/>
      <c r="C453" s="605"/>
      <c r="D453" s="605">
        <f t="shared" si="6"/>
        <v>0</v>
      </c>
      <c r="E453" s="605"/>
      <c r="F453" s="605"/>
      <c r="G453" s="605"/>
      <c r="H453" s="605"/>
      <c r="I453" s="605"/>
      <c r="J453" s="605"/>
      <c r="K453" s="270"/>
    </row>
    <row r="454" spans="1:11">
      <c r="A454" s="270"/>
      <c r="B454" s="270"/>
      <c r="C454" s="605"/>
      <c r="D454" s="605">
        <f t="shared" si="6"/>
        <v>0</v>
      </c>
      <c r="E454" s="605"/>
      <c r="F454" s="605"/>
      <c r="G454" s="605"/>
      <c r="H454" s="605"/>
      <c r="I454" s="605"/>
      <c r="J454" s="605"/>
      <c r="K454" s="270"/>
    </row>
    <row r="455" spans="1:11">
      <c r="A455" s="270"/>
      <c r="B455" s="270"/>
      <c r="C455" s="605"/>
      <c r="D455" s="605">
        <f t="shared" si="6"/>
        <v>0</v>
      </c>
      <c r="E455" s="605"/>
      <c r="F455" s="605"/>
      <c r="G455" s="605"/>
      <c r="H455" s="605"/>
      <c r="I455" s="605"/>
      <c r="J455" s="605"/>
      <c r="K455" s="270"/>
    </row>
    <row r="456" spans="1:11">
      <c r="A456" s="270"/>
      <c r="B456" s="270"/>
      <c r="C456" s="605"/>
      <c r="D456" s="605">
        <f t="shared" si="6"/>
        <v>0</v>
      </c>
      <c r="E456" s="605"/>
      <c r="F456" s="605"/>
      <c r="G456" s="605"/>
      <c r="H456" s="605"/>
      <c r="I456" s="605"/>
      <c r="J456" s="605"/>
      <c r="K456" s="270"/>
    </row>
    <row r="457" spans="1:11">
      <c r="A457" s="270"/>
      <c r="B457" s="270"/>
      <c r="C457" s="605"/>
      <c r="D457" s="605">
        <f t="shared" si="6"/>
        <v>0</v>
      </c>
      <c r="E457" s="605"/>
      <c r="F457" s="605"/>
      <c r="G457" s="605"/>
      <c r="H457" s="605"/>
      <c r="I457" s="605"/>
      <c r="J457" s="605"/>
      <c r="K457" s="270"/>
    </row>
    <row r="458" spans="1:11">
      <c r="A458" s="270"/>
      <c r="B458" s="270"/>
      <c r="C458" s="605"/>
      <c r="D458" s="605">
        <f t="shared" si="6"/>
        <v>0</v>
      </c>
      <c r="E458" s="605"/>
      <c r="F458" s="605"/>
      <c r="G458" s="605"/>
      <c r="H458" s="605"/>
      <c r="I458" s="605"/>
      <c r="J458" s="605"/>
      <c r="K458" s="270"/>
    </row>
    <row r="459" spans="1:11">
      <c r="A459" s="270"/>
      <c r="B459" s="270"/>
      <c r="C459" s="605"/>
      <c r="D459" s="605">
        <f t="shared" si="6"/>
        <v>0</v>
      </c>
      <c r="E459" s="605"/>
      <c r="F459" s="605"/>
      <c r="G459" s="605"/>
      <c r="H459" s="605"/>
      <c r="I459" s="605"/>
      <c r="J459" s="605"/>
      <c r="K459" s="270"/>
    </row>
    <row r="460" spans="1:11">
      <c r="A460" s="270"/>
      <c r="B460" s="270"/>
      <c r="C460" s="605"/>
      <c r="D460" s="605">
        <f t="shared" si="6"/>
        <v>0</v>
      </c>
      <c r="E460" s="605"/>
      <c r="F460" s="605"/>
      <c r="G460" s="605"/>
      <c r="H460" s="605"/>
      <c r="I460" s="605"/>
      <c r="J460" s="605"/>
      <c r="K460" s="270"/>
    </row>
    <row r="461" spans="1:11">
      <c r="A461" s="270"/>
      <c r="B461" s="270"/>
      <c r="C461" s="605"/>
      <c r="D461" s="605">
        <f t="shared" si="6"/>
        <v>0</v>
      </c>
      <c r="E461" s="605"/>
      <c r="F461" s="605"/>
      <c r="G461" s="605"/>
      <c r="H461" s="605"/>
      <c r="I461" s="605"/>
      <c r="J461" s="605"/>
      <c r="K461" s="270"/>
    </row>
    <row r="462" spans="1:11">
      <c r="A462" s="270"/>
      <c r="B462" s="270"/>
      <c r="C462" s="605"/>
      <c r="D462" s="605">
        <f t="shared" si="6"/>
        <v>0</v>
      </c>
      <c r="E462" s="605"/>
      <c r="F462" s="605"/>
      <c r="G462" s="605"/>
      <c r="H462" s="605"/>
      <c r="I462" s="605"/>
      <c r="J462" s="605"/>
      <c r="K462" s="270"/>
    </row>
    <row r="463" spans="1:11">
      <c r="A463" s="270"/>
      <c r="B463" s="270"/>
      <c r="C463" s="605"/>
      <c r="D463" s="605">
        <f t="shared" si="6"/>
        <v>0</v>
      </c>
      <c r="E463" s="605"/>
      <c r="F463" s="605"/>
      <c r="G463" s="605"/>
      <c r="H463" s="605"/>
      <c r="I463" s="605"/>
      <c r="J463" s="605"/>
      <c r="K463" s="270"/>
    </row>
    <row r="464" spans="1:11">
      <c r="A464" s="270"/>
      <c r="B464" s="270"/>
      <c r="C464" s="605"/>
      <c r="D464" s="605">
        <f t="shared" si="6"/>
        <v>0</v>
      </c>
      <c r="E464" s="605"/>
      <c r="F464" s="605"/>
      <c r="G464" s="605"/>
      <c r="H464" s="605"/>
      <c r="I464" s="605"/>
      <c r="J464" s="605"/>
      <c r="K464" s="270"/>
    </row>
    <row r="465" spans="1:11">
      <c r="A465" s="270"/>
      <c r="B465" s="270"/>
      <c r="C465" s="605"/>
      <c r="D465" s="605">
        <f t="shared" si="6"/>
        <v>0</v>
      </c>
      <c r="E465" s="605"/>
      <c r="F465" s="605"/>
      <c r="G465" s="605"/>
      <c r="H465" s="605"/>
      <c r="I465" s="605"/>
      <c r="J465" s="605"/>
      <c r="K465" s="270"/>
    </row>
    <row r="466" spans="1:11">
      <c r="A466" s="270"/>
      <c r="B466" s="270"/>
      <c r="C466" s="605"/>
      <c r="D466" s="605">
        <f t="shared" si="6"/>
        <v>0</v>
      </c>
      <c r="E466" s="605"/>
      <c r="F466" s="605"/>
      <c r="G466" s="605"/>
      <c r="H466" s="605"/>
      <c r="I466" s="605"/>
      <c r="J466" s="605"/>
      <c r="K466" s="270"/>
    </row>
    <row r="467" spans="1:11">
      <c r="A467" s="270"/>
      <c r="B467" s="270"/>
      <c r="C467" s="605"/>
      <c r="D467" s="605">
        <f t="shared" si="6"/>
        <v>0</v>
      </c>
      <c r="E467" s="605"/>
      <c r="F467" s="605"/>
      <c r="G467" s="605"/>
      <c r="H467" s="605"/>
      <c r="I467" s="605"/>
      <c r="J467" s="605"/>
      <c r="K467" s="270"/>
    </row>
    <row r="468" spans="1:11">
      <c r="A468" s="270"/>
      <c r="B468" s="270"/>
      <c r="C468" s="605"/>
      <c r="D468" s="605">
        <f t="shared" si="6"/>
        <v>0</v>
      </c>
      <c r="E468" s="605"/>
      <c r="F468" s="605"/>
      <c r="G468" s="605"/>
      <c r="H468" s="605"/>
      <c r="I468" s="605"/>
      <c r="J468" s="605"/>
      <c r="K468" s="270"/>
    </row>
    <row r="469" spans="1:11">
      <c r="A469" s="270"/>
      <c r="B469" s="270"/>
      <c r="C469" s="605"/>
      <c r="D469" s="605">
        <f t="shared" si="6"/>
        <v>0</v>
      </c>
      <c r="E469" s="605"/>
      <c r="F469" s="605"/>
      <c r="G469" s="605"/>
      <c r="H469" s="605"/>
      <c r="I469" s="605"/>
      <c r="J469" s="605"/>
      <c r="K469" s="270"/>
    </row>
    <row r="470" spans="1:11">
      <c r="A470" s="270"/>
      <c r="B470" s="270"/>
      <c r="C470" s="605"/>
      <c r="D470" s="605">
        <f t="shared" si="6"/>
        <v>0</v>
      </c>
      <c r="E470" s="605"/>
      <c r="F470" s="605"/>
      <c r="G470" s="605"/>
      <c r="H470" s="605"/>
      <c r="I470" s="605"/>
      <c r="J470" s="605"/>
      <c r="K470" s="270"/>
    </row>
    <row r="471" spans="1:11">
      <c r="A471" s="270"/>
      <c r="B471" s="270"/>
      <c r="C471" s="605"/>
      <c r="D471" s="605">
        <f t="shared" si="6"/>
        <v>0</v>
      </c>
      <c r="E471" s="605"/>
      <c r="F471" s="605"/>
      <c r="G471" s="605"/>
      <c r="H471" s="605"/>
      <c r="I471" s="605"/>
      <c r="J471" s="605"/>
      <c r="K471" s="270"/>
    </row>
    <row r="472" spans="1:11">
      <c r="A472" s="270"/>
      <c r="B472" s="270"/>
      <c r="C472" s="605"/>
      <c r="D472" s="605">
        <f t="shared" si="6"/>
        <v>0</v>
      </c>
      <c r="E472" s="605"/>
      <c r="F472" s="605"/>
      <c r="G472" s="605"/>
      <c r="H472" s="605"/>
      <c r="I472" s="605"/>
      <c r="J472" s="605"/>
      <c r="K472" s="270"/>
    </row>
    <row r="473" spans="1:11">
      <c r="A473" s="270"/>
      <c r="B473" s="270"/>
      <c r="C473" s="605"/>
      <c r="D473" s="605">
        <f t="shared" si="6"/>
        <v>0</v>
      </c>
      <c r="E473" s="605"/>
      <c r="F473" s="605"/>
      <c r="G473" s="605"/>
      <c r="H473" s="605"/>
      <c r="I473" s="605"/>
      <c r="J473" s="605"/>
      <c r="K473" s="270"/>
    </row>
    <row r="474" spans="1:11">
      <c r="A474" s="270"/>
      <c r="B474" s="270"/>
      <c r="C474" s="605"/>
      <c r="D474" s="605">
        <f t="shared" si="6"/>
        <v>0</v>
      </c>
      <c r="E474" s="605"/>
      <c r="F474" s="605"/>
      <c r="G474" s="605"/>
      <c r="H474" s="605"/>
      <c r="I474" s="605"/>
      <c r="J474" s="605"/>
      <c r="K474" s="270"/>
    </row>
    <row r="475" spans="1:11">
      <c r="A475" s="270"/>
      <c r="B475" s="270"/>
      <c r="C475" s="605"/>
      <c r="D475" s="605">
        <f t="shared" si="6"/>
        <v>0</v>
      </c>
      <c r="E475" s="605"/>
      <c r="F475" s="605"/>
      <c r="G475" s="605"/>
      <c r="H475" s="605"/>
      <c r="I475" s="605"/>
      <c r="J475" s="605"/>
      <c r="K475" s="270"/>
    </row>
    <row r="476" spans="1:11">
      <c r="A476" s="270"/>
      <c r="B476" s="270"/>
      <c r="C476" s="605"/>
      <c r="D476" s="605">
        <f t="shared" si="6"/>
        <v>0</v>
      </c>
      <c r="E476" s="605"/>
      <c r="F476" s="605"/>
      <c r="G476" s="605"/>
      <c r="H476" s="605"/>
      <c r="I476" s="605"/>
      <c r="J476" s="605"/>
      <c r="K476" s="270"/>
    </row>
    <row r="477" spans="1:11">
      <c r="A477" s="270"/>
      <c r="B477" s="270"/>
      <c r="C477" s="605"/>
      <c r="D477" s="605">
        <f t="shared" si="6"/>
        <v>0</v>
      </c>
      <c r="E477" s="605"/>
      <c r="F477" s="605"/>
      <c r="G477" s="605"/>
      <c r="H477" s="605"/>
      <c r="I477" s="605"/>
      <c r="J477" s="605"/>
      <c r="K477" s="270"/>
    </row>
    <row r="478" spans="1:11">
      <c r="A478" s="270"/>
      <c r="B478" s="270"/>
      <c r="C478" s="605"/>
      <c r="D478" s="605">
        <f t="shared" si="6"/>
        <v>0</v>
      </c>
      <c r="E478" s="605"/>
      <c r="F478" s="605"/>
      <c r="G478" s="605"/>
      <c r="H478" s="605"/>
      <c r="I478" s="605"/>
      <c r="J478" s="605"/>
      <c r="K478" s="270"/>
    </row>
    <row r="479" spans="1:11">
      <c r="A479" s="270"/>
      <c r="B479" s="270"/>
      <c r="C479" s="605"/>
      <c r="D479" s="605">
        <f t="shared" si="6"/>
        <v>0</v>
      </c>
      <c r="E479" s="605"/>
      <c r="F479" s="605"/>
      <c r="G479" s="605"/>
      <c r="H479" s="605"/>
      <c r="I479" s="605"/>
      <c r="J479" s="605"/>
      <c r="K479" s="270"/>
    </row>
    <row r="480" spans="1:11">
      <c r="A480" s="270"/>
      <c r="B480" s="270"/>
      <c r="C480" s="605"/>
      <c r="D480" s="605">
        <f t="shared" si="6"/>
        <v>0</v>
      </c>
      <c r="E480" s="605"/>
      <c r="F480" s="605"/>
      <c r="G480" s="605"/>
      <c r="H480" s="605"/>
      <c r="I480" s="605"/>
      <c r="J480" s="605"/>
      <c r="K480" s="270"/>
    </row>
    <row r="481" spans="1:11">
      <c r="A481" s="270"/>
      <c r="B481" s="270"/>
      <c r="C481" s="605"/>
      <c r="D481" s="605">
        <f t="shared" si="6"/>
        <v>0</v>
      </c>
      <c r="E481" s="605"/>
      <c r="F481" s="605"/>
      <c r="G481" s="605"/>
      <c r="H481" s="605"/>
      <c r="I481" s="605"/>
      <c r="J481" s="605"/>
      <c r="K481" s="270"/>
    </row>
    <row r="482" spans="1:11">
      <c r="A482" s="270"/>
      <c r="B482" s="270"/>
      <c r="C482" s="605"/>
      <c r="D482" s="605">
        <f t="shared" si="6"/>
        <v>0</v>
      </c>
      <c r="E482" s="605"/>
      <c r="F482" s="605"/>
      <c r="G482" s="605"/>
      <c r="H482" s="605"/>
      <c r="I482" s="605"/>
      <c r="J482" s="605"/>
      <c r="K482" s="270"/>
    </row>
    <row r="483" spans="1:11">
      <c r="A483" s="270"/>
      <c r="B483" s="270"/>
      <c r="C483" s="605"/>
      <c r="D483" s="605">
        <f t="shared" si="6"/>
        <v>0</v>
      </c>
      <c r="E483" s="605"/>
      <c r="F483" s="605"/>
      <c r="G483" s="605"/>
      <c r="H483" s="605"/>
      <c r="I483" s="605"/>
      <c r="J483" s="605"/>
      <c r="K483" s="270"/>
    </row>
    <row r="484" spans="1:11">
      <c r="A484" s="270"/>
      <c r="B484" s="270"/>
      <c r="C484" s="605"/>
      <c r="D484" s="605">
        <f t="shared" si="6"/>
        <v>0</v>
      </c>
      <c r="E484" s="605"/>
      <c r="F484" s="605"/>
      <c r="G484" s="605"/>
      <c r="H484" s="605"/>
      <c r="I484" s="605"/>
      <c r="J484" s="605"/>
      <c r="K484" s="270"/>
    </row>
    <row r="485" spans="1:11">
      <c r="A485" s="270"/>
      <c r="B485" s="270"/>
      <c r="C485" s="605"/>
      <c r="D485" s="605">
        <f t="shared" si="6"/>
        <v>0</v>
      </c>
      <c r="E485" s="605"/>
      <c r="F485" s="605"/>
      <c r="G485" s="605"/>
      <c r="H485" s="605"/>
      <c r="I485" s="605"/>
      <c r="J485" s="605"/>
      <c r="K485" s="270"/>
    </row>
    <row r="486" spans="1:11">
      <c r="A486" s="270"/>
      <c r="B486" s="270"/>
      <c r="C486" s="605"/>
      <c r="D486" s="605">
        <f t="shared" si="6"/>
        <v>0</v>
      </c>
      <c r="E486" s="605"/>
      <c r="F486" s="605"/>
      <c r="G486" s="605"/>
      <c r="H486" s="605"/>
      <c r="I486" s="605"/>
      <c r="J486" s="605"/>
      <c r="K486" s="270"/>
    </row>
    <row r="487" spans="1:11">
      <c r="A487" s="270"/>
      <c r="B487" s="270"/>
      <c r="C487" s="605"/>
      <c r="D487" s="605">
        <f t="shared" si="6"/>
        <v>0</v>
      </c>
      <c r="E487" s="605"/>
      <c r="F487" s="605"/>
      <c r="G487" s="605"/>
      <c r="H487" s="605"/>
      <c r="I487" s="605"/>
      <c r="J487" s="605"/>
      <c r="K487" s="270"/>
    </row>
    <row r="488" spans="1:11">
      <c r="A488" s="270"/>
      <c r="B488" s="270"/>
      <c r="C488" s="605"/>
      <c r="D488" s="605">
        <f t="shared" si="6"/>
        <v>0</v>
      </c>
      <c r="E488" s="605"/>
      <c r="F488" s="605"/>
      <c r="G488" s="605"/>
      <c r="H488" s="605"/>
      <c r="I488" s="605"/>
      <c r="J488" s="605"/>
      <c r="K488" s="270"/>
    </row>
    <row r="489" spans="1:11">
      <c r="A489" s="270"/>
      <c r="B489" s="270"/>
      <c r="C489" s="605"/>
      <c r="D489" s="605">
        <f t="shared" si="6"/>
        <v>0</v>
      </c>
      <c r="E489" s="605"/>
      <c r="F489" s="605"/>
      <c r="G489" s="605"/>
      <c r="H489" s="605"/>
      <c r="I489" s="605"/>
      <c r="J489" s="605"/>
      <c r="K489" s="270"/>
    </row>
    <row r="490" spans="1:11">
      <c r="A490" s="270"/>
      <c r="B490" s="270"/>
      <c r="C490" s="605"/>
      <c r="D490" s="605">
        <f t="shared" si="6"/>
        <v>0</v>
      </c>
      <c r="E490" s="605"/>
      <c r="F490" s="605"/>
      <c r="G490" s="605"/>
      <c r="H490" s="605"/>
      <c r="I490" s="605"/>
      <c r="J490" s="605"/>
      <c r="K490" s="270"/>
    </row>
    <row r="491" spans="1:11">
      <c r="A491" s="270"/>
      <c r="B491" s="270"/>
      <c r="C491" s="605"/>
      <c r="D491" s="605">
        <f t="shared" si="6"/>
        <v>0</v>
      </c>
      <c r="E491" s="605"/>
      <c r="F491" s="605"/>
      <c r="G491" s="605"/>
      <c r="H491" s="605"/>
      <c r="I491" s="605"/>
      <c r="J491" s="605"/>
      <c r="K491" s="270"/>
    </row>
    <row r="492" spans="1:11">
      <c r="A492" s="270"/>
      <c r="B492" s="270"/>
      <c r="C492" s="605"/>
      <c r="D492" s="605">
        <f t="shared" si="6"/>
        <v>0</v>
      </c>
      <c r="E492" s="605"/>
      <c r="F492" s="605"/>
      <c r="G492" s="605"/>
      <c r="H492" s="605"/>
      <c r="I492" s="605"/>
      <c r="J492" s="605"/>
      <c r="K492" s="270"/>
    </row>
    <row r="493" spans="1:11">
      <c r="A493" s="270"/>
      <c r="B493" s="270"/>
      <c r="C493" s="605"/>
      <c r="D493" s="605">
        <f t="shared" si="6"/>
        <v>0</v>
      </c>
      <c r="E493" s="605"/>
      <c r="F493" s="605"/>
      <c r="G493" s="605"/>
      <c r="H493" s="605"/>
      <c r="I493" s="605"/>
      <c r="J493" s="605"/>
      <c r="K493" s="270"/>
    </row>
    <row r="494" spans="1:11">
      <c r="A494" s="270"/>
      <c r="B494" s="270"/>
      <c r="D494" s="604">
        <f t="shared" si="6"/>
        <v>0</v>
      </c>
      <c r="K494" s="270"/>
    </row>
    <row r="495" spans="1:11">
      <c r="A495" s="270"/>
      <c r="B495" s="270"/>
      <c r="D495" s="604">
        <f t="shared" si="6"/>
        <v>0</v>
      </c>
      <c r="K495" s="270"/>
    </row>
    <row r="496" spans="1:11">
      <c r="A496" s="270"/>
      <c r="B496" s="270"/>
      <c r="D496" s="604">
        <f t="shared" si="6"/>
        <v>0</v>
      </c>
      <c r="K496" s="270"/>
    </row>
    <row r="497" spans="1:11">
      <c r="A497" s="270"/>
      <c r="B497" s="270"/>
      <c r="D497" s="604">
        <f t="shared" si="6"/>
        <v>0</v>
      </c>
      <c r="K497" s="270"/>
    </row>
    <row r="498" spans="1:11">
      <c r="A498" s="270"/>
      <c r="B498" s="270"/>
      <c r="D498" s="604">
        <f t="shared" si="6"/>
        <v>0</v>
      </c>
      <c r="K498" s="270"/>
    </row>
    <row r="499" spans="1:11">
      <c r="A499" s="270"/>
      <c r="B499" s="270"/>
      <c r="D499" s="604">
        <f t="shared" si="6"/>
        <v>0</v>
      </c>
      <c r="K499" s="270"/>
    </row>
    <row r="500" spans="1:11">
      <c r="A500" s="270"/>
      <c r="B500" s="270"/>
      <c r="D500" s="604">
        <f t="shared" si="6"/>
        <v>0</v>
      </c>
      <c r="K500" s="270"/>
    </row>
    <row r="501" spans="1:11">
      <c r="A501" s="270"/>
      <c r="B501" s="270"/>
      <c r="D501" s="604">
        <f t="shared" si="6"/>
        <v>0</v>
      </c>
      <c r="K501" s="270"/>
    </row>
    <row r="502" spans="1:11">
      <c r="A502" s="270"/>
      <c r="B502" s="270"/>
      <c r="D502" s="604">
        <f t="shared" si="6"/>
        <v>0</v>
      </c>
      <c r="K502" s="270"/>
    </row>
    <row r="503" spans="1:11">
      <c r="A503" s="270"/>
      <c r="B503" s="270"/>
      <c r="D503" s="604">
        <f t="shared" si="6"/>
        <v>0</v>
      </c>
      <c r="K503" s="270"/>
    </row>
    <row r="504" spans="1:11">
      <c r="A504" s="270"/>
      <c r="B504" s="270"/>
      <c r="D504" s="604">
        <f t="shared" si="6"/>
        <v>0</v>
      </c>
      <c r="K504" s="270"/>
    </row>
    <row r="505" spans="1:11">
      <c r="A505" s="270"/>
      <c r="B505" s="270"/>
      <c r="D505" s="604">
        <f t="shared" si="6"/>
        <v>0</v>
      </c>
      <c r="K505" s="270"/>
    </row>
    <row r="506" spans="1:11">
      <c r="A506" s="270"/>
      <c r="B506" s="270"/>
      <c r="D506" s="604">
        <f t="shared" si="6"/>
        <v>0</v>
      </c>
      <c r="K506" s="270"/>
    </row>
    <row r="507" spans="1:11">
      <c r="A507" s="270"/>
      <c r="B507" s="270"/>
      <c r="C507" s="270"/>
      <c r="D507" s="604">
        <f t="shared" si="6"/>
        <v>0</v>
      </c>
      <c r="E507" s="270"/>
      <c r="F507" s="270"/>
      <c r="G507" s="270"/>
      <c r="H507" s="270"/>
      <c r="I507" s="270"/>
      <c r="J507" s="270"/>
      <c r="K507" s="270"/>
    </row>
    <row r="508" spans="1:11">
      <c r="A508" s="270"/>
      <c r="B508" s="270"/>
      <c r="C508" s="270"/>
      <c r="D508" s="604">
        <f t="shared" si="6"/>
        <v>0</v>
      </c>
      <c r="E508" s="270"/>
      <c r="F508" s="270"/>
      <c r="G508" s="270"/>
      <c r="H508" s="270"/>
      <c r="I508" s="270"/>
      <c r="J508" s="270"/>
      <c r="K508" s="270"/>
    </row>
    <row r="509" spans="1:11">
      <c r="A509" s="270"/>
      <c r="B509" s="270"/>
      <c r="C509" s="270"/>
      <c r="D509" s="604">
        <f t="shared" si="6"/>
        <v>0</v>
      </c>
      <c r="E509" s="270"/>
      <c r="F509" s="270"/>
      <c r="G509" s="270"/>
      <c r="H509" s="270"/>
      <c r="I509" s="270"/>
      <c r="J509" s="270"/>
      <c r="K509" s="270"/>
    </row>
    <row r="510" spans="1:11">
      <c r="A510" s="270"/>
      <c r="B510" s="270"/>
      <c r="C510" s="270"/>
      <c r="D510" s="604">
        <f t="shared" si="6"/>
        <v>0</v>
      </c>
      <c r="E510" s="270"/>
      <c r="F510" s="270"/>
      <c r="G510" s="270"/>
      <c r="H510" s="270"/>
      <c r="I510" s="270"/>
      <c r="J510" s="270"/>
      <c r="K510" s="270"/>
    </row>
    <row r="511" spans="1:11">
      <c r="A511" s="270"/>
      <c r="B511" s="270"/>
      <c r="C511" s="270"/>
      <c r="D511" s="604">
        <f>+C511*(100-E511)/100</f>
        <v>0</v>
      </c>
      <c r="E511" s="270"/>
      <c r="F511" s="270"/>
      <c r="G511" s="270"/>
      <c r="H511" s="270"/>
      <c r="I511" s="270"/>
      <c r="J511" s="270"/>
      <c r="K511" s="270"/>
    </row>
    <row r="512" spans="1:11">
      <c r="A512" s="270"/>
      <c r="B512" s="270"/>
      <c r="C512" s="270"/>
      <c r="D512" s="604">
        <f>+C512*(100-E512)/100</f>
        <v>0</v>
      </c>
      <c r="E512" s="270"/>
      <c r="F512" s="270"/>
      <c r="G512" s="270"/>
      <c r="H512" s="270"/>
      <c r="I512" s="270"/>
      <c r="J512" s="270"/>
      <c r="K512" s="270"/>
    </row>
    <row r="513" spans="1:11">
      <c r="A513" s="270"/>
      <c r="B513" s="270"/>
      <c r="C513" s="270"/>
      <c r="D513" s="604">
        <f>+C513*(100-E513)/100</f>
        <v>0</v>
      </c>
      <c r="E513" s="270"/>
      <c r="F513" s="270"/>
      <c r="G513" s="270"/>
      <c r="H513" s="270"/>
      <c r="I513" s="270"/>
      <c r="J513" s="270"/>
      <c r="K513" s="270"/>
    </row>
    <row r="514" spans="1:11">
      <c r="A514" s="270"/>
      <c r="B514" s="270"/>
      <c r="C514" s="270"/>
      <c r="D514" s="604">
        <f>+C514*(100-E514)/100</f>
        <v>0</v>
      </c>
      <c r="E514" s="270"/>
      <c r="F514" s="270"/>
      <c r="G514" s="270"/>
      <c r="H514" s="270"/>
      <c r="I514" s="270"/>
      <c r="J514" s="270"/>
      <c r="K514" s="270"/>
    </row>
  </sheetData>
  <autoFilter ref="B6:B514"/>
  <customSheetViews>
    <customSheetView guid="{CD481555-6D06-49CD-9625-98C90CC09C9A}" showAutoFilter="1">
      <selection activeCell="K50" sqref="K50"/>
      <pageMargins left="0.7" right="0.7" top="0.75" bottom="0.75" header="0.3" footer="0.3"/>
      <autoFilter ref="B6:B514"/>
    </customSheetView>
    <customSheetView guid="{9EC6AF21-4B8E-44E3-AF29-8895353139B2}" showAutoFilter="1">
      <pane ySplit="6" topLeftCell="A39" activePane="bottomLeft" state="frozen"/>
      <selection pane="bottomLeft" activeCell="K14" sqref="K14"/>
      <pageMargins left="0.7" right="0.7" top="0.75" bottom="0.75" header="0.3" footer="0.3"/>
      <autoFilter ref="B6:B514"/>
    </customSheetView>
    <customSheetView guid="{4A6D03CA-35D0-42B2-8E76-6C991766DE68}" showAutoFilter="1">
      <pane ySplit="5" topLeftCell="A31" activePane="bottomLeft" state="frozen"/>
      <selection pane="bottomLeft" activeCell="K49" sqref="K49"/>
      <pageMargins left="0.7" right="0.7" top="0.75" bottom="0.75" header="0.3" footer="0.3"/>
      <autoFilter ref="B6:B514"/>
    </customSheetView>
    <customSheetView guid="{94FC66D5-BF29-4BE8-974C-C93BA07E9FE3}" showAutoFilter="1">
      <pane ySplit="6" topLeftCell="A31" activePane="bottomLeft" state="frozen"/>
      <selection pane="bottomLeft" activeCell="K49" sqref="K49"/>
      <pageMargins left="0.7" right="0.7" top="0.75" bottom="0.75" header="0.3" footer="0.3"/>
      <autoFilter ref="B6:B514"/>
    </customSheetView>
  </customSheetViews>
  <mergeCells count="42">
    <mergeCell ref="C43:J43"/>
    <mergeCell ref="C60:J60"/>
    <mergeCell ref="C59:J59"/>
    <mergeCell ref="C56:J56"/>
    <mergeCell ref="C53:J53"/>
    <mergeCell ref="C50:J50"/>
    <mergeCell ref="A1:K1"/>
    <mergeCell ref="A2:B2"/>
    <mergeCell ref="C2:F2"/>
    <mergeCell ref="I2:J2"/>
    <mergeCell ref="A3:B3"/>
    <mergeCell ref="C3:F3"/>
    <mergeCell ref="I3:J3"/>
    <mergeCell ref="G2:H5"/>
    <mergeCell ref="A4:B4"/>
    <mergeCell ref="C4:F4"/>
    <mergeCell ref="A5:B5"/>
    <mergeCell ref="C5:F5"/>
    <mergeCell ref="C18:J18"/>
    <mergeCell ref="A15:A16"/>
    <mergeCell ref="C7:J7"/>
    <mergeCell ref="C14:J14"/>
    <mergeCell ref="I4:J4"/>
    <mergeCell ref="I5:J5"/>
    <mergeCell ref="C10:J10"/>
    <mergeCell ref="C11:J11"/>
    <mergeCell ref="C62:J62"/>
    <mergeCell ref="C61:J61"/>
    <mergeCell ref="A46:A47"/>
    <mergeCell ref="H47:I47"/>
    <mergeCell ref="C21:J21"/>
    <mergeCell ref="C45:J45"/>
    <mergeCell ref="A43:A44"/>
    <mergeCell ref="C49:J49"/>
    <mergeCell ref="C57:J57"/>
    <mergeCell ref="C58:J58"/>
    <mergeCell ref="C35:J35"/>
    <mergeCell ref="C29:J29"/>
    <mergeCell ref="C28:J28"/>
    <mergeCell ref="C26:J26"/>
    <mergeCell ref="C27:J27"/>
    <mergeCell ref="C32:J32"/>
  </mergeCells>
  <hyperlinks>
    <hyperlink ref="B14" r:id="rId1"/>
  </hyperlinks>
  <pageMargins left="0.7" right="0.7" top="0.75" bottom="0.75" header="0.3" footer="0.3"/>
  <pageSetup orientation="portrait"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M126"/>
  <sheetViews>
    <sheetView workbookViewId="0">
      <pane ySplit="6" topLeftCell="A61" activePane="bottomLeft" state="frozen"/>
      <selection pane="bottomLeft" activeCell="J77" sqref="J77"/>
    </sheetView>
  </sheetViews>
  <sheetFormatPr defaultRowHeight="15.75"/>
  <cols>
    <col min="1" max="1" width="11" style="273" customWidth="1"/>
    <col min="2" max="3" width="10.140625" style="272" customWidth="1"/>
    <col min="4" max="4" width="11.140625" style="272" customWidth="1"/>
    <col min="5" max="5" width="11.7109375" style="272" customWidth="1"/>
    <col min="6" max="6" width="11.85546875" style="272" customWidth="1"/>
    <col min="7" max="7" width="12.85546875" style="272" customWidth="1"/>
    <col min="8" max="8" width="12.28515625" style="272" customWidth="1"/>
    <col min="9" max="9" width="12" style="272" customWidth="1"/>
    <col min="10" max="11" width="15" style="272" customWidth="1"/>
    <col min="12" max="12" width="48.28515625" style="348" customWidth="1"/>
    <col min="13" max="16384" width="9.140625" style="270"/>
  </cols>
  <sheetData>
    <row r="1" spans="1:13" s="281" customFormat="1" ht="30.75" customHeight="1" thickTop="1">
      <c r="A1" s="4298" t="s">
        <v>2341</v>
      </c>
      <c r="B1" s="4299"/>
      <c r="C1" s="4299"/>
      <c r="D1" s="4299"/>
      <c r="E1" s="4299"/>
      <c r="F1" s="4299"/>
      <c r="G1" s="4299"/>
      <c r="H1" s="4299"/>
      <c r="I1" s="4299"/>
      <c r="J1" s="4299"/>
      <c r="K1" s="4299"/>
      <c r="L1" s="4300"/>
      <c r="M1" s="288"/>
    </row>
    <row r="2" spans="1:13" ht="20.25" customHeight="1">
      <c r="A2" s="4289" t="s">
        <v>215</v>
      </c>
      <c r="B2" s="4373"/>
      <c r="C2" s="4358">
        <f>(25+109+67)*25</f>
        <v>5025</v>
      </c>
      <c r="D2" s="4281"/>
      <c r="E2" s="4281"/>
      <c r="F2" s="4359"/>
      <c r="G2" s="4374" t="s">
        <v>6403</v>
      </c>
      <c r="H2" s="4375"/>
      <c r="I2" s="4365" t="s">
        <v>216</v>
      </c>
      <c r="J2" s="4366"/>
      <c r="K2" s="4352" t="s">
        <v>5394</v>
      </c>
      <c r="L2" s="4353"/>
      <c r="M2" s="285"/>
    </row>
    <row r="3" spans="1:13" ht="20.25" customHeight="1">
      <c r="A3" s="4289" t="s">
        <v>217</v>
      </c>
      <c r="B3" s="4373"/>
      <c r="C3" s="4358" t="s">
        <v>236</v>
      </c>
      <c r="D3" s="4281"/>
      <c r="E3" s="4281"/>
      <c r="F3" s="4359"/>
      <c r="G3" s="4400"/>
      <c r="H3" s="4401"/>
      <c r="I3" s="4365" t="s">
        <v>218</v>
      </c>
      <c r="J3" s="4366"/>
      <c r="K3" s="4352" t="s">
        <v>248</v>
      </c>
      <c r="L3" s="4353"/>
      <c r="M3" s="285"/>
    </row>
    <row r="4" spans="1:13" ht="20.25" customHeight="1">
      <c r="A4" s="4289" t="s">
        <v>219</v>
      </c>
      <c r="B4" s="4373"/>
      <c r="C4" s="4358" t="s">
        <v>770</v>
      </c>
      <c r="D4" s="4281"/>
      <c r="E4" s="4281"/>
      <c r="F4" s="4359"/>
      <c r="G4" s="4268"/>
      <c r="H4" s="4399"/>
      <c r="I4" s="4365" t="s">
        <v>220</v>
      </c>
      <c r="J4" s="4366"/>
      <c r="K4" s="4352" t="s">
        <v>3831</v>
      </c>
      <c r="L4" s="4353"/>
      <c r="M4" s="285"/>
    </row>
    <row r="5" spans="1:13" ht="55.5" customHeight="1" thickBot="1">
      <c r="A5" s="4289" t="s">
        <v>221</v>
      </c>
      <c r="B5" s="4373"/>
      <c r="C5" s="4358" t="s">
        <v>6494</v>
      </c>
      <c r="D5" s="4281"/>
      <c r="E5" s="4281"/>
      <c r="F5" s="4359"/>
      <c r="G5" s="362"/>
      <c r="H5" s="361"/>
      <c r="I5" s="4365" t="s">
        <v>325</v>
      </c>
      <c r="J5" s="4366"/>
      <c r="K5" s="4416" t="s">
        <v>2355</v>
      </c>
      <c r="L5" s="5387"/>
      <c r="M5" s="285"/>
    </row>
    <row r="6" spans="1:13" s="281" customFormat="1" ht="35.25" customHeight="1" thickTop="1">
      <c r="A6" s="284" t="s">
        <v>1</v>
      </c>
      <c r="B6" s="283" t="s">
        <v>0</v>
      </c>
      <c r="C6" s="283" t="s">
        <v>2</v>
      </c>
      <c r="D6" s="283" t="s">
        <v>3</v>
      </c>
      <c r="E6" s="283" t="s">
        <v>4</v>
      </c>
      <c r="F6" s="283" t="s">
        <v>5</v>
      </c>
      <c r="G6" s="283" t="s">
        <v>6</v>
      </c>
      <c r="H6" s="283" t="s">
        <v>7</v>
      </c>
      <c r="I6" s="283" t="s">
        <v>8</v>
      </c>
      <c r="J6" s="283" t="s">
        <v>9</v>
      </c>
      <c r="K6" s="283" t="s">
        <v>6286</v>
      </c>
      <c r="L6" s="282" t="s">
        <v>10</v>
      </c>
    </row>
    <row r="7" spans="1:13" ht="82.5" customHeight="1" thickBot="1">
      <c r="A7" s="1934">
        <v>42364</v>
      </c>
      <c r="B7" s="1935" t="s">
        <v>32</v>
      </c>
      <c r="C7" s="4563" t="s">
        <v>2356</v>
      </c>
      <c r="D7" s="5385"/>
      <c r="E7" s="5385"/>
      <c r="F7" s="5385"/>
      <c r="G7" s="5385"/>
      <c r="H7" s="5385"/>
      <c r="I7" s="5385"/>
      <c r="J7" s="5386"/>
      <c r="K7" s="3580" t="s">
        <v>3983</v>
      </c>
      <c r="L7" s="1963" t="s">
        <v>3983</v>
      </c>
    </row>
    <row r="8" spans="1:13" s="271" customFormat="1" ht="20.25" customHeight="1">
      <c r="A8" s="5383">
        <v>42375</v>
      </c>
      <c r="B8" s="1508" t="s">
        <v>16</v>
      </c>
      <c r="C8" s="1518">
        <v>255</v>
      </c>
      <c r="D8" s="1509">
        <f>+C8*(100-E8)/100</f>
        <v>252.45</v>
      </c>
      <c r="E8" s="1518">
        <v>1</v>
      </c>
      <c r="F8" s="1518"/>
      <c r="G8" s="1518">
        <v>155</v>
      </c>
      <c r="H8" s="1518"/>
      <c r="I8" s="1518"/>
      <c r="J8" s="1518"/>
      <c r="K8" s="4013"/>
      <c r="L8" s="4022" t="s">
        <v>2370</v>
      </c>
      <c r="M8" s="285"/>
    </row>
    <row r="9" spans="1:13" s="271" customFormat="1" ht="21" customHeight="1">
      <c r="A9" s="5384"/>
      <c r="B9" s="1499" t="s">
        <v>143</v>
      </c>
      <c r="C9" s="1501"/>
      <c r="D9" s="1500"/>
      <c r="E9" s="1501"/>
      <c r="F9" s="1501"/>
      <c r="G9" s="1501"/>
      <c r="H9" s="1501">
        <v>5300</v>
      </c>
      <c r="I9" s="1501">
        <v>100</v>
      </c>
      <c r="J9" s="1501"/>
      <c r="K9" s="4001"/>
      <c r="L9" s="4023" t="s">
        <v>30</v>
      </c>
      <c r="M9" s="285"/>
    </row>
    <row r="10" spans="1:13" s="271" customFormat="1">
      <c r="A10" s="1462">
        <v>42413</v>
      </c>
      <c r="B10" s="1499" t="s">
        <v>143</v>
      </c>
      <c r="C10" s="1501"/>
      <c r="D10" s="1500"/>
      <c r="E10" s="1501"/>
      <c r="F10" s="1501"/>
      <c r="G10" s="1501"/>
      <c r="H10" s="1501">
        <v>5725</v>
      </c>
      <c r="I10" s="1501">
        <v>70</v>
      </c>
      <c r="J10" s="1501"/>
      <c r="K10" s="4001"/>
      <c r="L10" s="4023" t="s">
        <v>3047</v>
      </c>
      <c r="M10" s="285"/>
    </row>
    <row r="11" spans="1:13" s="271" customFormat="1">
      <c r="A11" s="1462">
        <v>42436</v>
      </c>
      <c r="B11" s="1499" t="s">
        <v>27</v>
      </c>
      <c r="C11" s="4546" t="s">
        <v>3112</v>
      </c>
      <c r="D11" s="4547"/>
      <c r="E11" s="4547"/>
      <c r="F11" s="4547"/>
      <c r="G11" s="4547"/>
      <c r="H11" s="4547"/>
      <c r="I11" s="4547"/>
      <c r="J11" s="4548"/>
      <c r="K11" s="4007"/>
      <c r="L11" s="4023"/>
      <c r="M11" s="285"/>
    </row>
    <row r="12" spans="1:13" s="271" customFormat="1">
      <c r="A12" s="1462">
        <v>42446</v>
      </c>
      <c r="B12" s="1499" t="s">
        <v>16</v>
      </c>
      <c r="C12" s="1501">
        <v>135</v>
      </c>
      <c r="D12" s="1500">
        <f>+C12*(100-E12)/100</f>
        <v>133.65</v>
      </c>
      <c r="E12" s="1501">
        <v>1</v>
      </c>
      <c r="F12" s="1501"/>
      <c r="G12" s="1501">
        <v>185</v>
      </c>
      <c r="H12" s="1501"/>
      <c r="I12" s="1501"/>
      <c r="J12" s="1501"/>
      <c r="K12" s="4001"/>
      <c r="L12" s="4023" t="s">
        <v>3151</v>
      </c>
      <c r="M12" s="285"/>
    </row>
    <row r="13" spans="1:13" s="271" customFormat="1">
      <c r="A13" s="1462">
        <v>42457</v>
      </c>
      <c r="B13" s="1499" t="s">
        <v>143</v>
      </c>
      <c r="C13" s="1501"/>
      <c r="D13" s="1500"/>
      <c r="E13" s="1501"/>
      <c r="F13" s="1501"/>
      <c r="G13" s="1501"/>
      <c r="H13" s="1501">
        <v>5390</v>
      </c>
      <c r="I13" s="1501">
        <v>100</v>
      </c>
      <c r="J13" s="1501"/>
      <c r="K13" s="4001"/>
      <c r="L13" s="4023" t="s">
        <v>3192</v>
      </c>
      <c r="M13" s="285"/>
    </row>
    <row r="14" spans="1:13" s="271" customFormat="1">
      <c r="A14" s="1463">
        <v>42551</v>
      </c>
      <c r="B14" s="448" t="s">
        <v>16</v>
      </c>
      <c r="C14" s="449">
        <v>30</v>
      </c>
      <c r="D14" s="316">
        <f>+C14*(100-E14)/100</f>
        <v>29.7</v>
      </c>
      <c r="E14" s="449">
        <v>1</v>
      </c>
      <c r="F14" s="449"/>
      <c r="G14" s="449">
        <v>130</v>
      </c>
      <c r="H14" s="449"/>
      <c r="I14" s="449"/>
      <c r="J14" s="449"/>
      <c r="K14" s="4006"/>
      <c r="L14" s="4024" t="s">
        <v>3381</v>
      </c>
      <c r="M14" s="285"/>
    </row>
    <row r="15" spans="1:13" s="271" customFormat="1" ht="20.100000000000001" customHeight="1">
      <c r="A15" s="1462">
        <v>42561</v>
      </c>
      <c r="B15" s="1499" t="s">
        <v>12</v>
      </c>
      <c r="C15" s="4345" t="s">
        <v>3403</v>
      </c>
      <c r="D15" s="4274"/>
      <c r="E15" s="4274"/>
      <c r="F15" s="4274"/>
      <c r="G15" s="4274"/>
      <c r="H15" s="4274"/>
      <c r="I15" s="4274"/>
      <c r="J15" s="4346"/>
      <c r="K15" s="3999"/>
      <c r="L15" s="4023"/>
      <c r="M15" s="285"/>
    </row>
    <row r="16" spans="1:13" ht="21.75" customHeight="1">
      <c r="A16" s="1462">
        <v>42578</v>
      </c>
      <c r="B16" s="1499" t="s">
        <v>143</v>
      </c>
      <c r="C16" s="1501"/>
      <c r="D16" s="1501"/>
      <c r="E16" s="1501"/>
      <c r="F16" s="1501"/>
      <c r="G16" s="1501"/>
      <c r="H16" s="1501">
        <v>5530</v>
      </c>
      <c r="I16" s="1501">
        <v>100</v>
      </c>
      <c r="J16" s="1501"/>
      <c r="K16" s="4001"/>
      <c r="L16" s="1519" t="s">
        <v>3456</v>
      </c>
      <c r="M16" s="285"/>
    </row>
    <row r="17" spans="1:13" s="271" customFormat="1">
      <c r="A17" s="1463">
        <v>42584</v>
      </c>
      <c r="B17" s="448" t="s">
        <v>16</v>
      </c>
      <c r="C17" s="449">
        <v>75</v>
      </c>
      <c r="D17" s="316">
        <f>+C17*(100-E17)/100</f>
        <v>74.25</v>
      </c>
      <c r="E17" s="449">
        <v>1</v>
      </c>
      <c r="F17" s="449"/>
      <c r="G17" s="449">
        <v>150</v>
      </c>
      <c r="H17" s="449"/>
      <c r="I17" s="449"/>
      <c r="J17" s="449"/>
      <c r="K17" s="4006"/>
      <c r="L17" s="4024" t="s">
        <v>3466</v>
      </c>
      <c r="M17" s="285"/>
    </row>
    <row r="18" spans="1:13" s="271" customFormat="1" ht="20.100000000000001" customHeight="1">
      <c r="A18" s="1462">
        <v>42684</v>
      </c>
      <c r="B18" s="1499" t="s">
        <v>143</v>
      </c>
      <c r="C18" s="1501"/>
      <c r="D18" s="1500"/>
      <c r="E18" s="1501"/>
      <c r="F18" s="1501"/>
      <c r="G18" s="1501"/>
      <c r="H18" s="1501">
        <v>5680</v>
      </c>
      <c r="I18" s="1501">
        <v>100</v>
      </c>
      <c r="J18" s="1501"/>
      <c r="K18" s="4001"/>
      <c r="L18" s="4023" t="s">
        <v>3704</v>
      </c>
      <c r="M18" s="285"/>
    </row>
    <row r="19" spans="1:13" s="271" customFormat="1" ht="20.100000000000001" customHeight="1" thickBot="1">
      <c r="A19" s="1512">
        <v>42687</v>
      </c>
      <c r="B19" s="1513" t="s">
        <v>16</v>
      </c>
      <c r="C19" s="1520">
        <v>100</v>
      </c>
      <c r="D19" s="1521">
        <f>+C19*(100-E19)/100</f>
        <v>99</v>
      </c>
      <c r="E19" s="1520">
        <v>1</v>
      </c>
      <c r="F19" s="1520"/>
      <c r="G19" s="1520">
        <v>130</v>
      </c>
      <c r="H19" s="1520"/>
      <c r="I19" s="1520"/>
      <c r="J19" s="1520"/>
      <c r="K19" s="3579"/>
      <c r="L19" s="4025" t="s">
        <v>2752</v>
      </c>
      <c r="M19" s="285"/>
    </row>
    <row r="20" spans="1:13" s="271" customFormat="1" ht="20.100000000000001" customHeight="1">
      <c r="A20" s="5382">
        <v>42767</v>
      </c>
      <c r="B20" s="1536" t="s">
        <v>4</v>
      </c>
      <c r="C20" s="5388" t="s">
        <v>3865</v>
      </c>
      <c r="D20" s="5389"/>
      <c r="E20" s="5389"/>
      <c r="F20" s="5389"/>
      <c r="G20" s="5389"/>
      <c r="H20" s="5389"/>
      <c r="I20" s="5389"/>
      <c r="J20" s="5390"/>
      <c r="K20" s="4008"/>
      <c r="L20" s="4004"/>
      <c r="M20" s="285"/>
    </row>
    <row r="21" spans="1:13" s="271" customFormat="1" ht="20.100000000000001" customHeight="1">
      <c r="A21" s="4531"/>
      <c r="B21" s="1537" t="s">
        <v>16</v>
      </c>
      <c r="C21" s="337">
        <v>85</v>
      </c>
      <c r="D21" s="338">
        <f>+C21*(100-E21)/100</f>
        <v>61.2</v>
      </c>
      <c r="E21" s="337">
        <v>28</v>
      </c>
      <c r="F21" s="337"/>
      <c r="G21" s="337">
        <v>160</v>
      </c>
      <c r="H21" s="337"/>
      <c r="I21" s="337"/>
      <c r="J21" s="337"/>
      <c r="K21" s="337"/>
      <c r="L21" s="4004" t="s">
        <v>2752</v>
      </c>
      <c r="M21" s="270"/>
    </row>
    <row r="22" spans="1:13" s="271" customFormat="1" ht="20.100000000000001" customHeight="1">
      <c r="A22" s="318">
        <v>42876</v>
      </c>
      <c r="B22" s="448" t="s">
        <v>143</v>
      </c>
      <c r="C22" s="449"/>
      <c r="D22" s="316"/>
      <c r="E22" s="449"/>
      <c r="F22" s="449"/>
      <c r="G22" s="449"/>
      <c r="H22" s="449">
        <v>5735</v>
      </c>
      <c r="I22" s="449">
        <v>100</v>
      </c>
      <c r="J22" s="449"/>
      <c r="K22" s="449"/>
      <c r="L22" s="447" t="s">
        <v>267</v>
      </c>
      <c r="M22" s="270"/>
    </row>
    <row r="23" spans="1:13" s="271" customFormat="1" ht="20.100000000000001" customHeight="1">
      <c r="A23" s="318">
        <v>42930</v>
      </c>
      <c r="B23" s="448" t="s">
        <v>16</v>
      </c>
      <c r="C23" s="449">
        <v>155</v>
      </c>
      <c r="D23" s="316">
        <f>+C23*(100-E23)/100</f>
        <v>147.25</v>
      </c>
      <c r="E23" s="449">
        <v>5</v>
      </c>
      <c r="F23" s="449"/>
      <c r="G23" s="449">
        <v>155</v>
      </c>
      <c r="H23" s="449"/>
      <c r="I23" s="449"/>
      <c r="J23" s="449"/>
      <c r="K23" s="449"/>
      <c r="L23" s="447" t="s">
        <v>3987</v>
      </c>
      <c r="M23" s="270"/>
    </row>
    <row r="24" spans="1:13" s="271" customFormat="1" ht="20.100000000000001" customHeight="1">
      <c r="A24" s="874">
        <v>42955</v>
      </c>
      <c r="B24" s="871" t="s">
        <v>143</v>
      </c>
      <c r="C24" s="873"/>
      <c r="D24" s="872"/>
      <c r="E24" s="873"/>
      <c r="F24" s="873"/>
      <c r="G24" s="873"/>
      <c r="H24" s="873" t="s">
        <v>315</v>
      </c>
      <c r="I24" s="873"/>
      <c r="J24" s="873"/>
      <c r="K24" s="4005"/>
      <c r="L24" s="4004" t="s">
        <v>2372</v>
      </c>
      <c r="M24" s="270"/>
    </row>
    <row r="25" spans="1:13" s="271" customFormat="1">
      <c r="A25" s="874">
        <v>43024</v>
      </c>
      <c r="B25" s="871" t="s">
        <v>143</v>
      </c>
      <c r="C25" s="873"/>
      <c r="D25" s="872"/>
      <c r="E25" s="873"/>
      <c r="F25" s="873"/>
      <c r="G25" s="873"/>
      <c r="H25" s="2008" t="s">
        <v>315</v>
      </c>
      <c r="I25" s="873"/>
      <c r="J25" s="873"/>
      <c r="K25" s="4005"/>
      <c r="L25" s="4004" t="s">
        <v>4291</v>
      </c>
      <c r="M25" s="270"/>
    </row>
    <row r="26" spans="1:13" s="271" customFormat="1" ht="20.100000000000001" customHeight="1">
      <c r="A26" s="874">
        <v>43037</v>
      </c>
      <c r="B26" s="871" t="s">
        <v>16</v>
      </c>
      <c r="C26" s="873">
        <v>60</v>
      </c>
      <c r="D26" s="872">
        <f>+C26*(100-E26)/100</f>
        <v>57</v>
      </c>
      <c r="E26" s="873">
        <v>5</v>
      </c>
      <c r="F26" s="873"/>
      <c r="G26" s="873">
        <v>200</v>
      </c>
      <c r="H26" s="873"/>
      <c r="I26" s="873"/>
      <c r="J26" s="873"/>
      <c r="K26" s="4005"/>
      <c r="L26" s="4004" t="s">
        <v>2752</v>
      </c>
      <c r="M26" s="270"/>
    </row>
    <row r="27" spans="1:13" s="800" customFormat="1" ht="20.100000000000001" customHeight="1">
      <c r="A27" s="520">
        <v>43070</v>
      </c>
      <c r="B27" s="521" t="s">
        <v>143</v>
      </c>
      <c r="C27" s="1627"/>
      <c r="D27" s="1627"/>
      <c r="E27" s="1627"/>
      <c r="F27" s="1627"/>
      <c r="G27" s="1627"/>
      <c r="H27" s="1627">
        <v>5770</v>
      </c>
      <c r="I27" s="1627">
        <v>96</v>
      </c>
      <c r="J27" s="1627"/>
      <c r="K27" s="1627"/>
      <c r="L27" s="4004" t="s">
        <v>4358</v>
      </c>
    </row>
    <row r="28" spans="1:13" s="271" customFormat="1" ht="16.5" thickBot="1">
      <c r="A28" s="2178">
        <v>43091</v>
      </c>
      <c r="B28" s="2183" t="s">
        <v>14</v>
      </c>
      <c r="C28" s="4431" t="s">
        <v>4417</v>
      </c>
      <c r="D28" s="4432"/>
      <c r="E28" s="4432"/>
      <c r="F28" s="4432"/>
      <c r="G28" s="4432"/>
      <c r="H28" s="4432"/>
      <c r="I28" s="4432"/>
      <c r="J28" s="4433"/>
      <c r="K28" s="4003"/>
      <c r="L28" s="2530"/>
      <c r="M28" s="270"/>
    </row>
    <row r="29" spans="1:13" s="271" customFormat="1" ht="16.5" thickTop="1">
      <c r="A29" s="308">
        <v>43109</v>
      </c>
      <c r="B29" s="307" t="s">
        <v>16</v>
      </c>
      <c r="C29" s="446">
        <v>95</v>
      </c>
      <c r="D29" s="322">
        <f>+C29*(100-E29)/100</f>
        <v>90.25</v>
      </c>
      <c r="E29" s="446">
        <v>5</v>
      </c>
      <c r="F29" s="446"/>
      <c r="G29" s="446">
        <v>228</v>
      </c>
      <c r="H29" s="446"/>
      <c r="I29" s="446"/>
      <c r="J29" s="446"/>
      <c r="K29" s="446"/>
      <c r="L29" s="366" t="s">
        <v>4437</v>
      </c>
      <c r="M29" s="270"/>
    </row>
    <row r="30" spans="1:13" s="271" customFormat="1">
      <c r="A30" s="874">
        <v>43136</v>
      </c>
      <c r="B30" s="871" t="s">
        <v>143</v>
      </c>
      <c r="C30" s="873"/>
      <c r="D30" s="872"/>
      <c r="E30" s="873"/>
      <c r="F30" s="873"/>
      <c r="G30" s="873"/>
      <c r="H30" s="873"/>
      <c r="I30" s="873"/>
      <c r="J30" s="873"/>
      <c r="K30" s="4005"/>
      <c r="L30" s="4004" t="s">
        <v>4480</v>
      </c>
      <c r="M30" s="270"/>
    </row>
    <row r="31" spans="1:13" s="271" customFormat="1">
      <c r="A31" s="874">
        <v>43177</v>
      </c>
      <c r="B31" s="871" t="s">
        <v>143</v>
      </c>
      <c r="C31" s="873"/>
      <c r="D31" s="872"/>
      <c r="E31" s="873"/>
      <c r="F31" s="873"/>
      <c r="G31" s="873"/>
      <c r="H31" s="4358" t="s">
        <v>4567</v>
      </c>
      <c r="I31" s="4281"/>
      <c r="J31" s="4359"/>
      <c r="K31" s="4002"/>
      <c r="L31" s="4004" t="s">
        <v>30</v>
      </c>
      <c r="M31" s="270"/>
    </row>
    <row r="32" spans="1:13" s="271" customFormat="1">
      <c r="A32" s="874">
        <v>43200</v>
      </c>
      <c r="B32" s="871" t="s">
        <v>16</v>
      </c>
      <c r="C32" s="873">
        <v>70</v>
      </c>
      <c r="D32" s="872">
        <f>+C32*(100-E32)/100</f>
        <v>66.5</v>
      </c>
      <c r="E32" s="873">
        <v>5</v>
      </c>
      <c r="F32" s="873"/>
      <c r="G32" s="873">
        <v>180</v>
      </c>
      <c r="H32" s="873"/>
      <c r="I32" s="873"/>
      <c r="J32" s="873"/>
      <c r="K32" s="4005"/>
      <c r="L32" s="4004" t="s">
        <v>4152</v>
      </c>
      <c r="M32" s="270"/>
    </row>
    <row r="33" spans="1:13" s="271" customFormat="1">
      <c r="A33" s="874">
        <v>43273</v>
      </c>
      <c r="B33" s="871" t="s">
        <v>16</v>
      </c>
      <c r="C33" s="873">
        <v>75</v>
      </c>
      <c r="D33" s="872">
        <f>+C33*(100-E33)/100</f>
        <v>71.25</v>
      </c>
      <c r="E33" s="873">
        <v>5</v>
      </c>
      <c r="F33" s="873"/>
      <c r="G33" s="873">
        <v>125</v>
      </c>
      <c r="H33" s="873"/>
      <c r="I33" s="873"/>
      <c r="J33" s="873"/>
      <c r="K33" s="4005"/>
      <c r="L33" s="4004" t="s">
        <v>4737</v>
      </c>
      <c r="M33" s="270"/>
    </row>
    <row r="34" spans="1:13" s="271" customFormat="1" ht="15" customHeight="1">
      <c r="A34" s="874">
        <v>43348</v>
      </c>
      <c r="B34" s="871" t="s">
        <v>16</v>
      </c>
      <c r="C34" s="873">
        <v>75</v>
      </c>
      <c r="D34" s="872">
        <f>+C34*(100-E34)/100</f>
        <v>71.25</v>
      </c>
      <c r="E34" s="873">
        <v>5</v>
      </c>
      <c r="F34" s="873"/>
      <c r="G34" s="873">
        <v>110</v>
      </c>
      <c r="H34" s="873"/>
      <c r="I34" s="873"/>
      <c r="J34" s="873"/>
      <c r="K34" s="4005"/>
      <c r="L34" s="4004" t="s">
        <v>4833</v>
      </c>
      <c r="M34" s="270"/>
    </row>
    <row r="35" spans="1:13" s="271" customFormat="1">
      <c r="A35" s="318">
        <v>43406</v>
      </c>
      <c r="B35" s="448" t="s">
        <v>16</v>
      </c>
      <c r="C35" s="449">
        <v>120</v>
      </c>
      <c r="D35" s="316">
        <f>+C35*(100-E35)/100</f>
        <v>108</v>
      </c>
      <c r="E35" s="449">
        <v>10</v>
      </c>
      <c r="F35" s="449"/>
      <c r="G35" s="449">
        <v>110</v>
      </c>
      <c r="H35" s="449"/>
      <c r="I35" s="449"/>
      <c r="J35" s="449"/>
      <c r="K35" s="449"/>
      <c r="L35" s="447" t="s">
        <v>4953</v>
      </c>
      <c r="M35" s="270"/>
    </row>
    <row r="36" spans="1:13" s="271" customFormat="1" ht="20.100000000000001" customHeight="1">
      <c r="A36" s="874">
        <v>43407</v>
      </c>
      <c r="B36" s="871" t="s">
        <v>143</v>
      </c>
      <c r="C36" s="873"/>
      <c r="D36" s="872"/>
      <c r="E36" s="873"/>
      <c r="F36" s="873"/>
      <c r="G36" s="873"/>
      <c r="H36" s="873">
        <v>4845</v>
      </c>
      <c r="I36" s="873">
        <v>100</v>
      </c>
      <c r="J36" s="873"/>
      <c r="K36" s="4005"/>
      <c r="L36" s="4004" t="s">
        <v>30</v>
      </c>
      <c r="M36" s="270"/>
    </row>
    <row r="37" spans="1:13" s="271" customFormat="1" ht="16.5" thickBot="1">
      <c r="A37" s="874">
        <v>43460</v>
      </c>
      <c r="B37" s="871" t="s">
        <v>16</v>
      </c>
      <c r="C37" s="873">
        <v>100</v>
      </c>
      <c r="D37" s="872">
        <f>+C37*(100-E37)/100</f>
        <v>82</v>
      </c>
      <c r="E37" s="873">
        <v>18</v>
      </c>
      <c r="F37" s="873"/>
      <c r="G37" s="873">
        <v>130</v>
      </c>
      <c r="H37" s="873"/>
      <c r="I37" s="873"/>
      <c r="J37" s="873"/>
      <c r="K37" s="4005"/>
      <c r="L37" s="4004" t="s">
        <v>4737</v>
      </c>
      <c r="M37" s="270"/>
    </row>
    <row r="38" spans="1:13" s="271" customFormat="1" ht="16.5" thickTop="1">
      <c r="A38" s="47">
        <v>43484</v>
      </c>
      <c r="B38" s="48" t="s">
        <v>143</v>
      </c>
      <c r="C38" s="48"/>
      <c r="D38" s="128"/>
      <c r="E38" s="48"/>
      <c r="F38" s="48"/>
      <c r="G38" s="48"/>
      <c r="H38" s="219">
        <v>4150</v>
      </c>
      <c r="I38" s="219">
        <v>90</v>
      </c>
      <c r="J38" s="48"/>
      <c r="K38" s="48"/>
      <c r="L38" s="70"/>
      <c r="M38" s="270"/>
    </row>
    <row r="39" spans="1:13" s="271" customFormat="1">
      <c r="A39" s="874">
        <v>43502</v>
      </c>
      <c r="B39" s="871" t="s">
        <v>14</v>
      </c>
      <c r="C39" s="4340" t="s">
        <v>5167</v>
      </c>
      <c r="D39" s="4263"/>
      <c r="E39" s="4263"/>
      <c r="F39" s="4263"/>
      <c r="G39" s="4263"/>
      <c r="H39" s="4263"/>
      <c r="I39" s="4263"/>
      <c r="J39" s="4344"/>
      <c r="K39" s="3998"/>
      <c r="L39" s="4004"/>
      <c r="M39" s="270"/>
    </row>
    <row r="40" spans="1:13" s="271" customFormat="1">
      <c r="A40" s="874">
        <v>43563</v>
      </c>
      <c r="B40" s="871" t="s">
        <v>16</v>
      </c>
      <c r="C40" s="873">
        <v>150</v>
      </c>
      <c r="D40" s="872">
        <f>+C40*(100-E40)/100</f>
        <v>123</v>
      </c>
      <c r="E40" s="873">
        <v>18</v>
      </c>
      <c r="F40" s="873" t="s">
        <v>70</v>
      </c>
      <c r="G40" s="873">
        <v>143</v>
      </c>
      <c r="H40" s="873"/>
      <c r="I40" s="873"/>
      <c r="J40" s="873"/>
      <c r="K40" s="4005"/>
      <c r="L40" s="4004" t="s">
        <v>4151</v>
      </c>
      <c r="M40" s="270"/>
    </row>
    <row r="41" spans="1:13" s="271" customFormat="1">
      <c r="A41" s="874">
        <v>43582</v>
      </c>
      <c r="B41" s="871" t="s">
        <v>143</v>
      </c>
      <c r="C41" s="873"/>
      <c r="D41" s="872"/>
      <c r="E41" s="873"/>
      <c r="F41" s="873"/>
      <c r="G41" s="873"/>
      <c r="H41" s="873">
        <v>3870</v>
      </c>
      <c r="I41" s="873">
        <v>100</v>
      </c>
      <c r="J41" s="873"/>
      <c r="K41" s="4005"/>
      <c r="L41" s="4004" t="s">
        <v>30</v>
      </c>
      <c r="M41" s="270"/>
    </row>
    <row r="42" spans="1:13" s="271" customFormat="1" ht="20.100000000000001" customHeight="1">
      <c r="A42" s="874">
        <v>43596</v>
      </c>
      <c r="B42" s="871" t="s">
        <v>5399</v>
      </c>
      <c r="C42" s="4358" t="s">
        <v>5395</v>
      </c>
      <c r="D42" s="4281"/>
      <c r="E42" s="4281"/>
      <c r="F42" s="4281"/>
      <c r="G42" s="4281"/>
      <c r="H42" s="4281"/>
      <c r="I42" s="4281"/>
      <c r="J42" s="4359"/>
      <c r="K42" s="4002"/>
      <c r="L42" s="4004"/>
      <c r="M42" s="270"/>
    </row>
    <row r="43" spans="1:13" s="271" customFormat="1" ht="20.100000000000001" customHeight="1">
      <c r="A43" s="874">
        <v>43613</v>
      </c>
      <c r="B43" s="871" t="s">
        <v>16</v>
      </c>
      <c r="C43" s="873">
        <v>155</v>
      </c>
      <c r="D43" s="872">
        <f>+C43*(100-E43)/100</f>
        <v>127.1</v>
      </c>
      <c r="E43" s="873">
        <v>18</v>
      </c>
      <c r="F43" s="873"/>
      <c r="G43" s="873">
        <v>120</v>
      </c>
      <c r="H43" s="873"/>
      <c r="I43" s="873"/>
      <c r="J43" s="873"/>
      <c r="K43" s="4005"/>
      <c r="L43" s="4004" t="s">
        <v>5426</v>
      </c>
      <c r="M43" s="270"/>
    </row>
    <row r="44" spans="1:13" s="271" customFormat="1" ht="20.100000000000001" customHeight="1">
      <c r="A44" s="874">
        <v>43708</v>
      </c>
      <c r="B44" s="871" t="s">
        <v>143</v>
      </c>
      <c r="C44" s="873"/>
      <c r="D44" s="872"/>
      <c r="E44" s="873"/>
      <c r="F44" s="873"/>
      <c r="G44" s="873"/>
      <c r="H44" s="873">
        <v>4750</v>
      </c>
      <c r="I44" s="873">
        <v>100</v>
      </c>
      <c r="J44" s="873"/>
      <c r="K44" s="4005"/>
      <c r="L44" s="4004" t="s">
        <v>169</v>
      </c>
      <c r="M44" s="270"/>
    </row>
    <row r="45" spans="1:13" s="271" customFormat="1" ht="20.100000000000001" customHeight="1">
      <c r="A45" s="874">
        <v>43729</v>
      </c>
      <c r="B45" s="871" t="s">
        <v>16</v>
      </c>
      <c r="C45" s="873">
        <v>125</v>
      </c>
      <c r="D45" s="872">
        <f>+C45*(100-E45)/100</f>
        <v>102.5</v>
      </c>
      <c r="E45" s="873">
        <v>18</v>
      </c>
      <c r="F45" s="873" t="s">
        <v>70</v>
      </c>
      <c r="G45" s="873">
        <v>130</v>
      </c>
      <c r="H45" s="873"/>
      <c r="I45" s="873"/>
      <c r="J45" s="873"/>
      <c r="K45" s="4005"/>
      <c r="L45" s="4004" t="s">
        <v>5677</v>
      </c>
      <c r="M45" s="270"/>
    </row>
    <row r="46" spans="1:13" s="271" customFormat="1" ht="20.100000000000001" customHeight="1">
      <c r="A46" s="874">
        <v>43809</v>
      </c>
      <c r="B46" s="871" t="s">
        <v>16</v>
      </c>
      <c r="C46" s="873">
        <v>140</v>
      </c>
      <c r="D46" s="872">
        <f>+C46*(100-E46)/100</f>
        <v>112</v>
      </c>
      <c r="E46" s="873">
        <v>20</v>
      </c>
      <c r="F46" s="873" t="s">
        <v>70</v>
      </c>
      <c r="G46" s="873">
        <v>140</v>
      </c>
      <c r="H46" s="873"/>
      <c r="I46" s="873"/>
      <c r="J46" s="873"/>
      <c r="K46" s="4005"/>
      <c r="L46" s="4004" t="s">
        <v>5347</v>
      </c>
      <c r="M46" s="270"/>
    </row>
    <row r="47" spans="1:13" s="271" customFormat="1" ht="20.100000000000001" customHeight="1">
      <c r="A47" s="874">
        <v>43810</v>
      </c>
      <c r="B47" s="871" t="s">
        <v>16</v>
      </c>
      <c r="C47" s="873">
        <v>150</v>
      </c>
      <c r="D47" s="872">
        <f>+C47*(100-E47)/100</f>
        <v>120</v>
      </c>
      <c r="E47" s="873">
        <v>20</v>
      </c>
      <c r="F47" s="873" t="s">
        <v>70</v>
      </c>
      <c r="G47" s="873">
        <v>145</v>
      </c>
      <c r="H47" s="873"/>
      <c r="I47" s="873"/>
      <c r="J47" s="873"/>
      <c r="K47" s="4005"/>
      <c r="L47" s="4004" t="s">
        <v>5347</v>
      </c>
      <c r="M47" s="270"/>
    </row>
    <row r="48" spans="1:13" s="271" customFormat="1" ht="20.100000000000001" customHeight="1">
      <c r="A48" s="874">
        <v>43830</v>
      </c>
      <c r="B48" s="871" t="s">
        <v>143</v>
      </c>
      <c r="C48" s="873"/>
      <c r="D48" s="872"/>
      <c r="E48" s="873"/>
      <c r="F48" s="873"/>
      <c r="G48" s="873"/>
      <c r="H48" s="873">
        <v>4785</v>
      </c>
      <c r="I48" s="873">
        <v>100</v>
      </c>
      <c r="J48" s="873"/>
      <c r="K48" s="4005"/>
      <c r="L48" s="4004" t="s">
        <v>30</v>
      </c>
      <c r="M48" s="270"/>
    </row>
    <row r="49" spans="1:13" s="271" customFormat="1" ht="20.100000000000001" customHeight="1">
      <c r="A49" s="874">
        <v>43898</v>
      </c>
      <c r="B49" s="871" t="s">
        <v>16</v>
      </c>
      <c r="C49" s="873">
        <v>130</v>
      </c>
      <c r="D49" s="872">
        <f>+C49*(100-E49)/100</f>
        <v>104</v>
      </c>
      <c r="E49" s="873">
        <v>20</v>
      </c>
      <c r="F49" s="873" t="s">
        <v>70</v>
      </c>
      <c r="G49" s="873">
        <v>110</v>
      </c>
      <c r="H49" s="873"/>
      <c r="I49" s="873"/>
      <c r="J49" s="873"/>
      <c r="K49" s="4005"/>
      <c r="L49" s="4004" t="s">
        <v>4542</v>
      </c>
      <c r="M49" s="270"/>
    </row>
    <row r="50" spans="1:13" s="271" customFormat="1">
      <c r="A50" s="3629">
        <v>43920</v>
      </c>
      <c r="B50" s="3130" t="s">
        <v>4</v>
      </c>
      <c r="C50" s="3135"/>
      <c r="D50" s="3131"/>
      <c r="E50" s="3135">
        <v>20</v>
      </c>
      <c r="F50" s="3135"/>
      <c r="G50" s="3135"/>
      <c r="H50" s="3135"/>
      <c r="I50" s="3135"/>
      <c r="J50" s="3135"/>
      <c r="K50" s="3135"/>
      <c r="L50" s="4026"/>
      <c r="M50" s="270"/>
    </row>
    <row r="51" spans="1:13" s="271" customFormat="1" ht="20.100000000000001" customHeight="1">
      <c r="A51" s="3629">
        <v>43951</v>
      </c>
      <c r="B51" s="3130" t="s">
        <v>4</v>
      </c>
      <c r="C51" s="3135"/>
      <c r="D51" s="3131"/>
      <c r="E51" s="3135">
        <v>20</v>
      </c>
      <c r="F51" s="3135"/>
      <c r="G51" s="3135"/>
      <c r="H51" s="3135"/>
      <c r="I51" s="3135"/>
      <c r="J51" s="3135"/>
      <c r="K51" s="3135"/>
      <c r="L51" s="4026"/>
      <c r="M51" s="270"/>
    </row>
    <row r="52" spans="1:13" s="271" customFormat="1">
      <c r="A52" s="874">
        <v>43976</v>
      </c>
      <c r="B52" s="871" t="s">
        <v>16</v>
      </c>
      <c r="C52" s="3171">
        <v>120</v>
      </c>
      <c r="D52" s="3171">
        <v>96</v>
      </c>
      <c r="E52" s="3171">
        <v>20</v>
      </c>
      <c r="F52" s="3171" t="s">
        <v>70</v>
      </c>
      <c r="G52" s="3171">
        <v>120</v>
      </c>
      <c r="H52" s="873"/>
      <c r="I52" s="873"/>
      <c r="J52" s="873"/>
      <c r="K52" s="4005"/>
      <c r="L52" s="4004" t="s">
        <v>4151</v>
      </c>
      <c r="M52" s="270"/>
    </row>
    <row r="53" spans="1:13" s="271" customFormat="1" ht="20.100000000000001" customHeight="1">
      <c r="A53" s="3629">
        <v>43981</v>
      </c>
      <c r="B53" s="3130" t="s">
        <v>4</v>
      </c>
      <c r="C53" s="3135"/>
      <c r="D53" s="3131"/>
      <c r="E53" s="3135">
        <v>20</v>
      </c>
      <c r="F53" s="3135"/>
      <c r="G53" s="3135"/>
      <c r="H53" s="3135"/>
      <c r="I53" s="3135"/>
      <c r="J53" s="3135"/>
      <c r="K53" s="3135"/>
      <c r="L53" s="4026"/>
      <c r="M53" s="270"/>
    </row>
    <row r="54" spans="1:13" s="271" customFormat="1">
      <c r="A54" s="3629">
        <v>44012</v>
      </c>
      <c r="B54" s="3130" t="s">
        <v>4</v>
      </c>
      <c r="C54" s="3135"/>
      <c r="D54" s="3131"/>
      <c r="E54" s="3135">
        <v>20</v>
      </c>
      <c r="F54" s="3135"/>
      <c r="G54" s="3135"/>
      <c r="H54" s="3135"/>
      <c r="I54" s="3135"/>
      <c r="J54" s="3135"/>
      <c r="K54" s="3135"/>
      <c r="L54" s="4026"/>
      <c r="M54" s="270"/>
    </row>
    <row r="55" spans="1:13" s="271" customFormat="1">
      <c r="A55" s="3629">
        <v>44042</v>
      </c>
      <c r="B55" s="3130" t="s">
        <v>4</v>
      </c>
      <c r="C55" s="3135"/>
      <c r="D55" s="3131"/>
      <c r="E55" s="3135">
        <v>20</v>
      </c>
      <c r="F55" s="3135"/>
      <c r="G55" s="3135"/>
      <c r="H55" s="3135"/>
      <c r="I55" s="3135"/>
      <c r="J55" s="3135"/>
      <c r="K55" s="3135"/>
      <c r="L55" s="4026"/>
      <c r="M55" s="270"/>
    </row>
    <row r="56" spans="1:13" s="271" customFormat="1">
      <c r="A56" s="874">
        <v>44048</v>
      </c>
      <c r="B56" s="871" t="s">
        <v>16</v>
      </c>
      <c r="C56" s="873">
        <v>120</v>
      </c>
      <c r="D56" s="872">
        <f>+C56*(100-E56)/100</f>
        <v>96</v>
      </c>
      <c r="E56" s="873">
        <v>20</v>
      </c>
      <c r="F56" s="873" t="s">
        <v>70</v>
      </c>
      <c r="G56" s="873">
        <v>115</v>
      </c>
      <c r="H56" s="873"/>
      <c r="I56" s="873"/>
      <c r="J56" s="873"/>
      <c r="K56" s="4005"/>
      <c r="L56" s="4004" t="s">
        <v>4151</v>
      </c>
      <c r="M56" s="270"/>
    </row>
    <row r="57" spans="1:13" s="271" customFormat="1">
      <c r="A57" s="874">
        <v>44072</v>
      </c>
      <c r="B57" s="871" t="s">
        <v>143</v>
      </c>
      <c r="C57" s="873"/>
      <c r="D57" s="872" t="s">
        <v>324</v>
      </c>
      <c r="E57" s="873"/>
      <c r="F57" s="873"/>
      <c r="G57" s="873"/>
      <c r="H57" s="4358" t="s">
        <v>315</v>
      </c>
      <c r="I57" s="4359"/>
      <c r="J57" s="873"/>
      <c r="K57" s="4005"/>
      <c r="L57" s="4004" t="s">
        <v>6277</v>
      </c>
      <c r="M57" s="270"/>
    </row>
    <row r="58" spans="1:13" s="271" customFormat="1">
      <c r="A58" s="3629">
        <v>44073</v>
      </c>
      <c r="B58" s="3130" t="s">
        <v>4</v>
      </c>
      <c r="C58" s="3135"/>
      <c r="D58" s="3131"/>
      <c r="E58" s="3135">
        <v>20</v>
      </c>
      <c r="F58" s="3135"/>
      <c r="G58" s="3135"/>
      <c r="H58" s="3135"/>
      <c r="I58" s="3135"/>
      <c r="J58" s="3135"/>
      <c r="K58" s="3135"/>
      <c r="L58" s="4026"/>
      <c r="M58" s="270"/>
    </row>
    <row r="59" spans="1:13" s="271" customFormat="1" ht="43.5" customHeight="1">
      <c r="A59" s="2906">
        <v>44105</v>
      </c>
      <c r="B59" s="3675" t="s">
        <v>12</v>
      </c>
      <c r="C59" s="4340" t="s">
        <v>6338</v>
      </c>
      <c r="D59" s="4263"/>
      <c r="E59" s="4263"/>
      <c r="F59" s="4263"/>
      <c r="G59" s="4263"/>
      <c r="H59" s="4263"/>
      <c r="I59" s="4263"/>
      <c r="J59" s="4344"/>
      <c r="K59" s="4005"/>
      <c r="L59" s="2917" t="s">
        <v>5599</v>
      </c>
      <c r="M59" s="270"/>
    </row>
    <row r="60" spans="1:13" s="271" customFormat="1" ht="20.100000000000001" customHeight="1">
      <c r="A60" s="874">
        <v>44117</v>
      </c>
      <c r="B60" s="871" t="s">
        <v>16</v>
      </c>
      <c r="C60" s="873">
        <v>165</v>
      </c>
      <c r="D60" s="872">
        <f>+C60-(E60/100*C60)</f>
        <v>132</v>
      </c>
      <c r="E60" s="873">
        <v>20</v>
      </c>
      <c r="F60" s="873" t="s">
        <v>70</v>
      </c>
      <c r="G60" s="873">
        <v>110</v>
      </c>
      <c r="H60" s="873"/>
      <c r="I60" s="873"/>
      <c r="J60" s="873"/>
      <c r="K60" s="4005"/>
      <c r="L60" s="4004" t="s">
        <v>6347</v>
      </c>
      <c r="M60" s="270"/>
    </row>
    <row r="61" spans="1:13" s="271" customFormat="1" ht="20.100000000000001" customHeight="1">
      <c r="A61" s="4293">
        <v>44209</v>
      </c>
      <c r="B61" s="3801" t="s">
        <v>143</v>
      </c>
      <c r="C61" s="3803"/>
      <c r="D61" s="3802"/>
      <c r="E61" s="3803"/>
      <c r="F61" s="3803"/>
      <c r="G61" s="3803"/>
      <c r="H61" s="4280" t="s">
        <v>4567</v>
      </c>
      <c r="I61" s="4282"/>
      <c r="J61" s="3803"/>
      <c r="K61" s="4005"/>
      <c r="L61" s="4004" t="s">
        <v>920</v>
      </c>
      <c r="M61" s="270"/>
    </row>
    <row r="62" spans="1:13" s="271" customFormat="1" ht="33.75" customHeight="1">
      <c r="A62" s="4307"/>
      <c r="B62" s="871" t="s">
        <v>12</v>
      </c>
      <c r="C62" s="4262" t="s">
        <v>6462</v>
      </c>
      <c r="D62" s="4263"/>
      <c r="E62" s="4263"/>
      <c r="F62" s="4263"/>
      <c r="G62" s="4263"/>
      <c r="H62" s="4263"/>
      <c r="I62" s="4263"/>
      <c r="J62" s="4264"/>
      <c r="K62" s="4005"/>
      <c r="L62" s="2917" t="s">
        <v>5726</v>
      </c>
      <c r="M62" s="270"/>
    </row>
    <row r="63" spans="1:13" s="271" customFormat="1" ht="39.75" customHeight="1">
      <c r="A63" s="874">
        <v>44218</v>
      </c>
      <c r="B63" s="871" t="s">
        <v>12</v>
      </c>
      <c r="C63" s="4262" t="s">
        <v>6477</v>
      </c>
      <c r="D63" s="4263"/>
      <c r="E63" s="4263"/>
      <c r="F63" s="4263"/>
      <c r="G63" s="4263"/>
      <c r="H63" s="4263"/>
      <c r="I63" s="4263"/>
      <c r="J63" s="4264"/>
      <c r="K63" s="4005"/>
      <c r="L63" s="2917" t="s">
        <v>6471</v>
      </c>
      <c r="M63" s="270"/>
    </row>
    <row r="64" spans="1:13" s="271" customFormat="1">
      <c r="A64" s="318">
        <v>44228</v>
      </c>
      <c r="B64" s="448" t="s">
        <v>143</v>
      </c>
      <c r="C64" s="449"/>
      <c r="D64" s="316" t="s">
        <v>324</v>
      </c>
      <c r="E64" s="449"/>
      <c r="F64" s="449"/>
      <c r="G64" s="449"/>
      <c r="H64" s="449">
        <v>3556</v>
      </c>
      <c r="I64" s="449">
        <v>100</v>
      </c>
      <c r="J64" s="449"/>
      <c r="K64" s="449"/>
      <c r="L64" s="447" t="s">
        <v>920</v>
      </c>
      <c r="M64" s="270"/>
    </row>
    <row r="65" spans="1:13" s="271" customFormat="1" ht="33" customHeight="1">
      <c r="A65" s="874">
        <v>44228</v>
      </c>
      <c r="B65" s="871" t="s">
        <v>12</v>
      </c>
      <c r="C65" s="4314" t="s">
        <v>6495</v>
      </c>
      <c r="D65" s="4271"/>
      <c r="E65" s="4271"/>
      <c r="F65" s="4271"/>
      <c r="G65" s="4271"/>
      <c r="H65" s="4271"/>
      <c r="I65" s="4271"/>
      <c r="J65" s="4272"/>
      <c r="K65" s="4005"/>
      <c r="L65" s="2917" t="s">
        <v>6493</v>
      </c>
      <c r="M65" s="270"/>
    </row>
    <row r="66" spans="1:13" s="271" customFormat="1">
      <c r="A66" s="874">
        <v>44251</v>
      </c>
      <c r="B66" s="871" t="s">
        <v>16</v>
      </c>
      <c r="C66" s="873">
        <v>115</v>
      </c>
      <c r="D66" s="872">
        <f t="shared" ref="D66:D73" si="0">+C66*(100-E66)/100</f>
        <v>74.75</v>
      </c>
      <c r="E66" s="873">
        <v>35</v>
      </c>
      <c r="F66" s="873" t="s">
        <v>70</v>
      </c>
      <c r="G66" s="873">
        <v>65</v>
      </c>
      <c r="H66" s="873"/>
      <c r="I66" s="873"/>
      <c r="J66" s="873"/>
      <c r="K66" s="4005"/>
      <c r="L66" s="4004" t="s">
        <v>20</v>
      </c>
      <c r="M66" s="270"/>
    </row>
    <row r="67" spans="1:13" s="271" customFormat="1" ht="20.100000000000001" customHeight="1">
      <c r="A67" s="874">
        <v>44350</v>
      </c>
      <c r="B67" s="871" t="s">
        <v>16</v>
      </c>
      <c r="C67" s="873">
        <v>140</v>
      </c>
      <c r="D67" s="872">
        <f t="shared" si="0"/>
        <v>91</v>
      </c>
      <c r="E67" s="873">
        <v>35</v>
      </c>
      <c r="F67" s="873"/>
      <c r="G67" s="873">
        <v>150</v>
      </c>
      <c r="H67" s="873"/>
      <c r="I67" s="873"/>
      <c r="J67" s="873"/>
      <c r="K67" s="4005"/>
      <c r="L67" s="4004" t="s">
        <v>4152</v>
      </c>
      <c r="M67" s="270"/>
    </row>
    <row r="68" spans="1:13" s="17" customFormat="1" ht="24.75" customHeight="1">
      <c r="A68" s="520">
        <v>44353</v>
      </c>
      <c r="B68" s="521" t="s">
        <v>143</v>
      </c>
      <c r="C68" s="7"/>
      <c r="D68" s="4012">
        <f t="shared" si="0"/>
        <v>0</v>
      </c>
      <c r="E68" s="7"/>
      <c r="F68" s="7"/>
      <c r="G68" s="7"/>
      <c r="H68" s="4010">
        <v>4685</v>
      </c>
      <c r="I68" s="4010">
        <v>82</v>
      </c>
      <c r="J68" s="7"/>
      <c r="K68" s="7"/>
      <c r="L68" s="13" t="s">
        <v>30</v>
      </c>
    </row>
    <row r="69" spans="1:13" s="271" customFormat="1">
      <c r="A69" s="874">
        <v>44509</v>
      </c>
      <c r="B69" s="871" t="s">
        <v>16</v>
      </c>
      <c r="C69" s="873">
        <v>120</v>
      </c>
      <c r="D69" s="872">
        <f t="shared" si="0"/>
        <v>78</v>
      </c>
      <c r="E69" s="873">
        <v>35</v>
      </c>
      <c r="F69" s="873" t="s">
        <v>70</v>
      </c>
      <c r="G69" s="873">
        <v>160</v>
      </c>
      <c r="H69" s="873"/>
      <c r="I69" s="873"/>
      <c r="J69" s="873"/>
      <c r="K69" s="4005"/>
      <c r="L69" s="4237" t="s">
        <v>4151</v>
      </c>
      <c r="M69" s="270"/>
    </row>
    <row r="70" spans="1:13" s="271" customFormat="1">
      <c r="A70" s="874"/>
      <c r="B70" s="871"/>
      <c r="C70" s="873"/>
      <c r="D70" s="872">
        <f t="shared" si="0"/>
        <v>0</v>
      </c>
      <c r="E70" s="873"/>
      <c r="F70" s="873"/>
      <c r="G70" s="873"/>
      <c r="H70" s="873"/>
      <c r="I70" s="873"/>
      <c r="J70" s="873"/>
      <c r="K70" s="4005"/>
      <c r="L70" s="4004"/>
      <c r="M70" s="270"/>
    </row>
    <row r="71" spans="1:13" s="271" customFormat="1" ht="20.100000000000001" customHeight="1">
      <c r="A71" s="874"/>
      <c r="B71" s="871"/>
      <c r="C71" s="873"/>
      <c r="D71" s="872">
        <f t="shared" si="0"/>
        <v>0</v>
      </c>
      <c r="E71" s="873"/>
      <c r="F71" s="873"/>
      <c r="G71" s="873"/>
      <c r="H71" s="873"/>
      <c r="I71" s="873"/>
      <c r="J71" s="873"/>
      <c r="K71" s="4005"/>
      <c r="L71" s="4004"/>
      <c r="M71" s="270"/>
    </row>
    <row r="72" spans="1:13" s="271" customFormat="1" ht="20.100000000000001" customHeight="1">
      <c r="A72" s="874"/>
      <c r="B72" s="871"/>
      <c r="C72" s="873"/>
      <c r="D72" s="872">
        <f t="shared" si="0"/>
        <v>0</v>
      </c>
      <c r="E72" s="873"/>
      <c r="F72" s="873"/>
      <c r="G72" s="873"/>
      <c r="H72" s="873"/>
      <c r="I72" s="873"/>
      <c r="J72" s="873"/>
      <c r="K72" s="4005"/>
      <c r="L72" s="4004"/>
      <c r="M72" s="270"/>
    </row>
    <row r="73" spans="1:13" s="271" customFormat="1">
      <c r="A73" s="874"/>
      <c r="B73" s="871"/>
      <c r="C73" s="873"/>
      <c r="D73" s="872">
        <f t="shared" si="0"/>
        <v>0</v>
      </c>
      <c r="E73" s="873"/>
      <c r="F73" s="873"/>
      <c r="G73" s="873"/>
      <c r="H73" s="873"/>
      <c r="I73" s="873"/>
      <c r="J73" s="873"/>
      <c r="K73" s="4005"/>
      <c r="L73" s="4004"/>
      <c r="M73" s="270"/>
    </row>
    <row r="74" spans="1:13" s="271" customFormat="1">
      <c r="A74" s="874"/>
      <c r="B74" s="871"/>
      <c r="C74" s="873"/>
      <c r="D74" s="872">
        <f t="shared" ref="D74:D126" si="1">+C74*(100-E74)/100</f>
        <v>0</v>
      </c>
      <c r="E74" s="873"/>
      <c r="F74" s="873"/>
      <c r="G74" s="873"/>
      <c r="H74" s="873"/>
      <c r="I74" s="873"/>
      <c r="J74" s="873"/>
      <c r="K74" s="4005"/>
      <c r="L74" s="4004"/>
      <c r="M74" s="270"/>
    </row>
    <row r="75" spans="1:13" s="271" customFormat="1">
      <c r="A75" s="874"/>
      <c r="B75" s="871"/>
      <c r="C75" s="873"/>
      <c r="D75" s="872">
        <f t="shared" si="1"/>
        <v>0</v>
      </c>
      <c r="E75" s="873"/>
      <c r="F75" s="873"/>
      <c r="G75" s="873"/>
      <c r="H75" s="873"/>
      <c r="I75" s="873"/>
      <c r="J75" s="873"/>
      <c r="K75" s="4005"/>
      <c r="L75" s="4004"/>
      <c r="M75" s="270"/>
    </row>
    <row r="76" spans="1:13" s="271" customFormat="1">
      <c r="A76" s="874"/>
      <c r="B76" s="871"/>
      <c r="C76" s="873"/>
      <c r="D76" s="872">
        <f t="shared" si="1"/>
        <v>0</v>
      </c>
      <c r="E76" s="873"/>
      <c r="F76" s="873"/>
      <c r="G76" s="873"/>
      <c r="H76" s="873"/>
      <c r="I76" s="873"/>
      <c r="J76" s="873"/>
      <c r="K76" s="4005"/>
      <c r="L76" s="4004"/>
      <c r="M76" s="270"/>
    </row>
    <row r="77" spans="1:13" s="271" customFormat="1">
      <c r="A77" s="874"/>
      <c r="B77" s="871"/>
      <c r="C77" s="873"/>
      <c r="D77" s="872">
        <f t="shared" si="1"/>
        <v>0</v>
      </c>
      <c r="E77" s="873"/>
      <c r="F77" s="873"/>
      <c r="G77" s="873"/>
      <c r="H77" s="873"/>
      <c r="I77" s="873"/>
      <c r="J77" s="873"/>
      <c r="K77" s="4005"/>
      <c r="L77" s="4004"/>
      <c r="M77" s="270"/>
    </row>
    <row r="78" spans="1:13" s="271" customFormat="1">
      <c r="A78" s="874"/>
      <c r="B78" s="871"/>
      <c r="C78" s="873"/>
      <c r="D78" s="872">
        <f t="shared" si="1"/>
        <v>0</v>
      </c>
      <c r="E78" s="873"/>
      <c r="F78" s="873"/>
      <c r="G78" s="873"/>
      <c r="H78" s="873"/>
      <c r="I78" s="873"/>
      <c r="J78" s="873"/>
      <c r="K78" s="4005"/>
      <c r="L78" s="4004"/>
      <c r="M78" s="270"/>
    </row>
    <row r="79" spans="1:13" s="271" customFormat="1" ht="20.100000000000001" customHeight="1">
      <c r="A79" s="874"/>
      <c r="B79" s="871"/>
      <c r="C79" s="873"/>
      <c r="D79" s="872">
        <f t="shared" si="1"/>
        <v>0</v>
      </c>
      <c r="E79" s="873"/>
      <c r="F79" s="873"/>
      <c r="G79" s="873"/>
      <c r="H79" s="873"/>
      <c r="I79" s="873"/>
      <c r="J79" s="873"/>
      <c r="K79" s="4005"/>
      <c r="L79" s="4004"/>
      <c r="M79" s="270"/>
    </row>
    <row r="80" spans="1:13" s="271" customFormat="1" ht="20.100000000000001" customHeight="1">
      <c r="A80" s="874"/>
      <c r="B80" s="871"/>
      <c r="C80" s="873"/>
      <c r="D80" s="872">
        <f t="shared" si="1"/>
        <v>0</v>
      </c>
      <c r="E80" s="873"/>
      <c r="F80" s="873"/>
      <c r="G80" s="873"/>
      <c r="H80" s="873"/>
      <c r="I80" s="873"/>
      <c r="J80" s="873"/>
      <c r="K80" s="4005"/>
      <c r="L80" s="4004"/>
      <c r="M80" s="270"/>
    </row>
    <row r="81" spans="1:13" s="271" customFormat="1" ht="20.100000000000001" customHeight="1">
      <c r="A81" s="874"/>
      <c r="B81" s="871"/>
      <c r="C81" s="873"/>
      <c r="D81" s="872">
        <f t="shared" si="1"/>
        <v>0</v>
      </c>
      <c r="E81" s="873"/>
      <c r="F81" s="873"/>
      <c r="G81" s="873"/>
      <c r="H81" s="873"/>
      <c r="I81" s="873"/>
      <c r="J81" s="873"/>
      <c r="K81" s="4005"/>
      <c r="L81" s="4004"/>
      <c r="M81" s="270"/>
    </row>
    <row r="82" spans="1:13" s="271" customFormat="1" ht="20.100000000000001" customHeight="1">
      <c r="A82" s="874"/>
      <c r="B82" s="871"/>
      <c r="C82" s="873"/>
      <c r="D82" s="872">
        <f t="shared" si="1"/>
        <v>0</v>
      </c>
      <c r="E82" s="873"/>
      <c r="F82" s="873"/>
      <c r="G82" s="873"/>
      <c r="H82" s="873"/>
      <c r="I82" s="873"/>
      <c r="J82" s="873"/>
      <c r="K82" s="4005"/>
      <c r="L82" s="4004"/>
      <c r="M82" s="270"/>
    </row>
    <row r="83" spans="1:13" s="271" customFormat="1">
      <c r="A83" s="874"/>
      <c r="B83" s="871"/>
      <c r="C83" s="873"/>
      <c r="D83" s="872">
        <f t="shared" si="1"/>
        <v>0</v>
      </c>
      <c r="E83" s="873"/>
      <c r="F83" s="873"/>
      <c r="G83" s="873"/>
      <c r="H83" s="873"/>
      <c r="I83" s="873"/>
      <c r="J83" s="873"/>
      <c r="K83" s="4005"/>
      <c r="L83" s="4004"/>
      <c r="M83" s="270"/>
    </row>
    <row r="84" spans="1:13" s="271" customFormat="1" ht="20.100000000000001" customHeight="1">
      <c r="A84" s="874"/>
      <c r="B84" s="871"/>
      <c r="C84" s="873"/>
      <c r="D84" s="872">
        <f t="shared" si="1"/>
        <v>0</v>
      </c>
      <c r="E84" s="873"/>
      <c r="F84" s="873"/>
      <c r="G84" s="873"/>
      <c r="H84" s="873"/>
      <c r="I84" s="873"/>
      <c r="J84" s="873"/>
      <c r="K84" s="4005"/>
      <c r="L84" s="4004"/>
      <c r="M84" s="270"/>
    </row>
    <row r="85" spans="1:13" s="271" customFormat="1" ht="20.100000000000001" customHeight="1">
      <c r="A85" s="874"/>
      <c r="B85" s="871"/>
      <c r="C85" s="873"/>
      <c r="D85" s="872">
        <f t="shared" si="1"/>
        <v>0</v>
      </c>
      <c r="E85" s="873"/>
      <c r="F85" s="873"/>
      <c r="G85" s="873"/>
      <c r="H85" s="873"/>
      <c r="I85" s="873"/>
      <c r="J85" s="873"/>
      <c r="K85" s="4005"/>
      <c r="L85" s="4004"/>
      <c r="M85" s="270"/>
    </row>
    <row r="86" spans="1:13" s="271" customFormat="1" ht="20.100000000000001" customHeight="1">
      <c r="A86" s="874"/>
      <c r="B86" s="871"/>
      <c r="C86" s="873"/>
      <c r="D86" s="872">
        <f t="shared" si="1"/>
        <v>0</v>
      </c>
      <c r="E86" s="873"/>
      <c r="F86" s="873"/>
      <c r="G86" s="873"/>
      <c r="H86" s="873"/>
      <c r="I86" s="873"/>
      <c r="J86" s="873"/>
      <c r="K86" s="4005"/>
      <c r="L86" s="4004"/>
      <c r="M86" s="270"/>
    </row>
    <row r="87" spans="1:13" s="271" customFormat="1" ht="20.100000000000001" customHeight="1">
      <c r="A87" s="874"/>
      <c r="B87" s="871"/>
      <c r="C87" s="873"/>
      <c r="D87" s="872">
        <f t="shared" si="1"/>
        <v>0</v>
      </c>
      <c r="E87" s="873"/>
      <c r="F87" s="873"/>
      <c r="G87" s="873"/>
      <c r="H87" s="873"/>
      <c r="I87" s="873"/>
      <c r="J87" s="873"/>
      <c r="K87" s="4005"/>
      <c r="L87" s="4004"/>
      <c r="M87" s="270"/>
    </row>
    <row r="88" spans="1:13" s="271" customFormat="1" ht="20.100000000000001" customHeight="1">
      <c r="A88" s="874"/>
      <c r="B88" s="871"/>
      <c r="C88" s="873"/>
      <c r="D88" s="872">
        <f t="shared" si="1"/>
        <v>0</v>
      </c>
      <c r="E88" s="873"/>
      <c r="F88" s="873"/>
      <c r="G88" s="873"/>
      <c r="H88" s="873"/>
      <c r="I88" s="873"/>
      <c r="J88" s="873"/>
      <c r="K88" s="4005"/>
      <c r="L88" s="4004"/>
      <c r="M88" s="270"/>
    </row>
    <row r="89" spans="1:13" s="271" customFormat="1" ht="20.100000000000001" customHeight="1">
      <c r="A89" s="874"/>
      <c r="B89" s="871"/>
      <c r="C89" s="873"/>
      <c r="D89" s="872">
        <f t="shared" si="1"/>
        <v>0</v>
      </c>
      <c r="E89" s="873"/>
      <c r="F89" s="873"/>
      <c r="G89" s="873"/>
      <c r="H89" s="873"/>
      <c r="I89" s="873"/>
      <c r="J89" s="873"/>
      <c r="K89" s="4005"/>
      <c r="L89" s="4004"/>
      <c r="M89" s="270"/>
    </row>
    <row r="90" spans="1:13" s="271" customFormat="1" ht="20.100000000000001" customHeight="1">
      <c r="A90" s="874"/>
      <c r="B90" s="871"/>
      <c r="C90" s="873"/>
      <c r="D90" s="872">
        <f t="shared" si="1"/>
        <v>0</v>
      </c>
      <c r="E90" s="873"/>
      <c r="F90" s="873"/>
      <c r="G90" s="873"/>
      <c r="H90" s="873"/>
      <c r="I90" s="873"/>
      <c r="J90" s="873"/>
      <c r="K90" s="4005"/>
      <c r="L90" s="4004"/>
      <c r="M90" s="270"/>
    </row>
    <row r="91" spans="1:13" s="271" customFormat="1" ht="20.100000000000001" customHeight="1">
      <c r="A91" s="874"/>
      <c r="B91" s="871"/>
      <c r="C91" s="873"/>
      <c r="D91" s="872">
        <f t="shared" si="1"/>
        <v>0</v>
      </c>
      <c r="E91" s="873"/>
      <c r="F91" s="873"/>
      <c r="G91" s="873"/>
      <c r="H91" s="873"/>
      <c r="I91" s="873"/>
      <c r="J91" s="873"/>
      <c r="K91" s="4005"/>
      <c r="L91" s="4004"/>
      <c r="M91" s="270"/>
    </row>
    <row r="92" spans="1:13" s="271" customFormat="1">
      <c r="A92" s="874"/>
      <c r="B92" s="871"/>
      <c r="C92" s="873"/>
      <c r="D92" s="872">
        <f t="shared" si="1"/>
        <v>0</v>
      </c>
      <c r="E92" s="873"/>
      <c r="F92" s="873"/>
      <c r="G92" s="873"/>
      <c r="H92" s="873"/>
      <c r="I92" s="873"/>
      <c r="J92" s="873"/>
      <c r="K92" s="4005"/>
      <c r="L92" s="4004"/>
      <c r="M92" s="270"/>
    </row>
    <row r="93" spans="1:13" s="271" customFormat="1" ht="20.100000000000001" customHeight="1">
      <c r="A93" s="874"/>
      <c r="B93" s="871"/>
      <c r="C93" s="873"/>
      <c r="D93" s="872">
        <f t="shared" si="1"/>
        <v>0</v>
      </c>
      <c r="E93" s="873"/>
      <c r="F93" s="873"/>
      <c r="G93" s="873"/>
      <c r="H93" s="873"/>
      <c r="I93" s="873"/>
      <c r="J93" s="873"/>
      <c r="K93" s="4005"/>
      <c r="L93" s="4004"/>
      <c r="M93" s="270"/>
    </row>
    <row r="94" spans="1:13" s="271" customFormat="1">
      <c r="A94" s="874"/>
      <c r="B94" s="871"/>
      <c r="C94" s="873"/>
      <c r="D94" s="872">
        <f t="shared" si="1"/>
        <v>0</v>
      </c>
      <c r="E94" s="873"/>
      <c r="F94" s="873"/>
      <c r="G94" s="873"/>
      <c r="H94" s="873"/>
      <c r="I94" s="873"/>
      <c r="J94" s="873"/>
      <c r="K94" s="4005"/>
      <c r="L94" s="4004"/>
      <c r="M94" s="270"/>
    </row>
    <row r="95" spans="1:13" s="271" customFormat="1">
      <c r="A95" s="874"/>
      <c r="B95" s="871"/>
      <c r="C95" s="873"/>
      <c r="D95" s="872">
        <f t="shared" si="1"/>
        <v>0</v>
      </c>
      <c r="E95" s="873"/>
      <c r="F95" s="873"/>
      <c r="G95" s="873"/>
      <c r="H95" s="873"/>
      <c r="I95" s="873"/>
      <c r="J95" s="873"/>
      <c r="K95" s="4005"/>
      <c r="L95" s="4004"/>
      <c r="M95" s="270"/>
    </row>
    <row r="96" spans="1:13" s="271" customFormat="1">
      <c r="A96" s="874"/>
      <c r="B96" s="871"/>
      <c r="C96" s="873"/>
      <c r="D96" s="872">
        <f t="shared" si="1"/>
        <v>0</v>
      </c>
      <c r="E96" s="873"/>
      <c r="F96" s="873"/>
      <c r="G96" s="873"/>
      <c r="H96" s="873"/>
      <c r="I96" s="873"/>
      <c r="J96" s="873"/>
      <c r="K96" s="4005"/>
      <c r="L96" s="4004"/>
      <c r="M96" s="270"/>
    </row>
    <row r="97" spans="1:13" s="271" customFormat="1">
      <c r="A97" s="874"/>
      <c r="B97" s="272"/>
      <c r="C97" s="873"/>
      <c r="D97" s="872">
        <f t="shared" si="1"/>
        <v>0</v>
      </c>
      <c r="E97" s="873"/>
      <c r="F97" s="873"/>
      <c r="G97" s="873"/>
      <c r="H97" s="873"/>
      <c r="I97" s="873"/>
      <c r="J97" s="873"/>
      <c r="K97" s="4005"/>
      <c r="L97" s="4004"/>
      <c r="M97" s="270"/>
    </row>
    <row r="98" spans="1:13" s="271" customFormat="1">
      <c r="A98" s="874"/>
      <c r="B98" s="272"/>
      <c r="C98" s="873"/>
      <c r="D98" s="872">
        <f t="shared" si="1"/>
        <v>0</v>
      </c>
      <c r="E98" s="873"/>
      <c r="F98" s="873"/>
      <c r="G98" s="873"/>
      <c r="H98" s="873"/>
      <c r="I98" s="873"/>
      <c r="J98" s="873"/>
      <c r="K98" s="4005"/>
      <c r="L98" s="4004"/>
      <c r="M98" s="270"/>
    </row>
    <row r="99" spans="1:13" s="271" customFormat="1">
      <c r="A99" s="874"/>
      <c r="B99" s="272"/>
      <c r="C99" s="873"/>
      <c r="D99" s="872">
        <f t="shared" si="1"/>
        <v>0</v>
      </c>
      <c r="E99" s="873"/>
      <c r="F99" s="873"/>
      <c r="G99" s="873"/>
      <c r="H99" s="873"/>
      <c r="I99" s="873"/>
      <c r="J99" s="873"/>
      <c r="K99" s="4005"/>
      <c r="L99" s="4004"/>
      <c r="M99" s="270"/>
    </row>
    <row r="100" spans="1:13" s="271" customFormat="1">
      <c r="A100" s="874"/>
      <c r="B100" s="272"/>
      <c r="C100" s="873"/>
      <c r="D100" s="872">
        <f t="shared" si="1"/>
        <v>0</v>
      </c>
      <c r="E100" s="873"/>
      <c r="F100" s="873"/>
      <c r="G100" s="873"/>
      <c r="H100" s="873"/>
      <c r="I100" s="873"/>
      <c r="J100" s="873"/>
      <c r="K100" s="4005"/>
      <c r="L100" s="4004"/>
      <c r="M100" s="270"/>
    </row>
    <row r="101" spans="1:13" s="271" customFormat="1">
      <c r="A101" s="874"/>
      <c r="B101" s="272"/>
      <c r="C101" s="873"/>
      <c r="D101" s="872">
        <f t="shared" si="1"/>
        <v>0</v>
      </c>
      <c r="E101" s="873"/>
      <c r="F101" s="873"/>
      <c r="G101" s="873"/>
      <c r="H101" s="873"/>
      <c r="I101" s="873"/>
      <c r="J101" s="873"/>
      <c r="K101" s="4005"/>
      <c r="L101" s="4004"/>
      <c r="M101" s="270"/>
    </row>
    <row r="102" spans="1:13" s="271" customFormat="1">
      <c r="A102" s="874"/>
      <c r="B102" s="272"/>
      <c r="C102" s="873"/>
      <c r="D102" s="872">
        <f t="shared" si="1"/>
        <v>0</v>
      </c>
      <c r="E102" s="873"/>
      <c r="F102" s="873"/>
      <c r="G102" s="873"/>
      <c r="H102" s="873"/>
      <c r="I102" s="873"/>
      <c r="J102" s="873"/>
      <c r="K102" s="4005"/>
      <c r="L102" s="4004"/>
      <c r="M102" s="270"/>
    </row>
    <row r="103" spans="1:13" s="271" customFormat="1">
      <c r="A103" s="874"/>
      <c r="B103" s="272"/>
      <c r="C103" s="873"/>
      <c r="D103" s="872">
        <f t="shared" si="1"/>
        <v>0</v>
      </c>
      <c r="E103" s="873"/>
      <c r="F103" s="873"/>
      <c r="G103" s="873"/>
      <c r="H103" s="873"/>
      <c r="I103" s="873"/>
      <c r="J103" s="873"/>
      <c r="K103" s="4005"/>
      <c r="L103" s="4004"/>
      <c r="M103" s="270"/>
    </row>
    <row r="104" spans="1:13" s="271" customFormat="1">
      <c r="A104" s="874"/>
      <c r="B104" s="272"/>
      <c r="C104" s="873"/>
      <c r="D104" s="872">
        <f t="shared" si="1"/>
        <v>0</v>
      </c>
      <c r="E104" s="873"/>
      <c r="F104" s="873"/>
      <c r="G104" s="873"/>
      <c r="H104" s="873"/>
      <c r="I104" s="873"/>
      <c r="J104" s="873"/>
      <c r="K104" s="4005"/>
      <c r="L104" s="4004"/>
      <c r="M104" s="270"/>
    </row>
    <row r="105" spans="1:13" s="272" customFormat="1">
      <c r="A105" s="874"/>
      <c r="C105" s="873"/>
      <c r="D105" s="872">
        <f t="shared" si="1"/>
        <v>0</v>
      </c>
      <c r="E105" s="873"/>
      <c r="F105" s="873"/>
      <c r="G105" s="873"/>
      <c r="H105" s="873"/>
      <c r="I105" s="873"/>
      <c r="J105" s="873"/>
      <c r="K105" s="4005"/>
      <c r="L105" s="4004"/>
      <c r="M105" s="270"/>
    </row>
    <row r="106" spans="1:13" s="272" customFormat="1">
      <c r="A106" s="874"/>
      <c r="C106" s="873"/>
      <c r="D106" s="872">
        <f t="shared" si="1"/>
        <v>0</v>
      </c>
      <c r="E106" s="873"/>
      <c r="F106" s="873"/>
      <c r="G106" s="873"/>
      <c r="H106" s="873"/>
      <c r="I106" s="873"/>
      <c r="J106" s="873"/>
      <c r="K106" s="4005"/>
      <c r="L106" s="4004"/>
      <c r="M106" s="270"/>
    </row>
    <row r="107" spans="1:13" s="272" customFormat="1">
      <c r="A107" s="874"/>
      <c r="C107" s="873"/>
      <c r="D107" s="872">
        <f t="shared" si="1"/>
        <v>0</v>
      </c>
      <c r="E107" s="873"/>
      <c r="F107" s="873"/>
      <c r="G107" s="873"/>
      <c r="H107" s="873"/>
      <c r="I107" s="873"/>
      <c r="J107" s="873"/>
      <c r="K107" s="4005"/>
      <c r="L107" s="4004"/>
      <c r="M107" s="270"/>
    </row>
    <row r="108" spans="1:13" s="272" customFormat="1">
      <c r="A108" s="874"/>
      <c r="C108" s="873"/>
      <c r="D108" s="872">
        <f t="shared" si="1"/>
        <v>0</v>
      </c>
      <c r="E108" s="873"/>
      <c r="F108" s="873"/>
      <c r="G108" s="873"/>
      <c r="H108" s="873"/>
      <c r="I108" s="873"/>
      <c r="J108" s="873"/>
      <c r="K108" s="4005"/>
      <c r="L108" s="4004"/>
      <c r="M108" s="270"/>
    </row>
    <row r="109" spans="1:13" s="272" customFormat="1">
      <c r="A109" s="874"/>
      <c r="C109" s="873"/>
      <c r="D109" s="872">
        <f t="shared" si="1"/>
        <v>0</v>
      </c>
      <c r="E109" s="873"/>
      <c r="F109" s="873"/>
      <c r="G109" s="873"/>
      <c r="H109" s="873"/>
      <c r="I109" s="873"/>
      <c r="J109" s="873"/>
      <c r="K109" s="4005"/>
      <c r="L109" s="4004"/>
      <c r="M109" s="270"/>
    </row>
    <row r="110" spans="1:13" s="272" customFormat="1">
      <c r="A110" s="874"/>
      <c r="C110" s="873"/>
      <c r="D110" s="872">
        <f t="shared" si="1"/>
        <v>0</v>
      </c>
      <c r="E110" s="873"/>
      <c r="F110" s="873"/>
      <c r="G110" s="873"/>
      <c r="H110" s="873"/>
      <c r="I110" s="873"/>
      <c r="J110" s="873"/>
      <c r="K110" s="4005"/>
      <c r="L110" s="4004"/>
      <c r="M110" s="270"/>
    </row>
    <row r="111" spans="1:13" s="272" customFormat="1">
      <c r="A111" s="874"/>
      <c r="C111" s="873"/>
      <c r="D111" s="872">
        <f t="shared" si="1"/>
        <v>0</v>
      </c>
      <c r="E111" s="873"/>
      <c r="F111" s="873"/>
      <c r="G111" s="873"/>
      <c r="H111" s="873"/>
      <c r="I111" s="873"/>
      <c r="J111" s="873"/>
      <c r="K111" s="4005"/>
      <c r="L111" s="4004"/>
      <c r="M111" s="270"/>
    </row>
    <row r="112" spans="1:13" s="272" customFormat="1">
      <c r="A112" s="874"/>
      <c r="C112" s="873"/>
      <c r="D112" s="872">
        <f t="shared" si="1"/>
        <v>0</v>
      </c>
      <c r="E112" s="873"/>
      <c r="F112" s="873"/>
      <c r="G112" s="873"/>
      <c r="H112" s="873"/>
      <c r="I112" s="873"/>
      <c r="J112" s="873"/>
      <c r="K112" s="4005"/>
      <c r="L112" s="4004"/>
      <c r="M112" s="270"/>
    </row>
    <row r="113" spans="1:13" s="272" customFormat="1">
      <c r="A113" s="874"/>
      <c r="C113" s="873"/>
      <c r="D113" s="872">
        <f t="shared" si="1"/>
        <v>0</v>
      </c>
      <c r="E113" s="873"/>
      <c r="F113" s="873"/>
      <c r="G113" s="873"/>
      <c r="H113" s="873"/>
      <c r="I113" s="873"/>
      <c r="J113" s="873"/>
      <c r="K113" s="4005"/>
      <c r="L113" s="4004"/>
      <c r="M113" s="270"/>
    </row>
    <row r="114" spans="1:13" s="272" customFormat="1">
      <c r="A114" s="874"/>
      <c r="C114" s="873"/>
      <c r="D114" s="872">
        <f t="shared" si="1"/>
        <v>0</v>
      </c>
      <c r="E114" s="873"/>
      <c r="F114" s="873"/>
      <c r="G114" s="873"/>
      <c r="H114" s="873"/>
      <c r="I114" s="873"/>
      <c r="J114" s="873"/>
      <c r="K114" s="4005"/>
      <c r="L114" s="4004"/>
      <c r="M114" s="270"/>
    </row>
    <row r="115" spans="1:13" s="272" customFormat="1">
      <c r="A115" s="874"/>
      <c r="C115" s="873"/>
      <c r="D115" s="872">
        <f t="shared" si="1"/>
        <v>0</v>
      </c>
      <c r="E115" s="873"/>
      <c r="F115" s="873"/>
      <c r="G115" s="873"/>
      <c r="H115" s="873"/>
      <c r="I115" s="873"/>
      <c r="J115" s="873"/>
      <c r="K115" s="4005"/>
      <c r="L115" s="4004"/>
      <c r="M115" s="270"/>
    </row>
    <row r="116" spans="1:13" s="272" customFormat="1">
      <c r="A116" s="874"/>
      <c r="C116" s="873"/>
      <c r="D116" s="872">
        <f t="shared" si="1"/>
        <v>0</v>
      </c>
      <c r="E116" s="873"/>
      <c r="F116" s="873"/>
      <c r="G116" s="873"/>
      <c r="H116" s="873"/>
      <c r="I116" s="873"/>
      <c r="J116" s="873"/>
      <c r="K116" s="4005"/>
      <c r="L116" s="4004"/>
      <c r="M116" s="270"/>
    </row>
    <row r="117" spans="1:13" s="272" customFormat="1">
      <c r="A117" s="874"/>
      <c r="C117" s="873"/>
      <c r="D117" s="872">
        <f t="shared" si="1"/>
        <v>0</v>
      </c>
      <c r="E117" s="873"/>
      <c r="F117" s="873"/>
      <c r="G117" s="873"/>
      <c r="H117" s="873"/>
      <c r="I117" s="873"/>
      <c r="J117" s="873"/>
      <c r="K117" s="4005"/>
      <c r="L117" s="4004"/>
      <c r="M117" s="270"/>
    </row>
    <row r="118" spans="1:13" s="272" customFormat="1">
      <c r="A118" s="874"/>
      <c r="C118" s="873"/>
      <c r="D118" s="872">
        <f t="shared" si="1"/>
        <v>0</v>
      </c>
      <c r="E118" s="873"/>
      <c r="F118" s="873"/>
      <c r="G118" s="873"/>
      <c r="H118" s="873"/>
      <c r="I118" s="873"/>
      <c r="J118" s="873"/>
      <c r="K118" s="4005"/>
      <c r="L118" s="4004"/>
      <c r="M118" s="270"/>
    </row>
    <row r="119" spans="1:13" s="272" customFormat="1">
      <c r="A119" s="874"/>
      <c r="C119" s="873"/>
      <c r="D119" s="872">
        <f t="shared" si="1"/>
        <v>0</v>
      </c>
      <c r="E119" s="873"/>
      <c r="F119" s="873"/>
      <c r="G119" s="873"/>
      <c r="H119" s="873"/>
      <c r="I119" s="873"/>
      <c r="J119" s="873"/>
      <c r="K119" s="4005"/>
      <c r="L119" s="4004"/>
      <c r="M119" s="270"/>
    </row>
    <row r="120" spans="1:13" s="272" customFormat="1">
      <c r="A120" s="874"/>
      <c r="C120" s="873"/>
      <c r="D120" s="872">
        <f t="shared" si="1"/>
        <v>0</v>
      </c>
      <c r="E120" s="873"/>
      <c r="F120" s="873"/>
      <c r="G120" s="873"/>
      <c r="H120" s="873"/>
      <c r="I120" s="873"/>
      <c r="J120" s="873"/>
      <c r="K120" s="4005"/>
      <c r="L120" s="4004"/>
      <c r="M120" s="270"/>
    </row>
    <row r="121" spans="1:13" s="272" customFormat="1">
      <c r="A121" s="874"/>
      <c r="C121" s="873"/>
      <c r="D121" s="872">
        <f t="shared" si="1"/>
        <v>0</v>
      </c>
      <c r="E121" s="873"/>
      <c r="F121" s="873"/>
      <c r="G121" s="873"/>
      <c r="H121" s="873"/>
      <c r="I121" s="873"/>
      <c r="J121" s="873"/>
      <c r="K121" s="4005"/>
      <c r="L121" s="4004"/>
      <c r="M121" s="270"/>
    </row>
    <row r="122" spans="1:13" s="272" customFormat="1">
      <c r="A122" s="874"/>
      <c r="C122" s="873"/>
      <c r="D122" s="872">
        <f t="shared" si="1"/>
        <v>0</v>
      </c>
      <c r="E122" s="873"/>
      <c r="F122" s="873"/>
      <c r="G122" s="873"/>
      <c r="H122" s="873"/>
      <c r="I122" s="873"/>
      <c r="J122" s="873"/>
      <c r="K122" s="4005"/>
      <c r="L122" s="4004"/>
      <c r="M122" s="270"/>
    </row>
    <row r="123" spans="1:13">
      <c r="A123" s="874"/>
      <c r="C123" s="873"/>
      <c r="D123" s="872">
        <f t="shared" si="1"/>
        <v>0</v>
      </c>
      <c r="E123" s="873"/>
      <c r="F123" s="873"/>
      <c r="G123" s="873"/>
      <c r="H123" s="873"/>
      <c r="I123" s="873"/>
      <c r="J123" s="873"/>
      <c r="K123" s="4005"/>
      <c r="L123" s="4004"/>
    </row>
    <row r="124" spans="1:13">
      <c r="C124" s="873"/>
      <c r="D124" s="872">
        <f t="shared" si="1"/>
        <v>0</v>
      </c>
      <c r="E124" s="873"/>
      <c r="F124" s="873"/>
      <c r="G124" s="873"/>
      <c r="H124" s="873"/>
      <c r="I124" s="873"/>
      <c r="J124" s="873"/>
      <c r="K124" s="4005"/>
      <c r="L124" s="4004"/>
    </row>
    <row r="125" spans="1:13">
      <c r="C125" s="873"/>
      <c r="D125" s="872">
        <f t="shared" si="1"/>
        <v>0</v>
      </c>
      <c r="E125" s="873"/>
      <c r="F125" s="873"/>
      <c r="G125" s="873"/>
      <c r="H125" s="873"/>
      <c r="I125" s="873"/>
      <c r="J125" s="873"/>
      <c r="K125" s="4005"/>
      <c r="L125" s="4004"/>
    </row>
    <row r="126" spans="1:13">
      <c r="C126" s="873"/>
      <c r="D126" s="872">
        <f t="shared" si="1"/>
        <v>0</v>
      </c>
      <c r="E126" s="873"/>
      <c r="F126" s="873"/>
      <c r="G126" s="873"/>
      <c r="H126" s="873"/>
      <c r="I126" s="873"/>
      <c r="J126" s="873"/>
      <c r="K126" s="4005"/>
      <c r="L126" s="4004"/>
    </row>
  </sheetData>
  <autoFilter ref="A6:L6"/>
  <customSheetViews>
    <customSheetView guid="{CD481555-6D06-49CD-9625-98C90CC09C9A}" showAutoFilter="1">
      <selection activeCell="K7" sqref="K7"/>
      <pageMargins left="0.7" right="0.7" top="0.75" bottom="0.75" header="0.3" footer="0.3"/>
      <pageSetup orientation="portrait" r:id="rId1"/>
      <autoFilter ref="B6:B122"/>
    </customSheetView>
    <customSheetView guid="{9EC6AF21-4B8E-44E3-AF29-8895353139B2}" showAutoFilter="1">
      <pane ySplit="6" topLeftCell="A7" activePane="bottomLeft" state="frozen"/>
      <selection pane="bottomLeft" activeCell="K7" sqref="K7"/>
      <pageMargins left="0.7" right="0.7" top="0.75" bottom="0.75" header="0.3" footer="0.3"/>
      <pageSetup orientation="portrait" r:id="rId2"/>
      <autoFilter ref="B6:B122"/>
    </customSheetView>
    <customSheetView guid="{4A6D03CA-35D0-42B2-8E76-6C991766DE68}" showAutoFilter="1">
      <pane ySplit="4" topLeftCell="A11" activePane="bottomLeft" state="frozen"/>
      <selection pane="bottomLeft" activeCell="C20" sqref="C20:J20"/>
      <pageMargins left="0.7" right="0.7" top="0.75" bottom="0.75" header="0.3" footer="0.3"/>
      <pageSetup orientation="portrait" r:id="rId3"/>
      <autoFilter ref="B6:B122"/>
    </customSheetView>
    <customSheetView guid="{94FC66D5-BF29-4BE8-974C-C93BA07E9FE3}" showAutoFilter="1">
      <pane ySplit="6" topLeftCell="A11" activePane="bottomLeft" state="frozen"/>
      <selection pane="bottomLeft" activeCell="C20" sqref="C20:J20"/>
      <pageMargins left="0.7" right="0.7" top="0.75" bottom="0.75" header="0.3" footer="0.3"/>
      <pageSetup orientation="portrait" r:id="rId4"/>
      <autoFilter ref="B6:B122"/>
    </customSheetView>
  </customSheetViews>
  <mergeCells count="37">
    <mergeCell ref="H61:I61"/>
    <mergeCell ref="C63:J63"/>
    <mergeCell ref="H57:I57"/>
    <mergeCell ref="C42:J42"/>
    <mergeCell ref="C62:J62"/>
    <mergeCell ref="C59:J59"/>
    <mergeCell ref="K3:L3"/>
    <mergeCell ref="K4:L4"/>
    <mergeCell ref="K5:L5"/>
    <mergeCell ref="C39:J39"/>
    <mergeCell ref="C20:J20"/>
    <mergeCell ref="C15:J15"/>
    <mergeCell ref="C11:J11"/>
    <mergeCell ref="H31:J31"/>
    <mergeCell ref="C28:J28"/>
    <mergeCell ref="A1:L1"/>
    <mergeCell ref="A2:B2"/>
    <mergeCell ref="C2:F2"/>
    <mergeCell ref="G2:H2"/>
    <mergeCell ref="I2:J2"/>
    <mergeCell ref="K2:L2"/>
    <mergeCell ref="C65:J65"/>
    <mergeCell ref="A20:A21"/>
    <mergeCell ref="A3:B3"/>
    <mergeCell ref="C3:F3"/>
    <mergeCell ref="G3:H3"/>
    <mergeCell ref="I3:J3"/>
    <mergeCell ref="A8:A9"/>
    <mergeCell ref="C7:J7"/>
    <mergeCell ref="A4:B4"/>
    <mergeCell ref="C4:F4"/>
    <mergeCell ref="G4:H4"/>
    <mergeCell ref="I4:J4"/>
    <mergeCell ref="A5:B5"/>
    <mergeCell ref="C5:F5"/>
    <mergeCell ref="I5:J5"/>
    <mergeCell ref="A61:A62"/>
  </mergeCells>
  <pageMargins left="0.7" right="0.7" top="0.75" bottom="0.75" header="0.3" footer="0.3"/>
  <pageSetup orientation="portrait" r:id="rId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tabColor rgb="FFFFFF00"/>
  </sheetPr>
  <dimension ref="A1:BB229"/>
  <sheetViews>
    <sheetView zoomScale="90" zoomScaleNormal="90" workbookViewId="0">
      <pane ySplit="6" topLeftCell="A133" activePane="bottomLeft" state="frozen"/>
      <selection pane="bottomLeft" activeCell="C125" sqref="C125:J125"/>
    </sheetView>
  </sheetViews>
  <sheetFormatPr defaultRowHeight="15.75"/>
  <cols>
    <col min="1" max="1" width="11.7109375" style="8" customWidth="1"/>
    <col min="2" max="2" width="10.140625" style="7" customWidth="1"/>
    <col min="3" max="10" width="13.28515625" style="7" customWidth="1"/>
    <col min="11" max="11" width="13.28515625" style="3440" customWidth="1"/>
    <col min="12" max="12" width="60.28515625" style="20" customWidth="1"/>
    <col min="13" max="13" width="3.7109375" style="1993" customWidth="1"/>
    <col min="14" max="54" width="9.140625" style="21"/>
    <col min="55" max="16384" width="9.140625" style="17"/>
  </cols>
  <sheetData>
    <row r="1" spans="1:54" s="1994" customFormat="1" ht="30.75" customHeight="1" thickBot="1">
      <c r="A1" s="4773" t="s">
        <v>5745</v>
      </c>
      <c r="B1" s="4774"/>
      <c r="C1" s="4774"/>
      <c r="D1" s="4774"/>
      <c r="E1" s="4774"/>
      <c r="F1" s="4774"/>
      <c r="G1" s="4774"/>
      <c r="H1" s="4774"/>
      <c r="I1" s="4774"/>
      <c r="J1" s="4774"/>
      <c r="K1" s="4774"/>
      <c r="L1" s="4775"/>
      <c r="M1" s="1993"/>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row>
    <row r="2" spans="1:54" s="270" customFormat="1" ht="20.100000000000001" customHeight="1" thickTop="1">
      <c r="A2" s="4289" t="s">
        <v>215</v>
      </c>
      <c r="B2" s="4373"/>
      <c r="C2" s="4651">
        <v>8290</v>
      </c>
      <c r="D2" s="4652"/>
      <c r="E2" s="4652"/>
      <c r="F2" s="4653"/>
      <c r="G2" s="4374" t="s">
        <v>6403</v>
      </c>
      <c r="H2" s="4375"/>
      <c r="I2" s="4711" t="s">
        <v>5673</v>
      </c>
      <c r="J2" s="5393"/>
      <c r="K2" s="5408"/>
      <c r="L2" s="5409"/>
      <c r="M2" s="1349"/>
      <c r="N2" s="325"/>
      <c r="O2" s="325"/>
      <c r="P2" s="325"/>
      <c r="Q2" s="325"/>
      <c r="R2" s="325"/>
      <c r="S2" s="325"/>
    </row>
    <row r="3" spans="1:54" s="270" customFormat="1" ht="20.100000000000001" customHeight="1" thickBot="1">
      <c r="A3" s="4289" t="s">
        <v>222</v>
      </c>
      <c r="B3" s="4373"/>
      <c r="C3" s="5396" t="s">
        <v>5676</v>
      </c>
      <c r="D3" s="4659"/>
      <c r="E3" s="4659"/>
      <c r="F3" s="4660"/>
      <c r="G3" s="1348"/>
      <c r="H3" s="485"/>
      <c r="I3" s="5394"/>
      <c r="J3" s="5395"/>
      <c r="K3" s="5410"/>
      <c r="L3" s="4279"/>
      <c r="M3" s="1349"/>
      <c r="N3" s="325"/>
      <c r="O3" s="325"/>
      <c r="P3" s="325"/>
      <c r="Q3" s="325"/>
      <c r="R3" s="325"/>
      <c r="S3" s="325"/>
    </row>
    <row r="4" spans="1:54" s="270" customFormat="1" ht="27.75" customHeight="1" thickTop="1">
      <c r="A4" s="4289" t="s">
        <v>223</v>
      </c>
      <c r="B4" s="4666"/>
      <c r="C4" s="4651" t="s">
        <v>3587</v>
      </c>
      <c r="D4" s="4665"/>
      <c r="E4" s="4665"/>
      <c r="F4" s="4666"/>
      <c r="G4" s="1348"/>
      <c r="H4" s="485"/>
      <c r="I4" s="5397" t="s">
        <v>5674</v>
      </c>
      <c r="J4" s="5398"/>
      <c r="K4" s="5410"/>
      <c r="L4" s="4279"/>
      <c r="M4" s="1349"/>
      <c r="N4" s="325"/>
      <c r="O4" s="325"/>
      <c r="P4" s="325"/>
      <c r="Q4" s="325"/>
      <c r="R4" s="325"/>
      <c r="S4" s="325"/>
      <c r="T4" s="1349"/>
      <c r="U4" s="325"/>
      <c r="V4" s="325"/>
      <c r="W4" s="325"/>
      <c r="X4" s="325"/>
      <c r="Y4" s="325"/>
      <c r="Z4" s="325"/>
      <c r="AA4" s="1349"/>
      <c r="AB4" s="325"/>
      <c r="AC4" s="325"/>
    </row>
    <row r="5" spans="1:54" s="325" customFormat="1" ht="81.75" customHeight="1" thickBot="1">
      <c r="A5" s="4289" t="s">
        <v>325</v>
      </c>
      <c r="B5" s="4666"/>
      <c r="C5" s="4675" t="s">
        <v>5675</v>
      </c>
      <c r="D5" s="4665"/>
      <c r="E5" s="4665"/>
      <c r="F5" s="4666"/>
      <c r="G5" s="362"/>
      <c r="H5" s="3737"/>
      <c r="I5" s="5399"/>
      <c r="J5" s="5400"/>
      <c r="K5" s="5410"/>
      <c r="L5" s="4279"/>
      <c r="M5" s="1349"/>
      <c r="T5" s="1349"/>
      <c r="AA5" s="1349"/>
    </row>
    <row r="6" spans="1:54" s="16" customFormat="1" ht="30.75" customHeight="1" thickTop="1" thickBot="1">
      <c r="A6" s="2586" t="s">
        <v>1</v>
      </c>
      <c r="B6" s="2587" t="s">
        <v>0</v>
      </c>
      <c r="C6" s="2587" t="s">
        <v>2</v>
      </c>
      <c r="D6" s="2587" t="s">
        <v>3</v>
      </c>
      <c r="E6" s="2587" t="s">
        <v>4</v>
      </c>
      <c r="F6" s="2587" t="s">
        <v>5</v>
      </c>
      <c r="G6" s="2587" t="s">
        <v>6</v>
      </c>
      <c r="H6" s="2587" t="s">
        <v>7</v>
      </c>
      <c r="I6" s="2587" t="s">
        <v>8</v>
      </c>
      <c r="J6" s="2587" t="s">
        <v>9</v>
      </c>
      <c r="K6" s="3536" t="s">
        <v>6286</v>
      </c>
      <c r="L6" s="2588" t="s">
        <v>10</v>
      </c>
      <c r="M6" s="1993"/>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row>
    <row r="7" spans="1:54" ht="103.5" customHeight="1" thickTop="1">
      <c r="A7" s="2704">
        <v>43558</v>
      </c>
      <c r="B7" s="2705" t="s">
        <v>32</v>
      </c>
      <c r="C7" s="4776" t="s">
        <v>5320</v>
      </c>
      <c r="D7" s="4777"/>
      <c r="E7" s="4777"/>
      <c r="F7" s="4777"/>
      <c r="G7" s="4777"/>
      <c r="H7" s="4777"/>
      <c r="I7" s="4777"/>
      <c r="J7" s="4778"/>
      <c r="K7" s="3537" t="s">
        <v>5319</v>
      </c>
      <c r="L7" s="2635" t="s">
        <v>5319</v>
      </c>
    </row>
    <row r="8" spans="1:54" ht="49.5" customHeight="1">
      <c r="A8" s="2708">
        <v>43558</v>
      </c>
      <c r="B8" s="2709" t="s">
        <v>16</v>
      </c>
      <c r="C8" s="2706">
        <v>965</v>
      </c>
      <c r="D8" s="2707">
        <f t="shared" ref="D8:D79" si="0">+C8*(100-E8)/100</f>
        <v>878.15</v>
      </c>
      <c r="E8" s="2706">
        <v>9</v>
      </c>
      <c r="F8" s="2706"/>
      <c r="G8" s="2706">
        <v>185</v>
      </c>
      <c r="H8" s="2706"/>
      <c r="I8" s="2706"/>
      <c r="J8" s="2706"/>
      <c r="K8" s="3400"/>
      <c r="L8" s="20" t="s">
        <v>5363</v>
      </c>
    </row>
    <row r="9" spans="1:54" ht="25.5" customHeight="1">
      <c r="A9" s="4642">
        <v>43559</v>
      </c>
      <c r="B9" s="2718" t="s">
        <v>11</v>
      </c>
      <c r="C9" s="4630" t="s">
        <v>5307</v>
      </c>
      <c r="D9" s="4631"/>
      <c r="E9" s="4631"/>
      <c r="F9" s="4631"/>
      <c r="G9" s="4631"/>
      <c r="H9" s="4631"/>
      <c r="I9" s="4631"/>
      <c r="J9" s="4632"/>
      <c r="K9" s="3393"/>
      <c r="M9" s="21"/>
    </row>
    <row r="10" spans="1:54" ht="54" customHeight="1">
      <c r="A10" s="4769"/>
      <c r="B10" s="2712" t="s">
        <v>16</v>
      </c>
      <c r="C10" s="141">
        <v>1113</v>
      </c>
      <c r="D10" s="2711">
        <f>+C10*(100-E10)/100</f>
        <v>1046.22</v>
      </c>
      <c r="E10" s="141">
        <v>6</v>
      </c>
      <c r="F10" s="142">
        <v>3747</v>
      </c>
      <c r="G10" s="141">
        <v>180</v>
      </c>
      <c r="H10" s="141"/>
      <c r="I10" s="141"/>
      <c r="J10" s="141"/>
      <c r="K10" s="3449"/>
      <c r="L10" s="2714" t="s">
        <v>5305</v>
      </c>
      <c r="M10" s="20"/>
    </row>
    <row r="11" spans="1:54" ht="19.5" customHeight="1">
      <c r="A11" s="4769"/>
      <c r="B11" s="2718" t="s">
        <v>11</v>
      </c>
      <c r="C11" s="4630" t="s">
        <v>5308</v>
      </c>
      <c r="D11" s="4631"/>
      <c r="E11" s="4631"/>
      <c r="F11" s="4631"/>
      <c r="G11" s="4631"/>
      <c r="H11" s="4631"/>
      <c r="I11" s="4631"/>
      <c r="J11" s="4632"/>
      <c r="K11" s="3393"/>
      <c r="L11" s="2714"/>
      <c r="M11" s="20"/>
    </row>
    <row r="12" spans="1:54" ht="46.5" customHeight="1">
      <c r="A12" s="4643"/>
      <c r="B12" s="2712" t="s">
        <v>16</v>
      </c>
      <c r="C12" s="2710">
        <v>1230</v>
      </c>
      <c r="D12" s="2711">
        <f>+C12*(100-E12)/100</f>
        <v>1193.0999999999999</v>
      </c>
      <c r="E12" s="2710">
        <v>3</v>
      </c>
      <c r="F12" s="2711">
        <v>3819</v>
      </c>
      <c r="G12" s="2710">
        <v>180</v>
      </c>
      <c r="H12" s="2710"/>
      <c r="I12" s="2710"/>
      <c r="J12" s="2710"/>
      <c r="K12" s="3400"/>
      <c r="L12" s="20" t="s">
        <v>5304</v>
      </c>
      <c r="M12" s="20"/>
    </row>
    <row r="13" spans="1:54" ht="43.5" customHeight="1">
      <c r="A13" s="2719">
        <v>43560</v>
      </c>
      <c r="B13" s="2712" t="s">
        <v>16</v>
      </c>
      <c r="C13" s="2710">
        <v>1195</v>
      </c>
      <c r="D13" s="2716">
        <f>+C13*(100-E13)/100</f>
        <v>1183.05</v>
      </c>
      <c r="E13" s="2710">
        <v>1</v>
      </c>
      <c r="F13" s="2711">
        <v>3790</v>
      </c>
      <c r="G13" s="2710">
        <v>180</v>
      </c>
      <c r="H13" s="2710"/>
      <c r="I13" s="2710"/>
      <c r="J13" s="2710"/>
      <c r="K13" s="3400"/>
      <c r="L13" s="20" t="s">
        <v>5309</v>
      </c>
    </row>
    <row r="14" spans="1:54" ht="16.5" customHeight="1">
      <c r="A14" s="2717">
        <v>43561</v>
      </c>
      <c r="B14" s="137" t="s">
        <v>41</v>
      </c>
      <c r="C14" s="5401" t="s">
        <v>5310</v>
      </c>
      <c r="D14" s="5402"/>
      <c r="E14" s="5402"/>
      <c r="F14" s="5402"/>
      <c r="G14" s="5402"/>
      <c r="H14" s="5402"/>
      <c r="I14" s="5402"/>
      <c r="J14" s="5403"/>
      <c r="K14" s="3450"/>
      <c r="L14" s="2713"/>
    </row>
    <row r="15" spans="1:54" ht="103.5" customHeight="1">
      <c r="A15" s="4782">
        <v>43562</v>
      </c>
      <c r="B15" s="1944" t="s">
        <v>43</v>
      </c>
      <c r="C15" s="4766" t="s">
        <v>5321</v>
      </c>
      <c r="D15" s="5165"/>
      <c r="E15" s="5165"/>
      <c r="F15" s="5165"/>
      <c r="G15" s="5165"/>
      <c r="H15" s="5165"/>
      <c r="I15" s="5165"/>
      <c r="J15" s="5214"/>
      <c r="K15" s="3438"/>
      <c r="L15" s="2667"/>
    </row>
    <row r="16" spans="1:54" ht="36.75" customHeight="1">
      <c r="A16" s="4783"/>
      <c r="B16" s="137" t="s">
        <v>15</v>
      </c>
      <c r="C16" s="5123" t="s">
        <v>5313</v>
      </c>
      <c r="D16" s="5124"/>
      <c r="E16" s="5124"/>
      <c r="F16" s="5124"/>
      <c r="G16" s="5124"/>
      <c r="H16" s="5124"/>
      <c r="I16" s="5124"/>
      <c r="J16" s="5125"/>
      <c r="K16" s="3424"/>
      <c r="L16" s="2713"/>
    </row>
    <row r="17" spans="1:12" ht="46.5" customHeight="1">
      <c r="A17" s="4784"/>
      <c r="B17" s="137" t="s">
        <v>16</v>
      </c>
      <c r="C17" s="141">
        <v>1110</v>
      </c>
      <c r="D17" s="2707">
        <f t="shared" si="0"/>
        <v>1098.9000000000001</v>
      </c>
      <c r="E17" s="141">
        <v>1</v>
      </c>
      <c r="F17" s="142">
        <v>3217</v>
      </c>
      <c r="G17" s="141">
        <v>210</v>
      </c>
      <c r="H17" s="141"/>
      <c r="I17" s="141"/>
      <c r="J17" s="141"/>
      <c r="K17" s="3449"/>
      <c r="L17" s="2713" t="s">
        <v>5317</v>
      </c>
    </row>
    <row r="18" spans="1:12" ht="45.75" customHeight="1">
      <c r="A18" s="140">
        <v>43563</v>
      </c>
      <c r="B18" s="137" t="s">
        <v>16</v>
      </c>
      <c r="C18" s="141">
        <v>1105</v>
      </c>
      <c r="D18" s="2707">
        <f t="shared" si="0"/>
        <v>1093.95</v>
      </c>
      <c r="E18" s="141">
        <v>1</v>
      </c>
      <c r="F18" s="142">
        <v>3400.5210475798708</v>
      </c>
      <c r="G18" s="141">
        <v>195</v>
      </c>
      <c r="H18" s="141"/>
      <c r="I18" s="141"/>
      <c r="J18" s="141"/>
      <c r="K18" s="3449"/>
      <c r="L18" s="2713" t="s">
        <v>5316</v>
      </c>
    </row>
    <row r="19" spans="1:12" ht="46.5" customHeight="1">
      <c r="A19" s="140">
        <v>43564</v>
      </c>
      <c r="B19" s="137" t="s">
        <v>16</v>
      </c>
      <c r="C19" s="141">
        <v>1065</v>
      </c>
      <c r="D19" s="2707">
        <f t="shared" si="0"/>
        <v>1054.3499999999999</v>
      </c>
      <c r="E19" s="141">
        <v>1</v>
      </c>
      <c r="F19" s="142">
        <v>3513.0649215156259</v>
      </c>
      <c r="G19" s="141">
        <v>175</v>
      </c>
      <c r="H19" s="141"/>
      <c r="I19" s="141"/>
      <c r="J19" s="141"/>
      <c r="K19" s="3449"/>
      <c r="L19" s="2713" t="s">
        <v>5318</v>
      </c>
    </row>
    <row r="20" spans="1:12" ht="45.75" customHeight="1">
      <c r="A20" s="140">
        <v>43565</v>
      </c>
      <c r="B20" s="137" t="s">
        <v>16</v>
      </c>
      <c r="C20" s="141">
        <v>1035</v>
      </c>
      <c r="D20" s="2707">
        <f t="shared" si="0"/>
        <v>1024.6500000000001</v>
      </c>
      <c r="E20" s="141">
        <v>1</v>
      </c>
      <c r="F20" s="142">
        <v>3559.2641389742835</v>
      </c>
      <c r="G20" s="141">
        <v>180</v>
      </c>
      <c r="H20" s="141"/>
      <c r="I20" s="141"/>
      <c r="J20" s="141"/>
      <c r="K20" s="3449"/>
      <c r="L20" s="2713" t="s">
        <v>5333</v>
      </c>
    </row>
    <row r="21" spans="1:12" ht="46.5" customHeight="1">
      <c r="A21" s="140">
        <v>43566</v>
      </c>
      <c r="B21" s="137" t="s">
        <v>16</v>
      </c>
      <c r="C21" s="141">
        <v>990</v>
      </c>
      <c r="D21" s="2707">
        <f t="shared" si="0"/>
        <v>980.1</v>
      </c>
      <c r="E21" s="141">
        <v>1</v>
      </c>
      <c r="F21" s="142">
        <v>3697.5818794000611</v>
      </c>
      <c r="G21" s="141">
        <v>178</v>
      </c>
      <c r="H21" s="141"/>
      <c r="I21" s="141"/>
      <c r="J21" s="141"/>
      <c r="K21" s="3449"/>
      <c r="L21" s="2713" t="s">
        <v>5335</v>
      </c>
    </row>
    <row r="22" spans="1:12" ht="52.5" customHeight="1">
      <c r="A22" s="140">
        <v>43567</v>
      </c>
      <c r="B22" s="137" t="s">
        <v>16</v>
      </c>
      <c r="C22" s="141">
        <v>975</v>
      </c>
      <c r="D22" s="2707">
        <f t="shared" si="0"/>
        <v>965.25</v>
      </c>
      <c r="E22" s="141">
        <v>1</v>
      </c>
      <c r="F22" s="142">
        <v>3722.3517223517224</v>
      </c>
      <c r="G22" s="141">
        <v>174</v>
      </c>
      <c r="H22" s="141"/>
      <c r="I22" s="141"/>
      <c r="J22" s="141"/>
      <c r="K22" s="3449"/>
      <c r="L22" s="2713" t="s">
        <v>5337</v>
      </c>
    </row>
    <row r="23" spans="1:12" ht="45.75" customHeight="1">
      <c r="A23" s="140">
        <v>43569</v>
      </c>
      <c r="B23" s="137" t="s">
        <v>16</v>
      </c>
      <c r="C23" s="141">
        <v>948</v>
      </c>
      <c r="D23" s="2707">
        <f t="shared" si="0"/>
        <v>938.52</v>
      </c>
      <c r="E23" s="141">
        <v>1</v>
      </c>
      <c r="F23" s="142">
        <v>3744</v>
      </c>
      <c r="G23" s="141">
        <v>170</v>
      </c>
      <c r="H23" s="141"/>
      <c r="I23" s="141"/>
      <c r="J23" s="141"/>
      <c r="K23" s="3449"/>
      <c r="L23" s="2713" t="s">
        <v>5342</v>
      </c>
    </row>
    <row r="24" spans="1:12" ht="45.75" customHeight="1">
      <c r="A24" s="140">
        <v>43571</v>
      </c>
      <c r="B24" s="137" t="s">
        <v>16</v>
      </c>
      <c r="C24" s="141">
        <v>935</v>
      </c>
      <c r="D24" s="2735">
        <f t="shared" si="0"/>
        <v>925.65</v>
      </c>
      <c r="E24" s="141">
        <v>1</v>
      </c>
      <c r="F24" s="142">
        <v>3707</v>
      </c>
      <c r="G24" s="141">
        <v>175</v>
      </c>
      <c r="H24" s="141"/>
      <c r="I24" s="141"/>
      <c r="J24" s="141"/>
      <c r="K24" s="3449"/>
      <c r="L24" s="2713" t="s">
        <v>5351</v>
      </c>
    </row>
    <row r="25" spans="1:12" ht="45.75" customHeight="1">
      <c r="A25" s="140">
        <v>43572</v>
      </c>
      <c r="B25" s="137" t="s">
        <v>16</v>
      </c>
      <c r="C25" s="141">
        <v>915</v>
      </c>
      <c r="D25" s="2735">
        <f t="shared" si="0"/>
        <v>905.85</v>
      </c>
      <c r="E25" s="141">
        <v>1</v>
      </c>
      <c r="F25" s="142">
        <v>3738</v>
      </c>
      <c r="G25" s="141">
        <v>170</v>
      </c>
      <c r="H25" s="141"/>
      <c r="I25" s="141"/>
      <c r="J25" s="141"/>
      <c r="K25" s="3449"/>
      <c r="L25" s="2713" t="s">
        <v>5352</v>
      </c>
    </row>
    <row r="26" spans="1:12" ht="45.75" customHeight="1">
      <c r="A26" s="140">
        <v>43573</v>
      </c>
      <c r="B26" s="137" t="s">
        <v>16</v>
      </c>
      <c r="C26" s="141">
        <v>905</v>
      </c>
      <c r="D26" s="2735">
        <f t="shared" si="0"/>
        <v>895.95</v>
      </c>
      <c r="E26" s="141">
        <v>1</v>
      </c>
      <c r="F26" s="142">
        <v>3769</v>
      </c>
      <c r="G26" s="141">
        <v>180</v>
      </c>
      <c r="H26" s="141"/>
      <c r="I26" s="141"/>
      <c r="J26" s="141"/>
      <c r="K26" s="3449"/>
      <c r="L26" s="2713" t="s">
        <v>5353</v>
      </c>
    </row>
    <row r="27" spans="1:12" ht="63" customHeight="1">
      <c r="A27" s="140">
        <v>43574</v>
      </c>
      <c r="B27" s="137" t="s">
        <v>16</v>
      </c>
      <c r="C27" s="141">
        <v>890</v>
      </c>
      <c r="D27" s="2707">
        <f>+C27*(100-E27)/100</f>
        <v>881.1</v>
      </c>
      <c r="E27" s="141">
        <v>1</v>
      </c>
      <c r="F27" s="142">
        <v>3790</v>
      </c>
      <c r="G27" s="141">
        <v>180</v>
      </c>
      <c r="H27" s="141"/>
      <c r="I27" s="141"/>
      <c r="J27" s="141"/>
      <c r="K27" s="3449"/>
      <c r="L27" s="2713" t="s">
        <v>5348</v>
      </c>
    </row>
    <row r="28" spans="1:12" ht="51" customHeight="1">
      <c r="A28" s="140">
        <v>43575</v>
      </c>
      <c r="B28" s="137" t="s">
        <v>16</v>
      </c>
      <c r="C28" s="141">
        <v>875</v>
      </c>
      <c r="D28" s="2707">
        <f t="shared" si="0"/>
        <v>866.25</v>
      </c>
      <c r="E28" s="141">
        <v>1</v>
      </c>
      <c r="F28" s="142">
        <v>3798</v>
      </c>
      <c r="G28" s="141">
        <v>165</v>
      </c>
      <c r="H28" s="141"/>
      <c r="I28" s="141"/>
      <c r="J28" s="141"/>
      <c r="K28" s="3449"/>
      <c r="L28" s="2713" t="s">
        <v>5354</v>
      </c>
    </row>
    <row r="29" spans="1:12" ht="46.5" customHeight="1">
      <c r="A29" s="140">
        <v>43576</v>
      </c>
      <c r="B29" s="137" t="s">
        <v>16</v>
      </c>
      <c r="C29" s="141">
        <v>860</v>
      </c>
      <c r="D29" s="2707">
        <f t="shared" si="0"/>
        <v>851.4</v>
      </c>
      <c r="E29" s="141">
        <v>1</v>
      </c>
      <c r="F29" s="142">
        <v>3807</v>
      </c>
      <c r="G29" s="141">
        <v>160</v>
      </c>
      <c r="H29" s="141"/>
      <c r="I29" s="141"/>
      <c r="J29" s="141"/>
      <c r="K29" s="3449"/>
      <c r="L29" s="2713" t="s">
        <v>5356</v>
      </c>
    </row>
    <row r="30" spans="1:12" ht="48.75" customHeight="1">
      <c r="A30" s="5404">
        <v>43577</v>
      </c>
      <c r="B30" s="137" t="s">
        <v>16</v>
      </c>
      <c r="C30" s="141">
        <v>855</v>
      </c>
      <c r="D30" s="2707">
        <f t="shared" si="0"/>
        <v>846.45</v>
      </c>
      <c r="E30" s="141">
        <v>1</v>
      </c>
      <c r="F30" s="142">
        <v>3783</v>
      </c>
      <c r="G30" s="141">
        <v>160</v>
      </c>
      <c r="H30" s="141"/>
      <c r="I30" s="141"/>
      <c r="J30" s="141"/>
      <c r="K30" s="3449"/>
      <c r="L30" s="2713" t="s">
        <v>5357</v>
      </c>
    </row>
    <row r="31" spans="1:12" ht="16.5" customHeight="1">
      <c r="A31" s="5405"/>
      <c r="B31" s="137" t="s">
        <v>15</v>
      </c>
      <c r="C31" s="5401" t="s">
        <v>5358</v>
      </c>
      <c r="D31" s="5402"/>
      <c r="E31" s="5402"/>
      <c r="F31" s="5402"/>
      <c r="G31" s="5402"/>
      <c r="H31" s="5402"/>
      <c r="I31" s="5402"/>
      <c r="J31" s="5403"/>
      <c r="K31" s="3450"/>
      <c r="L31" s="2713"/>
    </row>
    <row r="32" spans="1:12" ht="47.25" customHeight="1">
      <c r="A32" s="5404">
        <v>43578</v>
      </c>
      <c r="B32" s="137" t="s">
        <v>16</v>
      </c>
      <c r="C32" s="141">
        <v>875</v>
      </c>
      <c r="D32" s="2707">
        <f t="shared" si="0"/>
        <v>866.25</v>
      </c>
      <c r="E32" s="141">
        <v>1</v>
      </c>
      <c r="F32" s="142">
        <v>3668</v>
      </c>
      <c r="G32" s="141">
        <v>155</v>
      </c>
      <c r="H32" s="141"/>
      <c r="I32" s="141"/>
      <c r="J32" s="141"/>
      <c r="K32" s="3449"/>
      <c r="L32" s="2713" t="s">
        <v>5359</v>
      </c>
    </row>
    <row r="33" spans="1:12" ht="102.75" customHeight="1">
      <c r="A33" s="5405"/>
      <c r="B33" s="1908" t="s">
        <v>15</v>
      </c>
      <c r="C33" s="5036" t="s">
        <v>5360</v>
      </c>
      <c r="D33" s="5406"/>
      <c r="E33" s="5406"/>
      <c r="F33" s="5406"/>
      <c r="G33" s="5406"/>
      <c r="H33" s="5406"/>
      <c r="I33" s="5406"/>
      <c r="J33" s="5407"/>
      <c r="K33" s="3451"/>
      <c r="L33" s="2494"/>
    </row>
    <row r="34" spans="1:12" ht="50.25" customHeight="1">
      <c r="A34" s="2736">
        <v>43578</v>
      </c>
      <c r="B34" s="2737" t="s">
        <v>16</v>
      </c>
      <c r="C34" s="141">
        <v>875</v>
      </c>
      <c r="D34" s="2707">
        <f t="shared" si="0"/>
        <v>866.25</v>
      </c>
      <c r="E34" s="141">
        <v>1</v>
      </c>
      <c r="F34" s="142">
        <v>3668</v>
      </c>
      <c r="G34" s="141">
        <v>155</v>
      </c>
      <c r="H34" s="141"/>
      <c r="I34" s="141"/>
      <c r="J34" s="141"/>
      <c r="K34" s="3449"/>
      <c r="L34" s="2713" t="s">
        <v>5359</v>
      </c>
    </row>
    <row r="35" spans="1:12" ht="45.75" customHeight="1">
      <c r="A35" s="2738">
        <v>43579</v>
      </c>
      <c r="B35" s="2739" t="s">
        <v>16</v>
      </c>
      <c r="C35" s="141">
        <v>850</v>
      </c>
      <c r="D35" s="2707">
        <f t="shared" si="0"/>
        <v>850</v>
      </c>
      <c r="E35" s="141">
        <v>0</v>
      </c>
      <c r="F35" s="142">
        <v>3705.8823529411766</v>
      </c>
      <c r="G35" s="141">
        <v>165</v>
      </c>
      <c r="H35" s="141"/>
      <c r="I35" s="141"/>
      <c r="J35" s="141"/>
      <c r="K35" s="3449"/>
      <c r="L35" s="2713" t="s">
        <v>5362</v>
      </c>
    </row>
    <row r="36" spans="1:12" ht="36.75" customHeight="1">
      <c r="A36" s="4782">
        <v>43580</v>
      </c>
      <c r="B36" s="1944" t="s">
        <v>15</v>
      </c>
      <c r="C36" s="4770" t="s">
        <v>5365</v>
      </c>
      <c r="D36" s="4771"/>
      <c r="E36" s="4771"/>
      <c r="F36" s="4771"/>
      <c r="G36" s="4771"/>
      <c r="H36" s="4771"/>
      <c r="I36" s="4771"/>
      <c r="J36" s="4772"/>
      <c r="K36" s="3538" t="s">
        <v>6304</v>
      </c>
      <c r="L36" s="2766" t="s">
        <v>6304</v>
      </c>
    </row>
    <row r="37" spans="1:12" ht="44.25" customHeight="1">
      <c r="A37" s="4784"/>
      <c r="B37" s="137" t="s">
        <v>16</v>
      </c>
      <c r="C37" s="141">
        <v>1180</v>
      </c>
      <c r="D37" s="2707">
        <f t="shared" si="0"/>
        <v>1156.4000000000001</v>
      </c>
      <c r="E37" s="141">
        <v>2</v>
      </c>
      <c r="F37" s="142">
        <v>2050.3286060186783</v>
      </c>
      <c r="G37" s="141">
        <v>185</v>
      </c>
      <c r="H37" s="141"/>
      <c r="I37" s="141"/>
      <c r="J37" s="141"/>
      <c r="K37" s="3449"/>
      <c r="L37" s="2713" t="s">
        <v>5364</v>
      </c>
    </row>
    <row r="38" spans="1:12" ht="44.25" customHeight="1">
      <c r="A38" s="5404">
        <v>43581</v>
      </c>
      <c r="B38" s="1944" t="s">
        <v>15</v>
      </c>
      <c r="C38" s="4770" t="s">
        <v>5369</v>
      </c>
      <c r="D38" s="4771"/>
      <c r="E38" s="4771"/>
      <c r="F38" s="4771"/>
      <c r="G38" s="4771"/>
      <c r="H38" s="4771"/>
      <c r="I38" s="4771"/>
      <c r="J38" s="4772"/>
      <c r="K38" s="3407"/>
      <c r="L38" s="2667"/>
    </row>
    <row r="39" spans="1:12" ht="49.5" customHeight="1">
      <c r="A39" s="5405"/>
      <c r="B39" s="137" t="s">
        <v>16</v>
      </c>
      <c r="C39" s="141">
        <v>965</v>
      </c>
      <c r="D39" s="2707">
        <f t="shared" si="0"/>
        <v>945.7</v>
      </c>
      <c r="E39" s="141">
        <v>2</v>
      </c>
      <c r="F39" s="142">
        <v>2343.2378132600193</v>
      </c>
      <c r="G39" s="141">
        <v>165</v>
      </c>
      <c r="H39" s="141"/>
      <c r="I39" s="141"/>
      <c r="J39" s="141"/>
      <c r="K39" s="3449"/>
      <c r="L39" s="2713" t="s">
        <v>5366</v>
      </c>
    </row>
    <row r="40" spans="1:12" ht="49.5" customHeight="1">
      <c r="A40" s="2745">
        <v>43582</v>
      </c>
      <c r="B40" s="137" t="s">
        <v>16</v>
      </c>
      <c r="C40" s="141">
        <v>835</v>
      </c>
      <c r="D40" s="2744">
        <f t="shared" si="0"/>
        <v>818.3</v>
      </c>
      <c r="E40" s="141">
        <v>2</v>
      </c>
      <c r="F40" s="142">
        <v>2291</v>
      </c>
      <c r="G40" s="141">
        <v>167</v>
      </c>
      <c r="H40" s="141"/>
      <c r="I40" s="141"/>
      <c r="J40" s="141"/>
      <c r="K40" s="3449"/>
      <c r="L40" s="2713" t="s">
        <v>5379</v>
      </c>
    </row>
    <row r="41" spans="1:12" ht="16.5" customHeight="1">
      <c r="A41" s="5404">
        <v>43583</v>
      </c>
      <c r="B41" s="137" t="s">
        <v>11</v>
      </c>
      <c r="C41" s="5401" t="s">
        <v>5371</v>
      </c>
      <c r="D41" s="5402"/>
      <c r="E41" s="5402"/>
      <c r="F41" s="5402"/>
      <c r="G41" s="5402"/>
      <c r="H41" s="5402"/>
      <c r="I41" s="5402"/>
      <c r="J41" s="5403"/>
      <c r="K41" s="3450"/>
      <c r="L41" s="2713"/>
    </row>
    <row r="42" spans="1:12" ht="41.25" customHeight="1">
      <c r="A42" s="5405"/>
      <c r="B42" s="137" t="s">
        <v>16</v>
      </c>
      <c r="C42" s="141">
        <v>553</v>
      </c>
      <c r="D42" s="2707">
        <f t="shared" si="0"/>
        <v>530.88</v>
      </c>
      <c r="E42" s="141">
        <v>4</v>
      </c>
      <c r="F42" s="142">
        <v>2125</v>
      </c>
      <c r="G42" s="141">
        <v>167</v>
      </c>
      <c r="H42" s="141"/>
      <c r="I42" s="141"/>
      <c r="J42" s="141"/>
      <c r="K42" s="3449"/>
      <c r="L42" s="2713" t="s">
        <v>5372</v>
      </c>
    </row>
    <row r="43" spans="1:12" ht="54" customHeight="1">
      <c r="A43" s="140">
        <v>43584</v>
      </c>
      <c r="B43" s="137" t="s">
        <v>16</v>
      </c>
      <c r="C43" s="141">
        <v>510</v>
      </c>
      <c r="D43" s="2707">
        <f t="shared" si="0"/>
        <v>489.6</v>
      </c>
      <c r="E43" s="141">
        <v>4</v>
      </c>
      <c r="F43" s="142">
        <v>2083</v>
      </c>
      <c r="G43" s="141">
        <v>167</v>
      </c>
      <c r="H43" s="141"/>
      <c r="I43" s="141"/>
      <c r="J43" s="141"/>
      <c r="K43" s="3449"/>
      <c r="L43" s="2713" t="s">
        <v>5374</v>
      </c>
    </row>
    <row r="44" spans="1:12" ht="54" customHeight="1">
      <c r="A44" s="140">
        <v>43585</v>
      </c>
      <c r="B44" s="137" t="s">
        <v>16</v>
      </c>
      <c r="C44" s="141">
        <v>480</v>
      </c>
      <c r="D44" s="2707">
        <f t="shared" si="0"/>
        <v>456</v>
      </c>
      <c r="E44" s="141">
        <v>5</v>
      </c>
      <c r="F44" s="142">
        <v>2105</v>
      </c>
      <c r="G44" s="141">
        <v>175</v>
      </c>
      <c r="H44" s="141"/>
      <c r="I44" s="141"/>
      <c r="J44" s="141"/>
      <c r="K44" s="3449"/>
      <c r="L44" s="2713" t="s">
        <v>5375</v>
      </c>
    </row>
    <row r="45" spans="1:12" ht="48" customHeight="1">
      <c r="A45" s="140">
        <v>43586</v>
      </c>
      <c r="B45" s="137" t="s">
        <v>16</v>
      </c>
      <c r="C45" s="141">
        <v>450</v>
      </c>
      <c r="D45" s="2707">
        <f t="shared" si="0"/>
        <v>405</v>
      </c>
      <c r="E45" s="141">
        <v>10</v>
      </c>
      <c r="F45" s="142">
        <v>2249</v>
      </c>
      <c r="G45" s="141">
        <v>173</v>
      </c>
      <c r="H45" s="141"/>
      <c r="I45" s="141"/>
      <c r="J45" s="141"/>
      <c r="K45" s="3449"/>
      <c r="L45" s="2713" t="s">
        <v>5380</v>
      </c>
    </row>
    <row r="46" spans="1:12" ht="48" customHeight="1">
      <c r="A46" s="140">
        <v>43587</v>
      </c>
      <c r="B46" s="137" t="s">
        <v>16</v>
      </c>
      <c r="C46" s="141">
        <v>430</v>
      </c>
      <c r="D46" s="2707">
        <f t="shared" si="0"/>
        <v>387</v>
      </c>
      <c r="E46" s="141">
        <v>10</v>
      </c>
      <c r="F46" s="142">
        <v>2079.4392523364486</v>
      </c>
      <c r="G46" s="141">
        <v>160</v>
      </c>
      <c r="H46" s="141"/>
      <c r="I46" s="141"/>
      <c r="J46" s="141"/>
      <c r="K46" s="3449"/>
      <c r="L46" s="2713" t="s">
        <v>5381</v>
      </c>
    </row>
    <row r="47" spans="1:12" ht="44.25" customHeight="1">
      <c r="A47" s="140">
        <v>43588</v>
      </c>
      <c r="B47" s="137" t="s">
        <v>16</v>
      </c>
      <c r="C47" s="141">
        <v>420</v>
      </c>
      <c r="D47" s="2707">
        <f t="shared" si="0"/>
        <v>378</v>
      </c>
      <c r="E47" s="141">
        <v>10</v>
      </c>
      <c r="F47" s="142">
        <v>1841.2698412698412</v>
      </c>
      <c r="G47" s="141">
        <v>170</v>
      </c>
      <c r="H47" s="141"/>
      <c r="I47" s="141"/>
      <c r="J47" s="141"/>
      <c r="K47" s="3449"/>
      <c r="L47" s="2713" t="s">
        <v>5382</v>
      </c>
    </row>
    <row r="48" spans="1:12" ht="41.25" customHeight="1">
      <c r="A48" s="140">
        <v>43589</v>
      </c>
      <c r="B48" s="137" t="s">
        <v>16</v>
      </c>
      <c r="C48" s="141">
        <v>405</v>
      </c>
      <c r="D48" s="2707">
        <f t="shared" si="0"/>
        <v>364.5</v>
      </c>
      <c r="E48" s="141">
        <v>10</v>
      </c>
      <c r="F48" s="142">
        <v>1931.4128943758574</v>
      </c>
      <c r="G48" s="141">
        <v>174</v>
      </c>
      <c r="H48" s="141"/>
      <c r="I48" s="141"/>
      <c r="J48" s="141"/>
      <c r="K48" s="3449"/>
      <c r="L48" s="2713" t="s">
        <v>5383</v>
      </c>
    </row>
    <row r="49" spans="1:12" ht="48" customHeight="1">
      <c r="A49" s="140">
        <v>43590</v>
      </c>
      <c r="B49" s="137" t="s">
        <v>16</v>
      </c>
      <c r="C49" s="141">
        <v>385</v>
      </c>
      <c r="D49" s="2707">
        <f t="shared" si="0"/>
        <v>365.75</v>
      </c>
      <c r="E49" s="141">
        <v>5</v>
      </c>
      <c r="F49" s="142">
        <v>1785.3725222146275</v>
      </c>
      <c r="G49" s="141">
        <v>171</v>
      </c>
      <c r="H49" s="141"/>
      <c r="I49" s="141"/>
      <c r="J49" s="141"/>
      <c r="K49" s="3449"/>
      <c r="L49" s="2713" t="s">
        <v>5384</v>
      </c>
    </row>
    <row r="50" spans="1:12" ht="43.5" customHeight="1">
      <c r="A50" s="140">
        <v>43591</v>
      </c>
      <c r="B50" s="137" t="s">
        <v>16</v>
      </c>
      <c r="C50" s="141">
        <v>370</v>
      </c>
      <c r="D50" s="2707">
        <f t="shared" si="0"/>
        <v>362.6</v>
      </c>
      <c r="E50" s="141">
        <v>2</v>
      </c>
      <c r="F50" s="142">
        <v>1723.6624379481525</v>
      </c>
      <c r="G50" s="141">
        <v>175</v>
      </c>
      <c r="H50" s="141"/>
      <c r="I50" s="141"/>
      <c r="J50" s="141"/>
      <c r="K50" s="3449"/>
      <c r="L50" s="2713" t="s">
        <v>5385</v>
      </c>
    </row>
    <row r="51" spans="1:12" ht="48.75" customHeight="1">
      <c r="A51" s="140">
        <v>43592</v>
      </c>
      <c r="B51" s="137" t="s">
        <v>16</v>
      </c>
      <c r="C51" s="141">
        <v>365</v>
      </c>
      <c r="D51" s="2707">
        <f t="shared" si="0"/>
        <v>361.35</v>
      </c>
      <c r="E51" s="141">
        <v>1</v>
      </c>
      <c r="F51" s="142">
        <v>1809.8796180987961</v>
      </c>
      <c r="G51" s="141">
        <v>177</v>
      </c>
      <c r="H51" s="141"/>
      <c r="I51" s="141"/>
      <c r="J51" s="141"/>
      <c r="K51" s="3449"/>
      <c r="L51" s="2713" t="s">
        <v>5386</v>
      </c>
    </row>
    <row r="52" spans="1:12" ht="51" customHeight="1">
      <c r="A52" s="140">
        <v>43593</v>
      </c>
      <c r="B52" s="137" t="s">
        <v>16</v>
      </c>
      <c r="C52" s="141">
        <v>345</v>
      </c>
      <c r="D52" s="2707">
        <f t="shared" si="0"/>
        <v>341.55</v>
      </c>
      <c r="E52" s="141">
        <v>1</v>
      </c>
      <c r="F52" s="142">
        <v>1870.8827404479578</v>
      </c>
      <c r="G52" s="141">
        <v>176</v>
      </c>
      <c r="H52" s="141"/>
      <c r="I52" s="141"/>
      <c r="J52" s="141"/>
      <c r="K52" s="3449"/>
      <c r="L52" s="2713" t="s">
        <v>5388</v>
      </c>
    </row>
    <row r="53" spans="1:12" ht="49.5" customHeight="1">
      <c r="A53" s="5404">
        <v>43594</v>
      </c>
      <c r="B53" s="137" t="s">
        <v>16</v>
      </c>
      <c r="C53" s="141">
        <v>330</v>
      </c>
      <c r="D53" s="2707">
        <f t="shared" si="0"/>
        <v>326.7</v>
      </c>
      <c r="E53" s="141">
        <v>1</v>
      </c>
      <c r="F53" s="142">
        <v>1955.9228650137741</v>
      </c>
      <c r="G53" s="141">
        <v>175</v>
      </c>
      <c r="H53" s="141"/>
      <c r="I53" s="141"/>
      <c r="J53" s="141"/>
      <c r="K53" s="3449"/>
      <c r="L53" s="2713" t="s">
        <v>5389</v>
      </c>
    </row>
    <row r="54" spans="1:12" ht="30.75" customHeight="1">
      <c r="A54" s="5405"/>
      <c r="B54" s="137" t="s">
        <v>11</v>
      </c>
      <c r="C54" s="5401" t="s">
        <v>5390</v>
      </c>
      <c r="D54" s="5402"/>
      <c r="E54" s="5402"/>
      <c r="F54" s="5402"/>
      <c r="G54" s="5402"/>
      <c r="H54" s="5402"/>
      <c r="I54" s="5402"/>
      <c r="J54" s="5403"/>
      <c r="K54" s="3450"/>
      <c r="L54" s="2713"/>
    </row>
    <row r="55" spans="1:12" ht="67.5" customHeight="1">
      <c r="A55" s="5404">
        <v>43595</v>
      </c>
      <c r="B55" s="1944" t="s">
        <v>15</v>
      </c>
      <c r="C55" s="4770" t="s">
        <v>5391</v>
      </c>
      <c r="D55" s="4780"/>
      <c r="E55" s="4780"/>
      <c r="F55" s="4780"/>
      <c r="G55" s="4780"/>
      <c r="H55" s="4780"/>
      <c r="I55" s="4780"/>
      <c r="J55" s="4781"/>
      <c r="K55" s="3577" t="s">
        <v>6305</v>
      </c>
      <c r="L55" s="2766" t="s">
        <v>6305</v>
      </c>
    </row>
    <row r="56" spans="1:12" ht="44.25" customHeight="1">
      <c r="A56" s="5405"/>
      <c r="B56" s="137" t="s">
        <v>16</v>
      </c>
      <c r="C56" s="141">
        <v>645</v>
      </c>
      <c r="D56" s="2707">
        <f t="shared" si="0"/>
        <v>638.54999999999995</v>
      </c>
      <c r="E56" s="141">
        <v>1</v>
      </c>
      <c r="F56" s="142">
        <v>3274.6065304204844</v>
      </c>
      <c r="G56" s="141">
        <v>180</v>
      </c>
      <c r="H56" s="141"/>
      <c r="I56" s="141"/>
      <c r="J56" s="141"/>
      <c r="K56" s="3449"/>
      <c r="L56" s="2713" t="s">
        <v>5392</v>
      </c>
    </row>
    <row r="57" spans="1:12" ht="16.5" customHeight="1">
      <c r="A57" s="5404">
        <v>43597</v>
      </c>
      <c r="B57" s="137" t="s">
        <v>11</v>
      </c>
      <c r="C57" s="4644" t="s">
        <v>5400</v>
      </c>
      <c r="D57" s="4645"/>
      <c r="E57" s="4645"/>
      <c r="F57" s="4645"/>
      <c r="G57" s="4645"/>
      <c r="H57" s="4645"/>
      <c r="I57" s="4645"/>
      <c r="J57" s="4646"/>
      <c r="K57" s="3396"/>
      <c r="L57" s="2713"/>
    </row>
    <row r="58" spans="1:12" ht="66.75" customHeight="1">
      <c r="A58" s="5405"/>
      <c r="B58" s="137" t="s">
        <v>16</v>
      </c>
      <c r="C58" s="141">
        <v>595</v>
      </c>
      <c r="D58" s="2707">
        <f t="shared" si="0"/>
        <v>589.04999999999995</v>
      </c>
      <c r="E58" s="141">
        <v>1</v>
      </c>
      <c r="F58" s="142">
        <v>3988</v>
      </c>
      <c r="G58" s="141">
        <v>165</v>
      </c>
      <c r="H58" s="141"/>
      <c r="I58" s="141"/>
      <c r="J58" s="141"/>
      <c r="K58" s="3449"/>
      <c r="L58" s="2713" t="s">
        <v>5396</v>
      </c>
    </row>
    <row r="59" spans="1:12" ht="16.5" customHeight="1">
      <c r="A59" s="140">
        <v>43598</v>
      </c>
      <c r="B59" s="137" t="s">
        <v>11</v>
      </c>
      <c r="C59" s="4644" t="s">
        <v>5401</v>
      </c>
      <c r="D59" s="4645"/>
      <c r="E59" s="4645"/>
      <c r="F59" s="4645"/>
      <c r="G59" s="4645"/>
      <c r="H59" s="4645"/>
      <c r="I59" s="4645"/>
      <c r="J59" s="4646"/>
      <c r="K59" s="3396"/>
      <c r="L59" s="2713"/>
    </row>
    <row r="60" spans="1:12" ht="48" customHeight="1">
      <c r="A60" s="140">
        <v>43600</v>
      </c>
      <c r="B60" s="137" t="s">
        <v>16</v>
      </c>
      <c r="C60" s="141">
        <v>565</v>
      </c>
      <c r="D60" s="2748">
        <f t="shared" si="0"/>
        <v>559.35</v>
      </c>
      <c r="E60" s="141">
        <v>1</v>
      </c>
      <c r="F60" s="142">
        <v>3500</v>
      </c>
      <c r="G60" s="141">
        <v>170</v>
      </c>
      <c r="H60" s="141"/>
      <c r="I60" s="141"/>
      <c r="J60" s="141"/>
      <c r="K60" s="3449"/>
      <c r="L60" s="2713" t="s">
        <v>5402</v>
      </c>
    </row>
    <row r="61" spans="1:12" ht="45" customHeight="1">
      <c r="A61" s="140">
        <v>43602</v>
      </c>
      <c r="B61" s="137" t="s">
        <v>16</v>
      </c>
      <c r="C61" s="141">
        <v>560</v>
      </c>
      <c r="D61" s="2707">
        <f t="shared" si="0"/>
        <v>554.4</v>
      </c>
      <c r="E61" s="141">
        <v>1</v>
      </c>
      <c r="F61" s="142">
        <v>3534</v>
      </c>
      <c r="G61" s="141">
        <v>170</v>
      </c>
      <c r="H61" s="141"/>
      <c r="I61" s="141"/>
      <c r="J61" s="141"/>
      <c r="K61" s="3449"/>
      <c r="L61" s="2713" t="s">
        <v>5398</v>
      </c>
    </row>
    <row r="62" spans="1:12" ht="51" customHeight="1">
      <c r="A62" s="140">
        <v>43604</v>
      </c>
      <c r="B62" s="137" t="s">
        <v>16</v>
      </c>
      <c r="C62" s="141">
        <v>560</v>
      </c>
      <c r="D62" s="2707">
        <f t="shared" si="0"/>
        <v>554.4</v>
      </c>
      <c r="E62" s="141">
        <v>1</v>
      </c>
      <c r="F62" s="142">
        <v>3568</v>
      </c>
      <c r="G62" s="141">
        <v>170</v>
      </c>
      <c r="H62" s="141"/>
      <c r="I62" s="141"/>
      <c r="J62" s="141"/>
      <c r="K62" s="3449"/>
      <c r="L62" s="2713" t="s">
        <v>5410</v>
      </c>
    </row>
    <row r="63" spans="1:12" ht="31.5" customHeight="1">
      <c r="A63" s="4782">
        <v>43605</v>
      </c>
      <c r="B63" s="1944" t="s">
        <v>15</v>
      </c>
      <c r="C63" s="4770" t="s">
        <v>5411</v>
      </c>
      <c r="D63" s="4771"/>
      <c r="E63" s="4771"/>
      <c r="F63" s="4771"/>
      <c r="G63" s="4771"/>
      <c r="H63" s="4771"/>
      <c r="I63" s="4771"/>
      <c r="J63" s="4772"/>
      <c r="K63" s="3407"/>
      <c r="L63" s="2667"/>
    </row>
    <row r="64" spans="1:12" ht="51" customHeight="1">
      <c r="A64" s="4784"/>
      <c r="B64" s="137" t="s">
        <v>16</v>
      </c>
      <c r="C64" s="141">
        <v>600</v>
      </c>
      <c r="D64" s="2707">
        <f t="shared" si="0"/>
        <v>594</v>
      </c>
      <c r="E64" s="141">
        <v>1</v>
      </c>
      <c r="F64" s="142">
        <v>3697</v>
      </c>
      <c r="G64" s="141">
        <v>170</v>
      </c>
      <c r="H64" s="141"/>
      <c r="I64" s="141"/>
      <c r="J64" s="141"/>
      <c r="K64" s="3449"/>
      <c r="L64" s="2713" t="s">
        <v>5412</v>
      </c>
    </row>
    <row r="65" spans="1:12" ht="44.25" customHeight="1">
      <c r="A65" s="140">
        <v>43608</v>
      </c>
      <c r="B65" s="137" t="s">
        <v>16</v>
      </c>
      <c r="C65" s="141">
        <v>625</v>
      </c>
      <c r="D65" s="2707">
        <f t="shared" si="0"/>
        <v>618.75</v>
      </c>
      <c r="E65" s="141">
        <v>1</v>
      </c>
      <c r="F65" s="142">
        <v>3763</v>
      </c>
      <c r="G65" s="141">
        <v>180</v>
      </c>
      <c r="H65" s="141"/>
      <c r="I65" s="141"/>
      <c r="J65" s="141"/>
      <c r="K65" s="3449"/>
      <c r="L65" s="2713" t="s">
        <v>5423</v>
      </c>
    </row>
    <row r="66" spans="1:12" ht="46.5" customHeight="1">
      <c r="A66" s="140">
        <v>43613</v>
      </c>
      <c r="B66" s="137" t="s">
        <v>16</v>
      </c>
      <c r="C66" s="141">
        <v>615</v>
      </c>
      <c r="D66" s="2707">
        <f t="shared" si="0"/>
        <v>608.85</v>
      </c>
      <c r="E66" s="141">
        <v>1</v>
      </c>
      <c r="F66" s="142">
        <v>3646</v>
      </c>
      <c r="G66" s="141">
        <v>150</v>
      </c>
      <c r="H66" s="141"/>
      <c r="I66" s="141"/>
      <c r="J66" s="141"/>
      <c r="K66" s="3449"/>
      <c r="L66" s="2713" t="s">
        <v>5427</v>
      </c>
    </row>
    <row r="67" spans="1:12" ht="51" customHeight="1">
      <c r="A67" s="140">
        <v>43618</v>
      </c>
      <c r="B67" s="137" t="s">
        <v>16</v>
      </c>
      <c r="C67" s="141">
        <v>590</v>
      </c>
      <c r="D67" s="2707">
        <f t="shared" si="0"/>
        <v>578.20000000000005</v>
      </c>
      <c r="E67" s="141">
        <v>2</v>
      </c>
      <c r="F67" s="142">
        <v>3569</v>
      </c>
      <c r="G67" s="141">
        <v>150</v>
      </c>
      <c r="H67" s="141"/>
      <c r="I67" s="141"/>
      <c r="J67" s="141"/>
      <c r="K67" s="3449"/>
      <c r="L67" s="2713" t="s">
        <v>5428</v>
      </c>
    </row>
    <row r="68" spans="1:12" ht="47.25" customHeight="1">
      <c r="A68" s="140">
        <v>43619</v>
      </c>
      <c r="B68" s="137" t="s">
        <v>16</v>
      </c>
      <c r="C68" s="141">
        <v>575</v>
      </c>
      <c r="D68" s="2707">
        <f t="shared" si="0"/>
        <v>566.375</v>
      </c>
      <c r="E68" s="141">
        <v>1.5</v>
      </c>
      <c r="F68" s="142">
        <v>3573.6040609137058</v>
      </c>
      <c r="G68" s="141">
        <v>135</v>
      </c>
      <c r="H68" s="141"/>
      <c r="I68" s="141"/>
      <c r="J68" s="141"/>
      <c r="K68" s="3449"/>
      <c r="L68" s="2713" t="s">
        <v>5430</v>
      </c>
    </row>
    <row r="69" spans="1:12" ht="44.25" customHeight="1">
      <c r="A69" s="140">
        <v>43620</v>
      </c>
      <c r="B69" s="137" t="s">
        <v>16</v>
      </c>
      <c r="C69" s="141">
        <v>545</v>
      </c>
      <c r="D69" s="2707">
        <f t="shared" si="0"/>
        <v>536.82500000000005</v>
      </c>
      <c r="E69" s="141">
        <v>1.5</v>
      </c>
      <c r="F69" s="142">
        <v>3693.9412285195358</v>
      </c>
      <c r="G69" s="141">
        <v>137</v>
      </c>
      <c r="H69" s="141"/>
      <c r="I69" s="141"/>
      <c r="J69" s="141"/>
      <c r="K69" s="3449"/>
      <c r="L69" s="2713" t="s">
        <v>5432</v>
      </c>
    </row>
    <row r="70" spans="1:12" ht="47.25">
      <c r="A70" s="140">
        <v>43624</v>
      </c>
      <c r="B70" s="137" t="s">
        <v>16</v>
      </c>
      <c r="C70" s="141">
        <v>575</v>
      </c>
      <c r="D70" s="2758">
        <f t="shared" si="0"/>
        <v>563.5</v>
      </c>
      <c r="E70" s="141">
        <v>2</v>
      </c>
      <c r="F70" s="142">
        <v>3385</v>
      </c>
      <c r="G70" s="141">
        <v>165</v>
      </c>
      <c r="H70" s="141"/>
      <c r="I70" s="141"/>
      <c r="J70" s="141"/>
      <c r="K70" s="3449"/>
      <c r="L70" s="2713" t="s">
        <v>5442</v>
      </c>
    </row>
    <row r="71" spans="1:12" ht="45" customHeight="1">
      <c r="A71" s="140">
        <v>43629</v>
      </c>
      <c r="B71" s="137" t="s">
        <v>16</v>
      </c>
      <c r="C71" s="141">
        <v>570</v>
      </c>
      <c r="D71" s="2707">
        <f t="shared" si="0"/>
        <v>558.6</v>
      </c>
      <c r="E71" s="141">
        <v>2</v>
      </c>
      <c r="F71" s="142">
        <v>3368</v>
      </c>
      <c r="G71" s="141">
        <v>170</v>
      </c>
      <c r="H71" s="141"/>
      <c r="I71" s="141"/>
      <c r="J71" s="141"/>
      <c r="K71" s="3449"/>
      <c r="L71" s="2713" t="s">
        <v>5446</v>
      </c>
    </row>
    <row r="72" spans="1:12" ht="45.75" customHeight="1">
      <c r="A72" s="140">
        <v>43631</v>
      </c>
      <c r="B72" s="137" t="s">
        <v>16</v>
      </c>
      <c r="C72" s="141">
        <v>565</v>
      </c>
      <c r="D72" s="2707">
        <f t="shared" si="0"/>
        <v>559.35</v>
      </c>
      <c r="E72" s="141">
        <v>1</v>
      </c>
      <c r="F72" s="142">
        <v>3239</v>
      </c>
      <c r="G72" s="141">
        <v>170</v>
      </c>
      <c r="H72" s="141"/>
      <c r="I72" s="141"/>
      <c r="J72" s="141"/>
      <c r="K72" s="3449"/>
      <c r="L72" s="2713" t="s">
        <v>5457</v>
      </c>
    </row>
    <row r="73" spans="1:12" ht="45" customHeight="1">
      <c r="A73" s="140">
        <v>43632</v>
      </c>
      <c r="B73" s="137" t="s">
        <v>16</v>
      </c>
      <c r="C73" s="141">
        <v>550</v>
      </c>
      <c r="D73" s="2707">
        <f t="shared" si="0"/>
        <v>544.5</v>
      </c>
      <c r="E73" s="141">
        <v>1</v>
      </c>
      <c r="F73" s="142">
        <v>3302</v>
      </c>
      <c r="G73" s="141">
        <v>170</v>
      </c>
      <c r="H73" s="141"/>
      <c r="I73" s="141"/>
      <c r="J73" s="141"/>
      <c r="K73" s="3449"/>
      <c r="L73" s="2713" t="s">
        <v>5459</v>
      </c>
    </row>
    <row r="74" spans="1:12" ht="45.75" customHeight="1">
      <c r="A74" s="140">
        <v>43634</v>
      </c>
      <c r="B74" s="137" t="s">
        <v>16</v>
      </c>
      <c r="C74" s="141">
        <v>485</v>
      </c>
      <c r="D74" s="2707">
        <f t="shared" si="0"/>
        <v>480.15</v>
      </c>
      <c r="E74" s="141">
        <v>1</v>
      </c>
      <c r="F74" s="142">
        <v>3588</v>
      </c>
      <c r="G74" s="141">
        <v>175</v>
      </c>
      <c r="H74" s="141"/>
      <c r="I74" s="141"/>
      <c r="J74" s="141"/>
      <c r="K74" s="3449"/>
      <c r="L74" s="2713" t="s">
        <v>5462</v>
      </c>
    </row>
    <row r="75" spans="1:12" ht="57.75" customHeight="1">
      <c r="A75" s="140">
        <v>43635</v>
      </c>
      <c r="B75" s="137" t="s">
        <v>16</v>
      </c>
      <c r="C75" s="141">
        <v>475</v>
      </c>
      <c r="D75" s="2762">
        <f t="shared" si="0"/>
        <v>470.25</v>
      </c>
      <c r="E75" s="141">
        <v>1</v>
      </c>
      <c r="F75" s="142">
        <v>3707.9389280647142</v>
      </c>
      <c r="G75" s="141">
        <v>170</v>
      </c>
      <c r="H75" s="141"/>
      <c r="I75" s="141"/>
      <c r="J75" s="141"/>
      <c r="K75" s="3449"/>
      <c r="L75" s="2713" t="s">
        <v>5463</v>
      </c>
    </row>
    <row r="76" spans="1:12" ht="49.5" customHeight="1">
      <c r="A76" s="140">
        <v>43636</v>
      </c>
      <c r="B76" s="137" t="s">
        <v>16</v>
      </c>
      <c r="C76" s="141">
        <v>445</v>
      </c>
      <c r="D76" s="2762">
        <f t="shared" si="0"/>
        <v>440.55</v>
      </c>
      <c r="E76" s="141">
        <v>1</v>
      </c>
      <c r="F76" s="142">
        <v>3636.3636363636365</v>
      </c>
      <c r="G76" s="141">
        <v>160</v>
      </c>
      <c r="H76" s="141"/>
      <c r="I76" s="141"/>
      <c r="J76" s="141"/>
      <c r="K76" s="3449"/>
      <c r="L76" s="2713" t="s">
        <v>5468</v>
      </c>
    </row>
    <row r="77" spans="1:12" ht="44.25" customHeight="1">
      <c r="A77" s="140">
        <v>43637</v>
      </c>
      <c r="B77" s="137" t="s">
        <v>16</v>
      </c>
      <c r="C77" s="141">
        <v>435</v>
      </c>
      <c r="D77" s="2762">
        <f t="shared" si="0"/>
        <v>430.65</v>
      </c>
      <c r="E77" s="141">
        <v>1</v>
      </c>
      <c r="F77" s="142">
        <v>3592.2442818994546</v>
      </c>
      <c r="G77" s="141">
        <v>160</v>
      </c>
      <c r="H77" s="141"/>
      <c r="I77" s="141"/>
      <c r="J77" s="141"/>
      <c r="K77" s="3449"/>
      <c r="L77" s="2713" t="s">
        <v>5470</v>
      </c>
    </row>
    <row r="78" spans="1:12" ht="48" customHeight="1">
      <c r="A78" s="140">
        <v>43638</v>
      </c>
      <c r="B78" s="137" t="s">
        <v>16</v>
      </c>
      <c r="C78" s="141">
        <v>418</v>
      </c>
      <c r="D78" s="2762">
        <f t="shared" si="0"/>
        <v>413.82</v>
      </c>
      <c r="E78" s="141">
        <v>1</v>
      </c>
      <c r="F78" s="142">
        <v>3322.7006911217436</v>
      </c>
      <c r="G78" s="141">
        <v>168</v>
      </c>
      <c r="H78" s="141"/>
      <c r="I78" s="141"/>
      <c r="J78" s="141"/>
      <c r="K78" s="3449"/>
      <c r="L78" s="2713" t="s">
        <v>5473</v>
      </c>
    </row>
    <row r="79" spans="1:12" ht="53.25" customHeight="1">
      <c r="A79" s="140">
        <v>43639</v>
      </c>
      <c r="B79" s="137" t="s">
        <v>16</v>
      </c>
      <c r="C79" s="141">
        <v>400</v>
      </c>
      <c r="D79" s="2762">
        <f t="shared" si="0"/>
        <v>396</v>
      </c>
      <c r="E79" s="141">
        <v>1</v>
      </c>
      <c r="F79" s="142">
        <v>2902</v>
      </c>
      <c r="G79" s="141">
        <v>172</v>
      </c>
      <c r="H79" s="141"/>
      <c r="I79" s="141"/>
      <c r="J79" s="141"/>
      <c r="K79" s="3449"/>
      <c r="L79" s="2713" t="s">
        <v>5486</v>
      </c>
    </row>
    <row r="80" spans="1:12" ht="47.25">
      <c r="A80" s="140">
        <v>43640</v>
      </c>
      <c r="B80" s="137" t="s">
        <v>16</v>
      </c>
      <c r="C80" s="141">
        <v>392</v>
      </c>
      <c r="D80" s="2762">
        <f t="shared" ref="D80:D86" si="1">+C80*(100-E80)/100</f>
        <v>388.08</v>
      </c>
      <c r="E80" s="141">
        <v>1</v>
      </c>
      <c r="F80" s="142">
        <v>2883</v>
      </c>
      <c r="G80" s="141">
        <v>172</v>
      </c>
      <c r="H80" s="141"/>
      <c r="I80" s="141"/>
      <c r="J80" s="141"/>
      <c r="K80" s="3449"/>
      <c r="L80" s="2713" t="s">
        <v>5488</v>
      </c>
    </row>
    <row r="81" spans="1:12" ht="41.25" customHeight="1">
      <c r="A81" s="140">
        <v>43641</v>
      </c>
      <c r="B81" s="137" t="s">
        <v>16</v>
      </c>
      <c r="C81" s="141">
        <v>363</v>
      </c>
      <c r="D81" s="2762">
        <f t="shared" si="1"/>
        <v>359.37</v>
      </c>
      <c r="E81" s="141">
        <v>1</v>
      </c>
      <c r="F81" s="142">
        <v>3005</v>
      </c>
      <c r="G81" s="141">
        <v>172</v>
      </c>
      <c r="H81" s="141"/>
      <c r="I81" s="141"/>
      <c r="J81" s="141"/>
      <c r="K81" s="3449"/>
      <c r="L81" s="2713" t="s">
        <v>5490</v>
      </c>
    </row>
    <row r="82" spans="1:12" ht="63">
      <c r="A82" s="989">
        <v>43642</v>
      </c>
      <c r="B82" s="990" t="s">
        <v>16</v>
      </c>
      <c r="C82" s="2780">
        <v>1469</v>
      </c>
      <c r="D82" s="1313">
        <f t="shared" si="1"/>
        <v>1395.55</v>
      </c>
      <c r="E82" s="2780">
        <v>5</v>
      </c>
      <c r="F82" s="1313">
        <v>3379</v>
      </c>
      <c r="G82" s="2780">
        <v>160</v>
      </c>
      <c r="H82" s="2780"/>
      <c r="I82" s="2780"/>
      <c r="J82" s="2780"/>
      <c r="K82" s="3581"/>
      <c r="L82" s="2781" t="s">
        <v>5492</v>
      </c>
    </row>
    <row r="83" spans="1:12" ht="63">
      <c r="A83" s="989">
        <v>43643</v>
      </c>
      <c r="B83" s="990" t="s">
        <v>16</v>
      </c>
      <c r="C83" s="2780">
        <v>1305</v>
      </c>
      <c r="D83" s="1313">
        <f t="shared" si="1"/>
        <v>1239.75</v>
      </c>
      <c r="E83" s="2780">
        <v>5</v>
      </c>
      <c r="F83" s="1313">
        <v>3756</v>
      </c>
      <c r="G83" s="2780">
        <v>155</v>
      </c>
      <c r="H83" s="2780"/>
      <c r="I83" s="2780"/>
      <c r="J83" s="2780"/>
      <c r="K83" s="3581"/>
      <c r="L83" s="2781" t="s">
        <v>5493</v>
      </c>
    </row>
    <row r="84" spans="1:12" ht="63">
      <c r="A84" s="989">
        <v>43644</v>
      </c>
      <c r="B84" s="990" t="s">
        <v>16</v>
      </c>
      <c r="C84" s="2780">
        <v>1260</v>
      </c>
      <c r="D84" s="1313">
        <f t="shared" si="1"/>
        <v>1197</v>
      </c>
      <c r="E84" s="2780">
        <v>5</v>
      </c>
      <c r="F84" s="1313">
        <v>3643</v>
      </c>
      <c r="G84" s="2780">
        <v>161</v>
      </c>
      <c r="H84" s="2780"/>
      <c r="I84" s="2780"/>
      <c r="J84" s="2780"/>
      <c r="K84" s="3581"/>
      <c r="L84" s="2781" t="s">
        <v>5494</v>
      </c>
    </row>
    <row r="85" spans="1:12" ht="63">
      <c r="A85" s="989">
        <v>43649</v>
      </c>
      <c r="B85" s="990" t="s">
        <v>16</v>
      </c>
      <c r="C85" s="2780">
        <v>1055</v>
      </c>
      <c r="D85" s="1313">
        <f t="shared" si="1"/>
        <v>1002.25</v>
      </c>
      <c r="E85" s="2780">
        <v>5</v>
      </c>
      <c r="F85" s="1313">
        <v>3842</v>
      </c>
      <c r="G85" s="2780">
        <v>150</v>
      </c>
      <c r="H85" s="2780"/>
      <c r="I85" s="2780"/>
      <c r="J85" s="2780"/>
      <c r="K85" s="3581"/>
      <c r="L85" s="2781" t="s">
        <v>5499</v>
      </c>
    </row>
    <row r="86" spans="1:12" ht="63">
      <c r="A86" s="989">
        <v>43650</v>
      </c>
      <c r="B86" s="990" t="s">
        <v>16</v>
      </c>
      <c r="C86" s="2780">
        <v>1036</v>
      </c>
      <c r="D86" s="1313">
        <f t="shared" si="1"/>
        <v>984.2</v>
      </c>
      <c r="E86" s="2780">
        <v>5</v>
      </c>
      <c r="F86" s="1313">
        <v>3838</v>
      </c>
      <c r="G86" s="2780">
        <v>150</v>
      </c>
      <c r="H86" s="2780"/>
      <c r="I86" s="2780"/>
      <c r="J86" s="2780"/>
      <c r="K86" s="3581"/>
      <c r="L86" s="2781" t="s">
        <v>5501</v>
      </c>
    </row>
    <row r="87" spans="1:12" ht="63">
      <c r="A87" s="989">
        <v>43651</v>
      </c>
      <c r="B87" s="990" t="s">
        <v>16</v>
      </c>
      <c r="C87" s="2780">
        <v>1030</v>
      </c>
      <c r="D87" s="1313">
        <f t="shared" ref="D87:D92" si="2">+C87*(100-E87)/100</f>
        <v>978.5</v>
      </c>
      <c r="E87" s="2780">
        <v>5</v>
      </c>
      <c r="F87" s="1313">
        <v>3918</v>
      </c>
      <c r="G87" s="2780">
        <v>150</v>
      </c>
      <c r="H87" s="2780"/>
      <c r="I87" s="2780"/>
      <c r="J87" s="2780"/>
      <c r="K87" s="3581"/>
      <c r="L87" s="2781" t="s">
        <v>5502</v>
      </c>
    </row>
    <row r="88" spans="1:12" ht="63">
      <c r="A88" s="989">
        <v>43652</v>
      </c>
      <c r="B88" s="990" t="s">
        <v>16</v>
      </c>
      <c r="C88" s="2780">
        <v>960</v>
      </c>
      <c r="D88" s="1313">
        <f t="shared" si="2"/>
        <v>912</v>
      </c>
      <c r="E88" s="2780">
        <v>5</v>
      </c>
      <c r="F88" s="1313">
        <v>4020</v>
      </c>
      <c r="G88" s="2780">
        <v>150</v>
      </c>
      <c r="H88" s="2780"/>
      <c r="I88" s="2780"/>
      <c r="J88" s="2780"/>
      <c r="K88" s="3581"/>
      <c r="L88" s="2781" t="s">
        <v>5503</v>
      </c>
    </row>
    <row r="89" spans="1:12" ht="63">
      <c r="A89" s="989">
        <v>43653</v>
      </c>
      <c r="B89" s="990" t="s">
        <v>16</v>
      </c>
      <c r="C89" s="2780">
        <v>966</v>
      </c>
      <c r="D89" s="1313">
        <f t="shared" si="2"/>
        <v>917.7</v>
      </c>
      <c r="E89" s="2780">
        <v>5</v>
      </c>
      <c r="F89" s="1313">
        <v>3900</v>
      </c>
      <c r="G89" s="2780">
        <v>150</v>
      </c>
      <c r="H89" s="2780"/>
      <c r="I89" s="2780"/>
      <c r="J89" s="2780"/>
      <c r="K89" s="3581"/>
      <c r="L89" s="2781" t="s">
        <v>5504</v>
      </c>
    </row>
    <row r="90" spans="1:12" ht="63">
      <c r="A90" s="989">
        <v>43654</v>
      </c>
      <c r="B90" s="990" t="s">
        <v>16</v>
      </c>
      <c r="C90" s="2780">
        <v>940</v>
      </c>
      <c r="D90" s="1313">
        <f t="shared" si="2"/>
        <v>893</v>
      </c>
      <c r="E90" s="2780">
        <v>5</v>
      </c>
      <c r="F90" s="1313">
        <v>3994</v>
      </c>
      <c r="G90" s="2780">
        <v>140</v>
      </c>
      <c r="H90" s="2780"/>
      <c r="I90" s="2780"/>
      <c r="J90" s="2780"/>
      <c r="K90" s="3581"/>
      <c r="L90" s="2781" t="s">
        <v>5504</v>
      </c>
    </row>
    <row r="91" spans="1:12" ht="63">
      <c r="A91" s="989">
        <v>43655</v>
      </c>
      <c r="B91" s="990" t="s">
        <v>16</v>
      </c>
      <c r="C91" s="2780">
        <v>900</v>
      </c>
      <c r="D91" s="1313">
        <f t="shared" si="2"/>
        <v>855</v>
      </c>
      <c r="E91" s="2780">
        <v>5</v>
      </c>
      <c r="F91" s="1313">
        <v>3970</v>
      </c>
      <c r="G91" s="2780">
        <v>150</v>
      </c>
      <c r="H91" s="2780"/>
      <c r="I91" s="2780"/>
      <c r="J91" s="2780"/>
      <c r="K91" s="3581"/>
      <c r="L91" s="2781" t="s">
        <v>5505</v>
      </c>
    </row>
    <row r="92" spans="1:12" ht="31.5">
      <c r="A92" s="29">
        <v>43656</v>
      </c>
      <c r="B92" s="6" t="s">
        <v>16</v>
      </c>
      <c r="C92" s="30">
        <v>155</v>
      </c>
      <c r="D92" s="31">
        <f t="shared" si="2"/>
        <v>153.44999999999999</v>
      </c>
      <c r="E92" s="30">
        <v>1</v>
      </c>
      <c r="F92" s="31"/>
      <c r="G92" s="30">
        <v>150</v>
      </c>
      <c r="H92" s="30"/>
      <c r="I92" s="30"/>
      <c r="J92" s="30"/>
      <c r="K92" s="3402"/>
      <c r="L92" s="112" t="s">
        <v>5508</v>
      </c>
    </row>
    <row r="93" spans="1:12" ht="63">
      <c r="A93" s="989">
        <v>43657</v>
      </c>
      <c r="B93" s="990" t="s">
        <v>16</v>
      </c>
      <c r="C93" s="2780">
        <v>840</v>
      </c>
      <c r="D93" s="1313">
        <f>+C93*(100-E93)/100</f>
        <v>831.6</v>
      </c>
      <c r="E93" s="2780">
        <v>1</v>
      </c>
      <c r="F93" s="1313">
        <v>3990</v>
      </c>
      <c r="G93" s="2780">
        <v>150</v>
      </c>
      <c r="H93" s="2780"/>
      <c r="I93" s="2780"/>
      <c r="J93" s="2780"/>
      <c r="K93" s="3581"/>
      <c r="L93" s="2781" t="s">
        <v>5509</v>
      </c>
    </row>
    <row r="94" spans="1:12" ht="44.25" customHeight="1">
      <c r="A94" s="140">
        <v>43658</v>
      </c>
      <c r="B94" s="137" t="s">
        <v>11</v>
      </c>
      <c r="C94" s="5123" t="s">
        <v>5513</v>
      </c>
      <c r="D94" s="5124"/>
      <c r="E94" s="5124"/>
      <c r="F94" s="5124"/>
      <c r="G94" s="5124"/>
      <c r="H94" s="5124"/>
      <c r="I94" s="5124"/>
      <c r="J94" s="5125"/>
      <c r="K94" s="3424"/>
      <c r="L94" s="2713"/>
    </row>
    <row r="95" spans="1:12" ht="63">
      <c r="A95" s="989">
        <v>43661</v>
      </c>
      <c r="B95" s="990" t="s">
        <v>16</v>
      </c>
      <c r="C95" s="2780">
        <v>890</v>
      </c>
      <c r="D95" s="1313">
        <f t="shared" ref="D95:D161" si="3">+C95*(100-E95)/100</f>
        <v>881.1</v>
      </c>
      <c r="E95" s="2780">
        <v>1</v>
      </c>
      <c r="F95" s="1313">
        <v>4915</v>
      </c>
      <c r="G95" s="2780">
        <v>145</v>
      </c>
      <c r="H95" s="2780"/>
      <c r="I95" s="2780"/>
      <c r="J95" s="2780"/>
      <c r="K95" s="3581"/>
      <c r="L95" s="2781" t="s">
        <v>5514</v>
      </c>
    </row>
    <row r="96" spans="1:12" ht="63">
      <c r="A96" s="989">
        <v>43665</v>
      </c>
      <c r="B96" s="990" t="s">
        <v>16</v>
      </c>
      <c r="C96" s="2780">
        <v>955</v>
      </c>
      <c r="D96" s="1313">
        <f t="shared" si="3"/>
        <v>935.9</v>
      </c>
      <c r="E96" s="2780">
        <v>2</v>
      </c>
      <c r="F96" s="1313">
        <v>4248.31712789828</v>
      </c>
      <c r="G96" s="2780">
        <v>145</v>
      </c>
      <c r="H96" s="2780"/>
      <c r="I96" s="2780"/>
      <c r="J96" s="2780"/>
      <c r="K96" s="3581"/>
      <c r="L96" s="2781" t="s">
        <v>5526</v>
      </c>
    </row>
    <row r="97" spans="1:54" ht="63">
      <c r="A97" s="989">
        <v>43667</v>
      </c>
      <c r="B97" s="990" t="s">
        <v>16</v>
      </c>
      <c r="C97" s="2780">
        <v>950</v>
      </c>
      <c r="D97" s="1313">
        <f t="shared" si="3"/>
        <v>931</v>
      </c>
      <c r="E97" s="2780">
        <v>2</v>
      </c>
      <c r="F97" s="1313">
        <v>4142</v>
      </c>
      <c r="G97" s="2780">
        <v>145</v>
      </c>
      <c r="H97" s="2780"/>
      <c r="I97" s="2780"/>
      <c r="J97" s="2780"/>
      <c r="K97" s="3581"/>
      <c r="L97" s="2781" t="s">
        <v>5536</v>
      </c>
    </row>
    <row r="98" spans="1:54" ht="63">
      <c r="A98" s="989">
        <v>43668</v>
      </c>
      <c r="B98" s="990" t="s">
        <v>16</v>
      </c>
      <c r="C98" s="2780">
        <v>825</v>
      </c>
      <c r="D98" s="1313">
        <f>+C98*(100-E98)/100</f>
        <v>808.5</v>
      </c>
      <c r="E98" s="2780">
        <v>2</v>
      </c>
      <c r="F98" s="1313">
        <v>4656</v>
      </c>
      <c r="G98" s="2780">
        <v>135</v>
      </c>
      <c r="H98" s="2780"/>
      <c r="I98" s="2780"/>
      <c r="J98" s="2780"/>
      <c r="K98" s="3581"/>
      <c r="L98" s="2781" t="s">
        <v>5537</v>
      </c>
    </row>
    <row r="99" spans="1:54" ht="63">
      <c r="A99" s="989">
        <v>43669</v>
      </c>
      <c r="B99" s="990" t="s">
        <v>16</v>
      </c>
      <c r="C99" s="2780">
        <v>782</v>
      </c>
      <c r="D99" s="1313">
        <f>+C99*(100-E99)/100</f>
        <v>766.36</v>
      </c>
      <c r="E99" s="2780">
        <v>2</v>
      </c>
      <c r="F99" s="1313">
        <v>4854</v>
      </c>
      <c r="G99" s="2780">
        <v>135</v>
      </c>
      <c r="H99" s="2780"/>
      <c r="I99" s="2780"/>
      <c r="J99" s="2780"/>
      <c r="K99" s="3581"/>
      <c r="L99" s="2781" t="s">
        <v>5538</v>
      </c>
    </row>
    <row r="100" spans="1:54" ht="63">
      <c r="A100" s="989">
        <v>43670</v>
      </c>
      <c r="B100" s="990" t="s">
        <v>16</v>
      </c>
      <c r="C100" s="2780">
        <v>665</v>
      </c>
      <c r="D100" s="1313">
        <f>+C100*(100-E100)/100</f>
        <v>651.70000000000005</v>
      </c>
      <c r="E100" s="2780">
        <v>2</v>
      </c>
      <c r="F100" s="1313">
        <v>5450</v>
      </c>
      <c r="G100" s="2780">
        <v>149</v>
      </c>
      <c r="H100" s="2780"/>
      <c r="I100" s="2780"/>
      <c r="J100" s="2780"/>
      <c r="K100" s="3581"/>
      <c r="L100" s="2781" t="s">
        <v>5540</v>
      </c>
    </row>
    <row r="101" spans="1:54" ht="63">
      <c r="A101" s="989">
        <v>43671</v>
      </c>
      <c r="B101" s="990" t="s">
        <v>16</v>
      </c>
      <c r="C101" s="2780">
        <v>620</v>
      </c>
      <c r="D101" s="1313">
        <f>+C101*(100-E101)/100</f>
        <v>607.6</v>
      </c>
      <c r="E101" s="2780">
        <v>2</v>
      </c>
      <c r="F101" s="1313">
        <v>5578</v>
      </c>
      <c r="G101" s="2780">
        <v>149</v>
      </c>
      <c r="H101" s="2780"/>
      <c r="I101" s="2780"/>
      <c r="J101" s="2780"/>
      <c r="K101" s="3581"/>
      <c r="L101" s="2781" t="s">
        <v>5546</v>
      </c>
      <c r="N101" s="2794"/>
      <c r="O101" s="2794"/>
      <c r="P101" s="2794"/>
      <c r="Q101" s="2794"/>
      <c r="R101" s="2794"/>
      <c r="S101" s="2794"/>
      <c r="T101" s="2794"/>
      <c r="U101" s="2794"/>
      <c r="V101" s="2794"/>
      <c r="W101" s="2794"/>
      <c r="X101" s="2794"/>
      <c r="Y101" s="2794"/>
      <c r="Z101" s="2794"/>
      <c r="AA101" s="2794"/>
      <c r="AB101" s="2794"/>
      <c r="AC101" s="2794"/>
      <c r="AD101" s="2794"/>
      <c r="AE101" s="2794"/>
      <c r="AF101" s="2794"/>
      <c r="AG101" s="2794"/>
      <c r="AH101" s="2794"/>
      <c r="AI101" s="2794"/>
      <c r="AJ101" s="2794"/>
      <c r="AK101" s="2794"/>
      <c r="AL101" s="2794"/>
      <c r="AM101" s="2794"/>
      <c r="AN101" s="2794"/>
      <c r="AO101" s="2794"/>
      <c r="AP101" s="2794"/>
      <c r="AQ101" s="2794"/>
      <c r="AR101" s="2794"/>
      <c r="AS101" s="2794"/>
      <c r="AT101" s="2794"/>
      <c r="AU101" s="2794"/>
      <c r="AV101" s="2794"/>
      <c r="AW101" s="2794"/>
      <c r="AX101" s="2794"/>
      <c r="AY101" s="2794"/>
      <c r="AZ101" s="2794"/>
      <c r="BA101" s="2794"/>
      <c r="BB101" s="2794"/>
    </row>
    <row r="102" spans="1:54" ht="63">
      <c r="A102" s="989">
        <v>43672</v>
      </c>
      <c r="B102" s="990" t="s">
        <v>16</v>
      </c>
      <c r="C102" s="2780">
        <v>595</v>
      </c>
      <c r="D102" s="1313">
        <f t="shared" si="3"/>
        <v>583.1</v>
      </c>
      <c r="E102" s="2780">
        <v>2</v>
      </c>
      <c r="F102" s="1313">
        <v>5357.5716000685989</v>
      </c>
      <c r="G102" s="2780">
        <v>160</v>
      </c>
      <c r="H102" s="2780"/>
      <c r="I102" s="2780"/>
      <c r="J102" s="2780"/>
      <c r="K102" s="3581"/>
      <c r="L102" s="2781" t="s">
        <v>5544</v>
      </c>
    </row>
    <row r="103" spans="1:54" ht="63">
      <c r="A103" s="989">
        <v>43673</v>
      </c>
      <c r="B103" s="990" t="s">
        <v>16</v>
      </c>
      <c r="C103" s="2780">
        <v>580</v>
      </c>
      <c r="D103" s="1313">
        <f t="shared" si="3"/>
        <v>568.4</v>
      </c>
      <c r="E103" s="2780">
        <v>2</v>
      </c>
      <c r="F103" s="1313">
        <v>5581</v>
      </c>
      <c r="G103" s="2780">
        <v>160</v>
      </c>
      <c r="H103" s="2780"/>
      <c r="I103" s="2780"/>
      <c r="J103" s="2780"/>
      <c r="K103" s="3581"/>
      <c r="L103" s="2781" t="s">
        <v>5547</v>
      </c>
      <c r="N103" s="2794"/>
      <c r="O103" s="2794"/>
      <c r="P103" s="2794"/>
      <c r="Q103" s="2794"/>
      <c r="R103" s="2794"/>
      <c r="S103" s="2794"/>
      <c r="T103" s="2794"/>
      <c r="U103" s="2794"/>
      <c r="V103" s="2794"/>
      <c r="W103" s="2794"/>
      <c r="X103" s="2794"/>
      <c r="Y103" s="2794"/>
      <c r="Z103" s="2794"/>
      <c r="AA103" s="2794"/>
      <c r="AB103" s="2794"/>
      <c r="AC103" s="2794"/>
      <c r="AD103" s="2794"/>
      <c r="AE103" s="2794"/>
      <c r="AF103" s="2794"/>
      <c r="AG103" s="2794"/>
      <c r="AH103" s="2794"/>
      <c r="AI103" s="2794"/>
      <c r="AJ103" s="2794"/>
      <c r="AK103" s="2794"/>
      <c r="AL103" s="2794"/>
      <c r="AM103" s="2794"/>
      <c r="AN103" s="2794"/>
      <c r="AO103" s="2794"/>
      <c r="AP103" s="2794"/>
      <c r="AQ103" s="2794"/>
      <c r="AR103" s="2794"/>
      <c r="AS103" s="2794"/>
      <c r="AT103" s="2794"/>
      <c r="AU103" s="2794"/>
      <c r="AV103" s="2794"/>
      <c r="AW103" s="2794"/>
      <c r="AX103" s="2794"/>
      <c r="AY103" s="2794"/>
      <c r="AZ103" s="2794"/>
      <c r="BA103" s="2794"/>
      <c r="BB103" s="2794"/>
    </row>
    <row r="104" spans="1:54" ht="63">
      <c r="A104" s="989">
        <v>43674</v>
      </c>
      <c r="B104" s="990" t="s">
        <v>16</v>
      </c>
      <c r="C104" s="2780">
        <v>550</v>
      </c>
      <c r="D104" s="1313">
        <f t="shared" si="3"/>
        <v>533.5</v>
      </c>
      <c r="E104" s="2780">
        <v>3</v>
      </c>
      <c r="F104" s="1313">
        <v>5825.6794751640109</v>
      </c>
      <c r="G104" s="2780">
        <v>150</v>
      </c>
      <c r="H104" s="2780"/>
      <c r="I104" s="2780"/>
      <c r="J104" s="2780"/>
      <c r="K104" s="3581"/>
      <c r="L104" s="2781" t="s">
        <v>5545</v>
      </c>
    </row>
    <row r="105" spans="1:54" ht="63">
      <c r="A105" s="989">
        <v>43675</v>
      </c>
      <c r="B105" s="990" t="s">
        <v>16</v>
      </c>
      <c r="C105" s="2780">
        <v>525</v>
      </c>
      <c r="D105" s="1313">
        <f t="shared" si="3"/>
        <v>504</v>
      </c>
      <c r="E105" s="2780">
        <v>4</v>
      </c>
      <c r="F105" s="1313">
        <v>6041.666666666667</v>
      </c>
      <c r="G105" s="2780">
        <v>150</v>
      </c>
      <c r="H105" s="2780"/>
      <c r="I105" s="2780"/>
      <c r="J105" s="2780"/>
      <c r="K105" s="3581"/>
      <c r="L105" s="2781" t="s">
        <v>5548</v>
      </c>
    </row>
    <row r="106" spans="1:54" ht="47.25">
      <c r="A106" s="29">
        <v>43676</v>
      </c>
      <c r="B106" s="6" t="s">
        <v>16</v>
      </c>
      <c r="C106" s="30">
        <v>20</v>
      </c>
      <c r="D106" s="31">
        <f t="shared" si="3"/>
        <v>19.8</v>
      </c>
      <c r="E106" s="30">
        <v>1</v>
      </c>
      <c r="F106" s="31">
        <v>10101</v>
      </c>
      <c r="G106" s="30">
        <v>150</v>
      </c>
      <c r="H106" s="30"/>
      <c r="I106" s="30"/>
      <c r="J106" s="30"/>
      <c r="K106" s="3402"/>
      <c r="L106" s="112" t="s">
        <v>5559</v>
      </c>
    </row>
    <row r="107" spans="1:54">
      <c r="A107" s="29">
        <v>43677</v>
      </c>
      <c r="B107" s="6" t="s">
        <v>11</v>
      </c>
      <c r="C107" s="2829"/>
      <c r="D107" s="2832"/>
      <c r="E107" s="2830"/>
      <c r="F107" s="2832" t="s">
        <v>5600</v>
      </c>
      <c r="G107" s="2830"/>
      <c r="H107" s="2830"/>
      <c r="I107" s="2830"/>
      <c r="J107" s="2831"/>
      <c r="K107" s="3403"/>
      <c r="L107" s="112"/>
      <c r="N107" s="2833"/>
      <c r="O107" s="2833"/>
      <c r="P107" s="2833"/>
      <c r="Q107" s="2833"/>
      <c r="R107" s="2833"/>
      <c r="S107" s="2833"/>
      <c r="T107" s="2833"/>
      <c r="U107" s="2833"/>
      <c r="V107" s="2833"/>
      <c r="W107" s="2833"/>
      <c r="X107" s="2833"/>
      <c r="Y107" s="2833"/>
      <c r="Z107" s="2833"/>
      <c r="AA107" s="2833"/>
      <c r="AB107" s="2833"/>
      <c r="AC107" s="2833"/>
      <c r="AD107" s="2833"/>
      <c r="AE107" s="2833"/>
      <c r="AF107" s="2833"/>
      <c r="AG107" s="2833"/>
      <c r="AH107" s="2833"/>
      <c r="AI107" s="2833"/>
      <c r="AJ107" s="2833"/>
      <c r="AK107" s="2833"/>
      <c r="AL107" s="2833"/>
      <c r="AM107" s="2833"/>
      <c r="AN107" s="2833"/>
      <c r="AO107" s="2833"/>
      <c r="AP107" s="2833"/>
      <c r="AQ107" s="2833"/>
      <c r="AR107" s="2833"/>
      <c r="AS107" s="2833"/>
      <c r="AT107" s="2833"/>
      <c r="AU107" s="2833"/>
      <c r="AV107" s="2833"/>
      <c r="AW107" s="2833"/>
      <c r="AX107" s="2833"/>
      <c r="AY107" s="2833"/>
      <c r="AZ107" s="2833"/>
      <c r="BA107" s="2833"/>
      <c r="BB107" s="2833"/>
    </row>
    <row r="108" spans="1:54">
      <c r="A108" s="29">
        <v>43678</v>
      </c>
      <c r="B108" s="6" t="s">
        <v>11</v>
      </c>
      <c r="C108" s="5303" t="s">
        <v>5564</v>
      </c>
      <c r="D108" s="5266"/>
      <c r="E108" s="5266"/>
      <c r="F108" s="5266"/>
      <c r="G108" s="5266"/>
      <c r="H108" s="5266"/>
      <c r="I108" s="5266"/>
      <c r="J108" s="5304"/>
      <c r="K108" s="3443"/>
      <c r="L108" s="112"/>
    </row>
    <row r="109" spans="1:54" ht="177.75" customHeight="1">
      <c r="A109" s="2871">
        <v>43728</v>
      </c>
      <c r="B109" s="2868" t="s">
        <v>34</v>
      </c>
      <c r="C109" s="4766" t="s">
        <v>5682</v>
      </c>
      <c r="D109" s="4767"/>
      <c r="E109" s="4767"/>
      <c r="F109" s="4767"/>
      <c r="G109" s="4767"/>
      <c r="H109" s="4767"/>
      <c r="I109" s="4767"/>
      <c r="J109" s="4768"/>
      <c r="K109" s="3576" t="s">
        <v>6306</v>
      </c>
      <c r="L109" s="1957" t="s">
        <v>5672</v>
      </c>
      <c r="M109" s="5391"/>
      <c r="N109" s="5392"/>
      <c r="O109" s="5392"/>
      <c r="P109" s="5392"/>
      <c r="Q109" s="5392"/>
      <c r="R109" s="5392"/>
      <c r="S109" s="5392"/>
      <c r="T109" s="5392"/>
      <c r="U109" s="5392"/>
    </row>
    <row r="110" spans="1:54" ht="47.25">
      <c r="A110" s="29">
        <v>43729</v>
      </c>
      <c r="B110" s="6" t="s">
        <v>16</v>
      </c>
      <c r="C110" s="30">
        <v>865</v>
      </c>
      <c r="D110" s="31">
        <f t="shared" si="3"/>
        <v>103.8</v>
      </c>
      <c r="E110" s="30">
        <v>88</v>
      </c>
      <c r="F110" s="31"/>
      <c r="G110" s="30">
        <v>160</v>
      </c>
      <c r="H110" s="30"/>
      <c r="I110" s="30"/>
      <c r="J110" s="30"/>
      <c r="K110" s="3402"/>
      <c r="L110" s="112" t="s">
        <v>5680</v>
      </c>
    </row>
    <row r="111" spans="1:54" ht="47.25">
      <c r="A111" s="29">
        <v>43730</v>
      </c>
      <c r="B111" s="6" t="s">
        <v>16</v>
      </c>
      <c r="C111" s="30">
        <v>885</v>
      </c>
      <c r="D111" s="31">
        <f t="shared" si="3"/>
        <v>132.75</v>
      </c>
      <c r="E111" s="30">
        <v>85</v>
      </c>
      <c r="F111" s="31"/>
      <c r="G111" s="30">
        <v>154</v>
      </c>
      <c r="H111" s="30"/>
      <c r="I111" s="30"/>
      <c r="J111" s="30"/>
      <c r="K111" s="3402"/>
      <c r="L111" s="112" t="s">
        <v>5681</v>
      </c>
    </row>
    <row r="112" spans="1:54" ht="47.25">
      <c r="A112" s="4561">
        <v>43731</v>
      </c>
      <c r="B112" s="521" t="s">
        <v>16</v>
      </c>
      <c r="C112" s="30">
        <v>925</v>
      </c>
      <c r="D112" s="31">
        <f t="shared" si="3"/>
        <v>138.75</v>
      </c>
      <c r="E112" s="30">
        <v>85</v>
      </c>
      <c r="F112" s="31" t="s">
        <v>70</v>
      </c>
      <c r="G112" s="30">
        <v>170</v>
      </c>
      <c r="H112" s="30"/>
      <c r="I112" s="30"/>
      <c r="J112" s="30"/>
      <c r="K112" s="3402"/>
      <c r="L112" s="112" t="s">
        <v>5684</v>
      </c>
    </row>
    <row r="113" spans="1:12">
      <c r="A113" s="5309"/>
      <c r="B113" s="6" t="s">
        <v>11</v>
      </c>
      <c r="C113" s="4636" t="s">
        <v>5685</v>
      </c>
      <c r="D113" s="4637"/>
      <c r="E113" s="4637"/>
      <c r="F113" s="4637"/>
      <c r="G113" s="4637"/>
      <c r="H113" s="4637"/>
      <c r="I113" s="4637"/>
      <c r="J113" s="4638"/>
      <c r="K113" s="3403"/>
      <c r="L113" s="112"/>
    </row>
    <row r="114" spans="1:12" ht="47.25">
      <c r="A114" s="4562"/>
      <c r="B114" s="6" t="s">
        <v>16</v>
      </c>
      <c r="C114" s="30">
        <v>860</v>
      </c>
      <c r="D114" s="31">
        <f t="shared" si="3"/>
        <v>129</v>
      </c>
      <c r="E114" s="30">
        <v>85</v>
      </c>
      <c r="F114" s="31" t="s">
        <v>70</v>
      </c>
      <c r="G114" s="30">
        <v>175</v>
      </c>
      <c r="H114" s="30"/>
      <c r="I114" s="30"/>
      <c r="J114" s="30"/>
      <c r="K114" s="3402"/>
      <c r="L114" s="112" t="s">
        <v>5686</v>
      </c>
    </row>
    <row r="115" spans="1:12">
      <c r="A115" s="29">
        <v>43732</v>
      </c>
      <c r="B115" s="6" t="s">
        <v>11</v>
      </c>
      <c r="C115" s="4636" t="s">
        <v>5701</v>
      </c>
      <c r="D115" s="4637"/>
      <c r="E115" s="4637"/>
      <c r="F115" s="4637"/>
      <c r="G115" s="4637"/>
      <c r="H115" s="4637"/>
      <c r="I115" s="4637"/>
      <c r="J115" s="4638"/>
      <c r="K115" s="3403"/>
      <c r="L115" s="112"/>
    </row>
    <row r="116" spans="1:12" ht="47.25">
      <c r="A116" s="29">
        <v>43778</v>
      </c>
      <c r="B116" s="6" t="s">
        <v>16</v>
      </c>
      <c r="C116" s="30">
        <v>950</v>
      </c>
      <c r="D116" s="31">
        <f t="shared" si="3"/>
        <v>114</v>
      </c>
      <c r="E116" s="30">
        <v>88</v>
      </c>
      <c r="F116" s="31" t="s">
        <v>70</v>
      </c>
      <c r="G116" s="30">
        <v>140</v>
      </c>
      <c r="H116" s="30"/>
      <c r="I116" s="30"/>
      <c r="J116" s="30"/>
      <c r="K116" s="3402"/>
      <c r="L116" s="112" t="s">
        <v>5756</v>
      </c>
    </row>
    <row r="117" spans="1:12" ht="47.25">
      <c r="A117" s="29">
        <v>43898</v>
      </c>
      <c r="B117" s="6" t="s">
        <v>16</v>
      </c>
      <c r="C117" s="30">
        <v>937</v>
      </c>
      <c r="D117" s="31">
        <f t="shared" si="3"/>
        <v>46.85</v>
      </c>
      <c r="E117" s="30">
        <v>95</v>
      </c>
      <c r="F117" s="31" t="s">
        <v>70</v>
      </c>
      <c r="G117" s="30">
        <v>145</v>
      </c>
      <c r="H117" s="30"/>
      <c r="I117" s="30"/>
      <c r="J117" s="30"/>
      <c r="K117" s="3402"/>
      <c r="L117" s="112" t="s">
        <v>6028</v>
      </c>
    </row>
    <row r="118" spans="1:12">
      <c r="A118" s="3628">
        <v>43920</v>
      </c>
      <c r="B118" s="3143" t="s">
        <v>4</v>
      </c>
      <c r="C118" s="3146"/>
      <c r="D118" s="3144"/>
      <c r="E118" s="3146">
        <v>95</v>
      </c>
      <c r="F118" s="3144"/>
      <c r="G118" s="3146"/>
      <c r="H118" s="3146"/>
      <c r="I118" s="3146"/>
      <c r="J118" s="3146"/>
      <c r="K118" s="3582"/>
      <c r="L118" s="3150"/>
    </row>
    <row r="119" spans="1:12">
      <c r="A119" s="3628">
        <v>43951</v>
      </c>
      <c r="B119" s="3143" t="s">
        <v>4</v>
      </c>
      <c r="C119" s="3146"/>
      <c r="D119" s="3144"/>
      <c r="E119" s="3146">
        <v>95</v>
      </c>
      <c r="F119" s="3144"/>
      <c r="G119" s="3146"/>
      <c r="H119" s="3146"/>
      <c r="I119" s="3146"/>
      <c r="J119" s="3146"/>
      <c r="K119" s="3582"/>
      <c r="L119" s="3150"/>
    </row>
    <row r="120" spans="1:12" ht="47.25">
      <c r="A120" s="29">
        <v>43977</v>
      </c>
      <c r="B120" s="6" t="s">
        <v>16</v>
      </c>
      <c r="C120" s="31">
        <v>940</v>
      </c>
      <c r="D120" s="31">
        <v>47.000000000000043</v>
      </c>
      <c r="E120" s="31">
        <v>95</v>
      </c>
      <c r="F120" s="31" t="s">
        <v>70</v>
      </c>
      <c r="G120" s="31">
        <v>125</v>
      </c>
      <c r="H120" s="30"/>
      <c r="I120" s="30"/>
      <c r="J120" s="30"/>
      <c r="K120" s="3402"/>
      <c r="L120" s="112" t="s">
        <v>6177</v>
      </c>
    </row>
    <row r="121" spans="1:12">
      <c r="A121" s="3628">
        <v>43981</v>
      </c>
      <c r="B121" s="3143" t="s">
        <v>4</v>
      </c>
      <c r="C121" s="3146"/>
      <c r="D121" s="3144"/>
      <c r="E121" s="3146">
        <v>95</v>
      </c>
      <c r="F121" s="3144"/>
      <c r="G121" s="3146"/>
      <c r="H121" s="3146"/>
      <c r="I121" s="3146"/>
      <c r="J121" s="3146"/>
      <c r="K121" s="3582"/>
      <c r="L121" s="3150"/>
    </row>
    <row r="122" spans="1:12" ht="15.75" customHeight="1">
      <c r="A122" s="3628">
        <v>44012</v>
      </c>
      <c r="B122" s="3143" t="s">
        <v>4</v>
      </c>
      <c r="C122" s="3146"/>
      <c r="D122" s="3144"/>
      <c r="E122" s="3146">
        <v>95</v>
      </c>
      <c r="F122" s="3144"/>
      <c r="G122" s="3146"/>
      <c r="H122" s="3146"/>
      <c r="I122" s="3146"/>
      <c r="J122" s="3146"/>
      <c r="K122" s="3582"/>
      <c r="L122" s="3150"/>
    </row>
    <row r="123" spans="1:12">
      <c r="A123" s="29">
        <v>44027</v>
      </c>
      <c r="B123" s="6" t="s">
        <v>11</v>
      </c>
      <c r="C123" s="5303" t="s">
        <v>6222</v>
      </c>
      <c r="D123" s="5266"/>
      <c r="E123" s="5266"/>
      <c r="F123" s="5266"/>
      <c r="G123" s="5266"/>
      <c r="H123" s="5266"/>
      <c r="I123" s="5266"/>
      <c r="J123" s="5304"/>
      <c r="K123" s="3443"/>
      <c r="L123" s="112"/>
    </row>
    <row r="124" spans="1:12">
      <c r="A124" s="29">
        <v>44028</v>
      </c>
      <c r="B124" s="6" t="s">
        <v>11</v>
      </c>
      <c r="C124" s="5411" t="s">
        <v>6226</v>
      </c>
      <c r="D124" s="5412"/>
      <c r="E124" s="5412"/>
      <c r="F124" s="5412"/>
      <c r="G124" s="5412"/>
      <c r="H124" s="5412"/>
      <c r="I124" s="5412"/>
      <c r="J124" s="5413"/>
      <c r="K124" s="3448"/>
      <c r="L124" s="112"/>
    </row>
    <row r="125" spans="1:12" ht="102" customHeight="1">
      <c r="A125" s="1943">
        <v>44041</v>
      </c>
      <c r="B125" s="1944" t="s">
        <v>15</v>
      </c>
      <c r="C125" s="4766" t="s">
        <v>6235</v>
      </c>
      <c r="D125" s="5165"/>
      <c r="E125" s="5165"/>
      <c r="F125" s="5165"/>
      <c r="G125" s="5165"/>
      <c r="H125" s="5165"/>
      <c r="I125" s="5165"/>
      <c r="J125" s="5214"/>
      <c r="K125" s="3438"/>
      <c r="L125" s="2667"/>
    </row>
    <row r="126" spans="1:12">
      <c r="A126" s="29"/>
      <c r="B126" s="6"/>
      <c r="C126" s="30"/>
      <c r="D126" s="31">
        <f t="shared" si="3"/>
        <v>0</v>
      </c>
      <c r="E126" s="30"/>
      <c r="F126" s="31"/>
      <c r="G126" s="30"/>
      <c r="H126" s="30"/>
      <c r="I126" s="30"/>
      <c r="J126" s="30"/>
      <c r="K126" s="3402"/>
      <c r="L126" s="112"/>
    </row>
    <row r="127" spans="1:12">
      <c r="A127" s="29"/>
      <c r="B127" s="6"/>
      <c r="C127" s="30"/>
      <c r="D127" s="31">
        <f t="shared" si="3"/>
        <v>0</v>
      </c>
      <c r="E127" s="30"/>
      <c r="F127" s="31"/>
      <c r="G127" s="30"/>
      <c r="H127" s="30"/>
      <c r="I127" s="30"/>
      <c r="J127" s="30"/>
      <c r="K127" s="3402"/>
      <c r="L127" s="112"/>
    </row>
    <row r="128" spans="1:12">
      <c r="A128" s="29"/>
      <c r="B128" s="6"/>
      <c r="C128" s="30"/>
      <c r="D128" s="31">
        <f t="shared" si="3"/>
        <v>0</v>
      </c>
      <c r="E128" s="30"/>
      <c r="F128" s="31"/>
      <c r="G128" s="30"/>
      <c r="H128" s="30"/>
      <c r="I128" s="30"/>
      <c r="J128" s="30"/>
      <c r="K128" s="3402"/>
      <c r="L128" s="112"/>
    </row>
    <row r="129" spans="1:12">
      <c r="A129" s="29"/>
      <c r="B129" s="6"/>
      <c r="C129" s="30"/>
      <c r="D129" s="31">
        <f t="shared" si="3"/>
        <v>0</v>
      </c>
      <c r="E129" s="30"/>
      <c r="F129" s="31"/>
      <c r="G129" s="30"/>
      <c r="H129" s="30"/>
      <c r="I129" s="30"/>
      <c r="J129" s="30"/>
      <c r="K129" s="3402"/>
      <c r="L129" s="112"/>
    </row>
    <row r="130" spans="1:12">
      <c r="A130" s="29"/>
      <c r="B130" s="6"/>
      <c r="C130" s="30"/>
      <c r="D130" s="31">
        <f t="shared" si="3"/>
        <v>0</v>
      </c>
      <c r="E130" s="30"/>
      <c r="F130" s="31"/>
      <c r="G130" s="30"/>
      <c r="H130" s="30"/>
      <c r="I130" s="30"/>
      <c r="J130" s="30"/>
      <c r="K130" s="3402"/>
      <c r="L130" s="112"/>
    </row>
    <row r="131" spans="1:12">
      <c r="A131" s="29"/>
      <c r="B131" s="6"/>
      <c r="C131" s="30"/>
      <c r="D131" s="31">
        <f t="shared" si="3"/>
        <v>0</v>
      </c>
      <c r="E131" s="30"/>
      <c r="F131" s="31"/>
      <c r="G131" s="30"/>
      <c r="H131" s="30"/>
      <c r="I131" s="30"/>
      <c r="J131" s="30"/>
      <c r="K131" s="3402"/>
      <c r="L131" s="112"/>
    </row>
    <row r="132" spans="1:12">
      <c r="A132" s="29"/>
      <c r="B132" s="6"/>
      <c r="C132" s="30"/>
      <c r="D132" s="31">
        <f t="shared" si="3"/>
        <v>0</v>
      </c>
      <c r="E132" s="30"/>
      <c r="F132" s="31"/>
      <c r="G132" s="30"/>
      <c r="H132" s="30"/>
      <c r="I132" s="30"/>
      <c r="J132" s="30"/>
      <c r="K132" s="3402"/>
      <c r="L132" s="112"/>
    </row>
    <row r="133" spans="1:12">
      <c r="A133" s="29"/>
      <c r="B133" s="6"/>
      <c r="C133" s="30"/>
      <c r="D133" s="31">
        <f t="shared" si="3"/>
        <v>0</v>
      </c>
      <c r="E133" s="30"/>
      <c r="F133" s="31"/>
      <c r="G133" s="30"/>
      <c r="H133" s="30"/>
      <c r="I133" s="30"/>
      <c r="J133" s="30"/>
      <c r="K133" s="3402"/>
      <c r="L133" s="112"/>
    </row>
    <row r="134" spans="1:12">
      <c r="A134" s="29"/>
      <c r="B134" s="6"/>
      <c r="C134" s="30"/>
      <c r="D134" s="31">
        <f t="shared" si="3"/>
        <v>0</v>
      </c>
      <c r="E134" s="30"/>
      <c r="F134" s="31"/>
      <c r="G134" s="30"/>
      <c r="H134" s="30"/>
      <c r="I134" s="30"/>
      <c r="J134" s="30"/>
      <c r="K134" s="3402"/>
      <c r="L134" s="112"/>
    </row>
    <row r="135" spans="1:12">
      <c r="A135" s="29"/>
      <c r="B135" s="6"/>
      <c r="C135" s="30"/>
      <c r="D135" s="31">
        <f t="shared" si="3"/>
        <v>0</v>
      </c>
      <c r="E135" s="30"/>
      <c r="F135" s="31"/>
      <c r="G135" s="30"/>
      <c r="H135" s="30"/>
      <c r="I135" s="30"/>
      <c r="J135" s="30"/>
      <c r="K135" s="3402"/>
      <c r="L135" s="112"/>
    </row>
    <row r="136" spans="1:12">
      <c r="A136" s="29"/>
      <c r="B136" s="6"/>
      <c r="C136" s="30"/>
      <c r="D136" s="31">
        <f t="shared" si="3"/>
        <v>0</v>
      </c>
      <c r="E136" s="30"/>
      <c r="F136" s="31"/>
      <c r="G136" s="30"/>
      <c r="H136" s="30"/>
      <c r="I136" s="30"/>
      <c r="J136" s="30"/>
      <c r="K136" s="3402"/>
      <c r="L136" s="112"/>
    </row>
    <row r="137" spans="1:12">
      <c r="A137" s="29"/>
      <c r="B137" s="6"/>
      <c r="C137" s="30"/>
      <c r="D137" s="31">
        <f t="shared" si="3"/>
        <v>0</v>
      </c>
      <c r="E137" s="30"/>
      <c r="F137" s="31"/>
      <c r="G137" s="30"/>
      <c r="H137" s="30"/>
      <c r="I137" s="30"/>
      <c r="J137" s="30"/>
      <c r="K137" s="3402"/>
      <c r="L137" s="112"/>
    </row>
    <row r="138" spans="1:12">
      <c r="A138" s="29"/>
      <c r="B138" s="6"/>
      <c r="C138" s="30"/>
      <c r="D138" s="31">
        <f t="shared" si="3"/>
        <v>0</v>
      </c>
      <c r="E138" s="30"/>
      <c r="F138" s="31"/>
      <c r="G138" s="30"/>
      <c r="H138" s="30"/>
      <c r="I138" s="30"/>
      <c r="J138" s="30"/>
      <c r="K138" s="3402"/>
      <c r="L138" s="112"/>
    </row>
    <row r="139" spans="1:12">
      <c r="A139" s="29"/>
      <c r="B139" s="6"/>
      <c r="C139" s="30"/>
      <c r="D139" s="31">
        <f t="shared" si="3"/>
        <v>0</v>
      </c>
      <c r="E139" s="30"/>
      <c r="F139" s="31"/>
      <c r="G139" s="30"/>
      <c r="H139" s="30"/>
      <c r="I139" s="30"/>
      <c r="J139" s="30"/>
      <c r="K139" s="3402"/>
      <c r="L139" s="112"/>
    </row>
    <row r="140" spans="1:12">
      <c r="A140" s="29"/>
      <c r="B140" s="6"/>
      <c r="C140" s="30"/>
      <c r="D140" s="31">
        <f t="shared" si="3"/>
        <v>0</v>
      </c>
      <c r="E140" s="30"/>
      <c r="F140" s="31"/>
      <c r="G140" s="30"/>
      <c r="H140" s="30"/>
      <c r="I140" s="30"/>
      <c r="J140" s="30"/>
      <c r="K140" s="3402"/>
      <c r="L140" s="112"/>
    </row>
    <row r="141" spans="1:12">
      <c r="A141" s="29"/>
      <c r="B141" s="6"/>
      <c r="C141" s="30"/>
      <c r="D141" s="31">
        <f t="shared" si="3"/>
        <v>0</v>
      </c>
      <c r="E141" s="30"/>
      <c r="F141" s="31"/>
      <c r="G141" s="30"/>
      <c r="H141" s="30"/>
      <c r="I141" s="30"/>
      <c r="J141" s="30"/>
      <c r="K141" s="3402"/>
      <c r="L141" s="112"/>
    </row>
    <row r="142" spans="1:12">
      <c r="D142" s="31">
        <f t="shared" si="3"/>
        <v>0</v>
      </c>
    </row>
    <row r="143" spans="1:12">
      <c r="D143" s="31">
        <f t="shared" si="3"/>
        <v>0</v>
      </c>
    </row>
    <row r="144" spans="1:12">
      <c r="D144" s="31">
        <f t="shared" si="3"/>
        <v>0</v>
      </c>
    </row>
    <row r="145" spans="4:4">
      <c r="D145" s="31">
        <f t="shared" si="3"/>
        <v>0</v>
      </c>
    </row>
    <row r="146" spans="4:4">
      <c r="D146" s="31">
        <f t="shared" si="3"/>
        <v>0</v>
      </c>
    </row>
    <row r="147" spans="4:4">
      <c r="D147" s="31">
        <f t="shared" si="3"/>
        <v>0</v>
      </c>
    </row>
    <row r="148" spans="4:4">
      <c r="D148" s="31">
        <f t="shared" si="3"/>
        <v>0</v>
      </c>
    </row>
    <row r="149" spans="4:4">
      <c r="D149" s="31">
        <f t="shared" si="3"/>
        <v>0</v>
      </c>
    </row>
    <row r="150" spans="4:4">
      <c r="D150" s="31">
        <f t="shared" si="3"/>
        <v>0</v>
      </c>
    </row>
    <row r="151" spans="4:4">
      <c r="D151" s="31">
        <f t="shared" si="3"/>
        <v>0</v>
      </c>
    </row>
    <row r="152" spans="4:4">
      <c r="D152" s="31">
        <f t="shared" si="3"/>
        <v>0</v>
      </c>
    </row>
    <row r="153" spans="4:4">
      <c r="D153" s="31">
        <f t="shared" si="3"/>
        <v>0</v>
      </c>
    </row>
    <row r="154" spans="4:4">
      <c r="D154" s="31">
        <f t="shared" si="3"/>
        <v>0</v>
      </c>
    </row>
    <row r="155" spans="4:4">
      <c r="D155" s="31">
        <f t="shared" si="3"/>
        <v>0</v>
      </c>
    </row>
    <row r="156" spans="4:4">
      <c r="D156" s="31">
        <f t="shared" si="3"/>
        <v>0</v>
      </c>
    </row>
    <row r="157" spans="4:4">
      <c r="D157" s="31">
        <f t="shared" si="3"/>
        <v>0</v>
      </c>
    </row>
    <row r="158" spans="4:4">
      <c r="D158" s="31">
        <f t="shared" si="3"/>
        <v>0</v>
      </c>
    </row>
    <row r="159" spans="4:4">
      <c r="D159" s="31">
        <f t="shared" si="3"/>
        <v>0</v>
      </c>
    </row>
    <row r="160" spans="4:4">
      <c r="D160" s="31">
        <f t="shared" si="3"/>
        <v>0</v>
      </c>
    </row>
    <row r="161" spans="4:4">
      <c r="D161" s="31">
        <f t="shared" si="3"/>
        <v>0</v>
      </c>
    </row>
    <row r="162" spans="4:4">
      <c r="D162" s="31">
        <f t="shared" ref="D162:D225" si="4">+C162*(100-E162)/100</f>
        <v>0</v>
      </c>
    </row>
    <row r="163" spans="4:4">
      <c r="D163" s="31">
        <f t="shared" si="4"/>
        <v>0</v>
      </c>
    </row>
    <row r="164" spans="4:4">
      <c r="D164" s="31">
        <f t="shared" si="4"/>
        <v>0</v>
      </c>
    </row>
    <row r="165" spans="4:4">
      <c r="D165" s="31">
        <f t="shared" si="4"/>
        <v>0</v>
      </c>
    </row>
    <row r="166" spans="4:4">
      <c r="D166" s="31">
        <f t="shared" si="4"/>
        <v>0</v>
      </c>
    </row>
    <row r="167" spans="4:4">
      <c r="D167" s="31">
        <f t="shared" si="4"/>
        <v>0</v>
      </c>
    </row>
    <row r="168" spans="4:4">
      <c r="D168" s="31">
        <f t="shared" si="4"/>
        <v>0</v>
      </c>
    </row>
    <row r="169" spans="4:4">
      <c r="D169" s="31">
        <f t="shared" si="4"/>
        <v>0</v>
      </c>
    </row>
    <row r="170" spans="4:4">
      <c r="D170" s="31">
        <f t="shared" si="4"/>
        <v>0</v>
      </c>
    </row>
    <row r="171" spans="4:4">
      <c r="D171" s="31">
        <f t="shared" si="4"/>
        <v>0</v>
      </c>
    </row>
    <row r="172" spans="4:4">
      <c r="D172" s="31">
        <f t="shared" si="4"/>
        <v>0</v>
      </c>
    </row>
    <row r="173" spans="4:4">
      <c r="D173" s="31">
        <f t="shared" si="4"/>
        <v>0</v>
      </c>
    </row>
    <row r="174" spans="4:4">
      <c r="D174" s="31">
        <f t="shared" si="4"/>
        <v>0</v>
      </c>
    </row>
    <row r="175" spans="4:4">
      <c r="D175" s="31">
        <f t="shared" si="4"/>
        <v>0</v>
      </c>
    </row>
    <row r="176" spans="4:4">
      <c r="D176" s="31">
        <f t="shared" si="4"/>
        <v>0</v>
      </c>
    </row>
    <row r="177" spans="4:4">
      <c r="D177" s="31">
        <f t="shared" si="4"/>
        <v>0</v>
      </c>
    </row>
    <row r="178" spans="4:4">
      <c r="D178" s="31">
        <f t="shared" si="4"/>
        <v>0</v>
      </c>
    </row>
    <row r="179" spans="4:4">
      <c r="D179" s="31">
        <f t="shared" si="4"/>
        <v>0</v>
      </c>
    </row>
    <row r="180" spans="4:4">
      <c r="D180" s="31">
        <f t="shared" si="4"/>
        <v>0</v>
      </c>
    </row>
    <row r="181" spans="4:4">
      <c r="D181" s="31">
        <f t="shared" si="4"/>
        <v>0</v>
      </c>
    </row>
    <row r="182" spans="4:4">
      <c r="D182" s="31">
        <f t="shared" si="4"/>
        <v>0</v>
      </c>
    </row>
    <row r="183" spans="4:4">
      <c r="D183" s="31">
        <f t="shared" si="4"/>
        <v>0</v>
      </c>
    </row>
    <row r="184" spans="4:4">
      <c r="D184" s="31">
        <f t="shared" si="4"/>
        <v>0</v>
      </c>
    </row>
    <row r="185" spans="4:4">
      <c r="D185" s="31">
        <f t="shared" si="4"/>
        <v>0</v>
      </c>
    </row>
    <row r="186" spans="4:4">
      <c r="D186" s="31">
        <f t="shared" si="4"/>
        <v>0</v>
      </c>
    </row>
    <row r="187" spans="4:4">
      <c r="D187" s="31">
        <f t="shared" si="4"/>
        <v>0</v>
      </c>
    </row>
    <row r="188" spans="4:4">
      <c r="D188" s="31">
        <f t="shared" si="4"/>
        <v>0</v>
      </c>
    </row>
    <row r="189" spans="4:4">
      <c r="D189" s="31">
        <f t="shared" si="4"/>
        <v>0</v>
      </c>
    </row>
    <row r="190" spans="4:4">
      <c r="D190" s="31">
        <f t="shared" si="4"/>
        <v>0</v>
      </c>
    </row>
    <row r="191" spans="4:4">
      <c r="D191" s="31">
        <f t="shared" si="4"/>
        <v>0</v>
      </c>
    </row>
    <row r="192" spans="4:4">
      <c r="D192" s="31">
        <f t="shared" si="4"/>
        <v>0</v>
      </c>
    </row>
    <row r="193" spans="4:4">
      <c r="D193" s="31">
        <f t="shared" si="4"/>
        <v>0</v>
      </c>
    </row>
    <row r="194" spans="4:4">
      <c r="D194" s="31">
        <f t="shared" si="4"/>
        <v>0</v>
      </c>
    </row>
    <row r="195" spans="4:4">
      <c r="D195" s="31">
        <f t="shared" si="4"/>
        <v>0</v>
      </c>
    </row>
    <row r="196" spans="4:4">
      <c r="D196" s="31">
        <f t="shared" si="4"/>
        <v>0</v>
      </c>
    </row>
    <row r="197" spans="4:4">
      <c r="D197" s="31">
        <f t="shared" si="4"/>
        <v>0</v>
      </c>
    </row>
    <row r="198" spans="4:4">
      <c r="D198" s="31">
        <f t="shared" si="4"/>
        <v>0</v>
      </c>
    </row>
    <row r="199" spans="4:4">
      <c r="D199" s="31">
        <f t="shared" si="4"/>
        <v>0</v>
      </c>
    </row>
    <row r="200" spans="4:4">
      <c r="D200" s="31">
        <f t="shared" si="4"/>
        <v>0</v>
      </c>
    </row>
    <row r="201" spans="4:4">
      <c r="D201" s="31">
        <f t="shared" si="4"/>
        <v>0</v>
      </c>
    </row>
    <row r="202" spans="4:4">
      <c r="D202" s="31">
        <f t="shared" si="4"/>
        <v>0</v>
      </c>
    </row>
    <row r="203" spans="4:4">
      <c r="D203" s="31">
        <f t="shared" si="4"/>
        <v>0</v>
      </c>
    </row>
    <row r="204" spans="4:4">
      <c r="D204" s="31">
        <f t="shared" si="4"/>
        <v>0</v>
      </c>
    </row>
    <row r="205" spans="4:4">
      <c r="D205" s="31">
        <f t="shared" si="4"/>
        <v>0</v>
      </c>
    </row>
    <row r="206" spans="4:4">
      <c r="D206" s="31">
        <f t="shared" si="4"/>
        <v>0</v>
      </c>
    </row>
    <row r="207" spans="4:4">
      <c r="D207" s="31">
        <f t="shared" si="4"/>
        <v>0</v>
      </c>
    </row>
    <row r="208" spans="4:4">
      <c r="D208" s="31">
        <f t="shared" si="4"/>
        <v>0</v>
      </c>
    </row>
    <row r="209" spans="4:4">
      <c r="D209" s="31">
        <f t="shared" si="4"/>
        <v>0</v>
      </c>
    </row>
    <row r="210" spans="4:4">
      <c r="D210" s="31">
        <f t="shared" si="4"/>
        <v>0</v>
      </c>
    </row>
    <row r="211" spans="4:4">
      <c r="D211" s="31">
        <f t="shared" si="4"/>
        <v>0</v>
      </c>
    </row>
    <row r="212" spans="4:4">
      <c r="D212" s="31">
        <f t="shared" si="4"/>
        <v>0</v>
      </c>
    </row>
    <row r="213" spans="4:4">
      <c r="D213" s="31">
        <f t="shared" si="4"/>
        <v>0</v>
      </c>
    </row>
    <row r="214" spans="4:4">
      <c r="D214" s="31">
        <f t="shared" si="4"/>
        <v>0</v>
      </c>
    </row>
    <row r="215" spans="4:4">
      <c r="D215" s="31">
        <f t="shared" si="4"/>
        <v>0</v>
      </c>
    </row>
    <row r="216" spans="4:4">
      <c r="D216" s="31">
        <f t="shared" si="4"/>
        <v>0</v>
      </c>
    </row>
    <row r="217" spans="4:4">
      <c r="D217" s="31">
        <f t="shared" si="4"/>
        <v>0</v>
      </c>
    </row>
    <row r="218" spans="4:4">
      <c r="D218" s="31">
        <f t="shared" si="4"/>
        <v>0</v>
      </c>
    </row>
    <row r="219" spans="4:4">
      <c r="D219" s="31">
        <f t="shared" si="4"/>
        <v>0</v>
      </c>
    </row>
    <row r="220" spans="4:4">
      <c r="D220" s="31">
        <f t="shared" si="4"/>
        <v>0</v>
      </c>
    </row>
    <row r="221" spans="4:4">
      <c r="D221" s="31">
        <f t="shared" si="4"/>
        <v>0</v>
      </c>
    </row>
    <row r="222" spans="4:4">
      <c r="D222" s="31">
        <f t="shared" si="4"/>
        <v>0</v>
      </c>
    </row>
    <row r="223" spans="4:4">
      <c r="D223" s="31">
        <f t="shared" si="4"/>
        <v>0</v>
      </c>
    </row>
    <row r="224" spans="4:4">
      <c r="D224" s="31">
        <f t="shared" si="4"/>
        <v>0</v>
      </c>
    </row>
    <row r="225" spans="4:4">
      <c r="D225" s="31">
        <f t="shared" si="4"/>
        <v>0</v>
      </c>
    </row>
    <row r="226" spans="4:4">
      <c r="D226" s="31">
        <f>+C226*(100-E226)/100</f>
        <v>0</v>
      </c>
    </row>
    <row r="227" spans="4:4">
      <c r="D227" s="31">
        <f>+C227*(100-E227)/100</f>
        <v>0</v>
      </c>
    </row>
    <row r="228" spans="4:4">
      <c r="D228" s="31">
        <f>+C228*(100-E228)/100</f>
        <v>0</v>
      </c>
    </row>
    <row r="229" spans="4:4">
      <c r="D229" s="31">
        <f>+C229*(100-E229)/100</f>
        <v>0</v>
      </c>
    </row>
  </sheetData>
  <autoFilter ref="A6:L6"/>
  <mergeCells count="50">
    <mergeCell ref="K2:L5"/>
    <mergeCell ref="C125:J125"/>
    <mergeCell ref="C124:J124"/>
    <mergeCell ref="C123:J123"/>
    <mergeCell ref="C115:J115"/>
    <mergeCell ref="C63:J63"/>
    <mergeCell ref="G2:H2"/>
    <mergeCell ref="A112:A114"/>
    <mergeCell ref="C113:J113"/>
    <mergeCell ref="C109:J109"/>
    <mergeCell ref="A1:L1"/>
    <mergeCell ref="C36:J36"/>
    <mergeCell ref="A36:A37"/>
    <mergeCell ref="C7:J7"/>
    <mergeCell ref="A9:A12"/>
    <mergeCell ref="C11:J11"/>
    <mergeCell ref="C9:J9"/>
    <mergeCell ref="C14:J14"/>
    <mergeCell ref="C15:J15"/>
    <mergeCell ref="C16:J16"/>
    <mergeCell ref="A15:A17"/>
    <mergeCell ref="A32:A33"/>
    <mergeCell ref="C33:J33"/>
    <mergeCell ref="A30:A31"/>
    <mergeCell ref="C31:J31"/>
    <mergeCell ref="A41:A42"/>
    <mergeCell ref="A38:A39"/>
    <mergeCell ref="C38:J38"/>
    <mergeCell ref="A53:A54"/>
    <mergeCell ref="C55:J55"/>
    <mergeCell ref="A55:A56"/>
    <mergeCell ref="C54:J54"/>
    <mergeCell ref="C57:J57"/>
    <mergeCell ref="A57:A58"/>
    <mergeCell ref="M109:U109"/>
    <mergeCell ref="A2:B2"/>
    <mergeCell ref="C2:F2"/>
    <mergeCell ref="I2:J3"/>
    <mergeCell ref="A3:B3"/>
    <mergeCell ref="C3:F3"/>
    <mergeCell ref="A4:B4"/>
    <mergeCell ref="C4:F4"/>
    <mergeCell ref="I4:J5"/>
    <mergeCell ref="A5:B5"/>
    <mergeCell ref="C5:F5"/>
    <mergeCell ref="C108:J108"/>
    <mergeCell ref="C94:J94"/>
    <mergeCell ref="C41:J41"/>
    <mergeCell ref="A63:A64"/>
    <mergeCell ref="C59:J59"/>
  </mergeCell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tabColor rgb="FFFF0000"/>
  </sheetPr>
  <dimension ref="A1:BB395"/>
  <sheetViews>
    <sheetView workbookViewId="0">
      <pane ySplit="4" topLeftCell="A5" activePane="bottomLeft" state="frozen"/>
      <selection pane="bottomLeft" activeCell="G203" sqref="G203"/>
    </sheetView>
  </sheetViews>
  <sheetFormatPr defaultRowHeight="15.75"/>
  <cols>
    <col min="1" max="1" width="11.7109375" style="8" customWidth="1"/>
    <col min="2" max="2" width="10.140625" style="7" customWidth="1"/>
    <col min="3" max="5" width="12.140625" style="7" customWidth="1"/>
    <col min="6" max="6" width="15.7109375" style="7" customWidth="1"/>
    <col min="7" max="10" width="12.140625" style="7" customWidth="1"/>
    <col min="11" max="11" width="12.140625" style="3440" customWidth="1"/>
    <col min="12" max="12" width="65.85546875" style="20" customWidth="1"/>
    <col min="13" max="13" width="6.28515625" style="1993" customWidth="1"/>
    <col min="14" max="54" width="9.140625" style="21"/>
    <col min="55" max="16384" width="9.140625" style="17"/>
  </cols>
  <sheetData>
    <row r="1" spans="1:54" s="1994" customFormat="1" ht="30.75" customHeight="1">
      <c r="A1" s="4773" t="s">
        <v>5431</v>
      </c>
      <c r="B1" s="4774"/>
      <c r="C1" s="4774"/>
      <c r="D1" s="4774"/>
      <c r="E1" s="4774"/>
      <c r="F1" s="4774"/>
      <c r="G1" s="4774"/>
      <c r="H1" s="4774"/>
      <c r="I1" s="4774"/>
      <c r="J1" s="4774"/>
      <c r="K1" s="4774"/>
      <c r="L1" s="4775"/>
      <c r="M1" s="1993"/>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row>
    <row r="2" spans="1:54" ht="26.25" customHeight="1">
      <c r="A2" s="4845" t="s">
        <v>223</v>
      </c>
      <c r="B2" s="4846"/>
      <c r="C2" s="5421" t="s">
        <v>5912</v>
      </c>
      <c r="D2" s="5071"/>
      <c r="E2" s="5071"/>
      <c r="F2" s="5072"/>
      <c r="G2" s="5422"/>
      <c r="H2" s="5423"/>
      <c r="I2" s="5423"/>
      <c r="J2" s="5423"/>
      <c r="K2" s="5423"/>
      <c r="L2" s="5423"/>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row>
    <row r="3" spans="1:54" s="1994" customFormat="1" ht="88.5" customHeight="1" thickBot="1">
      <c r="A3" s="4845" t="s">
        <v>325</v>
      </c>
      <c r="B3" s="4846"/>
      <c r="C3" s="5426" t="s">
        <v>5932</v>
      </c>
      <c r="D3" s="5427"/>
      <c r="E3" s="5427"/>
      <c r="F3" s="5428"/>
      <c r="G3" s="5424"/>
      <c r="H3" s="5425"/>
      <c r="I3" s="5425"/>
      <c r="J3" s="5425"/>
      <c r="K3" s="5425"/>
      <c r="L3" s="5425"/>
      <c r="M3" s="1993"/>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row>
    <row r="4" spans="1:54" s="16" customFormat="1" ht="30.75" customHeight="1" thickTop="1" thickBot="1">
      <c r="A4" s="2586" t="s">
        <v>1</v>
      </c>
      <c r="B4" s="2587" t="s">
        <v>0</v>
      </c>
      <c r="C4" s="2587" t="s">
        <v>2</v>
      </c>
      <c r="D4" s="2587" t="s">
        <v>3</v>
      </c>
      <c r="E4" s="2587" t="s">
        <v>4</v>
      </c>
      <c r="F4" s="2587" t="s">
        <v>5</v>
      </c>
      <c r="G4" s="2587" t="s">
        <v>6</v>
      </c>
      <c r="H4" s="2587" t="s">
        <v>7</v>
      </c>
      <c r="I4" s="2587" t="s">
        <v>8</v>
      </c>
      <c r="J4" s="2587" t="s">
        <v>9</v>
      </c>
      <c r="K4" s="3536" t="s">
        <v>6286</v>
      </c>
      <c r="L4" s="2588" t="s">
        <v>10</v>
      </c>
      <c r="M4" s="1993"/>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row>
    <row r="5" spans="1:54" ht="103.5" customHeight="1" thickTop="1">
      <c r="A5" s="2755">
        <v>43621</v>
      </c>
      <c r="B5" s="2756" t="s">
        <v>32</v>
      </c>
      <c r="C5" s="4776" t="s">
        <v>5478</v>
      </c>
      <c r="D5" s="4777"/>
      <c r="E5" s="4777"/>
      <c r="F5" s="4777"/>
      <c r="G5" s="4777"/>
      <c r="H5" s="4777"/>
      <c r="I5" s="4777"/>
      <c r="J5" s="4778"/>
      <c r="K5" s="3537" t="s">
        <v>6308</v>
      </c>
      <c r="L5" s="2766" t="s">
        <v>6307</v>
      </c>
    </row>
    <row r="6" spans="1:54" ht="47.25" customHeight="1">
      <c r="A6" s="5404">
        <v>43621</v>
      </c>
      <c r="B6" s="137" t="s">
        <v>16</v>
      </c>
      <c r="C6" s="141">
        <v>588</v>
      </c>
      <c r="D6" s="2757">
        <f t="shared" ref="D6:D16" si="0">+C6*(100-E6)/100</f>
        <v>552.72</v>
      </c>
      <c r="E6" s="141">
        <v>6</v>
      </c>
      <c r="F6" s="142">
        <v>564.4811115935737</v>
      </c>
      <c r="G6" s="141">
        <v>150</v>
      </c>
      <c r="H6" s="141"/>
      <c r="I6" s="141"/>
      <c r="J6" s="141"/>
      <c r="K6" s="3449"/>
      <c r="L6" s="2713" t="s">
        <v>5433</v>
      </c>
    </row>
    <row r="7" spans="1:54" ht="16.5" customHeight="1">
      <c r="A7" s="5405"/>
      <c r="B7" s="137" t="s">
        <v>15</v>
      </c>
      <c r="C7" s="5401" t="s">
        <v>5434</v>
      </c>
      <c r="D7" s="5402"/>
      <c r="E7" s="5402"/>
      <c r="F7" s="5402"/>
      <c r="G7" s="5402"/>
      <c r="H7" s="5402"/>
      <c r="I7" s="5402"/>
      <c r="J7" s="5403"/>
      <c r="K7" s="3450"/>
      <c r="L7" s="2713"/>
    </row>
    <row r="8" spans="1:54" ht="47.25" customHeight="1">
      <c r="A8" s="140">
        <v>43622</v>
      </c>
      <c r="B8" s="137" t="s">
        <v>16</v>
      </c>
      <c r="C8" s="141">
        <v>374</v>
      </c>
      <c r="D8" s="2757">
        <f t="shared" si="0"/>
        <v>372.13</v>
      </c>
      <c r="E8" s="141">
        <v>0.5</v>
      </c>
      <c r="F8" s="142">
        <v>532</v>
      </c>
      <c r="G8" s="141">
        <v>145</v>
      </c>
      <c r="H8" s="141"/>
      <c r="I8" s="141"/>
      <c r="J8" s="141"/>
      <c r="K8" s="3449"/>
      <c r="L8" s="2713" t="s">
        <v>5439</v>
      </c>
    </row>
    <row r="9" spans="1:54" ht="45.75" customHeight="1">
      <c r="A9" s="5404">
        <v>43623</v>
      </c>
      <c r="B9" s="137" t="s">
        <v>16</v>
      </c>
      <c r="C9" s="141">
        <v>200</v>
      </c>
      <c r="D9" s="2757">
        <f t="shared" si="0"/>
        <v>199</v>
      </c>
      <c r="E9" s="141">
        <v>0.5</v>
      </c>
      <c r="F9" s="142">
        <v>764</v>
      </c>
      <c r="G9" s="141">
        <v>148</v>
      </c>
      <c r="H9" s="141"/>
      <c r="I9" s="141"/>
      <c r="J9" s="141"/>
      <c r="K9" s="3449"/>
      <c r="L9" s="2713" t="s">
        <v>5440</v>
      </c>
    </row>
    <row r="10" spans="1:54" ht="16.5" customHeight="1">
      <c r="A10" s="5405"/>
      <c r="B10" s="137" t="s">
        <v>11</v>
      </c>
      <c r="C10" s="4644" t="s">
        <v>5441</v>
      </c>
      <c r="D10" s="4645"/>
      <c r="E10" s="4645"/>
      <c r="F10" s="4645"/>
      <c r="G10" s="4645"/>
      <c r="H10" s="4645"/>
      <c r="I10" s="4645"/>
      <c r="J10" s="4646"/>
      <c r="K10" s="3396"/>
      <c r="L10" s="2713"/>
    </row>
    <row r="11" spans="1:54" ht="34.5" customHeight="1">
      <c r="A11" s="5404">
        <v>43624</v>
      </c>
      <c r="B11" s="137" t="s">
        <v>11</v>
      </c>
      <c r="C11" s="4627" t="s">
        <v>5449</v>
      </c>
      <c r="D11" s="4628"/>
      <c r="E11" s="4628"/>
      <c r="F11" s="4628"/>
      <c r="G11" s="4628"/>
      <c r="H11" s="4628"/>
      <c r="I11" s="4628"/>
      <c r="J11" s="4629"/>
      <c r="K11" s="3391"/>
      <c r="L11" s="2713"/>
    </row>
    <row r="12" spans="1:54" ht="44.25" customHeight="1">
      <c r="A12" s="5405"/>
      <c r="B12" s="6" t="s">
        <v>16</v>
      </c>
      <c r="C12" s="30">
        <v>455</v>
      </c>
      <c r="D12" s="31">
        <f t="shared" si="0"/>
        <v>452.72500000000002</v>
      </c>
      <c r="E12" s="30">
        <v>0.5</v>
      </c>
      <c r="F12" s="31">
        <v>810</v>
      </c>
      <c r="G12" s="30">
        <v>146</v>
      </c>
      <c r="H12" s="30"/>
      <c r="I12" s="30"/>
      <c r="J12" s="30"/>
      <c r="K12" s="3402"/>
      <c r="L12" s="112" t="s">
        <v>5443</v>
      </c>
    </row>
    <row r="13" spans="1:54" ht="49.5" customHeight="1">
      <c r="A13" s="140">
        <v>43625</v>
      </c>
      <c r="B13" s="137" t="s">
        <v>16</v>
      </c>
      <c r="C13" s="141">
        <v>345</v>
      </c>
      <c r="D13" s="2759">
        <f t="shared" si="0"/>
        <v>338.79</v>
      </c>
      <c r="E13" s="141">
        <v>1.8</v>
      </c>
      <c r="F13" s="142">
        <v>718</v>
      </c>
      <c r="G13" s="141">
        <v>148</v>
      </c>
      <c r="H13" s="141"/>
      <c r="I13" s="141"/>
      <c r="J13" s="141"/>
      <c r="K13" s="3449"/>
      <c r="L13" s="2713" t="s">
        <v>5452</v>
      </c>
    </row>
    <row r="14" spans="1:54" ht="51" customHeight="1">
      <c r="A14" s="140">
        <v>43626</v>
      </c>
      <c r="B14" s="137" t="s">
        <v>16</v>
      </c>
      <c r="C14" s="141">
        <v>285</v>
      </c>
      <c r="D14" s="2760">
        <f t="shared" si="0"/>
        <v>279.87</v>
      </c>
      <c r="E14" s="141">
        <v>1.8</v>
      </c>
      <c r="F14" s="142">
        <v>900</v>
      </c>
      <c r="G14" s="141">
        <v>148</v>
      </c>
      <c r="H14" s="141"/>
      <c r="I14" s="141"/>
      <c r="J14" s="141"/>
      <c r="K14" s="3449"/>
      <c r="L14" s="2713" t="s">
        <v>5453</v>
      </c>
    </row>
    <row r="15" spans="1:54" ht="49.5" customHeight="1">
      <c r="A15" s="140">
        <v>43627</v>
      </c>
      <c r="B15" s="137" t="s">
        <v>16</v>
      </c>
      <c r="C15" s="141">
        <v>240</v>
      </c>
      <c r="D15" s="2760">
        <f t="shared" si="0"/>
        <v>235.68</v>
      </c>
      <c r="E15" s="141">
        <v>1.8</v>
      </c>
      <c r="F15" s="142">
        <v>2011.2016293279021</v>
      </c>
      <c r="G15" s="141">
        <v>149</v>
      </c>
      <c r="H15" s="141"/>
      <c r="I15" s="141"/>
      <c r="J15" s="141"/>
      <c r="K15" s="3449"/>
      <c r="L15" s="2713" t="s">
        <v>5454</v>
      </c>
    </row>
    <row r="16" spans="1:54" ht="50.25" customHeight="1">
      <c r="A16" s="140">
        <v>43628</v>
      </c>
      <c r="B16" s="137" t="s">
        <v>16</v>
      </c>
      <c r="C16" s="141">
        <v>185</v>
      </c>
      <c r="D16" s="2760">
        <f t="shared" si="0"/>
        <v>181.67</v>
      </c>
      <c r="E16" s="141">
        <v>1.8</v>
      </c>
      <c r="F16" s="142">
        <v>1214.3720661751092</v>
      </c>
      <c r="G16" s="141">
        <v>150</v>
      </c>
      <c r="H16" s="141"/>
      <c r="I16" s="141"/>
      <c r="J16" s="141"/>
      <c r="K16" s="3449"/>
      <c r="L16" s="2713" t="s">
        <v>5455</v>
      </c>
    </row>
    <row r="17" spans="1:54" ht="47.25" customHeight="1">
      <c r="A17" s="140">
        <v>43629</v>
      </c>
      <c r="B17" s="137" t="s">
        <v>16</v>
      </c>
      <c r="C17" s="141">
        <v>150</v>
      </c>
      <c r="D17" s="2760">
        <f>+C17*(100-E17)/100</f>
        <v>147.30000000000001</v>
      </c>
      <c r="E17" s="141">
        <v>1.8</v>
      </c>
      <c r="F17" s="142">
        <v>1439</v>
      </c>
      <c r="G17" s="141">
        <v>150</v>
      </c>
      <c r="H17" s="141"/>
      <c r="I17" s="141"/>
      <c r="J17" s="141"/>
      <c r="K17" s="3449"/>
      <c r="L17" s="2713" t="s">
        <v>5447</v>
      </c>
    </row>
    <row r="18" spans="1:54" ht="49.5" customHeight="1">
      <c r="A18" s="140">
        <v>43631</v>
      </c>
      <c r="B18" s="137" t="s">
        <v>16</v>
      </c>
      <c r="C18" s="141">
        <v>145</v>
      </c>
      <c r="D18" s="2760">
        <f t="shared" ref="D18:D41" si="1">+C18*(100-E18)/100</f>
        <v>143.55000000000001</v>
      </c>
      <c r="E18" s="141">
        <v>1</v>
      </c>
      <c r="F18" s="142">
        <v>1400</v>
      </c>
      <c r="G18" s="141">
        <v>150</v>
      </c>
      <c r="H18" s="141"/>
      <c r="I18" s="141"/>
      <c r="J18" s="141"/>
      <c r="K18" s="3449"/>
      <c r="L18" s="2713" t="s">
        <v>5458</v>
      </c>
    </row>
    <row r="19" spans="1:54" ht="47.25" customHeight="1">
      <c r="A19" s="140">
        <v>43632</v>
      </c>
      <c r="B19" s="137" t="s">
        <v>16</v>
      </c>
      <c r="C19" s="141">
        <v>140</v>
      </c>
      <c r="D19" s="2762">
        <f t="shared" si="1"/>
        <v>138.6</v>
      </c>
      <c r="E19" s="141">
        <v>1</v>
      </c>
      <c r="F19" s="142">
        <v>1479</v>
      </c>
      <c r="G19" s="141">
        <v>150</v>
      </c>
      <c r="H19" s="141"/>
      <c r="I19" s="141"/>
      <c r="J19" s="141"/>
      <c r="K19" s="3449"/>
      <c r="L19" s="2713" t="s">
        <v>5460</v>
      </c>
    </row>
    <row r="20" spans="1:54" ht="125.25" customHeight="1">
      <c r="A20" s="140">
        <v>43633</v>
      </c>
      <c r="B20" s="137" t="s">
        <v>11</v>
      </c>
      <c r="C20" s="4633" t="s">
        <v>5461</v>
      </c>
      <c r="D20" s="4631"/>
      <c r="E20" s="4631"/>
      <c r="F20" s="4631"/>
      <c r="G20" s="4631"/>
      <c r="H20" s="4631"/>
      <c r="I20" s="4631"/>
      <c r="J20" s="4632"/>
      <c r="K20" s="3393"/>
    </row>
    <row r="21" spans="1:54" ht="81.75" customHeight="1">
      <c r="A21" s="1943">
        <v>43634</v>
      </c>
      <c r="B21" s="1944" t="s">
        <v>15</v>
      </c>
      <c r="C21" s="4770" t="s">
        <v>5477</v>
      </c>
      <c r="D21" s="4780"/>
      <c r="E21" s="4780"/>
      <c r="F21" s="4780"/>
      <c r="G21" s="4780"/>
      <c r="H21" s="4780"/>
      <c r="I21" s="4780"/>
      <c r="J21" s="4781"/>
      <c r="K21" s="3577" t="s">
        <v>6309</v>
      </c>
      <c r="L21" s="2766" t="s">
        <v>5476</v>
      </c>
    </row>
    <row r="22" spans="1:54" ht="47.25">
      <c r="A22" s="140">
        <v>43634</v>
      </c>
      <c r="B22" s="137" t="s">
        <v>16</v>
      </c>
      <c r="C22" s="141">
        <v>825</v>
      </c>
      <c r="D22" s="2762">
        <f t="shared" si="1"/>
        <v>800.25</v>
      </c>
      <c r="E22" s="141">
        <v>3</v>
      </c>
      <c r="F22" s="142">
        <v>4171.1965010934082</v>
      </c>
      <c r="G22" s="141">
        <v>168</v>
      </c>
      <c r="H22" s="141"/>
      <c r="I22" s="141"/>
      <c r="J22" s="141"/>
      <c r="K22" s="3449"/>
      <c r="L22" s="2713" t="s">
        <v>5465</v>
      </c>
    </row>
    <row r="23" spans="1:54" ht="47.25">
      <c r="A23" s="140">
        <v>43635</v>
      </c>
      <c r="B23" s="137" t="s">
        <v>16</v>
      </c>
      <c r="C23" s="141">
        <v>825</v>
      </c>
      <c r="D23" s="2762">
        <f t="shared" si="1"/>
        <v>800.25</v>
      </c>
      <c r="E23" s="141">
        <v>3</v>
      </c>
      <c r="F23" s="142">
        <v>3338</v>
      </c>
      <c r="G23" s="141">
        <v>180</v>
      </c>
      <c r="H23" s="141"/>
      <c r="I23" s="141"/>
      <c r="J23" s="141"/>
      <c r="K23" s="3449"/>
      <c r="L23" s="2713" t="s">
        <v>5464</v>
      </c>
    </row>
    <row r="24" spans="1:54" ht="47.25">
      <c r="A24" s="140">
        <v>43636</v>
      </c>
      <c r="B24" s="137" t="s">
        <v>16</v>
      </c>
      <c r="C24" s="141">
        <v>800</v>
      </c>
      <c r="D24" s="2762">
        <f t="shared" si="1"/>
        <v>772</v>
      </c>
      <c r="E24" s="141">
        <v>3.5</v>
      </c>
      <c r="F24" s="142">
        <v>3143.7823834196893</v>
      </c>
      <c r="G24" s="141">
        <v>180</v>
      </c>
      <c r="H24" s="141"/>
      <c r="I24" s="141"/>
      <c r="J24" s="141"/>
      <c r="K24" s="3449"/>
      <c r="L24" s="2713" t="s">
        <v>5469</v>
      </c>
    </row>
    <row r="25" spans="1:54" ht="47.25">
      <c r="A25" s="140">
        <v>43637</v>
      </c>
      <c r="B25" s="137" t="s">
        <v>16</v>
      </c>
      <c r="C25" s="141">
        <v>785</v>
      </c>
      <c r="D25" s="2762">
        <f t="shared" si="1"/>
        <v>757.52499999999998</v>
      </c>
      <c r="E25" s="141">
        <v>3.5</v>
      </c>
      <c r="F25" s="142">
        <v>2927.9561730635955</v>
      </c>
      <c r="G25" s="141">
        <v>180</v>
      </c>
      <c r="H25" s="141"/>
      <c r="I25" s="141"/>
      <c r="J25" s="141"/>
      <c r="K25" s="3449"/>
      <c r="L25" s="2713" t="s">
        <v>5471</v>
      </c>
    </row>
    <row r="26" spans="1:54" ht="47.25">
      <c r="A26" s="140">
        <v>43638</v>
      </c>
      <c r="B26" s="137" t="s">
        <v>16</v>
      </c>
      <c r="C26" s="141">
        <v>755</v>
      </c>
      <c r="D26" s="2762">
        <f t="shared" si="1"/>
        <v>728.57500000000005</v>
      </c>
      <c r="E26" s="141">
        <v>3.5</v>
      </c>
      <c r="F26" s="142">
        <v>3037.4360909995544</v>
      </c>
      <c r="G26" s="141">
        <v>180</v>
      </c>
      <c r="H26" s="141"/>
      <c r="I26" s="141"/>
      <c r="J26" s="141"/>
      <c r="K26" s="3449"/>
      <c r="L26" s="2713" t="s">
        <v>5474</v>
      </c>
    </row>
    <row r="27" spans="1:54" ht="47.25">
      <c r="A27" s="140">
        <v>43639</v>
      </c>
      <c r="B27" s="137" t="s">
        <v>16</v>
      </c>
      <c r="C27" s="141">
        <v>742</v>
      </c>
      <c r="D27" s="2762">
        <f t="shared" si="1"/>
        <v>716.03</v>
      </c>
      <c r="E27" s="141">
        <v>3.5</v>
      </c>
      <c r="F27" s="142">
        <v>3066</v>
      </c>
      <c r="G27" s="141">
        <v>180</v>
      </c>
      <c r="H27" s="141"/>
      <c r="I27" s="141"/>
      <c r="J27" s="141"/>
      <c r="K27" s="3449"/>
      <c r="L27" s="2713" t="s">
        <v>5487</v>
      </c>
    </row>
    <row r="28" spans="1:54" ht="47.25">
      <c r="A28" s="140">
        <v>43640</v>
      </c>
      <c r="B28" s="137" t="s">
        <v>16</v>
      </c>
      <c r="C28" s="141">
        <v>762</v>
      </c>
      <c r="D28" s="2762">
        <f t="shared" si="1"/>
        <v>735.33</v>
      </c>
      <c r="E28" s="141">
        <v>3.5</v>
      </c>
      <c r="F28" s="142">
        <v>2940</v>
      </c>
      <c r="G28" s="141">
        <v>185</v>
      </c>
      <c r="H28" s="141"/>
      <c r="I28" s="141"/>
      <c r="J28" s="141"/>
      <c r="K28" s="3449"/>
      <c r="L28" s="2713" t="s">
        <v>5489</v>
      </c>
    </row>
    <row r="29" spans="1:54" ht="47.25">
      <c r="A29" s="140">
        <v>43641</v>
      </c>
      <c r="B29" s="137" t="s">
        <v>16</v>
      </c>
      <c r="C29" s="141">
        <v>730</v>
      </c>
      <c r="D29" s="2762">
        <f t="shared" si="1"/>
        <v>704.45</v>
      </c>
      <c r="E29" s="141">
        <v>3.5</v>
      </c>
      <c r="F29" s="142">
        <v>2971</v>
      </c>
      <c r="G29" s="141">
        <v>185</v>
      </c>
      <c r="H29" s="141"/>
      <c r="I29" s="141"/>
      <c r="J29" s="141"/>
      <c r="K29" s="3449"/>
      <c r="L29" s="2713" t="s">
        <v>5491</v>
      </c>
      <c r="N29" s="5414" t="s">
        <v>5512</v>
      </c>
      <c r="O29" s="5415"/>
      <c r="P29" s="5415"/>
      <c r="Q29" s="5415"/>
      <c r="R29" s="5415"/>
      <c r="S29" s="5415"/>
      <c r="T29" s="5415"/>
      <c r="U29" s="5415"/>
    </row>
    <row r="30" spans="1:54" ht="101.25" customHeight="1">
      <c r="A30" s="2773">
        <v>43642</v>
      </c>
      <c r="B30" s="1944" t="s">
        <v>15</v>
      </c>
      <c r="C30" s="4770" t="s">
        <v>5495</v>
      </c>
      <c r="D30" s="4780"/>
      <c r="E30" s="4780"/>
      <c r="F30" s="4780"/>
      <c r="G30" s="4780"/>
      <c r="H30" s="4780"/>
      <c r="I30" s="4780"/>
      <c r="J30" s="4781"/>
      <c r="K30" s="3406"/>
      <c r="L30" s="2667"/>
      <c r="N30" s="5414"/>
      <c r="O30" s="5415"/>
      <c r="P30" s="5415"/>
      <c r="Q30" s="5415"/>
      <c r="R30" s="5415"/>
      <c r="S30" s="5415"/>
      <c r="T30" s="5415"/>
      <c r="U30" s="5415"/>
      <c r="V30" s="2776"/>
      <c r="W30" s="2776"/>
      <c r="X30" s="2776"/>
      <c r="Y30" s="2776"/>
      <c r="Z30" s="2776"/>
      <c r="AA30" s="2776"/>
      <c r="AB30" s="2776"/>
      <c r="AC30" s="2776"/>
      <c r="AD30" s="2776"/>
      <c r="AE30" s="2776"/>
      <c r="AF30" s="2776"/>
      <c r="AG30" s="2776"/>
      <c r="AH30" s="2776"/>
      <c r="AI30" s="2776"/>
      <c r="AJ30" s="2776"/>
      <c r="AK30" s="2776"/>
      <c r="AL30" s="2776"/>
      <c r="AM30" s="2776"/>
      <c r="AN30" s="2776"/>
      <c r="AO30" s="2776"/>
      <c r="AP30" s="2776"/>
      <c r="AQ30" s="2776"/>
      <c r="AR30" s="2776"/>
      <c r="AS30" s="2776"/>
      <c r="AT30" s="2776"/>
      <c r="AU30" s="2776"/>
      <c r="AV30" s="2776"/>
      <c r="AW30" s="2776"/>
      <c r="AX30" s="2776"/>
      <c r="AY30" s="2776"/>
      <c r="AZ30" s="2776"/>
      <c r="BA30" s="2776"/>
      <c r="BB30" s="2776"/>
    </row>
    <row r="31" spans="1:54" ht="63">
      <c r="A31" s="2779">
        <v>43642</v>
      </c>
      <c r="B31" s="990" t="s">
        <v>16</v>
      </c>
      <c r="C31" s="2780">
        <v>1469</v>
      </c>
      <c r="D31" s="1313">
        <f t="shared" si="1"/>
        <v>1395.55</v>
      </c>
      <c r="E31" s="2780">
        <v>5</v>
      </c>
      <c r="F31" s="1313">
        <v>3379</v>
      </c>
      <c r="G31" s="2780">
        <v>160</v>
      </c>
      <c r="H31" s="2780"/>
      <c r="I31" s="2780"/>
      <c r="J31" s="2780"/>
      <c r="K31" s="3581"/>
      <c r="L31" s="2781" t="s">
        <v>5492</v>
      </c>
      <c r="N31" s="5415"/>
      <c r="O31" s="5415"/>
      <c r="P31" s="5415"/>
      <c r="Q31" s="5415"/>
      <c r="R31" s="5415"/>
      <c r="S31" s="5415"/>
      <c r="T31" s="5415"/>
      <c r="U31" s="5415"/>
    </row>
    <row r="32" spans="1:54" ht="63">
      <c r="A32" s="989">
        <v>43643</v>
      </c>
      <c r="B32" s="990" t="s">
        <v>16</v>
      </c>
      <c r="C32" s="2780">
        <v>1305</v>
      </c>
      <c r="D32" s="1313">
        <f t="shared" si="1"/>
        <v>1239.75</v>
      </c>
      <c r="E32" s="2780">
        <v>5</v>
      </c>
      <c r="F32" s="1313">
        <v>3756</v>
      </c>
      <c r="G32" s="2780">
        <v>155</v>
      </c>
      <c r="H32" s="2780"/>
      <c r="I32" s="2780"/>
      <c r="J32" s="2780"/>
      <c r="K32" s="3581"/>
      <c r="L32" s="2781" t="s">
        <v>5493</v>
      </c>
      <c r="N32" s="5415"/>
      <c r="O32" s="5415"/>
      <c r="P32" s="5415"/>
      <c r="Q32" s="5415"/>
      <c r="R32" s="5415"/>
      <c r="S32" s="5415"/>
      <c r="T32" s="5415"/>
      <c r="U32" s="5415"/>
    </row>
    <row r="33" spans="1:21" ht="63">
      <c r="A33" s="989">
        <v>43644</v>
      </c>
      <c r="B33" s="990" t="s">
        <v>16</v>
      </c>
      <c r="C33" s="2780">
        <v>1260</v>
      </c>
      <c r="D33" s="1313">
        <f t="shared" si="1"/>
        <v>1197</v>
      </c>
      <c r="E33" s="2780">
        <v>5</v>
      </c>
      <c r="F33" s="1313">
        <v>3643</v>
      </c>
      <c r="G33" s="2780">
        <v>161</v>
      </c>
      <c r="H33" s="2780"/>
      <c r="I33" s="2780"/>
      <c r="J33" s="2780"/>
      <c r="K33" s="3581"/>
      <c r="L33" s="2781" t="s">
        <v>5494</v>
      </c>
      <c r="N33" s="5415"/>
      <c r="O33" s="5415"/>
      <c r="P33" s="5415"/>
      <c r="Q33" s="5415"/>
      <c r="R33" s="5415"/>
      <c r="S33" s="5415"/>
      <c r="T33" s="5415"/>
      <c r="U33" s="5415"/>
    </row>
    <row r="34" spans="1:21" ht="63">
      <c r="A34" s="989">
        <v>43649</v>
      </c>
      <c r="B34" s="990" t="s">
        <v>16</v>
      </c>
      <c r="C34" s="2780">
        <v>1055</v>
      </c>
      <c r="D34" s="1313">
        <f t="shared" si="1"/>
        <v>1002.25</v>
      </c>
      <c r="E34" s="2780">
        <v>5</v>
      </c>
      <c r="F34" s="1313">
        <v>3842</v>
      </c>
      <c r="G34" s="2780">
        <v>150</v>
      </c>
      <c r="H34" s="2780"/>
      <c r="I34" s="2780"/>
      <c r="J34" s="2780"/>
      <c r="K34" s="3581"/>
      <c r="L34" s="2781" t="s">
        <v>5499</v>
      </c>
    </row>
    <row r="35" spans="1:21" ht="63">
      <c r="A35" s="989">
        <v>43650</v>
      </c>
      <c r="B35" s="990" t="s">
        <v>16</v>
      </c>
      <c r="C35" s="2780">
        <v>1036</v>
      </c>
      <c r="D35" s="1313">
        <f t="shared" si="1"/>
        <v>984.2</v>
      </c>
      <c r="E35" s="2780">
        <v>5</v>
      </c>
      <c r="F35" s="1313">
        <v>3838</v>
      </c>
      <c r="G35" s="2780">
        <v>150</v>
      </c>
      <c r="H35" s="2780"/>
      <c r="I35" s="2780"/>
      <c r="J35" s="2780"/>
      <c r="K35" s="3581"/>
      <c r="L35" s="2781" t="s">
        <v>5501</v>
      </c>
    </row>
    <row r="36" spans="1:21" ht="63">
      <c r="A36" s="989">
        <v>43651</v>
      </c>
      <c r="B36" s="990" t="s">
        <v>16</v>
      </c>
      <c r="C36" s="2780">
        <v>1030</v>
      </c>
      <c r="D36" s="1313">
        <f t="shared" si="1"/>
        <v>978.5</v>
      </c>
      <c r="E36" s="2780">
        <v>5</v>
      </c>
      <c r="F36" s="1313">
        <v>3918</v>
      </c>
      <c r="G36" s="2780">
        <v>150</v>
      </c>
      <c r="H36" s="2780"/>
      <c r="I36" s="2780"/>
      <c r="J36" s="2780"/>
      <c r="K36" s="3581"/>
      <c r="L36" s="2781" t="s">
        <v>5502</v>
      </c>
    </row>
    <row r="37" spans="1:21" ht="63">
      <c r="A37" s="989">
        <v>43652</v>
      </c>
      <c r="B37" s="990" t="s">
        <v>16</v>
      </c>
      <c r="C37" s="2780">
        <v>960</v>
      </c>
      <c r="D37" s="1313">
        <f t="shared" si="1"/>
        <v>912</v>
      </c>
      <c r="E37" s="2780">
        <v>5</v>
      </c>
      <c r="F37" s="1313">
        <v>4020</v>
      </c>
      <c r="G37" s="2780">
        <v>150</v>
      </c>
      <c r="H37" s="2780"/>
      <c r="I37" s="2780"/>
      <c r="J37" s="2780"/>
      <c r="K37" s="3581"/>
      <c r="L37" s="2781" t="s">
        <v>5503</v>
      </c>
    </row>
    <row r="38" spans="1:21" ht="63">
      <c r="A38" s="989">
        <v>43653</v>
      </c>
      <c r="B38" s="990" t="s">
        <v>16</v>
      </c>
      <c r="C38" s="2780">
        <v>966</v>
      </c>
      <c r="D38" s="1313">
        <f t="shared" si="1"/>
        <v>917.7</v>
      </c>
      <c r="E38" s="2780">
        <v>5</v>
      </c>
      <c r="F38" s="1313">
        <v>3900</v>
      </c>
      <c r="G38" s="2780">
        <v>150</v>
      </c>
      <c r="H38" s="2780"/>
      <c r="I38" s="2780"/>
      <c r="J38" s="2780"/>
      <c r="K38" s="3581"/>
      <c r="L38" s="2781" t="s">
        <v>5504</v>
      </c>
    </row>
    <row r="39" spans="1:21" ht="63">
      <c r="A39" s="989">
        <v>43654</v>
      </c>
      <c r="B39" s="990" t="s">
        <v>16</v>
      </c>
      <c r="C39" s="2780">
        <v>940</v>
      </c>
      <c r="D39" s="1313">
        <f t="shared" si="1"/>
        <v>893</v>
      </c>
      <c r="E39" s="2780">
        <v>5</v>
      </c>
      <c r="F39" s="1313">
        <v>3994</v>
      </c>
      <c r="G39" s="2780">
        <v>140</v>
      </c>
      <c r="H39" s="2780"/>
      <c r="I39" s="2780"/>
      <c r="J39" s="2780"/>
      <c r="K39" s="3581"/>
      <c r="L39" s="2781" t="s">
        <v>5504</v>
      </c>
    </row>
    <row r="40" spans="1:21" ht="63">
      <c r="A40" s="989">
        <v>43655</v>
      </c>
      <c r="B40" s="990" t="s">
        <v>16</v>
      </c>
      <c r="C40" s="2780">
        <v>900</v>
      </c>
      <c r="D40" s="1313">
        <f t="shared" si="1"/>
        <v>855</v>
      </c>
      <c r="E40" s="2780">
        <v>5</v>
      </c>
      <c r="F40" s="1313">
        <v>3970</v>
      </c>
      <c r="G40" s="2780">
        <v>150</v>
      </c>
      <c r="H40" s="2780"/>
      <c r="I40" s="2780"/>
      <c r="J40" s="2780"/>
      <c r="K40" s="3581"/>
      <c r="L40" s="2781" t="s">
        <v>5505</v>
      </c>
    </row>
    <row r="41" spans="1:21" ht="47.25">
      <c r="A41" s="29">
        <v>43656</v>
      </c>
      <c r="B41" s="6" t="s">
        <v>16</v>
      </c>
      <c r="C41" s="2772">
        <v>715</v>
      </c>
      <c r="D41" s="31">
        <f t="shared" si="1"/>
        <v>707.85</v>
      </c>
      <c r="E41" s="2772">
        <v>1</v>
      </c>
      <c r="F41" s="2772">
        <v>4726</v>
      </c>
      <c r="G41" s="2772">
        <v>330</v>
      </c>
      <c r="H41" s="2772"/>
      <c r="I41" s="2772"/>
      <c r="J41" s="2772"/>
      <c r="K41" s="3410"/>
      <c r="L41" s="112" t="s">
        <v>5507</v>
      </c>
    </row>
    <row r="42" spans="1:21" ht="63">
      <c r="A42" s="989">
        <v>43657</v>
      </c>
      <c r="B42" s="990" t="s">
        <v>16</v>
      </c>
      <c r="C42" s="2780">
        <v>840</v>
      </c>
      <c r="D42" s="1313">
        <f>+C42*(100-E42)/100</f>
        <v>831.6</v>
      </c>
      <c r="E42" s="2780">
        <v>1</v>
      </c>
      <c r="F42" s="1313">
        <v>3990</v>
      </c>
      <c r="G42" s="2780">
        <v>150</v>
      </c>
      <c r="H42" s="2780"/>
      <c r="I42" s="2780"/>
      <c r="J42" s="2780"/>
      <c r="K42" s="3581"/>
      <c r="L42" s="2781" t="s">
        <v>5509</v>
      </c>
    </row>
    <row r="43" spans="1:21" ht="63">
      <c r="A43" s="5416">
        <v>43658</v>
      </c>
      <c r="B43" s="990" t="s">
        <v>16</v>
      </c>
      <c r="C43" s="2780">
        <v>710</v>
      </c>
      <c r="D43" s="1313">
        <f>+C43*(100-E43)/100</f>
        <v>702.9</v>
      </c>
      <c r="E43" s="2780">
        <v>1</v>
      </c>
      <c r="F43" s="1313">
        <v>2723</v>
      </c>
      <c r="G43" s="2780">
        <v>145</v>
      </c>
      <c r="H43" s="2780"/>
      <c r="I43" s="2780"/>
      <c r="J43" s="2780"/>
      <c r="K43" s="3581"/>
      <c r="L43" s="2781" t="s">
        <v>5510</v>
      </c>
    </row>
    <row r="44" spans="1:21" ht="27.75" customHeight="1">
      <c r="A44" s="5417"/>
      <c r="B44" s="2782" t="s">
        <v>11</v>
      </c>
      <c r="C44" s="5418" t="s">
        <v>5506</v>
      </c>
      <c r="D44" s="5419"/>
      <c r="E44" s="5419"/>
      <c r="F44" s="5419"/>
      <c r="G44" s="5419"/>
      <c r="H44" s="5419"/>
      <c r="I44" s="5419"/>
      <c r="J44" s="5420"/>
      <c r="K44" s="3452"/>
      <c r="L44" s="2781"/>
    </row>
    <row r="45" spans="1:21" ht="63">
      <c r="A45" s="989">
        <v>43661</v>
      </c>
      <c r="B45" s="990" t="s">
        <v>16</v>
      </c>
      <c r="C45" s="2780">
        <v>890</v>
      </c>
      <c r="D45" s="1313">
        <f>+C45*(100-E45)/100</f>
        <v>881.1</v>
      </c>
      <c r="E45" s="2780">
        <v>1</v>
      </c>
      <c r="F45" s="1313">
        <v>4915</v>
      </c>
      <c r="G45" s="2780">
        <v>145</v>
      </c>
      <c r="H45" s="2780"/>
      <c r="I45" s="2780"/>
      <c r="J45" s="2780"/>
      <c r="K45" s="3581"/>
      <c r="L45" s="2781" t="s">
        <v>5514</v>
      </c>
    </row>
    <row r="46" spans="1:21" ht="39" customHeight="1">
      <c r="A46" s="1943">
        <v>43661</v>
      </c>
      <c r="B46" s="1944" t="s">
        <v>284</v>
      </c>
      <c r="C46" s="4770" t="s">
        <v>5515</v>
      </c>
      <c r="D46" s="4780"/>
      <c r="E46" s="4780"/>
      <c r="F46" s="4780"/>
      <c r="G46" s="4780"/>
      <c r="H46" s="4780"/>
      <c r="I46" s="4780"/>
      <c r="J46" s="4781"/>
      <c r="K46" s="3406"/>
      <c r="L46" s="2667"/>
    </row>
    <row r="47" spans="1:21" ht="63">
      <c r="A47" s="989">
        <v>43665</v>
      </c>
      <c r="B47" s="990" t="s">
        <v>16</v>
      </c>
      <c r="C47" s="2780">
        <v>955</v>
      </c>
      <c r="D47" s="1313">
        <f t="shared" ref="D47:D115" si="2">+C47*(100-E47)/100</f>
        <v>935.9</v>
      </c>
      <c r="E47" s="2780">
        <v>2</v>
      </c>
      <c r="F47" s="1313">
        <v>4248.31712789828</v>
      </c>
      <c r="G47" s="2780">
        <v>145</v>
      </c>
      <c r="H47" s="2780"/>
      <c r="I47" s="2780"/>
      <c r="J47" s="2780"/>
      <c r="K47" s="3581"/>
      <c r="L47" s="2781" t="s">
        <v>5526</v>
      </c>
    </row>
    <row r="48" spans="1:21" ht="63">
      <c r="A48" s="989">
        <v>43667</v>
      </c>
      <c r="B48" s="990" t="s">
        <v>16</v>
      </c>
      <c r="C48" s="2780">
        <v>950</v>
      </c>
      <c r="D48" s="1313">
        <f t="shared" si="2"/>
        <v>931</v>
      </c>
      <c r="E48" s="2780">
        <v>2</v>
      </c>
      <c r="F48" s="1313">
        <v>4142</v>
      </c>
      <c r="G48" s="2780">
        <v>145</v>
      </c>
      <c r="H48" s="2780"/>
      <c r="I48" s="2780"/>
      <c r="J48" s="2780"/>
      <c r="K48" s="3581"/>
      <c r="L48" s="2781" t="s">
        <v>5536</v>
      </c>
    </row>
    <row r="49" spans="1:54" ht="63">
      <c r="A49" s="989">
        <v>43668</v>
      </c>
      <c r="B49" s="990" t="s">
        <v>16</v>
      </c>
      <c r="C49" s="2780">
        <v>825</v>
      </c>
      <c r="D49" s="1313">
        <f t="shared" si="2"/>
        <v>808.5</v>
      </c>
      <c r="E49" s="2780">
        <v>2</v>
      </c>
      <c r="F49" s="1313">
        <v>4656</v>
      </c>
      <c r="G49" s="2780">
        <v>135</v>
      </c>
      <c r="H49" s="2780"/>
      <c r="I49" s="2780"/>
      <c r="J49" s="2780"/>
      <c r="K49" s="3581"/>
      <c r="L49" s="2781" t="s">
        <v>5537</v>
      </c>
    </row>
    <row r="50" spans="1:54" ht="63">
      <c r="A50" s="989">
        <v>43669</v>
      </c>
      <c r="B50" s="990" t="s">
        <v>16</v>
      </c>
      <c r="C50" s="2780">
        <v>782</v>
      </c>
      <c r="D50" s="1313">
        <f t="shared" si="2"/>
        <v>766.36</v>
      </c>
      <c r="E50" s="2780">
        <v>2</v>
      </c>
      <c r="F50" s="1313">
        <v>4854</v>
      </c>
      <c r="G50" s="2780">
        <v>135</v>
      </c>
      <c r="H50" s="2780"/>
      <c r="I50" s="2780"/>
      <c r="J50" s="2780"/>
      <c r="K50" s="3581"/>
      <c r="L50" s="2781" t="s">
        <v>5538</v>
      </c>
      <c r="N50" s="2794"/>
      <c r="O50" s="2794"/>
      <c r="P50" s="2794"/>
      <c r="Q50" s="2794"/>
      <c r="R50" s="2794"/>
      <c r="S50" s="2794"/>
      <c r="T50" s="2794"/>
      <c r="U50" s="2794"/>
      <c r="V50" s="2794"/>
      <c r="W50" s="2794"/>
      <c r="X50" s="2794"/>
      <c r="Y50" s="2794"/>
      <c r="Z50" s="2794"/>
      <c r="AA50" s="2794"/>
      <c r="AB50" s="2794"/>
      <c r="AC50" s="2794"/>
      <c r="AD50" s="2794"/>
      <c r="AE50" s="2794"/>
      <c r="AF50" s="2794"/>
      <c r="AG50" s="2794"/>
      <c r="AH50" s="2794"/>
      <c r="AI50" s="2794"/>
      <c r="AJ50" s="2794"/>
      <c r="AK50" s="2794"/>
      <c r="AL50" s="2794"/>
      <c r="AM50" s="2794"/>
      <c r="AN50" s="2794"/>
      <c r="AO50" s="2794"/>
      <c r="AP50" s="2794"/>
      <c r="AQ50" s="2794"/>
      <c r="AR50" s="2794"/>
      <c r="AS50" s="2794"/>
      <c r="AT50" s="2794"/>
      <c r="AU50" s="2794"/>
      <c r="AV50" s="2794"/>
      <c r="AW50" s="2794"/>
      <c r="AX50" s="2794"/>
      <c r="AY50" s="2794"/>
      <c r="AZ50" s="2794"/>
      <c r="BA50" s="2794"/>
      <c r="BB50" s="2794"/>
    </row>
    <row r="51" spans="1:54" ht="63">
      <c r="A51" s="989">
        <v>43670</v>
      </c>
      <c r="B51" s="990" t="s">
        <v>16</v>
      </c>
      <c r="C51" s="2780">
        <v>665</v>
      </c>
      <c r="D51" s="1313">
        <f t="shared" si="2"/>
        <v>651.70000000000005</v>
      </c>
      <c r="E51" s="2780">
        <v>2</v>
      </c>
      <c r="F51" s="1313">
        <v>5450</v>
      </c>
      <c r="G51" s="2780">
        <v>149</v>
      </c>
      <c r="H51" s="2780"/>
      <c r="I51" s="2780"/>
      <c r="J51" s="2780"/>
      <c r="K51" s="3581"/>
      <c r="L51" s="2781" t="s">
        <v>5540</v>
      </c>
      <c r="N51" s="2794"/>
      <c r="O51" s="2794"/>
      <c r="P51" s="2794"/>
      <c r="Q51" s="2794"/>
      <c r="R51" s="2794"/>
      <c r="S51" s="2794"/>
      <c r="T51" s="2794"/>
      <c r="U51" s="2794"/>
      <c r="V51" s="2794"/>
      <c r="W51" s="2794"/>
      <c r="X51" s="2794"/>
      <c r="Y51" s="2794"/>
      <c r="Z51" s="2794"/>
      <c r="AA51" s="2794"/>
      <c r="AB51" s="2794"/>
      <c r="AC51" s="2794"/>
      <c r="AD51" s="2794"/>
      <c r="AE51" s="2794"/>
      <c r="AF51" s="2794"/>
      <c r="AG51" s="2794"/>
      <c r="AH51" s="2794"/>
      <c r="AI51" s="2794"/>
      <c r="AJ51" s="2794"/>
      <c r="AK51" s="2794"/>
      <c r="AL51" s="2794"/>
      <c r="AM51" s="2794"/>
      <c r="AN51" s="2794"/>
      <c r="AO51" s="2794"/>
      <c r="AP51" s="2794"/>
      <c r="AQ51" s="2794"/>
      <c r="AR51" s="2794"/>
      <c r="AS51" s="2794"/>
      <c r="AT51" s="2794"/>
      <c r="AU51" s="2794"/>
      <c r="AV51" s="2794"/>
      <c r="AW51" s="2794"/>
      <c r="AX51" s="2794"/>
      <c r="AY51" s="2794"/>
      <c r="AZ51" s="2794"/>
      <c r="BA51" s="2794"/>
      <c r="BB51" s="2794"/>
    </row>
    <row r="52" spans="1:54" ht="63">
      <c r="A52" s="989">
        <v>43671</v>
      </c>
      <c r="B52" s="990" t="s">
        <v>16</v>
      </c>
      <c r="C52" s="2780">
        <v>620</v>
      </c>
      <c r="D52" s="1313">
        <f t="shared" si="2"/>
        <v>607.6</v>
      </c>
      <c r="E52" s="2780">
        <v>2</v>
      </c>
      <c r="F52" s="1313">
        <v>5578</v>
      </c>
      <c r="G52" s="2780">
        <v>149</v>
      </c>
      <c r="H52" s="2780"/>
      <c r="I52" s="2780"/>
      <c r="J52" s="2780"/>
      <c r="K52" s="3581"/>
      <c r="L52" s="2781" t="s">
        <v>5546</v>
      </c>
      <c r="N52" s="2794"/>
      <c r="O52" s="2794"/>
      <c r="P52" s="2794"/>
      <c r="Q52" s="2794"/>
      <c r="R52" s="2794"/>
      <c r="S52" s="2794"/>
      <c r="T52" s="2794"/>
      <c r="U52" s="2794"/>
      <c r="V52" s="2794"/>
      <c r="W52" s="2794"/>
      <c r="X52" s="2794"/>
      <c r="Y52" s="2794"/>
      <c r="Z52" s="2794"/>
      <c r="AA52" s="2794"/>
      <c r="AB52" s="2794"/>
      <c r="AC52" s="2794"/>
      <c r="AD52" s="2794"/>
      <c r="AE52" s="2794"/>
      <c r="AF52" s="2794"/>
      <c r="AG52" s="2794"/>
      <c r="AH52" s="2794"/>
      <c r="AI52" s="2794"/>
      <c r="AJ52" s="2794"/>
      <c r="AK52" s="2794"/>
      <c r="AL52" s="2794"/>
      <c r="AM52" s="2794"/>
      <c r="AN52" s="2794"/>
      <c r="AO52" s="2794"/>
      <c r="AP52" s="2794"/>
      <c r="AQ52" s="2794"/>
      <c r="AR52" s="2794"/>
      <c r="AS52" s="2794"/>
      <c r="AT52" s="2794"/>
      <c r="AU52" s="2794"/>
      <c r="AV52" s="2794"/>
      <c r="AW52" s="2794"/>
      <c r="AX52" s="2794"/>
      <c r="AY52" s="2794"/>
      <c r="AZ52" s="2794"/>
      <c r="BA52" s="2794"/>
      <c r="BB52" s="2794"/>
    </row>
    <row r="53" spans="1:54" ht="63">
      <c r="A53" s="989">
        <v>43672</v>
      </c>
      <c r="B53" s="990" t="s">
        <v>16</v>
      </c>
      <c r="C53" s="2780">
        <v>595</v>
      </c>
      <c r="D53" s="1313">
        <f t="shared" si="2"/>
        <v>583.1</v>
      </c>
      <c r="E53" s="2780">
        <v>2</v>
      </c>
      <c r="F53" s="1313">
        <v>5357.5716000685989</v>
      </c>
      <c r="G53" s="2780">
        <v>160</v>
      </c>
      <c r="H53" s="2780"/>
      <c r="I53" s="2780"/>
      <c r="J53" s="2780"/>
      <c r="K53" s="3581"/>
      <c r="L53" s="2781" t="s">
        <v>5544</v>
      </c>
      <c r="N53" s="2794"/>
      <c r="O53" s="2794"/>
      <c r="P53" s="2794"/>
      <c r="Q53" s="2794"/>
      <c r="R53" s="2794"/>
      <c r="S53" s="2794"/>
      <c r="T53" s="2794"/>
      <c r="U53" s="2794"/>
      <c r="V53" s="2794"/>
      <c r="W53" s="2794"/>
      <c r="X53" s="2794"/>
      <c r="Y53" s="2794"/>
      <c r="Z53" s="2794"/>
      <c r="AA53" s="2794"/>
      <c r="AB53" s="2794"/>
      <c r="AC53" s="2794"/>
      <c r="AD53" s="2794"/>
      <c r="AE53" s="2794"/>
      <c r="AF53" s="2794"/>
      <c r="AG53" s="2794"/>
      <c r="AH53" s="2794"/>
      <c r="AI53" s="2794"/>
      <c r="AJ53" s="2794"/>
      <c r="AK53" s="2794"/>
      <c r="AL53" s="2794"/>
      <c r="AM53" s="2794"/>
      <c r="AN53" s="2794"/>
      <c r="AO53" s="2794"/>
      <c r="AP53" s="2794"/>
      <c r="AQ53" s="2794"/>
      <c r="AR53" s="2794"/>
      <c r="AS53" s="2794"/>
      <c r="AT53" s="2794"/>
      <c r="AU53" s="2794"/>
      <c r="AV53" s="2794"/>
      <c r="AW53" s="2794"/>
      <c r="AX53" s="2794"/>
      <c r="AY53" s="2794"/>
      <c r="AZ53" s="2794"/>
      <c r="BA53" s="2794"/>
      <c r="BB53" s="2794"/>
    </row>
    <row r="54" spans="1:54" ht="63">
      <c r="A54" s="989">
        <v>43673</v>
      </c>
      <c r="B54" s="990" t="s">
        <v>16</v>
      </c>
      <c r="C54" s="2780">
        <v>580</v>
      </c>
      <c r="D54" s="1313">
        <f t="shared" si="2"/>
        <v>568.4</v>
      </c>
      <c r="E54" s="2780">
        <v>2</v>
      </c>
      <c r="F54" s="1313">
        <v>5581</v>
      </c>
      <c r="G54" s="2780">
        <v>160</v>
      </c>
      <c r="H54" s="2780"/>
      <c r="I54" s="2780"/>
      <c r="J54" s="2780"/>
      <c r="K54" s="3581"/>
      <c r="L54" s="2781" t="s">
        <v>5547</v>
      </c>
      <c r="N54" s="2794"/>
      <c r="O54" s="2794"/>
      <c r="P54" s="2794"/>
      <c r="Q54" s="2794"/>
      <c r="R54" s="2794"/>
      <c r="S54" s="2794"/>
      <c r="T54" s="2794"/>
      <c r="U54" s="2794"/>
      <c r="V54" s="2794"/>
      <c r="W54" s="2794"/>
      <c r="X54" s="2794"/>
      <c r="Y54" s="2794"/>
      <c r="Z54" s="2794"/>
      <c r="AA54" s="2794"/>
      <c r="AB54" s="2794"/>
      <c r="AC54" s="2794"/>
      <c r="AD54" s="2794"/>
      <c r="AE54" s="2794"/>
      <c r="AF54" s="2794"/>
      <c r="AG54" s="2794"/>
      <c r="AH54" s="2794"/>
      <c r="AI54" s="2794"/>
      <c r="AJ54" s="2794"/>
      <c r="AK54" s="2794"/>
      <c r="AL54" s="2794"/>
      <c r="AM54" s="2794"/>
      <c r="AN54" s="2794"/>
      <c r="AO54" s="2794"/>
      <c r="AP54" s="2794"/>
      <c r="AQ54" s="2794"/>
      <c r="AR54" s="2794"/>
      <c r="AS54" s="2794"/>
      <c r="AT54" s="2794"/>
      <c r="AU54" s="2794"/>
      <c r="AV54" s="2794"/>
      <c r="AW54" s="2794"/>
      <c r="AX54" s="2794"/>
      <c r="AY54" s="2794"/>
      <c r="AZ54" s="2794"/>
      <c r="BA54" s="2794"/>
      <c r="BB54" s="2794"/>
    </row>
    <row r="55" spans="1:54" ht="63">
      <c r="A55" s="989">
        <v>43674</v>
      </c>
      <c r="B55" s="990" t="s">
        <v>16</v>
      </c>
      <c r="C55" s="2780">
        <v>550</v>
      </c>
      <c r="D55" s="1313">
        <f t="shared" si="2"/>
        <v>533.5</v>
      </c>
      <c r="E55" s="2780">
        <v>3</v>
      </c>
      <c r="F55" s="1313">
        <v>5825.6794751640109</v>
      </c>
      <c r="G55" s="2780">
        <v>150</v>
      </c>
      <c r="H55" s="2780"/>
      <c r="I55" s="2780"/>
      <c r="J55" s="2780"/>
      <c r="K55" s="3581"/>
      <c r="L55" s="2781" t="s">
        <v>5545</v>
      </c>
      <c r="N55" s="2794"/>
      <c r="O55" s="2794"/>
      <c r="P55" s="2794"/>
      <c r="Q55" s="2794"/>
      <c r="R55" s="2794"/>
      <c r="S55" s="2794"/>
      <c r="T55" s="2794"/>
      <c r="U55" s="2794"/>
      <c r="V55" s="2794"/>
      <c r="W55" s="2794"/>
      <c r="X55" s="2794"/>
      <c r="Y55" s="2794"/>
      <c r="Z55" s="2794"/>
      <c r="AA55" s="2794"/>
      <c r="AB55" s="2794"/>
      <c r="AC55" s="2794"/>
      <c r="AD55" s="2794"/>
      <c r="AE55" s="2794"/>
      <c r="AF55" s="2794"/>
      <c r="AG55" s="2794"/>
      <c r="AH55" s="2794"/>
      <c r="AI55" s="2794"/>
      <c r="AJ55" s="2794"/>
      <c r="AK55" s="2794"/>
      <c r="AL55" s="2794"/>
      <c r="AM55" s="2794"/>
      <c r="AN55" s="2794"/>
      <c r="AO55" s="2794"/>
      <c r="AP55" s="2794"/>
      <c r="AQ55" s="2794"/>
      <c r="AR55" s="2794"/>
      <c r="AS55" s="2794"/>
      <c r="AT55" s="2794"/>
      <c r="AU55" s="2794"/>
      <c r="AV55" s="2794"/>
      <c r="AW55" s="2794"/>
      <c r="AX55" s="2794"/>
      <c r="AY55" s="2794"/>
      <c r="AZ55" s="2794"/>
      <c r="BA55" s="2794"/>
      <c r="BB55" s="2794"/>
    </row>
    <row r="56" spans="1:54" ht="63">
      <c r="A56" s="989">
        <v>43675</v>
      </c>
      <c r="B56" s="990" t="s">
        <v>16</v>
      </c>
      <c r="C56" s="2780">
        <v>525</v>
      </c>
      <c r="D56" s="1313">
        <f t="shared" si="2"/>
        <v>504</v>
      </c>
      <c r="E56" s="2780">
        <v>4</v>
      </c>
      <c r="F56" s="1313">
        <v>6041.666666666667</v>
      </c>
      <c r="G56" s="2780">
        <v>150</v>
      </c>
      <c r="H56" s="2780"/>
      <c r="I56" s="2780"/>
      <c r="J56" s="2780"/>
      <c r="K56" s="3581"/>
      <c r="L56" s="2781" t="s">
        <v>5548</v>
      </c>
    </row>
    <row r="57" spans="1:54" ht="48.75" customHeight="1">
      <c r="A57" s="29">
        <v>43676</v>
      </c>
      <c r="B57" s="6" t="s">
        <v>16</v>
      </c>
      <c r="C57" s="30">
        <v>505</v>
      </c>
      <c r="D57" s="31">
        <f t="shared" si="2"/>
        <v>484.8</v>
      </c>
      <c r="E57" s="30">
        <v>4</v>
      </c>
      <c r="F57" s="30">
        <v>6021</v>
      </c>
      <c r="G57" s="30">
        <v>150</v>
      </c>
      <c r="H57" s="30"/>
      <c r="I57" s="30"/>
      <c r="J57" s="30"/>
      <c r="K57" s="3402"/>
      <c r="L57" s="112" t="s">
        <v>5560</v>
      </c>
    </row>
    <row r="58" spans="1:54" ht="47.25">
      <c r="A58" s="29">
        <v>43678</v>
      </c>
      <c r="B58" s="6" t="s">
        <v>16</v>
      </c>
      <c r="C58" s="30">
        <v>485</v>
      </c>
      <c r="D58" s="31">
        <f t="shared" si="2"/>
        <v>465.6</v>
      </c>
      <c r="E58" s="30">
        <v>4</v>
      </c>
      <c r="F58" s="30">
        <v>6181</v>
      </c>
      <c r="G58" s="30">
        <v>155</v>
      </c>
      <c r="H58" s="30"/>
      <c r="I58" s="30"/>
      <c r="J58" s="30"/>
      <c r="K58" s="3402"/>
      <c r="L58" s="112" t="s">
        <v>5563</v>
      </c>
    </row>
    <row r="59" spans="1:54" ht="47.25">
      <c r="A59" s="29">
        <v>43682</v>
      </c>
      <c r="B59" s="6" t="s">
        <v>16</v>
      </c>
      <c r="C59" s="30">
        <v>470</v>
      </c>
      <c r="D59" s="31">
        <f t="shared" si="2"/>
        <v>451.2</v>
      </c>
      <c r="E59" s="30">
        <v>4</v>
      </c>
      <c r="F59" s="30">
        <v>5808</v>
      </c>
      <c r="G59" s="30">
        <v>151</v>
      </c>
      <c r="H59" s="30"/>
      <c r="I59" s="30"/>
      <c r="J59" s="30"/>
      <c r="K59" s="3402"/>
      <c r="L59" s="112" t="s">
        <v>5568</v>
      </c>
    </row>
    <row r="60" spans="1:54" ht="47.25">
      <c r="A60" s="29">
        <v>43692</v>
      </c>
      <c r="B60" s="6" t="s">
        <v>16</v>
      </c>
      <c r="C60" s="30">
        <v>480</v>
      </c>
      <c r="D60" s="31">
        <f t="shared" si="2"/>
        <v>460.8</v>
      </c>
      <c r="E60" s="30">
        <v>4</v>
      </c>
      <c r="F60" s="30">
        <v>5358</v>
      </c>
      <c r="G60" s="30">
        <v>177</v>
      </c>
      <c r="H60" s="30"/>
      <c r="I60" s="30"/>
      <c r="J60" s="30"/>
      <c r="K60" s="3402"/>
      <c r="L60" s="112" t="s">
        <v>5574</v>
      </c>
    </row>
    <row r="61" spans="1:54" ht="47.25">
      <c r="A61" s="29">
        <v>43694</v>
      </c>
      <c r="B61" s="6" t="s">
        <v>16</v>
      </c>
      <c r="C61" s="30">
        <v>505</v>
      </c>
      <c r="D61" s="31">
        <f t="shared" si="2"/>
        <v>484.8</v>
      </c>
      <c r="E61" s="30">
        <v>4</v>
      </c>
      <c r="F61" s="30">
        <v>5076</v>
      </c>
      <c r="G61" s="30">
        <v>180</v>
      </c>
      <c r="H61" s="30"/>
      <c r="I61" s="30"/>
      <c r="J61" s="30"/>
      <c r="K61" s="3402"/>
      <c r="L61" s="112" t="s">
        <v>5576</v>
      </c>
    </row>
    <row r="62" spans="1:54" ht="47.25">
      <c r="A62" s="29">
        <v>43698</v>
      </c>
      <c r="B62" s="6" t="s">
        <v>16</v>
      </c>
      <c r="C62" s="30">
        <v>530</v>
      </c>
      <c r="D62" s="31">
        <f t="shared" si="2"/>
        <v>508.8</v>
      </c>
      <c r="E62" s="30">
        <v>4</v>
      </c>
      <c r="F62" s="31">
        <v>4998.0345911949689</v>
      </c>
      <c r="G62" s="30">
        <v>164</v>
      </c>
      <c r="H62" s="30"/>
      <c r="I62" s="30"/>
      <c r="J62" s="30"/>
      <c r="K62" s="3402"/>
      <c r="L62" s="112" t="s">
        <v>5590</v>
      </c>
    </row>
    <row r="63" spans="1:54" ht="47.25">
      <c r="A63" s="29">
        <v>43700</v>
      </c>
      <c r="B63" s="6" t="s">
        <v>16</v>
      </c>
      <c r="C63" s="2798">
        <v>440</v>
      </c>
      <c r="D63" s="31">
        <f t="shared" si="2"/>
        <v>422.4</v>
      </c>
      <c r="E63" s="2798">
        <v>4</v>
      </c>
      <c r="F63" s="2826">
        <v>6221.590909090909</v>
      </c>
      <c r="G63" s="2798">
        <v>150</v>
      </c>
      <c r="H63" s="2798"/>
      <c r="I63" s="2798"/>
      <c r="J63" s="2798"/>
      <c r="K63" s="3400"/>
      <c r="L63" s="20" t="s">
        <v>5594</v>
      </c>
    </row>
    <row r="64" spans="1:54" ht="47.25">
      <c r="A64" s="29">
        <v>43701</v>
      </c>
      <c r="B64" s="6" t="s">
        <v>16</v>
      </c>
      <c r="C64" s="2798">
        <v>430</v>
      </c>
      <c r="D64" s="31">
        <f t="shared" si="2"/>
        <v>412.8</v>
      </c>
      <c r="E64" s="2828">
        <v>4</v>
      </c>
      <c r="F64" s="2828">
        <v>6516.4728682170544</v>
      </c>
      <c r="G64" s="2828">
        <v>150</v>
      </c>
      <c r="H64" s="2798"/>
      <c r="I64" s="2798"/>
      <c r="J64" s="2798"/>
      <c r="K64" s="3400"/>
      <c r="L64" s="20" t="s">
        <v>5595</v>
      </c>
    </row>
    <row r="65" spans="1:54" ht="47.25">
      <c r="A65" s="29">
        <v>43705</v>
      </c>
      <c r="B65" s="6" t="s">
        <v>16</v>
      </c>
      <c r="C65" s="2834">
        <v>430</v>
      </c>
      <c r="D65" s="31">
        <f t="shared" si="2"/>
        <v>412.8</v>
      </c>
      <c r="E65" s="2836">
        <v>4</v>
      </c>
      <c r="F65" s="2836">
        <v>6676</v>
      </c>
      <c r="G65" s="2836">
        <v>157</v>
      </c>
      <c r="H65" s="2834"/>
      <c r="I65" s="2834"/>
      <c r="J65" s="2834"/>
      <c r="K65" s="3400"/>
      <c r="L65" s="20" t="s">
        <v>5595</v>
      </c>
      <c r="N65" s="2839"/>
      <c r="O65" s="2839"/>
      <c r="P65" s="2839"/>
      <c r="Q65" s="2839"/>
      <c r="R65" s="2839"/>
      <c r="S65" s="2839"/>
      <c r="T65" s="2839"/>
      <c r="U65" s="2839"/>
      <c r="V65" s="2839"/>
      <c r="W65" s="2839"/>
      <c r="X65" s="2839"/>
      <c r="Y65" s="2839"/>
      <c r="Z65" s="2839"/>
      <c r="AA65" s="2839"/>
      <c r="AB65" s="2839"/>
      <c r="AC65" s="2839"/>
      <c r="AD65" s="2839"/>
      <c r="AE65" s="2839"/>
      <c r="AF65" s="2839"/>
      <c r="AG65" s="2839"/>
      <c r="AH65" s="2839"/>
      <c r="AI65" s="2839"/>
      <c r="AJ65" s="2839"/>
      <c r="AK65" s="2839"/>
      <c r="AL65" s="2839"/>
      <c r="AM65" s="2839"/>
      <c r="AN65" s="2839"/>
      <c r="AO65" s="2839"/>
      <c r="AP65" s="2839"/>
      <c r="AQ65" s="2839"/>
      <c r="AR65" s="2839"/>
      <c r="AS65" s="2839"/>
      <c r="AT65" s="2839"/>
      <c r="AU65" s="2839"/>
      <c r="AV65" s="2839"/>
      <c r="AW65" s="2839"/>
      <c r="AX65" s="2839"/>
      <c r="AY65" s="2839"/>
      <c r="AZ65" s="2839"/>
      <c r="BA65" s="2839"/>
      <c r="BB65" s="2839"/>
    </row>
    <row r="66" spans="1:54">
      <c r="A66" s="29">
        <v>43706</v>
      </c>
      <c r="B66" s="6" t="s">
        <v>11</v>
      </c>
      <c r="C66" s="4630" t="s">
        <v>5609</v>
      </c>
      <c r="D66" s="4631"/>
      <c r="E66" s="4631"/>
      <c r="F66" s="4631"/>
      <c r="G66" s="4631"/>
      <c r="H66" s="4631"/>
      <c r="I66" s="4631"/>
      <c r="J66" s="4632"/>
      <c r="K66" s="3393"/>
      <c r="N66" s="2839"/>
      <c r="O66" s="2839"/>
      <c r="P66" s="2839"/>
      <c r="Q66" s="2839"/>
      <c r="R66" s="2839"/>
      <c r="S66" s="2839"/>
      <c r="T66" s="2839"/>
      <c r="U66" s="2839"/>
      <c r="V66" s="2839"/>
      <c r="W66" s="2839"/>
      <c r="X66" s="2839"/>
      <c r="Y66" s="2839"/>
      <c r="Z66" s="2839"/>
      <c r="AA66" s="2839"/>
      <c r="AB66" s="2839"/>
      <c r="AC66" s="2839"/>
      <c r="AD66" s="2839"/>
      <c r="AE66" s="2839"/>
      <c r="AF66" s="2839"/>
      <c r="AG66" s="2839"/>
      <c r="AH66" s="2839"/>
      <c r="AI66" s="2839"/>
      <c r="AJ66" s="2839"/>
      <c r="AK66" s="2839"/>
      <c r="AL66" s="2839"/>
      <c r="AM66" s="2839"/>
      <c r="AN66" s="2839"/>
      <c r="AO66" s="2839"/>
      <c r="AP66" s="2839"/>
      <c r="AQ66" s="2839"/>
      <c r="AR66" s="2839"/>
      <c r="AS66" s="2839"/>
      <c r="AT66" s="2839"/>
      <c r="AU66" s="2839"/>
      <c r="AV66" s="2839"/>
      <c r="AW66" s="2839"/>
      <c r="AX66" s="2839"/>
      <c r="AY66" s="2839"/>
      <c r="AZ66" s="2839"/>
      <c r="BA66" s="2839"/>
      <c r="BB66" s="2839"/>
    </row>
    <row r="67" spans="1:54" ht="47.25">
      <c r="A67" s="29">
        <v>43709</v>
      </c>
      <c r="B67" s="6" t="s">
        <v>16</v>
      </c>
      <c r="C67" s="2834">
        <v>410</v>
      </c>
      <c r="D67" s="31">
        <f t="shared" si="2"/>
        <v>393.6</v>
      </c>
      <c r="E67" s="2836">
        <v>4</v>
      </c>
      <c r="F67" s="2836">
        <v>8750</v>
      </c>
      <c r="G67" s="2836">
        <v>275</v>
      </c>
      <c r="H67" s="2834"/>
      <c r="I67" s="2834"/>
      <c r="J67" s="2834"/>
      <c r="K67" s="3400"/>
      <c r="L67" s="20" t="s">
        <v>5608</v>
      </c>
      <c r="N67" s="2839"/>
      <c r="O67" s="2839"/>
      <c r="P67" s="2839"/>
      <c r="Q67" s="2839"/>
      <c r="R67" s="2839"/>
      <c r="S67" s="2839"/>
      <c r="T67" s="2839"/>
      <c r="U67" s="2839"/>
      <c r="V67" s="2839"/>
      <c r="W67" s="2839"/>
      <c r="X67" s="2839"/>
      <c r="Y67" s="2839"/>
      <c r="Z67" s="2839"/>
      <c r="AA67" s="2839"/>
      <c r="AB67" s="2839"/>
      <c r="AC67" s="2839"/>
      <c r="AD67" s="2839"/>
      <c r="AE67" s="2839"/>
      <c r="AF67" s="2839"/>
      <c r="AG67" s="2839"/>
      <c r="AH67" s="2839"/>
      <c r="AI67" s="2839"/>
      <c r="AJ67" s="2839"/>
      <c r="AK67" s="2839"/>
      <c r="AL67" s="2839"/>
      <c r="AM67" s="2839"/>
      <c r="AN67" s="2839"/>
      <c r="AO67" s="2839"/>
      <c r="AP67" s="2839"/>
      <c r="AQ67" s="2839"/>
      <c r="AR67" s="2839"/>
      <c r="AS67" s="2839"/>
      <c r="AT67" s="2839"/>
      <c r="AU67" s="2839"/>
      <c r="AV67" s="2839"/>
      <c r="AW67" s="2839"/>
      <c r="AX67" s="2839"/>
      <c r="AY67" s="2839"/>
      <c r="AZ67" s="2839"/>
      <c r="BA67" s="2839"/>
      <c r="BB67" s="2839"/>
    </row>
    <row r="68" spans="1:54" ht="47.25">
      <c r="A68" s="29">
        <v>43710</v>
      </c>
      <c r="B68" s="6" t="s">
        <v>16</v>
      </c>
      <c r="C68" s="2834">
        <v>405</v>
      </c>
      <c r="D68" s="31">
        <f t="shared" si="2"/>
        <v>388.8</v>
      </c>
      <c r="E68" s="2836">
        <v>4</v>
      </c>
      <c r="F68" s="2836">
        <v>8024</v>
      </c>
      <c r="G68" s="2836">
        <v>270</v>
      </c>
      <c r="H68" s="2834"/>
      <c r="I68" s="2834"/>
      <c r="J68" s="2834"/>
      <c r="K68" s="3400"/>
      <c r="L68" s="20" t="s">
        <v>5610</v>
      </c>
    </row>
    <row r="69" spans="1:54">
      <c r="A69" s="5212">
        <v>43711</v>
      </c>
      <c r="B69" s="6" t="s">
        <v>11</v>
      </c>
      <c r="C69" s="4630" t="s">
        <v>5611</v>
      </c>
      <c r="D69" s="4631"/>
      <c r="E69" s="4631"/>
      <c r="F69" s="4631"/>
      <c r="G69" s="4631"/>
      <c r="H69" s="4631"/>
      <c r="I69" s="4631"/>
      <c r="J69" s="4632"/>
      <c r="K69" s="3393"/>
    </row>
    <row r="70" spans="1:54" ht="47.25">
      <c r="A70" s="5213"/>
      <c r="B70" s="6" t="s">
        <v>16</v>
      </c>
      <c r="C70" s="30">
        <v>510</v>
      </c>
      <c r="D70" s="31">
        <f t="shared" si="2"/>
        <v>489.6</v>
      </c>
      <c r="E70" s="30">
        <v>4</v>
      </c>
      <c r="F70" s="30">
        <v>5113</v>
      </c>
      <c r="G70" s="30">
        <v>170</v>
      </c>
      <c r="H70" s="30"/>
      <c r="I70" s="30"/>
      <c r="J70" s="30"/>
      <c r="K70" s="3402"/>
      <c r="L70" s="112" t="s">
        <v>5687</v>
      </c>
    </row>
    <row r="71" spans="1:54" ht="47.25">
      <c r="A71" s="29">
        <v>43712</v>
      </c>
      <c r="B71" s="6" t="s">
        <v>16</v>
      </c>
      <c r="C71" s="30">
        <v>535</v>
      </c>
      <c r="D71" s="31">
        <f t="shared" si="2"/>
        <v>513.6</v>
      </c>
      <c r="E71" s="30">
        <v>4</v>
      </c>
      <c r="F71" s="30">
        <v>5041</v>
      </c>
      <c r="G71" s="30">
        <v>155</v>
      </c>
      <c r="H71" s="30"/>
      <c r="I71" s="30"/>
      <c r="J71" s="30"/>
      <c r="K71" s="3402"/>
      <c r="L71" s="112" t="s">
        <v>5688</v>
      </c>
    </row>
    <row r="72" spans="1:54" ht="47.25">
      <c r="A72" s="29">
        <v>43713</v>
      </c>
      <c r="B72" s="2874" t="s">
        <v>16</v>
      </c>
      <c r="C72" s="31">
        <v>470</v>
      </c>
      <c r="D72" s="31">
        <f t="shared" si="2"/>
        <v>451.2</v>
      </c>
      <c r="E72" s="31">
        <v>4</v>
      </c>
      <c r="F72" s="31">
        <v>5859.6538187009282</v>
      </c>
      <c r="G72" s="31">
        <v>155</v>
      </c>
      <c r="H72" s="31"/>
      <c r="I72" s="31"/>
      <c r="J72" s="31"/>
      <c r="K72" s="3442"/>
      <c r="L72" s="2875" t="s">
        <v>5689</v>
      </c>
    </row>
    <row r="73" spans="1:54" ht="47.25">
      <c r="A73" s="29">
        <v>43714</v>
      </c>
      <c r="B73" s="2874" t="s">
        <v>16</v>
      </c>
      <c r="C73" s="31">
        <v>545</v>
      </c>
      <c r="D73" s="31">
        <f t="shared" si="2"/>
        <v>523.20000000000005</v>
      </c>
      <c r="E73" s="31">
        <v>4</v>
      </c>
      <c r="F73" s="31">
        <v>5078</v>
      </c>
      <c r="G73" s="31">
        <v>158</v>
      </c>
      <c r="H73" s="31"/>
      <c r="I73" s="31"/>
      <c r="J73" s="31"/>
      <c r="K73" s="3442"/>
      <c r="L73" s="2875" t="s">
        <v>5690</v>
      </c>
    </row>
    <row r="74" spans="1:54" ht="47.25">
      <c r="A74" s="29">
        <v>43715</v>
      </c>
      <c r="B74" s="2874" t="s">
        <v>16</v>
      </c>
      <c r="C74" s="31">
        <v>635</v>
      </c>
      <c r="D74" s="31">
        <f t="shared" si="2"/>
        <v>609.6</v>
      </c>
      <c r="E74" s="31">
        <v>4</v>
      </c>
      <c r="F74" s="31">
        <v>4483</v>
      </c>
      <c r="G74" s="31">
        <v>158</v>
      </c>
      <c r="H74" s="31"/>
      <c r="I74" s="31"/>
      <c r="J74" s="31"/>
      <c r="K74" s="3442"/>
      <c r="L74" s="2875" t="s">
        <v>5691</v>
      </c>
      <c r="N74" s="2839"/>
      <c r="O74" s="2839"/>
      <c r="P74" s="2839"/>
      <c r="Q74" s="2839"/>
      <c r="R74" s="2839"/>
      <c r="S74" s="2839"/>
      <c r="T74" s="2839"/>
      <c r="U74" s="2839"/>
      <c r="V74" s="2839"/>
      <c r="W74" s="2839"/>
      <c r="X74" s="2839"/>
      <c r="Y74" s="2839"/>
      <c r="Z74" s="2839"/>
      <c r="AA74" s="2839"/>
      <c r="AB74" s="2839"/>
      <c r="AC74" s="2839"/>
      <c r="AD74" s="2839"/>
      <c r="AE74" s="2839"/>
      <c r="AF74" s="2839"/>
      <c r="AG74" s="2839"/>
      <c r="AH74" s="2839"/>
      <c r="AI74" s="2839"/>
      <c r="AJ74" s="2839"/>
      <c r="AK74" s="2839"/>
      <c r="AL74" s="2839"/>
      <c r="AM74" s="2839"/>
      <c r="AN74" s="2839"/>
      <c r="AO74" s="2839"/>
      <c r="AP74" s="2839"/>
      <c r="AQ74" s="2839"/>
      <c r="AR74" s="2839"/>
      <c r="AS74" s="2839"/>
      <c r="AT74" s="2839"/>
      <c r="AU74" s="2839"/>
      <c r="AV74" s="2839"/>
      <c r="AW74" s="2839"/>
      <c r="AX74" s="2839"/>
      <c r="AY74" s="2839"/>
      <c r="AZ74" s="2839"/>
      <c r="BA74" s="2839"/>
      <c r="BB74" s="2839"/>
    </row>
    <row r="75" spans="1:54" ht="47.25">
      <c r="A75" s="29">
        <v>43716</v>
      </c>
      <c r="B75" s="2874" t="s">
        <v>16</v>
      </c>
      <c r="C75" s="31">
        <v>610</v>
      </c>
      <c r="D75" s="31">
        <f t="shared" si="2"/>
        <v>585.6</v>
      </c>
      <c r="E75" s="31">
        <v>4</v>
      </c>
      <c r="F75" s="31">
        <v>4703</v>
      </c>
      <c r="G75" s="31">
        <v>160</v>
      </c>
      <c r="H75" s="31"/>
      <c r="I75" s="31"/>
      <c r="J75" s="31"/>
      <c r="K75" s="3442"/>
      <c r="L75" s="2875" t="s">
        <v>5692</v>
      </c>
    </row>
    <row r="76" spans="1:54">
      <c r="A76" s="5212">
        <v>43717</v>
      </c>
      <c r="B76" s="2874" t="s">
        <v>11</v>
      </c>
      <c r="C76" s="5303" t="s">
        <v>5699</v>
      </c>
      <c r="D76" s="5266"/>
      <c r="E76" s="5266"/>
      <c r="F76" s="5266"/>
      <c r="G76" s="5266"/>
      <c r="H76" s="5266"/>
      <c r="I76" s="5266"/>
      <c r="J76" s="5304"/>
      <c r="K76" s="3443"/>
      <c r="L76" s="2875"/>
      <c r="N76" s="2873"/>
      <c r="O76" s="2873"/>
      <c r="P76" s="2873"/>
      <c r="Q76" s="2873"/>
      <c r="R76" s="2873"/>
      <c r="S76" s="2873"/>
      <c r="T76" s="2873"/>
      <c r="U76" s="2873"/>
      <c r="V76" s="2873"/>
      <c r="W76" s="2873"/>
      <c r="X76" s="2873"/>
      <c r="Y76" s="2873"/>
      <c r="Z76" s="2873"/>
      <c r="AA76" s="2873"/>
      <c r="AB76" s="2873"/>
      <c r="AC76" s="2873"/>
      <c r="AD76" s="2873"/>
      <c r="AE76" s="2873"/>
      <c r="AF76" s="2873"/>
      <c r="AG76" s="2873"/>
      <c r="AH76" s="2873"/>
      <c r="AI76" s="2873"/>
      <c r="AJ76" s="2873"/>
      <c r="AK76" s="2873"/>
      <c r="AL76" s="2873"/>
      <c r="AM76" s="2873"/>
      <c r="AN76" s="2873"/>
      <c r="AO76" s="2873"/>
      <c r="AP76" s="2873"/>
      <c r="AQ76" s="2873"/>
      <c r="AR76" s="2873"/>
      <c r="AS76" s="2873"/>
      <c r="AT76" s="2873"/>
      <c r="AU76" s="2873"/>
      <c r="AV76" s="2873"/>
      <c r="AW76" s="2873"/>
      <c r="AX76" s="2873"/>
      <c r="AY76" s="2873"/>
      <c r="AZ76" s="2873"/>
      <c r="BA76" s="2873"/>
      <c r="BB76" s="2873"/>
    </row>
    <row r="77" spans="1:54" ht="47.25">
      <c r="A77" s="5213"/>
      <c r="B77" s="6" t="s">
        <v>16</v>
      </c>
      <c r="C77" s="30">
        <v>495</v>
      </c>
      <c r="D77" s="31">
        <f t="shared" si="2"/>
        <v>475.2</v>
      </c>
      <c r="E77" s="30">
        <v>4</v>
      </c>
      <c r="F77" s="31">
        <v>5841.7508417508416</v>
      </c>
      <c r="G77" s="30">
        <v>158</v>
      </c>
      <c r="H77" s="30"/>
      <c r="I77" s="30"/>
      <c r="J77" s="30"/>
      <c r="K77" s="3402"/>
      <c r="L77" s="112" t="s">
        <v>5696</v>
      </c>
    </row>
    <row r="78" spans="1:54" ht="47.25">
      <c r="A78" s="29">
        <v>43718</v>
      </c>
      <c r="B78" s="6" t="s">
        <v>16</v>
      </c>
      <c r="C78" s="30">
        <v>385</v>
      </c>
      <c r="D78" s="31">
        <f t="shared" si="2"/>
        <v>369.6</v>
      </c>
      <c r="E78" s="30">
        <v>4</v>
      </c>
      <c r="F78" s="31">
        <v>7516.2337662337668</v>
      </c>
      <c r="G78" s="30">
        <v>150</v>
      </c>
      <c r="H78" s="30"/>
      <c r="I78" s="30"/>
      <c r="J78" s="30"/>
      <c r="K78" s="3402"/>
      <c r="L78" s="112" t="s">
        <v>5693</v>
      </c>
    </row>
    <row r="79" spans="1:54" ht="47.25">
      <c r="A79" s="29">
        <v>43719</v>
      </c>
      <c r="B79" s="6" t="s">
        <v>16</v>
      </c>
      <c r="C79" s="2798">
        <v>380</v>
      </c>
      <c r="D79" s="31">
        <f t="shared" si="2"/>
        <v>364.8</v>
      </c>
      <c r="E79" s="2798">
        <v>4</v>
      </c>
      <c r="F79" s="2844">
        <v>7790.5701754385964</v>
      </c>
      <c r="G79" s="2798">
        <v>150</v>
      </c>
      <c r="H79" s="2798"/>
      <c r="I79" s="2798"/>
      <c r="J79" s="2798"/>
      <c r="K79" s="3400"/>
      <c r="L79" s="20" t="s">
        <v>5694</v>
      </c>
    </row>
    <row r="80" spans="1:54" ht="47.25">
      <c r="A80" s="29">
        <v>43721</v>
      </c>
      <c r="B80" s="6" t="s">
        <v>16</v>
      </c>
      <c r="C80" s="2798">
        <v>405</v>
      </c>
      <c r="D80" s="31">
        <f t="shared" si="2"/>
        <v>388.8</v>
      </c>
      <c r="E80" s="2798">
        <v>4</v>
      </c>
      <c r="F80" s="2856">
        <v>7458.8477366255138</v>
      </c>
      <c r="G80" s="2798">
        <v>158</v>
      </c>
      <c r="H80" s="2798"/>
      <c r="I80" s="2798"/>
      <c r="J80" s="2798"/>
      <c r="K80" s="3400"/>
      <c r="L80" s="20" t="s">
        <v>5697</v>
      </c>
    </row>
    <row r="81" spans="1:12" ht="47.25">
      <c r="A81" s="29">
        <v>43728</v>
      </c>
      <c r="B81" s="6" t="s">
        <v>16</v>
      </c>
      <c r="C81" s="2798">
        <v>315</v>
      </c>
      <c r="D81" s="31">
        <f t="shared" si="2"/>
        <v>302.39999999999998</v>
      </c>
      <c r="E81" s="2798">
        <v>4</v>
      </c>
      <c r="F81" s="2798">
        <v>9887</v>
      </c>
      <c r="G81" s="2798">
        <v>170</v>
      </c>
      <c r="H81" s="2798"/>
      <c r="I81" s="2798"/>
      <c r="J81" s="2798"/>
      <c r="K81" s="3400"/>
      <c r="L81" s="20" t="s">
        <v>5698</v>
      </c>
    </row>
    <row r="82" spans="1:12" ht="47.25">
      <c r="A82" s="29">
        <v>43731</v>
      </c>
      <c r="B82" s="6" t="s">
        <v>16</v>
      </c>
      <c r="C82" s="2798">
        <v>305</v>
      </c>
      <c r="D82" s="31">
        <f t="shared" si="2"/>
        <v>292.8</v>
      </c>
      <c r="E82" s="2872">
        <v>4</v>
      </c>
      <c r="F82" s="2872">
        <v>10569.444444444445</v>
      </c>
      <c r="G82" s="2872">
        <v>170</v>
      </c>
      <c r="H82" s="2798"/>
      <c r="I82" s="2798"/>
      <c r="J82" s="2798"/>
      <c r="K82" s="3400"/>
      <c r="L82" s="20" t="s">
        <v>5695</v>
      </c>
    </row>
    <row r="83" spans="1:12" ht="47.25">
      <c r="A83" s="29">
        <v>43735</v>
      </c>
      <c r="B83" s="6" t="s">
        <v>16</v>
      </c>
      <c r="C83" s="2798">
        <v>300</v>
      </c>
      <c r="D83" s="31">
        <f t="shared" si="2"/>
        <v>297</v>
      </c>
      <c r="E83" s="2798">
        <v>1</v>
      </c>
      <c r="F83" s="2879">
        <v>10622.895622895623</v>
      </c>
      <c r="G83" s="2798">
        <v>169</v>
      </c>
      <c r="H83" s="2798"/>
      <c r="I83" s="2798"/>
      <c r="J83" s="2798"/>
      <c r="K83" s="3400"/>
      <c r="L83" s="20" t="s">
        <v>5705</v>
      </c>
    </row>
    <row r="84" spans="1:12" ht="47.25">
      <c r="A84" s="29">
        <v>43741</v>
      </c>
      <c r="B84" s="6" t="s">
        <v>16</v>
      </c>
      <c r="C84" s="2885">
        <v>280</v>
      </c>
      <c r="D84" s="31">
        <f t="shared" si="2"/>
        <v>277.2</v>
      </c>
      <c r="E84" s="2885">
        <v>1</v>
      </c>
      <c r="F84" s="2886">
        <v>11261</v>
      </c>
      <c r="G84" s="2885">
        <v>150</v>
      </c>
      <c r="H84" s="2885"/>
      <c r="I84" s="2885"/>
      <c r="J84" s="2885"/>
      <c r="K84" s="3400"/>
      <c r="L84" s="20" t="s">
        <v>5714</v>
      </c>
    </row>
    <row r="85" spans="1:12" ht="47.25">
      <c r="A85" s="29">
        <v>43749</v>
      </c>
      <c r="B85" s="6" t="s">
        <v>16</v>
      </c>
      <c r="C85" s="2885">
        <v>255</v>
      </c>
      <c r="D85" s="31">
        <f t="shared" si="2"/>
        <v>252.45</v>
      </c>
      <c r="E85" s="2885">
        <v>1</v>
      </c>
      <c r="F85" s="2886">
        <v>12444.604144208888</v>
      </c>
      <c r="G85" s="2885">
        <v>150</v>
      </c>
      <c r="H85" s="2885"/>
      <c r="I85" s="2885"/>
      <c r="J85" s="2885"/>
      <c r="K85" s="3400"/>
      <c r="L85" s="20" t="s">
        <v>5718</v>
      </c>
    </row>
    <row r="86" spans="1:12" ht="47.25">
      <c r="A86" s="29">
        <v>43751</v>
      </c>
      <c r="B86" s="6" t="s">
        <v>16</v>
      </c>
      <c r="C86" s="2885">
        <v>225</v>
      </c>
      <c r="D86" s="31">
        <f t="shared" si="2"/>
        <v>222.75</v>
      </c>
      <c r="E86" s="2885">
        <v>1</v>
      </c>
      <c r="F86" s="2886">
        <v>14420</v>
      </c>
      <c r="G86" s="2885">
        <v>155</v>
      </c>
      <c r="H86" s="2885"/>
      <c r="I86" s="2885"/>
      <c r="J86" s="2885"/>
      <c r="K86" s="3400"/>
      <c r="L86" s="20" t="s">
        <v>5730</v>
      </c>
    </row>
    <row r="87" spans="1:12" ht="47.25">
      <c r="A87" s="29">
        <v>43755</v>
      </c>
      <c r="B87" s="6" t="s">
        <v>16</v>
      </c>
      <c r="C87" s="2885">
        <v>200</v>
      </c>
      <c r="D87" s="31">
        <f t="shared" si="2"/>
        <v>198</v>
      </c>
      <c r="E87" s="2885">
        <v>1</v>
      </c>
      <c r="F87" s="2886">
        <v>15927</v>
      </c>
      <c r="G87" s="2885">
        <v>155</v>
      </c>
      <c r="H87" s="2885"/>
      <c r="I87" s="2885"/>
      <c r="J87" s="2885"/>
      <c r="K87" s="3400"/>
      <c r="L87" s="20" t="s">
        <v>5731</v>
      </c>
    </row>
    <row r="88" spans="1:12" ht="47.25">
      <c r="A88" s="29">
        <v>43759</v>
      </c>
      <c r="B88" s="6" t="s">
        <v>16</v>
      </c>
      <c r="C88" s="2885">
        <v>170</v>
      </c>
      <c r="D88" s="31">
        <f t="shared" si="2"/>
        <v>168.3</v>
      </c>
      <c r="E88" s="2885">
        <v>1</v>
      </c>
      <c r="F88" s="2886">
        <v>18788</v>
      </c>
      <c r="G88" s="2885">
        <v>155</v>
      </c>
      <c r="H88" s="2885"/>
      <c r="I88" s="2885"/>
      <c r="J88" s="2885"/>
      <c r="K88" s="3400"/>
      <c r="L88" s="20" t="s">
        <v>5732</v>
      </c>
    </row>
    <row r="89" spans="1:12" ht="47.25">
      <c r="A89" s="29">
        <v>43760</v>
      </c>
      <c r="B89" s="6" t="s">
        <v>16</v>
      </c>
      <c r="C89" s="2885">
        <v>160</v>
      </c>
      <c r="D89" s="31">
        <f t="shared" si="2"/>
        <v>158.4</v>
      </c>
      <c r="E89" s="2885">
        <v>1</v>
      </c>
      <c r="F89" s="2886">
        <v>19905.303030303028</v>
      </c>
      <c r="G89" s="2885">
        <v>155</v>
      </c>
      <c r="H89" s="2885"/>
      <c r="I89" s="2885"/>
      <c r="J89" s="2885"/>
      <c r="K89" s="3400"/>
      <c r="L89" s="20" t="s">
        <v>5734</v>
      </c>
    </row>
    <row r="90" spans="1:12" ht="47.25">
      <c r="A90" s="29">
        <v>43765</v>
      </c>
      <c r="B90" s="6" t="s">
        <v>16</v>
      </c>
      <c r="C90" s="2885">
        <v>150</v>
      </c>
      <c r="D90" s="31">
        <f t="shared" si="2"/>
        <v>148.5</v>
      </c>
      <c r="E90" s="2885">
        <v>1</v>
      </c>
      <c r="F90" s="2886">
        <v>22559</v>
      </c>
      <c r="G90" s="2885">
        <v>145</v>
      </c>
      <c r="H90" s="2885"/>
      <c r="I90" s="2885"/>
      <c r="J90" s="2885"/>
      <c r="K90" s="3400"/>
      <c r="L90" s="20" t="s">
        <v>5747</v>
      </c>
    </row>
    <row r="91" spans="1:12" ht="47.25">
      <c r="A91" s="29">
        <v>43773</v>
      </c>
      <c r="B91" s="6" t="s">
        <v>16</v>
      </c>
      <c r="C91" s="2885">
        <v>145</v>
      </c>
      <c r="D91" s="31">
        <f t="shared" si="2"/>
        <v>143.55000000000001</v>
      </c>
      <c r="E91" s="2885">
        <v>1</v>
      </c>
      <c r="F91" s="2886">
        <v>23653</v>
      </c>
      <c r="G91" s="2885">
        <v>140</v>
      </c>
      <c r="H91" s="2885"/>
      <c r="I91" s="2885"/>
      <c r="J91" s="2885"/>
      <c r="K91" s="3400"/>
      <c r="L91" s="20" t="s">
        <v>5749</v>
      </c>
    </row>
    <row r="92" spans="1:12" ht="56.25" customHeight="1">
      <c r="A92" s="29">
        <v>43776</v>
      </c>
      <c r="B92" s="6" t="s">
        <v>16</v>
      </c>
      <c r="C92" s="2885">
        <v>150</v>
      </c>
      <c r="D92" s="31">
        <f t="shared" si="2"/>
        <v>148.5</v>
      </c>
      <c r="E92" s="2885">
        <v>1</v>
      </c>
      <c r="F92" s="2886">
        <v>22329.96632996633</v>
      </c>
      <c r="G92" s="2885">
        <v>150</v>
      </c>
      <c r="H92" s="2885"/>
      <c r="I92" s="2885"/>
      <c r="J92" s="2885"/>
      <c r="K92" s="3400"/>
      <c r="L92" s="20" t="s">
        <v>5773</v>
      </c>
    </row>
    <row r="93" spans="1:12" ht="47.25">
      <c r="A93" s="29">
        <v>43784</v>
      </c>
      <c r="B93" s="6" t="s">
        <v>16</v>
      </c>
      <c r="C93" s="2885">
        <v>150</v>
      </c>
      <c r="D93" s="31">
        <f t="shared" si="2"/>
        <v>148.5</v>
      </c>
      <c r="E93" s="2885">
        <v>1</v>
      </c>
      <c r="F93" s="2886">
        <v>22316</v>
      </c>
      <c r="G93" s="2885">
        <v>140</v>
      </c>
      <c r="H93" s="2885"/>
      <c r="I93" s="2885"/>
      <c r="J93" s="2885"/>
      <c r="K93" s="3400"/>
      <c r="L93" s="20" t="s">
        <v>5767</v>
      </c>
    </row>
    <row r="94" spans="1:12" ht="47.25">
      <c r="A94" s="29">
        <v>43788</v>
      </c>
      <c r="B94" s="6" t="s">
        <v>16</v>
      </c>
      <c r="C94" s="2885">
        <v>155</v>
      </c>
      <c r="D94" s="31">
        <f t="shared" si="2"/>
        <v>153.44999999999999</v>
      </c>
      <c r="E94" s="2885">
        <v>1</v>
      </c>
      <c r="F94" s="2886">
        <v>21639.471639471642</v>
      </c>
      <c r="G94" s="2885">
        <v>140</v>
      </c>
      <c r="H94" s="2885"/>
      <c r="I94" s="2885"/>
      <c r="J94" s="2885"/>
      <c r="K94" s="3400"/>
      <c r="L94" s="20" t="s">
        <v>5774</v>
      </c>
    </row>
    <row r="95" spans="1:12" ht="47.25">
      <c r="A95" s="29">
        <v>43792</v>
      </c>
      <c r="B95" s="6" t="s">
        <v>16</v>
      </c>
      <c r="C95" s="2885">
        <v>160</v>
      </c>
      <c r="D95" s="31">
        <f t="shared" si="2"/>
        <v>158.4</v>
      </c>
      <c r="E95" s="2885">
        <v>1</v>
      </c>
      <c r="F95" s="2886">
        <v>21015.183279334222</v>
      </c>
      <c r="G95" s="2885">
        <v>140</v>
      </c>
      <c r="H95" s="2885"/>
      <c r="I95" s="2885"/>
      <c r="J95" s="2885"/>
      <c r="K95" s="3400"/>
      <c r="L95" s="20" t="s">
        <v>5779</v>
      </c>
    </row>
    <row r="96" spans="1:12" ht="47.25">
      <c r="A96" s="29">
        <v>43801</v>
      </c>
      <c r="B96" s="6" t="s">
        <v>16</v>
      </c>
      <c r="C96" s="2885">
        <v>160</v>
      </c>
      <c r="D96" s="31">
        <f t="shared" si="2"/>
        <v>158.4</v>
      </c>
      <c r="E96" s="2885">
        <v>1</v>
      </c>
      <c r="F96" s="2886">
        <v>20126.262626262625</v>
      </c>
      <c r="G96" s="2885">
        <v>140</v>
      </c>
      <c r="H96" s="2885"/>
      <c r="I96" s="2885"/>
      <c r="J96" s="2885"/>
      <c r="K96" s="3400"/>
      <c r="L96" s="20" t="s">
        <v>5784</v>
      </c>
    </row>
    <row r="97" spans="1:54" ht="47.25">
      <c r="A97" s="29">
        <v>43805</v>
      </c>
      <c r="B97" s="6" t="s">
        <v>16</v>
      </c>
      <c r="C97" s="2885">
        <v>160</v>
      </c>
      <c r="D97" s="31">
        <f t="shared" si="2"/>
        <v>158.4</v>
      </c>
      <c r="E97" s="2885">
        <v>1</v>
      </c>
      <c r="F97" s="2886">
        <v>19709.595959595958</v>
      </c>
      <c r="G97" s="2885">
        <v>140</v>
      </c>
      <c r="H97" s="2885"/>
      <c r="I97" s="2885"/>
      <c r="J97" s="2885"/>
      <c r="K97" s="3400"/>
      <c r="L97" s="20" t="s">
        <v>5795</v>
      </c>
    </row>
    <row r="98" spans="1:54" ht="47.25">
      <c r="A98" s="29">
        <v>43809</v>
      </c>
      <c r="B98" s="6" t="s">
        <v>16</v>
      </c>
      <c r="C98" s="2922">
        <v>160</v>
      </c>
      <c r="D98" s="31">
        <f t="shared" si="2"/>
        <v>158.4</v>
      </c>
      <c r="E98" s="2922">
        <v>1</v>
      </c>
      <c r="F98" s="2923">
        <v>19722</v>
      </c>
      <c r="G98" s="2922">
        <v>140</v>
      </c>
      <c r="H98" s="2922"/>
      <c r="I98" s="2922"/>
      <c r="J98" s="2922"/>
      <c r="K98" s="3400"/>
      <c r="L98" s="20" t="s">
        <v>5813</v>
      </c>
      <c r="N98" s="2926"/>
      <c r="O98" s="2926"/>
      <c r="P98" s="2926"/>
      <c r="Q98" s="2926"/>
      <c r="R98" s="2926"/>
      <c r="S98" s="2926"/>
      <c r="T98" s="2926"/>
      <c r="U98" s="2926"/>
      <c r="V98" s="2926"/>
      <c r="W98" s="2926"/>
      <c r="X98" s="2926"/>
      <c r="Y98" s="2926"/>
      <c r="Z98" s="2926"/>
      <c r="AA98" s="2926"/>
      <c r="AB98" s="2926"/>
      <c r="AC98" s="2926"/>
      <c r="AD98" s="2926"/>
      <c r="AE98" s="2926"/>
      <c r="AF98" s="2926"/>
      <c r="AG98" s="2926"/>
      <c r="AH98" s="2926"/>
      <c r="AI98" s="2926"/>
      <c r="AJ98" s="2926"/>
      <c r="AK98" s="2926"/>
      <c r="AL98" s="2926"/>
      <c r="AM98" s="2926"/>
      <c r="AN98" s="2926"/>
      <c r="AO98" s="2926"/>
      <c r="AP98" s="2926"/>
      <c r="AQ98" s="2926"/>
      <c r="AR98" s="2926"/>
      <c r="AS98" s="2926"/>
      <c r="AT98" s="2926"/>
      <c r="AU98" s="2926"/>
      <c r="AV98" s="2926"/>
      <c r="AW98" s="2926"/>
      <c r="AX98" s="2926"/>
      <c r="AY98" s="2926"/>
      <c r="AZ98" s="2926"/>
      <c r="BA98" s="2926"/>
      <c r="BB98" s="2926"/>
    </row>
    <row r="99" spans="1:54" ht="47.25">
      <c r="A99" s="29">
        <v>43813</v>
      </c>
      <c r="B99" s="6" t="s">
        <v>16</v>
      </c>
      <c r="C99" s="2885">
        <v>158</v>
      </c>
      <c r="D99" s="31">
        <f t="shared" si="2"/>
        <v>156.41999999999999</v>
      </c>
      <c r="E99" s="2885">
        <v>1</v>
      </c>
      <c r="F99" s="2886">
        <v>19614</v>
      </c>
      <c r="G99" s="2885">
        <v>140</v>
      </c>
      <c r="H99" s="2885"/>
      <c r="I99" s="2885"/>
      <c r="J99" s="2885"/>
      <c r="K99" s="3400"/>
      <c r="L99" s="20" t="s">
        <v>5818</v>
      </c>
    </row>
    <row r="100" spans="1:54" ht="47.25">
      <c r="A100" s="29">
        <v>43814</v>
      </c>
      <c r="B100" s="6" t="s">
        <v>16</v>
      </c>
      <c r="C100" s="2885">
        <v>160</v>
      </c>
      <c r="D100" s="31">
        <f t="shared" si="2"/>
        <v>158.4</v>
      </c>
      <c r="E100" s="2885">
        <v>1</v>
      </c>
      <c r="F100" s="2886">
        <v>19166.666666666664</v>
      </c>
      <c r="G100" s="2885">
        <v>140</v>
      </c>
      <c r="H100" s="2885"/>
      <c r="I100" s="2885"/>
      <c r="J100" s="2885"/>
      <c r="K100" s="3400"/>
      <c r="L100" s="20" t="s">
        <v>5795</v>
      </c>
    </row>
    <row r="101" spans="1:54" ht="47.25">
      <c r="A101" s="140">
        <v>43816</v>
      </c>
      <c r="B101" s="137" t="s">
        <v>16</v>
      </c>
      <c r="C101" s="141">
        <v>130</v>
      </c>
      <c r="D101" s="142">
        <f t="shared" si="2"/>
        <v>128.69999999999999</v>
      </c>
      <c r="E101" s="141">
        <v>1</v>
      </c>
      <c r="F101" s="142">
        <v>21717</v>
      </c>
      <c r="G101" s="141">
        <v>125</v>
      </c>
      <c r="H101" s="141"/>
      <c r="I101" s="141"/>
      <c r="J101" s="141"/>
      <c r="K101" s="3449"/>
      <c r="L101" s="2713" t="s">
        <v>5816</v>
      </c>
    </row>
    <row r="102" spans="1:54" ht="47.25">
      <c r="A102" s="140">
        <v>43817</v>
      </c>
      <c r="B102" s="137" t="s">
        <v>16</v>
      </c>
      <c r="C102" s="141">
        <v>120</v>
      </c>
      <c r="D102" s="142">
        <f t="shared" si="2"/>
        <v>118.8</v>
      </c>
      <c r="E102" s="141">
        <v>1</v>
      </c>
      <c r="F102" s="142">
        <v>23485</v>
      </c>
      <c r="G102" s="141">
        <v>125</v>
      </c>
      <c r="H102" s="141"/>
      <c r="I102" s="141"/>
      <c r="J102" s="141"/>
      <c r="K102" s="3449"/>
      <c r="L102" s="2713" t="s">
        <v>5821</v>
      </c>
    </row>
    <row r="103" spans="1:54" ht="47.25">
      <c r="A103" s="140">
        <v>43818</v>
      </c>
      <c r="B103" s="137" t="s">
        <v>16</v>
      </c>
      <c r="C103" s="141">
        <v>115</v>
      </c>
      <c r="D103" s="142">
        <f t="shared" si="2"/>
        <v>113.85</v>
      </c>
      <c r="E103" s="141">
        <v>1</v>
      </c>
      <c r="F103" s="142">
        <v>24506</v>
      </c>
      <c r="G103" s="141">
        <v>125</v>
      </c>
      <c r="H103" s="141"/>
      <c r="I103" s="141"/>
      <c r="J103" s="141"/>
      <c r="K103" s="3449"/>
      <c r="L103" s="2713" t="s">
        <v>5821</v>
      </c>
    </row>
    <row r="104" spans="1:54" ht="47.25">
      <c r="A104" s="29">
        <v>43819</v>
      </c>
      <c r="B104" s="6" t="s">
        <v>16</v>
      </c>
      <c r="C104" s="2885">
        <v>115</v>
      </c>
      <c r="D104" s="31">
        <f t="shared" si="2"/>
        <v>113.85</v>
      </c>
      <c r="E104" s="2885">
        <v>1</v>
      </c>
      <c r="F104" s="2886">
        <v>24409</v>
      </c>
      <c r="G104" s="2885">
        <v>125</v>
      </c>
      <c r="H104" s="2885"/>
      <c r="I104" s="2885"/>
      <c r="J104" s="2885"/>
      <c r="K104" s="3400"/>
      <c r="L104" s="2713" t="s">
        <v>5826</v>
      </c>
    </row>
    <row r="105" spans="1:54" ht="47.25">
      <c r="A105" s="29">
        <v>43820</v>
      </c>
      <c r="B105" s="6" t="s">
        <v>16</v>
      </c>
      <c r="C105" s="2885">
        <v>115</v>
      </c>
      <c r="D105" s="31">
        <f t="shared" si="2"/>
        <v>113.85</v>
      </c>
      <c r="E105" s="2885">
        <v>1</v>
      </c>
      <c r="F105" s="2886">
        <v>24225</v>
      </c>
      <c r="G105" s="2885">
        <v>125</v>
      </c>
      <c r="H105" s="2885"/>
      <c r="I105" s="2885"/>
      <c r="J105" s="2885"/>
      <c r="K105" s="3400"/>
      <c r="L105" s="2713" t="s">
        <v>5829</v>
      </c>
    </row>
    <row r="106" spans="1:54" ht="47.25">
      <c r="A106" s="29">
        <v>43823</v>
      </c>
      <c r="B106" s="6" t="s">
        <v>16</v>
      </c>
      <c r="C106" s="2931">
        <v>118</v>
      </c>
      <c r="D106" s="31">
        <f>+C106*(100-E106)/100</f>
        <v>116.82</v>
      </c>
      <c r="E106" s="2931">
        <v>1</v>
      </c>
      <c r="F106" s="2932">
        <v>23600</v>
      </c>
      <c r="G106" s="2931">
        <v>125</v>
      </c>
      <c r="H106" s="2931"/>
      <c r="I106" s="2931"/>
      <c r="J106" s="2931"/>
      <c r="K106" s="3400"/>
      <c r="L106" s="2713" t="s">
        <v>5838</v>
      </c>
      <c r="N106" s="2935"/>
      <c r="O106" s="2935"/>
      <c r="P106" s="2935"/>
      <c r="Q106" s="2935"/>
      <c r="R106" s="2935"/>
      <c r="S106" s="2935"/>
      <c r="T106" s="2935"/>
      <c r="U106" s="2935"/>
      <c r="V106" s="2935"/>
      <c r="W106" s="2935"/>
      <c r="X106" s="2935"/>
      <c r="Y106" s="2935"/>
      <c r="Z106" s="2935"/>
      <c r="AA106" s="2935"/>
      <c r="AB106" s="2935"/>
      <c r="AC106" s="2935"/>
      <c r="AD106" s="2935"/>
      <c r="AE106" s="2935"/>
      <c r="AF106" s="2935"/>
      <c r="AG106" s="2935"/>
      <c r="AH106" s="2935"/>
      <c r="AI106" s="2935"/>
      <c r="AJ106" s="2935"/>
      <c r="AK106" s="2935"/>
      <c r="AL106" s="2935"/>
      <c r="AM106" s="2935"/>
      <c r="AN106" s="2935"/>
      <c r="AO106" s="2935"/>
      <c r="AP106" s="2935"/>
      <c r="AQ106" s="2935"/>
      <c r="AR106" s="2935"/>
      <c r="AS106" s="2935"/>
      <c r="AT106" s="2935"/>
      <c r="AU106" s="2935"/>
      <c r="AV106" s="2935"/>
      <c r="AW106" s="2935"/>
      <c r="AX106" s="2935"/>
      <c r="AY106" s="2935"/>
      <c r="AZ106" s="2935"/>
      <c r="BA106" s="2935"/>
      <c r="BB106" s="2935"/>
    </row>
    <row r="107" spans="1:54" ht="47.25">
      <c r="A107" s="29">
        <v>43824</v>
      </c>
      <c r="B107" s="6" t="s">
        <v>16</v>
      </c>
      <c r="C107" s="2943">
        <v>113</v>
      </c>
      <c r="D107" s="31">
        <f>+C107*(100-E107)/100</f>
        <v>111.87</v>
      </c>
      <c r="E107" s="2943">
        <v>1</v>
      </c>
      <c r="F107" s="2944">
        <v>24520</v>
      </c>
      <c r="G107" s="2943">
        <v>125</v>
      </c>
      <c r="H107" s="2943"/>
      <c r="I107" s="2943"/>
      <c r="J107" s="2943"/>
      <c r="K107" s="3400"/>
      <c r="L107" s="2713" t="s">
        <v>5854</v>
      </c>
      <c r="N107" s="2947"/>
      <c r="O107" s="2947"/>
      <c r="P107" s="2947"/>
      <c r="Q107" s="2947"/>
      <c r="R107" s="2947"/>
      <c r="S107" s="2947"/>
      <c r="T107" s="2947"/>
      <c r="U107" s="2947"/>
      <c r="V107" s="2947"/>
      <c r="W107" s="2947"/>
      <c r="X107" s="2947"/>
      <c r="Y107" s="2947"/>
      <c r="Z107" s="2947"/>
      <c r="AA107" s="2947"/>
      <c r="AB107" s="2947"/>
      <c r="AC107" s="2947"/>
      <c r="AD107" s="2947"/>
      <c r="AE107" s="2947"/>
      <c r="AF107" s="2947"/>
      <c r="AG107" s="2947"/>
      <c r="AH107" s="2947"/>
      <c r="AI107" s="2947"/>
      <c r="AJ107" s="2947"/>
      <c r="AK107" s="2947"/>
      <c r="AL107" s="2947"/>
      <c r="AM107" s="2947"/>
      <c r="AN107" s="2947"/>
      <c r="AO107" s="2947"/>
      <c r="AP107" s="2947"/>
      <c r="AQ107" s="2947"/>
      <c r="AR107" s="2947"/>
      <c r="AS107" s="2947"/>
      <c r="AT107" s="2947"/>
      <c r="AU107" s="2947"/>
      <c r="AV107" s="2947"/>
      <c r="AW107" s="2947"/>
      <c r="AX107" s="2947"/>
      <c r="AY107" s="2947"/>
      <c r="AZ107" s="2947"/>
      <c r="BA107" s="2947"/>
      <c r="BB107" s="2947"/>
    </row>
    <row r="108" spans="1:54" ht="47.25">
      <c r="A108" s="29">
        <v>43825</v>
      </c>
      <c r="B108" s="6" t="s">
        <v>16</v>
      </c>
      <c r="C108" s="2943">
        <v>110</v>
      </c>
      <c r="D108" s="31">
        <f>+C108*(100-E108)/100</f>
        <v>108.9</v>
      </c>
      <c r="E108" s="2943">
        <v>1</v>
      </c>
      <c r="F108" s="2944">
        <v>24812</v>
      </c>
      <c r="G108" s="2943">
        <v>125</v>
      </c>
      <c r="H108" s="2943"/>
      <c r="I108" s="2943"/>
      <c r="J108" s="2943"/>
      <c r="K108" s="3400"/>
      <c r="L108" s="2713" t="s">
        <v>5856</v>
      </c>
      <c r="N108" s="2947"/>
      <c r="O108" s="2947"/>
      <c r="P108" s="2947"/>
      <c r="Q108" s="2947"/>
      <c r="R108" s="2947"/>
      <c r="S108" s="2947"/>
      <c r="T108" s="2947"/>
      <c r="U108" s="2947"/>
      <c r="V108" s="2947"/>
      <c r="W108" s="2947"/>
      <c r="X108" s="2947"/>
      <c r="Y108" s="2947"/>
      <c r="Z108" s="2947"/>
      <c r="AA108" s="2947"/>
      <c r="AB108" s="2947"/>
      <c r="AC108" s="2947"/>
      <c r="AD108" s="2947"/>
      <c r="AE108" s="2947"/>
      <c r="AF108" s="2947"/>
      <c r="AG108" s="2947"/>
      <c r="AH108" s="2947"/>
      <c r="AI108" s="2947"/>
      <c r="AJ108" s="2947"/>
      <c r="AK108" s="2947"/>
      <c r="AL108" s="2947"/>
      <c r="AM108" s="2947"/>
      <c r="AN108" s="2947"/>
      <c r="AO108" s="2947"/>
      <c r="AP108" s="2947"/>
      <c r="AQ108" s="2947"/>
      <c r="AR108" s="2947"/>
      <c r="AS108" s="2947"/>
      <c r="AT108" s="2947"/>
      <c r="AU108" s="2947"/>
      <c r="AV108" s="2947"/>
      <c r="AW108" s="2947"/>
      <c r="AX108" s="2947"/>
      <c r="AY108" s="2947"/>
      <c r="AZ108" s="2947"/>
      <c r="BA108" s="2947"/>
      <c r="BB108" s="2947"/>
    </row>
    <row r="109" spans="1:54" ht="47.25">
      <c r="A109" s="29">
        <v>43826</v>
      </c>
      <c r="B109" s="6" t="s">
        <v>16</v>
      </c>
      <c r="C109" s="2943">
        <v>117</v>
      </c>
      <c r="D109" s="31">
        <f>+C109*(100-E109)/100</f>
        <v>115.83</v>
      </c>
      <c r="E109" s="2943">
        <v>1</v>
      </c>
      <c r="F109" s="2944">
        <v>23301</v>
      </c>
      <c r="G109" s="2943">
        <v>125</v>
      </c>
      <c r="H109" s="2943"/>
      <c r="I109" s="2943"/>
      <c r="J109" s="2943"/>
      <c r="K109" s="3400"/>
      <c r="L109" s="2713" t="s">
        <v>5858</v>
      </c>
      <c r="N109" s="2947"/>
      <c r="O109" s="2947"/>
      <c r="P109" s="2947"/>
      <c r="Q109" s="2947"/>
      <c r="R109" s="2947"/>
      <c r="S109" s="2947"/>
      <c r="T109" s="2947"/>
      <c r="U109" s="2947"/>
      <c r="V109" s="2947"/>
      <c r="W109" s="2947"/>
      <c r="X109" s="2947"/>
      <c r="Y109" s="2947"/>
      <c r="Z109" s="2947"/>
      <c r="AA109" s="2947"/>
      <c r="AB109" s="2947"/>
      <c r="AC109" s="2947"/>
      <c r="AD109" s="2947"/>
      <c r="AE109" s="2947"/>
      <c r="AF109" s="2947"/>
      <c r="AG109" s="2947"/>
      <c r="AH109" s="2947"/>
      <c r="AI109" s="2947"/>
      <c r="AJ109" s="2947"/>
      <c r="AK109" s="2947"/>
      <c r="AL109" s="2947"/>
      <c r="AM109" s="2947"/>
      <c r="AN109" s="2947"/>
      <c r="AO109" s="2947"/>
      <c r="AP109" s="2947"/>
      <c r="AQ109" s="2947"/>
      <c r="AR109" s="2947"/>
      <c r="AS109" s="2947"/>
      <c r="AT109" s="2947"/>
      <c r="AU109" s="2947"/>
      <c r="AV109" s="2947"/>
      <c r="AW109" s="2947"/>
      <c r="AX109" s="2947"/>
      <c r="AY109" s="2947"/>
      <c r="AZ109" s="2947"/>
      <c r="BA109" s="2947"/>
      <c r="BB109" s="2947"/>
    </row>
    <row r="110" spans="1:54" ht="47.25">
      <c r="A110" s="29">
        <v>43827</v>
      </c>
      <c r="B110" s="6" t="s">
        <v>16</v>
      </c>
      <c r="C110" s="2943">
        <v>110</v>
      </c>
      <c r="D110" s="31">
        <f>+C110*(100-E110)/100</f>
        <v>108.9</v>
      </c>
      <c r="E110" s="2943">
        <v>1</v>
      </c>
      <c r="F110" s="2944">
        <v>24784</v>
      </c>
      <c r="G110" s="2943">
        <v>125</v>
      </c>
      <c r="H110" s="2943"/>
      <c r="I110" s="2943"/>
      <c r="J110" s="2943"/>
      <c r="K110" s="3400"/>
      <c r="L110" s="2713" t="s">
        <v>5860</v>
      </c>
      <c r="N110" s="2947"/>
      <c r="O110" s="2947"/>
      <c r="P110" s="2947"/>
      <c r="Q110" s="2947"/>
      <c r="R110" s="2947"/>
      <c r="S110" s="2947"/>
      <c r="T110" s="2947"/>
      <c r="U110" s="2947"/>
      <c r="V110" s="2947"/>
      <c r="W110" s="2947"/>
      <c r="X110" s="2947"/>
      <c r="Y110" s="2947"/>
      <c r="Z110" s="2947"/>
      <c r="AA110" s="2947"/>
      <c r="AB110" s="2947"/>
      <c r="AC110" s="2947"/>
      <c r="AD110" s="2947"/>
      <c r="AE110" s="2947"/>
      <c r="AF110" s="2947"/>
      <c r="AG110" s="2947"/>
      <c r="AH110" s="2947"/>
      <c r="AI110" s="2947"/>
      <c r="AJ110" s="2947"/>
      <c r="AK110" s="2947"/>
      <c r="AL110" s="2947"/>
      <c r="AM110" s="2947"/>
      <c r="AN110" s="2947"/>
      <c r="AO110" s="2947"/>
      <c r="AP110" s="2947"/>
      <c r="AQ110" s="2947"/>
      <c r="AR110" s="2947"/>
      <c r="AS110" s="2947"/>
      <c r="AT110" s="2947"/>
      <c r="AU110" s="2947"/>
      <c r="AV110" s="2947"/>
      <c r="AW110" s="2947"/>
      <c r="AX110" s="2947"/>
      <c r="AY110" s="2947"/>
      <c r="AZ110" s="2947"/>
      <c r="BA110" s="2947"/>
      <c r="BB110" s="2947"/>
    </row>
    <row r="111" spans="1:54" ht="47.25">
      <c r="A111" s="29">
        <v>43828</v>
      </c>
      <c r="B111" s="6" t="s">
        <v>16</v>
      </c>
      <c r="C111" s="2939">
        <v>110</v>
      </c>
      <c r="D111" s="31">
        <f t="shared" si="2"/>
        <v>108.9</v>
      </c>
      <c r="E111" s="2939">
        <v>1</v>
      </c>
      <c r="F111" s="2940">
        <v>24959</v>
      </c>
      <c r="G111" s="2939">
        <v>125</v>
      </c>
      <c r="H111" s="2939"/>
      <c r="I111" s="2939"/>
      <c r="J111" s="2939"/>
      <c r="K111" s="3400"/>
      <c r="L111" s="2713" t="s">
        <v>5846</v>
      </c>
    </row>
    <row r="112" spans="1:54" ht="47.25">
      <c r="A112" s="29">
        <v>43829</v>
      </c>
      <c r="B112" s="6" t="s">
        <v>16</v>
      </c>
      <c r="C112" s="2939">
        <v>110</v>
      </c>
      <c r="D112" s="31">
        <f t="shared" si="2"/>
        <v>108.9</v>
      </c>
      <c r="E112" s="2939">
        <v>1</v>
      </c>
      <c r="F112" s="2940">
        <v>24931</v>
      </c>
      <c r="G112" s="2939">
        <v>130</v>
      </c>
      <c r="H112" s="2939"/>
      <c r="I112" s="2939"/>
      <c r="J112" s="2939"/>
      <c r="K112" s="3400"/>
      <c r="L112" s="2713" t="s">
        <v>5848</v>
      </c>
    </row>
    <row r="113" spans="1:54" ht="47.25">
      <c r="A113" s="29">
        <v>43830</v>
      </c>
      <c r="B113" s="6" t="s">
        <v>16</v>
      </c>
      <c r="C113" s="2939">
        <v>100</v>
      </c>
      <c r="D113" s="31">
        <f t="shared" si="2"/>
        <v>99</v>
      </c>
      <c r="E113" s="2939">
        <v>1</v>
      </c>
      <c r="F113" s="2940">
        <v>26970</v>
      </c>
      <c r="G113" s="2939">
        <v>130</v>
      </c>
      <c r="H113" s="2939"/>
      <c r="I113" s="2939"/>
      <c r="J113" s="2939"/>
      <c r="K113" s="3400"/>
      <c r="L113" s="2713" t="s">
        <v>5862</v>
      </c>
    </row>
    <row r="114" spans="1:54" ht="47.25">
      <c r="A114" s="29">
        <v>43831</v>
      </c>
      <c r="B114" s="6" t="s">
        <v>16</v>
      </c>
      <c r="C114" s="2939">
        <v>120</v>
      </c>
      <c r="D114" s="31">
        <f t="shared" si="2"/>
        <v>118.8</v>
      </c>
      <c r="E114" s="2939">
        <v>1</v>
      </c>
      <c r="F114" s="2940">
        <v>22685</v>
      </c>
      <c r="G114" s="2939">
        <v>130</v>
      </c>
      <c r="H114" s="2939"/>
      <c r="I114" s="2939"/>
      <c r="J114" s="2939"/>
      <c r="K114" s="3400"/>
      <c r="L114" s="2713" t="s">
        <v>5864</v>
      </c>
    </row>
    <row r="115" spans="1:54" ht="47.25">
      <c r="A115" s="29">
        <v>43832</v>
      </c>
      <c r="B115" s="6" t="s">
        <v>16</v>
      </c>
      <c r="C115" s="2939">
        <v>105</v>
      </c>
      <c r="D115" s="31">
        <f t="shared" si="2"/>
        <v>103.95</v>
      </c>
      <c r="E115" s="2939">
        <v>1</v>
      </c>
      <c r="F115" s="2940">
        <v>26147</v>
      </c>
      <c r="G115" s="2939">
        <v>130</v>
      </c>
      <c r="H115" s="2939"/>
      <c r="I115" s="2939"/>
      <c r="J115" s="2939"/>
      <c r="K115" s="3400"/>
      <c r="L115" s="2713" t="s">
        <v>5866</v>
      </c>
    </row>
    <row r="116" spans="1:54" ht="47.25">
      <c r="A116" s="29">
        <v>43833</v>
      </c>
      <c r="B116" s="6" t="s">
        <v>16</v>
      </c>
      <c r="C116" s="2952">
        <v>105</v>
      </c>
      <c r="D116" s="31">
        <f t="shared" ref="D116:D129" si="3">+C116*(100-E116)/100</f>
        <v>103.95</v>
      </c>
      <c r="E116" s="2952">
        <v>1</v>
      </c>
      <c r="F116" s="2953">
        <v>25964</v>
      </c>
      <c r="G116" s="2952">
        <v>130</v>
      </c>
      <c r="H116" s="2952"/>
      <c r="I116" s="2952"/>
      <c r="J116" s="2952"/>
      <c r="K116" s="3400"/>
      <c r="L116" s="2713" t="s">
        <v>5870</v>
      </c>
    </row>
    <row r="117" spans="1:54" ht="47.25">
      <c r="A117" s="29">
        <v>43834</v>
      </c>
      <c r="B117" s="6" t="s">
        <v>16</v>
      </c>
      <c r="C117" s="2939">
        <v>106</v>
      </c>
      <c r="D117" s="31">
        <f t="shared" si="3"/>
        <v>104.94</v>
      </c>
      <c r="E117" s="2939">
        <v>1</v>
      </c>
      <c r="F117" s="2940">
        <v>25967</v>
      </c>
      <c r="G117" s="2939">
        <v>130</v>
      </c>
      <c r="H117" s="2939"/>
      <c r="I117" s="2939"/>
      <c r="J117" s="2939"/>
      <c r="K117" s="3400"/>
      <c r="L117" s="2713" t="s">
        <v>5872</v>
      </c>
    </row>
    <row r="118" spans="1:54" ht="47.25">
      <c r="A118" s="29">
        <v>43836</v>
      </c>
      <c r="B118" s="6" t="s">
        <v>16</v>
      </c>
      <c r="C118" s="2956">
        <v>110</v>
      </c>
      <c r="D118" s="31">
        <f t="shared" si="3"/>
        <v>108.9</v>
      </c>
      <c r="E118" s="2956">
        <v>1</v>
      </c>
      <c r="F118" s="2957">
        <v>24913</v>
      </c>
      <c r="G118" s="2956">
        <v>130</v>
      </c>
      <c r="H118" s="2956"/>
      <c r="I118" s="2956"/>
      <c r="J118" s="2956"/>
      <c r="K118" s="3400"/>
      <c r="L118" s="2713" t="s">
        <v>5875</v>
      </c>
    </row>
    <row r="119" spans="1:54" ht="47.25">
      <c r="A119" s="29">
        <v>43840</v>
      </c>
      <c r="B119" s="6" t="s">
        <v>16</v>
      </c>
      <c r="C119" s="2939">
        <v>100</v>
      </c>
      <c r="D119" s="31">
        <f t="shared" si="3"/>
        <v>99</v>
      </c>
      <c r="E119" s="2939">
        <v>1</v>
      </c>
      <c r="F119" s="2940">
        <v>30000</v>
      </c>
      <c r="G119" s="2939">
        <v>133</v>
      </c>
      <c r="H119" s="2939"/>
      <c r="I119" s="2939"/>
      <c r="J119" s="2939"/>
      <c r="K119" s="3400"/>
      <c r="L119" s="2713" t="s">
        <v>5878</v>
      </c>
    </row>
    <row r="120" spans="1:54" ht="47.25">
      <c r="A120" s="29">
        <v>43841</v>
      </c>
      <c r="B120" s="6" t="s">
        <v>16</v>
      </c>
      <c r="C120" s="2960">
        <v>93</v>
      </c>
      <c r="D120" s="31">
        <f t="shared" si="3"/>
        <v>92.07</v>
      </c>
      <c r="E120" s="2960">
        <v>1</v>
      </c>
      <c r="F120" s="2962">
        <v>32693</v>
      </c>
      <c r="G120" s="2960">
        <v>150</v>
      </c>
      <c r="H120" s="2960"/>
      <c r="I120" s="2960"/>
      <c r="J120" s="2960"/>
      <c r="K120" s="3400"/>
      <c r="L120" s="2713" t="s">
        <v>5880</v>
      </c>
    </row>
    <row r="121" spans="1:54" ht="47.25">
      <c r="A121" s="29">
        <v>43842</v>
      </c>
      <c r="B121" s="6" t="s">
        <v>16</v>
      </c>
      <c r="C121" s="2964">
        <v>85</v>
      </c>
      <c r="D121" s="31">
        <f t="shared" si="3"/>
        <v>84.15</v>
      </c>
      <c r="E121" s="2964">
        <v>1</v>
      </c>
      <c r="F121" s="2965">
        <v>35532</v>
      </c>
      <c r="G121" s="2964">
        <v>150</v>
      </c>
      <c r="H121" s="2964"/>
      <c r="I121" s="2964"/>
      <c r="J121" s="2964"/>
      <c r="K121" s="3400"/>
      <c r="L121" s="2713" t="s">
        <v>5882</v>
      </c>
    </row>
    <row r="122" spans="1:54" ht="47.25">
      <c r="A122" s="29">
        <v>43843</v>
      </c>
      <c r="B122" s="6" t="s">
        <v>16</v>
      </c>
      <c r="C122" s="2939">
        <v>83</v>
      </c>
      <c r="D122" s="31">
        <f t="shared" si="3"/>
        <v>82.17</v>
      </c>
      <c r="E122" s="2939">
        <v>1</v>
      </c>
      <c r="F122" s="2940">
        <v>36838</v>
      </c>
      <c r="G122" s="2939">
        <v>155</v>
      </c>
      <c r="H122" s="2939"/>
      <c r="I122" s="2939"/>
      <c r="J122" s="2939"/>
      <c r="K122" s="3400"/>
      <c r="L122" s="2713" t="s">
        <v>5892</v>
      </c>
    </row>
    <row r="123" spans="1:54" ht="47.25">
      <c r="A123" s="29">
        <v>43844</v>
      </c>
      <c r="B123" s="6" t="s">
        <v>16</v>
      </c>
      <c r="C123" s="2939">
        <v>88</v>
      </c>
      <c r="D123" s="31">
        <f t="shared" si="3"/>
        <v>87.12</v>
      </c>
      <c r="E123" s="2939">
        <v>1</v>
      </c>
      <c r="F123" s="2940">
        <v>33724</v>
      </c>
      <c r="G123" s="2939">
        <v>155</v>
      </c>
      <c r="H123" s="2939"/>
      <c r="I123" s="2939"/>
      <c r="J123" s="2939"/>
      <c r="K123" s="3400"/>
      <c r="L123" s="2713" t="s">
        <v>5894</v>
      </c>
    </row>
    <row r="124" spans="1:54" ht="47.25">
      <c r="A124" s="29">
        <v>43845</v>
      </c>
      <c r="B124" s="6" t="s">
        <v>16</v>
      </c>
      <c r="C124" s="2939">
        <v>98</v>
      </c>
      <c r="D124" s="31">
        <f t="shared" si="3"/>
        <v>97.02</v>
      </c>
      <c r="E124" s="2939">
        <v>1</v>
      </c>
      <c r="F124" s="2940">
        <v>29685</v>
      </c>
      <c r="G124" s="2939">
        <v>188</v>
      </c>
      <c r="H124" s="2939"/>
      <c r="I124" s="2939"/>
      <c r="J124" s="2939"/>
      <c r="K124" s="3400"/>
      <c r="L124" s="2713" t="s">
        <v>5896</v>
      </c>
    </row>
    <row r="125" spans="1:54" ht="47.25">
      <c r="A125" s="29">
        <v>43846</v>
      </c>
      <c r="B125" s="6" t="s">
        <v>16</v>
      </c>
      <c r="C125" s="2974">
        <v>100</v>
      </c>
      <c r="D125" s="31">
        <f t="shared" si="3"/>
        <v>99</v>
      </c>
      <c r="E125" s="2974">
        <v>1</v>
      </c>
      <c r="F125" s="2976">
        <v>29061</v>
      </c>
      <c r="G125" s="2974">
        <v>190</v>
      </c>
      <c r="H125" s="2974"/>
      <c r="I125" s="2974"/>
      <c r="J125" s="2974"/>
      <c r="K125" s="3400"/>
      <c r="L125" s="2713" t="s">
        <v>5899</v>
      </c>
    </row>
    <row r="126" spans="1:54" ht="47.25">
      <c r="A126" s="29">
        <v>43847</v>
      </c>
      <c r="B126" s="6" t="s">
        <v>16</v>
      </c>
      <c r="C126" s="2978">
        <v>100</v>
      </c>
      <c r="D126" s="31">
        <f t="shared" si="3"/>
        <v>99</v>
      </c>
      <c r="E126" s="2978">
        <v>1</v>
      </c>
      <c r="F126" s="2979">
        <v>28737</v>
      </c>
      <c r="G126" s="2978">
        <v>190</v>
      </c>
      <c r="H126" s="2978"/>
      <c r="I126" s="2978"/>
      <c r="J126" s="2978"/>
      <c r="K126" s="3400"/>
      <c r="L126" s="2713" t="s">
        <v>5902</v>
      </c>
    </row>
    <row r="127" spans="1:54" ht="47.25">
      <c r="A127" s="29">
        <v>43848</v>
      </c>
      <c r="B127" s="6" t="s">
        <v>16</v>
      </c>
      <c r="C127" s="2978">
        <v>97</v>
      </c>
      <c r="D127" s="31">
        <f t="shared" si="3"/>
        <v>96.03</v>
      </c>
      <c r="E127" s="2978">
        <v>1</v>
      </c>
      <c r="F127" s="2979">
        <v>29449</v>
      </c>
      <c r="G127" s="2978">
        <v>190</v>
      </c>
      <c r="H127" s="2978"/>
      <c r="I127" s="2978"/>
      <c r="J127" s="2978"/>
      <c r="K127" s="3400"/>
      <c r="L127" s="2713" t="s">
        <v>5903</v>
      </c>
    </row>
    <row r="128" spans="1:54" ht="47.25">
      <c r="A128" s="29">
        <v>43849</v>
      </c>
      <c r="B128" s="6" t="s">
        <v>16</v>
      </c>
      <c r="C128" s="2988">
        <v>92</v>
      </c>
      <c r="D128" s="31">
        <f t="shared" si="3"/>
        <v>91.08</v>
      </c>
      <c r="E128" s="2988">
        <v>1</v>
      </c>
      <c r="F128" s="2989">
        <v>30929</v>
      </c>
      <c r="G128" s="2988">
        <v>190</v>
      </c>
      <c r="H128" s="2988"/>
      <c r="I128" s="2988"/>
      <c r="J128" s="2988"/>
      <c r="K128" s="3400"/>
      <c r="L128" s="2713" t="s">
        <v>5931</v>
      </c>
      <c r="N128" s="2992"/>
      <c r="O128" s="2992"/>
      <c r="P128" s="2992"/>
      <c r="Q128" s="2992"/>
      <c r="R128" s="2992"/>
      <c r="S128" s="2992"/>
      <c r="T128" s="2992"/>
      <c r="U128" s="2992"/>
      <c r="V128" s="2992"/>
      <c r="W128" s="2992"/>
      <c r="X128" s="2992"/>
      <c r="Y128" s="2992"/>
      <c r="Z128" s="2992"/>
      <c r="AA128" s="2992"/>
      <c r="AB128" s="2992"/>
      <c r="AC128" s="2992"/>
      <c r="AD128" s="2992"/>
      <c r="AE128" s="2992"/>
      <c r="AF128" s="2992"/>
      <c r="AG128" s="2992"/>
      <c r="AH128" s="2992"/>
      <c r="AI128" s="2992"/>
      <c r="AJ128" s="2992"/>
      <c r="AK128" s="2992"/>
      <c r="AL128" s="2992"/>
      <c r="AM128" s="2992"/>
      <c r="AN128" s="2992"/>
      <c r="AO128" s="2992"/>
      <c r="AP128" s="2992"/>
      <c r="AQ128" s="2992"/>
      <c r="AR128" s="2992"/>
      <c r="AS128" s="2992"/>
      <c r="AT128" s="2992"/>
      <c r="AU128" s="2992"/>
      <c r="AV128" s="2992"/>
      <c r="AW128" s="2992"/>
      <c r="AX128" s="2992"/>
      <c r="AY128" s="2992"/>
      <c r="AZ128" s="2992"/>
      <c r="BA128" s="2992"/>
      <c r="BB128" s="2992"/>
    </row>
    <row r="129" spans="1:12" ht="47.25">
      <c r="A129" s="29">
        <v>43850</v>
      </c>
      <c r="B129" s="6" t="s">
        <v>16</v>
      </c>
      <c r="C129" s="2982">
        <v>95</v>
      </c>
      <c r="D129" s="31">
        <f t="shared" si="3"/>
        <v>94.05</v>
      </c>
      <c r="E129" s="2982">
        <v>1</v>
      </c>
      <c r="F129" s="2983">
        <v>29208</v>
      </c>
      <c r="G129" s="2982">
        <v>190</v>
      </c>
      <c r="H129" s="2982"/>
      <c r="I129" s="2982"/>
      <c r="J129" s="2982"/>
      <c r="K129" s="3400"/>
      <c r="L129" s="2713" t="s">
        <v>5908</v>
      </c>
    </row>
    <row r="130" spans="1:12" ht="69" customHeight="1">
      <c r="A130" s="1943">
        <v>43850</v>
      </c>
      <c r="B130" s="1944" t="s">
        <v>15</v>
      </c>
      <c r="C130" s="4770" t="s">
        <v>5909</v>
      </c>
      <c r="D130" s="4771"/>
      <c r="E130" s="4771"/>
      <c r="F130" s="4771"/>
      <c r="G130" s="4771"/>
      <c r="H130" s="4771"/>
      <c r="I130" s="4771"/>
      <c r="J130" s="4772"/>
      <c r="K130" s="3407"/>
      <c r="L130" s="2667"/>
    </row>
    <row r="131" spans="1:12" ht="45" customHeight="1">
      <c r="A131" s="1943">
        <v>43851</v>
      </c>
      <c r="B131" s="1944" t="s">
        <v>15</v>
      </c>
      <c r="C131" s="4770" t="s">
        <v>5920</v>
      </c>
      <c r="D131" s="4771"/>
      <c r="E131" s="4771"/>
      <c r="F131" s="4771"/>
      <c r="G131" s="4771"/>
      <c r="H131" s="4771"/>
      <c r="I131" s="4771"/>
      <c r="J131" s="4772"/>
      <c r="K131" s="3538" t="s">
        <v>6310</v>
      </c>
      <c r="L131" s="2766" t="s">
        <v>5911</v>
      </c>
    </row>
    <row r="132" spans="1:12" ht="47.25">
      <c r="A132" s="29">
        <v>43851</v>
      </c>
      <c r="B132" s="6" t="s">
        <v>16</v>
      </c>
      <c r="C132" s="2982">
        <v>154</v>
      </c>
      <c r="D132" s="31">
        <f>+C132*(100-E132)/100</f>
        <v>152.46</v>
      </c>
      <c r="E132" s="2982">
        <v>1</v>
      </c>
      <c r="F132" s="2983">
        <v>18018</v>
      </c>
      <c r="G132" s="2982">
        <v>175</v>
      </c>
      <c r="H132" s="2982"/>
      <c r="I132" s="2982"/>
      <c r="J132" s="2982"/>
      <c r="K132" s="3583"/>
      <c r="L132" s="2713" t="s">
        <v>5910</v>
      </c>
    </row>
    <row r="133" spans="1:12" ht="48" customHeight="1">
      <c r="A133" s="1943">
        <v>43852</v>
      </c>
      <c r="B133" s="1944" t="s">
        <v>15</v>
      </c>
      <c r="C133" s="4770" t="s">
        <v>5916</v>
      </c>
      <c r="D133" s="4771"/>
      <c r="E133" s="4771"/>
      <c r="F133" s="4771"/>
      <c r="G133" s="4771"/>
      <c r="H133" s="4771"/>
      <c r="I133" s="4771"/>
      <c r="J133" s="4772"/>
      <c r="K133" s="3538" t="s">
        <v>6310</v>
      </c>
      <c r="L133" s="2766" t="s">
        <v>5913</v>
      </c>
    </row>
    <row r="134" spans="1:12" ht="57" customHeight="1">
      <c r="A134" s="29">
        <v>43852</v>
      </c>
      <c r="B134" s="6" t="s">
        <v>16</v>
      </c>
      <c r="C134" s="2982">
        <v>94</v>
      </c>
      <c r="D134" s="31">
        <f>+C134*(100-E134)/100</f>
        <v>93.06</v>
      </c>
      <c r="E134" s="2982">
        <v>1</v>
      </c>
      <c r="F134" s="2983">
        <v>18018</v>
      </c>
      <c r="G134" s="2982">
        <v>170</v>
      </c>
      <c r="H134" s="2982"/>
      <c r="I134" s="2982"/>
      <c r="J134" s="2982"/>
      <c r="K134" s="3400"/>
      <c r="L134" s="2713" t="s">
        <v>5914</v>
      </c>
    </row>
    <row r="135" spans="1:12" ht="47.25" customHeight="1">
      <c r="A135" s="1943">
        <v>43853</v>
      </c>
      <c r="B135" s="1944" t="s">
        <v>15</v>
      </c>
      <c r="C135" s="4770" t="s">
        <v>5917</v>
      </c>
      <c r="D135" s="4771"/>
      <c r="E135" s="4771"/>
      <c r="F135" s="4771"/>
      <c r="G135" s="4771"/>
      <c r="H135" s="4771"/>
      <c r="I135" s="4771"/>
      <c r="J135" s="4772"/>
      <c r="K135" s="3538" t="s">
        <v>6310</v>
      </c>
      <c r="L135" s="2766" t="s">
        <v>5918</v>
      </c>
    </row>
    <row r="136" spans="1:12" ht="56.25" customHeight="1">
      <c r="A136" s="29">
        <v>43853</v>
      </c>
      <c r="B136" s="6" t="s">
        <v>16</v>
      </c>
      <c r="C136" s="2984">
        <v>101</v>
      </c>
      <c r="D136" s="31">
        <f t="shared" ref="D136:D143" si="4">+C136*(100-E136)/100</f>
        <v>99.99</v>
      </c>
      <c r="E136" s="2984">
        <v>1</v>
      </c>
      <c r="F136" s="2985">
        <v>21102</v>
      </c>
      <c r="G136" s="2984">
        <v>130</v>
      </c>
      <c r="H136" s="2984"/>
      <c r="I136" s="2984"/>
      <c r="J136" s="2984"/>
      <c r="K136" s="3400"/>
      <c r="L136" s="2713" t="s">
        <v>5919</v>
      </c>
    </row>
    <row r="137" spans="1:12" ht="54.75" customHeight="1">
      <c r="A137" s="29">
        <v>43854</v>
      </c>
      <c r="B137" s="6" t="s">
        <v>16</v>
      </c>
      <c r="C137" s="2939">
        <v>85</v>
      </c>
      <c r="D137" s="31">
        <f t="shared" si="4"/>
        <v>84.15</v>
      </c>
      <c r="E137" s="2939">
        <v>1</v>
      </c>
      <c r="F137" s="2940">
        <v>26072</v>
      </c>
      <c r="G137" s="2939">
        <v>160</v>
      </c>
      <c r="H137" s="2939"/>
      <c r="I137" s="2939"/>
      <c r="J137" s="2939"/>
      <c r="K137" s="3400"/>
      <c r="L137" s="2713" t="s">
        <v>5927</v>
      </c>
    </row>
    <row r="138" spans="1:12" ht="47.25" customHeight="1">
      <c r="A138" s="29">
        <v>43855</v>
      </c>
      <c r="B138" s="6" t="s">
        <v>16</v>
      </c>
      <c r="C138" s="2939">
        <v>67</v>
      </c>
      <c r="D138" s="31">
        <f t="shared" si="4"/>
        <v>66.33</v>
      </c>
      <c r="E138" s="2939">
        <v>1</v>
      </c>
      <c r="F138" s="2940">
        <v>32987</v>
      </c>
      <c r="G138" s="2939">
        <v>160</v>
      </c>
      <c r="H138" s="2939"/>
      <c r="I138" s="2939"/>
      <c r="J138" s="2939"/>
      <c r="K138" s="3400"/>
      <c r="L138" s="2713" t="s">
        <v>5928</v>
      </c>
    </row>
    <row r="139" spans="1:12" ht="47.25">
      <c r="A139" s="29">
        <v>43856</v>
      </c>
      <c r="B139" s="6" t="s">
        <v>16</v>
      </c>
      <c r="C139" s="2993">
        <v>70</v>
      </c>
      <c r="D139" s="31">
        <f t="shared" si="4"/>
        <v>69.3</v>
      </c>
      <c r="E139" s="2993">
        <v>1</v>
      </c>
      <c r="F139" s="2994">
        <v>31804</v>
      </c>
      <c r="G139" s="2993">
        <v>155</v>
      </c>
      <c r="H139" s="2993"/>
      <c r="I139" s="2993"/>
      <c r="J139" s="2993"/>
      <c r="K139" s="3400"/>
      <c r="L139" s="2713" t="s">
        <v>5934</v>
      </c>
    </row>
    <row r="140" spans="1:12" ht="47.25">
      <c r="A140" s="29">
        <v>43857</v>
      </c>
      <c r="B140" s="6" t="s">
        <v>16</v>
      </c>
      <c r="C140" s="2995">
        <v>95</v>
      </c>
      <c r="D140" s="31">
        <f t="shared" si="4"/>
        <v>90.25</v>
      </c>
      <c r="E140" s="2995">
        <v>5</v>
      </c>
      <c r="F140" s="2996">
        <v>24742</v>
      </c>
      <c r="G140" s="2995">
        <v>155</v>
      </c>
      <c r="H140" s="2995"/>
      <c r="I140" s="2995"/>
      <c r="J140" s="2995"/>
      <c r="K140" s="3400"/>
      <c r="L140" s="2713" t="s">
        <v>5935</v>
      </c>
    </row>
    <row r="141" spans="1:12" ht="47.25">
      <c r="A141" s="29">
        <v>43858</v>
      </c>
      <c r="B141" s="6" t="s">
        <v>16</v>
      </c>
      <c r="C141" s="2995">
        <v>97</v>
      </c>
      <c r="D141" s="31">
        <f t="shared" si="4"/>
        <v>92.15</v>
      </c>
      <c r="E141" s="2995">
        <v>5</v>
      </c>
      <c r="F141" s="2996">
        <v>22746</v>
      </c>
      <c r="G141" s="2995">
        <v>145</v>
      </c>
      <c r="H141" s="2995"/>
      <c r="I141" s="2995"/>
      <c r="J141" s="2995"/>
      <c r="K141" s="3400"/>
      <c r="L141" s="2713" t="s">
        <v>5936</v>
      </c>
    </row>
    <row r="142" spans="1:12" ht="47.25">
      <c r="A142" s="29">
        <v>43859</v>
      </c>
      <c r="B142" s="6" t="s">
        <v>16</v>
      </c>
      <c r="C142" s="2997">
        <v>93</v>
      </c>
      <c r="D142" s="31">
        <f t="shared" si="4"/>
        <v>88.35</v>
      </c>
      <c r="E142" s="2997">
        <v>5</v>
      </c>
      <c r="F142" s="2998">
        <v>24901</v>
      </c>
      <c r="G142" s="2997">
        <v>140</v>
      </c>
      <c r="H142" s="2997"/>
      <c r="I142" s="2997"/>
      <c r="J142" s="2997"/>
      <c r="K142" s="3400"/>
      <c r="L142" s="2713" t="s">
        <v>5937</v>
      </c>
    </row>
    <row r="143" spans="1:12" ht="47.25">
      <c r="A143" s="5212">
        <v>43860</v>
      </c>
      <c r="B143" s="6" t="s">
        <v>16</v>
      </c>
      <c r="C143" s="2999">
        <v>95</v>
      </c>
      <c r="D143" s="31">
        <f t="shared" si="4"/>
        <v>78.849999999999994</v>
      </c>
      <c r="E143" s="2999">
        <v>17</v>
      </c>
      <c r="F143" s="3000">
        <v>26493</v>
      </c>
      <c r="G143" s="2999">
        <v>145</v>
      </c>
      <c r="H143" s="2999"/>
      <c r="I143" s="2999"/>
      <c r="J143" s="2999"/>
      <c r="K143" s="3400"/>
      <c r="L143" s="2713" t="s">
        <v>5938</v>
      </c>
    </row>
    <row r="144" spans="1:12">
      <c r="A144" s="5213"/>
      <c r="B144" s="6" t="s">
        <v>4</v>
      </c>
      <c r="C144" s="5291" t="s">
        <v>5939</v>
      </c>
      <c r="D144" s="5292"/>
      <c r="E144" s="5292"/>
      <c r="F144" s="5292"/>
      <c r="G144" s="5292"/>
      <c r="H144" s="5292"/>
      <c r="I144" s="5292"/>
      <c r="J144" s="5293"/>
      <c r="K144" s="3441"/>
    </row>
    <row r="145" spans="1:12" ht="47.25">
      <c r="A145" s="29">
        <v>43861</v>
      </c>
      <c r="B145" s="6" t="s">
        <v>16</v>
      </c>
      <c r="C145" s="3001">
        <v>97</v>
      </c>
      <c r="D145" s="31">
        <f t="shared" ref="D145:D180" si="5">+C145*(100-E145)/100</f>
        <v>80.510000000000005</v>
      </c>
      <c r="E145" s="3001">
        <v>17</v>
      </c>
      <c r="F145" s="3002">
        <v>25699</v>
      </c>
      <c r="G145" s="3001">
        <v>140</v>
      </c>
      <c r="H145" s="3001"/>
      <c r="I145" s="3001"/>
      <c r="J145" s="3001"/>
      <c r="K145" s="3400"/>
      <c r="L145" s="2713" t="s">
        <v>5941</v>
      </c>
    </row>
    <row r="146" spans="1:12" ht="47.25">
      <c r="A146" s="29">
        <v>43863</v>
      </c>
      <c r="B146" s="6" t="s">
        <v>16</v>
      </c>
      <c r="C146" s="3001">
        <v>92</v>
      </c>
      <c r="D146" s="31">
        <f t="shared" si="5"/>
        <v>85.56</v>
      </c>
      <c r="E146" s="3001">
        <v>7</v>
      </c>
      <c r="F146" s="3002">
        <v>25865</v>
      </c>
      <c r="G146" s="3001">
        <v>140</v>
      </c>
      <c r="H146" s="3001"/>
      <c r="I146" s="3001"/>
      <c r="J146" s="3001"/>
      <c r="K146" s="3400"/>
      <c r="L146" s="2713" t="s">
        <v>5942</v>
      </c>
    </row>
    <row r="147" spans="1:12" ht="47.25">
      <c r="A147" s="29">
        <v>43865</v>
      </c>
      <c r="B147" s="6" t="s">
        <v>16</v>
      </c>
      <c r="C147" s="3003">
        <v>90</v>
      </c>
      <c r="D147" s="31">
        <f t="shared" si="5"/>
        <v>83.7</v>
      </c>
      <c r="E147" s="3003">
        <v>7</v>
      </c>
      <c r="F147" s="3004">
        <v>26129</v>
      </c>
      <c r="G147" s="3003">
        <v>140</v>
      </c>
      <c r="H147" s="3003"/>
      <c r="I147" s="3003"/>
      <c r="J147" s="3003"/>
      <c r="K147" s="3400"/>
      <c r="L147" s="2713" t="s">
        <v>5945</v>
      </c>
    </row>
    <row r="148" spans="1:12" ht="47.25">
      <c r="A148" s="29">
        <v>43867</v>
      </c>
      <c r="B148" s="6" t="s">
        <v>16</v>
      </c>
      <c r="C148" s="3003">
        <v>92</v>
      </c>
      <c r="D148" s="31">
        <f t="shared" si="5"/>
        <v>85.56</v>
      </c>
      <c r="E148" s="3003">
        <v>7</v>
      </c>
      <c r="F148" s="3004">
        <v>23855</v>
      </c>
      <c r="G148" s="3003">
        <v>140</v>
      </c>
      <c r="H148" s="3003"/>
      <c r="I148" s="3003"/>
      <c r="J148" s="3003"/>
      <c r="K148" s="3400"/>
      <c r="L148" s="2713" t="s">
        <v>5946</v>
      </c>
    </row>
    <row r="149" spans="1:12" ht="47.25">
      <c r="A149" s="29">
        <v>43869</v>
      </c>
      <c r="B149" s="6" t="s">
        <v>16</v>
      </c>
      <c r="C149" s="3007">
        <v>97</v>
      </c>
      <c r="D149" s="31">
        <f t="shared" si="5"/>
        <v>91.18</v>
      </c>
      <c r="E149" s="3007">
        <v>6</v>
      </c>
      <c r="F149" s="3008">
        <v>21461</v>
      </c>
      <c r="G149" s="3007">
        <v>140</v>
      </c>
      <c r="H149" s="3007"/>
      <c r="I149" s="3007"/>
      <c r="J149" s="3007"/>
      <c r="K149" s="3400"/>
      <c r="L149" s="2713" t="s">
        <v>5947</v>
      </c>
    </row>
    <row r="150" spans="1:12" ht="47.25">
      <c r="A150" s="29">
        <v>43870</v>
      </c>
      <c r="B150" s="6" t="s">
        <v>16</v>
      </c>
      <c r="C150" s="3010">
        <v>92</v>
      </c>
      <c r="D150" s="31">
        <f t="shared" si="5"/>
        <v>86.48</v>
      </c>
      <c r="E150" s="3010">
        <v>6</v>
      </c>
      <c r="F150" s="3011">
        <v>21924</v>
      </c>
      <c r="G150" s="3010">
        <v>140</v>
      </c>
      <c r="H150" s="3010"/>
      <c r="I150" s="3010"/>
      <c r="J150" s="3010"/>
      <c r="K150" s="3400"/>
      <c r="L150" s="2713" t="s">
        <v>5949</v>
      </c>
    </row>
    <row r="151" spans="1:12" ht="47.25">
      <c r="A151" s="29">
        <v>43871</v>
      </c>
      <c r="B151" s="6" t="s">
        <v>16</v>
      </c>
      <c r="C151" s="3014">
        <v>91</v>
      </c>
      <c r="D151" s="31">
        <f t="shared" si="5"/>
        <v>85.54</v>
      </c>
      <c r="E151" s="3014">
        <v>6</v>
      </c>
      <c r="F151" s="3015">
        <v>22808</v>
      </c>
      <c r="G151" s="3014">
        <v>140</v>
      </c>
      <c r="H151" s="3014"/>
      <c r="I151" s="3014"/>
      <c r="J151" s="3014"/>
      <c r="K151" s="3400"/>
      <c r="L151" s="2713" t="s">
        <v>5951</v>
      </c>
    </row>
    <row r="152" spans="1:12" ht="47.25">
      <c r="A152" s="29">
        <v>43872</v>
      </c>
      <c r="B152" s="6" t="s">
        <v>16</v>
      </c>
      <c r="C152" s="3018">
        <v>90</v>
      </c>
      <c r="D152" s="31">
        <f t="shared" si="5"/>
        <v>84.6</v>
      </c>
      <c r="E152" s="3018">
        <v>6</v>
      </c>
      <c r="F152" s="3020">
        <v>25130</v>
      </c>
      <c r="G152" s="3018">
        <v>148</v>
      </c>
      <c r="L152" s="20" t="s">
        <v>5952</v>
      </c>
    </row>
    <row r="153" spans="1:12" ht="47.25">
      <c r="A153" s="29">
        <v>43873</v>
      </c>
      <c r="B153" s="6" t="s">
        <v>16</v>
      </c>
      <c r="C153" s="3026">
        <v>90</v>
      </c>
      <c r="D153" s="31">
        <f t="shared" si="5"/>
        <v>84.6</v>
      </c>
      <c r="E153" s="3026">
        <v>6</v>
      </c>
      <c r="F153" s="3028">
        <v>23983</v>
      </c>
      <c r="G153" s="3026">
        <v>145</v>
      </c>
      <c r="L153" s="20" t="s">
        <v>5965</v>
      </c>
    </row>
    <row r="154" spans="1:12" ht="47.25">
      <c r="A154" s="29">
        <v>43874</v>
      </c>
      <c r="B154" s="6" t="s">
        <v>16</v>
      </c>
      <c r="C154" s="3026">
        <v>90</v>
      </c>
      <c r="D154" s="31">
        <f t="shared" si="5"/>
        <v>84.6</v>
      </c>
      <c r="E154" s="3026">
        <v>6</v>
      </c>
      <c r="F154" s="3028">
        <v>25508</v>
      </c>
      <c r="G154" s="3026">
        <v>145</v>
      </c>
      <c r="L154" s="20" t="s">
        <v>5964</v>
      </c>
    </row>
    <row r="155" spans="1:12" ht="47.25">
      <c r="A155" s="29">
        <v>43875</v>
      </c>
      <c r="B155" s="6" t="s">
        <v>16</v>
      </c>
      <c r="C155" s="3030">
        <v>92</v>
      </c>
      <c r="D155" s="31">
        <f t="shared" si="5"/>
        <v>86.48</v>
      </c>
      <c r="E155" s="3030">
        <v>6</v>
      </c>
      <c r="F155" s="3031">
        <v>28324</v>
      </c>
      <c r="G155" s="3030">
        <v>145</v>
      </c>
      <c r="L155" s="20" t="s">
        <v>5967</v>
      </c>
    </row>
    <row r="156" spans="1:12" ht="47.25">
      <c r="A156" s="29">
        <v>43876</v>
      </c>
      <c r="B156" s="6" t="s">
        <v>16</v>
      </c>
      <c r="C156" s="3034">
        <v>92</v>
      </c>
      <c r="D156" s="31">
        <f t="shared" si="5"/>
        <v>72.680000000000007</v>
      </c>
      <c r="E156" s="3034">
        <v>21</v>
      </c>
      <c r="F156" s="3036">
        <v>28068</v>
      </c>
      <c r="G156" s="3034">
        <v>143</v>
      </c>
      <c r="L156" s="20" t="s">
        <v>5968</v>
      </c>
    </row>
    <row r="157" spans="1:12" ht="47.25">
      <c r="A157" s="29">
        <v>43877</v>
      </c>
      <c r="B157" s="6" t="s">
        <v>16</v>
      </c>
      <c r="C157" s="3038">
        <v>91</v>
      </c>
      <c r="D157" s="31">
        <f t="shared" si="5"/>
        <v>71.89</v>
      </c>
      <c r="E157" s="3038">
        <v>21</v>
      </c>
      <c r="F157" s="3039">
        <v>29796</v>
      </c>
      <c r="G157" s="3038">
        <v>143</v>
      </c>
      <c r="L157" s="20" t="s">
        <v>5972</v>
      </c>
    </row>
    <row r="158" spans="1:12" ht="47.25">
      <c r="A158" s="29">
        <v>43879</v>
      </c>
      <c r="B158" s="6" t="s">
        <v>16</v>
      </c>
      <c r="C158" s="3041">
        <v>90</v>
      </c>
      <c r="D158" s="31">
        <f t="shared" si="5"/>
        <v>71.099999999999994</v>
      </c>
      <c r="E158" s="3041">
        <v>21</v>
      </c>
      <c r="F158" s="3042">
        <v>27046</v>
      </c>
      <c r="G158" s="3041">
        <v>140</v>
      </c>
      <c r="L158" s="20" t="s">
        <v>5978</v>
      </c>
    </row>
    <row r="159" spans="1:12" ht="47.25">
      <c r="A159" s="29">
        <v>43880</v>
      </c>
      <c r="B159" s="6" t="s">
        <v>16</v>
      </c>
      <c r="C159" s="3041">
        <v>88</v>
      </c>
      <c r="D159" s="31">
        <f t="shared" si="5"/>
        <v>70.400000000000006</v>
      </c>
      <c r="E159" s="3041">
        <v>20</v>
      </c>
      <c r="F159" s="3042">
        <v>27315</v>
      </c>
      <c r="G159" s="3041">
        <v>140</v>
      </c>
      <c r="L159" s="20" t="s">
        <v>5981</v>
      </c>
    </row>
    <row r="160" spans="1:12" ht="47.25">
      <c r="A160" s="29">
        <v>43883</v>
      </c>
      <c r="B160" s="6" t="s">
        <v>16</v>
      </c>
      <c r="C160" s="3045">
        <v>91</v>
      </c>
      <c r="D160" s="31">
        <f t="shared" si="5"/>
        <v>72.8</v>
      </c>
      <c r="E160" s="3045">
        <v>20</v>
      </c>
      <c r="F160" s="3047">
        <v>26854</v>
      </c>
      <c r="G160" s="3045">
        <v>150</v>
      </c>
      <c r="L160" s="20" t="s">
        <v>5982</v>
      </c>
    </row>
    <row r="161" spans="1:54" ht="47.25">
      <c r="A161" s="29">
        <v>43884</v>
      </c>
      <c r="B161" s="6" t="s">
        <v>16</v>
      </c>
      <c r="C161" s="3049">
        <v>90</v>
      </c>
      <c r="D161" s="31">
        <f t="shared" si="5"/>
        <v>72</v>
      </c>
      <c r="E161" s="3049">
        <v>20</v>
      </c>
      <c r="F161" s="3051">
        <v>26028</v>
      </c>
      <c r="G161" s="3049">
        <v>150</v>
      </c>
      <c r="L161" s="20" t="s">
        <v>5983</v>
      </c>
    </row>
    <row r="162" spans="1:54" ht="47.25">
      <c r="A162" s="29">
        <v>43885</v>
      </c>
      <c r="B162" s="6" t="s">
        <v>16</v>
      </c>
      <c r="C162" s="3057">
        <v>90</v>
      </c>
      <c r="D162" s="31">
        <f t="shared" si="5"/>
        <v>72</v>
      </c>
      <c r="E162" s="3057">
        <v>20</v>
      </c>
      <c r="F162" s="3058">
        <v>25958</v>
      </c>
      <c r="G162" s="3057">
        <v>149</v>
      </c>
      <c r="L162" s="20" t="s">
        <v>5987</v>
      </c>
    </row>
    <row r="163" spans="1:54" ht="47.25">
      <c r="A163" s="29">
        <v>43886</v>
      </c>
      <c r="B163" s="6" t="s">
        <v>16</v>
      </c>
      <c r="C163" s="3061">
        <v>90</v>
      </c>
      <c r="D163" s="31">
        <f t="shared" si="5"/>
        <v>72</v>
      </c>
      <c r="E163" s="3061">
        <v>20</v>
      </c>
      <c r="F163" s="3063">
        <v>27000</v>
      </c>
      <c r="G163" s="3061">
        <v>150</v>
      </c>
      <c r="L163" s="20" t="s">
        <v>5990</v>
      </c>
    </row>
    <row r="164" spans="1:54" ht="47.25">
      <c r="A164" s="29">
        <v>43887</v>
      </c>
      <c r="B164" s="6" t="s">
        <v>16</v>
      </c>
      <c r="C164" s="3065">
        <v>88</v>
      </c>
      <c r="D164" s="31">
        <f t="shared" si="5"/>
        <v>70.400000000000006</v>
      </c>
      <c r="E164" s="3065">
        <v>20</v>
      </c>
      <c r="F164" s="3066">
        <v>27358</v>
      </c>
      <c r="G164" s="3065">
        <v>145</v>
      </c>
      <c r="L164" s="20" t="s">
        <v>5994</v>
      </c>
    </row>
    <row r="165" spans="1:54" ht="47.25">
      <c r="A165" s="29">
        <v>43888</v>
      </c>
      <c r="B165" s="6" t="s">
        <v>16</v>
      </c>
      <c r="C165" s="3065">
        <v>90</v>
      </c>
      <c r="D165" s="31">
        <f t="shared" si="5"/>
        <v>72</v>
      </c>
      <c r="E165" s="3065">
        <v>20</v>
      </c>
      <c r="F165" s="3066">
        <v>24917</v>
      </c>
      <c r="G165" s="3065">
        <v>148</v>
      </c>
      <c r="L165" s="20" t="s">
        <v>5996</v>
      </c>
    </row>
    <row r="166" spans="1:54" ht="47.25">
      <c r="A166" s="29">
        <v>43889</v>
      </c>
      <c r="B166" s="6" t="s">
        <v>16</v>
      </c>
      <c r="C166" s="3069">
        <v>92</v>
      </c>
      <c r="D166" s="31">
        <f t="shared" si="5"/>
        <v>73.599999999999994</v>
      </c>
      <c r="E166" s="3069">
        <v>20</v>
      </c>
      <c r="F166" s="3071">
        <v>22690</v>
      </c>
      <c r="G166" s="3069">
        <v>156</v>
      </c>
      <c r="L166" s="20" t="s">
        <v>5999</v>
      </c>
    </row>
    <row r="167" spans="1:54" ht="47.25">
      <c r="A167" s="29">
        <v>43890</v>
      </c>
      <c r="B167" s="6" t="s">
        <v>16</v>
      </c>
      <c r="C167" s="3074">
        <v>90</v>
      </c>
      <c r="D167" s="31">
        <f t="shared" si="5"/>
        <v>72</v>
      </c>
      <c r="E167" s="3074">
        <v>20</v>
      </c>
      <c r="F167" s="3075">
        <v>26639</v>
      </c>
      <c r="G167" s="3074">
        <v>155</v>
      </c>
      <c r="L167" s="20" t="s">
        <v>6001</v>
      </c>
    </row>
    <row r="168" spans="1:54" ht="47.25">
      <c r="A168" s="29">
        <v>43891</v>
      </c>
      <c r="B168" s="6" t="s">
        <v>16</v>
      </c>
      <c r="C168" s="3082">
        <v>89</v>
      </c>
      <c r="D168" s="31">
        <f t="shared" si="5"/>
        <v>71.2</v>
      </c>
      <c r="E168" s="3082">
        <v>20</v>
      </c>
      <c r="F168" s="3083">
        <v>24494</v>
      </c>
      <c r="G168" s="3082">
        <v>140</v>
      </c>
      <c r="L168" s="20" t="s">
        <v>6011</v>
      </c>
      <c r="N168" s="3086"/>
      <c r="O168" s="3086"/>
      <c r="P168" s="3086"/>
      <c r="Q168" s="3086"/>
      <c r="R168" s="3086"/>
      <c r="S168" s="3086"/>
      <c r="T168" s="3086"/>
      <c r="U168" s="3086"/>
      <c r="V168" s="3086"/>
      <c r="W168" s="3086"/>
      <c r="X168" s="3086"/>
      <c r="Y168" s="3086"/>
      <c r="Z168" s="3086"/>
      <c r="AA168" s="3086"/>
      <c r="AB168" s="3086"/>
      <c r="AC168" s="3086"/>
      <c r="AD168" s="3086"/>
      <c r="AE168" s="3086"/>
      <c r="AF168" s="3086"/>
      <c r="AG168" s="3086"/>
      <c r="AH168" s="3086"/>
      <c r="AI168" s="3086"/>
      <c r="AJ168" s="3086"/>
      <c r="AK168" s="3086"/>
      <c r="AL168" s="3086"/>
      <c r="AM168" s="3086"/>
      <c r="AN168" s="3086"/>
      <c r="AO168" s="3086"/>
      <c r="AP168" s="3086"/>
      <c r="AQ168" s="3086"/>
      <c r="AR168" s="3086"/>
      <c r="AS168" s="3086"/>
      <c r="AT168" s="3086"/>
      <c r="AU168" s="3086"/>
      <c r="AV168" s="3086"/>
      <c r="AW168" s="3086"/>
      <c r="AX168" s="3086"/>
      <c r="AY168" s="3086"/>
      <c r="AZ168" s="3086"/>
      <c r="BA168" s="3086"/>
      <c r="BB168" s="3086"/>
    </row>
    <row r="169" spans="1:54" ht="47.25">
      <c r="A169" s="29">
        <v>43892</v>
      </c>
      <c r="B169" s="6" t="s">
        <v>16</v>
      </c>
      <c r="C169" s="3082">
        <v>88</v>
      </c>
      <c r="D169" s="31">
        <f t="shared" si="5"/>
        <v>70.400000000000006</v>
      </c>
      <c r="E169" s="3082">
        <v>20</v>
      </c>
      <c r="F169" s="3083">
        <v>23565</v>
      </c>
      <c r="G169" s="3082">
        <v>145</v>
      </c>
      <c r="L169" s="20" t="s">
        <v>6014</v>
      </c>
      <c r="N169" s="3086"/>
      <c r="O169" s="3086"/>
      <c r="P169" s="3086"/>
      <c r="Q169" s="3086"/>
      <c r="R169" s="3086"/>
      <c r="S169" s="3086"/>
      <c r="T169" s="3086"/>
      <c r="U169" s="3086"/>
      <c r="V169" s="3086"/>
      <c r="W169" s="3086"/>
      <c r="X169" s="3086"/>
      <c r="Y169" s="3086"/>
      <c r="Z169" s="3086"/>
      <c r="AA169" s="3086"/>
      <c r="AB169" s="3086"/>
      <c r="AC169" s="3086"/>
      <c r="AD169" s="3086"/>
      <c r="AE169" s="3086"/>
      <c r="AF169" s="3086"/>
      <c r="AG169" s="3086"/>
      <c r="AH169" s="3086"/>
      <c r="AI169" s="3086"/>
      <c r="AJ169" s="3086"/>
      <c r="AK169" s="3086"/>
      <c r="AL169" s="3086"/>
      <c r="AM169" s="3086"/>
      <c r="AN169" s="3086"/>
      <c r="AO169" s="3086"/>
      <c r="AP169" s="3086"/>
      <c r="AQ169" s="3086"/>
      <c r="AR169" s="3086"/>
      <c r="AS169" s="3086"/>
      <c r="AT169" s="3086"/>
      <c r="AU169" s="3086"/>
      <c r="AV169" s="3086"/>
      <c r="AW169" s="3086"/>
      <c r="AX169" s="3086"/>
      <c r="AY169" s="3086"/>
      <c r="AZ169" s="3086"/>
      <c r="BA169" s="3086"/>
      <c r="BB169" s="3086"/>
    </row>
    <row r="170" spans="1:54" ht="47.25">
      <c r="A170" s="29">
        <v>43893</v>
      </c>
      <c r="B170" s="6" t="s">
        <v>16</v>
      </c>
      <c r="C170" s="3080">
        <v>91</v>
      </c>
      <c r="D170" s="31">
        <f t="shared" si="5"/>
        <v>72.8</v>
      </c>
      <c r="E170" s="3080">
        <v>20</v>
      </c>
      <c r="F170" s="3081">
        <v>23668</v>
      </c>
      <c r="G170" s="3080">
        <v>145</v>
      </c>
      <c r="L170" s="20" t="s">
        <v>6010</v>
      </c>
    </row>
    <row r="171" spans="1:54" ht="47.25">
      <c r="A171" s="29">
        <v>43894</v>
      </c>
      <c r="B171" s="6" t="s">
        <v>16</v>
      </c>
      <c r="C171" s="3082">
        <v>92</v>
      </c>
      <c r="D171" s="31">
        <f t="shared" si="5"/>
        <v>73.599999999999994</v>
      </c>
      <c r="E171" s="3082">
        <v>20</v>
      </c>
      <c r="F171" s="3083">
        <v>23777</v>
      </c>
      <c r="G171" s="3082">
        <v>145</v>
      </c>
      <c r="L171" s="20" t="s">
        <v>6018</v>
      </c>
    </row>
    <row r="172" spans="1:54" ht="47.25">
      <c r="A172" s="29">
        <v>43895</v>
      </c>
      <c r="B172" s="6" t="s">
        <v>16</v>
      </c>
      <c r="C172" s="3082">
        <v>94</v>
      </c>
      <c r="D172" s="31">
        <f t="shared" si="5"/>
        <v>75.2</v>
      </c>
      <c r="E172" s="3082">
        <v>20</v>
      </c>
      <c r="F172" s="3083">
        <v>22952</v>
      </c>
      <c r="G172" s="3082">
        <v>145</v>
      </c>
      <c r="L172" s="20" t="s">
        <v>6019</v>
      </c>
    </row>
    <row r="173" spans="1:54" ht="47.25">
      <c r="A173" s="29">
        <v>43896</v>
      </c>
      <c r="B173" s="6" t="s">
        <v>16</v>
      </c>
      <c r="C173" s="3082">
        <v>93</v>
      </c>
      <c r="D173" s="31">
        <f t="shared" si="5"/>
        <v>74.400000000000006</v>
      </c>
      <c r="E173" s="3082">
        <v>20</v>
      </c>
      <c r="F173" s="3083">
        <v>23347</v>
      </c>
      <c r="G173" s="3082">
        <v>150</v>
      </c>
      <c r="L173" s="20" t="s">
        <v>6022</v>
      </c>
    </row>
    <row r="174" spans="1:54" ht="47.25">
      <c r="A174" s="29">
        <v>43897</v>
      </c>
      <c r="B174" s="6" t="s">
        <v>16</v>
      </c>
      <c r="C174" s="3082">
        <v>92</v>
      </c>
      <c r="D174" s="31">
        <f t="shared" si="5"/>
        <v>73.599999999999994</v>
      </c>
      <c r="E174" s="3082">
        <v>20</v>
      </c>
      <c r="F174" s="3083">
        <v>23818</v>
      </c>
      <c r="G174" s="3082">
        <v>141</v>
      </c>
      <c r="L174" s="20" t="s">
        <v>6027</v>
      </c>
    </row>
    <row r="175" spans="1:54" ht="47.25">
      <c r="A175" s="29">
        <v>43898</v>
      </c>
      <c r="B175" s="6" t="s">
        <v>16</v>
      </c>
      <c r="C175" s="3087">
        <v>93</v>
      </c>
      <c r="D175" s="31">
        <f t="shared" si="5"/>
        <v>74.400000000000006</v>
      </c>
      <c r="E175" s="3087">
        <v>20</v>
      </c>
      <c r="F175" s="3090">
        <v>23804</v>
      </c>
      <c r="G175" s="3087">
        <v>141</v>
      </c>
      <c r="L175" s="20" t="s">
        <v>6029</v>
      </c>
    </row>
    <row r="176" spans="1:54" ht="47.25">
      <c r="A176" s="29">
        <v>43900</v>
      </c>
      <c r="B176" s="6" t="s">
        <v>16</v>
      </c>
      <c r="C176" s="3092">
        <v>92</v>
      </c>
      <c r="D176" s="31">
        <f t="shared" si="5"/>
        <v>73.599999999999994</v>
      </c>
      <c r="E176" s="3092">
        <v>20</v>
      </c>
      <c r="F176" s="3093">
        <v>24076</v>
      </c>
      <c r="G176" s="3092">
        <v>141</v>
      </c>
      <c r="L176" s="20" t="s">
        <v>6032</v>
      </c>
    </row>
    <row r="177" spans="1:54" ht="47.25">
      <c r="A177" s="29">
        <v>43903</v>
      </c>
      <c r="B177" s="6" t="s">
        <v>16</v>
      </c>
      <c r="C177" s="3034">
        <v>90</v>
      </c>
      <c r="D177" s="31">
        <f t="shared" si="5"/>
        <v>72</v>
      </c>
      <c r="E177" s="3034">
        <v>20</v>
      </c>
      <c r="F177" s="3036">
        <v>21847</v>
      </c>
      <c r="G177" s="3034">
        <v>145</v>
      </c>
      <c r="L177" s="20" t="s">
        <v>6036</v>
      </c>
    </row>
    <row r="178" spans="1:54" ht="47.25">
      <c r="A178" s="29">
        <v>43906</v>
      </c>
      <c r="B178" s="6" t="s">
        <v>16</v>
      </c>
      <c r="C178" s="3034">
        <v>93</v>
      </c>
      <c r="D178" s="31">
        <f t="shared" si="5"/>
        <v>74.400000000000006</v>
      </c>
      <c r="E178" s="3034">
        <v>20</v>
      </c>
      <c r="F178" s="3036">
        <v>22460</v>
      </c>
      <c r="G178" s="3034">
        <v>150</v>
      </c>
      <c r="L178" s="20" t="s">
        <v>6039</v>
      </c>
    </row>
    <row r="179" spans="1:54" ht="47.25">
      <c r="A179" s="29">
        <v>43909</v>
      </c>
      <c r="B179" s="6" t="s">
        <v>16</v>
      </c>
      <c r="C179" s="3100">
        <v>91</v>
      </c>
      <c r="D179" s="31">
        <f t="shared" si="5"/>
        <v>72.8</v>
      </c>
      <c r="E179" s="3100">
        <v>20</v>
      </c>
      <c r="F179" s="3101">
        <v>22335</v>
      </c>
      <c r="G179" s="3100">
        <v>150</v>
      </c>
      <c r="L179" s="20" t="s">
        <v>6041</v>
      </c>
    </row>
    <row r="180" spans="1:54" ht="47.25">
      <c r="A180" s="29">
        <v>43912</v>
      </c>
      <c r="B180" s="6" t="s">
        <v>16</v>
      </c>
      <c r="C180" s="3034">
        <v>90</v>
      </c>
      <c r="D180" s="31">
        <f t="shared" si="5"/>
        <v>72</v>
      </c>
      <c r="E180" s="3034">
        <v>20</v>
      </c>
      <c r="F180" s="3036">
        <v>22194</v>
      </c>
      <c r="G180" s="3034">
        <v>150</v>
      </c>
      <c r="L180" s="20" t="s">
        <v>6044</v>
      </c>
    </row>
    <row r="181" spans="1:54" ht="47.25">
      <c r="A181" s="29">
        <v>43914</v>
      </c>
      <c r="B181" s="6" t="s">
        <v>16</v>
      </c>
      <c r="C181" s="3104">
        <v>88</v>
      </c>
      <c r="D181" s="31">
        <f>C181*(1-E181/100)</f>
        <v>70.400000000000006</v>
      </c>
      <c r="E181" s="3104">
        <v>20</v>
      </c>
      <c r="F181" s="3105">
        <f>1.588*1000000/D181</f>
        <v>22556.81818181818</v>
      </c>
      <c r="G181" s="3104">
        <v>134</v>
      </c>
      <c r="L181" s="20" t="s">
        <v>6050</v>
      </c>
    </row>
    <row r="182" spans="1:54" ht="50.25" customHeight="1">
      <c r="A182" s="3631">
        <v>43921</v>
      </c>
      <c r="B182" s="6" t="s">
        <v>16</v>
      </c>
      <c r="C182" s="3107">
        <v>80</v>
      </c>
      <c r="D182" s="31">
        <f>+C182*(100-E182)/100</f>
        <v>64</v>
      </c>
      <c r="E182" s="3107">
        <v>20</v>
      </c>
      <c r="F182" s="3109">
        <v>25234</v>
      </c>
      <c r="G182" s="3107">
        <v>130</v>
      </c>
      <c r="L182" s="20" t="s">
        <v>6063</v>
      </c>
      <c r="N182" s="3111"/>
      <c r="O182" s="3111"/>
      <c r="P182" s="3111"/>
      <c r="Q182" s="3111"/>
      <c r="R182" s="3111"/>
      <c r="S182" s="3111"/>
      <c r="T182" s="3111"/>
      <c r="U182" s="3111"/>
      <c r="V182" s="3111"/>
      <c r="W182" s="3111"/>
      <c r="X182" s="3111"/>
      <c r="Y182" s="3111"/>
      <c r="Z182" s="3111"/>
      <c r="AA182" s="3111"/>
      <c r="AB182" s="3111"/>
      <c r="AC182" s="3111"/>
      <c r="AD182" s="3111"/>
      <c r="AE182" s="3111"/>
      <c r="AF182" s="3111"/>
      <c r="AG182" s="3111"/>
      <c r="AH182" s="3111"/>
      <c r="AI182" s="3111"/>
      <c r="AJ182" s="3111"/>
      <c r="AK182" s="3111"/>
      <c r="AL182" s="3111"/>
      <c r="AM182" s="3111"/>
      <c r="AN182" s="3111"/>
      <c r="AO182" s="3111"/>
      <c r="AP182" s="3111"/>
      <c r="AQ182" s="3111"/>
      <c r="AR182" s="3111"/>
      <c r="AS182" s="3111"/>
      <c r="AT182" s="3111"/>
      <c r="AU182" s="3111"/>
      <c r="AV182" s="3111"/>
      <c r="AW182" s="3111"/>
      <c r="AX182" s="3111"/>
      <c r="AY182" s="3111"/>
      <c r="AZ182" s="3111"/>
      <c r="BA182" s="3111"/>
      <c r="BB182" s="3111"/>
    </row>
    <row r="183" spans="1:54" ht="50.25" customHeight="1">
      <c r="A183" s="3630">
        <v>43921</v>
      </c>
      <c r="B183" s="3143" t="s">
        <v>4</v>
      </c>
      <c r="C183" s="3146"/>
      <c r="D183" s="3144"/>
      <c r="E183" s="3146">
        <v>20</v>
      </c>
      <c r="F183" s="3144"/>
      <c r="G183" s="3146"/>
      <c r="H183" s="3149"/>
      <c r="I183" s="3149"/>
      <c r="J183" s="3149"/>
      <c r="K183" s="3572"/>
      <c r="L183" s="3150"/>
      <c r="N183" s="3127"/>
      <c r="O183" s="3127"/>
      <c r="P183" s="3127"/>
      <c r="Q183" s="3127"/>
      <c r="R183" s="3127"/>
      <c r="S183" s="3127"/>
      <c r="T183" s="3127"/>
      <c r="U183" s="3127"/>
      <c r="V183" s="3127"/>
      <c r="W183" s="3127"/>
      <c r="X183" s="3127"/>
      <c r="Y183" s="3127"/>
      <c r="Z183" s="3127"/>
      <c r="AA183" s="3127"/>
      <c r="AB183" s="3127"/>
      <c r="AC183" s="3127"/>
      <c r="AD183" s="3127"/>
      <c r="AE183" s="3127"/>
      <c r="AF183" s="3127"/>
      <c r="AG183" s="3127"/>
      <c r="AH183" s="3127"/>
      <c r="AI183" s="3127"/>
      <c r="AJ183" s="3127"/>
      <c r="AK183" s="3127"/>
      <c r="AL183" s="3127"/>
      <c r="AM183" s="3127"/>
      <c r="AN183" s="3127"/>
      <c r="AO183" s="3127"/>
      <c r="AP183" s="3127"/>
      <c r="AQ183" s="3127"/>
      <c r="AR183" s="3127"/>
      <c r="AS183" s="3127"/>
      <c r="AT183" s="3127"/>
      <c r="AU183" s="3127"/>
      <c r="AV183" s="3127"/>
      <c r="AW183" s="3127"/>
      <c r="AX183" s="3127"/>
      <c r="AY183" s="3127"/>
      <c r="AZ183" s="3127"/>
      <c r="BA183" s="3127"/>
      <c r="BB183" s="3127"/>
    </row>
    <row r="184" spans="1:54" ht="47.25">
      <c r="A184" s="29">
        <v>43924</v>
      </c>
      <c r="B184" s="6" t="s">
        <v>16</v>
      </c>
      <c r="C184" s="3034">
        <v>78</v>
      </c>
      <c r="D184" s="31">
        <f t="shared" ref="D184:D189" si="6">+C184*(100-E184)/100</f>
        <v>62.4</v>
      </c>
      <c r="E184" s="3034">
        <v>20</v>
      </c>
      <c r="F184" s="3036">
        <v>25272</v>
      </c>
      <c r="G184" s="3034">
        <v>125</v>
      </c>
      <c r="L184" s="20" t="s">
        <v>6058</v>
      </c>
    </row>
    <row r="185" spans="1:54" ht="47.25">
      <c r="A185" s="29">
        <v>43927</v>
      </c>
      <c r="B185" s="6" t="s">
        <v>16</v>
      </c>
      <c r="C185" s="3107">
        <v>78</v>
      </c>
      <c r="D185" s="31">
        <f t="shared" si="6"/>
        <v>62.4</v>
      </c>
      <c r="E185" s="3107">
        <v>20</v>
      </c>
      <c r="F185" s="3109">
        <v>26811</v>
      </c>
      <c r="G185" s="3107">
        <v>140</v>
      </c>
      <c r="L185" s="20" t="s">
        <v>6066</v>
      </c>
    </row>
    <row r="186" spans="1:54" ht="47.25">
      <c r="A186" s="29">
        <v>43930</v>
      </c>
      <c r="B186" s="6" t="s">
        <v>16</v>
      </c>
      <c r="C186" s="3112">
        <v>77</v>
      </c>
      <c r="D186" s="31">
        <f t="shared" si="6"/>
        <v>61.6</v>
      </c>
      <c r="E186" s="3112">
        <v>20</v>
      </c>
      <c r="F186" s="3113">
        <v>25978</v>
      </c>
      <c r="G186" s="3112">
        <v>130</v>
      </c>
      <c r="L186" s="20" t="s">
        <v>6069</v>
      </c>
    </row>
    <row r="187" spans="1:54" ht="47.25">
      <c r="A187" s="29">
        <v>43932</v>
      </c>
      <c r="B187" s="6" t="s">
        <v>16</v>
      </c>
      <c r="C187" s="3116">
        <v>77</v>
      </c>
      <c r="D187" s="31">
        <f t="shared" si="6"/>
        <v>61.6</v>
      </c>
      <c r="E187" s="3116">
        <v>20</v>
      </c>
      <c r="F187" s="3117">
        <v>26477</v>
      </c>
      <c r="G187" s="3116">
        <v>135</v>
      </c>
      <c r="L187" s="20" t="s">
        <v>6070</v>
      </c>
    </row>
    <row r="188" spans="1:54" ht="47.25">
      <c r="A188" s="29">
        <v>43934</v>
      </c>
      <c r="B188" s="6" t="s">
        <v>16</v>
      </c>
      <c r="C188" s="3116">
        <v>76</v>
      </c>
      <c r="D188" s="31">
        <f t="shared" si="6"/>
        <v>60.8</v>
      </c>
      <c r="E188" s="3116">
        <v>20</v>
      </c>
      <c r="F188" s="3117">
        <v>26053</v>
      </c>
      <c r="G188" s="3116">
        <v>130</v>
      </c>
      <c r="L188" s="20" t="s">
        <v>6072</v>
      </c>
    </row>
    <row r="189" spans="1:54" ht="47.25">
      <c r="A189" s="29">
        <v>43936</v>
      </c>
      <c r="B189" s="6" t="s">
        <v>16</v>
      </c>
      <c r="C189" s="3034">
        <v>77</v>
      </c>
      <c r="D189" s="31">
        <f t="shared" si="6"/>
        <v>61.6</v>
      </c>
      <c r="E189" s="3034">
        <v>20</v>
      </c>
      <c r="F189" s="3036">
        <v>25763</v>
      </c>
      <c r="G189" s="3034">
        <v>135</v>
      </c>
      <c r="L189" s="20" t="s">
        <v>6074</v>
      </c>
    </row>
    <row r="190" spans="1:54" ht="63">
      <c r="A190" s="29">
        <v>43939</v>
      </c>
      <c r="B190" s="6" t="s">
        <v>16</v>
      </c>
      <c r="C190" s="3119">
        <v>77</v>
      </c>
      <c r="D190" s="31">
        <v>61.6</v>
      </c>
      <c r="E190" s="3119">
        <v>20</v>
      </c>
      <c r="F190" s="3119">
        <v>25162.337662337661</v>
      </c>
      <c r="G190" s="3119">
        <v>140</v>
      </c>
      <c r="L190" s="20" t="s">
        <v>6083</v>
      </c>
    </row>
    <row r="191" spans="1:54" ht="63">
      <c r="A191" s="29">
        <v>43941</v>
      </c>
      <c r="B191" s="6" t="s">
        <v>16</v>
      </c>
      <c r="C191" s="3120">
        <v>78</v>
      </c>
      <c r="D191" s="31">
        <v>62.400000000000006</v>
      </c>
      <c r="E191" s="3120">
        <v>20</v>
      </c>
      <c r="F191" s="3120">
        <v>25128.205128205125</v>
      </c>
      <c r="G191" s="3120">
        <v>140</v>
      </c>
      <c r="L191" s="20" t="s">
        <v>6085</v>
      </c>
    </row>
    <row r="192" spans="1:54" ht="47.25">
      <c r="A192" s="29">
        <v>43944</v>
      </c>
      <c r="B192" s="6" t="s">
        <v>16</v>
      </c>
      <c r="C192" s="3156">
        <v>77</v>
      </c>
      <c r="D192" s="31">
        <v>61.6</v>
      </c>
      <c r="E192" s="3156">
        <v>20</v>
      </c>
      <c r="F192" s="3156">
        <v>24886.363636363636</v>
      </c>
      <c r="G192" s="3156">
        <v>140</v>
      </c>
      <c r="L192" s="20" t="s">
        <v>6087</v>
      </c>
    </row>
    <row r="193" spans="1:54" ht="47.25">
      <c r="A193" s="29">
        <v>43948</v>
      </c>
      <c r="B193" s="6" t="s">
        <v>16</v>
      </c>
      <c r="C193" s="3157">
        <v>75</v>
      </c>
      <c r="D193" s="31">
        <f>C193*(1-E193/100)</f>
        <v>60</v>
      </c>
      <c r="E193" s="3157">
        <v>20</v>
      </c>
      <c r="F193" s="3157">
        <v>23133</v>
      </c>
      <c r="G193" s="3157">
        <v>140</v>
      </c>
      <c r="L193" s="20" t="s">
        <v>6149</v>
      </c>
    </row>
    <row r="194" spans="1:54" ht="36.75" customHeight="1">
      <c r="A194" s="3631">
        <v>43951</v>
      </c>
      <c r="B194" s="6" t="s">
        <v>41</v>
      </c>
      <c r="C194" s="5303" t="s">
        <v>6150</v>
      </c>
      <c r="D194" s="5266"/>
      <c r="E194" s="5266"/>
      <c r="F194" s="5266"/>
      <c r="G194" s="5266"/>
      <c r="H194" s="5266"/>
      <c r="I194" s="5266"/>
      <c r="J194" s="5304"/>
      <c r="K194" s="3443"/>
    </row>
    <row r="195" spans="1:54">
      <c r="A195" s="3630">
        <v>43951</v>
      </c>
      <c r="B195" s="3143" t="s">
        <v>4</v>
      </c>
      <c r="C195" s="3144"/>
      <c r="D195" s="3146"/>
      <c r="E195" s="3144">
        <v>20</v>
      </c>
      <c r="F195" s="3146"/>
      <c r="G195" s="3149"/>
      <c r="H195" s="3149"/>
      <c r="I195" s="3149"/>
      <c r="J195" s="3149"/>
      <c r="K195" s="3572"/>
      <c r="L195" s="3150"/>
    </row>
    <row r="196" spans="1:54">
      <c r="A196" s="29">
        <v>44075</v>
      </c>
      <c r="B196" s="6" t="s">
        <v>32</v>
      </c>
      <c r="C196" s="4639" t="s">
        <v>6280</v>
      </c>
      <c r="D196" s="4640"/>
      <c r="E196" s="4640"/>
      <c r="F196" s="4640"/>
      <c r="G196" s="4640"/>
      <c r="H196" s="4640"/>
      <c r="I196" s="4640"/>
      <c r="J196" s="4641"/>
      <c r="K196" s="3404"/>
    </row>
    <row r="197" spans="1:54">
      <c r="A197" s="29">
        <v>44080</v>
      </c>
      <c r="B197" s="6" t="s">
        <v>41</v>
      </c>
      <c r="C197" s="4639" t="s">
        <v>6281</v>
      </c>
      <c r="D197" s="4640"/>
      <c r="E197" s="4640"/>
      <c r="F197" s="4640"/>
      <c r="G197" s="4640"/>
      <c r="H197" s="4640"/>
      <c r="I197" s="4640"/>
      <c r="J197" s="4641"/>
      <c r="K197" s="3404"/>
    </row>
    <row r="198" spans="1:54">
      <c r="A198" s="29">
        <v>44178</v>
      </c>
      <c r="B198" s="6" t="s">
        <v>32</v>
      </c>
      <c r="C198" s="4639" t="s">
        <v>6428</v>
      </c>
      <c r="D198" s="4640"/>
      <c r="E198" s="4640"/>
      <c r="F198" s="4640"/>
      <c r="G198" s="4640"/>
      <c r="H198" s="4640"/>
      <c r="I198" s="4640"/>
      <c r="J198" s="4641"/>
      <c r="K198" s="3747"/>
      <c r="N198" s="3748"/>
      <c r="O198" s="3748"/>
      <c r="P198" s="3748"/>
      <c r="Q198" s="3748"/>
      <c r="R198" s="3748"/>
      <c r="S198" s="3748"/>
      <c r="T198" s="3748"/>
      <c r="U198" s="3748"/>
      <c r="V198" s="3748"/>
      <c r="W198" s="3748"/>
      <c r="X198" s="3748"/>
      <c r="Y198" s="3748"/>
      <c r="Z198" s="3748"/>
      <c r="AA198" s="3748"/>
      <c r="AB198" s="3748"/>
      <c r="AC198" s="3748"/>
      <c r="AD198" s="3748"/>
      <c r="AE198" s="3748"/>
      <c r="AF198" s="3748"/>
      <c r="AG198" s="3748"/>
      <c r="AH198" s="3748"/>
      <c r="AI198" s="3748"/>
      <c r="AJ198" s="3748"/>
      <c r="AK198" s="3748"/>
      <c r="AL198" s="3748"/>
      <c r="AM198" s="3748"/>
      <c r="AN198" s="3748"/>
      <c r="AO198" s="3748"/>
      <c r="AP198" s="3748"/>
      <c r="AQ198" s="3748"/>
      <c r="AR198" s="3748"/>
      <c r="AS198" s="3748"/>
      <c r="AT198" s="3748"/>
      <c r="AU198" s="3748"/>
      <c r="AV198" s="3748"/>
      <c r="AW198" s="3748"/>
      <c r="AX198" s="3748"/>
      <c r="AY198" s="3748"/>
      <c r="AZ198" s="3748"/>
      <c r="BA198" s="3748"/>
      <c r="BB198" s="3748"/>
    </row>
    <row r="199" spans="1:54">
      <c r="A199" s="29">
        <v>44189</v>
      </c>
      <c r="B199" s="6" t="s">
        <v>41</v>
      </c>
      <c r="C199" s="5132" t="s">
        <v>6427</v>
      </c>
      <c r="D199" s="4631"/>
      <c r="E199" s="4631"/>
      <c r="F199" s="4631"/>
      <c r="G199" s="4631"/>
      <c r="H199" s="4631"/>
      <c r="I199" s="4631"/>
      <c r="J199" s="5133"/>
    </row>
    <row r="200" spans="1:54">
      <c r="A200" s="29"/>
      <c r="B200" s="6"/>
      <c r="C200" s="3034"/>
      <c r="D200" s="31">
        <f>+C200*(100-E200)/100</f>
        <v>0</v>
      </c>
      <c r="E200" s="3034"/>
      <c r="F200" s="3036"/>
      <c r="G200" s="3034"/>
    </row>
    <row r="201" spans="1:54">
      <c r="C201" s="3034"/>
      <c r="D201" s="31">
        <f>+C201*(100-E201)/100</f>
        <v>0</v>
      </c>
      <c r="E201" s="3034"/>
      <c r="F201" s="3036"/>
      <c r="G201" s="3034"/>
    </row>
    <row r="202" spans="1:54">
      <c r="C202" s="3034"/>
      <c r="D202" s="31">
        <f>+C202*(100-E202)/100</f>
        <v>0</v>
      </c>
      <c r="E202" s="3034"/>
      <c r="F202" s="3036"/>
      <c r="G202" s="3034"/>
    </row>
    <row r="203" spans="1:54">
      <c r="C203" s="3034"/>
      <c r="D203" s="31">
        <f>+C203*(100-E203)/100</f>
        <v>0</v>
      </c>
      <c r="E203" s="3034"/>
      <c r="F203" s="3036"/>
      <c r="G203" s="3034"/>
    </row>
    <row r="204" spans="1:54">
      <c r="C204" s="3034"/>
      <c r="D204" s="31">
        <f>+C204*(100-E204)/100</f>
        <v>0</v>
      </c>
      <c r="E204" s="3034"/>
      <c r="F204" s="3036"/>
      <c r="G204" s="3034"/>
    </row>
    <row r="205" spans="1:54">
      <c r="C205" s="3034"/>
      <c r="D205" s="31">
        <f t="shared" ref="D205:D268" si="7">+C205*(100-E205)/100</f>
        <v>0</v>
      </c>
      <c r="E205" s="3034"/>
      <c r="F205" s="3036"/>
      <c r="G205" s="3034"/>
    </row>
    <row r="206" spans="1:54">
      <c r="C206" s="3034"/>
      <c r="D206" s="31">
        <f t="shared" si="7"/>
        <v>0</v>
      </c>
      <c r="E206" s="3034"/>
      <c r="F206" s="3036"/>
      <c r="G206" s="3034"/>
    </row>
    <row r="207" spans="1:54">
      <c r="C207" s="3034"/>
      <c r="D207" s="31">
        <f t="shared" si="7"/>
        <v>0</v>
      </c>
      <c r="E207" s="3034"/>
      <c r="F207" s="3036"/>
      <c r="G207" s="3034"/>
    </row>
    <row r="208" spans="1:54">
      <c r="C208" s="3034"/>
      <c r="D208" s="31">
        <f t="shared" si="7"/>
        <v>0</v>
      </c>
      <c r="E208" s="3034"/>
      <c r="F208" s="3036"/>
      <c r="G208" s="3034"/>
    </row>
    <row r="209" spans="3:7">
      <c r="C209" s="3034"/>
      <c r="D209" s="31">
        <f t="shared" si="7"/>
        <v>0</v>
      </c>
      <c r="E209" s="3034"/>
      <c r="F209" s="3036"/>
      <c r="G209" s="3034"/>
    </row>
    <row r="210" spans="3:7">
      <c r="C210" s="3034"/>
      <c r="D210" s="31">
        <f t="shared" si="7"/>
        <v>0</v>
      </c>
      <c r="E210" s="3034"/>
      <c r="F210" s="3036"/>
      <c r="G210" s="3034"/>
    </row>
    <row r="211" spans="3:7">
      <c r="C211" s="3034"/>
      <c r="D211" s="31">
        <f t="shared" si="7"/>
        <v>0</v>
      </c>
      <c r="E211" s="3034"/>
      <c r="F211" s="3036"/>
      <c r="G211" s="3034"/>
    </row>
    <row r="212" spans="3:7">
      <c r="C212" s="3034"/>
      <c r="D212" s="31">
        <f t="shared" si="7"/>
        <v>0</v>
      </c>
      <c r="E212" s="3034"/>
      <c r="F212" s="3036"/>
      <c r="G212" s="3034"/>
    </row>
    <row r="213" spans="3:7">
      <c r="C213" s="3034"/>
      <c r="D213" s="31">
        <f t="shared" si="7"/>
        <v>0</v>
      </c>
      <c r="E213" s="3034"/>
      <c r="F213" s="3036"/>
      <c r="G213" s="3034"/>
    </row>
    <row r="214" spans="3:7">
      <c r="C214" s="3034"/>
      <c r="D214" s="31">
        <f t="shared" si="7"/>
        <v>0</v>
      </c>
      <c r="E214" s="3034"/>
      <c r="F214" s="3036"/>
      <c r="G214" s="3034"/>
    </row>
    <row r="215" spans="3:7">
      <c r="C215" s="3034"/>
      <c r="D215" s="31">
        <f t="shared" si="7"/>
        <v>0</v>
      </c>
      <c r="E215" s="3034"/>
      <c r="F215" s="3036"/>
      <c r="G215" s="3034"/>
    </row>
    <row r="216" spans="3:7">
      <c r="C216" s="3034"/>
      <c r="D216" s="31">
        <f t="shared" si="7"/>
        <v>0</v>
      </c>
      <c r="E216" s="3034"/>
      <c r="F216" s="3036"/>
      <c r="G216" s="3034"/>
    </row>
    <row r="217" spans="3:7">
      <c r="C217" s="3034"/>
      <c r="D217" s="31">
        <f t="shared" si="7"/>
        <v>0</v>
      </c>
      <c r="E217" s="3034"/>
      <c r="F217" s="3036"/>
      <c r="G217" s="3034"/>
    </row>
    <row r="218" spans="3:7">
      <c r="C218" s="3034"/>
      <c r="D218" s="31">
        <f t="shared" si="7"/>
        <v>0</v>
      </c>
      <c r="E218" s="3034"/>
      <c r="F218" s="3036"/>
      <c r="G218" s="3034"/>
    </row>
    <row r="219" spans="3:7">
      <c r="C219" s="3034"/>
      <c r="D219" s="31">
        <f t="shared" si="7"/>
        <v>0</v>
      </c>
      <c r="E219" s="3034"/>
      <c r="F219" s="3036"/>
      <c r="G219" s="3034"/>
    </row>
    <row r="220" spans="3:7">
      <c r="C220" s="3034"/>
      <c r="D220" s="31">
        <f t="shared" si="7"/>
        <v>0</v>
      </c>
      <c r="E220" s="3034"/>
      <c r="F220" s="3036"/>
      <c r="G220" s="3034"/>
    </row>
    <row r="221" spans="3:7">
      <c r="C221" s="3034"/>
      <c r="D221" s="31">
        <f t="shared" si="7"/>
        <v>0</v>
      </c>
      <c r="E221" s="3034"/>
      <c r="F221" s="3036"/>
      <c r="G221" s="3034"/>
    </row>
    <row r="222" spans="3:7">
      <c r="C222" s="3034"/>
      <c r="D222" s="31">
        <f t="shared" si="7"/>
        <v>0</v>
      </c>
      <c r="E222" s="3034"/>
      <c r="F222" s="3036"/>
      <c r="G222" s="3034"/>
    </row>
    <row r="223" spans="3:7">
      <c r="C223" s="3034"/>
      <c r="D223" s="31">
        <f t="shared" si="7"/>
        <v>0</v>
      </c>
      <c r="E223" s="3034"/>
      <c r="F223" s="3036"/>
      <c r="G223" s="3034"/>
    </row>
    <row r="224" spans="3:7">
      <c r="C224" s="3034"/>
      <c r="D224" s="31">
        <f t="shared" si="7"/>
        <v>0</v>
      </c>
      <c r="E224" s="3034"/>
      <c r="F224" s="3036"/>
      <c r="G224" s="3034"/>
    </row>
    <row r="225" spans="3:7">
      <c r="C225" s="3034"/>
      <c r="D225" s="31">
        <f t="shared" si="7"/>
        <v>0</v>
      </c>
      <c r="E225" s="3034"/>
      <c r="F225" s="3036"/>
      <c r="G225" s="3034"/>
    </row>
    <row r="226" spans="3:7">
      <c r="C226" s="3034"/>
      <c r="D226" s="31">
        <f t="shared" si="7"/>
        <v>0</v>
      </c>
      <c r="E226" s="3034"/>
      <c r="F226" s="3036"/>
      <c r="G226" s="3034"/>
    </row>
    <row r="227" spans="3:7">
      <c r="C227" s="3034"/>
      <c r="D227" s="31">
        <f t="shared" si="7"/>
        <v>0</v>
      </c>
      <c r="E227" s="3034"/>
      <c r="F227" s="3036"/>
      <c r="G227" s="3034"/>
    </row>
    <row r="228" spans="3:7">
      <c r="C228" s="3034"/>
      <c r="D228" s="31">
        <f t="shared" si="7"/>
        <v>0</v>
      </c>
      <c r="E228" s="3034"/>
      <c r="F228" s="3036"/>
      <c r="G228" s="3034"/>
    </row>
    <row r="229" spans="3:7">
      <c r="C229" s="3034"/>
      <c r="D229" s="31">
        <f t="shared" si="7"/>
        <v>0</v>
      </c>
      <c r="E229" s="3034"/>
      <c r="F229" s="3036"/>
      <c r="G229" s="3034"/>
    </row>
    <row r="230" spans="3:7">
      <c r="C230" s="3034"/>
      <c r="D230" s="31">
        <f t="shared" si="7"/>
        <v>0</v>
      </c>
      <c r="E230" s="3034"/>
      <c r="F230" s="3036"/>
      <c r="G230" s="3034"/>
    </row>
    <row r="231" spans="3:7">
      <c r="C231" s="3034"/>
      <c r="D231" s="31">
        <f t="shared" si="7"/>
        <v>0</v>
      </c>
      <c r="E231" s="3034"/>
      <c r="F231" s="3036"/>
      <c r="G231" s="3034"/>
    </row>
    <row r="232" spans="3:7">
      <c r="C232" s="3034"/>
      <c r="D232" s="31">
        <f t="shared" si="7"/>
        <v>0</v>
      </c>
      <c r="E232" s="3034"/>
      <c r="F232" s="3036"/>
      <c r="G232" s="3034"/>
    </row>
    <row r="233" spans="3:7">
      <c r="C233" s="3034"/>
      <c r="D233" s="31">
        <f t="shared" si="7"/>
        <v>0</v>
      </c>
      <c r="E233" s="3034"/>
      <c r="F233" s="3036"/>
      <c r="G233" s="3034"/>
    </row>
    <row r="234" spans="3:7">
      <c r="C234" s="3034"/>
      <c r="D234" s="31">
        <f t="shared" si="7"/>
        <v>0</v>
      </c>
      <c r="E234" s="3034"/>
      <c r="F234" s="3036"/>
      <c r="G234" s="3034"/>
    </row>
    <row r="235" spans="3:7">
      <c r="C235" s="3034"/>
      <c r="D235" s="31">
        <f t="shared" si="7"/>
        <v>0</v>
      </c>
      <c r="E235" s="3034"/>
      <c r="F235" s="3036"/>
      <c r="G235" s="3034"/>
    </row>
    <row r="236" spans="3:7">
      <c r="C236" s="3034"/>
      <c r="D236" s="31">
        <f t="shared" si="7"/>
        <v>0</v>
      </c>
      <c r="E236" s="3034"/>
      <c r="F236" s="3036"/>
      <c r="G236" s="3034"/>
    </row>
    <row r="237" spans="3:7">
      <c r="C237" s="3034"/>
      <c r="D237" s="31">
        <f t="shared" si="7"/>
        <v>0</v>
      </c>
      <c r="E237" s="3034"/>
      <c r="F237" s="3036"/>
      <c r="G237" s="3034"/>
    </row>
    <row r="238" spans="3:7">
      <c r="C238" s="3034"/>
      <c r="D238" s="31">
        <f t="shared" si="7"/>
        <v>0</v>
      </c>
      <c r="E238" s="3034"/>
      <c r="F238" s="3036"/>
      <c r="G238" s="3034"/>
    </row>
    <row r="239" spans="3:7">
      <c r="C239" s="3034"/>
      <c r="D239" s="31">
        <f t="shared" si="7"/>
        <v>0</v>
      </c>
      <c r="E239" s="3034"/>
      <c r="F239" s="3036"/>
      <c r="G239" s="3034"/>
    </row>
    <row r="240" spans="3:7">
      <c r="C240" s="3034"/>
      <c r="D240" s="31">
        <f t="shared" si="7"/>
        <v>0</v>
      </c>
      <c r="E240" s="3034"/>
      <c r="F240" s="3036"/>
      <c r="G240" s="3034"/>
    </row>
    <row r="241" spans="3:7">
      <c r="C241" s="3034"/>
      <c r="D241" s="31">
        <f t="shared" si="7"/>
        <v>0</v>
      </c>
      <c r="E241" s="3034"/>
      <c r="F241" s="3036"/>
      <c r="G241" s="3034"/>
    </row>
    <row r="242" spans="3:7">
      <c r="C242" s="3034"/>
      <c r="D242" s="31">
        <f t="shared" si="7"/>
        <v>0</v>
      </c>
      <c r="E242" s="3034"/>
      <c r="F242" s="3036"/>
      <c r="G242" s="3034"/>
    </row>
    <row r="243" spans="3:7">
      <c r="C243" s="3034"/>
      <c r="D243" s="31">
        <f t="shared" si="7"/>
        <v>0</v>
      </c>
      <c r="E243" s="3034"/>
      <c r="F243" s="3036"/>
      <c r="G243" s="3034"/>
    </row>
    <row r="244" spans="3:7">
      <c r="C244" s="3034"/>
      <c r="D244" s="31">
        <f t="shared" si="7"/>
        <v>0</v>
      </c>
      <c r="E244" s="3034"/>
      <c r="F244" s="3036"/>
      <c r="G244" s="3034"/>
    </row>
    <row r="245" spans="3:7">
      <c r="C245" s="3034"/>
      <c r="D245" s="31">
        <f t="shared" si="7"/>
        <v>0</v>
      </c>
      <c r="E245" s="3034"/>
      <c r="F245" s="3036"/>
      <c r="G245" s="3034"/>
    </row>
    <row r="246" spans="3:7">
      <c r="C246" s="3034"/>
      <c r="D246" s="31">
        <f t="shared" si="7"/>
        <v>0</v>
      </c>
      <c r="E246" s="3034"/>
      <c r="F246" s="3036"/>
      <c r="G246" s="3034"/>
    </row>
    <row r="247" spans="3:7">
      <c r="C247" s="3034"/>
      <c r="D247" s="31">
        <f t="shared" si="7"/>
        <v>0</v>
      </c>
      <c r="E247" s="3034"/>
      <c r="F247" s="3036"/>
      <c r="G247" s="3034"/>
    </row>
    <row r="248" spans="3:7">
      <c r="C248" s="3034"/>
      <c r="D248" s="31">
        <f t="shared" si="7"/>
        <v>0</v>
      </c>
      <c r="E248" s="3034"/>
      <c r="F248" s="3036"/>
      <c r="G248" s="3034"/>
    </row>
    <row r="249" spans="3:7">
      <c r="C249" s="3034"/>
      <c r="D249" s="31">
        <f t="shared" si="7"/>
        <v>0</v>
      </c>
      <c r="E249" s="3034"/>
      <c r="F249" s="3036"/>
      <c r="G249" s="3034"/>
    </row>
    <row r="250" spans="3:7">
      <c r="C250" s="3034"/>
      <c r="D250" s="31">
        <f t="shared" si="7"/>
        <v>0</v>
      </c>
      <c r="E250" s="3034"/>
      <c r="F250" s="3036"/>
      <c r="G250" s="3034"/>
    </row>
    <row r="251" spans="3:7">
      <c r="C251" s="3034"/>
      <c r="D251" s="31">
        <f t="shared" si="7"/>
        <v>0</v>
      </c>
      <c r="E251" s="3034"/>
      <c r="F251" s="3036"/>
      <c r="G251" s="3034"/>
    </row>
    <row r="252" spans="3:7">
      <c r="C252" s="3034"/>
      <c r="D252" s="31">
        <f t="shared" si="7"/>
        <v>0</v>
      </c>
      <c r="E252" s="3034"/>
      <c r="F252" s="3036"/>
      <c r="G252" s="3034"/>
    </row>
    <row r="253" spans="3:7">
      <c r="C253" s="3034"/>
      <c r="D253" s="31">
        <f t="shared" si="7"/>
        <v>0</v>
      </c>
      <c r="E253" s="3034"/>
      <c r="F253" s="3036"/>
      <c r="G253" s="3034"/>
    </row>
    <row r="254" spans="3:7">
      <c r="C254" s="3034"/>
      <c r="D254" s="31">
        <f t="shared" si="7"/>
        <v>0</v>
      </c>
      <c r="E254" s="3034"/>
      <c r="F254" s="3036"/>
      <c r="G254" s="3034"/>
    </row>
    <row r="255" spans="3:7">
      <c r="C255" s="3034"/>
      <c r="D255" s="31">
        <f t="shared" si="7"/>
        <v>0</v>
      </c>
      <c r="E255" s="3034"/>
      <c r="F255" s="3036"/>
      <c r="G255" s="3034"/>
    </row>
    <row r="256" spans="3:7">
      <c r="C256" s="3034"/>
      <c r="D256" s="31">
        <f t="shared" si="7"/>
        <v>0</v>
      </c>
      <c r="E256" s="3034"/>
      <c r="F256" s="3036"/>
      <c r="G256" s="3034"/>
    </row>
    <row r="257" spans="3:7">
      <c r="C257" s="3034"/>
      <c r="D257" s="31">
        <f t="shared" si="7"/>
        <v>0</v>
      </c>
      <c r="E257" s="3034"/>
      <c r="F257" s="3036"/>
      <c r="G257" s="3034"/>
    </row>
    <row r="258" spans="3:7">
      <c r="C258" s="3034"/>
      <c r="D258" s="31">
        <f t="shared" si="7"/>
        <v>0</v>
      </c>
      <c r="E258" s="3034"/>
      <c r="F258" s="3036"/>
      <c r="G258" s="3034"/>
    </row>
    <row r="259" spans="3:7">
      <c r="C259" s="3034"/>
      <c r="D259" s="31">
        <f t="shared" si="7"/>
        <v>0</v>
      </c>
      <c r="E259" s="3034"/>
      <c r="F259" s="3036"/>
      <c r="G259" s="3034"/>
    </row>
    <row r="260" spans="3:7">
      <c r="C260" s="3034"/>
      <c r="D260" s="31">
        <f t="shared" si="7"/>
        <v>0</v>
      </c>
      <c r="E260" s="3034"/>
      <c r="F260" s="3036"/>
      <c r="G260" s="3034"/>
    </row>
    <row r="261" spans="3:7">
      <c r="C261" s="3034"/>
      <c r="D261" s="31">
        <f t="shared" si="7"/>
        <v>0</v>
      </c>
      <c r="E261" s="3034"/>
      <c r="F261" s="3036"/>
      <c r="G261" s="3034"/>
    </row>
    <row r="262" spans="3:7">
      <c r="C262" s="3034"/>
      <c r="D262" s="31">
        <f t="shared" si="7"/>
        <v>0</v>
      </c>
      <c r="E262" s="3034"/>
      <c r="F262" s="3036"/>
      <c r="G262" s="3034"/>
    </row>
    <row r="263" spans="3:7">
      <c r="C263" s="3034"/>
      <c r="D263" s="31">
        <f t="shared" si="7"/>
        <v>0</v>
      </c>
      <c r="E263" s="3034"/>
      <c r="F263" s="3036"/>
      <c r="G263" s="3034"/>
    </row>
    <row r="264" spans="3:7">
      <c r="C264" s="3034"/>
      <c r="D264" s="31">
        <f t="shared" si="7"/>
        <v>0</v>
      </c>
      <c r="E264" s="3034"/>
      <c r="F264" s="3036"/>
      <c r="G264" s="3034"/>
    </row>
    <row r="265" spans="3:7">
      <c r="C265" s="3034"/>
      <c r="D265" s="31">
        <f t="shared" si="7"/>
        <v>0</v>
      </c>
      <c r="E265" s="3034"/>
      <c r="F265" s="3036"/>
      <c r="G265" s="3034"/>
    </row>
    <row r="266" spans="3:7">
      <c r="C266" s="3034"/>
      <c r="D266" s="31">
        <f t="shared" si="7"/>
        <v>0</v>
      </c>
      <c r="E266" s="3034"/>
      <c r="F266" s="3036"/>
      <c r="G266" s="3034"/>
    </row>
    <row r="267" spans="3:7">
      <c r="C267" s="3034"/>
      <c r="D267" s="31">
        <f t="shared" si="7"/>
        <v>0</v>
      </c>
      <c r="E267" s="3034"/>
      <c r="F267" s="3036"/>
      <c r="G267" s="3034"/>
    </row>
    <row r="268" spans="3:7">
      <c r="C268" s="3034"/>
      <c r="D268" s="31">
        <f t="shared" si="7"/>
        <v>0</v>
      </c>
      <c r="E268" s="3034"/>
      <c r="F268" s="3036"/>
      <c r="G268" s="3034"/>
    </row>
    <row r="269" spans="3:7">
      <c r="C269" s="3034"/>
      <c r="D269" s="31">
        <f t="shared" ref="D269:D332" si="8">+C269*(100-E269)/100</f>
        <v>0</v>
      </c>
      <c r="E269" s="3034"/>
      <c r="F269" s="3036"/>
      <c r="G269" s="3034"/>
    </row>
    <row r="270" spans="3:7">
      <c r="C270" s="3034"/>
      <c r="D270" s="31">
        <f t="shared" si="8"/>
        <v>0</v>
      </c>
      <c r="E270" s="3034"/>
      <c r="F270" s="3036"/>
      <c r="G270" s="3034"/>
    </row>
    <row r="271" spans="3:7">
      <c r="C271" s="3034"/>
      <c r="D271" s="31">
        <f t="shared" si="8"/>
        <v>0</v>
      </c>
      <c r="E271" s="3034"/>
      <c r="F271" s="3036"/>
      <c r="G271" s="3034"/>
    </row>
    <row r="272" spans="3:7">
      <c r="C272" s="3034"/>
      <c r="D272" s="31">
        <f t="shared" si="8"/>
        <v>0</v>
      </c>
      <c r="E272" s="3034"/>
      <c r="F272" s="3036"/>
      <c r="G272" s="3034"/>
    </row>
    <row r="273" spans="3:7">
      <c r="C273" s="3034"/>
      <c r="D273" s="31">
        <f t="shared" si="8"/>
        <v>0</v>
      </c>
      <c r="E273" s="3034"/>
      <c r="F273" s="3036"/>
      <c r="G273" s="3034"/>
    </row>
    <row r="274" spans="3:7">
      <c r="C274" s="3034"/>
      <c r="D274" s="31">
        <f t="shared" si="8"/>
        <v>0</v>
      </c>
      <c r="E274" s="3034"/>
      <c r="F274" s="3036"/>
      <c r="G274" s="3034"/>
    </row>
    <row r="275" spans="3:7">
      <c r="C275" s="3034"/>
      <c r="D275" s="31">
        <f t="shared" si="8"/>
        <v>0</v>
      </c>
      <c r="E275" s="3034"/>
      <c r="F275" s="3036"/>
      <c r="G275" s="3034"/>
    </row>
    <row r="276" spans="3:7">
      <c r="C276" s="3034"/>
      <c r="D276" s="31">
        <f t="shared" si="8"/>
        <v>0</v>
      </c>
      <c r="E276" s="3034"/>
      <c r="F276" s="3036"/>
      <c r="G276" s="3034"/>
    </row>
    <row r="277" spans="3:7">
      <c r="C277" s="3034"/>
      <c r="D277" s="31">
        <f t="shared" si="8"/>
        <v>0</v>
      </c>
      <c r="E277" s="3034"/>
      <c r="F277" s="3036"/>
      <c r="G277" s="3034"/>
    </row>
    <row r="278" spans="3:7">
      <c r="C278" s="3034"/>
      <c r="D278" s="31">
        <f t="shared" si="8"/>
        <v>0</v>
      </c>
      <c r="E278" s="3034"/>
      <c r="F278" s="3036"/>
      <c r="G278" s="3034"/>
    </row>
    <row r="279" spans="3:7">
      <c r="C279" s="3034"/>
      <c r="D279" s="31">
        <f t="shared" si="8"/>
        <v>0</v>
      </c>
      <c r="E279" s="3034"/>
      <c r="F279" s="3036"/>
      <c r="G279" s="3034"/>
    </row>
    <row r="280" spans="3:7">
      <c r="C280" s="3034"/>
      <c r="D280" s="31">
        <f t="shared" si="8"/>
        <v>0</v>
      </c>
      <c r="E280" s="3034"/>
      <c r="F280" s="3036"/>
      <c r="G280" s="3034"/>
    </row>
    <row r="281" spans="3:7">
      <c r="C281" s="3034"/>
      <c r="D281" s="31">
        <f t="shared" si="8"/>
        <v>0</v>
      </c>
      <c r="E281" s="3034"/>
      <c r="F281" s="3036"/>
      <c r="G281" s="3034"/>
    </row>
    <row r="282" spans="3:7">
      <c r="C282" s="3034"/>
      <c r="D282" s="31">
        <f t="shared" si="8"/>
        <v>0</v>
      </c>
      <c r="E282" s="3034"/>
      <c r="F282" s="3036"/>
      <c r="G282" s="3034"/>
    </row>
    <row r="283" spans="3:7">
      <c r="C283" s="3034"/>
      <c r="D283" s="31">
        <f t="shared" si="8"/>
        <v>0</v>
      </c>
      <c r="E283" s="3034"/>
      <c r="F283" s="3036"/>
      <c r="G283" s="3034"/>
    </row>
    <row r="284" spans="3:7">
      <c r="C284" s="3034"/>
      <c r="D284" s="31">
        <f t="shared" si="8"/>
        <v>0</v>
      </c>
      <c r="E284" s="3034"/>
      <c r="F284" s="3036"/>
      <c r="G284" s="3034"/>
    </row>
    <row r="285" spans="3:7">
      <c r="C285" s="3034"/>
      <c r="D285" s="31">
        <f t="shared" si="8"/>
        <v>0</v>
      </c>
      <c r="E285" s="3034"/>
      <c r="F285" s="3036"/>
      <c r="G285" s="3034"/>
    </row>
    <row r="286" spans="3:7">
      <c r="C286" s="3034"/>
      <c r="D286" s="31">
        <f t="shared" si="8"/>
        <v>0</v>
      </c>
      <c r="E286" s="3034"/>
      <c r="F286" s="3036"/>
      <c r="G286" s="3034"/>
    </row>
    <row r="287" spans="3:7">
      <c r="C287" s="3034"/>
      <c r="D287" s="31">
        <f t="shared" si="8"/>
        <v>0</v>
      </c>
      <c r="E287" s="3034"/>
      <c r="F287" s="3036"/>
      <c r="G287" s="3034"/>
    </row>
    <row r="288" spans="3:7">
      <c r="C288" s="3034"/>
      <c r="D288" s="31">
        <f t="shared" si="8"/>
        <v>0</v>
      </c>
      <c r="E288" s="3034"/>
      <c r="F288" s="3036"/>
      <c r="G288" s="3034"/>
    </row>
    <row r="289" spans="3:7">
      <c r="C289" s="3034"/>
      <c r="D289" s="31">
        <f t="shared" si="8"/>
        <v>0</v>
      </c>
      <c r="E289" s="3034"/>
      <c r="F289" s="3036"/>
      <c r="G289" s="3034"/>
    </row>
    <row r="290" spans="3:7">
      <c r="C290" s="3034"/>
      <c r="D290" s="31">
        <f t="shared" si="8"/>
        <v>0</v>
      </c>
      <c r="E290" s="3034"/>
      <c r="F290" s="3036"/>
      <c r="G290" s="3034"/>
    </row>
    <row r="291" spans="3:7">
      <c r="C291" s="3034"/>
      <c r="D291" s="31">
        <f t="shared" si="8"/>
        <v>0</v>
      </c>
      <c r="E291" s="3034"/>
      <c r="F291" s="3036"/>
      <c r="G291" s="3034"/>
    </row>
    <row r="292" spans="3:7">
      <c r="C292" s="3034"/>
      <c r="D292" s="31">
        <f t="shared" si="8"/>
        <v>0</v>
      </c>
      <c r="E292" s="3034"/>
      <c r="F292" s="3036"/>
      <c r="G292" s="3034"/>
    </row>
    <row r="293" spans="3:7">
      <c r="C293" s="3034"/>
      <c r="D293" s="31">
        <f t="shared" si="8"/>
        <v>0</v>
      </c>
      <c r="E293" s="3034"/>
      <c r="F293" s="3036"/>
      <c r="G293" s="3034"/>
    </row>
    <row r="294" spans="3:7">
      <c r="C294" s="3034"/>
      <c r="D294" s="31">
        <f t="shared" si="8"/>
        <v>0</v>
      </c>
      <c r="E294" s="3034"/>
      <c r="F294" s="3036"/>
      <c r="G294" s="3034"/>
    </row>
    <row r="295" spans="3:7">
      <c r="C295" s="3034"/>
      <c r="D295" s="31">
        <f t="shared" si="8"/>
        <v>0</v>
      </c>
      <c r="E295" s="3034"/>
      <c r="F295" s="3036"/>
      <c r="G295" s="3034"/>
    </row>
    <row r="296" spans="3:7">
      <c r="C296" s="3034"/>
      <c r="D296" s="31">
        <f t="shared" si="8"/>
        <v>0</v>
      </c>
      <c r="E296" s="3034"/>
      <c r="F296" s="3036"/>
      <c r="G296" s="3034"/>
    </row>
    <row r="297" spans="3:7">
      <c r="C297" s="3034"/>
      <c r="D297" s="31">
        <f t="shared" si="8"/>
        <v>0</v>
      </c>
      <c r="E297" s="3034"/>
      <c r="F297" s="3036"/>
      <c r="G297" s="3034"/>
    </row>
    <row r="298" spans="3:7">
      <c r="C298" s="3034"/>
      <c r="D298" s="31">
        <f t="shared" si="8"/>
        <v>0</v>
      </c>
      <c r="E298" s="3034"/>
      <c r="F298" s="3036"/>
      <c r="G298" s="3034"/>
    </row>
    <row r="299" spans="3:7">
      <c r="C299" s="3034"/>
      <c r="D299" s="31">
        <f t="shared" si="8"/>
        <v>0</v>
      </c>
      <c r="E299" s="3034"/>
      <c r="F299" s="3036"/>
      <c r="G299" s="3034"/>
    </row>
    <row r="300" spans="3:7">
      <c r="C300" s="3034"/>
      <c r="D300" s="31">
        <f t="shared" si="8"/>
        <v>0</v>
      </c>
      <c r="E300" s="3034"/>
      <c r="F300" s="3036"/>
      <c r="G300" s="3034"/>
    </row>
    <row r="301" spans="3:7">
      <c r="C301" s="3034"/>
      <c r="D301" s="31">
        <f t="shared" si="8"/>
        <v>0</v>
      </c>
      <c r="E301" s="3034"/>
      <c r="F301" s="3036"/>
      <c r="G301" s="3034"/>
    </row>
    <row r="302" spans="3:7">
      <c r="C302" s="3034"/>
      <c r="D302" s="31">
        <f t="shared" si="8"/>
        <v>0</v>
      </c>
      <c r="E302" s="3034"/>
      <c r="F302" s="3036"/>
      <c r="G302" s="3034"/>
    </row>
    <row r="303" spans="3:7">
      <c r="C303" s="3034"/>
      <c r="D303" s="31">
        <f t="shared" si="8"/>
        <v>0</v>
      </c>
      <c r="E303" s="3034"/>
      <c r="F303" s="3036"/>
      <c r="G303" s="3034"/>
    </row>
    <row r="304" spans="3:7">
      <c r="C304" s="3034"/>
      <c r="D304" s="31">
        <f t="shared" si="8"/>
        <v>0</v>
      </c>
      <c r="E304" s="3034"/>
      <c r="F304" s="3036"/>
      <c r="G304" s="3034"/>
    </row>
    <row r="305" spans="3:7">
      <c r="C305" s="3034"/>
      <c r="D305" s="31">
        <f t="shared" si="8"/>
        <v>0</v>
      </c>
      <c r="E305" s="3034"/>
      <c r="F305" s="3036"/>
      <c r="G305" s="3034"/>
    </row>
    <row r="306" spans="3:7">
      <c r="C306" s="3034"/>
      <c r="D306" s="31">
        <f t="shared" si="8"/>
        <v>0</v>
      </c>
      <c r="E306" s="3034"/>
      <c r="F306" s="3036"/>
      <c r="G306" s="3034"/>
    </row>
    <row r="307" spans="3:7">
      <c r="C307" s="3034"/>
      <c r="D307" s="31">
        <f t="shared" si="8"/>
        <v>0</v>
      </c>
      <c r="E307" s="3034"/>
      <c r="F307" s="3036"/>
      <c r="G307" s="3034"/>
    </row>
    <row r="308" spans="3:7">
      <c r="C308" s="3034"/>
      <c r="D308" s="31">
        <f t="shared" si="8"/>
        <v>0</v>
      </c>
      <c r="E308" s="3034"/>
      <c r="F308" s="3036"/>
      <c r="G308" s="3034"/>
    </row>
    <row r="309" spans="3:7">
      <c r="C309" s="3034"/>
      <c r="D309" s="31">
        <f t="shared" si="8"/>
        <v>0</v>
      </c>
      <c r="E309" s="3034"/>
      <c r="F309" s="3036"/>
      <c r="G309" s="3034"/>
    </row>
    <row r="310" spans="3:7">
      <c r="C310" s="3034"/>
      <c r="D310" s="31">
        <f t="shared" si="8"/>
        <v>0</v>
      </c>
      <c r="E310" s="3034"/>
      <c r="F310" s="3036"/>
      <c r="G310" s="3034"/>
    </row>
    <row r="311" spans="3:7">
      <c r="C311" s="3034"/>
      <c r="D311" s="31">
        <f t="shared" si="8"/>
        <v>0</v>
      </c>
      <c r="E311" s="3034"/>
      <c r="F311" s="3036"/>
      <c r="G311" s="3034"/>
    </row>
    <row r="312" spans="3:7">
      <c r="C312" s="3034"/>
      <c r="D312" s="31">
        <f t="shared" si="8"/>
        <v>0</v>
      </c>
      <c r="E312" s="3034"/>
      <c r="F312" s="3036"/>
      <c r="G312" s="3034"/>
    </row>
    <row r="313" spans="3:7">
      <c r="C313" s="3034"/>
      <c r="D313" s="31">
        <f t="shared" si="8"/>
        <v>0</v>
      </c>
      <c r="E313" s="3034"/>
      <c r="F313" s="3036"/>
      <c r="G313" s="3034"/>
    </row>
    <row r="314" spans="3:7">
      <c r="C314" s="3034"/>
      <c r="D314" s="31">
        <f t="shared" si="8"/>
        <v>0</v>
      </c>
      <c r="E314" s="3034"/>
      <c r="F314" s="3036"/>
      <c r="G314" s="3034"/>
    </row>
    <row r="315" spans="3:7">
      <c r="C315" s="3034"/>
      <c r="D315" s="31">
        <f t="shared" si="8"/>
        <v>0</v>
      </c>
      <c r="E315" s="3034"/>
      <c r="F315" s="3036"/>
      <c r="G315" s="3034"/>
    </row>
    <row r="316" spans="3:7">
      <c r="C316" s="3034"/>
      <c r="D316" s="31">
        <f t="shared" si="8"/>
        <v>0</v>
      </c>
      <c r="E316" s="3034"/>
      <c r="F316" s="3036"/>
      <c r="G316" s="3034"/>
    </row>
    <row r="317" spans="3:7">
      <c r="C317" s="3034"/>
      <c r="D317" s="31">
        <f t="shared" si="8"/>
        <v>0</v>
      </c>
      <c r="E317" s="3034"/>
      <c r="F317" s="3036"/>
      <c r="G317" s="3034"/>
    </row>
    <row r="318" spans="3:7">
      <c r="C318" s="3034"/>
      <c r="D318" s="31">
        <f t="shared" si="8"/>
        <v>0</v>
      </c>
      <c r="E318" s="3034"/>
      <c r="F318" s="3036"/>
      <c r="G318" s="3034"/>
    </row>
    <row r="319" spans="3:7">
      <c r="C319" s="3034"/>
      <c r="D319" s="31">
        <f t="shared" si="8"/>
        <v>0</v>
      </c>
      <c r="E319" s="3034"/>
      <c r="F319" s="3036"/>
      <c r="G319" s="3034"/>
    </row>
    <row r="320" spans="3:7">
      <c r="C320" s="3034"/>
      <c r="D320" s="31">
        <f t="shared" si="8"/>
        <v>0</v>
      </c>
      <c r="E320" s="3034"/>
      <c r="F320" s="3036"/>
      <c r="G320" s="3034"/>
    </row>
    <row r="321" spans="3:7">
      <c r="C321" s="3034"/>
      <c r="D321" s="31">
        <f t="shared" si="8"/>
        <v>0</v>
      </c>
      <c r="E321" s="3034"/>
      <c r="F321" s="3036"/>
      <c r="G321" s="3034"/>
    </row>
    <row r="322" spans="3:7">
      <c r="C322" s="3034"/>
      <c r="D322" s="31">
        <f t="shared" si="8"/>
        <v>0</v>
      </c>
      <c r="E322" s="3034"/>
      <c r="F322" s="3036"/>
      <c r="G322" s="3034"/>
    </row>
    <row r="323" spans="3:7">
      <c r="C323" s="3034"/>
      <c r="D323" s="31">
        <f t="shared" si="8"/>
        <v>0</v>
      </c>
      <c r="E323" s="3034"/>
      <c r="F323" s="3036"/>
      <c r="G323" s="3034"/>
    </row>
    <row r="324" spans="3:7">
      <c r="C324" s="3034"/>
      <c r="D324" s="31">
        <f t="shared" si="8"/>
        <v>0</v>
      </c>
      <c r="E324" s="3034"/>
      <c r="F324" s="3036"/>
      <c r="G324" s="3034"/>
    </row>
    <row r="325" spans="3:7">
      <c r="C325" s="3034"/>
      <c r="D325" s="31">
        <f t="shared" si="8"/>
        <v>0</v>
      </c>
      <c r="E325" s="3034"/>
      <c r="F325" s="3036"/>
      <c r="G325" s="3034"/>
    </row>
    <row r="326" spans="3:7">
      <c r="C326" s="3034"/>
      <c r="D326" s="31">
        <f t="shared" si="8"/>
        <v>0</v>
      </c>
      <c r="E326" s="3034"/>
      <c r="F326" s="3036"/>
      <c r="G326" s="3034"/>
    </row>
    <row r="327" spans="3:7">
      <c r="C327" s="3034"/>
      <c r="D327" s="31">
        <f t="shared" si="8"/>
        <v>0</v>
      </c>
      <c r="E327" s="3034"/>
      <c r="F327" s="3036"/>
      <c r="G327" s="3034"/>
    </row>
    <row r="328" spans="3:7">
      <c r="C328" s="3034"/>
      <c r="D328" s="31">
        <f t="shared" si="8"/>
        <v>0</v>
      </c>
      <c r="E328" s="3034"/>
      <c r="F328" s="3036"/>
      <c r="G328" s="3034"/>
    </row>
    <row r="329" spans="3:7">
      <c r="C329" s="3034"/>
      <c r="D329" s="31">
        <f t="shared" si="8"/>
        <v>0</v>
      </c>
      <c r="E329" s="3034"/>
      <c r="F329" s="3036"/>
      <c r="G329" s="3034"/>
    </row>
    <row r="330" spans="3:7">
      <c r="C330" s="3034"/>
      <c r="D330" s="31">
        <f t="shared" si="8"/>
        <v>0</v>
      </c>
      <c r="E330" s="3034"/>
      <c r="F330" s="3036"/>
      <c r="G330" s="3034"/>
    </row>
    <row r="331" spans="3:7">
      <c r="C331" s="3034"/>
      <c r="D331" s="31">
        <f t="shared" si="8"/>
        <v>0</v>
      </c>
      <c r="E331" s="3034"/>
      <c r="F331" s="3036"/>
      <c r="G331" s="3034"/>
    </row>
    <row r="332" spans="3:7">
      <c r="C332" s="3034"/>
      <c r="D332" s="31">
        <f t="shared" si="8"/>
        <v>0</v>
      </c>
      <c r="E332" s="3034"/>
      <c r="F332" s="3036"/>
      <c r="G332" s="3034"/>
    </row>
    <row r="333" spans="3:7">
      <c r="C333" s="3034"/>
      <c r="D333" s="31">
        <f t="shared" ref="D333:D374" si="9">+C333*(100-E333)/100</f>
        <v>0</v>
      </c>
      <c r="E333" s="3034"/>
      <c r="F333" s="3036"/>
      <c r="G333" s="3034"/>
    </row>
    <row r="334" spans="3:7">
      <c r="C334" s="3034"/>
      <c r="D334" s="31">
        <f t="shared" si="9"/>
        <v>0</v>
      </c>
      <c r="E334" s="3034"/>
      <c r="F334" s="3036"/>
      <c r="G334" s="3034"/>
    </row>
    <row r="335" spans="3:7">
      <c r="C335" s="3034"/>
      <c r="D335" s="31">
        <f t="shared" si="9"/>
        <v>0</v>
      </c>
      <c r="E335" s="3034"/>
      <c r="F335" s="3036"/>
      <c r="G335" s="3034"/>
    </row>
    <row r="336" spans="3:7">
      <c r="C336" s="3034"/>
      <c r="D336" s="31">
        <f t="shared" si="9"/>
        <v>0</v>
      </c>
      <c r="E336" s="3034"/>
      <c r="F336" s="3036"/>
      <c r="G336" s="3034"/>
    </row>
    <row r="337" spans="3:7">
      <c r="C337" s="3034"/>
      <c r="D337" s="31">
        <f t="shared" si="9"/>
        <v>0</v>
      </c>
      <c r="E337" s="3034"/>
      <c r="F337" s="3036"/>
      <c r="G337" s="3034"/>
    </row>
    <row r="338" spans="3:7">
      <c r="C338" s="3034"/>
      <c r="D338" s="31">
        <f t="shared" si="9"/>
        <v>0</v>
      </c>
      <c r="E338" s="3034"/>
      <c r="F338" s="3036"/>
      <c r="G338" s="3034"/>
    </row>
    <row r="339" spans="3:7">
      <c r="C339" s="3034"/>
      <c r="D339" s="31">
        <f t="shared" si="9"/>
        <v>0</v>
      </c>
      <c r="E339" s="3034"/>
      <c r="F339" s="3036"/>
      <c r="G339" s="3034"/>
    </row>
    <row r="340" spans="3:7">
      <c r="C340" s="3034"/>
      <c r="D340" s="31">
        <f t="shared" si="9"/>
        <v>0</v>
      </c>
      <c r="E340" s="3034"/>
      <c r="F340" s="3036"/>
      <c r="G340" s="3034"/>
    </row>
    <row r="341" spans="3:7">
      <c r="C341" s="3034"/>
      <c r="D341" s="31">
        <f t="shared" si="9"/>
        <v>0</v>
      </c>
      <c r="E341" s="3034"/>
      <c r="F341" s="3036"/>
      <c r="G341" s="3034"/>
    </row>
    <row r="342" spans="3:7">
      <c r="C342" s="3034"/>
      <c r="D342" s="31">
        <f t="shared" si="9"/>
        <v>0</v>
      </c>
      <c r="E342" s="3034"/>
      <c r="F342" s="3036"/>
      <c r="G342" s="3034"/>
    </row>
    <row r="343" spans="3:7">
      <c r="C343" s="3034"/>
      <c r="D343" s="31">
        <f t="shared" si="9"/>
        <v>0</v>
      </c>
      <c r="E343" s="3034"/>
      <c r="F343" s="3036"/>
      <c r="G343" s="3034"/>
    </row>
    <row r="344" spans="3:7">
      <c r="C344" s="3034"/>
      <c r="D344" s="31">
        <f t="shared" si="9"/>
        <v>0</v>
      </c>
      <c r="E344" s="3034"/>
      <c r="F344" s="3036"/>
      <c r="G344" s="3034"/>
    </row>
    <row r="345" spans="3:7">
      <c r="C345" s="3034"/>
      <c r="D345" s="31">
        <f t="shared" si="9"/>
        <v>0</v>
      </c>
      <c r="E345" s="3034"/>
      <c r="F345" s="3036"/>
      <c r="G345" s="3034"/>
    </row>
    <row r="346" spans="3:7">
      <c r="C346" s="3034"/>
      <c r="D346" s="31">
        <f t="shared" si="9"/>
        <v>0</v>
      </c>
      <c r="E346" s="3034"/>
      <c r="F346" s="3036"/>
      <c r="G346" s="3034"/>
    </row>
    <row r="347" spans="3:7">
      <c r="C347" s="3034"/>
      <c r="D347" s="31">
        <f t="shared" si="9"/>
        <v>0</v>
      </c>
      <c r="E347" s="3034"/>
      <c r="F347" s="3036"/>
      <c r="G347" s="3034"/>
    </row>
    <row r="348" spans="3:7">
      <c r="C348" s="3034"/>
      <c r="D348" s="31">
        <f t="shared" si="9"/>
        <v>0</v>
      </c>
      <c r="E348" s="3034"/>
      <c r="F348" s="3036"/>
      <c r="G348" s="3034"/>
    </row>
    <row r="349" spans="3:7">
      <c r="C349" s="3034"/>
      <c r="D349" s="31">
        <f t="shared" si="9"/>
        <v>0</v>
      </c>
      <c r="E349" s="3034"/>
      <c r="F349" s="3036"/>
      <c r="G349" s="3034"/>
    </row>
    <row r="350" spans="3:7">
      <c r="C350" s="3034"/>
      <c r="D350" s="31">
        <f t="shared" si="9"/>
        <v>0</v>
      </c>
      <c r="E350" s="3034"/>
      <c r="F350" s="3036"/>
      <c r="G350" s="3034"/>
    </row>
    <row r="351" spans="3:7">
      <c r="C351" s="3034"/>
      <c r="D351" s="31">
        <f t="shared" si="9"/>
        <v>0</v>
      </c>
      <c r="E351" s="3034"/>
      <c r="F351" s="3036"/>
      <c r="G351" s="3034"/>
    </row>
    <row r="352" spans="3:7">
      <c r="C352" s="3034"/>
      <c r="D352" s="31">
        <f t="shared" si="9"/>
        <v>0</v>
      </c>
      <c r="E352" s="3034"/>
      <c r="F352" s="3036"/>
      <c r="G352" s="3034"/>
    </row>
    <row r="353" spans="3:7">
      <c r="C353" s="3034"/>
      <c r="D353" s="31">
        <f t="shared" si="9"/>
        <v>0</v>
      </c>
      <c r="E353" s="3034"/>
      <c r="F353" s="3036"/>
      <c r="G353" s="3034"/>
    </row>
    <row r="354" spans="3:7">
      <c r="C354" s="3034"/>
      <c r="D354" s="31">
        <f t="shared" si="9"/>
        <v>0</v>
      </c>
      <c r="E354" s="3034"/>
      <c r="F354" s="3036"/>
      <c r="G354" s="3034"/>
    </row>
    <row r="355" spans="3:7">
      <c r="C355" s="3034"/>
      <c r="D355" s="31">
        <f t="shared" si="9"/>
        <v>0</v>
      </c>
      <c r="E355" s="3034"/>
      <c r="F355" s="3036"/>
      <c r="G355" s="3034"/>
    </row>
    <row r="356" spans="3:7">
      <c r="C356" s="3034"/>
      <c r="D356" s="31">
        <f t="shared" si="9"/>
        <v>0</v>
      </c>
      <c r="E356" s="3034"/>
      <c r="F356" s="3036"/>
      <c r="G356" s="3034"/>
    </row>
    <row r="357" spans="3:7">
      <c r="C357" s="3034"/>
      <c r="D357" s="31">
        <f t="shared" si="9"/>
        <v>0</v>
      </c>
      <c r="E357" s="3034"/>
      <c r="F357" s="3036"/>
      <c r="G357" s="3034"/>
    </row>
    <row r="358" spans="3:7">
      <c r="C358" s="3034"/>
      <c r="D358" s="31">
        <f t="shared" si="9"/>
        <v>0</v>
      </c>
      <c r="E358" s="3034"/>
      <c r="F358" s="3036"/>
      <c r="G358" s="3034"/>
    </row>
    <row r="359" spans="3:7">
      <c r="C359" s="3034"/>
      <c r="D359" s="31">
        <f t="shared" si="9"/>
        <v>0</v>
      </c>
      <c r="E359" s="3034"/>
      <c r="F359" s="3036"/>
      <c r="G359" s="3034"/>
    </row>
    <row r="360" spans="3:7">
      <c r="C360" s="3034"/>
      <c r="D360" s="31">
        <f t="shared" si="9"/>
        <v>0</v>
      </c>
      <c r="E360" s="3034"/>
      <c r="F360" s="3036"/>
      <c r="G360" s="3034"/>
    </row>
    <row r="361" spans="3:7">
      <c r="C361" s="3034"/>
      <c r="D361" s="31">
        <f t="shared" si="9"/>
        <v>0</v>
      </c>
      <c r="E361" s="3034"/>
      <c r="F361" s="3036"/>
      <c r="G361" s="3034"/>
    </row>
    <row r="362" spans="3:7">
      <c r="C362" s="3034"/>
      <c r="D362" s="31">
        <f t="shared" si="9"/>
        <v>0</v>
      </c>
      <c r="E362" s="3034"/>
      <c r="F362" s="3036"/>
      <c r="G362" s="3034"/>
    </row>
    <row r="363" spans="3:7">
      <c r="C363" s="3034"/>
      <c r="D363" s="31">
        <f t="shared" si="9"/>
        <v>0</v>
      </c>
      <c r="E363" s="3034"/>
      <c r="F363" s="3036"/>
      <c r="G363" s="3034"/>
    </row>
    <row r="364" spans="3:7">
      <c r="C364" s="3034"/>
      <c r="D364" s="31">
        <f t="shared" si="9"/>
        <v>0</v>
      </c>
      <c r="E364" s="3034"/>
      <c r="F364" s="3036"/>
      <c r="G364" s="3034"/>
    </row>
    <row r="365" spans="3:7">
      <c r="C365" s="3034"/>
      <c r="D365" s="31">
        <f t="shared" si="9"/>
        <v>0</v>
      </c>
      <c r="E365" s="3034"/>
      <c r="F365" s="3036"/>
      <c r="G365" s="3034"/>
    </row>
    <row r="366" spans="3:7">
      <c r="C366" s="3034"/>
      <c r="D366" s="31">
        <f t="shared" si="9"/>
        <v>0</v>
      </c>
      <c r="E366" s="3034"/>
      <c r="F366" s="3036"/>
      <c r="G366" s="3034"/>
    </row>
    <row r="367" spans="3:7">
      <c r="C367" s="3034"/>
      <c r="D367" s="31">
        <f t="shared" si="9"/>
        <v>0</v>
      </c>
      <c r="E367" s="3034"/>
      <c r="F367" s="3036"/>
      <c r="G367" s="3034"/>
    </row>
    <row r="368" spans="3:7">
      <c r="C368" s="3034"/>
      <c r="D368" s="31">
        <f t="shared" si="9"/>
        <v>0</v>
      </c>
      <c r="E368" s="3034"/>
      <c r="F368" s="3036"/>
      <c r="G368" s="3034"/>
    </row>
    <row r="369" spans="3:7">
      <c r="C369" s="3034"/>
      <c r="D369" s="31">
        <f t="shared" si="9"/>
        <v>0</v>
      </c>
      <c r="E369" s="3034"/>
      <c r="F369" s="3036"/>
      <c r="G369" s="3034"/>
    </row>
    <row r="370" spans="3:7">
      <c r="C370" s="3034"/>
      <c r="D370" s="31">
        <f t="shared" si="9"/>
        <v>0</v>
      </c>
      <c r="E370" s="3034"/>
      <c r="F370" s="3036"/>
      <c r="G370" s="3034"/>
    </row>
    <row r="371" spans="3:7">
      <c r="C371" s="3034"/>
      <c r="D371" s="31">
        <f t="shared" si="9"/>
        <v>0</v>
      </c>
      <c r="E371" s="3034"/>
      <c r="F371" s="3036"/>
      <c r="G371" s="3034"/>
    </row>
    <row r="372" spans="3:7">
      <c r="C372" s="3034"/>
      <c r="D372" s="31">
        <f t="shared" si="9"/>
        <v>0</v>
      </c>
      <c r="E372" s="3034"/>
      <c r="F372" s="3036"/>
      <c r="G372" s="3034"/>
    </row>
    <row r="373" spans="3:7">
      <c r="C373" s="3034"/>
      <c r="D373" s="31">
        <f t="shared" si="9"/>
        <v>0</v>
      </c>
      <c r="E373" s="3034"/>
      <c r="F373" s="3036"/>
      <c r="G373" s="3034"/>
    </row>
    <row r="374" spans="3:7">
      <c r="C374" s="3034"/>
      <c r="D374" s="31">
        <f t="shared" si="9"/>
        <v>0</v>
      </c>
      <c r="E374" s="3034"/>
      <c r="F374" s="3036"/>
      <c r="G374" s="3034"/>
    </row>
    <row r="375" spans="3:7">
      <c r="C375" s="3034"/>
      <c r="D375" s="31"/>
      <c r="E375" s="3034"/>
      <c r="F375" s="3036"/>
      <c r="G375" s="3034"/>
    </row>
    <row r="376" spans="3:7">
      <c r="C376" s="3034"/>
      <c r="D376" s="31"/>
      <c r="E376" s="3034"/>
      <c r="F376" s="3036"/>
      <c r="G376" s="3034"/>
    </row>
    <row r="377" spans="3:7">
      <c r="C377" s="3034"/>
      <c r="D377" s="31"/>
      <c r="E377" s="3034"/>
      <c r="F377" s="3036"/>
      <c r="G377" s="3034"/>
    </row>
    <row r="378" spans="3:7">
      <c r="C378" s="3034"/>
      <c r="D378" s="31"/>
      <c r="E378" s="3034"/>
      <c r="F378" s="3036"/>
      <c r="G378" s="3034"/>
    </row>
    <row r="379" spans="3:7">
      <c r="C379" s="3034"/>
      <c r="D379" s="31"/>
      <c r="E379" s="3034"/>
      <c r="F379" s="3036"/>
      <c r="G379" s="3034"/>
    </row>
    <row r="380" spans="3:7">
      <c r="C380" s="3034"/>
      <c r="D380" s="31"/>
      <c r="E380" s="3034"/>
      <c r="F380" s="3036"/>
      <c r="G380" s="3034"/>
    </row>
    <row r="381" spans="3:7">
      <c r="C381" s="3034"/>
      <c r="D381" s="31"/>
      <c r="E381" s="3034"/>
      <c r="F381" s="3036"/>
      <c r="G381" s="3034"/>
    </row>
    <row r="382" spans="3:7">
      <c r="C382" s="3034"/>
      <c r="D382" s="31"/>
      <c r="E382" s="3034"/>
      <c r="F382" s="3036"/>
      <c r="G382" s="3034"/>
    </row>
    <row r="383" spans="3:7">
      <c r="C383" s="3034"/>
      <c r="D383" s="31"/>
      <c r="E383" s="3034"/>
      <c r="F383" s="3036"/>
      <c r="G383" s="3034"/>
    </row>
    <row r="384" spans="3:7">
      <c r="C384" s="3034"/>
      <c r="D384" s="31"/>
      <c r="E384" s="3034"/>
      <c r="F384" s="3036"/>
      <c r="G384" s="3034"/>
    </row>
    <row r="385" spans="3:7">
      <c r="C385" s="3034"/>
      <c r="D385" s="31"/>
      <c r="E385" s="3034"/>
      <c r="F385" s="3036"/>
      <c r="G385" s="3034"/>
    </row>
    <row r="386" spans="3:7">
      <c r="C386" s="3034"/>
      <c r="D386" s="31"/>
      <c r="E386" s="3034"/>
      <c r="F386" s="3036"/>
      <c r="G386" s="3034"/>
    </row>
    <row r="387" spans="3:7">
      <c r="C387" s="3034"/>
      <c r="D387" s="31"/>
      <c r="E387" s="3034"/>
      <c r="F387" s="3036"/>
      <c r="G387" s="3034"/>
    </row>
    <row r="388" spans="3:7">
      <c r="C388" s="3034"/>
      <c r="D388" s="31"/>
      <c r="E388" s="3034"/>
      <c r="F388" s="3036"/>
      <c r="G388" s="3034"/>
    </row>
    <row r="389" spans="3:7">
      <c r="C389" s="3034"/>
      <c r="D389" s="31"/>
      <c r="E389" s="3034"/>
      <c r="F389" s="3036"/>
      <c r="G389" s="3034"/>
    </row>
    <row r="390" spans="3:7">
      <c r="C390" s="3034"/>
      <c r="D390" s="31"/>
      <c r="E390" s="3034"/>
      <c r="F390" s="3036"/>
      <c r="G390" s="3034"/>
    </row>
    <row r="391" spans="3:7">
      <c r="C391" s="3034"/>
      <c r="D391" s="31"/>
      <c r="E391" s="3034"/>
      <c r="F391" s="3036"/>
      <c r="G391" s="3034"/>
    </row>
    <row r="392" spans="3:7">
      <c r="C392" s="3034"/>
      <c r="D392" s="31"/>
      <c r="E392" s="3034"/>
      <c r="F392" s="3036"/>
      <c r="G392" s="3034"/>
    </row>
    <row r="393" spans="3:7">
      <c r="C393" s="3034"/>
      <c r="D393" s="31"/>
      <c r="E393" s="3034"/>
      <c r="F393" s="3036"/>
      <c r="G393" s="3034"/>
    </row>
    <row r="394" spans="3:7">
      <c r="C394" s="3034"/>
      <c r="D394" s="31"/>
      <c r="E394" s="3034"/>
      <c r="F394" s="3036"/>
      <c r="G394" s="3034"/>
    </row>
    <row r="395" spans="3:7">
      <c r="C395" s="3034"/>
      <c r="D395" s="31"/>
      <c r="E395" s="3034"/>
      <c r="F395" s="3036"/>
      <c r="G395" s="3034"/>
    </row>
  </sheetData>
  <autoFilter ref="A4:L4"/>
  <mergeCells count="36">
    <mergeCell ref="C199:J199"/>
    <mergeCell ref="C131:J131"/>
    <mergeCell ref="C133:J133"/>
    <mergeCell ref="C69:J69"/>
    <mergeCell ref="C130:J130"/>
    <mergeCell ref="C196:J196"/>
    <mergeCell ref="C144:J144"/>
    <mergeCell ref="C76:J76"/>
    <mergeCell ref="C198:J198"/>
    <mergeCell ref="A1:L1"/>
    <mergeCell ref="A2:B2"/>
    <mergeCell ref="C2:F2"/>
    <mergeCell ref="G2:L3"/>
    <mergeCell ref="A3:B3"/>
    <mergeCell ref="C3:F3"/>
    <mergeCell ref="C5:J5"/>
    <mergeCell ref="A9:A10"/>
    <mergeCell ref="A6:A7"/>
    <mergeCell ref="C7:J7"/>
    <mergeCell ref="C10:J10"/>
    <mergeCell ref="A69:A70"/>
    <mergeCell ref="C197:J197"/>
    <mergeCell ref="A11:A12"/>
    <mergeCell ref="N29:U33"/>
    <mergeCell ref="C30:J30"/>
    <mergeCell ref="C135:J135"/>
    <mergeCell ref="A43:A44"/>
    <mergeCell ref="C66:J66"/>
    <mergeCell ref="C11:J11"/>
    <mergeCell ref="C46:J46"/>
    <mergeCell ref="C44:J44"/>
    <mergeCell ref="C20:J20"/>
    <mergeCell ref="C21:J21"/>
    <mergeCell ref="C194:J194"/>
    <mergeCell ref="A143:A144"/>
    <mergeCell ref="A76:A77"/>
  </mergeCell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tabColor rgb="FFFF0000"/>
  </sheetPr>
  <dimension ref="A1:BB109"/>
  <sheetViews>
    <sheetView zoomScale="90" zoomScaleNormal="90" workbookViewId="0">
      <pane ySplit="4" topLeftCell="A8" activePane="bottomLeft" state="frozen"/>
      <selection pane="bottomLeft" activeCell="G14" sqref="G14"/>
    </sheetView>
  </sheetViews>
  <sheetFormatPr defaultRowHeight="15.75"/>
  <cols>
    <col min="1" max="1" width="11.7109375" style="8" customWidth="1"/>
    <col min="2" max="2" width="10.140625" style="7" customWidth="1"/>
    <col min="3" max="10" width="13.28515625" style="7" customWidth="1"/>
    <col min="11" max="11" width="13.28515625" style="3934" customWidth="1"/>
    <col min="12" max="12" width="60.28515625" style="20" customWidth="1"/>
    <col min="13" max="13" width="3.7109375" style="1993" customWidth="1"/>
    <col min="14" max="54" width="9.140625" style="3935"/>
    <col min="55" max="16384" width="9.140625" style="17"/>
  </cols>
  <sheetData>
    <row r="1" spans="1:54" s="1994" customFormat="1" ht="30.75" customHeight="1" thickBot="1">
      <c r="A1" s="4773" t="s">
        <v>6589</v>
      </c>
      <c r="B1" s="4774"/>
      <c r="C1" s="4774"/>
      <c r="D1" s="4774"/>
      <c r="E1" s="4774"/>
      <c r="F1" s="4774"/>
      <c r="G1" s="4774"/>
      <c r="H1" s="4774"/>
      <c r="I1" s="4774"/>
      <c r="J1" s="4774"/>
      <c r="K1" s="4774"/>
      <c r="L1" s="4775"/>
      <c r="M1" s="1993"/>
      <c r="N1" s="3935"/>
      <c r="O1" s="3935"/>
      <c r="P1" s="3935"/>
      <c r="Q1" s="3935"/>
      <c r="R1" s="3935"/>
      <c r="S1" s="3935"/>
      <c r="T1" s="3935"/>
      <c r="U1" s="3935"/>
      <c r="V1" s="3935"/>
      <c r="W1" s="3935"/>
      <c r="X1" s="3935"/>
      <c r="Y1" s="3935"/>
      <c r="Z1" s="3935"/>
      <c r="AA1" s="3935"/>
      <c r="AB1" s="3935"/>
      <c r="AC1" s="3935"/>
      <c r="AD1" s="3935"/>
      <c r="AE1" s="3935"/>
      <c r="AF1" s="3935"/>
      <c r="AG1" s="3935"/>
      <c r="AH1" s="3935"/>
      <c r="AI1" s="3935"/>
      <c r="AJ1" s="3935"/>
      <c r="AK1" s="3935"/>
      <c r="AL1" s="3935"/>
      <c r="AM1" s="3935"/>
      <c r="AN1" s="3935"/>
      <c r="AO1" s="3935"/>
      <c r="AP1" s="3935"/>
      <c r="AQ1" s="3935"/>
      <c r="AR1" s="3935"/>
      <c r="AS1" s="3935"/>
      <c r="AT1" s="3935"/>
      <c r="AU1" s="3935"/>
      <c r="AV1" s="3935"/>
      <c r="AW1" s="3935"/>
      <c r="AX1" s="3935"/>
      <c r="AY1" s="3935"/>
      <c r="AZ1" s="3935"/>
      <c r="BA1" s="3935"/>
      <c r="BB1" s="3935"/>
    </row>
    <row r="2" spans="1:54" s="270" customFormat="1" ht="27.75" customHeight="1" thickTop="1">
      <c r="A2" s="4289" t="s">
        <v>223</v>
      </c>
      <c r="B2" s="4666"/>
      <c r="C2" s="4651"/>
      <c r="D2" s="4665"/>
      <c r="E2" s="4665"/>
      <c r="F2" s="4666"/>
      <c r="G2" s="1348"/>
      <c r="H2" s="485"/>
      <c r="I2" s="5397"/>
      <c r="J2" s="5398"/>
      <c r="K2" s="5410"/>
      <c r="L2" s="4279"/>
      <c r="M2" s="1349"/>
      <c r="N2" s="325"/>
      <c r="O2" s="325"/>
      <c r="P2" s="325"/>
      <c r="Q2" s="325"/>
      <c r="R2" s="325"/>
      <c r="S2" s="325"/>
      <c r="T2" s="1349"/>
      <c r="U2" s="325"/>
      <c r="V2" s="325"/>
      <c r="W2" s="325"/>
      <c r="X2" s="325"/>
      <c r="Y2" s="325"/>
      <c r="Z2" s="325"/>
      <c r="AA2" s="1349"/>
      <c r="AB2" s="325"/>
      <c r="AC2" s="325"/>
    </row>
    <row r="3" spans="1:54" s="325" customFormat="1" ht="81.75" customHeight="1" thickBot="1">
      <c r="A3" s="4289" t="s">
        <v>325</v>
      </c>
      <c r="B3" s="4666"/>
      <c r="C3" s="5432" t="s">
        <v>6588</v>
      </c>
      <c r="D3" s="4665"/>
      <c r="E3" s="4665"/>
      <c r="F3" s="4666"/>
      <c r="G3" s="362"/>
      <c r="H3" s="3737"/>
      <c r="I3" s="5399"/>
      <c r="J3" s="5400"/>
      <c r="K3" s="5410"/>
      <c r="L3" s="4279"/>
      <c r="M3" s="1349"/>
      <c r="T3" s="1349"/>
      <c r="AA3" s="1349"/>
    </row>
    <row r="4" spans="1:54" s="16" customFormat="1" ht="30.75" customHeight="1" thickTop="1" thickBot="1">
      <c r="A4" s="2586" t="s">
        <v>1</v>
      </c>
      <c r="B4" s="2587" t="s">
        <v>0</v>
      </c>
      <c r="C4" s="2587" t="s">
        <v>2</v>
      </c>
      <c r="D4" s="2587" t="s">
        <v>3</v>
      </c>
      <c r="E4" s="2587" t="s">
        <v>4</v>
      </c>
      <c r="F4" s="2587" t="s">
        <v>5</v>
      </c>
      <c r="G4" s="2587" t="s">
        <v>6</v>
      </c>
      <c r="H4" s="2587" t="s">
        <v>7</v>
      </c>
      <c r="I4" s="2587" t="s">
        <v>8</v>
      </c>
      <c r="J4" s="2587" t="s">
        <v>9</v>
      </c>
      <c r="K4" s="3536" t="s">
        <v>6286</v>
      </c>
      <c r="L4" s="2588" t="s">
        <v>10</v>
      </c>
      <c r="M4" s="1993"/>
      <c r="N4" s="3935"/>
      <c r="O4" s="3935"/>
      <c r="P4" s="3935"/>
      <c r="Q4" s="3935"/>
      <c r="R4" s="3935"/>
      <c r="S4" s="3935"/>
      <c r="T4" s="3935"/>
      <c r="U4" s="3935"/>
      <c r="V4" s="3935"/>
      <c r="W4" s="3935"/>
      <c r="X4" s="3935"/>
      <c r="Y4" s="3935"/>
      <c r="Z4" s="3935"/>
      <c r="AA4" s="3935"/>
      <c r="AB4" s="3935"/>
      <c r="AC4" s="3935"/>
      <c r="AD4" s="3935"/>
      <c r="AE4" s="3935"/>
      <c r="AF4" s="3935"/>
      <c r="AG4" s="3935"/>
      <c r="AH4" s="3935"/>
      <c r="AI4" s="3935"/>
      <c r="AJ4" s="3935"/>
      <c r="AK4" s="3935"/>
      <c r="AL4" s="3935"/>
      <c r="AM4" s="3935"/>
      <c r="AN4" s="3935"/>
      <c r="AO4" s="3935"/>
      <c r="AP4" s="3935"/>
      <c r="AQ4" s="3935"/>
      <c r="AR4" s="3935"/>
      <c r="AS4" s="3935"/>
      <c r="AT4" s="3935"/>
      <c r="AU4" s="3935"/>
      <c r="AV4" s="3935"/>
      <c r="AW4" s="3935"/>
      <c r="AX4" s="3935"/>
      <c r="AY4" s="3935"/>
      <c r="AZ4" s="3935"/>
      <c r="BA4" s="3935"/>
      <c r="BB4" s="3935"/>
    </row>
    <row r="5" spans="1:54" ht="117.75" customHeight="1" thickTop="1">
      <c r="A5" s="3932">
        <v>44294</v>
      </c>
      <c r="B5" s="3933" t="s">
        <v>32</v>
      </c>
      <c r="C5" s="4776" t="s">
        <v>6587</v>
      </c>
      <c r="D5" s="4777"/>
      <c r="E5" s="4777"/>
      <c r="F5" s="4777"/>
      <c r="G5" s="4777"/>
      <c r="H5" s="4777"/>
      <c r="I5" s="4777"/>
      <c r="J5" s="4778"/>
      <c r="K5" s="3537" t="s">
        <v>4030</v>
      </c>
      <c r="L5" s="2635" t="s">
        <v>4030</v>
      </c>
    </row>
    <row r="6" spans="1:54" s="1993" customFormat="1" ht="95.25" customHeight="1">
      <c r="A6" s="29">
        <v>44305</v>
      </c>
      <c r="B6" s="6" t="s">
        <v>4264</v>
      </c>
      <c r="C6" s="5429" t="s">
        <v>6601</v>
      </c>
      <c r="D6" s="5430"/>
      <c r="E6" s="5430"/>
      <c r="F6" s="5430"/>
      <c r="G6" s="5430"/>
      <c r="H6" s="5430"/>
      <c r="I6" s="5430"/>
      <c r="J6" s="5431"/>
      <c r="K6" s="3931"/>
      <c r="L6" s="112"/>
      <c r="N6" s="3935"/>
      <c r="O6" s="3935"/>
      <c r="P6" s="3935"/>
      <c r="Q6" s="3935"/>
      <c r="R6" s="3935"/>
      <c r="S6" s="3935"/>
      <c r="T6" s="3935"/>
      <c r="U6" s="3935"/>
      <c r="V6" s="3935"/>
      <c r="W6" s="3935"/>
      <c r="X6" s="3935"/>
      <c r="Y6" s="3935"/>
      <c r="Z6" s="3935"/>
      <c r="AA6" s="3935"/>
      <c r="AB6" s="3935"/>
      <c r="AC6" s="3935"/>
      <c r="AD6" s="3935"/>
      <c r="AE6" s="3935"/>
      <c r="AF6" s="3935"/>
      <c r="AG6" s="3935"/>
      <c r="AH6" s="3935"/>
      <c r="AI6" s="3935"/>
      <c r="AJ6" s="3935"/>
      <c r="AK6" s="3935"/>
      <c r="AL6" s="3935"/>
      <c r="AM6" s="3935"/>
      <c r="AN6" s="3935"/>
      <c r="AO6" s="3935"/>
      <c r="AP6" s="3935"/>
      <c r="AQ6" s="3935"/>
      <c r="AR6" s="3935"/>
      <c r="AS6" s="3935"/>
      <c r="AT6" s="3935"/>
      <c r="AU6" s="3935"/>
      <c r="AV6" s="3935"/>
      <c r="AW6" s="3935"/>
      <c r="AX6" s="3935"/>
      <c r="AY6" s="3935"/>
      <c r="AZ6" s="3935"/>
      <c r="BA6" s="3935"/>
      <c r="BB6" s="3935"/>
    </row>
    <row r="7" spans="1:54" s="1993" customFormat="1" ht="148.5" customHeight="1">
      <c r="A7" s="1943">
        <v>44312</v>
      </c>
      <c r="B7" s="1944" t="s">
        <v>5032</v>
      </c>
      <c r="C7" s="5164" t="s">
        <v>6604</v>
      </c>
      <c r="D7" s="5165"/>
      <c r="E7" s="5165"/>
      <c r="F7" s="5165"/>
      <c r="G7" s="5165"/>
      <c r="H7" s="5165"/>
      <c r="I7" s="5165"/>
      <c r="J7" s="5166"/>
      <c r="K7" s="3944"/>
      <c r="L7" s="2667"/>
      <c r="N7" s="3935"/>
      <c r="O7" s="3935"/>
      <c r="P7" s="3935"/>
      <c r="Q7" s="3935"/>
      <c r="R7" s="3935"/>
      <c r="S7" s="3935"/>
      <c r="T7" s="3935"/>
      <c r="U7" s="3935"/>
      <c r="V7" s="3935"/>
      <c r="W7" s="3935"/>
      <c r="X7" s="3935"/>
      <c r="Y7" s="3935"/>
      <c r="Z7" s="3935"/>
      <c r="AA7" s="3935"/>
      <c r="AB7" s="3935"/>
      <c r="AC7" s="3935"/>
      <c r="AD7" s="3935"/>
      <c r="AE7" s="3935"/>
      <c r="AF7" s="3935"/>
      <c r="AG7" s="3935"/>
      <c r="AH7" s="3935"/>
      <c r="AI7" s="3935"/>
      <c r="AJ7" s="3935"/>
      <c r="AK7" s="3935"/>
      <c r="AL7" s="3935"/>
      <c r="AM7" s="3935"/>
      <c r="AN7" s="3935"/>
      <c r="AO7" s="3935"/>
      <c r="AP7" s="3935"/>
      <c r="AQ7" s="3935"/>
      <c r="AR7" s="3935"/>
      <c r="AS7" s="3935"/>
      <c r="AT7" s="3935"/>
      <c r="AU7" s="3935"/>
      <c r="AV7" s="3935"/>
      <c r="AW7" s="3935"/>
      <c r="AX7" s="3935"/>
      <c r="AY7" s="3935"/>
      <c r="AZ7" s="3935"/>
      <c r="BA7" s="3935"/>
      <c r="BB7" s="3935"/>
    </row>
    <row r="8" spans="1:54" s="1993" customFormat="1" ht="88.5" customHeight="1">
      <c r="A8" s="29">
        <v>44315</v>
      </c>
      <c r="B8" s="6" t="s">
        <v>43</v>
      </c>
      <c r="C8" s="5429" t="s">
        <v>6605</v>
      </c>
      <c r="D8" s="5430"/>
      <c r="E8" s="5430"/>
      <c r="F8" s="5430"/>
      <c r="G8" s="5430"/>
      <c r="H8" s="5430"/>
      <c r="I8" s="5430"/>
      <c r="J8" s="5431"/>
      <c r="K8" s="3931"/>
      <c r="L8" s="112"/>
      <c r="N8" s="3935"/>
      <c r="O8" s="3935"/>
      <c r="P8" s="3935"/>
      <c r="Q8" s="3935"/>
      <c r="R8" s="3935"/>
      <c r="S8" s="3935"/>
      <c r="T8" s="3935"/>
      <c r="U8" s="3935"/>
      <c r="V8" s="3935"/>
      <c r="W8" s="3935"/>
      <c r="X8" s="3935"/>
      <c r="Y8" s="3935"/>
      <c r="Z8" s="3935"/>
      <c r="AA8" s="3935"/>
      <c r="AB8" s="3935"/>
      <c r="AC8" s="3935"/>
      <c r="AD8" s="3935"/>
      <c r="AE8" s="3935"/>
      <c r="AF8" s="3935"/>
      <c r="AG8" s="3935"/>
      <c r="AH8" s="3935"/>
      <c r="AI8" s="3935"/>
      <c r="AJ8" s="3935"/>
      <c r="AK8" s="3935"/>
      <c r="AL8" s="3935"/>
      <c r="AM8" s="3935"/>
      <c r="AN8" s="3935"/>
      <c r="AO8" s="3935"/>
      <c r="AP8" s="3935"/>
      <c r="AQ8" s="3935"/>
      <c r="AR8" s="3935"/>
      <c r="AS8" s="3935"/>
      <c r="AT8" s="3935"/>
      <c r="AU8" s="3935"/>
      <c r="AV8" s="3935"/>
      <c r="AW8" s="3935"/>
      <c r="AX8" s="3935"/>
      <c r="AY8" s="3935"/>
      <c r="AZ8" s="3935"/>
      <c r="BA8" s="3935"/>
      <c r="BB8" s="3935"/>
    </row>
    <row r="9" spans="1:54" s="1993" customFormat="1" ht="69" customHeight="1">
      <c r="A9" s="4056">
        <v>44387</v>
      </c>
      <c r="B9" s="4057" t="s">
        <v>11</v>
      </c>
      <c r="C9" s="4314" t="s">
        <v>6738</v>
      </c>
      <c r="D9" s="4271"/>
      <c r="E9" s="4271"/>
      <c r="F9" s="4271"/>
      <c r="G9" s="4271"/>
      <c r="H9" s="4271"/>
      <c r="I9" s="4271"/>
      <c r="J9" s="4272"/>
      <c r="K9" s="3931"/>
      <c r="L9" s="112"/>
      <c r="N9" s="3935"/>
      <c r="O9" s="3935"/>
      <c r="P9" s="3935"/>
      <c r="Q9" s="3935"/>
      <c r="R9" s="3935"/>
      <c r="S9" s="3935"/>
      <c r="T9" s="3935"/>
      <c r="U9" s="3935"/>
      <c r="V9" s="3935"/>
      <c r="W9" s="3935"/>
      <c r="X9" s="3935"/>
      <c r="Y9" s="3935"/>
      <c r="Z9" s="3935"/>
      <c r="AA9" s="3935"/>
      <c r="AB9" s="3935"/>
      <c r="AC9" s="3935"/>
      <c r="AD9" s="3935"/>
      <c r="AE9" s="3935"/>
      <c r="AF9" s="3935"/>
      <c r="AG9" s="3935"/>
      <c r="AH9" s="3935"/>
      <c r="AI9" s="3935"/>
      <c r="AJ9" s="3935"/>
      <c r="AK9" s="3935"/>
      <c r="AL9" s="3935"/>
      <c r="AM9" s="3935"/>
      <c r="AN9" s="3935"/>
      <c r="AO9" s="3935"/>
      <c r="AP9" s="3935"/>
      <c r="AQ9" s="3935"/>
      <c r="AR9" s="3935"/>
      <c r="AS9" s="3935"/>
      <c r="AT9" s="3935"/>
      <c r="AU9" s="3935"/>
      <c r="AV9" s="3935"/>
      <c r="AW9" s="3935"/>
      <c r="AX9" s="3935"/>
      <c r="AY9" s="3935"/>
      <c r="AZ9" s="3935"/>
      <c r="BA9" s="3935"/>
      <c r="BB9" s="3935"/>
    </row>
    <row r="10" spans="1:54" s="1993" customFormat="1">
      <c r="A10" s="29"/>
      <c r="B10" s="6"/>
      <c r="C10" s="30"/>
      <c r="D10" s="31">
        <f t="shared" ref="D10:D41" si="0">+C10*(100-E10)/100</f>
        <v>0</v>
      </c>
      <c r="E10" s="30"/>
      <c r="F10" s="31"/>
      <c r="G10" s="30"/>
      <c r="H10" s="30"/>
      <c r="I10" s="30"/>
      <c r="J10" s="30"/>
      <c r="K10" s="3931"/>
      <c r="L10" s="112"/>
      <c r="N10" s="3935"/>
      <c r="O10" s="3935"/>
      <c r="P10" s="3935"/>
      <c r="Q10" s="3935"/>
      <c r="R10" s="3935"/>
      <c r="S10" s="3935"/>
      <c r="T10" s="3935"/>
      <c r="U10" s="3935"/>
      <c r="V10" s="3935"/>
      <c r="W10" s="3935"/>
      <c r="X10" s="3935"/>
      <c r="Y10" s="3935"/>
      <c r="Z10" s="3935"/>
      <c r="AA10" s="3935"/>
      <c r="AB10" s="3935"/>
      <c r="AC10" s="3935"/>
      <c r="AD10" s="3935"/>
      <c r="AE10" s="3935"/>
      <c r="AF10" s="3935"/>
      <c r="AG10" s="3935"/>
      <c r="AH10" s="3935"/>
      <c r="AI10" s="3935"/>
      <c r="AJ10" s="3935"/>
      <c r="AK10" s="3935"/>
      <c r="AL10" s="3935"/>
      <c r="AM10" s="3935"/>
      <c r="AN10" s="3935"/>
      <c r="AO10" s="3935"/>
      <c r="AP10" s="3935"/>
      <c r="AQ10" s="3935"/>
      <c r="AR10" s="3935"/>
      <c r="AS10" s="3935"/>
      <c r="AT10" s="3935"/>
      <c r="AU10" s="3935"/>
      <c r="AV10" s="3935"/>
      <c r="AW10" s="3935"/>
      <c r="AX10" s="3935"/>
      <c r="AY10" s="3935"/>
      <c r="AZ10" s="3935"/>
      <c r="BA10" s="3935"/>
      <c r="BB10" s="3935"/>
    </row>
    <row r="11" spans="1:54" s="1993" customFormat="1">
      <c r="A11" s="29"/>
      <c r="B11" s="6"/>
      <c r="C11" s="30"/>
      <c r="D11" s="31">
        <f t="shared" si="0"/>
        <v>0</v>
      </c>
      <c r="E11" s="30"/>
      <c r="F11" s="31"/>
      <c r="G11" s="30"/>
      <c r="H11" s="30"/>
      <c r="I11" s="30"/>
      <c r="J11" s="30"/>
      <c r="K11" s="3931"/>
      <c r="L11" s="112"/>
      <c r="N11" s="3935"/>
      <c r="O11" s="3935"/>
      <c r="P11" s="3935"/>
      <c r="Q11" s="3935"/>
      <c r="R11" s="3935"/>
      <c r="S11" s="3935"/>
      <c r="T11" s="3935"/>
      <c r="U11" s="3935"/>
      <c r="V11" s="3935"/>
      <c r="W11" s="3935"/>
      <c r="X11" s="3935"/>
      <c r="Y11" s="3935"/>
      <c r="Z11" s="3935"/>
      <c r="AA11" s="3935"/>
      <c r="AB11" s="3935"/>
      <c r="AC11" s="3935"/>
      <c r="AD11" s="3935"/>
      <c r="AE11" s="3935"/>
      <c r="AF11" s="3935"/>
      <c r="AG11" s="3935"/>
      <c r="AH11" s="3935"/>
      <c r="AI11" s="3935"/>
      <c r="AJ11" s="3935"/>
      <c r="AK11" s="3935"/>
      <c r="AL11" s="3935"/>
      <c r="AM11" s="3935"/>
      <c r="AN11" s="3935"/>
      <c r="AO11" s="3935"/>
      <c r="AP11" s="3935"/>
      <c r="AQ11" s="3935"/>
      <c r="AR11" s="3935"/>
      <c r="AS11" s="3935"/>
      <c r="AT11" s="3935"/>
      <c r="AU11" s="3935"/>
      <c r="AV11" s="3935"/>
      <c r="AW11" s="3935"/>
      <c r="AX11" s="3935"/>
      <c r="AY11" s="3935"/>
      <c r="AZ11" s="3935"/>
      <c r="BA11" s="3935"/>
      <c r="BB11" s="3935"/>
    </row>
    <row r="12" spans="1:54" s="1993" customFormat="1">
      <c r="A12" s="29"/>
      <c r="B12" s="6"/>
      <c r="C12" s="30"/>
      <c r="D12" s="31">
        <f t="shared" si="0"/>
        <v>0</v>
      </c>
      <c r="E12" s="30"/>
      <c r="F12" s="31"/>
      <c r="G12" s="30"/>
      <c r="H12" s="30"/>
      <c r="I12" s="30"/>
      <c r="J12" s="30"/>
      <c r="K12" s="3931"/>
      <c r="L12" s="112"/>
      <c r="N12" s="3935"/>
      <c r="O12" s="3935"/>
      <c r="P12" s="3935"/>
      <c r="Q12" s="3935"/>
      <c r="R12" s="3935"/>
      <c r="S12" s="3935"/>
      <c r="T12" s="3935"/>
      <c r="U12" s="3935"/>
      <c r="V12" s="3935"/>
      <c r="W12" s="3935"/>
      <c r="X12" s="3935"/>
      <c r="Y12" s="3935"/>
      <c r="Z12" s="3935"/>
      <c r="AA12" s="3935"/>
      <c r="AB12" s="3935"/>
      <c r="AC12" s="3935"/>
      <c r="AD12" s="3935"/>
      <c r="AE12" s="3935"/>
      <c r="AF12" s="3935"/>
      <c r="AG12" s="3935"/>
      <c r="AH12" s="3935"/>
      <c r="AI12" s="3935"/>
      <c r="AJ12" s="3935"/>
      <c r="AK12" s="3935"/>
      <c r="AL12" s="3935"/>
      <c r="AM12" s="3935"/>
      <c r="AN12" s="3935"/>
      <c r="AO12" s="3935"/>
      <c r="AP12" s="3935"/>
      <c r="AQ12" s="3935"/>
      <c r="AR12" s="3935"/>
      <c r="AS12" s="3935"/>
      <c r="AT12" s="3935"/>
      <c r="AU12" s="3935"/>
      <c r="AV12" s="3935"/>
      <c r="AW12" s="3935"/>
      <c r="AX12" s="3935"/>
      <c r="AY12" s="3935"/>
      <c r="AZ12" s="3935"/>
      <c r="BA12" s="3935"/>
      <c r="BB12" s="3935"/>
    </row>
    <row r="13" spans="1:54" s="1993" customFormat="1">
      <c r="A13" s="29"/>
      <c r="B13" s="6"/>
      <c r="C13" s="30"/>
      <c r="D13" s="31">
        <f t="shared" si="0"/>
        <v>0</v>
      </c>
      <c r="E13" s="30"/>
      <c r="F13" s="31"/>
      <c r="G13" s="30"/>
      <c r="H13" s="30"/>
      <c r="I13" s="30"/>
      <c r="J13" s="30"/>
      <c r="K13" s="3931"/>
      <c r="L13" s="112"/>
      <c r="N13" s="3935"/>
      <c r="O13" s="3935"/>
      <c r="P13" s="3935"/>
      <c r="Q13" s="3935"/>
      <c r="R13" s="3935"/>
      <c r="S13" s="3935"/>
      <c r="T13" s="3935"/>
      <c r="U13" s="3935"/>
      <c r="V13" s="3935"/>
      <c r="W13" s="3935"/>
      <c r="X13" s="3935"/>
      <c r="Y13" s="3935"/>
      <c r="Z13" s="3935"/>
      <c r="AA13" s="3935"/>
      <c r="AB13" s="3935"/>
      <c r="AC13" s="3935"/>
      <c r="AD13" s="3935"/>
      <c r="AE13" s="3935"/>
      <c r="AF13" s="3935"/>
      <c r="AG13" s="3935"/>
      <c r="AH13" s="3935"/>
      <c r="AI13" s="3935"/>
      <c r="AJ13" s="3935"/>
      <c r="AK13" s="3935"/>
      <c r="AL13" s="3935"/>
      <c r="AM13" s="3935"/>
      <c r="AN13" s="3935"/>
      <c r="AO13" s="3935"/>
      <c r="AP13" s="3935"/>
      <c r="AQ13" s="3935"/>
      <c r="AR13" s="3935"/>
      <c r="AS13" s="3935"/>
      <c r="AT13" s="3935"/>
      <c r="AU13" s="3935"/>
      <c r="AV13" s="3935"/>
      <c r="AW13" s="3935"/>
      <c r="AX13" s="3935"/>
      <c r="AY13" s="3935"/>
      <c r="AZ13" s="3935"/>
      <c r="BA13" s="3935"/>
      <c r="BB13" s="3935"/>
    </row>
    <row r="14" spans="1:54" s="1993" customFormat="1">
      <c r="A14" s="29"/>
      <c r="B14" s="6"/>
      <c r="C14" s="30"/>
      <c r="D14" s="31">
        <f t="shared" si="0"/>
        <v>0</v>
      </c>
      <c r="E14" s="30"/>
      <c r="F14" s="31"/>
      <c r="G14" s="30"/>
      <c r="H14" s="30"/>
      <c r="I14" s="30"/>
      <c r="J14" s="30"/>
      <c r="K14" s="3931"/>
      <c r="L14" s="112"/>
      <c r="N14" s="3935"/>
      <c r="O14" s="3935"/>
      <c r="P14" s="3935"/>
      <c r="Q14" s="3935"/>
      <c r="R14" s="3935"/>
      <c r="S14" s="3935"/>
      <c r="T14" s="3935"/>
      <c r="U14" s="3935"/>
      <c r="V14" s="3935"/>
      <c r="W14" s="3935"/>
      <c r="X14" s="3935"/>
      <c r="Y14" s="3935"/>
      <c r="Z14" s="3935"/>
      <c r="AA14" s="3935"/>
      <c r="AB14" s="3935"/>
      <c r="AC14" s="3935"/>
      <c r="AD14" s="3935"/>
      <c r="AE14" s="3935"/>
      <c r="AF14" s="3935"/>
      <c r="AG14" s="3935"/>
      <c r="AH14" s="3935"/>
      <c r="AI14" s="3935"/>
      <c r="AJ14" s="3935"/>
      <c r="AK14" s="3935"/>
      <c r="AL14" s="3935"/>
      <c r="AM14" s="3935"/>
      <c r="AN14" s="3935"/>
      <c r="AO14" s="3935"/>
      <c r="AP14" s="3935"/>
      <c r="AQ14" s="3935"/>
      <c r="AR14" s="3935"/>
      <c r="AS14" s="3935"/>
      <c r="AT14" s="3935"/>
      <c r="AU14" s="3935"/>
      <c r="AV14" s="3935"/>
      <c r="AW14" s="3935"/>
      <c r="AX14" s="3935"/>
      <c r="AY14" s="3935"/>
      <c r="AZ14" s="3935"/>
      <c r="BA14" s="3935"/>
      <c r="BB14" s="3935"/>
    </row>
    <row r="15" spans="1:54" s="1993" customFormat="1">
      <c r="A15" s="29"/>
      <c r="B15" s="6"/>
      <c r="C15" s="30"/>
      <c r="D15" s="31">
        <f t="shared" si="0"/>
        <v>0</v>
      </c>
      <c r="E15" s="30"/>
      <c r="F15" s="31"/>
      <c r="G15" s="30"/>
      <c r="H15" s="30"/>
      <c r="I15" s="30"/>
      <c r="J15" s="30"/>
      <c r="K15" s="3931"/>
      <c r="L15" s="112"/>
      <c r="N15" s="3935"/>
      <c r="O15" s="3935"/>
      <c r="P15" s="3935"/>
      <c r="Q15" s="3935"/>
      <c r="R15" s="3935"/>
      <c r="S15" s="3935"/>
      <c r="T15" s="3935"/>
      <c r="U15" s="3935"/>
      <c r="V15" s="3935"/>
      <c r="W15" s="3935"/>
      <c r="X15" s="3935"/>
      <c r="Y15" s="3935"/>
      <c r="Z15" s="3935"/>
      <c r="AA15" s="3935"/>
      <c r="AB15" s="3935"/>
      <c r="AC15" s="3935"/>
      <c r="AD15" s="3935"/>
      <c r="AE15" s="3935"/>
      <c r="AF15" s="3935"/>
      <c r="AG15" s="3935"/>
      <c r="AH15" s="3935"/>
      <c r="AI15" s="3935"/>
      <c r="AJ15" s="3935"/>
      <c r="AK15" s="3935"/>
      <c r="AL15" s="3935"/>
      <c r="AM15" s="3935"/>
      <c r="AN15" s="3935"/>
      <c r="AO15" s="3935"/>
      <c r="AP15" s="3935"/>
      <c r="AQ15" s="3935"/>
      <c r="AR15" s="3935"/>
      <c r="AS15" s="3935"/>
      <c r="AT15" s="3935"/>
      <c r="AU15" s="3935"/>
      <c r="AV15" s="3935"/>
      <c r="AW15" s="3935"/>
      <c r="AX15" s="3935"/>
      <c r="AY15" s="3935"/>
      <c r="AZ15" s="3935"/>
      <c r="BA15" s="3935"/>
      <c r="BB15" s="3935"/>
    </row>
    <row r="16" spans="1:54" s="1993" customFormat="1">
      <c r="A16" s="29"/>
      <c r="B16" s="6"/>
      <c r="C16" s="30"/>
      <c r="D16" s="31">
        <f t="shared" si="0"/>
        <v>0</v>
      </c>
      <c r="E16" s="30"/>
      <c r="F16" s="31"/>
      <c r="G16" s="30"/>
      <c r="H16" s="30"/>
      <c r="I16" s="30"/>
      <c r="J16" s="30"/>
      <c r="K16" s="3931"/>
      <c r="L16" s="112"/>
      <c r="N16" s="3935"/>
      <c r="O16" s="3935"/>
      <c r="P16" s="3935"/>
      <c r="Q16" s="3935"/>
      <c r="R16" s="3935"/>
      <c r="S16" s="3935"/>
      <c r="T16" s="3935"/>
      <c r="U16" s="3935"/>
      <c r="V16" s="3935"/>
      <c r="W16" s="3935"/>
      <c r="X16" s="3935"/>
      <c r="Y16" s="3935"/>
      <c r="Z16" s="3935"/>
      <c r="AA16" s="3935"/>
      <c r="AB16" s="3935"/>
      <c r="AC16" s="3935"/>
      <c r="AD16" s="3935"/>
      <c r="AE16" s="3935"/>
      <c r="AF16" s="3935"/>
      <c r="AG16" s="3935"/>
      <c r="AH16" s="3935"/>
      <c r="AI16" s="3935"/>
      <c r="AJ16" s="3935"/>
      <c r="AK16" s="3935"/>
      <c r="AL16" s="3935"/>
      <c r="AM16" s="3935"/>
      <c r="AN16" s="3935"/>
      <c r="AO16" s="3935"/>
      <c r="AP16" s="3935"/>
      <c r="AQ16" s="3935"/>
      <c r="AR16" s="3935"/>
      <c r="AS16" s="3935"/>
      <c r="AT16" s="3935"/>
      <c r="AU16" s="3935"/>
      <c r="AV16" s="3935"/>
      <c r="AW16" s="3935"/>
      <c r="AX16" s="3935"/>
      <c r="AY16" s="3935"/>
      <c r="AZ16" s="3935"/>
      <c r="BA16" s="3935"/>
      <c r="BB16" s="3935"/>
    </row>
    <row r="17" spans="1:54" s="1993" customFormat="1">
      <c r="A17" s="29"/>
      <c r="B17" s="6"/>
      <c r="C17" s="30"/>
      <c r="D17" s="31">
        <f t="shared" si="0"/>
        <v>0</v>
      </c>
      <c r="E17" s="30"/>
      <c r="F17" s="31"/>
      <c r="G17" s="30"/>
      <c r="H17" s="30"/>
      <c r="I17" s="30"/>
      <c r="J17" s="30"/>
      <c r="K17" s="3931"/>
      <c r="L17" s="112"/>
      <c r="N17" s="3935"/>
      <c r="O17" s="3935"/>
      <c r="P17" s="3935"/>
      <c r="Q17" s="3935"/>
      <c r="R17" s="3935"/>
      <c r="S17" s="3935"/>
      <c r="T17" s="3935"/>
      <c r="U17" s="3935"/>
      <c r="V17" s="3935"/>
      <c r="W17" s="3935"/>
      <c r="X17" s="3935"/>
      <c r="Y17" s="3935"/>
      <c r="Z17" s="3935"/>
      <c r="AA17" s="3935"/>
      <c r="AB17" s="3935"/>
      <c r="AC17" s="3935"/>
      <c r="AD17" s="3935"/>
      <c r="AE17" s="3935"/>
      <c r="AF17" s="3935"/>
      <c r="AG17" s="3935"/>
      <c r="AH17" s="3935"/>
      <c r="AI17" s="3935"/>
      <c r="AJ17" s="3935"/>
      <c r="AK17" s="3935"/>
      <c r="AL17" s="3935"/>
      <c r="AM17" s="3935"/>
      <c r="AN17" s="3935"/>
      <c r="AO17" s="3935"/>
      <c r="AP17" s="3935"/>
      <c r="AQ17" s="3935"/>
      <c r="AR17" s="3935"/>
      <c r="AS17" s="3935"/>
      <c r="AT17" s="3935"/>
      <c r="AU17" s="3935"/>
      <c r="AV17" s="3935"/>
      <c r="AW17" s="3935"/>
      <c r="AX17" s="3935"/>
      <c r="AY17" s="3935"/>
      <c r="AZ17" s="3935"/>
      <c r="BA17" s="3935"/>
      <c r="BB17" s="3935"/>
    </row>
    <row r="18" spans="1:54" s="1993" customFormat="1">
      <c r="A18" s="29"/>
      <c r="B18" s="6"/>
      <c r="C18" s="30"/>
      <c r="D18" s="31">
        <f t="shared" si="0"/>
        <v>0</v>
      </c>
      <c r="E18" s="30"/>
      <c r="F18" s="31"/>
      <c r="G18" s="30"/>
      <c r="H18" s="30"/>
      <c r="I18" s="30"/>
      <c r="J18" s="30"/>
      <c r="K18" s="3931"/>
      <c r="L18" s="112"/>
      <c r="N18" s="3935"/>
      <c r="O18" s="3935"/>
      <c r="P18" s="3935"/>
      <c r="Q18" s="3935"/>
      <c r="R18" s="3935"/>
      <c r="S18" s="3935"/>
      <c r="T18" s="3935"/>
      <c r="U18" s="3935"/>
      <c r="V18" s="3935"/>
      <c r="W18" s="3935"/>
      <c r="X18" s="3935"/>
      <c r="Y18" s="3935"/>
      <c r="Z18" s="3935"/>
      <c r="AA18" s="3935"/>
      <c r="AB18" s="3935"/>
      <c r="AC18" s="3935"/>
      <c r="AD18" s="3935"/>
      <c r="AE18" s="3935"/>
      <c r="AF18" s="3935"/>
      <c r="AG18" s="3935"/>
      <c r="AH18" s="3935"/>
      <c r="AI18" s="3935"/>
      <c r="AJ18" s="3935"/>
      <c r="AK18" s="3935"/>
      <c r="AL18" s="3935"/>
      <c r="AM18" s="3935"/>
      <c r="AN18" s="3935"/>
      <c r="AO18" s="3935"/>
      <c r="AP18" s="3935"/>
      <c r="AQ18" s="3935"/>
      <c r="AR18" s="3935"/>
      <c r="AS18" s="3935"/>
      <c r="AT18" s="3935"/>
      <c r="AU18" s="3935"/>
      <c r="AV18" s="3935"/>
      <c r="AW18" s="3935"/>
      <c r="AX18" s="3935"/>
      <c r="AY18" s="3935"/>
      <c r="AZ18" s="3935"/>
      <c r="BA18" s="3935"/>
      <c r="BB18" s="3935"/>
    </row>
    <row r="19" spans="1:54" s="1993" customFormat="1">
      <c r="A19" s="29"/>
      <c r="B19" s="6"/>
      <c r="C19" s="30"/>
      <c r="D19" s="31">
        <f t="shared" si="0"/>
        <v>0</v>
      </c>
      <c r="E19" s="30"/>
      <c r="F19" s="31"/>
      <c r="G19" s="30"/>
      <c r="H19" s="30"/>
      <c r="I19" s="30"/>
      <c r="J19" s="30"/>
      <c r="K19" s="3931"/>
      <c r="L19" s="112"/>
      <c r="N19" s="3935"/>
      <c r="O19" s="3935"/>
      <c r="P19" s="3935"/>
      <c r="Q19" s="3935"/>
      <c r="R19" s="3935"/>
      <c r="S19" s="3935"/>
      <c r="T19" s="3935"/>
      <c r="U19" s="3935"/>
      <c r="V19" s="3935"/>
      <c r="W19" s="3935"/>
      <c r="X19" s="3935"/>
      <c r="Y19" s="3935"/>
      <c r="Z19" s="3935"/>
      <c r="AA19" s="3935"/>
      <c r="AB19" s="3935"/>
      <c r="AC19" s="3935"/>
      <c r="AD19" s="3935"/>
      <c r="AE19" s="3935"/>
      <c r="AF19" s="3935"/>
      <c r="AG19" s="3935"/>
      <c r="AH19" s="3935"/>
      <c r="AI19" s="3935"/>
      <c r="AJ19" s="3935"/>
      <c r="AK19" s="3935"/>
      <c r="AL19" s="3935"/>
      <c r="AM19" s="3935"/>
      <c r="AN19" s="3935"/>
      <c r="AO19" s="3935"/>
      <c r="AP19" s="3935"/>
      <c r="AQ19" s="3935"/>
      <c r="AR19" s="3935"/>
      <c r="AS19" s="3935"/>
      <c r="AT19" s="3935"/>
      <c r="AU19" s="3935"/>
      <c r="AV19" s="3935"/>
      <c r="AW19" s="3935"/>
      <c r="AX19" s="3935"/>
      <c r="AY19" s="3935"/>
      <c r="AZ19" s="3935"/>
      <c r="BA19" s="3935"/>
      <c r="BB19" s="3935"/>
    </row>
    <row r="20" spans="1:54" s="1993" customFormat="1">
      <c r="A20" s="29"/>
      <c r="B20" s="6"/>
      <c r="C20" s="30"/>
      <c r="D20" s="31">
        <f t="shared" si="0"/>
        <v>0</v>
      </c>
      <c r="E20" s="30"/>
      <c r="F20" s="31"/>
      <c r="G20" s="30"/>
      <c r="H20" s="30"/>
      <c r="I20" s="30"/>
      <c r="J20" s="30"/>
      <c r="K20" s="3931"/>
      <c r="L20" s="112"/>
      <c r="N20" s="3935"/>
      <c r="O20" s="3935"/>
      <c r="P20" s="3935"/>
      <c r="Q20" s="3935"/>
      <c r="R20" s="3935"/>
      <c r="S20" s="3935"/>
      <c r="T20" s="3935"/>
      <c r="U20" s="3935"/>
      <c r="V20" s="3935"/>
      <c r="W20" s="3935"/>
      <c r="X20" s="3935"/>
      <c r="Y20" s="3935"/>
      <c r="Z20" s="3935"/>
      <c r="AA20" s="3935"/>
      <c r="AB20" s="3935"/>
      <c r="AC20" s="3935"/>
      <c r="AD20" s="3935"/>
      <c r="AE20" s="3935"/>
      <c r="AF20" s="3935"/>
      <c r="AG20" s="3935"/>
      <c r="AH20" s="3935"/>
      <c r="AI20" s="3935"/>
      <c r="AJ20" s="3935"/>
      <c r="AK20" s="3935"/>
      <c r="AL20" s="3935"/>
      <c r="AM20" s="3935"/>
      <c r="AN20" s="3935"/>
      <c r="AO20" s="3935"/>
      <c r="AP20" s="3935"/>
      <c r="AQ20" s="3935"/>
      <c r="AR20" s="3935"/>
      <c r="AS20" s="3935"/>
      <c r="AT20" s="3935"/>
      <c r="AU20" s="3935"/>
      <c r="AV20" s="3935"/>
      <c r="AW20" s="3935"/>
      <c r="AX20" s="3935"/>
      <c r="AY20" s="3935"/>
      <c r="AZ20" s="3935"/>
      <c r="BA20" s="3935"/>
      <c r="BB20" s="3935"/>
    </row>
    <row r="21" spans="1:54" s="1993" customFormat="1">
      <c r="A21" s="29"/>
      <c r="B21" s="6"/>
      <c r="C21" s="30"/>
      <c r="D21" s="31">
        <f t="shared" si="0"/>
        <v>0</v>
      </c>
      <c r="E21" s="30"/>
      <c r="F21" s="31"/>
      <c r="G21" s="30"/>
      <c r="H21" s="30"/>
      <c r="I21" s="30"/>
      <c r="J21" s="30"/>
      <c r="K21" s="3931"/>
      <c r="L21" s="112"/>
      <c r="N21" s="3935"/>
      <c r="O21" s="3935"/>
      <c r="P21" s="3935"/>
      <c r="Q21" s="3935"/>
      <c r="R21" s="3935"/>
      <c r="S21" s="3935"/>
      <c r="T21" s="3935"/>
      <c r="U21" s="3935"/>
      <c r="V21" s="3935"/>
      <c r="W21" s="3935"/>
      <c r="X21" s="3935"/>
      <c r="Y21" s="3935"/>
      <c r="Z21" s="3935"/>
      <c r="AA21" s="3935"/>
      <c r="AB21" s="3935"/>
      <c r="AC21" s="3935"/>
      <c r="AD21" s="3935"/>
      <c r="AE21" s="3935"/>
      <c r="AF21" s="3935"/>
      <c r="AG21" s="3935"/>
      <c r="AH21" s="3935"/>
      <c r="AI21" s="3935"/>
      <c r="AJ21" s="3935"/>
      <c r="AK21" s="3935"/>
      <c r="AL21" s="3935"/>
      <c r="AM21" s="3935"/>
      <c r="AN21" s="3935"/>
      <c r="AO21" s="3935"/>
      <c r="AP21" s="3935"/>
      <c r="AQ21" s="3935"/>
      <c r="AR21" s="3935"/>
      <c r="AS21" s="3935"/>
      <c r="AT21" s="3935"/>
      <c r="AU21" s="3935"/>
      <c r="AV21" s="3935"/>
      <c r="AW21" s="3935"/>
      <c r="AX21" s="3935"/>
      <c r="AY21" s="3935"/>
      <c r="AZ21" s="3935"/>
      <c r="BA21" s="3935"/>
      <c r="BB21" s="3935"/>
    </row>
    <row r="22" spans="1:54" s="1993" customFormat="1">
      <c r="A22" s="8"/>
      <c r="B22" s="7"/>
      <c r="C22" s="7"/>
      <c r="D22" s="31">
        <f t="shared" si="0"/>
        <v>0</v>
      </c>
      <c r="E22" s="7"/>
      <c r="F22" s="7"/>
      <c r="G22" s="7"/>
      <c r="H22" s="7"/>
      <c r="I22" s="7"/>
      <c r="J22" s="7"/>
      <c r="K22" s="3934"/>
      <c r="L22" s="20"/>
      <c r="N22" s="3935"/>
      <c r="O22" s="3935"/>
      <c r="P22" s="3935"/>
      <c r="Q22" s="3935"/>
      <c r="R22" s="3935"/>
      <c r="S22" s="3935"/>
      <c r="T22" s="3935"/>
      <c r="U22" s="3935"/>
      <c r="V22" s="3935"/>
      <c r="W22" s="3935"/>
      <c r="X22" s="3935"/>
      <c r="Y22" s="3935"/>
      <c r="Z22" s="3935"/>
      <c r="AA22" s="3935"/>
      <c r="AB22" s="3935"/>
      <c r="AC22" s="3935"/>
      <c r="AD22" s="3935"/>
      <c r="AE22" s="3935"/>
      <c r="AF22" s="3935"/>
      <c r="AG22" s="3935"/>
      <c r="AH22" s="3935"/>
      <c r="AI22" s="3935"/>
      <c r="AJ22" s="3935"/>
      <c r="AK22" s="3935"/>
      <c r="AL22" s="3935"/>
      <c r="AM22" s="3935"/>
      <c r="AN22" s="3935"/>
      <c r="AO22" s="3935"/>
      <c r="AP22" s="3935"/>
      <c r="AQ22" s="3935"/>
      <c r="AR22" s="3935"/>
      <c r="AS22" s="3935"/>
      <c r="AT22" s="3935"/>
      <c r="AU22" s="3935"/>
      <c r="AV22" s="3935"/>
      <c r="AW22" s="3935"/>
      <c r="AX22" s="3935"/>
      <c r="AY22" s="3935"/>
      <c r="AZ22" s="3935"/>
      <c r="BA22" s="3935"/>
      <c r="BB22" s="3935"/>
    </row>
    <row r="23" spans="1:54" s="1993" customFormat="1">
      <c r="A23" s="8"/>
      <c r="B23" s="7"/>
      <c r="C23" s="7"/>
      <c r="D23" s="31">
        <f t="shared" si="0"/>
        <v>0</v>
      </c>
      <c r="E23" s="7"/>
      <c r="F23" s="7"/>
      <c r="G23" s="7"/>
      <c r="H23" s="7"/>
      <c r="I23" s="7"/>
      <c r="J23" s="7"/>
      <c r="K23" s="3934"/>
      <c r="L23" s="20"/>
      <c r="N23" s="3935"/>
      <c r="O23" s="3935"/>
      <c r="P23" s="3935"/>
      <c r="Q23" s="3935"/>
      <c r="R23" s="3935"/>
      <c r="S23" s="3935"/>
      <c r="T23" s="3935"/>
      <c r="U23" s="3935"/>
      <c r="V23" s="3935"/>
      <c r="W23" s="3935"/>
      <c r="X23" s="3935"/>
      <c r="Y23" s="3935"/>
      <c r="Z23" s="3935"/>
      <c r="AA23" s="3935"/>
      <c r="AB23" s="3935"/>
      <c r="AC23" s="3935"/>
      <c r="AD23" s="3935"/>
      <c r="AE23" s="3935"/>
      <c r="AF23" s="3935"/>
      <c r="AG23" s="3935"/>
      <c r="AH23" s="3935"/>
      <c r="AI23" s="3935"/>
      <c r="AJ23" s="3935"/>
      <c r="AK23" s="3935"/>
      <c r="AL23" s="3935"/>
      <c r="AM23" s="3935"/>
      <c r="AN23" s="3935"/>
      <c r="AO23" s="3935"/>
      <c r="AP23" s="3935"/>
      <c r="AQ23" s="3935"/>
      <c r="AR23" s="3935"/>
      <c r="AS23" s="3935"/>
      <c r="AT23" s="3935"/>
      <c r="AU23" s="3935"/>
      <c r="AV23" s="3935"/>
      <c r="AW23" s="3935"/>
      <c r="AX23" s="3935"/>
      <c r="AY23" s="3935"/>
      <c r="AZ23" s="3935"/>
      <c r="BA23" s="3935"/>
      <c r="BB23" s="3935"/>
    </row>
    <row r="24" spans="1:54" s="1993" customFormat="1">
      <c r="A24" s="8"/>
      <c r="B24" s="7"/>
      <c r="C24" s="7"/>
      <c r="D24" s="31">
        <f t="shared" si="0"/>
        <v>0</v>
      </c>
      <c r="E24" s="7"/>
      <c r="F24" s="7"/>
      <c r="G24" s="7"/>
      <c r="H24" s="7"/>
      <c r="I24" s="7"/>
      <c r="J24" s="7"/>
      <c r="K24" s="3934"/>
      <c r="L24" s="20"/>
      <c r="N24" s="3935"/>
      <c r="O24" s="3935"/>
      <c r="P24" s="3935"/>
      <c r="Q24" s="3935"/>
      <c r="R24" s="3935"/>
      <c r="S24" s="3935"/>
      <c r="T24" s="3935"/>
      <c r="U24" s="3935"/>
      <c r="V24" s="3935"/>
      <c r="W24" s="3935"/>
      <c r="X24" s="3935"/>
      <c r="Y24" s="3935"/>
      <c r="Z24" s="3935"/>
      <c r="AA24" s="3935"/>
      <c r="AB24" s="3935"/>
      <c r="AC24" s="3935"/>
      <c r="AD24" s="3935"/>
      <c r="AE24" s="3935"/>
      <c r="AF24" s="3935"/>
      <c r="AG24" s="3935"/>
      <c r="AH24" s="3935"/>
      <c r="AI24" s="3935"/>
      <c r="AJ24" s="3935"/>
      <c r="AK24" s="3935"/>
      <c r="AL24" s="3935"/>
      <c r="AM24" s="3935"/>
      <c r="AN24" s="3935"/>
      <c r="AO24" s="3935"/>
      <c r="AP24" s="3935"/>
      <c r="AQ24" s="3935"/>
      <c r="AR24" s="3935"/>
      <c r="AS24" s="3935"/>
      <c r="AT24" s="3935"/>
      <c r="AU24" s="3935"/>
      <c r="AV24" s="3935"/>
      <c r="AW24" s="3935"/>
      <c r="AX24" s="3935"/>
      <c r="AY24" s="3935"/>
      <c r="AZ24" s="3935"/>
      <c r="BA24" s="3935"/>
      <c r="BB24" s="3935"/>
    </row>
    <row r="25" spans="1:54" s="7" customFormat="1">
      <c r="A25" s="8"/>
      <c r="D25" s="31">
        <f t="shared" si="0"/>
        <v>0</v>
      </c>
      <c r="K25" s="3934"/>
      <c r="L25" s="20"/>
      <c r="M25" s="1993"/>
      <c r="N25" s="3935"/>
      <c r="O25" s="3935"/>
      <c r="P25" s="3935"/>
      <c r="Q25" s="3935"/>
      <c r="R25" s="3935"/>
      <c r="S25" s="3935"/>
      <c r="T25" s="3935"/>
      <c r="U25" s="3935"/>
      <c r="V25" s="3935"/>
      <c r="W25" s="3935"/>
      <c r="X25" s="3935"/>
      <c r="Y25" s="3935"/>
      <c r="Z25" s="3935"/>
      <c r="AA25" s="3935"/>
      <c r="AB25" s="3935"/>
      <c r="AC25" s="3935"/>
      <c r="AD25" s="3935"/>
      <c r="AE25" s="3935"/>
      <c r="AF25" s="3935"/>
      <c r="AG25" s="3935"/>
      <c r="AH25" s="3935"/>
      <c r="AI25" s="3935"/>
      <c r="AJ25" s="3935"/>
      <c r="AK25" s="3935"/>
      <c r="AL25" s="3935"/>
      <c r="AM25" s="3935"/>
      <c r="AN25" s="3935"/>
      <c r="AO25" s="3935"/>
      <c r="AP25" s="3935"/>
      <c r="AQ25" s="3935"/>
      <c r="AR25" s="3935"/>
      <c r="AS25" s="3935"/>
      <c r="AT25" s="3935"/>
      <c r="AU25" s="3935"/>
      <c r="AV25" s="3935"/>
      <c r="AW25" s="3935"/>
      <c r="AX25" s="3935"/>
      <c r="AY25" s="3935"/>
      <c r="AZ25" s="3935"/>
      <c r="BA25" s="3935"/>
      <c r="BB25" s="3935"/>
    </row>
    <row r="26" spans="1:54" s="7" customFormat="1">
      <c r="A26" s="8"/>
      <c r="D26" s="31">
        <f t="shared" si="0"/>
        <v>0</v>
      </c>
      <c r="K26" s="3934"/>
      <c r="L26" s="20"/>
      <c r="M26" s="1993"/>
      <c r="N26" s="3935"/>
      <c r="O26" s="3935"/>
      <c r="P26" s="3935"/>
      <c r="Q26" s="3935"/>
      <c r="R26" s="3935"/>
      <c r="S26" s="3935"/>
      <c r="T26" s="3935"/>
      <c r="U26" s="3935"/>
      <c r="V26" s="3935"/>
      <c r="W26" s="3935"/>
      <c r="X26" s="3935"/>
      <c r="Y26" s="3935"/>
      <c r="Z26" s="3935"/>
      <c r="AA26" s="3935"/>
      <c r="AB26" s="3935"/>
      <c r="AC26" s="3935"/>
      <c r="AD26" s="3935"/>
      <c r="AE26" s="3935"/>
      <c r="AF26" s="3935"/>
      <c r="AG26" s="3935"/>
      <c r="AH26" s="3935"/>
      <c r="AI26" s="3935"/>
      <c r="AJ26" s="3935"/>
      <c r="AK26" s="3935"/>
      <c r="AL26" s="3935"/>
      <c r="AM26" s="3935"/>
      <c r="AN26" s="3935"/>
      <c r="AO26" s="3935"/>
      <c r="AP26" s="3935"/>
      <c r="AQ26" s="3935"/>
      <c r="AR26" s="3935"/>
      <c r="AS26" s="3935"/>
      <c r="AT26" s="3935"/>
      <c r="AU26" s="3935"/>
      <c r="AV26" s="3935"/>
      <c r="AW26" s="3935"/>
      <c r="AX26" s="3935"/>
      <c r="AY26" s="3935"/>
      <c r="AZ26" s="3935"/>
      <c r="BA26" s="3935"/>
      <c r="BB26" s="3935"/>
    </row>
    <row r="27" spans="1:54" s="7" customFormat="1">
      <c r="A27" s="8"/>
      <c r="D27" s="31">
        <f t="shared" si="0"/>
        <v>0</v>
      </c>
      <c r="K27" s="3934"/>
      <c r="L27" s="20"/>
      <c r="M27" s="1993"/>
      <c r="N27" s="3935"/>
      <c r="O27" s="3935"/>
      <c r="P27" s="3935"/>
      <c r="Q27" s="3935"/>
      <c r="R27" s="3935"/>
      <c r="S27" s="3935"/>
      <c r="T27" s="3935"/>
      <c r="U27" s="3935"/>
      <c r="V27" s="3935"/>
      <c r="W27" s="3935"/>
      <c r="X27" s="3935"/>
      <c r="Y27" s="3935"/>
      <c r="Z27" s="3935"/>
      <c r="AA27" s="3935"/>
      <c r="AB27" s="3935"/>
      <c r="AC27" s="3935"/>
      <c r="AD27" s="3935"/>
      <c r="AE27" s="3935"/>
      <c r="AF27" s="3935"/>
      <c r="AG27" s="3935"/>
      <c r="AH27" s="3935"/>
      <c r="AI27" s="3935"/>
      <c r="AJ27" s="3935"/>
      <c r="AK27" s="3935"/>
      <c r="AL27" s="3935"/>
      <c r="AM27" s="3935"/>
      <c r="AN27" s="3935"/>
      <c r="AO27" s="3935"/>
      <c r="AP27" s="3935"/>
      <c r="AQ27" s="3935"/>
      <c r="AR27" s="3935"/>
      <c r="AS27" s="3935"/>
      <c r="AT27" s="3935"/>
      <c r="AU27" s="3935"/>
      <c r="AV27" s="3935"/>
      <c r="AW27" s="3935"/>
      <c r="AX27" s="3935"/>
      <c r="AY27" s="3935"/>
      <c r="AZ27" s="3935"/>
      <c r="BA27" s="3935"/>
      <c r="BB27" s="3935"/>
    </row>
    <row r="28" spans="1:54" s="7" customFormat="1">
      <c r="A28" s="8"/>
      <c r="D28" s="31">
        <f t="shared" si="0"/>
        <v>0</v>
      </c>
      <c r="K28" s="3934"/>
      <c r="L28" s="20"/>
      <c r="M28" s="1993"/>
      <c r="N28" s="3935"/>
      <c r="O28" s="3935"/>
      <c r="P28" s="3935"/>
      <c r="Q28" s="3935"/>
      <c r="R28" s="3935"/>
      <c r="S28" s="3935"/>
      <c r="T28" s="3935"/>
      <c r="U28" s="3935"/>
      <c r="V28" s="3935"/>
      <c r="W28" s="3935"/>
      <c r="X28" s="3935"/>
      <c r="Y28" s="3935"/>
      <c r="Z28" s="3935"/>
      <c r="AA28" s="3935"/>
      <c r="AB28" s="3935"/>
      <c r="AC28" s="3935"/>
      <c r="AD28" s="3935"/>
      <c r="AE28" s="3935"/>
      <c r="AF28" s="3935"/>
      <c r="AG28" s="3935"/>
      <c r="AH28" s="3935"/>
      <c r="AI28" s="3935"/>
      <c r="AJ28" s="3935"/>
      <c r="AK28" s="3935"/>
      <c r="AL28" s="3935"/>
      <c r="AM28" s="3935"/>
      <c r="AN28" s="3935"/>
      <c r="AO28" s="3935"/>
      <c r="AP28" s="3935"/>
      <c r="AQ28" s="3935"/>
      <c r="AR28" s="3935"/>
      <c r="AS28" s="3935"/>
      <c r="AT28" s="3935"/>
      <c r="AU28" s="3935"/>
      <c r="AV28" s="3935"/>
      <c r="AW28" s="3935"/>
      <c r="AX28" s="3935"/>
      <c r="AY28" s="3935"/>
      <c r="AZ28" s="3935"/>
      <c r="BA28" s="3935"/>
      <c r="BB28" s="3935"/>
    </row>
    <row r="29" spans="1:54" s="7" customFormat="1">
      <c r="A29" s="8"/>
      <c r="D29" s="31">
        <f t="shared" si="0"/>
        <v>0</v>
      </c>
      <c r="K29" s="3934"/>
      <c r="L29" s="20"/>
      <c r="M29" s="1993"/>
      <c r="N29" s="3935"/>
      <c r="O29" s="3935"/>
      <c r="P29" s="3935"/>
      <c r="Q29" s="3935"/>
      <c r="R29" s="3935"/>
      <c r="S29" s="3935"/>
      <c r="T29" s="3935"/>
      <c r="U29" s="3935"/>
      <c r="V29" s="3935"/>
      <c r="W29" s="3935"/>
      <c r="X29" s="3935"/>
      <c r="Y29" s="3935"/>
      <c r="Z29" s="3935"/>
      <c r="AA29" s="3935"/>
      <c r="AB29" s="3935"/>
      <c r="AC29" s="3935"/>
      <c r="AD29" s="3935"/>
      <c r="AE29" s="3935"/>
      <c r="AF29" s="3935"/>
      <c r="AG29" s="3935"/>
      <c r="AH29" s="3935"/>
      <c r="AI29" s="3935"/>
      <c r="AJ29" s="3935"/>
      <c r="AK29" s="3935"/>
      <c r="AL29" s="3935"/>
      <c r="AM29" s="3935"/>
      <c r="AN29" s="3935"/>
      <c r="AO29" s="3935"/>
      <c r="AP29" s="3935"/>
      <c r="AQ29" s="3935"/>
      <c r="AR29" s="3935"/>
      <c r="AS29" s="3935"/>
      <c r="AT29" s="3935"/>
      <c r="AU29" s="3935"/>
      <c r="AV29" s="3935"/>
      <c r="AW29" s="3935"/>
      <c r="AX29" s="3935"/>
      <c r="AY29" s="3935"/>
      <c r="AZ29" s="3935"/>
      <c r="BA29" s="3935"/>
      <c r="BB29" s="3935"/>
    </row>
    <row r="30" spans="1:54" s="7" customFormat="1">
      <c r="A30" s="8"/>
      <c r="D30" s="31">
        <f t="shared" si="0"/>
        <v>0</v>
      </c>
      <c r="K30" s="3934"/>
      <c r="L30" s="20"/>
      <c r="M30" s="1993"/>
      <c r="N30" s="3935"/>
      <c r="O30" s="3935"/>
      <c r="P30" s="3935"/>
      <c r="Q30" s="3935"/>
      <c r="R30" s="3935"/>
      <c r="S30" s="3935"/>
      <c r="T30" s="3935"/>
      <c r="U30" s="3935"/>
      <c r="V30" s="3935"/>
      <c r="W30" s="3935"/>
      <c r="X30" s="3935"/>
      <c r="Y30" s="3935"/>
      <c r="Z30" s="3935"/>
      <c r="AA30" s="3935"/>
      <c r="AB30" s="3935"/>
      <c r="AC30" s="3935"/>
      <c r="AD30" s="3935"/>
      <c r="AE30" s="3935"/>
      <c r="AF30" s="3935"/>
      <c r="AG30" s="3935"/>
      <c r="AH30" s="3935"/>
      <c r="AI30" s="3935"/>
      <c r="AJ30" s="3935"/>
      <c r="AK30" s="3935"/>
      <c r="AL30" s="3935"/>
      <c r="AM30" s="3935"/>
      <c r="AN30" s="3935"/>
      <c r="AO30" s="3935"/>
      <c r="AP30" s="3935"/>
      <c r="AQ30" s="3935"/>
      <c r="AR30" s="3935"/>
      <c r="AS30" s="3935"/>
      <c r="AT30" s="3935"/>
      <c r="AU30" s="3935"/>
      <c r="AV30" s="3935"/>
      <c r="AW30" s="3935"/>
      <c r="AX30" s="3935"/>
      <c r="AY30" s="3935"/>
      <c r="AZ30" s="3935"/>
      <c r="BA30" s="3935"/>
      <c r="BB30" s="3935"/>
    </row>
    <row r="31" spans="1:54" s="7" customFormat="1">
      <c r="A31" s="8"/>
      <c r="D31" s="31">
        <f t="shared" si="0"/>
        <v>0</v>
      </c>
      <c r="K31" s="3934"/>
      <c r="L31" s="20"/>
      <c r="M31" s="1993"/>
      <c r="N31" s="3935"/>
      <c r="O31" s="3935"/>
      <c r="P31" s="3935"/>
      <c r="Q31" s="3935"/>
      <c r="R31" s="3935"/>
      <c r="S31" s="3935"/>
      <c r="T31" s="3935"/>
      <c r="U31" s="3935"/>
      <c r="V31" s="3935"/>
      <c r="W31" s="3935"/>
      <c r="X31" s="3935"/>
      <c r="Y31" s="3935"/>
      <c r="Z31" s="3935"/>
      <c r="AA31" s="3935"/>
      <c r="AB31" s="3935"/>
      <c r="AC31" s="3935"/>
      <c r="AD31" s="3935"/>
      <c r="AE31" s="3935"/>
      <c r="AF31" s="3935"/>
      <c r="AG31" s="3935"/>
      <c r="AH31" s="3935"/>
      <c r="AI31" s="3935"/>
      <c r="AJ31" s="3935"/>
      <c r="AK31" s="3935"/>
      <c r="AL31" s="3935"/>
      <c r="AM31" s="3935"/>
      <c r="AN31" s="3935"/>
      <c r="AO31" s="3935"/>
      <c r="AP31" s="3935"/>
      <c r="AQ31" s="3935"/>
      <c r="AR31" s="3935"/>
      <c r="AS31" s="3935"/>
      <c r="AT31" s="3935"/>
      <c r="AU31" s="3935"/>
      <c r="AV31" s="3935"/>
      <c r="AW31" s="3935"/>
      <c r="AX31" s="3935"/>
      <c r="AY31" s="3935"/>
      <c r="AZ31" s="3935"/>
      <c r="BA31" s="3935"/>
      <c r="BB31" s="3935"/>
    </row>
    <row r="32" spans="1:54" s="7" customFormat="1">
      <c r="A32" s="8"/>
      <c r="D32" s="31">
        <f t="shared" si="0"/>
        <v>0</v>
      </c>
      <c r="K32" s="3934"/>
      <c r="L32" s="20"/>
      <c r="M32" s="1993"/>
      <c r="N32" s="3935"/>
      <c r="O32" s="3935"/>
      <c r="P32" s="3935"/>
      <c r="Q32" s="3935"/>
      <c r="R32" s="3935"/>
      <c r="S32" s="3935"/>
      <c r="T32" s="3935"/>
      <c r="U32" s="3935"/>
      <c r="V32" s="3935"/>
      <c r="W32" s="3935"/>
      <c r="X32" s="3935"/>
      <c r="Y32" s="3935"/>
      <c r="Z32" s="3935"/>
      <c r="AA32" s="3935"/>
      <c r="AB32" s="3935"/>
      <c r="AC32" s="3935"/>
      <c r="AD32" s="3935"/>
      <c r="AE32" s="3935"/>
      <c r="AF32" s="3935"/>
      <c r="AG32" s="3935"/>
      <c r="AH32" s="3935"/>
      <c r="AI32" s="3935"/>
      <c r="AJ32" s="3935"/>
      <c r="AK32" s="3935"/>
      <c r="AL32" s="3935"/>
      <c r="AM32" s="3935"/>
      <c r="AN32" s="3935"/>
      <c r="AO32" s="3935"/>
      <c r="AP32" s="3935"/>
      <c r="AQ32" s="3935"/>
      <c r="AR32" s="3935"/>
      <c r="AS32" s="3935"/>
      <c r="AT32" s="3935"/>
      <c r="AU32" s="3935"/>
      <c r="AV32" s="3935"/>
      <c r="AW32" s="3935"/>
      <c r="AX32" s="3935"/>
      <c r="AY32" s="3935"/>
      <c r="AZ32" s="3935"/>
      <c r="BA32" s="3935"/>
      <c r="BB32" s="3935"/>
    </row>
    <row r="33" spans="1:54" s="7" customFormat="1">
      <c r="A33" s="8"/>
      <c r="D33" s="31">
        <f t="shared" si="0"/>
        <v>0</v>
      </c>
      <c r="K33" s="3934"/>
      <c r="L33" s="20"/>
      <c r="M33" s="1993"/>
      <c r="N33" s="3935"/>
      <c r="O33" s="3935"/>
      <c r="P33" s="3935"/>
      <c r="Q33" s="3935"/>
      <c r="R33" s="3935"/>
      <c r="S33" s="3935"/>
      <c r="T33" s="3935"/>
      <c r="U33" s="3935"/>
      <c r="V33" s="3935"/>
      <c r="W33" s="3935"/>
      <c r="X33" s="3935"/>
      <c r="Y33" s="3935"/>
      <c r="Z33" s="3935"/>
      <c r="AA33" s="3935"/>
      <c r="AB33" s="3935"/>
      <c r="AC33" s="3935"/>
      <c r="AD33" s="3935"/>
      <c r="AE33" s="3935"/>
      <c r="AF33" s="3935"/>
      <c r="AG33" s="3935"/>
      <c r="AH33" s="3935"/>
      <c r="AI33" s="3935"/>
      <c r="AJ33" s="3935"/>
      <c r="AK33" s="3935"/>
      <c r="AL33" s="3935"/>
      <c r="AM33" s="3935"/>
      <c r="AN33" s="3935"/>
      <c r="AO33" s="3935"/>
      <c r="AP33" s="3935"/>
      <c r="AQ33" s="3935"/>
      <c r="AR33" s="3935"/>
      <c r="AS33" s="3935"/>
      <c r="AT33" s="3935"/>
      <c r="AU33" s="3935"/>
      <c r="AV33" s="3935"/>
      <c r="AW33" s="3935"/>
      <c r="AX33" s="3935"/>
      <c r="AY33" s="3935"/>
      <c r="AZ33" s="3935"/>
      <c r="BA33" s="3935"/>
      <c r="BB33" s="3935"/>
    </row>
    <row r="34" spans="1:54" s="7" customFormat="1">
      <c r="A34" s="8"/>
      <c r="D34" s="31">
        <f t="shared" si="0"/>
        <v>0</v>
      </c>
      <c r="K34" s="3934"/>
      <c r="L34" s="20"/>
      <c r="M34" s="1993"/>
      <c r="N34" s="3935"/>
      <c r="O34" s="3935"/>
      <c r="P34" s="3935"/>
      <c r="Q34" s="3935"/>
      <c r="R34" s="3935"/>
      <c r="S34" s="3935"/>
      <c r="T34" s="3935"/>
      <c r="U34" s="3935"/>
      <c r="V34" s="3935"/>
      <c r="W34" s="3935"/>
      <c r="X34" s="3935"/>
      <c r="Y34" s="3935"/>
      <c r="Z34" s="3935"/>
      <c r="AA34" s="3935"/>
      <c r="AB34" s="3935"/>
      <c r="AC34" s="3935"/>
      <c r="AD34" s="3935"/>
      <c r="AE34" s="3935"/>
      <c r="AF34" s="3935"/>
      <c r="AG34" s="3935"/>
      <c r="AH34" s="3935"/>
      <c r="AI34" s="3935"/>
      <c r="AJ34" s="3935"/>
      <c r="AK34" s="3935"/>
      <c r="AL34" s="3935"/>
      <c r="AM34" s="3935"/>
      <c r="AN34" s="3935"/>
      <c r="AO34" s="3935"/>
      <c r="AP34" s="3935"/>
      <c r="AQ34" s="3935"/>
      <c r="AR34" s="3935"/>
      <c r="AS34" s="3935"/>
      <c r="AT34" s="3935"/>
      <c r="AU34" s="3935"/>
      <c r="AV34" s="3935"/>
      <c r="AW34" s="3935"/>
      <c r="AX34" s="3935"/>
      <c r="AY34" s="3935"/>
      <c r="AZ34" s="3935"/>
      <c r="BA34" s="3935"/>
      <c r="BB34" s="3935"/>
    </row>
    <row r="35" spans="1:54" s="7" customFormat="1">
      <c r="A35" s="8"/>
      <c r="D35" s="31">
        <f t="shared" si="0"/>
        <v>0</v>
      </c>
      <c r="K35" s="3934"/>
      <c r="L35" s="20"/>
      <c r="M35" s="1993"/>
      <c r="N35" s="3935"/>
      <c r="O35" s="3935"/>
      <c r="P35" s="3935"/>
      <c r="Q35" s="3935"/>
      <c r="R35" s="3935"/>
      <c r="S35" s="3935"/>
      <c r="T35" s="3935"/>
      <c r="U35" s="3935"/>
      <c r="V35" s="3935"/>
      <c r="W35" s="3935"/>
      <c r="X35" s="3935"/>
      <c r="Y35" s="3935"/>
      <c r="Z35" s="3935"/>
      <c r="AA35" s="3935"/>
      <c r="AB35" s="3935"/>
      <c r="AC35" s="3935"/>
      <c r="AD35" s="3935"/>
      <c r="AE35" s="3935"/>
      <c r="AF35" s="3935"/>
      <c r="AG35" s="3935"/>
      <c r="AH35" s="3935"/>
      <c r="AI35" s="3935"/>
      <c r="AJ35" s="3935"/>
      <c r="AK35" s="3935"/>
      <c r="AL35" s="3935"/>
      <c r="AM35" s="3935"/>
      <c r="AN35" s="3935"/>
      <c r="AO35" s="3935"/>
      <c r="AP35" s="3935"/>
      <c r="AQ35" s="3935"/>
      <c r="AR35" s="3935"/>
      <c r="AS35" s="3935"/>
      <c r="AT35" s="3935"/>
      <c r="AU35" s="3935"/>
      <c r="AV35" s="3935"/>
      <c r="AW35" s="3935"/>
      <c r="AX35" s="3935"/>
      <c r="AY35" s="3935"/>
      <c r="AZ35" s="3935"/>
      <c r="BA35" s="3935"/>
      <c r="BB35" s="3935"/>
    </row>
    <row r="36" spans="1:54" s="7" customFormat="1">
      <c r="A36" s="8"/>
      <c r="D36" s="31">
        <f t="shared" si="0"/>
        <v>0</v>
      </c>
      <c r="K36" s="3934"/>
      <c r="L36" s="20"/>
      <c r="M36" s="1993"/>
      <c r="N36" s="3935"/>
      <c r="O36" s="3935"/>
      <c r="P36" s="3935"/>
      <c r="Q36" s="3935"/>
      <c r="R36" s="3935"/>
      <c r="S36" s="3935"/>
      <c r="T36" s="3935"/>
      <c r="U36" s="3935"/>
      <c r="V36" s="3935"/>
      <c r="W36" s="3935"/>
      <c r="X36" s="3935"/>
      <c r="Y36" s="3935"/>
      <c r="Z36" s="3935"/>
      <c r="AA36" s="3935"/>
      <c r="AB36" s="3935"/>
      <c r="AC36" s="3935"/>
      <c r="AD36" s="3935"/>
      <c r="AE36" s="3935"/>
      <c r="AF36" s="3935"/>
      <c r="AG36" s="3935"/>
      <c r="AH36" s="3935"/>
      <c r="AI36" s="3935"/>
      <c r="AJ36" s="3935"/>
      <c r="AK36" s="3935"/>
      <c r="AL36" s="3935"/>
      <c r="AM36" s="3935"/>
      <c r="AN36" s="3935"/>
      <c r="AO36" s="3935"/>
      <c r="AP36" s="3935"/>
      <c r="AQ36" s="3935"/>
      <c r="AR36" s="3935"/>
      <c r="AS36" s="3935"/>
      <c r="AT36" s="3935"/>
      <c r="AU36" s="3935"/>
      <c r="AV36" s="3935"/>
      <c r="AW36" s="3935"/>
      <c r="AX36" s="3935"/>
      <c r="AY36" s="3935"/>
      <c r="AZ36" s="3935"/>
      <c r="BA36" s="3935"/>
      <c r="BB36" s="3935"/>
    </row>
    <row r="37" spans="1:54" s="7" customFormat="1">
      <c r="A37" s="8"/>
      <c r="D37" s="31">
        <f t="shared" si="0"/>
        <v>0</v>
      </c>
      <c r="K37" s="3934"/>
      <c r="L37" s="20"/>
      <c r="M37" s="1993"/>
      <c r="N37" s="3935"/>
      <c r="O37" s="3935"/>
      <c r="P37" s="3935"/>
      <c r="Q37" s="3935"/>
      <c r="R37" s="3935"/>
      <c r="S37" s="3935"/>
      <c r="T37" s="3935"/>
      <c r="U37" s="3935"/>
      <c r="V37" s="3935"/>
      <c r="W37" s="3935"/>
      <c r="X37" s="3935"/>
      <c r="Y37" s="3935"/>
      <c r="Z37" s="3935"/>
      <c r="AA37" s="3935"/>
      <c r="AB37" s="3935"/>
      <c r="AC37" s="3935"/>
      <c r="AD37" s="3935"/>
      <c r="AE37" s="3935"/>
      <c r="AF37" s="3935"/>
      <c r="AG37" s="3935"/>
      <c r="AH37" s="3935"/>
      <c r="AI37" s="3935"/>
      <c r="AJ37" s="3935"/>
      <c r="AK37" s="3935"/>
      <c r="AL37" s="3935"/>
      <c r="AM37" s="3935"/>
      <c r="AN37" s="3935"/>
      <c r="AO37" s="3935"/>
      <c r="AP37" s="3935"/>
      <c r="AQ37" s="3935"/>
      <c r="AR37" s="3935"/>
      <c r="AS37" s="3935"/>
      <c r="AT37" s="3935"/>
      <c r="AU37" s="3935"/>
      <c r="AV37" s="3935"/>
      <c r="AW37" s="3935"/>
      <c r="AX37" s="3935"/>
      <c r="AY37" s="3935"/>
      <c r="AZ37" s="3935"/>
      <c r="BA37" s="3935"/>
      <c r="BB37" s="3935"/>
    </row>
    <row r="38" spans="1:54" s="7" customFormat="1">
      <c r="A38" s="8"/>
      <c r="D38" s="31">
        <f t="shared" si="0"/>
        <v>0</v>
      </c>
      <c r="K38" s="3934"/>
      <c r="L38" s="20"/>
      <c r="M38" s="1993"/>
      <c r="N38" s="3935"/>
      <c r="O38" s="3935"/>
      <c r="P38" s="3935"/>
      <c r="Q38" s="3935"/>
      <c r="R38" s="3935"/>
      <c r="S38" s="3935"/>
      <c r="T38" s="3935"/>
      <c r="U38" s="3935"/>
      <c r="V38" s="3935"/>
      <c r="W38" s="3935"/>
      <c r="X38" s="3935"/>
      <c r="Y38" s="3935"/>
      <c r="Z38" s="3935"/>
      <c r="AA38" s="3935"/>
      <c r="AB38" s="3935"/>
      <c r="AC38" s="3935"/>
      <c r="AD38" s="3935"/>
      <c r="AE38" s="3935"/>
      <c r="AF38" s="3935"/>
      <c r="AG38" s="3935"/>
      <c r="AH38" s="3935"/>
      <c r="AI38" s="3935"/>
      <c r="AJ38" s="3935"/>
      <c r="AK38" s="3935"/>
      <c r="AL38" s="3935"/>
      <c r="AM38" s="3935"/>
      <c r="AN38" s="3935"/>
      <c r="AO38" s="3935"/>
      <c r="AP38" s="3935"/>
      <c r="AQ38" s="3935"/>
      <c r="AR38" s="3935"/>
      <c r="AS38" s="3935"/>
      <c r="AT38" s="3935"/>
      <c r="AU38" s="3935"/>
      <c r="AV38" s="3935"/>
      <c r="AW38" s="3935"/>
      <c r="AX38" s="3935"/>
      <c r="AY38" s="3935"/>
      <c r="AZ38" s="3935"/>
      <c r="BA38" s="3935"/>
      <c r="BB38" s="3935"/>
    </row>
    <row r="39" spans="1:54" s="7" customFormat="1">
      <c r="A39" s="8"/>
      <c r="D39" s="31">
        <f t="shared" si="0"/>
        <v>0</v>
      </c>
      <c r="K39" s="3934"/>
      <c r="L39" s="20"/>
      <c r="M39" s="1993"/>
      <c r="N39" s="3935"/>
      <c r="O39" s="3935"/>
      <c r="P39" s="3935"/>
      <c r="Q39" s="3935"/>
      <c r="R39" s="3935"/>
      <c r="S39" s="3935"/>
      <c r="T39" s="3935"/>
      <c r="U39" s="3935"/>
      <c r="V39" s="3935"/>
      <c r="W39" s="3935"/>
      <c r="X39" s="3935"/>
      <c r="Y39" s="3935"/>
      <c r="Z39" s="3935"/>
      <c r="AA39" s="3935"/>
      <c r="AB39" s="3935"/>
      <c r="AC39" s="3935"/>
      <c r="AD39" s="3935"/>
      <c r="AE39" s="3935"/>
      <c r="AF39" s="3935"/>
      <c r="AG39" s="3935"/>
      <c r="AH39" s="3935"/>
      <c r="AI39" s="3935"/>
      <c r="AJ39" s="3935"/>
      <c r="AK39" s="3935"/>
      <c r="AL39" s="3935"/>
      <c r="AM39" s="3935"/>
      <c r="AN39" s="3935"/>
      <c r="AO39" s="3935"/>
      <c r="AP39" s="3935"/>
      <c r="AQ39" s="3935"/>
      <c r="AR39" s="3935"/>
      <c r="AS39" s="3935"/>
      <c r="AT39" s="3935"/>
      <c r="AU39" s="3935"/>
      <c r="AV39" s="3935"/>
      <c r="AW39" s="3935"/>
      <c r="AX39" s="3935"/>
      <c r="AY39" s="3935"/>
      <c r="AZ39" s="3935"/>
      <c r="BA39" s="3935"/>
      <c r="BB39" s="3935"/>
    </row>
    <row r="40" spans="1:54" s="7" customFormat="1">
      <c r="A40" s="8"/>
      <c r="D40" s="31">
        <f t="shared" si="0"/>
        <v>0</v>
      </c>
      <c r="K40" s="3934"/>
      <c r="L40" s="20"/>
      <c r="M40" s="1993"/>
      <c r="N40" s="3935"/>
      <c r="O40" s="3935"/>
      <c r="P40" s="3935"/>
      <c r="Q40" s="3935"/>
      <c r="R40" s="3935"/>
      <c r="S40" s="3935"/>
      <c r="T40" s="3935"/>
      <c r="U40" s="3935"/>
      <c r="V40" s="3935"/>
      <c r="W40" s="3935"/>
      <c r="X40" s="3935"/>
      <c r="Y40" s="3935"/>
      <c r="Z40" s="3935"/>
      <c r="AA40" s="3935"/>
      <c r="AB40" s="3935"/>
      <c r="AC40" s="3935"/>
      <c r="AD40" s="3935"/>
      <c r="AE40" s="3935"/>
      <c r="AF40" s="3935"/>
      <c r="AG40" s="3935"/>
      <c r="AH40" s="3935"/>
      <c r="AI40" s="3935"/>
      <c r="AJ40" s="3935"/>
      <c r="AK40" s="3935"/>
      <c r="AL40" s="3935"/>
      <c r="AM40" s="3935"/>
      <c r="AN40" s="3935"/>
      <c r="AO40" s="3935"/>
      <c r="AP40" s="3935"/>
      <c r="AQ40" s="3935"/>
      <c r="AR40" s="3935"/>
      <c r="AS40" s="3935"/>
      <c r="AT40" s="3935"/>
      <c r="AU40" s="3935"/>
      <c r="AV40" s="3935"/>
      <c r="AW40" s="3935"/>
      <c r="AX40" s="3935"/>
      <c r="AY40" s="3935"/>
      <c r="AZ40" s="3935"/>
      <c r="BA40" s="3935"/>
      <c r="BB40" s="3935"/>
    </row>
    <row r="41" spans="1:54" s="7" customFormat="1">
      <c r="A41" s="8"/>
      <c r="D41" s="31">
        <f t="shared" si="0"/>
        <v>0</v>
      </c>
      <c r="K41" s="3934"/>
      <c r="L41" s="20"/>
      <c r="M41" s="1993"/>
      <c r="N41" s="3935"/>
      <c r="O41" s="3935"/>
      <c r="P41" s="3935"/>
      <c r="Q41" s="3935"/>
      <c r="R41" s="3935"/>
      <c r="S41" s="3935"/>
      <c r="T41" s="3935"/>
      <c r="U41" s="3935"/>
      <c r="V41" s="3935"/>
      <c r="W41" s="3935"/>
      <c r="X41" s="3935"/>
      <c r="Y41" s="3935"/>
      <c r="Z41" s="3935"/>
      <c r="AA41" s="3935"/>
      <c r="AB41" s="3935"/>
      <c r="AC41" s="3935"/>
      <c r="AD41" s="3935"/>
      <c r="AE41" s="3935"/>
      <c r="AF41" s="3935"/>
      <c r="AG41" s="3935"/>
      <c r="AH41" s="3935"/>
      <c r="AI41" s="3935"/>
      <c r="AJ41" s="3935"/>
      <c r="AK41" s="3935"/>
      <c r="AL41" s="3935"/>
      <c r="AM41" s="3935"/>
      <c r="AN41" s="3935"/>
      <c r="AO41" s="3935"/>
      <c r="AP41" s="3935"/>
      <c r="AQ41" s="3935"/>
      <c r="AR41" s="3935"/>
      <c r="AS41" s="3935"/>
      <c r="AT41" s="3935"/>
      <c r="AU41" s="3935"/>
      <c r="AV41" s="3935"/>
      <c r="AW41" s="3935"/>
      <c r="AX41" s="3935"/>
      <c r="AY41" s="3935"/>
      <c r="AZ41" s="3935"/>
      <c r="BA41" s="3935"/>
      <c r="BB41" s="3935"/>
    </row>
    <row r="42" spans="1:54" s="7" customFormat="1">
      <c r="A42" s="8"/>
      <c r="D42" s="31">
        <f t="shared" ref="D42:D105" si="1">+C42*(100-E42)/100</f>
        <v>0</v>
      </c>
      <c r="K42" s="3934"/>
      <c r="L42" s="20"/>
      <c r="M42" s="1993"/>
      <c r="N42" s="3935"/>
      <c r="O42" s="3935"/>
      <c r="P42" s="3935"/>
      <c r="Q42" s="3935"/>
      <c r="R42" s="3935"/>
      <c r="S42" s="3935"/>
      <c r="T42" s="3935"/>
      <c r="U42" s="3935"/>
      <c r="V42" s="3935"/>
      <c r="W42" s="3935"/>
      <c r="X42" s="3935"/>
      <c r="Y42" s="3935"/>
      <c r="Z42" s="3935"/>
      <c r="AA42" s="3935"/>
      <c r="AB42" s="3935"/>
      <c r="AC42" s="3935"/>
      <c r="AD42" s="3935"/>
      <c r="AE42" s="3935"/>
      <c r="AF42" s="3935"/>
      <c r="AG42" s="3935"/>
      <c r="AH42" s="3935"/>
      <c r="AI42" s="3935"/>
      <c r="AJ42" s="3935"/>
      <c r="AK42" s="3935"/>
      <c r="AL42" s="3935"/>
      <c r="AM42" s="3935"/>
      <c r="AN42" s="3935"/>
      <c r="AO42" s="3935"/>
      <c r="AP42" s="3935"/>
      <c r="AQ42" s="3935"/>
      <c r="AR42" s="3935"/>
      <c r="AS42" s="3935"/>
      <c r="AT42" s="3935"/>
      <c r="AU42" s="3935"/>
      <c r="AV42" s="3935"/>
      <c r="AW42" s="3935"/>
      <c r="AX42" s="3935"/>
      <c r="AY42" s="3935"/>
      <c r="AZ42" s="3935"/>
      <c r="BA42" s="3935"/>
      <c r="BB42" s="3935"/>
    </row>
    <row r="43" spans="1:54" s="7" customFormat="1">
      <c r="A43" s="8"/>
      <c r="D43" s="31">
        <f t="shared" si="1"/>
        <v>0</v>
      </c>
      <c r="K43" s="3934"/>
      <c r="L43" s="20"/>
      <c r="M43" s="1993"/>
      <c r="N43" s="3935"/>
      <c r="O43" s="3935"/>
      <c r="P43" s="3935"/>
      <c r="Q43" s="3935"/>
      <c r="R43" s="3935"/>
      <c r="S43" s="3935"/>
      <c r="T43" s="3935"/>
      <c r="U43" s="3935"/>
      <c r="V43" s="3935"/>
      <c r="W43" s="3935"/>
      <c r="X43" s="3935"/>
      <c r="Y43" s="3935"/>
      <c r="Z43" s="3935"/>
      <c r="AA43" s="3935"/>
      <c r="AB43" s="3935"/>
      <c r="AC43" s="3935"/>
      <c r="AD43" s="3935"/>
      <c r="AE43" s="3935"/>
      <c r="AF43" s="3935"/>
      <c r="AG43" s="3935"/>
      <c r="AH43" s="3935"/>
      <c r="AI43" s="3935"/>
      <c r="AJ43" s="3935"/>
      <c r="AK43" s="3935"/>
      <c r="AL43" s="3935"/>
      <c r="AM43" s="3935"/>
      <c r="AN43" s="3935"/>
      <c r="AO43" s="3935"/>
      <c r="AP43" s="3935"/>
      <c r="AQ43" s="3935"/>
      <c r="AR43" s="3935"/>
      <c r="AS43" s="3935"/>
      <c r="AT43" s="3935"/>
      <c r="AU43" s="3935"/>
      <c r="AV43" s="3935"/>
      <c r="AW43" s="3935"/>
      <c r="AX43" s="3935"/>
      <c r="AY43" s="3935"/>
      <c r="AZ43" s="3935"/>
      <c r="BA43" s="3935"/>
      <c r="BB43" s="3935"/>
    </row>
    <row r="44" spans="1:54" s="7" customFormat="1">
      <c r="A44" s="8"/>
      <c r="D44" s="31">
        <f t="shared" si="1"/>
        <v>0</v>
      </c>
      <c r="K44" s="3934"/>
      <c r="L44" s="20"/>
      <c r="M44" s="1993"/>
      <c r="N44" s="3935"/>
      <c r="O44" s="3935"/>
      <c r="P44" s="3935"/>
      <c r="Q44" s="3935"/>
      <c r="R44" s="3935"/>
      <c r="S44" s="3935"/>
      <c r="T44" s="3935"/>
      <c r="U44" s="3935"/>
      <c r="V44" s="3935"/>
      <c r="W44" s="3935"/>
      <c r="X44" s="3935"/>
      <c r="Y44" s="3935"/>
      <c r="Z44" s="3935"/>
      <c r="AA44" s="3935"/>
      <c r="AB44" s="3935"/>
      <c r="AC44" s="3935"/>
      <c r="AD44" s="3935"/>
      <c r="AE44" s="3935"/>
      <c r="AF44" s="3935"/>
      <c r="AG44" s="3935"/>
      <c r="AH44" s="3935"/>
      <c r="AI44" s="3935"/>
      <c r="AJ44" s="3935"/>
      <c r="AK44" s="3935"/>
      <c r="AL44" s="3935"/>
      <c r="AM44" s="3935"/>
      <c r="AN44" s="3935"/>
      <c r="AO44" s="3935"/>
      <c r="AP44" s="3935"/>
      <c r="AQ44" s="3935"/>
      <c r="AR44" s="3935"/>
      <c r="AS44" s="3935"/>
      <c r="AT44" s="3935"/>
      <c r="AU44" s="3935"/>
      <c r="AV44" s="3935"/>
      <c r="AW44" s="3935"/>
      <c r="AX44" s="3935"/>
      <c r="AY44" s="3935"/>
      <c r="AZ44" s="3935"/>
      <c r="BA44" s="3935"/>
      <c r="BB44" s="3935"/>
    </row>
    <row r="45" spans="1:54" s="7" customFormat="1">
      <c r="A45" s="8"/>
      <c r="D45" s="31">
        <f t="shared" si="1"/>
        <v>0</v>
      </c>
      <c r="K45" s="3934"/>
      <c r="L45" s="20"/>
      <c r="M45" s="1993"/>
      <c r="N45" s="3935"/>
      <c r="O45" s="3935"/>
      <c r="P45" s="3935"/>
      <c r="Q45" s="3935"/>
      <c r="R45" s="3935"/>
      <c r="S45" s="3935"/>
      <c r="T45" s="3935"/>
      <c r="U45" s="3935"/>
      <c r="V45" s="3935"/>
      <c r="W45" s="3935"/>
      <c r="X45" s="3935"/>
      <c r="Y45" s="3935"/>
      <c r="Z45" s="3935"/>
      <c r="AA45" s="3935"/>
      <c r="AB45" s="3935"/>
      <c r="AC45" s="3935"/>
      <c r="AD45" s="3935"/>
      <c r="AE45" s="3935"/>
      <c r="AF45" s="3935"/>
      <c r="AG45" s="3935"/>
      <c r="AH45" s="3935"/>
      <c r="AI45" s="3935"/>
      <c r="AJ45" s="3935"/>
      <c r="AK45" s="3935"/>
      <c r="AL45" s="3935"/>
      <c r="AM45" s="3935"/>
      <c r="AN45" s="3935"/>
      <c r="AO45" s="3935"/>
      <c r="AP45" s="3935"/>
      <c r="AQ45" s="3935"/>
      <c r="AR45" s="3935"/>
      <c r="AS45" s="3935"/>
      <c r="AT45" s="3935"/>
      <c r="AU45" s="3935"/>
      <c r="AV45" s="3935"/>
      <c r="AW45" s="3935"/>
      <c r="AX45" s="3935"/>
      <c r="AY45" s="3935"/>
      <c r="AZ45" s="3935"/>
      <c r="BA45" s="3935"/>
      <c r="BB45" s="3935"/>
    </row>
    <row r="46" spans="1:54" s="7" customFormat="1">
      <c r="A46" s="8"/>
      <c r="D46" s="31">
        <f t="shared" si="1"/>
        <v>0</v>
      </c>
      <c r="K46" s="3934"/>
      <c r="L46" s="20"/>
      <c r="M46" s="1993"/>
      <c r="N46" s="3935"/>
      <c r="O46" s="3935"/>
      <c r="P46" s="3935"/>
      <c r="Q46" s="3935"/>
      <c r="R46" s="3935"/>
      <c r="S46" s="3935"/>
      <c r="T46" s="3935"/>
      <c r="U46" s="3935"/>
      <c r="V46" s="3935"/>
      <c r="W46" s="3935"/>
      <c r="X46" s="3935"/>
      <c r="Y46" s="3935"/>
      <c r="Z46" s="3935"/>
      <c r="AA46" s="3935"/>
      <c r="AB46" s="3935"/>
      <c r="AC46" s="3935"/>
      <c r="AD46" s="3935"/>
      <c r="AE46" s="3935"/>
      <c r="AF46" s="3935"/>
      <c r="AG46" s="3935"/>
      <c r="AH46" s="3935"/>
      <c r="AI46" s="3935"/>
      <c r="AJ46" s="3935"/>
      <c r="AK46" s="3935"/>
      <c r="AL46" s="3935"/>
      <c r="AM46" s="3935"/>
      <c r="AN46" s="3935"/>
      <c r="AO46" s="3935"/>
      <c r="AP46" s="3935"/>
      <c r="AQ46" s="3935"/>
      <c r="AR46" s="3935"/>
      <c r="AS46" s="3935"/>
      <c r="AT46" s="3935"/>
      <c r="AU46" s="3935"/>
      <c r="AV46" s="3935"/>
      <c r="AW46" s="3935"/>
      <c r="AX46" s="3935"/>
      <c r="AY46" s="3935"/>
      <c r="AZ46" s="3935"/>
      <c r="BA46" s="3935"/>
      <c r="BB46" s="3935"/>
    </row>
    <row r="47" spans="1:54" s="7" customFormat="1">
      <c r="A47" s="8"/>
      <c r="D47" s="31">
        <f t="shared" si="1"/>
        <v>0</v>
      </c>
      <c r="K47" s="3934"/>
      <c r="L47" s="20"/>
      <c r="M47" s="1993"/>
      <c r="N47" s="3935"/>
      <c r="O47" s="3935"/>
      <c r="P47" s="3935"/>
      <c r="Q47" s="3935"/>
      <c r="R47" s="3935"/>
      <c r="S47" s="3935"/>
      <c r="T47" s="3935"/>
      <c r="U47" s="3935"/>
      <c r="V47" s="3935"/>
      <c r="W47" s="3935"/>
      <c r="X47" s="3935"/>
      <c r="Y47" s="3935"/>
      <c r="Z47" s="3935"/>
      <c r="AA47" s="3935"/>
      <c r="AB47" s="3935"/>
      <c r="AC47" s="3935"/>
      <c r="AD47" s="3935"/>
      <c r="AE47" s="3935"/>
      <c r="AF47" s="3935"/>
      <c r="AG47" s="3935"/>
      <c r="AH47" s="3935"/>
      <c r="AI47" s="3935"/>
      <c r="AJ47" s="3935"/>
      <c r="AK47" s="3935"/>
      <c r="AL47" s="3935"/>
      <c r="AM47" s="3935"/>
      <c r="AN47" s="3935"/>
      <c r="AO47" s="3935"/>
      <c r="AP47" s="3935"/>
      <c r="AQ47" s="3935"/>
      <c r="AR47" s="3935"/>
      <c r="AS47" s="3935"/>
      <c r="AT47" s="3935"/>
      <c r="AU47" s="3935"/>
      <c r="AV47" s="3935"/>
      <c r="AW47" s="3935"/>
      <c r="AX47" s="3935"/>
      <c r="AY47" s="3935"/>
      <c r="AZ47" s="3935"/>
      <c r="BA47" s="3935"/>
      <c r="BB47" s="3935"/>
    </row>
    <row r="48" spans="1:54" s="7" customFormat="1">
      <c r="A48" s="8"/>
      <c r="D48" s="31">
        <f t="shared" si="1"/>
        <v>0</v>
      </c>
      <c r="K48" s="3934"/>
      <c r="L48" s="20"/>
      <c r="M48" s="1993"/>
      <c r="N48" s="3935"/>
      <c r="O48" s="3935"/>
      <c r="P48" s="3935"/>
      <c r="Q48" s="3935"/>
      <c r="R48" s="3935"/>
      <c r="S48" s="3935"/>
      <c r="T48" s="3935"/>
      <c r="U48" s="3935"/>
      <c r="V48" s="3935"/>
      <c r="W48" s="3935"/>
      <c r="X48" s="3935"/>
      <c r="Y48" s="3935"/>
      <c r="Z48" s="3935"/>
      <c r="AA48" s="3935"/>
      <c r="AB48" s="3935"/>
      <c r="AC48" s="3935"/>
      <c r="AD48" s="3935"/>
      <c r="AE48" s="3935"/>
      <c r="AF48" s="3935"/>
      <c r="AG48" s="3935"/>
      <c r="AH48" s="3935"/>
      <c r="AI48" s="3935"/>
      <c r="AJ48" s="3935"/>
      <c r="AK48" s="3935"/>
      <c r="AL48" s="3935"/>
      <c r="AM48" s="3935"/>
      <c r="AN48" s="3935"/>
      <c r="AO48" s="3935"/>
      <c r="AP48" s="3935"/>
      <c r="AQ48" s="3935"/>
      <c r="AR48" s="3935"/>
      <c r="AS48" s="3935"/>
      <c r="AT48" s="3935"/>
      <c r="AU48" s="3935"/>
      <c r="AV48" s="3935"/>
      <c r="AW48" s="3935"/>
      <c r="AX48" s="3935"/>
      <c r="AY48" s="3935"/>
      <c r="AZ48" s="3935"/>
      <c r="BA48" s="3935"/>
      <c r="BB48" s="3935"/>
    </row>
    <row r="49" spans="1:54" s="7" customFormat="1">
      <c r="A49" s="8"/>
      <c r="D49" s="31">
        <f t="shared" si="1"/>
        <v>0</v>
      </c>
      <c r="K49" s="3934"/>
      <c r="L49" s="20"/>
      <c r="M49" s="1993"/>
      <c r="N49" s="3935"/>
      <c r="O49" s="3935"/>
      <c r="P49" s="3935"/>
      <c r="Q49" s="3935"/>
      <c r="R49" s="3935"/>
      <c r="S49" s="3935"/>
      <c r="T49" s="3935"/>
      <c r="U49" s="3935"/>
      <c r="V49" s="3935"/>
      <c r="W49" s="3935"/>
      <c r="X49" s="3935"/>
      <c r="Y49" s="3935"/>
      <c r="Z49" s="3935"/>
      <c r="AA49" s="3935"/>
      <c r="AB49" s="3935"/>
      <c r="AC49" s="3935"/>
      <c r="AD49" s="3935"/>
      <c r="AE49" s="3935"/>
      <c r="AF49" s="3935"/>
      <c r="AG49" s="3935"/>
      <c r="AH49" s="3935"/>
      <c r="AI49" s="3935"/>
      <c r="AJ49" s="3935"/>
      <c r="AK49" s="3935"/>
      <c r="AL49" s="3935"/>
      <c r="AM49" s="3935"/>
      <c r="AN49" s="3935"/>
      <c r="AO49" s="3935"/>
      <c r="AP49" s="3935"/>
      <c r="AQ49" s="3935"/>
      <c r="AR49" s="3935"/>
      <c r="AS49" s="3935"/>
      <c r="AT49" s="3935"/>
      <c r="AU49" s="3935"/>
      <c r="AV49" s="3935"/>
      <c r="AW49" s="3935"/>
      <c r="AX49" s="3935"/>
      <c r="AY49" s="3935"/>
      <c r="AZ49" s="3935"/>
      <c r="BA49" s="3935"/>
      <c r="BB49" s="3935"/>
    </row>
    <row r="50" spans="1:54" s="7" customFormat="1">
      <c r="A50" s="8"/>
      <c r="D50" s="31">
        <f t="shared" si="1"/>
        <v>0</v>
      </c>
      <c r="K50" s="3934"/>
      <c r="L50" s="20"/>
      <c r="M50" s="1993"/>
      <c r="N50" s="3935"/>
      <c r="O50" s="3935"/>
      <c r="P50" s="3935"/>
      <c r="Q50" s="3935"/>
      <c r="R50" s="3935"/>
      <c r="S50" s="3935"/>
      <c r="T50" s="3935"/>
      <c r="U50" s="3935"/>
      <c r="V50" s="3935"/>
      <c r="W50" s="3935"/>
      <c r="X50" s="3935"/>
      <c r="Y50" s="3935"/>
      <c r="Z50" s="3935"/>
      <c r="AA50" s="3935"/>
      <c r="AB50" s="3935"/>
      <c r="AC50" s="3935"/>
      <c r="AD50" s="3935"/>
      <c r="AE50" s="3935"/>
      <c r="AF50" s="3935"/>
      <c r="AG50" s="3935"/>
      <c r="AH50" s="3935"/>
      <c r="AI50" s="3935"/>
      <c r="AJ50" s="3935"/>
      <c r="AK50" s="3935"/>
      <c r="AL50" s="3935"/>
      <c r="AM50" s="3935"/>
      <c r="AN50" s="3935"/>
      <c r="AO50" s="3935"/>
      <c r="AP50" s="3935"/>
      <c r="AQ50" s="3935"/>
      <c r="AR50" s="3935"/>
      <c r="AS50" s="3935"/>
      <c r="AT50" s="3935"/>
      <c r="AU50" s="3935"/>
      <c r="AV50" s="3935"/>
      <c r="AW50" s="3935"/>
      <c r="AX50" s="3935"/>
      <c r="AY50" s="3935"/>
      <c r="AZ50" s="3935"/>
      <c r="BA50" s="3935"/>
      <c r="BB50" s="3935"/>
    </row>
    <row r="51" spans="1:54" s="7" customFormat="1">
      <c r="A51" s="8"/>
      <c r="D51" s="31">
        <f t="shared" si="1"/>
        <v>0</v>
      </c>
      <c r="K51" s="3934"/>
      <c r="L51" s="20"/>
      <c r="M51" s="1993"/>
      <c r="N51" s="3935"/>
      <c r="O51" s="3935"/>
      <c r="P51" s="3935"/>
      <c r="Q51" s="3935"/>
      <c r="R51" s="3935"/>
      <c r="S51" s="3935"/>
      <c r="T51" s="3935"/>
      <c r="U51" s="3935"/>
      <c r="V51" s="3935"/>
      <c r="W51" s="3935"/>
      <c r="X51" s="3935"/>
      <c r="Y51" s="3935"/>
      <c r="Z51" s="3935"/>
      <c r="AA51" s="3935"/>
      <c r="AB51" s="3935"/>
      <c r="AC51" s="3935"/>
      <c r="AD51" s="3935"/>
      <c r="AE51" s="3935"/>
      <c r="AF51" s="3935"/>
      <c r="AG51" s="3935"/>
      <c r="AH51" s="3935"/>
      <c r="AI51" s="3935"/>
      <c r="AJ51" s="3935"/>
      <c r="AK51" s="3935"/>
      <c r="AL51" s="3935"/>
      <c r="AM51" s="3935"/>
      <c r="AN51" s="3935"/>
      <c r="AO51" s="3935"/>
      <c r="AP51" s="3935"/>
      <c r="AQ51" s="3935"/>
      <c r="AR51" s="3935"/>
      <c r="AS51" s="3935"/>
      <c r="AT51" s="3935"/>
      <c r="AU51" s="3935"/>
      <c r="AV51" s="3935"/>
      <c r="AW51" s="3935"/>
      <c r="AX51" s="3935"/>
      <c r="AY51" s="3935"/>
      <c r="AZ51" s="3935"/>
      <c r="BA51" s="3935"/>
      <c r="BB51" s="3935"/>
    </row>
    <row r="52" spans="1:54" s="7" customFormat="1">
      <c r="A52" s="8"/>
      <c r="D52" s="31">
        <f t="shared" si="1"/>
        <v>0</v>
      </c>
      <c r="K52" s="3934"/>
      <c r="L52" s="20"/>
      <c r="M52" s="1993"/>
      <c r="N52" s="3935"/>
      <c r="O52" s="3935"/>
      <c r="P52" s="3935"/>
      <c r="Q52" s="3935"/>
      <c r="R52" s="3935"/>
      <c r="S52" s="3935"/>
      <c r="T52" s="3935"/>
      <c r="U52" s="3935"/>
      <c r="V52" s="3935"/>
      <c r="W52" s="3935"/>
      <c r="X52" s="3935"/>
      <c r="Y52" s="3935"/>
      <c r="Z52" s="3935"/>
      <c r="AA52" s="3935"/>
      <c r="AB52" s="3935"/>
      <c r="AC52" s="3935"/>
      <c r="AD52" s="3935"/>
      <c r="AE52" s="3935"/>
      <c r="AF52" s="3935"/>
      <c r="AG52" s="3935"/>
      <c r="AH52" s="3935"/>
      <c r="AI52" s="3935"/>
      <c r="AJ52" s="3935"/>
      <c r="AK52" s="3935"/>
      <c r="AL52" s="3935"/>
      <c r="AM52" s="3935"/>
      <c r="AN52" s="3935"/>
      <c r="AO52" s="3935"/>
      <c r="AP52" s="3935"/>
      <c r="AQ52" s="3935"/>
      <c r="AR52" s="3935"/>
      <c r="AS52" s="3935"/>
      <c r="AT52" s="3935"/>
      <c r="AU52" s="3935"/>
      <c r="AV52" s="3935"/>
      <c r="AW52" s="3935"/>
      <c r="AX52" s="3935"/>
      <c r="AY52" s="3935"/>
      <c r="AZ52" s="3935"/>
      <c r="BA52" s="3935"/>
      <c r="BB52" s="3935"/>
    </row>
    <row r="53" spans="1:54" s="7" customFormat="1">
      <c r="A53" s="8"/>
      <c r="D53" s="31">
        <f t="shared" si="1"/>
        <v>0</v>
      </c>
      <c r="K53" s="3934"/>
      <c r="L53" s="20"/>
      <c r="M53" s="1993"/>
      <c r="N53" s="3935"/>
      <c r="O53" s="3935"/>
      <c r="P53" s="3935"/>
      <c r="Q53" s="3935"/>
      <c r="R53" s="3935"/>
      <c r="S53" s="3935"/>
      <c r="T53" s="3935"/>
      <c r="U53" s="3935"/>
      <c r="V53" s="3935"/>
      <c r="W53" s="3935"/>
      <c r="X53" s="3935"/>
      <c r="Y53" s="3935"/>
      <c r="Z53" s="3935"/>
      <c r="AA53" s="3935"/>
      <c r="AB53" s="3935"/>
      <c r="AC53" s="3935"/>
      <c r="AD53" s="3935"/>
      <c r="AE53" s="3935"/>
      <c r="AF53" s="3935"/>
      <c r="AG53" s="3935"/>
      <c r="AH53" s="3935"/>
      <c r="AI53" s="3935"/>
      <c r="AJ53" s="3935"/>
      <c r="AK53" s="3935"/>
      <c r="AL53" s="3935"/>
      <c r="AM53" s="3935"/>
      <c r="AN53" s="3935"/>
      <c r="AO53" s="3935"/>
      <c r="AP53" s="3935"/>
      <c r="AQ53" s="3935"/>
      <c r="AR53" s="3935"/>
      <c r="AS53" s="3935"/>
      <c r="AT53" s="3935"/>
      <c r="AU53" s="3935"/>
      <c r="AV53" s="3935"/>
      <c r="AW53" s="3935"/>
      <c r="AX53" s="3935"/>
      <c r="AY53" s="3935"/>
      <c r="AZ53" s="3935"/>
      <c r="BA53" s="3935"/>
      <c r="BB53" s="3935"/>
    </row>
    <row r="54" spans="1:54" s="7" customFormat="1">
      <c r="A54" s="8"/>
      <c r="D54" s="31">
        <f t="shared" si="1"/>
        <v>0</v>
      </c>
      <c r="K54" s="3934"/>
      <c r="L54" s="20"/>
      <c r="M54" s="1993"/>
      <c r="N54" s="3935"/>
      <c r="O54" s="3935"/>
      <c r="P54" s="3935"/>
      <c r="Q54" s="3935"/>
      <c r="R54" s="3935"/>
      <c r="S54" s="3935"/>
      <c r="T54" s="3935"/>
      <c r="U54" s="3935"/>
      <c r="V54" s="3935"/>
      <c r="W54" s="3935"/>
      <c r="X54" s="3935"/>
      <c r="Y54" s="3935"/>
      <c r="Z54" s="3935"/>
      <c r="AA54" s="3935"/>
      <c r="AB54" s="3935"/>
      <c r="AC54" s="3935"/>
      <c r="AD54" s="3935"/>
      <c r="AE54" s="3935"/>
      <c r="AF54" s="3935"/>
      <c r="AG54" s="3935"/>
      <c r="AH54" s="3935"/>
      <c r="AI54" s="3935"/>
      <c r="AJ54" s="3935"/>
      <c r="AK54" s="3935"/>
      <c r="AL54" s="3935"/>
      <c r="AM54" s="3935"/>
      <c r="AN54" s="3935"/>
      <c r="AO54" s="3935"/>
      <c r="AP54" s="3935"/>
      <c r="AQ54" s="3935"/>
      <c r="AR54" s="3935"/>
      <c r="AS54" s="3935"/>
      <c r="AT54" s="3935"/>
      <c r="AU54" s="3935"/>
      <c r="AV54" s="3935"/>
      <c r="AW54" s="3935"/>
      <c r="AX54" s="3935"/>
      <c r="AY54" s="3935"/>
      <c r="AZ54" s="3935"/>
      <c r="BA54" s="3935"/>
      <c r="BB54" s="3935"/>
    </row>
    <row r="55" spans="1:54" s="7" customFormat="1">
      <c r="A55" s="8"/>
      <c r="D55" s="31">
        <f t="shared" si="1"/>
        <v>0</v>
      </c>
      <c r="K55" s="3934"/>
      <c r="L55" s="20"/>
      <c r="M55" s="1993"/>
      <c r="N55" s="3935"/>
      <c r="O55" s="3935"/>
      <c r="P55" s="3935"/>
      <c r="Q55" s="3935"/>
      <c r="R55" s="3935"/>
      <c r="S55" s="3935"/>
      <c r="T55" s="3935"/>
      <c r="U55" s="3935"/>
      <c r="V55" s="3935"/>
      <c r="W55" s="3935"/>
      <c r="X55" s="3935"/>
      <c r="Y55" s="3935"/>
      <c r="Z55" s="3935"/>
      <c r="AA55" s="3935"/>
      <c r="AB55" s="3935"/>
      <c r="AC55" s="3935"/>
      <c r="AD55" s="3935"/>
      <c r="AE55" s="3935"/>
      <c r="AF55" s="3935"/>
      <c r="AG55" s="3935"/>
      <c r="AH55" s="3935"/>
      <c r="AI55" s="3935"/>
      <c r="AJ55" s="3935"/>
      <c r="AK55" s="3935"/>
      <c r="AL55" s="3935"/>
      <c r="AM55" s="3935"/>
      <c r="AN55" s="3935"/>
      <c r="AO55" s="3935"/>
      <c r="AP55" s="3935"/>
      <c r="AQ55" s="3935"/>
      <c r="AR55" s="3935"/>
      <c r="AS55" s="3935"/>
      <c r="AT55" s="3935"/>
      <c r="AU55" s="3935"/>
      <c r="AV55" s="3935"/>
      <c r="AW55" s="3935"/>
      <c r="AX55" s="3935"/>
      <c r="AY55" s="3935"/>
      <c r="AZ55" s="3935"/>
      <c r="BA55" s="3935"/>
      <c r="BB55" s="3935"/>
    </row>
    <row r="56" spans="1:54" s="7" customFormat="1">
      <c r="A56" s="8"/>
      <c r="D56" s="31">
        <f t="shared" si="1"/>
        <v>0</v>
      </c>
      <c r="K56" s="3934"/>
      <c r="L56" s="20"/>
      <c r="M56" s="1993"/>
      <c r="N56" s="3935"/>
      <c r="O56" s="3935"/>
      <c r="P56" s="3935"/>
      <c r="Q56" s="3935"/>
      <c r="R56" s="3935"/>
      <c r="S56" s="3935"/>
      <c r="T56" s="3935"/>
      <c r="U56" s="3935"/>
      <c r="V56" s="3935"/>
      <c r="W56" s="3935"/>
      <c r="X56" s="3935"/>
      <c r="Y56" s="3935"/>
      <c r="Z56" s="3935"/>
      <c r="AA56" s="3935"/>
      <c r="AB56" s="3935"/>
      <c r="AC56" s="3935"/>
      <c r="AD56" s="3935"/>
      <c r="AE56" s="3935"/>
      <c r="AF56" s="3935"/>
      <c r="AG56" s="3935"/>
      <c r="AH56" s="3935"/>
      <c r="AI56" s="3935"/>
      <c r="AJ56" s="3935"/>
      <c r="AK56" s="3935"/>
      <c r="AL56" s="3935"/>
      <c r="AM56" s="3935"/>
      <c r="AN56" s="3935"/>
      <c r="AO56" s="3935"/>
      <c r="AP56" s="3935"/>
      <c r="AQ56" s="3935"/>
      <c r="AR56" s="3935"/>
      <c r="AS56" s="3935"/>
      <c r="AT56" s="3935"/>
      <c r="AU56" s="3935"/>
      <c r="AV56" s="3935"/>
      <c r="AW56" s="3935"/>
      <c r="AX56" s="3935"/>
      <c r="AY56" s="3935"/>
      <c r="AZ56" s="3935"/>
      <c r="BA56" s="3935"/>
      <c r="BB56" s="3935"/>
    </row>
    <row r="57" spans="1:54" s="7" customFormat="1">
      <c r="A57" s="8"/>
      <c r="D57" s="31">
        <f t="shared" si="1"/>
        <v>0</v>
      </c>
      <c r="K57" s="3934"/>
      <c r="L57" s="20"/>
      <c r="M57" s="1993"/>
      <c r="N57" s="3935"/>
      <c r="O57" s="3935"/>
      <c r="P57" s="3935"/>
      <c r="Q57" s="3935"/>
      <c r="R57" s="3935"/>
      <c r="S57" s="3935"/>
      <c r="T57" s="3935"/>
      <c r="U57" s="3935"/>
      <c r="V57" s="3935"/>
      <c r="W57" s="3935"/>
      <c r="X57" s="3935"/>
      <c r="Y57" s="3935"/>
      <c r="Z57" s="3935"/>
      <c r="AA57" s="3935"/>
      <c r="AB57" s="3935"/>
      <c r="AC57" s="3935"/>
      <c r="AD57" s="3935"/>
      <c r="AE57" s="3935"/>
      <c r="AF57" s="3935"/>
      <c r="AG57" s="3935"/>
      <c r="AH57" s="3935"/>
      <c r="AI57" s="3935"/>
      <c r="AJ57" s="3935"/>
      <c r="AK57" s="3935"/>
      <c r="AL57" s="3935"/>
      <c r="AM57" s="3935"/>
      <c r="AN57" s="3935"/>
      <c r="AO57" s="3935"/>
      <c r="AP57" s="3935"/>
      <c r="AQ57" s="3935"/>
      <c r="AR57" s="3935"/>
      <c r="AS57" s="3935"/>
      <c r="AT57" s="3935"/>
      <c r="AU57" s="3935"/>
      <c r="AV57" s="3935"/>
      <c r="AW57" s="3935"/>
      <c r="AX57" s="3935"/>
      <c r="AY57" s="3935"/>
      <c r="AZ57" s="3935"/>
      <c r="BA57" s="3935"/>
      <c r="BB57" s="3935"/>
    </row>
    <row r="58" spans="1:54" s="7" customFormat="1">
      <c r="A58" s="8"/>
      <c r="D58" s="31">
        <f t="shared" si="1"/>
        <v>0</v>
      </c>
      <c r="K58" s="3934"/>
      <c r="L58" s="20"/>
      <c r="M58" s="1993"/>
      <c r="N58" s="3935"/>
      <c r="O58" s="3935"/>
      <c r="P58" s="3935"/>
      <c r="Q58" s="3935"/>
      <c r="R58" s="3935"/>
      <c r="S58" s="3935"/>
      <c r="T58" s="3935"/>
      <c r="U58" s="3935"/>
      <c r="V58" s="3935"/>
      <c r="W58" s="3935"/>
      <c r="X58" s="3935"/>
      <c r="Y58" s="3935"/>
      <c r="Z58" s="3935"/>
      <c r="AA58" s="3935"/>
      <c r="AB58" s="3935"/>
      <c r="AC58" s="3935"/>
      <c r="AD58" s="3935"/>
      <c r="AE58" s="3935"/>
      <c r="AF58" s="3935"/>
      <c r="AG58" s="3935"/>
      <c r="AH58" s="3935"/>
      <c r="AI58" s="3935"/>
      <c r="AJ58" s="3935"/>
      <c r="AK58" s="3935"/>
      <c r="AL58" s="3935"/>
      <c r="AM58" s="3935"/>
      <c r="AN58" s="3935"/>
      <c r="AO58" s="3935"/>
      <c r="AP58" s="3935"/>
      <c r="AQ58" s="3935"/>
      <c r="AR58" s="3935"/>
      <c r="AS58" s="3935"/>
      <c r="AT58" s="3935"/>
      <c r="AU58" s="3935"/>
      <c r="AV58" s="3935"/>
      <c r="AW58" s="3935"/>
      <c r="AX58" s="3935"/>
      <c r="AY58" s="3935"/>
      <c r="AZ58" s="3935"/>
      <c r="BA58" s="3935"/>
      <c r="BB58" s="3935"/>
    </row>
    <row r="59" spans="1:54" s="7" customFormat="1">
      <c r="A59" s="8"/>
      <c r="D59" s="31">
        <f t="shared" si="1"/>
        <v>0</v>
      </c>
      <c r="K59" s="3934"/>
      <c r="L59" s="20"/>
      <c r="M59" s="1993"/>
      <c r="N59" s="3935"/>
      <c r="O59" s="3935"/>
      <c r="P59" s="3935"/>
      <c r="Q59" s="3935"/>
      <c r="R59" s="3935"/>
      <c r="S59" s="3935"/>
      <c r="T59" s="3935"/>
      <c r="U59" s="3935"/>
      <c r="V59" s="3935"/>
      <c r="W59" s="3935"/>
      <c r="X59" s="3935"/>
      <c r="Y59" s="3935"/>
      <c r="Z59" s="3935"/>
      <c r="AA59" s="3935"/>
      <c r="AB59" s="3935"/>
      <c r="AC59" s="3935"/>
      <c r="AD59" s="3935"/>
      <c r="AE59" s="3935"/>
      <c r="AF59" s="3935"/>
      <c r="AG59" s="3935"/>
      <c r="AH59" s="3935"/>
      <c r="AI59" s="3935"/>
      <c r="AJ59" s="3935"/>
      <c r="AK59" s="3935"/>
      <c r="AL59" s="3935"/>
      <c r="AM59" s="3935"/>
      <c r="AN59" s="3935"/>
      <c r="AO59" s="3935"/>
      <c r="AP59" s="3935"/>
      <c r="AQ59" s="3935"/>
      <c r="AR59" s="3935"/>
      <c r="AS59" s="3935"/>
      <c r="AT59" s="3935"/>
      <c r="AU59" s="3935"/>
      <c r="AV59" s="3935"/>
      <c r="AW59" s="3935"/>
      <c r="AX59" s="3935"/>
      <c r="AY59" s="3935"/>
      <c r="AZ59" s="3935"/>
      <c r="BA59" s="3935"/>
      <c r="BB59" s="3935"/>
    </row>
    <row r="60" spans="1:54" s="7" customFormat="1">
      <c r="A60" s="8"/>
      <c r="D60" s="31">
        <f t="shared" si="1"/>
        <v>0</v>
      </c>
      <c r="K60" s="3934"/>
      <c r="L60" s="20"/>
      <c r="M60" s="1993"/>
      <c r="N60" s="3935"/>
      <c r="O60" s="3935"/>
      <c r="P60" s="3935"/>
      <c r="Q60" s="3935"/>
      <c r="R60" s="3935"/>
      <c r="S60" s="3935"/>
      <c r="T60" s="3935"/>
      <c r="U60" s="3935"/>
      <c r="V60" s="3935"/>
      <c r="W60" s="3935"/>
      <c r="X60" s="3935"/>
      <c r="Y60" s="3935"/>
      <c r="Z60" s="3935"/>
      <c r="AA60" s="3935"/>
      <c r="AB60" s="3935"/>
      <c r="AC60" s="3935"/>
      <c r="AD60" s="3935"/>
      <c r="AE60" s="3935"/>
      <c r="AF60" s="3935"/>
      <c r="AG60" s="3935"/>
      <c r="AH60" s="3935"/>
      <c r="AI60" s="3935"/>
      <c r="AJ60" s="3935"/>
      <c r="AK60" s="3935"/>
      <c r="AL60" s="3935"/>
      <c r="AM60" s="3935"/>
      <c r="AN60" s="3935"/>
      <c r="AO60" s="3935"/>
      <c r="AP60" s="3935"/>
      <c r="AQ60" s="3935"/>
      <c r="AR60" s="3935"/>
      <c r="AS60" s="3935"/>
      <c r="AT60" s="3935"/>
      <c r="AU60" s="3935"/>
      <c r="AV60" s="3935"/>
      <c r="AW60" s="3935"/>
      <c r="AX60" s="3935"/>
      <c r="AY60" s="3935"/>
      <c r="AZ60" s="3935"/>
      <c r="BA60" s="3935"/>
      <c r="BB60" s="3935"/>
    </row>
    <row r="61" spans="1:54" s="7" customFormat="1">
      <c r="A61" s="8"/>
      <c r="D61" s="31">
        <f t="shared" si="1"/>
        <v>0</v>
      </c>
      <c r="K61" s="3934"/>
      <c r="L61" s="20"/>
      <c r="M61" s="1993"/>
      <c r="N61" s="3935"/>
      <c r="O61" s="3935"/>
      <c r="P61" s="3935"/>
      <c r="Q61" s="3935"/>
      <c r="R61" s="3935"/>
      <c r="S61" s="3935"/>
      <c r="T61" s="3935"/>
      <c r="U61" s="3935"/>
      <c r="V61" s="3935"/>
      <c r="W61" s="3935"/>
      <c r="X61" s="3935"/>
      <c r="Y61" s="3935"/>
      <c r="Z61" s="3935"/>
      <c r="AA61" s="3935"/>
      <c r="AB61" s="3935"/>
      <c r="AC61" s="3935"/>
      <c r="AD61" s="3935"/>
      <c r="AE61" s="3935"/>
      <c r="AF61" s="3935"/>
      <c r="AG61" s="3935"/>
      <c r="AH61" s="3935"/>
      <c r="AI61" s="3935"/>
      <c r="AJ61" s="3935"/>
      <c r="AK61" s="3935"/>
      <c r="AL61" s="3935"/>
      <c r="AM61" s="3935"/>
      <c r="AN61" s="3935"/>
      <c r="AO61" s="3935"/>
      <c r="AP61" s="3935"/>
      <c r="AQ61" s="3935"/>
      <c r="AR61" s="3935"/>
      <c r="AS61" s="3935"/>
      <c r="AT61" s="3935"/>
      <c r="AU61" s="3935"/>
      <c r="AV61" s="3935"/>
      <c r="AW61" s="3935"/>
      <c r="AX61" s="3935"/>
      <c r="AY61" s="3935"/>
      <c r="AZ61" s="3935"/>
      <c r="BA61" s="3935"/>
      <c r="BB61" s="3935"/>
    </row>
    <row r="62" spans="1:54" s="7" customFormat="1">
      <c r="A62" s="8"/>
      <c r="D62" s="31">
        <f t="shared" si="1"/>
        <v>0</v>
      </c>
      <c r="K62" s="3934"/>
      <c r="L62" s="20"/>
      <c r="M62" s="1993"/>
      <c r="N62" s="3935"/>
      <c r="O62" s="3935"/>
      <c r="P62" s="3935"/>
      <c r="Q62" s="3935"/>
      <c r="R62" s="3935"/>
      <c r="S62" s="3935"/>
      <c r="T62" s="3935"/>
      <c r="U62" s="3935"/>
      <c r="V62" s="3935"/>
      <c r="W62" s="3935"/>
      <c r="X62" s="3935"/>
      <c r="Y62" s="3935"/>
      <c r="Z62" s="3935"/>
      <c r="AA62" s="3935"/>
      <c r="AB62" s="3935"/>
      <c r="AC62" s="3935"/>
      <c r="AD62" s="3935"/>
      <c r="AE62" s="3935"/>
      <c r="AF62" s="3935"/>
      <c r="AG62" s="3935"/>
      <c r="AH62" s="3935"/>
      <c r="AI62" s="3935"/>
      <c r="AJ62" s="3935"/>
      <c r="AK62" s="3935"/>
      <c r="AL62" s="3935"/>
      <c r="AM62" s="3935"/>
      <c r="AN62" s="3935"/>
      <c r="AO62" s="3935"/>
      <c r="AP62" s="3935"/>
      <c r="AQ62" s="3935"/>
      <c r="AR62" s="3935"/>
      <c r="AS62" s="3935"/>
      <c r="AT62" s="3935"/>
      <c r="AU62" s="3935"/>
      <c r="AV62" s="3935"/>
      <c r="AW62" s="3935"/>
      <c r="AX62" s="3935"/>
      <c r="AY62" s="3935"/>
      <c r="AZ62" s="3935"/>
      <c r="BA62" s="3935"/>
      <c r="BB62" s="3935"/>
    </row>
    <row r="63" spans="1:54" s="7" customFormat="1">
      <c r="A63" s="8"/>
      <c r="D63" s="31">
        <f t="shared" si="1"/>
        <v>0</v>
      </c>
      <c r="K63" s="3934"/>
      <c r="L63" s="20"/>
      <c r="M63" s="1993"/>
      <c r="N63" s="3935"/>
      <c r="O63" s="3935"/>
      <c r="P63" s="3935"/>
      <c r="Q63" s="3935"/>
      <c r="R63" s="3935"/>
      <c r="S63" s="3935"/>
      <c r="T63" s="3935"/>
      <c r="U63" s="3935"/>
      <c r="V63" s="3935"/>
      <c r="W63" s="3935"/>
      <c r="X63" s="3935"/>
      <c r="Y63" s="3935"/>
      <c r="Z63" s="3935"/>
      <c r="AA63" s="3935"/>
      <c r="AB63" s="3935"/>
      <c r="AC63" s="3935"/>
      <c r="AD63" s="3935"/>
      <c r="AE63" s="3935"/>
      <c r="AF63" s="3935"/>
      <c r="AG63" s="3935"/>
      <c r="AH63" s="3935"/>
      <c r="AI63" s="3935"/>
      <c r="AJ63" s="3935"/>
      <c r="AK63" s="3935"/>
      <c r="AL63" s="3935"/>
      <c r="AM63" s="3935"/>
      <c r="AN63" s="3935"/>
      <c r="AO63" s="3935"/>
      <c r="AP63" s="3935"/>
      <c r="AQ63" s="3935"/>
      <c r="AR63" s="3935"/>
      <c r="AS63" s="3935"/>
      <c r="AT63" s="3935"/>
      <c r="AU63" s="3935"/>
      <c r="AV63" s="3935"/>
      <c r="AW63" s="3935"/>
      <c r="AX63" s="3935"/>
      <c r="AY63" s="3935"/>
      <c r="AZ63" s="3935"/>
      <c r="BA63" s="3935"/>
      <c r="BB63" s="3935"/>
    </row>
    <row r="64" spans="1:54" s="7" customFormat="1">
      <c r="A64" s="8"/>
      <c r="D64" s="31">
        <f t="shared" si="1"/>
        <v>0</v>
      </c>
      <c r="K64" s="3934"/>
      <c r="L64" s="20"/>
      <c r="M64" s="1993"/>
      <c r="N64" s="3935"/>
      <c r="O64" s="3935"/>
      <c r="P64" s="3935"/>
      <c r="Q64" s="3935"/>
      <c r="R64" s="3935"/>
      <c r="S64" s="3935"/>
      <c r="T64" s="3935"/>
      <c r="U64" s="3935"/>
      <c r="V64" s="3935"/>
      <c r="W64" s="3935"/>
      <c r="X64" s="3935"/>
      <c r="Y64" s="3935"/>
      <c r="Z64" s="3935"/>
      <c r="AA64" s="3935"/>
      <c r="AB64" s="3935"/>
      <c r="AC64" s="3935"/>
      <c r="AD64" s="3935"/>
      <c r="AE64" s="3935"/>
      <c r="AF64" s="3935"/>
      <c r="AG64" s="3935"/>
      <c r="AH64" s="3935"/>
      <c r="AI64" s="3935"/>
      <c r="AJ64" s="3935"/>
      <c r="AK64" s="3935"/>
      <c r="AL64" s="3935"/>
      <c r="AM64" s="3935"/>
      <c r="AN64" s="3935"/>
      <c r="AO64" s="3935"/>
      <c r="AP64" s="3935"/>
      <c r="AQ64" s="3935"/>
      <c r="AR64" s="3935"/>
      <c r="AS64" s="3935"/>
      <c r="AT64" s="3935"/>
      <c r="AU64" s="3935"/>
      <c r="AV64" s="3935"/>
      <c r="AW64" s="3935"/>
      <c r="AX64" s="3935"/>
      <c r="AY64" s="3935"/>
      <c r="AZ64" s="3935"/>
      <c r="BA64" s="3935"/>
      <c r="BB64" s="3935"/>
    </row>
    <row r="65" spans="1:54" s="7" customFormat="1">
      <c r="A65" s="8"/>
      <c r="D65" s="31">
        <f t="shared" si="1"/>
        <v>0</v>
      </c>
      <c r="K65" s="3934"/>
      <c r="L65" s="20"/>
      <c r="M65" s="1993"/>
      <c r="N65" s="3935"/>
      <c r="O65" s="3935"/>
      <c r="P65" s="3935"/>
      <c r="Q65" s="3935"/>
      <c r="R65" s="3935"/>
      <c r="S65" s="3935"/>
      <c r="T65" s="3935"/>
      <c r="U65" s="3935"/>
      <c r="V65" s="3935"/>
      <c r="W65" s="3935"/>
      <c r="X65" s="3935"/>
      <c r="Y65" s="3935"/>
      <c r="Z65" s="3935"/>
      <c r="AA65" s="3935"/>
      <c r="AB65" s="3935"/>
      <c r="AC65" s="3935"/>
      <c r="AD65" s="3935"/>
      <c r="AE65" s="3935"/>
      <c r="AF65" s="3935"/>
      <c r="AG65" s="3935"/>
      <c r="AH65" s="3935"/>
      <c r="AI65" s="3935"/>
      <c r="AJ65" s="3935"/>
      <c r="AK65" s="3935"/>
      <c r="AL65" s="3935"/>
      <c r="AM65" s="3935"/>
      <c r="AN65" s="3935"/>
      <c r="AO65" s="3935"/>
      <c r="AP65" s="3935"/>
      <c r="AQ65" s="3935"/>
      <c r="AR65" s="3935"/>
      <c r="AS65" s="3935"/>
      <c r="AT65" s="3935"/>
      <c r="AU65" s="3935"/>
      <c r="AV65" s="3935"/>
      <c r="AW65" s="3935"/>
      <c r="AX65" s="3935"/>
      <c r="AY65" s="3935"/>
      <c r="AZ65" s="3935"/>
      <c r="BA65" s="3935"/>
      <c r="BB65" s="3935"/>
    </row>
    <row r="66" spans="1:54" s="7" customFormat="1">
      <c r="A66" s="8"/>
      <c r="D66" s="31">
        <f t="shared" si="1"/>
        <v>0</v>
      </c>
      <c r="K66" s="3934"/>
      <c r="L66" s="20"/>
      <c r="M66" s="1993"/>
      <c r="N66" s="3935"/>
      <c r="O66" s="3935"/>
      <c r="P66" s="3935"/>
      <c r="Q66" s="3935"/>
      <c r="R66" s="3935"/>
      <c r="S66" s="3935"/>
      <c r="T66" s="3935"/>
      <c r="U66" s="3935"/>
      <c r="V66" s="3935"/>
      <c r="W66" s="3935"/>
      <c r="X66" s="3935"/>
      <c r="Y66" s="3935"/>
      <c r="Z66" s="3935"/>
      <c r="AA66" s="3935"/>
      <c r="AB66" s="3935"/>
      <c r="AC66" s="3935"/>
      <c r="AD66" s="3935"/>
      <c r="AE66" s="3935"/>
      <c r="AF66" s="3935"/>
      <c r="AG66" s="3935"/>
      <c r="AH66" s="3935"/>
      <c r="AI66" s="3935"/>
      <c r="AJ66" s="3935"/>
      <c r="AK66" s="3935"/>
      <c r="AL66" s="3935"/>
      <c r="AM66" s="3935"/>
      <c r="AN66" s="3935"/>
      <c r="AO66" s="3935"/>
      <c r="AP66" s="3935"/>
      <c r="AQ66" s="3935"/>
      <c r="AR66" s="3935"/>
      <c r="AS66" s="3935"/>
      <c r="AT66" s="3935"/>
      <c r="AU66" s="3935"/>
      <c r="AV66" s="3935"/>
      <c r="AW66" s="3935"/>
      <c r="AX66" s="3935"/>
      <c r="AY66" s="3935"/>
      <c r="AZ66" s="3935"/>
      <c r="BA66" s="3935"/>
      <c r="BB66" s="3935"/>
    </row>
    <row r="67" spans="1:54" s="7" customFormat="1">
      <c r="A67" s="8"/>
      <c r="D67" s="31">
        <f t="shared" si="1"/>
        <v>0</v>
      </c>
      <c r="K67" s="3934"/>
      <c r="L67" s="20"/>
      <c r="M67" s="1993"/>
      <c r="N67" s="3935"/>
      <c r="O67" s="3935"/>
      <c r="P67" s="3935"/>
      <c r="Q67" s="3935"/>
      <c r="R67" s="3935"/>
      <c r="S67" s="3935"/>
      <c r="T67" s="3935"/>
      <c r="U67" s="3935"/>
      <c r="V67" s="3935"/>
      <c r="W67" s="3935"/>
      <c r="X67" s="3935"/>
      <c r="Y67" s="3935"/>
      <c r="Z67" s="3935"/>
      <c r="AA67" s="3935"/>
      <c r="AB67" s="3935"/>
      <c r="AC67" s="3935"/>
      <c r="AD67" s="3935"/>
      <c r="AE67" s="3935"/>
      <c r="AF67" s="3935"/>
      <c r="AG67" s="3935"/>
      <c r="AH67" s="3935"/>
      <c r="AI67" s="3935"/>
      <c r="AJ67" s="3935"/>
      <c r="AK67" s="3935"/>
      <c r="AL67" s="3935"/>
      <c r="AM67" s="3935"/>
      <c r="AN67" s="3935"/>
      <c r="AO67" s="3935"/>
      <c r="AP67" s="3935"/>
      <c r="AQ67" s="3935"/>
      <c r="AR67" s="3935"/>
      <c r="AS67" s="3935"/>
      <c r="AT67" s="3935"/>
      <c r="AU67" s="3935"/>
      <c r="AV67" s="3935"/>
      <c r="AW67" s="3935"/>
      <c r="AX67" s="3935"/>
      <c r="AY67" s="3935"/>
      <c r="AZ67" s="3935"/>
      <c r="BA67" s="3935"/>
      <c r="BB67" s="3935"/>
    </row>
    <row r="68" spans="1:54" s="7" customFormat="1">
      <c r="A68" s="8"/>
      <c r="D68" s="31">
        <f t="shared" si="1"/>
        <v>0</v>
      </c>
      <c r="K68" s="3934"/>
      <c r="L68" s="20"/>
      <c r="M68" s="1993"/>
      <c r="N68" s="3935"/>
      <c r="O68" s="3935"/>
      <c r="P68" s="3935"/>
      <c r="Q68" s="3935"/>
      <c r="R68" s="3935"/>
      <c r="S68" s="3935"/>
      <c r="T68" s="3935"/>
      <c r="U68" s="3935"/>
      <c r="V68" s="3935"/>
      <c r="W68" s="3935"/>
      <c r="X68" s="3935"/>
      <c r="Y68" s="3935"/>
      <c r="Z68" s="3935"/>
      <c r="AA68" s="3935"/>
      <c r="AB68" s="3935"/>
      <c r="AC68" s="3935"/>
      <c r="AD68" s="3935"/>
      <c r="AE68" s="3935"/>
      <c r="AF68" s="3935"/>
      <c r="AG68" s="3935"/>
      <c r="AH68" s="3935"/>
      <c r="AI68" s="3935"/>
      <c r="AJ68" s="3935"/>
      <c r="AK68" s="3935"/>
      <c r="AL68" s="3935"/>
      <c r="AM68" s="3935"/>
      <c r="AN68" s="3935"/>
      <c r="AO68" s="3935"/>
      <c r="AP68" s="3935"/>
      <c r="AQ68" s="3935"/>
      <c r="AR68" s="3935"/>
      <c r="AS68" s="3935"/>
      <c r="AT68" s="3935"/>
      <c r="AU68" s="3935"/>
      <c r="AV68" s="3935"/>
      <c r="AW68" s="3935"/>
      <c r="AX68" s="3935"/>
      <c r="AY68" s="3935"/>
      <c r="AZ68" s="3935"/>
      <c r="BA68" s="3935"/>
      <c r="BB68" s="3935"/>
    </row>
    <row r="69" spans="1:54" s="7" customFormat="1">
      <c r="A69" s="8"/>
      <c r="D69" s="31">
        <f t="shared" si="1"/>
        <v>0</v>
      </c>
      <c r="K69" s="3934"/>
      <c r="L69" s="20"/>
      <c r="M69" s="1993"/>
      <c r="N69" s="3935"/>
      <c r="O69" s="3935"/>
      <c r="P69" s="3935"/>
      <c r="Q69" s="3935"/>
      <c r="R69" s="3935"/>
      <c r="S69" s="3935"/>
      <c r="T69" s="3935"/>
      <c r="U69" s="3935"/>
      <c r="V69" s="3935"/>
      <c r="W69" s="3935"/>
      <c r="X69" s="3935"/>
      <c r="Y69" s="3935"/>
      <c r="Z69" s="3935"/>
      <c r="AA69" s="3935"/>
      <c r="AB69" s="3935"/>
      <c r="AC69" s="3935"/>
      <c r="AD69" s="3935"/>
      <c r="AE69" s="3935"/>
      <c r="AF69" s="3935"/>
      <c r="AG69" s="3935"/>
      <c r="AH69" s="3935"/>
      <c r="AI69" s="3935"/>
      <c r="AJ69" s="3935"/>
      <c r="AK69" s="3935"/>
      <c r="AL69" s="3935"/>
      <c r="AM69" s="3935"/>
      <c r="AN69" s="3935"/>
      <c r="AO69" s="3935"/>
      <c r="AP69" s="3935"/>
      <c r="AQ69" s="3935"/>
      <c r="AR69" s="3935"/>
      <c r="AS69" s="3935"/>
      <c r="AT69" s="3935"/>
      <c r="AU69" s="3935"/>
      <c r="AV69" s="3935"/>
      <c r="AW69" s="3935"/>
      <c r="AX69" s="3935"/>
      <c r="AY69" s="3935"/>
      <c r="AZ69" s="3935"/>
      <c r="BA69" s="3935"/>
      <c r="BB69" s="3935"/>
    </row>
    <row r="70" spans="1:54" s="7" customFormat="1">
      <c r="A70" s="8"/>
      <c r="D70" s="31">
        <f t="shared" si="1"/>
        <v>0</v>
      </c>
      <c r="K70" s="3934"/>
      <c r="L70" s="20"/>
      <c r="M70" s="1993"/>
      <c r="N70" s="3935"/>
      <c r="O70" s="3935"/>
      <c r="P70" s="3935"/>
      <c r="Q70" s="3935"/>
      <c r="R70" s="3935"/>
      <c r="S70" s="3935"/>
      <c r="T70" s="3935"/>
      <c r="U70" s="3935"/>
      <c r="V70" s="3935"/>
      <c r="W70" s="3935"/>
      <c r="X70" s="3935"/>
      <c r="Y70" s="3935"/>
      <c r="Z70" s="3935"/>
      <c r="AA70" s="3935"/>
      <c r="AB70" s="3935"/>
      <c r="AC70" s="3935"/>
      <c r="AD70" s="3935"/>
      <c r="AE70" s="3935"/>
      <c r="AF70" s="3935"/>
      <c r="AG70" s="3935"/>
      <c r="AH70" s="3935"/>
      <c r="AI70" s="3935"/>
      <c r="AJ70" s="3935"/>
      <c r="AK70" s="3935"/>
      <c r="AL70" s="3935"/>
      <c r="AM70" s="3935"/>
      <c r="AN70" s="3935"/>
      <c r="AO70" s="3935"/>
      <c r="AP70" s="3935"/>
      <c r="AQ70" s="3935"/>
      <c r="AR70" s="3935"/>
      <c r="AS70" s="3935"/>
      <c r="AT70" s="3935"/>
      <c r="AU70" s="3935"/>
      <c r="AV70" s="3935"/>
      <c r="AW70" s="3935"/>
      <c r="AX70" s="3935"/>
      <c r="AY70" s="3935"/>
      <c r="AZ70" s="3935"/>
      <c r="BA70" s="3935"/>
      <c r="BB70" s="3935"/>
    </row>
    <row r="71" spans="1:54" s="7" customFormat="1">
      <c r="A71" s="8"/>
      <c r="D71" s="31">
        <f t="shared" si="1"/>
        <v>0</v>
      </c>
      <c r="K71" s="3934"/>
      <c r="L71" s="20"/>
      <c r="M71" s="1993"/>
      <c r="N71" s="3935"/>
      <c r="O71" s="3935"/>
      <c r="P71" s="3935"/>
      <c r="Q71" s="3935"/>
      <c r="R71" s="3935"/>
      <c r="S71" s="3935"/>
      <c r="T71" s="3935"/>
      <c r="U71" s="3935"/>
      <c r="V71" s="3935"/>
      <c r="W71" s="3935"/>
      <c r="X71" s="3935"/>
      <c r="Y71" s="3935"/>
      <c r="Z71" s="3935"/>
      <c r="AA71" s="3935"/>
      <c r="AB71" s="3935"/>
      <c r="AC71" s="3935"/>
      <c r="AD71" s="3935"/>
      <c r="AE71" s="3935"/>
      <c r="AF71" s="3935"/>
      <c r="AG71" s="3935"/>
      <c r="AH71" s="3935"/>
      <c r="AI71" s="3935"/>
      <c r="AJ71" s="3935"/>
      <c r="AK71" s="3935"/>
      <c r="AL71" s="3935"/>
      <c r="AM71" s="3935"/>
      <c r="AN71" s="3935"/>
      <c r="AO71" s="3935"/>
      <c r="AP71" s="3935"/>
      <c r="AQ71" s="3935"/>
      <c r="AR71" s="3935"/>
      <c r="AS71" s="3935"/>
      <c r="AT71" s="3935"/>
      <c r="AU71" s="3935"/>
      <c r="AV71" s="3935"/>
      <c r="AW71" s="3935"/>
      <c r="AX71" s="3935"/>
      <c r="AY71" s="3935"/>
      <c r="AZ71" s="3935"/>
      <c r="BA71" s="3935"/>
      <c r="BB71" s="3935"/>
    </row>
    <row r="72" spans="1:54" s="7" customFormat="1">
      <c r="A72" s="8"/>
      <c r="D72" s="31">
        <f t="shared" si="1"/>
        <v>0</v>
      </c>
      <c r="K72" s="3934"/>
      <c r="L72" s="20"/>
      <c r="M72" s="1993"/>
      <c r="N72" s="3935"/>
      <c r="O72" s="3935"/>
      <c r="P72" s="3935"/>
      <c r="Q72" s="3935"/>
      <c r="R72" s="3935"/>
      <c r="S72" s="3935"/>
      <c r="T72" s="3935"/>
      <c r="U72" s="3935"/>
      <c r="V72" s="3935"/>
      <c r="W72" s="3935"/>
      <c r="X72" s="3935"/>
      <c r="Y72" s="3935"/>
      <c r="Z72" s="3935"/>
      <c r="AA72" s="3935"/>
      <c r="AB72" s="3935"/>
      <c r="AC72" s="3935"/>
      <c r="AD72" s="3935"/>
      <c r="AE72" s="3935"/>
      <c r="AF72" s="3935"/>
      <c r="AG72" s="3935"/>
      <c r="AH72" s="3935"/>
      <c r="AI72" s="3935"/>
      <c r="AJ72" s="3935"/>
      <c r="AK72" s="3935"/>
      <c r="AL72" s="3935"/>
      <c r="AM72" s="3935"/>
      <c r="AN72" s="3935"/>
      <c r="AO72" s="3935"/>
      <c r="AP72" s="3935"/>
      <c r="AQ72" s="3935"/>
      <c r="AR72" s="3935"/>
      <c r="AS72" s="3935"/>
      <c r="AT72" s="3935"/>
      <c r="AU72" s="3935"/>
      <c r="AV72" s="3935"/>
      <c r="AW72" s="3935"/>
      <c r="AX72" s="3935"/>
      <c r="AY72" s="3935"/>
      <c r="AZ72" s="3935"/>
      <c r="BA72" s="3935"/>
      <c r="BB72" s="3935"/>
    </row>
    <row r="73" spans="1:54" s="7" customFormat="1">
      <c r="A73" s="8"/>
      <c r="D73" s="31">
        <f t="shared" si="1"/>
        <v>0</v>
      </c>
      <c r="K73" s="3934"/>
      <c r="L73" s="20"/>
      <c r="M73" s="1993"/>
      <c r="N73" s="3935"/>
      <c r="O73" s="3935"/>
      <c r="P73" s="3935"/>
      <c r="Q73" s="3935"/>
      <c r="R73" s="3935"/>
      <c r="S73" s="3935"/>
      <c r="T73" s="3935"/>
      <c r="U73" s="3935"/>
      <c r="V73" s="3935"/>
      <c r="W73" s="3935"/>
      <c r="X73" s="3935"/>
      <c r="Y73" s="3935"/>
      <c r="Z73" s="3935"/>
      <c r="AA73" s="3935"/>
      <c r="AB73" s="3935"/>
      <c r="AC73" s="3935"/>
      <c r="AD73" s="3935"/>
      <c r="AE73" s="3935"/>
      <c r="AF73" s="3935"/>
      <c r="AG73" s="3935"/>
      <c r="AH73" s="3935"/>
      <c r="AI73" s="3935"/>
      <c r="AJ73" s="3935"/>
      <c r="AK73" s="3935"/>
      <c r="AL73" s="3935"/>
      <c r="AM73" s="3935"/>
      <c r="AN73" s="3935"/>
      <c r="AO73" s="3935"/>
      <c r="AP73" s="3935"/>
      <c r="AQ73" s="3935"/>
      <c r="AR73" s="3935"/>
      <c r="AS73" s="3935"/>
      <c r="AT73" s="3935"/>
      <c r="AU73" s="3935"/>
      <c r="AV73" s="3935"/>
      <c r="AW73" s="3935"/>
      <c r="AX73" s="3935"/>
      <c r="AY73" s="3935"/>
      <c r="AZ73" s="3935"/>
      <c r="BA73" s="3935"/>
      <c r="BB73" s="3935"/>
    </row>
    <row r="74" spans="1:54" s="7" customFormat="1">
      <c r="A74" s="8"/>
      <c r="D74" s="31">
        <f t="shared" si="1"/>
        <v>0</v>
      </c>
      <c r="K74" s="3934"/>
      <c r="L74" s="20"/>
      <c r="M74" s="1993"/>
      <c r="N74" s="3935"/>
      <c r="O74" s="3935"/>
      <c r="P74" s="3935"/>
      <c r="Q74" s="3935"/>
      <c r="R74" s="3935"/>
      <c r="S74" s="3935"/>
      <c r="T74" s="3935"/>
      <c r="U74" s="3935"/>
      <c r="V74" s="3935"/>
      <c r="W74" s="3935"/>
      <c r="X74" s="3935"/>
      <c r="Y74" s="3935"/>
      <c r="Z74" s="3935"/>
      <c r="AA74" s="3935"/>
      <c r="AB74" s="3935"/>
      <c r="AC74" s="3935"/>
      <c r="AD74" s="3935"/>
      <c r="AE74" s="3935"/>
      <c r="AF74" s="3935"/>
      <c r="AG74" s="3935"/>
      <c r="AH74" s="3935"/>
      <c r="AI74" s="3935"/>
      <c r="AJ74" s="3935"/>
      <c r="AK74" s="3935"/>
      <c r="AL74" s="3935"/>
      <c r="AM74" s="3935"/>
      <c r="AN74" s="3935"/>
      <c r="AO74" s="3935"/>
      <c r="AP74" s="3935"/>
      <c r="AQ74" s="3935"/>
      <c r="AR74" s="3935"/>
      <c r="AS74" s="3935"/>
      <c r="AT74" s="3935"/>
      <c r="AU74" s="3935"/>
      <c r="AV74" s="3935"/>
      <c r="AW74" s="3935"/>
      <c r="AX74" s="3935"/>
      <c r="AY74" s="3935"/>
      <c r="AZ74" s="3935"/>
      <c r="BA74" s="3935"/>
      <c r="BB74" s="3935"/>
    </row>
    <row r="75" spans="1:54" s="7" customFormat="1">
      <c r="A75" s="8"/>
      <c r="D75" s="31">
        <f t="shared" si="1"/>
        <v>0</v>
      </c>
      <c r="K75" s="3934"/>
      <c r="L75" s="20"/>
      <c r="M75" s="1993"/>
      <c r="N75" s="3935"/>
      <c r="O75" s="3935"/>
      <c r="P75" s="3935"/>
      <c r="Q75" s="3935"/>
      <c r="R75" s="3935"/>
      <c r="S75" s="3935"/>
      <c r="T75" s="3935"/>
      <c r="U75" s="3935"/>
      <c r="V75" s="3935"/>
      <c r="W75" s="3935"/>
      <c r="X75" s="3935"/>
      <c r="Y75" s="3935"/>
      <c r="Z75" s="3935"/>
      <c r="AA75" s="3935"/>
      <c r="AB75" s="3935"/>
      <c r="AC75" s="3935"/>
      <c r="AD75" s="3935"/>
      <c r="AE75" s="3935"/>
      <c r="AF75" s="3935"/>
      <c r="AG75" s="3935"/>
      <c r="AH75" s="3935"/>
      <c r="AI75" s="3935"/>
      <c r="AJ75" s="3935"/>
      <c r="AK75" s="3935"/>
      <c r="AL75" s="3935"/>
      <c r="AM75" s="3935"/>
      <c r="AN75" s="3935"/>
      <c r="AO75" s="3935"/>
      <c r="AP75" s="3935"/>
      <c r="AQ75" s="3935"/>
      <c r="AR75" s="3935"/>
      <c r="AS75" s="3935"/>
      <c r="AT75" s="3935"/>
      <c r="AU75" s="3935"/>
      <c r="AV75" s="3935"/>
      <c r="AW75" s="3935"/>
      <c r="AX75" s="3935"/>
      <c r="AY75" s="3935"/>
      <c r="AZ75" s="3935"/>
      <c r="BA75" s="3935"/>
      <c r="BB75" s="3935"/>
    </row>
    <row r="76" spans="1:54" s="7" customFormat="1">
      <c r="A76" s="8"/>
      <c r="D76" s="31">
        <f t="shared" si="1"/>
        <v>0</v>
      </c>
      <c r="K76" s="3934"/>
      <c r="L76" s="20"/>
      <c r="M76" s="1993"/>
      <c r="N76" s="3935"/>
      <c r="O76" s="3935"/>
      <c r="P76" s="3935"/>
      <c r="Q76" s="3935"/>
      <c r="R76" s="3935"/>
      <c r="S76" s="3935"/>
      <c r="T76" s="3935"/>
      <c r="U76" s="3935"/>
      <c r="V76" s="3935"/>
      <c r="W76" s="3935"/>
      <c r="X76" s="3935"/>
      <c r="Y76" s="3935"/>
      <c r="Z76" s="3935"/>
      <c r="AA76" s="3935"/>
      <c r="AB76" s="3935"/>
      <c r="AC76" s="3935"/>
      <c r="AD76" s="3935"/>
      <c r="AE76" s="3935"/>
      <c r="AF76" s="3935"/>
      <c r="AG76" s="3935"/>
      <c r="AH76" s="3935"/>
      <c r="AI76" s="3935"/>
      <c r="AJ76" s="3935"/>
      <c r="AK76" s="3935"/>
      <c r="AL76" s="3935"/>
      <c r="AM76" s="3935"/>
      <c r="AN76" s="3935"/>
      <c r="AO76" s="3935"/>
      <c r="AP76" s="3935"/>
      <c r="AQ76" s="3935"/>
      <c r="AR76" s="3935"/>
      <c r="AS76" s="3935"/>
      <c r="AT76" s="3935"/>
      <c r="AU76" s="3935"/>
      <c r="AV76" s="3935"/>
      <c r="AW76" s="3935"/>
      <c r="AX76" s="3935"/>
      <c r="AY76" s="3935"/>
      <c r="AZ76" s="3935"/>
      <c r="BA76" s="3935"/>
      <c r="BB76" s="3935"/>
    </row>
    <row r="77" spans="1:54" s="7" customFormat="1">
      <c r="A77" s="8"/>
      <c r="D77" s="31">
        <f t="shared" si="1"/>
        <v>0</v>
      </c>
      <c r="K77" s="3934"/>
      <c r="L77" s="20"/>
      <c r="M77" s="1993"/>
      <c r="N77" s="3935"/>
      <c r="O77" s="3935"/>
      <c r="P77" s="3935"/>
      <c r="Q77" s="3935"/>
      <c r="R77" s="3935"/>
      <c r="S77" s="3935"/>
      <c r="T77" s="3935"/>
      <c r="U77" s="3935"/>
      <c r="V77" s="3935"/>
      <c r="W77" s="3935"/>
      <c r="X77" s="3935"/>
      <c r="Y77" s="3935"/>
      <c r="Z77" s="3935"/>
      <c r="AA77" s="3935"/>
      <c r="AB77" s="3935"/>
      <c r="AC77" s="3935"/>
      <c r="AD77" s="3935"/>
      <c r="AE77" s="3935"/>
      <c r="AF77" s="3935"/>
      <c r="AG77" s="3935"/>
      <c r="AH77" s="3935"/>
      <c r="AI77" s="3935"/>
      <c r="AJ77" s="3935"/>
      <c r="AK77" s="3935"/>
      <c r="AL77" s="3935"/>
      <c r="AM77" s="3935"/>
      <c r="AN77" s="3935"/>
      <c r="AO77" s="3935"/>
      <c r="AP77" s="3935"/>
      <c r="AQ77" s="3935"/>
      <c r="AR77" s="3935"/>
      <c r="AS77" s="3935"/>
      <c r="AT77" s="3935"/>
      <c r="AU77" s="3935"/>
      <c r="AV77" s="3935"/>
      <c r="AW77" s="3935"/>
      <c r="AX77" s="3935"/>
      <c r="AY77" s="3935"/>
      <c r="AZ77" s="3935"/>
      <c r="BA77" s="3935"/>
      <c r="BB77" s="3935"/>
    </row>
    <row r="78" spans="1:54" s="7" customFormat="1">
      <c r="A78" s="8"/>
      <c r="D78" s="31">
        <f t="shared" si="1"/>
        <v>0</v>
      </c>
      <c r="K78" s="3934"/>
      <c r="L78" s="20"/>
      <c r="M78" s="1993"/>
      <c r="N78" s="3935"/>
      <c r="O78" s="3935"/>
      <c r="P78" s="3935"/>
      <c r="Q78" s="3935"/>
      <c r="R78" s="3935"/>
      <c r="S78" s="3935"/>
      <c r="T78" s="3935"/>
      <c r="U78" s="3935"/>
      <c r="V78" s="3935"/>
      <c r="W78" s="3935"/>
      <c r="X78" s="3935"/>
      <c r="Y78" s="3935"/>
      <c r="Z78" s="3935"/>
      <c r="AA78" s="3935"/>
      <c r="AB78" s="3935"/>
      <c r="AC78" s="3935"/>
      <c r="AD78" s="3935"/>
      <c r="AE78" s="3935"/>
      <c r="AF78" s="3935"/>
      <c r="AG78" s="3935"/>
      <c r="AH78" s="3935"/>
      <c r="AI78" s="3935"/>
      <c r="AJ78" s="3935"/>
      <c r="AK78" s="3935"/>
      <c r="AL78" s="3935"/>
      <c r="AM78" s="3935"/>
      <c r="AN78" s="3935"/>
      <c r="AO78" s="3935"/>
      <c r="AP78" s="3935"/>
      <c r="AQ78" s="3935"/>
      <c r="AR78" s="3935"/>
      <c r="AS78" s="3935"/>
      <c r="AT78" s="3935"/>
      <c r="AU78" s="3935"/>
      <c r="AV78" s="3935"/>
      <c r="AW78" s="3935"/>
      <c r="AX78" s="3935"/>
      <c r="AY78" s="3935"/>
      <c r="AZ78" s="3935"/>
      <c r="BA78" s="3935"/>
      <c r="BB78" s="3935"/>
    </row>
    <row r="79" spans="1:54" s="7" customFormat="1">
      <c r="A79" s="8"/>
      <c r="D79" s="31">
        <f t="shared" si="1"/>
        <v>0</v>
      </c>
      <c r="K79" s="3934"/>
      <c r="L79" s="20"/>
      <c r="M79" s="1993"/>
      <c r="N79" s="3935"/>
      <c r="O79" s="3935"/>
      <c r="P79" s="3935"/>
      <c r="Q79" s="3935"/>
      <c r="R79" s="3935"/>
      <c r="S79" s="3935"/>
      <c r="T79" s="3935"/>
      <c r="U79" s="3935"/>
      <c r="V79" s="3935"/>
      <c r="W79" s="3935"/>
      <c r="X79" s="3935"/>
      <c r="Y79" s="3935"/>
      <c r="Z79" s="3935"/>
      <c r="AA79" s="3935"/>
      <c r="AB79" s="3935"/>
      <c r="AC79" s="3935"/>
      <c r="AD79" s="3935"/>
      <c r="AE79" s="3935"/>
      <c r="AF79" s="3935"/>
      <c r="AG79" s="3935"/>
      <c r="AH79" s="3935"/>
      <c r="AI79" s="3935"/>
      <c r="AJ79" s="3935"/>
      <c r="AK79" s="3935"/>
      <c r="AL79" s="3935"/>
      <c r="AM79" s="3935"/>
      <c r="AN79" s="3935"/>
      <c r="AO79" s="3935"/>
      <c r="AP79" s="3935"/>
      <c r="AQ79" s="3935"/>
      <c r="AR79" s="3935"/>
      <c r="AS79" s="3935"/>
      <c r="AT79" s="3935"/>
      <c r="AU79" s="3935"/>
      <c r="AV79" s="3935"/>
      <c r="AW79" s="3935"/>
      <c r="AX79" s="3935"/>
      <c r="AY79" s="3935"/>
      <c r="AZ79" s="3935"/>
      <c r="BA79" s="3935"/>
      <c r="BB79" s="3935"/>
    </row>
    <row r="80" spans="1:54" s="7" customFormat="1">
      <c r="A80" s="8"/>
      <c r="D80" s="31">
        <f t="shared" si="1"/>
        <v>0</v>
      </c>
      <c r="K80" s="3934"/>
      <c r="L80" s="20"/>
      <c r="M80" s="1993"/>
      <c r="N80" s="3935"/>
      <c r="O80" s="3935"/>
      <c r="P80" s="3935"/>
      <c r="Q80" s="3935"/>
      <c r="R80" s="3935"/>
      <c r="S80" s="3935"/>
      <c r="T80" s="3935"/>
      <c r="U80" s="3935"/>
      <c r="V80" s="3935"/>
      <c r="W80" s="3935"/>
      <c r="X80" s="3935"/>
      <c r="Y80" s="3935"/>
      <c r="Z80" s="3935"/>
      <c r="AA80" s="3935"/>
      <c r="AB80" s="3935"/>
      <c r="AC80" s="3935"/>
      <c r="AD80" s="3935"/>
      <c r="AE80" s="3935"/>
      <c r="AF80" s="3935"/>
      <c r="AG80" s="3935"/>
      <c r="AH80" s="3935"/>
      <c r="AI80" s="3935"/>
      <c r="AJ80" s="3935"/>
      <c r="AK80" s="3935"/>
      <c r="AL80" s="3935"/>
      <c r="AM80" s="3935"/>
      <c r="AN80" s="3935"/>
      <c r="AO80" s="3935"/>
      <c r="AP80" s="3935"/>
      <c r="AQ80" s="3935"/>
      <c r="AR80" s="3935"/>
      <c r="AS80" s="3935"/>
      <c r="AT80" s="3935"/>
      <c r="AU80" s="3935"/>
      <c r="AV80" s="3935"/>
      <c r="AW80" s="3935"/>
      <c r="AX80" s="3935"/>
      <c r="AY80" s="3935"/>
      <c r="AZ80" s="3935"/>
      <c r="BA80" s="3935"/>
      <c r="BB80" s="3935"/>
    </row>
    <row r="81" spans="1:54" s="7" customFormat="1">
      <c r="A81" s="8"/>
      <c r="D81" s="31">
        <f t="shared" si="1"/>
        <v>0</v>
      </c>
      <c r="K81" s="3934"/>
      <c r="L81" s="20"/>
      <c r="M81" s="1993"/>
      <c r="N81" s="3935"/>
      <c r="O81" s="3935"/>
      <c r="P81" s="3935"/>
      <c r="Q81" s="3935"/>
      <c r="R81" s="3935"/>
      <c r="S81" s="3935"/>
      <c r="T81" s="3935"/>
      <c r="U81" s="3935"/>
      <c r="V81" s="3935"/>
      <c r="W81" s="3935"/>
      <c r="X81" s="3935"/>
      <c r="Y81" s="3935"/>
      <c r="Z81" s="3935"/>
      <c r="AA81" s="3935"/>
      <c r="AB81" s="3935"/>
      <c r="AC81" s="3935"/>
      <c r="AD81" s="3935"/>
      <c r="AE81" s="3935"/>
      <c r="AF81" s="3935"/>
      <c r="AG81" s="3935"/>
      <c r="AH81" s="3935"/>
      <c r="AI81" s="3935"/>
      <c r="AJ81" s="3935"/>
      <c r="AK81" s="3935"/>
      <c r="AL81" s="3935"/>
      <c r="AM81" s="3935"/>
      <c r="AN81" s="3935"/>
      <c r="AO81" s="3935"/>
      <c r="AP81" s="3935"/>
      <c r="AQ81" s="3935"/>
      <c r="AR81" s="3935"/>
      <c r="AS81" s="3935"/>
      <c r="AT81" s="3935"/>
      <c r="AU81" s="3935"/>
      <c r="AV81" s="3935"/>
      <c r="AW81" s="3935"/>
      <c r="AX81" s="3935"/>
      <c r="AY81" s="3935"/>
      <c r="AZ81" s="3935"/>
      <c r="BA81" s="3935"/>
      <c r="BB81" s="3935"/>
    </row>
    <row r="82" spans="1:54" s="7" customFormat="1">
      <c r="A82" s="8"/>
      <c r="D82" s="31">
        <f t="shared" si="1"/>
        <v>0</v>
      </c>
      <c r="K82" s="3934"/>
      <c r="L82" s="20"/>
      <c r="M82" s="1993"/>
      <c r="N82" s="3935"/>
      <c r="O82" s="3935"/>
      <c r="P82" s="3935"/>
      <c r="Q82" s="3935"/>
      <c r="R82" s="3935"/>
      <c r="S82" s="3935"/>
      <c r="T82" s="3935"/>
      <c r="U82" s="3935"/>
      <c r="V82" s="3935"/>
      <c r="W82" s="3935"/>
      <c r="X82" s="3935"/>
      <c r="Y82" s="3935"/>
      <c r="Z82" s="3935"/>
      <c r="AA82" s="3935"/>
      <c r="AB82" s="3935"/>
      <c r="AC82" s="3935"/>
      <c r="AD82" s="3935"/>
      <c r="AE82" s="3935"/>
      <c r="AF82" s="3935"/>
      <c r="AG82" s="3935"/>
      <c r="AH82" s="3935"/>
      <c r="AI82" s="3935"/>
      <c r="AJ82" s="3935"/>
      <c r="AK82" s="3935"/>
      <c r="AL82" s="3935"/>
      <c r="AM82" s="3935"/>
      <c r="AN82" s="3935"/>
      <c r="AO82" s="3935"/>
      <c r="AP82" s="3935"/>
      <c r="AQ82" s="3935"/>
      <c r="AR82" s="3935"/>
      <c r="AS82" s="3935"/>
      <c r="AT82" s="3935"/>
      <c r="AU82" s="3935"/>
      <c r="AV82" s="3935"/>
      <c r="AW82" s="3935"/>
      <c r="AX82" s="3935"/>
      <c r="AY82" s="3935"/>
      <c r="AZ82" s="3935"/>
      <c r="BA82" s="3935"/>
      <c r="BB82" s="3935"/>
    </row>
    <row r="83" spans="1:54" s="7" customFormat="1">
      <c r="A83" s="8"/>
      <c r="D83" s="31">
        <f t="shared" si="1"/>
        <v>0</v>
      </c>
      <c r="K83" s="3934"/>
      <c r="L83" s="20"/>
      <c r="M83" s="1993"/>
      <c r="N83" s="3935"/>
      <c r="O83" s="3935"/>
      <c r="P83" s="3935"/>
      <c r="Q83" s="3935"/>
      <c r="R83" s="3935"/>
      <c r="S83" s="3935"/>
      <c r="T83" s="3935"/>
      <c r="U83" s="3935"/>
      <c r="V83" s="3935"/>
      <c r="W83" s="3935"/>
      <c r="X83" s="3935"/>
      <c r="Y83" s="3935"/>
      <c r="Z83" s="3935"/>
      <c r="AA83" s="3935"/>
      <c r="AB83" s="3935"/>
      <c r="AC83" s="3935"/>
      <c r="AD83" s="3935"/>
      <c r="AE83" s="3935"/>
      <c r="AF83" s="3935"/>
      <c r="AG83" s="3935"/>
      <c r="AH83" s="3935"/>
      <c r="AI83" s="3935"/>
      <c r="AJ83" s="3935"/>
      <c r="AK83" s="3935"/>
      <c r="AL83" s="3935"/>
      <c r="AM83" s="3935"/>
      <c r="AN83" s="3935"/>
      <c r="AO83" s="3935"/>
      <c r="AP83" s="3935"/>
      <c r="AQ83" s="3935"/>
      <c r="AR83" s="3935"/>
      <c r="AS83" s="3935"/>
      <c r="AT83" s="3935"/>
      <c r="AU83" s="3935"/>
      <c r="AV83" s="3935"/>
      <c r="AW83" s="3935"/>
      <c r="AX83" s="3935"/>
      <c r="AY83" s="3935"/>
      <c r="AZ83" s="3935"/>
      <c r="BA83" s="3935"/>
      <c r="BB83" s="3935"/>
    </row>
    <row r="84" spans="1:54" s="7" customFormat="1">
      <c r="A84" s="8"/>
      <c r="D84" s="31">
        <f t="shared" si="1"/>
        <v>0</v>
      </c>
      <c r="K84" s="3934"/>
      <c r="L84" s="20"/>
      <c r="M84" s="1993"/>
      <c r="N84" s="3935"/>
      <c r="O84" s="3935"/>
      <c r="P84" s="3935"/>
      <c r="Q84" s="3935"/>
      <c r="R84" s="3935"/>
      <c r="S84" s="3935"/>
      <c r="T84" s="3935"/>
      <c r="U84" s="3935"/>
      <c r="V84" s="3935"/>
      <c r="W84" s="3935"/>
      <c r="X84" s="3935"/>
      <c r="Y84" s="3935"/>
      <c r="Z84" s="3935"/>
      <c r="AA84" s="3935"/>
      <c r="AB84" s="3935"/>
      <c r="AC84" s="3935"/>
      <c r="AD84" s="3935"/>
      <c r="AE84" s="3935"/>
      <c r="AF84" s="3935"/>
      <c r="AG84" s="3935"/>
      <c r="AH84" s="3935"/>
      <c r="AI84" s="3935"/>
      <c r="AJ84" s="3935"/>
      <c r="AK84" s="3935"/>
      <c r="AL84" s="3935"/>
      <c r="AM84" s="3935"/>
      <c r="AN84" s="3935"/>
      <c r="AO84" s="3935"/>
      <c r="AP84" s="3935"/>
      <c r="AQ84" s="3935"/>
      <c r="AR84" s="3935"/>
      <c r="AS84" s="3935"/>
      <c r="AT84" s="3935"/>
      <c r="AU84" s="3935"/>
      <c r="AV84" s="3935"/>
      <c r="AW84" s="3935"/>
      <c r="AX84" s="3935"/>
      <c r="AY84" s="3935"/>
      <c r="AZ84" s="3935"/>
      <c r="BA84" s="3935"/>
      <c r="BB84" s="3935"/>
    </row>
    <row r="85" spans="1:54" s="7" customFormat="1">
      <c r="A85" s="8"/>
      <c r="D85" s="31">
        <f t="shared" si="1"/>
        <v>0</v>
      </c>
      <c r="K85" s="3934"/>
      <c r="L85" s="20"/>
      <c r="M85" s="1993"/>
      <c r="N85" s="3935"/>
      <c r="O85" s="3935"/>
      <c r="P85" s="3935"/>
      <c r="Q85" s="3935"/>
      <c r="R85" s="3935"/>
      <c r="S85" s="3935"/>
      <c r="T85" s="3935"/>
      <c r="U85" s="3935"/>
      <c r="V85" s="3935"/>
      <c r="W85" s="3935"/>
      <c r="X85" s="3935"/>
      <c r="Y85" s="3935"/>
      <c r="Z85" s="3935"/>
      <c r="AA85" s="3935"/>
      <c r="AB85" s="3935"/>
      <c r="AC85" s="3935"/>
      <c r="AD85" s="3935"/>
      <c r="AE85" s="3935"/>
      <c r="AF85" s="3935"/>
      <c r="AG85" s="3935"/>
      <c r="AH85" s="3935"/>
      <c r="AI85" s="3935"/>
      <c r="AJ85" s="3935"/>
      <c r="AK85" s="3935"/>
      <c r="AL85" s="3935"/>
      <c r="AM85" s="3935"/>
      <c r="AN85" s="3935"/>
      <c r="AO85" s="3935"/>
      <c r="AP85" s="3935"/>
      <c r="AQ85" s="3935"/>
      <c r="AR85" s="3935"/>
      <c r="AS85" s="3935"/>
      <c r="AT85" s="3935"/>
      <c r="AU85" s="3935"/>
      <c r="AV85" s="3935"/>
      <c r="AW85" s="3935"/>
      <c r="AX85" s="3935"/>
      <c r="AY85" s="3935"/>
      <c r="AZ85" s="3935"/>
      <c r="BA85" s="3935"/>
      <c r="BB85" s="3935"/>
    </row>
    <row r="86" spans="1:54" s="7" customFormat="1">
      <c r="A86" s="8"/>
      <c r="D86" s="31">
        <f t="shared" si="1"/>
        <v>0</v>
      </c>
      <c r="K86" s="3934"/>
      <c r="L86" s="20"/>
      <c r="M86" s="1993"/>
      <c r="N86" s="3935"/>
      <c r="O86" s="3935"/>
      <c r="P86" s="3935"/>
      <c r="Q86" s="3935"/>
      <c r="R86" s="3935"/>
      <c r="S86" s="3935"/>
      <c r="T86" s="3935"/>
      <c r="U86" s="3935"/>
      <c r="V86" s="3935"/>
      <c r="W86" s="3935"/>
      <c r="X86" s="3935"/>
      <c r="Y86" s="3935"/>
      <c r="Z86" s="3935"/>
      <c r="AA86" s="3935"/>
      <c r="AB86" s="3935"/>
      <c r="AC86" s="3935"/>
      <c r="AD86" s="3935"/>
      <c r="AE86" s="3935"/>
      <c r="AF86" s="3935"/>
      <c r="AG86" s="3935"/>
      <c r="AH86" s="3935"/>
      <c r="AI86" s="3935"/>
      <c r="AJ86" s="3935"/>
      <c r="AK86" s="3935"/>
      <c r="AL86" s="3935"/>
      <c r="AM86" s="3935"/>
      <c r="AN86" s="3935"/>
      <c r="AO86" s="3935"/>
      <c r="AP86" s="3935"/>
      <c r="AQ86" s="3935"/>
      <c r="AR86" s="3935"/>
      <c r="AS86" s="3935"/>
      <c r="AT86" s="3935"/>
      <c r="AU86" s="3935"/>
      <c r="AV86" s="3935"/>
      <c r="AW86" s="3935"/>
      <c r="AX86" s="3935"/>
      <c r="AY86" s="3935"/>
      <c r="AZ86" s="3935"/>
      <c r="BA86" s="3935"/>
      <c r="BB86" s="3935"/>
    </row>
    <row r="87" spans="1:54" s="7" customFormat="1">
      <c r="A87" s="8"/>
      <c r="D87" s="31">
        <f t="shared" si="1"/>
        <v>0</v>
      </c>
      <c r="K87" s="3934"/>
      <c r="L87" s="20"/>
      <c r="M87" s="1993"/>
      <c r="N87" s="3935"/>
      <c r="O87" s="3935"/>
      <c r="P87" s="3935"/>
      <c r="Q87" s="3935"/>
      <c r="R87" s="3935"/>
      <c r="S87" s="3935"/>
      <c r="T87" s="3935"/>
      <c r="U87" s="3935"/>
      <c r="V87" s="3935"/>
      <c r="W87" s="3935"/>
      <c r="X87" s="3935"/>
      <c r="Y87" s="3935"/>
      <c r="Z87" s="3935"/>
      <c r="AA87" s="3935"/>
      <c r="AB87" s="3935"/>
      <c r="AC87" s="3935"/>
      <c r="AD87" s="3935"/>
      <c r="AE87" s="3935"/>
      <c r="AF87" s="3935"/>
      <c r="AG87" s="3935"/>
      <c r="AH87" s="3935"/>
      <c r="AI87" s="3935"/>
      <c r="AJ87" s="3935"/>
      <c r="AK87" s="3935"/>
      <c r="AL87" s="3935"/>
      <c r="AM87" s="3935"/>
      <c r="AN87" s="3935"/>
      <c r="AO87" s="3935"/>
      <c r="AP87" s="3935"/>
      <c r="AQ87" s="3935"/>
      <c r="AR87" s="3935"/>
      <c r="AS87" s="3935"/>
      <c r="AT87" s="3935"/>
      <c r="AU87" s="3935"/>
      <c r="AV87" s="3935"/>
      <c r="AW87" s="3935"/>
      <c r="AX87" s="3935"/>
      <c r="AY87" s="3935"/>
      <c r="AZ87" s="3935"/>
      <c r="BA87" s="3935"/>
      <c r="BB87" s="3935"/>
    </row>
    <row r="88" spans="1:54" s="7" customFormat="1">
      <c r="A88" s="8"/>
      <c r="D88" s="31">
        <f t="shared" si="1"/>
        <v>0</v>
      </c>
      <c r="K88" s="3934"/>
      <c r="L88" s="20"/>
      <c r="M88" s="1993"/>
      <c r="N88" s="3935"/>
      <c r="O88" s="3935"/>
      <c r="P88" s="3935"/>
      <c r="Q88" s="3935"/>
      <c r="R88" s="3935"/>
      <c r="S88" s="3935"/>
      <c r="T88" s="3935"/>
      <c r="U88" s="3935"/>
      <c r="V88" s="3935"/>
      <c r="W88" s="3935"/>
      <c r="X88" s="3935"/>
      <c r="Y88" s="3935"/>
      <c r="Z88" s="3935"/>
      <c r="AA88" s="3935"/>
      <c r="AB88" s="3935"/>
      <c r="AC88" s="3935"/>
      <c r="AD88" s="3935"/>
      <c r="AE88" s="3935"/>
      <c r="AF88" s="3935"/>
      <c r="AG88" s="3935"/>
      <c r="AH88" s="3935"/>
      <c r="AI88" s="3935"/>
      <c r="AJ88" s="3935"/>
      <c r="AK88" s="3935"/>
      <c r="AL88" s="3935"/>
      <c r="AM88" s="3935"/>
      <c r="AN88" s="3935"/>
      <c r="AO88" s="3935"/>
      <c r="AP88" s="3935"/>
      <c r="AQ88" s="3935"/>
      <c r="AR88" s="3935"/>
      <c r="AS88" s="3935"/>
      <c r="AT88" s="3935"/>
      <c r="AU88" s="3935"/>
      <c r="AV88" s="3935"/>
      <c r="AW88" s="3935"/>
      <c r="AX88" s="3935"/>
      <c r="AY88" s="3935"/>
      <c r="AZ88" s="3935"/>
      <c r="BA88" s="3935"/>
      <c r="BB88" s="3935"/>
    </row>
    <row r="89" spans="1:54" s="7" customFormat="1">
      <c r="A89" s="8"/>
      <c r="D89" s="31">
        <f t="shared" si="1"/>
        <v>0</v>
      </c>
      <c r="K89" s="3934"/>
      <c r="L89" s="20"/>
      <c r="M89" s="1993"/>
      <c r="N89" s="3935"/>
      <c r="O89" s="3935"/>
      <c r="P89" s="3935"/>
      <c r="Q89" s="3935"/>
      <c r="R89" s="3935"/>
      <c r="S89" s="3935"/>
      <c r="T89" s="3935"/>
      <c r="U89" s="3935"/>
      <c r="V89" s="3935"/>
      <c r="W89" s="3935"/>
      <c r="X89" s="3935"/>
      <c r="Y89" s="3935"/>
      <c r="Z89" s="3935"/>
      <c r="AA89" s="3935"/>
      <c r="AB89" s="3935"/>
      <c r="AC89" s="3935"/>
      <c r="AD89" s="3935"/>
      <c r="AE89" s="3935"/>
      <c r="AF89" s="3935"/>
      <c r="AG89" s="3935"/>
      <c r="AH89" s="3935"/>
      <c r="AI89" s="3935"/>
      <c r="AJ89" s="3935"/>
      <c r="AK89" s="3935"/>
      <c r="AL89" s="3935"/>
      <c r="AM89" s="3935"/>
      <c r="AN89" s="3935"/>
      <c r="AO89" s="3935"/>
      <c r="AP89" s="3935"/>
      <c r="AQ89" s="3935"/>
      <c r="AR89" s="3935"/>
      <c r="AS89" s="3935"/>
      <c r="AT89" s="3935"/>
      <c r="AU89" s="3935"/>
      <c r="AV89" s="3935"/>
      <c r="AW89" s="3935"/>
      <c r="AX89" s="3935"/>
      <c r="AY89" s="3935"/>
      <c r="AZ89" s="3935"/>
      <c r="BA89" s="3935"/>
      <c r="BB89" s="3935"/>
    </row>
    <row r="90" spans="1:54" s="7" customFormat="1">
      <c r="A90" s="8"/>
      <c r="D90" s="31">
        <f t="shared" si="1"/>
        <v>0</v>
      </c>
      <c r="K90" s="3934"/>
      <c r="L90" s="20"/>
      <c r="M90" s="1993"/>
      <c r="N90" s="3935"/>
      <c r="O90" s="3935"/>
      <c r="P90" s="3935"/>
      <c r="Q90" s="3935"/>
      <c r="R90" s="3935"/>
      <c r="S90" s="3935"/>
      <c r="T90" s="3935"/>
      <c r="U90" s="3935"/>
      <c r="V90" s="3935"/>
      <c r="W90" s="3935"/>
      <c r="X90" s="3935"/>
      <c r="Y90" s="3935"/>
      <c r="Z90" s="3935"/>
      <c r="AA90" s="3935"/>
      <c r="AB90" s="3935"/>
      <c r="AC90" s="3935"/>
      <c r="AD90" s="3935"/>
      <c r="AE90" s="3935"/>
      <c r="AF90" s="3935"/>
      <c r="AG90" s="3935"/>
      <c r="AH90" s="3935"/>
      <c r="AI90" s="3935"/>
      <c r="AJ90" s="3935"/>
      <c r="AK90" s="3935"/>
      <c r="AL90" s="3935"/>
      <c r="AM90" s="3935"/>
      <c r="AN90" s="3935"/>
      <c r="AO90" s="3935"/>
      <c r="AP90" s="3935"/>
      <c r="AQ90" s="3935"/>
      <c r="AR90" s="3935"/>
      <c r="AS90" s="3935"/>
      <c r="AT90" s="3935"/>
      <c r="AU90" s="3935"/>
      <c r="AV90" s="3935"/>
      <c r="AW90" s="3935"/>
      <c r="AX90" s="3935"/>
      <c r="AY90" s="3935"/>
      <c r="AZ90" s="3935"/>
      <c r="BA90" s="3935"/>
      <c r="BB90" s="3935"/>
    </row>
    <row r="91" spans="1:54" s="7" customFormat="1">
      <c r="A91" s="8"/>
      <c r="D91" s="31">
        <f t="shared" si="1"/>
        <v>0</v>
      </c>
      <c r="K91" s="3934"/>
      <c r="L91" s="20"/>
      <c r="M91" s="1993"/>
      <c r="N91" s="3935"/>
      <c r="O91" s="3935"/>
      <c r="P91" s="3935"/>
      <c r="Q91" s="3935"/>
      <c r="R91" s="3935"/>
      <c r="S91" s="3935"/>
      <c r="T91" s="3935"/>
      <c r="U91" s="3935"/>
      <c r="V91" s="3935"/>
      <c r="W91" s="3935"/>
      <c r="X91" s="3935"/>
      <c r="Y91" s="3935"/>
      <c r="Z91" s="3935"/>
      <c r="AA91" s="3935"/>
      <c r="AB91" s="3935"/>
      <c r="AC91" s="3935"/>
      <c r="AD91" s="3935"/>
      <c r="AE91" s="3935"/>
      <c r="AF91" s="3935"/>
      <c r="AG91" s="3935"/>
      <c r="AH91" s="3935"/>
      <c r="AI91" s="3935"/>
      <c r="AJ91" s="3935"/>
      <c r="AK91" s="3935"/>
      <c r="AL91" s="3935"/>
      <c r="AM91" s="3935"/>
      <c r="AN91" s="3935"/>
      <c r="AO91" s="3935"/>
      <c r="AP91" s="3935"/>
      <c r="AQ91" s="3935"/>
      <c r="AR91" s="3935"/>
      <c r="AS91" s="3935"/>
      <c r="AT91" s="3935"/>
      <c r="AU91" s="3935"/>
      <c r="AV91" s="3935"/>
      <c r="AW91" s="3935"/>
      <c r="AX91" s="3935"/>
      <c r="AY91" s="3935"/>
      <c r="AZ91" s="3935"/>
      <c r="BA91" s="3935"/>
      <c r="BB91" s="3935"/>
    </row>
    <row r="92" spans="1:54" s="7" customFormat="1">
      <c r="A92" s="8"/>
      <c r="D92" s="31">
        <f t="shared" si="1"/>
        <v>0</v>
      </c>
      <c r="K92" s="3934"/>
      <c r="L92" s="20"/>
      <c r="M92" s="1993"/>
      <c r="N92" s="3935"/>
      <c r="O92" s="3935"/>
      <c r="P92" s="3935"/>
      <c r="Q92" s="3935"/>
      <c r="R92" s="3935"/>
      <c r="S92" s="3935"/>
      <c r="T92" s="3935"/>
      <c r="U92" s="3935"/>
      <c r="V92" s="3935"/>
      <c r="W92" s="3935"/>
      <c r="X92" s="3935"/>
      <c r="Y92" s="3935"/>
      <c r="Z92" s="3935"/>
      <c r="AA92" s="3935"/>
      <c r="AB92" s="3935"/>
      <c r="AC92" s="3935"/>
      <c r="AD92" s="3935"/>
      <c r="AE92" s="3935"/>
      <c r="AF92" s="3935"/>
      <c r="AG92" s="3935"/>
      <c r="AH92" s="3935"/>
      <c r="AI92" s="3935"/>
      <c r="AJ92" s="3935"/>
      <c r="AK92" s="3935"/>
      <c r="AL92" s="3935"/>
      <c r="AM92" s="3935"/>
      <c r="AN92" s="3935"/>
      <c r="AO92" s="3935"/>
      <c r="AP92" s="3935"/>
      <c r="AQ92" s="3935"/>
      <c r="AR92" s="3935"/>
      <c r="AS92" s="3935"/>
      <c r="AT92" s="3935"/>
      <c r="AU92" s="3935"/>
      <c r="AV92" s="3935"/>
      <c r="AW92" s="3935"/>
      <c r="AX92" s="3935"/>
      <c r="AY92" s="3935"/>
      <c r="AZ92" s="3935"/>
      <c r="BA92" s="3935"/>
      <c r="BB92" s="3935"/>
    </row>
    <row r="93" spans="1:54" s="7" customFormat="1">
      <c r="A93" s="8"/>
      <c r="D93" s="31">
        <f t="shared" si="1"/>
        <v>0</v>
      </c>
      <c r="K93" s="3934"/>
      <c r="L93" s="20"/>
      <c r="M93" s="1993"/>
      <c r="N93" s="3935"/>
      <c r="O93" s="3935"/>
      <c r="P93" s="3935"/>
      <c r="Q93" s="3935"/>
      <c r="R93" s="3935"/>
      <c r="S93" s="3935"/>
      <c r="T93" s="3935"/>
      <c r="U93" s="3935"/>
      <c r="V93" s="3935"/>
      <c r="W93" s="3935"/>
      <c r="X93" s="3935"/>
      <c r="Y93" s="3935"/>
      <c r="Z93" s="3935"/>
      <c r="AA93" s="3935"/>
      <c r="AB93" s="3935"/>
      <c r="AC93" s="3935"/>
      <c r="AD93" s="3935"/>
      <c r="AE93" s="3935"/>
      <c r="AF93" s="3935"/>
      <c r="AG93" s="3935"/>
      <c r="AH93" s="3935"/>
      <c r="AI93" s="3935"/>
      <c r="AJ93" s="3935"/>
      <c r="AK93" s="3935"/>
      <c r="AL93" s="3935"/>
      <c r="AM93" s="3935"/>
      <c r="AN93" s="3935"/>
      <c r="AO93" s="3935"/>
      <c r="AP93" s="3935"/>
      <c r="AQ93" s="3935"/>
      <c r="AR93" s="3935"/>
      <c r="AS93" s="3935"/>
      <c r="AT93" s="3935"/>
      <c r="AU93" s="3935"/>
      <c r="AV93" s="3935"/>
      <c r="AW93" s="3935"/>
      <c r="AX93" s="3935"/>
      <c r="AY93" s="3935"/>
      <c r="AZ93" s="3935"/>
      <c r="BA93" s="3935"/>
      <c r="BB93" s="3935"/>
    </row>
    <row r="94" spans="1:54" s="7" customFormat="1">
      <c r="A94" s="8"/>
      <c r="D94" s="31">
        <f t="shared" si="1"/>
        <v>0</v>
      </c>
      <c r="K94" s="3934"/>
      <c r="L94" s="20"/>
      <c r="M94" s="1993"/>
      <c r="N94" s="3935"/>
      <c r="O94" s="3935"/>
      <c r="P94" s="3935"/>
      <c r="Q94" s="3935"/>
      <c r="R94" s="3935"/>
      <c r="S94" s="3935"/>
      <c r="T94" s="3935"/>
      <c r="U94" s="3935"/>
      <c r="V94" s="3935"/>
      <c r="W94" s="3935"/>
      <c r="X94" s="3935"/>
      <c r="Y94" s="3935"/>
      <c r="Z94" s="3935"/>
      <c r="AA94" s="3935"/>
      <c r="AB94" s="3935"/>
      <c r="AC94" s="3935"/>
      <c r="AD94" s="3935"/>
      <c r="AE94" s="3935"/>
      <c r="AF94" s="3935"/>
      <c r="AG94" s="3935"/>
      <c r="AH94" s="3935"/>
      <c r="AI94" s="3935"/>
      <c r="AJ94" s="3935"/>
      <c r="AK94" s="3935"/>
      <c r="AL94" s="3935"/>
      <c r="AM94" s="3935"/>
      <c r="AN94" s="3935"/>
      <c r="AO94" s="3935"/>
      <c r="AP94" s="3935"/>
      <c r="AQ94" s="3935"/>
      <c r="AR94" s="3935"/>
      <c r="AS94" s="3935"/>
      <c r="AT94" s="3935"/>
      <c r="AU94" s="3935"/>
      <c r="AV94" s="3935"/>
      <c r="AW94" s="3935"/>
      <c r="AX94" s="3935"/>
      <c r="AY94" s="3935"/>
      <c r="AZ94" s="3935"/>
      <c r="BA94" s="3935"/>
      <c r="BB94" s="3935"/>
    </row>
    <row r="95" spans="1:54" s="7" customFormat="1">
      <c r="A95" s="8"/>
      <c r="D95" s="31">
        <f t="shared" si="1"/>
        <v>0</v>
      </c>
      <c r="K95" s="3934"/>
      <c r="L95" s="20"/>
      <c r="M95" s="1993"/>
      <c r="N95" s="3935"/>
      <c r="O95" s="3935"/>
      <c r="P95" s="3935"/>
      <c r="Q95" s="3935"/>
      <c r="R95" s="3935"/>
      <c r="S95" s="3935"/>
      <c r="T95" s="3935"/>
      <c r="U95" s="3935"/>
      <c r="V95" s="3935"/>
      <c r="W95" s="3935"/>
      <c r="X95" s="3935"/>
      <c r="Y95" s="3935"/>
      <c r="Z95" s="3935"/>
      <c r="AA95" s="3935"/>
      <c r="AB95" s="3935"/>
      <c r="AC95" s="3935"/>
      <c r="AD95" s="3935"/>
      <c r="AE95" s="3935"/>
      <c r="AF95" s="3935"/>
      <c r="AG95" s="3935"/>
      <c r="AH95" s="3935"/>
      <c r="AI95" s="3935"/>
      <c r="AJ95" s="3935"/>
      <c r="AK95" s="3935"/>
      <c r="AL95" s="3935"/>
      <c r="AM95" s="3935"/>
      <c r="AN95" s="3935"/>
      <c r="AO95" s="3935"/>
      <c r="AP95" s="3935"/>
      <c r="AQ95" s="3935"/>
      <c r="AR95" s="3935"/>
      <c r="AS95" s="3935"/>
      <c r="AT95" s="3935"/>
      <c r="AU95" s="3935"/>
      <c r="AV95" s="3935"/>
      <c r="AW95" s="3935"/>
      <c r="AX95" s="3935"/>
      <c r="AY95" s="3935"/>
      <c r="AZ95" s="3935"/>
      <c r="BA95" s="3935"/>
      <c r="BB95" s="3935"/>
    </row>
    <row r="96" spans="1:54" s="7" customFormat="1">
      <c r="A96" s="8"/>
      <c r="D96" s="31">
        <f t="shared" si="1"/>
        <v>0</v>
      </c>
      <c r="K96" s="3934"/>
      <c r="L96" s="20"/>
      <c r="M96" s="1993"/>
      <c r="N96" s="3935"/>
      <c r="O96" s="3935"/>
      <c r="P96" s="3935"/>
      <c r="Q96" s="3935"/>
      <c r="R96" s="3935"/>
      <c r="S96" s="3935"/>
      <c r="T96" s="3935"/>
      <c r="U96" s="3935"/>
      <c r="V96" s="3935"/>
      <c r="W96" s="3935"/>
      <c r="X96" s="3935"/>
      <c r="Y96" s="3935"/>
      <c r="Z96" s="3935"/>
      <c r="AA96" s="3935"/>
      <c r="AB96" s="3935"/>
      <c r="AC96" s="3935"/>
      <c r="AD96" s="3935"/>
      <c r="AE96" s="3935"/>
      <c r="AF96" s="3935"/>
      <c r="AG96" s="3935"/>
      <c r="AH96" s="3935"/>
      <c r="AI96" s="3935"/>
      <c r="AJ96" s="3935"/>
      <c r="AK96" s="3935"/>
      <c r="AL96" s="3935"/>
      <c r="AM96" s="3935"/>
      <c r="AN96" s="3935"/>
      <c r="AO96" s="3935"/>
      <c r="AP96" s="3935"/>
      <c r="AQ96" s="3935"/>
      <c r="AR96" s="3935"/>
      <c r="AS96" s="3935"/>
      <c r="AT96" s="3935"/>
      <c r="AU96" s="3935"/>
      <c r="AV96" s="3935"/>
      <c r="AW96" s="3935"/>
      <c r="AX96" s="3935"/>
      <c r="AY96" s="3935"/>
      <c r="AZ96" s="3935"/>
      <c r="BA96" s="3935"/>
      <c r="BB96" s="3935"/>
    </row>
    <row r="97" spans="1:54" s="7" customFormat="1">
      <c r="A97" s="8"/>
      <c r="D97" s="31">
        <f t="shared" si="1"/>
        <v>0</v>
      </c>
      <c r="K97" s="3934"/>
      <c r="L97" s="20"/>
      <c r="M97" s="1993"/>
      <c r="N97" s="3935"/>
      <c r="O97" s="3935"/>
      <c r="P97" s="3935"/>
      <c r="Q97" s="3935"/>
      <c r="R97" s="3935"/>
      <c r="S97" s="3935"/>
      <c r="T97" s="3935"/>
      <c r="U97" s="3935"/>
      <c r="V97" s="3935"/>
      <c r="W97" s="3935"/>
      <c r="X97" s="3935"/>
      <c r="Y97" s="3935"/>
      <c r="Z97" s="3935"/>
      <c r="AA97" s="3935"/>
      <c r="AB97" s="3935"/>
      <c r="AC97" s="3935"/>
      <c r="AD97" s="3935"/>
      <c r="AE97" s="3935"/>
      <c r="AF97" s="3935"/>
      <c r="AG97" s="3935"/>
      <c r="AH97" s="3935"/>
      <c r="AI97" s="3935"/>
      <c r="AJ97" s="3935"/>
      <c r="AK97" s="3935"/>
      <c r="AL97" s="3935"/>
      <c r="AM97" s="3935"/>
      <c r="AN97" s="3935"/>
      <c r="AO97" s="3935"/>
      <c r="AP97" s="3935"/>
      <c r="AQ97" s="3935"/>
      <c r="AR97" s="3935"/>
      <c r="AS97" s="3935"/>
      <c r="AT97" s="3935"/>
      <c r="AU97" s="3935"/>
      <c r="AV97" s="3935"/>
      <c r="AW97" s="3935"/>
      <c r="AX97" s="3935"/>
      <c r="AY97" s="3935"/>
      <c r="AZ97" s="3935"/>
      <c r="BA97" s="3935"/>
      <c r="BB97" s="3935"/>
    </row>
    <row r="98" spans="1:54" s="7" customFormat="1">
      <c r="A98" s="8"/>
      <c r="D98" s="31">
        <f t="shared" si="1"/>
        <v>0</v>
      </c>
      <c r="K98" s="3934"/>
      <c r="L98" s="20"/>
      <c r="M98" s="1993"/>
      <c r="N98" s="3935"/>
      <c r="O98" s="3935"/>
      <c r="P98" s="3935"/>
      <c r="Q98" s="3935"/>
      <c r="R98" s="3935"/>
      <c r="S98" s="3935"/>
      <c r="T98" s="3935"/>
      <c r="U98" s="3935"/>
      <c r="V98" s="3935"/>
      <c r="W98" s="3935"/>
      <c r="X98" s="3935"/>
      <c r="Y98" s="3935"/>
      <c r="Z98" s="3935"/>
      <c r="AA98" s="3935"/>
      <c r="AB98" s="3935"/>
      <c r="AC98" s="3935"/>
      <c r="AD98" s="3935"/>
      <c r="AE98" s="3935"/>
      <c r="AF98" s="3935"/>
      <c r="AG98" s="3935"/>
      <c r="AH98" s="3935"/>
      <c r="AI98" s="3935"/>
      <c r="AJ98" s="3935"/>
      <c r="AK98" s="3935"/>
      <c r="AL98" s="3935"/>
      <c r="AM98" s="3935"/>
      <c r="AN98" s="3935"/>
      <c r="AO98" s="3935"/>
      <c r="AP98" s="3935"/>
      <c r="AQ98" s="3935"/>
      <c r="AR98" s="3935"/>
      <c r="AS98" s="3935"/>
      <c r="AT98" s="3935"/>
      <c r="AU98" s="3935"/>
      <c r="AV98" s="3935"/>
      <c r="AW98" s="3935"/>
      <c r="AX98" s="3935"/>
      <c r="AY98" s="3935"/>
      <c r="AZ98" s="3935"/>
      <c r="BA98" s="3935"/>
      <c r="BB98" s="3935"/>
    </row>
    <row r="99" spans="1:54" s="7" customFormat="1">
      <c r="A99" s="8"/>
      <c r="D99" s="31">
        <f t="shared" si="1"/>
        <v>0</v>
      </c>
      <c r="K99" s="3934"/>
      <c r="L99" s="20"/>
      <c r="M99" s="1993"/>
      <c r="N99" s="3935"/>
      <c r="O99" s="3935"/>
      <c r="P99" s="3935"/>
      <c r="Q99" s="3935"/>
      <c r="R99" s="3935"/>
      <c r="S99" s="3935"/>
      <c r="T99" s="3935"/>
      <c r="U99" s="3935"/>
      <c r="V99" s="3935"/>
      <c r="W99" s="3935"/>
      <c r="X99" s="3935"/>
      <c r="Y99" s="3935"/>
      <c r="Z99" s="3935"/>
      <c r="AA99" s="3935"/>
      <c r="AB99" s="3935"/>
      <c r="AC99" s="3935"/>
      <c r="AD99" s="3935"/>
      <c r="AE99" s="3935"/>
      <c r="AF99" s="3935"/>
      <c r="AG99" s="3935"/>
      <c r="AH99" s="3935"/>
      <c r="AI99" s="3935"/>
      <c r="AJ99" s="3935"/>
      <c r="AK99" s="3935"/>
      <c r="AL99" s="3935"/>
      <c r="AM99" s="3935"/>
      <c r="AN99" s="3935"/>
      <c r="AO99" s="3935"/>
      <c r="AP99" s="3935"/>
      <c r="AQ99" s="3935"/>
      <c r="AR99" s="3935"/>
      <c r="AS99" s="3935"/>
      <c r="AT99" s="3935"/>
      <c r="AU99" s="3935"/>
      <c r="AV99" s="3935"/>
      <c r="AW99" s="3935"/>
      <c r="AX99" s="3935"/>
      <c r="AY99" s="3935"/>
      <c r="AZ99" s="3935"/>
      <c r="BA99" s="3935"/>
      <c r="BB99" s="3935"/>
    </row>
    <row r="100" spans="1:54" s="7" customFormat="1">
      <c r="A100" s="8"/>
      <c r="D100" s="31">
        <f t="shared" si="1"/>
        <v>0</v>
      </c>
      <c r="K100" s="3934"/>
      <c r="L100" s="20"/>
      <c r="M100" s="1993"/>
      <c r="N100" s="3935"/>
      <c r="O100" s="3935"/>
      <c r="P100" s="3935"/>
      <c r="Q100" s="3935"/>
      <c r="R100" s="3935"/>
      <c r="S100" s="3935"/>
      <c r="T100" s="3935"/>
      <c r="U100" s="3935"/>
      <c r="V100" s="3935"/>
      <c r="W100" s="3935"/>
      <c r="X100" s="3935"/>
      <c r="Y100" s="3935"/>
      <c r="Z100" s="3935"/>
      <c r="AA100" s="3935"/>
      <c r="AB100" s="3935"/>
      <c r="AC100" s="3935"/>
      <c r="AD100" s="3935"/>
      <c r="AE100" s="3935"/>
      <c r="AF100" s="3935"/>
      <c r="AG100" s="3935"/>
      <c r="AH100" s="3935"/>
      <c r="AI100" s="3935"/>
      <c r="AJ100" s="3935"/>
      <c r="AK100" s="3935"/>
      <c r="AL100" s="3935"/>
      <c r="AM100" s="3935"/>
      <c r="AN100" s="3935"/>
      <c r="AO100" s="3935"/>
      <c r="AP100" s="3935"/>
      <c r="AQ100" s="3935"/>
      <c r="AR100" s="3935"/>
      <c r="AS100" s="3935"/>
      <c r="AT100" s="3935"/>
      <c r="AU100" s="3935"/>
      <c r="AV100" s="3935"/>
      <c r="AW100" s="3935"/>
      <c r="AX100" s="3935"/>
      <c r="AY100" s="3935"/>
      <c r="AZ100" s="3935"/>
      <c r="BA100" s="3935"/>
      <c r="BB100" s="3935"/>
    </row>
    <row r="101" spans="1:54" s="7" customFormat="1">
      <c r="A101" s="8"/>
      <c r="D101" s="31">
        <f t="shared" si="1"/>
        <v>0</v>
      </c>
      <c r="K101" s="3934"/>
      <c r="L101" s="20"/>
      <c r="M101" s="1993"/>
      <c r="N101" s="3935"/>
      <c r="O101" s="3935"/>
      <c r="P101" s="3935"/>
      <c r="Q101" s="3935"/>
      <c r="R101" s="3935"/>
      <c r="S101" s="3935"/>
      <c r="T101" s="3935"/>
      <c r="U101" s="3935"/>
      <c r="V101" s="3935"/>
      <c r="W101" s="3935"/>
      <c r="X101" s="3935"/>
      <c r="Y101" s="3935"/>
      <c r="Z101" s="3935"/>
      <c r="AA101" s="3935"/>
      <c r="AB101" s="3935"/>
      <c r="AC101" s="3935"/>
      <c r="AD101" s="3935"/>
      <c r="AE101" s="3935"/>
      <c r="AF101" s="3935"/>
      <c r="AG101" s="3935"/>
      <c r="AH101" s="3935"/>
      <c r="AI101" s="3935"/>
      <c r="AJ101" s="3935"/>
      <c r="AK101" s="3935"/>
      <c r="AL101" s="3935"/>
      <c r="AM101" s="3935"/>
      <c r="AN101" s="3935"/>
      <c r="AO101" s="3935"/>
      <c r="AP101" s="3935"/>
      <c r="AQ101" s="3935"/>
      <c r="AR101" s="3935"/>
      <c r="AS101" s="3935"/>
      <c r="AT101" s="3935"/>
      <c r="AU101" s="3935"/>
      <c r="AV101" s="3935"/>
      <c r="AW101" s="3935"/>
      <c r="AX101" s="3935"/>
      <c r="AY101" s="3935"/>
      <c r="AZ101" s="3935"/>
      <c r="BA101" s="3935"/>
      <c r="BB101" s="3935"/>
    </row>
    <row r="102" spans="1:54" s="7" customFormat="1">
      <c r="A102" s="8"/>
      <c r="D102" s="31">
        <f t="shared" si="1"/>
        <v>0</v>
      </c>
      <c r="K102" s="3934"/>
      <c r="L102" s="20"/>
      <c r="M102" s="1993"/>
      <c r="N102" s="3935"/>
      <c r="O102" s="3935"/>
      <c r="P102" s="3935"/>
      <c r="Q102" s="3935"/>
      <c r="R102" s="3935"/>
      <c r="S102" s="3935"/>
      <c r="T102" s="3935"/>
      <c r="U102" s="3935"/>
      <c r="V102" s="3935"/>
      <c r="W102" s="3935"/>
      <c r="X102" s="3935"/>
      <c r="Y102" s="3935"/>
      <c r="Z102" s="3935"/>
      <c r="AA102" s="3935"/>
      <c r="AB102" s="3935"/>
      <c r="AC102" s="3935"/>
      <c r="AD102" s="3935"/>
      <c r="AE102" s="3935"/>
      <c r="AF102" s="3935"/>
      <c r="AG102" s="3935"/>
      <c r="AH102" s="3935"/>
      <c r="AI102" s="3935"/>
      <c r="AJ102" s="3935"/>
      <c r="AK102" s="3935"/>
      <c r="AL102" s="3935"/>
      <c r="AM102" s="3935"/>
      <c r="AN102" s="3935"/>
      <c r="AO102" s="3935"/>
      <c r="AP102" s="3935"/>
      <c r="AQ102" s="3935"/>
      <c r="AR102" s="3935"/>
      <c r="AS102" s="3935"/>
      <c r="AT102" s="3935"/>
      <c r="AU102" s="3935"/>
      <c r="AV102" s="3935"/>
      <c r="AW102" s="3935"/>
      <c r="AX102" s="3935"/>
      <c r="AY102" s="3935"/>
      <c r="AZ102" s="3935"/>
      <c r="BA102" s="3935"/>
      <c r="BB102" s="3935"/>
    </row>
    <row r="103" spans="1:54" s="7" customFormat="1">
      <c r="A103" s="8"/>
      <c r="D103" s="31">
        <f t="shared" si="1"/>
        <v>0</v>
      </c>
      <c r="K103" s="3934"/>
      <c r="L103" s="20"/>
      <c r="M103" s="1993"/>
      <c r="N103" s="3935"/>
      <c r="O103" s="3935"/>
      <c r="P103" s="3935"/>
      <c r="Q103" s="3935"/>
      <c r="R103" s="3935"/>
      <c r="S103" s="3935"/>
      <c r="T103" s="3935"/>
      <c r="U103" s="3935"/>
      <c r="V103" s="3935"/>
      <c r="W103" s="3935"/>
      <c r="X103" s="3935"/>
      <c r="Y103" s="3935"/>
      <c r="Z103" s="3935"/>
      <c r="AA103" s="3935"/>
      <c r="AB103" s="3935"/>
      <c r="AC103" s="3935"/>
      <c r="AD103" s="3935"/>
      <c r="AE103" s="3935"/>
      <c r="AF103" s="3935"/>
      <c r="AG103" s="3935"/>
      <c r="AH103" s="3935"/>
      <c r="AI103" s="3935"/>
      <c r="AJ103" s="3935"/>
      <c r="AK103" s="3935"/>
      <c r="AL103" s="3935"/>
      <c r="AM103" s="3935"/>
      <c r="AN103" s="3935"/>
      <c r="AO103" s="3935"/>
      <c r="AP103" s="3935"/>
      <c r="AQ103" s="3935"/>
      <c r="AR103" s="3935"/>
      <c r="AS103" s="3935"/>
      <c r="AT103" s="3935"/>
      <c r="AU103" s="3935"/>
      <c r="AV103" s="3935"/>
      <c r="AW103" s="3935"/>
      <c r="AX103" s="3935"/>
      <c r="AY103" s="3935"/>
      <c r="AZ103" s="3935"/>
      <c r="BA103" s="3935"/>
      <c r="BB103" s="3935"/>
    </row>
    <row r="104" spans="1:54" s="7" customFormat="1">
      <c r="A104" s="8"/>
      <c r="D104" s="31">
        <f t="shared" si="1"/>
        <v>0</v>
      </c>
      <c r="K104" s="3934"/>
      <c r="L104" s="20"/>
      <c r="M104" s="1993"/>
      <c r="N104" s="3935"/>
      <c r="O104" s="3935"/>
      <c r="P104" s="3935"/>
      <c r="Q104" s="3935"/>
      <c r="R104" s="3935"/>
      <c r="S104" s="3935"/>
      <c r="T104" s="3935"/>
      <c r="U104" s="3935"/>
      <c r="V104" s="3935"/>
      <c r="W104" s="3935"/>
      <c r="X104" s="3935"/>
      <c r="Y104" s="3935"/>
      <c r="Z104" s="3935"/>
      <c r="AA104" s="3935"/>
      <c r="AB104" s="3935"/>
      <c r="AC104" s="3935"/>
      <c r="AD104" s="3935"/>
      <c r="AE104" s="3935"/>
      <c r="AF104" s="3935"/>
      <c r="AG104" s="3935"/>
      <c r="AH104" s="3935"/>
      <c r="AI104" s="3935"/>
      <c r="AJ104" s="3935"/>
      <c r="AK104" s="3935"/>
      <c r="AL104" s="3935"/>
      <c r="AM104" s="3935"/>
      <c r="AN104" s="3935"/>
      <c r="AO104" s="3935"/>
      <c r="AP104" s="3935"/>
      <c r="AQ104" s="3935"/>
      <c r="AR104" s="3935"/>
      <c r="AS104" s="3935"/>
      <c r="AT104" s="3935"/>
      <c r="AU104" s="3935"/>
      <c r="AV104" s="3935"/>
      <c r="AW104" s="3935"/>
      <c r="AX104" s="3935"/>
      <c r="AY104" s="3935"/>
      <c r="AZ104" s="3935"/>
      <c r="BA104" s="3935"/>
      <c r="BB104" s="3935"/>
    </row>
    <row r="105" spans="1:54" s="7" customFormat="1">
      <c r="A105" s="8"/>
      <c r="D105" s="31">
        <f t="shared" si="1"/>
        <v>0</v>
      </c>
      <c r="K105" s="3934"/>
      <c r="L105" s="20"/>
      <c r="M105" s="1993"/>
      <c r="N105" s="3935"/>
      <c r="O105" s="3935"/>
      <c r="P105" s="3935"/>
      <c r="Q105" s="3935"/>
      <c r="R105" s="3935"/>
      <c r="S105" s="3935"/>
      <c r="T105" s="3935"/>
      <c r="U105" s="3935"/>
      <c r="V105" s="3935"/>
      <c r="W105" s="3935"/>
      <c r="X105" s="3935"/>
      <c r="Y105" s="3935"/>
      <c r="Z105" s="3935"/>
      <c r="AA105" s="3935"/>
      <c r="AB105" s="3935"/>
      <c r="AC105" s="3935"/>
      <c r="AD105" s="3935"/>
      <c r="AE105" s="3935"/>
      <c r="AF105" s="3935"/>
      <c r="AG105" s="3935"/>
      <c r="AH105" s="3935"/>
      <c r="AI105" s="3935"/>
      <c r="AJ105" s="3935"/>
      <c r="AK105" s="3935"/>
      <c r="AL105" s="3935"/>
      <c r="AM105" s="3935"/>
      <c r="AN105" s="3935"/>
      <c r="AO105" s="3935"/>
      <c r="AP105" s="3935"/>
      <c r="AQ105" s="3935"/>
      <c r="AR105" s="3935"/>
      <c r="AS105" s="3935"/>
      <c r="AT105" s="3935"/>
      <c r="AU105" s="3935"/>
      <c r="AV105" s="3935"/>
      <c r="AW105" s="3935"/>
      <c r="AX105" s="3935"/>
      <c r="AY105" s="3935"/>
      <c r="AZ105" s="3935"/>
      <c r="BA105" s="3935"/>
      <c r="BB105" s="3935"/>
    </row>
    <row r="106" spans="1:54" s="7" customFormat="1">
      <c r="A106" s="8"/>
      <c r="D106" s="31">
        <f>+C106*(100-E106)/100</f>
        <v>0</v>
      </c>
      <c r="K106" s="3934"/>
      <c r="L106" s="20"/>
      <c r="M106" s="1993"/>
      <c r="N106" s="3935"/>
      <c r="O106" s="3935"/>
      <c r="P106" s="3935"/>
      <c r="Q106" s="3935"/>
      <c r="R106" s="3935"/>
      <c r="S106" s="3935"/>
      <c r="T106" s="3935"/>
      <c r="U106" s="3935"/>
      <c r="V106" s="3935"/>
      <c r="W106" s="3935"/>
      <c r="X106" s="3935"/>
      <c r="Y106" s="3935"/>
      <c r="Z106" s="3935"/>
      <c r="AA106" s="3935"/>
      <c r="AB106" s="3935"/>
      <c r="AC106" s="3935"/>
      <c r="AD106" s="3935"/>
      <c r="AE106" s="3935"/>
      <c r="AF106" s="3935"/>
      <c r="AG106" s="3935"/>
      <c r="AH106" s="3935"/>
      <c r="AI106" s="3935"/>
      <c r="AJ106" s="3935"/>
      <c r="AK106" s="3935"/>
      <c r="AL106" s="3935"/>
      <c r="AM106" s="3935"/>
      <c r="AN106" s="3935"/>
      <c r="AO106" s="3935"/>
      <c r="AP106" s="3935"/>
      <c r="AQ106" s="3935"/>
      <c r="AR106" s="3935"/>
      <c r="AS106" s="3935"/>
      <c r="AT106" s="3935"/>
      <c r="AU106" s="3935"/>
      <c r="AV106" s="3935"/>
      <c r="AW106" s="3935"/>
      <c r="AX106" s="3935"/>
      <c r="AY106" s="3935"/>
      <c r="AZ106" s="3935"/>
      <c r="BA106" s="3935"/>
      <c r="BB106" s="3935"/>
    </row>
    <row r="107" spans="1:54" s="7" customFormat="1">
      <c r="A107" s="8"/>
      <c r="D107" s="31">
        <f>+C107*(100-E107)/100</f>
        <v>0</v>
      </c>
      <c r="K107" s="3934"/>
      <c r="L107" s="20"/>
      <c r="M107" s="1993"/>
      <c r="N107" s="3935"/>
      <c r="O107" s="3935"/>
      <c r="P107" s="3935"/>
      <c r="Q107" s="3935"/>
      <c r="R107" s="3935"/>
      <c r="S107" s="3935"/>
      <c r="T107" s="3935"/>
      <c r="U107" s="3935"/>
      <c r="V107" s="3935"/>
      <c r="W107" s="3935"/>
      <c r="X107" s="3935"/>
      <c r="Y107" s="3935"/>
      <c r="Z107" s="3935"/>
      <c r="AA107" s="3935"/>
      <c r="AB107" s="3935"/>
      <c r="AC107" s="3935"/>
      <c r="AD107" s="3935"/>
      <c r="AE107" s="3935"/>
      <c r="AF107" s="3935"/>
      <c r="AG107" s="3935"/>
      <c r="AH107" s="3935"/>
      <c r="AI107" s="3935"/>
      <c r="AJ107" s="3935"/>
      <c r="AK107" s="3935"/>
      <c r="AL107" s="3935"/>
      <c r="AM107" s="3935"/>
      <c r="AN107" s="3935"/>
      <c r="AO107" s="3935"/>
      <c r="AP107" s="3935"/>
      <c r="AQ107" s="3935"/>
      <c r="AR107" s="3935"/>
      <c r="AS107" s="3935"/>
      <c r="AT107" s="3935"/>
      <c r="AU107" s="3935"/>
      <c r="AV107" s="3935"/>
      <c r="AW107" s="3935"/>
      <c r="AX107" s="3935"/>
      <c r="AY107" s="3935"/>
      <c r="AZ107" s="3935"/>
      <c r="BA107" s="3935"/>
      <c r="BB107" s="3935"/>
    </row>
    <row r="108" spans="1:54" s="7" customFormat="1">
      <c r="A108" s="8"/>
      <c r="D108" s="31">
        <f>+C108*(100-E108)/100</f>
        <v>0</v>
      </c>
      <c r="K108" s="3934"/>
      <c r="L108" s="20"/>
      <c r="M108" s="1993"/>
      <c r="N108" s="3935"/>
      <c r="O108" s="3935"/>
      <c r="P108" s="3935"/>
      <c r="Q108" s="3935"/>
      <c r="R108" s="3935"/>
      <c r="S108" s="3935"/>
      <c r="T108" s="3935"/>
      <c r="U108" s="3935"/>
      <c r="V108" s="3935"/>
      <c r="W108" s="3935"/>
      <c r="X108" s="3935"/>
      <c r="Y108" s="3935"/>
      <c r="Z108" s="3935"/>
      <c r="AA108" s="3935"/>
      <c r="AB108" s="3935"/>
      <c r="AC108" s="3935"/>
      <c r="AD108" s="3935"/>
      <c r="AE108" s="3935"/>
      <c r="AF108" s="3935"/>
      <c r="AG108" s="3935"/>
      <c r="AH108" s="3935"/>
      <c r="AI108" s="3935"/>
      <c r="AJ108" s="3935"/>
      <c r="AK108" s="3935"/>
      <c r="AL108" s="3935"/>
      <c r="AM108" s="3935"/>
      <c r="AN108" s="3935"/>
      <c r="AO108" s="3935"/>
      <c r="AP108" s="3935"/>
      <c r="AQ108" s="3935"/>
      <c r="AR108" s="3935"/>
      <c r="AS108" s="3935"/>
      <c r="AT108" s="3935"/>
      <c r="AU108" s="3935"/>
      <c r="AV108" s="3935"/>
      <c r="AW108" s="3935"/>
      <c r="AX108" s="3935"/>
      <c r="AY108" s="3935"/>
      <c r="AZ108" s="3935"/>
      <c r="BA108" s="3935"/>
      <c r="BB108" s="3935"/>
    </row>
    <row r="109" spans="1:54" s="7" customFormat="1">
      <c r="A109" s="8"/>
      <c r="D109" s="31">
        <f>+C109*(100-E109)/100</f>
        <v>0</v>
      </c>
      <c r="K109" s="3934"/>
      <c r="L109" s="20"/>
      <c r="M109" s="1993"/>
      <c r="N109" s="3935"/>
      <c r="O109" s="3935"/>
      <c r="P109" s="3935"/>
      <c r="Q109" s="3935"/>
      <c r="R109" s="3935"/>
      <c r="S109" s="3935"/>
      <c r="T109" s="3935"/>
      <c r="U109" s="3935"/>
      <c r="V109" s="3935"/>
      <c r="W109" s="3935"/>
      <c r="X109" s="3935"/>
      <c r="Y109" s="3935"/>
      <c r="Z109" s="3935"/>
      <c r="AA109" s="3935"/>
      <c r="AB109" s="3935"/>
      <c r="AC109" s="3935"/>
      <c r="AD109" s="3935"/>
      <c r="AE109" s="3935"/>
      <c r="AF109" s="3935"/>
      <c r="AG109" s="3935"/>
      <c r="AH109" s="3935"/>
      <c r="AI109" s="3935"/>
      <c r="AJ109" s="3935"/>
      <c r="AK109" s="3935"/>
      <c r="AL109" s="3935"/>
      <c r="AM109" s="3935"/>
      <c r="AN109" s="3935"/>
      <c r="AO109" s="3935"/>
      <c r="AP109" s="3935"/>
      <c r="AQ109" s="3935"/>
      <c r="AR109" s="3935"/>
      <c r="AS109" s="3935"/>
      <c r="AT109" s="3935"/>
      <c r="AU109" s="3935"/>
      <c r="AV109" s="3935"/>
      <c r="AW109" s="3935"/>
      <c r="AX109" s="3935"/>
      <c r="AY109" s="3935"/>
      <c r="AZ109" s="3935"/>
      <c r="BA109" s="3935"/>
      <c r="BB109" s="3935"/>
    </row>
  </sheetData>
  <autoFilter ref="A4:L4"/>
  <mergeCells count="12">
    <mergeCell ref="C9:J9"/>
    <mergeCell ref="C8:J8"/>
    <mergeCell ref="C7:J7"/>
    <mergeCell ref="A1:L1"/>
    <mergeCell ref="K2:L3"/>
    <mergeCell ref="A2:B2"/>
    <mergeCell ref="C2:F2"/>
    <mergeCell ref="C6:J6"/>
    <mergeCell ref="I2:J3"/>
    <mergeCell ref="A3:B3"/>
    <mergeCell ref="C3:F3"/>
    <mergeCell ref="C5:J5"/>
  </mergeCell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rgb="FFFF0000"/>
  </sheetPr>
  <dimension ref="A1:N164"/>
  <sheetViews>
    <sheetView workbookViewId="0">
      <pane ySplit="6" topLeftCell="A124" activePane="bottomLeft" state="frozen"/>
      <selection pane="bottomLeft" activeCell="C86" sqref="C86:J86"/>
    </sheetView>
  </sheetViews>
  <sheetFormatPr defaultRowHeight="15.75"/>
  <cols>
    <col min="1" max="1" width="11" style="8" customWidth="1"/>
    <col min="2" max="2" width="13" style="7" customWidth="1"/>
    <col min="3" max="4" width="10.140625" style="7" customWidth="1"/>
    <col min="5" max="5" width="12.85546875" style="7" customWidth="1"/>
    <col min="6" max="6" width="11.28515625" style="7" customWidth="1"/>
    <col min="7" max="8" width="10.140625" style="7" customWidth="1"/>
    <col min="9" max="9" width="16.28515625" style="7" customWidth="1"/>
    <col min="10" max="10" width="21" style="7" customWidth="1"/>
    <col min="11" max="11" width="56" style="12" customWidth="1"/>
    <col min="12" max="16384" width="9.140625" style="17"/>
  </cols>
  <sheetData>
    <row r="1" spans="1:12" s="16" customFormat="1" ht="30.75" customHeight="1" thickTop="1">
      <c r="A1" s="5073" t="s">
        <v>2422</v>
      </c>
      <c r="B1" s="5074"/>
      <c r="C1" s="5074"/>
      <c r="D1" s="5074"/>
      <c r="E1" s="5074"/>
      <c r="F1" s="5074"/>
      <c r="G1" s="5074"/>
      <c r="H1" s="5074"/>
      <c r="I1" s="5074"/>
      <c r="J1" s="5074"/>
      <c r="K1" s="5075"/>
      <c r="L1" s="36"/>
    </row>
    <row r="2" spans="1:12" ht="20.25" customHeight="1">
      <c r="A2" s="4845" t="s">
        <v>215</v>
      </c>
      <c r="B2" s="4846"/>
      <c r="C2" s="4630">
        <f>(100+150+30)*25</f>
        <v>7000</v>
      </c>
      <c r="D2" s="4631"/>
      <c r="E2" s="4631"/>
      <c r="F2" s="4632"/>
      <c r="G2" s="5447"/>
      <c r="H2" s="5448"/>
      <c r="I2" s="5093" t="s">
        <v>216</v>
      </c>
      <c r="J2" s="5094"/>
      <c r="K2" s="110" t="s">
        <v>251</v>
      </c>
      <c r="L2" s="86"/>
    </row>
    <row r="3" spans="1:12" ht="20.25" customHeight="1">
      <c r="A3" s="4845" t="s">
        <v>217</v>
      </c>
      <c r="B3" s="4846"/>
      <c r="C3" s="4636" t="s">
        <v>236</v>
      </c>
      <c r="D3" s="4637"/>
      <c r="E3" s="4637"/>
      <c r="F3" s="4638"/>
      <c r="G3" s="5447"/>
      <c r="H3" s="5448"/>
      <c r="I3" s="5093" t="s">
        <v>218</v>
      </c>
      <c r="J3" s="5094"/>
      <c r="K3" s="110" t="s">
        <v>249</v>
      </c>
      <c r="L3" s="86"/>
    </row>
    <row r="4" spans="1:12" ht="20.25" customHeight="1">
      <c r="A4" s="4845" t="s">
        <v>219</v>
      </c>
      <c r="B4" s="4846"/>
      <c r="C4" s="4636" t="s">
        <v>243</v>
      </c>
      <c r="D4" s="4637"/>
      <c r="E4" s="4637"/>
      <c r="F4" s="4638"/>
      <c r="G4" s="5447"/>
      <c r="H4" s="5448"/>
      <c r="I4" s="5093" t="s">
        <v>220</v>
      </c>
      <c r="J4" s="5094"/>
      <c r="K4" s="19" t="s">
        <v>372</v>
      </c>
      <c r="L4" s="86"/>
    </row>
    <row r="5" spans="1:12" ht="78.75" customHeight="1" thickBot="1">
      <c r="A5" s="5451" t="s">
        <v>221</v>
      </c>
      <c r="B5" s="5452"/>
      <c r="C5" s="5158" t="s">
        <v>5075</v>
      </c>
      <c r="D5" s="5159"/>
      <c r="E5" s="5159"/>
      <c r="F5" s="5160"/>
      <c r="G5" s="5449"/>
      <c r="H5" s="5450"/>
      <c r="I5" s="5093" t="s">
        <v>325</v>
      </c>
      <c r="J5" s="5094"/>
      <c r="K5" s="20" t="s">
        <v>4197</v>
      </c>
      <c r="L5" s="86"/>
    </row>
    <row r="6" spans="1:12" s="16" customFormat="1" ht="35.25" customHeight="1" thickTop="1">
      <c r="A6" s="956" t="s">
        <v>1</v>
      </c>
      <c r="B6" s="957" t="s">
        <v>0</v>
      </c>
      <c r="C6" s="957" t="s">
        <v>2</v>
      </c>
      <c r="D6" s="957" t="s">
        <v>3</v>
      </c>
      <c r="E6" s="957" t="s">
        <v>4</v>
      </c>
      <c r="F6" s="957" t="s">
        <v>5</v>
      </c>
      <c r="G6" s="957" t="s">
        <v>6</v>
      </c>
      <c r="H6" s="957" t="s">
        <v>7</v>
      </c>
      <c r="I6" s="957" t="s">
        <v>8</v>
      </c>
      <c r="J6" s="957" t="s">
        <v>9</v>
      </c>
      <c r="K6" s="958" t="s">
        <v>10</v>
      </c>
    </row>
    <row r="7" spans="1:12" ht="48.75" customHeight="1">
      <c r="A7" s="1943">
        <v>40572</v>
      </c>
      <c r="B7" s="1944" t="s">
        <v>34</v>
      </c>
      <c r="C7" s="5174" t="s">
        <v>2423</v>
      </c>
      <c r="D7" s="5174"/>
      <c r="E7" s="5174"/>
      <c r="F7" s="5174"/>
      <c r="G7" s="5174"/>
      <c r="H7" s="5174"/>
      <c r="I7" s="5174"/>
      <c r="J7" s="5174"/>
      <c r="K7" s="1950" t="s">
        <v>2571</v>
      </c>
    </row>
    <row r="8" spans="1:12" ht="20.100000000000001" customHeight="1">
      <c r="A8" s="950">
        <v>40576</v>
      </c>
      <c r="B8" s="952" t="s">
        <v>16</v>
      </c>
      <c r="C8" s="947">
        <v>158</v>
      </c>
      <c r="D8" s="947">
        <v>126</v>
      </c>
      <c r="E8" s="947">
        <v>20</v>
      </c>
      <c r="F8" s="947"/>
      <c r="G8" s="947">
        <v>48</v>
      </c>
      <c r="H8" s="947"/>
      <c r="I8" s="947"/>
      <c r="J8" s="947"/>
      <c r="K8" s="12" t="s">
        <v>2424</v>
      </c>
    </row>
    <row r="9" spans="1:12" ht="20.100000000000001" customHeight="1">
      <c r="A9" s="950">
        <v>40580</v>
      </c>
      <c r="B9" s="952" t="s">
        <v>143</v>
      </c>
      <c r="C9" s="947"/>
      <c r="D9" s="947"/>
      <c r="E9" s="947"/>
      <c r="F9" s="947"/>
      <c r="G9" s="947"/>
      <c r="H9" s="947">
        <v>5235</v>
      </c>
      <c r="I9" s="947">
        <v>100</v>
      </c>
      <c r="J9" s="947"/>
      <c r="K9" s="12" t="s">
        <v>21</v>
      </c>
    </row>
    <row r="10" spans="1:12" ht="20.100000000000001" customHeight="1">
      <c r="A10" s="5295">
        <v>40584</v>
      </c>
      <c r="B10" s="952" t="s">
        <v>16</v>
      </c>
      <c r="C10" s="947">
        <v>105</v>
      </c>
      <c r="D10" s="947">
        <v>79</v>
      </c>
      <c r="E10" s="947">
        <v>25</v>
      </c>
      <c r="F10" s="947"/>
      <c r="G10" s="947">
        <v>60</v>
      </c>
      <c r="H10" s="947"/>
      <c r="I10" s="947"/>
      <c r="J10" s="947"/>
      <c r="K10" s="12" t="s">
        <v>20</v>
      </c>
    </row>
    <row r="11" spans="1:12" ht="20.100000000000001" customHeight="1">
      <c r="A11" s="5295"/>
      <c r="B11" s="952" t="s">
        <v>143</v>
      </c>
      <c r="C11" s="947"/>
      <c r="D11" s="947"/>
      <c r="E11" s="947"/>
      <c r="F11" s="947"/>
      <c r="G11" s="947"/>
      <c r="H11" s="947">
        <v>5545</v>
      </c>
      <c r="I11" s="947">
        <v>100</v>
      </c>
      <c r="J11" s="947"/>
      <c r="K11" s="12" t="s">
        <v>2425</v>
      </c>
    </row>
    <row r="12" spans="1:12">
      <c r="A12" s="950">
        <v>40585</v>
      </c>
      <c r="B12" s="952" t="s">
        <v>16</v>
      </c>
      <c r="C12" s="947">
        <v>117</v>
      </c>
      <c r="D12" s="947">
        <v>88</v>
      </c>
      <c r="E12" s="947">
        <v>25</v>
      </c>
      <c r="F12" s="947"/>
      <c r="G12" s="947">
        <v>60</v>
      </c>
      <c r="H12" s="947"/>
      <c r="I12" s="947"/>
      <c r="J12" s="947"/>
      <c r="K12" s="12" t="s">
        <v>20</v>
      </c>
    </row>
    <row r="13" spans="1:12">
      <c r="A13" s="950">
        <v>40596</v>
      </c>
      <c r="B13" s="952" t="s">
        <v>16</v>
      </c>
      <c r="C13" s="947">
        <v>135</v>
      </c>
      <c r="D13" s="947">
        <v>101</v>
      </c>
      <c r="E13" s="947">
        <v>25</v>
      </c>
      <c r="F13" s="947"/>
      <c r="G13" s="947">
        <v>70</v>
      </c>
      <c r="H13" s="947"/>
      <c r="I13" s="947"/>
      <c r="J13" s="947"/>
      <c r="K13" s="12" t="s">
        <v>20</v>
      </c>
    </row>
    <row r="14" spans="1:12" ht="20.100000000000001" customHeight="1">
      <c r="A14" s="950">
        <v>40616</v>
      </c>
      <c r="B14" s="952" t="s">
        <v>143</v>
      </c>
      <c r="C14" s="947"/>
      <c r="D14" s="947"/>
      <c r="E14" s="947"/>
      <c r="F14" s="947"/>
      <c r="G14" s="947"/>
      <c r="H14" s="947">
        <v>5665</v>
      </c>
      <c r="I14" s="947">
        <v>100</v>
      </c>
      <c r="J14" s="947"/>
      <c r="K14" s="12" t="s">
        <v>2426</v>
      </c>
    </row>
    <row r="15" spans="1:12" ht="20.100000000000001" customHeight="1">
      <c r="A15" s="950">
        <v>40625</v>
      </c>
      <c r="B15" s="952" t="s">
        <v>16</v>
      </c>
      <c r="C15" s="947">
        <v>80</v>
      </c>
      <c r="D15" s="947">
        <v>60</v>
      </c>
      <c r="E15" s="947">
        <v>25</v>
      </c>
      <c r="F15" s="947"/>
      <c r="G15" s="947">
        <v>70</v>
      </c>
      <c r="H15" s="947"/>
      <c r="I15" s="947"/>
      <c r="J15" s="947"/>
      <c r="K15" s="12" t="s">
        <v>18</v>
      </c>
    </row>
    <row r="16" spans="1:12" ht="20.100000000000001" customHeight="1">
      <c r="A16" s="950">
        <v>40626</v>
      </c>
      <c r="B16" s="952" t="s">
        <v>143</v>
      </c>
      <c r="C16" s="947"/>
      <c r="D16" s="947"/>
      <c r="E16" s="947"/>
      <c r="F16" s="947"/>
      <c r="G16" s="947"/>
      <c r="H16" s="947">
        <v>5692</v>
      </c>
      <c r="I16" s="947">
        <v>100</v>
      </c>
      <c r="J16" s="947"/>
      <c r="K16" s="12" t="s">
        <v>2427</v>
      </c>
    </row>
    <row r="17" spans="1:11" ht="20.100000000000001" customHeight="1">
      <c r="A17" s="950">
        <v>40631</v>
      </c>
      <c r="B17" s="952" t="s">
        <v>143</v>
      </c>
      <c r="C17" s="947"/>
      <c r="D17" s="947"/>
      <c r="E17" s="947"/>
      <c r="F17" s="947"/>
      <c r="G17" s="947"/>
      <c r="H17" s="947">
        <v>5685</v>
      </c>
      <c r="I17" s="947">
        <v>100</v>
      </c>
      <c r="J17" s="947"/>
      <c r="K17" s="12" t="s">
        <v>2428</v>
      </c>
    </row>
    <row r="18" spans="1:11" ht="20.100000000000001" customHeight="1">
      <c r="A18" s="950">
        <v>40632</v>
      </c>
      <c r="B18" s="952" t="s">
        <v>41</v>
      </c>
      <c r="C18" s="5172" t="s">
        <v>2429</v>
      </c>
      <c r="D18" s="5172"/>
      <c r="E18" s="5172"/>
      <c r="F18" s="5172"/>
      <c r="G18" s="5172"/>
      <c r="H18" s="5172"/>
      <c r="I18" s="5172"/>
      <c r="J18" s="5172"/>
    </row>
    <row r="19" spans="1:11" ht="20.100000000000001" customHeight="1">
      <c r="A19" s="950">
        <v>40633</v>
      </c>
      <c r="B19" s="952" t="s">
        <v>143</v>
      </c>
      <c r="C19" s="947"/>
      <c r="D19" s="947"/>
      <c r="E19" s="947"/>
      <c r="F19" s="947"/>
      <c r="G19" s="947"/>
      <c r="H19" s="947"/>
      <c r="I19" s="947"/>
      <c r="J19" s="947">
        <v>5250</v>
      </c>
      <c r="K19" s="14" t="s">
        <v>2430</v>
      </c>
    </row>
    <row r="20" spans="1:11" ht="20.100000000000001" customHeight="1">
      <c r="A20" s="5295">
        <v>40634</v>
      </c>
      <c r="B20" s="952" t="s">
        <v>32</v>
      </c>
      <c r="C20" s="5172" t="s">
        <v>2431</v>
      </c>
      <c r="D20" s="5172"/>
      <c r="E20" s="5172"/>
      <c r="F20" s="5172"/>
      <c r="G20" s="5172"/>
      <c r="H20" s="5172"/>
      <c r="I20" s="5172"/>
      <c r="J20" s="5172"/>
      <c r="K20" s="14"/>
    </row>
    <row r="21" spans="1:11" ht="30" customHeight="1">
      <c r="A21" s="5295"/>
      <c r="B21" s="952" t="s">
        <v>143</v>
      </c>
      <c r="C21" s="947"/>
      <c r="D21" s="947"/>
      <c r="E21" s="947"/>
      <c r="F21" s="947"/>
      <c r="G21" s="947"/>
      <c r="H21" s="947">
        <v>5525</v>
      </c>
      <c r="I21" s="947">
        <v>100</v>
      </c>
      <c r="J21" s="947"/>
      <c r="K21" s="12" t="s">
        <v>2432</v>
      </c>
    </row>
    <row r="22" spans="1:11" ht="20.100000000000001" customHeight="1">
      <c r="A22" s="950">
        <v>40666</v>
      </c>
      <c r="B22" s="952" t="s">
        <v>143</v>
      </c>
      <c r="C22" s="947"/>
      <c r="D22" s="947"/>
      <c r="E22" s="947"/>
      <c r="F22" s="947"/>
      <c r="G22" s="947"/>
      <c r="H22" s="947"/>
      <c r="I22" s="947"/>
      <c r="J22" s="947"/>
      <c r="K22" s="12" t="s">
        <v>2433</v>
      </c>
    </row>
    <row r="23" spans="1:11" ht="20.100000000000001" customHeight="1">
      <c r="A23" s="950">
        <v>40678</v>
      </c>
      <c r="B23" s="952" t="s">
        <v>143</v>
      </c>
      <c r="C23" s="947"/>
      <c r="D23" s="947"/>
      <c r="E23" s="947"/>
      <c r="F23" s="947"/>
      <c r="G23" s="947"/>
      <c r="H23" s="947">
        <v>5700</v>
      </c>
      <c r="I23" s="947">
        <v>100</v>
      </c>
      <c r="J23" s="947"/>
    </row>
    <row r="24" spans="1:11" ht="20.100000000000001" customHeight="1">
      <c r="A24" s="950">
        <v>40685</v>
      </c>
      <c r="B24" s="952" t="s">
        <v>16</v>
      </c>
      <c r="C24" s="947">
        <v>85</v>
      </c>
      <c r="D24" s="947">
        <v>68</v>
      </c>
      <c r="E24" s="947">
        <v>20</v>
      </c>
      <c r="F24" s="947"/>
      <c r="G24" s="947">
        <v>55</v>
      </c>
      <c r="H24" s="947"/>
      <c r="I24" s="947"/>
      <c r="J24" s="947"/>
      <c r="K24" s="12" t="s">
        <v>20</v>
      </c>
    </row>
    <row r="25" spans="1:11" ht="19.5" customHeight="1">
      <c r="A25" s="950">
        <v>40697</v>
      </c>
      <c r="B25" s="952" t="s">
        <v>143</v>
      </c>
      <c r="C25" s="947"/>
      <c r="D25" s="947"/>
      <c r="E25" s="947"/>
      <c r="F25" s="947"/>
      <c r="G25" s="947"/>
      <c r="H25" s="947"/>
      <c r="I25" s="947"/>
      <c r="J25" s="947"/>
      <c r="K25" s="12" t="s">
        <v>2434</v>
      </c>
    </row>
    <row r="26" spans="1:11" ht="20.100000000000001" customHeight="1">
      <c r="A26" s="950">
        <v>40761</v>
      </c>
      <c r="B26" s="952" t="s">
        <v>143</v>
      </c>
      <c r="C26" s="947"/>
      <c r="D26" s="947"/>
      <c r="E26" s="947"/>
      <c r="F26" s="947"/>
      <c r="G26" s="947"/>
      <c r="H26" s="947">
        <v>5697</v>
      </c>
      <c r="I26" s="947">
        <v>100</v>
      </c>
      <c r="J26" s="947"/>
      <c r="K26" s="12" t="s">
        <v>2435</v>
      </c>
    </row>
    <row r="27" spans="1:11" ht="20.100000000000001" customHeight="1">
      <c r="A27" s="950">
        <v>40782</v>
      </c>
      <c r="B27" s="952" t="s">
        <v>12</v>
      </c>
      <c r="C27" s="5172" t="s">
        <v>58</v>
      </c>
      <c r="D27" s="5172"/>
      <c r="E27" s="5172"/>
      <c r="F27" s="5172"/>
      <c r="G27" s="5172"/>
      <c r="H27" s="5172"/>
      <c r="I27" s="5172"/>
      <c r="J27" s="5172"/>
    </row>
    <row r="28" spans="1:11" ht="20.100000000000001" customHeight="1">
      <c r="A28" s="950">
        <v>40796</v>
      </c>
      <c r="B28" s="952" t="s">
        <v>143</v>
      </c>
      <c r="C28" s="947"/>
      <c r="D28" s="947"/>
      <c r="E28" s="947"/>
      <c r="F28" s="947"/>
      <c r="G28" s="947"/>
      <c r="H28" s="947">
        <v>5585</v>
      </c>
      <c r="I28" s="947">
        <v>100</v>
      </c>
      <c r="J28" s="947"/>
      <c r="K28" s="14" t="s">
        <v>267</v>
      </c>
    </row>
    <row r="29" spans="1:11">
      <c r="A29" s="950">
        <v>40885</v>
      </c>
      <c r="B29" s="952" t="s">
        <v>143</v>
      </c>
      <c r="C29" s="947"/>
      <c r="D29" s="947"/>
      <c r="E29" s="947"/>
      <c r="F29" s="947"/>
      <c r="G29" s="947"/>
      <c r="H29" s="947"/>
      <c r="I29" s="947"/>
      <c r="J29" s="947"/>
      <c r="K29" s="14" t="s">
        <v>267</v>
      </c>
    </row>
    <row r="30" spans="1:11" ht="20.100000000000001" customHeight="1">
      <c r="A30" s="4642">
        <v>40905</v>
      </c>
      <c r="B30" s="952" t="s">
        <v>16</v>
      </c>
      <c r="C30" s="947">
        <v>30</v>
      </c>
      <c r="D30" s="954">
        <f>+C30*(100-E30)/100</f>
        <v>19.5</v>
      </c>
      <c r="E30" s="947">
        <v>35</v>
      </c>
      <c r="F30" s="947" t="s">
        <v>70</v>
      </c>
      <c r="G30" s="947">
        <v>35</v>
      </c>
      <c r="H30" s="947"/>
      <c r="I30" s="947"/>
      <c r="J30" s="947"/>
      <c r="K30" s="12" t="s">
        <v>191</v>
      </c>
    </row>
    <row r="31" spans="1:11" ht="16.5" thickBot="1">
      <c r="A31" s="4769"/>
      <c r="B31" s="944" t="s">
        <v>143</v>
      </c>
      <c r="C31" s="218"/>
      <c r="D31" s="42"/>
      <c r="E31" s="218"/>
      <c r="F31" s="218"/>
      <c r="G31" s="218"/>
      <c r="H31" s="218"/>
      <c r="I31" s="218"/>
      <c r="J31" s="218"/>
      <c r="K31" s="43" t="s">
        <v>2436</v>
      </c>
    </row>
    <row r="32" spans="1:11" ht="25.5" customHeight="1" thickTop="1">
      <c r="A32" s="47">
        <v>40952</v>
      </c>
      <c r="B32" s="48" t="s">
        <v>12</v>
      </c>
      <c r="C32" s="5129" t="s">
        <v>2437</v>
      </c>
      <c r="D32" s="5130"/>
      <c r="E32" s="5130"/>
      <c r="F32" s="5130"/>
      <c r="G32" s="5130"/>
      <c r="H32" s="5130"/>
      <c r="I32" s="5130"/>
      <c r="J32" s="5131"/>
      <c r="K32" s="50"/>
    </row>
    <row r="33" spans="1:11" ht="20.100000000000001" customHeight="1">
      <c r="A33" s="4">
        <v>40996</v>
      </c>
      <c r="B33" s="28" t="s">
        <v>143</v>
      </c>
      <c r="C33" s="946"/>
      <c r="D33" s="23"/>
      <c r="E33" s="946"/>
      <c r="F33" s="946"/>
      <c r="G33" s="946"/>
      <c r="H33" s="946">
        <v>5175</v>
      </c>
      <c r="I33" s="946">
        <v>100</v>
      </c>
      <c r="J33" s="946"/>
      <c r="K33" s="83" t="s">
        <v>2438</v>
      </c>
    </row>
    <row r="34" spans="1:11">
      <c r="A34" s="950">
        <v>40997</v>
      </c>
      <c r="B34" s="952" t="s">
        <v>16</v>
      </c>
      <c r="C34" s="947">
        <v>28</v>
      </c>
      <c r="D34" s="954">
        <v>20</v>
      </c>
      <c r="E34" s="947">
        <v>30</v>
      </c>
      <c r="F34" s="947"/>
      <c r="G34" s="947">
        <v>80</v>
      </c>
      <c r="H34" s="947"/>
      <c r="I34" s="947"/>
      <c r="J34" s="947"/>
      <c r="K34" s="12" t="s">
        <v>191</v>
      </c>
    </row>
    <row r="35" spans="1:11" ht="20.100000000000001" customHeight="1">
      <c r="A35" s="950">
        <v>41000</v>
      </c>
      <c r="B35" s="952" t="s">
        <v>12</v>
      </c>
      <c r="C35" s="4644" t="s">
        <v>51</v>
      </c>
      <c r="D35" s="4645"/>
      <c r="E35" s="4645"/>
      <c r="F35" s="4645"/>
      <c r="G35" s="4645"/>
      <c r="H35" s="4645"/>
      <c r="I35" s="4645"/>
      <c r="J35" s="4646"/>
    </row>
    <row r="36" spans="1:11" ht="20.100000000000001" customHeight="1">
      <c r="A36" s="950">
        <v>41015</v>
      </c>
      <c r="B36" s="952" t="s">
        <v>12</v>
      </c>
      <c r="C36" s="5172" t="s">
        <v>58</v>
      </c>
      <c r="D36" s="5172"/>
      <c r="E36" s="5172"/>
      <c r="F36" s="5172"/>
      <c r="G36" s="5172"/>
      <c r="H36" s="5172"/>
      <c r="I36" s="5172"/>
      <c r="J36" s="5172"/>
    </row>
    <row r="37" spans="1:11">
      <c r="A37" s="950">
        <v>41021</v>
      </c>
      <c r="B37" s="952" t="s">
        <v>12</v>
      </c>
      <c r="C37" s="5172" t="s">
        <v>2437</v>
      </c>
      <c r="D37" s="5172"/>
      <c r="E37" s="5172"/>
      <c r="F37" s="5172"/>
      <c r="G37" s="5172"/>
      <c r="H37" s="5172"/>
      <c r="I37" s="5172"/>
      <c r="J37" s="5172"/>
    </row>
    <row r="38" spans="1:11" ht="30" customHeight="1">
      <c r="A38" s="950">
        <v>41022</v>
      </c>
      <c r="B38" s="952" t="s">
        <v>143</v>
      </c>
      <c r="C38" s="947"/>
      <c r="D38" s="954"/>
      <c r="E38" s="947"/>
      <c r="F38" s="947"/>
      <c r="G38" s="947"/>
      <c r="H38" s="947">
        <v>5380</v>
      </c>
      <c r="I38" s="947">
        <v>75</v>
      </c>
      <c r="J38" s="947"/>
      <c r="K38" s="12" t="s">
        <v>2439</v>
      </c>
    </row>
    <row r="39" spans="1:11" ht="20.100000000000001" customHeight="1">
      <c r="A39" s="950">
        <v>41028</v>
      </c>
      <c r="B39" s="952" t="s">
        <v>12</v>
      </c>
      <c r="C39" s="4644" t="s">
        <v>2440</v>
      </c>
      <c r="D39" s="4645"/>
      <c r="E39" s="4645"/>
      <c r="F39" s="4645"/>
      <c r="G39" s="4645"/>
      <c r="H39" s="4645"/>
      <c r="I39" s="4645"/>
      <c r="J39" s="4646"/>
    </row>
    <row r="40" spans="1:11" ht="25.5" customHeight="1">
      <c r="A40" s="950">
        <v>41042</v>
      </c>
      <c r="B40" s="952" t="s">
        <v>11</v>
      </c>
      <c r="C40" s="4644" t="s">
        <v>2441</v>
      </c>
      <c r="D40" s="4645"/>
      <c r="E40" s="4645"/>
      <c r="F40" s="4645"/>
      <c r="G40" s="4645"/>
      <c r="H40" s="4645"/>
      <c r="I40" s="4645"/>
      <c r="J40" s="4646"/>
    </row>
    <row r="41" spans="1:11">
      <c r="A41" s="950">
        <v>41062</v>
      </c>
      <c r="B41" s="952" t="s">
        <v>12</v>
      </c>
      <c r="C41" s="5172" t="s">
        <v>2437</v>
      </c>
      <c r="D41" s="5172"/>
      <c r="E41" s="5172"/>
      <c r="F41" s="5172"/>
      <c r="G41" s="5172"/>
      <c r="H41" s="5172"/>
      <c r="I41" s="5172"/>
      <c r="J41" s="5172"/>
    </row>
    <row r="42" spans="1:11" ht="20.100000000000001" customHeight="1">
      <c r="A42" s="4">
        <v>41104</v>
      </c>
      <c r="B42" s="28" t="s">
        <v>154</v>
      </c>
      <c r="C42" s="4680" t="s">
        <v>155</v>
      </c>
      <c r="D42" s="4681"/>
      <c r="E42" s="4681"/>
      <c r="F42" s="4681"/>
      <c r="G42" s="4681"/>
      <c r="H42" s="4681"/>
      <c r="I42" s="4681"/>
      <c r="J42" s="4682"/>
      <c r="K42" s="15"/>
    </row>
    <row r="43" spans="1:11" ht="20.100000000000001" customHeight="1">
      <c r="A43" s="950">
        <v>41114</v>
      </c>
      <c r="B43" s="952" t="s">
        <v>143</v>
      </c>
      <c r="C43" s="947"/>
      <c r="D43" s="954"/>
      <c r="E43" s="947"/>
      <c r="F43" s="947"/>
      <c r="G43" s="947"/>
      <c r="H43" s="947">
        <v>5585</v>
      </c>
      <c r="I43" s="947">
        <v>85</v>
      </c>
      <c r="J43" s="947"/>
      <c r="K43" s="12" t="s">
        <v>2442</v>
      </c>
    </row>
    <row r="44" spans="1:11" ht="20.100000000000001" customHeight="1">
      <c r="A44" s="950">
        <v>41190</v>
      </c>
      <c r="B44" s="952" t="s">
        <v>12</v>
      </c>
      <c r="C44" s="4644" t="s">
        <v>2443</v>
      </c>
      <c r="D44" s="4645"/>
      <c r="E44" s="4645"/>
      <c r="F44" s="4645"/>
      <c r="G44" s="4645"/>
      <c r="H44" s="4645"/>
      <c r="I44" s="4645"/>
      <c r="J44" s="4646"/>
    </row>
    <row r="45" spans="1:11" ht="20.100000000000001" customHeight="1">
      <c r="A45" s="950">
        <v>41193</v>
      </c>
      <c r="B45" s="952" t="s">
        <v>143</v>
      </c>
      <c r="C45" s="952"/>
      <c r="D45" s="954"/>
      <c r="E45" s="952"/>
      <c r="F45" s="952"/>
      <c r="G45" s="952"/>
      <c r="H45" s="947">
        <v>5630</v>
      </c>
      <c r="I45" s="947">
        <v>100</v>
      </c>
      <c r="J45" s="947"/>
      <c r="K45" s="12" t="s">
        <v>2444</v>
      </c>
    </row>
    <row r="46" spans="1:11" ht="20.100000000000001" customHeight="1">
      <c r="A46" s="950">
        <v>41223</v>
      </c>
      <c r="B46" s="952" t="s">
        <v>16</v>
      </c>
      <c r="C46" s="954">
        <v>75</v>
      </c>
      <c r="D46" s="954">
        <f>+C46*(100-E46)/100</f>
        <v>52.5</v>
      </c>
      <c r="E46" s="954">
        <v>30</v>
      </c>
      <c r="F46" s="954" t="s">
        <v>70</v>
      </c>
      <c r="G46" s="954">
        <v>80</v>
      </c>
      <c r="H46" s="954"/>
      <c r="I46" s="954"/>
      <c r="J46" s="952"/>
      <c r="K46" s="12" t="s">
        <v>2445</v>
      </c>
    </row>
    <row r="47" spans="1:11" ht="16.5" thickBot="1">
      <c r="A47" s="54">
        <v>41240</v>
      </c>
      <c r="B47" s="55" t="s">
        <v>12</v>
      </c>
      <c r="C47" s="5453" t="s">
        <v>2437</v>
      </c>
      <c r="D47" s="5453"/>
      <c r="E47" s="5453"/>
      <c r="F47" s="5453"/>
      <c r="G47" s="5453"/>
      <c r="H47" s="5453"/>
      <c r="I47" s="5453"/>
      <c r="J47" s="5453"/>
      <c r="K47" s="57"/>
    </row>
    <row r="48" spans="1:11" ht="24.75" customHeight="1" thickTop="1">
      <c r="A48" s="941">
        <v>41280</v>
      </c>
      <c r="B48" s="945" t="s">
        <v>143</v>
      </c>
      <c r="C48" s="945"/>
      <c r="D48" s="62"/>
      <c r="E48" s="62"/>
      <c r="F48" s="62"/>
      <c r="G48" s="62"/>
      <c r="H48" s="62">
        <v>5600</v>
      </c>
      <c r="I48" s="62">
        <v>100</v>
      </c>
      <c r="J48" s="945"/>
      <c r="K48" s="13" t="s">
        <v>2446</v>
      </c>
    </row>
    <row r="49" spans="1:11" ht="24.75" customHeight="1">
      <c r="A49" s="950">
        <v>41356</v>
      </c>
      <c r="B49" s="952" t="s">
        <v>16</v>
      </c>
      <c r="C49" s="954">
        <v>70</v>
      </c>
      <c r="D49" s="954">
        <f>+C49*(100-E49)/100</f>
        <v>49</v>
      </c>
      <c r="E49" s="954">
        <v>30</v>
      </c>
      <c r="F49" s="954"/>
      <c r="G49" s="954">
        <v>50</v>
      </c>
      <c r="H49" s="954"/>
      <c r="I49" s="954"/>
      <c r="J49" s="952"/>
      <c r="K49" s="13" t="s">
        <v>283</v>
      </c>
    </row>
    <row r="50" spans="1:11" ht="24.75" customHeight="1">
      <c r="A50" s="950">
        <v>41363</v>
      </c>
      <c r="B50" s="952" t="s">
        <v>143</v>
      </c>
      <c r="C50" s="952"/>
      <c r="D50" s="954"/>
      <c r="E50" s="954"/>
      <c r="F50" s="954"/>
      <c r="G50" s="954"/>
      <c r="H50" s="954">
        <v>5530</v>
      </c>
      <c r="I50" s="954">
        <v>100</v>
      </c>
      <c r="J50" s="952"/>
      <c r="K50" s="13" t="s">
        <v>30</v>
      </c>
    </row>
    <row r="51" spans="1:11" ht="24.75" customHeight="1">
      <c r="A51" s="950">
        <v>41434</v>
      </c>
      <c r="B51" s="952" t="s">
        <v>143</v>
      </c>
      <c r="C51" s="952"/>
      <c r="D51" s="954"/>
      <c r="E51" s="954"/>
      <c r="F51" s="954"/>
      <c r="G51" s="954"/>
      <c r="H51" s="954">
        <v>5565</v>
      </c>
      <c r="I51" s="954">
        <v>76</v>
      </c>
      <c r="J51" s="952"/>
      <c r="K51" s="13" t="s">
        <v>30</v>
      </c>
    </row>
    <row r="52" spans="1:11" ht="24.75" customHeight="1">
      <c r="A52" s="950">
        <v>41440</v>
      </c>
      <c r="B52" s="952" t="s">
        <v>12</v>
      </c>
      <c r="C52" s="4644" t="s">
        <v>2437</v>
      </c>
      <c r="D52" s="4645"/>
      <c r="E52" s="4645"/>
      <c r="F52" s="4645"/>
      <c r="G52" s="4645"/>
      <c r="H52" s="4645"/>
      <c r="I52" s="4645"/>
      <c r="J52" s="4646"/>
    </row>
    <row r="53" spans="1:11" ht="24.75" customHeight="1">
      <c r="A53" s="4642">
        <v>41459</v>
      </c>
      <c r="B53" s="952" t="s">
        <v>12</v>
      </c>
      <c r="C53" s="4644" t="s">
        <v>2447</v>
      </c>
      <c r="D53" s="4645"/>
      <c r="E53" s="4645"/>
      <c r="F53" s="4645"/>
      <c r="G53" s="4645"/>
      <c r="H53" s="4645"/>
      <c r="I53" s="4645"/>
      <c r="J53" s="4646"/>
    </row>
    <row r="54" spans="1:11" ht="24.75" customHeight="1">
      <c r="A54" s="4643"/>
      <c r="B54" s="952" t="s">
        <v>11</v>
      </c>
      <c r="C54" s="5114" t="s">
        <v>2448</v>
      </c>
      <c r="D54" s="5115"/>
      <c r="E54" s="5115"/>
      <c r="F54" s="5115"/>
      <c r="G54" s="5115"/>
      <c r="H54" s="5115"/>
      <c r="I54" s="5115"/>
      <c r="J54" s="5116"/>
    </row>
    <row r="55" spans="1:11" ht="24.75" customHeight="1">
      <c r="A55" s="950">
        <v>41533</v>
      </c>
      <c r="B55" s="952" t="s">
        <v>143</v>
      </c>
      <c r="C55" s="952"/>
      <c r="D55" s="954"/>
      <c r="E55" s="954"/>
      <c r="F55" s="954"/>
      <c r="G55" s="954"/>
      <c r="H55" s="954">
        <v>5695</v>
      </c>
      <c r="I55" s="954">
        <v>90</v>
      </c>
      <c r="J55" s="952"/>
      <c r="K55" s="12" t="s">
        <v>2449</v>
      </c>
    </row>
    <row r="56" spans="1:11" ht="20.100000000000001" customHeight="1">
      <c r="A56" s="950">
        <v>41542</v>
      </c>
      <c r="B56" s="952" t="s">
        <v>16</v>
      </c>
      <c r="C56" s="954">
        <v>30</v>
      </c>
      <c r="D56" s="954">
        <f>+C56*(100-E56)/100</f>
        <v>21</v>
      </c>
      <c r="E56" s="954">
        <v>30</v>
      </c>
      <c r="F56" s="954"/>
      <c r="G56" s="954">
        <v>85</v>
      </c>
      <c r="H56" s="954"/>
      <c r="I56" s="954"/>
      <c r="J56" s="952"/>
      <c r="K56" s="12" t="s">
        <v>20</v>
      </c>
    </row>
    <row r="57" spans="1:11" ht="18" customHeight="1" thickBot="1">
      <c r="A57" s="940">
        <v>41588</v>
      </c>
      <c r="B57" s="944" t="s">
        <v>12</v>
      </c>
      <c r="C57" s="5126" t="s">
        <v>2450</v>
      </c>
      <c r="D57" s="5127"/>
      <c r="E57" s="5127"/>
      <c r="F57" s="5127"/>
      <c r="G57" s="5127"/>
      <c r="H57" s="5127"/>
      <c r="I57" s="5127"/>
      <c r="J57" s="5128"/>
      <c r="K57" s="43"/>
    </row>
    <row r="58" spans="1:11" ht="34.5" customHeight="1" thickTop="1">
      <c r="A58" s="47" t="s">
        <v>2451</v>
      </c>
      <c r="B58" s="48" t="s">
        <v>143</v>
      </c>
      <c r="C58" s="48"/>
      <c r="D58" s="128"/>
      <c r="E58" s="128"/>
      <c r="F58" s="128"/>
      <c r="G58" s="128"/>
      <c r="H58" s="128">
        <v>5682</v>
      </c>
      <c r="I58" s="128">
        <v>100</v>
      </c>
      <c r="J58" s="48"/>
      <c r="K58" s="50" t="s">
        <v>324</v>
      </c>
    </row>
    <row r="59" spans="1:11" ht="39" customHeight="1">
      <c r="A59" s="950">
        <v>41817</v>
      </c>
      <c r="B59" s="952" t="s">
        <v>12</v>
      </c>
      <c r="C59" s="5020" t="s">
        <v>2452</v>
      </c>
      <c r="D59" s="5020"/>
      <c r="E59" s="5020"/>
      <c r="F59" s="5020"/>
      <c r="G59" s="5020"/>
      <c r="H59" s="5020"/>
      <c r="I59" s="5020"/>
      <c r="J59" s="5020"/>
    </row>
    <row r="60" spans="1:11" ht="61.5" customHeight="1">
      <c r="A60" s="1943">
        <v>41830</v>
      </c>
      <c r="B60" s="1944" t="s">
        <v>34</v>
      </c>
      <c r="C60" s="4766" t="s">
        <v>2453</v>
      </c>
      <c r="D60" s="4767"/>
      <c r="E60" s="4767"/>
      <c r="F60" s="4767"/>
      <c r="G60" s="4767"/>
      <c r="H60" s="4767"/>
      <c r="I60" s="4767"/>
      <c r="J60" s="4768"/>
      <c r="K60" s="1946"/>
    </row>
    <row r="61" spans="1:11" ht="20.100000000000001" customHeight="1">
      <c r="A61" s="950">
        <v>41879</v>
      </c>
      <c r="B61" s="952" t="s">
        <v>143</v>
      </c>
      <c r="C61" s="952"/>
      <c r="D61" s="954"/>
      <c r="E61" s="954"/>
      <c r="F61" s="954"/>
      <c r="G61" s="954"/>
      <c r="H61" s="954">
        <v>5830</v>
      </c>
      <c r="I61" s="954">
        <v>100</v>
      </c>
      <c r="J61" s="952"/>
      <c r="K61" s="12" t="s">
        <v>30</v>
      </c>
    </row>
    <row r="62" spans="1:11" ht="20.100000000000001" customHeight="1" thickBot="1">
      <c r="A62" s="950">
        <v>41926</v>
      </c>
      <c r="B62" s="952" t="s">
        <v>12</v>
      </c>
      <c r="C62" s="4644" t="s">
        <v>126</v>
      </c>
      <c r="D62" s="4645"/>
      <c r="E62" s="4645"/>
      <c r="F62" s="4645"/>
      <c r="G62" s="4645"/>
      <c r="H62" s="4645"/>
      <c r="I62" s="4645"/>
      <c r="J62" s="4646"/>
    </row>
    <row r="63" spans="1:11" ht="20.100000000000001" customHeight="1" thickTop="1">
      <c r="A63" s="47">
        <v>42013</v>
      </c>
      <c r="B63" s="48" t="s">
        <v>425</v>
      </c>
      <c r="C63" s="5102" t="s">
        <v>2454</v>
      </c>
      <c r="D63" s="5103"/>
      <c r="E63" s="5103"/>
      <c r="F63" s="5103"/>
      <c r="G63" s="5103"/>
      <c r="H63" s="5103"/>
      <c r="I63" s="5103"/>
      <c r="J63" s="5104"/>
      <c r="K63" s="72"/>
    </row>
    <row r="64" spans="1:11" ht="172.5" customHeight="1">
      <c r="A64" s="1943">
        <v>42025</v>
      </c>
      <c r="B64" s="1944" t="s">
        <v>34</v>
      </c>
      <c r="C64" s="4766" t="s">
        <v>5028</v>
      </c>
      <c r="D64" s="4767"/>
      <c r="E64" s="4767"/>
      <c r="F64" s="4767"/>
      <c r="G64" s="4767"/>
      <c r="H64" s="4767"/>
      <c r="I64" s="4767"/>
      <c r="J64" s="4768"/>
      <c r="K64" s="1950" t="s">
        <v>3985</v>
      </c>
    </row>
    <row r="65" spans="1:14" ht="30.75" customHeight="1">
      <c r="A65" s="950">
        <v>42063</v>
      </c>
      <c r="B65" s="952" t="s">
        <v>16</v>
      </c>
      <c r="C65" s="947">
        <v>1035</v>
      </c>
      <c r="D65" s="954">
        <f>+C65*(100-E65)/100</f>
        <v>1024.6500000000001</v>
      </c>
      <c r="E65" s="954">
        <v>1</v>
      </c>
      <c r="F65" s="954">
        <v>1285</v>
      </c>
      <c r="G65" s="954">
        <v>164</v>
      </c>
      <c r="H65" s="954"/>
      <c r="I65" s="954"/>
      <c r="J65" s="952"/>
      <c r="K65" s="12" t="s">
        <v>2455</v>
      </c>
    </row>
    <row r="66" spans="1:14" ht="264.75" customHeight="1">
      <c r="A66" s="1943">
        <v>42066</v>
      </c>
      <c r="B66" s="1944" t="s">
        <v>34</v>
      </c>
      <c r="C66" s="5454" t="s">
        <v>2456</v>
      </c>
      <c r="D66" s="5455"/>
      <c r="E66" s="5455"/>
      <c r="F66" s="5455"/>
      <c r="G66" s="5455"/>
      <c r="H66" s="5455"/>
      <c r="I66" s="5455"/>
      <c r="J66" s="5456"/>
      <c r="K66" s="1946"/>
    </row>
    <row r="67" spans="1:14" ht="21" customHeight="1">
      <c r="A67" s="940">
        <v>42079</v>
      </c>
      <c r="B67" s="952" t="s">
        <v>11</v>
      </c>
      <c r="C67" s="4639" t="s">
        <v>2457</v>
      </c>
      <c r="D67" s="4640"/>
      <c r="E67" s="4640"/>
      <c r="F67" s="4640"/>
      <c r="G67" s="4640"/>
      <c r="H67" s="4640"/>
      <c r="I67" s="4640"/>
      <c r="J67" s="4641"/>
    </row>
    <row r="68" spans="1:14" ht="15.75" customHeight="1">
      <c r="A68" s="4782">
        <v>42081</v>
      </c>
      <c r="B68" s="952" t="s">
        <v>11</v>
      </c>
      <c r="C68" s="4639" t="s">
        <v>2458</v>
      </c>
      <c r="D68" s="4640"/>
      <c r="E68" s="4640"/>
      <c r="F68" s="4640"/>
      <c r="G68" s="4640"/>
      <c r="H68" s="4640"/>
      <c r="I68" s="4640"/>
      <c r="J68" s="4641"/>
    </row>
    <row r="69" spans="1:14" ht="234" customHeight="1">
      <c r="A69" s="4784"/>
      <c r="B69" s="1933" t="s">
        <v>34</v>
      </c>
      <c r="C69" s="4766" t="s">
        <v>2459</v>
      </c>
      <c r="D69" s="4767"/>
      <c r="E69" s="4767"/>
      <c r="F69" s="4767"/>
      <c r="G69" s="4767"/>
      <c r="H69" s="4767"/>
      <c r="I69" s="4767"/>
      <c r="J69" s="4768"/>
      <c r="K69" s="1964" t="s">
        <v>3984</v>
      </c>
      <c r="N69" s="7"/>
    </row>
    <row r="70" spans="1:14" ht="31.5">
      <c r="A70" s="950">
        <v>42091</v>
      </c>
      <c r="B70" s="952" t="s">
        <v>16</v>
      </c>
      <c r="C70" s="947">
        <v>485</v>
      </c>
      <c r="D70" s="954">
        <f t="shared" ref="D70:D75" si="0">+C70*(100-E70)/100</f>
        <v>412.25</v>
      </c>
      <c r="E70" s="954">
        <v>15</v>
      </c>
      <c r="F70" s="954">
        <v>1213</v>
      </c>
      <c r="G70" s="954">
        <v>25</v>
      </c>
      <c r="H70" s="954"/>
      <c r="I70" s="954"/>
      <c r="J70" s="952"/>
      <c r="K70" s="12" t="s">
        <v>2460</v>
      </c>
    </row>
    <row r="71" spans="1:14" ht="31.5">
      <c r="A71" s="950">
        <v>42093</v>
      </c>
      <c r="B71" s="952" t="s">
        <v>16</v>
      </c>
      <c r="C71" s="176">
        <v>425</v>
      </c>
      <c r="D71" s="959">
        <f t="shared" si="0"/>
        <v>382.5</v>
      </c>
      <c r="E71" s="176">
        <v>10</v>
      </c>
      <c r="F71" s="176">
        <v>1359</v>
      </c>
      <c r="G71" s="176">
        <v>25</v>
      </c>
      <c r="H71" s="952"/>
      <c r="I71" s="960"/>
      <c r="J71" s="952"/>
      <c r="K71" s="12" t="s">
        <v>2461</v>
      </c>
    </row>
    <row r="72" spans="1:14" ht="31.5">
      <c r="A72" s="950">
        <v>42094</v>
      </c>
      <c r="B72" s="952" t="s">
        <v>16</v>
      </c>
      <c r="C72" s="176">
        <v>360</v>
      </c>
      <c r="D72" s="959">
        <f t="shared" si="0"/>
        <v>331.2</v>
      </c>
      <c r="E72" s="176">
        <v>8</v>
      </c>
      <c r="F72" s="176">
        <v>1428</v>
      </c>
      <c r="G72" s="176">
        <v>25</v>
      </c>
      <c r="H72" s="952"/>
      <c r="I72" s="952"/>
      <c r="J72" s="952"/>
      <c r="K72" s="12" t="s">
        <v>2462</v>
      </c>
    </row>
    <row r="73" spans="1:14" ht="31.5">
      <c r="A73" s="950">
        <v>42095</v>
      </c>
      <c r="B73" s="952" t="s">
        <v>16</v>
      </c>
      <c r="C73" s="176">
        <v>310</v>
      </c>
      <c r="D73" s="959">
        <f t="shared" si="0"/>
        <v>285.2</v>
      </c>
      <c r="E73" s="176">
        <v>8</v>
      </c>
      <c r="F73" s="176">
        <v>1335</v>
      </c>
      <c r="G73" s="176">
        <v>25</v>
      </c>
      <c r="H73" s="952"/>
      <c r="I73" s="952"/>
      <c r="J73" s="952"/>
      <c r="K73" s="12" t="s">
        <v>2463</v>
      </c>
    </row>
    <row r="74" spans="1:14" ht="31.5">
      <c r="A74" s="950">
        <v>42096</v>
      </c>
      <c r="B74" s="952" t="s">
        <v>16</v>
      </c>
      <c r="C74" s="947">
        <v>255</v>
      </c>
      <c r="D74" s="954">
        <f t="shared" si="0"/>
        <v>247.35</v>
      </c>
      <c r="E74" s="947">
        <v>3</v>
      </c>
      <c r="F74" s="947">
        <v>1168</v>
      </c>
      <c r="G74" s="947">
        <v>25</v>
      </c>
      <c r="H74" s="952"/>
      <c r="I74" s="952"/>
      <c r="J74" s="952"/>
      <c r="K74" s="12" t="s">
        <v>2464</v>
      </c>
    </row>
    <row r="75" spans="1:14" ht="30.75" customHeight="1">
      <c r="A75" s="950">
        <v>42097</v>
      </c>
      <c r="B75" s="952" t="s">
        <v>16</v>
      </c>
      <c r="C75" s="947">
        <v>250</v>
      </c>
      <c r="D75" s="954">
        <f t="shared" si="0"/>
        <v>242.5</v>
      </c>
      <c r="E75" s="947">
        <v>3</v>
      </c>
      <c r="F75" s="947">
        <v>1146</v>
      </c>
      <c r="G75" s="947">
        <v>24</v>
      </c>
      <c r="H75" s="952"/>
      <c r="I75" s="952"/>
      <c r="J75" s="952"/>
      <c r="K75" s="12" t="s">
        <v>2465</v>
      </c>
    </row>
    <row r="76" spans="1:14" ht="30.75" customHeight="1">
      <c r="A76" s="950">
        <v>42099</v>
      </c>
      <c r="B76" s="952" t="s">
        <v>16</v>
      </c>
      <c r="C76" s="947">
        <v>220</v>
      </c>
      <c r="D76" s="954">
        <v>213</v>
      </c>
      <c r="E76" s="947">
        <v>3</v>
      </c>
      <c r="F76" s="947">
        <v>1195</v>
      </c>
      <c r="G76" s="947">
        <v>15</v>
      </c>
      <c r="H76" s="952"/>
      <c r="I76" s="952"/>
      <c r="J76" s="952"/>
      <c r="K76" s="12" t="s">
        <v>2466</v>
      </c>
    </row>
    <row r="77" spans="1:14" ht="30.75" customHeight="1">
      <c r="A77" s="950">
        <v>42100</v>
      </c>
      <c r="B77" s="952" t="s">
        <v>16</v>
      </c>
      <c r="C77" s="947">
        <v>185</v>
      </c>
      <c r="D77" s="954">
        <v>179</v>
      </c>
      <c r="E77" s="947">
        <v>3</v>
      </c>
      <c r="F77" s="947">
        <v>1822</v>
      </c>
      <c r="G77" s="947">
        <v>20</v>
      </c>
      <c r="H77" s="952"/>
      <c r="I77" s="952"/>
      <c r="J77" s="952"/>
      <c r="K77" s="12" t="s">
        <v>2467</v>
      </c>
    </row>
    <row r="78" spans="1:14" ht="73.5" customHeight="1">
      <c r="A78" s="950">
        <v>42101</v>
      </c>
      <c r="B78" s="952" t="s">
        <v>11</v>
      </c>
      <c r="C78" s="4633" t="s">
        <v>2468</v>
      </c>
      <c r="D78" s="4634"/>
      <c r="E78" s="4634"/>
      <c r="F78" s="4634"/>
      <c r="G78" s="4634"/>
      <c r="H78" s="4634"/>
      <c r="I78" s="4634"/>
      <c r="J78" s="4635"/>
    </row>
    <row r="79" spans="1:14" ht="61.5" customHeight="1">
      <c r="A79" s="950">
        <v>42102</v>
      </c>
      <c r="B79" s="952" t="s">
        <v>15</v>
      </c>
      <c r="C79" s="4627" t="s">
        <v>2469</v>
      </c>
      <c r="D79" s="4628"/>
      <c r="E79" s="4628"/>
      <c r="F79" s="4628"/>
      <c r="G79" s="4628"/>
      <c r="H79" s="4628"/>
      <c r="I79" s="4628"/>
      <c r="J79" s="4629"/>
    </row>
    <row r="80" spans="1:14" ht="46.5" customHeight="1">
      <c r="A80" s="950">
        <v>42110</v>
      </c>
      <c r="B80" s="952" t="s">
        <v>11</v>
      </c>
      <c r="C80" s="4633" t="s">
        <v>2470</v>
      </c>
      <c r="D80" s="4634"/>
      <c r="E80" s="4634"/>
      <c r="F80" s="4634"/>
      <c r="G80" s="4634"/>
      <c r="H80" s="4634"/>
      <c r="I80" s="4634"/>
      <c r="J80" s="4635"/>
    </row>
    <row r="81" spans="1:11" ht="35.25" customHeight="1">
      <c r="A81" s="1907">
        <v>42112</v>
      </c>
      <c r="B81" s="1908" t="s">
        <v>284</v>
      </c>
      <c r="C81" s="5036" t="s">
        <v>2471</v>
      </c>
      <c r="D81" s="5406"/>
      <c r="E81" s="5406"/>
      <c r="F81" s="5406"/>
      <c r="G81" s="5406"/>
      <c r="H81" s="5406"/>
      <c r="I81" s="5406"/>
      <c r="J81" s="5407"/>
      <c r="K81" s="1912"/>
    </row>
    <row r="82" spans="1:11">
      <c r="A82" s="950">
        <v>42155</v>
      </c>
      <c r="B82" s="952" t="s">
        <v>15</v>
      </c>
      <c r="C82" s="4644" t="s">
        <v>2472</v>
      </c>
      <c r="D82" s="4645"/>
      <c r="E82" s="4645"/>
      <c r="F82" s="4645"/>
      <c r="G82" s="4645"/>
      <c r="H82" s="4645"/>
      <c r="I82" s="4645"/>
      <c r="J82" s="4646"/>
    </row>
    <row r="83" spans="1:11" ht="31.5" customHeight="1">
      <c r="A83" s="950">
        <v>42160</v>
      </c>
      <c r="B83" s="952" t="s">
        <v>15</v>
      </c>
      <c r="C83" s="4627" t="s">
        <v>2473</v>
      </c>
      <c r="D83" s="4628"/>
      <c r="E83" s="4628"/>
      <c r="F83" s="4628"/>
      <c r="G83" s="4628"/>
      <c r="H83" s="4628"/>
      <c r="I83" s="4628"/>
      <c r="J83" s="4629"/>
    </row>
    <row r="84" spans="1:11" ht="85.5" customHeight="1">
      <c r="A84" s="950">
        <v>42167</v>
      </c>
      <c r="B84" s="952" t="s">
        <v>15</v>
      </c>
      <c r="C84" s="4633" t="s">
        <v>4183</v>
      </c>
      <c r="D84" s="4634"/>
      <c r="E84" s="4634"/>
      <c r="F84" s="4634"/>
      <c r="G84" s="4634"/>
      <c r="H84" s="4634"/>
      <c r="I84" s="4634"/>
      <c r="J84" s="4635"/>
    </row>
    <row r="85" spans="1:11" ht="26.25" customHeight="1">
      <c r="A85" s="950">
        <v>42169</v>
      </c>
      <c r="B85" s="952" t="s">
        <v>11</v>
      </c>
      <c r="C85" s="4633" t="s">
        <v>2474</v>
      </c>
      <c r="D85" s="4634"/>
      <c r="E85" s="4634"/>
      <c r="F85" s="4634"/>
      <c r="G85" s="4634"/>
      <c r="H85" s="4634"/>
      <c r="I85" s="4634"/>
      <c r="J85" s="4635"/>
    </row>
    <row r="86" spans="1:11" ht="20.100000000000001" customHeight="1">
      <c r="A86" s="950">
        <v>42170</v>
      </c>
      <c r="B86" s="952" t="s">
        <v>27</v>
      </c>
      <c r="C86" s="4644" t="s">
        <v>2475</v>
      </c>
      <c r="D86" s="4645"/>
      <c r="E86" s="4645"/>
      <c r="F86" s="4645"/>
      <c r="G86" s="4645"/>
      <c r="H86" s="4645"/>
      <c r="I86" s="4645"/>
      <c r="J86" s="4646"/>
    </row>
    <row r="87" spans="1:11" ht="54" customHeight="1">
      <c r="A87" s="950">
        <v>42183</v>
      </c>
      <c r="B87" s="952" t="s">
        <v>12</v>
      </c>
      <c r="C87" s="4627" t="s">
        <v>2476</v>
      </c>
      <c r="D87" s="4628"/>
      <c r="E87" s="4628"/>
      <c r="F87" s="4628"/>
      <c r="G87" s="4628"/>
      <c r="H87" s="4628"/>
      <c r="I87" s="4628"/>
      <c r="J87" s="4629"/>
    </row>
    <row r="88" spans="1:11" ht="20.100000000000001" customHeight="1">
      <c r="A88" s="950">
        <v>42187</v>
      </c>
      <c r="B88" s="952" t="s">
        <v>16</v>
      </c>
      <c r="C88" s="947">
        <v>190</v>
      </c>
      <c r="D88" s="954">
        <f>+C88*(100-E88)/100</f>
        <v>114</v>
      </c>
      <c r="E88" s="946">
        <v>40</v>
      </c>
      <c r="F88" s="947"/>
      <c r="G88" s="947">
        <v>140</v>
      </c>
      <c r="H88" s="952"/>
      <c r="I88" s="952"/>
      <c r="J88" s="952"/>
      <c r="K88" s="12" t="s">
        <v>376</v>
      </c>
    </row>
    <row r="89" spans="1:11" ht="20.100000000000001" customHeight="1">
      <c r="A89" s="950">
        <v>42188</v>
      </c>
      <c r="B89" s="952" t="s">
        <v>16</v>
      </c>
      <c r="C89" s="947">
        <v>165</v>
      </c>
      <c r="D89" s="954">
        <f>+C89*(100-E89)/100</f>
        <v>138.6</v>
      </c>
      <c r="E89" s="946">
        <v>16</v>
      </c>
      <c r="F89" s="947"/>
      <c r="G89" s="947">
        <v>140</v>
      </c>
      <c r="H89" s="952"/>
      <c r="I89" s="952"/>
      <c r="J89" s="952"/>
      <c r="K89" s="12" t="s">
        <v>283</v>
      </c>
    </row>
    <row r="90" spans="1:11" ht="20.100000000000001" customHeight="1">
      <c r="A90" s="950">
        <v>42189</v>
      </c>
      <c r="B90" s="952" t="s">
        <v>27</v>
      </c>
      <c r="C90" s="4630" t="s">
        <v>2477</v>
      </c>
      <c r="D90" s="4631"/>
      <c r="E90" s="4631"/>
      <c r="F90" s="4631"/>
      <c r="G90" s="4631"/>
      <c r="H90" s="4631"/>
      <c r="I90" s="4631"/>
      <c r="J90" s="4632"/>
    </row>
    <row r="91" spans="1:11" ht="20.100000000000001" customHeight="1">
      <c r="A91" s="4642">
        <v>42191</v>
      </c>
      <c r="B91" s="952" t="s">
        <v>4</v>
      </c>
      <c r="C91" s="5446" t="s">
        <v>6129</v>
      </c>
      <c r="D91" s="4628"/>
      <c r="E91" s="4628"/>
      <c r="F91" s="4628"/>
      <c r="G91" s="4628"/>
      <c r="H91" s="4628"/>
      <c r="I91" s="4628"/>
      <c r="J91" s="4629"/>
    </row>
    <row r="92" spans="1:11" ht="20.100000000000001" customHeight="1">
      <c r="A92" s="4643"/>
      <c r="B92" s="952" t="s">
        <v>16</v>
      </c>
      <c r="C92" s="947">
        <v>120</v>
      </c>
      <c r="D92" s="954">
        <f>+C92*(100-E92)/100</f>
        <v>116.4</v>
      </c>
      <c r="E92" s="947">
        <v>3</v>
      </c>
      <c r="F92" s="954"/>
      <c r="G92" s="947">
        <v>150</v>
      </c>
      <c r="H92" s="954"/>
      <c r="I92" s="947"/>
      <c r="J92" s="954"/>
      <c r="K92" s="12" t="s">
        <v>20</v>
      </c>
    </row>
    <row r="93" spans="1:11" ht="20.100000000000001" customHeight="1">
      <c r="A93" s="950">
        <v>42194</v>
      </c>
      <c r="B93" s="952" t="s">
        <v>143</v>
      </c>
      <c r="C93" s="952"/>
      <c r="D93" s="954"/>
      <c r="E93" s="952"/>
      <c r="F93" s="952"/>
      <c r="G93" s="952"/>
      <c r="H93" s="947">
        <v>2325</v>
      </c>
      <c r="I93" s="947">
        <v>55</v>
      </c>
      <c r="J93" s="952"/>
      <c r="K93" s="12" t="s">
        <v>2478</v>
      </c>
    </row>
    <row r="94" spans="1:11" ht="40.5" customHeight="1">
      <c r="A94" s="950">
        <v>42245</v>
      </c>
      <c r="B94" s="952" t="s">
        <v>12</v>
      </c>
      <c r="C94" s="4627" t="s">
        <v>3196</v>
      </c>
      <c r="D94" s="4628"/>
      <c r="E94" s="4628"/>
      <c r="F94" s="4628"/>
      <c r="G94" s="4628"/>
      <c r="H94" s="4628"/>
      <c r="I94" s="4628"/>
      <c r="J94" s="4629"/>
    </row>
    <row r="95" spans="1:11">
      <c r="A95" s="4642">
        <v>42322</v>
      </c>
      <c r="B95" s="952" t="s">
        <v>16</v>
      </c>
      <c r="C95" s="947">
        <v>85</v>
      </c>
      <c r="D95" s="954">
        <f>+C95*(100-E95)/100</f>
        <v>84.15</v>
      </c>
      <c r="E95" s="947">
        <v>1</v>
      </c>
      <c r="F95" s="954"/>
      <c r="G95" s="947">
        <v>110</v>
      </c>
      <c r="H95" s="952"/>
      <c r="I95" s="952"/>
      <c r="J95" s="952"/>
      <c r="K95" s="12" t="s">
        <v>2479</v>
      </c>
    </row>
    <row r="96" spans="1:11" ht="20.100000000000001" customHeight="1" thickBot="1">
      <c r="A96" s="4769"/>
      <c r="B96" s="1440" t="s">
        <v>143</v>
      </c>
      <c r="C96" s="1440"/>
      <c r="D96" s="42"/>
      <c r="E96" s="1440"/>
      <c r="F96" s="1440"/>
      <c r="G96" s="1440"/>
      <c r="H96" s="1440">
        <v>2835</v>
      </c>
      <c r="I96" s="1440">
        <v>38</v>
      </c>
      <c r="J96" s="1440"/>
      <c r="K96" s="43" t="s">
        <v>2480</v>
      </c>
    </row>
    <row r="97" spans="1:12" ht="32.25" thickTop="1">
      <c r="A97" s="5444">
        <v>42462</v>
      </c>
      <c r="B97" s="45" t="s">
        <v>16</v>
      </c>
      <c r="C97" s="45">
        <v>30</v>
      </c>
      <c r="D97" s="173">
        <f>+C97*(100-E97)/100</f>
        <v>29.7</v>
      </c>
      <c r="E97" s="45">
        <v>1</v>
      </c>
      <c r="F97" s="45"/>
      <c r="G97" s="45">
        <v>145</v>
      </c>
      <c r="H97" s="45"/>
      <c r="I97" s="45"/>
      <c r="J97" s="45"/>
      <c r="K97" s="1772" t="s">
        <v>3230</v>
      </c>
      <c r="L97" s="86"/>
    </row>
    <row r="98" spans="1:12">
      <c r="A98" s="5445"/>
      <c r="B98" s="1743" t="s">
        <v>12</v>
      </c>
      <c r="C98" s="4630" t="s">
        <v>3220</v>
      </c>
      <c r="D98" s="4631"/>
      <c r="E98" s="4631"/>
      <c r="F98" s="4631"/>
      <c r="G98" s="4631"/>
      <c r="H98" s="4631"/>
      <c r="I98" s="4631"/>
      <c r="J98" s="4632"/>
      <c r="K98" s="1477"/>
      <c r="L98" s="86"/>
    </row>
    <row r="99" spans="1:12" ht="20.100000000000001" customHeight="1">
      <c r="A99" s="1476">
        <v>42463</v>
      </c>
      <c r="B99" s="1743" t="s">
        <v>143</v>
      </c>
      <c r="C99" s="1743"/>
      <c r="D99" s="1739"/>
      <c r="E99" s="1743"/>
      <c r="F99" s="1743"/>
      <c r="G99" s="1743"/>
      <c r="H99" s="5134" t="s">
        <v>3214</v>
      </c>
      <c r="I99" s="5135"/>
      <c r="J99" s="1743"/>
      <c r="K99" s="1477" t="s">
        <v>3215</v>
      </c>
      <c r="L99" s="86"/>
    </row>
    <row r="100" spans="1:12">
      <c r="A100" s="1476">
        <v>42464</v>
      </c>
      <c r="B100" s="1743" t="s">
        <v>11</v>
      </c>
      <c r="C100" s="4627" t="s">
        <v>3221</v>
      </c>
      <c r="D100" s="4628"/>
      <c r="E100" s="4628"/>
      <c r="F100" s="4628"/>
      <c r="G100" s="4628"/>
      <c r="H100" s="4628"/>
      <c r="I100" s="4628"/>
      <c r="J100" s="4629"/>
      <c r="K100" s="1477"/>
      <c r="L100" s="86"/>
    </row>
    <row r="101" spans="1:12">
      <c r="A101" s="1476">
        <v>42496</v>
      </c>
      <c r="B101" s="1743" t="s">
        <v>27</v>
      </c>
      <c r="C101" s="4644" t="s">
        <v>3279</v>
      </c>
      <c r="D101" s="4645"/>
      <c r="E101" s="4645"/>
      <c r="F101" s="4645"/>
      <c r="G101" s="4645"/>
      <c r="H101" s="4645"/>
      <c r="I101" s="4645"/>
      <c r="J101" s="4646"/>
      <c r="K101" s="1477"/>
      <c r="L101" s="86"/>
    </row>
    <row r="102" spans="1:12">
      <c r="A102" s="1476">
        <v>42501</v>
      </c>
      <c r="B102" s="1743" t="s">
        <v>27</v>
      </c>
      <c r="C102" s="4644" t="s">
        <v>3298</v>
      </c>
      <c r="D102" s="4645"/>
      <c r="E102" s="4645"/>
      <c r="F102" s="4645"/>
      <c r="G102" s="4645"/>
      <c r="H102" s="4645"/>
      <c r="I102" s="4645"/>
      <c r="J102" s="4646"/>
      <c r="K102" s="1477"/>
      <c r="L102" s="86"/>
    </row>
    <row r="103" spans="1:12" ht="20.100000000000001" customHeight="1">
      <c r="A103" s="1516">
        <v>42553</v>
      </c>
      <c r="B103" s="6" t="s">
        <v>16</v>
      </c>
      <c r="C103" s="6">
        <v>45</v>
      </c>
      <c r="D103" s="31">
        <f>+C103*(100-E103)/100</f>
        <v>44.55</v>
      </c>
      <c r="E103" s="6">
        <v>1</v>
      </c>
      <c r="F103" s="6"/>
      <c r="G103" s="6">
        <v>110</v>
      </c>
      <c r="H103" s="6"/>
      <c r="I103" s="6"/>
      <c r="J103" s="6"/>
      <c r="K103" s="1517" t="s">
        <v>2752</v>
      </c>
      <c r="L103" s="86"/>
    </row>
    <row r="104" spans="1:12" ht="42" customHeight="1" thickBot="1">
      <c r="A104" s="1595">
        <v>42557</v>
      </c>
      <c r="B104" s="55" t="s">
        <v>12</v>
      </c>
      <c r="C104" s="5435" t="s">
        <v>3426</v>
      </c>
      <c r="D104" s="5436"/>
      <c r="E104" s="5436"/>
      <c r="F104" s="5436"/>
      <c r="G104" s="5436"/>
      <c r="H104" s="5436"/>
      <c r="I104" s="5436"/>
      <c r="J104" s="5437"/>
      <c r="K104" s="1773"/>
      <c r="L104" s="86"/>
    </row>
    <row r="105" spans="1:12" ht="47.25" customHeight="1" thickTop="1">
      <c r="A105" s="2515">
        <v>42948</v>
      </c>
      <c r="B105" s="1995" t="s">
        <v>34</v>
      </c>
      <c r="C105" s="5195" t="s">
        <v>4198</v>
      </c>
      <c r="D105" s="5196"/>
      <c r="E105" s="5196"/>
      <c r="F105" s="5196"/>
      <c r="G105" s="5196"/>
      <c r="H105" s="5196"/>
      <c r="I105" s="5196"/>
      <c r="J105" s="5197"/>
      <c r="K105" s="2516" t="s">
        <v>3985</v>
      </c>
    </row>
    <row r="106" spans="1:12" ht="47.25" customHeight="1">
      <c r="A106" s="1892">
        <v>42962</v>
      </c>
      <c r="B106" s="1893" t="s">
        <v>4203</v>
      </c>
      <c r="C106" s="4639" t="s">
        <v>4221</v>
      </c>
      <c r="D106" s="4640"/>
      <c r="E106" s="4640"/>
      <c r="F106" s="4640"/>
      <c r="G106" s="4640"/>
      <c r="H106" s="4640"/>
      <c r="I106" s="4640"/>
      <c r="J106" s="4641"/>
      <c r="K106" s="1884"/>
    </row>
    <row r="107" spans="1:12" ht="50.25" customHeight="1">
      <c r="A107" s="950">
        <v>42963</v>
      </c>
      <c r="B107" s="952" t="s">
        <v>12</v>
      </c>
      <c r="C107" s="4627" t="s">
        <v>4213</v>
      </c>
      <c r="D107" s="4628"/>
      <c r="E107" s="4628"/>
      <c r="F107" s="4628"/>
      <c r="G107" s="4628"/>
      <c r="H107" s="4628"/>
      <c r="I107" s="4628"/>
      <c r="J107" s="4629"/>
      <c r="K107" s="25"/>
    </row>
    <row r="108" spans="1:12">
      <c r="A108" s="950">
        <v>42973</v>
      </c>
      <c r="B108" s="952" t="s">
        <v>11</v>
      </c>
      <c r="C108" s="4644" t="s">
        <v>4218</v>
      </c>
      <c r="D108" s="4645"/>
      <c r="E108" s="4645"/>
      <c r="F108" s="4645"/>
      <c r="G108" s="4645"/>
      <c r="H108" s="4645"/>
      <c r="I108" s="4645"/>
      <c r="J108" s="4646"/>
    </row>
    <row r="109" spans="1:12">
      <c r="A109" s="4">
        <v>42977</v>
      </c>
      <c r="B109" s="28" t="s">
        <v>16</v>
      </c>
      <c r="C109" s="28">
        <v>3</v>
      </c>
      <c r="D109" s="23">
        <f>+C109*(100-E109)/100</f>
        <v>2.97</v>
      </c>
      <c r="E109" s="28">
        <v>1</v>
      </c>
      <c r="F109" s="28"/>
      <c r="G109" s="28">
        <v>100</v>
      </c>
      <c r="H109" s="28"/>
      <c r="I109" s="28"/>
      <c r="J109" s="28"/>
      <c r="K109" s="15" t="s">
        <v>2752</v>
      </c>
    </row>
    <row r="110" spans="1:12">
      <c r="A110" s="950">
        <v>43012</v>
      </c>
      <c r="B110" s="1903" t="s">
        <v>41</v>
      </c>
      <c r="C110" s="4644" t="s">
        <v>4271</v>
      </c>
      <c r="D110" s="4645"/>
      <c r="E110" s="4645"/>
      <c r="F110" s="4645"/>
      <c r="G110" s="4645"/>
      <c r="H110" s="4645"/>
      <c r="I110" s="4645"/>
      <c r="J110" s="4646"/>
    </row>
    <row r="111" spans="1:12" ht="20.100000000000001" customHeight="1">
      <c r="A111" s="950">
        <v>43027</v>
      </c>
      <c r="B111" s="2017" t="s">
        <v>143</v>
      </c>
      <c r="C111" s="952"/>
      <c r="D111" s="954"/>
      <c r="E111" s="952"/>
      <c r="F111" s="952"/>
      <c r="G111" s="952"/>
      <c r="H111" s="952"/>
      <c r="I111" s="952"/>
      <c r="J111" s="952">
        <v>5213</v>
      </c>
      <c r="K111" s="12" t="s">
        <v>5029</v>
      </c>
    </row>
    <row r="112" spans="1:12" ht="16.5" thickBot="1">
      <c r="A112" s="54">
        <v>43060</v>
      </c>
      <c r="B112" s="55" t="s">
        <v>27</v>
      </c>
      <c r="C112" s="5145" t="s">
        <v>4345</v>
      </c>
      <c r="D112" s="5146"/>
      <c r="E112" s="5146"/>
      <c r="F112" s="5146"/>
      <c r="G112" s="5146"/>
      <c r="H112" s="5146"/>
      <c r="I112" s="5146"/>
      <c r="J112" s="5147"/>
      <c r="K112" s="57"/>
    </row>
    <row r="113" spans="1:11" ht="16.5" thickTop="1">
      <c r="A113" s="950">
        <v>43308</v>
      </c>
      <c r="B113" s="952" t="s">
        <v>12</v>
      </c>
      <c r="C113" s="5129" t="s">
        <v>5016</v>
      </c>
      <c r="D113" s="5130"/>
      <c r="E113" s="5130"/>
      <c r="F113" s="5130"/>
      <c r="G113" s="5130"/>
      <c r="H113" s="5130"/>
      <c r="I113" s="5130"/>
      <c r="J113" s="5131"/>
    </row>
    <row r="114" spans="1:11" ht="20.100000000000001" customHeight="1">
      <c r="A114" s="950">
        <v>43438</v>
      </c>
      <c r="B114" s="952" t="s">
        <v>11</v>
      </c>
      <c r="C114" s="5161" t="s">
        <v>5039</v>
      </c>
      <c r="D114" s="5162"/>
      <c r="E114" s="5162"/>
      <c r="F114" s="5162"/>
      <c r="G114" s="5162"/>
      <c r="H114" s="5162"/>
      <c r="I114" s="5162"/>
      <c r="J114" s="5163"/>
    </row>
    <row r="115" spans="1:11" ht="82.5" customHeight="1">
      <c r="A115" s="1907">
        <v>43441</v>
      </c>
      <c r="B115" s="1908" t="s">
        <v>284</v>
      </c>
      <c r="C115" s="5036" t="s">
        <v>5040</v>
      </c>
      <c r="D115" s="5037"/>
      <c r="E115" s="5037"/>
      <c r="F115" s="5037"/>
      <c r="G115" s="5037"/>
      <c r="H115" s="5037"/>
      <c r="I115" s="5037"/>
      <c r="J115" s="5038"/>
      <c r="K115" s="1912"/>
    </row>
    <row r="116" spans="1:11" ht="31.5" customHeight="1">
      <c r="A116" s="1907">
        <v>43448</v>
      </c>
      <c r="B116" s="1908" t="s">
        <v>15</v>
      </c>
      <c r="C116" s="5036" t="s">
        <v>5076</v>
      </c>
      <c r="D116" s="5406"/>
      <c r="E116" s="5406"/>
      <c r="F116" s="5406"/>
      <c r="G116" s="5406"/>
      <c r="H116" s="5406"/>
      <c r="I116" s="5406"/>
      <c r="J116" s="5407"/>
      <c r="K116" s="1912"/>
    </row>
    <row r="117" spans="1:11" ht="51" customHeight="1">
      <c r="A117" s="950">
        <v>43449</v>
      </c>
      <c r="B117" s="160" t="s">
        <v>11</v>
      </c>
      <c r="C117" s="5134" t="s">
        <v>5066</v>
      </c>
      <c r="D117" s="5121"/>
      <c r="E117" s="5121"/>
      <c r="F117" s="5121"/>
      <c r="G117" s="5121"/>
      <c r="H117" s="5121"/>
      <c r="I117" s="5121"/>
      <c r="J117" s="5135"/>
      <c r="K117" s="116"/>
    </row>
    <row r="118" spans="1:11">
      <c r="A118" s="4642">
        <v>43450</v>
      </c>
      <c r="B118" s="952" t="s">
        <v>16</v>
      </c>
      <c r="C118" s="952">
        <v>130</v>
      </c>
      <c r="D118" s="954">
        <f>+C118*(100-E118)/100</f>
        <v>128.69999999999999</v>
      </c>
      <c r="E118" s="952">
        <v>1</v>
      </c>
      <c r="F118" s="952"/>
      <c r="G118" s="952">
        <v>110</v>
      </c>
      <c r="H118" s="952"/>
      <c r="I118" s="952"/>
      <c r="J118" s="952"/>
      <c r="K118" s="12" t="s">
        <v>4696</v>
      </c>
    </row>
    <row r="119" spans="1:11" ht="24" customHeight="1">
      <c r="A119" s="4643"/>
      <c r="B119" s="952" t="s">
        <v>11</v>
      </c>
      <c r="C119" s="5134" t="s">
        <v>5060</v>
      </c>
      <c r="D119" s="5121"/>
      <c r="E119" s="5121"/>
      <c r="F119" s="5121"/>
      <c r="G119" s="5121"/>
      <c r="H119" s="5121"/>
      <c r="I119" s="5121"/>
      <c r="J119" s="5135"/>
    </row>
    <row r="120" spans="1:11" ht="20.100000000000001" customHeight="1">
      <c r="A120" s="4642">
        <v>43451</v>
      </c>
      <c r="B120" s="952" t="s">
        <v>143</v>
      </c>
      <c r="C120" s="952"/>
      <c r="D120" s="954"/>
      <c r="E120" s="952"/>
      <c r="F120" s="952"/>
      <c r="G120" s="952"/>
      <c r="H120" s="952">
        <v>6500</v>
      </c>
      <c r="I120" s="952">
        <v>100</v>
      </c>
      <c r="J120" s="952"/>
    </row>
    <row r="121" spans="1:11" ht="20.100000000000001" customHeight="1">
      <c r="A121" s="4643"/>
      <c r="B121" s="952" t="s">
        <v>16</v>
      </c>
      <c r="C121" s="952">
        <v>15</v>
      </c>
      <c r="D121" s="954">
        <f t="shared" ref="D121:D154" si="1">+C121*(100-E121)/100</f>
        <v>14.85</v>
      </c>
      <c r="E121" s="952">
        <v>1</v>
      </c>
      <c r="F121" s="952"/>
      <c r="G121" s="952">
        <v>110</v>
      </c>
      <c r="H121" s="952"/>
      <c r="I121" s="952"/>
      <c r="J121" s="952"/>
      <c r="K121" s="12" t="s">
        <v>4696</v>
      </c>
    </row>
    <row r="122" spans="1:11" ht="20.100000000000001" customHeight="1">
      <c r="A122" s="2543">
        <v>43456</v>
      </c>
      <c r="B122" s="2545" t="s">
        <v>11</v>
      </c>
      <c r="C122" s="5161" t="s">
        <v>5133</v>
      </c>
      <c r="D122" s="5162"/>
      <c r="E122" s="5162"/>
      <c r="F122" s="5162"/>
      <c r="G122" s="5162"/>
      <c r="H122" s="5162"/>
      <c r="I122" s="5162"/>
      <c r="J122" s="5163"/>
    </row>
    <row r="123" spans="1:11" ht="80.25" customHeight="1" thickBot="1">
      <c r="A123" s="2616">
        <v>43464</v>
      </c>
      <c r="B123" s="2626" t="s">
        <v>15</v>
      </c>
      <c r="C123" s="5441" t="s">
        <v>5094</v>
      </c>
      <c r="D123" s="5442"/>
      <c r="E123" s="5442"/>
      <c r="F123" s="5442"/>
      <c r="G123" s="5442"/>
      <c r="H123" s="5442"/>
      <c r="I123" s="5442"/>
      <c r="J123" s="5443"/>
      <c r="K123" s="2627"/>
    </row>
    <row r="124" spans="1:11" ht="126.75" customHeight="1" thickTop="1">
      <c r="A124" s="1910">
        <v>43467</v>
      </c>
      <c r="B124" s="1911" t="s">
        <v>3541</v>
      </c>
      <c r="C124" s="5438" t="s">
        <v>5100</v>
      </c>
      <c r="D124" s="5439"/>
      <c r="E124" s="5439"/>
      <c r="F124" s="5439"/>
      <c r="G124" s="5439"/>
      <c r="H124" s="5439"/>
      <c r="I124" s="5439"/>
      <c r="J124" s="5440"/>
      <c r="K124" s="2628"/>
    </row>
    <row r="125" spans="1:11" ht="39.75" customHeight="1">
      <c r="A125" s="950">
        <v>43473</v>
      </c>
      <c r="B125" s="952" t="s">
        <v>143</v>
      </c>
      <c r="C125" s="4627" t="s">
        <v>5103</v>
      </c>
      <c r="D125" s="4645"/>
      <c r="E125" s="4645"/>
      <c r="F125" s="4645"/>
      <c r="G125" s="4645"/>
      <c r="H125" s="4645"/>
      <c r="I125" s="4645"/>
      <c r="J125" s="4646"/>
    </row>
    <row r="126" spans="1:11" ht="46.5" customHeight="1">
      <c r="A126" s="1907">
        <v>43483</v>
      </c>
      <c r="B126" s="1908" t="s">
        <v>284</v>
      </c>
      <c r="C126" s="5198" t="s">
        <v>5137</v>
      </c>
      <c r="D126" s="5433"/>
      <c r="E126" s="5433"/>
      <c r="F126" s="5433"/>
      <c r="G126" s="5433"/>
      <c r="H126" s="5433"/>
      <c r="I126" s="5433"/>
      <c r="J126" s="5434"/>
      <c r="K126" s="1912"/>
    </row>
    <row r="127" spans="1:11" ht="65.25" customHeight="1">
      <c r="A127" s="1907">
        <v>43628</v>
      </c>
      <c r="B127" s="1908" t="s">
        <v>284</v>
      </c>
      <c r="C127" s="5198" t="s">
        <v>5456</v>
      </c>
      <c r="D127" s="5433"/>
      <c r="E127" s="5433"/>
      <c r="F127" s="5433"/>
      <c r="G127" s="5433"/>
      <c r="H127" s="5433"/>
      <c r="I127" s="5433"/>
      <c r="J127" s="5434"/>
      <c r="K127" s="1912"/>
    </row>
    <row r="128" spans="1:11" ht="20.100000000000001" customHeight="1">
      <c r="A128" s="950"/>
      <c r="B128" s="952"/>
      <c r="C128" s="952"/>
      <c r="D128" s="954">
        <f t="shared" si="1"/>
        <v>0</v>
      </c>
      <c r="E128" s="952"/>
      <c r="F128" s="952"/>
      <c r="G128" s="952"/>
      <c r="H128" s="952"/>
      <c r="I128" s="952"/>
      <c r="J128" s="952"/>
    </row>
    <row r="129" spans="1:10" ht="20.100000000000001" customHeight="1">
      <c r="A129" s="950"/>
      <c r="B129" s="952"/>
      <c r="C129" s="952"/>
      <c r="D129" s="954">
        <f t="shared" si="1"/>
        <v>0</v>
      </c>
      <c r="E129" s="952"/>
      <c r="F129" s="952"/>
      <c r="G129" s="952"/>
      <c r="H129" s="952"/>
      <c r="I129" s="952"/>
      <c r="J129" s="952"/>
    </row>
    <row r="130" spans="1:10" ht="20.100000000000001" customHeight="1">
      <c r="A130" s="950"/>
      <c r="B130" s="952"/>
      <c r="C130" s="952"/>
      <c r="D130" s="954">
        <f t="shared" si="1"/>
        <v>0</v>
      </c>
      <c r="E130" s="952"/>
      <c r="F130" s="952"/>
      <c r="G130" s="952"/>
      <c r="H130" s="952"/>
      <c r="I130" s="952"/>
      <c r="J130" s="952"/>
    </row>
    <row r="131" spans="1:10" ht="20.100000000000001" customHeight="1">
      <c r="A131" s="950"/>
      <c r="B131" s="952"/>
      <c r="C131" s="952"/>
      <c r="D131" s="954">
        <f t="shared" si="1"/>
        <v>0</v>
      </c>
      <c r="E131" s="952"/>
      <c r="F131" s="952"/>
      <c r="G131" s="952"/>
      <c r="H131" s="952"/>
      <c r="I131" s="952"/>
      <c r="J131" s="952"/>
    </row>
    <row r="132" spans="1:10" ht="20.100000000000001" customHeight="1">
      <c r="A132" s="950"/>
      <c r="B132" s="952"/>
      <c r="C132" s="952"/>
      <c r="D132" s="954">
        <f t="shared" si="1"/>
        <v>0</v>
      </c>
      <c r="E132" s="952"/>
      <c r="F132" s="952"/>
      <c r="G132" s="952"/>
      <c r="H132" s="952"/>
      <c r="I132" s="952"/>
      <c r="J132" s="952"/>
    </row>
    <row r="133" spans="1:10" ht="20.100000000000001" customHeight="1">
      <c r="A133" s="950"/>
      <c r="B133" s="952"/>
      <c r="C133" s="952"/>
      <c r="D133" s="954">
        <f t="shared" si="1"/>
        <v>0</v>
      </c>
      <c r="E133" s="952"/>
      <c r="F133" s="952"/>
      <c r="G133" s="952"/>
      <c r="H133" s="952"/>
      <c r="I133" s="952"/>
      <c r="J133" s="952"/>
    </row>
    <row r="134" spans="1:10">
      <c r="A134" s="950"/>
      <c r="B134" s="952"/>
      <c r="C134" s="952"/>
      <c r="D134" s="954">
        <f t="shared" si="1"/>
        <v>0</v>
      </c>
      <c r="E134" s="952"/>
      <c r="F134" s="952"/>
      <c r="G134" s="952"/>
      <c r="H134" s="952"/>
      <c r="I134" s="952"/>
      <c r="J134" s="952"/>
    </row>
    <row r="135" spans="1:10" ht="20.100000000000001" customHeight="1">
      <c r="A135" s="950"/>
      <c r="B135" s="952"/>
      <c r="C135" s="952"/>
      <c r="D135" s="954">
        <f t="shared" si="1"/>
        <v>0</v>
      </c>
      <c r="E135" s="952"/>
      <c r="F135" s="952"/>
      <c r="G135" s="952"/>
      <c r="H135" s="952"/>
      <c r="I135" s="952"/>
      <c r="J135" s="952"/>
    </row>
    <row r="136" spans="1:10">
      <c r="A136" s="950"/>
      <c r="B136" s="952"/>
      <c r="C136" s="952"/>
      <c r="D136" s="954">
        <f t="shared" si="1"/>
        <v>0</v>
      </c>
      <c r="E136" s="952"/>
      <c r="F136" s="952"/>
      <c r="G136" s="952"/>
      <c r="H136" s="952"/>
      <c r="I136" s="952"/>
      <c r="J136" s="952"/>
    </row>
    <row r="137" spans="1:10">
      <c r="A137" s="950"/>
      <c r="B137" s="952"/>
      <c r="C137" s="952"/>
      <c r="D137" s="954">
        <f t="shared" si="1"/>
        <v>0</v>
      </c>
      <c r="E137" s="952"/>
      <c r="F137" s="952"/>
      <c r="G137" s="952"/>
      <c r="H137" s="952"/>
      <c r="I137" s="952"/>
      <c r="J137" s="952"/>
    </row>
    <row r="138" spans="1:10">
      <c r="A138" s="950"/>
      <c r="D138" s="954">
        <f t="shared" si="1"/>
        <v>0</v>
      </c>
    </row>
    <row r="139" spans="1:10">
      <c r="A139" s="950"/>
      <c r="D139" s="954">
        <f t="shared" si="1"/>
        <v>0</v>
      </c>
    </row>
    <row r="140" spans="1:10">
      <c r="A140" s="950"/>
      <c r="D140" s="954">
        <f t="shared" si="1"/>
        <v>0</v>
      </c>
    </row>
    <row r="141" spans="1:10">
      <c r="A141" s="950"/>
      <c r="D141" s="954">
        <f t="shared" si="1"/>
        <v>0</v>
      </c>
    </row>
    <row r="142" spans="1:10">
      <c r="A142" s="950"/>
      <c r="D142" s="954">
        <f t="shared" si="1"/>
        <v>0</v>
      </c>
    </row>
    <row r="143" spans="1:10">
      <c r="A143" s="950"/>
      <c r="D143" s="954">
        <f t="shared" si="1"/>
        <v>0</v>
      </c>
    </row>
    <row r="144" spans="1:10">
      <c r="A144" s="950"/>
      <c r="D144" s="954">
        <f t="shared" si="1"/>
        <v>0</v>
      </c>
    </row>
    <row r="145" spans="1:4">
      <c r="A145" s="950"/>
      <c r="D145" s="954">
        <f t="shared" si="1"/>
        <v>0</v>
      </c>
    </row>
    <row r="146" spans="1:4">
      <c r="A146" s="950"/>
      <c r="D146" s="954">
        <f t="shared" si="1"/>
        <v>0</v>
      </c>
    </row>
    <row r="147" spans="1:4">
      <c r="A147" s="950"/>
      <c r="D147" s="954">
        <f t="shared" si="1"/>
        <v>0</v>
      </c>
    </row>
    <row r="148" spans="1:4">
      <c r="A148" s="950"/>
      <c r="D148" s="954">
        <f t="shared" si="1"/>
        <v>0</v>
      </c>
    </row>
    <row r="149" spans="1:4">
      <c r="A149" s="950"/>
      <c r="D149" s="954">
        <f t="shared" si="1"/>
        <v>0</v>
      </c>
    </row>
    <row r="150" spans="1:4">
      <c r="A150" s="950"/>
      <c r="D150" s="954">
        <f t="shared" si="1"/>
        <v>0</v>
      </c>
    </row>
    <row r="151" spans="1:4">
      <c r="A151" s="950"/>
      <c r="D151" s="954">
        <f t="shared" si="1"/>
        <v>0</v>
      </c>
    </row>
    <row r="152" spans="1:4">
      <c r="A152" s="950"/>
      <c r="D152" s="954">
        <f t="shared" si="1"/>
        <v>0</v>
      </c>
    </row>
    <row r="153" spans="1:4">
      <c r="A153" s="950"/>
      <c r="D153" s="954">
        <f t="shared" si="1"/>
        <v>0</v>
      </c>
    </row>
    <row r="154" spans="1:4">
      <c r="A154" s="950"/>
      <c r="D154" s="954">
        <f t="shared" si="1"/>
        <v>0</v>
      </c>
    </row>
    <row r="155" spans="1:4">
      <c r="A155" s="950"/>
    </row>
    <row r="156" spans="1:4">
      <c r="A156" s="950"/>
    </row>
    <row r="157" spans="1:4">
      <c r="A157" s="950"/>
    </row>
    <row r="158" spans="1:4">
      <c r="A158" s="950"/>
    </row>
    <row r="159" spans="1:4">
      <c r="A159" s="950"/>
    </row>
    <row r="160" spans="1:4">
      <c r="A160" s="950"/>
    </row>
    <row r="161" spans="1:1">
      <c r="A161" s="950"/>
    </row>
    <row r="162" spans="1:1">
      <c r="A162" s="950"/>
    </row>
    <row r="163" spans="1:1">
      <c r="A163" s="950"/>
    </row>
    <row r="164" spans="1:1">
      <c r="A164" s="950"/>
    </row>
  </sheetData>
  <autoFilter ref="B6:B179"/>
  <customSheetViews>
    <customSheetView guid="{CD481555-6D06-49CD-9625-98C90CC09C9A}" showAutoFilter="1">
      <selection activeCell="K7" sqref="K7"/>
      <pageMargins left="0.7" right="0.7" top="0.75" bottom="0.75" header="0.3" footer="0.3"/>
      <pageSetup orientation="portrait" r:id="rId1"/>
      <autoFilter ref="B6:B180"/>
    </customSheetView>
    <customSheetView guid="{9EC6AF21-4B8E-44E3-AF29-8895353139B2}" showAutoFilter="1">
      <pane ySplit="6" topLeftCell="A7" activePane="bottomLeft" state="frozen"/>
      <selection pane="bottomLeft" activeCell="K7" sqref="K7"/>
      <pageMargins left="0.7" right="0.7" top="0.75" bottom="0.75" header="0.3" footer="0.3"/>
      <pageSetup orientation="portrait" r:id="rId2"/>
      <autoFilter ref="B6:B180"/>
    </customSheetView>
    <customSheetView guid="{4A6D03CA-35D0-42B2-8E76-6C991766DE68}" showAutoFilter="1">
      <pane ySplit="5" topLeftCell="A99" activePane="bottomLeft" state="frozen"/>
      <selection pane="bottomLeft" activeCell="C104" sqref="C104:J104"/>
      <pageMargins left="0.7" right="0.7" top="0.75" bottom="0.75" header="0.3" footer="0.3"/>
      <pageSetup orientation="portrait" r:id="rId3"/>
      <autoFilter ref="B6:B180"/>
    </customSheetView>
    <customSheetView guid="{94FC66D5-BF29-4BE8-974C-C93BA07E9FE3}" showAutoFilter="1">
      <pane ySplit="6" topLeftCell="A99" activePane="bottomLeft" state="frozen"/>
      <selection pane="bottomLeft" activeCell="C104" sqref="C104:J104"/>
      <pageMargins left="0.7" right="0.7" top="0.75" bottom="0.75" header="0.3" footer="0.3"/>
      <pageSetup orientation="portrait" r:id="rId4"/>
      <autoFilter ref="B6:B180"/>
    </customSheetView>
  </customSheetViews>
  <mergeCells count="88">
    <mergeCell ref="A120:A121"/>
    <mergeCell ref="C116:J116"/>
    <mergeCell ref="C119:J119"/>
    <mergeCell ref="A118:A119"/>
    <mergeCell ref="C117:J117"/>
    <mergeCell ref="C60:J60"/>
    <mergeCell ref="C83:J83"/>
    <mergeCell ref="C62:J62"/>
    <mergeCell ref="C63:J63"/>
    <mergeCell ref="C64:J64"/>
    <mergeCell ref="C66:J66"/>
    <mergeCell ref="C67:J67"/>
    <mergeCell ref="C78:J78"/>
    <mergeCell ref="C79:J79"/>
    <mergeCell ref="C80:J80"/>
    <mergeCell ref="C81:J81"/>
    <mergeCell ref="C82:J82"/>
    <mergeCell ref="C68:J68"/>
    <mergeCell ref="C27:J27"/>
    <mergeCell ref="C52:J52"/>
    <mergeCell ref="A30:A31"/>
    <mergeCell ref="C32:J32"/>
    <mergeCell ref="C35:J35"/>
    <mergeCell ref="C36:J36"/>
    <mergeCell ref="C37:J37"/>
    <mergeCell ref="C39:J39"/>
    <mergeCell ref="C40:J40"/>
    <mergeCell ref="C41:J41"/>
    <mergeCell ref="C42:J42"/>
    <mergeCell ref="C44:J44"/>
    <mergeCell ref="C47:J47"/>
    <mergeCell ref="C7:J7"/>
    <mergeCell ref="A10:A11"/>
    <mergeCell ref="C18:J18"/>
    <mergeCell ref="A20:A21"/>
    <mergeCell ref="C20:J20"/>
    <mergeCell ref="A1:K1"/>
    <mergeCell ref="A2:B2"/>
    <mergeCell ref="C2:F2"/>
    <mergeCell ref="I2:J2"/>
    <mergeCell ref="G2:H5"/>
    <mergeCell ref="A3:B3"/>
    <mergeCell ref="C3:F3"/>
    <mergeCell ref="I3:J3"/>
    <mergeCell ref="A4:B4"/>
    <mergeCell ref="C4:F4"/>
    <mergeCell ref="I4:J4"/>
    <mergeCell ref="A5:B5"/>
    <mergeCell ref="C5:F5"/>
    <mergeCell ref="I5:J5"/>
    <mergeCell ref="A53:A54"/>
    <mergeCell ref="C53:J53"/>
    <mergeCell ref="C98:J98"/>
    <mergeCell ref="C100:J100"/>
    <mergeCell ref="H99:I99"/>
    <mergeCell ref="C59:J59"/>
    <mergeCell ref="A91:A92"/>
    <mergeCell ref="C91:J91"/>
    <mergeCell ref="C85:J85"/>
    <mergeCell ref="C86:J86"/>
    <mergeCell ref="C87:J87"/>
    <mergeCell ref="C90:J90"/>
    <mergeCell ref="C69:J69"/>
    <mergeCell ref="C54:J54"/>
    <mergeCell ref="C57:J57"/>
    <mergeCell ref="A68:A69"/>
    <mergeCell ref="A97:A98"/>
    <mergeCell ref="C94:J94"/>
    <mergeCell ref="A95:A96"/>
    <mergeCell ref="C102:J102"/>
    <mergeCell ref="C106:J106"/>
    <mergeCell ref="C105:J105"/>
    <mergeCell ref="C127:J127"/>
    <mergeCell ref="C126:J126"/>
    <mergeCell ref="C125:J125"/>
    <mergeCell ref="C84:J84"/>
    <mergeCell ref="C114:J114"/>
    <mergeCell ref="C107:J107"/>
    <mergeCell ref="C104:J104"/>
    <mergeCell ref="C101:J101"/>
    <mergeCell ref="C110:J110"/>
    <mergeCell ref="C108:J108"/>
    <mergeCell ref="C113:J113"/>
    <mergeCell ref="C124:J124"/>
    <mergeCell ref="C123:J123"/>
    <mergeCell ref="C115:J115"/>
    <mergeCell ref="C112:J112"/>
    <mergeCell ref="C122:J122"/>
  </mergeCells>
  <hyperlinks>
    <hyperlink ref="B69" r:id="rId5"/>
  </hyperlinks>
  <pageMargins left="0.7" right="0.7" top="0.75" bottom="0.75" header="0.3" footer="0.3"/>
  <pageSetup orientation="portrait" r:id="rId6"/>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rgb="FF7030A0"/>
  </sheetPr>
  <dimension ref="A1:L161"/>
  <sheetViews>
    <sheetView view="pageBreakPreview" zoomScaleSheetLayoutView="100" workbookViewId="0">
      <pane ySplit="6" topLeftCell="A43" activePane="bottomLeft" state="frozen"/>
      <selection pane="bottomLeft" activeCell="J59" sqref="J59"/>
    </sheetView>
  </sheetViews>
  <sheetFormatPr defaultRowHeight="15.75"/>
  <cols>
    <col min="1" max="1" width="11" style="8" customWidth="1"/>
    <col min="2" max="9" width="10.140625" style="7" customWidth="1"/>
    <col min="10" max="10" width="9" style="7" customWidth="1"/>
    <col min="11" max="11" width="43.85546875" style="12" customWidth="1"/>
    <col min="12" max="16384" width="9.140625" style="17"/>
  </cols>
  <sheetData>
    <row r="1" spans="1:12" s="16" customFormat="1" ht="30.75" customHeight="1" thickTop="1">
      <c r="A1" s="5073" t="s">
        <v>2481</v>
      </c>
      <c r="B1" s="5074"/>
      <c r="C1" s="5074"/>
      <c r="D1" s="5074"/>
      <c r="E1" s="5074"/>
      <c r="F1" s="5074"/>
      <c r="G1" s="5074"/>
      <c r="H1" s="5074"/>
      <c r="I1" s="5074"/>
      <c r="J1" s="5074"/>
      <c r="K1" s="5075"/>
      <c r="L1" s="36"/>
    </row>
    <row r="2" spans="1:12" ht="20.25" customHeight="1">
      <c r="A2" s="4845" t="s">
        <v>215</v>
      </c>
      <c r="B2" s="4846"/>
      <c r="C2" s="4630"/>
      <c r="D2" s="4631"/>
      <c r="E2" s="4631"/>
      <c r="F2" s="4632"/>
      <c r="G2" s="5076"/>
      <c r="H2" s="5101"/>
      <c r="I2" s="5093" t="s">
        <v>216</v>
      </c>
      <c r="J2" s="5094"/>
      <c r="K2" s="19"/>
      <c r="L2" s="86"/>
    </row>
    <row r="3" spans="1:12" ht="20.25" customHeight="1">
      <c r="A3" s="4845" t="s">
        <v>217</v>
      </c>
      <c r="B3" s="4846"/>
      <c r="C3" s="4630"/>
      <c r="D3" s="4631"/>
      <c r="E3" s="4631"/>
      <c r="F3" s="4632"/>
      <c r="G3" s="5156"/>
      <c r="H3" s="5157"/>
      <c r="I3" s="5093" t="s">
        <v>218</v>
      </c>
      <c r="J3" s="5094"/>
      <c r="K3" s="19"/>
      <c r="L3" s="86"/>
    </row>
    <row r="4" spans="1:12" ht="20.25" customHeight="1">
      <c r="A4" s="4845" t="s">
        <v>219</v>
      </c>
      <c r="B4" s="4846"/>
      <c r="C4" s="4630"/>
      <c r="D4" s="4631"/>
      <c r="E4" s="4631"/>
      <c r="F4" s="4632"/>
      <c r="G4" s="5076"/>
      <c r="H4" s="5101"/>
      <c r="I4" s="5093" t="s">
        <v>220</v>
      </c>
      <c r="J4" s="5094"/>
      <c r="K4" s="19"/>
      <c r="L4" s="86"/>
    </row>
    <row r="5" spans="1:12" ht="20.25" customHeight="1" thickBot="1">
      <c r="A5" s="5086" t="s">
        <v>221</v>
      </c>
      <c r="B5" s="5087"/>
      <c r="C5" s="5090"/>
      <c r="D5" s="5091"/>
      <c r="E5" s="5091"/>
      <c r="F5" s="5092"/>
      <c r="G5" s="5095"/>
      <c r="H5" s="5096"/>
      <c r="I5" s="5097"/>
      <c r="J5" s="5097"/>
      <c r="K5" s="108"/>
      <c r="L5" s="86"/>
    </row>
    <row r="6" spans="1:12" s="16" customFormat="1" ht="35.25" customHeight="1" thickTop="1">
      <c r="A6" s="956" t="s">
        <v>1</v>
      </c>
      <c r="B6" s="957" t="s">
        <v>0</v>
      </c>
      <c r="C6" s="957" t="s">
        <v>2</v>
      </c>
      <c r="D6" s="957" t="s">
        <v>3</v>
      </c>
      <c r="E6" s="957" t="s">
        <v>4</v>
      </c>
      <c r="F6" s="957" t="s">
        <v>5</v>
      </c>
      <c r="G6" s="957" t="s">
        <v>6</v>
      </c>
      <c r="H6" s="957" t="s">
        <v>7</v>
      </c>
      <c r="I6" s="957" t="s">
        <v>8</v>
      </c>
      <c r="J6" s="957" t="s">
        <v>9</v>
      </c>
      <c r="K6" s="958" t="s">
        <v>10</v>
      </c>
    </row>
    <row r="7" spans="1:12" ht="65.25" customHeight="1">
      <c r="A7" s="950">
        <v>40768</v>
      </c>
      <c r="B7" s="952" t="s">
        <v>32</v>
      </c>
      <c r="C7" s="5469" t="s">
        <v>2482</v>
      </c>
      <c r="D7" s="5469"/>
      <c r="E7" s="5469"/>
      <c r="F7" s="5469"/>
      <c r="G7" s="5469"/>
      <c r="H7" s="5469"/>
      <c r="I7" s="5469"/>
      <c r="J7" s="5469"/>
      <c r="K7" s="1656" t="s">
        <v>2571</v>
      </c>
    </row>
    <row r="8" spans="1:12" ht="19.5" customHeight="1">
      <c r="A8" s="950">
        <v>40772</v>
      </c>
      <c r="B8" s="952" t="s">
        <v>16</v>
      </c>
      <c r="C8" s="961">
        <v>160</v>
      </c>
      <c r="D8" s="961">
        <v>160</v>
      </c>
      <c r="E8" s="961">
        <v>0</v>
      </c>
      <c r="F8" s="961" t="s">
        <v>70</v>
      </c>
      <c r="G8" s="961">
        <v>33</v>
      </c>
      <c r="H8" s="961"/>
      <c r="I8" s="961"/>
      <c r="J8" s="961"/>
      <c r="K8" s="13" t="s">
        <v>2483</v>
      </c>
    </row>
    <row r="9" spans="1:12" ht="21.75" customHeight="1">
      <c r="A9" s="950">
        <v>40796</v>
      </c>
      <c r="B9" s="952" t="s">
        <v>143</v>
      </c>
      <c r="C9" s="961"/>
      <c r="D9" s="961"/>
      <c r="E9" s="961"/>
      <c r="F9" s="961"/>
      <c r="G9" s="961"/>
      <c r="H9" s="5470" t="s">
        <v>2484</v>
      </c>
      <c r="I9" s="5471"/>
      <c r="J9" s="961"/>
      <c r="K9" s="13" t="s">
        <v>134</v>
      </c>
    </row>
    <row r="10" spans="1:12" ht="21.75" customHeight="1">
      <c r="A10" s="950">
        <v>40799</v>
      </c>
      <c r="B10" s="952" t="s">
        <v>27</v>
      </c>
      <c r="C10" s="5457" t="s">
        <v>806</v>
      </c>
      <c r="D10" s="5465"/>
      <c r="E10" s="5465"/>
      <c r="F10" s="5465"/>
      <c r="G10" s="5465"/>
      <c r="H10" s="5465"/>
      <c r="I10" s="5465"/>
      <c r="J10" s="5458"/>
      <c r="K10" s="13"/>
    </row>
    <row r="11" spans="1:12" ht="21.75" customHeight="1">
      <c r="A11" s="950">
        <v>40815</v>
      </c>
      <c r="B11" s="952" t="s">
        <v>143</v>
      </c>
      <c r="C11" s="962"/>
      <c r="D11" s="962"/>
      <c r="E11" s="962"/>
      <c r="F11" s="962"/>
      <c r="G11" s="962"/>
      <c r="H11" s="5457" t="s">
        <v>2484</v>
      </c>
      <c r="I11" s="5458"/>
      <c r="J11" s="962"/>
      <c r="K11" s="13" t="s">
        <v>134</v>
      </c>
    </row>
    <row r="12" spans="1:12">
      <c r="A12" s="950">
        <v>40818</v>
      </c>
      <c r="B12" s="952" t="s">
        <v>27</v>
      </c>
      <c r="C12" s="5457" t="s">
        <v>2485</v>
      </c>
      <c r="D12" s="5465"/>
      <c r="E12" s="5465"/>
      <c r="F12" s="5465"/>
      <c r="G12" s="5465"/>
      <c r="H12" s="5465"/>
      <c r="I12" s="5465"/>
      <c r="J12" s="5458"/>
      <c r="K12" s="13"/>
    </row>
    <row r="13" spans="1:12" ht="20.100000000000001" customHeight="1">
      <c r="A13" s="950">
        <v>40834</v>
      </c>
      <c r="B13" s="952" t="s">
        <v>143</v>
      </c>
      <c r="C13" s="962"/>
      <c r="D13" s="962"/>
      <c r="E13" s="962"/>
      <c r="F13" s="962"/>
      <c r="G13" s="962"/>
      <c r="H13" s="962"/>
      <c r="I13" s="962"/>
      <c r="J13" s="962"/>
      <c r="K13" s="13" t="s">
        <v>134</v>
      </c>
    </row>
    <row r="14" spans="1:12" ht="20.100000000000001" customHeight="1">
      <c r="A14" s="950">
        <v>40865</v>
      </c>
      <c r="B14" s="952" t="s">
        <v>16</v>
      </c>
      <c r="C14" s="962">
        <v>374</v>
      </c>
      <c r="D14" s="954">
        <f t="shared" ref="D14:D78" si="0">+C14*(100-E14)/100</f>
        <v>370.26</v>
      </c>
      <c r="E14" s="962">
        <v>1</v>
      </c>
      <c r="F14" s="962" t="s">
        <v>70</v>
      </c>
      <c r="G14" s="962">
        <v>90</v>
      </c>
      <c r="H14" s="962"/>
      <c r="I14" s="962"/>
      <c r="J14" s="962"/>
      <c r="K14" s="13" t="s">
        <v>2486</v>
      </c>
    </row>
    <row r="15" spans="1:12" ht="20.100000000000001" customHeight="1">
      <c r="A15" s="950">
        <v>40899</v>
      </c>
      <c r="B15" s="952" t="s">
        <v>143</v>
      </c>
      <c r="C15" s="962"/>
      <c r="D15" s="954"/>
      <c r="E15" s="962"/>
      <c r="F15" s="962"/>
      <c r="G15" s="962"/>
      <c r="H15" s="962"/>
      <c r="I15" s="962"/>
      <c r="J15" s="962"/>
      <c r="K15" s="13" t="s">
        <v>134</v>
      </c>
    </row>
    <row r="16" spans="1:12" ht="20.100000000000001" customHeight="1" thickBot="1">
      <c r="A16" s="940">
        <v>40902</v>
      </c>
      <c r="B16" s="944" t="s">
        <v>16</v>
      </c>
      <c r="C16" s="963">
        <v>400</v>
      </c>
      <c r="D16" s="42">
        <f t="shared" si="0"/>
        <v>396</v>
      </c>
      <c r="E16" s="963">
        <v>1</v>
      </c>
      <c r="F16" s="963" t="s">
        <v>70</v>
      </c>
      <c r="G16" s="963">
        <v>90</v>
      </c>
      <c r="H16" s="963"/>
      <c r="I16" s="963"/>
      <c r="J16" s="963"/>
      <c r="K16" s="43" t="s">
        <v>2487</v>
      </c>
    </row>
    <row r="17" spans="1:11" ht="20.25" customHeight="1" thickTop="1">
      <c r="A17" s="208">
        <v>40916</v>
      </c>
      <c r="B17" s="149" t="s">
        <v>16</v>
      </c>
      <c r="C17" s="964">
        <v>440</v>
      </c>
      <c r="D17" s="151">
        <f t="shared" si="0"/>
        <v>435.6</v>
      </c>
      <c r="E17" s="964">
        <v>1</v>
      </c>
      <c r="F17" s="964" t="s">
        <v>70</v>
      </c>
      <c r="G17" s="964">
        <v>100</v>
      </c>
      <c r="H17" s="964"/>
      <c r="I17" s="964"/>
      <c r="J17" s="964"/>
      <c r="K17" s="965" t="s">
        <v>2488</v>
      </c>
    </row>
    <row r="18" spans="1:11" s="966" customFormat="1" ht="20.100000000000001" customHeight="1">
      <c r="A18" s="4">
        <v>40933</v>
      </c>
      <c r="B18" s="28" t="s">
        <v>154</v>
      </c>
      <c r="C18" s="4680" t="s">
        <v>155</v>
      </c>
      <c r="D18" s="4681"/>
      <c r="E18" s="4681"/>
      <c r="F18" s="4681"/>
      <c r="G18" s="4681"/>
      <c r="H18" s="4681"/>
      <c r="I18" s="4681"/>
      <c r="J18" s="4682"/>
      <c r="K18" s="15"/>
    </row>
    <row r="19" spans="1:11" s="966" customFormat="1" ht="20.100000000000001" customHeight="1">
      <c r="A19" s="950">
        <v>40989</v>
      </c>
      <c r="B19" s="952" t="s">
        <v>143</v>
      </c>
      <c r="C19" s="962"/>
      <c r="D19" s="954"/>
      <c r="E19" s="962"/>
      <c r="F19" s="962"/>
      <c r="G19" s="962"/>
      <c r="H19" s="962"/>
      <c r="I19" s="962"/>
      <c r="J19" s="962"/>
      <c r="K19" s="12" t="s">
        <v>134</v>
      </c>
    </row>
    <row r="20" spans="1:11" ht="20.100000000000001" customHeight="1">
      <c r="A20" s="4">
        <v>40995</v>
      </c>
      <c r="B20" s="28" t="s">
        <v>16</v>
      </c>
      <c r="C20" s="967">
        <v>325</v>
      </c>
      <c r="D20" s="23">
        <f t="shared" si="0"/>
        <v>321.75</v>
      </c>
      <c r="E20" s="967">
        <v>1</v>
      </c>
      <c r="F20" s="967" t="s">
        <v>70</v>
      </c>
      <c r="G20" s="967">
        <v>100</v>
      </c>
      <c r="H20" s="967"/>
      <c r="I20" s="967"/>
      <c r="J20" s="967"/>
      <c r="K20" s="15" t="s">
        <v>2489</v>
      </c>
    </row>
    <row r="21" spans="1:11" ht="20.100000000000001" customHeight="1">
      <c r="A21" s="950">
        <v>40996</v>
      </c>
      <c r="B21" s="952" t="s">
        <v>143</v>
      </c>
      <c r="C21" s="962"/>
      <c r="D21" s="954"/>
      <c r="E21" s="962"/>
      <c r="F21" s="962"/>
      <c r="G21" s="962"/>
      <c r="H21" s="5457" t="s">
        <v>2484</v>
      </c>
      <c r="I21" s="5458"/>
      <c r="J21" s="962"/>
      <c r="K21" s="12" t="s">
        <v>134</v>
      </c>
    </row>
    <row r="22" spans="1:11" ht="20.100000000000001" customHeight="1">
      <c r="A22" s="950">
        <v>41016</v>
      </c>
      <c r="B22" s="952" t="s">
        <v>27</v>
      </c>
      <c r="C22" s="4644" t="s">
        <v>115</v>
      </c>
      <c r="D22" s="4645"/>
      <c r="E22" s="4645"/>
      <c r="F22" s="4645"/>
      <c r="G22" s="4645"/>
      <c r="H22" s="4645"/>
      <c r="I22" s="4645"/>
      <c r="J22" s="4646"/>
    </row>
    <row r="23" spans="1:11" ht="20.100000000000001" customHeight="1">
      <c r="A23" s="950">
        <v>41017</v>
      </c>
      <c r="B23" s="952" t="s">
        <v>12</v>
      </c>
      <c r="C23" s="4644" t="s">
        <v>2490</v>
      </c>
      <c r="D23" s="4645"/>
      <c r="E23" s="4645"/>
      <c r="F23" s="4645"/>
      <c r="G23" s="4645"/>
      <c r="H23" s="4645"/>
      <c r="I23" s="4645"/>
      <c r="J23" s="4646"/>
    </row>
    <row r="24" spans="1:11" ht="20.100000000000001" customHeight="1">
      <c r="A24" s="950">
        <v>41022</v>
      </c>
      <c r="B24" s="952" t="s">
        <v>143</v>
      </c>
      <c r="C24" s="962"/>
      <c r="D24" s="954">
        <f t="shared" si="0"/>
        <v>0</v>
      </c>
      <c r="E24" s="962"/>
      <c r="F24" s="962"/>
      <c r="G24" s="962"/>
      <c r="H24" s="5457" t="s">
        <v>2491</v>
      </c>
      <c r="I24" s="5458"/>
      <c r="J24" s="962"/>
      <c r="K24" s="12" t="s">
        <v>30</v>
      </c>
    </row>
    <row r="25" spans="1:11" ht="32.25" customHeight="1">
      <c r="A25" s="4">
        <v>41059</v>
      </c>
      <c r="B25" s="28" t="s">
        <v>16</v>
      </c>
      <c r="C25" s="967">
        <v>300</v>
      </c>
      <c r="D25" s="23">
        <f t="shared" si="0"/>
        <v>297</v>
      </c>
      <c r="E25" s="967">
        <v>1</v>
      </c>
      <c r="F25" s="967"/>
      <c r="G25" s="967">
        <v>100</v>
      </c>
      <c r="H25" s="967"/>
      <c r="I25" s="967"/>
      <c r="J25" s="967"/>
      <c r="K25" s="83" t="s">
        <v>2492</v>
      </c>
    </row>
    <row r="26" spans="1:11" ht="20.100000000000001" customHeight="1">
      <c r="A26" s="950">
        <v>41060</v>
      </c>
      <c r="B26" s="952" t="s">
        <v>12</v>
      </c>
      <c r="C26" s="4644" t="s">
        <v>2493</v>
      </c>
      <c r="D26" s="4645"/>
      <c r="E26" s="4645"/>
      <c r="F26" s="4645"/>
      <c r="G26" s="4645"/>
      <c r="H26" s="4645"/>
      <c r="I26" s="4645"/>
      <c r="J26" s="4646"/>
    </row>
    <row r="27" spans="1:11" ht="20.100000000000001" customHeight="1">
      <c r="A27" s="950">
        <v>41113</v>
      </c>
      <c r="B27" s="952" t="s">
        <v>143</v>
      </c>
      <c r="C27" s="962"/>
      <c r="D27" s="954"/>
      <c r="E27" s="962"/>
      <c r="F27" s="962"/>
      <c r="G27" s="962"/>
      <c r="H27" s="5457" t="s">
        <v>2484</v>
      </c>
      <c r="I27" s="5465"/>
      <c r="J27" s="5458"/>
      <c r="K27" s="12" t="s">
        <v>30</v>
      </c>
    </row>
    <row r="28" spans="1:11" ht="20.100000000000001" customHeight="1">
      <c r="A28" s="4">
        <v>41150</v>
      </c>
      <c r="B28" s="28" t="s">
        <v>16</v>
      </c>
      <c r="C28" s="967">
        <v>315</v>
      </c>
      <c r="D28" s="23">
        <f t="shared" si="0"/>
        <v>311.85000000000002</v>
      </c>
      <c r="E28" s="23">
        <v>1</v>
      </c>
      <c r="F28" s="23"/>
      <c r="G28" s="23">
        <v>100</v>
      </c>
      <c r="H28" s="967"/>
      <c r="I28" s="967"/>
      <c r="J28" s="967"/>
      <c r="K28" s="15" t="s">
        <v>2494</v>
      </c>
    </row>
    <row r="29" spans="1:11" ht="20.100000000000001" customHeight="1">
      <c r="A29" s="950">
        <v>41193</v>
      </c>
      <c r="B29" s="952" t="s">
        <v>143</v>
      </c>
      <c r="C29" s="962"/>
      <c r="D29" s="954"/>
      <c r="E29" s="962"/>
      <c r="F29" s="962"/>
      <c r="G29" s="962"/>
      <c r="H29" s="5457" t="s">
        <v>2484</v>
      </c>
      <c r="I29" s="5465"/>
      <c r="J29" s="5458"/>
      <c r="K29" s="12" t="s">
        <v>30</v>
      </c>
    </row>
    <row r="30" spans="1:11" ht="20.100000000000001" customHeight="1" thickBot="1">
      <c r="A30" s="54">
        <v>41222</v>
      </c>
      <c r="B30" s="55" t="s">
        <v>16</v>
      </c>
      <c r="C30" s="968">
        <v>445</v>
      </c>
      <c r="D30" s="63">
        <f t="shared" si="0"/>
        <v>440.55</v>
      </c>
      <c r="E30" s="968">
        <v>1</v>
      </c>
      <c r="F30" s="968"/>
      <c r="G30" s="968">
        <v>90</v>
      </c>
      <c r="H30" s="968"/>
      <c r="I30" s="968"/>
      <c r="J30" s="968"/>
      <c r="K30" s="57" t="s">
        <v>20</v>
      </c>
    </row>
    <row r="31" spans="1:11" ht="20.100000000000001" customHeight="1" thickTop="1">
      <c r="A31" s="941">
        <v>41298</v>
      </c>
      <c r="B31" s="945" t="s">
        <v>143</v>
      </c>
      <c r="C31" s="969"/>
      <c r="D31" s="62"/>
      <c r="E31" s="969"/>
      <c r="F31" s="969"/>
      <c r="G31" s="969"/>
      <c r="H31" s="5466" t="s">
        <v>2484</v>
      </c>
      <c r="I31" s="5467"/>
      <c r="J31" s="5468"/>
      <c r="K31" s="53" t="s">
        <v>30</v>
      </c>
    </row>
    <row r="32" spans="1:11">
      <c r="A32" s="4">
        <v>41358</v>
      </c>
      <c r="B32" s="28" t="s">
        <v>16</v>
      </c>
      <c r="C32" s="967">
        <v>330</v>
      </c>
      <c r="D32" s="23">
        <f t="shared" si="0"/>
        <v>326.7</v>
      </c>
      <c r="E32" s="967">
        <v>1</v>
      </c>
      <c r="F32" s="967"/>
      <c r="G32" s="967">
        <v>70</v>
      </c>
      <c r="H32" s="967"/>
      <c r="I32" s="967"/>
      <c r="J32" s="967"/>
      <c r="K32" s="15" t="s">
        <v>283</v>
      </c>
    </row>
    <row r="33" spans="1:11" ht="20.100000000000001" customHeight="1">
      <c r="A33" s="950">
        <v>41368</v>
      </c>
      <c r="B33" s="952" t="s">
        <v>143</v>
      </c>
      <c r="C33" s="962"/>
      <c r="D33" s="954"/>
      <c r="E33" s="962"/>
      <c r="F33" s="962"/>
      <c r="G33" s="962"/>
      <c r="H33" s="962"/>
      <c r="I33" s="962"/>
      <c r="J33" s="962"/>
      <c r="K33" s="12" t="s">
        <v>30</v>
      </c>
    </row>
    <row r="34" spans="1:11">
      <c r="A34" s="950">
        <v>41434</v>
      </c>
      <c r="B34" s="952" t="s">
        <v>143</v>
      </c>
      <c r="C34" s="962"/>
      <c r="D34" s="954"/>
      <c r="E34" s="962"/>
      <c r="F34" s="962"/>
      <c r="G34" s="962"/>
      <c r="H34" s="962"/>
      <c r="I34" s="962"/>
      <c r="J34" s="962"/>
      <c r="K34" s="12" t="s">
        <v>30</v>
      </c>
    </row>
    <row r="35" spans="1:11">
      <c r="A35" s="950">
        <v>41453</v>
      </c>
      <c r="B35" s="952" t="s">
        <v>16</v>
      </c>
      <c r="C35" s="962">
        <v>445</v>
      </c>
      <c r="D35" s="954">
        <f t="shared" si="0"/>
        <v>440.55</v>
      </c>
      <c r="E35" s="962">
        <v>1</v>
      </c>
      <c r="F35" s="962"/>
      <c r="G35" s="962">
        <v>100</v>
      </c>
      <c r="H35" s="962"/>
      <c r="I35" s="962"/>
      <c r="J35" s="962"/>
      <c r="K35" s="12" t="s">
        <v>20</v>
      </c>
    </row>
    <row r="36" spans="1:11" ht="20.100000000000001" customHeight="1">
      <c r="A36" s="950">
        <v>41533</v>
      </c>
      <c r="B36" s="952" t="s">
        <v>143</v>
      </c>
      <c r="C36" s="962"/>
      <c r="D36" s="954"/>
      <c r="E36" s="962"/>
      <c r="F36" s="962"/>
      <c r="G36" s="962"/>
      <c r="H36" s="5457" t="s">
        <v>2484</v>
      </c>
      <c r="I36" s="5458"/>
      <c r="J36" s="962"/>
      <c r="K36" s="12" t="s">
        <v>134</v>
      </c>
    </row>
    <row r="37" spans="1:11" ht="20.100000000000001" customHeight="1">
      <c r="A37" s="4642">
        <v>41544</v>
      </c>
      <c r="B37" s="944" t="s">
        <v>351</v>
      </c>
      <c r="C37" s="5457" t="s">
        <v>2495</v>
      </c>
      <c r="D37" s="5465"/>
      <c r="E37" s="5465"/>
      <c r="F37" s="5465"/>
      <c r="G37" s="5465"/>
      <c r="H37" s="5465"/>
      <c r="I37" s="5465"/>
      <c r="J37" s="5458"/>
      <c r="K37" s="43"/>
    </row>
    <row r="38" spans="1:11">
      <c r="A38" s="4769"/>
      <c r="B38" s="944" t="s">
        <v>16</v>
      </c>
      <c r="C38" s="963">
        <v>480</v>
      </c>
      <c r="D38" s="42">
        <f t="shared" si="0"/>
        <v>475.2</v>
      </c>
      <c r="E38" s="963">
        <v>1</v>
      </c>
      <c r="F38" s="963"/>
      <c r="G38" s="963">
        <v>105</v>
      </c>
      <c r="H38" s="963"/>
      <c r="I38" s="963"/>
      <c r="J38" s="963"/>
      <c r="K38" s="43" t="s">
        <v>20</v>
      </c>
    </row>
    <row r="39" spans="1:11" ht="20.100000000000001" customHeight="1">
      <c r="A39" s="4642">
        <v>41608</v>
      </c>
      <c r="B39" s="952" t="s">
        <v>4</v>
      </c>
      <c r="C39" s="4644" t="s">
        <v>2496</v>
      </c>
      <c r="D39" s="4645"/>
      <c r="E39" s="4645"/>
      <c r="F39" s="4645"/>
      <c r="G39" s="4645"/>
      <c r="H39" s="4645"/>
      <c r="I39" s="4645"/>
      <c r="J39" s="4646"/>
    </row>
    <row r="40" spans="1:11" ht="20.100000000000001" customHeight="1">
      <c r="A40" s="4643"/>
      <c r="B40" s="952" t="s">
        <v>351</v>
      </c>
      <c r="C40" s="5457" t="s">
        <v>2497</v>
      </c>
      <c r="D40" s="5465"/>
      <c r="E40" s="5465"/>
      <c r="F40" s="5465"/>
      <c r="G40" s="5465"/>
      <c r="H40" s="5465"/>
      <c r="I40" s="5465"/>
      <c r="J40" s="5458"/>
    </row>
    <row r="41" spans="1:11">
      <c r="A41" s="4642">
        <v>41638</v>
      </c>
      <c r="B41" s="952" t="s">
        <v>4</v>
      </c>
      <c r="C41" s="4644" t="s">
        <v>2498</v>
      </c>
      <c r="D41" s="4645"/>
      <c r="E41" s="4645"/>
      <c r="F41" s="4645"/>
      <c r="G41" s="4645"/>
      <c r="H41" s="4645"/>
      <c r="I41" s="4645"/>
      <c r="J41" s="4646"/>
    </row>
    <row r="42" spans="1:11" ht="20.100000000000001" customHeight="1" thickBot="1">
      <c r="A42" s="4769"/>
      <c r="B42" s="944" t="s">
        <v>351</v>
      </c>
      <c r="C42" s="5462" t="s">
        <v>2499</v>
      </c>
      <c r="D42" s="5463"/>
      <c r="E42" s="5463"/>
      <c r="F42" s="5463"/>
      <c r="G42" s="5463"/>
      <c r="H42" s="5463"/>
      <c r="I42" s="5463"/>
      <c r="J42" s="5464"/>
      <c r="K42" s="43"/>
    </row>
    <row r="43" spans="1:11" ht="20.100000000000001" customHeight="1" thickTop="1">
      <c r="A43" s="4647">
        <v>41678</v>
      </c>
      <c r="B43" s="48" t="s">
        <v>4</v>
      </c>
      <c r="C43" s="5129" t="s">
        <v>2500</v>
      </c>
      <c r="D43" s="5130"/>
      <c r="E43" s="5130"/>
      <c r="F43" s="5130"/>
      <c r="G43" s="5130"/>
      <c r="H43" s="5130"/>
      <c r="I43" s="5130"/>
      <c r="J43" s="5131"/>
      <c r="K43" s="50"/>
    </row>
    <row r="44" spans="1:11">
      <c r="A44" s="4643"/>
      <c r="B44" s="952" t="s">
        <v>351</v>
      </c>
      <c r="C44" s="4644" t="s">
        <v>2501</v>
      </c>
      <c r="D44" s="4645"/>
      <c r="E44" s="4645"/>
      <c r="F44" s="4645"/>
      <c r="G44" s="4645"/>
      <c r="H44" s="4645"/>
      <c r="I44" s="4645"/>
      <c r="J44" s="4646"/>
    </row>
    <row r="45" spans="1:11">
      <c r="A45" s="950">
        <v>41715</v>
      </c>
      <c r="B45" s="952" t="s">
        <v>143</v>
      </c>
      <c r="C45" s="952"/>
      <c r="D45" s="954"/>
      <c r="E45" s="952"/>
      <c r="F45" s="952"/>
      <c r="G45" s="952"/>
      <c r="H45" s="5457" t="s">
        <v>2484</v>
      </c>
      <c r="I45" s="5458"/>
      <c r="J45" s="952"/>
      <c r="K45" s="12" t="s">
        <v>134</v>
      </c>
    </row>
    <row r="46" spans="1:11" ht="31.5" customHeight="1">
      <c r="A46" s="950">
        <v>41717</v>
      </c>
      <c r="B46" s="952" t="s">
        <v>16</v>
      </c>
      <c r="C46" s="947">
        <v>540</v>
      </c>
      <c r="D46" s="954">
        <f t="shared" si="0"/>
        <v>118.8</v>
      </c>
      <c r="E46" s="947">
        <v>78</v>
      </c>
      <c r="F46" s="947"/>
      <c r="G46" s="947">
        <v>125</v>
      </c>
      <c r="H46" s="952"/>
      <c r="I46" s="952"/>
      <c r="J46" s="952"/>
      <c r="K46" s="12" t="s">
        <v>2502</v>
      </c>
    </row>
    <row r="47" spans="1:11" ht="20.100000000000001" customHeight="1">
      <c r="A47" s="950">
        <v>41732</v>
      </c>
      <c r="B47" s="952" t="s">
        <v>12</v>
      </c>
      <c r="C47" s="4644" t="s">
        <v>156</v>
      </c>
      <c r="D47" s="4645"/>
      <c r="E47" s="4645"/>
      <c r="F47" s="4645"/>
      <c r="G47" s="4645"/>
      <c r="H47" s="4645"/>
      <c r="I47" s="4645"/>
      <c r="J47" s="4646"/>
    </row>
    <row r="48" spans="1:11" ht="20.100000000000001" customHeight="1">
      <c r="A48" s="950">
        <v>41796</v>
      </c>
      <c r="B48" s="952" t="s">
        <v>143</v>
      </c>
      <c r="C48" s="952"/>
      <c r="D48" s="954"/>
      <c r="E48" s="952"/>
      <c r="F48" s="952"/>
      <c r="G48" s="952"/>
      <c r="H48" s="952"/>
      <c r="I48" s="952"/>
      <c r="J48" s="952"/>
      <c r="K48" s="12" t="s">
        <v>30</v>
      </c>
    </row>
    <row r="49" spans="1:11" ht="20.100000000000001" customHeight="1">
      <c r="A49" s="950">
        <v>41818</v>
      </c>
      <c r="B49" s="952" t="s">
        <v>16</v>
      </c>
      <c r="C49" s="947">
        <v>530</v>
      </c>
      <c r="D49" s="954">
        <f t="shared" si="0"/>
        <v>26.5</v>
      </c>
      <c r="E49" s="947">
        <v>95</v>
      </c>
      <c r="F49" s="947"/>
      <c r="G49" s="947">
        <v>90</v>
      </c>
      <c r="H49" s="952"/>
      <c r="I49" s="952"/>
      <c r="J49" s="952"/>
      <c r="K49" s="12" t="s">
        <v>283</v>
      </c>
    </row>
    <row r="50" spans="1:11" ht="20.100000000000001" customHeight="1">
      <c r="A50" s="950">
        <v>41837</v>
      </c>
      <c r="B50" s="952" t="s">
        <v>41</v>
      </c>
      <c r="C50" s="4644" t="s">
        <v>2503</v>
      </c>
      <c r="D50" s="4645"/>
      <c r="E50" s="4645"/>
      <c r="F50" s="4645"/>
      <c r="G50" s="4645"/>
      <c r="H50" s="4645"/>
      <c r="I50" s="4645"/>
      <c r="J50" s="4646"/>
    </row>
    <row r="51" spans="1:11">
      <c r="A51" s="950">
        <v>41880</v>
      </c>
      <c r="B51" s="952" t="s">
        <v>27</v>
      </c>
      <c r="C51" s="4627" t="s">
        <v>2504</v>
      </c>
      <c r="D51" s="4628"/>
      <c r="E51" s="4628"/>
      <c r="F51" s="4628"/>
      <c r="G51" s="4628"/>
      <c r="H51" s="4628"/>
      <c r="I51" s="4628"/>
      <c r="J51" s="4629"/>
    </row>
    <row r="52" spans="1:11" ht="51" customHeight="1" thickBot="1">
      <c r="A52" s="58">
        <v>41891</v>
      </c>
      <c r="B52" s="1742" t="s">
        <v>15</v>
      </c>
      <c r="C52" s="5459" t="s">
        <v>2505</v>
      </c>
      <c r="D52" s="5460"/>
      <c r="E52" s="5460"/>
      <c r="F52" s="5460"/>
      <c r="G52" s="5460"/>
      <c r="H52" s="5460"/>
      <c r="I52" s="5460"/>
      <c r="J52" s="5461"/>
      <c r="K52" s="57"/>
    </row>
    <row r="53" spans="1:11" ht="16.5" thickTop="1">
      <c r="A53" s="1728"/>
      <c r="B53" s="1731"/>
      <c r="C53" s="1731"/>
      <c r="D53" s="62">
        <f t="shared" si="0"/>
        <v>0</v>
      </c>
      <c r="E53" s="1731"/>
      <c r="F53" s="1731"/>
      <c r="G53" s="1731"/>
      <c r="H53" s="1731"/>
      <c r="I53" s="1731"/>
      <c r="J53" s="1731"/>
      <c r="K53" s="53"/>
    </row>
    <row r="54" spans="1:11">
      <c r="A54" s="950"/>
      <c r="B54" s="952"/>
      <c r="C54" s="952"/>
      <c r="D54" s="954">
        <f t="shared" si="0"/>
        <v>0</v>
      </c>
      <c r="E54" s="952"/>
      <c r="F54" s="952"/>
      <c r="G54" s="952"/>
      <c r="H54" s="952"/>
      <c r="I54" s="952"/>
      <c r="J54" s="952"/>
    </row>
    <row r="55" spans="1:11">
      <c r="A55" s="950"/>
      <c r="B55" s="952"/>
      <c r="C55" s="952"/>
      <c r="D55" s="954">
        <f t="shared" si="0"/>
        <v>0</v>
      </c>
      <c r="E55" s="952"/>
      <c r="F55" s="952"/>
      <c r="G55" s="952"/>
      <c r="H55" s="952"/>
      <c r="I55" s="952"/>
      <c r="J55" s="952"/>
    </row>
    <row r="56" spans="1:11">
      <c r="A56" s="950"/>
      <c r="B56" s="952"/>
      <c r="C56" s="952"/>
      <c r="D56" s="954">
        <f t="shared" si="0"/>
        <v>0</v>
      </c>
      <c r="E56" s="952"/>
      <c r="F56" s="952"/>
      <c r="G56" s="952"/>
      <c r="H56" s="952"/>
      <c r="I56" s="952"/>
      <c r="J56" s="952"/>
    </row>
    <row r="57" spans="1:11">
      <c r="A57" s="950"/>
      <c r="B57" s="952"/>
      <c r="C57" s="952"/>
      <c r="D57" s="954">
        <f t="shared" si="0"/>
        <v>0</v>
      </c>
      <c r="E57" s="952"/>
      <c r="F57" s="952"/>
      <c r="G57" s="952"/>
      <c r="H57" s="952"/>
      <c r="I57" s="952"/>
      <c r="J57" s="952"/>
    </row>
    <row r="58" spans="1:11" ht="20.100000000000001" customHeight="1">
      <c r="A58" s="950"/>
      <c r="B58" s="952"/>
      <c r="C58" s="952"/>
      <c r="D58" s="954">
        <f t="shared" si="0"/>
        <v>0</v>
      </c>
      <c r="E58" s="952"/>
      <c r="F58" s="952"/>
      <c r="G58" s="952"/>
      <c r="H58" s="952"/>
      <c r="I58" s="952"/>
      <c r="J58" s="952"/>
    </row>
    <row r="59" spans="1:11" ht="20.100000000000001" customHeight="1">
      <c r="A59" s="950"/>
      <c r="B59" s="952"/>
      <c r="C59" s="952"/>
      <c r="D59" s="954">
        <f t="shared" si="0"/>
        <v>0</v>
      </c>
      <c r="E59" s="952"/>
      <c r="F59" s="952"/>
      <c r="G59" s="952"/>
      <c r="H59" s="952"/>
      <c r="I59" s="952"/>
      <c r="J59" s="952"/>
    </row>
    <row r="60" spans="1:11">
      <c r="A60" s="950"/>
      <c r="B60" s="952"/>
      <c r="C60" s="952"/>
      <c r="D60" s="954">
        <f t="shared" si="0"/>
        <v>0</v>
      </c>
      <c r="E60" s="952"/>
      <c r="F60" s="952"/>
      <c r="G60" s="952"/>
      <c r="H60" s="952"/>
      <c r="I60" s="952"/>
      <c r="J60" s="952"/>
    </row>
    <row r="61" spans="1:11" ht="20.100000000000001" customHeight="1">
      <c r="A61" s="950"/>
      <c r="B61" s="952"/>
      <c r="C61" s="952"/>
      <c r="D61" s="954">
        <f t="shared" si="0"/>
        <v>0</v>
      </c>
      <c r="E61" s="952"/>
      <c r="F61" s="952"/>
      <c r="G61" s="952"/>
      <c r="H61" s="952"/>
      <c r="I61" s="952"/>
      <c r="J61" s="952"/>
    </row>
    <row r="62" spans="1:11" ht="20.100000000000001" customHeight="1">
      <c r="A62" s="950"/>
      <c r="B62" s="952"/>
      <c r="C62" s="952"/>
      <c r="D62" s="954">
        <f t="shared" si="0"/>
        <v>0</v>
      </c>
      <c r="E62" s="952"/>
      <c r="F62" s="952"/>
      <c r="G62" s="952"/>
      <c r="H62" s="952"/>
      <c r="I62" s="952"/>
      <c r="J62" s="952"/>
    </row>
    <row r="63" spans="1:11" ht="20.100000000000001" customHeight="1">
      <c r="A63" s="950"/>
      <c r="B63" s="952"/>
      <c r="C63" s="952"/>
      <c r="D63" s="954">
        <f t="shared" si="0"/>
        <v>0</v>
      </c>
      <c r="E63" s="952"/>
      <c r="F63" s="952"/>
      <c r="G63" s="952"/>
      <c r="H63" s="952"/>
      <c r="I63" s="952"/>
      <c r="J63" s="952"/>
    </row>
    <row r="64" spans="1:11" ht="20.100000000000001" customHeight="1">
      <c r="A64" s="950"/>
      <c r="B64" s="952"/>
      <c r="C64" s="952"/>
      <c r="D64" s="954">
        <f t="shared" si="0"/>
        <v>0</v>
      </c>
      <c r="E64" s="952"/>
      <c r="F64" s="952"/>
      <c r="G64" s="952"/>
      <c r="H64" s="952"/>
      <c r="I64" s="952"/>
      <c r="J64" s="952"/>
    </row>
    <row r="65" spans="1:10" ht="20.100000000000001" customHeight="1">
      <c r="A65" s="950"/>
      <c r="B65" s="952"/>
      <c r="C65" s="952"/>
      <c r="D65" s="954">
        <f t="shared" si="0"/>
        <v>0</v>
      </c>
      <c r="E65" s="952"/>
      <c r="F65" s="952"/>
      <c r="G65" s="952"/>
      <c r="H65" s="952"/>
      <c r="I65" s="952"/>
      <c r="J65" s="952"/>
    </row>
    <row r="66" spans="1:10" ht="20.100000000000001" customHeight="1">
      <c r="A66" s="950"/>
      <c r="B66" s="952"/>
      <c r="C66" s="952"/>
      <c r="D66" s="954">
        <f t="shared" si="0"/>
        <v>0</v>
      </c>
      <c r="E66" s="952"/>
      <c r="F66" s="952"/>
      <c r="G66" s="952"/>
      <c r="H66" s="952"/>
      <c r="I66" s="952"/>
      <c r="J66" s="952"/>
    </row>
    <row r="67" spans="1:10">
      <c r="A67" s="950"/>
      <c r="B67" s="952"/>
      <c r="C67" s="952"/>
      <c r="D67" s="954">
        <f t="shared" si="0"/>
        <v>0</v>
      </c>
      <c r="E67" s="952"/>
      <c r="F67" s="952"/>
      <c r="G67" s="952"/>
      <c r="H67" s="952"/>
      <c r="I67" s="952"/>
      <c r="J67" s="952"/>
    </row>
    <row r="68" spans="1:10" ht="20.100000000000001" customHeight="1">
      <c r="A68" s="950"/>
      <c r="B68" s="952"/>
      <c r="C68" s="952"/>
      <c r="D68" s="954">
        <f t="shared" si="0"/>
        <v>0</v>
      </c>
      <c r="E68" s="952"/>
      <c r="F68" s="952"/>
      <c r="G68" s="952"/>
      <c r="H68" s="952"/>
      <c r="I68" s="952"/>
      <c r="J68" s="952"/>
    </row>
    <row r="69" spans="1:10" ht="20.100000000000001" customHeight="1">
      <c r="A69" s="950"/>
      <c r="B69" s="952"/>
      <c r="C69" s="952"/>
      <c r="D69" s="954">
        <f t="shared" si="0"/>
        <v>0</v>
      </c>
      <c r="E69" s="952"/>
      <c r="F69" s="952"/>
      <c r="G69" s="952"/>
      <c r="H69" s="952"/>
      <c r="I69" s="952"/>
      <c r="J69" s="952"/>
    </row>
    <row r="70" spans="1:10">
      <c r="A70" s="950"/>
      <c r="B70" s="952"/>
      <c r="C70" s="952"/>
      <c r="D70" s="954">
        <f t="shared" si="0"/>
        <v>0</v>
      </c>
      <c r="E70" s="952"/>
      <c r="F70" s="952"/>
      <c r="G70" s="952"/>
      <c r="H70" s="952"/>
      <c r="I70" s="952"/>
      <c r="J70" s="952"/>
    </row>
    <row r="71" spans="1:10">
      <c r="A71" s="950"/>
      <c r="B71" s="952"/>
      <c r="C71" s="952"/>
      <c r="D71" s="954">
        <f t="shared" si="0"/>
        <v>0</v>
      </c>
      <c r="E71" s="952"/>
      <c r="F71" s="952"/>
      <c r="G71" s="952"/>
      <c r="H71" s="952"/>
      <c r="I71" s="952"/>
      <c r="J71" s="952"/>
    </row>
    <row r="72" spans="1:10">
      <c r="A72" s="950"/>
      <c r="B72" s="952"/>
      <c r="C72" s="952"/>
      <c r="D72" s="954">
        <f t="shared" si="0"/>
        <v>0</v>
      </c>
      <c r="E72" s="952"/>
      <c r="F72" s="952"/>
      <c r="G72" s="952"/>
      <c r="H72" s="952"/>
      <c r="I72" s="952"/>
      <c r="J72" s="952"/>
    </row>
    <row r="73" spans="1:10">
      <c r="A73" s="950"/>
      <c r="B73" s="952"/>
      <c r="C73" s="952"/>
      <c r="D73" s="954">
        <f t="shared" si="0"/>
        <v>0</v>
      </c>
      <c r="E73" s="952"/>
      <c r="F73" s="952"/>
      <c r="G73" s="952"/>
      <c r="H73" s="952"/>
      <c r="I73" s="952"/>
      <c r="J73" s="952"/>
    </row>
    <row r="74" spans="1:10">
      <c r="A74" s="950"/>
      <c r="B74" s="952"/>
      <c r="C74" s="952"/>
      <c r="D74" s="954">
        <f t="shared" si="0"/>
        <v>0</v>
      </c>
      <c r="E74" s="952"/>
      <c r="F74" s="952"/>
      <c r="G74" s="952"/>
      <c r="H74" s="952"/>
      <c r="I74" s="952"/>
      <c r="J74" s="952"/>
    </row>
    <row r="75" spans="1:10">
      <c r="A75" s="950"/>
      <c r="B75" s="952"/>
      <c r="C75" s="952"/>
      <c r="D75" s="954">
        <f t="shared" si="0"/>
        <v>0</v>
      </c>
      <c r="E75" s="952"/>
      <c r="F75" s="952"/>
      <c r="G75" s="952"/>
      <c r="H75" s="952"/>
      <c r="I75" s="952"/>
      <c r="J75" s="952"/>
    </row>
    <row r="76" spans="1:10" ht="20.100000000000001" customHeight="1">
      <c r="A76" s="950"/>
      <c r="B76" s="952"/>
      <c r="C76" s="952"/>
      <c r="D76" s="954">
        <f t="shared" si="0"/>
        <v>0</v>
      </c>
      <c r="E76" s="952"/>
      <c r="F76" s="952"/>
      <c r="G76" s="952"/>
      <c r="H76" s="952"/>
      <c r="I76" s="952"/>
      <c r="J76" s="952"/>
    </row>
    <row r="77" spans="1:10">
      <c r="A77" s="950"/>
      <c r="B77" s="952"/>
      <c r="C77" s="952"/>
      <c r="D77" s="954">
        <f t="shared" si="0"/>
        <v>0</v>
      </c>
      <c r="E77" s="952"/>
      <c r="F77" s="952"/>
      <c r="G77" s="952"/>
      <c r="H77" s="952"/>
      <c r="I77" s="952"/>
      <c r="J77" s="952"/>
    </row>
    <row r="78" spans="1:10" ht="20.100000000000001" customHeight="1">
      <c r="A78" s="950"/>
      <c r="B78" s="952"/>
      <c r="C78" s="952"/>
      <c r="D78" s="954">
        <f t="shared" si="0"/>
        <v>0</v>
      </c>
      <c r="E78" s="952"/>
      <c r="F78" s="952"/>
      <c r="G78" s="952"/>
      <c r="H78" s="952"/>
      <c r="I78" s="952"/>
      <c r="J78" s="952"/>
    </row>
    <row r="79" spans="1:10">
      <c r="A79" s="950"/>
      <c r="B79" s="952"/>
      <c r="C79" s="952"/>
      <c r="D79" s="954">
        <f t="shared" ref="D79:D96" si="1">+C79*(100-E79)/100</f>
        <v>0</v>
      </c>
      <c r="E79" s="952"/>
      <c r="F79" s="952"/>
      <c r="G79" s="952"/>
      <c r="H79" s="952"/>
      <c r="I79" s="952"/>
      <c r="J79" s="952"/>
    </row>
    <row r="80" spans="1:10">
      <c r="A80" s="950"/>
      <c r="B80" s="952"/>
      <c r="C80" s="952"/>
      <c r="D80" s="954">
        <f t="shared" si="1"/>
        <v>0</v>
      </c>
      <c r="E80" s="952"/>
      <c r="F80" s="952"/>
      <c r="G80" s="952"/>
      <c r="H80" s="952"/>
      <c r="I80" s="952"/>
      <c r="J80" s="952"/>
    </row>
    <row r="81" spans="1:10">
      <c r="A81" s="950"/>
      <c r="B81" s="952"/>
      <c r="C81" s="952"/>
      <c r="D81" s="954">
        <f t="shared" si="1"/>
        <v>0</v>
      </c>
      <c r="E81" s="952"/>
      <c r="F81" s="952"/>
      <c r="G81" s="952"/>
      <c r="H81" s="952"/>
      <c r="I81" s="952"/>
      <c r="J81" s="952"/>
    </row>
    <row r="82" spans="1:10">
      <c r="A82" s="950"/>
      <c r="B82" s="952"/>
      <c r="C82" s="952"/>
      <c r="D82" s="954">
        <f t="shared" si="1"/>
        <v>0</v>
      </c>
      <c r="E82" s="952"/>
      <c r="F82" s="952"/>
      <c r="G82" s="952"/>
      <c r="H82" s="952"/>
      <c r="I82" s="952"/>
      <c r="J82" s="952"/>
    </row>
    <row r="83" spans="1:10">
      <c r="A83" s="950"/>
      <c r="B83" s="952"/>
      <c r="C83" s="952"/>
      <c r="D83" s="954">
        <f t="shared" si="1"/>
        <v>0</v>
      </c>
      <c r="E83" s="952"/>
      <c r="F83" s="952"/>
      <c r="G83" s="952"/>
      <c r="H83" s="952"/>
      <c r="I83" s="952"/>
      <c r="J83" s="952"/>
    </row>
    <row r="84" spans="1:10" ht="20.100000000000001" customHeight="1">
      <c r="A84" s="950"/>
      <c r="B84" s="952"/>
      <c r="C84" s="952"/>
      <c r="D84" s="954">
        <f t="shared" si="1"/>
        <v>0</v>
      </c>
      <c r="E84" s="952"/>
      <c r="F84" s="952"/>
      <c r="G84" s="952"/>
      <c r="H84" s="952"/>
      <c r="I84" s="952"/>
      <c r="J84" s="952"/>
    </row>
    <row r="85" spans="1:10" ht="20.100000000000001" customHeight="1">
      <c r="A85" s="950"/>
      <c r="B85" s="952"/>
      <c r="C85" s="952"/>
      <c r="D85" s="954">
        <f t="shared" si="1"/>
        <v>0</v>
      </c>
      <c r="E85" s="952"/>
      <c r="F85" s="952"/>
      <c r="G85" s="952"/>
      <c r="H85" s="952"/>
      <c r="I85" s="952"/>
      <c r="J85" s="952"/>
    </row>
    <row r="86" spans="1:10" ht="20.100000000000001" customHeight="1">
      <c r="A86" s="950"/>
      <c r="B86" s="952"/>
      <c r="C86" s="952"/>
      <c r="D86" s="954">
        <f t="shared" si="1"/>
        <v>0</v>
      </c>
      <c r="E86" s="952"/>
      <c r="F86" s="952"/>
      <c r="G86" s="952"/>
      <c r="H86" s="952"/>
      <c r="I86" s="952"/>
      <c r="J86" s="952"/>
    </row>
    <row r="87" spans="1:10" ht="20.100000000000001" customHeight="1">
      <c r="A87" s="950"/>
      <c r="B87" s="952"/>
      <c r="C87" s="952"/>
      <c r="D87" s="954">
        <f t="shared" si="1"/>
        <v>0</v>
      </c>
      <c r="E87" s="952"/>
      <c r="F87" s="952"/>
      <c r="G87" s="952"/>
      <c r="H87" s="952"/>
      <c r="I87" s="952"/>
      <c r="J87" s="952"/>
    </row>
    <row r="88" spans="1:10" ht="20.100000000000001" customHeight="1">
      <c r="A88" s="950"/>
      <c r="B88" s="952"/>
      <c r="C88" s="952"/>
      <c r="D88" s="954">
        <f t="shared" si="1"/>
        <v>0</v>
      </c>
      <c r="E88" s="952"/>
      <c r="F88" s="952"/>
      <c r="G88" s="952"/>
      <c r="H88" s="952"/>
      <c r="I88" s="952"/>
      <c r="J88" s="952"/>
    </row>
    <row r="89" spans="1:10" ht="20.100000000000001" customHeight="1">
      <c r="A89" s="950"/>
      <c r="B89" s="952"/>
      <c r="C89" s="952"/>
      <c r="D89" s="954">
        <f t="shared" si="1"/>
        <v>0</v>
      </c>
      <c r="E89" s="952"/>
      <c r="F89" s="952"/>
      <c r="G89" s="952"/>
      <c r="H89" s="952"/>
      <c r="I89" s="952"/>
      <c r="J89" s="952"/>
    </row>
    <row r="90" spans="1:10" ht="20.100000000000001" customHeight="1">
      <c r="A90" s="950"/>
      <c r="B90" s="952"/>
      <c r="C90" s="952"/>
      <c r="D90" s="954">
        <f t="shared" si="1"/>
        <v>0</v>
      </c>
      <c r="E90" s="952"/>
      <c r="F90" s="952"/>
      <c r="G90" s="952"/>
      <c r="H90" s="952"/>
      <c r="I90" s="952"/>
      <c r="J90" s="952"/>
    </row>
    <row r="91" spans="1:10" ht="20.100000000000001" customHeight="1">
      <c r="A91" s="950"/>
      <c r="B91" s="952"/>
      <c r="C91" s="952"/>
      <c r="D91" s="954">
        <f t="shared" si="1"/>
        <v>0</v>
      </c>
      <c r="E91" s="952"/>
      <c r="F91" s="952"/>
      <c r="G91" s="952"/>
      <c r="H91" s="952"/>
      <c r="I91" s="952"/>
      <c r="J91" s="952"/>
    </row>
    <row r="92" spans="1:10">
      <c r="A92" s="950"/>
      <c r="B92" s="952"/>
      <c r="C92" s="952"/>
      <c r="D92" s="954">
        <f t="shared" si="1"/>
        <v>0</v>
      </c>
      <c r="E92" s="952"/>
      <c r="F92" s="952"/>
      <c r="G92" s="952"/>
      <c r="H92" s="952"/>
      <c r="I92" s="952"/>
      <c r="J92" s="952"/>
    </row>
    <row r="93" spans="1:10" ht="20.100000000000001" customHeight="1">
      <c r="A93" s="950"/>
      <c r="B93" s="952"/>
      <c r="C93" s="952"/>
      <c r="D93" s="954">
        <f t="shared" si="1"/>
        <v>0</v>
      </c>
      <c r="E93" s="952"/>
      <c r="F93" s="952"/>
      <c r="G93" s="952"/>
      <c r="H93" s="952"/>
      <c r="I93" s="952"/>
      <c r="J93" s="952"/>
    </row>
    <row r="94" spans="1:10">
      <c r="A94" s="950"/>
      <c r="B94" s="952"/>
      <c r="C94" s="952"/>
      <c r="D94" s="954">
        <f t="shared" si="1"/>
        <v>0</v>
      </c>
      <c r="E94" s="952"/>
      <c r="F94" s="952"/>
      <c r="G94" s="952"/>
      <c r="H94" s="952"/>
      <c r="I94" s="952"/>
      <c r="J94" s="952"/>
    </row>
    <row r="95" spans="1:10" ht="20.100000000000001" customHeight="1">
      <c r="A95" s="950"/>
      <c r="B95" s="952"/>
      <c r="C95" s="952"/>
      <c r="D95" s="954">
        <f t="shared" si="1"/>
        <v>0</v>
      </c>
      <c r="E95" s="952"/>
      <c r="F95" s="952"/>
      <c r="G95" s="952"/>
      <c r="H95" s="952"/>
      <c r="I95" s="952"/>
      <c r="J95" s="952"/>
    </row>
    <row r="96" spans="1:10">
      <c r="A96" s="950"/>
      <c r="B96" s="952"/>
      <c r="C96" s="952"/>
      <c r="D96" s="954">
        <f t="shared" si="1"/>
        <v>0</v>
      </c>
      <c r="E96" s="952"/>
      <c r="F96" s="952"/>
      <c r="G96" s="952"/>
      <c r="H96" s="952"/>
      <c r="I96" s="952"/>
      <c r="J96" s="952"/>
    </row>
    <row r="97" spans="1:10">
      <c r="A97" s="950"/>
      <c r="B97" s="952"/>
      <c r="C97" s="952"/>
      <c r="D97" s="952"/>
      <c r="E97" s="952"/>
      <c r="F97" s="952"/>
      <c r="G97" s="952"/>
      <c r="H97" s="952"/>
      <c r="I97" s="952"/>
      <c r="J97" s="952"/>
    </row>
    <row r="98" spans="1:10">
      <c r="A98" s="950"/>
      <c r="B98" s="952"/>
      <c r="C98" s="952"/>
      <c r="D98" s="952"/>
      <c r="E98" s="952"/>
      <c r="F98" s="952"/>
      <c r="G98" s="952"/>
      <c r="H98" s="952"/>
      <c r="I98" s="952"/>
      <c r="J98" s="952"/>
    </row>
    <row r="99" spans="1:10" ht="20.100000000000001" customHeight="1">
      <c r="A99" s="950"/>
      <c r="B99" s="952"/>
      <c r="C99" s="952"/>
      <c r="D99" s="952"/>
      <c r="E99" s="952"/>
      <c r="F99" s="952"/>
      <c r="G99" s="952"/>
      <c r="H99" s="952"/>
      <c r="I99" s="952"/>
      <c r="J99" s="952"/>
    </row>
    <row r="100" spans="1:10" ht="20.100000000000001" customHeight="1">
      <c r="A100" s="950"/>
      <c r="B100" s="952"/>
      <c r="C100" s="952"/>
      <c r="D100" s="952"/>
      <c r="E100" s="952"/>
      <c r="F100" s="952"/>
      <c r="G100" s="952"/>
      <c r="H100" s="952"/>
      <c r="I100" s="952"/>
      <c r="J100" s="952"/>
    </row>
    <row r="101" spans="1:10" ht="20.100000000000001" customHeight="1">
      <c r="A101" s="950"/>
      <c r="B101" s="952"/>
      <c r="C101" s="952"/>
      <c r="D101" s="952"/>
      <c r="E101" s="952"/>
      <c r="F101" s="952"/>
      <c r="G101" s="952"/>
      <c r="H101" s="952"/>
      <c r="I101" s="952"/>
      <c r="J101" s="952"/>
    </row>
    <row r="102" spans="1:10" ht="20.100000000000001" customHeight="1">
      <c r="A102" s="950"/>
      <c r="B102" s="952"/>
      <c r="C102" s="952"/>
      <c r="D102" s="952"/>
      <c r="E102" s="952"/>
      <c r="F102" s="952"/>
      <c r="G102" s="952"/>
      <c r="H102" s="952"/>
      <c r="I102" s="952"/>
      <c r="J102" s="952"/>
    </row>
    <row r="103" spans="1:10">
      <c r="A103" s="950"/>
      <c r="B103" s="952"/>
      <c r="C103" s="952"/>
      <c r="D103" s="952"/>
      <c r="E103" s="952"/>
      <c r="F103" s="952"/>
      <c r="G103" s="952"/>
      <c r="H103" s="952"/>
      <c r="I103" s="952"/>
      <c r="J103" s="952"/>
    </row>
    <row r="104" spans="1:10">
      <c r="A104" s="950"/>
      <c r="B104" s="952"/>
      <c r="C104" s="952"/>
      <c r="D104" s="952"/>
      <c r="E104" s="952"/>
      <c r="F104" s="952"/>
      <c r="G104" s="952"/>
      <c r="H104" s="952"/>
      <c r="I104" s="952"/>
      <c r="J104" s="952"/>
    </row>
    <row r="105" spans="1:10">
      <c r="A105" s="950"/>
      <c r="B105" s="952"/>
      <c r="C105" s="952"/>
      <c r="D105" s="952"/>
      <c r="E105" s="952"/>
      <c r="F105" s="952"/>
      <c r="G105" s="952"/>
      <c r="H105" s="952"/>
      <c r="I105" s="952"/>
      <c r="J105" s="952"/>
    </row>
    <row r="106" spans="1:10" ht="20.100000000000001" customHeight="1">
      <c r="A106" s="950"/>
      <c r="B106" s="952"/>
      <c r="C106" s="952"/>
      <c r="D106" s="952"/>
      <c r="E106" s="952"/>
      <c r="F106" s="952"/>
      <c r="G106" s="952"/>
      <c r="H106" s="952"/>
      <c r="I106" s="952"/>
      <c r="J106" s="952"/>
    </row>
    <row r="107" spans="1:10">
      <c r="A107" s="950"/>
      <c r="B107" s="952"/>
      <c r="C107" s="952"/>
      <c r="D107" s="952"/>
      <c r="E107" s="952"/>
      <c r="F107" s="952"/>
      <c r="G107" s="952"/>
      <c r="H107" s="952"/>
      <c r="I107" s="952"/>
      <c r="J107" s="952"/>
    </row>
    <row r="108" spans="1:10">
      <c r="A108" s="950"/>
      <c r="B108" s="952"/>
      <c r="C108" s="952"/>
      <c r="D108" s="952"/>
      <c r="E108" s="952"/>
      <c r="F108" s="952"/>
      <c r="G108" s="952"/>
      <c r="H108" s="952"/>
      <c r="I108" s="952"/>
      <c r="J108" s="952"/>
    </row>
    <row r="109" spans="1:10">
      <c r="A109" s="950"/>
      <c r="B109" s="952"/>
      <c r="C109" s="952"/>
      <c r="D109" s="952"/>
      <c r="E109" s="952"/>
      <c r="F109" s="952"/>
      <c r="G109" s="952"/>
      <c r="H109" s="952"/>
      <c r="I109" s="952"/>
      <c r="J109" s="952"/>
    </row>
    <row r="110" spans="1:10" ht="20.100000000000001" customHeight="1">
      <c r="A110" s="950"/>
      <c r="B110" s="952"/>
      <c r="C110" s="952"/>
      <c r="D110" s="952"/>
      <c r="E110" s="952"/>
      <c r="F110" s="952"/>
      <c r="G110" s="952"/>
      <c r="H110" s="952"/>
      <c r="I110" s="952"/>
      <c r="J110" s="952"/>
    </row>
    <row r="111" spans="1:10" ht="20.100000000000001" customHeight="1">
      <c r="A111" s="950"/>
      <c r="B111" s="952"/>
      <c r="C111" s="952"/>
      <c r="D111" s="952"/>
      <c r="E111" s="952"/>
      <c r="F111" s="952"/>
      <c r="G111" s="952"/>
      <c r="H111" s="952"/>
      <c r="I111" s="952"/>
      <c r="J111" s="952"/>
    </row>
    <row r="112" spans="1:10">
      <c r="A112" s="950"/>
      <c r="B112" s="952"/>
      <c r="C112" s="952"/>
      <c r="D112" s="952"/>
      <c r="E112" s="952"/>
      <c r="F112" s="952"/>
      <c r="G112" s="952"/>
      <c r="H112" s="952"/>
      <c r="I112" s="952"/>
      <c r="J112" s="952"/>
    </row>
    <row r="113" spans="1:10">
      <c r="A113" s="950"/>
      <c r="B113" s="952"/>
      <c r="C113" s="952"/>
      <c r="D113" s="952"/>
      <c r="E113" s="952"/>
      <c r="F113" s="952"/>
      <c r="G113" s="952"/>
      <c r="H113" s="952"/>
      <c r="I113" s="952"/>
      <c r="J113" s="952"/>
    </row>
    <row r="114" spans="1:10">
      <c r="A114" s="950"/>
      <c r="B114" s="952"/>
      <c r="C114" s="952"/>
      <c r="D114" s="952"/>
      <c r="E114" s="952"/>
      <c r="F114" s="952"/>
      <c r="G114" s="952"/>
      <c r="H114" s="952"/>
      <c r="I114" s="952"/>
      <c r="J114" s="952"/>
    </row>
    <row r="115" spans="1:10">
      <c r="A115" s="950"/>
      <c r="B115" s="952"/>
      <c r="C115" s="952"/>
      <c r="D115" s="952"/>
      <c r="E115" s="952"/>
      <c r="F115" s="952"/>
      <c r="G115" s="952"/>
      <c r="H115" s="952"/>
      <c r="I115" s="952"/>
      <c r="J115" s="952"/>
    </row>
    <row r="116" spans="1:10">
      <c r="A116" s="950"/>
      <c r="B116" s="952"/>
      <c r="C116" s="952"/>
      <c r="D116" s="952"/>
      <c r="E116" s="952"/>
      <c r="F116" s="952"/>
      <c r="G116" s="952"/>
      <c r="H116" s="952"/>
      <c r="I116" s="952"/>
      <c r="J116" s="952"/>
    </row>
    <row r="117" spans="1:10">
      <c r="A117" s="950"/>
      <c r="B117" s="952"/>
      <c r="C117" s="952"/>
      <c r="D117" s="952"/>
      <c r="E117" s="952"/>
      <c r="F117" s="952"/>
      <c r="G117" s="952"/>
      <c r="H117" s="952"/>
      <c r="I117" s="952"/>
      <c r="J117" s="952"/>
    </row>
    <row r="118" spans="1:10" ht="20.100000000000001" customHeight="1">
      <c r="A118" s="950"/>
      <c r="B118" s="952"/>
      <c r="C118" s="952"/>
      <c r="D118" s="952"/>
      <c r="E118" s="952"/>
      <c r="F118" s="952"/>
      <c r="G118" s="952"/>
      <c r="H118" s="952"/>
      <c r="I118" s="952"/>
      <c r="J118" s="952"/>
    </row>
    <row r="119" spans="1:10" ht="20.100000000000001" customHeight="1">
      <c r="A119" s="950"/>
      <c r="B119" s="952"/>
      <c r="C119" s="952"/>
      <c r="D119" s="952"/>
      <c r="E119" s="952"/>
      <c r="F119" s="952"/>
      <c r="G119" s="952"/>
      <c r="H119" s="952"/>
      <c r="I119" s="952"/>
      <c r="J119" s="952"/>
    </row>
    <row r="120" spans="1:10" ht="20.100000000000001" customHeight="1">
      <c r="A120" s="950"/>
      <c r="B120" s="952"/>
      <c r="C120" s="952"/>
      <c r="D120" s="952"/>
      <c r="E120" s="952"/>
      <c r="F120" s="952"/>
      <c r="G120" s="952"/>
      <c r="H120" s="952"/>
      <c r="I120" s="952"/>
      <c r="J120" s="952"/>
    </row>
    <row r="121" spans="1:10" ht="20.100000000000001" customHeight="1">
      <c r="A121" s="950"/>
      <c r="B121" s="952"/>
      <c r="C121" s="952"/>
      <c r="D121" s="952"/>
      <c r="E121" s="952"/>
      <c r="F121" s="952"/>
      <c r="G121" s="952"/>
      <c r="H121" s="952"/>
      <c r="I121" s="952"/>
      <c r="J121" s="952"/>
    </row>
    <row r="122" spans="1:10">
      <c r="A122" s="950"/>
      <c r="B122" s="952"/>
      <c r="C122" s="952"/>
      <c r="D122" s="952"/>
      <c r="E122" s="952"/>
      <c r="F122" s="952"/>
      <c r="G122" s="952"/>
      <c r="H122" s="952"/>
      <c r="I122" s="952"/>
      <c r="J122" s="952"/>
    </row>
    <row r="123" spans="1:10" ht="20.100000000000001" customHeight="1">
      <c r="A123" s="950"/>
      <c r="B123" s="952"/>
      <c r="C123" s="952"/>
      <c r="D123" s="952"/>
      <c r="E123" s="952"/>
      <c r="F123" s="952"/>
      <c r="G123" s="952"/>
      <c r="H123" s="952"/>
      <c r="I123" s="952"/>
      <c r="J123" s="952"/>
    </row>
    <row r="124" spans="1:10" ht="20.100000000000001" customHeight="1">
      <c r="A124" s="950"/>
      <c r="B124" s="952"/>
      <c r="C124" s="952"/>
      <c r="D124" s="952"/>
      <c r="E124" s="952"/>
      <c r="F124" s="952"/>
      <c r="G124" s="952"/>
      <c r="H124" s="952"/>
      <c r="I124" s="952"/>
      <c r="J124" s="952"/>
    </row>
    <row r="125" spans="1:10" ht="20.100000000000001" customHeight="1">
      <c r="A125" s="950"/>
      <c r="B125" s="952"/>
      <c r="C125" s="952"/>
      <c r="D125" s="952"/>
      <c r="E125" s="952"/>
      <c r="F125" s="952"/>
      <c r="G125" s="952"/>
      <c r="H125" s="952"/>
      <c r="I125" s="952"/>
      <c r="J125" s="952"/>
    </row>
    <row r="126" spans="1:10" ht="20.100000000000001" customHeight="1">
      <c r="A126" s="950"/>
      <c r="B126" s="952"/>
      <c r="C126" s="952"/>
      <c r="D126" s="952"/>
      <c r="E126" s="952"/>
      <c r="F126" s="952"/>
      <c r="G126" s="952"/>
      <c r="H126" s="952"/>
      <c r="I126" s="952"/>
      <c r="J126" s="952"/>
    </row>
    <row r="127" spans="1:10" ht="20.100000000000001" customHeight="1">
      <c r="A127" s="950"/>
      <c r="B127" s="952"/>
      <c r="C127" s="952"/>
      <c r="D127" s="952"/>
      <c r="E127" s="952"/>
      <c r="F127" s="952"/>
      <c r="G127" s="952"/>
      <c r="H127" s="952"/>
      <c r="I127" s="952"/>
      <c r="J127" s="952"/>
    </row>
    <row r="128" spans="1:10" ht="20.100000000000001" customHeight="1">
      <c r="A128" s="950"/>
      <c r="B128" s="952"/>
      <c r="C128" s="952"/>
      <c r="D128" s="952"/>
      <c r="E128" s="952"/>
      <c r="F128" s="952"/>
      <c r="G128" s="952"/>
      <c r="H128" s="952"/>
      <c r="I128" s="952"/>
      <c r="J128" s="952"/>
    </row>
    <row r="129" spans="1:10" ht="20.100000000000001" customHeight="1">
      <c r="A129" s="950"/>
      <c r="B129" s="952"/>
      <c r="C129" s="952"/>
      <c r="D129" s="952"/>
      <c r="E129" s="952"/>
      <c r="F129" s="952"/>
      <c r="G129" s="952"/>
      <c r="H129" s="952"/>
      <c r="I129" s="952"/>
      <c r="J129" s="952"/>
    </row>
    <row r="130" spans="1:10" ht="20.100000000000001" customHeight="1">
      <c r="A130" s="950"/>
      <c r="B130" s="952"/>
      <c r="C130" s="952"/>
      <c r="D130" s="952"/>
      <c r="E130" s="952"/>
      <c r="F130" s="952"/>
      <c r="G130" s="952"/>
      <c r="H130" s="952"/>
      <c r="I130" s="952"/>
      <c r="J130" s="952"/>
    </row>
    <row r="131" spans="1:10">
      <c r="A131" s="950"/>
      <c r="B131" s="952"/>
      <c r="C131" s="952"/>
      <c r="D131" s="952"/>
      <c r="E131" s="952"/>
      <c r="F131" s="952"/>
      <c r="G131" s="952"/>
      <c r="H131" s="952"/>
      <c r="I131" s="952"/>
      <c r="J131" s="952"/>
    </row>
    <row r="132" spans="1:10" ht="20.100000000000001" customHeight="1">
      <c r="A132" s="950"/>
      <c r="B132" s="952"/>
      <c r="C132" s="952"/>
      <c r="D132" s="952"/>
      <c r="E132" s="952"/>
      <c r="F132" s="952"/>
      <c r="G132" s="952"/>
      <c r="H132" s="952"/>
      <c r="I132" s="952"/>
      <c r="J132" s="952"/>
    </row>
    <row r="133" spans="1:10">
      <c r="A133" s="950"/>
      <c r="B133" s="952"/>
      <c r="C133" s="952"/>
      <c r="D133" s="952"/>
      <c r="E133" s="952"/>
      <c r="F133" s="952"/>
      <c r="G133" s="952"/>
      <c r="H133" s="952"/>
      <c r="I133" s="952"/>
      <c r="J133" s="952"/>
    </row>
    <row r="134" spans="1:10">
      <c r="A134" s="950"/>
      <c r="B134" s="952"/>
      <c r="C134" s="952"/>
      <c r="D134" s="952"/>
      <c r="E134" s="952"/>
      <c r="F134" s="952"/>
      <c r="G134" s="952"/>
      <c r="H134" s="952"/>
      <c r="I134" s="952"/>
      <c r="J134" s="952"/>
    </row>
    <row r="135" spans="1:10">
      <c r="A135" s="950"/>
    </row>
    <row r="136" spans="1:10">
      <c r="A136" s="950"/>
    </row>
    <row r="137" spans="1:10">
      <c r="A137" s="950"/>
    </row>
    <row r="138" spans="1:10">
      <c r="A138" s="950"/>
    </row>
    <row r="139" spans="1:10">
      <c r="A139" s="950"/>
    </row>
    <row r="140" spans="1:10">
      <c r="A140" s="950"/>
    </row>
    <row r="141" spans="1:10">
      <c r="A141" s="950"/>
    </row>
    <row r="142" spans="1:10">
      <c r="A142" s="950"/>
    </row>
    <row r="143" spans="1:10">
      <c r="A143" s="950"/>
    </row>
    <row r="144" spans="1:10">
      <c r="A144" s="950"/>
    </row>
    <row r="145" spans="1:1">
      <c r="A145" s="950"/>
    </row>
    <row r="146" spans="1:1">
      <c r="A146" s="950"/>
    </row>
    <row r="147" spans="1:1">
      <c r="A147" s="950"/>
    </row>
    <row r="148" spans="1:1">
      <c r="A148" s="950"/>
    </row>
    <row r="149" spans="1:1">
      <c r="A149" s="950"/>
    </row>
    <row r="150" spans="1:1">
      <c r="A150" s="950"/>
    </row>
    <row r="151" spans="1:1">
      <c r="A151" s="950"/>
    </row>
    <row r="152" spans="1:1">
      <c r="A152" s="950"/>
    </row>
    <row r="153" spans="1:1">
      <c r="A153" s="950"/>
    </row>
    <row r="154" spans="1:1">
      <c r="A154" s="950"/>
    </row>
    <row r="155" spans="1:1">
      <c r="A155" s="950"/>
    </row>
    <row r="156" spans="1:1">
      <c r="A156" s="950"/>
    </row>
    <row r="157" spans="1:1">
      <c r="A157" s="950"/>
    </row>
    <row r="158" spans="1:1">
      <c r="A158" s="950"/>
    </row>
    <row r="159" spans="1:1">
      <c r="A159" s="950"/>
    </row>
    <row r="160" spans="1:1">
      <c r="A160" s="950"/>
    </row>
    <row r="161" spans="1:1">
      <c r="A161" s="950"/>
    </row>
  </sheetData>
  <autoFilter ref="B6:B96"/>
  <customSheetViews>
    <customSheetView guid="{CD481555-6D06-49CD-9625-98C90CC09C9A}" showPageBreaks="1" printArea="1" showAutoFilter="1" view="pageBreakPreview">
      <selection activeCell="K7" sqref="K7"/>
      <rowBreaks count="1" manualBreakCount="1">
        <brk id="42" max="10" man="1"/>
      </rowBreaks>
      <pageMargins left="0.70866141732283472" right="0.70866141732283472" top="0.74803149606299213" bottom="0.74803149606299213" header="0.31496062992125984" footer="0.31496062992125984"/>
      <pageSetup paperSize="9" scale="53" orientation="landscape" r:id="rId1"/>
      <autoFilter ref="B6:B96"/>
    </customSheetView>
    <customSheetView guid="{9EC6AF21-4B8E-44E3-AF29-8895353139B2}" showPageBreaks="1" printArea="1" showAutoFilter="1" view="pageBreakPreview">
      <pane ySplit="6" topLeftCell="A7" activePane="bottomLeft" state="frozen"/>
      <selection pane="bottomLeft" activeCell="K7" sqref="K7"/>
      <rowBreaks count="1" manualBreakCount="1">
        <brk id="42" max="10" man="1"/>
      </rowBreaks>
      <pageMargins left="0.70866141732283472" right="0.70866141732283472" top="0.74803149606299213" bottom="0.74803149606299213" header="0.31496062992125984" footer="0.31496062992125984"/>
      <pageSetup paperSize="9" scale="53" orientation="landscape" r:id="rId2"/>
      <autoFilter ref="B6:B96"/>
    </customSheetView>
    <customSheetView guid="{4A6D03CA-35D0-42B2-8E76-6C991766DE68}" showPageBreaks="1" printArea="1" showAutoFilter="1" view="pageBreakPreview">
      <pane ySplit="5" topLeftCell="A44" activePane="bottomLeft" state="frozen"/>
      <selection pane="bottomLeft" activeCell="C52" sqref="C52:J52"/>
      <rowBreaks count="1" manualBreakCount="1">
        <brk id="42" max="10" man="1"/>
      </rowBreaks>
      <pageMargins left="0.70866141732283472" right="0.70866141732283472" top="0.74803149606299213" bottom="0.74803149606299213" header="0.31496062992125984" footer="0.31496062992125984"/>
      <pageSetup paperSize="9" scale="53" orientation="landscape" r:id="rId3"/>
      <autoFilter ref="B6:B96"/>
    </customSheetView>
    <customSheetView guid="{94FC66D5-BF29-4BE8-974C-C93BA07E9FE3}" showPageBreaks="1" printArea="1" showAutoFilter="1" view="pageBreakPreview">
      <pane ySplit="6" topLeftCell="A44" activePane="bottomLeft" state="frozen"/>
      <selection pane="bottomLeft" activeCell="C52" sqref="C52:J52"/>
      <rowBreaks count="1" manualBreakCount="1">
        <brk id="42" max="10" man="1"/>
      </rowBreaks>
      <pageMargins left="0.70866141732283472" right="0.70866141732283472" top="0.74803149606299213" bottom="0.74803149606299213" header="0.31496062992125984" footer="0.31496062992125984"/>
      <pageSetup paperSize="9" scale="53" orientation="landscape" r:id="rId4"/>
      <autoFilter ref="B6:B96"/>
    </customSheetView>
  </customSheetViews>
  <mergeCells count="47">
    <mergeCell ref="A3:B3"/>
    <mergeCell ref="C3:F3"/>
    <mergeCell ref="G3:H3"/>
    <mergeCell ref="I3:J3"/>
    <mergeCell ref="A1:K1"/>
    <mergeCell ref="A2:B2"/>
    <mergeCell ref="C2:F2"/>
    <mergeCell ref="G2:H2"/>
    <mergeCell ref="I2:J2"/>
    <mergeCell ref="C18:J18"/>
    <mergeCell ref="A4:B4"/>
    <mergeCell ref="C4:F4"/>
    <mergeCell ref="G4:H4"/>
    <mergeCell ref="I4:J4"/>
    <mergeCell ref="A5:B5"/>
    <mergeCell ref="C5:F5"/>
    <mergeCell ref="G5:J5"/>
    <mergeCell ref="C7:J7"/>
    <mergeCell ref="H9:I9"/>
    <mergeCell ref="C10:J10"/>
    <mergeCell ref="H11:I11"/>
    <mergeCell ref="C12:J12"/>
    <mergeCell ref="A39:A40"/>
    <mergeCell ref="C39:J39"/>
    <mergeCell ref="C40:J40"/>
    <mergeCell ref="H21:I21"/>
    <mergeCell ref="C22:J22"/>
    <mergeCell ref="C23:J23"/>
    <mergeCell ref="H24:I24"/>
    <mergeCell ref="C26:J26"/>
    <mergeCell ref="H27:J27"/>
    <mergeCell ref="H29:J29"/>
    <mergeCell ref="H31:J31"/>
    <mergeCell ref="H36:I36"/>
    <mergeCell ref="A37:A38"/>
    <mergeCell ref="C37:J37"/>
    <mergeCell ref="A41:A42"/>
    <mergeCell ref="C41:J41"/>
    <mergeCell ref="C42:J42"/>
    <mergeCell ref="A43:A44"/>
    <mergeCell ref="C43:J43"/>
    <mergeCell ref="C44:J44"/>
    <mergeCell ref="H45:I45"/>
    <mergeCell ref="C47:J47"/>
    <mergeCell ref="C50:J50"/>
    <mergeCell ref="C51:J51"/>
    <mergeCell ref="C52:J52"/>
  </mergeCells>
  <pageMargins left="0.70866141732283472" right="0.70866141732283472" top="0.74803149606299213" bottom="0.74803149606299213" header="0.31496062992125984" footer="0.31496062992125984"/>
  <pageSetup paperSize="9" scale="53" orientation="landscape" r:id="rId5"/>
  <rowBreaks count="1" manualBreakCount="1">
    <brk id="42" max="10" man="1"/>
  </rowBreak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M166"/>
  <sheetViews>
    <sheetView view="pageBreakPreview" zoomScaleSheetLayoutView="100" workbookViewId="0">
      <pane ySplit="6" topLeftCell="A114" activePane="bottomLeft" state="frozen"/>
      <selection pane="bottomLeft" activeCell="E131" sqref="E131"/>
    </sheetView>
  </sheetViews>
  <sheetFormatPr defaultRowHeight="15.75"/>
  <cols>
    <col min="1" max="1" width="11.140625" style="8" customWidth="1"/>
    <col min="2" max="8" width="10.140625" style="7" customWidth="1"/>
    <col min="9" max="9" width="11.7109375" style="7" customWidth="1"/>
    <col min="10" max="11" width="13.7109375" style="7" customWidth="1"/>
    <col min="12" max="12" width="43.85546875" style="13" customWidth="1"/>
    <col min="13" max="16384" width="9.140625" style="17"/>
  </cols>
  <sheetData>
    <row r="1" spans="1:13" s="16" customFormat="1" ht="30.75" customHeight="1" thickTop="1">
      <c r="A1" s="5073" t="s">
        <v>2506</v>
      </c>
      <c r="B1" s="5074"/>
      <c r="C1" s="5074"/>
      <c r="D1" s="5074"/>
      <c r="E1" s="5074"/>
      <c r="F1" s="5074"/>
      <c r="G1" s="5074"/>
      <c r="H1" s="5074"/>
      <c r="I1" s="5074"/>
      <c r="J1" s="5074"/>
      <c r="K1" s="5074"/>
      <c r="L1" s="5075"/>
      <c r="M1" s="36"/>
    </row>
    <row r="2" spans="1:13" ht="27.75" customHeight="1" thickBot="1">
      <c r="A2" s="4845" t="s">
        <v>215</v>
      </c>
      <c r="B2" s="4846"/>
      <c r="C2" s="4630">
        <f>(25+125+86)*25</f>
        <v>5900</v>
      </c>
      <c r="D2" s="4631"/>
      <c r="E2" s="4631"/>
      <c r="F2" s="4632"/>
      <c r="G2" s="4374" t="s">
        <v>6403</v>
      </c>
      <c r="H2" s="4375"/>
      <c r="I2" s="5093" t="s">
        <v>216</v>
      </c>
      <c r="J2" s="5094"/>
      <c r="K2" s="5141" t="s">
        <v>595</v>
      </c>
      <c r="L2" s="5142"/>
      <c r="M2" s="86"/>
    </row>
    <row r="3" spans="1:13" ht="27.75" customHeight="1" thickTop="1" thickBot="1">
      <c r="A3" s="4845" t="s">
        <v>217</v>
      </c>
      <c r="B3" s="4846"/>
      <c r="C3" s="4630" t="s">
        <v>236</v>
      </c>
      <c r="D3" s="4631"/>
      <c r="E3" s="4631"/>
      <c r="F3" s="4632"/>
      <c r="G3" s="5241" t="s">
        <v>2507</v>
      </c>
      <c r="H3" s="5242"/>
      <c r="I3" s="5093" t="s">
        <v>218</v>
      </c>
      <c r="J3" s="5094"/>
      <c r="K3" s="5141" t="s">
        <v>594</v>
      </c>
      <c r="L3" s="5142"/>
      <c r="M3" s="86"/>
    </row>
    <row r="4" spans="1:13" ht="27.75" customHeight="1" thickTop="1">
      <c r="A4" s="4845" t="s">
        <v>219</v>
      </c>
      <c r="B4" s="4846"/>
      <c r="C4" s="4630" t="s">
        <v>241</v>
      </c>
      <c r="D4" s="4631"/>
      <c r="E4" s="4631"/>
      <c r="F4" s="4632"/>
      <c r="G4" s="5076"/>
      <c r="H4" s="5101"/>
      <c r="I4" s="5093" t="s">
        <v>220</v>
      </c>
      <c r="J4" s="5094"/>
      <c r="K4" s="5141" t="s">
        <v>5886</v>
      </c>
      <c r="L4" s="5142"/>
      <c r="M4" s="86"/>
    </row>
    <row r="5" spans="1:13" ht="27.75" customHeight="1" thickBot="1">
      <c r="A5" s="5086" t="s">
        <v>221</v>
      </c>
      <c r="B5" s="5087"/>
      <c r="C5" s="5090" t="s">
        <v>5888</v>
      </c>
      <c r="D5" s="5091"/>
      <c r="E5" s="5091"/>
      <c r="F5" s="5092"/>
      <c r="G5" s="5243" t="s">
        <v>4419</v>
      </c>
      <c r="H5" s="5244"/>
      <c r="I5" s="5093" t="s">
        <v>325</v>
      </c>
      <c r="J5" s="5094"/>
      <c r="K5" s="5329" t="s">
        <v>4420</v>
      </c>
      <c r="L5" s="5306"/>
      <c r="M5" s="86"/>
    </row>
    <row r="6" spans="1:13" s="16" customFormat="1" ht="35.25" customHeight="1" thickTop="1">
      <c r="A6" s="956" t="s">
        <v>1</v>
      </c>
      <c r="B6" s="957" t="s">
        <v>0</v>
      </c>
      <c r="C6" s="957" t="s">
        <v>2</v>
      </c>
      <c r="D6" s="957" t="s">
        <v>3</v>
      </c>
      <c r="E6" s="957" t="s">
        <v>4</v>
      </c>
      <c r="F6" s="957" t="s">
        <v>5</v>
      </c>
      <c r="G6" s="957" t="s">
        <v>6</v>
      </c>
      <c r="H6" s="957" t="s">
        <v>7</v>
      </c>
      <c r="I6" s="957" t="s">
        <v>8</v>
      </c>
      <c r="J6" s="957" t="s">
        <v>9</v>
      </c>
      <c r="K6" s="957" t="s">
        <v>6286</v>
      </c>
      <c r="L6" s="958" t="s">
        <v>10</v>
      </c>
    </row>
    <row r="7" spans="1:13" ht="65.25" customHeight="1">
      <c r="A7" s="1943">
        <v>40903</v>
      </c>
      <c r="B7" s="1944" t="s">
        <v>32</v>
      </c>
      <c r="C7" s="5477" t="s">
        <v>2508</v>
      </c>
      <c r="D7" s="5477"/>
      <c r="E7" s="5477"/>
      <c r="F7" s="5477"/>
      <c r="G7" s="5477"/>
      <c r="H7" s="5477"/>
      <c r="I7" s="5477"/>
      <c r="J7" s="5477"/>
      <c r="K7" s="3558" t="s">
        <v>2571</v>
      </c>
      <c r="L7" s="1950" t="s">
        <v>2571</v>
      </c>
    </row>
    <row r="8" spans="1:13" ht="19.5" customHeight="1">
      <c r="A8" s="4642">
        <v>40906</v>
      </c>
      <c r="B8" s="952" t="s">
        <v>16</v>
      </c>
      <c r="C8" s="961">
        <v>365</v>
      </c>
      <c r="D8" s="954">
        <f>+C8*(100-E8)/100</f>
        <v>365</v>
      </c>
      <c r="E8" s="961">
        <v>0</v>
      </c>
      <c r="F8" s="961" t="s">
        <v>70</v>
      </c>
      <c r="G8" s="961">
        <v>90</v>
      </c>
      <c r="H8" s="961"/>
      <c r="I8" s="961"/>
      <c r="J8" s="961"/>
      <c r="K8" s="3454"/>
      <c r="L8" s="13" t="s">
        <v>20</v>
      </c>
    </row>
    <row r="9" spans="1:13" ht="21.75" customHeight="1" thickBot="1">
      <c r="A9" s="4769"/>
      <c r="B9" s="944" t="s">
        <v>143</v>
      </c>
      <c r="C9" s="963"/>
      <c r="D9" s="42"/>
      <c r="E9" s="963"/>
      <c r="F9" s="963"/>
      <c r="G9" s="963"/>
      <c r="H9" s="963">
        <v>1370</v>
      </c>
      <c r="I9" s="963">
        <v>100</v>
      </c>
      <c r="J9" s="963"/>
      <c r="K9" s="963"/>
      <c r="L9" s="69" t="s">
        <v>134</v>
      </c>
    </row>
    <row r="10" spans="1:13" ht="21.75" customHeight="1" thickTop="1">
      <c r="A10" s="4647">
        <v>40917</v>
      </c>
      <c r="B10" s="48" t="s">
        <v>16</v>
      </c>
      <c r="C10" s="970">
        <v>335</v>
      </c>
      <c r="D10" s="128">
        <f>+C10*(100-E10)/100</f>
        <v>331.65</v>
      </c>
      <c r="E10" s="970">
        <v>1</v>
      </c>
      <c r="F10" s="970" t="s">
        <v>70</v>
      </c>
      <c r="G10" s="970">
        <v>100</v>
      </c>
      <c r="H10" s="970"/>
      <c r="I10" s="970"/>
      <c r="J10" s="970"/>
      <c r="K10" s="970"/>
      <c r="L10" s="70" t="s">
        <v>20</v>
      </c>
    </row>
    <row r="11" spans="1:13" ht="21.75" customHeight="1">
      <c r="A11" s="4643"/>
      <c r="B11" s="952" t="s">
        <v>143</v>
      </c>
      <c r="C11" s="962"/>
      <c r="D11" s="954"/>
      <c r="E11" s="962"/>
      <c r="F11" s="962"/>
      <c r="G11" s="962"/>
      <c r="H11" s="962">
        <v>3360</v>
      </c>
      <c r="I11" s="962">
        <v>100</v>
      </c>
      <c r="J11" s="962"/>
      <c r="K11" s="3466"/>
      <c r="L11" s="13" t="s">
        <v>30</v>
      </c>
    </row>
    <row r="12" spans="1:13" s="971" customFormat="1" ht="20.100000000000001" customHeight="1">
      <c r="A12" s="4">
        <v>40933</v>
      </c>
      <c r="B12" s="28" t="s">
        <v>154</v>
      </c>
      <c r="C12" s="4680" t="s">
        <v>155</v>
      </c>
      <c r="D12" s="4681"/>
      <c r="E12" s="4681"/>
      <c r="F12" s="4681"/>
      <c r="G12" s="4681"/>
      <c r="H12" s="4681"/>
      <c r="I12" s="4681"/>
      <c r="J12" s="4682"/>
      <c r="K12" s="3399"/>
      <c r="L12" s="83"/>
    </row>
    <row r="13" spans="1:13" ht="20.100000000000001" customHeight="1">
      <c r="A13" s="950">
        <v>40981</v>
      </c>
      <c r="B13" s="952" t="s">
        <v>143</v>
      </c>
      <c r="C13" s="962"/>
      <c r="D13" s="954"/>
      <c r="E13" s="962"/>
      <c r="F13" s="962"/>
      <c r="G13" s="962"/>
      <c r="H13" s="962"/>
      <c r="I13" s="962"/>
      <c r="J13" s="962"/>
      <c r="K13" s="3466"/>
      <c r="L13" s="13" t="s">
        <v>2509</v>
      </c>
    </row>
    <row r="14" spans="1:13" ht="20.100000000000001" customHeight="1">
      <c r="A14" s="950">
        <v>40992</v>
      </c>
      <c r="B14" s="952" t="s">
        <v>16</v>
      </c>
      <c r="C14" s="962">
        <v>190</v>
      </c>
      <c r="D14" s="954">
        <f>+C14*(100-E14)/100</f>
        <v>188.1</v>
      </c>
      <c r="E14" s="962">
        <v>1</v>
      </c>
      <c r="F14" s="962"/>
      <c r="G14" s="962">
        <v>100</v>
      </c>
      <c r="H14" s="962"/>
      <c r="I14" s="962"/>
      <c r="J14" s="962"/>
      <c r="K14" s="3466"/>
      <c r="L14" s="13" t="s">
        <v>2510</v>
      </c>
    </row>
    <row r="15" spans="1:13" ht="20.100000000000001" customHeight="1">
      <c r="A15" s="950">
        <v>40997</v>
      </c>
      <c r="B15" s="952" t="s">
        <v>143</v>
      </c>
      <c r="C15" s="962"/>
      <c r="D15" s="954"/>
      <c r="E15" s="962"/>
      <c r="F15" s="962"/>
      <c r="G15" s="962"/>
      <c r="H15" s="962">
        <v>5665</v>
      </c>
      <c r="I15" s="962">
        <v>94</v>
      </c>
      <c r="J15" s="962"/>
      <c r="K15" s="3466"/>
      <c r="L15" s="13" t="s">
        <v>2511</v>
      </c>
    </row>
    <row r="16" spans="1:13" ht="20.100000000000001" customHeight="1">
      <c r="A16" s="4642">
        <v>41021</v>
      </c>
      <c r="B16" s="952" t="s">
        <v>143</v>
      </c>
      <c r="C16" s="962"/>
      <c r="D16" s="954"/>
      <c r="E16" s="962"/>
      <c r="F16" s="962"/>
      <c r="G16" s="962"/>
      <c r="H16" s="972">
        <v>5740</v>
      </c>
      <c r="I16" s="972">
        <v>100</v>
      </c>
      <c r="J16" s="962"/>
      <c r="K16" s="3466"/>
      <c r="L16" s="13" t="s">
        <v>2512</v>
      </c>
    </row>
    <row r="17" spans="1:12" ht="20.100000000000001" customHeight="1">
      <c r="A17" s="4769"/>
      <c r="B17" s="28" t="s">
        <v>143</v>
      </c>
      <c r="C17" s="967"/>
      <c r="D17" s="23"/>
      <c r="E17" s="967"/>
      <c r="F17" s="967"/>
      <c r="G17" s="967"/>
      <c r="H17" s="967"/>
      <c r="I17" s="967"/>
      <c r="J17" s="967">
        <v>5595</v>
      </c>
      <c r="K17" s="967"/>
      <c r="L17" s="83" t="s">
        <v>2513</v>
      </c>
    </row>
    <row r="18" spans="1:12" ht="20.100000000000001" customHeight="1">
      <c r="A18" s="4769"/>
      <c r="B18" s="28" t="s">
        <v>143</v>
      </c>
      <c r="C18" s="967"/>
      <c r="D18" s="23"/>
      <c r="E18" s="967"/>
      <c r="F18" s="967"/>
      <c r="G18" s="967"/>
      <c r="H18" s="967"/>
      <c r="I18" s="967"/>
      <c r="J18" s="967">
        <v>5522</v>
      </c>
      <c r="K18" s="967"/>
      <c r="L18" s="83" t="s">
        <v>2514</v>
      </c>
    </row>
    <row r="19" spans="1:12" ht="20.100000000000001" customHeight="1">
      <c r="A19" s="4769"/>
      <c r="B19" s="28" t="s">
        <v>143</v>
      </c>
      <c r="C19" s="967"/>
      <c r="D19" s="23"/>
      <c r="E19" s="967"/>
      <c r="F19" s="967"/>
      <c r="G19" s="967"/>
      <c r="H19" s="967"/>
      <c r="I19" s="967"/>
      <c r="J19" s="967">
        <v>5474</v>
      </c>
      <c r="K19" s="967"/>
      <c r="L19" s="83" t="s">
        <v>2515</v>
      </c>
    </row>
    <row r="20" spans="1:12" ht="20.100000000000001" customHeight="1">
      <c r="A20" s="4643"/>
      <c r="B20" s="28" t="s">
        <v>143</v>
      </c>
      <c r="C20" s="967"/>
      <c r="D20" s="23"/>
      <c r="E20" s="967"/>
      <c r="F20" s="967"/>
      <c r="G20" s="967"/>
      <c r="H20" s="967"/>
      <c r="I20" s="967"/>
      <c r="J20" s="967">
        <v>5445</v>
      </c>
      <c r="K20" s="967"/>
      <c r="L20" s="83" t="s">
        <v>2516</v>
      </c>
    </row>
    <row r="21" spans="1:12" ht="20.100000000000001" customHeight="1">
      <c r="A21" s="950">
        <v>41113</v>
      </c>
      <c r="B21" s="952" t="s">
        <v>143</v>
      </c>
      <c r="C21" s="962"/>
      <c r="D21" s="954"/>
      <c r="E21" s="962"/>
      <c r="F21" s="962"/>
      <c r="G21" s="962"/>
      <c r="H21" s="972">
        <v>5740</v>
      </c>
      <c r="I21" s="972">
        <v>100</v>
      </c>
      <c r="J21" s="962"/>
      <c r="K21" s="3466"/>
    </row>
    <row r="22" spans="1:12" ht="20.100000000000001" customHeight="1">
      <c r="A22" s="950">
        <v>41131</v>
      </c>
      <c r="B22" s="952" t="s">
        <v>14</v>
      </c>
      <c r="C22" s="4644" t="s">
        <v>2517</v>
      </c>
      <c r="D22" s="4645"/>
      <c r="E22" s="4645"/>
      <c r="F22" s="4645"/>
      <c r="G22" s="4645"/>
      <c r="H22" s="4645"/>
      <c r="I22" s="4645"/>
      <c r="J22" s="4646"/>
      <c r="K22" s="3397"/>
    </row>
    <row r="23" spans="1:12" ht="20.100000000000001" customHeight="1">
      <c r="A23" s="950">
        <v>41151</v>
      </c>
      <c r="B23" s="952" t="s">
        <v>16</v>
      </c>
      <c r="C23" s="962">
        <v>170</v>
      </c>
      <c r="D23" s="954">
        <f>+C23*(100-E23)/100</f>
        <v>168.3</v>
      </c>
      <c r="E23" s="962">
        <v>1</v>
      </c>
      <c r="F23" s="962"/>
      <c r="G23" s="962">
        <v>100</v>
      </c>
      <c r="H23" s="962"/>
      <c r="I23" s="962"/>
      <c r="J23" s="962"/>
      <c r="K23" s="3466"/>
      <c r="L23" s="13" t="s">
        <v>2518</v>
      </c>
    </row>
    <row r="24" spans="1:12" ht="20.100000000000001" customHeight="1">
      <c r="A24" s="950">
        <v>41155</v>
      </c>
      <c r="B24" s="952" t="s">
        <v>14</v>
      </c>
      <c r="C24" s="4644" t="s">
        <v>2519</v>
      </c>
      <c r="D24" s="4645"/>
      <c r="E24" s="4645"/>
      <c r="F24" s="4645"/>
      <c r="G24" s="4645"/>
      <c r="H24" s="4645"/>
      <c r="I24" s="4645"/>
      <c r="J24" s="4646"/>
      <c r="K24" s="3397"/>
    </row>
    <row r="25" spans="1:12" ht="30.75" customHeight="1" thickBot="1">
      <c r="A25" s="54">
        <v>41193</v>
      </c>
      <c r="B25" s="55" t="s">
        <v>143</v>
      </c>
      <c r="C25" s="968"/>
      <c r="D25" s="63"/>
      <c r="E25" s="968"/>
      <c r="F25" s="968"/>
      <c r="G25" s="968"/>
      <c r="H25" s="968">
        <v>5775</v>
      </c>
      <c r="I25" s="968">
        <v>100</v>
      </c>
      <c r="J25" s="968"/>
      <c r="K25" s="968"/>
      <c r="L25" s="119" t="s">
        <v>2520</v>
      </c>
    </row>
    <row r="26" spans="1:12" ht="20.25" customHeight="1" thickTop="1">
      <c r="A26" s="4647">
        <v>41287</v>
      </c>
      <c r="B26" s="945" t="s">
        <v>14</v>
      </c>
      <c r="C26" s="4644" t="s">
        <v>2521</v>
      </c>
      <c r="D26" s="4645"/>
      <c r="E26" s="4645"/>
      <c r="F26" s="4645"/>
      <c r="G26" s="4645"/>
      <c r="H26" s="4645"/>
      <c r="I26" s="4645"/>
      <c r="J26" s="4646"/>
      <c r="K26" s="3436"/>
      <c r="L26" s="97"/>
    </row>
    <row r="27" spans="1:12" ht="20.100000000000001" customHeight="1">
      <c r="A27" s="4643"/>
      <c r="B27" s="952" t="s">
        <v>27</v>
      </c>
      <c r="C27" s="4644" t="s">
        <v>875</v>
      </c>
      <c r="D27" s="4645"/>
      <c r="E27" s="4645"/>
      <c r="F27" s="4645"/>
      <c r="G27" s="4645"/>
      <c r="H27" s="4645"/>
      <c r="I27" s="4645"/>
      <c r="J27" s="4646"/>
      <c r="K27" s="3397"/>
    </row>
    <row r="28" spans="1:12" ht="20.100000000000001" customHeight="1">
      <c r="A28" s="4">
        <v>41298</v>
      </c>
      <c r="B28" s="28" t="s">
        <v>143</v>
      </c>
      <c r="C28" s="967"/>
      <c r="D28" s="23"/>
      <c r="E28" s="967"/>
      <c r="F28" s="967"/>
      <c r="G28" s="967"/>
      <c r="H28" s="967"/>
      <c r="I28" s="967"/>
      <c r="J28" s="967"/>
      <c r="K28" s="967"/>
      <c r="L28" s="83" t="s">
        <v>30</v>
      </c>
    </row>
    <row r="29" spans="1:12">
      <c r="A29" s="4">
        <v>41321</v>
      </c>
      <c r="B29" s="28" t="s">
        <v>16</v>
      </c>
      <c r="C29" s="967">
        <v>125</v>
      </c>
      <c r="D29" s="23">
        <f>+C29*(100-E29)/100</f>
        <v>122.5</v>
      </c>
      <c r="E29" s="967">
        <v>2</v>
      </c>
      <c r="F29" s="967"/>
      <c r="G29" s="967">
        <v>100</v>
      </c>
      <c r="H29" s="967"/>
      <c r="I29" s="967"/>
      <c r="J29" s="967"/>
      <c r="K29" s="967"/>
      <c r="L29" s="83" t="s">
        <v>2522</v>
      </c>
    </row>
    <row r="30" spans="1:12" ht="46.5" customHeight="1">
      <c r="A30" s="950">
        <v>41355</v>
      </c>
      <c r="B30" s="952" t="s">
        <v>15</v>
      </c>
      <c r="C30" s="4627" t="s">
        <v>2523</v>
      </c>
      <c r="D30" s="4628"/>
      <c r="E30" s="4628"/>
      <c r="F30" s="4628"/>
      <c r="G30" s="4628"/>
      <c r="H30" s="4628"/>
      <c r="I30" s="4628"/>
      <c r="J30" s="4629"/>
      <c r="K30" s="3392"/>
    </row>
    <row r="31" spans="1:12">
      <c r="A31" s="950">
        <v>41357</v>
      </c>
      <c r="B31" s="952" t="s">
        <v>16</v>
      </c>
      <c r="C31" s="962">
        <v>160</v>
      </c>
      <c r="D31" s="954">
        <f>+C31*(100-E31)/100</f>
        <v>158.4</v>
      </c>
      <c r="E31" s="962">
        <v>1</v>
      </c>
      <c r="F31" s="962"/>
      <c r="G31" s="962">
        <v>120</v>
      </c>
      <c r="H31" s="962"/>
      <c r="I31" s="962"/>
      <c r="J31" s="962"/>
      <c r="K31" s="3466"/>
      <c r="L31" s="13" t="s">
        <v>376</v>
      </c>
    </row>
    <row r="32" spans="1:12">
      <c r="A32" s="4642">
        <v>41360</v>
      </c>
      <c r="B32" s="5175" t="s">
        <v>2524</v>
      </c>
      <c r="C32" s="5457" t="s">
        <v>2525</v>
      </c>
      <c r="D32" s="5465"/>
      <c r="E32" s="5465"/>
      <c r="F32" s="5465"/>
      <c r="G32" s="5465"/>
      <c r="H32" s="5465"/>
      <c r="I32" s="5465"/>
      <c r="J32" s="5458"/>
      <c r="K32" s="3455"/>
    </row>
    <row r="33" spans="1:12">
      <c r="A33" s="4643"/>
      <c r="B33" s="5176"/>
      <c r="C33" s="4644" t="s">
        <v>2526</v>
      </c>
      <c r="D33" s="4645"/>
      <c r="E33" s="4645"/>
      <c r="F33" s="4645"/>
      <c r="G33" s="4645"/>
      <c r="H33" s="4645"/>
      <c r="I33" s="4645"/>
      <c r="J33" s="4646"/>
      <c r="K33" s="3397"/>
    </row>
    <row r="34" spans="1:12">
      <c r="A34" s="4642">
        <v>41362</v>
      </c>
      <c r="B34" s="945" t="s">
        <v>2524</v>
      </c>
      <c r="C34" s="4644" t="s">
        <v>2527</v>
      </c>
      <c r="D34" s="4645"/>
      <c r="E34" s="4645"/>
      <c r="F34" s="4645"/>
      <c r="G34" s="4645"/>
      <c r="H34" s="4645"/>
      <c r="I34" s="4645"/>
      <c r="J34" s="4646"/>
      <c r="K34" s="3397"/>
    </row>
    <row r="35" spans="1:12" ht="32.25" customHeight="1">
      <c r="A35" s="4643"/>
      <c r="B35" s="952" t="s">
        <v>15</v>
      </c>
      <c r="C35" s="4627" t="s">
        <v>2528</v>
      </c>
      <c r="D35" s="4645"/>
      <c r="E35" s="4645"/>
      <c r="F35" s="4645"/>
      <c r="G35" s="4645"/>
      <c r="H35" s="4645"/>
      <c r="I35" s="4645"/>
      <c r="J35" s="4646"/>
      <c r="K35" s="3397"/>
    </row>
    <row r="36" spans="1:12" ht="20.100000000000001" customHeight="1">
      <c r="A36" s="950">
        <v>41364</v>
      </c>
      <c r="B36" s="952" t="s">
        <v>143</v>
      </c>
      <c r="C36" s="962"/>
      <c r="D36" s="954"/>
      <c r="E36" s="962"/>
      <c r="F36" s="962"/>
      <c r="G36" s="962"/>
      <c r="H36" s="5457" t="s">
        <v>2529</v>
      </c>
      <c r="I36" s="5465"/>
      <c r="J36" s="5458"/>
      <c r="K36" s="3455"/>
      <c r="L36" s="13" t="s">
        <v>30</v>
      </c>
    </row>
    <row r="37" spans="1:12">
      <c r="A37" s="950">
        <v>41449</v>
      </c>
      <c r="B37" s="952" t="s">
        <v>16</v>
      </c>
      <c r="C37" s="962">
        <v>150</v>
      </c>
      <c r="D37" s="954">
        <f>+C37*(100-E37)/100</f>
        <v>147</v>
      </c>
      <c r="E37" s="962">
        <v>2</v>
      </c>
      <c r="F37" s="962"/>
      <c r="G37" s="962">
        <v>100</v>
      </c>
      <c r="H37" s="962"/>
      <c r="I37" s="962"/>
      <c r="J37" s="962"/>
      <c r="K37" s="3466"/>
      <c r="L37" s="13" t="s">
        <v>20</v>
      </c>
    </row>
    <row r="38" spans="1:12" ht="20.100000000000001" customHeight="1">
      <c r="A38" s="950">
        <v>41534</v>
      </c>
      <c r="B38" s="952" t="s">
        <v>143</v>
      </c>
      <c r="C38" s="962"/>
      <c r="D38" s="954"/>
      <c r="E38" s="962"/>
      <c r="F38" s="962"/>
      <c r="G38" s="962"/>
      <c r="H38" s="962">
        <v>4070</v>
      </c>
      <c r="I38" s="962">
        <v>100</v>
      </c>
      <c r="J38" s="962"/>
      <c r="K38" s="3466"/>
      <c r="L38" s="13" t="s">
        <v>30</v>
      </c>
    </row>
    <row r="39" spans="1:12" ht="20.100000000000001" customHeight="1">
      <c r="A39" s="949">
        <v>41536</v>
      </c>
      <c r="B39" s="66" t="s">
        <v>16</v>
      </c>
      <c r="C39" s="973">
        <v>185</v>
      </c>
      <c r="D39" s="68">
        <f>+C39*(100-E39)/100</f>
        <v>181.3</v>
      </c>
      <c r="E39" s="973">
        <v>2</v>
      </c>
      <c r="F39" s="973"/>
      <c r="G39" s="973">
        <v>100</v>
      </c>
      <c r="H39" s="973"/>
      <c r="I39" s="973"/>
      <c r="J39" s="973"/>
      <c r="K39" s="973"/>
      <c r="L39" s="2120" t="s">
        <v>20</v>
      </c>
    </row>
    <row r="40" spans="1:12" ht="20.100000000000001" customHeight="1" thickBot="1">
      <c r="A40" s="54">
        <v>41548</v>
      </c>
      <c r="B40" s="55" t="s">
        <v>351</v>
      </c>
      <c r="C40" s="5474" t="s">
        <v>2530</v>
      </c>
      <c r="D40" s="5475"/>
      <c r="E40" s="5475"/>
      <c r="F40" s="5475"/>
      <c r="G40" s="5475"/>
      <c r="H40" s="5475"/>
      <c r="I40" s="5475"/>
      <c r="J40" s="5476"/>
      <c r="K40" s="3458"/>
      <c r="L40" s="119"/>
    </row>
    <row r="41" spans="1:12" ht="20.100000000000001" customHeight="1" thickTop="1">
      <c r="A41" s="47">
        <v>41714</v>
      </c>
      <c r="B41" s="48" t="s">
        <v>16</v>
      </c>
      <c r="C41" s="970">
        <v>140</v>
      </c>
      <c r="D41" s="128">
        <f>+C41*(100-E41)/100</f>
        <v>138.6</v>
      </c>
      <c r="E41" s="970">
        <v>1</v>
      </c>
      <c r="F41" s="970"/>
      <c r="G41" s="970">
        <v>115</v>
      </c>
      <c r="H41" s="970"/>
      <c r="I41" s="970"/>
      <c r="J41" s="970"/>
      <c r="K41" s="970"/>
      <c r="L41" s="70" t="s">
        <v>376</v>
      </c>
    </row>
    <row r="42" spans="1:12" ht="20.100000000000001" customHeight="1">
      <c r="A42" s="950">
        <v>41715</v>
      </c>
      <c r="B42" s="952" t="s">
        <v>143</v>
      </c>
      <c r="C42" s="952"/>
      <c r="D42" s="954"/>
      <c r="E42" s="952"/>
      <c r="F42" s="952"/>
      <c r="G42" s="952"/>
      <c r="H42" s="947">
        <v>3735</v>
      </c>
      <c r="I42" s="947">
        <v>100</v>
      </c>
      <c r="J42" s="952"/>
      <c r="K42" s="3446"/>
      <c r="L42" s="13" t="s">
        <v>30</v>
      </c>
    </row>
    <row r="43" spans="1:12">
      <c r="A43" s="950">
        <v>41796</v>
      </c>
      <c r="B43" s="952" t="s">
        <v>143</v>
      </c>
      <c r="C43" s="952"/>
      <c r="D43" s="954"/>
      <c r="E43" s="952"/>
      <c r="F43" s="952"/>
      <c r="G43" s="952"/>
      <c r="H43" s="5161" t="s">
        <v>2531</v>
      </c>
      <c r="I43" s="5163"/>
      <c r="J43" s="952"/>
      <c r="K43" s="3446"/>
      <c r="L43" s="13" t="s">
        <v>30</v>
      </c>
    </row>
    <row r="44" spans="1:12" ht="20.100000000000001" customHeight="1">
      <c r="A44" s="950">
        <v>41815</v>
      </c>
      <c r="B44" s="952" t="s">
        <v>16</v>
      </c>
      <c r="C44" s="947">
        <v>120</v>
      </c>
      <c r="D44" s="954">
        <f>+C44*(100-E44)/100</f>
        <v>118.8</v>
      </c>
      <c r="E44" s="947">
        <v>1</v>
      </c>
      <c r="F44" s="947"/>
      <c r="G44" s="947">
        <v>100</v>
      </c>
      <c r="H44" s="952"/>
      <c r="I44" s="952"/>
      <c r="J44" s="952"/>
      <c r="K44" s="3446"/>
      <c r="L44" s="13" t="s">
        <v>376</v>
      </c>
    </row>
    <row r="45" spans="1:12" ht="20.100000000000001" customHeight="1">
      <c r="A45" s="950">
        <v>41859</v>
      </c>
      <c r="B45" s="952" t="s">
        <v>16</v>
      </c>
      <c r="C45" s="947">
        <v>110</v>
      </c>
      <c r="D45" s="954">
        <f>+C45*(100-E45)/100</f>
        <v>108.9</v>
      </c>
      <c r="E45" s="947">
        <v>1</v>
      </c>
      <c r="F45" s="947"/>
      <c r="G45" s="947">
        <v>100</v>
      </c>
      <c r="H45" s="952"/>
      <c r="I45" s="952"/>
      <c r="J45" s="952"/>
      <c r="K45" s="3446"/>
      <c r="L45" s="13" t="s">
        <v>380</v>
      </c>
    </row>
    <row r="46" spans="1:12" ht="20.100000000000001" customHeight="1">
      <c r="A46" s="950">
        <v>41878</v>
      </c>
      <c r="B46" s="952" t="s">
        <v>143</v>
      </c>
      <c r="C46" s="952"/>
      <c r="D46" s="954"/>
      <c r="E46" s="952"/>
      <c r="F46" s="952"/>
      <c r="G46" s="952"/>
      <c r="H46" s="947">
        <v>4230</v>
      </c>
      <c r="I46" s="947">
        <v>100</v>
      </c>
      <c r="J46" s="952"/>
      <c r="K46" s="3446"/>
      <c r="L46" s="13" t="s">
        <v>30</v>
      </c>
    </row>
    <row r="47" spans="1:12" ht="20.100000000000001" customHeight="1">
      <c r="A47" s="950">
        <v>41924</v>
      </c>
      <c r="B47" s="952" t="s">
        <v>16</v>
      </c>
      <c r="C47" s="947">
        <v>135</v>
      </c>
      <c r="D47" s="954">
        <f>+C47*(100-E47)/100</f>
        <v>133.65</v>
      </c>
      <c r="E47" s="947">
        <v>1</v>
      </c>
      <c r="F47" s="947"/>
      <c r="G47" s="947">
        <v>110</v>
      </c>
      <c r="H47" s="952"/>
      <c r="I47" s="952"/>
      <c r="J47" s="952"/>
      <c r="K47" s="3446"/>
      <c r="L47" s="13" t="s">
        <v>20</v>
      </c>
    </row>
    <row r="48" spans="1:12" ht="20.100000000000001" customHeight="1">
      <c r="A48" s="950">
        <v>41958</v>
      </c>
      <c r="B48" s="952" t="s">
        <v>351</v>
      </c>
      <c r="C48" s="4630" t="s">
        <v>2532</v>
      </c>
      <c r="D48" s="4631"/>
      <c r="E48" s="4631"/>
      <c r="F48" s="4631"/>
      <c r="G48" s="4631"/>
      <c r="H48" s="4631"/>
      <c r="I48" s="4631"/>
      <c r="J48" s="4632"/>
      <c r="K48" s="3394"/>
    </row>
    <row r="49" spans="1:12" ht="20.100000000000001" customHeight="1">
      <c r="A49" s="950">
        <v>41974</v>
      </c>
      <c r="B49" s="952" t="s">
        <v>351</v>
      </c>
      <c r="C49" s="4630" t="s">
        <v>2533</v>
      </c>
      <c r="D49" s="4631"/>
      <c r="E49" s="4631"/>
      <c r="F49" s="4631"/>
      <c r="G49" s="4631"/>
      <c r="H49" s="4631"/>
      <c r="I49" s="4631"/>
      <c r="J49" s="4632"/>
      <c r="K49" s="3394"/>
    </row>
    <row r="50" spans="1:12" ht="20.100000000000001" customHeight="1">
      <c r="A50" s="950">
        <v>41988</v>
      </c>
      <c r="B50" s="952" t="s">
        <v>16</v>
      </c>
      <c r="C50" s="947">
        <v>50</v>
      </c>
      <c r="D50" s="954">
        <v>50</v>
      </c>
      <c r="E50" s="947">
        <v>1</v>
      </c>
      <c r="F50" s="947"/>
      <c r="G50" s="947">
        <v>120</v>
      </c>
      <c r="H50" s="952"/>
      <c r="I50" s="952"/>
      <c r="J50" s="952"/>
      <c r="K50" s="3446"/>
      <c r="L50" s="13" t="s">
        <v>376</v>
      </c>
    </row>
    <row r="51" spans="1:12" ht="20.100000000000001" customHeight="1">
      <c r="A51" s="950">
        <v>41989</v>
      </c>
      <c r="B51" s="952" t="s">
        <v>12</v>
      </c>
      <c r="C51" s="4644" t="s">
        <v>51</v>
      </c>
      <c r="D51" s="4645"/>
      <c r="E51" s="4645"/>
      <c r="F51" s="4645"/>
      <c r="G51" s="4645"/>
      <c r="H51" s="4645"/>
      <c r="I51" s="4645"/>
      <c r="J51" s="4646"/>
      <c r="K51" s="3397"/>
    </row>
    <row r="52" spans="1:12" ht="32.25" thickBot="1">
      <c r="A52" s="950">
        <v>41991</v>
      </c>
      <c r="B52" s="952" t="s">
        <v>16</v>
      </c>
      <c r="C52" s="947">
        <v>45</v>
      </c>
      <c r="D52" s="954">
        <f>+C52*(100-E52)/100</f>
        <v>44.55</v>
      </c>
      <c r="E52" s="947">
        <v>1</v>
      </c>
      <c r="F52" s="947"/>
      <c r="G52" s="947">
        <v>95</v>
      </c>
      <c r="H52" s="947"/>
      <c r="I52" s="952"/>
      <c r="J52" s="952"/>
      <c r="K52" s="3446"/>
      <c r="L52" s="13" t="s">
        <v>2534</v>
      </c>
    </row>
    <row r="53" spans="1:12" ht="20.100000000000001" customHeight="1" thickTop="1">
      <c r="A53" s="47">
        <v>42013</v>
      </c>
      <c r="B53" s="48" t="s">
        <v>425</v>
      </c>
      <c r="C53" s="5102" t="s">
        <v>2454</v>
      </c>
      <c r="D53" s="5103"/>
      <c r="E53" s="5103"/>
      <c r="F53" s="5103"/>
      <c r="G53" s="5103"/>
      <c r="H53" s="5103"/>
      <c r="I53" s="5103"/>
      <c r="J53" s="5104"/>
      <c r="K53" s="3416"/>
      <c r="L53" s="3723"/>
    </row>
    <row r="54" spans="1:12">
      <c r="A54" s="950">
        <v>42033</v>
      </c>
      <c r="B54" s="952" t="s">
        <v>143</v>
      </c>
      <c r="C54" s="952"/>
      <c r="D54" s="954"/>
      <c r="E54" s="952"/>
      <c r="F54" s="952"/>
      <c r="G54" s="952"/>
      <c r="H54" s="176">
        <v>5547</v>
      </c>
      <c r="I54" s="176">
        <v>100</v>
      </c>
      <c r="J54" s="952"/>
      <c r="K54" s="3446"/>
      <c r="L54" s="13" t="s">
        <v>2535</v>
      </c>
    </row>
    <row r="55" spans="1:12">
      <c r="A55" s="4642">
        <v>42054</v>
      </c>
      <c r="B55" s="952" t="s">
        <v>11</v>
      </c>
      <c r="C55" s="4644" t="s">
        <v>2536</v>
      </c>
      <c r="D55" s="4645"/>
      <c r="E55" s="4645"/>
      <c r="F55" s="4645"/>
      <c r="G55" s="4645"/>
      <c r="H55" s="4645"/>
      <c r="I55" s="4645"/>
      <c r="J55" s="4646"/>
      <c r="K55" s="3397"/>
    </row>
    <row r="56" spans="1:12">
      <c r="A56" s="4643"/>
      <c r="B56" s="952" t="s">
        <v>351</v>
      </c>
      <c r="C56" s="4644" t="s">
        <v>2537</v>
      </c>
      <c r="D56" s="4645"/>
      <c r="E56" s="4645"/>
      <c r="F56" s="4645"/>
      <c r="G56" s="4645"/>
      <c r="H56" s="4645"/>
      <c r="I56" s="4645"/>
      <c r="J56" s="4646"/>
      <c r="K56" s="3397"/>
    </row>
    <row r="57" spans="1:12">
      <c r="A57" s="950">
        <v>42066</v>
      </c>
      <c r="B57" s="952" t="s">
        <v>16</v>
      </c>
      <c r="C57" s="947">
        <v>85</v>
      </c>
      <c r="D57" s="954">
        <f>+C57*(100-E57)/100</f>
        <v>84.15</v>
      </c>
      <c r="E57" s="947">
        <v>1</v>
      </c>
      <c r="F57" s="947"/>
      <c r="G57" s="947">
        <v>125</v>
      </c>
      <c r="H57" s="952"/>
      <c r="I57" s="952"/>
      <c r="J57" s="952"/>
      <c r="K57" s="3446"/>
      <c r="L57" s="13" t="s">
        <v>2538</v>
      </c>
    </row>
    <row r="58" spans="1:12">
      <c r="A58" s="950">
        <v>42071</v>
      </c>
      <c r="B58" s="952" t="s">
        <v>41</v>
      </c>
      <c r="C58" s="4644" t="s">
        <v>460</v>
      </c>
      <c r="D58" s="4645"/>
      <c r="E58" s="4645"/>
      <c r="F58" s="4645"/>
      <c r="G58" s="4645"/>
      <c r="H58" s="4645"/>
      <c r="I58" s="4645"/>
      <c r="J58" s="4646"/>
      <c r="K58" s="3397"/>
    </row>
    <row r="59" spans="1:12" ht="20.100000000000001" customHeight="1">
      <c r="A59" s="950">
        <v>42079</v>
      </c>
      <c r="B59" s="952" t="s">
        <v>32</v>
      </c>
      <c r="C59" s="4644" t="s">
        <v>462</v>
      </c>
      <c r="D59" s="4645"/>
      <c r="E59" s="4645"/>
      <c r="F59" s="4645"/>
      <c r="G59" s="4645"/>
      <c r="H59" s="4645"/>
      <c r="I59" s="4645"/>
      <c r="J59" s="4646"/>
      <c r="K59" s="3397"/>
    </row>
    <row r="60" spans="1:12" ht="19.5" customHeight="1">
      <c r="A60" s="950">
        <v>42142</v>
      </c>
      <c r="B60" s="952" t="s">
        <v>143</v>
      </c>
      <c r="C60" s="952"/>
      <c r="D60" s="954"/>
      <c r="E60" s="952"/>
      <c r="F60" s="952"/>
      <c r="G60" s="952"/>
      <c r="H60" s="947">
        <v>4680</v>
      </c>
      <c r="I60" s="947">
        <v>100</v>
      </c>
      <c r="J60" s="947"/>
      <c r="K60" s="3433"/>
      <c r="L60" s="13" t="s">
        <v>2539</v>
      </c>
    </row>
    <row r="61" spans="1:12">
      <c r="A61" s="29">
        <v>42152</v>
      </c>
      <c r="B61" s="6" t="s">
        <v>16</v>
      </c>
      <c r="C61" s="30">
        <v>115</v>
      </c>
      <c r="D61" s="31">
        <f>+C61*(100-E61)/100</f>
        <v>113.85</v>
      </c>
      <c r="E61" s="30">
        <v>1</v>
      </c>
      <c r="F61" s="30"/>
      <c r="G61" s="30">
        <v>123</v>
      </c>
      <c r="H61" s="30"/>
      <c r="I61" s="6"/>
      <c r="J61" s="6"/>
      <c r="K61" s="6"/>
      <c r="L61" s="116" t="s">
        <v>283</v>
      </c>
    </row>
    <row r="62" spans="1:12" ht="20.100000000000001" customHeight="1">
      <c r="A62" s="950">
        <v>42260</v>
      </c>
      <c r="B62" s="952" t="s">
        <v>16</v>
      </c>
      <c r="C62" s="947">
        <v>86</v>
      </c>
      <c r="D62" s="954">
        <f>+C62*(100-E62)/100</f>
        <v>85.14</v>
      </c>
      <c r="E62" s="947">
        <v>1</v>
      </c>
      <c r="F62" s="947"/>
      <c r="G62" s="947">
        <v>112</v>
      </c>
      <c r="H62" s="947"/>
      <c r="I62" s="947"/>
      <c r="J62" s="947"/>
      <c r="K62" s="3433"/>
      <c r="L62" s="3714" t="s">
        <v>2540</v>
      </c>
    </row>
    <row r="63" spans="1:12" ht="20.100000000000001" customHeight="1">
      <c r="A63" s="950">
        <v>42322</v>
      </c>
      <c r="B63" s="952" t="s">
        <v>143</v>
      </c>
      <c r="C63" s="952"/>
      <c r="D63" s="954"/>
      <c r="E63" s="952"/>
      <c r="F63" s="952"/>
      <c r="G63" s="952"/>
      <c r="H63" s="947">
        <v>5020</v>
      </c>
      <c r="I63" s="947">
        <v>100</v>
      </c>
      <c r="J63" s="952"/>
      <c r="K63" s="3446"/>
      <c r="L63" s="13" t="s">
        <v>30</v>
      </c>
    </row>
    <row r="64" spans="1:12" ht="20.100000000000001" customHeight="1" thickBot="1">
      <c r="A64" s="1437">
        <v>42346</v>
      </c>
      <c r="B64" s="1440" t="s">
        <v>16</v>
      </c>
      <c r="C64" s="1470">
        <v>115</v>
      </c>
      <c r="D64" s="1471">
        <f>+C64*(100-E64)/100</f>
        <v>113.85</v>
      </c>
      <c r="E64" s="1470">
        <v>1</v>
      </c>
      <c r="F64" s="1470"/>
      <c r="G64" s="1470">
        <v>100</v>
      </c>
      <c r="H64" s="1440"/>
      <c r="I64" s="1440"/>
      <c r="J64" s="1440"/>
      <c r="K64" s="3431"/>
      <c r="L64" s="69" t="s">
        <v>2541</v>
      </c>
    </row>
    <row r="65" spans="1:13" ht="20.100000000000001" customHeight="1" thickTop="1">
      <c r="A65" s="1766">
        <v>42460</v>
      </c>
      <c r="B65" s="48" t="s">
        <v>16</v>
      </c>
      <c r="C65" s="219">
        <v>105</v>
      </c>
      <c r="D65" s="128">
        <f>+C65*(100-E65)/100</f>
        <v>92.4</v>
      </c>
      <c r="E65" s="219">
        <v>12</v>
      </c>
      <c r="F65" s="219"/>
      <c r="G65" s="219">
        <v>100</v>
      </c>
      <c r="H65" s="48"/>
      <c r="I65" s="48"/>
      <c r="J65" s="48"/>
      <c r="K65" s="3464"/>
      <c r="L65" s="3721" t="s">
        <v>2541</v>
      </c>
      <c r="M65" s="86"/>
    </row>
    <row r="66" spans="1:13" ht="20.100000000000001" customHeight="1">
      <c r="A66" s="1476">
        <v>42537</v>
      </c>
      <c r="B66" s="1743" t="s">
        <v>12</v>
      </c>
      <c r="C66" s="5303" t="s">
        <v>156</v>
      </c>
      <c r="D66" s="5266"/>
      <c r="E66" s="5266"/>
      <c r="F66" s="5266"/>
      <c r="G66" s="5266"/>
      <c r="H66" s="5266"/>
      <c r="I66" s="5266"/>
      <c r="J66" s="5304"/>
      <c r="K66" s="3443"/>
      <c r="L66" s="1484"/>
      <c r="M66" s="86"/>
    </row>
    <row r="67" spans="1:13" ht="20.100000000000001" customHeight="1">
      <c r="A67" s="1476">
        <v>42570</v>
      </c>
      <c r="B67" s="1743" t="s">
        <v>16</v>
      </c>
      <c r="C67" s="1736">
        <v>100</v>
      </c>
      <c r="D67" s="1739">
        <f>+C67*(100-E67)/100</f>
        <v>88</v>
      </c>
      <c r="E67" s="1736">
        <v>12</v>
      </c>
      <c r="F67" s="1736"/>
      <c r="G67" s="1736">
        <v>95</v>
      </c>
      <c r="H67" s="1743"/>
      <c r="I67" s="1743"/>
      <c r="J67" s="1743"/>
      <c r="K67" s="3419"/>
      <c r="L67" s="1484" t="s">
        <v>3418</v>
      </c>
      <c r="M67" s="86"/>
    </row>
    <row r="68" spans="1:13">
      <c r="A68" s="1476">
        <v>42578</v>
      </c>
      <c r="B68" s="1743" t="s">
        <v>143</v>
      </c>
      <c r="C68" s="30"/>
      <c r="D68" s="31"/>
      <c r="E68" s="30"/>
      <c r="F68" s="30"/>
      <c r="G68" s="30"/>
      <c r="H68" s="1736">
        <v>5635</v>
      </c>
      <c r="I68" s="1736">
        <v>100</v>
      </c>
      <c r="J68" s="1743"/>
      <c r="K68" s="3419"/>
      <c r="L68" s="1484" t="s">
        <v>3446</v>
      </c>
      <c r="M68" s="86"/>
    </row>
    <row r="69" spans="1:13" ht="20.100000000000001" customHeight="1">
      <c r="A69" s="1476">
        <v>42655</v>
      </c>
      <c r="B69" s="1743" t="s">
        <v>16</v>
      </c>
      <c r="C69" s="1736">
        <v>65</v>
      </c>
      <c r="D69" s="1739">
        <f>+C69*(100-E69)/100</f>
        <v>45.5</v>
      </c>
      <c r="E69" s="1736">
        <v>30</v>
      </c>
      <c r="F69" s="1736"/>
      <c r="G69" s="1736">
        <v>90</v>
      </c>
      <c r="H69" s="1743"/>
      <c r="I69" s="1743"/>
      <c r="J69" s="1743"/>
      <c r="K69" s="3419"/>
      <c r="L69" s="1484" t="s">
        <v>2510</v>
      </c>
      <c r="M69" s="86"/>
    </row>
    <row r="70" spans="1:13" ht="20.100000000000001" customHeight="1" thickBot="1">
      <c r="A70" s="1595">
        <v>42682</v>
      </c>
      <c r="B70" s="55" t="s">
        <v>143</v>
      </c>
      <c r="C70" s="133"/>
      <c r="D70" s="134"/>
      <c r="E70" s="133"/>
      <c r="F70" s="133"/>
      <c r="G70" s="133"/>
      <c r="H70" s="55">
        <v>5725</v>
      </c>
      <c r="I70" s="55">
        <v>100</v>
      </c>
      <c r="J70" s="55"/>
      <c r="K70" s="3468"/>
      <c r="L70" s="3722" t="s">
        <v>30</v>
      </c>
      <c r="M70" s="86"/>
    </row>
    <row r="71" spans="1:13" ht="16.5" thickTop="1">
      <c r="A71" s="1438">
        <v>42737</v>
      </c>
      <c r="B71" s="1441" t="s">
        <v>16</v>
      </c>
      <c r="C71" s="52">
        <v>95</v>
      </c>
      <c r="D71" s="62">
        <f>+C71*(100-E71)/100</f>
        <v>57</v>
      </c>
      <c r="E71" s="52">
        <v>40</v>
      </c>
      <c r="F71" s="52"/>
      <c r="G71" s="52">
        <v>120</v>
      </c>
      <c r="H71" s="1441"/>
      <c r="I71" s="1441"/>
      <c r="J71" s="1441"/>
      <c r="K71" s="3432"/>
      <c r="L71" s="97" t="s">
        <v>4153</v>
      </c>
    </row>
    <row r="72" spans="1:13" ht="45" customHeight="1">
      <c r="A72" s="950">
        <v>42786</v>
      </c>
      <c r="B72" s="1579" t="s">
        <v>12</v>
      </c>
      <c r="C72" s="4639" t="s">
        <v>3908</v>
      </c>
      <c r="D72" s="4640"/>
      <c r="E72" s="4640"/>
      <c r="F72" s="4640"/>
      <c r="G72" s="4640"/>
      <c r="H72" s="4640"/>
      <c r="I72" s="4640"/>
      <c r="J72" s="4641"/>
      <c r="K72" s="3405"/>
    </row>
    <row r="73" spans="1:13" ht="24" customHeight="1">
      <c r="A73" s="950">
        <v>42797</v>
      </c>
      <c r="B73" s="952" t="s">
        <v>12</v>
      </c>
      <c r="C73" s="5303" t="s">
        <v>2447</v>
      </c>
      <c r="D73" s="5266"/>
      <c r="E73" s="5266"/>
      <c r="F73" s="5266"/>
      <c r="G73" s="5266"/>
      <c r="H73" s="5266"/>
      <c r="I73" s="5266"/>
      <c r="J73" s="5304"/>
      <c r="K73" s="3444"/>
    </row>
    <row r="74" spans="1:13" ht="24" customHeight="1">
      <c r="A74" s="1676">
        <v>42814</v>
      </c>
      <c r="B74" s="1677" t="s">
        <v>143</v>
      </c>
      <c r="C74" s="1674"/>
      <c r="D74" s="1675"/>
      <c r="E74" s="1674"/>
      <c r="F74" s="1674"/>
      <c r="G74" s="1674"/>
      <c r="H74" s="1677">
        <v>4560</v>
      </c>
      <c r="I74" s="1677">
        <v>100</v>
      </c>
      <c r="J74" s="1677"/>
      <c r="K74" s="3446"/>
      <c r="L74" s="13" t="s">
        <v>30</v>
      </c>
    </row>
    <row r="75" spans="1:13" ht="48.75" customHeight="1">
      <c r="A75" s="950">
        <v>42815</v>
      </c>
      <c r="B75" s="1646" t="s">
        <v>12</v>
      </c>
      <c r="C75" s="4627" t="s">
        <v>4000</v>
      </c>
      <c r="D75" s="4628"/>
      <c r="E75" s="4628"/>
      <c r="F75" s="4628"/>
      <c r="G75" s="4628"/>
      <c r="H75" s="4628"/>
      <c r="I75" s="4628"/>
      <c r="J75" s="4629"/>
      <c r="K75" s="3392"/>
    </row>
    <row r="76" spans="1:13" ht="22.5" customHeight="1">
      <c r="A76" s="29">
        <v>42816</v>
      </c>
      <c r="B76" s="6" t="s">
        <v>16</v>
      </c>
      <c r="C76" s="30">
        <v>125</v>
      </c>
      <c r="D76" s="31">
        <f>+C76*(100-E76)/100</f>
        <v>75</v>
      </c>
      <c r="E76" s="30">
        <v>40</v>
      </c>
      <c r="F76" s="30"/>
      <c r="G76" s="30">
        <v>190</v>
      </c>
      <c r="H76" s="6"/>
      <c r="I76" s="6"/>
      <c r="J76" s="6"/>
      <c r="K76" s="6"/>
      <c r="L76" s="116" t="s">
        <v>4152</v>
      </c>
    </row>
    <row r="77" spans="1:13" ht="20.100000000000001" customHeight="1">
      <c r="A77" s="4">
        <v>42918</v>
      </c>
      <c r="B77" s="28" t="s">
        <v>16</v>
      </c>
      <c r="C77" s="1862">
        <v>70</v>
      </c>
      <c r="D77" s="23">
        <f>+C77*(100-E77)/100</f>
        <v>45.5</v>
      </c>
      <c r="E77" s="1862">
        <v>35</v>
      </c>
      <c r="F77" s="1862"/>
      <c r="G77" s="1862">
        <v>135</v>
      </c>
      <c r="H77" s="28"/>
      <c r="I77" s="28"/>
      <c r="J77" s="28"/>
      <c r="K77" s="28"/>
      <c r="L77" s="83" t="s">
        <v>4151</v>
      </c>
    </row>
    <row r="78" spans="1:13">
      <c r="A78" s="950">
        <v>42919</v>
      </c>
      <c r="B78" s="952" t="s">
        <v>16</v>
      </c>
      <c r="C78" s="30">
        <v>95</v>
      </c>
      <c r="D78" s="31">
        <f>+C78*(100-E78)/100</f>
        <v>61.75</v>
      </c>
      <c r="E78" s="30">
        <v>35</v>
      </c>
      <c r="F78" s="30"/>
      <c r="G78" s="30">
        <v>140</v>
      </c>
      <c r="H78" s="952"/>
      <c r="I78" s="952"/>
      <c r="J78" s="952"/>
      <c r="K78" s="3446"/>
      <c r="L78" s="13" t="s">
        <v>4151</v>
      </c>
    </row>
    <row r="79" spans="1:13" ht="20.100000000000001" customHeight="1">
      <c r="A79" s="950">
        <v>42948</v>
      </c>
      <c r="B79" s="952" t="s">
        <v>143</v>
      </c>
      <c r="C79" s="947"/>
      <c r="D79" s="954"/>
      <c r="E79" s="947"/>
      <c r="F79" s="947"/>
      <c r="G79" s="947"/>
      <c r="H79" s="952">
        <v>5640</v>
      </c>
      <c r="I79" s="952">
        <v>100</v>
      </c>
      <c r="J79" s="952"/>
      <c r="K79" s="3446"/>
      <c r="L79" s="13" t="s">
        <v>4186</v>
      </c>
    </row>
    <row r="80" spans="1:13" ht="29.25" customHeight="1">
      <c r="A80" s="950">
        <v>42952</v>
      </c>
      <c r="B80" s="1879" t="s">
        <v>12</v>
      </c>
      <c r="C80" s="4639" t="s">
        <v>4199</v>
      </c>
      <c r="D80" s="4640"/>
      <c r="E80" s="4640"/>
      <c r="F80" s="4640"/>
      <c r="G80" s="4640"/>
      <c r="H80" s="4640"/>
      <c r="I80" s="4640"/>
      <c r="J80" s="4641"/>
      <c r="K80" s="3405"/>
    </row>
    <row r="81" spans="1:12">
      <c r="A81" s="950">
        <v>42977</v>
      </c>
      <c r="B81" s="1903" t="s">
        <v>16</v>
      </c>
      <c r="C81" s="947">
        <v>100</v>
      </c>
      <c r="D81" s="954">
        <f>+C81*(100-E81)/100</f>
        <v>65</v>
      </c>
      <c r="E81" s="947">
        <v>35</v>
      </c>
      <c r="F81" s="947"/>
      <c r="G81" s="947">
        <v>120</v>
      </c>
      <c r="H81" s="952"/>
      <c r="I81" s="952"/>
      <c r="J81" s="952"/>
      <c r="K81" s="3446"/>
      <c r="L81" s="13" t="s">
        <v>4151</v>
      </c>
    </row>
    <row r="82" spans="1:12" ht="45" customHeight="1">
      <c r="A82" s="950">
        <v>43022</v>
      </c>
      <c r="B82" s="952" t="s">
        <v>12</v>
      </c>
      <c r="C82" s="4639" t="s">
        <v>4284</v>
      </c>
      <c r="D82" s="4640"/>
      <c r="E82" s="4640"/>
      <c r="F82" s="4640"/>
      <c r="G82" s="4640"/>
      <c r="H82" s="4640"/>
      <c r="I82" s="4640"/>
      <c r="J82" s="4641"/>
      <c r="K82" s="3405"/>
    </row>
    <row r="83" spans="1:12" ht="32.25" customHeight="1">
      <c r="A83" s="2009">
        <v>43029</v>
      </c>
      <c r="B83" s="2010" t="s">
        <v>12</v>
      </c>
      <c r="C83" s="4627" t="s">
        <v>4322</v>
      </c>
      <c r="D83" s="4628"/>
      <c r="E83" s="4628"/>
      <c r="F83" s="4628"/>
      <c r="G83" s="4628"/>
      <c r="H83" s="4628"/>
      <c r="I83" s="4628"/>
      <c r="J83" s="4629"/>
      <c r="K83" s="3392"/>
    </row>
    <row r="84" spans="1:12" ht="20.25" customHeight="1">
      <c r="A84" s="4">
        <v>43041</v>
      </c>
      <c r="B84" s="28" t="s">
        <v>16</v>
      </c>
      <c r="C84" s="2029">
        <v>35</v>
      </c>
      <c r="D84" s="23">
        <f t="shared" ref="D84:D90" si="0">+C84*(100-E84)/100</f>
        <v>22.75</v>
      </c>
      <c r="E84" s="2029">
        <v>35</v>
      </c>
      <c r="F84" s="2029"/>
      <c r="G84" s="2029">
        <v>120</v>
      </c>
      <c r="H84" s="28"/>
      <c r="I84" s="28"/>
      <c r="J84" s="28"/>
      <c r="K84" s="28"/>
      <c r="L84" s="83" t="s">
        <v>4151</v>
      </c>
    </row>
    <row r="85" spans="1:12" ht="72.75" customHeight="1">
      <c r="A85" s="950">
        <v>43042</v>
      </c>
      <c r="B85" s="952" t="s">
        <v>12</v>
      </c>
      <c r="C85" s="4627" t="s">
        <v>4330</v>
      </c>
      <c r="D85" s="4628"/>
      <c r="E85" s="4628"/>
      <c r="F85" s="4628"/>
      <c r="G85" s="4628"/>
      <c r="H85" s="4628"/>
      <c r="I85" s="4628"/>
      <c r="J85" s="4629"/>
      <c r="K85" s="3392"/>
      <c r="L85" s="13" t="s">
        <v>324</v>
      </c>
    </row>
    <row r="86" spans="1:12" ht="39.75" customHeight="1">
      <c r="A86" s="520">
        <v>43047</v>
      </c>
      <c r="B86" s="521" t="s">
        <v>12</v>
      </c>
      <c r="C86" s="4341" t="s">
        <v>4337</v>
      </c>
      <c r="D86" s="4342"/>
      <c r="E86" s="4342"/>
      <c r="F86" s="4342"/>
      <c r="G86" s="4342"/>
      <c r="H86" s="4342"/>
      <c r="I86" s="4342"/>
      <c r="J86" s="4343"/>
      <c r="K86" s="3390"/>
    </row>
    <row r="87" spans="1:12" ht="69" customHeight="1" thickBot="1">
      <c r="A87" s="2121">
        <v>43091</v>
      </c>
      <c r="B87" s="1971" t="s">
        <v>987</v>
      </c>
      <c r="C87" s="5045" t="s">
        <v>4421</v>
      </c>
      <c r="D87" s="5472"/>
      <c r="E87" s="5472"/>
      <c r="F87" s="5472"/>
      <c r="G87" s="5472"/>
      <c r="H87" s="5472"/>
      <c r="I87" s="5472"/>
      <c r="J87" s="5473"/>
      <c r="K87" s="3584"/>
      <c r="L87" s="2122" t="s">
        <v>2571</v>
      </c>
    </row>
    <row r="88" spans="1:12" ht="20.100000000000001" customHeight="1" thickTop="1">
      <c r="A88" s="2116">
        <v>43110</v>
      </c>
      <c r="B88" s="2118" t="s">
        <v>16</v>
      </c>
      <c r="C88" s="52">
        <v>130</v>
      </c>
      <c r="D88" s="62">
        <f t="shared" si="0"/>
        <v>84.5</v>
      </c>
      <c r="E88" s="52">
        <v>35</v>
      </c>
      <c r="F88" s="52"/>
      <c r="G88" s="52">
        <v>125</v>
      </c>
      <c r="H88" s="2118"/>
      <c r="I88" s="2118"/>
      <c r="J88" s="2118"/>
      <c r="K88" s="3432"/>
      <c r="L88" s="97" t="s">
        <v>4151</v>
      </c>
    </row>
    <row r="89" spans="1:12" ht="20.100000000000001" customHeight="1">
      <c r="A89" s="950">
        <v>43127</v>
      </c>
      <c r="B89" s="952" t="s">
        <v>12</v>
      </c>
      <c r="C89" s="5303" t="s">
        <v>4473</v>
      </c>
      <c r="D89" s="5266"/>
      <c r="E89" s="5266"/>
      <c r="F89" s="5266"/>
      <c r="G89" s="5266"/>
      <c r="H89" s="5266"/>
      <c r="I89" s="5266"/>
      <c r="J89" s="5304"/>
      <c r="K89" s="3444"/>
    </row>
    <row r="90" spans="1:12" ht="20.100000000000001" customHeight="1">
      <c r="A90" s="4">
        <v>43170</v>
      </c>
      <c r="B90" s="28" t="s">
        <v>16</v>
      </c>
      <c r="C90" s="2154">
        <v>100</v>
      </c>
      <c r="D90" s="23">
        <f t="shared" si="0"/>
        <v>70</v>
      </c>
      <c r="E90" s="2154">
        <v>30</v>
      </c>
      <c r="F90" s="2154"/>
      <c r="G90" s="2154">
        <v>180</v>
      </c>
      <c r="H90" s="28"/>
      <c r="I90" s="28"/>
      <c r="J90" s="28"/>
      <c r="K90" s="28"/>
      <c r="L90" s="83" t="s">
        <v>3987</v>
      </c>
    </row>
    <row r="91" spans="1:12" ht="20.100000000000001" customHeight="1">
      <c r="A91" s="950">
        <v>43172</v>
      </c>
      <c r="B91" s="952" t="s">
        <v>143</v>
      </c>
      <c r="C91" s="30"/>
      <c r="D91" s="31"/>
      <c r="E91" s="30"/>
      <c r="F91" s="30"/>
      <c r="G91" s="30"/>
      <c r="H91" s="952">
        <v>5680</v>
      </c>
      <c r="I91" s="952">
        <v>100</v>
      </c>
      <c r="J91" s="952"/>
      <c r="K91" s="3446"/>
      <c r="L91" s="13" t="s">
        <v>4546</v>
      </c>
    </row>
    <row r="92" spans="1:12">
      <c r="A92" s="950">
        <v>43215</v>
      </c>
      <c r="B92" s="952" t="s">
        <v>16</v>
      </c>
      <c r="C92" s="947">
        <v>100</v>
      </c>
      <c r="D92" s="954">
        <f>+C92*(100-E92)/100</f>
        <v>70</v>
      </c>
      <c r="E92" s="947">
        <v>30</v>
      </c>
      <c r="F92" s="947"/>
      <c r="G92" s="947">
        <v>160</v>
      </c>
      <c r="H92" s="952"/>
      <c r="I92" s="952"/>
      <c r="J92" s="952"/>
      <c r="K92" s="3446"/>
      <c r="L92" s="13" t="s">
        <v>3987</v>
      </c>
    </row>
    <row r="93" spans="1:12" ht="60" customHeight="1">
      <c r="A93" s="950">
        <v>43276</v>
      </c>
      <c r="B93" s="952" t="s">
        <v>12</v>
      </c>
      <c r="C93" s="4639" t="s">
        <v>4744</v>
      </c>
      <c r="D93" s="4640"/>
      <c r="E93" s="4640"/>
      <c r="F93" s="4640"/>
      <c r="G93" s="4640"/>
      <c r="H93" s="4640"/>
      <c r="I93" s="4640"/>
      <c r="J93" s="4641"/>
      <c r="K93" s="3405"/>
    </row>
    <row r="94" spans="1:12" ht="82.5" customHeight="1">
      <c r="A94" s="950">
        <v>43280</v>
      </c>
      <c r="B94" s="952" t="s">
        <v>12</v>
      </c>
      <c r="C94" s="4627" t="s">
        <v>4757</v>
      </c>
      <c r="D94" s="4628"/>
      <c r="E94" s="4628"/>
      <c r="F94" s="4628"/>
      <c r="G94" s="4628"/>
      <c r="H94" s="4628"/>
      <c r="I94" s="4628"/>
      <c r="J94" s="4629"/>
      <c r="K94" s="3392"/>
    </row>
    <row r="95" spans="1:12" ht="72" customHeight="1">
      <c r="A95" s="1943">
        <v>43301</v>
      </c>
      <c r="B95" s="1944" t="s">
        <v>987</v>
      </c>
      <c r="C95" s="5259" t="s">
        <v>4820</v>
      </c>
      <c r="D95" s="5260"/>
      <c r="E95" s="5260"/>
      <c r="F95" s="5260"/>
      <c r="G95" s="5260"/>
      <c r="H95" s="5260"/>
      <c r="I95" s="5260"/>
      <c r="J95" s="5261"/>
      <c r="K95" s="3557"/>
      <c r="L95" s="1950" t="s">
        <v>2571</v>
      </c>
    </row>
    <row r="96" spans="1:12">
      <c r="A96" s="950">
        <v>43311</v>
      </c>
      <c r="B96" s="952" t="s">
        <v>16</v>
      </c>
      <c r="C96" s="2389">
        <v>95</v>
      </c>
      <c r="D96" s="2390">
        <f>+C96*(100-E96)/100</f>
        <v>26.6</v>
      </c>
      <c r="E96" s="2389">
        <v>72</v>
      </c>
      <c r="F96" s="2389"/>
      <c r="G96" s="2389">
        <v>110</v>
      </c>
      <c r="H96" s="2389"/>
      <c r="I96" s="2389"/>
      <c r="J96" s="2389"/>
      <c r="K96" s="3634"/>
      <c r="L96" s="13" t="s">
        <v>4782</v>
      </c>
    </row>
    <row r="97" spans="1:12">
      <c r="A97" s="950">
        <v>43319</v>
      </c>
      <c r="B97" s="952" t="s">
        <v>143</v>
      </c>
      <c r="C97" s="2389"/>
      <c r="D97" s="2390"/>
      <c r="E97" s="2389"/>
      <c r="F97" s="2389"/>
      <c r="G97" s="2389"/>
      <c r="H97" s="2389">
        <v>5400</v>
      </c>
      <c r="I97" s="2389">
        <v>100</v>
      </c>
      <c r="J97" s="2389"/>
      <c r="K97" s="3433"/>
    </row>
    <row r="98" spans="1:12">
      <c r="A98" s="950">
        <v>43337</v>
      </c>
      <c r="B98" s="952" t="s">
        <v>12</v>
      </c>
      <c r="C98" s="4644" t="s">
        <v>2447</v>
      </c>
      <c r="D98" s="4645"/>
      <c r="E98" s="4645"/>
      <c r="F98" s="4645"/>
      <c r="G98" s="4645"/>
      <c r="H98" s="4645"/>
      <c r="I98" s="4645"/>
      <c r="J98" s="4646"/>
      <c r="K98" s="3397"/>
    </row>
    <row r="99" spans="1:12" ht="20.100000000000001" customHeight="1">
      <c r="A99" s="950">
        <v>43353</v>
      </c>
      <c r="B99" s="952" t="s">
        <v>16</v>
      </c>
      <c r="C99" s="2389">
        <v>70</v>
      </c>
      <c r="D99" s="2390">
        <f>+C99*(100-E99)/100</f>
        <v>42</v>
      </c>
      <c r="E99" s="2389">
        <v>40</v>
      </c>
      <c r="F99" s="2389"/>
      <c r="G99" s="2389">
        <v>110</v>
      </c>
      <c r="H99" s="2389"/>
      <c r="I99" s="2389"/>
      <c r="J99" s="2389"/>
      <c r="K99" s="3433"/>
      <c r="L99" s="13" t="s">
        <v>3760</v>
      </c>
    </row>
    <row r="100" spans="1:12" ht="20.100000000000001" customHeight="1">
      <c r="A100" s="950">
        <v>43373</v>
      </c>
      <c r="B100" s="952" t="s">
        <v>143</v>
      </c>
      <c r="C100" s="2389"/>
      <c r="D100" s="2390"/>
      <c r="E100" s="2389"/>
      <c r="F100" s="2389"/>
      <c r="G100" s="2389"/>
      <c r="H100" s="2389">
        <v>5730</v>
      </c>
      <c r="I100" s="2389">
        <v>100</v>
      </c>
      <c r="J100" s="2389"/>
      <c r="K100" s="3433"/>
      <c r="L100" s="13" t="s">
        <v>3549</v>
      </c>
    </row>
    <row r="101" spans="1:12" ht="20.100000000000001" customHeight="1">
      <c r="A101" s="950">
        <v>43407</v>
      </c>
      <c r="B101" s="952" t="s">
        <v>16</v>
      </c>
      <c r="C101" s="2389">
        <v>90</v>
      </c>
      <c r="D101" s="2390">
        <f>+C101*(100-E101)/100</f>
        <v>54</v>
      </c>
      <c r="E101" s="2389">
        <v>40</v>
      </c>
      <c r="F101" s="2389"/>
      <c r="G101" s="2389">
        <v>95</v>
      </c>
      <c r="H101" s="2389"/>
      <c r="I101" s="2389"/>
      <c r="J101" s="2389"/>
      <c r="K101" s="3433"/>
      <c r="L101" s="13" t="s">
        <v>4816</v>
      </c>
    </row>
    <row r="102" spans="1:12" ht="20.100000000000001" customHeight="1" thickBot="1">
      <c r="A102" s="54">
        <v>43427</v>
      </c>
      <c r="B102" s="55" t="s">
        <v>143</v>
      </c>
      <c r="C102" s="2512"/>
      <c r="D102" s="63"/>
      <c r="E102" s="2512"/>
      <c r="F102" s="2512"/>
      <c r="G102" s="2512"/>
      <c r="H102" s="2512">
        <v>5715</v>
      </c>
      <c r="I102" s="2512">
        <v>98</v>
      </c>
      <c r="J102" s="2512"/>
      <c r="K102" s="3453"/>
      <c r="L102" s="119" t="s">
        <v>4993</v>
      </c>
    </row>
    <row r="103" spans="1:12" ht="16.5" thickTop="1">
      <c r="A103" s="2510">
        <v>43467</v>
      </c>
      <c r="B103" s="2511" t="s">
        <v>12</v>
      </c>
      <c r="C103" s="5098" t="s">
        <v>4990</v>
      </c>
      <c r="D103" s="5099"/>
      <c r="E103" s="5099"/>
      <c r="F103" s="5099"/>
      <c r="G103" s="5099"/>
      <c r="H103" s="5099"/>
      <c r="I103" s="5099"/>
      <c r="J103" s="5100"/>
      <c r="K103" s="3428"/>
      <c r="L103" s="97"/>
    </row>
    <row r="104" spans="1:12">
      <c r="A104" s="950">
        <v>43490</v>
      </c>
      <c r="B104" s="952" t="s">
        <v>16</v>
      </c>
      <c r="C104" s="2389">
        <v>80</v>
      </c>
      <c r="D104" s="2390">
        <f>+C104*(100-E104)/100</f>
        <v>60</v>
      </c>
      <c r="E104" s="2389">
        <v>25</v>
      </c>
      <c r="F104" s="2389"/>
      <c r="G104" s="2389">
        <v>100</v>
      </c>
      <c r="H104" s="2389"/>
      <c r="I104" s="2389"/>
      <c r="J104" s="2389"/>
      <c r="K104" s="3433"/>
      <c r="L104" s="13" t="s">
        <v>4696</v>
      </c>
    </row>
    <row r="105" spans="1:12">
      <c r="A105" s="2731">
        <v>43565</v>
      </c>
      <c r="B105" s="2732" t="s">
        <v>16</v>
      </c>
      <c r="C105" s="2389">
        <v>75</v>
      </c>
      <c r="D105" s="2390">
        <f>+C105*(100-E105)/100</f>
        <v>56.25</v>
      </c>
      <c r="E105" s="2389">
        <v>25</v>
      </c>
      <c r="F105" s="2389"/>
      <c r="G105" s="2389">
        <v>120</v>
      </c>
      <c r="H105" s="2389"/>
      <c r="I105" s="2389"/>
      <c r="J105" s="2389"/>
      <c r="K105" s="3433"/>
      <c r="L105" s="13" t="s">
        <v>4151</v>
      </c>
    </row>
    <row r="106" spans="1:12" ht="20.100000000000001" customHeight="1">
      <c r="A106" s="950">
        <v>43567</v>
      </c>
      <c r="B106" s="952" t="s">
        <v>143</v>
      </c>
      <c r="C106" s="2389"/>
      <c r="D106" s="2390"/>
      <c r="E106" s="2389"/>
      <c r="F106" s="2389"/>
      <c r="G106" s="2389"/>
      <c r="H106" s="2389">
        <v>5660</v>
      </c>
      <c r="I106" s="2389">
        <v>100</v>
      </c>
      <c r="J106" s="2389"/>
      <c r="K106" s="3433"/>
      <c r="L106" s="13" t="s">
        <v>5338</v>
      </c>
    </row>
    <row r="107" spans="1:12">
      <c r="A107" s="950">
        <v>43682</v>
      </c>
      <c r="B107" s="952" t="s">
        <v>16</v>
      </c>
      <c r="C107" s="2389">
        <v>100</v>
      </c>
      <c r="D107" s="2390">
        <f>+C107*(100-E107)/100</f>
        <v>70</v>
      </c>
      <c r="E107" s="2389">
        <v>30</v>
      </c>
      <c r="F107" s="2389"/>
      <c r="G107" s="2389">
        <v>75</v>
      </c>
      <c r="H107" s="2389"/>
      <c r="I107" s="2389"/>
      <c r="J107" s="2389"/>
      <c r="K107" s="3433"/>
      <c r="L107" s="13" t="s">
        <v>4151</v>
      </c>
    </row>
    <row r="108" spans="1:12" ht="39.75" customHeight="1">
      <c r="A108" s="950">
        <v>43752</v>
      </c>
      <c r="B108" s="952" t="s">
        <v>12</v>
      </c>
      <c r="C108" s="4627" t="s">
        <v>5736</v>
      </c>
      <c r="D108" s="4645"/>
      <c r="E108" s="4645"/>
      <c r="F108" s="4645"/>
      <c r="G108" s="4645"/>
      <c r="H108" s="4645"/>
      <c r="I108" s="4645"/>
      <c r="J108" s="4646"/>
      <c r="K108" s="3397"/>
      <c r="L108" s="13" t="s">
        <v>4562</v>
      </c>
    </row>
    <row r="109" spans="1:12" s="800" customFormat="1" ht="45" customHeight="1">
      <c r="A109" s="520">
        <v>43755</v>
      </c>
      <c r="B109" s="521" t="s">
        <v>12</v>
      </c>
      <c r="C109" s="4341" t="s">
        <v>5737</v>
      </c>
      <c r="D109" s="4342"/>
      <c r="E109" s="4342"/>
      <c r="F109" s="4342"/>
      <c r="G109" s="4342"/>
      <c r="H109" s="4342"/>
      <c r="I109" s="4342"/>
      <c r="J109" s="4343"/>
      <c r="K109" s="3389"/>
      <c r="L109" s="756"/>
    </row>
    <row r="110" spans="1:12" ht="20.100000000000001" customHeight="1">
      <c r="A110" s="950">
        <v>43778</v>
      </c>
      <c r="B110" s="952" t="s">
        <v>143</v>
      </c>
      <c r="C110" s="2389"/>
      <c r="D110" s="2390"/>
      <c r="E110" s="2389"/>
      <c r="F110" s="2389"/>
      <c r="G110" s="2389"/>
      <c r="H110" s="2389"/>
      <c r="I110" s="2389"/>
      <c r="J110" s="2389">
        <v>4560</v>
      </c>
      <c r="K110" s="3433"/>
      <c r="L110" s="13" t="s">
        <v>458</v>
      </c>
    </row>
    <row r="111" spans="1:12" ht="60" customHeight="1">
      <c r="A111" s="1943">
        <v>43836</v>
      </c>
      <c r="B111" s="1944" t="s">
        <v>34</v>
      </c>
      <c r="C111" s="4766" t="s">
        <v>5887</v>
      </c>
      <c r="D111" s="4767"/>
      <c r="E111" s="4767"/>
      <c r="F111" s="4767"/>
      <c r="G111" s="4767"/>
      <c r="H111" s="4767"/>
      <c r="I111" s="4767"/>
      <c r="J111" s="4768"/>
      <c r="K111" s="3557"/>
      <c r="L111" s="2968" t="s">
        <v>2571</v>
      </c>
    </row>
    <row r="112" spans="1:12">
      <c r="A112" s="950">
        <v>43861</v>
      </c>
      <c r="B112" s="952" t="s">
        <v>16</v>
      </c>
      <c r="C112" s="2389">
        <v>128</v>
      </c>
      <c r="D112" s="2390">
        <f>+C112*(100-E112)/100</f>
        <v>64</v>
      </c>
      <c r="E112" s="2389">
        <v>50</v>
      </c>
      <c r="F112" s="2389" t="s">
        <v>70</v>
      </c>
      <c r="G112" s="2389">
        <v>70</v>
      </c>
      <c r="H112" s="2389"/>
      <c r="I112" s="2389"/>
      <c r="J112" s="2389"/>
      <c r="K112" s="3634"/>
      <c r="L112" s="13" t="s">
        <v>20</v>
      </c>
    </row>
    <row r="113" spans="1:13">
      <c r="A113" s="3628">
        <v>43920</v>
      </c>
      <c r="B113" s="3143" t="s">
        <v>4</v>
      </c>
      <c r="C113" s="3146"/>
      <c r="D113" s="3144"/>
      <c r="E113" s="3146">
        <v>62</v>
      </c>
      <c r="F113" s="3146"/>
      <c r="G113" s="3146"/>
      <c r="H113" s="3146"/>
      <c r="I113" s="3146"/>
      <c r="J113" s="3146"/>
      <c r="K113" s="3146"/>
      <c r="L113" s="3147"/>
    </row>
    <row r="114" spans="1:13">
      <c r="A114" s="3628">
        <v>43951</v>
      </c>
      <c r="B114" s="3143" t="s">
        <v>4</v>
      </c>
      <c r="C114" s="3146"/>
      <c r="D114" s="3144"/>
      <c r="E114" s="3146">
        <v>65</v>
      </c>
      <c r="F114" s="3146"/>
      <c r="G114" s="3146"/>
      <c r="H114" s="3146"/>
      <c r="I114" s="3146"/>
      <c r="J114" s="3146"/>
      <c r="K114" s="3146"/>
      <c r="L114" s="3147"/>
    </row>
    <row r="115" spans="1:13">
      <c r="A115" s="3628">
        <v>43981</v>
      </c>
      <c r="B115" s="3143" t="s">
        <v>4</v>
      </c>
      <c r="C115" s="3146"/>
      <c r="D115" s="3144"/>
      <c r="E115" s="3146">
        <v>15</v>
      </c>
      <c r="F115" s="3146"/>
      <c r="G115" s="3146"/>
      <c r="H115" s="3146"/>
      <c r="I115" s="3146"/>
      <c r="J115" s="3146"/>
      <c r="K115" s="3146"/>
      <c r="L115" s="3147"/>
    </row>
    <row r="116" spans="1:13">
      <c r="A116" s="3628">
        <v>44012</v>
      </c>
      <c r="B116" s="3143" t="s">
        <v>4</v>
      </c>
      <c r="C116" s="3146"/>
      <c r="D116" s="3144"/>
      <c r="E116" s="3146">
        <v>30</v>
      </c>
      <c r="F116" s="3146"/>
      <c r="G116" s="3146"/>
      <c r="H116" s="3146"/>
      <c r="I116" s="3146"/>
      <c r="J116" s="3146"/>
      <c r="K116" s="3146"/>
      <c r="L116" s="3147"/>
    </row>
    <row r="117" spans="1:13" ht="20.100000000000001" customHeight="1">
      <c r="A117" s="950">
        <v>44022</v>
      </c>
      <c r="B117" s="952" t="s">
        <v>16</v>
      </c>
      <c r="C117" s="3191">
        <v>85</v>
      </c>
      <c r="D117" s="3192">
        <f>+C117*(100-E117)/100</f>
        <v>59.5</v>
      </c>
      <c r="E117" s="3191">
        <v>30</v>
      </c>
      <c r="F117" s="3191" t="s">
        <v>70</v>
      </c>
      <c r="G117" s="3191">
        <v>100</v>
      </c>
      <c r="H117" s="3191"/>
      <c r="I117" s="3191"/>
      <c r="J117" s="952"/>
      <c r="K117" s="3446"/>
      <c r="L117" s="13" t="s">
        <v>6211</v>
      </c>
    </row>
    <row r="118" spans="1:13">
      <c r="A118" s="3628">
        <v>44042</v>
      </c>
      <c r="B118" s="3143" t="s">
        <v>4</v>
      </c>
      <c r="C118" s="3146"/>
      <c r="D118" s="3144"/>
      <c r="E118" s="3146">
        <v>15</v>
      </c>
      <c r="F118" s="3146"/>
      <c r="G118" s="3146"/>
      <c r="H118" s="3146"/>
      <c r="I118" s="3146"/>
      <c r="J118" s="3146"/>
      <c r="K118" s="3146"/>
      <c r="L118" s="3147"/>
    </row>
    <row r="119" spans="1:13" ht="20.100000000000001" customHeight="1">
      <c r="A119" s="950">
        <v>44050</v>
      </c>
      <c r="B119" s="952" t="s">
        <v>143</v>
      </c>
      <c r="C119" s="3191"/>
      <c r="D119" s="3192" t="s">
        <v>324</v>
      </c>
      <c r="E119" s="3191"/>
      <c r="F119" s="3191"/>
      <c r="G119" s="3191"/>
      <c r="H119" s="3191">
        <v>5900</v>
      </c>
      <c r="I119" s="3191">
        <v>100</v>
      </c>
      <c r="J119" s="952"/>
      <c r="K119" s="3446"/>
      <c r="L119" s="13" t="s">
        <v>6242</v>
      </c>
    </row>
    <row r="120" spans="1:13">
      <c r="A120" s="3628">
        <v>44073</v>
      </c>
      <c r="B120" s="3143" t="s">
        <v>4</v>
      </c>
      <c r="C120" s="3146"/>
      <c r="D120" s="3144"/>
      <c r="E120" s="3146">
        <v>15</v>
      </c>
      <c r="F120" s="3146"/>
      <c r="G120" s="3146"/>
      <c r="H120" s="3146"/>
      <c r="I120" s="3146"/>
      <c r="J120" s="3146"/>
      <c r="K120" s="3146"/>
      <c r="L120" s="3147"/>
    </row>
    <row r="121" spans="1:13" ht="20.100000000000001" customHeight="1">
      <c r="A121" s="3719">
        <v>44159</v>
      </c>
      <c r="B121" s="3720" t="s">
        <v>27</v>
      </c>
      <c r="C121" s="4633" t="s">
        <v>6385</v>
      </c>
      <c r="D121" s="4634"/>
      <c r="E121" s="4634"/>
      <c r="F121" s="4634"/>
      <c r="G121" s="4634"/>
      <c r="H121" s="4634"/>
      <c r="I121" s="4634"/>
      <c r="J121" s="4635"/>
      <c r="K121" s="3720"/>
    </row>
    <row r="122" spans="1:13" ht="20.100000000000001" customHeight="1">
      <c r="A122" s="950">
        <v>44160</v>
      </c>
      <c r="B122" s="952" t="s">
        <v>16</v>
      </c>
      <c r="C122" s="3191">
        <v>105</v>
      </c>
      <c r="D122" s="3192">
        <f t="shared" ref="D122:D127" si="1">+C122*(100-E122)/100</f>
        <v>73.5</v>
      </c>
      <c r="E122" s="3191">
        <v>30</v>
      </c>
      <c r="F122" s="3191"/>
      <c r="G122" s="3191">
        <v>110</v>
      </c>
      <c r="H122" s="3191"/>
      <c r="I122" s="3191"/>
      <c r="J122" s="952"/>
      <c r="K122" s="3446"/>
      <c r="L122" s="13" t="s">
        <v>6390</v>
      </c>
    </row>
    <row r="123" spans="1:13" ht="36.75" customHeight="1">
      <c r="A123" s="950">
        <v>44205</v>
      </c>
      <c r="B123" s="952" t="s">
        <v>143</v>
      </c>
      <c r="C123" s="3191"/>
      <c r="D123" s="3192">
        <f t="shared" si="1"/>
        <v>0</v>
      </c>
      <c r="E123" s="3191"/>
      <c r="F123" s="3191"/>
      <c r="G123" s="3191"/>
      <c r="H123" s="3753">
        <v>5745</v>
      </c>
      <c r="I123" s="3753">
        <v>100</v>
      </c>
      <c r="J123" s="952"/>
      <c r="K123" s="3446"/>
      <c r="L123" s="13" t="s">
        <v>6434</v>
      </c>
    </row>
    <row r="124" spans="1:13">
      <c r="A124" s="950">
        <v>44226</v>
      </c>
      <c r="B124" s="952" t="s">
        <v>12</v>
      </c>
      <c r="C124" s="5132" t="s">
        <v>6484</v>
      </c>
      <c r="D124" s="4631"/>
      <c r="E124" s="4631"/>
      <c r="F124" s="4631"/>
      <c r="G124" s="4631"/>
      <c r="H124" s="4631"/>
      <c r="I124" s="4631"/>
      <c r="J124" s="5133"/>
      <c r="K124" s="3446"/>
    </row>
    <row r="125" spans="1:13" s="271" customFormat="1">
      <c r="A125" s="304">
        <v>44297</v>
      </c>
      <c r="B125" s="303" t="s">
        <v>16</v>
      </c>
      <c r="C125" s="302">
        <v>75</v>
      </c>
      <c r="D125" s="302">
        <f>+C125-(E125*C125/100)</f>
        <v>61.5</v>
      </c>
      <c r="E125" s="302">
        <v>18</v>
      </c>
      <c r="F125" s="302" t="s">
        <v>70</v>
      </c>
      <c r="G125" s="302">
        <v>160</v>
      </c>
      <c r="H125" s="301"/>
      <c r="I125" s="301"/>
      <c r="J125" s="301"/>
      <c r="K125" s="301"/>
      <c r="L125" s="375" t="s">
        <v>5347</v>
      </c>
      <c r="M125" s="270"/>
    </row>
    <row r="126" spans="1:13" ht="20.100000000000001" customHeight="1">
      <c r="A126" s="950">
        <v>44367</v>
      </c>
      <c r="B126" s="952" t="s">
        <v>143</v>
      </c>
      <c r="C126" s="3191"/>
      <c r="D126" s="3192" t="s">
        <v>324</v>
      </c>
      <c r="E126" s="3191"/>
      <c r="F126" s="3191"/>
      <c r="G126" s="3191"/>
      <c r="H126" s="3191">
        <v>5720</v>
      </c>
      <c r="I126" s="3191">
        <v>100</v>
      </c>
      <c r="J126" s="952"/>
      <c r="K126" s="3446"/>
      <c r="L126" s="13" t="s">
        <v>5805</v>
      </c>
    </row>
    <row r="127" spans="1:13" ht="20.100000000000001" customHeight="1">
      <c r="A127" s="950">
        <v>44407</v>
      </c>
      <c r="B127" s="952" t="s">
        <v>16</v>
      </c>
      <c r="C127" s="3191">
        <v>90</v>
      </c>
      <c r="D127" s="3192">
        <f t="shared" si="1"/>
        <v>72</v>
      </c>
      <c r="E127" s="3191">
        <v>20</v>
      </c>
      <c r="F127" s="3191" t="s">
        <v>70</v>
      </c>
      <c r="G127" s="3191">
        <v>140</v>
      </c>
      <c r="H127" s="3191"/>
      <c r="I127" s="3191"/>
      <c r="J127" s="952"/>
      <c r="K127" s="3446"/>
      <c r="L127" s="13" t="s">
        <v>20</v>
      </c>
    </row>
    <row r="128" spans="1:13" ht="20.100000000000001" customHeight="1">
      <c r="A128" s="950"/>
      <c r="B128" s="952"/>
      <c r="C128" s="3191"/>
      <c r="D128" s="3191"/>
      <c r="E128" s="3191"/>
      <c r="F128" s="3191"/>
      <c r="G128" s="3191"/>
      <c r="H128" s="3191"/>
      <c r="I128" s="3191"/>
      <c r="J128" s="952"/>
      <c r="K128" s="3446"/>
    </row>
    <row r="129" spans="1:11" ht="20.100000000000001" customHeight="1">
      <c r="A129" s="950"/>
      <c r="B129" s="952"/>
      <c r="C129" s="3191"/>
      <c r="D129" s="3191"/>
      <c r="E129" s="3191"/>
      <c r="F129" s="3191"/>
      <c r="G129" s="3191"/>
      <c r="H129" s="3191"/>
      <c r="I129" s="3191"/>
      <c r="J129" s="952"/>
      <c r="K129" s="3446"/>
    </row>
    <row r="130" spans="1:11" ht="20.100000000000001" customHeight="1">
      <c r="A130" s="950"/>
      <c r="B130" s="952"/>
      <c r="C130" s="3191"/>
      <c r="D130" s="3191"/>
      <c r="E130" s="3191"/>
      <c r="F130" s="3191"/>
      <c r="G130" s="3191"/>
      <c r="H130" s="3191"/>
      <c r="I130" s="3191"/>
      <c r="J130" s="952"/>
      <c r="K130" s="3446"/>
    </row>
    <row r="131" spans="1:11" ht="20.100000000000001" customHeight="1">
      <c r="A131" s="950"/>
      <c r="B131" s="952"/>
      <c r="C131" s="3191"/>
      <c r="D131" s="3191"/>
      <c r="E131" s="3191"/>
      <c r="F131" s="3191"/>
      <c r="G131" s="3191"/>
      <c r="H131" s="3191"/>
      <c r="I131" s="3191"/>
      <c r="J131" s="952"/>
      <c r="K131" s="3446"/>
    </row>
    <row r="132" spans="1:11" ht="20.100000000000001" customHeight="1">
      <c r="A132" s="950"/>
      <c r="B132" s="952"/>
      <c r="C132" s="952"/>
      <c r="D132" s="952"/>
      <c r="E132" s="952"/>
      <c r="F132" s="952"/>
      <c r="G132" s="952"/>
      <c r="H132" s="952"/>
      <c r="I132" s="952"/>
      <c r="J132" s="952"/>
      <c r="K132" s="3446"/>
    </row>
    <row r="133" spans="1:11">
      <c r="A133" s="950"/>
      <c r="B133" s="952"/>
      <c r="C133" s="952"/>
      <c r="D133" s="952"/>
      <c r="E133" s="952"/>
      <c r="F133" s="952"/>
      <c r="G133" s="952"/>
      <c r="H133" s="952"/>
      <c r="I133" s="952"/>
      <c r="J133" s="952"/>
      <c r="K133" s="3446"/>
    </row>
    <row r="134" spans="1:11" ht="20.100000000000001" customHeight="1">
      <c r="A134" s="950"/>
      <c r="B134" s="952"/>
      <c r="C134" s="952"/>
      <c r="D134" s="952"/>
      <c r="E134" s="952"/>
      <c r="F134" s="952"/>
      <c r="G134" s="952"/>
      <c r="H134" s="952"/>
      <c r="I134" s="952"/>
      <c r="J134" s="952"/>
      <c r="K134" s="3446"/>
    </row>
    <row r="135" spans="1:11">
      <c r="A135" s="950"/>
      <c r="B135" s="952"/>
      <c r="C135" s="952"/>
      <c r="D135" s="952"/>
      <c r="E135" s="952"/>
      <c r="F135" s="952"/>
      <c r="G135" s="952"/>
      <c r="H135" s="952"/>
      <c r="I135" s="952"/>
      <c r="J135" s="952"/>
      <c r="K135" s="3446"/>
    </row>
    <row r="136" spans="1:11">
      <c r="A136" s="950"/>
      <c r="B136" s="952"/>
      <c r="C136" s="952"/>
      <c r="D136" s="952"/>
      <c r="E136" s="952"/>
      <c r="F136" s="952"/>
      <c r="G136" s="952"/>
      <c r="H136" s="952"/>
      <c r="I136" s="952"/>
      <c r="J136" s="952"/>
      <c r="K136" s="3446"/>
    </row>
    <row r="137" spans="1:11">
      <c r="A137" s="950"/>
      <c r="B137" s="952"/>
      <c r="C137" s="952"/>
      <c r="D137" s="952"/>
      <c r="E137" s="952"/>
      <c r="F137" s="952"/>
      <c r="G137" s="952"/>
      <c r="H137" s="952"/>
      <c r="I137" s="952"/>
      <c r="J137" s="952"/>
      <c r="K137" s="3446"/>
    </row>
    <row r="138" spans="1:11">
      <c r="A138" s="950"/>
      <c r="B138" s="952"/>
      <c r="C138" s="952"/>
      <c r="D138" s="952"/>
      <c r="E138" s="952"/>
      <c r="F138" s="952"/>
      <c r="G138" s="952"/>
      <c r="H138" s="952"/>
      <c r="I138" s="952"/>
      <c r="J138" s="952"/>
      <c r="K138" s="3446"/>
    </row>
    <row r="139" spans="1:11">
      <c r="A139" s="950"/>
      <c r="B139" s="952"/>
      <c r="C139" s="952"/>
      <c r="D139" s="952"/>
      <c r="E139" s="952"/>
      <c r="F139" s="952"/>
      <c r="G139" s="952"/>
      <c r="H139" s="952"/>
      <c r="I139" s="952"/>
      <c r="J139" s="952"/>
      <c r="K139" s="3446"/>
    </row>
    <row r="140" spans="1:11">
      <c r="A140" s="950"/>
    </row>
    <row r="141" spans="1:11">
      <c r="A141" s="950"/>
    </row>
    <row r="142" spans="1:11">
      <c r="A142" s="950"/>
    </row>
    <row r="143" spans="1:11">
      <c r="A143" s="950"/>
    </row>
    <row r="144" spans="1:11">
      <c r="A144" s="950"/>
    </row>
    <row r="145" spans="1:1">
      <c r="A145" s="950"/>
    </row>
    <row r="146" spans="1:1">
      <c r="A146" s="950"/>
    </row>
    <row r="147" spans="1:1">
      <c r="A147" s="950"/>
    </row>
    <row r="148" spans="1:1">
      <c r="A148" s="950"/>
    </row>
    <row r="149" spans="1:1">
      <c r="A149" s="950"/>
    </row>
    <row r="150" spans="1:1">
      <c r="A150" s="950"/>
    </row>
    <row r="151" spans="1:1">
      <c r="A151" s="950"/>
    </row>
    <row r="152" spans="1:1">
      <c r="A152" s="950"/>
    </row>
    <row r="153" spans="1:1">
      <c r="A153" s="950"/>
    </row>
    <row r="154" spans="1:1">
      <c r="A154" s="950"/>
    </row>
    <row r="155" spans="1:1">
      <c r="A155" s="950"/>
    </row>
    <row r="156" spans="1:1">
      <c r="A156" s="950"/>
    </row>
    <row r="157" spans="1:1">
      <c r="A157" s="950"/>
    </row>
    <row r="158" spans="1:1">
      <c r="A158" s="950"/>
    </row>
    <row r="159" spans="1:1">
      <c r="A159" s="950"/>
    </row>
    <row r="160" spans="1:1">
      <c r="A160" s="950"/>
    </row>
    <row r="161" spans="1:1">
      <c r="A161" s="950"/>
    </row>
    <row r="162" spans="1:1">
      <c r="A162" s="950"/>
    </row>
    <row r="163" spans="1:1">
      <c r="A163" s="950"/>
    </row>
    <row r="164" spans="1:1">
      <c r="A164" s="950"/>
    </row>
    <row r="165" spans="1:1">
      <c r="A165" s="950"/>
    </row>
    <row r="166" spans="1:1">
      <c r="A166" s="950"/>
    </row>
  </sheetData>
  <autoFilter ref="A6:L6"/>
  <customSheetViews>
    <customSheetView guid="{CD481555-6D06-49CD-9625-98C90CC09C9A}" showPageBreaks="1" printArea="1" showAutoFilter="1" view="pageBreakPreview">
      <selection activeCell="J79" sqref="J79"/>
      <rowBreaks count="1" manualBreakCount="1">
        <brk id="52" max="10" man="1"/>
      </rowBreaks>
      <pageMargins left="0.70866141732283505" right="0.70866141732283505" top="0.74803149606299202" bottom="0.74803149606299202" header="0.31496062992126" footer="0.31496062992126"/>
      <pageSetup paperSize="9" scale="43" orientation="portrait" r:id="rId1"/>
      <autoFilter ref="B6:B165"/>
    </customSheetView>
    <customSheetView guid="{9EC6AF21-4B8E-44E3-AF29-8895353139B2}" showPageBreaks="1" printArea="1" showAutoFilter="1" view="pageBreakPreview">
      <pane ySplit="6" topLeftCell="A63" activePane="bottomLeft" state="frozen"/>
      <selection pane="bottomLeft" activeCell="B76" sqref="B76"/>
      <rowBreaks count="1" manualBreakCount="1">
        <brk id="52" max="10" man="1"/>
      </rowBreaks>
      <pageMargins left="0.70866141732283505" right="0.70866141732283505" top="0.74803149606299202" bottom="0.74803149606299202" header="0.31496062992126" footer="0.31496062992126"/>
      <pageSetup paperSize="9" scale="43" orientation="portrait" r:id="rId2"/>
      <autoFilter ref="B6:B164"/>
    </customSheetView>
    <customSheetView guid="{4A6D03CA-35D0-42B2-8E76-6C991766DE68}" showPageBreaks="1" printArea="1" showAutoFilter="1" view="pageBreakPreview">
      <pane ySplit="5" topLeftCell="A60" activePane="bottomLeft" state="frozen"/>
      <selection pane="bottomLeft" activeCell="H77" sqref="H77"/>
      <rowBreaks count="1" manualBreakCount="1">
        <brk id="52" max="10" man="1"/>
      </rowBreaks>
      <pageMargins left="0.70866141732283505" right="0.70866141732283505" top="0.74803149606299202" bottom="0.74803149606299202" header="0.31496062992126" footer="0.31496062992126"/>
      <pageSetup paperSize="9" scale="43" orientation="portrait" r:id="rId3"/>
      <autoFilter ref="B6:B164"/>
    </customSheetView>
    <customSheetView guid="{94FC66D5-BF29-4BE8-974C-C93BA07E9FE3}" showPageBreaks="1" printArea="1" showAutoFilter="1" view="pageBreakPreview">
      <pane ySplit="6" topLeftCell="A60" activePane="bottomLeft" state="frozen"/>
      <selection pane="bottomLeft" activeCell="C73" sqref="C73:J73"/>
      <rowBreaks count="1" manualBreakCount="1">
        <brk id="52" max="10" man="1"/>
      </rowBreaks>
      <pageMargins left="0.70866141732283505" right="0.70866141732283505" top="0.74803149606299202" bottom="0.74803149606299202" header="0.31496062992126" footer="0.31496062992126"/>
      <pageSetup paperSize="9" scale="43" orientation="portrait" r:id="rId4"/>
      <autoFilter ref="B6:B164"/>
    </customSheetView>
  </customSheetViews>
  <mergeCells count="72">
    <mergeCell ref="C124:J124"/>
    <mergeCell ref="C121:J121"/>
    <mergeCell ref="K3:L3"/>
    <mergeCell ref="K4:L4"/>
    <mergeCell ref="K5:L5"/>
    <mergeCell ref="C111:J111"/>
    <mergeCell ref="C108:J108"/>
    <mergeCell ref="C103:J103"/>
    <mergeCell ref="G5:H5"/>
    <mergeCell ref="C22:J22"/>
    <mergeCell ref="C33:J33"/>
    <mergeCell ref="C24:J24"/>
    <mergeCell ref="C27:J27"/>
    <mergeCell ref="C30:J30"/>
    <mergeCell ref="C26:J26"/>
    <mergeCell ref="C32:J32"/>
    <mergeCell ref="C93:J93"/>
    <mergeCell ref="C89:J89"/>
    <mergeCell ref="A3:B3"/>
    <mergeCell ref="C3:F3"/>
    <mergeCell ref="G3:H3"/>
    <mergeCell ref="I3:J3"/>
    <mergeCell ref="A4:B4"/>
    <mergeCell ref="C4:F4"/>
    <mergeCell ref="G4:H4"/>
    <mergeCell ref="I4:J4"/>
    <mergeCell ref="A5:B5"/>
    <mergeCell ref="C5:F5"/>
    <mergeCell ref="I5:J5"/>
    <mergeCell ref="C12:J12"/>
    <mergeCell ref="A16:A20"/>
    <mergeCell ref="C7:J7"/>
    <mergeCell ref="A32:A33"/>
    <mergeCell ref="B32:B33"/>
    <mergeCell ref="A26:A27"/>
    <mergeCell ref="A8:A9"/>
    <mergeCell ref="A10:A11"/>
    <mergeCell ref="A1:L1"/>
    <mergeCell ref="A2:B2"/>
    <mergeCell ref="C2:F2"/>
    <mergeCell ref="G2:H2"/>
    <mergeCell ref="I2:J2"/>
    <mergeCell ref="K2:L2"/>
    <mergeCell ref="A34:A35"/>
    <mergeCell ref="C34:J34"/>
    <mergeCell ref="C35:J35"/>
    <mergeCell ref="H36:J36"/>
    <mergeCell ref="C40:J40"/>
    <mergeCell ref="C87:J87"/>
    <mergeCell ref="C85:J85"/>
    <mergeCell ref="C86:J86"/>
    <mergeCell ref="H43:I43"/>
    <mergeCell ref="C48:J48"/>
    <mergeCell ref="C49:J49"/>
    <mergeCell ref="C51:J51"/>
    <mergeCell ref="C53:J53"/>
    <mergeCell ref="C109:J109"/>
    <mergeCell ref="C98:J98"/>
    <mergeCell ref="C95:J95"/>
    <mergeCell ref="A55:A56"/>
    <mergeCell ref="C55:J55"/>
    <mergeCell ref="C56:J56"/>
    <mergeCell ref="C82:J82"/>
    <mergeCell ref="C80:J80"/>
    <mergeCell ref="C75:J75"/>
    <mergeCell ref="C73:J73"/>
    <mergeCell ref="C72:J72"/>
    <mergeCell ref="C66:J66"/>
    <mergeCell ref="C58:J58"/>
    <mergeCell ref="C59:J59"/>
    <mergeCell ref="C83:J83"/>
    <mergeCell ref="C94:J94"/>
  </mergeCells>
  <pageMargins left="0.70866141732283505" right="0.70866141732283505" top="0.74803149606299202" bottom="0.74803149606299202" header="0.31496062992126" footer="0.31496062992126"/>
  <pageSetup paperSize="9" scale="43" orientation="portrait" r:id="rId5"/>
  <rowBreaks count="2" manualBreakCount="2">
    <brk id="52" max="10" man="1"/>
    <brk id="110" max="11" man="1"/>
  </rowBreak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rgb="FFFFFF00"/>
  </sheetPr>
  <dimension ref="A1:M164"/>
  <sheetViews>
    <sheetView view="pageBreakPreview" zoomScaleSheetLayoutView="100" workbookViewId="0">
      <pane ySplit="6" topLeftCell="A95" activePane="bottomLeft" state="frozen"/>
      <selection pane="bottomLeft" activeCell="C80" sqref="C80:J80"/>
    </sheetView>
  </sheetViews>
  <sheetFormatPr defaultRowHeight="15.75"/>
  <cols>
    <col min="1" max="1" width="11" style="8" customWidth="1"/>
    <col min="2" max="6" width="10.140625" style="7" customWidth="1"/>
    <col min="7" max="7" width="12.5703125" style="7" customWidth="1"/>
    <col min="8" max="8" width="13.85546875" style="7" customWidth="1"/>
    <col min="9" max="9" width="10.140625" style="7" customWidth="1"/>
    <col min="10" max="11" width="9" style="7" customWidth="1"/>
    <col min="12" max="12" width="57" style="12" customWidth="1"/>
    <col min="13" max="16384" width="9.140625" style="17"/>
  </cols>
  <sheetData>
    <row r="1" spans="1:13" s="16" customFormat="1" ht="30.75" customHeight="1" thickTop="1">
      <c r="A1" s="5073" t="s">
        <v>2542</v>
      </c>
      <c r="B1" s="5074"/>
      <c r="C1" s="5074"/>
      <c r="D1" s="5074"/>
      <c r="E1" s="5074"/>
      <c r="F1" s="5074"/>
      <c r="G1" s="5074"/>
      <c r="H1" s="5074"/>
      <c r="I1" s="5074"/>
      <c r="J1" s="5074"/>
      <c r="K1" s="5074"/>
      <c r="L1" s="5075"/>
      <c r="M1" s="36"/>
    </row>
    <row r="2" spans="1:13" ht="20.25" customHeight="1">
      <c r="A2" s="4845" t="s">
        <v>215</v>
      </c>
      <c r="B2" s="4846"/>
      <c r="C2" s="4630">
        <f>+(45+125+25)*25</f>
        <v>4875</v>
      </c>
      <c r="D2" s="4631"/>
      <c r="E2" s="4631"/>
      <c r="F2" s="4632"/>
      <c r="G2" s="5076"/>
      <c r="H2" s="5101"/>
      <c r="I2" s="5093" t="s">
        <v>216</v>
      </c>
      <c r="J2" s="5094"/>
      <c r="K2" s="5148" t="s">
        <v>595</v>
      </c>
      <c r="L2" s="5238"/>
      <c r="M2" s="86"/>
    </row>
    <row r="3" spans="1:13" ht="20.25" customHeight="1">
      <c r="A3" s="4845" t="s">
        <v>217</v>
      </c>
      <c r="B3" s="4846"/>
      <c r="C3" s="4630" t="s">
        <v>688</v>
      </c>
      <c r="D3" s="4631"/>
      <c r="E3" s="4631"/>
      <c r="F3" s="4632"/>
      <c r="G3" s="5156"/>
      <c r="H3" s="5157"/>
      <c r="I3" s="5093" t="s">
        <v>218</v>
      </c>
      <c r="J3" s="5094"/>
      <c r="K3" s="5148" t="s">
        <v>916</v>
      </c>
      <c r="L3" s="5238"/>
      <c r="M3" s="86"/>
    </row>
    <row r="4" spans="1:13" ht="20.25" customHeight="1">
      <c r="A4" s="4845" t="s">
        <v>219</v>
      </c>
      <c r="B4" s="4846"/>
      <c r="C4" s="4630" t="s">
        <v>4165</v>
      </c>
      <c r="D4" s="4631"/>
      <c r="E4" s="4631"/>
      <c r="F4" s="4632"/>
      <c r="G4" s="5076"/>
      <c r="H4" s="5101"/>
      <c r="I4" s="5093" t="s">
        <v>220</v>
      </c>
      <c r="J4" s="5094"/>
      <c r="K4" s="5148" t="s">
        <v>4616</v>
      </c>
      <c r="L4" s="5238"/>
      <c r="M4" s="86"/>
    </row>
    <row r="5" spans="1:13" ht="51.75" customHeight="1" thickBot="1">
      <c r="A5" s="5086" t="s">
        <v>221</v>
      </c>
      <c r="B5" s="5087"/>
      <c r="C5" s="5090" t="s">
        <v>5131</v>
      </c>
      <c r="D5" s="5091"/>
      <c r="E5" s="5091"/>
      <c r="F5" s="5092"/>
      <c r="G5" s="5484" t="s">
        <v>4173</v>
      </c>
      <c r="H5" s="5485"/>
      <c r="I5" s="5093" t="s">
        <v>325</v>
      </c>
      <c r="J5" s="5094"/>
      <c r="K5" s="5486" t="s">
        <v>4163</v>
      </c>
      <c r="L5" s="5487"/>
      <c r="M5" s="86"/>
    </row>
    <row r="6" spans="1:13" s="16" customFormat="1" ht="35.25" customHeight="1" thickTop="1">
      <c r="A6" s="956" t="s">
        <v>1</v>
      </c>
      <c r="B6" s="957" t="s">
        <v>0</v>
      </c>
      <c r="C6" s="957" t="s">
        <v>2</v>
      </c>
      <c r="D6" s="957" t="s">
        <v>3</v>
      </c>
      <c r="E6" s="957" t="s">
        <v>4</v>
      </c>
      <c r="F6" s="957" t="s">
        <v>5</v>
      </c>
      <c r="G6" s="957" t="s">
        <v>6</v>
      </c>
      <c r="H6" s="957" t="s">
        <v>7</v>
      </c>
      <c r="I6" s="957" t="s">
        <v>8</v>
      </c>
      <c r="J6" s="957" t="s">
        <v>9</v>
      </c>
      <c r="K6" s="957" t="s">
        <v>6286</v>
      </c>
      <c r="L6" s="958" t="s">
        <v>10</v>
      </c>
    </row>
    <row r="7" spans="1:13" ht="80.25" customHeight="1">
      <c r="A7" s="1943">
        <v>40909</v>
      </c>
      <c r="B7" s="1944" t="s">
        <v>32</v>
      </c>
      <c r="C7" s="5477" t="s">
        <v>2543</v>
      </c>
      <c r="D7" s="5477"/>
      <c r="E7" s="5477"/>
      <c r="F7" s="5477"/>
      <c r="G7" s="5477"/>
      <c r="H7" s="5477"/>
      <c r="I7" s="5477"/>
      <c r="J7" s="5477"/>
      <c r="K7" s="3558" t="s">
        <v>3975</v>
      </c>
      <c r="L7" s="1950" t="s">
        <v>3975</v>
      </c>
    </row>
    <row r="8" spans="1:13" ht="19.5" customHeight="1">
      <c r="A8" s="950">
        <v>40915</v>
      </c>
      <c r="B8" s="952" t="s">
        <v>16</v>
      </c>
      <c r="C8" s="961">
        <v>280</v>
      </c>
      <c r="D8" s="954">
        <f>+C8*(100-E8)/100</f>
        <v>280</v>
      </c>
      <c r="E8" s="961">
        <v>0</v>
      </c>
      <c r="F8" s="961" t="s">
        <v>70</v>
      </c>
      <c r="G8" s="961">
        <v>95</v>
      </c>
      <c r="H8" s="961"/>
      <c r="I8" s="961"/>
      <c r="J8" s="961"/>
      <c r="K8" s="3454"/>
      <c r="L8" s="13" t="s">
        <v>2544</v>
      </c>
    </row>
    <row r="9" spans="1:13" ht="21.75" customHeight="1">
      <c r="A9" s="950">
        <v>40917</v>
      </c>
      <c r="B9" s="952" t="s">
        <v>143</v>
      </c>
      <c r="C9" s="962"/>
      <c r="D9" s="954"/>
      <c r="E9" s="962"/>
      <c r="F9" s="962"/>
      <c r="G9" s="962"/>
      <c r="H9" s="962"/>
      <c r="I9" s="962"/>
      <c r="J9" s="962"/>
      <c r="K9" s="3466"/>
      <c r="L9" s="12" t="s">
        <v>134</v>
      </c>
    </row>
    <row r="10" spans="1:13" ht="21.75" customHeight="1">
      <c r="A10" s="4642">
        <v>40918</v>
      </c>
      <c r="B10" s="952" t="s">
        <v>27</v>
      </c>
      <c r="C10" s="5457" t="s">
        <v>132</v>
      </c>
      <c r="D10" s="5465"/>
      <c r="E10" s="5465"/>
      <c r="F10" s="5465"/>
      <c r="G10" s="5465"/>
      <c r="H10" s="5465"/>
      <c r="I10" s="5465"/>
      <c r="J10" s="5458"/>
      <c r="K10" s="3455"/>
    </row>
    <row r="11" spans="1:13" ht="21.75" customHeight="1">
      <c r="A11" s="4643"/>
      <c r="B11" s="952" t="s">
        <v>16</v>
      </c>
      <c r="C11" s="962">
        <v>410</v>
      </c>
      <c r="D11" s="954">
        <f>+C11*(100-E11)/100</f>
        <v>410</v>
      </c>
      <c r="E11" s="962">
        <v>0</v>
      </c>
      <c r="F11" s="962" t="s">
        <v>70</v>
      </c>
      <c r="G11" s="962">
        <v>90</v>
      </c>
      <c r="H11" s="962"/>
      <c r="I11" s="962"/>
      <c r="J11" s="962"/>
      <c r="K11" s="3466"/>
      <c r="L11" s="12" t="s">
        <v>2545</v>
      </c>
    </row>
    <row r="12" spans="1:13" ht="21.75" customHeight="1">
      <c r="A12" s="950">
        <v>40920</v>
      </c>
      <c r="B12" s="952" t="s">
        <v>143</v>
      </c>
      <c r="C12" s="962"/>
      <c r="D12" s="954"/>
      <c r="E12" s="962"/>
      <c r="F12" s="962"/>
      <c r="G12" s="962"/>
      <c r="H12" s="962"/>
      <c r="I12" s="962"/>
      <c r="J12" s="962"/>
      <c r="K12" s="3466"/>
      <c r="L12" s="13" t="s">
        <v>30</v>
      </c>
    </row>
    <row r="13" spans="1:13" ht="21" customHeight="1">
      <c r="A13" s="4">
        <v>40937</v>
      </c>
      <c r="B13" s="28" t="s">
        <v>11</v>
      </c>
      <c r="C13" s="4680" t="s">
        <v>607</v>
      </c>
      <c r="D13" s="4681"/>
      <c r="E13" s="4681"/>
      <c r="F13" s="4681"/>
      <c r="G13" s="4681"/>
      <c r="H13" s="4681"/>
      <c r="I13" s="4681"/>
      <c r="J13" s="4682"/>
      <c r="K13" s="3399"/>
      <c r="L13" s="15"/>
    </row>
    <row r="14" spans="1:13" ht="20.100000000000001" customHeight="1">
      <c r="A14" s="4642">
        <v>40938</v>
      </c>
      <c r="B14" s="952" t="s">
        <v>27</v>
      </c>
      <c r="C14" s="4644" t="s">
        <v>397</v>
      </c>
      <c r="D14" s="4645" t="e">
        <f>+C14*(100-E14)/100</f>
        <v>#VALUE!</v>
      </c>
      <c r="E14" s="4645"/>
      <c r="F14" s="4645"/>
      <c r="G14" s="4645"/>
      <c r="H14" s="4645"/>
      <c r="I14" s="4645"/>
      <c r="J14" s="4646"/>
      <c r="K14" s="3397"/>
    </row>
    <row r="15" spans="1:13" ht="20.100000000000001" customHeight="1">
      <c r="A15" s="4643"/>
      <c r="B15" s="952" t="s">
        <v>14</v>
      </c>
      <c r="C15" s="4644" t="s">
        <v>2546</v>
      </c>
      <c r="D15" s="4645"/>
      <c r="E15" s="4645"/>
      <c r="F15" s="4645"/>
      <c r="G15" s="4645"/>
      <c r="H15" s="4645"/>
      <c r="I15" s="4645"/>
      <c r="J15" s="4646"/>
      <c r="K15" s="3397"/>
    </row>
    <row r="16" spans="1:13" ht="20.100000000000001" customHeight="1">
      <c r="A16" s="950">
        <v>40946</v>
      </c>
      <c r="B16" s="952" t="s">
        <v>143</v>
      </c>
      <c r="C16" s="962"/>
      <c r="D16" s="954"/>
      <c r="E16" s="962"/>
      <c r="F16" s="962"/>
      <c r="G16" s="962"/>
      <c r="H16" s="962"/>
      <c r="I16" s="962"/>
      <c r="J16" s="962"/>
      <c r="K16" s="3466"/>
      <c r="L16" s="13" t="s">
        <v>30</v>
      </c>
    </row>
    <row r="17" spans="1:12" ht="20.100000000000001" customHeight="1">
      <c r="A17" s="950">
        <v>40974</v>
      </c>
      <c r="B17" s="952" t="s">
        <v>12</v>
      </c>
      <c r="C17" s="4644" t="s">
        <v>2547</v>
      </c>
      <c r="D17" s="4645"/>
      <c r="E17" s="4645"/>
      <c r="F17" s="4645"/>
      <c r="G17" s="4645"/>
      <c r="H17" s="4645"/>
      <c r="I17" s="4645"/>
      <c r="J17" s="4646"/>
      <c r="K17" s="3397"/>
      <c r="L17" s="13"/>
    </row>
    <row r="18" spans="1:12" ht="20.25" customHeight="1">
      <c r="A18" s="950">
        <v>40981</v>
      </c>
      <c r="B18" s="952" t="s">
        <v>143</v>
      </c>
      <c r="C18" s="962"/>
      <c r="D18" s="954"/>
      <c r="E18" s="962"/>
      <c r="F18" s="962"/>
      <c r="G18" s="962"/>
      <c r="H18" s="962"/>
      <c r="I18" s="962" t="s">
        <v>2548</v>
      </c>
      <c r="J18" s="962"/>
      <c r="K18" s="3466"/>
      <c r="L18" s="13" t="s">
        <v>2549</v>
      </c>
    </row>
    <row r="19" spans="1:12" ht="20.100000000000001" customHeight="1">
      <c r="A19" s="950">
        <v>40994</v>
      </c>
      <c r="B19" s="952" t="s">
        <v>16</v>
      </c>
      <c r="C19" s="962">
        <v>100</v>
      </c>
      <c r="D19" s="954">
        <f>+C19*(100-E19)/100</f>
        <v>99</v>
      </c>
      <c r="E19" s="962">
        <v>1</v>
      </c>
      <c r="F19" s="962"/>
      <c r="G19" s="962">
        <v>100</v>
      </c>
      <c r="H19" s="962"/>
      <c r="I19" s="962"/>
      <c r="J19" s="962"/>
      <c r="K19" s="3466"/>
      <c r="L19" s="13" t="s">
        <v>2550</v>
      </c>
    </row>
    <row r="20" spans="1:12" ht="20.100000000000001" customHeight="1">
      <c r="A20" s="950">
        <v>40996</v>
      </c>
      <c r="B20" s="952" t="s">
        <v>143</v>
      </c>
      <c r="C20" s="962"/>
      <c r="D20" s="954"/>
      <c r="E20" s="962"/>
      <c r="F20" s="962"/>
      <c r="G20" s="962"/>
      <c r="H20" s="962">
        <v>5665</v>
      </c>
      <c r="I20" s="962">
        <v>100</v>
      </c>
      <c r="J20" s="962"/>
      <c r="K20" s="3466"/>
      <c r="L20" s="13" t="s">
        <v>2551</v>
      </c>
    </row>
    <row r="21" spans="1:12" ht="20.100000000000001" customHeight="1">
      <c r="A21" s="950">
        <v>41001</v>
      </c>
      <c r="B21" s="952" t="s">
        <v>12</v>
      </c>
      <c r="C21" s="4644" t="s">
        <v>2552</v>
      </c>
      <c r="D21" s="4645"/>
      <c r="E21" s="4645"/>
      <c r="F21" s="4645"/>
      <c r="G21" s="4645"/>
      <c r="H21" s="4645"/>
      <c r="I21" s="4645"/>
      <c r="J21" s="4646"/>
      <c r="K21" s="3397"/>
    </row>
    <row r="22" spans="1:12" ht="18.75" customHeight="1">
      <c r="A22" s="950">
        <v>41021</v>
      </c>
      <c r="B22" s="952" t="s">
        <v>12</v>
      </c>
      <c r="C22" s="4644" t="s">
        <v>2553</v>
      </c>
      <c r="D22" s="4645"/>
      <c r="E22" s="4645"/>
      <c r="F22" s="4645"/>
      <c r="G22" s="4645"/>
      <c r="H22" s="4645"/>
      <c r="I22" s="4645"/>
      <c r="J22" s="4646"/>
      <c r="K22" s="3397"/>
    </row>
    <row r="23" spans="1:12" ht="20.100000000000001" customHeight="1">
      <c r="A23" s="950">
        <v>41022</v>
      </c>
      <c r="B23" s="952" t="s">
        <v>143</v>
      </c>
      <c r="C23" s="962"/>
      <c r="D23" s="954"/>
      <c r="E23" s="962"/>
      <c r="F23" s="962"/>
      <c r="G23" s="962"/>
      <c r="H23" s="962">
        <v>5470</v>
      </c>
      <c r="I23" s="954">
        <v>88</v>
      </c>
      <c r="J23" s="962"/>
      <c r="K23" s="3466"/>
      <c r="L23" s="12" t="s">
        <v>2554</v>
      </c>
    </row>
    <row r="24" spans="1:12" ht="20.100000000000001" customHeight="1">
      <c r="A24" s="950">
        <v>41060</v>
      </c>
      <c r="B24" s="952" t="s">
        <v>16</v>
      </c>
      <c r="C24" s="962">
        <v>50</v>
      </c>
      <c r="D24" s="954">
        <f>+C24*(100-E24)/100</f>
        <v>49.5</v>
      </c>
      <c r="E24" s="962">
        <v>1</v>
      </c>
      <c r="F24" s="962"/>
      <c r="G24" s="962">
        <v>100</v>
      </c>
      <c r="H24" s="962"/>
      <c r="I24" s="962"/>
      <c r="J24" s="962"/>
      <c r="K24" s="3466"/>
      <c r="L24" s="12" t="s">
        <v>2555</v>
      </c>
    </row>
    <row r="25" spans="1:12" ht="20.100000000000001" customHeight="1">
      <c r="A25" s="950">
        <v>41071</v>
      </c>
      <c r="B25" s="952" t="s">
        <v>27</v>
      </c>
      <c r="C25" s="4644" t="s">
        <v>2556</v>
      </c>
      <c r="D25" s="4645"/>
      <c r="E25" s="4645"/>
      <c r="F25" s="4645"/>
      <c r="G25" s="4645"/>
      <c r="H25" s="4645"/>
      <c r="I25" s="4645"/>
      <c r="J25" s="4646"/>
      <c r="K25" s="3397"/>
    </row>
    <row r="26" spans="1:12" ht="20.100000000000001" customHeight="1">
      <c r="A26" s="950">
        <v>41113</v>
      </c>
      <c r="B26" s="952" t="s">
        <v>143</v>
      </c>
      <c r="C26" s="962"/>
      <c r="D26" s="954"/>
      <c r="E26" s="962"/>
      <c r="F26" s="962"/>
      <c r="G26" s="962"/>
      <c r="H26" s="962">
        <v>5520</v>
      </c>
      <c r="I26" s="962">
        <v>61</v>
      </c>
      <c r="J26" s="962"/>
      <c r="K26" s="3466"/>
      <c r="L26" s="12" t="s">
        <v>2551</v>
      </c>
    </row>
    <row r="27" spans="1:12" ht="31.5" customHeight="1">
      <c r="A27" s="950">
        <v>41152</v>
      </c>
      <c r="B27" s="952" t="s">
        <v>284</v>
      </c>
      <c r="C27" s="4627" t="s">
        <v>3776</v>
      </c>
      <c r="D27" s="4645"/>
      <c r="E27" s="4645"/>
      <c r="F27" s="4645"/>
      <c r="G27" s="4645"/>
      <c r="H27" s="4645"/>
      <c r="I27" s="4645"/>
      <c r="J27" s="4646"/>
      <c r="K27" s="3397"/>
    </row>
    <row r="28" spans="1:12" ht="20.100000000000001" customHeight="1">
      <c r="A28" s="950">
        <v>41193</v>
      </c>
      <c r="B28" s="952" t="s">
        <v>143</v>
      </c>
      <c r="C28" s="962"/>
      <c r="D28" s="954"/>
      <c r="E28" s="962"/>
      <c r="F28" s="962"/>
      <c r="G28" s="962"/>
      <c r="H28" s="962"/>
      <c r="I28" s="962"/>
      <c r="J28" s="962"/>
      <c r="K28" s="3466"/>
      <c r="L28" s="12" t="s">
        <v>2557</v>
      </c>
    </row>
    <row r="29" spans="1:12" ht="88.5" customHeight="1">
      <c r="A29" s="1943">
        <v>41201</v>
      </c>
      <c r="B29" s="1944" t="s">
        <v>34</v>
      </c>
      <c r="C29" s="4766" t="s">
        <v>2558</v>
      </c>
      <c r="D29" s="4767"/>
      <c r="E29" s="4767"/>
      <c r="F29" s="4767"/>
      <c r="G29" s="4767"/>
      <c r="H29" s="4767"/>
      <c r="I29" s="4767"/>
      <c r="J29" s="4768"/>
      <c r="K29" s="3564" t="s">
        <v>2571</v>
      </c>
      <c r="L29" s="1950" t="s">
        <v>2571</v>
      </c>
    </row>
    <row r="30" spans="1:12" ht="31.5">
      <c r="A30" s="950">
        <v>41221</v>
      </c>
      <c r="B30" s="952" t="s">
        <v>16</v>
      </c>
      <c r="C30" s="962">
        <v>300</v>
      </c>
      <c r="D30" s="954">
        <f>+C30*(100-E30)/100</f>
        <v>285</v>
      </c>
      <c r="E30" s="962">
        <v>5</v>
      </c>
      <c r="F30" s="962"/>
      <c r="G30" s="962">
        <v>100</v>
      </c>
      <c r="H30" s="962"/>
      <c r="I30" s="962"/>
      <c r="J30" s="962"/>
      <c r="K30" s="3466"/>
      <c r="L30" s="13" t="s">
        <v>2559</v>
      </c>
    </row>
    <row r="31" spans="1:12" ht="20.100000000000001" customHeight="1" thickBot="1">
      <c r="A31" s="54">
        <v>41222</v>
      </c>
      <c r="B31" s="55" t="s">
        <v>12</v>
      </c>
      <c r="C31" s="5145" t="s">
        <v>2560</v>
      </c>
      <c r="D31" s="5146"/>
      <c r="E31" s="5146"/>
      <c r="F31" s="5146"/>
      <c r="G31" s="5146"/>
      <c r="H31" s="5146"/>
      <c r="I31" s="5146"/>
      <c r="J31" s="5147"/>
      <c r="K31" s="3423"/>
      <c r="L31" s="57"/>
    </row>
    <row r="32" spans="1:12" ht="16.5" thickTop="1">
      <c r="A32" s="941">
        <v>41280</v>
      </c>
      <c r="B32" s="945" t="s">
        <v>143</v>
      </c>
      <c r="C32" s="969"/>
      <c r="D32" s="62"/>
      <c r="E32" s="969"/>
      <c r="F32" s="969"/>
      <c r="G32" s="969"/>
      <c r="H32" s="5466" t="s">
        <v>2561</v>
      </c>
      <c r="I32" s="5467"/>
      <c r="J32" s="5468"/>
      <c r="K32" s="3585"/>
      <c r="L32" s="53"/>
    </row>
    <row r="33" spans="1:12" ht="20.100000000000001" customHeight="1">
      <c r="A33" s="950">
        <v>41292</v>
      </c>
      <c r="B33" s="952" t="s">
        <v>12</v>
      </c>
      <c r="C33" s="4644" t="s">
        <v>51</v>
      </c>
      <c r="D33" s="4645"/>
      <c r="E33" s="4645"/>
      <c r="F33" s="4645"/>
      <c r="G33" s="4645"/>
      <c r="H33" s="4645"/>
      <c r="I33" s="4645"/>
      <c r="J33" s="4646"/>
      <c r="K33" s="3397"/>
    </row>
    <row r="34" spans="1:12">
      <c r="A34" s="950">
        <v>41323</v>
      </c>
      <c r="B34" s="952" t="s">
        <v>12</v>
      </c>
      <c r="C34" s="4644" t="s">
        <v>2560</v>
      </c>
      <c r="D34" s="4645"/>
      <c r="E34" s="4645"/>
      <c r="F34" s="4645"/>
      <c r="G34" s="4645"/>
      <c r="H34" s="4645"/>
      <c r="I34" s="4645"/>
      <c r="J34" s="4646"/>
      <c r="K34" s="3397"/>
    </row>
    <row r="35" spans="1:12">
      <c r="A35" s="950">
        <v>41348</v>
      </c>
      <c r="B35" s="952" t="s">
        <v>16</v>
      </c>
      <c r="C35" s="962">
        <v>335</v>
      </c>
      <c r="D35" s="954">
        <f>+C35*(100-E35)/100</f>
        <v>318.25</v>
      </c>
      <c r="E35" s="962">
        <v>5</v>
      </c>
      <c r="F35" s="962"/>
      <c r="G35" s="962">
        <v>60</v>
      </c>
      <c r="H35" s="962"/>
      <c r="I35" s="962"/>
      <c r="J35" s="962"/>
      <c r="K35" s="3466"/>
      <c r="L35" s="12" t="s">
        <v>283</v>
      </c>
    </row>
    <row r="36" spans="1:12" ht="20.100000000000001" customHeight="1">
      <c r="A36" s="950">
        <v>41363</v>
      </c>
      <c r="B36" s="952" t="s">
        <v>143</v>
      </c>
      <c r="C36" s="962"/>
      <c r="D36" s="954"/>
      <c r="E36" s="962"/>
      <c r="F36" s="962"/>
      <c r="G36" s="962"/>
      <c r="H36" s="962"/>
      <c r="I36" s="962"/>
      <c r="J36" s="962"/>
      <c r="K36" s="3466"/>
      <c r="L36" s="13" t="s">
        <v>30</v>
      </c>
    </row>
    <row r="37" spans="1:12" ht="21" customHeight="1">
      <c r="A37" s="4">
        <v>41434</v>
      </c>
      <c r="B37" s="28" t="s">
        <v>143</v>
      </c>
      <c r="C37" s="967"/>
      <c r="D37" s="23"/>
      <c r="E37" s="967"/>
      <c r="F37" s="967"/>
      <c r="G37" s="967"/>
      <c r="H37" s="967">
        <v>5292</v>
      </c>
      <c r="I37" s="967">
        <v>100</v>
      </c>
      <c r="J37" s="967"/>
      <c r="K37" s="967"/>
      <c r="L37" s="83" t="s">
        <v>2562</v>
      </c>
    </row>
    <row r="38" spans="1:12" ht="24" customHeight="1">
      <c r="A38" s="4">
        <v>41443</v>
      </c>
      <c r="B38" s="28" t="s">
        <v>16</v>
      </c>
      <c r="C38" s="967">
        <v>265</v>
      </c>
      <c r="D38" s="23">
        <f>+C38*(100-E38)/100</f>
        <v>251.75</v>
      </c>
      <c r="E38" s="967">
        <v>5</v>
      </c>
      <c r="F38" s="967"/>
      <c r="G38" s="967">
        <v>85</v>
      </c>
      <c r="H38" s="967"/>
      <c r="I38" s="967"/>
      <c r="J38" s="967"/>
      <c r="K38" s="967"/>
      <c r="L38" s="15" t="s">
        <v>283</v>
      </c>
    </row>
    <row r="39" spans="1:12" ht="20.100000000000001" customHeight="1">
      <c r="A39" s="4642">
        <v>41532</v>
      </c>
      <c r="B39" s="952" t="s">
        <v>16</v>
      </c>
      <c r="C39" s="962">
        <v>230</v>
      </c>
      <c r="D39" s="954">
        <f>+C39*(100-E39)/100</f>
        <v>218.5</v>
      </c>
      <c r="E39" s="962">
        <v>5</v>
      </c>
      <c r="F39" s="962"/>
      <c r="G39" s="962">
        <v>115</v>
      </c>
      <c r="H39" s="962"/>
      <c r="I39" s="962"/>
      <c r="J39" s="962"/>
      <c r="K39" s="3466"/>
      <c r="L39" s="12" t="s">
        <v>2563</v>
      </c>
    </row>
    <row r="40" spans="1:12">
      <c r="A40" s="4769"/>
      <c r="B40" s="944" t="s">
        <v>143</v>
      </c>
      <c r="C40" s="963"/>
      <c r="D40" s="42"/>
      <c r="E40" s="963"/>
      <c r="F40" s="963"/>
      <c r="G40" s="963"/>
      <c r="H40" s="963">
        <v>5340</v>
      </c>
      <c r="I40" s="963">
        <v>90</v>
      </c>
      <c r="J40" s="963"/>
      <c r="K40" s="963"/>
      <c r="L40" s="43" t="s">
        <v>2564</v>
      </c>
    </row>
    <row r="41" spans="1:12" ht="16.5" thickBot="1">
      <c r="A41" s="54">
        <v>41548</v>
      </c>
      <c r="B41" s="55" t="s">
        <v>351</v>
      </c>
      <c r="C41" s="5474" t="s">
        <v>2565</v>
      </c>
      <c r="D41" s="5475"/>
      <c r="E41" s="5475"/>
      <c r="F41" s="5475"/>
      <c r="G41" s="5475"/>
      <c r="H41" s="5475"/>
      <c r="I41" s="5475"/>
      <c r="J41" s="5476"/>
      <c r="K41" s="3458"/>
      <c r="L41" s="57"/>
    </row>
    <row r="42" spans="1:12" ht="20.100000000000001" customHeight="1" thickTop="1">
      <c r="A42" s="47">
        <v>41643</v>
      </c>
      <c r="B42" s="48" t="s">
        <v>143</v>
      </c>
      <c r="C42" s="970"/>
      <c r="D42" s="128"/>
      <c r="E42" s="970"/>
      <c r="F42" s="970"/>
      <c r="G42" s="970"/>
      <c r="H42" s="5466" t="s">
        <v>213</v>
      </c>
      <c r="I42" s="5467"/>
      <c r="J42" s="5468"/>
      <c r="K42" s="3456"/>
      <c r="L42" s="50" t="s">
        <v>30</v>
      </c>
    </row>
    <row r="43" spans="1:12" ht="20.100000000000001" customHeight="1">
      <c r="A43" s="29">
        <v>41714</v>
      </c>
      <c r="B43" s="6" t="s">
        <v>16</v>
      </c>
      <c r="C43" s="30">
        <v>200</v>
      </c>
      <c r="D43" s="31">
        <f>+C43*(100-E43)/100</f>
        <v>190</v>
      </c>
      <c r="E43" s="30">
        <v>5</v>
      </c>
      <c r="F43" s="30"/>
      <c r="G43" s="30">
        <v>110</v>
      </c>
      <c r="H43" s="6"/>
      <c r="I43" s="6"/>
      <c r="J43" s="6"/>
      <c r="K43" s="6"/>
      <c r="L43" s="25" t="s">
        <v>322</v>
      </c>
    </row>
    <row r="44" spans="1:12">
      <c r="A44" s="29">
        <v>41795</v>
      </c>
      <c r="B44" s="6" t="s">
        <v>143</v>
      </c>
      <c r="C44" s="6"/>
      <c r="D44" s="31"/>
      <c r="E44" s="6"/>
      <c r="F44" s="6"/>
      <c r="G44" s="6"/>
      <c r="H44" s="5481" t="s">
        <v>440</v>
      </c>
      <c r="I44" s="5482"/>
      <c r="J44" s="5483"/>
      <c r="K44" s="3461"/>
      <c r="L44" s="25" t="s">
        <v>2566</v>
      </c>
    </row>
    <row r="45" spans="1:12">
      <c r="A45" s="29">
        <v>41814</v>
      </c>
      <c r="B45" s="6" t="s">
        <v>16</v>
      </c>
      <c r="C45" s="975">
        <v>165</v>
      </c>
      <c r="D45" s="976">
        <f>+C45*(100-E45)/100</f>
        <v>141.9</v>
      </c>
      <c r="E45" s="975">
        <v>14</v>
      </c>
      <c r="F45" s="975"/>
      <c r="G45" s="975">
        <v>103</v>
      </c>
      <c r="H45" s="6"/>
      <c r="I45" s="6"/>
      <c r="J45" s="6"/>
      <c r="K45" s="6"/>
      <c r="L45" s="25" t="s">
        <v>283</v>
      </c>
    </row>
    <row r="46" spans="1:12" ht="20.100000000000001" customHeight="1">
      <c r="A46" s="950">
        <v>41852</v>
      </c>
      <c r="B46" s="952" t="s">
        <v>12</v>
      </c>
      <c r="C46" s="4627" t="s">
        <v>156</v>
      </c>
      <c r="D46" s="4628"/>
      <c r="E46" s="4628"/>
      <c r="F46" s="4628"/>
      <c r="G46" s="4628"/>
      <c r="H46" s="4628"/>
      <c r="I46" s="4628"/>
      <c r="J46" s="4629"/>
      <c r="K46" s="3392"/>
    </row>
    <row r="47" spans="1:12" ht="20.100000000000001" customHeight="1">
      <c r="A47" s="950">
        <v>41858</v>
      </c>
      <c r="B47" s="952" t="s">
        <v>16</v>
      </c>
      <c r="C47" s="975">
        <v>170</v>
      </c>
      <c r="D47" s="976">
        <f>+C47*(100-E47)/100</f>
        <v>144.5</v>
      </c>
      <c r="E47" s="975">
        <v>15</v>
      </c>
      <c r="F47" s="975"/>
      <c r="G47" s="975">
        <v>100</v>
      </c>
      <c r="H47" s="952"/>
      <c r="I47" s="952"/>
      <c r="J47" s="952"/>
      <c r="K47" s="3446"/>
      <c r="L47" s="12" t="s">
        <v>380</v>
      </c>
    </row>
    <row r="48" spans="1:12" ht="20.100000000000001" customHeight="1">
      <c r="A48" s="950">
        <v>41878</v>
      </c>
      <c r="B48" s="952" t="s">
        <v>143</v>
      </c>
      <c r="C48" s="952"/>
      <c r="D48" s="954"/>
      <c r="E48" s="952"/>
      <c r="F48" s="952"/>
      <c r="G48" s="952"/>
      <c r="H48" s="5161" t="s">
        <v>2567</v>
      </c>
      <c r="I48" s="5162"/>
      <c r="J48" s="5163"/>
      <c r="K48" s="3421"/>
      <c r="L48" s="12" t="s">
        <v>30</v>
      </c>
    </row>
    <row r="49" spans="1:13" ht="20.100000000000001" customHeight="1">
      <c r="A49" s="4">
        <v>41923</v>
      </c>
      <c r="B49" s="28" t="s">
        <v>16</v>
      </c>
      <c r="C49" s="946">
        <v>145</v>
      </c>
      <c r="D49" s="23">
        <f>+C49*(100-E49)/100</f>
        <v>123.25</v>
      </c>
      <c r="E49" s="946">
        <v>15</v>
      </c>
      <c r="F49" s="946"/>
      <c r="G49" s="946">
        <v>110</v>
      </c>
      <c r="H49" s="28"/>
      <c r="I49" s="28"/>
      <c r="J49" s="28"/>
      <c r="K49" s="28"/>
      <c r="L49" s="15" t="s">
        <v>20</v>
      </c>
    </row>
    <row r="50" spans="1:13" ht="20.100000000000001" customHeight="1">
      <c r="A50" s="950">
        <v>41962</v>
      </c>
      <c r="B50" s="952" t="s">
        <v>143</v>
      </c>
      <c r="C50" s="952"/>
      <c r="D50" s="954"/>
      <c r="E50" s="952"/>
      <c r="F50" s="952"/>
      <c r="G50" s="952"/>
      <c r="H50" s="5161" t="s">
        <v>2567</v>
      </c>
      <c r="I50" s="5162"/>
      <c r="J50" s="5163"/>
      <c r="K50" s="3421"/>
      <c r="L50" s="12" t="s">
        <v>30</v>
      </c>
    </row>
    <row r="51" spans="1:13" s="12" customFormat="1">
      <c r="A51" s="950">
        <v>41967</v>
      </c>
      <c r="B51" s="952" t="s">
        <v>12</v>
      </c>
      <c r="C51" s="4644" t="s">
        <v>51</v>
      </c>
      <c r="D51" s="4645"/>
      <c r="E51" s="4645"/>
      <c r="F51" s="4645"/>
      <c r="G51" s="4645"/>
      <c r="H51" s="4645"/>
      <c r="I51" s="4645"/>
      <c r="J51" s="4646"/>
      <c r="K51" s="3397"/>
      <c r="M51" s="17"/>
    </row>
    <row r="52" spans="1:13" ht="20.100000000000001" customHeight="1" thickBot="1">
      <c r="A52" s="940">
        <v>41986</v>
      </c>
      <c r="B52" s="944" t="s">
        <v>16</v>
      </c>
      <c r="C52" s="218">
        <v>175</v>
      </c>
      <c r="D52" s="42">
        <f>+C52*(100-E52)/100</f>
        <v>131.25</v>
      </c>
      <c r="E52" s="218">
        <v>25</v>
      </c>
      <c r="F52" s="218"/>
      <c r="G52" s="218">
        <v>100</v>
      </c>
      <c r="H52" s="944"/>
      <c r="I52" s="944"/>
      <c r="J52" s="944"/>
      <c r="K52" s="3431"/>
      <c r="L52" s="43" t="s">
        <v>283</v>
      </c>
    </row>
    <row r="53" spans="1:13" ht="16.5" thickTop="1">
      <c r="A53" s="44">
        <v>42033</v>
      </c>
      <c r="B53" s="45" t="s">
        <v>143</v>
      </c>
      <c r="C53" s="45"/>
      <c r="D53" s="173"/>
      <c r="E53" s="45"/>
      <c r="F53" s="45"/>
      <c r="G53" s="45"/>
      <c r="H53" s="5478" t="s">
        <v>2567</v>
      </c>
      <c r="I53" s="5479"/>
      <c r="J53" s="5480"/>
      <c r="K53" s="3460"/>
      <c r="L53" s="46" t="s">
        <v>207</v>
      </c>
    </row>
    <row r="54" spans="1:13">
      <c r="A54" s="29">
        <v>42066</v>
      </c>
      <c r="B54" s="6" t="s">
        <v>16</v>
      </c>
      <c r="C54" s="30">
        <v>130</v>
      </c>
      <c r="D54" s="31">
        <f>+C54*(100-E54)/100</f>
        <v>91</v>
      </c>
      <c r="E54" s="30">
        <v>30</v>
      </c>
      <c r="F54" s="30"/>
      <c r="G54" s="30">
        <v>120</v>
      </c>
      <c r="H54" s="30"/>
      <c r="I54" s="30"/>
      <c r="J54" s="30"/>
      <c r="K54" s="30"/>
      <c r="L54" s="25" t="s">
        <v>322</v>
      </c>
    </row>
    <row r="55" spans="1:13">
      <c r="A55" s="29">
        <v>42111</v>
      </c>
      <c r="B55" s="6" t="s">
        <v>16</v>
      </c>
      <c r="C55" s="30">
        <v>130</v>
      </c>
      <c r="D55" s="31">
        <f>+C55*(100-E55)/100</f>
        <v>91</v>
      </c>
      <c r="E55" s="30">
        <v>30</v>
      </c>
      <c r="F55" s="30"/>
      <c r="G55" s="30">
        <v>110</v>
      </c>
      <c r="H55" s="30"/>
      <c r="I55" s="30"/>
      <c r="J55" s="30"/>
      <c r="K55" s="30"/>
      <c r="L55" s="25" t="s">
        <v>283</v>
      </c>
    </row>
    <row r="56" spans="1:13">
      <c r="A56" s="950">
        <v>42135</v>
      </c>
      <c r="B56" s="952" t="s">
        <v>143</v>
      </c>
      <c r="C56" s="947"/>
      <c r="D56" s="954"/>
      <c r="E56" s="947"/>
      <c r="F56" s="947"/>
      <c r="G56" s="947"/>
      <c r="H56" s="4630" t="s">
        <v>2567</v>
      </c>
      <c r="I56" s="4631"/>
      <c r="J56" s="4632"/>
      <c r="K56" s="3394"/>
      <c r="L56" s="12" t="s">
        <v>30</v>
      </c>
    </row>
    <row r="57" spans="1:13">
      <c r="A57" s="950">
        <v>42152</v>
      </c>
      <c r="B57" s="952" t="s">
        <v>16</v>
      </c>
      <c r="C57" s="947">
        <v>160</v>
      </c>
      <c r="D57" s="954">
        <f>+C57*(100-E57)/100</f>
        <v>104</v>
      </c>
      <c r="E57" s="947">
        <v>35</v>
      </c>
      <c r="F57" s="947"/>
      <c r="G57" s="947">
        <v>125</v>
      </c>
      <c r="H57" s="947"/>
      <c r="I57" s="947"/>
      <c r="J57" s="947"/>
      <c r="K57" s="3433"/>
      <c r="L57" s="12" t="s">
        <v>283</v>
      </c>
    </row>
    <row r="58" spans="1:13" ht="48.75" customHeight="1">
      <c r="A58" s="950">
        <v>42220</v>
      </c>
      <c r="B58" s="952" t="s">
        <v>12</v>
      </c>
      <c r="C58" s="4627" t="s">
        <v>2568</v>
      </c>
      <c r="D58" s="4628"/>
      <c r="E58" s="4628"/>
      <c r="F58" s="4628"/>
      <c r="G58" s="4628"/>
      <c r="H58" s="4628"/>
      <c r="I58" s="4628"/>
      <c r="J58" s="4629"/>
      <c r="K58" s="3392"/>
    </row>
    <row r="59" spans="1:13" ht="20.100000000000001" customHeight="1">
      <c r="A59" s="950">
        <v>42257</v>
      </c>
      <c r="B59" s="952" t="s">
        <v>16</v>
      </c>
      <c r="C59" s="947">
        <v>155</v>
      </c>
      <c r="D59" s="954">
        <f>+C59*(100-E59)/100</f>
        <v>77.5</v>
      </c>
      <c r="E59" s="947">
        <v>50</v>
      </c>
      <c r="F59" s="947"/>
      <c r="G59" s="947">
        <v>110</v>
      </c>
      <c r="H59" s="947"/>
      <c r="I59" s="947"/>
      <c r="J59" s="947"/>
      <c r="K59" s="3433"/>
      <c r="L59" s="12" t="s">
        <v>2569</v>
      </c>
    </row>
    <row r="60" spans="1:13">
      <c r="A60" s="950">
        <v>42320</v>
      </c>
      <c r="B60" s="952" t="s">
        <v>143</v>
      </c>
      <c r="C60" s="947"/>
      <c r="D60" s="954"/>
      <c r="E60" s="947"/>
      <c r="F60" s="947"/>
      <c r="G60" s="947"/>
      <c r="H60" s="4630" t="s">
        <v>2567</v>
      </c>
      <c r="I60" s="4631"/>
      <c r="J60" s="4632"/>
      <c r="K60" s="3394"/>
    </row>
    <row r="61" spans="1:13" ht="20.100000000000001" customHeight="1" thickBot="1">
      <c r="A61" s="1437">
        <v>42328</v>
      </c>
      <c r="B61" s="1440" t="s">
        <v>16</v>
      </c>
      <c r="C61" s="218">
        <v>150</v>
      </c>
      <c r="D61" s="42">
        <f>+C61*(100-E61)/100</f>
        <v>75</v>
      </c>
      <c r="E61" s="218">
        <v>50</v>
      </c>
      <c r="F61" s="218"/>
      <c r="G61" s="218">
        <v>115</v>
      </c>
      <c r="H61" s="218"/>
      <c r="I61" s="218"/>
      <c r="J61" s="218"/>
      <c r="K61" s="218"/>
      <c r="L61" s="43" t="s">
        <v>20</v>
      </c>
    </row>
    <row r="62" spans="1:13" ht="27" customHeight="1" thickTop="1">
      <c r="A62" s="1699">
        <v>42448</v>
      </c>
      <c r="B62" s="45" t="s">
        <v>16</v>
      </c>
      <c r="C62" s="172">
        <v>195</v>
      </c>
      <c r="D62" s="173">
        <f>+C62*(100-E62)/100</f>
        <v>117</v>
      </c>
      <c r="E62" s="172">
        <v>40</v>
      </c>
      <c r="F62" s="172"/>
      <c r="G62" s="172">
        <v>150</v>
      </c>
      <c r="H62" s="172"/>
      <c r="I62" s="172"/>
      <c r="J62" s="172"/>
      <c r="K62" s="3586"/>
      <c r="L62" s="1700" t="s">
        <v>3172</v>
      </c>
      <c r="M62" s="86"/>
    </row>
    <row r="63" spans="1:13" ht="20.100000000000001" customHeight="1">
      <c r="A63" s="1476">
        <v>42451</v>
      </c>
      <c r="B63" s="1445" t="s">
        <v>16</v>
      </c>
      <c r="C63" s="1442">
        <v>145</v>
      </c>
      <c r="D63" s="1446">
        <f>+C63*(100-E63)/100</f>
        <v>87</v>
      </c>
      <c r="E63" s="1442">
        <v>40</v>
      </c>
      <c r="F63" s="1442"/>
      <c r="G63" s="1442">
        <v>120</v>
      </c>
      <c r="H63" s="1442"/>
      <c r="I63" s="1442"/>
      <c r="J63" s="1442"/>
      <c r="K63" s="3400"/>
      <c r="L63" s="1477" t="s">
        <v>2569</v>
      </c>
      <c r="M63" s="86"/>
    </row>
    <row r="64" spans="1:13" ht="20.100000000000001" customHeight="1">
      <c r="A64" s="1476">
        <v>42461</v>
      </c>
      <c r="B64" s="1445" t="s">
        <v>143</v>
      </c>
      <c r="C64" s="1442"/>
      <c r="D64" s="1446"/>
      <c r="E64" s="1442"/>
      <c r="F64" s="1442"/>
      <c r="G64" s="1442"/>
      <c r="H64" s="1442">
        <v>3315</v>
      </c>
      <c r="I64" s="1442">
        <v>100</v>
      </c>
      <c r="J64" s="1442"/>
      <c r="K64" s="3400"/>
      <c r="L64" s="1477" t="s">
        <v>30</v>
      </c>
      <c r="M64" s="86"/>
    </row>
    <row r="65" spans="1:13" ht="20.100000000000001" customHeight="1">
      <c r="A65" s="1476">
        <v>42571</v>
      </c>
      <c r="B65" s="1445" t="s">
        <v>16</v>
      </c>
      <c r="C65" s="1442">
        <v>140</v>
      </c>
      <c r="D65" s="1446">
        <f>+C65*(100-E65)/100</f>
        <v>63</v>
      </c>
      <c r="E65" s="1442">
        <v>55</v>
      </c>
      <c r="F65" s="1442"/>
      <c r="G65" s="1442">
        <v>95</v>
      </c>
      <c r="H65" s="1445"/>
      <c r="I65" s="1445"/>
      <c r="J65" s="1445"/>
      <c r="K65" s="3419"/>
      <c r="L65" s="1477" t="s">
        <v>3436</v>
      </c>
      <c r="M65" s="86"/>
    </row>
    <row r="66" spans="1:13" ht="34.5" customHeight="1">
      <c r="A66" s="1476">
        <v>42598</v>
      </c>
      <c r="B66" s="1445" t="s">
        <v>12</v>
      </c>
      <c r="C66" s="4627" t="s">
        <v>3506</v>
      </c>
      <c r="D66" s="4628"/>
      <c r="E66" s="4628"/>
      <c r="F66" s="4628"/>
      <c r="G66" s="4628"/>
      <c r="H66" s="4628"/>
      <c r="I66" s="4628"/>
      <c r="J66" s="4629"/>
      <c r="K66" s="3391"/>
      <c r="L66" s="1477"/>
      <c r="M66" s="86"/>
    </row>
    <row r="67" spans="1:13" ht="20.100000000000001" customHeight="1">
      <c r="A67" s="1476">
        <v>42652</v>
      </c>
      <c r="B67" s="1445" t="s">
        <v>16</v>
      </c>
      <c r="C67" s="1445">
        <v>155</v>
      </c>
      <c r="D67" s="1446">
        <f>+C67*(100-E67)/100</f>
        <v>77.5</v>
      </c>
      <c r="E67" s="1445">
        <v>50</v>
      </c>
      <c r="F67" s="1445"/>
      <c r="G67" s="1445">
        <v>85</v>
      </c>
      <c r="H67" s="1445"/>
      <c r="I67" s="1445"/>
      <c r="J67" s="1445"/>
      <c r="K67" s="3419"/>
      <c r="L67" s="1477" t="s">
        <v>3436</v>
      </c>
      <c r="M67" s="86"/>
    </row>
    <row r="68" spans="1:13" ht="20.100000000000001" customHeight="1">
      <c r="A68" s="1476">
        <v>42682</v>
      </c>
      <c r="B68" s="1445" t="s">
        <v>143</v>
      </c>
      <c r="C68" s="1445"/>
      <c r="D68" s="1446"/>
      <c r="E68" s="1445"/>
      <c r="F68" s="1445"/>
      <c r="G68" s="1445"/>
      <c r="H68" s="1445">
        <v>4495</v>
      </c>
      <c r="I68" s="1445">
        <v>100</v>
      </c>
      <c r="J68" s="1445"/>
      <c r="K68" s="3419"/>
      <c r="L68" s="1477" t="s">
        <v>30</v>
      </c>
      <c r="M68" s="86"/>
    </row>
    <row r="69" spans="1:13" ht="35.25" customHeight="1">
      <c r="A69" s="1476">
        <v>42683</v>
      </c>
      <c r="B69" s="1445" t="s">
        <v>12</v>
      </c>
      <c r="C69" s="4627" t="s">
        <v>3711</v>
      </c>
      <c r="D69" s="4628"/>
      <c r="E69" s="4628"/>
      <c r="F69" s="4628"/>
      <c r="G69" s="4628"/>
      <c r="H69" s="4628"/>
      <c r="I69" s="4628"/>
      <c r="J69" s="4629"/>
      <c r="K69" s="3391"/>
      <c r="L69" s="1477"/>
      <c r="M69" s="86"/>
    </row>
    <row r="70" spans="1:13" ht="36.75" customHeight="1">
      <c r="A70" s="1476">
        <v>42708</v>
      </c>
      <c r="B70" s="1445" t="s">
        <v>12</v>
      </c>
      <c r="C70" s="4341" t="s">
        <v>3746</v>
      </c>
      <c r="D70" s="4342"/>
      <c r="E70" s="4342"/>
      <c r="F70" s="4342"/>
      <c r="G70" s="4342"/>
      <c r="H70" s="4342"/>
      <c r="I70" s="4342"/>
      <c r="J70" s="4343"/>
      <c r="K70" s="3389"/>
      <c r="L70" s="1477"/>
      <c r="M70" s="86"/>
    </row>
    <row r="71" spans="1:13" ht="36.75" customHeight="1">
      <c r="A71" s="1476">
        <v>42718</v>
      </c>
      <c r="B71" s="1445" t="s">
        <v>12</v>
      </c>
      <c r="C71" s="4627" t="s">
        <v>3767</v>
      </c>
      <c r="D71" s="4628"/>
      <c r="E71" s="4628"/>
      <c r="F71" s="4628"/>
      <c r="G71" s="4628"/>
      <c r="H71" s="4628"/>
      <c r="I71" s="4628"/>
      <c r="J71" s="4629"/>
      <c r="K71" s="3391"/>
      <c r="L71" s="1480" t="s">
        <v>3766</v>
      </c>
      <c r="M71" s="86"/>
    </row>
    <row r="72" spans="1:13" ht="25.5" customHeight="1" thickBot="1">
      <c r="A72" s="1690">
        <v>42728</v>
      </c>
      <c r="B72" s="1689" t="s">
        <v>11</v>
      </c>
      <c r="C72" s="5126" t="s">
        <v>3779</v>
      </c>
      <c r="D72" s="5127"/>
      <c r="E72" s="5127"/>
      <c r="F72" s="5127"/>
      <c r="G72" s="5127"/>
      <c r="H72" s="5127"/>
      <c r="I72" s="5127"/>
      <c r="J72" s="5128"/>
      <c r="K72" s="3425"/>
      <c r="L72" s="1701"/>
      <c r="M72" s="86"/>
    </row>
    <row r="73" spans="1:13" ht="25.5" customHeight="1" thickTop="1">
      <c r="A73" s="47">
        <v>42742</v>
      </c>
      <c r="B73" s="48" t="s">
        <v>16</v>
      </c>
      <c r="C73" s="48">
        <v>160</v>
      </c>
      <c r="D73" s="128">
        <f>+C73*(100-E73)/100</f>
        <v>80</v>
      </c>
      <c r="E73" s="48">
        <v>50</v>
      </c>
      <c r="F73" s="48"/>
      <c r="G73" s="48">
        <v>130</v>
      </c>
      <c r="H73" s="48"/>
      <c r="I73" s="48"/>
      <c r="J73" s="48"/>
      <c r="K73" s="48"/>
      <c r="L73" s="50" t="s">
        <v>3809</v>
      </c>
    </row>
    <row r="74" spans="1:13" ht="25.5" customHeight="1">
      <c r="A74" s="950">
        <v>42814</v>
      </c>
      <c r="B74" s="952" t="s">
        <v>143</v>
      </c>
      <c r="C74" s="952"/>
      <c r="D74" s="954"/>
      <c r="E74" s="952"/>
      <c r="F74" s="952"/>
      <c r="G74" s="952"/>
      <c r="H74" s="952">
        <v>4695</v>
      </c>
      <c r="I74" s="952">
        <v>100</v>
      </c>
      <c r="J74" s="952"/>
      <c r="K74" s="3446"/>
      <c r="L74" s="12" t="s">
        <v>3957</v>
      </c>
    </row>
    <row r="75" spans="1:13" ht="36.75" customHeight="1">
      <c r="A75" s="950">
        <v>42817</v>
      </c>
      <c r="B75" s="1663" t="s">
        <v>404</v>
      </c>
      <c r="C75" s="4627" t="s">
        <v>4001</v>
      </c>
      <c r="D75" s="4628"/>
      <c r="E75" s="4628"/>
      <c r="F75" s="4628"/>
      <c r="G75" s="4628"/>
      <c r="H75" s="4628"/>
      <c r="I75" s="4628"/>
      <c r="J75" s="4629"/>
      <c r="K75" s="3392"/>
    </row>
    <row r="76" spans="1:13" ht="37.5" customHeight="1">
      <c r="A76" s="950">
        <v>42824</v>
      </c>
      <c r="B76" s="952" t="s">
        <v>12</v>
      </c>
      <c r="C76" s="4627" t="s">
        <v>4008</v>
      </c>
      <c r="D76" s="4628"/>
      <c r="E76" s="4628"/>
      <c r="F76" s="4628"/>
      <c r="G76" s="4628"/>
      <c r="H76" s="4628"/>
      <c r="I76" s="4628"/>
      <c r="J76" s="4629"/>
      <c r="K76" s="3392"/>
      <c r="L76" s="15" t="s">
        <v>4009</v>
      </c>
    </row>
    <row r="77" spans="1:13" ht="34.5" customHeight="1">
      <c r="A77" s="950">
        <v>42833</v>
      </c>
      <c r="B77" s="952" t="s">
        <v>12</v>
      </c>
      <c r="C77" s="4627" t="s">
        <v>4015</v>
      </c>
      <c r="D77" s="4628"/>
      <c r="E77" s="4628"/>
      <c r="F77" s="4628"/>
      <c r="G77" s="4628"/>
      <c r="H77" s="4628"/>
      <c r="I77" s="4628"/>
      <c r="J77" s="4629"/>
      <c r="K77" s="3392"/>
      <c r="L77" s="15" t="s">
        <v>4016</v>
      </c>
    </row>
    <row r="78" spans="1:13" ht="20.100000000000001" customHeight="1">
      <c r="A78" s="950">
        <v>42859</v>
      </c>
      <c r="B78" s="952" t="s">
        <v>16</v>
      </c>
      <c r="C78" s="952">
        <v>150</v>
      </c>
      <c r="D78" s="954">
        <f>+C78*(100-E78)/100</f>
        <v>75</v>
      </c>
      <c r="E78" s="952">
        <v>50</v>
      </c>
      <c r="F78" s="952"/>
      <c r="G78" s="952">
        <v>170</v>
      </c>
      <c r="H78" s="952"/>
      <c r="I78" s="952"/>
      <c r="J78" s="952"/>
      <c r="K78" s="3446"/>
      <c r="L78" s="12" t="s">
        <v>3987</v>
      </c>
    </row>
    <row r="79" spans="1:13" ht="48.75" customHeight="1">
      <c r="A79" s="950">
        <v>42913</v>
      </c>
      <c r="B79" s="1859" t="s">
        <v>12</v>
      </c>
      <c r="C79" s="4627" t="s">
        <v>4140</v>
      </c>
      <c r="D79" s="4628"/>
      <c r="E79" s="4628"/>
      <c r="F79" s="4628"/>
      <c r="G79" s="4628"/>
      <c r="H79" s="4628"/>
      <c r="I79" s="4628"/>
      <c r="J79" s="4629"/>
      <c r="K79" s="3392"/>
      <c r="L79" s="83" t="s">
        <v>4019</v>
      </c>
    </row>
    <row r="80" spans="1:13" ht="91.5" customHeight="1">
      <c r="A80" s="1943">
        <v>42919</v>
      </c>
      <c r="B80" s="1944" t="s">
        <v>34</v>
      </c>
      <c r="C80" s="4766" t="s">
        <v>4167</v>
      </c>
      <c r="D80" s="4767"/>
      <c r="E80" s="4767"/>
      <c r="F80" s="4767"/>
      <c r="G80" s="4767"/>
      <c r="H80" s="4767"/>
      <c r="I80" s="4767"/>
      <c r="J80" s="4768"/>
      <c r="K80" s="3564" t="s">
        <v>4166</v>
      </c>
      <c r="L80" s="1965" t="s">
        <v>4166</v>
      </c>
    </row>
    <row r="81" spans="1:12">
      <c r="A81" s="950">
        <v>42932</v>
      </c>
      <c r="B81" s="1877" t="s">
        <v>16</v>
      </c>
      <c r="C81" s="952">
        <v>145</v>
      </c>
      <c r="D81" s="954">
        <f>+C81*(100-E81)/100</f>
        <v>72.5</v>
      </c>
      <c r="E81" s="952">
        <v>50</v>
      </c>
      <c r="F81" s="952"/>
      <c r="G81" s="952">
        <v>120</v>
      </c>
      <c r="H81" s="952"/>
      <c r="I81" s="952"/>
      <c r="J81" s="952"/>
      <c r="K81" s="3446"/>
      <c r="L81" s="12" t="s">
        <v>2752</v>
      </c>
    </row>
    <row r="82" spans="1:12">
      <c r="A82" s="950">
        <v>42948</v>
      </c>
      <c r="B82" s="952" t="s">
        <v>143</v>
      </c>
      <c r="C82" s="952"/>
      <c r="D82" s="954"/>
      <c r="E82" s="952"/>
      <c r="F82" s="952"/>
      <c r="G82" s="952"/>
      <c r="H82" s="952">
        <v>5260</v>
      </c>
      <c r="I82" s="952">
        <v>100</v>
      </c>
      <c r="J82" s="952"/>
      <c r="K82" s="3446"/>
      <c r="L82" s="12" t="s">
        <v>30</v>
      </c>
    </row>
    <row r="83" spans="1:12">
      <c r="A83" s="950">
        <v>43066</v>
      </c>
      <c r="B83" s="952" t="s">
        <v>143</v>
      </c>
      <c r="C83" s="952"/>
      <c r="D83" s="954"/>
      <c r="E83" s="952"/>
      <c r="F83" s="952"/>
      <c r="G83" s="952"/>
      <c r="H83" s="952">
        <v>5510</v>
      </c>
      <c r="I83" s="952">
        <v>100</v>
      </c>
      <c r="J83" s="952"/>
      <c r="K83" s="3446"/>
      <c r="L83" s="15" t="s">
        <v>50</v>
      </c>
    </row>
    <row r="84" spans="1:12" s="800" customFormat="1" ht="20.100000000000001" customHeight="1" thickBot="1">
      <c r="A84" s="2083">
        <v>43096</v>
      </c>
      <c r="B84" s="2084" t="s">
        <v>16</v>
      </c>
      <c r="C84" s="2085">
        <v>120</v>
      </c>
      <c r="D84" s="2085">
        <f>+C84*(100-E84)/100</f>
        <v>60</v>
      </c>
      <c r="E84" s="2085">
        <v>50</v>
      </c>
      <c r="F84" s="2085"/>
      <c r="G84" s="2085">
        <v>185</v>
      </c>
      <c r="H84" s="2085"/>
      <c r="I84" s="2085"/>
      <c r="J84" s="2085"/>
      <c r="K84" s="3587"/>
      <c r="L84" s="2086" t="s">
        <v>3987</v>
      </c>
    </row>
    <row r="85" spans="1:12" ht="16.5" thickTop="1">
      <c r="A85" s="47">
        <v>43101</v>
      </c>
      <c r="B85" s="48" t="s">
        <v>12</v>
      </c>
      <c r="C85" s="5129" t="s">
        <v>2547</v>
      </c>
      <c r="D85" s="5130"/>
      <c r="E85" s="5130"/>
      <c r="F85" s="5130"/>
      <c r="G85" s="5130"/>
      <c r="H85" s="5130"/>
      <c r="I85" s="5130"/>
      <c r="J85" s="5131"/>
      <c r="K85" s="3422"/>
      <c r="L85" s="50"/>
    </row>
    <row r="86" spans="1:12" ht="20.100000000000001" customHeight="1">
      <c r="A86" s="950">
        <v>43125</v>
      </c>
      <c r="B86" s="952" t="s">
        <v>12</v>
      </c>
      <c r="C86" s="4627" t="s">
        <v>974</v>
      </c>
      <c r="D86" s="4628"/>
      <c r="E86" s="4628"/>
      <c r="F86" s="4628"/>
      <c r="G86" s="4628"/>
      <c r="H86" s="4628"/>
      <c r="I86" s="4628"/>
      <c r="J86" s="4629"/>
      <c r="K86" s="3392"/>
    </row>
    <row r="87" spans="1:12" ht="20.100000000000001" customHeight="1">
      <c r="A87" s="950">
        <v>43129</v>
      </c>
      <c r="B87" s="952" t="s">
        <v>12</v>
      </c>
      <c r="C87" s="4627" t="s">
        <v>2547</v>
      </c>
      <c r="D87" s="4628"/>
      <c r="E87" s="4628"/>
      <c r="F87" s="4628"/>
      <c r="G87" s="4628"/>
      <c r="H87" s="4628"/>
      <c r="I87" s="4628"/>
      <c r="J87" s="4629"/>
      <c r="K87" s="3392"/>
    </row>
    <row r="88" spans="1:12" ht="20.100000000000001" customHeight="1">
      <c r="A88" s="950">
        <v>43144</v>
      </c>
      <c r="B88" s="952" t="s">
        <v>16</v>
      </c>
      <c r="C88" s="952">
        <v>150</v>
      </c>
      <c r="D88" s="954">
        <f>+C88*(100-E88)/100</f>
        <v>75</v>
      </c>
      <c r="E88" s="952">
        <v>50</v>
      </c>
      <c r="F88" s="952"/>
      <c r="G88" s="952">
        <v>120</v>
      </c>
      <c r="H88" s="952"/>
      <c r="I88" s="952"/>
      <c r="J88" s="952"/>
      <c r="K88" s="3446"/>
      <c r="L88" s="12" t="s">
        <v>20</v>
      </c>
    </row>
    <row r="89" spans="1:12" ht="20.100000000000001" customHeight="1">
      <c r="A89" s="950">
        <v>43140</v>
      </c>
      <c r="B89" s="952" t="s">
        <v>12</v>
      </c>
      <c r="C89" s="4644" t="s">
        <v>156</v>
      </c>
      <c r="D89" s="4645"/>
      <c r="E89" s="4645"/>
      <c r="F89" s="4645"/>
      <c r="G89" s="4645"/>
      <c r="H89" s="4645"/>
      <c r="I89" s="4645"/>
      <c r="J89" s="4646"/>
      <c r="K89" s="3397"/>
    </row>
    <row r="90" spans="1:12" ht="20.100000000000001" customHeight="1">
      <c r="A90" s="4">
        <v>43170</v>
      </c>
      <c r="B90" s="28" t="s">
        <v>16</v>
      </c>
      <c r="C90" s="2154">
        <v>115</v>
      </c>
      <c r="D90" s="23">
        <f>+C90*(100-E90)/100</f>
        <v>57.5</v>
      </c>
      <c r="E90" s="2154">
        <v>50</v>
      </c>
      <c r="F90" s="2154"/>
      <c r="G90" s="2154">
        <v>180</v>
      </c>
      <c r="H90" s="28"/>
      <c r="I90" s="28"/>
      <c r="J90" s="28"/>
      <c r="K90" s="28"/>
      <c r="L90" s="15" t="s">
        <v>3987</v>
      </c>
    </row>
    <row r="91" spans="1:12" ht="20.100000000000001" customHeight="1">
      <c r="A91" s="4">
        <v>43176</v>
      </c>
      <c r="B91" s="28" t="s">
        <v>143</v>
      </c>
      <c r="C91" s="28"/>
      <c r="D91" s="23"/>
      <c r="E91" s="28"/>
      <c r="F91" s="28"/>
      <c r="G91" s="28"/>
      <c r="H91" s="28">
        <v>5305</v>
      </c>
      <c r="I91" s="28">
        <v>100</v>
      </c>
      <c r="J91" s="28"/>
      <c r="K91" s="28"/>
      <c r="L91" s="15" t="s">
        <v>267</v>
      </c>
    </row>
    <row r="92" spans="1:12" ht="42.75" customHeight="1">
      <c r="A92" s="950">
        <v>43186</v>
      </c>
      <c r="B92" s="952" t="s">
        <v>12</v>
      </c>
      <c r="C92" s="4633" t="s">
        <v>4611</v>
      </c>
      <c r="D92" s="5121"/>
      <c r="E92" s="5121"/>
      <c r="F92" s="5121"/>
      <c r="G92" s="5121"/>
      <c r="H92" s="5121"/>
      <c r="I92" s="5121"/>
      <c r="J92" s="5135"/>
      <c r="K92" s="3418"/>
      <c r="L92" s="2272" t="s">
        <v>4563</v>
      </c>
    </row>
    <row r="93" spans="1:12" ht="20.100000000000001" customHeight="1">
      <c r="A93" s="950">
        <v>43205</v>
      </c>
      <c r="B93" s="952" t="s">
        <v>16</v>
      </c>
      <c r="C93" s="2415">
        <v>110</v>
      </c>
      <c r="D93" s="2417">
        <f t="shared" ref="D93:D155" si="0">+C93*(100-E93)/100</f>
        <v>55</v>
      </c>
      <c r="E93" s="2415">
        <v>50</v>
      </c>
      <c r="F93" s="2415"/>
      <c r="G93" s="2415">
        <v>145</v>
      </c>
      <c r="H93" s="2415"/>
      <c r="I93" s="2415"/>
      <c r="J93" s="2415"/>
      <c r="K93" s="3433"/>
      <c r="L93" s="12" t="s">
        <v>2752</v>
      </c>
    </row>
    <row r="94" spans="1:12" ht="20.100000000000001" customHeight="1">
      <c r="A94" s="950">
        <v>43294</v>
      </c>
      <c r="B94" s="952" t="s">
        <v>143</v>
      </c>
      <c r="C94" s="2415"/>
      <c r="D94" s="2417"/>
      <c r="E94" s="2415"/>
      <c r="F94" s="2415"/>
      <c r="G94" s="2415"/>
      <c r="H94" s="2415">
        <v>5070</v>
      </c>
      <c r="I94" s="2415">
        <v>100</v>
      </c>
      <c r="J94" s="2415"/>
      <c r="K94" s="3433"/>
    </row>
    <row r="95" spans="1:12">
      <c r="A95" s="950">
        <v>43310</v>
      </c>
      <c r="B95" s="952" t="s">
        <v>16</v>
      </c>
      <c r="C95" s="2415">
        <v>115</v>
      </c>
      <c r="D95" s="2417">
        <f t="shared" si="0"/>
        <v>36.799999999999997</v>
      </c>
      <c r="E95" s="2415">
        <v>68</v>
      </c>
      <c r="F95" s="2415"/>
      <c r="G95" s="2415">
        <v>100</v>
      </c>
      <c r="H95" s="2415"/>
      <c r="I95" s="2415"/>
      <c r="J95" s="2415"/>
      <c r="K95" s="3433"/>
      <c r="L95" s="12" t="s">
        <v>4781</v>
      </c>
    </row>
    <row r="96" spans="1:12" ht="20.100000000000001" customHeight="1">
      <c r="A96" s="520">
        <v>43369</v>
      </c>
      <c r="B96" s="521" t="s">
        <v>143</v>
      </c>
      <c r="C96" s="2415"/>
      <c r="D96" s="2417"/>
      <c r="E96" s="2415"/>
      <c r="F96" s="2415"/>
      <c r="G96" s="2415"/>
      <c r="H96" s="2415">
        <v>4745</v>
      </c>
      <c r="I96" s="2415">
        <v>100</v>
      </c>
      <c r="J96" s="2415"/>
      <c r="K96" s="3433"/>
      <c r="L96" s="12" t="s">
        <v>30</v>
      </c>
    </row>
    <row r="97" spans="1:12">
      <c r="A97" s="4">
        <v>43378</v>
      </c>
      <c r="B97" s="28" t="s">
        <v>16</v>
      </c>
      <c r="C97" s="2416">
        <v>70</v>
      </c>
      <c r="D97" s="23">
        <f t="shared" si="0"/>
        <v>17.5</v>
      </c>
      <c r="E97" s="2416">
        <v>75</v>
      </c>
      <c r="F97" s="2416"/>
      <c r="G97" s="2416">
        <v>100</v>
      </c>
      <c r="H97" s="2416"/>
      <c r="I97" s="2416"/>
      <c r="J97" s="2416"/>
      <c r="K97" s="3434"/>
      <c r="L97" s="15" t="s">
        <v>4830</v>
      </c>
    </row>
    <row r="98" spans="1:12" ht="20.100000000000001" customHeight="1">
      <c r="A98" s="520">
        <v>43379</v>
      </c>
      <c r="B98" s="521" t="s">
        <v>143</v>
      </c>
      <c r="C98" s="2415"/>
      <c r="D98" s="2417"/>
      <c r="E98" s="2415"/>
      <c r="F98" s="2415"/>
      <c r="G98" s="2415"/>
      <c r="H98" s="2415">
        <v>4885</v>
      </c>
      <c r="I98" s="2415">
        <v>100</v>
      </c>
      <c r="J98" s="2415"/>
      <c r="K98" s="3433"/>
    </row>
    <row r="99" spans="1:12">
      <c r="A99" s="2261">
        <v>43383</v>
      </c>
      <c r="B99" s="1297" t="s">
        <v>16</v>
      </c>
      <c r="C99" s="2421">
        <v>75</v>
      </c>
      <c r="D99" s="23">
        <f t="shared" si="0"/>
        <v>18.75</v>
      </c>
      <c r="E99" s="2421">
        <v>75</v>
      </c>
      <c r="F99" s="2421"/>
      <c r="G99" s="2421">
        <v>120</v>
      </c>
      <c r="H99" s="2421"/>
      <c r="I99" s="2421"/>
      <c r="J99" s="2421"/>
      <c r="K99" s="3434"/>
      <c r="L99" s="15" t="s">
        <v>4817</v>
      </c>
    </row>
    <row r="100" spans="1:12" ht="34.5" customHeight="1">
      <c r="A100" s="950">
        <v>43422</v>
      </c>
      <c r="B100" s="952" t="s">
        <v>12</v>
      </c>
      <c r="C100" s="4633" t="s">
        <v>5010</v>
      </c>
      <c r="D100" s="4634"/>
      <c r="E100" s="4634"/>
      <c r="F100" s="4634"/>
      <c r="G100" s="4634"/>
      <c r="H100" s="4634"/>
      <c r="I100" s="4634"/>
      <c r="J100" s="4635"/>
      <c r="K100" s="3395"/>
      <c r="L100" s="2272" t="s">
        <v>5009</v>
      </c>
    </row>
    <row r="101" spans="1:12" ht="21" customHeight="1">
      <c r="A101" s="950">
        <v>43443</v>
      </c>
      <c r="B101" s="952" t="s">
        <v>16</v>
      </c>
      <c r="C101" s="2473">
        <v>130</v>
      </c>
      <c r="D101" s="2474">
        <f>+C101*(100-E101)/100</f>
        <v>32.5</v>
      </c>
      <c r="E101" s="2473">
        <v>75</v>
      </c>
      <c r="F101" s="2473"/>
      <c r="G101" s="2473">
        <v>140</v>
      </c>
      <c r="H101" s="2473"/>
      <c r="I101" s="2473"/>
      <c r="J101" s="2473"/>
      <c r="K101" s="3433"/>
      <c r="L101" s="12" t="s">
        <v>4830</v>
      </c>
    </row>
    <row r="102" spans="1:12" ht="40.5" customHeight="1" thickBot="1">
      <c r="A102" s="54">
        <v>43456</v>
      </c>
      <c r="B102" s="55" t="s">
        <v>12</v>
      </c>
      <c r="C102" s="5188" t="s">
        <v>5132</v>
      </c>
      <c r="D102" s="5192"/>
      <c r="E102" s="5192"/>
      <c r="F102" s="5192"/>
      <c r="G102" s="5192"/>
      <c r="H102" s="5192"/>
      <c r="I102" s="5192"/>
      <c r="J102" s="5193"/>
      <c r="K102" s="3437"/>
      <c r="L102" s="2629" t="s">
        <v>4675</v>
      </c>
    </row>
    <row r="103" spans="1:12" ht="20.100000000000001" customHeight="1" thickTop="1" thickBot="1">
      <c r="A103" s="2610">
        <v>43905</v>
      </c>
      <c r="B103" s="2614" t="s">
        <v>11</v>
      </c>
      <c r="C103" s="5129" t="s">
        <v>6045</v>
      </c>
      <c r="D103" s="5130"/>
      <c r="E103" s="5130"/>
      <c r="F103" s="5130"/>
      <c r="G103" s="5130"/>
      <c r="H103" s="5130"/>
      <c r="I103" s="5130"/>
      <c r="J103" s="5131"/>
      <c r="K103" s="3436"/>
      <c r="L103" s="53"/>
    </row>
    <row r="104" spans="1:12" ht="20.100000000000001" customHeight="1" thickTop="1">
      <c r="A104" s="950">
        <v>43940</v>
      </c>
      <c r="B104" s="952" t="s">
        <v>11</v>
      </c>
      <c r="C104" s="5129" t="s">
        <v>6086</v>
      </c>
      <c r="D104" s="5130"/>
      <c r="E104" s="5130"/>
      <c r="F104" s="5130"/>
      <c r="G104" s="5130"/>
      <c r="H104" s="5130"/>
      <c r="I104" s="5130"/>
      <c r="J104" s="5131"/>
      <c r="K104" s="3436"/>
    </row>
    <row r="105" spans="1:12" ht="20.100000000000001" customHeight="1">
      <c r="A105" s="950"/>
      <c r="B105" s="952"/>
      <c r="C105" s="952"/>
      <c r="D105" s="954">
        <f t="shared" si="0"/>
        <v>0</v>
      </c>
      <c r="E105" s="952"/>
      <c r="F105" s="952"/>
      <c r="G105" s="952"/>
      <c r="H105" s="952"/>
      <c r="I105" s="952"/>
      <c r="J105" s="952"/>
      <c r="K105" s="3446"/>
    </row>
    <row r="106" spans="1:12">
      <c r="A106" s="950"/>
      <c r="B106" s="952"/>
      <c r="C106" s="952"/>
      <c r="D106" s="954">
        <f t="shared" si="0"/>
        <v>0</v>
      </c>
      <c r="E106" s="952"/>
      <c r="F106" s="952"/>
      <c r="G106" s="952"/>
      <c r="H106" s="952"/>
      <c r="I106" s="952"/>
      <c r="J106" s="952"/>
      <c r="K106" s="3446"/>
    </row>
    <row r="107" spans="1:12">
      <c r="A107" s="950"/>
      <c r="B107" s="952"/>
      <c r="C107" s="952"/>
      <c r="D107" s="954">
        <f t="shared" si="0"/>
        <v>0</v>
      </c>
      <c r="E107" s="952"/>
      <c r="F107" s="952"/>
      <c r="G107" s="952"/>
      <c r="H107" s="952"/>
      <c r="I107" s="952"/>
      <c r="J107" s="952"/>
      <c r="K107" s="3446"/>
    </row>
    <row r="108" spans="1:12">
      <c r="A108" s="950"/>
      <c r="B108" s="952"/>
      <c r="C108" s="952"/>
      <c r="D108" s="954">
        <f t="shared" si="0"/>
        <v>0</v>
      </c>
      <c r="E108" s="952"/>
      <c r="F108" s="952"/>
      <c r="G108" s="952"/>
      <c r="H108" s="952"/>
      <c r="I108" s="952"/>
      <c r="J108" s="952"/>
      <c r="K108" s="3446"/>
    </row>
    <row r="109" spans="1:12" ht="20.100000000000001" customHeight="1">
      <c r="A109" s="950"/>
      <c r="B109" s="952"/>
      <c r="C109" s="952"/>
      <c r="D109" s="954">
        <f t="shared" si="0"/>
        <v>0</v>
      </c>
      <c r="E109" s="952"/>
      <c r="F109" s="952"/>
      <c r="G109" s="952"/>
      <c r="H109" s="952"/>
      <c r="I109" s="952"/>
      <c r="J109" s="952"/>
      <c r="K109" s="3446"/>
    </row>
    <row r="110" spans="1:12">
      <c r="A110" s="950"/>
      <c r="B110" s="952"/>
      <c r="C110" s="952"/>
      <c r="D110" s="954">
        <f t="shared" si="0"/>
        <v>0</v>
      </c>
      <c r="E110" s="952"/>
      <c r="F110" s="952"/>
      <c r="G110" s="952"/>
      <c r="H110" s="952"/>
      <c r="I110" s="952"/>
      <c r="J110" s="952"/>
      <c r="K110" s="3446"/>
    </row>
    <row r="111" spans="1:12">
      <c r="A111" s="950"/>
      <c r="B111" s="952"/>
      <c r="C111" s="952"/>
      <c r="D111" s="954">
        <f t="shared" si="0"/>
        <v>0</v>
      </c>
      <c r="E111" s="952"/>
      <c r="F111" s="952"/>
      <c r="G111" s="952"/>
      <c r="H111" s="952"/>
      <c r="I111" s="952"/>
      <c r="J111" s="952"/>
      <c r="K111" s="3446"/>
    </row>
    <row r="112" spans="1:12">
      <c r="A112" s="950"/>
      <c r="B112" s="952"/>
      <c r="C112" s="952"/>
      <c r="D112" s="954">
        <f t="shared" si="0"/>
        <v>0</v>
      </c>
      <c r="E112" s="952"/>
      <c r="F112" s="952"/>
      <c r="G112" s="952"/>
      <c r="H112" s="952"/>
      <c r="I112" s="952"/>
      <c r="J112" s="952"/>
      <c r="K112" s="3446"/>
    </row>
    <row r="113" spans="1:11" ht="20.100000000000001" customHeight="1">
      <c r="A113" s="950"/>
      <c r="B113" s="952"/>
      <c r="C113" s="952"/>
      <c r="D113" s="954">
        <f t="shared" si="0"/>
        <v>0</v>
      </c>
      <c r="E113" s="952"/>
      <c r="F113" s="952"/>
      <c r="G113" s="952"/>
      <c r="H113" s="952"/>
      <c r="I113" s="952"/>
      <c r="J113" s="952"/>
      <c r="K113" s="3446"/>
    </row>
    <row r="114" spans="1:11" ht="20.100000000000001" customHeight="1">
      <c r="A114" s="950"/>
      <c r="B114" s="952"/>
      <c r="C114" s="952"/>
      <c r="D114" s="954">
        <f t="shared" si="0"/>
        <v>0</v>
      </c>
      <c r="E114" s="952"/>
      <c r="F114" s="952"/>
      <c r="G114" s="952"/>
      <c r="H114" s="952"/>
      <c r="I114" s="952"/>
      <c r="J114" s="952"/>
      <c r="K114" s="3446"/>
    </row>
    <row r="115" spans="1:11">
      <c r="A115" s="950"/>
      <c r="B115" s="952"/>
      <c r="C115" s="952"/>
      <c r="D115" s="954">
        <f t="shared" si="0"/>
        <v>0</v>
      </c>
      <c r="E115" s="952"/>
      <c r="F115" s="952"/>
      <c r="G115" s="952"/>
      <c r="H115" s="952"/>
      <c r="I115" s="952"/>
      <c r="J115" s="952"/>
      <c r="K115" s="3446"/>
    </row>
    <row r="116" spans="1:11">
      <c r="A116" s="950"/>
      <c r="B116" s="952"/>
      <c r="C116" s="952"/>
      <c r="D116" s="954">
        <f t="shared" si="0"/>
        <v>0</v>
      </c>
      <c r="E116" s="952"/>
      <c r="F116" s="952"/>
      <c r="G116" s="952"/>
      <c r="H116" s="952"/>
      <c r="I116" s="952"/>
      <c r="J116" s="952"/>
      <c r="K116" s="3446"/>
    </row>
    <row r="117" spans="1:11">
      <c r="A117" s="950"/>
      <c r="B117" s="952"/>
      <c r="C117" s="952"/>
      <c r="D117" s="954">
        <f t="shared" si="0"/>
        <v>0</v>
      </c>
      <c r="E117" s="952"/>
      <c r="F117" s="952"/>
      <c r="G117" s="952"/>
      <c r="H117" s="952"/>
      <c r="I117" s="952"/>
      <c r="J117" s="952"/>
      <c r="K117" s="3446"/>
    </row>
    <row r="118" spans="1:11">
      <c r="A118" s="950"/>
      <c r="B118" s="952"/>
      <c r="C118" s="952"/>
      <c r="D118" s="954">
        <f t="shared" si="0"/>
        <v>0</v>
      </c>
      <c r="E118" s="952"/>
      <c r="F118" s="952"/>
      <c r="G118" s="952"/>
      <c r="H118" s="952"/>
      <c r="I118" s="952"/>
      <c r="J118" s="952"/>
      <c r="K118" s="3446"/>
    </row>
    <row r="119" spans="1:11">
      <c r="A119" s="950"/>
      <c r="B119" s="952"/>
      <c r="C119" s="952"/>
      <c r="D119" s="954">
        <f t="shared" si="0"/>
        <v>0</v>
      </c>
      <c r="E119" s="952"/>
      <c r="F119" s="952"/>
      <c r="G119" s="952"/>
      <c r="H119" s="952"/>
      <c r="I119" s="952"/>
      <c r="J119" s="952"/>
      <c r="K119" s="3446"/>
    </row>
    <row r="120" spans="1:11">
      <c r="A120" s="950"/>
      <c r="B120" s="952"/>
      <c r="C120" s="952"/>
      <c r="D120" s="954">
        <f t="shared" si="0"/>
        <v>0</v>
      </c>
      <c r="E120" s="952"/>
      <c r="F120" s="952"/>
      <c r="G120" s="952"/>
      <c r="H120" s="952"/>
      <c r="I120" s="952"/>
      <c r="J120" s="952"/>
      <c r="K120" s="3446"/>
    </row>
    <row r="121" spans="1:11" ht="20.100000000000001" customHeight="1">
      <c r="A121" s="950"/>
      <c r="B121" s="952"/>
      <c r="C121" s="952"/>
      <c r="D121" s="954">
        <f t="shared" si="0"/>
        <v>0</v>
      </c>
      <c r="E121" s="952"/>
      <c r="F121" s="952"/>
      <c r="G121" s="952"/>
      <c r="H121" s="952"/>
      <c r="I121" s="952"/>
      <c r="J121" s="952"/>
      <c r="K121" s="3446"/>
    </row>
    <row r="122" spans="1:11" ht="20.100000000000001" customHeight="1">
      <c r="A122" s="950"/>
      <c r="B122" s="952"/>
      <c r="C122" s="952"/>
      <c r="D122" s="954">
        <f t="shared" si="0"/>
        <v>0</v>
      </c>
      <c r="E122" s="952"/>
      <c r="F122" s="952"/>
      <c r="G122" s="952"/>
      <c r="H122" s="952"/>
      <c r="I122" s="952"/>
      <c r="J122" s="952"/>
      <c r="K122" s="3446"/>
    </row>
    <row r="123" spans="1:11" ht="20.100000000000001" customHeight="1">
      <c r="A123" s="950"/>
      <c r="B123" s="952"/>
      <c r="C123" s="952"/>
      <c r="D123" s="954">
        <f t="shared" si="0"/>
        <v>0</v>
      </c>
      <c r="E123" s="952"/>
      <c r="F123" s="952"/>
      <c r="G123" s="952"/>
      <c r="H123" s="952"/>
      <c r="I123" s="952"/>
      <c r="J123" s="952"/>
      <c r="K123" s="3446"/>
    </row>
    <row r="124" spans="1:11" ht="20.100000000000001" customHeight="1">
      <c r="A124" s="950"/>
      <c r="B124" s="952"/>
      <c r="C124" s="952"/>
      <c r="D124" s="954">
        <f t="shared" si="0"/>
        <v>0</v>
      </c>
      <c r="E124" s="952"/>
      <c r="F124" s="952"/>
      <c r="G124" s="952"/>
      <c r="H124" s="952"/>
      <c r="I124" s="952"/>
      <c r="J124" s="952"/>
      <c r="K124" s="3446"/>
    </row>
    <row r="125" spans="1:11">
      <c r="A125" s="950"/>
      <c r="B125" s="952"/>
      <c r="C125" s="952"/>
      <c r="D125" s="954">
        <f t="shared" si="0"/>
        <v>0</v>
      </c>
      <c r="E125" s="952"/>
      <c r="F125" s="952"/>
      <c r="G125" s="952"/>
      <c r="H125" s="952"/>
      <c r="I125" s="952"/>
      <c r="J125" s="952"/>
      <c r="K125" s="3446"/>
    </row>
    <row r="126" spans="1:11" ht="20.100000000000001" customHeight="1">
      <c r="A126" s="950"/>
      <c r="B126" s="952"/>
      <c r="C126" s="952"/>
      <c r="D126" s="954">
        <f t="shared" si="0"/>
        <v>0</v>
      </c>
      <c r="E126" s="952"/>
      <c r="F126" s="952"/>
      <c r="G126" s="952"/>
      <c r="H126" s="952"/>
      <c r="I126" s="952"/>
      <c r="J126" s="952"/>
      <c r="K126" s="3446"/>
    </row>
    <row r="127" spans="1:11" ht="20.100000000000001" customHeight="1">
      <c r="A127" s="950"/>
      <c r="B127" s="952"/>
      <c r="C127" s="952"/>
      <c r="D127" s="954">
        <f t="shared" si="0"/>
        <v>0</v>
      </c>
      <c r="E127" s="952"/>
      <c r="F127" s="952"/>
      <c r="G127" s="952"/>
      <c r="H127" s="952"/>
      <c r="I127" s="952"/>
      <c r="J127" s="952"/>
      <c r="K127" s="3446"/>
    </row>
    <row r="128" spans="1:11" ht="20.100000000000001" customHeight="1">
      <c r="A128" s="950"/>
      <c r="B128" s="952"/>
      <c r="C128" s="952"/>
      <c r="D128" s="954">
        <f t="shared" si="0"/>
        <v>0</v>
      </c>
      <c r="E128" s="952"/>
      <c r="F128" s="952"/>
      <c r="G128" s="952"/>
      <c r="H128" s="952"/>
      <c r="I128" s="952"/>
      <c r="J128" s="952"/>
      <c r="K128" s="3446"/>
    </row>
    <row r="129" spans="1:11" ht="20.100000000000001" customHeight="1">
      <c r="A129" s="950"/>
      <c r="B129" s="952"/>
      <c r="C129" s="952"/>
      <c r="D129" s="954">
        <f t="shared" si="0"/>
        <v>0</v>
      </c>
      <c r="E129" s="952"/>
      <c r="F129" s="952"/>
      <c r="G129" s="952"/>
      <c r="H129" s="952"/>
      <c r="I129" s="952"/>
      <c r="J129" s="952"/>
      <c r="K129" s="3446"/>
    </row>
    <row r="130" spans="1:11" ht="20.100000000000001" customHeight="1">
      <c r="A130" s="950"/>
      <c r="B130" s="952"/>
      <c r="C130" s="952"/>
      <c r="D130" s="954">
        <f t="shared" si="0"/>
        <v>0</v>
      </c>
      <c r="E130" s="952"/>
      <c r="F130" s="952"/>
      <c r="G130" s="952"/>
      <c r="H130" s="952"/>
      <c r="I130" s="952"/>
      <c r="J130" s="952"/>
      <c r="K130" s="3446"/>
    </row>
    <row r="131" spans="1:11" ht="20.100000000000001" customHeight="1">
      <c r="A131" s="950"/>
      <c r="B131" s="952"/>
      <c r="C131" s="952"/>
      <c r="D131" s="954">
        <f t="shared" si="0"/>
        <v>0</v>
      </c>
      <c r="E131" s="952"/>
      <c r="F131" s="952"/>
      <c r="G131" s="952"/>
      <c r="H131" s="952"/>
      <c r="I131" s="952"/>
      <c r="J131" s="952"/>
      <c r="K131" s="3446"/>
    </row>
    <row r="132" spans="1:11" ht="20.100000000000001" customHeight="1">
      <c r="A132" s="950"/>
      <c r="B132" s="952"/>
      <c r="C132" s="952"/>
      <c r="D132" s="954">
        <f t="shared" si="0"/>
        <v>0</v>
      </c>
      <c r="E132" s="952"/>
      <c r="F132" s="952"/>
      <c r="G132" s="952"/>
      <c r="H132" s="952"/>
      <c r="I132" s="952"/>
      <c r="J132" s="952"/>
      <c r="K132" s="3446"/>
    </row>
    <row r="133" spans="1:11" ht="20.100000000000001" customHeight="1">
      <c r="A133" s="950"/>
      <c r="B133" s="952"/>
      <c r="C133" s="952"/>
      <c r="D133" s="954">
        <f t="shared" si="0"/>
        <v>0</v>
      </c>
      <c r="E133" s="952"/>
      <c r="F133" s="952"/>
      <c r="G133" s="952"/>
      <c r="H133" s="952"/>
      <c r="I133" s="952"/>
      <c r="J133" s="952"/>
      <c r="K133" s="3446"/>
    </row>
    <row r="134" spans="1:11">
      <c r="A134" s="950"/>
      <c r="B134" s="952"/>
      <c r="C134" s="952"/>
      <c r="D134" s="954">
        <f t="shared" si="0"/>
        <v>0</v>
      </c>
      <c r="E134" s="952"/>
      <c r="F134" s="952"/>
      <c r="G134" s="952"/>
      <c r="H134" s="952"/>
      <c r="I134" s="952"/>
      <c r="J134" s="952"/>
      <c r="K134" s="3446"/>
    </row>
    <row r="135" spans="1:11" ht="20.100000000000001" customHeight="1">
      <c r="A135" s="950"/>
      <c r="B135" s="952"/>
      <c r="C135" s="952"/>
      <c r="D135" s="954">
        <f t="shared" si="0"/>
        <v>0</v>
      </c>
      <c r="E135" s="952"/>
      <c r="F135" s="952"/>
      <c r="G135" s="952"/>
      <c r="H135" s="952"/>
      <c r="I135" s="952"/>
      <c r="J135" s="952"/>
      <c r="K135" s="3446"/>
    </row>
    <row r="136" spans="1:11">
      <c r="A136" s="950"/>
      <c r="B136" s="952"/>
      <c r="C136" s="952"/>
      <c r="D136" s="954">
        <f t="shared" si="0"/>
        <v>0</v>
      </c>
      <c r="E136" s="952"/>
      <c r="F136" s="952"/>
      <c r="G136" s="952"/>
      <c r="H136" s="952"/>
      <c r="I136" s="952"/>
      <c r="J136" s="952"/>
      <c r="K136" s="3446"/>
    </row>
    <row r="137" spans="1:11">
      <c r="A137" s="950"/>
      <c r="B137" s="952"/>
      <c r="C137" s="952"/>
      <c r="D137" s="954">
        <f t="shared" si="0"/>
        <v>0</v>
      </c>
      <c r="E137" s="952"/>
      <c r="F137" s="952"/>
      <c r="G137" s="952"/>
      <c r="H137" s="952"/>
      <c r="I137" s="952"/>
      <c r="J137" s="952"/>
      <c r="K137" s="3446"/>
    </row>
    <row r="138" spans="1:11">
      <c r="A138" s="950"/>
      <c r="D138" s="954">
        <f t="shared" si="0"/>
        <v>0</v>
      </c>
    </row>
    <row r="139" spans="1:11">
      <c r="A139" s="950"/>
      <c r="D139" s="954">
        <f t="shared" si="0"/>
        <v>0</v>
      </c>
    </row>
    <row r="140" spans="1:11">
      <c r="A140" s="950"/>
      <c r="D140" s="954">
        <f t="shared" si="0"/>
        <v>0</v>
      </c>
    </row>
    <row r="141" spans="1:11">
      <c r="A141" s="950"/>
      <c r="D141" s="954">
        <f t="shared" si="0"/>
        <v>0</v>
      </c>
    </row>
    <row r="142" spans="1:11">
      <c r="A142" s="950"/>
      <c r="D142" s="954">
        <f t="shared" si="0"/>
        <v>0</v>
      </c>
    </row>
    <row r="143" spans="1:11">
      <c r="A143" s="950"/>
      <c r="D143" s="954">
        <f t="shared" si="0"/>
        <v>0</v>
      </c>
    </row>
    <row r="144" spans="1:11">
      <c r="A144" s="950"/>
      <c r="D144" s="954">
        <f t="shared" si="0"/>
        <v>0</v>
      </c>
    </row>
    <row r="145" spans="1:4">
      <c r="A145" s="950"/>
      <c r="D145" s="954">
        <f t="shared" si="0"/>
        <v>0</v>
      </c>
    </row>
    <row r="146" spans="1:4">
      <c r="A146" s="950"/>
      <c r="D146" s="954">
        <f t="shared" si="0"/>
        <v>0</v>
      </c>
    </row>
    <row r="147" spans="1:4">
      <c r="A147" s="950"/>
      <c r="D147" s="954">
        <f t="shared" si="0"/>
        <v>0</v>
      </c>
    </row>
    <row r="148" spans="1:4">
      <c r="A148" s="950"/>
      <c r="D148" s="954">
        <f t="shared" si="0"/>
        <v>0</v>
      </c>
    </row>
    <row r="149" spans="1:4">
      <c r="A149" s="950"/>
      <c r="D149" s="954">
        <f t="shared" si="0"/>
        <v>0</v>
      </c>
    </row>
    <row r="150" spans="1:4">
      <c r="A150" s="950"/>
      <c r="D150" s="954">
        <f t="shared" si="0"/>
        <v>0</v>
      </c>
    </row>
    <row r="151" spans="1:4">
      <c r="A151" s="950"/>
      <c r="D151" s="954">
        <f t="shared" si="0"/>
        <v>0</v>
      </c>
    </row>
    <row r="152" spans="1:4">
      <c r="A152" s="950"/>
      <c r="D152" s="954">
        <f t="shared" si="0"/>
        <v>0</v>
      </c>
    </row>
    <row r="153" spans="1:4">
      <c r="A153" s="950"/>
      <c r="D153" s="954">
        <f t="shared" si="0"/>
        <v>0</v>
      </c>
    </row>
    <row r="154" spans="1:4">
      <c r="A154" s="950"/>
      <c r="D154" s="954">
        <f t="shared" si="0"/>
        <v>0</v>
      </c>
    </row>
    <row r="155" spans="1:4">
      <c r="A155" s="950"/>
      <c r="D155" s="954">
        <f t="shared" si="0"/>
        <v>0</v>
      </c>
    </row>
    <row r="156" spans="1:4">
      <c r="A156" s="950"/>
      <c r="D156" s="954">
        <f>+C156*(100-E156)/100</f>
        <v>0</v>
      </c>
    </row>
    <row r="157" spans="1:4">
      <c r="A157" s="950"/>
    </row>
    <row r="158" spans="1:4">
      <c r="A158" s="950"/>
    </row>
    <row r="159" spans="1:4">
      <c r="A159" s="950"/>
    </row>
    <row r="160" spans="1:4">
      <c r="A160" s="950"/>
    </row>
    <row r="161" spans="1:1">
      <c r="A161" s="950"/>
    </row>
    <row r="162" spans="1:1">
      <c r="A162" s="950"/>
    </row>
    <row r="163" spans="1:1">
      <c r="A163" s="950"/>
    </row>
    <row r="164" spans="1:1">
      <c r="A164" s="950"/>
    </row>
  </sheetData>
  <autoFilter ref="A6:L6"/>
  <customSheetViews>
    <customSheetView guid="{CD481555-6D06-49CD-9625-98C90CC09C9A}" showPageBreaks="1" printArea="1" showAutoFilter="1" view="pageBreakPreview">
      <selection activeCell="K83" sqref="K83"/>
      <rowBreaks count="1" manualBreakCount="1">
        <brk id="41" max="10" man="1"/>
      </rowBreaks>
      <pageMargins left="0.70866141732283472" right="0.70866141732283472" top="0.74803149606299213" bottom="0.74803149606299213" header="0.31496062992125984" footer="0.31496062992125984"/>
      <pageSetup scale="50" orientation="landscape" r:id="rId1"/>
      <autoFilter ref="B6:B155"/>
    </customSheetView>
    <customSheetView guid="{9EC6AF21-4B8E-44E3-AF29-8895353139B2}" showPageBreaks="1" printArea="1" showAutoFilter="1" view="pageBreakPreview">
      <pane ySplit="6" topLeftCell="A67" activePane="bottomLeft" state="frozen"/>
      <selection pane="bottomLeft" activeCell="H75" sqref="H75"/>
      <rowBreaks count="1" manualBreakCount="1">
        <brk id="41" max="10" man="1"/>
      </rowBreaks>
      <pageMargins left="0.70866141732283472" right="0.70866141732283472" top="0.74803149606299213" bottom="0.74803149606299213" header="0.31496062992125984" footer="0.31496062992125984"/>
      <pageSetup scale="50" orientation="landscape" r:id="rId2"/>
      <autoFilter ref="B6:B155"/>
    </customSheetView>
    <customSheetView guid="{4A6D03CA-35D0-42B2-8E76-6C991766DE68}" showPageBreaks="1" printArea="1" showAutoFilter="1" view="pageBreakPreview">
      <pane ySplit="5" topLeftCell="A59" activePane="bottomLeft" state="frozen"/>
      <selection pane="bottomLeft" activeCell="C66" sqref="C66:J66"/>
      <rowBreaks count="1" manualBreakCount="1">
        <brk id="41" max="10" man="1"/>
      </rowBreaks>
      <pageMargins left="0.70866141732283472" right="0.70866141732283472" top="0.74803149606299213" bottom="0.74803149606299213" header="0.31496062992125984" footer="0.31496062992125984"/>
      <pageSetup scale="50" orientation="landscape" r:id="rId3"/>
      <autoFilter ref="B6:B155"/>
    </customSheetView>
    <customSheetView guid="{94FC66D5-BF29-4BE8-974C-C93BA07E9FE3}" showPageBreaks="1" printArea="1" showAutoFilter="1" view="pageBreakPreview">
      <pane ySplit="6" topLeftCell="A59" activePane="bottomLeft" state="frozen"/>
      <selection pane="bottomLeft" activeCell="C66" sqref="C66:J66"/>
      <rowBreaks count="1" manualBreakCount="1">
        <brk id="41" max="10" man="1"/>
      </rowBreaks>
      <pageMargins left="0.70866141732283472" right="0.70866141732283472" top="0.74803149606299213" bottom="0.74803149606299213" header="0.31496062992125984" footer="0.31496062992125984"/>
      <pageSetup scale="50" orientation="landscape" r:id="rId4"/>
      <autoFilter ref="B6:B155"/>
    </customSheetView>
  </customSheetViews>
  <mergeCells count="69">
    <mergeCell ref="K3:L3"/>
    <mergeCell ref="K4:L4"/>
    <mergeCell ref="K5:L5"/>
    <mergeCell ref="A5:B5"/>
    <mergeCell ref="C5:F5"/>
    <mergeCell ref="I5:J5"/>
    <mergeCell ref="I4:J4"/>
    <mergeCell ref="C7:J7"/>
    <mergeCell ref="G5:H5"/>
    <mergeCell ref="A10:A11"/>
    <mergeCell ref="C10:J10"/>
    <mergeCell ref="C13:J13"/>
    <mergeCell ref="A14:A15"/>
    <mergeCell ref="C14:J14"/>
    <mergeCell ref="C15:J15"/>
    <mergeCell ref="A1:L1"/>
    <mergeCell ref="A2:B2"/>
    <mergeCell ref="C2:F2"/>
    <mergeCell ref="G2:H2"/>
    <mergeCell ref="I2:J2"/>
    <mergeCell ref="K2:L2"/>
    <mergeCell ref="A3:B3"/>
    <mergeCell ref="C3:F3"/>
    <mergeCell ref="G3:H3"/>
    <mergeCell ref="I3:J3"/>
    <mergeCell ref="A4:B4"/>
    <mergeCell ref="C4:F4"/>
    <mergeCell ref="G4:H4"/>
    <mergeCell ref="C100:J100"/>
    <mergeCell ref="C92:J92"/>
    <mergeCell ref="C70:J70"/>
    <mergeCell ref="C69:J69"/>
    <mergeCell ref="C22:J22"/>
    <mergeCell ref="C25:J25"/>
    <mergeCell ref="C27:J27"/>
    <mergeCell ref="C89:J89"/>
    <mergeCell ref="C87:J87"/>
    <mergeCell ref="C86:J86"/>
    <mergeCell ref="H32:J32"/>
    <mergeCell ref="C33:J33"/>
    <mergeCell ref="C80:J80"/>
    <mergeCell ref="C79:J79"/>
    <mergeCell ref="C77:J77"/>
    <mergeCell ref="C34:J34"/>
    <mergeCell ref="C85:J85"/>
    <mergeCell ref="C29:J29"/>
    <mergeCell ref="C31:J31"/>
    <mergeCell ref="C17:J17"/>
    <mergeCell ref="C21:J21"/>
    <mergeCell ref="C72:J72"/>
    <mergeCell ref="C71:J71"/>
    <mergeCell ref="C76:J76"/>
    <mergeCell ref="C75:J75"/>
    <mergeCell ref="C104:J104"/>
    <mergeCell ref="C103:J103"/>
    <mergeCell ref="A39:A40"/>
    <mergeCell ref="H53:J53"/>
    <mergeCell ref="H56:J56"/>
    <mergeCell ref="C58:J58"/>
    <mergeCell ref="H60:J60"/>
    <mergeCell ref="H42:J42"/>
    <mergeCell ref="H44:J44"/>
    <mergeCell ref="C46:J46"/>
    <mergeCell ref="H48:J48"/>
    <mergeCell ref="H50:J50"/>
    <mergeCell ref="C51:J51"/>
    <mergeCell ref="C41:J41"/>
    <mergeCell ref="C66:J66"/>
    <mergeCell ref="C102:J102"/>
  </mergeCells>
  <pageMargins left="0.70866141732283472" right="0.70866141732283472" top="0.74803149606299213" bottom="0.74803149606299213" header="0.31496062992125984" footer="0.31496062992125984"/>
  <pageSetup scale="48" orientation="landscape" r:id="rId5"/>
  <rowBreaks count="2" manualBreakCount="2">
    <brk id="41" max="10" man="1"/>
    <brk id="72" max="10" man="1"/>
  </rowBreak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rgb="FFFFFF00"/>
  </sheetPr>
  <dimension ref="A1:P167"/>
  <sheetViews>
    <sheetView workbookViewId="0">
      <pane ySplit="6" topLeftCell="A102" activePane="bottomLeft" state="frozen"/>
      <selection pane="bottomLeft" activeCell="L112" sqref="L112"/>
    </sheetView>
  </sheetViews>
  <sheetFormatPr defaultRowHeight="15.75"/>
  <cols>
    <col min="1" max="1" width="11" style="8" customWidth="1"/>
    <col min="2" max="8" width="10.140625" style="7" customWidth="1"/>
    <col min="9" max="9" width="11.7109375" style="7" customWidth="1"/>
    <col min="10" max="11" width="9" style="7" customWidth="1"/>
    <col min="12" max="12" width="45.5703125" style="12" customWidth="1"/>
    <col min="13" max="16384" width="9.140625" style="17"/>
  </cols>
  <sheetData>
    <row r="1" spans="1:13" s="16" customFormat="1" ht="30.75" customHeight="1" thickTop="1">
      <c r="A1" s="5073" t="s">
        <v>2570</v>
      </c>
      <c r="B1" s="5074"/>
      <c r="C1" s="5074"/>
      <c r="D1" s="5074"/>
      <c r="E1" s="5074"/>
      <c r="F1" s="5074"/>
      <c r="G1" s="5074"/>
      <c r="H1" s="5074"/>
      <c r="I1" s="5074"/>
      <c r="J1" s="5074"/>
      <c r="K1" s="5074"/>
      <c r="L1" s="5075"/>
      <c r="M1" s="36"/>
    </row>
    <row r="2" spans="1:13" ht="20.25" customHeight="1">
      <c r="A2" s="4845" t="s">
        <v>215</v>
      </c>
      <c r="B2" s="4846"/>
      <c r="C2" s="4630">
        <f>(65+120+25)*25</f>
        <v>5250</v>
      </c>
      <c r="D2" s="4631"/>
      <c r="E2" s="4631"/>
      <c r="F2" s="4632"/>
      <c r="G2" s="5076"/>
      <c r="H2" s="5101"/>
      <c r="I2" s="5093" t="s">
        <v>216</v>
      </c>
      <c r="J2" s="5094"/>
      <c r="K2" s="5148" t="s">
        <v>595</v>
      </c>
      <c r="L2" s="5238"/>
      <c r="M2" s="86"/>
    </row>
    <row r="3" spans="1:13" ht="20.25" customHeight="1">
      <c r="A3" s="4845" t="s">
        <v>217</v>
      </c>
      <c r="B3" s="4846"/>
      <c r="C3" s="4630" t="s">
        <v>688</v>
      </c>
      <c r="D3" s="4631"/>
      <c r="E3" s="4631"/>
      <c r="F3" s="4632"/>
      <c r="G3" s="5156"/>
      <c r="H3" s="5157"/>
      <c r="I3" s="5093" t="s">
        <v>218</v>
      </c>
      <c r="J3" s="5094"/>
      <c r="K3" s="5148" t="s">
        <v>594</v>
      </c>
      <c r="L3" s="5238"/>
      <c r="M3" s="86"/>
    </row>
    <row r="4" spans="1:13" ht="20.25" customHeight="1">
      <c r="A4" s="4845" t="s">
        <v>219</v>
      </c>
      <c r="B4" s="4846"/>
      <c r="C4" s="4630" t="s">
        <v>4793</v>
      </c>
      <c r="D4" s="4631"/>
      <c r="E4" s="4631"/>
      <c r="F4" s="4632"/>
      <c r="G4" s="5076"/>
      <c r="H4" s="5101"/>
      <c r="I4" s="5093" t="s">
        <v>220</v>
      </c>
      <c r="J4" s="5094"/>
      <c r="K4" s="5148" t="s">
        <v>5644</v>
      </c>
      <c r="L4" s="5238"/>
      <c r="M4" s="86"/>
    </row>
    <row r="5" spans="1:13" ht="20.25" customHeight="1" thickBot="1">
      <c r="A5" s="5086" t="s">
        <v>221</v>
      </c>
      <c r="B5" s="5087"/>
      <c r="C5" s="5090" t="s">
        <v>5727</v>
      </c>
      <c r="D5" s="5091"/>
      <c r="E5" s="5091"/>
      <c r="F5" s="5092"/>
      <c r="G5" s="5243" t="s">
        <v>3532</v>
      </c>
      <c r="H5" s="5244"/>
      <c r="I5" s="5093" t="s">
        <v>325</v>
      </c>
      <c r="J5" s="5094"/>
      <c r="K5" s="5493" t="s">
        <v>2571</v>
      </c>
      <c r="L5" s="5494"/>
      <c r="M5" s="86"/>
    </row>
    <row r="6" spans="1:13" s="16" customFormat="1" ht="35.25" customHeight="1" thickTop="1">
      <c r="A6" s="956" t="s">
        <v>1</v>
      </c>
      <c r="B6" s="957" t="s">
        <v>0</v>
      </c>
      <c r="C6" s="957" t="s">
        <v>2</v>
      </c>
      <c r="D6" s="957" t="s">
        <v>3</v>
      </c>
      <c r="E6" s="957" t="s">
        <v>4</v>
      </c>
      <c r="F6" s="957" t="s">
        <v>5</v>
      </c>
      <c r="G6" s="957" t="s">
        <v>6</v>
      </c>
      <c r="H6" s="957" t="s">
        <v>7</v>
      </c>
      <c r="I6" s="957" t="s">
        <v>8</v>
      </c>
      <c r="J6" s="957" t="s">
        <v>9</v>
      </c>
      <c r="K6" s="957" t="s">
        <v>6286</v>
      </c>
      <c r="L6" s="958" t="s">
        <v>10</v>
      </c>
    </row>
    <row r="7" spans="1:13" ht="80.25" customHeight="1">
      <c r="A7" s="1943">
        <v>41053</v>
      </c>
      <c r="B7" s="1944" t="s">
        <v>32</v>
      </c>
      <c r="C7" s="5477" t="s">
        <v>2572</v>
      </c>
      <c r="D7" s="5477"/>
      <c r="E7" s="5477"/>
      <c r="F7" s="5477"/>
      <c r="G7" s="5477"/>
      <c r="H7" s="5477"/>
      <c r="I7" s="5477"/>
      <c r="J7" s="5477"/>
      <c r="K7" s="3558" t="s">
        <v>2571</v>
      </c>
      <c r="L7" s="1950" t="s">
        <v>2571</v>
      </c>
    </row>
    <row r="8" spans="1:13" ht="19.5" customHeight="1">
      <c r="A8" s="950">
        <v>41057</v>
      </c>
      <c r="B8" s="952" t="s">
        <v>16</v>
      </c>
      <c r="C8" s="962">
        <v>260</v>
      </c>
      <c r="D8" s="954">
        <f t="shared" ref="D8:D24" si="0">+C8*(100-E8)/100</f>
        <v>241.8</v>
      </c>
      <c r="E8" s="962">
        <v>7</v>
      </c>
      <c r="F8" s="962"/>
      <c r="G8" s="962">
        <v>100</v>
      </c>
      <c r="H8" s="962"/>
      <c r="I8" s="962"/>
      <c r="J8" s="962"/>
      <c r="K8" s="3466"/>
      <c r="L8" s="13" t="s">
        <v>20</v>
      </c>
    </row>
    <row r="9" spans="1:13" ht="21.75" customHeight="1">
      <c r="A9" s="4">
        <v>41104</v>
      </c>
      <c r="B9" s="28" t="s">
        <v>154</v>
      </c>
      <c r="C9" s="4680" t="s">
        <v>155</v>
      </c>
      <c r="D9" s="4681"/>
      <c r="E9" s="4681"/>
      <c r="F9" s="4681"/>
      <c r="G9" s="4681"/>
      <c r="H9" s="4681"/>
      <c r="I9" s="4681"/>
      <c r="J9" s="4682"/>
      <c r="K9" s="3399"/>
      <c r="L9" s="15"/>
    </row>
    <row r="10" spans="1:13" ht="21.75" customHeight="1">
      <c r="A10" s="950">
        <v>41114</v>
      </c>
      <c r="B10" s="952" t="s">
        <v>143</v>
      </c>
      <c r="C10" s="962"/>
      <c r="D10" s="954"/>
      <c r="E10" s="962"/>
      <c r="F10" s="962"/>
      <c r="G10" s="962"/>
      <c r="H10" s="962">
        <v>2730</v>
      </c>
      <c r="I10" s="962">
        <v>100</v>
      </c>
      <c r="J10" s="962"/>
      <c r="K10" s="3466"/>
      <c r="L10" s="12" t="s">
        <v>727</v>
      </c>
    </row>
    <row r="11" spans="1:13" ht="21.75" customHeight="1">
      <c r="A11" s="950">
        <v>41119</v>
      </c>
      <c r="B11" s="952" t="s">
        <v>27</v>
      </c>
      <c r="C11" s="4644" t="s">
        <v>2573</v>
      </c>
      <c r="D11" s="4645"/>
      <c r="E11" s="4645"/>
      <c r="F11" s="4645"/>
      <c r="G11" s="4645"/>
      <c r="H11" s="4645"/>
      <c r="I11" s="4645"/>
      <c r="J11" s="4646"/>
      <c r="K11" s="3397"/>
    </row>
    <row r="12" spans="1:13" ht="21.75" customHeight="1">
      <c r="A12" s="950">
        <v>41122</v>
      </c>
      <c r="B12" s="952" t="s">
        <v>27</v>
      </c>
      <c r="C12" s="4644" t="s">
        <v>2574</v>
      </c>
      <c r="D12" s="4645"/>
      <c r="E12" s="4645"/>
      <c r="F12" s="4645"/>
      <c r="G12" s="4645"/>
      <c r="H12" s="4645"/>
      <c r="I12" s="4645"/>
      <c r="J12" s="4646"/>
      <c r="K12" s="3397"/>
    </row>
    <row r="13" spans="1:13" ht="21" customHeight="1">
      <c r="A13" s="950">
        <v>41131</v>
      </c>
      <c r="B13" s="952" t="s">
        <v>27</v>
      </c>
      <c r="C13" s="4644" t="s">
        <v>2573</v>
      </c>
      <c r="D13" s="4645"/>
      <c r="E13" s="4645"/>
      <c r="F13" s="4645"/>
      <c r="G13" s="4645"/>
      <c r="H13" s="4645"/>
      <c r="I13" s="4645"/>
      <c r="J13" s="4646"/>
      <c r="K13" s="3397"/>
    </row>
    <row r="14" spans="1:13" ht="20.100000000000001" customHeight="1">
      <c r="A14" s="950">
        <v>41147</v>
      </c>
      <c r="B14" s="952" t="s">
        <v>16</v>
      </c>
      <c r="C14" s="962">
        <v>310</v>
      </c>
      <c r="D14" s="954">
        <f t="shared" si="0"/>
        <v>303.8</v>
      </c>
      <c r="E14" s="962">
        <v>2</v>
      </c>
      <c r="F14" s="962"/>
      <c r="G14" s="962">
        <v>130</v>
      </c>
      <c r="H14" s="962"/>
      <c r="I14" s="962"/>
      <c r="J14" s="962"/>
      <c r="K14" s="3466"/>
      <c r="L14" s="13" t="s">
        <v>2575</v>
      </c>
    </row>
    <row r="15" spans="1:13" ht="20.100000000000001" customHeight="1" thickBot="1">
      <c r="A15" s="54">
        <v>41193</v>
      </c>
      <c r="B15" s="55" t="s">
        <v>143</v>
      </c>
      <c r="C15" s="968"/>
      <c r="D15" s="63"/>
      <c r="E15" s="968"/>
      <c r="F15" s="968"/>
      <c r="G15" s="968"/>
      <c r="H15" s="968">
        <v>4175</v>
      </c>
      <c r="I15" s="968">
        <v>100</v>
      </c>
      <c r="J15" s="968"/>
      <c r="K15" s="968"/>
      <c r="L15" s="57" t="s">
        <v>30</v>
      </c>
    </row>
    <row r="16" spans="1:13" ht="20.100000000000001" customHeight="1" thickTop="1">
      <c r="A16" s="941">
        <v>41298</v>
      </c>
      <c r="B16" s="945" t="s">
        <v>143</v>
      </c>
      <c r="C16" s="969"/>
      <c r="D16" s="62">
        <f t="shared" si="0"/>
        <v>0</v>
      </c>
      <c r="E16" s="969"/>
      <c r="F16" s="969"/>
      <c r="G16" s="969"/>
      <c r="H16" s="969"/>
      <c r="I16" s="969"/>
      <c r="J16" s="969"/>
      <c r="K16" s="969"/>
      <c r="L16" s="53" t="s">
        <v>30</v>
      </c>
    </row>
    <row r="17" spans="1:12" ht="20.100000000000001" customHeight="1">
      <c r="A17" s="4">
        <v>41348</v>
      </c>
      <c r="B17" s="28" t="s">
        <v>16</v>
      </c>
      <c r="C17" s="967">
        <v>195</v>
      </c>
      <c r="D17" s="23">
        <f t="shared" si="0"/>
        <v>175.5</v>
      </c>
      <c r="E17" s="967">
        <v>10</v>
      </c>
      <c r="F17" s="967"/>
      <c r="G17" s="967">
        <v>50</v>
      </c>
      <c r="H17" s="967"/>
      <c r="I17" s="967"/>
      <c r="J17" s="967"/>
      <c r="K17" s="967"/>
      <c r="L17" s="83" t="s">
        <v>283</v>
      </c>
    </row>
    <row r="18" spans="1:12" ht="20.100000000000001" customHeight="1">
      <c r="A18" s="4">
        <v>41354</v>
      </c>
      <c r="B18" s="28" t="s">
        <v>16</v>
      </c>
      <c r="C18" s="967">
        <v>140</v>
      </c>
      <c r="D18" s="23">
        <f t="shared" si="0"/>
        <v>126</v>
      </c>
      <c r="E18" s="967">
        <v>10</v>
      </c>
      <c r="F18" s="967"/>
      <c r="G18" s="967">
        <v>90</v>
      </c>
      <c r="H18" s="967"/>
      <c r="I18" s="967"/>
      <c r="J18" s="967"/>
      <c r="K18" s="967"/>
      <c r="L18" s="15" t="s">
        <v>322</v>
      </c>
    </row>
    <row r="19" spans="1:12" ht="20.25" customHeight="1">
      <c r="A19" s="950">
        <v>41355</v>
      </c>
      <c r="B19" s="952" t="s">
        <v>12</v>
      </c>
      <c r="C19" s="4644" t="s">
        <v>51</v>
      </c>
      <c r="D19" s="4645"/>
      <c r="E19" s="4645"/>
      <c r="F19" s="4645"/>
      <c r="G19" s="4645"/>
      <c r="H19" s="4645"/>
      <c r="I19" s="4645"/>
      <c r="J19" s="4646"/>
      <c r="K19" s="3397"/>
    </row>
    <row r="20" spans="1:12" ht="20.100000000000001" customHeight="1">
      <c r="A20" s="4">
        <v>41358</v>
      </c>
      <c r="B20" s="28" t="s">
        <v>16</v>
      </c>
      <c r="C20" s="967">
        <v>125</v>
      </c>
      <c r="D20" s="23">
        <f t="shared" si="0"/>
        <v>112.5</v>
      </c>
      <c r="E20" s="967">
        <v>10</v>
      </c>
      <c r="F20" s="967"/>
      <c r="G20" s="967">
        <v>75</v>
      </c>
      <c r="H20" s="967"/>
      <c r="I20" s="967"/>
      <c r="J20" s="967"/>
      <c r="K20" s="967"/>
      <c r="L20" s="83" t="s">
        <v>1930</v>
      </c>
    </row>
    <row r="21" spans="1:12" ht="20.100000000000001" customHeight="1">
      <c r="A21" s="4">
        <v>41363</v>
      </c>
      <c r="B21" s="28" t="s">
        <v>143</v>
      </c>
      <c r="C21" s="967"/>
      <c r="D21" s="23"/>
      <c r="E21" s="967"/>
      <c r="F21" s="967"/>
      <c r="G21" s="967"/>
      <c r="H21" s="967"/>
      <c r="I21" s="967"/>
      <c r="J21" s="967"/>
      <c r="K21" s="967"/>
      <c r="L21" s="82" t="s">
        <v>262</v>
      </c>
    </row>
    <row r="22" spans="1:12" ht="20.100000000000001" customHeight="1">
      <c r="A22" s="950">
        <v>41378</v>
      </c>
      <c r="B22" s="952" t="s">
        <v>12</v>
      </c>
      <c r="C22" s="4644" t="s">
        <v>51</v>
      </c>
      <c r="D22" s="4645"/>
      <c r="E22" s="4645"/>
      <c r="F22" s="4645"/>
      <c r="G22" s="4645"/>
      <c r="H22" s="4645"/>
      <c r="I22" s="4645"/>
      <c r="J22" s="4646"/>
      <c r="K22" s="3397"/>
    </row>
    <row r="23" spans="1:12" ht="18.75" customHeight="1">
      <c r="A23" s="950">
        <v>41384</v>
      </c>
      <c r="B23" s="952" t="s">
        <v>16</v>
      </c>
      <c r="C23" s="962">
        <v>245</v>
      </c>
      <c r="D23" s="954">
        <f t="shared" si="0"/>
        <v>220.5</v>
      </c>
      <c r="E23" s="962">
        <v>10</v>
      </c>
      <c r="F23" s="962"/>
      <c r="G23" s="962">
        <v>100</v>
      </c>
      <c r="H23" s="962"/>
      <c r="I23" s="962"/>
      <c r="J23" s="962"/>
      <c r="K23" s="3466"/>
      <c r="L23" s="12" t="s">
        <v>2576</v>
      </c>
    </row>
    <row r="24" spans="1:12" ht="20.100000000000001" customHeight="1">
      <c r="A24" s="4">
        <v>41433</v>
      </c>
      <c r="B24" s="28" t="s">
        <v>143</v>
      </c>
      <c r="C24" s="967"/>
      <c r="D24" s="23">
        <f t="shared" si="0"/>
        <v>0</v>
      </c>
      <c r="E24" s="967"/>
      <c r="F24" s="967"/>
      <c r="G24" s="967"/>
      <c r="H24" s="967">
        <v>5342</v>
      </c>
      <c r="I24" s="967">
        <v>76</v>
      </c>
      <c r="J24" s="967"/>
      <c r="K24" s="967"/>
      <c r="L24" s="15" t="s">
        <v>267</v>
      </c>
    </row>
    <row r="25" spans="1:12" ht="20.100000000000001" customHeight="1">
      <c r="A25" s="4642">
        <v>41443</v>
      </c>
      <c r="B25" s="952" t="s">
        <v>16</v>
      </c>
      <c r="C25" s="962">
        <v>225</v>
      </c>
      <c r="D25" s="954">
        <f>+C25*(100-E25)/100</f>
        <v>202.5</v>
      </c>
      <c r="E25" s="962">
        <v>10</v>
      </c>
      <c r="F25" s="962"/>
      <c r="G25" s="962">
        <v>95</v>
      </c>
      <c r="H25" s="962"/>
      <c r="I25" s="962"/>
      <c r="J25" s="962"/>
      <c r="K25" s="3466"/>
      <c r="L25" s="12" t="s">
        <v>283</v>
      </c>
    </row>
    <row r="26" spans="1:12" ht="20.100000000000001" customHeight="1">
      <c r="A26" s="4643"/>
      <c r="B26" s="952" t="s">
        <v>12</v>
      </c>
      <c r="C26" s="4627" t="s">
        <v>156</v>
      </c>
      <c r="D26" s="4628"/>
      <c r="E26" s="4628"/>
      <c r="F26" s="4628"/>
      <c r="G26" s="4628"/>
      <c r="H26" s="4628"/>
      <c r="I26" s="4628"/>
      <c r="J26" s="4629"/>
      <c r="K26" s="3392"/>
    </row>
    <row r="27" spans="1:12" ht="20.100000000000001" customHeight="1">
      <c r="A27" s="4">
        <v>41451</v>
      </c>
      <c r="B27" s="28" t="s">
        <v>16</v>
      </c>
      <c r="C27" s="967">
        <v>165</v>
      </c>
      <c r="D27" s="23">
        <f>+C27*(100-E27)/100</f>
        <v>148.5</v>
      </c>
      <c r="E27" s="967">
        <v>10</v>
      </c>
      <c r="F27" s="967"/>
      <c r="G27" s="967">
        <v>100</v>
      </c>
      <c r="H27" s="967"/>
      <c r="I27" s="967"/>
      <c r="J27" s="967"/>
      <c r="K27" s="967"/>
      <c r="L27" s="15" t="s">
        <v>20</v>
      </c>
    </row>
    <row r="28" spans="1:12" ht="20.100000000000001" customHeight="1">
      <c r="A28" s="4642">
        <v>41456</v>
      </c>
      <c r="B28" s="952" t="s">
        <v>351</v>
      </c>
      <c r="C28" s="5457" t="s">
        <v>2577</v>
      </c>
      <c r="D28" s="5465"/>
      <c r="E28" s="5465"/>
      <c r="F28" s="5465"/>
      <c r="G28" s="5465"/>
      <c r="H28" s="5465"/>
      <c r="I28" s="5465"/>
      <c r="J28" s="5458"/>
      <c r="K28" s="3455"/>
      <c r="L28" s="15"/>
    </row>
    <row r="29" spans="1:12" ht="20.100000000000001" customHeight="1">
      <c r="A29" s="4643"/>
      <c r="B29" s="952" t="s">
        <v>4</v>
      </c>
      <c r="C29" s="5457" t="s">
        <v>2578</v>
      </c>
      <c r="D29" s="5465"/>
      <c r="E29" s="5465"/>
      <c r="F29" s="5465"/>
      <c r="G29" s="5465"/>
      <c r="H29" s="5465"/>
      <c r="I29" s="5465"/>
      <c r="J29" s="5458"/>
      <c r="K29" s="3455"/>
      <c r="L29" s="15"/>
    </row>
    <row r="30" spans="1:12" ht="20.100000000000001" customHeight="1">
      <c r="A30" s="950">
        <v>41532</v>
      </c>
      <c r="B30" s="952" t="s">
        <v>143</v>
      </c>
      <c r="C30" s="962"/>
      <c r="D30" s="954"/>
      <c r="E30" s="962"/>
      <c r="F30" s="962"/>
      <c r="G30" s="962"/>
      <c r="H30" s="962">
        <v>5735</v>
      </c>
      <c r="I30" s="962">
        <v>75</v>
      </c>
      <c r="J30" s="962"/>
      <c r="K30" s="3466"/>
      <c r="L30" s="12" t="s">
        <v>2579</v>
      </c>
    </row>
    <row r="31" spans="1:12" ht="20.100000000000001" customHeight="1">
      <c r="A31" s="950">
        <v>41534</v>
      </c>
      <c r="B31" s="952" t="s">
        <v>16</v>
      </c>
      <c r="C31" s="962">
        <v>222</v>
      </c>
      <c r="D31" s="954">
        <f>+C31*(100-E31)/100</f>
        <v>199.8</v>
      </c>
      <c r="E31" s="962">
        <v>10</v>
      </c>
      <c r="F31" s="962"/>
      <c r="G31" s="977">
        <v>110</v>
      </c>
      <c r="H31" s="962"/>
      <c r="I31" s="962"/>
      <c r="J31" s="962"/>
      <c r="K31" s="3466"/>
      <c r="L31" s="12" t="s">
        <v>20</v>
      </c>
    </row>
    <row r="32" spans="1:12" ht="20.100000000000001" customHeight="1">
      <c r="A32" s="4642">
        <v>41548</v>
      </c>
      <c r="B32" s="952" t="s">
        <v>4</v>
      </c>
      <c r="C32" s="5457" t="s">
        <v>2580</v>
      </c>
      <c r="D32" s="5465"/>
      <c r="E32" s="5465"/>
      <c r="F32" s="5465"/>
      <c r="G32" s="5465"/>
      <c r="H32" s="5465"/>
      <c r="I32" s="5465"/>
      <c r="J32" s="5458"/>
      <c r="K32" s="3457"/>
      <c r="L32" s="43"/>
    </row>
    <row r="33" spans="1:12" ht="20.100000000000001" customHeight="1">
      <c r="A33" s="4643"/>
      <c r="B33" s="952" t="s">
        <v>351</v>
      </c>
      <c r="C33" s="5457" t="s">
        <v>2581</v>
      </c>
      <c r="D33" s="5465"/>
      <c r="E33" s="5465"/>
      <c r="F33" s="5465"/>
      <c r="G33" s="5465"/>
      <c r="H33" s="5465"/>
      <c r="I33" s="5465"/>
      <c r="J33" s="5458"/>
      <c r="K33" s="3457"/>
      <c r="L33" s="43"/>
    </row>
    <row r="34" spans="1:12" ht="20.100000000000001" customHeight="1">
      <c r="A34" s="4642">
        <v>41614</v>
      </c>
      <c r="B34" s="952" t="s">
        <v>351</v>
      </c>
      <c r="C34" s="5457" t="s">
        <v>2582</v>
      </c>
      <c r="D34" s="5465"/>
      <c r="E34" s="5465"/>
      <c r="F34" s="5465"/>
      <c r="G34" s="5465"/>
      <c r="H34" s="5465"/>
      <c r="I34" s="5465"/>
      <c r="J34" s="5458"/>
      <c r="K34" s="3457"/>
      <c r="L34" s="43"/>
    </row>
    <row r="35" spans="1:12" ht="20.100000000000001" customHeight="1">
      <c r="A35" s="4643"/>
      <c r="B35" s="944" t="s">
        <v>4</v>
      </c>
      <c r="C35" s="5457" t="s">
        <v>2583</v>
      </c>
      <c r="D35" s="5465"/>
      <c r="E35" s="5465"/>
      <c r="F35" s="5465"/>
      <c r="G35" s="5465"/>
      <c r="H35" s="5465"/>
      <c r="I35" s="5465"/>
      <c r="J35" s="5458"/>
      <c r="K35" s="3457"/>
      <c r="L35" s="43"/>
    </row>
    <row r="36" spans="1:12" ht="20.100000000000001" customHeight="1" thickBot="1">
      <c r="A36" s="940">
        <v>41626</v>
      </c>
      <c r="B36" s="944" t="s">
        <v>27</v>
      </c>
      <c r="C36" s="5126" t="s">
        <v>2584</v>
      </c>
      <c r="D36" s="5127"/>
      <c r="E36" s="5127"/>
      <c r="F36" s="5127"/>
      <c r="G36" s="5127"/>
      <c r="H36" s="5127"/>
      <c r="I36" s="5127"/>
      <c r="J36" s="5128"/>
      <c r="K36" s="3426"/>
      <c r="L36" s="43"/>
    </row>
    <row r="37" spans="1:12" ht="20.100000000000001" customHeight="1" thickTop="1">
      <c r="A37" s="44">
        <v>41643</v>
      </c>
      <c r="B37" s="45" t="s">
        <v>143</v>
      </c>
      <c r="C37" s="978"/>
      <c r="D37" s="173"/>
      <c r="E37" s="978"/>
      <c r="F37" s="978"/>
      <c r="G37" s="978"/>
      <c r="H37" s="978">
        <v>4930</v>
      </c>
      <c r="I37" s="978">
        <v>100</v>
      </c>
      <c r="J37" s="978"/>
      <c r="K37" s="978"/>
      <c r="L37" s="46" t="s">
        <v>2585</v>
      </c>
    </row>
    <row r="38" spans="1:12" ht="20.100000000000001" customHeight="1">
      <c r="A38" s="950">
        <v>41644</v>
      </c>
      <c r="B38" s="952" t="s">
        <v>12</v>
      </c>
      <c r="C38" s="4644" t="s">
        <v>51</v>
      </c>
      <c r="D38" s="4645"/>
      <c r="E38" s="4645"/>
      <c r="F38" s="4645"/>
      <c r="G38" s="4645"/>
      <c r="H38" s="4645"/>
      <c r="I38" s="4645"/>
      <c r="J38" s="4646"/>
      <c r="K38" s="3397"/>
    </row>
    <row r="39" spans="1:12">
      <c r="A39" s="4623">
        <v>41676</v>
      </c>
      <c r="B39" s="28" t="s">
        <v>4</v>
      </c>
      <c r="C39" s="5488" t="s">
        <v>2586</v>
      </c>
      <c r="D39" s="5488"/>
      <c r="E39" s="5488"/>
      <c r="F39" s="5488"/>
      <c r="G39" s="5488"/>
      <c r="H39" s="5488"/>
      <c r="I39" s="5488"/>
      <c r="J39" s="5489"/>
      <c r="K39" s="3462"/>
      <c r="L39" s="15"/>
    </row>
    <row r="40" spans="1:12" ht="20.100000000000001" customHeight="1">
      <c r="A40" s="4624"/>
      <c r="B40" s="28" t="s">
        <v>351</v>
      </c>
      <c r="C40" s="5488" t="s">
        <v>2587</v>
      </c>
      <c r="D40" s="5488"/>
      <c r="E40" s="5488"/>
      <c r="F40" s="5488"/>
      <c r="G40" s="5488"/>
      <c r="H40" s="5488"/>
      <c r="I40" s="5488"/>
      <c r="J40" s="5489"/>
      <c r="K40" s="3462"/>
      <c r="L40" s="15"/>
    </row>
    <row r="41" spans="1:12">
      <c r="A41" s="4">
        <v>41714</v>
      </c>
      <c r="B41" s="28" t="s">
        <v>143</v>
      </c>
      <c r="C41" s="967"/>
      <c r="D41" s="23"/>
      <c r="E41" s="967"/>
      <c r="F41" s="967"/>
      <c r="G41" s="967"/>
      <c r="H41" s="967">
        <v>4355</v>
      </c>
      <c r="I41" s="967">
        <v>100</v>
      </c>
      <c r="J41" s="967"/>
      <c r="K41" s="967"/>
      <c r="L41" s="15" t="s">
        <v>2585</v>
      </c>
    </row>
    <row r="42" spans="1:12">
      <c r="A42" s="4">
        <v>41715</v>
      </c>
      <c r="B42" s="28" t="s">
        <v>16</v>
      </c>
      <c r="C42" s="967">
        <v>190</v>
      </c>
      <c r="D42" s="23">
        <f>+C42*(100-E42)/100</f>
        <v>76</v>
      </c>
      <c r="E42" s="967">
        <v>60</v>
      </c>
      <c r="F42" s="967"/>
      <c r="G42" s="967">
        <v>115</v>
      </c>
      <c r="H42" s="967"/>
      <c r="I42" s="967"/>
      <c r="J42" s="967"/>
      <c r="K42" s="967"/>
      <c r="L42" s="15" t="s">
        <v>322</v>
      </c>
    </row>
    <row r="43" spans="1:12" ht="52.5" customHeight="1">
      <c r="A43" s="950">
        <v>41759</v>
      </c>
      <c r="B43" s="952" t="s">
        <v>12</v>
      </c>
      <c r="C43" s="4627" t="s">
        <v>2588</v>
      </c>
      <c r="D43" s="4628"/>
      <c r="E43" s="4628"/>
      <c r="F43" s="4628"/>
      <c r="G43" s="4628"/>
      <c r="H43" s="4628"/>
      <c r="I43" s="4628"/>
      <c r="J43" s="4629"/>
      <c r="K43" s="3392"/>
    </row>
    <row r="44" spans="1:12">
      <c r="A44" s="4">
        <v>41795</v>
      </c>
      <c r="B44" s="28" t="s">
        <v>143</v>
      </c>
      <c r="C44" s="967"/>
      <c r="D44" s="23"/>
      <c r="E44" s="967"/>
      <c r="F44" s="967"/>
      <c r="G44" s="967"/>
      <c r="H44" s="967">
        <v>4025</v>
      </c>
      <c r="I44" s="967">
        <v>100</v>
      </c>
      <c r="J44" s="967"/>
      <c r="K44" s="967"/>
      <c r="L44" s="15" t="s">
        <v>2253</v>
      </c>
    </row>
    <row r="45" spans="1:12" ht="20.100000000000001" customHeight="1">
      <c r="A45" s="4">
        <v>41815</v>
      </c>
      <c r="B45" s="28" t="s">
        <v>16</v>
      </c>
      <c r="C45" s="967">
        <v>110</v>
      </c>
      <c r="D45" s="23">
        <f>+C45*(100-E45)/100</f>
        <v>44</v>
      </c>
      <c r="E45" s="967">
        <v>60</v>
      </c>
      <c r="F45" s="967"/>
      <c r="G45" s="967">
        <v>110</v>
      </c>
      <c r="H45" s="967"/>
      <c r="I45" s="967"/>
      <c r="J45" s="967"/>
      <c r="K45" s="967"/>
      <c r="L45" s="15" t="s">
        <v>2589</v>
      </c>
    </row>
    <row r="46" spans="1:12" ht="39" customHeight="1">
      <c r="A46" s="950">
        <v>41822</v>
      </c>
      <c r="B46" s="952" t="s">
        <v>12</v>
      </c>
      <c r="C46" s="4627" t="s">
        <v>2590</v>
      </c>
      <c r="D46" s="4628"/>
      <c r="E46" s="4628"/>
      <c r="F46" s="4628"/>
      <c r="G46" s="4628"/>
      <c r="H46" s="4628"/>
      <c r="I46" s="4628"/>
      <c r="J46" s="4629"/>
      <c r="K46" s="3392"/>
    </row>
    <row r="47" spans="1:12">
      <c r="A47" s="4">
        <v>41860</v>
      </c>
      <c r="B47" s="28" t="s">
        <v>16</v>
      </c>
      <c r="C47" s="967">
        <v>75</v>
      </c>
      <c r="D47" s="23">
        <f>+C47*(100-E47)/100</f>
        <v>30</v>
      </c>
      <c r="E47" s="967">
        <v>60</v>
      </c>
      <c r="F47" s="967"/>
      <c r="G47" s="967">
        <v>105</v>
      </c>
      <c r="H47" s="967"/>
      <c r="I47" s="967"/>
      <c r="J47" s="967"/>
      <c r="K47" s="967"/>
      <c r="L47" s="15" t="s">
        <v>2591</v>
      </c>
    </row>
    <row r="48" spans="1:12" ht="20.100000000000001" customHeight="1">
      <c r="A48" s="4">
        <v>41878</v>
      </c>
      <c r="B48" s="28" t="s">
        <v>143</v>
      </c>
      <c r="C48" s="28"/>
      <c r="D48" s="23"/>
      <c r="E48" s="28"/>
      <c r="F48" s="28"/>
      <c r="G48" s="28"/>
      <c r="H48" s="946">
        <v>4495</v>
      </c>
      <c r="I48" s="946">
        <v>100</v>
      </c>
      <c r="J48" s="28"/>
      <c r="K48" s="28"/>
      <c r="L48" s="15" t="s">
        <v>207</v>
      </c>
    </row>
    <row r="49" spans="1:13" ht="33" customHeight="1">
      <c r="A49" s="950">
        <v>41901</v>
      </c>
      <c r="B49" s="952" t="s">
        <v>12</v>
      </c>
      <c r="C49" s="4627" t="s">
        <v>2592</v>
      </c>
      <c r="D49" s="4628"/>
      <c r="E49" s="4628"/>
      <c r="F49" s="4628"/>
      <c r="G49" s="4628"/>
      <c r="H49" s="4628"/>
      <c r="I49" s="4628"/>
      <c r="J49" s="4629"/>
      <c r="K49" s="3392"/>
    </row>
    <row r="50" spans="1:13" ht="24" customHeight="1">
      <c r="A50" s="4">
        <v>41917</v>
      </c>
      <c r="B50" s="28" t="s">
        <v>16</v>
      </c>
      <c r="C50" s="178">
        <v>80</v>
      </c>
      <c r="D50" s="179">
        <f>+C50*(100-E50)/100</f>
        <v>32</v>
      </c>
      <c r="E50" s="178">
        <v>60</v>
      </c>
      <c r="F50" s="178"/>
      <c r="G50" s="178">
        <v>100</v>
      </c>
      <c r="H50" s="178"/>
      <c r="I50" s="28"/>
      <c r="J50" s="28"/>
      <c r="K50" s="28"/>
      <c r="L50" s="83" t="s">
        <v>285</v>
      </c>
    </row>
    <row r="51" spans="1:13" ht="24.75" customHeight="1">
      <c r="A51" s="950">
        <v>41920</v>
      </c>
      <c r="B51" s="952" t="s">
        <v>12</v>
      </c>
      <c r="C51" s="4644" t="s">
        <v>2593</v>
      </c>
      <c r="D51" s="4645"/>
      <c r="E51" s="4645"/>
      <c r="F51" s="4645"/>
      <c r="G51" s="4645"/>
      <c r="H51" s="4645"/>
      <c r="I51" s="4645"/>
      <c r="J51" s="4646"/>
      <c r="K51" s="3397"/>
    </row>
    <row r="52" spans="1:13" ht="65.25" customHeight="1" thickBot="1">
      <c r="A52" s="1966">
        <v>41991</v>
      </c>
      <c r="B52" s="1967" t="s">
        <v>34</v>
      </c>
      <c r="C52" s="5490" t="s">
        <v>2594</v>
      </c>
      <c r="D52" s="5491"/>
      <c r="E52" s="5491"/>
      <c r="F52" s="5491"/>
      <c r="G52" s="5491"/>
      <c r="H52" s="5491"/>
      <c r="I52" s="5491"/>
      <c r="J52" s="5492"/>
      <c r="K52" s="3557"/>
      <c r="L52" s="1950" t="s">
        <v>2571</v>
      </c>
    </row>
    <row r="53" spans="1:13" ht="20.100000000000001" customHeight="1" thickTop="1">
      <c r="A53" s="208">
        <v>42033</v>
      </c>
      <c r="B53" s="149" t="s">
        <v>143</v>
      </c>
      <c r="C53" s="149"/>
      <c r="D53" s="151"/>
      <c r="E53" s="149"/>
      <c r="F53" s="149"/>
      <c r="G53" s="149"/>
      <c r="H53" s="149">
        <v>3605</v>
      </c>
      <c r="I53" s="149">
        <v>100</v>
      </c>
      <c r="J53" s="149"/>
      <c r="K53" s="149"/>
      <c r="L53" s="190" t="s">
        <v>30</v>
      </c>
    </row>
    <row r="54" spans="1:13" ht="20.100000000000001" customHeight="1">
      <c r="A54" s="950">
        <v>42065</v>
      </c>
      <c r="B54" s="952" t="s">
        <v>16</v>
      </c>
      <c r="C54" s="947">
        <v>90</v>
      </c>
      <c r="D54" s="954">
        <f>+C54*(100-E54)/100</f>
        <v>36</v>
      </c>
      <c r="E54" s="947">
        <v>60</v>
      </c>
      <c r="F54" s="947"/>
      <c r="G54" s="947">
        <v>120</v>
      </c>
      <c r="H54" s="947"/>
      <c r="I54" s="952"/>
      <c r="J54" s="952"/>
      <c r="K54" s="3446"/>
      <c r="L54" s="12" t="s">
        <v>2595</v>
      </c>
    </row>
    <row r="55" spans="1:13" ht="20.100000000000001" customHeight="1">
      <c r="A55" s="29">
        <v>42142</v>
      </c>
      <c r="B55" s="6" t="s">
        <v>143</v>
      </c>
      <c r="C55" s="6"/>
      <c r="D55" s="31"/>
      <c r="E55" s="6"/>
      <c r="F55" s="6"/>
      <c r="G55" s="6"/>
      <c r="H55" s="6">
        <v>1730</v>
      </c>
      <c r="I55" s="6">
        <v>100</v>
      </c>
      <c r="J55" s="6"/>
      <c r="K55" s="6"/>
      <c r="L55" s="25" t="s">
        <v>2596</v>
      </c>
    </row>
    <row r="56" spans="1:13" ht="20.100000000000001" customHeight="1">
      <c r="A56" s="950">
        <v>42153</v>
      </c>
      <c r="B56" s="952" t="s">
        <v>16</v>
      </c>
      <c r="C56" s="947">
        <v>115</v>
      </c>
      <c r="D56" s="954">
        <f>+C56*(100-E56)/100</f>
        <v>46</v>
      </c>
      <c r="E56" s="947">
        <v>60</v>
      </c>
      <c r="F56" s="947"/>
      <c r="G56" s="947">
        <v>130</v>
      </c>
      <c r="H56" s="952"/>
      <c r="I56" s="952"/>
      <c r="J56" s="952"/>
      <c r="K56" s="3446"/>
      <c r="L56" s="12" t="s">
        <v>283</v>
      </c>
    </row>
    <row r="57" spans="1:13">
      <c r="A57" s="950">
        <v>42197</v>
      </c>
      <c r="B57" s="952" t="s">
        <v>143</v>
      </c>
      <c r="C57" s="952"/>
      <c r="D57" s="954"/>
      <c r="E57" s="952"/>
      <c r="F57" s="952"/>
      <c r="G57" s="952"/>
      <c r="H57" s="952">
        <v>510</v>
      </c>
      <c r="I57" s="952">
        <v>100</v>
      </c>
      <c r="J57" s="952"/>
      <c r="K57" s="3446"/>
      <c r="L57" s="12" t="s">
        <v>30</v>
      </c>
    </row>
    <row r="58" spans="1:13" ht="20.100000000000001" customHeight="1">
      <c r="A58" s="950">
        <v>42221</v>
      </c>
      <c r="B58" s="952" t="s">
        <v>12</v>
      </c>
      <c r="C58" s="4627" t="s">
        <v>156</v>
      </c>
      <c r="D58" s="4628"/>
      <c r="E58" s="4628"/>
      <c r="F58" s="4628"/>
      <c r="G58" s="4628"/>
      <c r="H58" s="4628"/>
      <c r="I58" s="4628"/>
      <c r="J58" s="4629"/>
      <c r="K58" s="3392"/>
    </row>
    <row r="59" spans="1:13">
      <c r="A59" s="950">
        <v>42232</v>
      </c>
      <c r="B59" s="952" t="s">
        <v>12</v>
      </c>
      <c r="C59" s="4627" t="s">
        <v>156</v>
      </c>
      <c r="D59" s="4628"/>
      <c r="E59" s="4628"/>
      <c r="F59" s="4628"/>
      <c r="G59" s="4628"/>
      <c r="H59" s="4628"/>
      <c r="I59" s="4628"/>
      <c r="J59" s="4629"/>
      <c r="K59" s="3392"/>
    </row>
    <row r="60" spans="1:13" ht="44.25" customHeight="1">
      <c r="A60" s="950">
        <v>42258</v>
      </c>
      <c r="B60" s="952" t="s">
        <v>12</v>
      </c>
      <c r="C60" s="4627" t="s">
        <v>2597</v>
      </c>
      <c r="D60" s="4628"/>
      <c r="E60" s="4628"/>
      <c r="F60" s="4628"/>
      <c r="G60" s="4628"/>
      <c r="H60" s="4628"/>
      <c r="I60" s="4628"/>
      <c r="J60" s="4629"/>
      <c r="K60" s="3392"/>
      <c r="L60" s="116"/>
    </row>
    <row r="61" spans="1:13">
      <c r="A61" s="950">
        <v>42261</v>
      </c>
      <c r="B61" s="952" t="s">
        <v>16</v>
      </c>
      <c r="C61" s="947">
        <v>115</v>
      </c>
      <c r="D61" s="954">
        <f>+C61*(100-E61)/100</f>
        <v>46</v>
      </c>
      <c r="E61" s="947">
        <v>60</v>
      </c>
      <c r="F61" s="947"/>
      <c r="G61" s="947">
        <v>120</v>
      </c>
      <c r="H61" s="952"/>
      <c r="I61" s="952"/>
      <c r="J61" s="952"/>
      <c r="K61" s="3446"/>
      <c r="L61" s="12" t="s">
        <v>2598</v>
      </c>
    </row>
    <row r="62" spans="1:13">
      <c r="A62" s="950">
        <v>42320</v>
      </c>
      <c r="B62" s="952" t="s">
        <v>143</v>
      </c>
      <c r="C62" s="952"/>
      <c r="D62" s="954"/>
      <c r="E62" s="952"/>
      <c r="F62" s="952"/>
      <c r="G62" s="952"/>
      <c r="H62" s="952">
        <v>1460</v>
      </c>
      <c r="I62" s="952">
        <v>100</v>
      </c>
      <c r="J62" s="952"/>
      <c r="K62" s="3446"/>
      <c r="L62" s="12" t="s">
        <v>30</v>
      </c>
    </row>
    <row r="63" spans="1:13" ht="16.5" thickBot="1">
      <c r="A63" s="1437">
        <v>42346</v>
      </c>
      <c r="B63" s="1440" t="s">
        <v>16</v>
      </c>
      <c r="C63" s="218">
        <v>155</v>
      </c>
      <c r="D63" s="42">
        <f>+C63*(100-E63)/100</f>
        <v>62</v>
      </c>
      <c r="E63" s="218">
        <v>60</v>
      </c>
      <c r="F63" s="218"/>
      <c r="G63" s="218">
        <v>105</v>
      </c>
      <c r="H63" s="1440"/>
      <c r="I63" s="1440"/>
      <c r="J63" s="1440"/>
      <c r="K63" s="3431"/>
      <c r="L63" s="43" t="s">
        <v>2599</v>
      </c>
    </row>
    <row r="64" spans="1:13" ht="37.5" customHeight="1" thickTop="1">
      <c r="A64" s="1766">
        <v>42431</v>
      </c>
      <c r="B64" s="48" t="s">
        <v>12</v>
      </c>
      <c r="C64" s="5177" t="s">
        <v>3101</v>
      </c>
      <c r="D64" s="5178"/>
      <c r="E64" s="5178"/>
      <c r="F64" s="5178"/>
      <c r="G64" s="5178"/>
      <c r="H64" s="5178"/>
      <c r="I64" s="5178"/>
      <c r="J64" s="5179"/>
      <c r="K64" s="3429"/>
      <c r="L64" s="1767"/>
      <c r="M64" s="86"/>
    </row>
    <row r="65" spans="1:16" ht="27" customHeight="1">
      <c r="A65" s="1481">
        <v>42448</v>
      </c>
      <c r="B65" s="28" t="s">
        <v>16</v>
      </c>
      <c r="C65" s="1737">
        <v>285</v>
      </c>
      <c r="D65" s="23">
        <f>+C65*(100-E65)/100</f>
        <v>114</v>
      </c>
      <c r="E65" s="1737">
        <v>60</v>
      </c>
      <c r="F65" s="1737"/>
      <c r="G65" s="1737">
        <v>130</v>
      </c>
      <c r="H65" s="1737"/>
      <c r="I65" s="1737"/>
      <c r="J65" s="1737"/>
      <c r="K65" s="3408"/>
      <c r="L65" s="1482" t="s">
        <v>3172</v>
      </c>
      <c r="M65" s="86"/>
    </row>
    <row r="66" spans="1:16">
      <c r="A66" s="1476">
        <v>42451</v>
      </c>
      <c r="B66" s="1743" t="s">
        <v>16</v>
      </c>
      <c r="C66" s="1743">
        <v>175</v>
      </c>
      <c r="D66" s="1739">
        <f>+C66*(100-E66)/100</f>
        <v>70</v>
      </c>
      <c r="E66" s="1743">
        <v>60</v>
      </c>
      <c r="F66" s="1743"/>
      <c r="G66" s="1743">
        <v>125</v>
      </c>
      <c r="H66" s="1743"/>
      <c r="I66" s="1743"/>
      <c r="J66" s="1743"/>
      <c r="K66" s="3419"/>
      <c r="L66" s="1477" t="s">
        <v>3166</v>
      </c>
      <c r="M66" s="86"/>
    </row>
    <row r="67" spans="1:16" ht="20.100000000000001" customHeight="1">
      <c r="A67" s="1476">
        <v>42463</v>
      </c>
      <c r="B67" s="1743" t="s">
        <v>143</v>
      </c>
      <c r="C67" s="1743"/>
      <c r="D67" s="1739"/>
      <c r="E67" s="1743"/>
      <c r="F67" s="1743"/>
      <c r="G67" s="1743"/>
      <c r="H67" s="1743">
        <v>1990</v>
      </c>
      <c r="I67" s="1743">
        <v>100</v>
      </c>
      <c r="J67" s="1743"/>
      <c r="K67" s="3419"/>
      <c r="L67" s="1477" t="s">
        <v>30</v>
      </c>
      <c r="M67" s="86"/>
    </row>
    <row r="68" spans="1:16" ht="52.5" customHeight="1">
      <c r="A68" s="1476">
        <v>42531</v>
      </c>
      <c r="B68" s="1743" t="s">
        <v>12</v>
      </c>
      <c r="C68" s="4627" t="s">
        <v>3375</v>
      </c>
      <c r="D68" s="4628"/>
      <c r="E68" s="4628"/>
      <c r="F68" s="4628"/>
      <c r="G68" s="4628"/>
      <c r="H68" s="4628"/>
      <c r="I68" s="4628"/>
      <c r="J68" s="4629"/>
      <c r="K68" s="3391"/>
      <c r="L68" s="1477"/>
      <c r="M68" s="86"/>
    </row>
    <row r="69" spans="1:16" ht="20.100000000000001" customHeight="1">
      <c r="A69" s="1476">
        <v>42538</v>
      </c>
      <c r="B69" s="1743" t="s">
        <v>16</v>
      </c>
      <c r="C69" s="1736">
        <v>175</v>
      </c>
      <c r="D69" s="1739">
        <f>+C69*(100-E69)/100</f>
        <v>105</v>
      </c>
      <c r="E69" s="1736">
        <v>40</v>
      </c>
      <c r="F69" s="1736"/>
      <c r="G69" s="1736">
        <v>90</v>
      </c>
      <c r="H69" s="1736"/>
      <c r="I69" s="1743"/>
      <c r="J69" s="1743"/>
      <c r="K69" s="3419"/>
      <c r="L69" s="1477" t="s">
        <v>3372</v>
      </c>
      <c r="M69" s="86"/>
    </row>
    <row r="70" spans="1:16" ht="36" customHeight="1">
      <c r="A70" s="1476">
        <v>42541</v>
      </c>
      <c r="B70" s="1743" t="s">
        <v>12</v>
      </c>
      <c r="C70" s="4627" t="s">
        <v>3376</v>
      </c>
      <c r="D70" s="4628"/>
      <c r="E70" s="4628"/>
      <c r="F70" s="4628"/>
      <c r="G70" s="4628"/>
      <c r="H70" s="4628"/>
      <c r="I70" s="4628"/>
      <c r="J70" s="4629"/>
      <c r="K70" s="3391"/>
      <c r="L70" s="1477"/>
      <c r="M70" s="86"/>
    </row>
    <row r="71" spans="1:16" ht="20.100000000000001" customHeight="1">
      <c r="A71" s="1481">
        <v>42570</v>
      </c>
      <c r="B71" s="28" t="s">
        <v>16</v>
      </c>
      <c r="C71" s="28">
        <v>125</v>
      </c>
      <c r="D71" s="23">
        <f>+C71*(100-E71)/100</f>
        <v>75</v>
      </c>
      <c r="E71" s="1263">
        <v>40</v>
      </c>
      <c r="F71" s="28"/>
      <c r="G71" s="28">
        <v>95</v>
      </c>
      <c r="H71" s="28"/>
      <c r="I71" s="28"/>
      <c r="J71" s="28"/>
      <c r="K71" s="3467"/>
      <c r="L71" s="1483" t="s">
        <v>3419</v>
      </c>
      <c r="M71" s="86"/>
    </row>
    <row r="72" spans="1:16" ht="60.75" customHeight="1">
      <c r="A72" s="1476">
        <v>42614</v>
      </c>
      <c r="B72" s="1743" t="s">
        <v>12</v>
      </c>
      <c r="C72" s="4627" t="s">
        <v>3522</v>
      </c>
      <c r="D72" s="4628"/>
      <c r="E72" s="4628"/>
      <c r="F72" s="4628"/>
      <c r="G72" s="4628"/>
      <c r="H72" s="4628"/>
      <c r="I72" s="4628"/>
      <c r="J72" s="4629"/>
      <c r="K72" s="3391"/>
      <c r="L72" s="1477"/>
      <c r="M72" s="86"/>
    </row>
    <row r="73" spans="1:16" ht="63" customHeight="1">
      <c r="A73" s="1947">
        <v>42626</v>
      </c>
      <c r="B73" s="1944" t="s">
        <v>34</v>
      </c>
      <c r="C73" s="4766" t="s">
        <v>3539</v>
      </c>
      <c r="D73" s="4767"/>
      <c r="E73" s="4767"/>
      <c r="F73" s="4767"/>
      <c r="G73" s="4767"/>
      <c r="H73" s="4767"/>
      <c r="I73" s="4767"/>
      <c r="J73" s="4768"/>
      <c r="K73" s="3557"/>
      <c r="L73" s="1968" t="s">
        <v>4174</v>
      </c>
      <c r="M73" s="86"/>
      <c r="N73" s="1656"/>
      <c r="P73" s="1484"/>
    </row>
    <row r="74" spans="1:16" ht="20.100000000000001" customHeight="1">
      <c r="A74" s="1476">
        <v>42636</v>
      </c>
      <c r="B74" s="1743" t="s">
        <v>143</v>
      </c>
      <c r="C74" s="1743"/>
      <c r="D74" s="1739">
        <f>+C74*(100-E74)/100</f>
        <v>0</v>
      </c>
      <c r="E74" s="1743"/>
      <c r="F74" s="1743"/>
      <c r="G74" s="1743"/>
      <c r="H74" s="1743">
        <v>2845</v>
      </c>
      <c r="I74" s="1743">
        <v>100</v>
      </c>
      <c r="J74" s="1743"/>
      <c r="K74" s="3419"/>
      <c r="L74" s="1477" t="s">
        <v>30</v>
      </c>
      <c r="M74" s="86"/>
    </row>
    <row r="75" spans="1:16" ht="20.100000000000001" customHeight="1">
      <c r="A75" s="1476">
        <v>42682</v>
      </c>
      <c r="B75" s="1743" t="s">
        <v>143</v>
      </c>
      <c r="C75" s="1743"/>
      <c r="D75" s="1739">
        <f>+C75*(100-E75)/100</f>
        <v>0</v>
      </c>
      <c r="E75" s="1743"/>
      <c r="F75" s="1743"/>
      <c r="G75" s="1743"/>
      <c r="H75" s="1743">
        <v>3030</v>
      </c>
      <c r="I75" s="1743">
        <v>100</v>
      </c>
      <c r="J75" s="1743"/>
      <c r="K75" s="3419"/>
      <c r="L75" s="1477" t="s">
        <v>30</v>
      </c>
      <c r="M75" s="86"/>
    </row>
    <row r="76" spans="1:16" ht="16.5" thickBot="1">
      <c r="A76" s="1595">
        <v>42690</v>
      </c>
      <c r="B76" s="55" t="s">
        <v>16</v>
      </c>
      <c r="C76" s="55">
        <v>175</v>
      </c>
      <c r="D76" s="63">
        <f>+C76*(100-E76)/100</f>
        <v>70</v>
      </c>
      <c r="E76" s="55">
        <v>60</v>
      </c>
      <c r="F76" s="55"/>
      <c r="G76" s="55">
        <v>120</v>
      </c>
      <c r="H76" s="55"/>
      <c r="I76" s="55"/>
      <c r="J76" s="55"/>
      <c r="K76" s="3468"/>
      <c r="L76" s="1773" t="s">
        <v>3518</v>
      </c>
      <c r="M76" s="86"/>
    </row>
    <row r="77" spans="1:16" ht="16.5" thickTop="1">
      <c r="A77" s="1438">
        <v>42743</v>
      </c>
      <c r="B77" s="1441" t="s">
        <v>16</v>
      </c>
      <c r="C77" s="1441">
        <v>160</v>
      </c>
      <c r="D77" s="62">
        <f>+C77*(100-E77)/100</f>
        <v>96</v>
      </c>
      <c r="E77" s="1441">
        <v>40</v>
      </c>
      <c r="F77" s="1441"/>
      <c r="G77" s="1441">
        <v>150</v>
      </c>
      <c r="H77" s="1441"/>
      <c r="I77" s="1441"/>
      <c r="J77" s="1441"/>
      <c r="K77" s="3432"/>
      <c r="L77" s="53" t="s">
        <v>3518</v>
      </c>
    </row>
    <row r="78" spans="1:16">
      <c r="A78" s="950">
        <v>42814</v>
      </c>
      <c r="B78" s="952" t="s">
        <v>143</v>
      </c>
      <c r="C78" s="952"/>
      <c r="D78" s="954"/>
      <c r="E78" s="952"/>
      <c r="F78" s="952"/>
      <c r="G78" s="952"/>
      <c r="H78" s="952">
        <v>3600</v>
      </c>
      <c r="I78" s="952">
        <v>95</v>
      </c>
      <c r="J78" s="952"/>
      <c r="K78" s="3446"/>
      <c r="L78" s="12" t="s">
        <v>30</v>
      </c>
    </row>
    <row r="79" spans="1:16" ht="19.5" customHeight="1">
      <c r="A79" s="950">
        <v>42857</v>
      </c>
      <c r="B79" s="952" t="s">
        <v>16</v>
      </c>
      <c r="C79" s="952">
        <v>160</v>
      </c>
      <c r="D79" s="954">
        <f>+C79*(100-E79)/100</f>
        <v>96</v>
      </c>
      <c r="E79" s="952">
        <v>40</v>
      </c>
      <c r="F79" s="952"/>
      <c r="G79" s="952">
        <v>175</v>
      </c>
      <c r="H79" s="952"/>
      <c r="I79" s="952"/>
      <c r="J79" s="952"/>
      <c r="K79" s="3446"/>
      <c r="L79" s="12" t="s">
        <v>4075</v>
      </c>
    </row>
    <row r="80" spans="1:16" ht="55.5" customHeight="1">
      <c r="A80" s="950">
        <v>42928</v>
      </c>
      <c r="B80" s="1873" t="s">
        <v>12</v>
      </c>
      <c r="C80" s="4627" t="s">
        <v>4468</v>
      </c>
      <c r="D80" s="4628"/>
      <c r="E80" s="4628"/>
      <c r="F80" s="4628"/>
      <c r="G80" s="4628"/>
      <c r="H80" s="4628"/>
      <c r="I80" s="4628"/>
      <c r="J80" s="4629"/>
      <c r="K80" s="3392"/>
      <c r="L80" s="1874" t="s">
        <v>4175</v>
      </c>
    </row>
    <row r="81" spans="1:12">
      <c r="A81" s="950">
        <v>42948</v>
      </c>
      <c r="B81" s="952" t="s">
        <v>143</v>
      </c>
      <c r="C81" s="952"/>
      <c r="D81" s="954"/>
      <c r="E81" s="952"/>
      <c r="F81" s="952"/>
      <c r="G81" s="952"/>
      <c r="H81" s="952">
        <v>4120</v>
      </c>
      <c r="I81" s="952">
        <v>100</v>
      </c>
      <c r="J81" s="952"/>
      <c r="K81" s="3446"/>
      <c r="L81" s="13" t="s">
        <v>30</v>
      </c>
    </row>
    <row r="82" spans="1:12" ht="20.100000000000001" customHeight="1">
      <c r="A82" s="950">
        <v>42979</v>
      </c>
      <c r="B82" s="952" t="s">
        <v>16</v>
      </c>
      <c r="C82" s="952">
        <v>120</v>
      </c>
      <c r="D82" s="954">
        <f>+C82*(100-E82)/100</f>
        <v>42</v>
      </c>
      <c r="E82" s="952">
        <v>65</v>
      </c>
      <c r="F82" s="952"/>
      <c r="G82" s="952">
        <v>105</v>
      </c>
      <c r="H82" s="952"/>
      <c r="I82" s="952"/>
      <c r="J82" s="952"/>
      <c r="K82" s="3446"/>
      <c r="L82" s="13" t="s">
        <v>4231</v>
      </c>
    </row>
    <row r="83" spans="1:12" ht="25.5" customHeight="1">
      <c r="A83" s="2050">
        <v>43066</v>
      </c>
      <c r="B83" s="2051" t="s">
        <v>143</v>
      </c>
      <c r="C83" s="2051"/>
      <c r="D83" s="2049"/>
      <c r="E83" s="2051"/>
      <c r="F83" s="2051"/>
      <c r="G83" s="2051"/>
      <c r="H83" s="2153">
        <v>5310</v>
      </c>
      <c r="I83" s="2153">
        <v>100</v>
      </c>
      <c r="J83" s="2153"/>
      <c r="K83" s="3446"/>
      <c r="L83" s="13" t="s">
        <v>30</v>
      </c>
    </row>
    <row r="84" spans="1:12" ht="20.100000000000001" customHeight="1" thickBot="1">
      <c r="A84" s="2091">
        <v>43097</v>
      </c>
      <c r="B84" s="2094" t="s">
        <v>16</v>
      </c>
      <c r="C84" s="2094">
        <v>130</v>
      </c>
      <c r="D84" s="42">
        <f>+C84*(100-E84)/100</f>
        <v>45.5</v>
      </c>
      <c r="E84" s="2094">
        <v>65</v>
      </c>
      <c r="F84" s="2094"/>
      <c r="G84" s="2094">
        <v>218</v>
      </c>
      <c r="H84" s="2094"/>
      <c r="I84" s="2094"/>
      <c r="J84" s="2094"/>
      <c r="K84" s="3431"/>
      <c r="L84" s="69" t="s">
        <v>3987</v>
      </c>
    </row>
    <row r="85" spans="1:12" ht="42" customHeight="1" thickTop="1">
      <c r="A85" s="47">
        <v>43117</v>
      </c>
      <c r="B85" s="48" t="s">
        <v>12</v>
      </c>
      <c r="C85" s="5177" t="s">
        <v>4469</v>
      </c>
      <c r="D85" s="5178"/>
      <c r="E85" s="5178"/>
      <c r="F85" s="5178"/>
      <c r="G85" s="5178"/>
      <c r="H85" s="5178"/>
      <c r="I85" s="5178"/>
      <c r="J85" s="5179"/>
      <c r="K85" s="3430"/>
      <c r="L85" s="50"/>
    </row>
    <row r="86" spans="1:12">
      <c r="A86" s="950">
        <v>43171</v>
      </c>
      <c r="B86" s="952" t="s">
        <v>16</v>
      </c>
      <c r="C86" s="952">
        <v>140</v>
      </c>
      <c r="D86" s="954">
        <f>+C86*(100-E86)/100</f>
        <v>70</v>
      </c>
      <c r="E86" s="952">
        <v>50</v>
      </c>
      <c r="F86" s="952"/>
      <c r="G86" s="952">
        <v>200</v>
      </c>
      <c r="H86" s="952"/>
      <c r="I86" s="952"/>
      <c r="J86" s="952"/>
      <c r="K86" s="3446"/>
      <c r="L86" s="12" t="s">
        <v>3987</v>
      </c>
    </row>
    <row r="87" spans="1:12">
      <c r="A87" s="950">
        <v>43176</v>
      </c>
      <c r="B87" s="952" t="s">
        <v>143</v>
      </c>
      <c r="C87" s="952"/>
      <c r="D87" s="954"/>
      <c r="E87" s="952"/>
      <c r="F87" s="952"/>
      <c r="G87" s="952"/>
      <c r="H87" s="5161" t="s">
        <v>4560</v>
      </c>
      <c r="I87" s="5163"/>
      <c r="J87" s="952"/>
      <c r="K87" s="3446"/>
      <c r="L87" s="12" t="s">
        <v>30</v>
      </c>
    </row>
    <row r="88" spans="1:12" ht="36.75" customHeight="1">
      <c r="A88" s="950">
        <v>43300</v>
      </c>
      <c r="B88" s="952" t="s">
        <v>12</v>
      </c>
      <c r="C88" s="5134" t="s">
        <v>4764</v>
      </c>
      <c r="D88" s="5121"/>
      <c r="E88" s="5121"/>
      <c r="F88" s="5121"/>
      <c r="G88" s="5121"/>
      <c r="H88" s="5121"/>
      <c r="I88" s="5121"/>
      <c r="J88" s="5135"/>
      <c r="K88" s="3418"/>
    </row>
    <row r="89" spans="1:12" ht="74.25" customHeight="1">
      <c r="A89" s="1943">
        <v>43304</v>
      </c>
      <c r="B89" s="1944" t="s">
        <v>34</v>
      </c>
      <c r="C89" s="4766" t="s">
        <v>4805</v>
      </c>
      <c r="D89" s="4767"/>
      <c r="E89" s="4767"/>
      <c r="F89" s="4767"/>
      <c r="G89" s="4767"/>
      <c r="H89" s="4767"/>
      <c r="I89" s="4767"/>
      <c r="J89" s="4768"/>
      <c r="K89" s="3557"/>
      <c r="L89" s="1950" t="s">
        <v>4042</v>
      </c>
    </row>
    <row r="90" spans="1:12" ht="20.100000000000001" customHeight="1">
      <c r="A90" s="950">
        <v>43313</v>
      </c>
      <c r="B90" s="952" t="s">
        <v>16</v>
      </c>
      <c r="C90" s="2350">
        <v>145</v>
      </c>
      <c r="D90" s="2351">
        <f>+C90*(100-E90)/100</f>
        <v>26.1</v>
      </c>
      <c r="E90" s="2350">
        <v>82</v>
      </c>
      <c r="F90" s="2350"/>
      <c r="G90" s="2350">
        <v>110</v>
      </c>
      <c r="H90" s="2350"/>
      <c r="I90" s="2350"/>
      <c r="J90" s="2350"/>
      <c r="K90" s="3433"/>
      <c r="L90" s="12" t="s">
        <v>4792</v>
      </c>
    </row>
    <row r="91" spans="1:12" ht="20.100000000000001" customHeight="1">
      <c r="A91" s="950">
        <v>43313</v>
      </c>
      <c r="B91" s="952" t="s">
        <v>4</v>
      </c>
      <c r="C91" s="5294" t="s">
        <v>4797</v>
      </c>
      <c r="D91" s="4631"/>
      <c r="E91" s="4631"/>
      <c r="F91" s="4631"/>
      <c r="G91" s="4631"/>
      <c r="H91" s="4631"/>
      <c r="I91" s="4631"/>
      <c r="J91" s="4632"/>
      <c r="K91" s="3394"/>
    </row>
    <row r="92" spans="1:12" ht="20.100000000000001" customHeight="1">
      <c r="A92" s="950">
        <v>43319</v>
      </c>
      <c r="B92" s="952" t="s">
        <v>143</v>
      </c>
      <c r="C92" s="2350"/>
      <c r="D92" s="2351"/>
      <c r="E92" s="2350"/>
      <c r="F92" s="2350"/>
      <c r="G92" s="2350"/>
      <c r="H92" s="2350">
        <v>3155</v>
      </c>
      <c r="I92" s="2350">
        <v>100</v>
      </c>
      <c r="J92" s="2350"/>
      <c r="K92" s="3433"/>
    </row>
    <row r="93" spans="1:12" ht="20.100000000000001" customHeight="1">
      <c r="A93" s="950">
        <v>43323</v>
      </c>
      <c r="B93" s="952" t="s">
        <v>12</v>
      </c>
      <c r="C93" s="4644" t="s">
        <v>2447</v>
      </c>
      <c r="D93" s="4645"/>
      <c r="E93" s="4645"/>
      <c r="F93" s="4645"/>
      <c r="G93" s="4645"/>
      <c r="H93" s="4645"/>
      <c r="I93" s="4645"/>
      <c r="J93" s="4646"/>
      <c r="K93" s="3397"/>
    </row>
    <row r="94" spans="1:12" ht="20.100000000000001" customHeight="1">
      <c r="A94" s="2373">
        <v>43331</v>
      </c>
      <c r="B94" s="2374" t="s">
        <v>12</v>
      </c>
      <c r="C94" s="4644" t="s">
        <v>2447</v>
      </c>
      <c r="D94" s="4645"/>
      <c r="E94" s="4645"/>
      <c r="F94" s="4645"/>
      <c r="G94" s="4645"/>
      <c r="H94" s="4645"/>
      <c r="I94" s="4645"/>
      <c r="J94" s="4646"/>
      <c r="K94" s="3397"/>
    </row>
    <row r="95" spans="1:12" ht="20.100000000000001" customHeight="1">
      <c r="A95" s="520">
        <v>43369</v>
      </c>
      <c r="B95" s="521" t="s">
        <v>143</v>
      </c>
      <c r="C95" s="2350"/>
      <c r="D95" s="2351"/>
      <c r="E95" s="2350"/>
      <c r="F95" s="2350"/>
      <c r="G95" s="2350"/>
      <c r="H95" s="2350">
        <v>3220</v>
      </c>
      <c r="I95" s="2350">
        <v>100</v>
      </c>
      <c r="J95" s="2350"/>
      <c r="K95" s="3433"/>
      <c r="L95" s="12" t="s">
        <v>30</v>
      </c>
    </row>
    <row r="96" spans="1:12" s="971" customFormat="1" ht="20.100000000000001" customHeight="1">
      <c r="A96" s="29">
        <v>43378</v>
      </c>
      <c r="B96" s="6" t="s">
        <v>16</v>
      </c>
      <c r="C96" s="30">
        <v>105</v>
      </c>
      <c r="D96" s="31">
        <f>+C96*(100-E96)/100</f>
        <v>24.15</v>
      </c>
      <c r="E96" s="30">
        <v>77</v>
      </c>
      <c r="F96" s="30"/>
      <c r="G96" s="30">
        <v>100</v>
      </c>
      <c r="H96" s="30"/>
      <c r="I96" s="30"/>
      <c r="J96" s="30"/>
      <c r="K96" s="30"/>
      <c r="L96" s="25" t="s">
        <v>4153</v>
      </c>
    </row>
    <row r="97" spans="1:12" ht="20.100000000000001" customHeight="1">
      <c r="A97" s="520">
        <v>43379</v>
      </c>
      <c r="B97" s="521" t="s">
        <v>143</v>
      </c>
      <c r="C97" s="2350"/>
      <c r="D97" s="2351"/>
      <c r="E97" s="2350"/>
      <c r="F97" s="2350"/>
      <c r="G97" s="2350"/>
      <c r="H97" s="2350">
        <v>5430</v>
      </c>
      <c r="I97" s="2350">
        <v>100</v>
      </c>
      <c r="J97" s="2350"/>
      <c r="K97" s="3433"/>
    </row>
    <row r="98" spans="1:12">
      <c r="A98" s="950">
        <v>43427</v>
      </c>
      <c r="B98" s="952" t="s">
        <v>143</v>
      </c>
      <c r="C98" s="2350"/>
      <c r="D98" s="2351"/>
      <c r="E98" s="2350"/>
      <c r="F98" s="2350"/>
      <c r="G98" s="2350"/>
      <c r="H98" s="4630" t="s">
        <v>4994</v>
      </c>
      <c r="I98" s="4632"/>
      <c r="J98" s="2350"/>
      <c r="K98" s="3433"/>
      <c r="L98" s="12" t="s">
        <v>30</v>
      </c>
    </row>
    <row r="99" spans="1:12" ht="20.100000000000001" customHeight="1" thickBot="1">
      <c r="A99" s="2609">
        <v>43451</v>
      </c>
      <c r="B99" s="2613" t="s">
        <v>16</v>
      </c>
      <c r="C99" s="218">
        <v>130</v>
      </c>
      <c r="D99" s="42">
        <f t="shared" ref="D99:D159" si="1">+C99*(100-E99)/100</f>
        <v>29.9</v>
      </c>
      <c r="E99" s="218">
        <v>77</v>
      </c>
      <c r="F99" s="218"/>
      <c r="G99" s="218">
        <v>105</v>
      </c>
      <c r="H99" s="218"/>
      <c r="I99" s="218"/>
      <c r="J99" s="218"/>
      <c r="K99" s="218"/>
      <c r="L99" s="43" t="s">
        <v>4151</v>
      </c>
    </row>
    <row r="100" spans="1:12" ht="16.5" thickTop="1">
      <c r="A100" s="47">
        <v>43498</v>
      </c>
      <c r="B100" s="48" t="s">
        <v>12</v>
      </c>
      <c r="C100" s="5129" t="s">
        <v>2447</v>
      </c>
      <c r="D100" s="5130"/>
      <c r="E100" s="5130"/>
      <c r="F100" s="5130"/>
      <c r="G100" s="5130"/>
      <c r="H100" s="5130"/>
      <c r="I100" s="5130"/>
      <c r="J100" s="5131"/>
      <c r="K100" s="3422"/>
      <c r="L100" s="50"/>
    </row>
    <row r="101" spans="1:12" ht="20.100000000000001" customHeight="1">
      <c r="A101" s="950">
        <v>43511</v>
      </c>
      <c r="B101" s="952" t="s">
        <v>12</v>
      </c>
      <c r="C101" s="4633" t="s">
        <v>5200</v>
      </c>
      <c r="D101" s="4634"/>
      <c r="E101" s="4634"/>
      <c r="F101" s="4634"/>
      <c r="G101" s="4634"/>
      <c r="H101" s="4634"/>
      <c r="I101" s="4634"/>
      <c r="J101" s="4635"/>
      <c r="K101" s="3395"/>
    </row>
    <row r="102" spans="1:12">
      <c r="A102" s="950">
        <v>43564</v>
      </c>
      <c r="B102" s="952" t="s">
        <v>16</v>
      </c>
      <c r="C102" s="952">
        <v>150</v>
      </c>
      <c r="D102" s="954">
        <f t="shared" si="1"/>
        <v>30</v>
      </c>
      <c r="E102" s="952">
        <v>80</v>
      </c>
      <c r="F102" s="952" t="s">
        <v>70</v>
      </c>
      <c r="G102" s="952">
        <v>120</v>
      </c>
      <c r="H102" s="952"/>
      <c r="I102" s="952"/>
      <c r="J102" s="952"/>
      <c r="K102" s="3446"/>
      <c r="L102" s="12" t="s">
        <v>4151</v>
      </c>
    </row>
    <row r="103" spans="1:12">
      <c r="A103" s="950">
        <v>43567</v>
      </c>
      <c r="B103" s="952" t="s">
        <v>143</v>
      </c>
      <c r="C103" s="952"/>
      <c r="D103" s="954"/>
      <c r="E103" s="952"/>
      <c r="F103" s="952"/>
      <c r="G103" s="952"/>
      <c r="H103" s="952">
        <v>2600</v>
      </c>
      <c r="I103" s="952">
        <v>88</v>
      </c>
      <c r="J103" s="952"/>
      <c r="K103" s="3446"/>
      <c r="L103" s="12" t="s">
        <v>207</v>
      </c>
    </row>
    <row r="104" spans="1:12" ht="59.25" customHeight="1">
      <c r="A104" s="950">
        <v>43666</v>
      </c>
      <c r="B104" s="952" t="s">
        <v>12</v>
      </c>
      <c r="C104" s="4633" t="s">
        <v>5598</v>
      </c>
      <c r="D104" s="4634"/>
      <c r="E104" s="4634"/>
      <c r="F104" s="4634"/>
      <c r="G104" s="4634"/>
      <c r="H104" s="4634"/>
      <c r="I104" s="4634"/>
      <c r="J104" s="4635"/>
      <c r="K104" s="3395"/>
      <c r="L104" s="13" t="s">
        <v>5599</v>
      </c>
    </row>
    <row r="105" spans="1:12" ht="42.75" customHeight="1">
      <c r="A105" s="950">
        <v>43711</v>
      </c>
      <c r="B105" s="952" t="s">
        <v>12</v>
      </c>
      <c r="C105" s="4627" t="s">
        <v>5652</v>
      </c>
      <c r="D105" s="4628"/>
      <c r="E105" s="4628"/>
      <c r="F105" s="4628"/>
      <c r="G105" s="4628"/>
      <c r="H105" s="4628"/>
      <c r="I105" s="4628"/>
      <c r="J105" s="4629"/>
      <c r="K105" s="3392"/>
      <c r="L105" s="13" t="s">
        <v>5651</v>
      </c>
    </row>
    <row r="106" spans="1:12" ht="32.25" customHeight="1">
      <c r="A106" s="950">
        <v>43751</v>
      </c>
      <c r="B106" s="952" t="s">
        <v>12</v>
      </c>
      <c r="C106" s="4633" t="s">
        <v>5757</v>
      </c>
      <c r="D106" s="4631"/>
      <c r="E106" s="4631"/>
      <c r="F106" s="4631"/>
      <c r="G106" s="4631"/>
      <c r="H106" s="4631"/>
      <c r="I106" s="4631"/>
      <c r="J106" s="4632"/>
      <c r="K106" s="3394"/>
      <c r="L106" s="13" t="s">
        <v>5726</v>
      </c>
    </row>
    <row r="107" spans="1:12" ht="20.100000000000001" customHeight="1">
      <c r="A107" s="4">
        <v>43782</v>
      </c>
      <c r="B107" s="28" t="s">
        <v>16</v>
      </c>
      <c r="C107" s="28">
        <v>110</v>
      </c>
      <c r="D107" s="23">
        <f t="shared" si="1"/>
        <v>11</v>
      </c>
      <c r="E107" s="28">
        <v>90</v>
      </c>
      <c r="F107" s="28"/>
      <c r="G107" s="28">
        <v>114</v>
      </c>
      <c r="H107" s="28"/>
      <c r="I107" s="28"/>
      <c r="J107" s="28"/>
      <c r="K107" s="28"/>
      <c r="L107" s="15" t="s">
        <v>5764</v>
      </c>
    </row>
    <row r="108" spans="1:12" ht="20.100000000000001" customHeight="1">
      <c r="A108" s="950">
        <v>43783</v>
      </c>
      <c r="B108" s="952" t="s">
        <v>143</v>
      </c>
      <c r="C108" s="952"/>
      <c r="D108" s="954"/>
      <c r="E108" s="952"/>
      <c r="F108" s="952"/>
      <c r="G108" s="952"/>
      <c r="H108" s="952">
        <v>1400</v>
      </c>
      <c r="I108" s="952">
        <v>100</v>
      </c>
      <c r="J108" s="952"/>
      <c r="K108" s="3446"/>
    </row>
    <row r="109" spans="1:12">
      <c r="A109" s="4">
        <v>43814</v>
      </c>
      <c r="B109" s="28" t="s">
        <v>16</v>
      </c>
      <c r="C109" s="28">
        <v>115</v>
      </c>
      <c r="D109" s="23">
        <f t="shared" si="1"/>
        <v>11.5</v>
      </c>
      <c r="E109" s="28">
        <v>90</v>
      </c>
      <c r="F109" s="28" t="s">
        <v>70</v>
      </c>
      <c r="G109" s="28">
        <v>105</v>
      </c>
      <c r="H109" s="28"/>
      <c r="I109" s="28"/>
      <c r="J109" s="28"/>
      <c r="K109" s="28"/>
      <c r="L109" s="15" t="s">
        <v>5801</v>
      </c>
    </row>
    <row r="110" spans="1:12">
      <c r="A110" s="950">
        <v>43814</v>
      </c>
      <c r="B110" s="952" t="s">
        <v>143</v>
      </c>
      <c r="C110" s="952"/>
      <c r="D110" s="954"/>
      <c r="E110" s="952"/>
      <c r="F110" s="952"/>
      <c r="G110" s="952"/>
      <c r="H110" s="952">
        <v>870</v>
      </c>
      <c r="I110" s="952">
        <v>100</v>
      </c>
      <c r="J110" s="952"/>
      <c r="K110" s="3446"/>
      <c r="L110" s="12" t="s">
        <v>5806</v>
      </c>
    </row>
    <row r="111" spans="1:12">
      <c r="A111" s="950">
        <v>43815</v>
      </c>
      <c r="B111" s="952" t="s">
        <v>12</v>
      </c>
      <c r="C111" s="4644" t="s">
        <v>5823</v>
      </c>
      <c r="D111" s="4645"/>
      <c r="E111" s="4645"/>
      <c r="F111" s="4645"/>
      <c r="G111" s="4645"/>
      <c r="H111" s="4645"/>
      <c r="I111" s="4645"/>
      <c r="J111" s="4646"/>
      <c r="K111" s="3397"/>
    </row>
    <row r="112" spans="1:12" ht="20.100000000000001" customHeight="1">
      <c r="A112" s="950">
        <v>43836</v>
      </c>
      <c r="B112" s="952" t="s">
        <v>12</v>
      </c>
      <c r="C112" s="4627" t="s">
        <v>6311</v>
      </c>
      <c r="D112" s="4628"/>
      <c r="E112" s="4628"/>
      <c r="F112" s="4628"/>
      <c r="G112" s="4628"/>
      <c r="H112" s="4628"/>
      <c r="I112" s="4628"/>
      <c r="J112" s="4629"/>
      <c r="K112" s="3392"/>
      <c r="L112" s="13" t="s">
        <v>5885</v>
      </c>
    </row>
    <row r="113" spans="1:11">
      <c r="A113" s="950"/>
      <c r="B113" s="952"/>
      <c r="C113" s="952"/>
      <c r="D113" s="954">
        <f t="shared" si="1"/>
        <v>0</v>
      </c>
      <c r="E113" s="952"/>
      <c r="F113" s="952"/>
      <c r="G113" s="952"/>
      <c r="H113" s="952"/>
      <c r="I113" s="952"/>
      <c r="J113" s="952"/>
      <c r="K113" s="3446"/>
    </row>
    <row r="114" spans="1:11">
      <c r="A114" s="950"/>
      <c r="B114" s="952"/>
      <c r="C114" s="952"/>
      <c r="D114" s="954">
        <f t="shared" si="1"/>
        <v>0</v>
      </c>
      <c r="E114" s="952"/>
      <c r="F114" s="952"/>
      <c r="G114" s="952"/>
      <c r="H114" s="952"/>
      <c r="I114" s="952"/>
      <c r="J114" s="952"/>
      <c r="K114" s="3446"/>
    </row>
    <row r="115" spans="1:11">
      <c r="A115" s="950"/>
      <c r="B115" s="952"/>
      <c r="C115" s="952"/>
      <c r="D115" s="954">
        <f t="shared" si="1"/>
        <v>0</v>
      </c>
      <c r="E115" s="952"/>
      <c r="F115" s="952"/>
      <c r="G115" s="952"/>
      <c r="H115" s="952"/>
      <c r="I115" s="952"/>
      <c r="J115" s="952"/>
      <c r="K115" s="3446"/>
    </row>
    <row r="116" spans="1:11" ht="20.100000000000001" customHeight="1">
      <c r="A116" s="950"/>
      <c r="B116" s="952"/>
      <c r="C116" s="952"/>
      <c r="D116" s="954">
        <f t="shared" si="1"/>
        <v>0</v>
      </c>
      <c r="E116" s="952"/>
      <c r="F116" s="952"/>
      <c r="G116" s="3559"/>
      <c r="H116" s="952"/>
      <c r="I116" s="952"/>
      <c r="J116" s="952"/>
      <c r="K116" s="3446"/>
    </row>
    <row r="117" spans="1:11" ht="20.100000000000001" customHeight="1">
      <c r="A117" s="950"/>
      <c r="B117" s="952"/>
      <c r="C117" s="952"/>
      <c r="D117" s="954">
        <f t="shared" si="1"/>
        <v>0</v>
      </c>
      <c r="E117" s="952"/>
      <c r="F117" s="952"/>
      <c r="G117" s="3559"/>
      <c r="H117" s="952"/>
      <c r="I117" s="952"/>
      <c r="J117" s="952"/>
      <c r="K117" s="3446"/>
    </row>
    <row r="118" spans="1:11">
      <c r="A118" s="950"/>
      <c r="B118" s="952"/>
      <c r="C118" s="952"/>
      <c r="D118" s="954">
        <f t="shared" si="1"/>
        <v>0</v>
      </c>
      <c r="E118" s="952"/>
      <c r="F118" s="952"/>
      <c r="G118" s="952"/>
      <c r="H118" s="952"/>
      <c r="I118" s="952"/>
      <c r="J118" s="952"/>
      <c r="K118" s="3446"/>
    </row>
    <row r="119" spans="1:11">
      <c r="A119" s="950"/>
      <c r="B119" s="952"/>
      <c r="C119" s="952"/>
      <c r="D119" s="954">
        <f t="shared" si="1"/>
        <v>0</v>
      </c>
      <c r="E119" s="952"/>
      <c r="F119" s="952"/>
      <c r="G119" s="952"/>
      <c r="H119" s="952"/>
      <c r="I119" s="952"/>
      <c r="J119" s="952"/>
      <c r="K119" s="3446"/>
    </row>
    <row r="120" spans="1:11">
      <c r="A120" s="950"/>
      <c r="B120" s="952"/>
      <c r="C120" s="952"/>
      <c r="D120" s="954">
        <f t="shared" si="1"/>
        <v>0</v>
      </c>
      <c r="E120" s="952"/>
      <c r="F120" s="952"/>
      <c r="G120" s="952"/>
      <c r="H120" s="952"/>
      <c r="I120" s="952"/>
      <c r="J120" s="952"/>
      <c r="K120" s="3446"/>
    </row>
    <row r="121" spans="1:11">
      <c r="A121" s="950"/>
      <c r="B121" s="952"/>
      <c r="C121" s="952"/>
      <c r="D121" s="954">
        <f t="shared" si="1"/>
        <v>0</v>
      </c>
      <c r="E121" s="952"/>
      <c r="F121" s="952"/>
      <c r="G121" s="952"/>
      <c r="H121" s="952"/>
      <c r="I121" s="952"/>
      <c r="J121" s="952"/>
      <c r="K121" s="3446"/>
    </row>
    <row r="122" spans="1:11">
      <c r="A122" s="950"/>
      <c r="B122" s="952"/>
      <c r="C122" s="952"/>
      <c r="D122" s="954">
        <f t="shared" si="1"/>
        <v>0</v>
      </c>
      <c r="E122" s="952"/>
      <c r="F122" s="952"/>
      <c r="G122" s="952"/>
      <c r="H122" s="952"/>
      <c r="I122" s="952"/>
      <c r="J122" s="952"/>
      <c r="K122" s="3446"/>
    </row>
    <row r="123" spans="1:11">
      <c r="A123" s="950"/>
      <c r="B123" s="952"/>
      <c r="C123" s="952"/>
      <c r="D123" s="954">
        <f t="shared" si="1"/>
        <v>0</v>
      </c>
      <c r="E123" s="952"/>
      <c r="F123" s="952"/>
      <c r="G123" s="952"/>
      <c r="H123" s="952"/>
      <c r="I123" s="952"/>
      <c r="J123" s="952"/>
      <c r="K123" s="3446"/>
    </row>
    <row r="124" spans="1:11" ht="20.100000000000001" customHeight="1">
      <c r="A124" s="950"/>
      <c r="B124" s="952"/>
      <c r="C124" s="952"/>
      <c r="D124" s="954">
        <f t="shared" si="1"/>
        <v>0</v>
      </c>
      <c r="E124" s="952"/>
      <c r="F124" s="952"/>
      <c r="G124" s="952"/>
      <c r="H124" s="952"/>
      <c r="I124" s="952"/>
      <c r="J124" s="952"/>
      <c r="K124" s="3446"/>
    </row>
    <row r="125" spans="1:11" ht="20.100000000000001" customHeight="1">
      <c r="A125" s="950"/>
      <c r="B125" s="952"/>
      <c r="C125" s="952"/>
      <c r="D125" s="954">
        <f t="shared" si="1"/>
        <v>0</v>
      </c>
      <c r="E125" s="952"/>
      <c r="F125" s="952"/>
      <c r="G125" s="952"/>
      <c r="H125" s="952"/>
      <c r="I125" s="952"/>
      <c r="J125" s="952"/>
      <c r="K125" s="3446"/>
    </row>
    <row r="126" spans="1:11" ht="20.100000000000001" customHeight="1">
      <c r="A126" s="950"/>
      <c r="B126" s="952"/>
      <c r="C126" s="952"/>
      <c r="D126" s="954">
        <f t="shared" si="1"/>
        <v>0</v>
      </c>
      <c r="E126" s="952"/>
      <c r="F126" s="952"/>
      <c r="G126" s="952"/>
      <c r="H126" s="952"/>
      <c r="I126" s="952"/>
      <c r="J126" s="952"/>
      <c r="K126" s="3446"/>
    </row>
    <row r="127" spans="1:11" ht="20.100000000000001" customHeight="1">
      <c r="A127" s="950"/>
      <c r="B127" s="952"/>
      <c r="C127" s="952"/>
      <c r="D127" s="954">
        <f t="shared" si="1"/>
        <v>0</v>
      </c>
      <c r="E127" s="952"/>
      <c r="F127" s="952"/>
      <c r="G127" s="952"/>
      <c r="H127" s="952"/>
      <c r="I127" s="952"/>
      <c r="J127" s="952"/>
      <c r="K127" s="3446"/>
    </row>
    <row r="128" spans="1:11">
      <c r="A128" s="950"/>
      <c r="B128" s="952"/>
      <c r="C128" s="952"/>
      <c r="D128" s="954">
        <f t="shared" si="1"/>
        <v>0</v>
      </c>
      <c r="E128" s="952"/>
      <c r="F128" s="952"/>
      <c r="G128" s="952"/>
      <c r="H128" s="952"/>
      <c r="I128" s="952"/>
      <c r="J128" s="952"/>
      <c r="K128" s="3446"/>
    </row>
    <row r="129" spans="1:11" ht="20.100000000000001" customHeight="1">
      <c r="A129" s="950"/>
      <c r="B129" s="952"/>
      <c r="C129" s="952"/>
      <c r="D129" s="954">
        <f t="shared" si="1"/>
        <v>0</v>
      </c>
      <c r="E129" s="952"/>
      <c r="F129" s="952"/>
      <c r="G129" s="952"/>
      <c r="H129" s="952"/>
      <c r="I129" s="952"/>
      <c r="J129" s="952"/>
      <c r="K129" s="3446"/>
    </row>
    <row r="130" spans="1:11" ht="20.100000000000001" customHeight="1">
      <c r="A130" s="950"/>
      <c r="B130" s="952"/>
      <c r="C130" s="952"/>
      <c r="D130" s="954">
        <f t="shared" si="1"/>
        <v>0</v>
      </c>
      <c r="E130" s="952"/>
      <c r="F130" s="952"/>
      <c r="G130" s="952"/>
      <c r="H130" s="952"/>
      <c r="I130" s="952"/>
      <c r="J130" s="952"/>
      <c r="K130" s="3446"/>
    </row>
    <row r="131" spans="1:11" ht="20.100000000000001" customHeight="1">
      <c r="A131" s="950"/>
      <c r="B131" s="952"/>
      <c r="C131" s="952"/>
      <c r="D131" s="954">
        <f t="shared" si="1"/>
        <v>0</v>
      </c>
      <c r="E131" s="952"/>
      <c r="F131" s="952"/>
      <c r="G131" s="952"/>
      <c r="H131" s="952"/>
      <c r="I131" s="952"/>
      <c r="J131" s="952"/>
      <c r="K131" s="3446"/>
    </row>
    <row r="132" spans="1:11" ht="20.100000000000001" customHeight="1">
      <c r="A132" s="950"/>
      <c r="B132" s="952"/>
      <c r="C132" s="952"/>
      <c r="D132" s="954">
        <f t="shared" si="1"/>
        <v>0</v>
      </c>
      <c r="E132" s="952"/>
      <c r="F132" s="952"/>
      <c r="G132" s="952"/>
      <c r="H132" s="952"/>
      <c r="I132" s="952"/>
      <c r="J132" s="952"/>
      <c r="K132" s="3446"/>
    </row>
    <row r="133" spans="1:11" ht="20.100000000000001" customHeight="1">
      <c r="A133" s="950"/>
      <c r="B133" s="952"/>
      <c r="C133" s="952"/>
      <c r="D133" s="954">
        <f t="shared" si="1"/>
        <v>0</v>
      </c>
      <c r="E133" s="952"/>
      <c r="F133" s="952"/>
      <c r="G133" s="952"/>
      <c r="H133" s="952"/>
      <c r="I133" s="952"/>
      <c r="J133" s="952"/>
      <c r="K133" s="3446"/>
    </row>
    <row r="134" spans="1:11" ht="20.100000000000001" customHeight="1">
      <c r="A134" s="950"/>
      <c r="B134" s="952"/>
      <c r="C134" s="952"/>
      <c r="D134" s="954">
        <f t="shared" si="1"/>
        <v>0</v>
      </c>
      <c r="E134" s="952"/>
      <c r="F134" s="952"/>
      <c r="G134" s="952"/>
      <c r="H134" s="952"/>
      <c r="I134" s="952"/>
      <c r="J134" s="952"/>
      <c r="K134" s="3446"/>
    </row>
    <row r="135" spans="1:11" ht="20.100000000000001" customHeight="1">
      <c r="A135" s="950"/>
      <c r="B135" s="952"/>
      <c r="C135" s="952"/>
      <c r="D135" s="954">
        <f t="shared" si="1"/>
        <v>0</v>
      </c>
      <c r="E135" s="952"/>
      <c r="F135" s="952"/>
      <c r="G135" s="952"/>
      <c r="H135" s="952"/>
      <c r="I135" s="952"/>
      <c r="J135" s="952"/>
      <c r="K135" s="3446"/>
    </row>
    <row r="136" spans="1:11" ht="20.100000000000001" customHeight="1">
      <c r="A136" s="950"/>
      <c r="B136" s="952"/>
      <c r="C136" s="952"/>
      <c r="D136" s="954">
        <f t="shared" si="1"/>
        <v>0</v>
      </c>
      <c r="E136" s="952"/>
      <c r="F136" s="952"/>
      <c r="G136" s="952"/>
      <c r="H136" s="952"/>
      <c r="I136" s="952"/>
      <c r="J136" s="952"/>
      <c r="K136" s="3446"/>
    </row>
    <row r="137" spans="1:11">
      <c r="A137" s="950"/>
      <c r="B137" s="952"/>
      <c r="C137" s="952"/>
      <c r="D137" s="954">
        <f t="shared" si="1"/>
        <v>0</v>
      </c>
      <c r="E137" s="952"/>
      <c r="F137" s="952"/>
      <c r="G137" s="952"/>
      <c r="H137" s="952"/>
      <c r="I137" s="952"/>
      <c r="J137" s="952"/>
      <c r="K137" s="3446"/>
    </row>
    <row r="138" spans="1:11" ht="20.100000000000001" customHeight="1">
      <c r="A138" s="950"/>
      <c r="B138" s="952"/>
      <c r="C138" s="952"/>
      <c r="D138" s="954">
        <f t="shared" si="1"/>
        <v>0</v>
      </c>
      <c r="E138" s="952"/>
      <c r="F138" s="952"/>
      <c r="G138" s="952"/>
      <c r="H138" s="952"/>
      <c r="I138" s="952"/>
      <c r="J138" s="952"/>
      <c r="K138" s="3446"/>
    </row>
    <row r="139" spans="1:11">
      <c r="A139" s="950"/>
      <c r="B139" s="952"/>
      <c r="C139" s="952"/>
      <c r="D139" s="954">
        <f t="shared" si="1"/>
        <v>0</v>
      </c>
      <c r="E139" s="952"/>
      <c r="F139" s="952"/>
      <c r="G139" s="952"/>
      <c r="H139" s="952"/>
      <c r="I139" s="952"/>
      <c r="J139" s="952"/>
      <c r="K139" s="3446"/>
    </row>
    <row r="140" spans="1:11">
      <c r="A140" s="950"/>
      <c r="B140" s="952"/>
      <c r="C140" s="952"/>
      <c r="D140" s="954">
        <f t="shared" si="1"/>
        <v>0</v>
      </c>
      <c r="E140" s="952"/>
      <c r="F140" s="952"/>
      <c r="G140" s="952"/>
      <c r="H140" s="952"/>
      <c r="I140" s="952"/>
      <c r="J140" s="952"/>
      <c r="K140" s="3446"/>
    </row>
    <row r="141" spans="1:11">
      <c r="A141" s="950"/>
      <c r="D141" s="954">
        <f t="shared" si="1"/>
        <v>0</v>
      </c>
    </row>
    <row r="142" spans="1:11">
      <c r="A142" s="950"/>
      <c r="D142" s="954">
        <f t="shared" si="1"/>
        <v>0</v>
      </c>
    </row>
    <row r="143" spans="1:11">
      <c r="A143" s="950"/>
      <c r="D143" s="954">
        <f t="shared" si="1"/>
        <v>0</v>
      </c>
    </row>
    <row r="144" spans="1:11">
      <c r="A144" s="950"/>
      <c r="D144" s="954">
        <f t="shared" si="1"/>
        <v>0</v>
      </c>
    </row>
    <row r="145" spans="1:4">
      <c r="A145" s="950"/>
      <c r="D145" s="954">
        <f t="shared" si="1"/>
        <v>0</v>
      </c>
    </row>
    <row r="146" spans="1:4">
      <c r="A146" s="950"/>
      <c r="D146" s="954">
        <f t="shared" si="1"/>
        <v>0</v>
      </c>
    </row>
    <row r="147" spans="1:4">
      <c r="A147" s="950"/>
      <c r="D147" s="954">
        <f t="shared" si="1"/>
        <v>0</v>
      </c>
    </row>
    <row r="148" spans="1:4">
      <c r="A148" s="950"/>
      <c r="D148" s="954">
        <f t="shared" si="1"/>
        <v>0</v>
      </c>
    </row>
    <row r="149" spans="1:4">
      <c r="A149" s="950"/>
      <c r="D149" s="954">
        <f t="shared" si="1"/>
        <v>0</v>
      </c>
    </row>
    <row r="150" spans="1:4">
      <c r="A150" s="950"/>
      <c r="D150" s="954">
        <f t="shared" si="1"/>
        <v>0</v>
      </c>
    </row>
    <row r="151" spans="1:4">
      <c r="A151" s="950"/>
      <c r="D151" s="954">
        <f t="shared" si="1"/>
        <v>0</v>
      </c>
    </row>
    <row r="152" spans="1:4">
      <c r="A152" s="950"/>
      <c r="D152" s="954">
        <f t="shared" si="1"/>
        <v>0</v>
      </c>
    </row>
    <row r="153" spans="1:4">
      <c r="A153" s="950"/>
      <c r="D153" s="954">
        <f t="shared" si="1"/>
        <v>0</v>
      </c>
    </row>
    <row r="154" spans="1:4">
      <c r="A154" s="950"/>
      <c r="D154" s="954">
        <f t="shared" si="1"/>
        <v>0</v>
      </c>
    </row>
    <row r="155" spans="1:4">
      <c r="A155" s="950"/>
      <c r="D155" s="954">
        <f t="shared" si="1"/>
        <v>0</v>
      </c>
    </row>
    <row r="156" spans="1:4">
      <c r="A156" s="950"/>
      <c r="D156" s="954">
        <f t="shared" si="1"/>
        <v>0</v>
      </c>
    </row>
    <row r="157" spans="1:4">
      <c r="A157" s="950"/>
      <c r="D157" s="954">
        <f t="shared" si="1"/>
        <v>0</v>
      </c>
    </row>
    <row r="158" spans="1:4">
      <c r="A158" s="950"/>
      <c r="D158" s="954">
        <f t="shared" si="1"/>
        <v>0</v>
      </c>
    </row>
    <row r="159" spans="1:4">
      <c r="A159" s="950"/>
      <c r="D159" s="954">
        <f t="shared" si="1"/>
        <v>0</v>
      </c>
    </row>
    <row r="160" spans="1:4">
      <c r="A160" s="950"/>
    </row>
    <row r="161" spans="1:1">
      <c r="A161" s="950"/>
    </row>
    <row r="162" spans="1:1">
      <c r="A162" s="950"/>
    </row>
    <row r="163" spans="1:1">
      <c r="A163" s="950"/>
    </row>
    <row r="164" spans="1:1">
      <c r="A164" s="950"/>
    </row>
    <row r="165" spans="1:1">
      <c r="A165" s="950"/>
    </row>
    <row r="166" spans="1:1">
      <c r="A166" s="950"/>
    </row>
    <row r="167" spans="1:1">
      <c r="A167" s="950"/>
    </row>
  </sheetData>
  <autoFilter ref="A6:L6"/>
  <customSheetViews>
    <customSheetView guid="{CD481555-6D06-49CD-9625-98C90CC09C9A}" showAutoFilter="1">
      <selection activeCell="I78" sqref="I78"/>
      <pageMargins left="0.7" right="0.7" top="0.75" bottom="0.75" header="0.3" footer="0.3"/>
      <pageSetup paperSize="9" orientation="portrait" r:id="rId1"/>
      <autoFilter ref="B6:B159"/>
    </customSheetView>
    <customSheetView guid="{9EC6AF21-4B8E-44E3-AF29-8895353139B2}" showAutoFilter="1">
      <pane ySplit="6" topLeftCell="A73" activePane="bottomLeft" state="frozen"/>
      <selection pane="bottomLeft" activeCell="I78" sqref="I78"/>
      <pageMargins left="0.7" right="0.7" top="0.75" bottom="0.75" header="0.3" footer="0.3"/>
      <pageSetup paperSize="9" orientation="portrait" r:id="rId2"/>
      <autoFilter ref="B6:B159"/>
    </customSheetView>
    <customSheetView guid="{4A6D03CA-35D0-42B2-8E76-6C991766DE68}" showAutoFilter="1">
      <pane ySplit="6" topLeftCell="A65" activePane="bottomLeft" state="frozen"/>
      <selection pane="bottomLeft" activeCell="M73" sqref="M73:O73"/>
      <pageMargins left="0.7" right="0.7" top="0.75" bottom="0.75" header="0.3" footer="0.3"/>
      <pageSetup paperSize="9" orientation="portrait" r:id="rId3"/>
      <autoFilter ref="B6:B159"/>
    </customSheetView>
    <customSheetView guid="{94FC66D5-BF29-4BE8-974C-C93BA07E9FE3}" showAutoFilter="1">
      <pane ySplit="6" topLeftCell="A70" activePane="bottomLeft" state="frozen"/>
      <selection pane="bottomLeft" activeCell="E86" sqref="E86"/>
      <pageMargins left="0.7" right="0.7" top="0.75" bottom="0.75" header="0.3" footer="0.3"/>
      <pageSetup paperSize="9" orientation="portrait" r:id="rId4"/>
      <autoFilter ref="B6:B159"/>
    </customSheetView>
  </customSheetViews>
  <mergeCells count="73">
    <mergeCell ref="K3:L3"/>
    <mergeCell ref="K4:L4"/>
    <mergeCell ref="K5:L5"/>
    <mergeCell ref="C112:J112"/>
    <mergeCell ref="C111:J111"/>
    <mergeCell ref="C104:J104"/>
    <mergeCell ref="C101:J101"/>
    <mergeCell ref="C100:J100"/>
    <mergeCell ref="C72:J72"/>
    <mergeCell ref="C80:J80"/>
    <mergeCell ref="C73:J73"/>
    <mergeCell ref="C85:J85"/>
    <mergeCell ref="C106:J106"/>
    <mergeCell ref="C105:J105"/>
    <mergeCell ref="H98:I98"/>
    <mergeCell ref="C94:J94"/>
    <mergeCell ref="A28:A29"/>
    <mergeCell ref="C28:J28"/>
    <mergeCell ref="C29:J29"/>
    <mergeCell ref="C93:J93"/>
    <mergeCell ref="A32:A33"/>
    <mergeCell ref="C32:J32"/>
    <mergeCell ref="C33:J33"/>
    <mergeCell ref="A34:A35"/>
    <mergeCell ref="C34:J34"/>
    <mergeCell ref="C35:J35"/>
    <mergeCell ref="C91:J91"/>
    <mergeCell ref="C89:J89"/>
    <mergeCell ref="C88:J88"/>
    <mergeCell ref="H87:I87"/>
    <mergeCell ref="C36:J36"/>
    <mergeCell ref="C38:J38"/>
    <mergeCell ref="A5:B5"/>
    <mergeCell ref="C13:J13"/>
    <mergeCell ref="C22:J22"/>
    <mergeCell ref="A25:A26"/>
    <mergeCell ref="C26:J26"/>
    <mergeCell ref="C19:J19"/>
    <mergeCell ref="C5:F5"/>
    <mergeCell ref="I5:J5"/>
    <mergeCell ref="C12:J12"/>
    <mergeCell ref="G5:H5"/>
    <mergeCell ref="C7:J7"/>
    <mergeCell ref="C9:J9"/>
    <mergeCell ref="C11:J11"/>
    <mergeCell ref="A3:B3"/>
    <mergeCell ref="C3:F3"/>
    <mergeCell ref="G3:H3"/>
    <mergeCell ref="I3:J3"/>
    <mergeCell ref="A4:B4"/>
    <mergeCell ref="C4:F4"/>
    <mergeCell ref="G4:H4"/>
    <mergeCell ref="I4:J4"/>
    <mergeCell ref="A1:L1"/>
    <mergeCell ref="A2:B2"/>
    <mergeCell ref="C2:F2"/>
    <mergeCell ref="G2:H2"/>
    <mergeCell ref="I2:J2"/>
    <mergeCell ref="K2:L2"/>
    <mergeCell ref="A39:A40"/>
    <mergeCell ref="C39:J39"/>
    <mergeCell ref="C40:J40"/>
    <mergeCell ref="C59:J59"/>
    <mergeCell ref="C70:J70"/>
    <mergeCell ref="C68:J68"/>
    <mergeCell ref="C64:J64"/>
    <mergeCell ref="C46:J46"/>
    <mergeCell ref="C49:J49"/>
    <mergeCell ref="C51:J51"/>
    <mergeCell ref="C52:J52"/>
    <mergeCell ref="C58:J58"/>
    <mergeCell ref="C43:J43"/>
    <mergeCell ref="C60:J60"/>
  </mergeCells>
  <hyperlinks>
    <hyperlink ref="B52" r:id="rId5"/>
  </hyperlinks>
  <pageMargins left="0.7" right="0.7" top="0.75" bottom="0.75" header="0.3" footer="0.3"/>
  <pageSetup paperSize="9" orientation="portrait" r:id="rId6"/>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tabColor rgb="FFFF0000"/>
  </sheetPr>
  <dimension ref="A1:L153"/>
  <sheetViews>
    <sheetView workbookViewId="0">
      <pane ySplit="6" topLeftCell="A31" activePane="bottomLeft" state="frozen"/>
      <selection pane="bottomLeft" activeCell="K52" sqref="K52"/>
    </sheetView>
  </sheetViews>
  <sheetFormatPr defaultRowHeight="15.75"/>
  <cols>
    <col min="1" max="1" width="11" style="8" customWidth="1"/>
    <col min="2" max="9" width="10.140625" style="7" customWidth="1"/>
    <col min="10" max="10" width="14.7109375" style="7" customWidth="1"/>
    <col min="11" max="11" width="46.42578125" style="19" customWidth="1"/>
    <col min="12" max="12" width="9.140625" style="86"/>
    <col min="13" max="16384" width="9.140625" style="17"/>
  </cols>
  <sheetData>
    <row r="1" spans="1:12" s="16" customFormat="1" ht="30.75" customHeight="1" thickTop="1">
      <c r="A1" s="5073" t="s">
        <v>2600</v>
      </c>
      <c r="B1" s="5074"/>
      <c r="C1" s="5074"/>
      <c r="D1" s="5074"/>
      <c r="E1" s="5074"/>
      <c r="F1" s="5074"/>
      <c r="G1" s="5074"/>
      <c r="H1" s="5074"/>
      <c r="I1" s="5074"/>
      <c r="J1" s="5074"/>
      <c r="K1" s="5075"/>
      <c r="L1" s="36"/>
    </row>
    <row r="2" spans="1:12" ht="20.25" customHeight="1">
      <c r="A2" s="4845" t="s">
        <v>215</v>
      </c>
      <c r="B2" s="4846"/>
      <c r="C2" s="4630">
        <f>+(25+111+93)*25</f>
        <v>5725</v>
      </c>
      <c r="D2" s="4631"/>
      <c r="E2" s="4631"/>
      <c r="F2" s="4632"/>
      <c r="G2" s="5076"/>
      <c r="H2" s="5101"/>
      <c r="I2" s="5093" t="s">
        <v>216</v>
      </c>
      <c r="J2" s="5094"/>
    </row>
    <row r="3" spans="1:12" ht="20.25" customHeight="1">
      <c r="A3" s="4845" t="s">
        <v>217</v>
      </c>
      <c r="B3" s="4846"/>
      <c r="C3" s="4630"/>
      <c r="D3" s="4631"/>
      <c r="E3" s="4631"/>
      <c r="F3" s="4632"/>
      <c r="G3" s="5156"/>
      <c r="H3" s="5157"/>
      <c r="I3" s="5093" t="s">
        <v>218</v>
      </c>
      <c r="J3" s="5094"/>
    </row>
    <row r="4" spans="1:12" ht="20.25" customHeight="1">
      <c r="A4" s="4845" t="s">
        <v>219</v>
      </c>
      <c r="B4" s="4846"/>
      <c r="C4" s="4630" t="s">
        <v>2601</v>
      </c>
      <c r="D4" s="4631"/>
      <c r="E4" s="4631"/>
      <c r="F4" s="4632"/>
      <c r="G4" s="5076"/>
      <c r="H4" s="5101"/>
      <c r="I4" s="5093" t="s">
        <v>220</v>
      </c>
      <c r="J4" s="5094"/>
      <c r="K4" s="19" t="s">
        <v>372</v>
      </c>
    </row>
    <row r="5" spans="1:12" ht="20.25" customHeight="1" thickBot="1">
      <c r="A5" s="5086" t="s">
        <v>221</v>
      </c>
      <c r="B5" s="5087"/>
      <c r="C5" s="5090" t="s">
        <v>2602</v>
      </c>
      <c r="D5" s="5091"/>
      <c r="E5" s="5091"/>
      <c r="F5" s="5092"/>
      <c r="G5" s="5095"/>
      <c r="H5" s="5096"/>
      <c r="I5" s="5097"/>
      <c r="J5" s="5097"/>
      <c r="K5" s="108"/>
    </row>
    <row r="6" spans="1:12" s="16" customFormat="1" ht="35.25" customHeight="1" thickTop="1">
      <c r="A6" s="956" t="s">
        <v>1</v>
      </c>
      <c r="B6" s="957" t="s">
        <v>0</v>
      </c>
      <c r="C6" s="957" t="s">
        <v>2</v>
      </c>
      <c r="D6" s="957" t="s">
        <v>3</v>
      </c>
      <c r="E6" s="957" t="s">
        <v>4</v>
      </c>
      <c r="F6" s="957" t="s">
        <v>5</v>
      </c>
      <c r="G6" s="957" t="s">
        <v>6</v>
      </c>
      <c r="H6" s="957" t="s">
        <v>7</v>
      </c>
      <c r="I6" s="957" t="s">
        <v>8</v>
      </c>
      <c r="J6" s="957" t="s">
        <v>9</v>
      </c>
      <c r="K6" s="979" t="s">
        <v>10</v>
      </c>
      <c r="L6" s="36"/>
    </row>
    <row r="7" spans="1:12" ht="75" customHeight="1" thickBot="1">
      <c r="A7" s="1966">
        <v>41269</v>
      </c>
      <c r="B7" s="1951" t="s">
        <v>32</v>
      </c>
      <c r="C7" s="5504" t="s">
        <v>2603</v>
      </c>
      <c r="D7" s="5504"/>
      <c r="E7" s="5504"/>
      <c r="F7" s="5504"/>
      <c r="G7" s="5504"/>
      <c r="H7" s="5504"/>
      <c r="I7" s="5504"/>
      <c r="J7" s="5504"/>
      <c r="K7" s="1969"/>
    </row>
    <row r="8" spans="1:12" ht="20.100000000000001" customHeight="1" thickTop="1">
      <c r="A8" s="47">
        <v>41276</v>
      </c>
      <c r="B8" s="48" t="s">
        <v>16</v>
      </c>
      <c r="C8" s="970">
        <v>95</v>
      </c>
      <c r="D8" s="128">
        <f t="shared" ref="D8:D13" si="0">+C8*(100-E8)/100</f>
        <v>89.3</v>
      </c>
      <c r="E8" s="970">
        <v>6</v>
      </c>
      <c r="F8" s="970"/>
      <c r="G8" s="970">
        <v>95</v>
      </c>
      <c r="H8" s="970"/>
      <c r="I8" s="970"/>
      <c r="J8" s="970"/>
      <c r="K8" s="72" t="s">
        <v>20</v>
      </c>
    </row>
    <row r="9" spans="1:12">
      <c r="A9" s="950">
        <v>41281</v>
      </c>
      <c r="B9" s="952" t="s">
        <v>143</v>
      </c>
      <c r="C9" s="962"/>
      <c r="D9" s="954"/>
      <c r="E9" s="962"/>
      <c r="F9" s="962"/>
      <c r="G9" s="962"/>
      <c r="H9" s="962">
        <v>5635</v>
      </c>
      <c r="I9" s="962">
        <v>100</v>
      </c>
      <c r="J9" s="962"/>
      <c r="K9" s="19" t="s">
        <v>2604</v>
      </c>
    </row>
    <row r="10" spans="1:12">
      <c r="A10" s="950">
        <v>41308</v>
      </c>
      <c r="B10" s="952" t="s">
        <v>12</v>
      </c>
      <c r="C10" s="4644" t="s">
        <v>126</v>
      </c>
      <c r="D10" s="4645"/>
      <c r="E10" s="4645"/>
      <c r="F10" s="4645"/>
      <c r="G10" s="4645"/>
      <c r="H10" s="4645"/>
      <c r="I10" s="4645"/>
      <c r="J10" s="4646"/>
    </row>
    <row r="11" spans="1:12" ht="18" customHeight="1">
      <c r="A11" s="950">
        <v>41316</v>
      </c>
      <c r="B11" s="952" t="s">
        <v>12</v>
      </c>
      <c r="C11" s="4644" t="s">
        <v>2605</v>
      </c>
      <c r="D11" s="4645"/>
      <c r="E11" s="4645"/>
      <c r="F11" s="4645"/>
      <c r="G11" s="4645"/>
      <c r="H11" s="4645"/>
      <c r="I11" s="4645"/>
      <c r="J11" s="4646"/>
    </row>
    <row r="12" spans="1:12">
      <c r="A12" s="4">
        <v>41349</v>
      </c>
      <c r="B12" s="28" t="s">
        <v>16</v>
      </c>
      <c r="C12" s="967">
        <v>246</v>
      </c>
      <c r="D12" s="23">
        <f t="shared" si="0"/>
        <v>172.2</v>
      </c>
      <c r="E12" s="967">
        <v>30</v>
      </c>
      <c r="F12" s="967"/>
      <c r="G12" s="967">
        <v>55</v>
      </c>
      <c r="H12" s="967"/>
      <c r="I12" s="967"/>
      <c r="J12" s="967"/>
      <c r="K12" s="980" t="s">
        <v>2606</v>
      </c>
    </row>
    <row r="13" spans="1:12">
      <c r="A13" s="950">
        <v>41355</v>
      </c>
      <c r="B13" s="952" t="s">
        <v>16</v>
      </c>
      <c r="C13" s="962">
        <v>115</v>
      </c>
      <c r="D13" s="954">
        <f t="shared" si="0"/>
        <v>103.5</v>
      </c>
      <c r="E13" s="962">
        <v>10</v>
      </c>
      <c r="F13" s="962"/>
      <c r="G13" s="962">
        <v>90</v>
      </c>
      <c r="H13" s="962"/>
      <c r="I13" s="962"/>
      <c r="J13" s="962"/>
      <c r="K13" s="19" t="s">
        <v>283</v>
      </c>
    </row>
    <row r="14" spans="1:12" ht="21" customHeight="1">
      <c r="A14" s="950">
        <v>41363</v>
      </c>
      <c r="B14" s="952" t="s">
        <v>143</v>
      </c>
      <c r="C14" s="962"/>
      <c r="D14" s="954"/>
      <c r="E14" s="962"/>
      <c r="F14" s="962"/>
      <c r="G14" s="962"/>
      <c r="H14" s="962"/>
      <c r="I14" s="962"/>
      <c r="J14" s="962"/>
      <c r="K14" s="20" t="s">
        <v>2607</v>
      </c>
    </row>
    <row r="15" spans="1:12">
      <c r="A15" s="950">
        <v>41433</v>
      </c>
      <c r="B15" s="952" t="s">
        <v>143</v>
      </c>
      <c r="C15" s="962"/>
      <c r="D15" s="954"/>
      <c r="E15" s="962"/>
      <c r="F15" s="962"/>
      <c r="G15" s="962"/>
      <c r="H15" s="962"/>
      <c r="I15" s="962"/>
      <c r="J15" s="962"/>
      <c r="K15" s="19" t="s">
        <v>2608</v>
      </c>
    </row>
    <row r="16" spans="1:12">
      <c r="A16" s="950">
        <v>41450</v>
      </c>
      <c r="B16" s="952" t="s">
        <v>16</v>
      </c>
      <c r="C16" s="962">
        <v>80</v>
      </c>
      <c r="D16" s="954">
        <f>+C16*(100-E16)/100</f>
        <v>72</v>
      </c>
      <c r="E16" s="962">
        <v>10</v>
      </c>
      <c r="F16" s="962"/>
      <c r="G16" s="962">
        <v>100</v>
      </c>
      <c r="H16" s="962"/>
      <c r="I16" s="962"/>
      <c r="J16" s="962"/>
      <c r="K16" s="19" t="s">
        <v>20</v>
      </c>
    </row>
    <row r="17" spans="1:11">
      <c r="A17" s="950">
        <v>41533</v>
      </c>
      <c r="B17" s="952" t="s">
        <v>143</v>
      </c>
      <c r="C17" s="962"/>
      <c r="D17" s="954"/>
      <c r="E17" s="962"/>
      <c r="F17" s="962"/>
      <c r="G17" s="962"/>
      <c r="H17" s="5457" t="s">
        <v>2609</v>
      </c>
      <c r="I17" s="5465"/>
      <c r="J17" s="5458"/>
      <c r="K17" s="19" t="s">
        <v>2610</v>
      </c>
    </row>
    <row r="18" spans="1:11">
      <c r="A18" s="4">
        <v>41539</v>
      </c>
      <c r="B18" s="28" t="s">
        <v>16</v>
      </c>
      <c r="C18" s="967">
        <v>35</v>
      </c>
      <c r="D18" s="23">
        <f>+C18*(100-E18)/100</f>
        <v>31.5</v>
      </c>
      <c r="E18" s="967">
        <v>10</v>
      </c>
      <c r="F18" s="967"/>
      <c r="G18" s="967">
        <v>90</v>
      </c>
      <c r="H18" s="967"/>
      <c r="I18" s="967"/>
      <c r="J18" s="967"/>
      <c r="K18" s="85" t="s">
        <v>20</v>
      </c>
    </row>
    <row r="19" spans="1:11">
      <c r="A19" s="950">
        <v>41540</v>
      </c>
      <c r="B19" s="952" t="s">
        <v>12</v>
      </c>
      <c r="C19" s="4644" t="s">
        <v>633</v>
      </c>
      <c r="D19" s="4645"/>
      <c r="E19" s="4645"/>
      <c r="F19" s="4645"/>
      <c r="G19" s="4645"/>
      <c r="H19" s="4645"/>
      <c r="I19" s="4645"/>
      <c r="J19" s="4646"/>
    </row>
    <row r="20" spans="1:11">
      <c r="A20" s="950">
        <v>41545</v>
      </c>
      <c r="B20" s="952" t="s">
        <v>16</v>
      </c>
      <c r="C20" s="962">
        <v>55</v>
      </c>
      <c r="D20" s="954">
        <f t="shared" ref="D20:D83" si="1">+C20*(100-E20)/100</f>
        <v>49.5</v>
      </c>
      <c r="E20" s="962">
        <v>10</v>
      </c>
      <c r="F20" s="962"/>
      <c r="G20" s="962">
        <v>80</v>
      </c>
      <c r="H20" s="962"/>
      <c r="I20" s="962"/>
      <c r="J20" s="962"/>
      <c r="K20" s="19" t="s">
        <v>20</v>
      </c>
    </row>
    <row r="21" spans="1:11">
      <c r="A21" s="950">
        <v>41566</v>
      </c>
      <c r="B21" s="952" t="s">
        <v>12</v>
      </c>
      <c r="C21" s="4644" t="s">
        <v>633</v>
      </c>
      <c r="D21" s="4645"/>
      <c r="E21" s="4645"/>
      <c r="F21" s="4645"/>
      <c r="G21" s="4645"/>
      <c r="H21" s="4645"/>
      <c r="I21" s="4645"/>
      <c r="J21" s="4646"/>
    </row>
    <row r="22" spans="1:11">
      <c r="A22" s="950">
        <v>41571</v>
      </c>
      <c r="B22" s="952" t="s">
        <v>27</v>
      </c>
      <c r="C22" s="4644" t="s">
        <v>2611</v>
      </c>
      <c r="D22" s="4645"/>
      <c r="E22" s="4645"/>
      <c r="F22" s="4645"/>
      <c r="G22" s="4645"/>
      <c r="H22" s="4645"/>
      <c r="I22" s="4645"/>
      <c r="J22" s="4646"/>
    </row>
    <row r="23" spans="1:11" ht="19.5" customHeight="1" thickBot="1">
      <c r="A23" s="940">
        <v>41584</v>
      </c>
      <c r="B23" s="944" t="s">
        <v>12</v>
      </c>
      <c r="C23" s="5126" t="s">
        <v>2612</v>
      </c>
      <c r="D23" s="5127"/>
      <c r="E23" s="5127"/>
      <c r="F23" s="5127"/>
      <c r="G23" s="5127"/>
      <c r="H23" s="5127"/>
      <c r="I23" s="5127"/>
      <c r="J23" s="5128"/>
      <c r="K23" s="71"/>
    </row>
    <row r="24" spans="1:11" ht="16.5" thickTop="1">
      <c r="A24" s="47">
        <v>41643</v>
      </c>
      <c r="B24" s="48" t="s">
        <v>143</v>
      </c>
      <c r="C24" s="970"/>
      <c r="D24" s="128"/>
      <c r="E24" s="970"/>
      <c r="F24" s="970"/>
      <c r="G24" s="970"/>
      <c r="H24" s="5466" t="s">
        <v>315</v>
      </c>
      <c r="I24" s="5467"/>
      <c r="J24" s="5468"/>
      <c r="K24" s="72" t="s">
        <v>2613</v>
      </c>
    </row>
    <row r="25" spans="1:11">
      <c r="A25" s="950">
        <v>41694</v>
      </c>
      <c r="B25" s="952" t="s">
        <v>12</v>
      </c>
      <c r="C25" s="4644" t="s">
        <v>2614</v>
      </c>
      <c r="D25" s="4645"/>
      <c r="E25" s="4645"/>
      <c r="F25" s="4645"/>
      <c r="G25" s="4645"/>
      <c r="H25" s="4645"/>
      <c r="I25" s="4645"/>
      <c r="J25" s="4646"/>
    </row>
    <row r="26" spans="1:11">
      <c r="A26" s="950">
        <v>41717</v>
      </c>
      <c r="B26" s="952" t="s">
        <v>16</v>
      </c>
      <c r="C26" s="962">
        <v>70</v>
      </c>
      <c r="D26" s="954">
        <f t="shared" si="1"/>
        <v>63</v>
      </c>
      <c r="E26" s="962">
        <v>10</v>
      </c>
      <c r="F26" s="962"/>
      <c r="G26" s="962">
        <v>125</v>
      </c>
      <c r="H26" s="962"/>
      <c r="I26" s="962"/>
      <c r="J26" s="962"/>
      <c r="K26" s="19" t="s">
        <v>283</v>
      </c>
    </row>
    <row r="27" spans="1:11" ht="18.75" customHeight="1">
      <c r="A27" s="4642">
        <v>41735</v>
      </c>
      <c r="B27" s="952" t="s">
        <v>154</v>
      </c>
      <c r="C27" s="5501" t="s">
        <v>155</v>
      </c>
      <c r="D27" s="5502"/>
      <c r="E27" s="5502"/>
      <c r="F27" s="5502"/>
      <c r="G27" s="5502"/>
      <c r="H27" s="5502"/>
      <c r="I27" s="5502"/>
      <c r="J27" s="5503"/>
    </row>
    <row r="28" spans="1:11" ht="18.75" customHeight="1">
      <c r="A28" s="4643"/>
      <c r="B28" s="952" t="s">
        <v>11</v>
      </c>
      <c r="C28" s="5303" t="s">
        <v>2615</v>
      </c>
      <c r="D28" s="5266"/>
      <c r="E28" s="5266"/>
      <c r="F28" s="5266"/>
      <c r="G28" s="5266"/>
      <c r="H28" s="5266"/>
      <c r="I28" s="5266"/>
      <c r="J28" s="5304"/>
    </row>
    <row r="29" spans="1:11" ht="27.75" customHeight="1">
      <c r="A29" s="950">
        <v>41738</v>
      </c>
      <c r="B29" s="952" t="s">
        <v>12</v>
      </c>
      <c r="C29" s="4644" t="s">
        <v>2616</v>
      </c>
      <c r="D29" s="4645"/>
      <c r="E29" s="4645"/>
      <c r="F29" s="4645"/>
      <c r="G29" s="4645"/>
      <c r="H29" s="4645"/>
      <c r="I29" s="4645"/>
      <c r="J29" s="4646"/>
    </row>
    <row r="30" spans="1:11">
      <c r="A30" s="950">
        <v>41795</v>
      </c>
      <c r="B30" s="952" t="s">
        <v>143</v>
      </c>
      <c r="C30" s="962"/>
      <c r="D30" s="954"/>
      <c r="E30" s="962"/>
      <c r="F30" s="962"/>
      <c r="G30" s="962"/>
      <c r="H30" s="962">
        <v>5720</v>
      </c>
      <c r="I30" s="962">
        <v>87</v>
      </c>
      <c r="J30" s="962"/>
      <c r="K30" s="19" t="s">
        <v>2617</v>
      </c>
    </row>
    <row r="31" spans="1:11">
      <c r="A31" s="950">
        <v>41816</v>
      </c>
      <c r="B31" s="952" t="s">
        <v>16</v>
      </c>
      <c r="C31" s="962">
        <v>70</v>
      </c>
      <c r="D31" s="954">
        <f t="shared" si="1"/>
        <v>63</v>
      </c>
      <c r="E31" s="962">
        <v>10</v>
      </c>
      <c r="F31" s="962"/>
      <c r="G31" s="962">
        <v>62</v>
      </c>
      <c r="H31" s="962"/>
      <c r="I31" s="962"/>
      <c r="J31" s="962"/>
      <c r="K31" s="19" t="s">
        <v>322</v>
      </c>
    </row>
    <row r="32" spans="1:11" ht="24" customHeight="1">
      <c r="A32" s="950" t="s">
        <v>1606</v>
      </c>
      <c r="B32" s="952" t="s">
        <v>12</v>
      </c>
      <c r="C32" s="4627" t="s">
        <v>2618</v>
      </c>
      <c r="D32" s="4628"/>
      <c r="E32" s="4628"/>
      <c r="F32" s="4628"/>
      <c r="G32" s="4628"/>
      <c r="H32" s="4628"/>
      <c r="I32" s="4628"/>
      <c r="J32" s="4629"/>
    </row>
    <row r="33" spans="1:11">
      <c r="A33" s="4">
        <v>41861</v>
      </c>
      <c r="B33" s="28" t="s">
        <v>41</v>
      </c>
      <c r="C33" s="5498" t="s">
        <v>2619</v>
      </c>
      <c r="D33" s="5499"/>
      <c r="E33" s="5499"/>
      <c r="F33" s="5499"/>
      <c r="G33" s="5499"/>
      <c r="H33" s="5499"/>
      <c r="I33" s="5499"/>
      <c r="J33" s="5500"/>
      <c r="K33" s="85"/>
    </row>
    <row r="34" spans="1:11">
      <c r="A34" s="950">
        <v>41867</v>
      </c>
      <c r="B34" s="952" t="s">
        <v>143</v>
      </c>
      <c r="C34" s="962"/>
      <c r="D34" s="954"/>
      <c r="E34" s="962"/>
      <c r="F34" s="962"/>
      <c r="G34" s="962"/>
      <c r="H34" s="962"/>
      <c r="I34" s="962"/>
      <c r="J34" s="962">
        <v>5605</v>
      </c>
      <c r="K34" s="19" t="s">
        <v>2620</v>
      </c>
    </row>
    <row r="35" spans="1:11" ht="16.5" thickBot="1">
      <c r="A35" s="54">
        <v>41887</v>
      </c>
      <c r="B35" s="55" t="s">
        <v>143</v>
      </c>
      <c r="C35" s="55"/>
      <c r="D35" s="63"/>
      <c r="E35" s="55"/>
      <c r="F35" s="55"/>
      <c r="G35" s="55"/>
      <c r="H35" s="55"/>
      <c r="I35" s="55"/>
      <c r="J35" s="217">
        <v>5385</v>
      </c>
      <c r="K35" s="981" t="s">
        <v>2621</v>
      </c>
    </row>
    <row r="36" spans="1:11" ht="16.5" thickTop="1">
      <c r="A36" s="941">
        <v>42036</v>
      </c>
      <c r="B36" s="945" t="s">
        <v>143</v>
      </c>
      <c r="C36" s="945"/>
      <c r="D36" s="62"/>
      <c r="E36" s="945"/>
      <c r="F36" s="945"/>
      <c r="G36" s="945"/>
      <c r="H36" s="945"/>
      <c r="I36" s="945"/>
      <c r="J36" s="982">
        <v>4995</v>
      </c>
      <c r="K36" s="113" t="s">
        <v>458</v>
      </c>
    </row>
    <row r="37" spans="1:11" ht="16.5" thickBot="1">
      <c r="A37" s="1727">
        <v>42144</v>
      </c>
      <c r="B37" s="1732" t="s">
        <v>143</v>
      </c>
      <c r="C37" s="1732"/>
      <c r="D37" s="42"/>
      <c r="E37" s="1732"/>
      <c r="F37" s="1732"/>
      <c r="G37" s="1732"/>
      <c r="H37" s="1732"/>
      <c r="I37" s="1732"/>
      <c r="J37" s="1732">
        <v>5080</v>
      </c>
      <c r="K37" s="71" t="s">
        <v>458</v>
      </c>
    </row>
    <row r="38" spans="1:11" ht="16.5" thickTop="1">
      <c r="A38" s="47">
        <v>42379</v>
      </c>
      <c r="B38" s="48" t="s">
        <v>143</v>
      </c>
      <c r="C38" s="48"/>
      <c r="D38" s="128"/>
      <c r="E38" s="48"/>
      <c r="F38" s="48"/>
      <c r="G38" s="48"/>
      <c r="H38" s="48"/>
      <c r="I38" s="48"/>
      <c r="J38" s="48">
        <v>4935</v>
      </c>
      <c r="K38" s="72" t="s">
        <v>458</v>
      </c>
    </row>
    <row r="39" spans="1:11" ht="16.5" thickBot="1">
      <c r="A39" s="54">
        <v>42417</v>
      </c>
      <c r="B39" s="55" t="s">
        <v>143</v>
      </c>
      <c r="C39" s="55"/>
      <c r="D39" s="63"/>
      <c r="E39" s="55"/>
      <c r="F39" s="55"/>
      <c r="G39" s="55"/>
      <c r="H39" s="55"/>
      <c r="I39" s="55"/>
      <c r="J39" s="55">
        <v>4935</v>
      </c>
      <c r="K39" s="981" t="s">
        <v>458</v>
      </c>
    </row>
    <row r="40" spans="1:11" ht="16.5" thickTop="1">
      <c r="A40" s="1728">
        <v>42814</v>
      </c>
      <c r="B40" s="1731" t="s">
        <v>143</v>
      </c>
      <c r="C40" s="1731"/>
      <c r="D40" s="62"/>
      <c r="E40" s="1731"/>
      <c r="F40" s="1731"/>
      <c r="G40" s="1731"/>
      <c r="H40" s="1731"/>
      <c r="I40" s="1731"/>
      <c r="J40" s="1731">
        <v>4980</v>
      </c>
      <c r="K40" s="113" t="s">
        <v>458</v>
      </c>
    </row>
    <row r="41" spans="1:11" ht="15.75" customHeight="1">
      <c r="A41" s="950"/>
      <c r="B41" s="521" t="s">
        <v>27</v>
      </c>
      <c r="C41" s="5495" t="s">
        <v>4087</v>
      </c>
      <c r="D41" s="5496"/>
      <c r="E41" s="5496"/>
      <c r="F41" s="5496"/>
      <c r="G41" s="5496"/>
      <c r="H41" s="5496"/>
      <c r="I41" s="5496"/>
      <c r="J41" s="5497"/>
    </row>
    <row r="42" spans="1:11">
      <c r="A42" s="4">
        <v>43177</v>
      </c>
      <c r="B42" s="28" t="s">
        <v>143</v>
      </c>
      <c r="C42" s="28"/>
      <c r="D42" s="23">
        <f t="shared" si="1"/>
        <v>0</v>
      </c>
      <c r="E42" s="28"/>
      <c r="F42" s="28"/>
      <c r="G42" s="28"/>
      <c r="H42" s="28"/>
      <c r="I42" s="28"/>
      <c r="J42" s="28">
        <v>5320</v>
      </c>
      <c r="K42" s="85" t="s">
        <v>458</v>
      </c>
    </row>
    <row r="43" spans="1:11" ht="30.75" customHeight="1" thickBot="1">
      <c r="A43" s="54">
        <v>43385</v>
      </c>
      <c r="B43" s="55" t="s">
        <v>11</v>
      </c>
      <c r="C43" s="5435" t="s">
        <v>4918</v>
      </c>
      <c r="D43" s="5436"/>
      <c r="E43" s="5436"/>
      <c r="F43" s="5436"/>
      <c r="G43" s="5436"/>
      <c r="H43" s="5436"/>
      <c r="I43" s="5436"/>
      <c r="J43" s="5437"/>
      <c r="K43" s="981"/>
    </row>
    <row r="44" spans="1:11" ht="16.5" thickTop="1">
      <c r="A44" s="2610">
        <v>43629</v>
      </c>
      <c r="B44" s="2614" t="s">
        <v>143</v>
      </c>
      <c r="C44" s="2614"/>
      <c r="D44" s="62"/>
      <c r="E44" s="2614"/>
      <c r="F44" s="2614"/>
      <c r="G44" s="2614"/>
      <c r="H44" s="2614"/>
      <c r="I44" s="2614"/>
      <c r="J44" s="2614">
        <v>5535</v>
      </c>
      <c r="K44" s="113" t="s">
        <v>9</v>
      </c>
    </row>
    <row r="45" spans="1:11">
      <c r="A45" s="950"/>
      <c r="B45" s="952"/>
      <c r="C45" s="952"/>
      <c r="D45" s="954">
        <f t="shared" si="1"/>
        <v>0</v>
      </c>
      <c r="E45" s="952"/>
      <c r="F45" s="952"/>
      <c r="G45" s="952"/>
      <c r="H45" s="952"/>
      <c r="I45" s="952"/>
      <c r="J45" s="952"/>
    </row>
    <row r="46" spans="1:11">
      <c r="A46" s="950"/>
      <c r="B46" s="952"/>
      <c r="C46" s="952"/>
      <c r="D46" s="954">
        <f t="shared" si="1"/>
        <v>0</v>
      </c>
      <c r="E46" s="952"/>
      <c r="F46" s="952"/>
      <c r="G46" s="952"/>
      <c r="H46" s="952"/>
      <c r="I46" s="952"/>
      <c r="J46" s="952"/>
    </row>
    <row r="47" spans="1:11">
      <c r="A47" s="950"/>
      <c r="B47" s="952"/>
      <c r="C47" s="952"/>
      <c r="D47" s="954">
        <f t="shared" si="1"/>
        <v>0</v>
      </c>
      <c r="E47" s="952"/>
      <c r="F47" s="952"/>
      <c r="G47" s="952"/>
      <c r="H47" s="952"/>
      <c r="I47" s="952"/>
      <c r="J47" s="952"/>
    </row>
    <row r="48" spans="1:11">
      <c r="A48" s="950"/>
      <c r="B48" s="952"/>
      <c r="C48" s="952"/>
      <c r="D48" s="954">
        <f t="shared" si="1"/>
        <v>0</v>
      </c>
      <c r="E48" s="952"/>
      <c r="F48" s="952"/>
      <c r="G48" s="952"/>
      <c r="H48" s="952"/>
      <c r="I48" s="952"/>
      <c r="J48" s="952"/>
    </row>
    <row r="49" spans="1:10">
      <c r="A49" s="950"/>
      <c r="B49" s="952"/>
      <c r="C49" s="952"/>
      <c r="D49" s="954">
        <f t="shared" si="1"/>
        <v>0</v>
      </c>
      <c r="E49" s="952"/>
      <c r="F49" s="952"/>
      <c r="G49" s="952"/>
      <c r="H49" s="952"/>
      <c r="I49" s="952"/>
      <c r="J49" s="952"/>
    </row>
    <row r="50" spans="1:10">
      <c r="A50" s="950"/>
      <c r="B50" s="952"/>
      <c r="C50" s="952"/>
      <c r="D50" s="954">
        <f t="shared" si="1"/>
        <v>0</v>
      </c>
      <c r="E50" s="952"/>
      <c r="F50" s="952"/>
      <c r="G50" s="952"/>
      <c r="H50" s="952"/>
      <c r="I50" s="952"/>
      <c r="J50" s="952"/>
    </row>
    <row r="51" spans="1:10">
      <c r="A51" s="950"/>
      <c r="B51" s="952"/>
      <c r="C51" s="952"/>
      <c r="D51" s="954">
        <f t="shared" si="1"/>
        <v>0</v>
      </c>
      <c r="E51" s="952"/>
      <c r="F51" s="952"/>
      <c r="G51" s="952"/>
      <c r="H51" s="952"/>
      <c r="I51" s="952"/>
      <c r="J51" s="952"/>
    </row>
    <row r="52" spans="1:10">
      <c r="A52" s="950"/>
      <c r="B52" s="952"/>
      <c r="C52" s="952"/>
      <c r="D52" s="954">
        <f t="shared" si="1"/>
        <v>0</v>
      </c>
      <c r="E52" s="952"/>
      <c r="F52" s="952"/>
      <c r="G52" s="952"/>
      <c r="H52" s="952"/>
      <c r="I52" s="952"/>
      <c r="J52" s="952"/>
    </row>
    <row r="53" spans="1:10">
      <c r="A53" s="950"/>
      <c r="B53" s="952"/>
      <c r="C53" s="952"/>
      <c r="D53" s="954">
        <f t="shared" si="1"/>
        <v>0</v>
      </c>
      <c r="E53" s="952"/>
      <c r="F53" s="952"/>
      <c r="G53" s="952"/>
      <c r="H53" s="952"/>
      <c r="I53" s="952"/>
      <c r="J53" s="952"/>
    </row>
    <row r="54" spans="1:10">
      <c r="A54" s="950"/>
      <c r="B54" s="952"/>
      <c r="C54" s="952"/>
      <c r="D54" s="954">
        <f t="shared" si="1"/>
        <v>0</v>
      </c>
      <c r="E54" s="952"/>
      <c r="F54" s="952"/>
      <c r="G54" s="952"/>
      <c r="H54" s="952"/>
      <c r="I54" s="952"/>
      <c r="J54" s="952"/>
    </row>
    <row r="55" spans="1:10">
      <c r="A55" s="950"/>
      <c r="B55" s="952"/>
      <c r="C55" s="952"/>
      <c r="D55" s="954">
        <f t="shared" si="1"/>
        <v>0</v>
      </c>
      <c r="E55" s="952"/>
      <c r="F55" s="952"/>
      <c r="G55" s="952"/>
      <c r="H55" s="952"/>
      <c r="I55" s="952"/>
      <c r="J55" s="952"/>
    </row>
    <row r="56" spans="1:10">
      <c r="A56" s="950"/>
      <c r="B56" s="952"/>
      <c r="C56" s="952"/>
      <c r="D56" s="954">
        <f t="shared" si="1"/>
        <v>0</v>
      </c>
      <c r="E56" s="952"/>
      <c r="F56" s="952"/>
      <c r="G56" s="952"/>
      <c r="H56" s="952"/>
      <c r="I56" s="952"/>
      <c r="J56" s="952"/>
    </row>
    <row r="57" spans="1:10">
      <c r="A57" s="950"/>
      <c r="B57" s="952"/>
      <c r="C57" s="952"/>
      <c r="D57" s="954">
        <f t="shared" si="1"/>
        <v>0</v>
      </c>
      <c r="E57" s="952"/>
      <c r="F57" s="952"/>
      <c r="G57" s="952"/>
      <c r="H57" s="952"/>
      <c r="I57" s="952"/>
      <c r="J57" s="952"/>
    </row>
    <row r="58" spans="1:10">
      <c r="A58" s="950"/>
      <c r="B58" s="952"/>
      <c r="C58" s="952"/>
      <c r="D58" s="954">
        <f t="shared" si="1"/>
        <v>0</v>
      </c>
      <c r="E58" s="952"/>
      <c r="F58" s="952"/>
      <c r="G58" s="952"/>
      <c r="H58" s="952"/>
      <c r="I58" s="952"/>
      <c r="J58" s="952"/>
    </row>
    <row r="59" spans="1:10">
      <c r="A59" s="950"/>
      <c r="B59" s="952"/>
      <c r="C59" s="952"/>
      <c r="D59" s="954">
        <f t="shared" si="1"/>
        <v>0</v>
      </c>
      <c r="E59" s="952"/>
      <c r="F59" s="952"/>
      <c r="G59" s="952"/>
      <c r="H59" s="952"/>
      <c r="I59" s="952"/>
      <c r="J59" s="952"/>
    </row>
    <row r="60" spans="1:10">
      <c r="A60" s="950"/>
      <c r="B60" s="952"/>
      <c r="C60" s="952"/>
      <c r="D60" s="954">
        <f t="shared" si="1"/>
        <v>0</v>
      </c>
      <c r="E60" s="952"/>
      <c r="F60" s="952"/>
      <c r="G60" s="952"/>
      <c r="H60" s="952"/>
      <c r="I60" s="952"/>
      <c r="J60" s="952"/>
    </row>
    <row r="61" spans="1:10">
      <c r="A61" s="950"/>
      <c r="B61" s="952"/>
      <c r="C61" s="952"/>
      <c r="D61" s="954">
        <f t="shared" si="1"/>
        <v>0</v>
      </c>
      <c r="E61" s="952"/>
      <c r="F61" s="952"/>
      <c r="G61" s="952"/>
      <c r="H61" s="952"/>
      <c r="I61" s="952"/>
      <c r="J61" s="952"/>
    </row>
    <row r="62" spans="1:10">
      <c r="A62" s="950"/>
      <c r="B62" s="952"/>
      <c r="C62" s="952"/>
      <c r="D62" s="954">
        <f t="shared" si="1"/>
        <v>0</v>
      </c>
      <c r="E62" s="952"/>
      <c r="F62" s="952"/>
      <c r="G62" s="952"/>
      <c r="H62" s="952"/>
      <c r="I62" s="952"/>
      <c r="J62" s="952"/>
    </row>
    <row r="63" spans="1:10">
      <c r="A63" s="950"/>
      <c r="B63" s="952"/>
      <c r="C63" s="952"/>
      <c r="D63" s="954">
        <f t="shared" si="1"/>
        <v>0</v>
      </c>
      <c r="E63" s="952"/>
      <c r="F63" s="952"/>
      <c r="G63" s="952"/>
      <c r="H63" s="952"/>
      <c r="I63" s="952"/>
      <c r="J63" s="952"/>
    </row>
    <row r="64" spans="1:10">
      <c r="A64" s="950"/>
      <c r="B64" s="952"/>
      <c r="C64" s="952"/>
      <c r="D64" s="954">
        <f t="shared" si="1"/>
        <v>0</v>
      </c>
      <c r="E64" s="952"/>
      <c r="F64" s="952"/>
      <c r="G64" s="952"/>
      <c r="H64" s="952"/>
      <c r="I64" s="952"/>
      <c r="J64" s="952"/>
    </row>
    <row r="65" spans="1:10">
      <c r="A65" s="950"/>
      <c r="B65" s="952"/>
      <c r="C65" s="952"/>
      <c r="D65" s="954">
        <f t="shared" si="1"/>
        <v>0</v>
      </c>
      <c r="E65" s="952"/>
      <c r="F65" s="952"/>
      <c r="G65" s="952"/>
      <c r="H65" s="952"/>
      <c r="I65" s="952"/>
      <c r="J65" s="952"/>
    </row>
    <row r="66" spans="1:10">
      <c r="A66" s="950"/>
      <c r="B66" s="952"/>
      <c r="C66" s="952"/>
      <c r="D66" s="954">
        <f t="shared" si="1"/>
        <v>0</v>
      </c>
      <c r="E66" s="952"/>
      <c r="F66" s="952"/>
      <c r="G66" s="952"/>
      <c r="H66" s="952"/>
      <c r="I66" s="952"/>
      <c r="J66" s="952"/>
    </row>
    <row r="67" spans="1:10">
      <c r="A67" s="950"/>
      <c r="B67" s="952"/>
      <c r="C67" s="952"/>
      <c r="D67" s="954">
        <f t="shared" si="1"/>
        <v>0</v>
      </c>
      <c r="E67" s="952"/>
      <c r="F67" s="952"/>
      <c r="G67" s="952"/>
      <c r="H67" s="952"/>
      <c r="I67" s="952"/>
      <c r="J67" s="952"/>
    </row>
    <row r="68" spans="1:10">
      <c r="A68" s="950"/>
      <c r="B68" s="952"/>
      <c r="C68" s="952"/>
      <c r="D68" s="954">
        <f t="shared" si="1"/>
        <v>0</v>
      </c>
      <c r="E68" s="952"/>
      <c r="F68" s="952"/>
      <c r="G68" s="952"/>
      <c r="H68" s="952"/>
      <c r="I68" s="952"/>
      <c r="J68" s="952"/>
    </row>
    <row r="69" spans="1:10">
      <c r="A69" s="950"/>
      <c r="B69" s="952"/>
      <c r="C69" s="952"/>
      <c r="D69" s="954">
        <f t="shared" si="1"/>
        <v>0</v>
      </c>
      <c r="E69" s="952"/>
      <c r="F69" s="952"/>
      <c r="G69" s="952"/>
      <c r="H69" s="952"/>
      <c r="I69" s="952"/>
      <c r="J69" s="952"/>
    </row>
    <row r="70" spans="1:10">
      <c r="A70" s="950"/>
      <c r="B70" s="952"/>
      <c r="C70" s="952"/>
      <c r="D70" s="954">
        <f t="shared" si="1"/>
        <v>0</v>
      </c>
      <c r="E70" s="952"/>
      <c r="F70" s="952"/>
      <c r="G70" s="952"/>
      <c r="H70" s="952"/>
      <c r="I70" s="952"/>
      <c r="J70" s="952"/>
    </row>
    <row r="71" spans="1:10">
      <c r="A71" s="950"/>
      <c r="B71" s="952"/>
      <c r="C71" s="952"/>
      <c r="D71" s="954">
        <f t="shared" si="1"/>
        <v>0</v>
      </c>
      <c r="E71" s="952"/>
      <c r="F71" s="952"/>
      <c r="G71" s="952"/>
      <c r="H71" s="952"/>
      <c r="I71" s="952"/>
      <c r="J71" s="952"/>
    </row>
    <row r="72" spans="1:10">
      <c r="A72" s="950"/>
      <c r="B72" s="952"/>
      <c r="C72" s="952"/>
      <c r="D72" s="954">
        <f t="shared" si="1"/>
        <v>0</v>
      </c>
      <c r="E72" s="952"/>
      <c r="F72" s="952"/>
      <c r="G72" s="952"/>
      <c r="H72" s="952"/>
      <c r="I72" s="952"/>
      <c r="J72" s="952"/>
    </row>
    <row r="73" spans="1:10">
      <c r="A73" s="950"/>
      <c r="B73" s="952"/>
      <c r="C73" s="952"/>
      <c r="D73" s="954">
        <f t="shared" si="1"/>
        <v>0</v>
      </c>
      <c r="E73" s="952"/>
      <c r="F73" s="952"/>
      <c r="G73" s="952"/>
      <c r="H73" s="952"/>
      <c r="I73" s="952"/>
      <c r="J73" s="952"/>
    </row>
    <row r="74" spans="1:10">
      <c r="A74" s="950"/>
      <c r="B74" s="952"/>
      <c r="C74" s="952"/>
      <c r="D74" s="954">
        <f t="shared" si="1"/>
        <v>0</v>
      </c>
      <c r="E74" s="952"/>
      <c r="F74" s="952"/>
      <c r="G74" s="952"/>
      <c r="H74" s="952"/>
      <c r="I74" s="952"/>
      <c r="J74" s="952"/>
    </row>
    <row r="75" spans="1:10">
      <c r="A75" s="950"/>
      <c r="B75" s="952"/>
      <c r="C75" s="952"/>
      <c r="D75" s="954">
        <f t="shared" si="1"/>
        <v>0</v>
      </c>
      <c r="E75" s="952"/>
      <c r="F75" s="952"/>
      <c r="G75" s="952"/>
      <c r="H75" s="952"/>
      <c r="I75" s="952"/>
      <c r="J75" s="952"/>
    </row>
    <row r="76" spans="1:10">
      <c r="A76" s="950"/>
      <c r="B76" s="952"/>
      <c r="C76" s="952"/>
      <c r="D76" s="954">
        <f t="shared" si="1"/>
        <v>0</v>
      </c>
      <c r="E76" s="952"/>
      <c r="F76" s="952"/>
      <c r="G76" s="952"/>
      <c r="H76" s="952"/>
      <c r="I76" s="952"/>
      <c r="J76" s="952"/>
    </row>
    <row r="77" spans="1:10">
      <c r="A77" s="950"/>
      <c r="B77" s="952"/>
      <c r="C77" s="952"/>
      <c r="D77" s="954">
        <f t="shared" si="1"/>
        <v>0</v>
      </c>
      <c r="E77" s="952"/>
      <c r="F77" s="952"/>
      <c r="G77" s="952"/>
      <c r="H77" s="952"/>
      <c r="I77" s="952"/>
      <c r="J77" s="952"/>
    </row>
    <row r="78" spans="1:10">
      <c r="A78" s="950"/>
      <c r="B78" s="952"/>
      <c r="C78" s="952"/>
      <c r="D78" s="954">
        <f t="shared" si="1"/>
        <v>0</v>
      </c>
      <c r="E78" s="952"/>
      <c r="F78" s="952"/>
      <c r="G78" s="952"/>
      <c r="H78" s="952"/>
      <c r="I78" s="952"/>
      <c r="J78" s="952"/>
    </row>
    <row r="79" spans="1:10">
      <c r="A79" s="950"/>
      <c r="B79" s="952"/>
      <c r="C79" s="952"/>
      <c r="D79" s="954">
        <f t="shared" si="1"/>
        <v>0</v>
      </c>
      <c r="E79" s="952"/>
      <c r="F79" s="952"/>
      <c r="G79" s="952"/>
      <c r="H79" s="952"/>
      <c r="I79" s="952"/>
      <c r="J79" s="952"/>
    </row>
    <row r="80" spans="1:10">
      <c r="A80" s="950"/>
      <c r="B80" s="952"/>
      <c r="C80" s="952"/>
      <c r="D80" s="954">
        <f t="shared" si="1"/>
        <v>0</v>
      </c>
      <c r="E80" s="952"/>
      <c r="F80" s="952"/>
      <c r="G80" s="952"/>
      <c r="H80" s="952"/>
      <c r="I80" s="952"/>
      <c r="J80" s="952"/>
    </row>
    <row r="81" spans="1:10">
      <c r="A81" s="950"/>
      <c r="B81" s="952"/>
      <c r="C81" s="952"/>
      <c r="D81" s="954">
        <f t="shared" si="1"/>
        <v>0</v>
      </c>
      <c r="E81" s="952"/>
      <c r="F81" s="952"/>
      <c r="G81" s="952"/>
      <c r="H81" s="952"/>
      <c r="I81" s="952"/>
      <c r="J81" s="952"/>
    </row>
    <row r="82" spans="1:10">
      <c r="A82" s="950"/>
      <c r="B82" s="952"/>
      <c r="C82" s="952"/>
      <c r="D82" s="954">
        <f t="shared" si="1"/>
        <v>0</v>
      </c>
      <c r="E82" s="952"/>
      <c r="F82" s="952"/>
      <c r="G82" s="952"/>
      <c r="H82" s="952"/>
      <c r="I82" s="952"/>
      <c r="J82" s="952"/>
    </row>
    <row r="83" spans="1:10">
      <c r="A83" s="950"/>
      <c r="B83" s="952"/>
      <c r="C83" s="952"/>
      <c r="D83" s="954">
        <f t="shared" si="1"/>
        <v>0</v>
      </c>
      <c r="E83" s="952"/>
      <c r="F83" s="952"/>
      <c r="G83" s="952"/>
      <c r="H83" s="952"/>
      <c r="I83" s="952"/>
      <c r="J83" s="952"/>
    </row>
    <row r="84" spans="1:10">
      <c r="A84" s="950"/>
      <c r="B84" s="952"/>
      <c r="C84" s="952"/>
      <c r="D84" s="954">
        <f t="shared" ref="D84:D89" si="2">+C84*(100-E84)/100</f>
        <v>0</v>
      </c>
      <c r="E84" s="952"/>
      <c r="F84" s="952"/>
      <c r="G84" s="952"/>
      <c r="H84" s="952"/>
      <c r="I84" s="952"/>
      <c r="J84" s="952"/>
    </row>
    <row r="85" spans="1:10">
      <c r="A85" s="950"/>
      <c r="B85" s="952"/>
      <c r="C85" s="952"/>
      <c r="D85" s="954">
        <f t="shared" si="2"/>
        <v>0</v>
      </c>
      <c r="E85" s="952"/>
      <c r="F85" s="952"/>
      <c r="G85" s="952"/>
      <c r="H85" s="952"/>
      <c r="I85" s="952"/>
      <c r="J85" s="952"/>
    </row>
    <row r="86" spans="1:10">
      <c r="A86" s="950"/>
      <c r="B86" s="952"/>
      <c r="C86" s="952"/>
      <c r="D86" s="954">
        <f t="shared" si="2"/>
        <v>0</v>
      </c>
      <c r="E86" s="952"/>
      <c r="F86" s="952"/>
      <c r="G86" s="952"/>
      <c r="H86" s="952"/>
      <c r="I86" s="952"/>
      <c r="J86" s="952"/>
    </row>
    <row r="87" spans="1:10">
      <c r="A87" s="950"/>
      <c r="B87" s="952"/>
      <c r="C87" s="952"/>
      <c r="D87" s="954">
        <f t="shared" si="2"/>
        <v>0</v>
      </c>
      <c r="E87" s="952"/>
      <c r="F87" s="952"/>
      <c r="G87" s="952"/>
      <c r="H87" s="952"/>
      <c r="I87" s="952"/>
      <c r="J87" s="952"/>
    </row>
    <row r="88" spans="1:10">
      <c r="A88" s="950"/>
      <c r="B88" s="952"/>
      <c r="C88" s="952"/>
      <c r="D88" s="954">
        <f t="shared" si="2"/>
        <v>0</v>
      </c>
      <c r="E88" s="952"/>
      <c r="F88" s="952"/>
      <c r="G88" s="952"/>
      <c r="H88" s="952"/>
      <c r="I88" s="952"/>
      <c r="J88" s="952"/>
    </row>
    <row r="89" spans="1:10">
      <c r="A89" s="950"/>
      <c r="B89" s="952"/>
      <c r="C89" s="952"/>
      <c r="D89" s="954">
        <f t="shared" si="2"/>
        <v>0</v>
      </c>
      <c r="E89" s="952"/>
      <c r="F89" s="952"/>
      <c r="G89" s="952"/>
      <c r="H89" s="952"/>
      <c r="I89" s="952"/>
      <c r="J89" s="952"/>
    </row>
    <row r="90" spans="1:10">
      <c r="A90" s="950"/>
      <c r="B90" s="952"/>
      <c r="C90" s="952"/>
      <c r="D90" s="952"/>
      <c r="E90" s="952"/>
      <c r="F90" s="952"/>
      <c r="G90" s="952"/>
      <c r="H90" s="952"/>
      <c r="I90" s="952"/>
      <c r="J90" s="952"/>
    </row>
    <row r="91" spans="1:10">
      <c r="A91" s="950"/>
      <c r="B91" s="952"/>
      <c r="C91" s="952"/>
      <c r="D91" s="952"/>
      <c r="E91" s="952"/>
      <c r="F91" s="952"/>
      <c r="G91" s="952"/>
      <c r="H91" s="952"/>
      <c r="I91" s="952"/>
      <c r="J91" s="952"/>
    </row>
    <row r="92" spans="1:10">
      <c r="A92" s="950"/>
      <c r="B92" s="952"/>
      <c r="C92" s="952"/>
      <c r="D92" s="952"/>
      <c r="E92" s="952"/>
      <c r="F92" s="952"/>
      <c r="G92" s="952"/>
      <c r="H92" s="952"/>
      <c r="I92" s="952"/>
      <c r="J92" s="952"/>
    </row>
    <row r="93" spans="1:10">
      <c r="A93" s="950"/>
      <c r="B93" s="952"/>
      <c r="C93" s="952"/>
      <c r="D93" s="952"/>
      <c r="E93" s="952"/>
      <c r="F93" s="952"/>
      <c r="G93" s="952"/>
      <c r="H93" s="952"/>
      <c r="I93" s="952"/>
      <c r="J93" s="952"/>
    </row>
    <row r="94" spans="1:10">
      <c r="A94" s="950"/>
      <c r="B94" s="952"/>
      <c r="C94" s="952"/>
      <c r="D94" s="952"/>
      <c r="E94" s="952"/>
      <c r="F94" s="952"/>
      <c r="G94" s="952"/>
      <c r="H94" s="952"/>
      <c r="I94" s="952"/>
      <c r="J94" s="952"/>
    </row>
    <row r="95" spans="1:10">
      <c r="A95" s="950"/>
      <c r="B95" s="952"/>
      <c r="C95" s="952"/>
      <c r="D95" s="952"/>
      <c r="E95" s="952"/>
      <c r="F95" s="952"/>
      <c r="G95" s="952"/>
      <c r="H95" s="952"/>
      <c r="I95" s="952"/>
      <c r="J95" s="952"/>
    </row>
    <row r="96" spans="1:10">
      <c r="A96" s="950"/>
      <c r="B96" s="952"/>
      <c r="C96" s="952"/>
      <c r="D96" s="952"/>
      <c r="E96" s="952"/>
      <c r="F96" s="952"/>
      <c r="G96" s="952"/>
      <c r="H96" s="952"/>
      <c r="I96" s="952"/>
      <c r="J96" s="952"/>
    </row>
    <row r="97" spans="1:10">
      <c r="A97" s="950"/>
      <c r="B97" s="952"/>
      <c r="C97" s="952"/>
      <c r="D97" s="952"/>
      <c r="E97" s="952"/>
      <c r="F97" s="952"/>
      <c r="G97" s="952"/>
      <c r="H97" s="952"/>
      <c r="I97" s="952"/>
      <c r="J97" s="952"/>
    </row>
    <row r="98" spans="1:10">
      <c r="A98" s="950"/>
      <c r="B98" s="952"/>
      <c r="C98" s="952"/>
      <c r="D98" s="952"/>
      <c r="E98" s="952"/>
      <c r="F98" s="952"/>
      <c r="G98" s="952"/>
      <c r="H98" s="952"/>
      <c r="I98" s="952"/>
      <c r="J98" s="952"/>
    </row>
    <row r="99" spans="1:10">
      <c r="A99" s="950"/>
      <c r="B99" s="952"/>
      <c r="C99" s="952"/>
      <c r="D99" s="952"/>
      <c r="E99" s="952"/>
      <c r="F99" s="952"/>
      <c r="G99" s="952"/>
      <c r="H99" s="952"/>
      <c r="I99" s="952"/>
      <c r="J99" s="952"/>
    </row>
    <row r="100" spans="1:10">
      <c r="A100" s="950"/>
      <c r="B100" s="952"/>
      <c r="C100" s="952"/>
      <c r="D100" s="952"/>
      <c r="E100" s="952"/>
      <c r="F100" s="952"/>
      <c r="G100" s="952"/>
      <c r="H100" s="952"/>
      <c r="I100" s="952"/>
      <c r="J100" s="952"/>
    </row>
    <row r="101" spans="1:10">
      <c r="A101" s="950"/>
      <c r="B101" s="952"/>
      <c r="C101" s="952"/>
      <c r="D101" s="952"/>
      <c r="E101" s="952"/>
      <c r="F101" s="952"/>
      <c r="G101" s="952"/>
      <c r="H101" s="952"/>
      <c r="I101" s="952"/>
      <c r="J101" s="952"/>
    </row>
    <row r="102" spans="1:10">
      <c r="A102" s="950"/>
      <c r="B102" s="952"/>
      <c r="C102" s="952"/>
      <c r="D102" s="952"/>
      <c r="E102" s="952"/>
      <c r="F102" s="952"/>
      <c r="G102" s="952"/>
      <c r="H102" s="952"/>
      <c r="I102" s="952"/>
      <c r="J102" s="952"/>
    </row>
    <row r="103" spans="1:10">
      <c r="A103" s="950"/>
      <c r="B103" s="952"/>
      <c r="C103" s="952"/>
      <c r="D103" s="952"/>
      <c r="E103" s="952"/>
      <c r="F103" s="952"/>
      <c r="G103" s="952"/>
      <c r="H103" s="952"/>
      <c r="I103" s="952"/>
      <c r="J103" s="952"/>
    </row>
    <row r="104" spans="1:10">
      <c r="A104" s="950"/>
      <c r="B104" s="952"/>
      <c r="C104" s="952"/>
      <c r="D104" s="952"/>
      <c r="E104" s="952"/>
      <c r="F104" s="952"/>
      <c r="G104" s="952"/>
      <c r="H104" s="952"/>
      <c r="I104" s="952"/>
      <c r="J104" s="952"/>
    </row>
    <row r="105" spans="1:10">
      <c r="A105" s="950"/>
      <c r="B105" s="952"/>
      <c r="C105" s="952"/>
      <c r="D105" s="952"/>
      <c r="E105" s="952"/>
      <c r="F105" s="952"/>
      <c r="G105" s="952"/>
      <c r="H105" s="952"/>
      <c r="I105" s="952"/>
      <c r="J105" s="952"/>
    </row>
    <row r="106" spans="1:10">
      <c r="A106" s="950"/>
      <c r="B106" s="952"/>
      <c r="C106" s="952"/>
      <c r="D106" s="952"/>
      <c r="E106" s="952"/>
      <c r="F106" s="952"/>
      <c r="G106" s="952"/>
      <c r="H106" s="952"/>
      <c r="I106" s="952"/>
      <c r="J106" s="952"/>
    </row>
    <row r="107" spans="1:10">
      <c r="A107" s="950"/>
      <c r="B107" s="952"/>
      <c r="C107" s="952"/>
      <c r="D107" s="952"/>
      <c r="E107" s="952"/>
      <c r="F107" s="952"/>
      <c r="G107" s="952"/>
      <c r="H107" s="952"/>
      <c r="I107" s="952"/>
      <c r="J107" s="952"/>
    </row>
    <row r="108" spans="1:10">
      <c r="A108" s="950"/>
      <c r="B108" s="952"/>
      <c r="C108" s="952"/>
      <c r="D108" s="952"/>
      <c r="E108" s="952"/>
      <c r="F108" s="952"/>
      <c r="G108" s="952"/>
      <c r="H108" s="952"/>
      <c r="I108" s="952"/>
      <c r="J108" s="952"/>
    </row>
    <row r="109" spans="1:10">
      <c r="A109" s="950"/>
      <c r="B109" s="952"/>
      <c r="C109" s="952"/>
      <c r="D109" s="952"/>
      <c r="E109" s="952"/>
      <c r="F109" s="952"/>
      <c r="G109" s="952"/>
      <c r="H109" s="952"/>
      <c r="I109" s="952"/>
      <c r="J109" s="952"/>
    </row>
    <row r="110" spans="1:10">
      <c r="A110" s="950"/>
      <c r="B110" s="952"/>
      <c r="C110" s="952"/>
      <c r="D110" s="952"/>
      <c r="E110" s="952"/>
      <c r="F110" s="952"/>
      <c r="G110" s="952"/>
      <c r="H110" s="952"/>
      <c r="I110" s="952"/>
      <c r="J110" s="952"/>
    </row>
    <row r="111" spans="1:10">
      <c r="A111" s="950"/>
      <c r="B111" s="952"/>
      <c r="C111" s="952"/>
      <c r="D111" s="952"/>
      <c r="E111" s="952"/>
      <c r="F111" s="952"/>
      <c r="G111" s="952"/>
      <c r="H111" s="952"/>
      <c r="I111" s="952"/>
      <c r="J111" s="952"/>
    </row>
    <row r="112" spans="1:10">
      <c r="A112" s="950"/>
      <c r="B112" s="952"/>
      <c r="C112" s="952"/>
      <c r="D112" s="952"/>
      <c r="E112" s="952"/>
      <c r="F112" s="952"/>
      <c r="G112" s="952"/>
      <c r="H112" s="952"/>
      <c r="I112" s="952"/>
      <c r="J112" s="952"/>
    </row>
    <row r="113" spans="1:10">
      <c r="A113" s="950"/>
      <c r="B113" s="952"/>
      <c r="C113" s="952"/>
      <c r="D113" s="952"/>
      <c r="E113" s="952"/>
      <c r="F113" s="952"/>
      <c r="G113" s="952"/>
      <c r="H113" s="952"/>
      <c r="I113" s="952"/>
      <c r="J113" s="952"/>
    </row>
    <row r="114" spans="1:10">
      <c r="A114" s="950"/>
      <c r="B114" s="952"/>
      <c r="C114" s="952"/>
      <c r="D114" s="952"/>
      <c r="E114" s="952"/>
      <c r="F114" s="952"/>
      <c r="G114" s="952"/>
      <c r="H114" s="952"/>
      <c r="I114" s="952"/>
      <c r="J114" s="952"/>
    </row>
    <row r="115" spans="1:10">
      <c r="A115" s="950"/>
      <c r="B115" s="952"/>
      <c r="C115" s="952"/>
      <c r="D115" s="952"/>
      <c r="E115" s="952"/>
      <c r="F115" s="952"/>
      <c r="G115" s="952"/>
      <c r="H115" s="952"/>
      <c r="I115" s="952"/>
      <c r="J115" s="952"/>
    </row>
    <row r="116" spans="1:10">
      <c r="A116" s="950"/>
      <c r="B116" s="952"/>
      <c r="C116" s="952"/>
      <c r="D116" s="952"/>
      <c r="E116" s="952"/>
      <c r="F116" s="952"/>
      <c r="G116" s="952"/>
      <c r="H116" s="952"/>
      <c r="I116" s="952"/>
      <c r="J116" s="952"/>
    </row>
    <row r="117" spans="1:10">
      <c r="A117" s="950"/>
      <c r="B117" s="952"/>
      <c r="C117" s="952"/>
      <c r="D117" s="952"/>
      <c r="E117" s="952"/>
      <c r="F117" s="952"/>
      <c r="G117" s="952"/>
      <c r="H117" s="952"/>
      <c r="I117" s="952"/>
      <c r="J117" s="952"/>
    </row>
    <row r="118" spans="1:10">
      <c r="A118" s="950"/>
      <c r="B118" s="952"/>
      <c r="C118" s="952"/>
      <c r="D118" s="952"/>
      <c r="E118" s="952"/>
      <c r="F118" s="952"/>
      <c r="G118" s="952"/>
      <c r="H118" s="952"/>
      <c r="I118" s="952"/>
      <c r="J118" s="952"/>
    </row>
    <row r="119" spans="1:10">
      <c r="A119" s="950"/>
      <c r="B119" s="952"/>
      <c r="C119" s="952"/>
      <c r="D119" s="952"/>
      <c r="E119" s="952"/>
      <c r="F119" s="952"/>
      <c r="G119" s="952"/>
      <c r="H119" s="952"/>
      <c r="I119" s="952"/>
      <c r="J119" s="952"/>
    </row>
    <row r="120" spans="1:10">
      <c r="A120" s="950"/>
      <c r="B120" s="952"/>
      <c r="C120" s="952"/>
      <c r="D120" s="952"/>
      <c r="E120" s="952"/>
      <c r="F120" s="952"/>
      <c r="G120" s="952"/>
      <c r="H120" s="952"/>
      <c r="I120" s="952"/>
      <c r="J120" s="952"/>
    </row>
    <row r="121" spans="1:10">
      <c r="A121" s="950"/>
      <c r="B121" s="952"/>
      <c r="C121" s="952"/>
      <c r="D121" s="952"/>
      <c r="E121" s="952"/>
      <c r="F121" s="952"/>
      <c r="G121" s="952"/>
      <c r="H121" s="952"/>
      <c r="I121" s="952"/>
      <c r="J121" s="952"/>
    </row>
    <row r="122" spans="1:10">
      <c r="A122" s="950"/>
      <c r="B122" s="952"/>
      <c r="C122" s="952"/>
      <c r="D122" s="952"/>
      <c r="E122" s="952"/>
      <c r="F122" s="952"/>
      <c r="G122" s="952"/>
      <c r="H122" s="952"/>
      <c r="I122" s="952"/>
      <c r="J122" s="952"/>
    </row>
    <row r="123" spans="1:10">
      <c r="A123" s="950"/>
      <c r="B123" s="952"/>
      <c r="C123" s="952"/>
      <c r="D123" s="952"/>
      <c r="E123" s="952"/>
      <c r="F123" s="952"/>
      <c r="G123" s="952"/>
      <c r="H123" s="952"/>
      <c r="I123" s="952"/>
      <c r="J123" s="952"/>
    </row>
    <row r="124" spans="1:10">
      <c r="A124" s="950"/>
      <c r="B124" s="952"/>
      <c r="C124" s="952"/>
      <c r="D124" s="952"/>
      <c r="E124" s="952"/>
      <c r="F124" s="952"/>
      <c r="G124" s="952"/>
      <c r="H124" s="952"/>
      <c r="I124" s="952"/>
      <c r="J124" s="952"/>
    </row>
    <row r="125" spans="1:10">
      <c r="A125" s="950"/>
      <c r="B125" s="952"/>
      <c r="C125" s="952"/>
      <c r="D125" s="952"/>
      <c r="E125" s="952"/>
      <c r="F125" s="952"/>
      <c r="G125" s="952"/>
      <c r="H125" s="952"/>
      <c r="I125" s="952"/>
      <c r="J125" s="952"/>
    </row>
    <row r="126" spans="1:10">
      <c r="A126" s="950"/>
      <c r="B126" s="952"/>
      <c r="C126" s="952"/>
      <c r="D126" s="952"/>
      <c r="E126" s="952"/>
      <c r="F126" s="952"/>
      <c r="G126" s="952"/>
      <c r="H126" s="952"/>
      <c r="I126" s="952"/>
      <c r="J126" s="952"/>
    </row>
    <row r="127" spans="1:10">
      <c r="A127" s="950"/>
    </row>
    <row r="128" spans="1:10">
      <c r="A128" s="950"/>
    </row>
    <row r="129" spans="1:1">
      <c r="A129" s="950"/>
    </row>
    <row r="130" spans="1:1">
      <c r="A130" s="950"/>
    </row>
    <row r="131" spans="1:1">
      <c r="A131" s="950"/>
    </row>
    <row r="132" spans="1:1">
      <c r="A132" s="950"/>
    </row>
    <row r="133" spans="1:1">
      <c r="A133" s="950"/>
    </row>
    <row r="134" spans="1:1">
      <c r="A134" s="950"/>
    </row>
    <row r="135" spans="1:1">
      <c r="A135" s="950"/>
    </row>
    <row r="136" spans="1:1">
      <c r="A136" s="950"/>
    </row>
    <row r="137" spans="1:1">
      <c r="A137" s="950"/>
    </row>
    <row r="138" spans="1:1">
      <c r="A138" s="950"/>
    </row>
    <row r="139" spans="1:1">
      <c r="A139" s="950"/>
    </row>
    <row r="140" spans="1:1">
      <c r="A140" s="950"/>
    </row>
    <row r="141" spans="1:1">
      <c r="A141" s="950"/>
    </row>
    <row r="142" spans="1:1">
      <c r="A142" s="950"/>
    </row>
    <row r="143" spans="1:1">
      <c r="A143" s="950"/>
    </row>
    <row r="144" spans="1:1">
      <c r="A144" s="950"/>
    </row>
    <row r="145" spans="1:1">
      <c r="A145" s="950"/>
    </row>
    <row r="146" spans="1:1">
      <c r="A146" s="950"/>
    </row>
    <row r="147" spans="1:1">
      <c r="A147" s="950"/>
    </row>
    <row r="148" spans="1:1">
      <c r="A148" s="950"/>
    </row>
    <row r="149" spans="1:1">
      <c r="A149" s="950"/>
    </row>
    <row r="150" spans="1:1">
      <c r="A150" s="950"/>
    </row>
    <row r="151" spans="1:1">
      <c r="A151" s="950"/>
    </row>
    <row r="152" spans="1:1">
      <c r="A152" s="950"/>
    </row>
    <row r="153" spans="1:1">
      <c r="A153" s="950"/>
    </row>
  </sheetData>
  <autoFilter ref="B6:B89"/>
  <customSheetViews>
    <customSheetView guid="{CD481555-6D06-49CD-9625-98C90CC09C9A}" showAutoFilter="1">
      <selection activeCell="I39" sqref="I39"/>
      <pageMargins left="0.7" right="0.7" top="0.75" bottom="0.75" header="0.3" footer="0.3"/>
      <pageSetup paperSize="9" orientation="portrait" r:id="rId1"/>
      <autoFilter ref="B6:B89"/>
    </customSheetView>
    <customSheetView guid="{9EC6AF21-4B8E-44E3-AF29-8895353139B2}" showAutoFilter="1">
      <pane ySplit="6" topLeftCell="A28" activePane="bottomLeft" state="frozen"/>
      <selection pane="bottomLeft" activeCell="I39" sqref="I39"/>
      <pageMargins left="0.7" right="0.7" top="0.75" bottom="0.75" header="0.3" footer="0.3"/>
      <pageSetup paperSize="9" orientation="portrait" r:id="rId2"/>
      <autoFilter ref="B6:B89"/>
    </customSheetView>
    <customSheetView guid="{4A6D03CA-35D0-42B2-8E76-6C991766DE68}" showAutoFilter="1">
      <pane ySplit="5" topLeftCell="A28" activePane="bottomLeft" state="frozen"/>
      <selection pane="bottomLeft" activeCell="C52" sqref="C52:J52"/>
      <pageMargins left="0.7" right="0.7" top="0.75" bottom="0.75" header="0.3" footer="0.3"/>
      <pageSetup paperSize="9" orientation="portrait" r:id="rId3"/>
      <autoFilter ref="B6:B89"/>
    </customSheetView>
    <customSheetView guid="{94FC66D5-BF29-4BE8-974C-C93BA07E9FE3}" showAutoFilter="1">
      <pane ySplit="6" topLeftCell="A28" activePane="bottomLeft" state="frozen"/>
      <selection pane="bottomLeft" activeCell="C52" sqref="C52:J52"/>
      <pageMargins left="0.7" right="0.7" top="0.75" bottom="0.75" header="0.3" footer="0.3"/>
      <pageSetup paperSize="9" orientation="portrait" r:id="rId4"/>
      <autoFilter ref="B6:B89"/>
    </customSheetView>
  </customSheetViews>
  <mergeCells count="34">
    <mergeCell ref="C43:J43"/>
    <mergeCell ref="A3:B3"/>
    <mergeCell ref="C3:F3"/>
    <mergeCell ref="G3:H3"/>
    <mergeCell ref="I3:J3"/>
    <mergeCell ref="A4:B4"/>
    <mergeCell ref="C4:F4"/>
    <mergeCell ref="G4:H4"/>
    <mergeCell ref="I4:J4"/>
    <mergeCell ref="A5:B5"/>
    <mergeCell ref="C5:F5"/>
    <mergeCell ref="G5:J5"/>
    <mergeCell ref="A27:A28"/>
    <mergeCell ref="C27:J27"/>
    <mergeCell ref="C28:J28"/>
    <mergeCell ref="C7:J7"/>
    <mergeCell ref="A1:K1"/>
    <mergeCell ref="A2:B2"/>
    <mergeCell ref="C2:F2"/>
    <mergeCell ref="G2:H2"/>
    <mergeCell ref="I2:J2"/>
    <mergeCell ref="C10:J10"/>
    <mergeCell ref="C11:J11"/>
    <mergeCell ref="H17:J17"/>
    <mergeCell ref="C19:J19"/>
    <mergeCell ref="C21:J21"/>
    <mergeCell ref="C41:J41"/>
    <mergeCell ref="C29:J29"/>
    <mergeCell ref="C32:J32"/>
    <mergeCell ref="C33:J33"/>
    <mergeCell ref="C22:J22"/>
    <mergeCell ref="C23:J23"/>
    <mergeCell ref="H24:J24"/>
    <mergeCell ref="C25:J25"/>
  </mergeCells>
  <pageMargins left="0.7" right="0.7" top="0.75" bottom="0.75" header="0.3" footer="0.3"/>
  <pageSetup paperSize="9" orientation="portrait" r:id="rId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M170"/>
  <sheetViews>
    <sheetView workbookViewId="0">
      <pane ySplit="6" topLeftCell="A128" activePane="bottomLeft" state="frozen"/>
      <selection pane="bottomLeft" activeCell="C95" sqref="C95:J95"/>
    </sheetView>
  </sheetViews>
  <sheetFormatPr defaultRowHeight="15.75"/>
  <cols>
    <col min="1" max="1" width="11" style="8" customWidth="1"/>
    <col min="2" max="2" width="10.140625" style="7" customWidth="1"/>
    <col min="3" max="10" width="13.42578125" style="1861" customWidth="1"/>
    <col min="11" max="11" width="10.5703125" style="3433" customWidth="1"/>
    <col min="12" max="12" width="55.5703125" style="12" customWidth="1"/>
    <col min="13" max="16384" width="9.140625" style="17"/>
  </cols>
  <sheetData>
    <row r="1" spans="1:13" s="16" customFormat="1" ht="30.75" customHeight="1" thickTop="1">
      <c r="A1" s="5073" t="s">
        <v>2622</v>
      </c>
      <c r="B1" s="5074"/>
      <c r="C1" s="5074"/>
      <c r="D1" s="5074"/>
      <c r="E1" s="5074"/>
      <c r="F1" s="5074"/>
      <c r="G1" s="5074"/>
      <c r="H1" s="5074"/>
      <c r="I1" s="5074"/>
      <c r="J1" s="5074"/>
      <c r="K1" s="5074"/>
      <c r="L1" s="5075"/>
      <c r="M1" s="36"/>
    </row>
    <row r="2" spans="1:13" ht="20.25" customHeight="1">
      <c r="A2" s="4845" t="s">
        <v>215</v>
      </c>
      <c r="B2" s="4846"/>
      <c r="C2" s="4630">
        <f>+(90+125+25)*25</f>
        <v>6000</v>
      </c>
      <c r="D2" s="4631"/>
      <c r="E2" s="4631"/>
      <c r="F2" s="4632"/>
      <c r="G2" s="4374" t="s">
        <v>6403</v>
      </c>
      <c r="H2" s="4375"/>
      <c r="I2" s="5093" t="s">
        <v>216</v>
      </c>
      <c r="J2" s="5094"/>
      <c r="K2" s="5148" t="s">
        <v>251</v>
      </c>
      <c r="L2" s="5238"/>
      <c r="M2" s="86"/>
    </row>
    <row r="3" spans="1:13" ht="20.25" customHeight="1">
      <c r="A3" s="4845" t="s">
        <v>217</v>
      </c>
      <c r="B3" s="4846"/>
      <c r="C3" s="4630" t="s">
        <v>6639</v>
      </c>
      <c r="D3" s="4631"/>
      <c r="E3" s="4631"/>
      <c r="F3" s="4632"/>
      <c r="G3" s="5156"/>
      <c r="H3" s="5157"/>
      <c r="I3" s="5093" t="s">
        <v>218</v>
      </c>
      <c r="J3" s="5094"/>
      <c r="K3" s="5148" t="s">
        <v>6379</v>
      </c>
      <c r="L3" s="5238"/>
      <c r="M3" s="86"/>
    </row>
    <row r="4" spans="1:13" ht="20.25" customHeight="1">
      <c r="A4" s="4845" t="s">
        <v>219</v>
      </c>
      <c r="B4" s="4846"/>
      <c r="C4" s="4630" t="s">
        <v>6640</v>
      </c>
      <c r="D4" s="4631"/>
      <c r="E4" s="4631"/>
      <c r="F4" s="4632"/>
      <c r="G4" s="5076"/>
      <c r="H4" s="5101"/>
      <c r="I4" s="5093" t="s">
        <v>220</v>
      </c>
      <c r="J4" s="5094"/>
      <c r="K4" s="5148" t="s">
        <v>6220</v>
      </c>
      <c r="L4" s="5238"/>
      <c r="M4" s="86"/>
    </row>
    <row r="5" spans="1:13" ht="54" customHeight="1" thickBot="1">
      <c r="A5" s="5086" t="s">
        <v>221</v>
      </c>
      <c r="B5" s="5087"/>
      <c r="C5" s="5090" t="s">
        <v>6566</v>
      </c>
      <c r="D5" s="5091"/>
      <c r="E5" s="5091"/>
      <c r="F5" s="5092"/>
      <c r="G5" s="167"/>
      <c r="H5" s="168"/>
      <c r="I5" s="5093" t="s">
        <v>325</v>
      </c>
      <c r="J5" s="5094"/>
      <c r="K5" s="5511" t="s">
        <v>4753</v>
      </c>
      <c r="L5" s="5512"/>
      <c r="M5" s="86"/>
    </row>
    <row r="6" spans="1:13" s="16" customFormat="1" ht="35.25" customHeight="1" thickTop="1">
      <c r="A6" s="956" t="s">
        <v>1</v>
      </c>
      <c r="B6" s="957" t="s">
        <v>0</v>
      </c>
      <c r="C6" s="957" t="s">
        <v>2</v>
      </c>
      <c r="D6" s="957" t="s">
        <v>3</v>
      </c>
      <c r="E6" s="957" t="s">
        <v>4</v>
      </c>
      <c r="F6" s="957" t="s">
        <v>5</v>
      </c>
      <c r="G6" s="957" t="s">
        <v>6</v>
      </c>
      <c r="H6" s="957" t="s">
        <v>7</v>
      </c>
      <c r="I6" s="957" t="s">
        <v>8</v>
      </c>
      <c r="J6" s="957" t="s">
        <v>9</v>
      </c>
      <c r="K6" s="957" t="s">
        <v>6286</v>
      </c>
      <c r="L6" s="958" t="s">
        <v>10</v>
      </c>
    </row>
    <row r="7" spans="1:13" ht="70.5" customHeight="1">
      <c r="A7" s="1943">
        <v>41058</v>
      </c>
      <c r="B7" s="1944" t="s">
        <v>32</v>
      </c>
      <c r="C7" s="5477" t="s">
        <v>3796</v>
      </c>
      <c r="D7" s="5477"/>
      <c r="E7" s="5477"/>
      <c r="F7" s="5477"/>
      <c r="G7" s="5477"/>
      <c r="H7" s="5477"/>
      <c r="I7" s="5477"/>
      <c r="J7" s="5477"/>
      <c r="K7" s="3558" t="s">
        <v>3991</v>
      </c>
      <c r="L7" s="1950" t="s">
        <v>3991</v>
      </c>
    </row>
    <row r="8" spans="1:13" ht="19.5" customHeight="1">
      <c r="A8" s="4642">
        <v>41061</v>
      </c>
      <c r="B8" s="952" t="s">
        <v>16</v>
      </c>
      <c r="C8" s="962">
        <v>380</v>
      </c>
      <c r="D8" s="954">
        <f>+C8*(100-E8)/100</f>
        <v>376.2</v>
      </c>
      <c r="E8" s="962">
        <v>1</v>
      </c>
      <c r="F8" s="962" t="s">
        <v>70</v>
      </c>
      <c r="G8" s="962">
        <v>100</v>
      </c>
      <c r="H8" s="962"/>
      <c r="I8" s="962"/>
      <c r="J8" s="962"/>
      <c r="K8" s="3466"/>
      <c r="L8" s="13" t="s">
        <v>3797</v>
      </c>
    </row>
    <row r="9" spans="1:13" ht="21.75" customHeight="1">
      <c r="A9" s="4643"/>
      <c r="B9" s="952" t="s">
        <v>143</v>
      </c>
      <c r="C9" s="962"/>
      <c r="D9" s="954"/>
      <c r="E9" s="962"/>
      <c r="F9" s="962"/>
      <c r="G9" s="962"/>
      <c r="H9" s="962"/>
      <c r="I9" s="962"/>
      <c r="J9" s="962"/>
      <c r="K9" s="3466"/>
      <c r="L9" s="12" t="s">
        <v>134</v>
      </c>
    </row>
    <row r="10" spans="1:13" ht="21.75" customHeight="1">
      <c r="A10" s="4">
        <v>41105</v>
      </c>
      <c r="B10" s="28" t="s">
        <v>154</v>
      </c>
      <c r="C10" s="4680" t="s">
        <v>155</v>
      </c>
      <c r="D10" s="4681"/>
      <c r="E10" s="4681"/>
      <c r="F10" s="4681"/>
      <c r="G10" s="4681"/>
      <c r="H10" s="4681"/>
      <c r="I10" s="4681"/>
      <c r="J10" s="4682"/>
      <c r="K10" s="3399"/>
      <c r="L10" s="15"/>
    </row>
    <row r="11" spans="1:13" ht="21.75" customHeight="1">
      <c r="A11" s="950">
        <v>41114</v>
      </c>
      <c r="B11" s="952" t="s">
        <v>143</v>
      </c>
      <c r="C11" s="962"/>
      <c r="D11" s="954"/>
      <c r="E11" s="962"/>
      <c r="F11" s="962"/>
      <c r="G11" s="962"/>
      <c r="H11" s="962"/>
      <c r="I11" s="962"/>
      <c r="J11" s="962"/>
      <c r="K11" s="3466"/>
      <c r="L11" s="12" t="s">
        <v>134</v>
      </c>
    </row>
    <row r="12" spans="1:13" ht="21.75" customHeight="1">
      <c r="A12" s="950">
        <v>41119</v>
      </c>
      <c r="B12" s="952" t="s">
        <v>27</v>
      </c>
      <c r="C12" s="4644" t="s">
        <v>2623</v>
      </c>
      <c r="D12" s="4645"/>
      <c r="E12" s="4645"/>
      <c r="F12" s="4645"/>
      <c r="G12" s="4645"/>
      <c r="H12" s="4645"/>
      <c r="I12" s="4645"/>
      <c r="J12" s="4646"/>
      <c r="K12" s="3397"/>
    </row>
    <row r="13" spans="1:13" ht="21" customHeight="1">
      <c r="A13" s="950">
        <v>41133</v>
      </c>
      <c r="B13" s="952" t="s">
        <v>16</v>
      </c>
      <c r="C13" s="962">
        <v>535</v>
      </c>
      <c r="D13" s="954">
        <f>+C13*(100-E13)/100</f>
        <v>529.65</v>
      </c>
      <c r="E13" s="962">
        <v>1</v>
      </c>
      <c r="F13" s="962"/>
      <c r="G13" s="962">
        <v>130</v>
      </c>
      <c r="H13" s="962"/>
      <c r="I13" s="962"/>
      <c r="J13" s="962"/>
      <c r="K13" s="3466"/>
      <c r="L13" s="13" t="s">
        <v>2624</v>
      </c>
    </row>
    <row r="14" spans="1:13" ht="20.100000000000001" customHeight="1">
      <c r="A14" s="950">
        <v>41194</v>
      </c>
      <c r="B14" s="952" t="s">
        <v>143</v>
      </c>
      <c r="C14" s="962"/>
      <c r="D14" s="954"/>
      <c r="E14" s="962"/>
      <c r="F14" s="962"/>
      <c r="G14" s="962"/>
      <c r="H14" s="5457" t="s">
        <v>2625</v>
      </c>
      <c r="I14" s="5465"/>
      <c r="J14" s="5458"/>
      <c r="K14" s="3455"/>
      <c r="L14" s="12" t="s">
        <v>30</v>
      </c>
    </row>
    <row r="15" spans="1:13" ht="20.100000000000001" customHeight="1" thickBot="1">
      <c r="A15" s="54">
        <v>41248</v>
      </c>
      <c r="B15" s="55" t="s">
        <v>2626</v>
      </c>
      <c r="C15" s="5145" t="s">
        <v>2627</v>
      </c>
      <c r="D15" s="5146"/>
      <c r="E15" s="5146"/>
      <c r="F15" s="5146"/>
      <c r="G15" s="5146"/>
      <c r="H15" s="5146"/>
      <c r="I15" s="5146"/>
      <c r="J15" s="5147"/>
      <c r="K15" s="3423"/>
      <c r="L15" s="57"/>
    </row>
    <row r="16" spans="1:13" ht="20.100000000000001" customHeight="1" thickTop="1">
      <c r="A16" s="941">
        <v>41281</v>
      </c>
      <c r="B16" s="945" t="s">
        <v>143</v>
      </c>
      <c r="C16" s="969"/>
      <c r="D16" s="62"/>
      <c r="E16" s="969"/>
      <c r="F16" s="969"/>
      <c r="G16" s="969"/>
      <c r="H16" s="969">
        <v>1230</v>
      </c>
      <c r="I16" s="969">
        <v>100</v>
      </c>
      <c r="J16" s="969"/>
      <c r="K16" s="969"/>
      <c r="L16" s="53" t="s">
        <v>30</v>
      </c>
    </row>
    <row r="17" spans="1:12" ht="20.100000000000001" customHeight="1">
      <c r="A17" s="4">
        <v>41347</v>
      </c>
      <c r="B17" s="28" t="s">
        <v>16</v>
      </c>
      <c r="C17" s="967">
        <v>305</v>
      </c>
      <c r="D17" s="23">
        <f>+C17*(100-E17)/100</f>
        <v>234.85</v>
      </c>
      <c r="E17" s="967">
        <v>23</v>
      </c>
      <c r="F17" s="967"/>
      <c r="G17" s="967">
        <v>56</v>
      </c>
      <c r="H17" s="967"/>
      <c r="I17" s="967"/>
      <c r="J17" s="967"/>
      <c r="K17" s="967"/>
      <c r="L17" s="15" t="s">
        <v>376</v>
      </c>
    </row>
    <row r="18" spans="1:12" ht="20.25" customHeight="1">
      <c r="A18" s="950">
        <v>41353</v>
      </c>
      <c r="B18" s="952" t="s">
        <v>12</v>
      </c>
      <c r="C18" s="4644" t="s">
        <v>2628</v>
      </c>
      <c r="D18" s="4645"/>
      <c r="E18" s="4645"/>
      <c r="F18" s="4645"/>
      <c r="G18" s="4645"/>
      <c r="H18" s="4645"/>
      <c r="I18" s="4645"/>
      <c r="J18" s="4646"/>
      <c r="K18" s="3397"/>
    </row>
    <row r="19" spans="1:12" ht="20.100000000000001" customHeight="1">
      <c r="A19" s="950">
        <v>41354</v>
      </c>
      <c r="B19" s="952" t="s">
        <v>16</v>
      </c>
      <c r="C19" s="962">
        <v>550</v>
      </c>
      <c r="D19" s="954">
        <f>+C19*(100-E19)/100</f>
        <v>440</v>
      </c>
      <c r="E19" s="962">
        <v>20</v>
      </c>
      <c r="F19" s="962"/>
      <c r="G19" s="962">
        <v>100</v>
      </c>
      <c r="H19" s="962"/>
      <c r="I19" s="962"/>
      <c r="J19" s="962"/>
      <c r="K19" s="3466"/>
      <c r="L19" s="13" t="s">
        <v>2629</v>
      </c>
    </row>
    <row r="20" spans="1:12" ht="20.100000000000001" customHeight="1">
      <c r="A20" s="950">
        <v>41363</v>
      </c>
      <c r="B20" s="952" t="s">
        <v>143</v>
      </c>
      <c r="C20" s="962"/>
      <c r="D20" s="954"/>
      <c r="E20" s="962"/>
      <c r="F20" s="962"/>
      <c r="G20" s="962"/>
      <c r="H20" s="962">
        <v>1460</v>
      </c>
      <c r="I20" s="962">
        <v>98</v>
      </c>
      <c r="J20" s="962"/>
      <c r="K20" s="3466"/>
      <c r="L20" s="12" t="s">
        <v>30</v>
      </c>
    </row>
    <row r="21" spans="1:12" ht="20.100000000000001" customHeight="1">
      <c r="A21" s="950">
        <v>41406</v>
      </c>
      <c r="B21" s="952" t="s">
        <v>404</v>
      </c>
      <c r="C21" s="4644" t="s">
        <v>201</v>
      </c>
      <c r="D21" s="4645"/>
      <c r="E21" s="4645"/>
      <c r="F21" s="4645"/>
      <c r="G21" s="4645"/>
      <c r="H21" s="4645"/>
      <c r="I21" s="4645"/>
      <c r="J21" s="4646"/>
      <c r="K21" s="3397"/>
    </row>
    <row r="22" spans="1:12" ht="18.75" customHeight="1">
      <c r="A22" s="950">
        <v>41433</v>
      </c>
      <c r="B22" s="952" t="s">
        <v>143</v>
      </c>
      <c r="C22" s="962"/>
      <c r="D22" s="954"/>
      <c r="E22" s="962"/>
      <c r="F22" s="962"/>
      <c r="G22" s="962"/>
      <c r="H22" s="962">
        <v>1710</v>
      </c>
      <c r="I22" s="962">
        <v>84</v>
      </c>
      <c r="J22" s="962"/>
      <c r="K22" s="3466"/>
      <c r="L22" s="12" t="s">
        <v>2630</v>
      </c>
    </row>
    <row r="23" spans="1:12" ht="20.100000000000001" customHeight="1">
      <c r="A23" s="950">
        <v>41444</v>
      </c>
      <c r="B23" s="952" t="s">
        <v>16</v>
      </c>
      <c r="C23" s="962">
        <v>485</v>
      </c>
      <c r="D23" s="954">
        <f>+C23*(100-E23)/100</f>
        <v>363.75</v>
      </c>
      <c r="E23" s="962">
        <v>25</v>
      </c>
      <c r="F23" s="962"/>
      <c r="G23" s="962">
        <v>80</v>
      </c>
      <c r="H23" s="962"/>
      <c r="I23" s="962"/>
      <c r="J23" s="962"/>
      <c r="K23" s="3466"/>
      <c r="L23" s="12" t="s">
        <v>283</v>
      </c>
    </row>
    <row r="24" spans="1:12" ht="20.100000000000001" customHeight="1">
      <c r="A24" s="4642">
        <v>41532</v>
      </c>
      <c r="B24" s="952" t="s">
        <v>143</v>
      </c>
      <c r="C24" s="962"/>
      <c r="D24" s="954"/>
      <c r="E24" s="962"/>
      <c r="F24" s="962"/>
      <c r="G24" s="962"/>
      <c r="H24" s="962">
        <v>1835</v>
      </c>
      <c r="I24" s="962">
        <v>90</v>
      </c>
      <c r="J24" s="962"/>
      <c r="K24" s="3466"/>
      <c r="L24" s="12" t="s">
        <v>2630</v>
      </c>
    </row>
    <row r="25" spans="1:12" ht="20.100000000000001" customHeight="1">
      <c r="A25" s="4643"/>
      <c r="B25" s="952" t="s">
        <v>351</v>
      </c>
      <c r="C25" s="5457" t="s">
        <v>2631</v>
      </c>
      <c r="D25" s="5465"/>
      <c r="E25" s="5465"/>
      <c r="F25" s="5465"/>
      <c r="G25" s="5465"/>
      <c r="H25" s="5465"/>
      <c r="I25" s="5465"/>
      <c r="J25" s="5458"/>
      <c r="K25" s="3455"/>
    </row>
    <row r="26" spans="1:12" ht="20.100000000000001" customHeight="1">
      <c r="A26" s="950">
        <v>41541</v>
      </c>
      <c r="B26" s="952" t="s">
        <v>16</v>
      </c>
      <c r="C26" s="962">
        <v>505</v>
      </c>
      <c r="D26" s="954">
        <f>+C26*(100-E26)/100</f>
        <v>328.25</v>
      </c>
      <c r="E26" s="962">
        <v>35</v>
      </c>
      <c r="F26" s="962"/>
      <c r="G26" s="962">
        <v>115</v>
      </c>
      <c r="H26" s="962"/>
      <c r="I26" s="962"/>
      <c r="J26" s="962"/>
      <c r="K26" s="3466"/>
      <c r="L26" s="12" t="s">
        <v>2632</v>
      </c>
    </row>
    <row r="27" spans="1:12" ht="20.100000000000001" customHeight="1">
      <c r="A27" s="950">
        <v>41583</v>
      </c>
      <c r="B27" s="952" t="s">
        <v>404</v>
      </c>
      <c r="C27" s="4644" t="s">
        <v>201</v>
      </c>
      <c r="D27" s="4645"/>
      <c r="E27" s="4645"/>
      <c r="F27" s="4645"/>
      <c r="G27" s="4645"/>
      <c r="H27" s="4645"/>
      <c r="I27" s="4645"/>
      <c r="J27" s="4646"/>
      <c r="K27" s="3397"/>
    </row>
    <row r="28" spans="1:12" ht="20.100000000000001" customHeight="1">
      <c r="A28" s="4642">
        <v>41605</v>
      </c>
      <c r="B28" s="952" t="s">
        <v>12</v>
      </c>
      <c r="C28" s="4644" t="s">
        <v>2633</v>
      </c>
      <c r="D28" s="4645"/>
      <c r="E28" s="4645"/>
      <c r="F28" s="4645"/>
      <c r="G28" s="4645"/>
      <c r="H28" s="4645"/>
      <c r="I28" s="4645"/>
      <c r="J28" s="4646"/>
      <c r="K28" s="3397"/>
    </row>
    <row r="29" spans="1:12" ht="20.100000000000001" customHeight="1">
      <c r="A29" s="4769"/>
      <c r="B29" s="944" t="s">
        <v>27</v>
      </c>
      <c r="C29" s="5126" t="s">
        <v>2634</v>
      </c>
      <c r="D29" s="5127"/>
      <c r="E29" s="5127"/>
      <c r="F29" s="5127"/>
      <c r="G29" s="5127"/>
      <c r="H29" s="5127"/>
      <c r="I29" s="5127"/>
      <c r="J29" s="5128"/>
      <c r="K29" s="3426"/>
      <c r="L29" s="43"/>
    </row>
    <row r="30" spans="1:12" ht="20.100000000000001" customHeight="1">
      <c r="A30" s="4642">
        <v>41609</v>
      </c>
      <c r="B30" s="952" t="s">
        <v>4</v>
      </c>
      <c r="C30" s="5457" t="s">
        <v>6130</v>
      </c>
      <c r="D30" s="5465"/>
      <c r="E30" s="5465"/>
      <c r="F30" s="5465"/>
      <c r="G30" s="5465"/>
      <c r="H30" s="5465"/>
      <c r="I30" s="5465"/>
      <c r="J30" s="5458"/>
      <c r="K30" s="3588"/>
      <c r="L30" s="983"/>
    </row>
    <row r="31" spans="1:12" ht="20.100000000000001" customHeight="1" thickBot="1">
      <c r="A31" s="5055"/>
      <c r="B31" s="984" t="s">
        <v>351</v>
      </c>
      <c r="C31" s="5508" t="s">
        <v>2635</v>
      </c>
      <c r="D31" s="5509"/>
      <c r="E31" s="5509"/>
      <c r="F31" s="5509"/>
      <c r="G31" s="5509"/>
      <c r="H31" s="5509"/>
      <c r="I31" s="5509"/>
      <c r="J31" s="5510"/>
      <c r="K31" s="3589"/>
      <c r="L31" s="983"/>
    </row>
    <row r="32" spans="1:12" ht="20.100000000000001" customHeight="1" thickTop="1">
      <c r="A32" s="47">
        <v>41643</v>
      </c>
      <c r="B32" s="48" t="s">
        <v>143</v>
      </c>
      <c r="C32" s="970"/>
      <c r="D32" s="128"/>
      <c r="E32" s="970"/>
      <c r="F32" s="970"/>
      <c r="G32" s="970"/>
      <c r="H32" s="970">
        <v>1935</v>
      </c>
      <c r="I32" s="970">
        <v>31</v>
      </c>
      <c r="J32" s="970"/>
      <c r="K32" s="970"/>
      <c r="L32" s="50" t="s">
        <v>30</v>
      </c>
    </row>
    <row r="33" spans="1:12" ht="20.100000000000001" customHeight="1">
      <c r="A33" s="950">
        <v>41685</v>
      </c>
      <c r="B33" s="952" t="s">
        <v>16</v>
      </c>
      <c r="C33" s="962">
        <v>540</v>
      </c>
      <c r="D33" s="954">
        <f>+C33*(100-E33)/100</f>
        <v>243</v>
      </c>
      <c r="E33" s="962">
        <v>55</v>
      </c>
      <c r="F33" s="962"/>
      <c r="G33" s="962">
        <v>147</v>
      </c>
      <c r="H33" s="962"/>
      <c r="I33" s="962"/>
      <c r="J33" s="962"/>
      <c r="K33" s="3466"/>
      <c r="L33" s="12" t="s">
        <v>2636</v>
      </c>
    </row>
    <row r="34" spans="1:12">
      <c r="A34" s="4642">
        <v>41699</v>
      </c>
      <c r="B34" s="952" t="s">
        <v>351</v>
      </c>
      <c r="C34" s="4644" t="s">
        <v>2637</v>
      </c>
      <c r="D34" s="4645"/>
      <c r="E34" s="4645"/>
      <c r="F34" s="4645"/>
      <c r="G34" s="4645"/>
      <c r="H34" s="4645"/>
      <c r="I34" s="4645"/>
      <c r="J34" s="4646"/>
      <c r="K34" s="3397"/>
    </row>
    <row r="35" spans="1:12" ht="20.100000000000001" customHeight="1">
      <c r="A35" s="4643"/>
      <c r="B35" s="952" t="s">
        <v>4</v>
      </c>
      <c r="C35" s="5457" t="s">
        <v>6131</v>
      </c>
      <c r="D35" s="5465"/>
      <c r="E35" s="5465"/>
      <c r="F35" s="5465"/>
      <c r="G35" s="5465"/>
      <c r="H35" s="5465"/>
      <c r="I35" s="5465"/>
      <c r="J35" s="5458"/>
      <c r="K35" s="3455"/>
    </row>
    <row r="36" spans="1:12" ht="33.75" customHeight="1">
      <c r="A36" s="950">
        <v>41763</v>
      </c>
      <c r="B36" s="952" t="s">
        <v>12</v>
      </c>
      <c r="C36" s="5469" t="s">
        <v>2638</v>
      </c>
      <c r="D36" s="5469"/>
      <c r="E36" s="5469"/>
      <c r="F36" s="5469"/>
      <c r="G36" s="5469"/>
      <c r="H36" s="5469"/>
      <c r="I36" s="5469"/>
      <c r="J36" s="5469"/>
      <c r="K36" s="3454"/>
    </row>
    <row r="37" spans="1:12" ht="51" customHeight="1">
      <c r="A37" s="1943">
        <v>41768</v>
      </c>
      <c r="B37" s="1944" t="s">
        <v>34</v>
      </c>
      <c r="C37" s="4766" t="s">
        <v>2639</v>
      </c>
      <c r="D37" s="4767"/>
      <c r="E37" s="4767"/>
      <c r="F37" s="4767"/>
      <c r="G37" s="4767"/>
      <c r="H37" s="4767"/>
      <c r="I37" s="4767"/>
      <c r="J37" s="4768"/>
      <c r="K37" s="3564"/>
      <c r="L37" s="3558" t="s">
        <v>3991</v>
      </c>
    </row>
    <row r="38" spans="1:12" ht="20.100000000000001" customHeight="1">
      <c r="A38" s="950">
        <v>41795</v>
      </c>
      <c r="B38" s="952" t="s">
        <v>143</v>
      </c>
      <c r="C38" s="962"/>
      <c r="D38" s="954"/>
      <c r="E38" s="962"/>
      <c r="F38" s="962"/>
      <c r="G38" s="962"/>
      <c r="H38" s="962">
        <v>2065</v>
      </c>
      <c r="I38" s="962">
        <v>100</v>
      </c>
      <c r="J38" s="962"/>
      <c r="K38" s="3466"/>
      <c r="L38" s="12" t="s">
        <v>30</v>
      </c>
    </row>
    <row r="39" spans="1:12">
      <c r="A39" s="950">
        <v>41803</v>
      </c>
      <c r="B39" s="952" t="s">
        <v>16</v>
      </c>
      <c r="C39" s="962">
        <v>450</v>
      </c>
      <c r="D39" s="954">
        <f>+C39*(100-E39)/100</f>
        <v>202.5</v>
      </c>
      <c r="E39" s="962">
        <v>55</v>
      </c>
      <c r="F39" s="962"/>
      <c r="G39" s="962">
        <v>115</v>
      </c>
      <c r="H39" s="962"/>
      <c r="I39" s="962"/>
      <c r="J39" s="962"/>
      <c r="K39" s="3466"/>
      <c r="L39" s="12" t="s">
        <v>283</v>
      </c>
    </row>
    <row r="40" spans="1:12" ht="20.100000000000001" customHeight="1">
      <c r="A40" s="950">
        <v>41855</v>
      </c>
      <c r="B40" s="952" t="s">
        <v>16</v>
      </c>
      <c r="C40" s="962">
        <v>415</v>
      </c>
      <c r="D40" s="954">
        <f>+C40*(100-E40)/100</f>
        <v>186.75</v>
      </c>
      <c r="E40" s="962">
        <v>55</v>
      </c>
      <c r="F40" s="962"/>
      <c r="G40" s="962">
        <v>110</v>
      </c>
      <c r="H40" s="962"/>
      <c r="I40" s="962"/>
      <c r="J40" s="962"/>
      <c r="K40" s="3466"/>
      <c r="L40" s="12" t="s">
        <v>380</v>
      </c>
    </row>
    <row r="41" spans="1:12" ht="20.100000000000001" customHeight="1">
      <c r="A41" s="950">
        <v>41867</v>
      </c>
      <c r="B41" s="952" t="s">
        <v>143</v>
      </c>
      <c r="C41" s="962"/>
      <c r="D41" s="954"/>
      <c r="E41" s="962"/>
      <c r="F41" s="962"/>
      <c r="G41" s="962"/>
      <c r="H41" s="962">
        <v>2120</v>
      </c>
      <c r="I41" s="962">
        <v>100</v>
      </c>
      <c r="J41" s="962"/>
      <c r="K41" s="3466"/>
      <c r="L41" s="12" t="s">
        <v>30</v>
      </c>
    </row>
    <row r="42" spans="1:12">
      <c r="A42" s="4">
        <v>41915</v>
      </c>
      <c r="B42" s="28" t="s">
        <v>16</v>
      </c>
      <c r="C42" s="967">
        <v>500</v>
      </c>
      <c r="D42" s="23">
        <f>+C42*(100-E42)/100</f>
        <v>225</v>
      </c>
      <c r="E42" s="967">
        <v>55</v>
      </c>
      <c r="F42" s="967"/>
      <c r="G42" s="967">
        <v>100</v>
      </c>
      <c r="H42" s="967"/>
      <c r="I42" s="967"/>
      <c r="J42" s="967"/>
      <c r="K42" s="967"/>
      <c r="L42" s="15" t="s">
        <v>20</v>
      </c>
    </row>
    <row r="43" spans="1:12" ht="20.100000000000001" customHeight="1" thickBot="1">
      <c r="A43" s="940">
        <v>41983</v>
      </c>
      <c r="B43" s="944" t="s">
        <v>16</v>
      </c>
      <c r="C43" s="963">
        <v>435</v>
      </c>
      <c r="D43" s="42">
        <f>+C43*(100-E43)/100</f>
        <v>195.75</v>
      </c>
      <c r="E43" s="963">
        <v>55</v>
      </c>
      <c r="F43" s="963"/>
      <c r="G43" s="963">
        <v>90</v>
      </c>
      <c r="H43" s="963"/>
      <c r="I43" s="963"/>
      <c r="J43" s="963"/>
      <c r="K43" s="963"/>
      <c r="L43" s="43" t="s">
        <v>283</v>
      </c>
    </row>
    <row r="44" spans="1:12" ht="20.100000000000001" customHeight="1" thickTop="1">
      <c r="A44" s="47">
        <v>42035</v>
      </c>
      <c r="B44" s="48" t="s">
        <v>143</v>
      </c>
      <c r="C44" s="48"/>
      <c r="D44" s="128"/>
      <c r="E44" s="48"/>
      <c r="F44" s="48"/>
      <c r="G44" s="48"/>
      <c r="H44" s="219">
        <v>2150</v>
      </c>
      <c r="I44" s="219">
        <v>90</v>
      </c>
      <c r="J44" s="48"/>
      <c r="K44" s="48"/>
      <c r="L44" s="50" t="s">
        <v>30</v>
      </c>
    </row>
    <row r="45" spans="1:12" ht="56.25" customHeight="1">
      <c r="A45" s="950">
        <v>42053</v>
      </c>
      <c r="B45" s="952" t="s">
        <v>12</v>
      </c>
      <c r="C45" s="4627" t="s">
        <v>2640</v>
      </c>
      <c r="D45" s="4628"/>
      <c r="E45" s="4628"/>
      <c r="F45" s="4628"/>
      <c r="G45" s="4628"/>
      <c r="H45" s="4628"/>
      <c r="I45" s="4628"/>
      <c r="J45" s="4629"/>
      <c r="K45" s="3392"/>
    </row>
    <row r="46" spans="1:12">
      <c r="A46" s="950">
        <v>42066</v>
      </c>
      <c r="B46" s="952" t="s">
        <v>16</v>
      </c>
      <c r="C46" s="947">
        <v>420</v>
      </c>
      <c r="D46" s="954">
        <f>+C46*(100-E46)/100</f>
        <v>210</v>
      </c>
      <c r="E46" s="947">
        <v>50</v>
      </c>
      <c r="F46" s="947"/>
      <c r="G46" s="947">
        <v>128</v>
      </c>
      <c r="H46" s="947"/>
      <c r="I46" s="947"/>
      <c r="J46" s="952"/>
      <c r="K46" s="3446"/>
      <c r="L46" s="12" t="s">
        <v>459</v>
      </c>
    </row>
    <row r="47" spans="1:12" ht="20.100000000000001" customHeight="1">
      <c r="A47" s="950">
        <v>42112</v>
      </c>
      <c r="B47" s="952" t="s">
        <v>16</v>
      </c>
      <c r="C47" s="947">
        <v>425</v>
      </c>
      <c r="D47" s="954">
        <f>+C47*(100-E47)/100</f>
        <v>212.5</v>
      </c>
      <c r="E47" s="947">
        <v>50</v>
      </c>
      <c r="F47" s="947"/>
      <c r="G47" s="947">
        <v>130</v>
      </c>
      <c r="H47" s="947"/>
      <c r="I47" s="947"/>
      <c r="J47" s="952"/>
      <c r="K47" s="3446"/>
      <c r="L47" s="12" t="s">
        <v>283</v>
      </c>
    </row>
    <row r="48" spans="1:12" ht="20.100000000000001" customHeight="1">
      <c r="A48" s="950">
        <v>42138</v>
      </c>
      <c r="B48" s="952" t="s">
        <v>143</v>
      </c>
      <c r="C48" s="952"/>
      <c r="D48" s="954"/>
      <c r="E48" s="952"/>
      <c r="F48" s="952"/>
      <c r="G48" s="952"/>
      <c r="H48" s="962">
        <v>2115</v>
      </c>
      <c r="I48" s="962">
        <v>100</v>
      </c>
      <c r="J48" s="952"/>
      <c r="K48" s="3446"/>
      <c r="L48" s="12" t="s">
        <v>30</v>
      </c>
    </row>
    <row r="49" spans="1:13" ht="53.25" customHeight="1">
      <c r="A49" s="950">
        <v>42140</v>
      </c>
      <c r="B49" s="952" t="s">
        <v>12</v>
      </c>
      <c r="C49" s="4627" t="s">
        <v>2641</v>
      </c>
      <c r="D49" s="4628"/>
      <c r="E49" s="4628"/>
      <c r="F49" s="4628"/>
      <c r="G49" s="4628"/>
      <c r="H49" s="4628"/>
      <c r="I49" s="4628"/>
      <c r="J49" s="4629"/>
      <c r="K49" s="3392"/>
    </row>
    <row r="50" spans="1:13" ht="20.100000000000001" customHeight="1">
      <c r="A50" s="4">
        <v>42155</v>
      </c>
      <c r="B50" s="28" t="s">
        <v>16</v>
      </c>
      <c r="C50" s="28">
        <v>348</v>
      </c>
      <c r="D50" s="23">
        <f>+C50*(100-E50)/100</f>
        <v>174</v>
      </c>
      <c r="E50" s="28">
        <v>50</v>
      </c>
      <c r="F50" s="28"/>
      <c r="G50" s="28">
        <v>140</v>
      </c>
      <c r="H50" s="28"/>
      <c r="I50" s="28"/>
      <c r="J50" s="28"/>
      <c r="K50" s="28"/>
      <c r="L50" s="15" t="s">
        <v>459</v>
      </c>
    </row>
    <row r="51" spans="1:13" ht="20.100000000000001" customHeight="1">
      <c r="A51" s="950">
        <v>42197</v>
      </c>
      <c r="B51" s="952" t="s">
        <v>143</v>
      </c>
      <c r="C51" s="952"/>
      <c r="D51" s="954"/>
      <c r="E51" s="952"/>
      <c r="F51" s="952"/>
      <c r="G51" s="952"/>
      <c r="H51" s="952">
        <v>2115</v>
      </c>
      <c r="I51" s="952">
        <v>100</v>
      </c>
      <c r="J51" s="952"/>
      <c r="K51" s="3446"/>
      <c r="L51" s="12" t="s">
        <v>2642</v>
      </c>
    </row>
    <row r="52" spans="1:13" ht="39" customHeight="1">
      <c r="A52" s="950">
        <v>42252</v>
      </c>
      <c r="B52" s="952" t="s">
        <v>12</v>
      </c>
      <c r="C52" s="4627" t="s">
        <v>2643</v>
      </c>
      <c r="D52" s="4628"/>
      <c r="E52" s="4628"/>
      <c r="F52" s="4628"/>
      <c r="G52" s="4628"/>
      <c r="H52" s="4628"/>
      <c r="I52" s="4628"/>
      <c r="J52" s="4629"/>
      <c r="K52" s="3392"/>
    </row>
    <row r="53" spans="1:13" ht="63.75" customHeight="1">
      <c r="A53" s="1943">
        <v>42262</v>
      </c>
      <c r="B53" s="1933" t="s">
        <v>34</v>
      </c>
      <c r="C53" s="4766" t="s">
        <v>3377</v>
      </c>
      <c r="D53" s="4767"/>
      <c r="E53" s="4767"/>
      <c r="F53" s="4767"/>
      <c r="G53" s="4767"/>
      <c r="H53" s="4767"/>
      <c r="I53" s="4767"/>
      <c r="J53" s="4768"/>
      <c r="K53" s="3590"/>
      <c r="L53" s="1948" t="s">
        <v>3991</v>
      </c>
    </row>
    <row r="54" spans="1:13">
      <c r="A54" s="950">
        <v>42304</v>
      </c>
      <c r="B54" s="952" t="s">
        <v>404</v>
      </c>
      <c r="C54" s="4644" t="s">
        <v>201</v>
      </c>
      <c r="D54" s="4645"/>
      <c r="E54" s="4645"/>
      <c r="F54" s="4645"/>
      <c r="G54" s="4645"/>
      <c r="H54" s="4645"/>
      <c r="I54" s="4645"/>
      <c r="J54" s="4646"/>
      <c r="K54" s="3397"/>
      <c r="L54" s="53"/>
    </row>
    <row r="55" spans="1:13">
      <c r="A55" s="950">
        <v>42313</v>
      </c>
      <c r="B55" s="952" t="s">
        <v>143</v>
      </c>
      <c r="C55" s="952"/>
      <c r="D55" s="954"/>
      <c r="E55" s="952"/>
      <c r="F55" s="952"/>
      <c r="G55" s="952"/>
      <c r="H55" s="952">
        <v>1805</v>
      </c>
      <c r="I55" s="952">
        <v>100</v>
      </c>
      <c r="J55" s="952"/>
      <c r="K55" s="3446"/>
      <c r="L55" s="12" t="s">
        <v>30</v>
      </c>
    </row>
    <row r="56" spans="1:13">
      <c r="A56" s="950">
        <v>42325</v>
      </c>
      <c r="B56" s="952" t="s">
        <v>16</v>
      </c>
      <c r="C56" s="947">
        <v>390</v>
      </c>
      <c r="D56" s="954">
        <f>+C56*(100-E56)/100</f>
        <v>234</v>
      </c>
      <c r="E56" s="947">
        <v>40</v>
      </c>
      <c r="F56" s="947"/>
      <c r="G56" s="947">
        <v>115</v>
      </c>
      <c r="H56" s="952"/>
      <c r="I56" s="952"/>
      <c r="J56" s="952"/>
      <c r="K56" s="3446"/>
      <c r="L56" s="12" t="s">
        <v>2644</v>
      </c>
    </row>
    <row r="57" spans="1:13" ht="16.5" thickBot="1">
      <c r="A57" s="1437">
        <v>42366</v>
      </c>
      <c r="B57" s="1440" t="s">
        <v>27</v>
      </c>
      <c r="C57" s="5126" t="s">
        <v>3754</v>
      </c>
      <c r="D57" s="5127"/>
      <c r="E57" s="5127"/>
      <c r="F57" s="5127"/>
      <c r="G57" s="5127"/>
      <c r="H57" s="5127"/>
      <c r="I57" s="5127"/>
      <c r="J57" s="5128"/>
      <c r="K57" s="3426"/>
      <c r="L57" s="43"/>
    </row>
    <row r="58" spans="1:13" ht="16.5" thickTop="1">
      <c r="A58" s="1699">
        <v>42461</v>
      </c>
      <c r="B58" s="45" t="s">
        <v>16</v>
      </c>
      <c r="C58" s="172">
        <v>315</v>
      </c>
      <c r="D58" s="173">
        <f>+C58*(100-E58)/100</f>
        <v>141.75</v>
      </c>
      <c r="E58" s="172">
        <v>55</v>
      </c>
      <c r="F58" s="172"/>
      <c r="G58" s="172">
        <v>110</v>
      </c>
      <c r="H58" s="172"/>
      <c r="I58" s="45"/>
      <c r="J58" s="45"/>
      <c r="K58" s="3459"/>
      <c r="L58" s="1772" t="s">
        <v>3141</v>
      </c>
      <c r="M58" s="86"/>
    </row>
    <row r="59" spans="1:13">
      <c r="A59" s="1476">
        <v>42463</v>
      </c>
      <c r="B59" s="1743" t="s">
        <v>143</v>
      </c>
      <c r="C59" s="1743"/>
      <c r="D59" s="1739"/>
      <c r="E59" s="1743"/>
      <c r="F59" s="1743"/>
      <c r="G59" s="1743"/>
      <c r="H59" s="1743">
        <v>1700</v>
      </c>
      <c r="I59" s="1743">
        <v>100</v>
      </c>
      <c r="J59" s="1743"/>
      <c r="K59" s="3419"/>
      <c r="L59" s="1477" t="s">
        <v>30</v>
      </c>
      <c r="M59" s="86"/>
    </row>
    <row r="60" spans="1:13" ht="20.100000000000001" customHeight="1">
      <c r="A60" s="1476">
        <v>42513</v>
      </c>
      <c r="B60" s="1743" t="s">
        <v>16</v>
      </c>
      <c r="C60" s="1743">
        <v>380</v>
      </c>
      <c r="D60" s="1739">
        <f>+C60*(100-E60)/100</f>
        <v>190</v>
      </c>
      <c r="E60" s="1743">
        <v>50</v>
      </c>
      <c r="F60" s="1743"/>
      <c r="G60" s="1743">
        <v>110</v>
      </c>
      <c r="H60" s="1743"/>
      <c r="I60" s="1743"/>
      <c r="J60" s="1743"/>
      <c r="K60" s="3419"/>
      <c r="L60" s="1477" t="s">
        <v>20</v>
      </c>
      <c r="M60" s="86"/>
    </row>
    <row r="61" spans="1:13" ht="47.25" customHeight="1">
      <c r="A61" s="1476">
        <v>42548</v>
      </c>
      <c r="B61" s="1743" t="s">
        <v>12</v>
      </c>
      <c r="C61" s="4627" t="s">
        <v>3378</v>
      </c>
      <c r="D61" s="4628"/>
      <c r="E61" s="4628"/>
      <c r="F61" s="4628"/>
      <c r="G61" s="4628"/>
      <c r="H61" s="4628"/>
      <c r="I61" s="4628"/>
      <c r="J61" s="4629"/>
      <c r="K61" s="3391"/>
      <c r="L61" s="1477"/>
      <c r="M61" s="86"/>
    </row>
    <row r="62" spans="1:13" ht="30" customHeight="1">
      <c r="A62" s="5230">
        <v>42552</v>
      </c>
      <c r="B62" s="28" t="s">
        <v>16</v>
      </c>
      <c r="C62" s="28">
        <v>190</v>
      </c>
      <c r="D62" s="23">
        <f>+C62*(100-E62)/100</f>
        <v>95</v>
      </c>
      <c r="E62" s="28">
        <v>50</v>
      </c>
      <c r="F62" s="28"/>
      <c r="G62" s="28">
        <v>110</v>
      </c>
      <c r="H62" s="28"/>
      <c r="I62" s="28"/>
      <c r="J62" s="28"/>
      <c r="K62" s="3467"/>
      <c r="L62" s="1480" t="s">
        <v>3382</v>
      </c>
      <c r="M62" s="86"/>
    </row>
    <row r="63" spans="1:13" ht="17.25" customHeight="1">
      <c r="A63" s="5231"/>
      <c r="B63" s="1743" t="s">
        <v>12</v>
      </c>
      <c r="C63" s="4644" t="s">
        <v>3421</v>
      </c>
      <c r="D63" s="4645"/>
      <c r="E63" s="4645"/>
      <c r="F63" s="4645"/>
      <c r="G63" s="4645"/>
      <c r="H63" s="4645"/>
      <c r="I63" s="4645"/>
      <c r="J63" s="4646"/>
      <c r="K63" s="3396"/>
      <c r="L63" s="1477"/>
      <c r="M63" s="86"/>
    </row>
    <row r="64" spans="1:13" ht="54.75" customHeight="1">
      <c r="A64" s="1476">
        <v>42557</v>
      </c>
      <c r="B64" s="1743" t="s">
        <v>12</v>
      </c>
      <c r="C64" s="5134" t="s">
        <v>3424</v>
      </c>
      <c r="D64" s="5121"/>
      <c r="E64" s="5121"/>
      <c r="F64" s="5121"/>
      <c r="G64" s="5121"/>
      <c r="H64" s="5121"/>
      <c r="I64" s="5121"/>
      <c r="J64" s="5135"/>
      <c r="K64" s="3417"/>
      <c r="L64" s="1477"/>
      <c r="M64" s="86"/>
    </row>
    <row r="65" spans="1:13" ht="20.100000000000001" customHeight="1">
      <c r="A65" s="1481">
        <v>42569</v>
      </c>
      <c r="B65" s="28" t="s">
        <v>16</v>
      </c>
      <c r="C65" s="28">
        <v>330</v>
      </c>
      <c r="D65" s="23">
        <f>+C65*(100-E65)/100</f>
        <v>148.5</v>
      </c>
      <c r="E65" s="28">
        <v>55</v>
      </c>
      <c r="F65" s="28"/>
      <c r="G65" s="28">
        <v>95</v>
      </c>
      <c r="H65" s="28"/>
      <c r="I65" s="28"/>
      <c r="J65" s="28"/>
      <c r="K65" s="3467"/>
      <c r="L65" s="1483" t="s">
        <v>3422</v>
      </c>
      <c r="M65" s="86"/>
    </row>
    <row r="66" spans="1:13" ht="57.75" customHeight="1">
      <c r="A66" s="1476">
        <v>42618</v>
      </c>
      <c r="B66" s="1743" t="s">
        <v>12</v>
      </c>
      <c r="C66" s="4627" t="s">
        <v>3526</v>
      </c>
      <c r="D66" s="4628"/>
      <c r="E66" s="4628"/>
      <c r="F66" s="4628"/>
      <c r="G66" s="4628"/>
      <c r="H66" s="4628"/>
      <c r="I66" s="4628"/>
      <c r="J66" s="4629"/>
      <c r="K66" s="3391"/>
      <c r="L66" s="1477"/>
      <c r="M66" s="86"/>
    </row>
    <row r="67" spans="1:13" ht="38.25" customHeight="1">
      <c r="A67" s="1476">
        <v>42652</v>
      </c>
      <c r="B67" s="1743" t="s">
        <v>12</v>
      </c>
      <c r="C67" s="4627" t="s">
        <v>3567</v>
      </c>
      <c r="D67" s="4628"/>
      <c r="E67" s="4628"/>
      <c r="F67" s="4628"/>
      <c r="G67" s="4628"/>
      <c r="H67" s="4628"/>
      <c r="I67" s="4628"/>
      <c r="J67" s="4629"/>
      <c r="K67" s="3391"/>
      <c r="L67" s="1477"/>
      <c r="M67" s="86"/>
    </row>
    <row r="68" spans="1:13" ht="20.100000000000001" customHeight="1">
      <c r="A68" s="1476">
        <v>42653</v>
      </c>
      <c r="B68" s="1743" t="s">
        <v>16</v>
      </c>
      <c r="C68" s="1743">
        <v>335</v>
      </c>
      <c r="D68" s="1739">
        <f>+C68*(100-E68)/100</f>
        <v>167.5</v>
      </c>
      <c r="E68" s="1743">
        <v>50</v>
      </c>
      <c r="F68" s="1743"/>
      <c r="G68" s="1743">
        <v>110</v>
      </c>
      <c r="H68" s="1743"/>
      <c r="I68" s="1743"/>
      <c r="J68" s="1743"/>
      <c r="K68" s="3419"/>
      <c r="L68" s="1484" t="s">
        <v>3414</v>
      </c>
      <c r="M68" s="86"/>
    </row>
    <row r="69" spans="1:13" ht="31.5" customHeight="1">
      <c r="A69" s="1476">
        <v>42668</v>
      </c>
      <c r="B69" s="1743" t="s">
        <v>12</v>
      </c>
      <c r="C69" s="4627" t="s">
        <v>3662</v>
      </c>
      <c r="D69" s="4628"/>
      <c r="E69" s="4628"/>
      <c r="F69" s="4628"/>
      <c r="G69" s="4628"/>
      <c r="H69" s="4628"/>
      <c r="I69" s="4628"/>
      <c r="J69" s="4629"/>
      <c r="K69" s="3391"/>
      <c r="L69" s="1477"/>
      <c r="M69" s="86"/>
    </row>
    <row r="70" spans="1:13">
      <c r="A70" s="1476">
        <v>42682</v>
      </c>
      <c r="B70" s="1743" t="s">
        <v>143</v>
      </c>
      <c r="C70" s="1743"/>
      <c r="D70" s="1739"/>
      <c r="E70" s="1743"/>
      <c r="F70" s="1743"/>
      <c r="G70" s="1743"/>
      <c r="H70" s="1743">
        <v>1605</v>
      </c>
      <c r="I70" s="1743">
        <v>100</v>
      </c>
      <c r="J70" s="1743"/>
      <c r="K70" s="3419"/>
      <c r="L70" s="1477" t="s">
        <v>30</v>
      </c>
      <c r="M70" s="86"/>
    </row>
    <row r="71" spans="1:13" ht="20.100000000000001" customHeight="1">
      <c r="A71" s="1476">
        <v>42691</v>
      </c>
      <c r="B71" s="1743" t="s">
        <v>16</v>
      </c>
      <c r="C71" s="1743">
        <v>280</v>
      </c>
      <c r="D71" s="1739">
        <f>+C71*(100-E71)/100</f>
        <v>84</v>
      </c>
      <c r="E71" s="1743">
        <v>70</v>
      </c>
      <c r="F71" s="1743"/>
      <c r="G71" s="1743">
        <v>115</v>
      </c>
      <c r="H71" s="1743"/>
      <c r="I71" s="1743"/>
      <c r="J71" s="1743"/>
      <c r="K71" s="3419"/>
      <c r="L71" s="1484" t="s">
        <v>3087</v>
      </c>
      <c r="M71" s="86"/>
    </row>
    <row r="72" spans="1:13" ht="47.25" customHeight="1">
      <c r="A72" s="1476">
        <v>42727</v>
      </c>
      <c r="B72" s="1743" t="s">
        <v>12</v>
      </c>
      <c r="C72" s="4627" t="s">
        <v>3778</v>
      </c>
      <c r="D72" s="4628"/>
      <c r="E72" s="4628"/>
      <c r="F72" s="4628"/>
      <c r="G72" s="4628"/>
      <c r="H72" s="4628"/>
      <c r="I72" s="4628"/>
      <c r="J72" s="4629"/>
      <c r="K72" s="3391"/>
      <c r="L72" s="1477"/>
      <c r="M72" s="86"/>
    </row>
    <row r="73" spans="1:13" ht="100.5" customHeight="1" thickBot="1">
      <c r="A73" s="1970">
        <v>42732</v>
      </c>
      <c r="B73" s="1971" t="s">
        <v>34</v>
      </c>
      <c r="C73" s="5045" t="s">
        <v>3795</v>
      </c>
      <c r="D73" s="5046"/>
      <c r="E73" s="5046"/>
      <c r="F73" s="5046"/>
      <c r="G73" s="5046"/>
      <c r="H73" s="5046"/>
      <c r="I73" s="5046"/>
      <c r="J73" s="5047"/>
      <c r="K73" s="3591"/>
      <c r="L73" s="1972" t="s">
        <v>4398</v>
      </c>
      <c r="M73" s="86"/>
    </row>
    <row r="74" spans="1:13" ht="16.5" thickTop="1">
      <c r="A74" s="1868">
        <v>42741</v>
      </c>
      <c r="B74" s="1005" t="s">
        <v>16</v>
      </c>
      <c r="C74" s="1005">
        <v>310</v>
      </c>
      <c r="D74" s="1007">
        <f>+C74*(100-E74)/100</f>
        <v>201.5</v>
      </c>
      <c r="E74" s="1006">
        <v>35</v>
      </c>
      <c r="F74" s="1005"/>
      <c r="G74" s="1005">
        <v>145</v>
      </c>
      <c r="H74" s="1005"/>
      <c r="I74" s="1005"/>
      <c r="J74" s="1005"/>
      <c r="K74" s="1005"/>
      <c r="L74" s="1008" t="s">
        <v>3808</v>
      </c>
    </row>
    <row r="75" spans="1:13">
      <c r="A75" s="950">
        <v>42802</v>
      </c>
      <c r="B75" s="1611" t="s">
        <v>143</v>
      </c>
      <c r="C75" s="1640"/>
      <c r="D75" s="1639"/>
      <c r="F75" s="1640"/>
      <c r="G75" s="1640"/>
      <c r="H75" s="1640"/>
      <c r="I75" s="1640"/>
      <c r="J75" s="1640">
        <v>240</v>
      </c>
      <c r="K75" s="3446"/>
      <c r="L75" s="12" t="s">
        <v>4164</v>
      </c>
    </row>
    <row r="76" spans="1:13">
      <c r="A76" s="950">
        <v>42814</v>
      </c>
      <c r="B76" s="952" t="s">
        <v>16</v>
      </c>
      <c r="C76" s="952">
        <v>295</v>
      </c>
      <c r="D76" s="1399">
        <f>+C76*(100-E76)/100</f>
        <v>118</v>
      </c>
      <c r="E76" s="1861">
        <v>60</v>
      </c>
      <c r="F76" s="952"/>
      <c r="G76" s="952">
        <v>175</v>
      </c>
      <c r="H76" s="952"/>
      <c r="I76" s="952"/>
      <c r="J76" s="952"/>
      <c r="K76" s="3446"/>
      <c r="L76" s="12" t="s">
        <v>3956</v>
      </c>
    </row>
    <row r="77" spans="1:13">
      <c r="A77" s="950">
        <v>42823</v>
      </c>
      <c r="B77" s="1673" t="s">
        <v>143</v>
      </c>
      <c r="C77" s="952"/>
      <c r="D77" s="1399"/>
      <c r="F77" s="90"/>
      <c r="G77" s="952"/>
      <c r="H77" s="952"/>
      <c r="I77" s="952"/>
      <c r="J77" s="952">
        <v>180</v>
      </c>
      <c r="K77" s="3446"/>
      <c r="L77" s="12" t="s">
        <v>30</v>
      </c>
    </row>
    <row r="78" spans="1:13">
      <c r="A78" s="4">
        <v>42918</v>
      </c>
      <c r="B78" s="28" t="s">
        <v>16</v>
      </c>
      <c r="C78" s="1862">
        <v>175</v>
      </c>
      <c r="D78" s="23">
        <f>+C78*(100-E78)/100</f>
        <v>61.25</v>
      </c>
      <c r="E78" s="1862">
        <v>65</v>
      </c>
      <c r="F78" s="1862"/>
      <c r="G78" s="1862">
        <v>135</v>
      </c>
      <c r="H78" s="1862"/>
      <c r="I78" s="1862"/>
      <c r="J78" s="1862"/>
      <c r="K78" s="3434"/>
      <c r="L78" s="15" t="s">
        <v>4151</v>
      </c>
    </row>
    <row r="79" spans="1:13" ht="20.100000000000001" customHeight="1">
      <c r="A79" s="950">
        <v>42921</v>
      </c>
      <c r="B79" s="952" t="s">
        <v>12</v>
      </c>
      <c r="C79" s="4644" t="s">
        <v>3421</v>
      </c>
      <c r="D79" s="4645"/>
      <c r="E79" s="4645"/>
      <c r="F79" s="4645"/>
      <c r="G79" s="4645"/>
      <c r="H79" s="4645"/>
      <c r="I79" s="4645"/>
      <c r="J79" s="4646"/>
      <c r="K79" s="3397"/>
    </row>
    <row r="80" spans="1:13" ht="20.25" customHeight="1">
      <c r="A80" s="29">
        <v>42933</v>
      </c>
      <c r="B80" s="6" t="s">
        <v>16</v>
      </c>
      <c r="C80" s="30">
        <v>250</v>
      </c>
      <c r="D80" s="31">
        <f>+C80*(100-E80)/100</f>
        <v>75</v>
      </c>
      <c r="E80" s="30">
        <v>70</v>
      </c>
      <c r="F80" s="30"/>
      <c r="G80" s="30">
        <v>130</v>
      </c>
      <c r="H80" s="30"/>
      <c r="I80" s="30"/>
      <c r="J80" s="30"/>
      <c r="K80" s="30"/>
      <c r="L80" s="25" t="s">
        <v>3087</v>
      </c>
    </row>
    <row r="81" spans="1:13" ht="20.25" customHeight="1">
      <c r="A81" s="29">
        <v>43022</v>
      </c>
      <c r="B81" s="6" t="s">
        <v>143</v>
      </c>
      <c r="C81" s="30"/>
      <c r="D81" s="31">
        <f>+C81*(100-E81)/100</f>
        <v>0</v>
      </c>
      <c r="E81" s="30"/>
      <c r="F81" s="30"/>
      <c r="G81" s="30"/>
      <c r="H81" s="30"/>
      <c r="I81" s="30"/>
      <c r="J81" s="30"/>
      <c r="K81" s="30"/>
      <c r="L81" s="25" t="s">
        <v>30</v>
      </c>
    </row>
    <row r="82" spans="1:13" s="12" customFormat="1" ht="20.25" customHeight="1">
      <c r="A82" s="29">
        <v>43042</v>
      </c>
      <c r="B82" s="6" t="s">
        <v>16</v>
      </c>
      <c r="C82" s="6">
        <v>240</v>
      </c>
      <c r="D82" s="31">
        <f>+C82*(100-E82)/100</f>
        <v>132</v>
      </c>
      <c r="E82" s="6">
        <v>45</v>
      </c>
      <c r="F82" s="6"/>
      <c r="G82" s="6">
        <v>140</v>
      </c>
      <c r="H82" s="6"/>
      <c r="I82" s="6"/>
      <c r="J82" s="6"/>
      <c r="K82" s="6"/>
      <c r="L82" s="25" t="s">
        <v>2752</v>
      </c>
      <c r="M82" s="17"/>
    </row>
    <row r="83" spans="1:13" ht="20.25" customHeight="1">
      <c r="A83" s="2050">
        <v>43066</v>
      </c>
      <c r="B83" s="2051" t="s">
        <v>143</v>
      </c>
      <c r="C83" s="2051"/>
      <c r="D83" s="2049"/>
      <c r="E83" s="2051"/>
      <c r="F83" s="2051"/>
      <c r="G83" s="2051"/>
      <c r="H83" s="2051"/>
      <c r="I83" s="2051"/>
      <c r="J83" s="2051"/>
      <c r="K83" s="3446"/>
      <c r="L83" s="25" t="s">
        <v>4351</v>
      </c>
    </row>
    <row r="84" spans="1:13" s="12" customFormat="1" ht="20.25" customHeight="1" thickBot="1">
      <c r="A84" s="2096">
        <v>43095</v>
      </c>
      <c r="B84" s="2098" t="s">
        <v>16</v>
      </c>
      <c r="C84" s="2098">
        <v>230</v>
      </c>
      <c r="D84" s="42">
        <f>+C84*(100-E84)/100</f>
        <v>126.5</v>
      </c>
      <c r="E84" s="2098">
        <v>45</v>
      </c>
      <c r="F84" s="2098"/>
      <c r="G84" s="2098">
        <v>210</v>
      </c>
      <c r="H84" s="2098"/>
      <c r="I84" s="2098"/>
      <c r="J84" s="2098"/>
      <c r="K84" s="3431"/>
      <c r="L84" s="43" t="s">
        <v>3987</v>
      </c>
      <c r="M84" s="17"/>
    </row>
    <row r="85" spans="1:13" ht="36.75" customHeight="1" thickTop="1">
      <c r="A85" s="47">
        <v>43118</v>
      </c>
      <c r="B85" s="48" t="s">
        <v>14</v>
      </c>
      <c r="C85" s="5177" t="s">
        <v>4450</v>
      </c>
      <c r="D85" s="5178"/>
      <c r="E85" s="5178"/>
      <c r="F85" s="5178"/>
      <c r="G85" s="5178"/>
      <c r="H85" s="5178"/>
      <c r="I85" s="5178"/>
      <c r="J85" s="5179"/>
      <c r="K85" s="3430"/>
      <c r="L85" s="2100"/>
    </row>
    <row r="86" spans="1:13" ht="26.25" customHeight="1">
      <c r="A86" s="2172">
        <v>43162</v>
      </c>
      <c r="B86" s="2171" t="s">
        <v>4</v>
      </c>
      <c r="C86" s="4627" t="s">
        <v>4752</v>
      </c>
      <c r="D86" s="4628"/>
      <c r="E86" s="4628"/>
      <c r="F86" s="4628"/>
      <c r="G86" s="4628"/>
      <c r="H86" s="4628"/>
      <c r="I86" s="4628"/>
      <c r="J86" s="4629"/>
      <c r="K86" s="3465"/>
      <c r="L86" s="2175"/>
    </row>
    <row r="87" spans="1:13" ht="42.75" customHeight="1">
      <c r="A87" s="2163">
        <v>43168</v>
      </c>
      <c r="B87" s="1944" t="s">
        <v>15</v>
      </c>
      <c r="C87" s="4766" t="s">
        <v>4536</v>
      </c>
      <c r="D87" s="4767"/>
      <c r="E87" s="4767"/>
      <c r="F87" s="4767"/>
      <c r="G87" s="4767"/>
      <c r="H87" s="4767"/>
      <c r="I87" s="4767"/>
      <c r="J87" s="4768"/>
      <c r="K87" s="3564" t="s">
        <v>4535</v>
      </c>
      <c r="L87" s="2165" t="s">
        <v>4535</v>
      </c>
    </row>
    <row r="88" spans="1:13" ht="20.100000000000001" customHeight="1">
      <c r="A88" s="950">
        <v>43170</v>
      </c>
      <c r="B88" s="952" t="s">
        <v>27</v>
      </c>
      <c r="C88" s="4630" t="s">
        <v>4532</v>
      </c>
      <c r="D88" s="4631"/>
      <c r="E88" s="4631"/>
      <c r="F88" s="4631"/>
      <c r="G88" s="4631"/>
      <c r="H88" s="4631"/>
      <c r="I88" s="4631"/>
      <c r="J88" s="4632"/>
      <c r="K88" s="3394"/>
    </row>
    <row r="89" spans="1:13" ht="41.25" customHeight="1">
      <c r="A89" s="950">
        <v>43172</v>
      </c>
      <c r="B89" s="952" t="s">
        <v>16</v>
      </c>
      <c r="C89" s="1861">
        <v>410</v>
      </c>
      <c r="D89" s="1863">
        <f>+C89*(100-E89)/100</f>
        <v>237.8</v>
      </c>
      <c r="E89" s="1891">
        <v>42</v>
      </c>
      <c r="G89" s="1861">
        <v>190</v>
      </c>
      <c r="L89" s="13" t="s">
        <v>4533</v>
      </c>
    </row>
    <row r="90" spans="1:13">
      <c r="A90" s="2199">
        <v>43176</v>
      </c>
      <c r="B90" s="2200" t="s">
        <v>143</v>
      </c>
      <c r="C90" s="2200"/>
      <c r="D90" s="2198">
        <f>+C90*(100-E90)/100</f>
        <v>0</v>
      </c>
      <c r="E90" s="2200"/>
      <c r="F90" s="2200"/>
      <c r="G90" s="2200"/>
      <c r="H90" s="5161" t="s">
        <v>4560</v>
      </c>
      <c r="I90" s="5163"/>
      <c r="J90" s="2200"/>
      <c r="K90" s="3446"/>
      <c r="L90" s="12" t="s">
        <v>30</v>
      </c>
    </row>
    <row r="91" spans="1:13" ht="30.75" customHeight="1">
      <c r="A91" s="950">
        <v>43188</v>
      </c>
      <c r="B91" s="952" t="s">
        <v>14</v>
      </c>
      <c r="C91" s="4633" t="s">
        <v>4612</v>
      </c>
      <c r="D91" s="4634"/>
      <c r="E91" s="4634"/>
      <c r="F91" s="4634"/>
      <c r="G91" s="4634"/>
      <c r="H91" s="4634"/>
      <c r="I91" s="4634"/>
      <c r="J91" s="4635"/>
      <c r="K91" s="3395"/>
    </row>
    <row r="92" spans="1:13" ht="24" customHeight="1">
      <c r="A92" s="950">
        <v>43221</v>
      </c>
      <c r="B92" s="952" t="s">
        <v>12</v>
      </c>
      <c r="C92" s="4633" t="s">
        <v>4664</v>
      </c>
      <c r="D92" s="4634"/>
      <c r="E92" s="4634"/>
      <c r="F92" s="4634"/>
      <c r="G92" s="4634"/>
      <c r="H92" s="4634"/>
      <c r="I92" s="4634"/>
      <c r="J92" s="4635"/>
      <c r="K92" s="3395"/>
    </row>
    <row r="93" spans="1:13" ht="28.5" customHeight="1">
      <c r="A93" s="950">
        <v>43233</v>
      </c>
      <c r="B93" s="952" t="s">
        <v>14</v>
      </c>
      <c r="C93" s="4627" t="s">
        <v>4679</v>
      </c>
      <c r="D93" s="4628"/>
      <c r="E93" s="4628"/>
      <c r="F93" s="4628"/>
      <c r="G93" s="4628"/>
      <c r="H93" s="4628"/>
      <c r="I93" s="4628"/>
      <c r="J93" s="4629"/>
      <c r="K93" s="3392"/>
    </row>
    <row r="94" spans="1:13" ht="28.5" customHeight="1">
      <c r="A94" s="2335">
        <v>43162</v>
      </c>
      <c r="B94" s="2336" t="s">
        <v>4</v>
      </c>
      <c r="C94" s="4627" t="s">
        <v>4751</v>
      </c>
      <c r="D94" s="4628"/>
      <c r="E94" s="4628"/>
      <c r="F94" s="4628"/>
      <c r="G94" s="4628"/>
      <c r="H94" s="4628"/>
      <c r="I94" s="4628"/>
      <c r="J94" s="4629"/>
      <c r="K94" s="3392"/>
    </row>
    <row r="95" spans="1:13" ht="63.75" customHeight="1">
      <c r="A95" s="1943">
        <v>43287</v>
      </c>
      <c r="B95" s="1944" t="s">
        <v>15</v>
      </c>
      <c r="C95" s="4766" t="s">
        <v>4754</v>
      </c>
      <c r="D95" s="4767"/>
      <c r="E95" s="4767"/>
      <c r="F95" s="4767"/>
      <c r="G95" s="4767"/>
      <c r="H95" s="4767"/>
      <c r="I95" s="4767"/>
      <c r="J95" s="4768"/>
      <c r="K95" s="3409"/>
      <c r="L95" s="1948"/>
    </row>
    <row r="96" spans="1:13" ht="21.75" customHeight="1">
      <c r="A96" s="950">
        <v>43317</v>
      </c>
      <c r="B96" s="952" t="s">
        <v>27</v>
      </c>
      <c r="C96" s="5294" t="s">
        <v>4911</v>
      </c>
      <c r="D96" s="4631"/>
      <c r="E96" s="4631"/>
      <c r="F96" s="4631"/>
      <c r="G96" s="4631"/>
      <c r="H96" s="4631"/>
      <c r="I96" s="4631"/>
      <c r="J96" s="4632"/>
      <c r="K96" s="3428"/>
      <c r="L96" s="53"/>
    </row>
    <row r="97" spans="1:12" ht="99.75" customHeight="1">
      <c r="A97" s="1943">
        <v>43332</v>
      </c>
      <c r="B97" s="1944" t="s">
        <v>34</v>
      </c>
      <c r="C97" s="4766" t="s">
        <v>4851</v>
      </c>
      <c r="D97" s="4767" t="e">
        <f>+C97*(100-E97)/100</f>
        <v>#VALUE!</v>
      </c>
      <c r="E97" s="4767"/>
      <c r="F97" s="4767"/>
      <c r="G97" s="4767"/>
      <c r="H97" s="4767"/>
      <c r="I97" s="4767"/>
      <c r="J97" s="4768"/>
      <c r="K97" s="3576" t="s">
        <v>3991</v>
      </c>
      <c r="L97" s="2372" t="s">
        <v>6312</v>
      </c>
    </row>
    <row r="98" spans="1:12">
      <c r="A98" s="950">
        <v>43339</v>
      </c>
      <c r="B98" s="952" t="s">
        <v>16</v>
      </c>
      <c r="C98" s="1861">
        <v>375</v>
      </c>
      <c r="D98" s="1863">
        <f t="shared" ref="D98:D166" si="0">+C98*(100-E98)/100</f>
        <v>0</v>
      </c>
      <c r="E98" s="1861">
        <v>100</v>
      </c>
      <c r="G98" s="1861">
        <v>120</v>
      </c>
      <c r="L98" s="12" t="s">
        <v>4825</v>
      </c>
    </row>
    <row r="99" spans="1:12">
      <c r="A99" s="2403">
        <v>43348</v>
      </c>
      <c r="B99" s="2404" t="s">
        <v>4</v>
      </c>
      <c r="C99" s="4630" t="s">
        <v>4878</v>
      </c>
      <c r="D99" s="4631"/>
      <c r="E99" s="4631"/>
      <c r="F99" s="4631"/>
      <c r="G99" s="4631"/>
      <c r="H99" s="4631"/>
      <c r="I99" s="4631"/>
      <c r="J99" s="4632"/>
      <c r="K99" s="3394"/>
    </row>
    <row r="100" spans="1:12" ht="20.100000000000001" customHeight="1">
      <c r="A100" s="4">
        <v>43353</v>
      </c>
      <c r="B100" s="28" t="s">
        <v>16</v>
      </c>
      <c r="C100" s="2409">
        <v>155</v>
      </c>
      <c r="D100" s="23">
        <f t="shared" si="0"/>
        <v>100.75</v>
      </c>
      <c r="E100" s="2409">
        <v>35</v>
      </c>
      <c r="F100" s="2409"/>
      <c r="G100" s="2409">
        <v>110</v>
      </c>
      <c r="H100" s="2409"/>
      <c r="I100" s="2409"/>
      <c r="J100" s="2409"/>
      <c r="K100" s="3434"/>
      <c r="L100" s="15" t="s">
        <v>4895</v>
      </c>
    </row>
    <row r="101" spans="1:12">
      <c r="A101" s="950">
        <v>43363</v>
      </c>
      <c r="B101" s="952" t="s">
        <v>143</v>
      </c>
      <c r="D101" s="1863"/>
      <c r="J101" s="1861">
        <v>1075</v>
      </c>
      <c r="L101" s="12" t="s">
        <v>4164</v>
      </c>
    </row>
    <row r="102" spans="1:12">
      <c r="A102" s="4">
        <v>43366</v>
      </c>
      <c r="B102" s="28" t="s">
        <v>143</v>
      </c>
      <c r="C102" s="2405"/>
      <c r="D102" s="23"/>
      <c r="E102" s="2405"/>
      <c r="F102" s="2405"/>
      <c r="G102" s="2405"/>
      <c r="H102" s="2405"/>
      <c r="I102" s="2405"/>
      <c r="J102" s="2405">
        <v>1050</v>
      </c>
      <c r="K102" s="3434"/>
      <c r="L102" s="15" t="s">
        <v>4880</v>
      </c>
    </row>
    <row r="103" spans="1:12">
      <c r="A103" s="950">
        <v>43367</v>
      </c>
      <c r="B103" s="952" t="s">
        <v>12</v>
      </c>
      <c r="C103" s="4630" t="s">
        <v>4885</v>
      </c>
      <c r="D103" s="4631"/>
      <c r="E103" s="4631"/>
      <c r="F103" s="4631"/>
      <c r="G103" s="4631"/>
      <c r="H103" s="4631"/>
      <c r="I103" s="4631"/>
      <c r="J103" s="4632"/>
      <c r="K103" s="3394"/>
    </row>
    <row r="104" spans="1:12" ht="20.100000000000001" customHeight="1">
      <c r="A104" s="520">
        <v>43369</v>
      </c>
      <c r="B104" s="521" t="s">
        <v>143</v>
      </c>
      <c r="D104" s="1863"/>
      <c r="J104" s="1861">
        <v>1055</v>
      </c>
      <c r="L104" s="12" t="s">
        <v>4887</v>
      </c>
    </row>
    <row r="105" spans="1:12" ht="20.100000000000001" customHeight="1">
      <c r="A105" s="950">
        <v>43371</v>
      </c>
      <c r="B105" s="952" t="s">
        <v>16</v>
      </c>
      <c r="C105" s="1861">
        <v>205</v>
      </c>
      <c r="D105" s="1863">
        <f t="shared" si="0"/>
        <v>102.5</v>
      </c>
      <c r="E105" s="1861">
        <v>50</v>
      </c>
      <c r="F105" s="1861" t="s">
        <v>70</v>
      </c>
      <c r="G105" s="1861">
        <v>100</v>
      </c>
      <c r="L105" s="12" t="s">
        <v>4894</v>
      </c>
    </row>
    <row r="106" spans="1:12" ht="20.100000000000001" customHeight="1" thickBot="1">
      <c r="A106" s="2563">
        <v>43407</v>
      </c>
      <c r="B106" s="2564" t="s">
        <v>16</v>
      </c>
      <c r="C106" s="218">
        <v>200</v>
      </c>
      <c r="D106" s="42">
        <f t="shared" si="0"/>
        <v>100</v>
      </c>
      <c r="E106" s="218">
        <v>50</v>
      </c>
      <c r="F106" s="218"/>
      <c r="G106" s="218">
        <v>100</v>
      </c>
      <c r="H106" s="218"/>
      <c r="I106" s="218"/>
      <c r="J106" s="218"/>
      <c r="K106" s="218"/>
      <c r="L106" s="43" t="s">
        <v>4816</v>
      </c>
    </row>
    <row r="107" spans="1:12" ht="20.100000000000001" customHeight="1" thickTop="1">
      <c r="A107" s="47">
        <v>43490</v>
      </c>
      <c r="B107" s="48" t="s">
        <v>16</v>
      </c>
      <c r="C107" s="219">
        <v>190</v>
      </c>
      <c r="D107" s="128">
        <f t="shared" si="0"/>
        <v>95</v>
      </c>
      <c r="E107" s="219">
        <v>50</v>
      </c>
      <c r="F107" s="219"/>
      <c r="G107" s="219">
        <v>145</v>
      </c>
      <c r="H107" s="219"/>
      <c r="I107" s="219"/>
      <c r="J107" s="219"/>
      <c r="K107" s="219"/>
      <c r="L107" s="50" t="s">
        <v>5145</v>
      </c>
    </row>
    <row r="108" spans="1:12" ht="21" customHeight="1">
      <c r="A108" s="2269">
        <v>43567</v>
      </c>
      <c r="B108" s="1384" t="s">
        <v>143</v>
      </c>
      <c r="D108" s="2682"/>
      <c r="J108" s="1861">
        <v>1200</v>
      </c>
      <c r="L108" s="12" t="s">
        <v>5339</v>
      </c>
    </row>
    <row r="109" spans="1:12">
      <c r="A109" s="950">
        <v>43684</v>
      </c>
      <c r="B109" s="952" t="s">
        <v>16</v>
      </c>
      <c r="C109" s="1861">
        <v>190</v>
      </c>
      <c r="D109" s="1863">
        <f t="shared" si="0"/>
        <v>85.5</v>
      </c>
      <c r="E109" s="1861">
        <v>55</v>
      </c>
      <c r="G109" s="1861">
        <v>75</v>
      </c>
      <c r="L109" s="12" t="s">
        <v>4153</v>
      </c>
    </row>
    <row r="110" spans="1:12" ht="39" customHeight="1">
      <c r="A110" s="950">
        <v>43753</v>
      </c>
      <c r="B110" s="952" t="s">
        <v>12</v>
      </c>
      <c r="C110" s="4627" t="s">
        <v>5763</v>
      </c>
      <c r="D110" s="4645"/>
      <c r="E110" s="4645"/>
      <c r="F110" s="4645"/>
      <c r="G110" s="4645"/>
      <c r="H110" s="4645"/>
      <c r="I110" s="4645"/>
      <c r="J110" s="4646"/>
      <c r="K110" s="3397"/>
    </row>
    <row r="111" spans="1:12" ht="20.100000000000001" customHeight="1">
      <c r="A111" s="950">
        <v>43784</v>
      </c>
      <c r="B111" s="952" t="s">
        <v>11</v>
      </c>
      <c r="C111" s="4627" t="s">
        <v>5769</v>
      </c>
      <c r="D111" s="4645"/>
      <c r="E111" s="4645"/>
      <c r="F111" s="4645"/>
      <c r="G111" s="4645"/>
      <c r="H111" s="4645"/>
      <c r="I111" s="4645"/>
      <c r="J111" s="4646"/>
      <c r="K111" s="3397"/>
    </row>
    <row r="112" spans="1:12">
      <c r="A112" s="950">
        <v>43808</v>
      </c>
      <c r="B112" s="952" t="s">
        <v>143</v>
      </c>
      <c r="D112" s="1863" t="s">
        <v>324</v>
      </c>
      <c r="H112" s="4630" t="s">
        <v>5800</v>
      </c>
      <c r="I112" s="4632"/>
      <c r="L112" s="12" t="s">
        <v>30</v>
      </c>
    </row>
    <row r="113" spans="1:13">
      <c r="A113" s="950">
        <v>43813</v>
      </c>
      <c r="B113" s="952" t="s">
        <v>16</v>
      </c>
      <c r="C113" s="1861">
        <v>215</v>
      </c>
      <c r="D113" s="1863">
        <f t="shared" si="0"/>
        <v>86</v>
      </c>
      <c r="E113" s="1861">
        <v>60</v>
      </c>
      <c r="F113" s="1861" t="s">
        <v>70</v>
      </c>
      <c r="G113" s="1861">
        <v>100</v>
      </c>
      <c r="L113" s="12" t="s">
        <v>5145</v>
      </c>
    </row>
    <row r="114" spans="1:13" ht="20.100000000000001" customHeight="1">
      <c r="A114" s="3628">
        <v>43920</v>
      </c>
      <c r="B114" s="3143" t="s">
        <v>4</v>
      </c>
      <c r="C114" s="3146"/>
      <c r="D114" s="3144"/>
      <c r="E114" s="3146">
        <v>60</v>
      </c>
      <c r="F114" s="3146"/>
      <c r="G114" s="3146"/>
      <c r="H114" s="3146"/>
      <c r="I114" s="3146"/>
      <c r="J114" s="3146"/>
      <c r="K114" s="3146"/>
      <c r="L114" s="3145"/>
    </row>
    <row r="115" spans="1:13" ht="20.100000000000001" customHeight="1">
      <c r="A115" s="3628">
        <v>43951</v>
      </c>
      <c r="B115" s="3143" t="s">
        <v>4</v>
      </c>
      <c r="C115" s="3146"/>
      <c r="D115" s="3144"/>
      <c r="E115" s="3146">
        <v>60</v>
      </c>
      <c r="F115" s="3146"/>
      <c r="G115" s="3146"/>
      <c r="H115" s="3146"/>
      <c r="I115" s="3146"/>
      <c r="J115" s="3146"/>
      <c r="K115" s="3146"/>
      <c r="L115" s="3145"/>
    </row>
    <row r="116" spans="1:13" s="12" customFormat="1">
      <c r="A116" s="3628">
        <v>43981</v>
      </c>
      <c r="B116" s="3143" t="s">
        <v>4</v>
      </c>
      <c r="C116" s="3146"/>
      <c r="D116" s="3144"/>
      <c r="E116" s="3146">
        <v>60</v>
      </c>
      <c r="F116" s="3146"/>
      <c r="G116" s="3146"/>
      <c r="H116" s="3146"/>
      <c r="I116" s="3146"/>
      <c r="J116" s="3146"/>
      <c r="K116" s="3146"/>
      <c r="L116" s="3145"/>
      <c r="M116" s="17"/>
    </row>
    <row r="117" spans="1:13">
      <c r="A117" s="3628">
        <v>44012</v>
      </c>
      <c r="B117" s="3143" t="s">
        <v>4</v>
      </c>
      <c r="C117" s="3146"/>
      <c r="D117" s="3144"/>
      <c r="E117" s="3146">
        <v>60</v>
      </c>
      <c r="F117" s="3146"/>
      <c r="G117" s="3146"/>
      <c r="H117" s="3146"/>
      <c r="I117" s="3146"/>
      <c r="J117" s="3146"/>
      <c r="K117" s="3146"/>
      <c r="L117" s="3145"/>
    </row>
    <row r="118" spans="1:13">
      <c r="A118" s="3184">
        <v>44013</v>
      </c>
      <c r="B118" s="3185" t="s">
        <v>14</v>
      </c>
      <c r="C118" s="4627" t="s">
        <v>6219</v>
      </c>
      <c r="D118" s="4628"/>
      <c r="E118" s="4628"/>
      <c r="F118" s="4628"/>
      <c r="G118" s="4628"/>
      <c r="H118" s="4628"/>
      <c r="I118" s="4628"/>
      <c r="J118" s="4629"/>
      <c r="K118" s="3392"/>
    </row>
    <row r="119" spans="1:13">
      <c r="A119" s="950">
        <v>44023</v>
      </c>
      <c r="B119" s="952" t="s">
        <v>16</v>
      </c>
      <c r="C119" s="1861">
        <v>185</v>
      </c>
      <c r="D119" s="1863">
        <f t="shared" si="0"/>
        <v>64.75</v>
      </c>
      <c r="E119" s="1861">
        <v>65</v>
      </c>
      <c r="F119" s="1861" t="s">
        <v>70</v>
      </c>
      <c r="G119" s="1861">
        <v>110</v>
      </c>
      <c r="L119" s="12" t="s">
        <v>4785</v>
      </c>
    </row>
    <row r="120" spans="1:13">
      <c r="A120" s="3628">
        <v>44042</v>
      </c>
      <c r="B120" s="3143" t="s">
        <v>4</v>
      </c>
      <c r="C120" s="3146"/>
      <c r="D120" s="3144"/>
      <c r="E120" s="3146">
        <v>60</v>
      </c>
      <c r="F120" s="3146"/>
      <c r="G120" s="3146"/>
      <c r="H120" s="3146"/>
      <c r="I120" s="3146"/>
      <c r="J120" s="3146"/>
      <c r="K120" s="3146"/>
      <c r="L120" s="3145"/>
    </row>
    <row r="121" spans="1:13">
      <c r="A121" s="950">
        <v>44071</v>
      </c>
      <c r="B121" s="952" t="s">
        <v>143</v>
      </c>
      <c r="D121" s="1863" t="s">
        <v>324</v>
      </c>
      <c r="H121" s="4630" t="s">
        <v>5800</v>
      </c>
      <c r="I121" s="4632"/>
      <c r="L121" s="12" t="s">
        <v>30</v>
      </c>
    </row>
    <row r="122" spans="1:13">
      <c r="A122" s="3628">
        <v>44073</v>
      </c>
      <c r="B122" s="3143" t="s">
        <v>4</v>
      </c>
      <c r="C122" s="3146"/>
      <c r="D122" s="3144"/>
      <c r="E122" s="3146">
        <v>60</v>
      </c>
      <c r="F122" s="3146"/>
      <c r="G122" s="3146"/>
      <c r="H122" s="3146"/>
      <c r="I122" s="3146"/>
      <c r="J122" s="3146"/>
      <c r="K122" s="3146"/>
      <c r="L122" s="3145"/>
    </row>
    <row r="123" spans="1:13">
      <c r="A123" s="4">
        <v>44161</v>
      </c>
      <c r="B123" s="28" t="s">
        <v>16</v>
      </c>
      <c r="C123" s="3728">
        <v>250</v>
      </c>
      <c r="D123" s="23">
        <f t="shared" si="0"/>
        <v>112.5</v>
      </c>
      <c r="E123" s="3728">
        <v>55</v>
      </c>
      <c r="F123" s="3728"/>
      <c r="G123" s="3728">
        <v>96</v>
      </c>
      <c r="H123" s="3728"/>
      <c r="I123" s="3728"/>
      <c r="J123" s="3728"/>
      <c r="K123" s="3728"/>
      <c r="L123" s="15" t="s">
        <v>6399</v>
      </c>
    </row>
    <row r="124" spans="1:13" ht="20.100000000000001" customHeight="1">
      <c r="A124" s="950">
        <v>44168</v>
      </c>
      <c r="B124" s="952" t="s">
        <v>16</v>
      </c>
      <c r="C124" s="1861">
        <v>205</v>
      </c>
      <c r="D124" s="1863">
        <f>+C124-(E124/100*C124)</f>
        <v>92.249999999999986</v>
      </c>
      <c r="E124" s="1861">
        <v>55</v>
      </c>
      <c r="F124" s="1861" t="s">
        <v>70</v>
      </c>
      <c r="G124" s="1861">
        <v>90</v>
      </c>
      <c r="L124" s="12" t="s">
        <v>20</v>
      </c>
    </row>
    <row r="125" spans="1:13" ht="20.100000000000001" customHeight="1">
      <c r="A125" s="950">
        <v>44212</v>
      </c>
      <c r="B125" s="952" t="s">
        <v>143</v>
      </c>
      <c r="D125" s="1863" t="s">
        <v>324</v>
      </c>
      <c r="H125" s="5132" t="s">
        <v>6446</v>
      </c>
      <c r="I125" s="5133"/>
      <c r="L125" s="12" t="s">
        <v>30</v>
      </c>
    </row>
    <row r="126" spans="1:13" ht="79.5" customHeight="1">
      <c r="A126" s="950">
        <v>44248</v>
      </c>
      <c r="B126" s="952" t="s">
        <v>12</v>
      </c>
      <c r="C126" s="5118" t="s">
        <v>6525</v>
      </c>
      <c r="D126" s="4628"/>
      <c r="E126" s="4628"/>
      <c r="F126" s="4628"/>
      <c r="G126" s="4628"/>
      <c r="H126" s="4628"/>
      <c r="I126" s="4628"/>
      <c r="J126" s="5119"/>
      <c r="L126" s="3820" t="s">
        <v>6522</v>
      </c>
    </row>
    <row r="127" spans="1:13" ht="246.75" customHeight="1">
      <c r="A127" s="1943">
        <v>44253</v>
      </c>
      <c r="B127" s="1944" t="s">
        <v>15</v>
      </c>
      <c r="C127" s="5505" t="s">
        <v>6656</v>
      </c>
      <c r="D127" s="5506"/>
      <c r="E127" s="5506"/>
      <c r="F127" s="5506"/>
      <c r="G127" s="5506"/>
      <c r="H127" s="5506"/>
      <c r="I127" s="5506"/>
      <c r="J127" s="5507"/>
      <c r="K127" s="3697"/>
      <c r="L127" s="1946"/>
    </row>
    <row r="128" spans="1:13" ht="99.75" customHeight="1">
      <c r="A128" s="1943">
        <v>44319</v>
      </c>
      <c r="B128" s="1944" t="s">
        <v>34</v>
      </c>
      <c r="C128" s="4766" t="s">
        <v>6655</v>
      </c>
      <c r="D128" s="4767" t="e">
        <f>+C128*(100-E128)/100</f>
        <v>#VALUE!</v>
      </c>
      <c r="E128" s="4767"/>
      <c r="F128" s="4767"/>
      <c r="G128" s="4767"/>
      <c r="H128" s="4767"/>
      <c r="I128" s="4767"/>
      <c r="J128" s="4768"/>
      <c r="K128" s="3993" t="s">
        <v>6641</v>
      </c>
      <c r="L128" s="2372" t="s">
        <v>6642</v>
      </c>
    </row>
    <row r="129" spans="1:12">
      <c r="A129" s="950">
        <v>44346</v>
      </c>
      <c r="B129" s="952" t="s">
        <v>143</v>
      </c>
      <c r="C129" s="1861" t="s">
        <v>324</v>
      </c>
      <c r="D129" s="1863" t="s">
        <v>324</v>
      </c>
      <c r="J129" s="1861">
        <v>860</v>
      </c>
      <c r="L129" s="12" t="s">
        <v>30</v>
      </c>
    </row>
    <row r="130" spans="1:12" ht="20.100000000000001" customHeight="1">
      <c r="A130" s="950">
        <v>44369</v>
      </c>
      <c r="B130" s="952" t="s">
        <v>16</v>
      </c>
      <c r="C130" s="1861">
        <v>200</v>
      </c>
      <c r="D130" s="1863">
        <f t="shared" si="0"/>
        <v>80</v>
      </c>
      <c r="E130" s="1861">
        <v>60</v>
      </c>
      <c r="F130" s="1861" t="s">
        <v>70</v>
      </c>
      <c r="G130" s="1861">
        <v>160</v>
      </c>
      <c r="L130" s="12" t="s">
        <v>20</v>
      </c>
    </row>
    <row r="131" spans="1:12" ht="20.100000000000001" customHeight="1">
      <c r="A131" s="950">
        <v>44410</v>
      </c>
      <c r="B131" s="952" t="s">
        <v>16</v>
      </c>
      <c r="C131" s="4091">
        <v>215</v>
      </c>
      <c r="D131" s="4091">
        <f>C131*(100-E131)/100</f>
        <v>86</v>
      </c>
      <c r="E131" s="4091">
        <v>60</v>
      </c>
      <c r="F131" s="4090" t="s">
        <v>70</v>
      </c>
      <c r="G131" s="4091">
        <v>130</v>
      </c>
      <c r="L131" s="12" t="s">
        <v>20</v>
      </c>
    </row>
    <row r="132" spans="1:12" ht="20.100000000000001" customHeight="1">
      <c r="A132" s="950">
        <v>44441</v>
      </c>
      <c r="B132" s="952" t="s">
        <v>143</v>
      </c>
      <c r="D132" s="1863">
        <f t="shared" si="0"/>
        <v>0</v>
      </c>
      <c r="J132" s="1861">
        <v>800</v>
      </c>
      <c r="L132" s="12" t="s">
        <v>6813</v>
      </c>
    </row>
    <row r="133" spans="1:12" ht="20.100000000000001" customHeight="1">
      <c r="A133" s="950"/>
      <c r="B133" s="952"/>
      <c r="D133" s="1863">
        <f t="shared" si="0"/>
        <v>0</v>
      </c>
    </row>
    <row r="134" spans="1:12" ht="20.100000000000001" customHeight="1">
      <c r="A134" s="950"/>
      <c r="B134" s="952"/>
      <c r="D134" s="1863">
        <f t="shared" si="0"/>
        <v>0</v>
      </c>
    </row>
    <row r="135" spans="1:12" ht="20.100000000000001" customHeight="1">
      <c r="A135" s="950"/>
      <c r="B135" s="952"/>
      <c r="D135" s="1863">
        <f t="shared" si="0"/>
        <v>0</v>
      </c>
    </row>
    <row r="136" spans="1:12" ht="20.100000000000001" customHeight="1">
      <c r="A136" s="950"/>
      <c r="B136" s="952"/>
      <c r="D136" s="1863">
        <f t="shared" si="0"/>
        <v>0</v>
      </c>
    </row>
    <row r="137" spans="1:12" ht="20.100000000000001" customHeight="1">
      <c r="A137" s="950"/>
      <c r="B137" s="952"/>
      <c r="D137" s="1863">
        <f t="shared" si="0"/>
        <v>0</v>
      </c>
    </row>
    <row r="138" spans="1:12">
      <c r="A138" s="950"/>
      <c r="B138" s="952"/>
      <c r="D138" s="1863">
        <f t="shared" si="0"/>
        <v>0</v>
      </c>
    </row>
    <row r="139" spans="1:12" ht="20.100000000000001" customHeight="1">
      <c r="A139" s="950"/>
      <c r="B139" s="952"/>
      <c r="D139" s="1863">
        <f t="shared" si="0"/>
        <v>0</v>
      </c>
    </row>
    <row r="140" spans="1:12">
      <c r="A140" s="950"/>
      <c r="B140" s="952"/>
      <c r="D140" s="1863">
        <f t="shared" si="0"/>
        <v>0</v>
      </c>
    </row>
    <row r="141" spans="1:12">
      <c r="A141" s="950"/>
      <c r="B141" s="952"/>
      <c r="D141" s="1863">
        <f t="shared" si="0"/>
        <v>0</v>
      </c>
    </row>
    <row r="142" spans="1:12">
      <c r="A142" s="950"/>
      <c r="B142" s="952"/>
      <c r="D142" s="1863">
        <f t="shared" si="0"/>
        <v>0</v>
      </c>
    </row>
    <row r="143" spans="1:12">
      <c r="A143" s="950"/>
      <c r="B143" s="952"/>
      <c r="D143" s="1863">
        <f t="shared" si="0"/>
        <v>0</v>
      </c>
    </row>
    <row r="144" spans="1:12">
      <c r="A144" s="950"/>
      <c r="D144" s="1863">
        <f t="shared" si="0"/>
        <v>0</v>
      </c>
    </row>
    <row r="145" spans="1:4">
      <c r="A145" s="950"/>
      <c r="D145" s="1863">
        <f t="shared" si="0"/>
        <v>0</v>
      </c>
    </row>
    <row r="146" spans="1:4">
      <c r="A146" s="950"/>
      <c r="D146" s="1863">
        <f t="shared" si="0"/>
        <v>0</v>
      </c>
    </row>
    <row r="147" spans="1:4">
      <c r="A147" s="950"/>
      <c r="D147" s="1863">
        <f t="shared" si="0"/>
        <v>0</v>
      </c>
    </row>
    <row r="148" spans="1:4">
      <c r="A148" s="950"/>
      <c r="D148" s="1863">
        <f t="shared" si="0"/>
        <v>0</v>
      </c>
    </row>
    <row r="149" spans="1:4">
      <c r="A149" s="950"/>
      <c r="D149" s="1863">
        <f t="shared" si="0"/>
        <v>0</v>
      </c>
    </row>
    <row r="150" spans="1:4">
      <c r="A150" s="950"/>
      <c r="D150" s="1863">
        <f t="shared" si="0"/>
        <v>0</v>
      </c>
    </row>
    <row r="151" spans="1:4">
      <c r="A151" s="950"/>
      <c r="D151" s="1863">
        <f t="shared" si="0"/>
        <v>0</v>
      </c>
    </row>
    <row r="152" spans="1:4">
      <c r="A152" s="950"/>
      <c r="D152" s="1863">
        <f t="shared" si="0"/>
        <v>0</v>
      </c>
    </row>
    <row r="153" spans="1:4">
      <c r="A153" s="950"/>
      <c r="D153" s="1863">
        <f t="shared" si="0"/>
        <v>0</v>
      </c>
    </row>
    <row r="154" spans="1:4">
      <c r="A154" s="950"/>
      <c r="D154" s="1863">
        <f t="shared" si="0"/>
        <v>0</v>
      </c>
    </row>
    <row r="155" spans="1:4">
      <c r="A155" s="950"/>
      <c r="D155" s="1863">
        <f t="shared" si="0"/>
        <v>0</v>
      </c>
    </row>
    <row r="156" spans="1:4">
      <c r="A156" s="950"/>
      <c r="D156" s="1863">
        <f t="shared" si="0"/>
        <v>0</v>
      </c>
    </row>
    <row r="157" spans="1:4">
      <c r="A157" s="950"/>
      <c r="D157" s="1863">
        <f t="shared" si="0"/>
        <v>0</v>
      </c>
    </row>
    <row r="158" spans="1:4">
      <c r="A158" s="950"/>
      <c r="D158" s="1863">
        <f t="shared" si="0"/>
        <v>0</v>
      </c>
    </row>
    <row r="159" spans="1:4">
      <c r="A159" s="950"/>
      <c r="D159" s="1863">
        <f t="shared" si="0"/>
        <v>0</v>
      </c>
    </row>
    <row r="160" spans="1:4">
      <c r="A160" s="950"/>
      <c r="D160" s="1863">
        <f t="shared" si="0"/>
        <v>0</v>
      </c>
    </row>
    <row r="161" spans="1:4">
      <c r="A161" s="950"/>
      <c r="D161" s="1863">
        <f t="shared" si="0"/>
        <v>0</v>
      </c>
    </row>
    <row r="162" spans="1:4">
      <c r="A162" s="950"/>
      <c r="D162" s="1863">
        <f t="shared" si="0"/>
        <v>0</v>
      </c>
    </row>
    <row r="163" spans="1:4">
      <c r="A163" s="950"/>
      <c r="D163" s="1863">
        <f t="shared" si="0"/>
        <v>0</v>
      </c>
    </row>
    <row r="164" spans="1:4">
      <c r="A164" s="950"/>
      <c r="D164" s="1863">
        <f t="shared" si="0"/>
        <v>0</v>
      </c>
    </row>
    <row r="165" spans="1:4">
      <c r="A165" s="950"/>
      <c r="D165" s="1863">
        <f t="shared" si="0"/>
        <v>0</v>
      </c>
    </row>
    <row r="166" spans="1:4">
      <c r="A166" s="950"/>
      <c r="D166" s="1863">
        <f t="shared" si="0"/>
        <v>0</v>
      </c>
    </row>
    <row r="167" spans="1:4">
      <c r="A167" s="950"/>
      <c r="D167" s="1863">
        <f>+C167*(100-E167)/100</f>
        <v>0</v>
      </c>
    </row>
    <row r="168" spans="1:4">
      <c r="A168" s="950"/>
      <c r="D168" s="1863">
        <f>+C168*(100-E168)/100</f>
        <v>0</v>
      </c>
    </row>
    <row r="169" spans="1:4">
      <c r="A169" s="950"/>
    </row>
    <row r="170" spans="1:4">
      <c r="A170" s="950"/>
    </row>
  </sheetData>
  <autoFilter ref="A6:L6"/>
  <customSheetViews>
    <customSheetView guid="{CD481555-6D06-49CD-9625-98C90CC09C9A}" showAutoFilter="1">
      <selection activeCell="H77" sqref="H77:I77"/>
      <pageMargins left="0.7" right="0.7" top="0.75" bottom="0.75" header="0.3" footer="0.3"/>
      <pageSetup orientation="portrait" r:id="rId1"/>
      <autoFilter ref="B6:B164"/>
    </customSheetView>
    <customSheetView guid="{9EC6AF21-4B8E-44E3-AF29-8895353139B2}" showAutoFilter="1">
      <pane ySplit="6" topLeftCell="A68" activePane="bottomLeft" state="frozen"/>
      <selection pane="bottomLeft" activeCell="E79" sqref="E79"/>
      <pageMargins left="0.7" right="0.7" top="0.75" bottom="0.75" header="0.3" footer="0.3"/>
      <pageSetup orientation="portrait" r:id="rId2"/>
      <autoFilter ref="B6:B164"/>
    </customSheetView>
    <customSheetView guid="{4A6D03CA-35D0-42B2-8E76-6C991766DE68}" showAutoFilter="1">
      <pane ySplit="5" topLeftCell="A72" activePane="bottomLeft" state="frozen"/>
      <selection pane="bottomLeft" activeCell="E74" sqref="E74"/>
      <pageMargins left="0.7" right="0.7" top="0.75" bottom="0.75" header="0.3" footer="0.3"/>
      <pageSetup orientation="portrait" r:id="rId3"/>
      <autoFilter ref="B6:B164"/>
    </customSheetView>
    <customSheetView guid="{94FC66D5-BF29-4BE8-974C-C93BA07E9FE3}" showAutoFilter="1">
      <pane ySplit="6" topLeftCell="A68" activePane="bottomLeft" state="frozen"/>
      <selection pane="bottomLeft" activeCell="C72" sqref="C72:J72"/>
      <pageMargins left="0.7" right="0.7" top="0.75" bottom="0.75" header="0.3" footer="0.3"/>
      <pageSetup orientation="portrait" r:id="rId4"/>
      <autoFilter ref="B6:B164"/>
    </customSheetView>
  </customSheetViews>
  <mergeCells count="81">
    <mergeCell ref="C53:J53"/>
    <mergeCell ref="C61:J61"/>
    <mergeCell ref="C57:J57"/>
    <mergeCell ref="C64:J64"/>
    <mergeCell ref="C85:J85"/>
    <mergeCell ref="C79:J79"/>
    <mergeCell ref="C69:J69"/>
    <mergeCell ref="C73:J73"/>
    <mergeCell ref="A62:A63"/>
    <mergeCell ref="C63:J63"/>
    <mergeCell ref="C54:J54"/>
    <mergeCell ref="C72:J72"/>
    <mergeCell ref="C67:J67"/>
    <mergeCell ref="C66:J66"/>
    <mergeCell ref="K3:L3"/>
    <mergeCell ref="K4:L4"/>
    <mergeCell ref="K5:L5"/>
    <mergeCell ref="A30:A31"/>
    <mergeCell ref="A8:A9"/>
    <mergeCell ref="C10:J10"/>
    <mergeCell ref="C5:F5"/>
    <mergeCell ref="I5:J5"/>
    <mergeCell ref="C12:J12"/>
    <mergeCell ref="H14:J14"/>
    <mergeCell ref="C15:J15"/>
    <mergeCell ref="C18:J18"/>
    <mergeCell ref="A3:B3"/>
    <mergeCell ref="C3:F3"/>
    <mergeCell ref="G3:H3"/>
    <mergeCell ref="I3:J3"/>
    <mergeCell ref="A1:L1"/>
    <mergeCell ref="A2:B2"/>
    <mergeCell ref="C2:F2"/>
    <mergeCell ref="G2:H2"/>
    <mergeCell ref="I2:J2"/>
    <mergeCell ref="K2:L2"/>
    <mergeCell ref="C97:J97"/>
    <mergeCell ref="C96:J96"/>
    <mergeCell ref="C36:J36"/>
    <mergeCell ref="C94:J94"/>
    <mergeCell ref="C93:J93"/>
    <mergeCell ref="C49:J49"/>
    <mergeCell ref="C37:J37"/>
    <mergeCell ref="C45:J45"/>
    <mergeCell ref="C87:J87"/>
    <mergeCell ref="C92:J92"/>
    <mergeCell ref="C91:J91"/>
    <mergeCell ref="C86:J86"/>
    <mergeCell ref="H90:I90"/>
    <mergeCell ref="C88:J88"/>
    <mergeCell ref="C95:J95"/>
    <mergeCell ref="C52:J52"/>
    <mergeCell ref="A4:B4"/>
    <mergeCell ref="C4:F4"/>
    <mergeCell ref="G4:H4"/>
    <mergeCell ref="I4:J4"/>
    <mergeCell ref="A5:B5"/>
    <mergeCell ref="A24:A25"/>
    <mergeCell ref="C25:J25"/>
    <mergeCell ref="C31:J31"/>
    <mergeCell ref="A34:A35"/>
    <mergeCell ref="A28:A29"/>
    <mergeCell ref="C28:J28"/>
    <mergeCell ref="C29:J29"/>
    <mergeCell ref="C30:J30"/>
    <mergeCell ref="C7:J7"/>
    <mergeCell ref="C21:J21"/>
    <mergeCell ref="C27:J27"/>
    <mergeCell ref="C34:J34"/>
    <mergeCell ref="C35:J35"/>
    <mergeCell ref="C110:J110"/>
    <mergeCell ref="C103:J103"/>
    <mergeCell ref="C99:J99"/>
    <mergeCell ref="C128:J128"/>
    <mergeCell ref="H125:I125"/>
    <mergeCell ref="C118:J118"/>
    <mergeCell ref="H112:I112"/>
    <mergeCell ref="C111:J111"/>
    <mergeCell ref="C126:J126"/>
    <mergeCell ref="C127:J127"/>
    <mergeCell ref="H121:I121"/>
  </mergeCells>
  <hyperlinks>
    <hyperlink ref="B53" r:id="rId5"/>
  </hyperlinks>
  <pageMargins left="0.7" right="0.7" top="0.75" bottom="0.75" header="0.3" footer="0.3"/>
  <pageSetup orientation="portrait" r:id="rId6"/>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theme="0"/>
  </sheetPr>
  <dimension ref="A1:M154"/>
  <sheetViews>
    <sheetView workbookViewId="0">
      <pane ySplit="6" topLeftCell="A133" activePane="bottomLeft" state="frozen"/>
      <selection pane="bottomLeft" activeCell="H139" sqref="H139"/>
    </sheetView>
  </sheetViews>
  <sheetFormatPr defaultRowHeight="15.75"/>
  <cols>
    <col min="1" max="1" width="11" style="8" customWidth="1"/>
    <col min="2" max="2" width="10.7109375" style="7" customWidth="1"/>
    <col min="3" max="10" width="13.5703125" style="7" customWidth="1"/>
    <col min="11" max="11" width="12.5703125" style="7" customWidth="1"/>
    <col min="12" max="12" width="55.28515625" style="13" customWidth="1"/>
    <col min="13" max="16384" width="9.140625" style="17"/>
  </cols>
  <sheetData>
    <row r="1" spans="1:13" s="16" customFormat="1" ht="30.75" customHeight="1" thickTop="1">
      <c r="A1" s="5073" t="s">
        <v>2645</v>
      </c>
      <c r="B1" s="5074"/>
      <c r="C1" s="5074"/>
      <c r="D1" s="5074"/>
      <c r="E1" s="5074"/>
      <c r="F1" s="5074"/>
      <c r="G1" s="5074"/>
      <c r="H1" s="5074"/>
      <c r="I1" s="5074"/>
      <c r="J1" s="5074"/>
      <c r="K1" s="5074"/>
      <c r="L1" s="5075"/>
      <c r="M1" s="36"/>
    </row>
    <row r="2" spans="1:13" ht="20.25" customHeight="1">
      <c r="A2" s="4845" t="s">
        <v>215</v>
      </c>
      <c r="B2" s="4846"/>
      <c r="C2" s="4630">
        <f>(79+125+25)*25</f>
        <v>5725</v>
      </c>
      <c r="D2" s="4631"/>
      <c r="E2" s="4631"/>
      <c r="F2" s="4632"/>
      <c r="G2" s="4374" t="s">
        <v>6403</v>
      </c>
      <c r="H2" s="4375"/>
      <c r="I2" s="5093" t="s">
        <v>216</v>
      </c>
      <c r="J2" s="5094"/>
      <c r="K2" s="5148" t="s">
        <v>303</v>
      </c>
      <c r="L2" s="5238"/>
      <c r="M2" s="86"/>
    </row>
    <row r="3" spans="1:13" ht="20.25" customHeight="1">
      <c r="A3" s="4845" t="s">
        <v>217</v>
      </c>
      <c r="B3" s="4846"/>
      <c r="C3" s="4630" t="s">
        <v>236</v>
      </c>
      <c r="D3" s="4631"/>
      <c r="E3" s="4631"/>
      <c r="F3" s="4632"/>
      <c r="G3" s="5156"/>
      <c r="H3" s="5157"/>
      <c r="I3" s="5093" t="s">
        <v>218</v>
      </c>
      <c r="J3" s="5094"/>
      <c r="K3" s="5148" t="s">
        <v>252</v>
      </c>
      <c r="L3" s="5238"/>
      <c r="M3" s="86"/>
    </row>
    <row r="4" spans="1:13" ht="20.25" customHeight="1">
      <c r="A4" s="4845" t="s">
        <v>219</v>
      </c>
      <c r="B4" s="4846"/>
      <c r="C4" s="4630" t="s">
        <v>6640</v>
      </c>
      <c r="D4" s="4631"/>
      <c r="E4" s="4631"/>
      <c r="F4" s="4632"/>
      <c r="G4" s="5076"/>
      <c r="H4" s="5101"/>
      <c r="I4" s="5093" t="s">
        <v>220</v>
      </c>
      <c r="J4" s="5094"/>
      <c r="K4" s="5523" t="s">
        <v>6855</v>
      </c>
      <c r="L4" s="5524"/>
      <c r="M4" s="86"/>
    </row>
    <row r="5" spans="1:13" ht="68.25" customHeight="1" thickBot="1">
      <c r="A5" s="5086" t="s">
        <v>221</v>
      </c>
      <c r="B5" s="5087"/>
      <c r="C5" s="5090" t="s">
        <v>6856</v>
      </c>
      <c r="D5" s="5091"/>
      <c r="E5" s="5091"/>
      <c r="F5" s="5092"/>
      <c r="G5" s="5243"/>
      <c r="H5" s="5244"/>
      <c r="I5" s="5093" t="s">
        <v>325</v>
      </c>
      <c r="J5" s="5094"/>
      <c r="K5" s="5511" t="s">
        <v>6313</v>
      </c>
      <c r="L5" s="5512"/>
      <c r="M5" s="86"/>
    </row>
    <row r="6" spans="1:13" s="16" customFormat="1" ht="35.25" customHeight="1" thickTop="1">
      <c r="A6" s="956" t="s">
        <v>1</v>
      </c>
      <c r="B6" s="957" t="s">
        <v>0</v>
      </c>
      <c r="C6" s="957" t="s">
        <v>2</v>
      </c>
      <c r="D6" s="957" t="s">
        <v>3</v>
      </c>
      <c r="E6" s="957" t="s">
        <v>4</v>
      </c>
      <c r="F6" s="957" t="s">
        <v>5</v>
      </c>
      <c r="G6" s="957" t="s">
        <v>6</v>
      </c>
      <c r="H6" s="957" t="s">
        <v>7</v>
      </c>
      <c r="I6" s="957" t="s">
        <v>8</v>
      </c>
      <c r="J6" s="957" t="s">
        <v>9</v>
      </c>
      <c r="K6" s="957" t="s">
        <v>6286</v>
      </c>
      <c r="L6" s="958" t="s">
        <v>10</v>
      </c>
    </row>
    <row r="7" spans="1:13" ht="94.5" customHeight="1">
      <c r="A7" s="1943">
        <v>41329</v>
      </c>
      <c r="B7" s="1944" t="s">
        <v>32</v>
      </c>
      <c r="C7" s="5477" t="s">
        <v>2646</v>
      </c>
      <c r="D7" s="5477"/>
      <c r="E7" s="5477"/>
      <c r="F7" s="5477"/>
      <c r="G7" s="5477"/>
      <c r="H7" s="5477"/>
      <c r="I7" s="5477"/>
      <c r="J7" s="5477"/>
      <c r="K7" s="3558" t="s">
        <v>3992</v>
      </c>
      <c r="L7" s="1950" t="s">
        <v>3992</v>
      </c>
    </row>
    <row r="8" spans="1:13">
      <c r="A8" s="950">
        <v>41346</v>
      </c>
      <c r="B8" s="952" t="s">
        <v>16</v>
      </c>
      <c r="C8" s="962">
        <v>430</v>
      </c>
      <c r="D8" s="954">
        <f>+C8*(100-E8)/100</f>
        <v>430</v>
      </c>
      <c r="E8" s="962">
        <v>0</v>
      </c>
      <c r="F8" s="962"/>
      <c r="G8" s="962">
        <v>50</v>
      </c>
      <c r="H8" s="962"/>
      <c r="I8" s="962"/>
      <c r="J8" s="962"/>
      <c r="K8" s="3466"/>
      <c r="L8" s="13" t="s">
        <v>283</v>
      </c>
    </row>
    <row r="9" spans="1:13">
      <c r="A9" s="950">
        <v>41360</v>
      </c>
      <c r="B9" s="952" t="s">
        <v>16</v>
      </c>
      <c r="C9" s="962">
        <v>390</v>
      </c>
      <c r="D9" s="954">
        <f>+C9*(100-E9)/100</f>
        <v>390</v>
      </c>
      <c r="E9" s="962">
        <v>0</v>
      </c>
      <c r="F9" s="962"/>
      <c r="G9" s="962">
        <v>90</v>
      </c>
      <c r="H9" s="962"/>
      <c r="I9" s="962"/>
      <c r="J9" s="962"/>
      <c r="K9" s="3466"/>
      <c r="L9" s="13" t="s">
        <v>283</v>
      </c>
    </row>
    <row r="10" spans="1:13">
      <c r="A10" s="950">
        <v>41364</v>
      </c>
      <c r="B10" s="952" t="s">
        <v>143</v>
      </c>
      <c r="C10" s="962"/>
      <c r="D10" s="954"/>
      <c r="E10" s="962"/>
      <c r="F10" s="962"/>
      <c r="G10" s="962"/>
      <c r="H10" s="5457" t="s">
        <v>2529</v>
      </c>
      <c r="I10" s="5465"/>
      <c r="J10" s="5458"/>
      <c r="K10" s="3455"/>
      <c r="L10" s="13" t="s">
        <v>134</v>
      </c>
    </row>
    <row r="11" spans="1:13">
      <c r="A11" s="950">
        <v>41433</v>
      </c>
      <c r="B11" s="952" t="s">
        <v>143</v>
      </c>
      <c r="C11" s="962"/>
      <c r="D11" s="954"/>
      <c r="E11" s="962"/>
      <c r="F11" s="962"/>
      <c r="G11" s="962"/>
      <c r="H11" s="962">
        <v>4680</v>
      </c>
      <c r="I11" s="962">
        <v>93</v>
      </c>
      <c r="J11" s="962"/>
      <c r="K11" s="3466"/>
      <c r="L11" s="13" t="s">
        <v>30</v>
      </c>
    </row>
    <row r="12" spans="1:13">
      <c r="A12" s="4">
        <v>41445</v>
      </c>
      <c r="B12" s="28" t="s">
        <v>16</v>
      </c>
      <c r="C12" s="967">
        <v>335</v>
      </c>
      <c r="D12" s="23">
        <f>+C12*(100-E12)/100</f>
        <v>214.4</v>
      </c>
      <c r="E12" s="967">
        <v>36</v>
      </c>
      <c r="F12" s="967"/>
      <c r="G12" s="967">
        <v>83</v>
      </c>
      <c r="H12" s="967"/>
      <c r="I12" s="967"/>
      <c r="J12" s="967"/>
      <c r="K12" s="967"/>
      <c r="L12" s="83" t="s">
        <v>283</v>
      </c>
    </row>
    <row r="13" spans="1:13" ht="16.5" customHeight="1">
      <c r="A13" s="950">
        <v>41497</v>
      </c>
      <c r="B13" s="952" t="s">
        <v>404</v>
      </c>
      <c r="C13" s="4644" t="s">
        <v>2647</v>
      </c>
      <c r="D13" s="4645"/>
      <c r="E13" s="4645"/>
      <c r="F13" s="4645"/>
      <c r="G13" s="4645"/>
      <c r="H13" s="4645"/>
      <c r="I13" s="4645"/>
      <c r="J13" s="4646"/>
      <c r="K13" s="3397"/>
    </row>
    <row r="14" spans="1:13">
      <c r="A14" s="950">
        <v>41534</v>
      </c>
      <c r="B14" s="952" t="s">
        <v>143</v>
      </c>
      <c r="C14" s="962"/>
      <c r="D14" s="954"/>
      <c r="E14" s="962"/>
      <c r="F14" s="962"/>
      <c r="G14" s="962"/>
      <c r="H14" s="962">
        <v>5122</v>
      </c>
      <c r="I14" s="962">
        <v>85</v>
      </c>
      <c r="J14" s="962"/>
      <c r="K14" s="3466"/>
      <c r="L14" s="13" t="s">
        <v>30</v>
      </c>
    </row>
    <row r="15" spans="1:13">
      <c r="A15" s="950">
        <v>41538</v>
      </c>
      <c r="B15" s="952" t="s">
        <v>16</v>
      </c>
      <c r="C15" s="962">
        <v>405</v>
      </c>
      <c r="D15" s="954">
        <f>+C15*(100-E15)/100</f>
        <v>263.25</v>
      </c>
      <c r="E15" s="962">
        <v>35</v>
      </c>
      <c r="F15" s="962"/>
      <c r="G15" s="962">
        <v>80</v>
      </c>
      <c r="H15" s="962"/>
      <c r="I15" s="962"/>
      <c r="J15" s="962"/>
      <c r="K15" s="3466"/>
      <c r="L15" s="13" t="s">
        <v>20</v>
      </c>
    </row>
    <row r="16" spans="1:13">
      <c r="A16" s="950">
        <v>41558</v>
      </c>
      <c r="B16" s="952" t="s">
        <v>404</v>
      </c>
      <c r="C16" s="4644" t="s">
        <v>2647</v>
      </c>
      <c r="D16" s="4645"/>
      <c r="E16" s="4645"/>
      <c r="F16" s="4645"/>
      <c r="G16" s="4645"/>
      <c r="H16" s="4645"/>
      <c r="I16" s="4645"/>
      <c r="J16" s="4646"/>
      <c r="K16" s="3397"/>
    </row>
    <row r="17" spans="1:12" ht="16.5" thickBot="1">
      <c r="A17" s="940">
        <v>41587</v>
      </c>
      <c r="B17" s="944" t="s">
        <v>404</v>
      </c>
      <c r="C17" s="5126" t="s">
        <v>2647</v>
      </c>
      <c r="D17" s="5127"/>
      <c r="E17" s="5127"/>
      <c r="F17" s="5127"/>
      <c r="G17" s="5127"/>
      <c r="H17" s="5127"/>
      <c r="I17" s="5127"/>
      <c r="J17" s="5128"/>
      <c r="K17" s="3426"/>
      <c r="L17" s="69"/>
    </row>
    <row r="18" spans="1:12" ht="22.5" customHeight="1" thickTop="1">
      <c r="A18" s="44">
        <v>41643</v>
      </c>
      <c r="B18" s="45" t="s">
        <v>143</v>
      </c>
      <c r="C18" s="978"/>
      <c r="D18" s="173"/>
      <c r="E18" s="978"/>
      <c r="F18" s="978"/>
      <c r="G18" s="978"/>
      <c r="H18" s="978">
        <v>4915</v>
      </c>
      <c r="I18" s="978">
        <v>25</v>
      </c>
      <c r="J18" s="978"/>
      <c r="K18" s="978"/>
      <c r="L18" s="985" t="s">
        <v>2648</v>
      </c>
    </row>
    <row r="19" spans="1:12" ht="22.5" customHeight="1">
      <c r="A19" s="950">
        <v>41667</v>
      </c>
      <c r="B19" s="952" t="s">
        <v>12</v>
      </c>
      <c r="C19" s="4644" t="s">
        <v>757</v>
      </c>
      <c r="D19" s="4645"/>
      <c r="E19" s="4645"/>
      <c r="F19" s="4645"/>
      <c r="G19" s="4645"/>
      <c r="H19" s="4645"/>
      <c r="I19" s="4645"/>
      <c r="J19" s="4646"/>
      <c r="K19" s="3397"/>
    </row>
    <row r="20" spans="1:12" ht="22.5" customHeight="1">
      <c r="A20" s="4">
        <v>41686</v>
      </c>
      <c r="B20" s="28" t="s">
        <v>16</v>
      </c>
      <c r="C20" s="967">
        <v>445</v>
      </c>
      <c r="D20" s="23">
        <f>+C20*(100-E20)/100</f>
        <v>422.75</v>
      </c>
      <c r="E20" s="967">
        <v>5</v>
      </c>
      <c r="F20" s="967"/>
      <c r="G20" s="967">
        <v>220</v>
      </c>
      <c r="H20" s="967"/>
      <c r="I20" s="967"/>
      <c r="J20" s="967"/>
      <c r="K20" s="967"/>
      <c r="L20" s="83" t="s">
        <v>2649</v>
      </c>
    </row>
    <row r="21" spans="1:12" ht="22.5" customHeight="1">
      <c r="A21" s="950">
        <v>41714</v>
      </c>
      <c r="B21" s="952" t="s">
        <v>143</v>
      </c>
      <c r="C21" s="962"/>
      <c r="D21" s="954"/>
      <c r="E21" s="962"/>
      <c r="F21" s="962"/>
      <c r="G21" s="962"/>
      <c r="H21" s="962">
        <v>5555</v>
      </c>
      <c r="I21" s="962">
        <v>94</v>
      </c>
      <c r="J21" s="962"/>
      <c r="K21" s="3466"/>
      <c r="L21" s="13" t="s">
        <v>30</v>
      </c>
    </row>
    <row r="22" spans="1:12" ht="22.5" customHeight="1">
      <c r="A22" s="950">
        <v>41733</v>
      </c>
      <c r="B22" s="952" t="s">
        <v>14</v>
      </c>
      <c r="C22" s="4627" t="s">
        <v>2650</v>
      </c>
      <c r="D22" s="4645"/>
      <c r="E22" s="4645"/>
      <c r="F22" s="4645"/>
      <c r="G22" s="4645"/>
      <c r="H22" s="4645"/>
      <c r="I22" s="4645"/>
      <c r="J22" s="4646"/>
      <c r="K22" s="3397"/>
    </row>
    <row r="23" spans="1:12" ht="22.5" customHeight="1">
      <c r="A23" s="950">
        <v>41735</v>
      </c>
      <c r="B23" s="952" t="s">
        <v>154</v>
      </c>
      <c r="C23" s="5501" t="s">
        <v>155</v>
      </c>
      <c r="D23" s="5502"/>
      <c r="E23" s="5502"/>
      <c r="F23" s="5502"/>
      <c r="G23" s="5502"/>
      <c r="H23" s="5502"/>
      <c r="I23" s="5502"/>
      <c r="J23" s="5503"/>
      <c r="K23" s="3463"/>
    </row>
    <row r="24" spans="1:12" ht="22.5" customHeight="1">
      <c r="A24" s="950">
        <v>41746</v>
      </c>
      <c r="B24" s="952" t="s">
        <v>351</v>
      </c>
      <c r="C24" s="4644" t="s">
        <v>2651</v>
      </c>
      <c r="D24" s="4645"/>
      <c r="E24" s="4645"/>
      <c r="F24" s="4645"/>
      <c r="G24" s="4645"/>
      <c r="H24" s="4645"/>
      <c r="I24" s="4645"/>
      <c r="J24" s="4646"/>
      <c r="K24" s="3397"/>
    </row>
    <row r="25" spans="1:12" ht="22.5" customHeight="1">
      <c r="A25" s="950">
        <v>41795</v>
      </c>
      <c r="B25" s="952" t="s">
        <v>143</v>
      </c>
      <c r="C25" s="962"/>
      <c r="D25" s="954"/>
      <c r="E25" s="962"/>
      <c r="F25" s="962"/>
      <c r="G25" s="962"/>
      <c r="H25" s="962">
        <v>5625</v>
      </c>
      <c r="I25" s="962">
        <v>92</v>
      </c>
      <c r="J25" s="962"/>
      <c r="K25" s="3466"/>
      <c r="L25" s="13" t="s">
        <v>2652</v>
      </c>
    </row>
    <row r="26" spans="1:12" ht="22.5" customHeight="1">
      <c r="A26" s="29">
        <v>41813</v>
      </c>
      <c r="B26" s="6" t="s">
        <v>16</v>
      </c>
      <c r="C26" s="972">
        <v>290</v>
      </c>
      <c r="D26" s="31">
        <f>+C26*(100-E26)/100</f>
        <v>275.5</v>
      </c>
      <c r="E26" s="972">
        <v>5</v>
      </c>
      <c r="F26" s="972"/>
      <c r="G26" s="972">
        <v>105</v>
      </c>
      <c r="H26" s="972"/>
      <c r="I26" s="972"/>
      <c r="J26" s="972"/>
      <c r="K26" s="972"/>
      <c r="L26" s="116" t="s">
        <v>2653</v>
      </c>
    </row>
    <row r="27" spans="1:12" ht="22.5" customHeight="1">
      <c r="A27" s="950">
        <v>41815</v>
      </c>
      <c r="B27" s="952" t="s">
        <v>143</v>
      </c>
      <c r="C27" s="962"/>
      <c r="D27" s="954"/>
      <c r="E27" s="962"/>
      <c r="F27" s="962"/>
      <c r="G27" s="962"/>
      <c r="H27" s="962">
        <v>5600</v>
      </c>
      <c r="I27" s="962">
        <v>90</v>
      </c>
      <c r="J27" s="962"/>
      <c r="K27" s="3466"/>
      <c r="L27" s="13" t="s">
        <v>30</v>
      </c>
    </row>
    <row r="28" spans="1:12" ht="22.5" customHeight="1">
      <c r="A28" s="950">
        <v>41817</v>
      </c>
      <c r="B28" s="952" t="s">
        <v>16</v>
      </c>
      <c r="C28" s="962">
        <v>290</v>
      </c>
      <c r="D28" s="954">
        <f>+C28*(100-E28)/100</f>
        <v>275.5</v>
      </c>
      <c r="E28" s="962">
        <v>5</v>
      </c>
      <c r="F28" s="962" t="s">
        <v>324</v>
      </c>
      <c r="G28" s="962">
        <v>110</v>
      </c>
      <c r="H28" s="962"/>
      <c r="I28" s="962"/>
      <c r="J28" s="962"/>
      <c r="K28" s="3466"/>
      <c r="L28" s="13" t="s">
        <v>283</v>
      </c>
    </row>
    <row r="29" spans="1:12" ht="42.75" customHeight="1">
      <c r="A29" s="950">
        <v>41850</v>
      </c>
      <c r="B29" s="952" t="s">
        <v>12</v>
      </c>
      <c r="C29" s="4627" t="s">
        <v>2654</v>
      </c>
      <c r="D29" s="4628"/>
      <c r="E29" s="4628"/>
      <c r="F29" s="4628"/>
      <c r="G29" s="4628"/>
      <c r="H29" s="4628"/>
      <c r="I29" s="4628"/>
      <c r="J29" s="4629"/>
      <c r="K29" s="3392"/>
    </row>
    <row r="30" spans="1:12" ht="22.5" customHeight="1">
      <c r="A30" s="29">
        <v>41855</v>
      </c>
      <c r="B30" s="6" t="s">
        <v>16</v>
      </c>
      <c r="C30" s="972">
        <v>250</v>
      </c>
      <c r="D30" s="31">
        <f>+C30*(100-E30)/100</f>
        <v>237.5</v>
      </c>
      <c r="E30" s="972">
        <v>5</v>
      </c>
      <c r="F30" s="972"/>
      <c r="G30" s="972">
        <v>110</v>
      </c>
      <c r="H30" s="972"/>
      <c r="I30" s="972"/>
      <c r="J30" s="972"/>
      <c r="K30" s="972"/>
      <c r="L30" s="116" t="s">
        <v>2655</v>
      </c>
    </row>
    <row r="31" spans="1:12" ht="21.75" customHeight="1">
      <c r="A31" s="29">
        <v>41867</v>
      </c>
      <c r="B31" s="6" t="s">
        <v>143</v>
      </c>
      <c r="C31" s="972"/>
      <c r="D31" s="31"/>
      <c r="E31" s="972"/>
      <c r="F31" s="972"/>
      <c r="G31" s="972"/>
      <c r="H31" s="972">
        <v>5355</v>
      </c>
      <c r="I31" s="972">
        <v>83</v>
      </c>
      <c r="J31" s="972"/>
      <c r="K31" s="972"/>
      <c r="L31" s="116" t="s">
        <v>2656</v>
      </c>
    </row>
    <row r="32" spans="1:12" ht="21.75" customHeight="1">
      <c r="A32" s="950">
        <v>41919</v>
      </c>
      <c r="B32" s="952" t="s">
        <v>16</v>
      </c>
      <c r="C32" s="962">
        <v>265</v>
      </c>
      <c r="D32" s="954">
        <f>+C32*(100-E32)/100</f>
        <v>251.75</v>
      </c>
      <c r="E32" s="977">
        <v>5</v>
      </c>
      <c r="F32" s="962"/>
      <c r="G32" s="962">
        <v>105</v>
      </c>
      <c r="H32" s="962"/>
      <c r="I32" s="962"/>
      <c r="J32" s="962"/>
      <c r="K32" s="3466"/>
      <c r="L32" s="13" t="s">
        <v>20</v>
      </c>
    </row>
    <row r="33" spans="1:13" s="12" customFormat="1" ht="21.75" customHeight="1">
      <c r="A33" s="950">
        <v>41967</v>
      </c>
      <c r="B33" s="952" t="s">
        <v>12</v>
      </c>
      <c r="C33" s="4644" t="s">
        <v>51</v>
      </c>
      <c r="D33" s="4645"/>
      <c r="E33" s="4645"/>
      <c r="F33" s="4645"/>
      <c r="G33" s="4645"/>
      <c r="H33" s="4645"/>
      <c r="I33" s="4645"/>
      <c r="J33" s="4646"/>
      <c r="K33" s="3397"/>
      <c r="L33" s="13"/>
      <c r="M33" s="17"/>
    </row>
    <row r="34" spans="1:13" ht="36" customHeight="1" thickBot="1">
      <c r="A34" s="54">
        <v>41984</v>
      </c>
      <c r="B34" s="55" t="s">
        <v>16</v>
      </c>
      <c r="C34" s="217">
        <v>270</v>
      </c>
      <c r="D34" s="63">
        <f>+C34*(100-E34)/100</f>
        <v>256.5</v>
      </c>
      <c r="E34" s="217">
        <v>5</v>
      </c>
      <c r="F34" s="217"/>
      <c r="G34" s="217">
        <v>146</v>
      </c>
      <c r="H34" s="55"/>
      <c r="I34" s="55"/>
      <c r="J34" s="55"/>
      <c r="K34" s="55"/>
      <c r="L34" s="119" t="s">
        <v>2657</v>
      </c>
    </row>
    <row r="35" spans="1:13" ht="29.25" customHeight="1" thickTop="1">
      <c r="A35" s="941">
        <v>42035</v>
      </c>
      <c r="B35" s="945" t="s">
        <v>143</v>
      </c>
      <c r="C35" s="52"/>
      <c r="D35" s="62"/>
      <c r="E35" s="52"/>
      <c r="F35" s="52"/>
      <c r="G35" s="52"/>
      <c r="H35" s="5525"/>
      <c r="I35" s="5526"/>
      <c r="J35" s="5527"/>
      <c r="K35" s="3475"/>
      <c r="L35" s="97" t="s">
        <v>30</v>
      </c>
    </row>
    <row r="36" spans="1:13" ht="29.25" customHeight="1">
      <c r="A36" s="950">
        <v>42052</v>
      </c>
      <c r="B36" s="952" t="s">
        <v>143</v>
      </c>
      <c r="C36" s="952"/>
      <c r="D36" s="954"/>
      <c r="E36" s="952"/>
      <c r="F36" s="90"/>
      <c r="G36" s="952"/>
      <c r="H36" s="5161" t="s">
        <v>2658</v>
      </c>
      <c r="I36" s="5162"/>
      <c r="J36" s="5163"/>
      <c r="K36" s="3421"/>
      <c r="L36" s="13" t="s">
        <v>30</v>
      </c>
    </row>
    <row r="37" spans="1:13" ht="29.25" customHeight="1">
      <c r="A37" s="4">
        <v>42067</v>
      </c>
      <c r="B37" s="28" t="s">
        <v>16</v>
      </c>
      <c r="C37" s="946">
        <v>150</v>
      </c>
      <c r="D37" s="23">
        <f>+C37*(100-E37)/100</f>
        <v>142.5</v>
      </c>
      <c r="E37" s="946">
        <v>5</v>
      </c>
      <c r="F37" s="946"/>
      <c r="G37" s="946">
        <v>130</v>
      </c>
      <c r="H37" s="28"/>
      <c r="I37" s="28"/>
      <c r="J37" s="28"/>
      <c r="K37" s="28"/>
      <c r="L37" s="83" t="s">
        <v>2659</v>
      </c>
    </row>
    <row r="38" spans="1:13" ht="29.25" customHeight="1">
      <c r="A38" s="950">
        <v>42073</v>
      </c>
      <c r="B38" s="952" t="s">
        <v>12</v>
      </c>
      <c r="C38" s="4644" t="s">
        <v>2660</v>
      </c>
      <c r="D38" s="4645"/>
      <c r="E38" s="4645"/>
      <c r="F38" s="4645"/>
      <c r="G38" s="4645"/>
      <c r="H38" s="4645"/>
      <c r="I38" s="4645"/>
      <c r="J38" s="4646"/>
      <c r="K38" s="3397"/>
    </row>
    <row r="39" spans="1:13" ht="29.25" customHeight="1">
      <c r="A39" s="4">
        <v>42075</v>
      </c>
      <c r="B39" s="28" t="s">
        <v>16</v>
      </c>
      <c r="C39" s="967">
        <v>150</v>
      </c>
      <c r="D39" s="23">
        <f>+C39*(100-E39)/100</f>
        <v>142.5</v>
      </c>
      <c r="E39" s="986">
        <v>5</v>
      </c>
      <c r="F39" s="967"/>
      <c r="G39" s="967">
        <v>120</v>
      </c>
      <c r="H39" s="28"/>
      <c r="I39" s="28"/>
      <c r="J39" s="28"/>
      <c r="K39" s="28"/>
      <c r="L39" s="83" t="s">
        <v>2661</v>
      </c>
    </row>
    <row r="40" spans="1:13" ht="29.25" customHeight="1">
      <c r="A40" s="950">
        <v>42112</v>
      </c>
      <c r="B40" s="952" t="s">
        <v>16</v>
      </c>
      <c r="C40" s="947">
        <v>255</v>
      </c>
      <c r="D40" s="954">
        <f>+C40*(100-E40)/100</f>
        <v>242.25</v>
      </c>
      <c r="E40" s="947">
        <v>5</v>
      </c>
      <c r="F40" s="947"/>
      <c r="G40" s="947">
        <v>135</v>
      </c>
      <c r="H40" s="947"/>
      <c r="I40" s="952"/>
      <c r="J40" s="952"/>
      <c r="K40" s="3446"/>
      <c r="L40" s="13" t="s">
        <v>283</v>
      </c>
    </row>
    <row r="41" spans="1:13" ht="29.25" customHeight="1">
      <c r="A41" s="950">
        <v>42135</v>
      </c>
      <c r="B41" s="952" t="s">
        <v>143</v>
      </c>
      <c r="C41" s="947"/>
      <c r="D41" s="954"/>
      <c r="E41" s="947"/>
      <c r="F41" s="947"/>
      <c r="G41" s="947"/>
      <c r="H41" s="947">
        <v>3880</v>
      </c>
      <c r="I41" s="947">
        <v>100</v>
      </c>
      <c r="J41" s="952"/>
      <c r="K41" s="3446"/>
      <c r="L41" s="13" t="s">
        <v>30</v>
      </c>
    </row>
    <row r="42" spans="1:13" ht="29.25" customHeight="1">
      <c r="A42" s="950">
        <v>42153</v>
      </c>
      <c r="B42" s="952" t="s">
        <v>16</v>
      </c>
      <c r="C42" s="947">
        <v>265</v>
      </c>
      <c r="D42" s="954">
        <f>+C42*(100-E42)/100</f>
        <v>238.5</v>
      </c>
      <c r="E42" s="947">
        <v>10</v>
      </c>
      <c r="F42" s="947"/>
      <c r="G42" s="947">
        <v>130</v>
      </c>
      <c r="H42" s="947"/>
      <c r="I42" s="947"/>
      <c r="J42" s="952"/>
      <c r="K42" s="3446"/>
      <c r="L42" s="13" t="s">
        <v>283</v>
      </c>
    </row>
    <row r="43" spans="1:13" ht="29.25" customHeight="1">
      <c r="A43" s="950">
        <v>42184</v>
      </c>
      <c r="B43" s="952" t="s">
        <v>16</v>
      </c>
      <c r="C43" s="947">
        <v>260</v>
      </c>
      <c r="D43" s="954">
        <f>+C43*(100-E43)/100</f>
        <v>234</v>
      </c>
      <c r="E43" s="947">
        <v>10</v>
      </c>
      <c r="F43" s="947"/>
      <c r="G43" s="947">
        <v>130</v>
      </c>
      <c r="H43" s="947"/>
      <c r="I43" s="947"/>
      <c r="J43" s="952"/>
      <c r="K43" s="3446"/>
      <c r="L43" s="13" t="s">
        <v>376</v>
      </c>
    </row>
    <row r="44" spans="1:13">
      <c r="A44" s="4">
        <v>42261</v>
      </c>
      <c r="B44" s="28" t="s">
        <v>16</v>
      </c>
      <c r="C44" s="1144">
        <v>225</v>
      </c>
      <c r="D44" s="23">
        <f>+C44*(100-E44)/100</f>
        <v>202.5</v>
      </c>
      <c r="E44" s="1144">
        <v>10</v>
      </c>
      <c r="F44" s="1144"/>
      <c r="G44" s="1144">
        <v>125</v>
      </c>
      <c r="H44" s="1144"/>
      <c r="I44" s="1144"/>
      <c r="J44" s="28"/>
      <c r="K44" s="28"/>
      <c r="L44" s="83" t="s">
        <v>2662</v>
      </c>
    </row>
    <row r="45" spans="1:13">
      <c r="A45" s="950">
        <v>42305</v>
      </c>
      <c r="B45" s="952" t="s">
        <v>143</v>
      </c>
      <c r="C45" s="952"/>
      <c r="D45" s="954"/>
      <c r="E45" s="952"/>
      <c r="F45" s="952"/>
      <c r="G45" s="952"/>
      <c r="H45" s="952">
        <v>4770</v>
      </c>
      <c r="I45" s="952">
        <v>100</v>
      </c>
      <c r="J45" s="952"/>
      <c r="K45" s="3446"/>
      <c r="L45" s="13" t="s">
        <v>30</v>
      </c>
    </row>
    <row r="46" spans="1:13">
      <c r="A46" s="950">
        <v>42306</v>
      </c>
      <c r="B46" s="952" t="s">
        <v>404</v>
      </c>
      <c r="C46" s="4644" t="s">
        <v>201</v>
      </c>
      <c r="D46" s="4645"/>
      <c r="E46" s="4645"/>
      <c r="F46" s="4645"/>
      <c r="G46" s="4645"/>
      <c r="H46" s="4645"/>
      <c r="I46" s="4645"/>
      <c r="J46" s="4646"/>
      <c r="K46" s="3397"/>
    </row>
    <row r="47" spans="1:13" ht="27.75" customHeight="1">
      <c r="A47" s="950">
        <v>42311</v>
      </c>
      <c r="B47" s="952" t="s">
        <v>14</v>
      </c>
      <c r="C47" s="4627" t="s">
        <v>2663</v>
      </c>
      <c r="D47" s="4628"/>
      <c r="E47" s="4628"/>
      <c r="F47" s="4628"/>
      <c r="G47" s="4628"/>
      <c r="H47" s="4628"/>
      <c r="I47" s="4628"/>
      <c r="J47" s="4629"/>
      <c r="K47" s="3392"/>
    </row>
    <row r="48" spans="1:13" ht="19.5" customHeight="1">
      <c r="A48" s="4642">
        <v>42312</v>
      </c>
      <c r="B48" s="28" t="s">
        <v>143</v>
      </c>
      <c r="C48" s="28"/>
      <c r="D48" s="23"/>
      <c r="E48" s="28"/>
      <c r="F48" s="28"/>
      <c r="G48" s="28"/>
      <c r="H48" s="28"/>
      <c r="I48" s="28"/>
      <c r="J48" s="28">
        <v>4024</v>
      </c>
      <c r="K48" s="28"/>
      <c r="L48" s="83" t="s">
        <v>2664</v>
      </c>
    </row>
    <row r="49" spans="1:13" ht="33" customHeight="1">
      <c r="A49" s="4643"/>
      <c r="B49" s="952" t="s">
        <v>14</v>
      </c>
      <c r="C49" s="4627" t="s">
        <v>2665</v>
      </c>
      <c r="D49" s="4628"/>
      <c r="E49" s="4628"/>
      <c r="F49" s="4628"/>
      <c r="G49" s="4628"/>
      <c r="H49" s="4628"/>
      <c r="I49" s="4628"/>
      <c r="J49" s="4629"/>
      <c r="K49" s="3392"/>
    </row>
    <row r="50" spans="1:13" ht="20.25" customHeight="1" thickBot="1">
      <c r="A50" s="1437">
        <v>42323</v>
      </c>
      <c r="B50" s="1440" t="s">
        <v>16</v>
      </c>
      <c r="C50" s="1470">
        <v>290</v>
      </c>
      <c r="D50" s="1471">
        <f>+C50*(100-E50)/100</f>
        <v>261</v>
      </c>
      <c r="E50" s="1470">
        <v>10</v>
      </c>
      <c r="F50" s="1470"/>
      <c r="G50" s="1470">
        <v>125</v>
      </c>
      <c r="H50" s="1440"/>
      <c r="I50" s="1440"/>
      <c r="J50" s="1440"/>
      <c r="K50" s="3431"/>
      <c r="L50" s="69" t="s">
        <v>20</v>
      </c>
    </row>
    <row r="51" spans="1:13" ht="16.5" thickTop="1">
      <c r="A51" s="1766">
        <v>42379</v>
      </c>
      <c r="B51" s="48" t="s">
        <v>143</v>
      </c>
      <c r="C51" s="48"/>
      <c r="D51" s="128"/>
      <c r="E51" s="48"/>
      <c r="F51" s="48"/>
      <c r="G51" s="48"/>
      <c r="H51" s="48">
        <v>5085</v>
      </c>
      <c r="I51" s="48">
        <v>100</v>
      </c>
      <c r="J51" s="48"/>
      <c r="K51" s="3464"/>
      <c r="L51" s="3721" t="s">
        <v>30</v>
      </c>
      <c r="M51" s="86"/>
    </row>
    <row r="52" spans="1:13">
      <c r="A52" s="1481">
        <v>42459</v>
      </c>
      <c r="B52" s="28" t="s">
        <v>16</v>
      </c>
      <c r="C52" s="1737">
        <v>225</v>
      </c>
      <c r="D52" s="23">
        <f>+C52*(100-E52)/100</f>
        <v>191.25</v>
      </c>
      <c r="E52" s="1737">
        <v>15</v>
      </c>
      <c r="F52" s="1737"/>
      <c r="G52" s="1737">
        <v>160</v>
      </c>
      <c r="H52" s="28"/>
      <c r="I52" s="28"/>
      <c r="J52" s="28"/>
      <c r="K52" s="3467"/>
      <c r="L52" s="1480" t="s">
        <v>3198</v>
      </c>
      <c r="M52" s="86"/>
    </row>
    <row r="53" spans="1:13">
      <c r="A53" s="1476">
        <v>42461</v>
      </c>
      <c r="B53" s="1743" t="s">
        <v>143</v>
      </c>
      <c r="C53" s="1743"/>
      <c r="D53" s="1739"/>
      <c r="E53" s="1743"/>
      <c r="F53" s="1743"/>
      <c r="G53" s="1743"/>
      <c r="H53" s="1743">
        <v>5045</v>
      </c>
      <c r="I53" s="1743">
        <v>93</v>
      </c>
      <c r="J53" s="1743"/>
      <c r="K53" s="3419"/>
      <c r="L53" s="1484" t="s">
        <v>30</v>
      </c>
      <c r="M53" s="86"/>
    </row>
    <row r="54" spans="1:13" ht="81" customHeight="1">
      <c r="A54" s="1476">
        <v>42480</v>
      </c>
      <c r="B54" s="1743" t="s">
        <v>404</v>
      </c>
      <c r="C54" s="4627" t="s">
        <v>3245</v>
      </c>
      <c r="D54" s="4628"/>
      <c r="E54" s="4628"/>
      <c r="F54" s="4628"/>
      <c r="G54" s="4628"/>
      <c r="H54" s="4628"/>
      <c r="I54" s="4628"/>
      <c r="J54" s="4629"/>
      <c r="K54" s="3391"/>
      <c r="L54" s="1484"/>
      <c r="M54" s="86"/>
    </row>
    <row r="55" spans="1:13" ht="31.5" customHeight="1">
      <c r="A55" s="1476">
        <v>42500</v>
      </c>
      <c r="B55" s="1743" t="s">
        <v>14</v>
      </c>
      <c r="C55" s="4627" t="s">
        <v>3299</v>
      </c>
      <c r="D55" s="4628"/>
      <c r="E55" s="4628"/>
      <c r="F55" s="4628"/>
      <c r="G55" s="4628"/>
      <c r="H55" s="4628"/>
      <c r="I55" s="4628"/>
      <c r="J55" s="4629"/>
      <c r="K55" s="3391"/>
      <c r="L55" s="1484"/>
      <c r="M55" s="86"/>
    </row>
    <row r="56" spans="1:13">
      <c r="A56" s="1476">
        <v>42511</v>
      </c>
      <c r="B56" s="1743" t="s">
        <v>16</v>
      </c>
      <c r="C56" s="1743">
        <v>225</v>
      </c>
      <c r="D56" s="1739">
        <f>+C56*(100-E56)/100</f>
        <v>191.25</v>
      </c>
      <c r="E56" s="1743">
        <v>15</v>
      </c>
      <c r="F56" s="1743"/>
      <c r="G56" s="1743">
        <v>115</v>
      </c>
      <c r="H56" s="1743"/>
      <c r="I56" s="1743"/>
      <c r="J56" s="1743"/>
      <c r="K56" s="3419"/>
      <c r="L56" s="1484" t="s">
        <v>20</v>
      </c>
      <c r="M56" s="86"/>
    </row>
    <row r="57" spans="1:13" ht="24" customHeight="1">
      <c r="A57" s="1476">
        <v>42554</v>
      </c>
      <c r="B57" s="1743" t="s">
        <v>14</v>
      </c>
      <c r="C57" s="4630" t="s">
        <v>3423</v>
      </c>
      <c r="D57" s="5162"/>
      <c r="E57" s="5162"/>
      <c r="F57" s="5162"/>
      <c r="G57" s="5162"/>
      <c r="H57" s="5162"/>
      <c r="I57" s="5162"/>
      <c r="J57" s="5163"/>
      <c r="K57" s="3420"/>
      <c r="L57" s="1484"/>
      <c r="M57" s="86"/>
    </row>
    <row r="58" spans="1:13" ht="33.75" customHeight="1">
      <c r="A58" s="1476">
        <v>42570</v>
      </c>
      <c r="B58" s="1743" t="s">
        <v>12</v>
      </c>
      <c r="C58" s="4627" t="s">
        <v>3433</v>
      </c>
      <c r="D58" s="4628"/>
      <c r="E58" s="4628"/>
      <c r="F58" s="4628"/>
      <c r="G58" s="4628"/>
      <c r="H58" s="4628"/>
      <c r="I58" s="4628"/>
      <c r="J58" s="4629"/>
      <c r="K58" s="3391"/>
      <c r="L58" s="1484"/>
      <c r="M58" s="86"/>
    </row>
    <row r="59" spans="1:13">
      <c r="A59" s="1476">
        <v>42572</v>
      </c>
      <c r="B59" s="1743" t="s">
        <v>16</v>
      </c>
      <c r="C59" s="30">
        <v>245</v>
      </c>
      <c r="D59" s="31">
        <f>+C59*(100-E59)/100</f>
        <v>181.3</v>
      </c>
      <c r="E59" s="30">
        <v>26</v>
      </c>
      <c r="F59" s="30"/>
      <c r="G59" s="30">
        <v>95</v>
      </c>
      <c r="H59" s="30"/>
      <c r="I59" s="1743"/>
      <c r="J59" s="1743"/>
      <c r="K59" s="3419"/>
      <c r="L59" s="1484" t="s">
        <v>3418</v>
      </c>
      <c r="M59" s="86"/>
    </row>
    <row r="60" spans="1:13">
      <c r="A60" s="1476">
        <v>42577</v>
      </c>
      <c r="B60" s="1743" t="s">
        <v>143</v>
      </c>
      <c r="C60" s="1743"/>
      <c r="D60" s="1739"/>
      <c r="E60" s="1743"/>
      <c r="F60" s="1743"/>
      <c r="G60" s="1743"/>
      <c r="H60" s="1743">
        <v>5130</v>
      </c>
      <c r="I60" s="1743">
        <v>100</v>
      </c>
      <c r="J60" s="1743"/>
      <c r="K60" s="3419"/>
      <c r="L60" s="1484" t="s">
        <v>30</v>
      </c>
      <c r="M60" s="86"/>
    </row>
    <row r="61" spans="1:13">
      <c r="A61" s="1476">
        <v>42653</v>
      </c>
      <c r="B61" s="1743" t="s">
        <v>16</v>
      </c>
      <c r="C61" s="1743">
        <v>310</v>
      </c>
      <c r="D61" s="1739">
        <f>+C61*(100-E61)/100</f>
        <v>186</v>
      </c>
      <c r="E61" s="1743">
        <v>40</v>
      </c>
      <c r="F61" s="1743"/>
      <c r="G61" s="1743">
        <v>120</v>
      </c>
      <c r="H61" s="1743"/>
      <c r="I61" s="1743"/>
      <c r="J61" s="1743"/>
      <c r="K61" s="3419"/>
      <c r="L61" s="1484" t="s">
        <v>3418</v>
      </c>
      <c r="M61" s="86"/>
    </row>
    <row r="62" spans="1:13" ht="16.5" thickBot="1">
      <c r="A62" s="1595">
        <v>42682</v>
      </c>
      <c r="B62" s="55" t="s">
        <v>143</v>
      </c>
      <c r="C62" s="55"/>
      <c r="D62" s="63"/>
      <c r="E62" s="55"/>
      <c r="F62" s="55"/>
      <c r="G62" s="55"/>
      <c r="H62" s="55">
        <v>5220</v>
      </c>
      <c r="I62" s="55">
        <v>100</v>
      </c>
      <c r="J62" s="55"/>
      <c r="K62" s="3468"/>
      <c r="L62" s="3722" t="s">
        <v>30</v>
      </c>
      <c r="M62" s="86"/>
    </row>
    <row r="63" spans="1:13" ht="16.5" thickTop="1">
      <c r="A63" s="1438">
        <v>42737</v>
      </c>
      <c r="B63" s="1441" t="s">
        <v>16</v>
      </c>
      <c r="C63" s="1441">
        <v>240</v>
      </c>
      <c r="D63" s="62">
        <f>+C63*(100-E63)/100</f>
        <v>144</v>
      </c>
      <c r="E63" s="1441">
        <v>40</v>
      </c>
      <c r="F63" s="1441"/>
      <c r="G63" s="1441">
        <v>150</v>
      </c>
      <c r="H63" s="1441"/>
      <c r="I63" s="1441"/>
      <c r="J63" s="1441"/>
      <c r="K63" s="3432"/>
      <c r="L63" s="97" t="s">
        <v>2132</v>
      </c>
    </row>
    <row r="64" spans="1:13" ht="38.25" customHeight="1">
      <c r="A64" s="950">
        <v>42752</v>
      </c>
      <c r="B64" s="952" t="s">
        <v>404</v>
      </c>
      <c r="C64" s="4627" t="s">
        <v>3832</v>
      </c>
      <c r="D64" s="4628"/>
      <c r="E64" s="4628"/>
      <c r="F64" s="4628"/>
      <c r="G64" s="4628"/>
      <c r="H64" s="4628"/>
      <c r="I64" s="4628"/>
      <c r="J64" s="4629"/>
      <c r="K64" s="3392"/>
    </row>
    <row r="65" spans="1:13">
      <c r="A65" s="950">
        <v>42762</v>
      </c>
      <c r="B65" s="1529" t="s">
        <v>12</v>
      </c>
      <c r="C65" s="4644" t="s">
        <v>51</v>
      </c>
      <c r="D65" s="4645"/>
      <c r="E65" s="4645"/>
      <c r="F65" s="4645"/>
      <c r="G65" s="4645"/>
      <c r="H65" s="4645"/>
      <c r="I65" s="4645"/>
      <c r="J65" s="4646"/>
      <c r="K65" s="3397"/>
    </row>
    <row r="66" spans="1:13">
      <c r="A66" s="4">
        <v>42792</v>
      </c>
      <c r="B66" s="28" t="s">
        <v>16</v>
      </c>
      <c r="C66" s="28">
        <v>90</v>
      </c>
      <c r="D66" s="23">
        <f>+C66*(100-E66)/100</f>
        <v>54</v>
      </c>
      <c r="E66" s="28">
        <v>40</v>
      </c>
      <c r="F66" s="28"/>
      <c r="G66" s="28">
        <v>170</v>
      </c>
      <c r="H66" s="28"/>
      <c r="I66" s="28"/>
      <c r="J66" s="28"/>
      <c r="K66" s="28"/>
      <c r="L66" s="83" t="s">
        <v>3921</v>
      </c>
    </row>
    <row r="67" spans="1:13" ht="31.5">
      <c r="A67" s="950">
        <v>42795</v>
      </c>
      <c r="B67" s="952" t="s">
        <v>16</v>
      </c>
      <c r="C67" s="952">
        <v>260</v>
      </c>
      <c r="D67" s="954">
        <f>+C67*(100-E67)/100</f>
        <v>156</v>
      </c>
      <c r="E67" s="952">
        <v>40</v>
      </c>
      <c r="F67" s="952"/>
      <c r="G67" s="952">
        <v>185</v>
      </c>
      <c r="H67" s="952"/>
      <c r="I67" s="952"/>
      <c r="J67" s="952"/>
      <c r="K67" s="3446"/>
      <c r="L67" s="13" t="s">
        <v>3920</v>
      </c>
    </row>
    <row r="68" spans="1:13">
      <c r="A68" s="4642">
        <v>42813</v>
      </c>
      <c r="B68" s="1646" t="s">
        <v>404</v>
      </c>
      <c r="C68" s="4644" t="s">
        <v>3961</v>
      </c>
      <c r="D68" s="4645"/>
      <c r="E68" s="4645"/>
      <c r="F68" s="4645"/>
      <c r="G68" s="4645"/>
      <c r="H68" s="4645"/>
      <c r="I68" s="4645"/>
      <c r="J68" s="4646"/>
      <c r="K68" s="3397"/>
    </row>
    <row r="69" spans="1:13">
      <c r="A69" s="4643"/>
      <c r="B69" s="1646" t="s">
        <v>27</v>
      </c>
      <c r="C69" s="4644" t="s">
        <v>792</v>
      </c>
      <c r="D69" s="4645"/>
      <c r="E69" s="4645"/>
      <c r="F69" s="4645"/>
      <c r="G69" s="4645"/>
      <c r="H69" s="4645"/>
      <c r="I69" s="4645"/>
      <c r="J69" s="4646"/>
      <c r="K69" s="3397"/>
    </row>
    <row r="70" spans="1:13">
      <c r="A70" s="950">
        <v>42823</v>
      </c>
      <c r="B70" s="1673" t="s">
        <v>143</v>
      </c>
      <c r="C70" s="952"/>
      <c r="D70" s="954"/>
      <c r="E70" s="952"/>
      <c r="F70" s="952"/>
      <c r="G70" s="952"/>
      <c r="H70" s="952">
        <v>4945</v>
      </c>
      <c r="I70" s="952">
        <v>95</v>
      </c>
      <c r="J70" s="952"/>
      <c r="K70" s="3446"/>
      <c r="L70" s="13" t="s">
        <v>30</v>
      </c>
    </row>
    <row r="71" spans="1:13">
      <c r="A71" s="950">
        <v>42856</v>
      </c>
      <c r="B71" s="952" t="s">
        <v>16</v>
      </c>
      <c r="C71" s="952">
        <v>215</v>
      </c>
      <c r="D71" s="954">
        <f>+C71*(100-E71)/100</f>
        <v>182.75</v>
      </c>
      <c r="E71" s="952">
        <v>15</v>
      </c>
      <c r="F71" s="952"/>
      <c r="G71" s="952">
        <v>170</v>
      </c>
      <c r="H71" s="952"/>
      <c r="I71" s="952"/>
      <c r="J71" s="952"/>
      <c r="K71" s="3446"/>
      <c r="L71" s="13" t="s">
        <v>3987</v>
      </c>
    </row>
    <row r="72" spans="1:13" ht="56.25" customHeight="1">
      <c r="A72" s="950">
        <v>42940</v>
      </c>
      <c r="B72" s="1878" t="s">
        <v>12</v>
      </c>
      <c r="C72" s="4627" t="s">
        <v>4182</v>
      </c>
      <c r="D72" s="4628"/>
      <c r="E72" s="4628"/>
      <c r="F72" s="4628"/>
      <c r="G72" s="4628"/>
      <c r="H72" s="4628"/>
      <c r="I72" s="4628"/>
      <c r="J72" s="4629"/>
      <c r="K72" s="3392"/>
    </row>
    <row r="73" spans="1:13">
      <c r="A73" s="950">
        <v>42957</v>
      </c>
      <c r="B73" s="1883" t="s">
        <v>12</v>
      </c>
      <c r="C73" s="4644" t="s">
        <v>677</v>
      </c>
      <c r="D73" s="4645"/>
      <c r="E73" s="4645"/>
      <c r="F73" s="4645"/>
      <c r="G73" s="4645"/>
      <c r="H73" s="4645"/>
      <c r="I73" s="4645"/>
      <c r="J73" s="4646"/>
      <c r="K73" s="3397"/>
    </row>
    <row r="74" spans="1:13" ht="53.25" customHeight="1">
      <c r="A74" s="950">
        <v>42966</v>
      </c>
      <c r="B74" s="1895" t="s">
        <v>12</v>
      </c>
      <c r="C74" s="4627" t="s">
        <v>4205</v>
      </c>
      <c r="D74" s="4628"/>
      <c r="E74" s="4628"/>
      <c r="F74" s="4628"/>
      <c r="G74" s="4628"/>
      <c r="H74" s="4628"/>
      <c r="I74" s="4628"/>
      <c r="J74" s="4629"/>
      <c r="K74" s="3392"/>
      <c r="L74" s="13" t="s">
        <v>4204</v>
      </c>
    </row>
    <row r="75" spans="1:13">
      <c r="A75" s="950">
        <v>42979</v>
      </c>
      <c r="B75" s="952" t="s">
        <v>16</v>
      </c>
      <c r="C75" s="952">
        <v>200</v>
      </c>
      <c r="D75" s="954">
        <f>+C75*(100-E75)/100</f>
        <v>160</v>
      </c>
      <c r="E75" s="952">
        <v>20</v>
      </c>
      <c r="F75" s="952"/>
      <c r="G75" s="952">
        <v>100</v>
      </c>
      <c r="H75" s="952"/>
      <c r="I75" s="952"/>
      <c r="J75" s="952"/>
      <c r="K75" s="3446"/>
      <c r="L75" s="13" t="s">
        <v>4231</v>
      </c>
    </row>
    <row r="76" spans="1:13">
      <c r="A76" s="950">
        <v>43022</v>
      </c>
      <c r="B76" s="952" t="s">
        <v>143</v>
      </c>
      <c r="C76" s="952"/>
      <c r="D76" s="954">
        <f>+C76*(100-E76)/100</f>
        <v>0</v>
      </c>
      <c r="E76" s="952"/>
      <c r="F76" s="952"/>
      <c r="G76" s="952"/>
      <c r="H76" s="952">
        <v>4390</v>
      </c>
      <c r="I76" s="952">
        <v>87</v>
      </c>
      <c r="J76" s="952"/>
      <c r="K76" s="3446"/>
      <c r="L76" s="13" t="s">
        <v>4283</v>
      </c>
    </row>
    <row r="77" spans="1:13" ht="39" customHeight="1">
      <c r="A77" s="950">
        <v>43031</v>
      </c>
      <c r="B77" s="952" t="s">
        <v>12</v>
      </c>
      <c r="C77" s="4627" t="s">
        <v>4304</v>
      </c>
      <c r="D77" s="4628"/>
      <c r="E77" s="4628"/>
      <c r="F77" s="4628"/>
      <c r="G77" s="4628"/>
      <c r="H77" s="4628"/>
      <c r="I77" s="4628"/>
      <c r="J77" s="4629"/>
      <c r="K77" s="3392"/>
      <c r="L77" s="13" t="s">
        <v>4324</v>
      </c>
    </row>
    <row r="78" spans="1:13" ht="43.5" customHeight="1">
      <c r="A78" s="950">
        <v>43037</v>
      </c>
      <c r="B78" s="2024" t="s">
        <v>12</v>
      </c>
      <c r="C78" s="4627" t="s">
        <v>4323</v>
      </c>
      <c r="D78" s="4628"/>
      <c r="E78" s="4628"/>
      <c r="F78" s="4628"/>
      <c r="G78" s="4628"/>
      <c r="H78" s="4628"/>
      <c r="I78" s="4628"/>
      <c r="J78" s="4629"/>
      <c r="K78" s="3392"/>
      <c r="L78" s="13" t="s">
        <v>4325</v>
      </c>
    </row>
    <row r="79" spans="1:13" ht="36.75" customHeight="1">
      <c r="A79" s="950">
        <v>43072</v>
      </c>
      <c r="B79" s="2048" t="s">
        <v>12</v>
      </c>
      <c r="C79" s="4627" t="s">
        <v>4368</v>
      </c>
      <c r="D79" s="4628"/>
      <c r="E79" s="4628"/>
      <c r="F79" s="4628"/>
      <c r="G79" s="4628"/>
      <c r="H79" s="4628"/>
      <c r="I79" s="4628"/>
      <c r="J79" s="4629"/>
      <c r="K79" s="3392"/>
      <c r="L79" s="13" t="s">
        <v>4350</v>
      </c>
    </row>
    <row r="80" spans="1:13" s="12" customFormat="1" ht="16.5" thickBot="1">
      <c r="A80" s="54">
        <v>43095</v>
      </c>
      <c r="B80" s="55" t="s">
        <v>16</v>
      </c>
      <c r="C80" s="55">
        <v>185</v>
      </c>
      <c r="D80" s="63">
        <f>+C80*(100-E80)/100</f>
        <v>148</v>
      </c>
      <c r="E80" s="55">
        <v>20</v>
      </c>
      <c r="F80" s="55"/>
      <c r="G80" s="55">
        <v>195</v>
      </c>
      <c r="H80" s="55"/>
      <c r="I80" s="55"/>
      <c r="J80" s="55"/>
      <c r="K80" s="55"/>
      <c r="L80" s="119" t="s">
        <v>3987</v>
      </c>
      <c r="M80" s="17"/>
    </row>
    <row r="81" spans="1:13" s="12" customFormat="1" ht="16.5" thickTop="1">
      <c r="A81" s="2290">
        <v>43215</v>
      </c>
      <c r="B81" s="2291" t="s">
        <v>16</v>
      </c>
      <c r="C81" s="48">
        <v>180</v>
      </c>
      <c r="D81" s="128">
        <f>+C81*(100-E81)/100</f>
        <v>144</v>
      </c>
      <c r="E81" s="48">
        <v>20</v>
      </c>
      <c r="F81" s="48"/>
      <c r="G81" s="48">
        <v>150</v>
      </c>
      <c r="H81" s="48"/>
      <c r="I81" s="48"/>
      <c r="J81" s="48"/>
      <c r="K81" s="3432"/>
      <c r="L81" s="13" t="s">
        <v>3987</v>
      </c>
      <c r="M81" s="17"/>
    </row>
    <row r="82" spans="1:13" ht="78.75" customHeight="1">
      <c r="A82" s="2191">
        <v>43219</v>
      </c>
      <c r="B82" s="2288" t="s">
        <v>404</v>
      </c>
      <c r="C82" s="5517" t="s">
        <v>4645</v>
      </c>
      <c r="D82" s="5518"/>
      <c r="E82" s="5518"/>
      <c r="F82" s="5518"/>
      <c r="G82" s="5518"/>
      <c r="H82" s="5518"/>
      <c r="I82" s="5518"/>
      <c r="J82" s="5519"/>
      <c r="K82" s="3465"/>
      <c r="L82" s="13" t="s">
        <v>4646</v>
      </c>
    </row>
    <row r="83" spans="1:13" ht="61.5" customHeight="1">
      <c r="A83" s="1943">
        <v>43221</v>
      </c>
      <c r="B83" s="1944" t="s">
        <v>34</v>
      </c>
      <c r="C83" s="4766" t="s">
        <v>4663</v>
      </c>
      <c r="D83" s="4767"/>
      <c r="E83" s="4767"/>
      <c r="F83" s="4767"/>
      <c r="G83" s="4767"/>
      <c r="H83" s="4767"/>
      <c r="I83" s="4767"/>
      <c r="J83" s="4768"/>
      <c r="K83" s="3564"/>
      <c r="L83" s="1950" t="s">
        <v>3992</v>
      </c>
    </row>
    <row r="84" spans="1:13">
      <c r="A84" s="950">
        <v>43238</v>
      </c>
      <c r="B84" s="952" t="s">
        <v>16</v>
      </c>
      <c r="C84" s="2406">
        <v>190</v>
      </c>
      <c r="D84" s="2407">
        <f>+C84*(100-E84)/100</f>
        <v>66.5</v>
      </c>
      <c r="E84" s="2406">
        <v>65</v>
      </c>
      <c r="F84" s="2406"/>
      <c r="G84" s="2406">
        <v>105</v>
      </c>
      <c r="H84" s="2406"/>
      <c r="I84" s="2406"/>
      <c r="J84" s="2406"/>
      <c r="K84" s="3433"/>
      <c r="L84" s="13" t="s">
        <v>20</v>
      </c>
    </row>
    <row r="85" spans="1:13">
      <c r="A85" s="950">
        <v>43295</v>
      </c>
      <c r="B85" s="952" t="s">
        <v>143</v>
      </c>
      <c r="C85" s="2406"/>
      <c r="D85" s="2407"/>
      <c r="E85" s="2406"/>
      <c r="F85" s="2406"/>
      <c r="G85" s="2406"/>
      <c r="H85" s="2406">
        <v>4465</v>
      </c>
      <c r="I85" s="2406">
        <v>100</v>
      </c>
      <c r="J85" s="2406"/>
      <c r="K85" s="3433"/>
    </row>
    <row r="86" spans="1:13">
      <c r="A86" s="950">
        <v>43338</v>
      </c>
      <c r="B86" s="952" t="s">
        <v>16</v>
      </c>
      <c r="C86" s="2406">
        <v>195</v>
      </c>
      <c r="D86" s="2407">
        <f>+C86*(100-E86)/100</f>
        <v>97.5</v>
      </c>
      <c r="E86" s="2406">
        <v>50</v>
      </c>
      <c r="F86" s="2406"/>
      <c r="G86" s="2406">
        <v>120</v>
      </c>
      <c r="H86" s="2406"/>
      <c r="I86" s="2406"/>
      <c r="J86" s="2406"/>
      <c r="K86" s="3433"/>
      <c r="L86" s="13" t="s">
        <v>2242</v>
      </c>
    </row>
    <row r="87" spans="1:13">
      <c r="A87" s="950">
        <v>43369</v>
      </c>
      <c r="B87" s="952" t="s">
        <v>143</v>
      </c>
      <c r="C87" s="2406"/>
      <c r="D87" s="2407"/>
      <c r="E87" s="2406"/>
      <c r="F87" s="2406"/>
      <c r="G87" s="2406"/>
      <c r="H87" s="2406">
        <v>4355</v>
      </c>
      <c r="I87" s="2406">
        <v>100</v>
      </c>
      <c r="J87" s="2406"/>
      <c r="K87" s="3433"/>
      <c r="L87" s="13" t="s">
        <v>30</v>
      </c>
    </row>
    <row r="88" spans="1:13">
      <c r="A88" s="950">
        <v>43408</v>
      </c>
      <c r="B88" s="952" t="s">
        <v>16</v>
      </c>
      <c r="C88" s="2406">
        <v>165</v>
      </c>
      <c r="D88" s="2407">
        <f>+C88*(100-E88)/100</f>
        <v>99</v>
      </c>
      <c r="E88" s="2406">
        <v>40</v>
      </c>
      <c r="F88" s="2406"/>
      <c r="G88" s="2406">
        <v>102</v>
      </c>
      <c r="H88" s="2406"/>
      <c r="I88" s="2406"/>
      <c r="J88" s="2406"/>
      <c r="K88" s="3433"/>
      <c r="L88" s="13" t="s">
        <v>4816</v>
      </c>
    </row>
    <row r="89" spans="1:13">
      <c r="A89" s="2467">
        <v>43427</v>
      </c>
      <c r="B89" s="2468" t="s">
        <v>143</v>
      </c>
      <c r="C89" s="2406"/>
      <c r="D89" s="2407"/>
      <c r="E89" s="2406"/>
      <c r="F89" s="2406"/>
      <c r="G89" s="2406"/>
      <c r="H89" s="2406">
        <v>4300</v>
      </c>
      <c r="I89" s="2406">
        <v>100</v>
      </c>
      <c r="J89" s="2406"/>
      <c r="K89" s="3433"/>
      <c r="L89" s="13" t="s">
        <v>30</v>
      </c>
    </row>
    <row r="90" spans="1:13" ht="20.25" customHeight="1" thickBot="1">
      <c r="A90" s="2609">
        <v>43442</v>
      </c>
      <c r="B90" s="2613" t="s">
        <v>14</v>
      </c>
      <c r="C90" s="5158" t="s">
        <v>5043</v>
      </c>
      <c r="D90" s="5159"/>
      <c r="E90" s="5159"/>
      <c r="F90" s="5159"/>
      <c r="G90" s="5159"/>
      <c r="H90" s="5159"/>
      <c r="I90" s="5159"/>
      <c r="J90" s="5160"/>
      <c r="K90" s="3427"/>
      <c r="L90" s="69"/>
    </row>
    <row r="91" spans="1:13" ht="16.5" thickTop="1">
      <c r="A91" s="47">
        <v>43471</v>
      </c>
      <c r="B91" s="48" t="s">
        <v>16</v>
      </c>
      <c r="C91" s="219">
        <v>170</v>
      </c>
      <c r="D91" s="128">
        <f>+C91*(100-E91)/100</f>
        <v>127.5</v>
      </c>
      <c r="E91" s="219">
        <v>25</v>
      </c>
      <c r="F91" s="219"/>
      <c r="G91" s="219">
        <v>110</v>
      </c>
      <c r="H91" s="219"/>
      <c r="I91" s="219"/>
      <c r="J91" s="219"/>
      <c r="K91" s="219"/>
      <c r="L91" s="70" t="s">
        <v>4153</v>
      </c>
    </row>
    <row r="92" spans="1:13">
      <c r="A92" s="950">
        <v>43490</v>
      </c>
      <c r="B92" s="952" t="s">
        <v>12</v>
      </c>
      <c r="C92" s="4630" t="s">
        <v>5144</v>
      </c>
      <c r="D92" s="4631"/>
      <c r="E92" s="4631"/>
      <c r="F92" s="4631"/>
      <c r="G92" s="4631"/>
      <c r="H92" s="4631"/>
      <c r="I92" s="4631"/>
      <c r="J92" s="4632"/>
      <c r="K92" s="3394"/>
    </row>
    <row r="93" spans="1:13">
      <c r="A93" s="950">
        <v>43532</v>
      </c>
      <c r="B93" s="952" t="s">
        <v>12</v>
      </c>
      <c r="C93" s="4630" t="s">
        <v>4990</v>
      </c>
      <c r="D93" s="4631"/>
      <c r="E93" s="4631"/>
      <c r="F93" s="4631"/>
      <c r="G93" s="4631"/>
      <c r="H93" s="4631"/>
      <c r="I93" s="4631"/>
      <c r="J93" s="4632"/>
      <c r="K93" s="3394"/>
    </row>
    <row r="94" spans="1:13">
      <c r="A94" s="950">
        <v>43565</v>
      </c>
      <c r="B94" s="952" t="s">
        <v>16</v>
      </c>
      <c r="C94" s="2728">
        <v>165</v>
      </c>
      <c r="D94" s="2730">
        <f>+C94*(100-E94)/100</f>
        <v>99</v>
      </c>
      <c r="E94" s="2728">
        <v>40</v>
      </c>
      <c r="F94" s="952"/>
      <c r="G94" s="2728">
        <v>120</v>
      </c>
      <c r="H94" s="952"/>
      <c r="I94" s="952"/>
      <c r="J94" s="952"/>
      <c r="K94" s="3446"/>
      <c r="L94" s="13" t="s">
        <v>4151</v>
      </c>
    </row>
    <row r="95" spans="1:13">
      <c r="A95" s="950">
        <v>43570</v>
      </c>
      <c r="B95" s="952" t="s">
        <v>143</v>
      </c>
      <c r="C95" s="952"/>
      <c r="D95" s="954"/>
      <c r="E95" s="952"/>
      <c r="F95" s="952"/>
      <c r="G95" s="952"/>
      <c r="H95" s="952">
        <v>4145</v>
      </c>
      <c r="I95" s="952">
        <v>100</v>
      </c>
      <c r="J95" s="952"/>
      <c r="K95" s="3446"/>
      <c r="L95" s="13" t="s">
        <v>30</v>
      </c>
    </row>
    <row r="96" spans="1:13" ht="37.5" customHeight="1">
      <c r="A96" s="950">
        <v>43594</v>
      </c>
      <c r="B96" s="952" t="s">
        <v>12</v>
      </c>
      <c r="C96" s="4633" t="s">
        <v>5393</v>
      </c>
      <c r="D96" s="5121"/>
      <c r="E96" s="5121"/>
      <c r="F96" s="5121"/>
      <c r="G96" s="5121"/>
      <c r="H96" s="5121"/>
      <c r="I96" s="5121"/>
      <c r="J96" s="5135"/>
      <c r="K96" s="3418"/>
    </row>
    <row r="97" spans="1:12">
      <c r="A97" s="950">
        <v>43607</v>
      </c>
      <c r="B97" s="952" t="s">
        <v>12</v>
      </c>
      <c r="C97" s="5161" t="s">
        <v>5414</v>
      </c>
      <c r="D97" s="5162"/>
      <c r="E97" s="5162"/>
      <c r="F97" s="5162"/>
      <c r="G97" s="5162"/>
      <c r="H97" s="5162"/>
      <c r="I97" s="5162"/>
      <c r="J97" s="5163"/>
      <c r="K97" s="3421"/>
    </row>
    <row r="98" spans="1:12" ht="135" customHeight="1">
      <c r="A98" s="1943">
        <v>43610</v>
      </c>
      <c r="B98" s="1944" t="s">
        <v>34</v>
      </c>
      <c r="C98" s="4766" t="s">
        <v>5479</v>
      </c>
      <c r="D98" s="4767"/>
      <c r="E98" s="4767"/>
      <c r="F98" s="4767"/>
      <c r="G98" s="4767"/>
      <c r="H98" s="4767"/>
      <c r="I98" s="4767"/>
      <c r="J98" s="4768"/>
      <c r="K98" s="3564" t="s">
        <v>4027</v>
      </c>
      <c r="L98" s="1950" t="s">
        <v>5435</v>
      </c>
    </row>
    <row r="99" spans="1:12" ht="18.75" customHeight="1">
      <c r="A99" s="950">
        <v>43629</v>
      </c>
      <c r="B99" s="952" t="s">
        <v>12</v>
      </c>
      <c r="C99" s="4630" t="s">
        <v>5450</v>
      </c>
      <c r="D99" s="4631"/>
      <c r="E99" s="4631"/>
      <c r="F99" s="4631"/>
      <c r="G99" s="4631"/>
      <c r="H99" s="4631"/>
      <c r="I99" s="4631"/>
      <c r="J99" s="4632"/>
      <c r="K99" s="3394"/>
    </row>
    <row r="100" spans="1:12" ht="18.75" customHeight="1">
      <c r="A100" s="950">
        <v>43630</v>
      </c>
      <c r="B100" s="952" t="s">
        <v>12</v>
      </c>
      <c r="C100" s="4630" t="s">
        <v>5451</v>
      </c>
      <c r="D100" s="4631"/>
      <c r="E100" s="4631"/>
      <c r="F100" s="4631"/>
      <c r="G100" s="4631"/>
      <c r="H100" s="4631"/>
      <c r="I100" s="4631"/>
      <c r="J100" s="4632"/>
      <c r="K100" s="3394"/>
    </row>
    <row r="101" spans="1:12" ht="18.75" customHeight="1">
      <c r="A101" s="950">
        <v>43633</v>
      </c>
      <c r="B101" s="952" t="s">
        <v>12</v>
      </c>
      <c r="C101" s="4644" t="s">
        <v>5481</v>
      </c>
      <c r="D101" s="4645"/>
      <c r="E101" s="4645"/>
      <c r="F101" s="4645"/>
      <c r="G101" s="4645"/>
      <c r="H101" s="4645"/>
      <c r="I101" s="4645"/>
      <c r="J101" s="4646"/>
      <c r="K101" s="3397"/>
    </row>
    <row r="102" spans="1:12" ht="18.75" customHeight="1">
      <c r="A102" s="950">
        <v>43634</v>
      </c>
      <c r="B102" s="952" t="s">
        <v>12</v>
      </c>
      <c r="C102" s="4644" t="s">
        <v>2447</v>
      </c>
      <c r="D102" s="4645"/>
      <c r="E102" s="4645"/>
      <c r="F102" s="4645"/>
      <c r="G102" s="4645"/>
      <c r="H102" s="4645"/>
      <c r="I102" s="4645"/>
      <c r="J102" s="4646"/>
      <c r="K102" s="3397"/>
    </row>
    <row r="103" spans="1:12" ht="18.75" customHeight="1">
      <c r="A103" s="950">
        <v>43636</v>
      </c>
      <c r="B103" s="952" t="s">
        <v>12</v>
      </c>
      <c r="C103" s="4644" t="s">
        <v>5483</v>
      </c>
      <c r="D103" s="4645"/>
      <c r="E103" s="4645"/>
      <c r="F103" s="4645"/>
      <c r="G103" s="4645"/>
      <c r="H103" s="4645"/>
      <c r="I103" s="4645"/>
      <c r="J103" s="4646"/>
      <c r="K103" s="3397"/>
    </row>
    <row r="104" spans="1:12" ht="18.75" customHeight="1">
      <c r="A104" s="950">
        <v>43650</v>
      </c>
      <c r="B104" s="952" t="s">
        <v>16</v>
      </c>
      <c r="C104" s="952">
        <v>160</v>
      </c>
      <c r="D104" s="954">
        <f>+C104*(100-E104)/100</f>
        <v>80</v>
      </c>
      <c r="E104" s="952">
        <v>50</v>
      </c>
      <c r="F104" s="952"/>
      <c r="G104" s="952">
        <v>110</v>
      </c>
      <c r="H104" s="952"/>
      <c r="I104" s="952"/>
      <c r="J104" s="952"/>
      <c r="K104" s="3446"/>
      <c r="L104" s="13" t="s">
        <v>4152</v>
      </c>
    </row>
    <row r="105" spans="1:12" ht="18.75" customHeight="1">
      <c r="A105" s="950">
        <v>43712</v>
      </c>
      <c r="B105" s="952" t="s">
        <v>143</v>
      </c>
      <c r="C105" s="952"/>
      <c r="D105" s="954"/>
      <c r="E105" s="952"/>
      <c r="F105" s="952"/>
      <c r="G105" s="952"/>
      <c r="H105" s="952">
        <v>3500</v>
      </c>
      <c r="I105" s="952">
        <v>100</v>
      </c>
      <c r="J105" s="952"/>
      <c r="K105" s="3446"/>
      <c r="L105" s="13" t="s">
        <v>5605</v>
      </c>
    </row>
    <row r="106" spans="1:12" ht="18.75" customHeight="1">
      <c r="A106" s="950">
        <v>43783</v>
      </c>
      <c r="B106" s="952" t="s">
        <v>16</v>
      </c>
      <c r="C106" s="952">
        <v>130</v>
      </c>
      <c r="D106" s="954">
        <f>+C106*(100-E106)/100</f>
        <v>65</v>
      </c>
      <c r="E106" s="952">
        <v>50</v>
      </c>
      <c r="F106" s="952"/>
      <c r="G106" s="952">
        <v>110</v>
      </c>
      <c r="H106" s="952"/>
      <c r="I106" s="952"/>
      <c r="J106" s="952"/>
      <c r="K106" s="3446"/>
      <c r="L106" s="13" t="s">
        <v>4152</v>
      </c>
    </row>
    <row r="107" spans="1:12" ht="18.75" customHeight="1">
      <c r="A107" s="950">
        <v>43783</v>
      </c>
      <c r="B107" s="952" t="s">
        <v>143</v>
      </c>
      <c r="C107" s="952"/>
      <c r="D107" s="954"/>
      <c r="E107" s="952"/>
      <c r="F107" s="952"/>
      <c r="G107" s="952"/>
      <c r="H107" s="952">
        <v>3525</v>
      </c>
      <c r="I107" s="952">
        <v>100</v>
      </c>
      <c r="J107" s="952"/>
      <c r="K107" s="3446"/>
    </row>
    <row r="108" spans="1:12" ht="18.75" customHeight="1">
      <c r="A108" s="950">
        <v>43819</v>
      </c>
      <c r="B108" s="952" t="s">
        <v>27</v>
      </c>
      <c r="C108" s="5161" t="s">
        <v>5827</v>
      </c>
      <c r="D108" s="5162"/>
      <c r="E108" s="5162"/>
      <c r="F108" s="5162"/>
      <c r="G108" s="5162"/>
      <c r="H108" s="5162"/>
      <c r="I108" s="5162"/>
      <c r="J108" s="5163"/>
      <c r="K108" s="3421"/>
    </row>
    <row r="109" spans="1:12" ht="18.75" customHeight="1">
      <c r="A109" s="950">
        <v>43822</v>
      </c>
      <c r="B109" s="952" t="s">
        <v>143</v>
      </c>
      <c r="C109" s="952"/>
      <c r="D109" s="954" t="s">
        <v>324</v>
      </c>
      <c r="E109" s="952"/>
      <c r="F109" s="952"/>
      <c r="G109" s="952"/>
      <c r="H109" s="952">
        <v>3545</v>
      </c>
      <c r="I109" s="952">
        <v>100</v>
      </c>
      <c r="J109" s="952"/>
      <c r="K109" s="3446"/>
      <c r="L109" s="13" t="s">
        <v>30</v>
      </c>
    </row>
    <row r="110" spans="1:12" ht="18.75" customHeight="1">
      <c r="A110" s="950">
        <v>43825</v>
      </c>
      <c r="B110" s="952" t="s">
        <v>16</v>
      </c>
      <c r="C110" s="952">
        <v>135</v>
      </c>
      <c r="D110" s="954">
        <f>+C110*(100-E110)/100</f>
        <v>67.5</v>
      </c>
      <c r="E110" s="952">
        <v>50</v>
      </c>
      <c r="F110" s="952" t="s">
        <v>70</v>
      </c>
      <c r="G110" s="952">
        <v>100</v>
      </c>
      <c r="H110" s="952"/>
      <c r="I110" s="952"/>
      <c r="J110" s="952"/>
      <c r="K110" s="3446"/>
      <c r="L110" s="13" t="s">
        <v>3125</v>
      </c>
    </row>
    <row r="111" spans="1:12" ht="18.75" customHeight="1">
      <c r="A111" s="3628">
        <v>43920</v>
      </c>
      <c r="B111" s="3143" t="s">
        <v>4</v>
      </c>
      <c r="C111" s="3143"/>
      <c r="D111" s="3144"/>
      <c r="E111" s="3143">
        <v>60</v>
      </c>
      <c r="F111" s="3143"/>
      <c r="G111" s="3143"/>
      <c r="H111" s="3143"/>
      <c r="I111" s="3143"/>
      <c r="J111" s="3143"/>
      <c r="K111" s="3143"/>
      <c r="L111" s="3147"/>
    </row>
    <row r="112" spans="1:12" ht="18.75" customHeight="1">
      <c r="A112" s="3628">
        <v>43951</v>
      </c>
      <c r="B112" s="3143" t="s">
        <v>4</v>
      </c>
      <c r="C112" s="3143"/>
      <c r="D112" s="3144"/>
      <c r="E112" s="3143">
        <v>60</v>
      </c>
      <c r="F112" s="3143"/>
      <c r="G112" s="3143"/>
      <c r="H112" s="3143"/>
      <c r="I112" s="3143"/>
      <c r="J112" s="3143"/>
      <c r="K112" s="3143"/>
      <c r="L112" s="3147"/>
    </row>
    <row r="113" spans="1:12" ht="18.75" customHeight="1">
      <c r="A113" s="3628">
        <v>43981</v>
      </c>
      <c r="B113" s="3143" t="s">
        <v>4</v>
      </c>
      <c r="C113" s="3143"/>
      <c r="D113" s="3144"/>
      <c r="E113" s="3143">
        <v>60</v>
      </c>
      <c r="F113" s="3143"/>
      <c r="G113" s="3143"/>
      <c r="H113" s="3143"/>
      <c r="I113" s="3143"/>
      <c r="J113" s="3143"/>
      <c r="K113" s="3143"/>
      <c r="L113" s="3147"/>
    </row>
    <row r="114" spans="1:12" ht="18.75" customHeight="1">
      <c r="A114" s="3628">
        <v>44012</v>
      </c>
      <c r="B114" s="3143" t="s">
        <v>4</v>
      </c>
      <c r="C114" s="3143"/>
      <c r="D114" s="3144"/>
      <c r="E114" s="3143">
        <v>65</v>
      </c>
      <c r="F114" s="3143"/>
      <c r="G114" s="3143"/>
      <c r="H114" s="3143"/>
      <c r="I114" s="3143"/>
      <c r="J114" s="3143"/>
      <c r="K114" s="3143"/>
      <c r="L114" s="3147"/>
    </row>
    <row r="115" spans="1:12" ht="18.75" customHeight="1">
      <c r="A115" s="950">
        <v>44023</v>
      </c>
      <c r="B115" s="952" t="s">
        <v>16</v>
      </c>
      <c r="C115" s="952">
        <v>170</v>
      </c>
      <c r="D115" s="954">
        <f>+C115*(100-E115)/100</f>
        <v>59.5</v>
      </c>
      <c r="E115" s="952">
        <v>65</v>
      </c>
      <c r="F115" s="952" t="s">
        <v>70</v>
      </c>
      <c r="G115" s="952">
        <v>110</v>
      </c>
      <c r="H115" s="952"/>
      <c r="I115" s="952"/>
      <c r="J115" s="952"/>
      <c r="K115" s="3446"/>
      <c r="L115" s="13" t="s">
        <v>4785</v>
      </c>
    </row>
    <row r="116" spans="1:12" ht="18.75" customHeight="1">
      <c r="A116" s="3628">
        <v>44042</v>
      </c>
      <c r="B116" s="3143" t="s">
        <v>4</v>
      </c>
      <c r="C116" s="3143"/>
      <c r="D116" s="3144"/>
      <c r="E116" s="3143">
        <v>45</v>
      </c>
      <c r="F116" s="3143"/>
      <c r="G116" s="3143"/>
      <c r="H116" s="3143"/>
      <c r="I116" s="3143"/>
      <c r="J116" s="3143"/>
      <c r="K116" s="3143"/>
      <c r="L116" s="3147"/>
    </row>
    <row r="117" spans="1:12" ht="18.75" customHeight="1">
      <c r="A117" s="29">
        <v>44071</v>
      </c>
      <c r="B117" s="6" t="s">
        <v>143</v>
      </c>
      <c r="C117" s="6"/>
      <c r="D117" s="31" t="s">
        <v>324</v>
      </c>
      <c r="E117" s="6" t="s">
        <v>324</v>
      </c>
      <c r="F117" s="6"/>
      <c r="G117" s="6"/>
      <c r="H117" s="6">
        <v>3365</v>
      </c>
      <c r="I117" s="6">
        <v>100</v>
      </c>
      <c r="J117" s="6"/>
      <c r="K117" s="6"/>
      <c r="L117" s="116" t="s">
        <v>30</v>
      </c>
    </row>
    <row r="118" spans="1:12" ht="18.75" customHeight="1">
      <c r="A118" s="3628">
        <v>44073</v>
      </c>
      <c r="B118" s="3143" t="s">
        <v>4</v>
      </c>
      <c r="C118" s="3143"/>
      <c r="D118" s="3144"/>
      <c r="E118" s="3143">
        <v>45</v>
      </c>
      <c r="F118" s="3143"/>
      <c r="G118" s="3143"/>
      <c r="H118" s="3143"/>
      <c r="I118" s="3143"/>
      <c r="J118" s="3143"/>
      <c r="K118" s="3143"/>
      <c r="L118" s="3147"/>
    </row>
    <row r="119" spans="1:12" ht="18.75" customHeight="1">
      <c r="A119" s="950">
        <v>44110</v>
      </c>
      <c r="B119" s="952" t="s">
        <v>27</v>
      </c>
      <c r="C119" s="4644" t="s">
        <v>6341</v>
      </c>
      <c r="D119" s="4645"/>
      <c r="E119" s="4645"/>
      <c r="F119" s="4645"/>
      <c r="G119" s="4645"/>
      <c r="H119" s="4645"/>
      <c r="I119" s="4645"/>
      <c r="J119" s="4645"/>
      <c r="K119" s="4646"/>
    </row>
    <row r="120" spans="1:12" ht="18.75" customHeight="1">
      <c r="A120" s="950">
        <v>44160</v>
      </c>
      <c r="B120" s="952" t="s">
        <v>16</v>
      </c>
      <c r="C120" s="952">
        <v>290</v>
      </c>
      <c r="D120" s="954">
        <f t="shared" ref="D120:D141" si="0">+C120*(100-E120)/100</f>
        <v>159.5</v>
      </c>
      <c r="E120" s="952">
        <v>45</v>
      </c>
      <c r="F120" s="952"/>
      <c r="G120" s="952">
        <v>85</v>
      </c>
      <c r="H120" s="952"/>
      <c r="I120" s="952"/>
      <c r="J120" s="952"/>
      <c r="K120" s="3446"/>
      <c r="L120" s="13" t="s">
        <v>4152</v>
      </c>
    </row>
    <row r="121" spans="1:12" ht="18.75" customHeight="1">
      <c r="A121" s="950">
        <v>44205</v>
      </c>
      <c r="B121" s="952" t="s">
        <v>143</v>
      </c>
      <c r="C121" s="952"/>
      <c r="D121" s="954">
        <f t="shared" si="0"/>
        <v>0</v>
      </c>
      <c r="E121" s="952"/>
      <c r="F121" s="952"/>
      <c r="G121" s="952"/>
      <c r="H121" s="6">
        <v>3876</v>
      </c>
      <c r="I121" s="6">
        <v>100</v>
      </c>
      <c r="J121" s="952"/>
      <c r="K121" s="3446"/>
      <c r="L121" s="13" t="s">
        <v>30</v>
      </c>
    </row>
    <row r="122" spans="1:12" ht="18.75" customHeight="1">
      <c r="A122" s="4642">
        <v>44276</v>
      </c>
      <c r="B122" s="952" t="s">
        <v>16</v>
      </c>
      <c r="C122" s="90">
        <v>225</v>
      </c>
      <c r="D122" s="3842">
        <f>+C122-(E122*C122/100)</f>
        <v>112.5</v>
      </c>
      <c r="E122" s="90">
        <v>50</v>
      </c>
      <c r="F122" s="90" t="s">
        <v>70</v>
      </c>
      <c r="G122" s="90">
        <v>100</v>
      </c>
      <c r="H122" s="952"/>
      <c r="I122" s="952"/>
      <c r="J122" s="952"/>
      <c r="K122" s="3446"/>
      <c r="L122" s="13" t="s">
        <v>20</v>
      </c>
    </row>
    <row r="123" spans="1:12" ht="18.75" customHeight="1">
      <c r="A123" s="4643"/>
      <c r="B123" s="952" t="s">
        <v>143</v>
      </c>
      <c r="C123" s="952"/>
      <c r="D123" s="954">
        <f t="shared" si="0"/>
        <v>0</v>
      </c>
      <c r="E123" s="952"/>
      <c r="F123" s="952"/>
      <c r="G123" s="952"/>
      <c r="H123" s="3843">
        <v>4060</v>
      </c>
      <c r="I123" s="3843">
        <v>100</v>
      </c>
      <c r="J123" s="952"/>
      <c r="K123" s="3446"/>
    </row>
    <row r="124" spans="1:12" ht="18.75" customHeight="1">
      <c r="A124" s="950">
        <v>44277</v>
      </c>
      <c r="B124" s="952" t="s">
        <v>12</v>
      </c>
      <c r="C124" s="5170" t="s">
        <v>6555</v>
      </c>
      <c r="D124" s="4645"/>
      <c r="E124" s="4645"/>
      <c r="F124" s="4645"/>
      <c r="G124" s="4645"/>
      <c r="H124" s="4645"/>
      <c r="I124" s="4645"/>
      <c r="J124" s="5171"/>
      <c r="K124" s="3446"/>
    </row>
    <row r="125" spans="1:12" ht="18.75" customHeight="1">
      <c r="A125" s="950">
        <v>44287</v>
      </c>
      <c r="B125" s="952" t="s">
        <v>12</v>
      </c>
      <c r="C125" s="5520" t="s">
        <v>6559</v>
      </c>
      <c r="D125" s="5521"/>
      <c r="E125" s="5521"/>
      <c r="F125" s="5521"/>
      <c r="G125" s="5521"/>
      <c r="H125" s="5521"/>
      <c r="I125" s="5521"/>
      <c r="J125" s="5522"/>
      <c r="K125" s="3446"/>
    </row>
    <row r="126" spans="1:12" ht="18.75" customHeight="1">
      <c r="A126" s="950">
        <v>44297</v>
      </c>
      <c r="B126" s="952" t="s">
        <v>16</v>
      </c>
      <c r="C126" s="90">
        <v>240</v>
      </c>
      <c r="D126" s="3923">
        <f>+C126-(E126*C126/100)</f>
        <v>120</v>
      </c>
      <c r="E126" s="90">
        <v>50</v>
      </c>
      <c r="F126" s="90" t="s">
        <v>70</v>
      </c>
      <c r="G126" s="90">
        <v>164</v>
      </c>
      <c r="H126" s="952"/>
      <c r="I126" s="952"/>
      <c r="J126" s="952"/>
      <c r="K126" s="3446"/>
      <c r="L126" s="13" t="s">
        <v>4152</v>
      </c>
    </row>
    <row r="127" spans="1:12" ht="18.75" customHeight="1">
      <c r="A127" s="3997">
        <v>44352</v>
      </c>
      <c r="B127" s="4009" t="s">
        <v>143</v>
      </c>
      <c r="C127" s="4005"/>
      <c r="D127" s="3996">
        <f t="shared" ref="D127" si="1">+C127*(100-E127)/100</f>
        <v>0</v>
      </c>
      <c r="E127" s="4005"/>
      <c r="F127" s="4005"/>
      <c r="G127" s="4005"/>
      <c r="H127" s="4005">
        <v>4005</v>
      </c>
      <c r="I127" s="4005">
        <v>100</v>
      </c>
      <c r="J127" s="4005"/>
      <c r="K127" s="4005"/>
      <c r="L127" s="271" t="s">
        <v>6461</v>
      </c>
    </row>
    <row r="128" spans="1:12" ht="18.75" customHeight="1">
      <c r="A128" s="950">
        <v>44361</v>
      </c>
      <c r="B128" s="4037" t="s">
        <v>12</v>
      </c>
      <c r="C128" s="5170" t="s">
        <v>677</v>
      </c>
      <c r="D128" s="4645"/>
      <c r="E128" s="4645"/>
      <c r="F128" s="4645"/>
      <c r="G128" s="4645"/>
      <c r="H128" s="4645"/>
      <c r="I128" s="4645"/>
      <c r="J128" s="5171"/>
    </row>
    <row r="129" spans="1:12">
      <c r="A129" s="950">
        <v>44362</v>
      </c>
      <c r="B129" s="4037" t="s">
        <v>12</v>
      </c>
      <c r="C129" s="5170" t="s">
        <v>6686</v>
      </c>
      <c r="D129" s="4645"/>
      <c r="E129" s="4645"/>
      <c r="F129" s="4645"/>
      <c r="G129" s="4645"/>
      <c r="H129" s="4645"/>
      <c r="I129" s="4645"/>
      <c r="J129" s="5171"/>
    </row>
    <row r="130" spans="1:12">
      <c r="A130" s="950">
        <v>44377</v>
      </c>
      <c r="B130" s="4037" t="s">
        <v>12</v>
      </c>
      <c r="C130" s="5516" t="s">
        <v>6594</v>
      </c>
      <c r="D130" s="5292"/>
      <c r="E130" s="5292"/>
      <c r="F130" s="5292"/>
      <c r="G130" s="5292"/>
      <c r="H130" s="5292"/>
      <c r="I130" s="5292"/>
      <c r="J130" s="5339"/>
    </row>
    <row r="131" spans="1:12" ht="33" customHeight="1">
      <c r="A131" s="950">
        <v>44407</v>
      </c>
      <c r="B131" s="4037" t="s">
        <v>12</v>
      </c>
      <c r="C131" s="5120" t="s">
        <v>6780</v>
      </c>
      <c r="D131" s="5354"/>
      <c r="E131" s="5354"/>
      <c r="F131" s="5354"/>
      <c r="G131" s="5354"/>
      <c r="H131" s="5354"/>
      <c r="I131" s="5354"/>
      <c r="J131" s="5515"/>
    </row>
    <row r="132" spans="1:12">
      <c r="A132" s="950">
        <v>44433</v>
      </c>
      <c r="B132" s="4037" t="s">
        <v>143</v>
      </c>
      <c r="D132" s="954" t="s">
        <v>324</v>
      </c>
      <c r="H132" s="1891">
        <v>4100</v>
      </c>
      <c r="I132" s="1891">
        <v>100</v>
      </c>
      <c r="L132" s="13" t="s">
        <v>30</v>
      </c>
    </row>
    <row r="133" spans="1:12" ht="53.25" customHeight="1">
      <c r="A133" s="950">
        <v>44449</v>
      </c>
      <c r="B133" s="4224" t="s">
        <v>12</v>
      </c>
      <c r="C133" s="5340" t="s">
        <v>6835</v>
      </c>
      <c r="D133" s="4634"/>
      <c r="E133" s="4634"/>
      <c r="F133" s="4634"/>
      <c r="G133" s="4634"/>
      <c r="H133" s="4634"/>
      <c r="I133" s="4634"/>
      <c r="J133" s="5341"/>
      <c r="L133" s="4177" t="s">
        <v>6827</v>
      </c>
    </row>
    <row r="134" spans="1:12" ht="70.5" customHeight="1">
      <c r="A134" s="950">
        <v>44451</v>
      </c>
      <c r="B134" s="1891" t="s">
        <v>12</v>
      </c>
      <c r="C134" s="5340" t="s">
        <v>6847</v>
      </c>
      <c r="D134" s="4634"/>
      <c r="E134" s="4634"/>
      <c r="F134" s="4634"/>
      <c r="G134" s="4634"/>
      <c r="H134" s="4634"/>
      <c r="I134" s="4634"/>
      <c r="J134" s="5341"/>
      <c r="L134" s="4177" t="s">
        <v>6836</v>
      </c>
    </row>
    <row r="135" spans="1:12" ht="69" customHeight="1">
      <c r="A135" s="1943">
        <v>44467</v>
      </c>
      <c r="B135" s="2876" t="s">
        <v>34</v>
      </c>
      <c r="C135" s="5513" t="s">
        <v>6854</v>
      </c>
      <c r="D135" s="4786"/>
      <c r="E135" s="4786"/>
      <c r="F135" s="4786"/>
      <c r="G135" s="4786"/>
      <c r="H135" s="4786"/>
      <c r="I135" s="4786"/>
      <c r="J135" s="5514"/>
      <c r="K135" s="2868"/>
      <c r="L135" s="4210" t="s">
        <v>3964</v>
      </c>
    </row>
    <row r="136" spans="1:12">
      <c r="A136" s="950">
        <v>44474</v>
      </c>
      <c r="B136" s="1891" t="s">
        <v>16</v>
      </c>
      <c r="C136" s="7">
        <v>255</v>
      </c>
      <c r="D136" s="4043">
        <f t="shared" si="0"/>
        <v>114.75</v>
      </c>
      <c r="E136" s="7">
        <v>55</v>
      </c>
      <c r="F136" s="7" t="s">
        <v>70</v>
      </c>
      <c r="G136" s="7">
        <v>120</v>
      </c>
      <c r="H136" s="7" t="s">
        <v>324</v>
      </c>
      <c r="L136" s="13" t="s">
        <v>6859</v>
      </c>
    </row>
    <row r="137" spans="1:12">
      <c r="A137" s="950">
        <v>44485</v>
      </c>
      <c r="B137" s="1891" t="s">
        <v>12</v>
      </c>
      <c r="C137" s="5118" t="s">
        <v>6872</v>
      </c>
      <c r="D137" s="4628"/>
      <c r="E137" s="4628"/>
      <c r="F137" s="4628"/>
      <c r="G137" s="4628"/>
      <c r="H137" s="4628"/>
      <c r="I137" s="4628"/>
      <c r="J137" s="5119"/>
    </row>
    <row r="138" spans="1:12">
      <c r="A138" s="950"/>
      <c r="B138" s="1891"/>
      <c r="D138" s="4209">
        <f t="shared" si="0"/>
        <v>0</v>
      </c>
    </row>
    <row r="139" spans="1:12">
      <c r="A139" s="950"/>
      <c r="B139" s="1891"/>
      <c r="D139" s="4209">
        <f t="shared" si="0"/>
        <v>0</v>
      </c>
    </row>
    <row r="140" spans="1:12">
      <c r="A140" s="950"/>
      <c r="B140" s="1891"/>
      <c r="D140" s="4209">
        <f t="shared" si="0"/>
        <v>0</v>
      </c>
    </row>
    <row r="141" spans="1:12">
      <c r="A141" s="950"/>
      <c r="B141" s="1891"/>
      <c r="D141" s="4209">
        <f t="shared" si="0"/>
        <v>0</v>
      </c>
    </row>
    <row r="142" spans="1:12">
      <c r="A142" s="950"/>
      <c r="B142" s="1891"/>
    </row>
    <row r="143" spans="1:12">
      <c r="A143" s="950"/>
      <c r="B143" s="1891"/>
    </row>
    <row r="144" spans="1:12">
      <c r="A144" s="950"/>
      <c r="B144" s="1891"/>
    </row>
    <row r="145" spans="1:1">
      <c r="A145" s="950"/>
    </row>
    <row r="146" spans="1:1">
      <c r="A146" s="950"/>
    </row>
    <row r="147" spans="1:1">
      <c r="A147" s="950"/>
    </row>
    <row r="148" spans="1:1">
      <c r="A148" s="950"/>
    </row>
    <row r="149" spans="1:1">
      <c r="A149" s="950"/>
    </row>
    <row r="150" spans="1:1">
      <c r="A150" s="950"/>
    </row>
    <row r="151" spans="1:1">
      <c r="A151" s="950"/>
    </row>
    <row r="152" spans="1:1">
      <c r="A152" s="950"/>
    </row>
    <row r="153" spans="1:1">
      <c r="A153" s="950"/>
    </row>
    <row r="154" spans="1:1">
      <c r="A154" s="950"/>
    </row>
  </sheetData>
  <autoFilter ref="A6:L6"/>
  <customSheetViews>
    <customSheetView guid="{CD481555-6D06-49CD-9625-98C90CC09C9A}" showAutoFilter="1">
      <selection activeCell="K71" sqref="K71"/>
      <pageMargins left="0.7" right="0.7" top="0.75" bottom="0.75" header="0.3" footer="0.3"/>
      <pageSetup paperSize="9" orientation="portrait" r:id="rId1"/>
      <autoFilter ref="B6:B127"/>
    </customSheetView>
    <customSheetView guid="{9EC6AF21-4B8E-44E3-AF29-8895353139B2}" showAutoFilter="1">
      <pane ySplit="6" topLeftCell="A56" activePane="bottomLeft" state="frozen"/>
      <selection pane="bottomLeft" activeCell="C69" sqref="C69:J69"/>
      <pageMargins left="0.7" right="0.7" top="0.75" bottom="0.75" header="0.3" footer="0.3"/>
      <pageSetup paperSize="9" orientation="portrait" r:id="rId2"/>
      <autoFilter ref="B6:B127"/>
    </customSheetView>
    <customSheetView guid="{4A6D03CA-35D0-42B2-8E76-6C991766DE68}" showAutoFilter="1">
      <pane ySplit="5" topLeftCell="A53" activePane="bottomLeft" state="frozen"/>
      <selection pane="bottomLeft" activeCell="K69" sqref="K69"/>
      <pageMargins left="0.7" right="0.7" top="0.75" bottom="0.75" header="0.3" footer="0.3"/>
      <pageSetup paperSize="9" orientation="portrait" r:id="rId3"/>
      <autoFilter ref="B6:B127"/>
    </customSheetView>
    <customSheetView guid="{94FC66D5-BF29-4BE8-974C-C93BA07E9FE3}" showAutoFilter="1">
      <pane ySplit="6" topLeftCell="A53" activePane="bottomLeft" state="frozen"/>
      <selection pane="bottomLeft" activeCell="K69" sqref="K69"/>
      <pageMargins left="0.7" right="0.7" top="0.75" bottom="0.75" header="0.3" footer="0.3"/>
      <pageSetup paperSize="9" orientation="portrait" r:id="rId4"/>
      <autoFilter ref="B6:B127"/>
    </customSheetView>
  </customSheetViews>
  <mergeCells count="80">
    <mergeCell ref="K3:L3"/>
    <mergeCell ref="K4:L4"/>
    <mergeCell ref="K5:L5"/>
    <mergeCell ref="H35:J35"/>
    <mergeCell ref="C7:J7"/>
    <mergeCell ref="C33:J33"/>
    <mergeCell ref="C13:J13"/>
    <mergeCell ref="C16:J16"/>
    <mergeCell ref="C17:J17"/>
    <mergeCell ref="C19:J19"/>
    <mergeCell ref="C22:J22"/>
    <mergeCell ref="H10:J10"/>
    <mergeCell ref="C23:J23"/>
    <mergeCell ref="C24:J24"/>
    <mergeCell ref="C29:J29"/>
    <mergeCell ref="A68:A69"/>
    <mergeCell ref="C68:J68"/>
    <mergeCell ref="C69:J69"/>
    <mergeCell ref="A48:A49"/>
    <mergeCell ref="C49:J49"/>
    <mergeCell ref="C65:J65"/>
    <mergeCell ref="C58:J58"/>
    <mergeCell ref="C54:J54"/>
    <mergeCell ref="C64:J64"/>
    <mergeCell ref="A5:B5"/>
    <mergeCell ref="A3:B3"/>
    <mergeCell ref="C3:F3"/>
    <mergeCell ref="G3:H3"/>
    <mergeCell ref="I3:J3"/>
    <mergeCell ref="A4:B4"/>
    <mergeCell ref="C4:F4"/>
    <mergeCell ref="G4:H4"/>
    <mergeCell ref="I4:J4"/>
    <mergeCell ref="G5:H5"/>
    <mergeCell ref="I5:J5"/>
    <mergeCell ref="C5:F5"/>
    <mergeCell ref="A1:L1"/>
    <mergeCell ref="A2:B2"/>
    <mergeCell ref="C2:F2"/>
    <mergeCell ref="G2:H2"/>
    <mergeCell ref="I2:J2"/>
    <mergeCell ref="K2:L2"/>
    <mergeCell ref="C77:J77"/>
    <mergeCell ref="C74:J74"/>
    <mergeCell ref="H36:J36"/>
    <mergeCell ref="C38:J38"/>
    <mergeCell ref="C46:J46"/>
    <mergeCell ref="C47:J47"/>
    <mergeCell ref="C57:J57"/>
    <mergeCell ref="C55:J55"/>
    <mergeCell ref="C73:J73"/>
    <mergeCell ref="C72:J72"/>
    <mergeCell ref="C78:J78"/>
    <mergeCell ref="C128:J128"/>
    <mergeCell ref="C124:J124"/>
    <mergeCell ref="C125:J125"/>
    <mergeCell ref="C83:J83"/>
    <mergeCell ref="C96:J96"/>
    <mergeCell ref="C93:J93"/>
    <mergeCell ref="C92:J92"/>
    <mergeCell ref="C100:J100"/>
    <mergeCell ref="C99:J99"/>
    <mergeCell ref="C98:J98"/>
    <mergeCell ref="C90:J90"/>
    <mergeCell ref="C101:J101"/>
    <mergeCell ref="C130:J130"/>
    <mergeCell ref="C129:J129"/>
    <mergeCell ref="C82:J82"/>
    <mergeCell ref="C97:J97"/>
    <mergeCell ref="C79:J79"/>
    <mergeCell ref="A122:A123"/>
    <mergeCell ref="C108:J108"/>
    <mergeCell ref="C102:J102"/>
    <mergeCell ref="C103:J103"/>
    <mergeCell ref="C119:K119"/>
    <mergeCell ref="C137:J137"/>
    <mergeCell ref="C135:J135"/>
    <mergeCell ref="C133:J133"/>
    <mergeCell ref="C134:J134"/>
    <mergeCell ref="C131:J131"/>
  </mergeCells>
  <pageMargins left="0.7" right="0.7" top="0.75" bottom="0.75" header="0.3" footer="0.3"/>
  <pageSetup paperSize="9" orientation="portrait" r:id="rId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rgb="FF7030A0"/>
  </sheetPr>
  <dimension ref="A1:L155"/>
  <sheetViews>
    <sheetView workbookViewId="0">
      <pane ySplit="6" topLeftCell="A24" activePane="bottomLeft" state="frozen"/>
      <selection pane="bottomLeft" activeCell="K38" sqref="K38"/>
    </sheetView>
  </sheetViews>
  <sheetFormatPr defaultRowHeight="15.75"/>
  <cols>
    <col min="1" max="1" width="11" style="8" customWidth="1"/>
    <col min="2" max="9" width="10.140625" style="7" customWidth="1"/>
    <col min="10" max="10" width="12.28515625" style="7" customWidth="1"/>
    <col min="11" max="11" width="45.5703125" style="12" customWidth="1"/>
    <col min="12" max="16384" width="9.140625" style="17"/>
  </cols>
  <sheetData>
    <row r="1" spans="1:12" s="16" customFormat="1" ht="30.75" customHeight="1" thickTop="1">
      <c r="A1" s="5073" t="s">
        <v>2666</v>
      </c>
      <c r="B1" s="5074"/>
      <c r="C1" s="5074"/>
      <c r="D1" s="5074"/>
      <c r="E1" s="5074"/>
      <c r="F1" s="5074"/>
      <c r="G1" s="5074"/>
      <c r="H1" s="5074"/>
      <c r="I1" s="5074"/>
      <c r="J1" s="5074"/>
      <c r="K1" s="5075"/>
      <c r="L1" s="36"/>
    </row>
    <row r="2" spans="1:12" ht="20.25" customHeight="1">
      <c r="A2" s="4845" t="s">
        <v>215</v>
      </c>
      <c r="B2" s="4846"/>
      <c r="C2" s="4630"/>
      <c r="D2" s="4631"/>
      <c r="E2" s="4631"/>
      <c r="F2" s="4632"/>
      <c r="G2" s="5076"/>
      <c r="H2" s="5101"/>
      <c r="I2" s="5093" t="s">
        <v>216</v>
      </c>
      <c r="J2" s="5094"/>
      <c r="K2" s="19"/>
      <c r="L2" s="86"/>
    </row>
    <row r="3" spans="1:12" ht="20.25" customHeight="1">
      <c r="A3" s="4845" t="s">
        <v>217</v>
      </c>
      <c r="B3" s="4846"/>
      <c r="C3" s="4630"/>
      <c r="D3" s="4631"/>
      <c r="E3" s="4631"/>
      <c r="F3" s="4632"/>
      <c r="G3" s="5156"/>
      <c r="H3" s="5157"/>
      <c r="I3" s="5093" t="s">
        <v>218</v>
      </c>
      <c r="J3" s="5094"/>
      <c r="K3" s="19"/>
      <c r="L3" s="86"/>
    </row>
    <row r="4" spans="1:12" ht="20.25" customHeight="1">
      <c r="A4" s="4845" t="s">
        <v>219</v>
      </c>
      <c r="B4" s="4846"/>
      <c r="C4" s="4630"/>
      <c r="D4" s="4631"/>
      <c r="E4" s="4631"/>
      <c r="F4" s="4632"/>
      <c r="G4" s="5076"/>
      <c r="H4" s="5101"/>
      <c r="I4" s="5093" t="s">
        <v>220</v>
      </c>
      <c r="J4" s="5094"/>
      <c r="K4" s="19"/>
      <c r="L4" s="86"/>
    </row>
    <row r="5" spans="1:12" ht="20.25" customHeight="1" thickBot="1">
      <c r="A5" s="5086" t="s">
        <v>221</v>
      </c>
      <c r="B5" s="5087"/>
      <c r="C5" s="5090"/>
      <c r="D5" s="5091"/>
      <c r="E5" s="5091"/>
      <c r="F5" s="5092"/>
      <c r="G5" s="5095"/>
      <c r="H5" s="5096"/>
      <c r="I5" s="5097"/>
      <c r="J5" s="5097"/>
      <c r="K5" s="108"/>
      <c r="L5" s="86"/>
    </row>
    <row r="6" spans="1:12" s="16" customFormat="1" ht="35.25" customHeight="1" thickTop="1">
      <c r="A6" s="956" t="s">
        <v>1</v>
      </c>
      <c r="B6" s="957" t="s">
        <v>0</v>
      </c>
      <c r="C6" s="957" t="s">
        <v>2</v>
      </c>
      <c r="D6" s="957" t="s">
        <v>3</v>
      </c>
      <c r="E6" s="957" t="s">
        <v>4</v>
      </c>
      <c r="F6" s="957" t="s">
        <v>5</v>
      </c>
      <c r="G6" s="957" t="s">
        <v>6</v>
      </c>
      <c r="H6" s="957" t="s">
        <v>7</v>
      </c>
      <c r="I6" s="957" t="s">
        <v>8</v>
      </c>
      <c r="J6" s="957" t="s">
        <v>9</v>
      </c>
      <c r="K6" s="958" t="s">
        <v>10</v>
      </c>
    </row>
    <row r="7" spans="1:12" ht="78" customHeight="1">
      <c r="A7" s="950">
        <v>41329</v>
      </c>
      <c r="B7" s="952" t="s">
        <v>32</v>
      </c>
      <c r="C7" s="5469" t="s">
        <v>2667</v>
      </c>
      <c r="D7" s="5469"/>
      <c r="E7" s="5469"/>
      <c r="F7" s="5469"/>
      <c r="G7" s="5469"/>
      <c r="H7" s="5469"/>
      <c r="I7" s="5469"/>
      <c r="J7" s="5469"/>
      <c r="K7" s="1802" t="s">
        <v>2571</v>
      </c>
    </row>
    <row r="8" spans="1:12">
      <c r="A8" s="950">
        <v>41347</v>
      </c>
      <c r="B8" s="952" t="s">
        <v>16</v>
      </c>
      <c r="C8" s="962">
        <v>365</v>
      </c>
      <c r="D8" s="954">
        <f t="shared" ref="D8:D15" si="0">+C8*(100-E8)/100</f>
        <v>365</v>
      </c>
      <c r="E8" s="962">
        <v>0</v>
      </c>
      <c r="F8" s="962"/>
      <c r="G8" s="962">
        <v>50</v>
      </c>
      <c r="H8" s="962"/>
      <c r="I8" s="962"/>
      <c r="J8" s="962"/>
      <c r="K8" s="12" t="s">
        <v>376</v>
      </c>
    </row>
    <row r="9" spans="1:12">
      <c r="A9" s="950">
        <v>41364</v>
      </c>
      <c r="B9" s="952" t="s">
        <v>143</v>
      </c>
      <c r="C9" s="962"/>
      <c r="D9" s="954"/>
      <c r="E9" s="962"/>
      <c r="F9" s="962"/>
      <c r="G9" s="962"/>
      <c r="H9" s="962">
        <v>3690</v>
      </c>
      <c r="I9" s="962">
        <v>100</v>
      </c>
      <c r="J9" s="962"/>
      <c r="K9" s="12" t="s">
        <v>30</v>
      </c>
    </row>
    <row r="10" spans="1:12">
      <c r="A10" s="4">
        <v>41432</v>
      </c>
      <c r="B10" s="28" t="s">
        <v>143</v>
      </c>
      <c r="C10" s="967"/>
      <c r="D10" s="23"/>
      <c r="E10" s="967"/>
      <c r="F10" s="967"/>
      <c r="G10" s="967"/>
      <c r="H10" s="967">
        <v>4790</v>
      </c>
      <c r="I10" s="967">
        <v>69</v>
      </c>
      <c r="J10" s="967"/>
      <c r="K10" s="15" t="s">
        <v>207</v>
      </c>
    </row>
    <row r="11" spans="1:12">
      <c r="A11" s="950">
        <v>41442</v>
      </c>
      <c r="B11" s="952" t="s">
        <v>16</v>
      </c>
      <c r="C11" s="962">
        <v>230</v>
      </c>
      <c r="D11" s="954">
        <f t="shared" si="0"/>
        <v>230</v>
      </c>
      <c r="E11" s="962">
        <v>0</v>
      </c>
      <c r="F11" s="962"/>
      <c r="G11" s="962">
        <v>40</v>
      </c>
      <c r="H11" s="962"/>
      <c r="I11" s="962"/>
      <c r="J11" s="962"/>
      <c r="K11" s="12" t="s">
        <v>376</v>
      </c>
    </row>
    <row r="12" spans="1:12">
      <c r="A12" s="950">
        <v>41444</v>
      </c>
      <c r="B12" s="952" t="s">
        <v>12</v>
      </c>
      <c r="C12" s="5457" t="s">
        <v>2628</v>
      </c>
      <c r="D12" s="5465"/>
      <c r="E12" s="5465"/>
      <c r="F12" s="5465"/>
      <c r="G12" s="5465"/>
      <c r="H12" s="5465"/>
      <c r="I12" s="5465"/>
      <c r="J12" s="5458"/>
    </row>
    <row r="13" spans="1:12">
      <c r="A13" s="950">
        <v>41447</v>
      </c>
      <c r="B13" s="952" t="s">
        <v>16</v>
      </c>
      <c r="C13" s="962">
        <v>240</v>
      </c>
      <c r="D13" s="954">
        <f t="shared" si="0"/>
        <v>240</v>
      </c>
      <c r="E13" s="962">
        <v>0</v>
      </c>
      <c r="F13" s="962"/>
      <c r="G13" s="962">
        <v>50</v>
      </c>
      <c r="H13" s="962"/>
      <c r="I13" s="962"/>
      <c r="J13" s="962"/>
      <c r="K13" s="12" t="s">
        <v>2668</v>
      </c>
    </row>
    <row r="14" spans="1:12">
      <c r="A14" s="29">
        <v>41532</v>
      </c>
      <c r="B14" s="6" t="s">
        <v>143</v>
      </c>
      <c r="C14" s="972"/>
      <c r="D14" s="31"/>
      <c r="E14" s="972"/>
      <c r="F14" s="972"/>
      <c r="G14" s="972"/>
      <c r="H14" s="972">
        <v>4300</v>
      </c>
      <c r="I14" s="972">
        <v>85</v>
      </c>
      <c r="J14" s="972"/>
      <c r="K14" s="15" t="s">
        <v>207</v>
      </c>
    </row>
    <row r="15" spans="1:12">
      <c r="A15" s="940">
        <v>41533</v>
      </c>
      <c r="B15" s="944" t="s">
        <v>16</v>
      </c>
      <c r="C15" s="963">
        <v>265</v>
      </c>
      <c r="D15" s="42">
        <f t="shared" si="0"/>
        <v>225.25</v>
      </c>
      <c r="E15" s="973">
        <v>15</v>
      </c>
      <c r="F15" s="963"/>
      <c r="G15" s="963"/>
      <c r="H15" s="963"/>
      <c r="I15" s="963"/>
      <c r="J15" s="963"/>
      <c r="K15" s="43" t="s">
        <v>2669</v>
      </c>
    </row>
    <row r="16" spans="1:12">
      <c r="A16" s="987">
        <v>41548</v>
      </c>
      <c r="B16" s="952" t="s">
        <v>4</v>
      </c>
      <c r="C16" s="5528" t="s">
        <v>6132</v>
      </c>
      <c r="D16" s="5528"/>
      <c r="E16" s="5528"/>
      <c r="F16" s="5528"/>
      <c r="G16" s="5528"/>
      <c r="H16" s="5528"/>
      <c r="I16" s="5528"/>
      <c r="J16" s="5528"/>
      <c r="K16" s="983"/>
    </row>
    <row r="17" spans="1:11">
      <c r="A17" s="987">
        <v>41579</v>
      </c>
      <c r="B17" s="952" t="s">
        <v>4</v>
      </c>
      <c r="C17" s="5528" t="s">
        <v>6133</v>
      </c>
      <c r="D17" s="5528"/>
      <c r="E17" s="5528"/>
      <c r="F17" s="5528"/>
      <c r="G17" s="5528"/>
      <c r="H17" s="5528"/>
      <c r="I17" s="5528"/>
      <c r="J17" s="5528"/>
      <c r="K17" s="983"/>
    </row>
    <row r="18" spans="1:11" ht="16.5" thickBot="1">
      <c r="A18" s="943">
        <v>41613</v>
      </c>
      <c r="B18" s="984" t="s">
        <v>4</v>
      </c>
      <c r="C18" s="5529" t="s">
        <v>6134</v>
      </c>
      <c r="D18" s="5530"/>
      <c r="E18" s="5530"/>
      <c r="F18" s="5530"/>
      <c r="G18" s="5530"/>
      <c r="H18" s="5530"/>
      <c r="I18" s="5530"/>
      <c r="J18" s="5531"/>
      <c r="K18" s="983"/>
    </row>
    <row r="19" spans="1:11" ht="16.5" thickTop="1">
      <c r="A19" s="44">
        <v>41644</v>
      </c>
      <c r="B19" s="45" t="s">
        <v>143</v>
      </c>
      <c r="C19" s="978"/>
      <c r="D19" s="173"/>
      <c r="E19" s="978"/>
      <c r="F19" s="978"/>
      <c r="G19" s="978"/>
      <c r="H19" s="978">
        <v>3205</v>
      </c>
      <c r="I19" s="978">
        <v>64</v>
      </c>
      <c r="J19" s="978"/>
      <c r="K19" s="988" t="s">
        <v>207</v>
      </c>
    </row>
    <row r="20" spans="1:11">
      <c r="A20" s="950">
        <v>41677</v>
      </c>
      <c r="B20" s="952" t="s">
        <v>12</v>
      </c>
      <c r="C20" s="4644" t="s">
        <v>2628</v>
      </c>
      <c r="D20" s="4645"/>
      <c r="E20" s="4645"/>
      <c r="F20" s="4645"/>
      <c r="G20" s="4645"/>
      <c r="H20" s="4645"/>
      <c r="I20" s="4645"/>
      <c r="J20" s="4646"/>
    </row>
    <row r="21" spans="1:11">
      <c r="A21" s="4">
        <v>41715</v>
      </c>
      <c r="B21" s="28" t="s">
        <v>143</v>
      </c>
      <c r="C21" s="967"/>
      <c r="D21" s="23"/>
      <c r="E21" s="967"/>
      <c r="F21" s="967"/>
      <c r="G21" s="967"/>
      <c r="H21" s="967">
        <v>2470</v>
      </c>
      <c r="I21" s="967">
        <v>78</v>
      </c>
      <c r="J21" s="967"/>
      <c r="K21" s="15" t="s">
        <v>50</v>
      </c>
    </row>
    <row r="22" spans="1:11">
      <c r="A22" s="4">
        <v>41716</v>
      </c>
      <c r="B22" s="28" t="s">
        <v>16</v>
      </c>
      <c r="C22" s="967">
        <v>160</v>
      </c>
      <c r="D22" s="23">
        <f t="shared" ref="D22:D61" si="1">+C22*(100-E22)/100</f>
        <v>48</v>
      </c>
      <c r="E22" s="967">
        <v>70</v>
      </c>
      <c r="F22" s="967"/>
      <c r="G22" s="967">
        <v>115</v>
      </c>
      <c r="H22" s="967"/>
      <c r="I22" s="967"/>
      <c r="J22" s="967"/>
      <c r="K22" s="15" t="s">
        <v>2670</v>
      </c>
    </row>
    <row r="23" spans="1:11">
      <c r="A23" s="950">
        <v>41725</v>
      </c>
      <c r="B23" s="952" t="s">
        <v>12</v>
      </c>
      <c r="C23" s="4644" t="s">
        <v>2628</v>
      </c>
      <c r="D23" s="4645"/>
      <c r="E23" s="4645"/>
      <c r="F23" s="4645"/>
      <c r="G23" s="4645"/>
      <c r="H23" s="4645"/>
      <c r="I23" s="4645"/>
      <c r="J23" s="4646"/>
    </row>
    <row r="24" spans="1:11">
      <c r="A24" s="989">
        <v>41736</v>
      </c>
      <c r="B24" s="990" t="s">
        <v>154</v>
      </c>
      <c r="C24" s="5501" t="s">
        <v>155</v>
      </c>
      <c r="D24" s="5502"/>
      <c r="E24" s="5502"/>
      <c r="F24" s="5502"/>
      <c r="G24" s="5502"/>
      <c r="H24" s="5502"/>
      <c r="I24" s="5502"/>
      <c r="J24" s="5503"/>
    </row>
    <row r="25" spans="1:11">
      <c r="A25" s="950">
        <v>41737</v>
      </c>
      <c r="B25" s="952" t="s">
        <v>12</v>
      </c>
      <c r="C25" s="4644" t="s">
        <v>633</v>
      </c>
      <c r="D25" s="4645"/>
      <c r="E25" s="4645"/>
      <c r="F25" s="4645"/>
      <c r="G25" s="4645"/>
      <c r="H25" s="4645"/>
      <c r="I25" s="4645"/>
      <c r="J25" s="4646"/>
    </row>
    <row r="26" spans="1:11" ht="54" customHeight="1">
      <c r="A26" s="950">
        <v>41739</v>
      </c>
      <c r="B26" s="952" t="s">
        <v>12</v>
      </c>
      <c r="C26" s="4627" t="s">
        <v>2671</v>
      </c>
      <c r="D26" s="4628"/>
      <c r="E26" s="4628"/>
      <c r="F26" s="4628"/>
      <c r="G26" s="4628"/>
      <c r="H26" s="4628"/>
      <c r="I26" s="4628"/>
      <c r="J26" s="4629"/>
    </row>
    <row r="27" spans="1:11" ht="59.25" customHeight="1">
      <c r="A27" s="1943">
        <v>41753</v>
      </c>
      <c r="B27" s="1933" t="s">
        <v>34</v>
      </c>
      <c r="C27" s="4766" t="s">
        <v>2672</v>
      </c>
      <c r="D27" s="4767"/>
      <c r="E27" s="4767"/>
      <c r="F27" s="4767"/>
      <c r="G27" s="4767"/>
      <c r="H27" s="4767"/>
      <c r="I27" s="4767"/>
      <c r="J27" s="4768"/>
      <c r="K27" s="1946"/>
    </row>
    <row r="28" spans="1:11">
      <c r="A28" s="950">
        <v>41773</v>
      </c>
      <c r="B28" s="952" t="s">
        <v>4</v>
      </c>
      <c r="C28" s="5528" t="s">
        <v>6135</v>
      </c>
      <c r="D28" s="5528"/>
      <c r="E28" s="5528"/>
      <c r="F28" s="5528"/>
      <c r="G28" s="5528"/>
      <c r="H28" s="5528"/>
      <c r="I28" s="5528"/>
      <c r="J28" s="5528"/>
    </row>
    <row r="29" spans="1:11">
      <c r="A29" s="4">
        <v>41796</v>
      </c>
      <c r="B29" s="28" t="s">
        <v>143</v>
      </c>
      <c r="C29" s="967"/>
      <c r="D29" s="23"/>
      <c r="E29" s="967"/>
      <c r="F29" s="967"/>
      <c r="G29" s="967"/>
      <c r="H29" s="967">
        <v>2620</v>
      </c>
      <c r="I29" s="967">
        <v>100</v>
      </c>
      <c r="J29" s="967"/>
      <c r="K29" s="15" t="s">
        <v>30</v>
      </c>
    </row>
    <row r="30" spans="1:11">
      <c r="A30" s="950">
        <v>41803</v>
      </c>
      <c r="B30" s="952" t="s">
        <v>16</v>
      </c>
      <c r="C30" s="962">
        <v>230</v>
      </c>
      <c r="D30" s="954">
        <f t="shared" si="1"/>
        <v>6.9</v>
      </c>
      <c r="E30" s="962">
        <v>97</v>
      </c>
      <c r="F30" s="962"/>
      <c r="G30" s="962">
        <v>100</v>
      </c>
      <c r="H30" s="962"/>
      <c r="I30" s="962"/>
      <c r="J30" s="962"/>
      <c r="K30" s="12" t="s">
        <v>283</v>
      </c>
    </row>
    <row r="31" spans="1:11" ht="16.5" customHeight="1">
      <c r="A31" s="4642">
        <v>41807</v>
      </c>
      <c r="B31" s="952" t="s">
        <v>41</v>
      </c>
      <c r="C31" s="4644" t="s">
        <v>2673</v>
      </c>
      <c r="D31" s="4645"/>
      <c r="E31" s="4645"/>
      <c r="F31" s="4645"/>
      <c r="G31" s="4645"/>
      <c r="H31" s="4645"/>
      <c r="I31" s="4645"/>
      <c r="J31" s="4646"/>
    </row>
    <row r="32" spans="1:11">
      <c r="A32" s="4643"/>
      <c r="B32" s="952" t="s">
        <v>27</v>
      </c>
      <c r="C32" s="4644" t="s">
        <v>2674</v>
      </c>
      <c r="D32" s="4645"/>
      <c r="E32" s="4645"/>
      <c r="F32" s="4645"/>
      <c r="G32" s="4645"/>
      <c r="H32" s="4645"/>
      <c r="I32" s="4645"/>
      <c r="J32" s="4646"/>
    </row>
    <row r="33" spans="1:11" ht="16.5" thickBot="1">
      <c r="A33" s="2216">
        <v>41886</v>
      </c>
      <c r="B33" s="2217" t="s">
        <v>41</v>
      </c>
      <c r="C33" s="5078" t="s">
        <v>2675</v>
      </c>
      <c r="D33" s="5079"/>
      <c r="E33" s="5079"/>
      <c r="F33" s="5079"/>
      <c r="G33" s="5079"/>
      <c r="H33" s="5079"/>
      <c r="I33" s="5079"/>
      <c r="J33" s="5080"/>
      <c r="K33" s="57"/>
    </row>
    <row r="34" spans="1:11" ht="16.5" thickTop="1">
      <c r="A34" s="2191"/>
      <c r="B34" s="2192"/>
      <c r="C34" s="969"/>
      <c r="D34" s="62">
        <f t="shared" si="1"/>
        <v>0</v>
      </c>
      <c r="E34" s="969"/>
      <c r="F34" s="969"/>
      <c r="G34" s="969"/>
      <c r="H34" s="969"/>
      <c r="I34" s="969"/>
      <c r="J34" s="969"/>
      <c r="K34" s="53"/>
    </row>
    <row r="35" spans="1:11">
      <c r="A35" s="950"/>
      <c r="B35" s="952"/>
      <c r="C35" s="962"/>
      <c r="D35" s="954">
        <f t="shared" si="1"/>
        <v>0</v>
      </c>
      <c r="E35" s="962"/>
      <c r="F35" s="962"/>
      <c r="G35" s="962"/>
      <c r="H35" s="962"/>
      <c r="I35" s="962"/>
      <c r="J35" s="962"/>
    </row>
    <row r="36" spans="1:11">
      <c r="A36" s="950"/>
      <c r="B36" s="952"/>
      <c r="C36" s="962"/>
      <c r="D36" s="954">
        <f t="shared" si="1"/>
        <v>0</v>
      </c>
      <c r="E36" s="962"/>
      <c r="F36" s="962"/>
      <c r="G36" s="962"/>
      <c r="H36" s="962"/>
      <c r="I36" s="962"/>
      <c r="J36" s="962"/>
    </row>
    <row r="37" spans="1:11">
      <c r="A37" s="950"/>
      <c r="B37" s="952"/>
      <c r="C37" s="952"/>
      <c r="D37" s="954">
        <f t="shared" si="1"/>
        <v>0</v>
      </c>
      <c r="E37" s="952"/>
      <c r="F37" s="952"/>
      <c r="G37" s="952"/>
      <c r="H37" s="952"/>
      <c r="I37" s="952"/>
      <c r="J37" s="952"/>
    </row>
    <row r="38" spans="1:11">
      <c r="A38" s="950"/>
      <c r="B38" s="952"/>
      <c r="C38" s="952"/>
      <c r="D38" s="954">
        <f t="shared" si="1"/>
        <v>0</v>
      </c>
      <c r="E38" s="952"/>
      <c r="F38" s="952"/>
      <c r="G38" s="952"/>
      <c r="H38" s="952"/>
      <c r="I38" s="952"/>
      <c r="J38" s="952"/>
    </row>
    <row r="39" spans="1:11">
      <c r="A39" s="950"/>
      <c r="B39" s="952"/>
      <c r="C39" s="952"/>
      <c r="D39" s="954">
        <f t="shared" si="1"/>
        <v>0</v>
      </c>
      <c r="E39" s="952"/>
      <c r="F39" s="952"/>
      <c r="G39" s="952"/>
      <c r="H39" s="952"/>
      <c r="I39" s="952"/>
      <c r="J39" s="952"/>
    </row>
    <row r="40" spans="1:11">
      <c r="A40" s="950"/>
      <c r="B40" s="952"/>
      <c r="C40" s="952"/>
      <c r="D40" s="954">
        <f t="shared" si="1"/>
        <v>0</v>
      </c>
      <c r="E40" s="952"/>
      <c r="F40" s="952"/>
      <c r="G40" s="952"/>
      <c r="H40" s="952"/>
      <c r="I40" s="952"/>
      <c r="J40" s="952"/>
    </row>
    <row r="41" spans="1:11">
      <c r="A41" s="950"/>
      <c r="B41" s="952"/>
      <c r="C41" s="952"/>
      <c r="D41" s="954">
        <f t="shared" si="1"/>
        <v>0</v>
      </c>
      <c r="E41" s="952"/>
      <c r="F41" s="952"/>
      <c r="G41" s="952"/>
      <c r="H41" s="952"/>
      <c r="I41" s="952"/>
      <c r="J41" s="952"/>
    </row>
    <row r="42" spans="1:11">
      <c r="A42" s="950"/>
      <c r="B42" s="952"/>
      <c r="C42" s="952"/>
      <c r="D42" s="954">
        <f t="shared" si="1"/>
        <v>0</v>
      </c>
      <c r="E42" s="952"/>
      <c r="F42" s="952"/>
      <c r="G42" s="952"/>
      <c r="H42" s="952"/>
      <c r="I42" s="952"/>
      <c r="J42" s="952"/>
    </row>
    <row r="43" spans="1:11">
      <c r="A43" s="950"/>
      <c r="B43" s="952"/>
      <c r="C43" s="952"/>
      <c r="D43" s="954">
        <f t="shared" si="1"/>
        <v>0</v>
      </c>
      <c r="E43" s="952"/>
      <c r="F43" s="952"/>
      <c r="G43" s="952"/>
      <c r="H43" s="952"/>
      <c r="I43" s="952"/>
      <c r="J43" s="952"/>
    </row>
    <row r="44" spans="1:11">
      <c r="A44" s="950"/>
      <c r="B44" s="952"/>
      <c r="C44" s="952"/>
      <c r="D44" s="954">
        <f t="shared" si="1"/>
        <v>0</v>
      </c>
      <c r="E44" s="952"/>
      <c r="F44" s="952"/>
      <c r="G44" s="952"/>
      <c r="H44" s="952"/>
      <c r="I44" s="952"/>
      <c r="J44" s="952"/>
    </row>
    <row r="45" spans="1:11">
      <c r="A45" s="950"/>
      <c r="B45" s="952"/>
      <c r="C45" s="952"/>
      <c r="D45" s="954">
        <f t="shared" si="1"/>
        <v>0</v>
      </c>
      <c r="E45" s="952"/>
      <c r="F45" s="952"/>
      <c r="G45" s="952"/>
      <c r="H45" s="952"/>
      <c r="I45" s="952"/>
      <c r="J45" s="952"/>
    </row>
    <row r="46" spans="1:11">
      <c r="A46" s="950"/>
      <c r="B46" s="952"/>
      <c r="C46" s="952"/>
      <c r="D46" s="954">
        <f t="shared" si="1"/>
        <v>0</v>
      </c>
      <c r="E46" s="952"/>
      <c r="F46" s="952"/>
      <c r="G46" s="952"/>
      <c r="H46" s="952"/>
      <c r="I46" s="952"/>
      <c r="J46" s="952"/>
    </row>
    <row r="47" spans="1:11">
      <c r="A47" s="950"/>
      <c r="B47" s="952"/>
      <c r="C47" s="952"/>
      <c r="D47" s="954">
        <f t="shared" si="1"/>
        <v>0</v>
      </c>
      <c r="E47" s="952"/>
      <c r="F47" s="952"/>
      <c r="G47" s="952"/>
      <c r="H47" s="952"/>
      <c r="I47" s="952"/>
      <c r="J47" s="952"/>
    </row>
    <row r="48" spans="1:11">
      <c r="A48" s="950"/>
      <c r="B48" s="952"/>
      <c r="C48" s="952"/>
      <c r="D48" s="954">
        <f t="shared" si="1"/>
        <v>0</v>
      </c>
      <c r="E48" s="952"/>
      <c r="F48" s="952"/>
      <c r="G48" s="952"/>
      <c r="H48" s="952"/>
      <c r="I48" s="952"/>
      <c r="J48" s="952"/>
    </row>
    <row r="49" spans="1:10">
      <c r="A49" s="950"/>
      <c r="B49" s="952"/>
      <c r="C49" s="952"/>
      <c r="D49" s="954">
        <f t="shared" si="1"/>
        <v>0</v>
      </c>
      <c r="E49" s="952"/>
      <c r="F49" s="952"/>
      <c r="G49" s="952"/>
      <c r="H49" s="952"/>
      <c r="I49" s="952"/>
      <c r="J49" s="952"/>
    </row>
    <row r="50" spans="1:10">
      <c r="A50" s="950"/>
      <c r="B50" s="952"/>
      <c r="C50" s="952"/>
      <c r="D50" s="954">
        <f t="shared" si="1"/>
        <v>0</v>
      </c>
      <c r="E50" s="952"/>
      <c r="F50" s="952"/>
      <c r="G50" s="952"/>
      <c r="H50" s="952"/>
      <c r="I50" s="952"/>
      <c r="J50" s="952"/>
    </row>
    <row r="51" spans="1:10">
      <c r="A51" s="950"/>
      <c r="B51" s="952"/>
      <c r="C51" s="952"/>
      <c r="D51" s="954">
        <f t="shared" si="1"/>
        <v>0</v>
      </c>
      <c r="E51" s="952"/>
      <c r="F51" s="952"/>
      <c r="G51" s="952"/>
      <c r="H51" s="952"/>
      <c r="I51" s="952"/>
      <c r="J51" s="952"/>
    </row>
    <row r="52" spans="1:10">
      <c r="A52" s="950"/>
      <c r="B52" s="952"/>
      <c r="C52" s="952"/>
      <c r="D52" s="954">
        <f t="shared" si="1"/>
        <v>0</v>
      </c>
      <c r="E52" s="952"/>
      <c r="F52" s="952"/>
      <c r="G52" s="952"/>
      <c r="H52" s="952"/>
      <c r="I52" s="952"/>
      <c r="J52" s="952"/>
    </row>
    <row r="53" spans="1:10">
      <c r="A53" s="950"/>
      <c r="B53" s="952"/>
      <c r="C53" s="952"/>
      <c r="D53" s="954">
        <f t="shared" si="1"/>
        <v>0</v>
      </c>
      <c r="E53" s="952"/>
      <c r="F53" s="952"/>
      <c r="G53" s="952"/>
      <c r="H53" s="952"/>
      <c r="I53" s="952"/>
      <c r="J53" s="952"/>
    </row>
    <row r="54" spans="1:10">
      <c r="A54" s="950"/>
      <c r="B54" s="952"/>
      <c r="C54" s="952"/>
      <c r="D54" s="954">
        <f t="shared" si="1"/>
        <v>0</v>
      </c>
      <c r="E54" s="952"/>
      <c r="F54" s="952"/>
      <c r="G54" s="952"/>
      <c r="H54" s="952"/>
      <c r="I54" s="952"/>
      <c r="J54" s="952"/>
    </row>
    <row r="55" spans="1:10">
      <c r="A55" s="950"/>
      <c r="B55" s="952"/>
      <c r="C55" s="952"/>
      <c r="D55" s="954">
        <f t="shared" si="1"/>
        <v>0</v>
      </c>
      <c r="E55" s="952"/>
      <c r="F55" s="952"/>
      <c r="G55" s="952"/>
      <c r="H55" s="952"/>
      <c r="I55" s="952"/>
      <c r="J55" s="952"/>
    </row>
    <row r="56" spans="1:10">
      <c r="A56" s="950"/>
      <c r="B56" s="952"/>
      <c r="C56" s="952"/>
      <c r="D56" s="954">
        <f t="shared" si="1"/>
        <v>0</v>
      </c>
      <c r="E56" s="952"/>
      <c r="F56" s="952"/>
      <c r="G56" s="952"/>
      <c r="H56" s="952"/>
      <c r="I56" s="952"/>
      <c r="J56" s="952"/>
    </row>
    <row r="57" spans="1:10">
      <c r="A57" s="950"/>
      <c r="B57" s="952"/>
      <c r="C57" s="952"/>
      <c r="D57" s="954">
        <f t="shared" si="1"/>
        <v>0</v>
      </c>
      <c r="E57" s="952"/>
      <c r="F57" s="952"/>
      <c r="G57" s="952"/>
      <c r="H57" s="952"/>
      <c r="I57" s="952"/>
      <c r="J57" s="952"/>
    </row>
    <row r="58" spans="1:10">
      <c r="A58" s="950"/>
      <c r="B58" s="952"/>
      <c r="C58" s="952"/>
      <c r="D58" s="954">
        <f t="shared" si="1"/>
        <v>0</v>
      </c>
      <c r="E58" s="952"/>
      <c r="F58" s="952"/>
      <c r="G58" s="952"/>
      <c r="H58" s="952"/>
      <c r="I58" s="952"/>
      <c r="J58" s="952"/>
    </row>
    <row r="59" spans="1:10">
      <c r="A59" s="950"/>
      <c r="B59" s="952"/>
      <c r="C59" s="952"/>
      <c r="D59" s="954">
        <f t="shared" si="1"/>
        <v>0</v>
      </c>
      <c r="E59" s="952"/>
      <c r="F59" s="952"/>
      <c r="G59" s="952"/>
      <c r="H59" s="952"/>
      <c r="I59" s="952"/>
      <c r="J59" s="952"/>
    </row>
    <row r="60" spans="1:10">
      <c r="A60" s="950"/>
      <c r="B60" s="952"/>
      <c r="C60" s="952"/>
      <c r="D60" s="954">
        <f t="shared" si="1"/>
        <v>0</v>
      </c>
      <c r="E60" s="952"/>
      <c r="F60" s="952"/>
      <c r="G60" s="952"/>
      <c r="H60" s="952"/>
      <c r="I60" s="952"/>
      <c r="J60" s="952"/>
    </row>
    <row r="61" spans="1:10">
      <c r="A61" s="950"/>
      <c r="B61" s="952"/>
      <c r="C61" s="952"/>
      <c r="D61" s="954">
        <f t="shared" si="1"/>
        <v>0</v>
      </c>
      <c r="E61" s="952"/>
      <c r="F61" s="952"/>
      <c r="G61" s="952"/>
      <c r="H61" s="952"/>
      <c r="I61" s="952"/>
      <c r="J61" s="952"/>
    </row>
    <row r="62" spans="1:10">
      <c r="A62" s="950"/>
      <c r="B62" s="952"/>
      <c r="C62" s="952"/>
      <c r="D62" s="952"/>
      <c r="E62" s="952"/>
      <c r="F62" s="952"/>
      <c r="G62" s="952"/>
      <c r="H62" s="952"/>
      <c r="I62" s="952"/>
      <c r="J62" s="952"/>
    </row>
    <row r="63" spans="1:10">
      <c r="A63" s="950"/>
      <c r="B63" s="952"/>
      <c r="C63" s="952"/>
      <c r="D63" s="952"/>
      <c r="E63" s="952"/>
      <c r="F63" s="952"/>
      <c r="G63" s="952"/>
      <c r="H63" s="952"/>
      <c r="I63" s="952"/>
      <c r="J63" s="952"/>
    </row>
    <row r="64" spans="1:10">
      <c r="A64" s="950"/>
      <c r="B64" s="952"/>
      <c r="C64" s="952"/>
      <c r="D64" s="952"/>
      <c r="E64" s="952"/>
      <c r="F64" s="952"/>
      <c r="G64" s="952"/>
      <c r="H64" s="952"/>
      <c r="I64" s="952"/>
      <c r="J64" s="952"/>
    </row>
    <row r="65" spans="1:10">
      <c r="A65" s="950"/>
      <c r="B65" s="952"/>
      <c r="C65" s="952"/>
      <c r="D65" s="952"/>
      <c r="E65" s="952"/>
      <c r="F65" s="952"/>
      <c r="G65" s="952"/>
      <c r="H65" s="952"/>
      <c r="I65" s="952"/>
      <c r="J65" s="952"/>
    </row>
    <row r="66" spans="1:10">
      <c r="A66" s="950"/>
      <c r="B66" s="952"/>
      <c r="C66" s="952"/>
      <c r="D66" s="952"/>
      <c r="E66" s="952"/>
      <c r="F66" s="952"/>
      <c r="G66" s="952"/>
      <c r="H66" s="952"/>
      <c r="I66" s="952"/>
      <c r="J66" s="952"/>
    </row>
    <row r="67" spans="1:10">
      <c r="A67" s="950"/>
      <c r="B67" s="952"/>
      <c r="C67" s="952"/>
      <c r="D67" s="952"/>
      <c r="E67" s="952"/>
      <c r="F67" s="952"/>
      <c r="G67" s="952"/>
      <c r="H67" s="952"/>
      <c r="I67" s="952"/>
      <c r="J67" s="952"/>
    </row>
    <row r="68" spans="1:10">
      <c r="A68" s="950"/>
      <c r="B68" s="952"/>
      <c r="C68" s="952"/>
      <c r="D68" s="952"/>
      <c r="E68" s="952"/>
      <c r="F68" s="952"/>
      <c r="G68" s="952"/>
      <c r="H68" s="952"/>
      <c r="I68" s="952"/>
      <c r="J68" s="952"/>
    </row>
    <row r="69" spans="1:10">
      <c r="A69" s="950"/>
      <c r="B69" s="952"/>
      <c r="C69" s="952"/>
      <c r="D69" s="952"/>
      <c r="E69" s="952"/>
      <c r="F69" s="952"/>
      <c r="G69" s="952"/>
      <c r="H69" s="952"/>
      <c r="I69" s="952"/>
      <c r="J69" s="952"/>
    </row>
    <row r="70" spans="1:10">
      <c r="A70" s="950"/>
      <c r="B70" s="952"/>
      <c r="C70" s="952"/>
      <c r="D70" s="952"/>
      <c r="E70" s="952"/>
      <c r="F70" s="952"/>
      <c r="G70" s="952"/>
      <c r="H70" s="952"/>
      <c r="I70" s="952"/>
      <c r="J70" s="952"/>
    </row>
    <row r="71" spans="1:10">
      <c r="A71" s="950"/>
      <c r="B71" s="952"/>
      <c r="C71" s="952"/>
      <c r="D71" s="952"/>
      <c r="E71" s="952"/>
      <c r="F71" s="952"/>
      <c r="G71" s="952"/>
      <c r="H71" s="952"/>
      <c r="I71" s="952"/>
      <c r="J71" s="952"/>
    </row>
    <row r="72" spans="1:10">
      <c r="A72" s="950"/>
      <c r="B72" s="952"/>
      <c r="C72" s="952"/>
      <c r="D72" s="952"/>
      <c r="E72" s="952"/>
      <c r="F72" s="952"/>
      <c r="G72" s="952"/>
      <c r="H72" s="952"/>
      <c r="I72" s="952"/>
      <c r="J72" s="952"/>
    </row>
    <row r="73" spans="1:10">
      <c r="A73" s="950"/>
      <c r="B73" s="952"/>
      <c r="C73" s="952"/>
      <c r="D73" s="952"/>
      <c r="E73" s="952"/>
      <c r="F73" s="952"/>
      <c r="G73" s="952"/>
      <c r="H73" s="952"/>
      <c r="I73" s="952"/>
      <c r="J73" s="952"/>
    </row>
    <row r="74" spans="1:10">
      <c r="A74" s="950"/>
      <c r="B74" s="952"/>
      <c r="C74" s="952"/>
      <c r="D74" s="952"/>
      <c r="E74" s="952"/>
      <c r="F74" s="952"/>
      <c r="G74" s="952"/>
      <c r="H74" s="952"/>
      <c r="I74" s="952"/>
      <c r="J74" s="952"/>
    </row>
    <row r="75" spans="1:10">
      <c r="A75" s="950"/>
      <c r="B75" s="952"/>
      <c r="C75" s="952"/>
      <c r="D75" s="952"/>
      <c r="E75" s="952"/>
      <c r="F75" s="952"/>
      <c r="G75" s="952"/>
      <c r="H75" s="952"/>
      <c r="I75" s="952"/>
      <c r="J75" s="952"/>
    </row>
    <row r="76" spans="1:10">
      <c r="A76" s="950"/>
      <c r="B76" s="952"/>
      <c r="C76" s="952"/>
      <c r="D76" s="952"/>
      <c r="E76" s="952"/>
      <c r="F76" s="952"/>
      <c r="G76" s="952"/>
      <c r="H76" s="952"/>
      <c r="I76" s="952"/>
      <c r="J76" s="952"/>
    </row>
    <row r="77" spans="1:10">
      <c r="A77" s="950"/>
      <c r="B77" s="952"/>
      <c r="C77" s="952"/>
      <c r="D77" s="952"/>
      <c r="E77" s="952"/>
      <c r="F77" s="952"/>
      <c r="G77" s="952"/>
      <c r="H77" s="952"/>
      <c r="I77" s="952"/>
      <c r="J77" s="952"/>
    </row>
    <row r="78" spans="1:10">
      <c r="A78" s="950"/>
      <c r="B78" s="952"/>
      <c r="C78" s="952"/>
      <c r="D78" s="952"/>
      <c r="E78" s="952"/>
      <c r="F78" s="952"/>
      <c r="G78" s="952"/>
      <c r="H78" s="952"/>
      <c r="I78" s="952"/>
      <c r="J78" s="952"/>
    </row>
    <row r="79" spans="1:10">
      <c r="A79" s="950"/>
      <c r="B79" s="952"/>
      <c r="C79" s="952"/>
      <c r="D79" s="952"/>
      <c r="E79" s="952"/>
      <c r="F79" s="952"/>
      <c r="G79" s="952"/>
      <c r="H79" s="952"/>
      <c r="I79" s="952"/>
      <c r="J79" s="952"/>
    </row>
    <row r="80" spans="1:10">
      <c r="A80" s="950"/>
      <c r="B80" s="952"/>
      <c r="C80" s="952"/>
      <c r="D80" s="952"/>
      <c r="E80" s="952"/>
      <c r="F80" s="952"/>
      <c r="G80" s="952"/>
      <c r="H80" s="952"/>
      <c r="I80" s="952"/>
      <c r="J80" s="952"/>
    </row>
    <row r="81" spans="1:10">
      <c r="A81" s="950"/>
      <c r="B81" s="952"/>
      <c r="C81" s="952"/>
      <c r="D81" s="952"/>
      <c r="E81" s="952"/>
      <c r="F81" s="952"/>
      <c r="G81" s="952"/>
      <c r="H81" s="952"/>
      <c r="I81" s="952"/>
      <c r="J81" s="952"/>
    </row>
    <row r="82" spans="1:10">
      <c r="A82" s="950"/>
      <c r="B82" s="952"/>
      <c r="C82" s="952"/>
      <c r="D82" s="952"/>
      <c r="E82" s="952"/>
      <c r="F82" s="952"/>
      <c r="G82" s="952"/>
      <c r="H82" s="952"/>
      <c r="I82" s="952"/>
      <c r="J82" s="952"/>
    </row>
    <row r="83" spans="1:10">
      <c r="A83" s="950"/>
      <c r="B83" s="952"/>
      <c r="C83" s="952"/>
      <c r="D83" s="952"/>
      <c r="E83" s="952"/>
      <c r="F83" s="952"/>
      <c r="G83" s="952"/>
      <c r="H83" s="952"/>
      <c r="I83" s="952"/>
      <c r="J83" s="952"/>
    </row>
    <row r="84" spans="1:10">
      <c r="A84" s="950"/>
      <c r="B84" s="952"/>
      <c r="C84" s="952"/>
      <c r="D84" s="952"/>
      <c r="E84" s="952"/>
      <c r="F84" s="952"/>
      <c r="G84" s="952"/>
      <c r="H84" s="952"/>
      <c r="I84" s="952"/>
      <c r="J84" s="952"/>
    </row>
    <row r="85" spans="1:10">
      <c r="A85" s="950"/>
      <c r="B85" s="952"/>
      <c r="C85" s="952"/>
      <c r="D85" s="952"/>
      <c r="E85" s="952"/>
      <c r="F85" s="952"/>
      <c r="G85" s="952"/>
      <c r="H85" s="952"/>
      <c r="I85" s="952"/>
      <c r="J85" s="952"/>
    </row>
    <row r="86" spans="1:10">
      <c r="A86" s="950"/>
      <c r="B86" s="952"/>
      <c r="C86" s="952"/>
      <c r="D86" s="952"/>
      <c r="E86" s="952"/>
      <c r="F86" s="952"/>
      <c r="G86" s="952"/>
      <c r="H86" s="952"/>
      <c r="I86" s="952"/>
      <c r="J86" s="952"/>
    </row>
    <row r="87" spans="1:10">
      <c r="A87" s="950"/>
      <c r="B87" s="952"/>
      <c r="C87" s="952"/>
      <c r="D87" s="952"/>
      <c r="E87" s="952"/>
      <c r="F87" s="952"/>
      <c r="G87" s="952"/>
      <c r="H87" s="952"/>
      <c r="I87" s="952"/>
      <c r="J87" s="952"/>
    </row>
    <row r="88" spans="1:10">
      <c r="A88" s="950"/>
      <c r="B88" s="952"/>
      <c r="C88" s="952"/>
      <c r="D88" s="952"/>
      <c r="E88" s="952"/>
      <c r="F88" s="952"/>
      <c r="G88" s="952"/>
      <c r="H88" s="952"/>
      <c r="I88" s="952"/>
      <c r="J88" s="952"/>
    </row>
    <row r="89" spans="1:10">
      <c r="A89" s="950"/>
      <c r="B89" s="952"/>
      <c r="C89" s="952"/>
      <c r="D89" s="952"/>
      <c r="E89" s="952"/>
      <c r="F89" s="952"/>
      <c r="G89" s="952"/>
      <c r="H89" s="952"/>
      <c r="I89" s="952"/>
      <c r="J89" s="952"/>
    </row>
    <row r="90" spans="1:10">
      <c r="A90" s="950"/>
      <c r="B90" s="952"/>
      <c r="C90" s="952"/>
      <c r="D90" s="952"/>
      <c r="E90" s="952"/>
      <c r="F90" s="952"/>
      <c r="G90" s="952"/>
      <c r="H90" s="952"/>
      <c r="I90" s="952"/>
      <c r="J90" s="952"/>
    </row>
    <row r="91" spans="1:10">
      <c r="A91" s="950"/>
      <c r="B91" s="952"/>
      <c r="C91" s="952"/>
      <c r="D91" s="952"/>
      <c r="E91" s="952"/>
      <c r="F91" s="952"/>
      <c r="G91" s="952"/>
      <c r="H91" s="952"/>
      <c r="I91" s="952"/>
      <c r="J91" s="952"/>
    </row>
    <row r="92" spans="1:10">
      <c r="A92" s="950"/>
      <c r="B92" s="952"/>
      <c r="C92" s="952"/>
      <c r="D92" s="952"/>
      <c r="E92" s="952"/>
      <c r="F92" s="952"/>
      <c r="G92" s="952"/>
      <c r="H92" s="952"/>
      <c r="I92" s="952"/>
      <c r="J92" s="952"/>
    </row>
    <row r="93" spans="1:10">
      <c r="A93" s="950"/>
      <c r="B93" s="952"/>
      <c r="C93" s="952"/>
      <c r="D93" s="952"/>
      <c r="E93" s="952"/>
      <c r="F93" s="952"/>
      <c r="G93" s="952"/>
      <c r="H93" s="952"/>
      <c r="I93" s="952"/>
      <c r="J93" s="952"/>
    </row>
    <row r="94" spans="1:10">
      <c r="A94" s="950"/>
      <c r="B94" s="952"/>
      <c r="C94" s="952"/>
      <c r="D94" s="952"/>
      <c r="E94" s="952"/>
      <c r="F94" s="952"/>
      <c r="G94" s="952"/>
      <c r="H94" s="952"/>
      <c r="I94" s="952"/>
      <c r="J94" s="952"/>
    </row>
    <row r="95" spans="1:10">
      <c r="A95" s="950"/>
      <c r="B95" s="952"/>
      <c r="C95" s="952"/>
      <c r="D95" s="952"/>
      <c r="E95" s="952"/>
      <c r="F95" s="952"/>
      <c r="G95" s="952"/>
      <c r="H95" s="952"/>
      <c r="I95" s="952"/>
      <c r="J95" s="952"/>
    </row>
    <row r="96" spans="1:10">
      <c r="A96" s="950"/>
      <c r="B96" s="952"/>
      <c r="C96" s="952"/>
      <c r="D96" s="952"/>
      <c r="E96" s="952"/>
      <c r="F96" s="952"/>
      <c r="G96" s="952"/>
      <c r="H96" s="952"/>
      <c r="I96" s="952"/>
      <c r="J96" s="952"/>
    </row>
    <row r="97" spans="1:10">
      <c r="A97" s="950"/>
      <c r="B97" s="952"/>
      <c r="C97" s="952"/>
      <c r="D97" s="952"/>
      <c r="E97" s="952"/>
      <c r="F97" s="952"/>
      <c r="G97" s="952"/>
      <c r="H97" s="952"/>
      <c r="I97" s="952"/>
      <c r="J97" s="952"/>
    </row>
    <row r="98" spans="1:10">
      <c r="A98" s="950"/>
      <c r="B98" s="952"/>
      <c r="C98" s="952"/>
      <c r="D98" s="952"/>
      <c r="E98" s="952"/>
      <c r="F98" s="952"/>
      <c r="G98" s="952"/>
      <c r="H98" s="952"/>
      <c r="I98" s="952"/>
      <c r="J98" s="952"/>
    </row>
    <row r="99" spans="1:10">
      <c r="A99" s="950"/>
      <c r="B99" s="952"/>
      <c r="C99" s="952"/>
      <c r="D99" s="952"/>
      <c r="E99" s="952"/>
      <c r="F99" s="952"/>
      <c r="G99" s="952"/>
      <c r="H99" s="952"/>
      <c r="I99" s="952"/>
      <c r="J99" s="952"/>
    </row>
    <row r="100" spans="1:10">
      <c r="A100" s="950"/>
      <c r="B100" s="952"/>
      <c r="C100" s="952"/>
      <c r="D100" s="952"/>
      <c r="E100" s="952"/>
      <c r="F100" s="952"/>
      <c r="G100" s="952"/>
      <c r="H100" s="952"/>
      <c r="I100" s="952"/>
      <c r="J100" s="952"/>
    </row>
    <row r="101" spans="1:10">
      <c r="A101" s="950"/>
      <c r="B101" s="952"/>
      <c r="C101" s="952"/>
      <c r="D101" s="952"/>
      <c r="E101" s="952"/>
      <c r="F101" s="952"/>
      <c r="G101" s="952"/>
      <c r="H101" s="952"/>
      <c r="I101" s="952"/>
      <c r="J101" s="952"/>
    </row>
    <row r="102" spans="1:10">
      <c r="A102" s="950"/>
      <c r="B102" s="952"/>
      <c r="C102" s="952"/>
      <c r="D102" s="952"/>
      <c r="E102" s="952"/>
      <c r="F102" s="952"/>
      <c r="G102" s="952"/>
      <c r="H102" s="952"/>
      <c r="I102" s="952"/>
      <c r="J102" s="952"/>
    </row>
    <row r="103" spans="1:10">
      <c r="A103" s="950"/>
      <c r="B103" s="952"/>
      <c r="C103" s="952"/>
      <c r="D103" s="952"/>
      <c r="E103" s="952"/>
      <c r="F103" s="952"/>
      <c r="G103" s="952"/>
      <c r="H103" s="952"/>
      <c r="I103" s="952"/>
      <c r="J103" s="952"/>
    </row>
    <row r="104" spans="1:10">
      <c r="A104" s="950"/>
      <c r="B104" s="952"/>
      <c r="C104" s="952"/>
      <c r="D104" s="952"/>
      <c r="E104" s="952"/>
      <c r="F104" s="952"/>
      <c r="G104" s="952"/>
      <c r="H104" s="952"/>
      <c r="I104" s="952"/>
      <c r="J104" s="952"/>
    </row>
    <row r="105" spans="1:10">
      <c r="A105" s="950"/>
      <c r="B105" s="952"/>
      <c r="C105" s="952"/>
      <c r="D105" s="952"/>
      <c r="E105" s="952"/>
      <c r="F105" s="952"/>
      <c r="G105" s="952"/>
      <c r="H105" s="952"/>
      <c r="I105" s="952"/>
      <c r="J105" s="952"/>
    </row>
    <row r="106" spans="1:10">
      <c r="A106" s="950"/>
      <c r="B106" s="952"/>
      <c r="C106" s="952"/>
      <c r="D106" s="952"/>
      <c r="E106" s="952"/>
      <c r="F106" s="952"/>
      <c r="G106" s="952"/>
      <c r="H106" s="952"/>
      <c r="I106" s="952"/>
      <c r="J106" s="952"/>
    </row>
    <row r="107" spans="1:10">
      <c r="A107" s="950"/>
      <c r="B107" s="952"/>
      <c r="C107" s="952"/>
      <c r="D107" s="952"/>
      <c r="E107" s="952"/>
      <c r="F107" s="952"/>
      <c r="G107" s="952"/>
      <c r="H107" s="952"/>
      <c r="I107" s="952"/>
      <c r="J107" s="952"/>
    </row>
    <row r="108" spans="1:10">
      <c r="A108" s="950"/>
      <c r="B108" s="952"/>
      <c r="C108" s="952"/>
      <c r="D108" s="952"/>
      <c r="E108" s="952"/>
      <c r="F108" s="952"/>
      <c r="G108" s="952"/>
      <c r="H108" s="952"/>
      <c r="I108" s="952"/>
      <c r="J108" s="952"/>
    </row>
    <row r="109" spans="1:10">
      <c r="A109" s="950"/>
      <c r="B109" s="952"/>
      <c r="C109" s="952"/>
      <c r="D109" s="952"/>
      <c r="E109" s="952"/>
      <c r="F109" s="952"/>
      <c r="G109" s="952"/>
      <c r="H109" s="952"/>
      <c r="I109" s="952"/>
      <c r="J109" s="952"/>
    </row>
    <row r="110" spans="1:10">
      <c r="A110" s="950"/>
      <c r="B110" s="952"/>
      <c r="C110" s="952"/>
      <c r="D110" s="952"/>
      <c r="E110" s="952"/>
      <c r="F110" s="952"/>
      <c r="G110" s="952"/>
      <c r="H110" s="952"/>
      <c r="I110" s="952"/>
      <c r="J110" s="952"/>
    </row>
    <row r="111" spans="1:10">
      <c r="A111" s="950"/>
      <c r="B111" s="952"/>
      <c r="C111" s="952"/>
      <c r="D111" s="952"/>
      <c r="E111" s="952"/>
      <c r="F111" s="952"/>
      <c r="G111" s="952"/>
      <c r="H111" s="952"/>
      <c r="I111" s="952"/>
      <c r="J111" s="952"/>
    </row>
    <row r="112" spans="1:10">
      <c r="A112" s="950"/>
      <c r="B112" s="952"/>
      <c r="C112" s="952"/>
      <c r="D112" s="952"/>
      <c r="E112" s="952"/>
      <c r="F112" s="952"/>
      <c r="G112" s="952"/>
      <c r="H112" s="952"/>
      <c r="I112" s="952"/>
      <c r="J112" s="952"/>
    </row>
    <row r="113" spans="1:10">
      <c r="A113" s="950"/>
      <c r="B113" s="952"/>
      <c r="C113" s="952"/>
      <c r="D113" s="952"/>
      <c r="E113" s="952"/>
      <c r="F113" s="952"/>
      <c r="G113" s="952"/>
      <c r="H113" s="952"/>
      <c r="I113" s="952"/>
      <c r="J113" s="952"/>
    </row>
    <row r="114" spans="1:10">
      <c r="A114" s="950"/>
      <c r="B114" s="952"/>
      <c r="C114" s="952"/>
      <c r="D114" s="952"/>
      <c r="E114" s="952"/>
      <c r="F114" s="952"/>
      <c r="G114" s="952"/>
      <c r="H114" s="952"/>
      <c r="I114" s="952"/>
      <c r="J114" s="952"/>
    </row>
    <row r="115" spans="1:10">
      <c r="A115" s="950"/>
      <c r="B115" s="952"/>
      <c r="C115" s="952"/>
      <c r="D115" s="952"/>
      <c r="E115" s="952"/>
      <c r="F115" s="952"/>
      <c r="G115" s="952"/>
      <c r="H115" s="952"/>
      <c r="I115" s="952"/>
      <c r="J115" s="952"/>
    </row>
    <row r="116" spans="1:10">
      <c r="A116" s="950"/>
      <c r="B116" s="952"/>
      <c r="C116" s="952"/>
      <c r="D116" s="952"/>
      <c r="E116" s="952"/>
      <c r="F116" s="952"/>
      <c r="G116" s="952"/>
      <c r="H116" s="952"/>
      <c r="I116" s="952"/>
      <c r="J116" s="952"/>
    </row>
    <row r="117" spans="1:10">
      <c r="A117" s="950"/>
      <c r="B117" s="952"/>
      <c r="C117" s="952"/>
      <c r="D117" s="952"/>
      <c r="E117" s="952"/>
      <c r="F117" s="952"/>
      <c r="G117" s="952"/>
      <c r="H117" s="952"/>
      <c r="I117" s="952"/>
      <c r="J117" s="952"/>
    </row>
    <row r="118" spans="1:10">
      <c r="A118" s="950"/>
      <c r="B118" s="952"/>
      <c r="C118" s="952"/>
      <c r="D118" s="952"/>
      <c r="E118" s="952"/>
      <c r="F118" s="952"/>
      <c r="G118" s="952"/>
      <c r="H118" s="952"/>
      <c r="I118" s="952"/>
      <c r="J118" s="952"/>
    </row>
    <row r="119" spans="1:10">
      <c r="A119" s="950"/>
      <c r="B119" s="952"/>
      <c r="C119" s="952"/>
      <c r="D119" s="952"/>
      <c r="E119" s="952"/>
      <c r="F119" s="952"/>
      <c r="G119" s="952"/>
      <c r="H119" s="952"/>
      <c r="I119" s="952"/>
      <c r="J119" s="952"/>
    </row>
    <row r="120" spans="1:10">
      <c r="A120" s="950"/>
      <c r="B120" s="952"/>
      <c r="C120" s="952"/>
      <c r="D120" s="952"/>
      <c r="E120" s="952"/>
      <c r="F120" s="952"/>
      <c r="G120" s="952"/>
      <c r="H120" s="952"/>
      <c r="I120" s="952"/>
      <c r="J120" s="952"/>
    </row>
    <row r="121" spans="1:10">
      <c r="A121" s="950"/>
      <c r="B121" s="952"/>
      <c r="C121" s="952"/>
      <c r="D121" s="952"/>
      <c r="E121" s="952"/>
      <c r="F121" s="952"/>
      <c r="G121" s="952"/>
      <c r="H121" s="952"/>
      <c r="I121" s="952"/>
      <c r="J121" s="952"/>
    </row>
    <row r="122" spans="1:10">
      <c r="A122" s="950"/>
      <c r="B122" s="952"/>
      <c r="C122" s="952"/>
      <c r="D122" s="952"/>
      <c r="E122" s="952"/>
      <c r="F122" s="952"/>
      <c r="G122" s="952"/>
      <c r="H122" s="952"/>
      <c r="I122" s="952"/>
      <c r="J122" s="952"/>
    </row>
    <row r="123" spans="1:10">
      <c r="A123" s="950"/>
      <c r="B123" s="952"/>
      <c r="C123" s="952"/>
      <c r="D123" s="952"/>
      <c r="E123" s="952"/>
      <c r="F123" s="952"/>
      <c r="G123" s="952"/>
      <c r="H123" s="952"/>
      <c r="I123" s="952"/>
      <c r="J123" s="952"/>
    </row>
    <row r="124" spans="1:10">
      <c r="A124" s="950"/>
      <c r="B124" s="952"/>
      <c r="C124" s="952"/>
      <c r="D124" s="952"/>
      <c r="E124" s="952"/>
      <c r="F124" s="952"/>
      <c r="G124" s="952"/>
      <c r="H124" s="952"/>
      <c r="I124" s="952"/>
      <c r="J124" s="952"/>
    </row>
    <row r="125" spans="1:10">
      <c r="A125" s="950"/>
      <c r="B125" s="952"/>
      <c r="C125" s="952"/>
      <c r="D125" s="952"/>
      <c r="E125" s="952"/>
      <c r="F125" s="952"/>
      <c r="G125" s="952"/>
      <c r="H125" s="952"/>
      <c r="I125" s="952"/>
      <c r="J125" s="952"/>
    </row>
    <row r="126" spans="1:10">
      <c r="A126" s="950"/>
      <c r="B126" s="952"/>
      <c r="C126" s="952"/>
      <c r="D126" s="952"/>
      <c r="E126" s="952"/>
      <c r="F126" s="952"/>
      <c r="G126" s="952"/>
      <c r="H126" s="952"/>
      <c r="I126" s="952"/>
      <c r="J126" s="952"/>
    </row>
    <row r="127" spans="1:10">
      <c r="A127" s="950"/>
      <c r="B127" s="952"/>
      <c r="C127" s="952"/>
      <c r="D127" s="952"/>
      <c r="E127" s="952"/>
      <c r="F127" s="952"/>
      <c r="G127" s="952"/>
      <c r="H127" s="952"/>
      <c r="I127" s="952"/>
      <c r="J127" s="952"/>
    </row>
    <row r="128" spans="1:10">
      <c r="A128" s="950"/>
      <c r="B128" s="952"/>
      <c r="C128" s="952"/>
      <c r="D128" s="952"/>
      <c r="E128" s="952"/>
      <c r="F128" s="952"/>
      <c r="G128" s="952"/>
      <c r="H128" s="952"/>
      <c r="I128" s="952"/>
      <c r="J128" s="952"/>
    </row>
    <row r="129" spans="1:1">
      <c r="A129" s="950"/>
    </row>
    <row r="130" spans="1:1">
      <c r="A130" s="950"/>
    </row>
    <row r="131" spans="1:1">
      <c r="A131" s="950"/>
    </row>
    <row r="132" spans="1:1">
      <c r="A132" s="950"/>
    </row>
    <row r="133" spans="1:1">
      <c r="A133" s="950"/>
    </row>
    <row r="134" spans="1:1">
      <c r="A134" s="950"/>
    </row>
    <row r="135" spans="1:1">
      <c r="A135" s="950"/>
    </row>
    <row r="136" spans="1:1">
      <c r="A136" s="950"/>
    </row>
    <row r="137" spans="1:1">
      <c r="A137" s="950"/>
    </row>
    <row r="138" spans="1:1">
      <c r="A138" s="950"/>
    </row>
    <row r="139" spans="1:1">
      <c r="A139" s="950"/>
    </row>
    <row r="140" spans="1:1">
      <c r="A140" s="950"/>
    </row>
    <row r="141" spans="1:1">
      <c r="A141" s="950"/>
    </row>
    <row r="142" spans="1:1">
      <c r="A142" s="950"/>
    </row>
    <row r="143" spans="1:1">
      <c r="A143" s="950"/>
    </row>
    <row r="144" spans="1:1">
      <c r="A144" s="950"/>
    </row>
    <row r="145" spans="1:1">
      <c r="A145" s="950"/>
    </row>
    <row r="146" spans="1:1">
      <c r="A146" s="950"/>
    </row>
    <row r="147" spans="1:1">
      <c r="A147" s="950"/>
    </row>
    <row r="148" spans="1:1">
      <c r="A148" s="950"/>
    </row>
    <row r="149" spans="1:1">
      <c r="A149" s="950"/>
    </row>
    <row r="150" spans="1:1">
      <c r="A150" s="950"/>
    </row>
    <row r="151" spans="1:1">
      <c r="A151" s="950"/>
    </row>
    <row r="152" spans="1:1">
      <c r="A152" s="950"/>
    </row>
    <row r="153" spans="1:1">
      <c r="A153" s="950"/>
    </row>
    <row r="154" spans="1:1">
      <c r="A154" s="950"/>
    </row>
    <row r="155" spans="1:1">
      <c r="A155" s="950"/>
    </row>
  </sheetData>
  <autoFilter ref="B6:B61"/>
  <customSheetViews>
    <customSheetView guid="{CD481555-6D06-49CD-9625-98C90CC09C9A}" showAutoFilter="1">
      <selection activeCell="C52" sqref="C52:J52"/>
      <pageMargins left="0.7" right="0.7" top="0.75" bottom="0.75" header="0.3" footer="0.3"/>
      <pageSetup paperSize="9" orientation="portrait" r:id="rId1"/>
      <autoFilter ref="B6:B61"/>
    </customSheetView>
    <customSheetView guid="{9EC6AF21-4B8E-44E3-AF29-8895353139B2}" showAutoFilter="1">
      <pane ySplit="6" topLeftCell="A28" activePane="bottomLeft" state="frozen"/>
      <selection pane="bottomLeft" activeCell="C52" sqref="C52:J52"/>
      <pageMargins left="0.7" right="0.7" top="0.75" bottom="0.75" header="0.3" footer="0.3"/>
      <pageSetup paperSize="9" orientation="portrait" r:id="rId2"/>
      <autoFilter ref="B6:B61"/>
    </customSheetView>
    <customSheetView guid="{4A6D03CA-35D0-42B2-8E76-6C991766DE68}" showAutoFilter="1">
      <pane ySplit="5" topLeftCell="A28" activePane="bottomLeft" state="frozen"/>
      <selection pane="bottomLeft" activeCell="C52" sqref="C52:J52"/>
      <pageMargins left="0.7" right="0.7" top="0.75" bottom="0.75" header="0.3" footer="0.3"/>
      <pageSetup paperSize="9" orientation="portrait" r:id="rId3"/>
      <autoFilter ref="B6:B61"/>
    </customSheetView>
    <customSheetView guid="{94FC66D5-BF29-4BE8-974C-C93BA07E9FE3}" showAutoFilter="1">
      <pane ySplit="6" topLeftCell="A28" activePane="bottomLeft" state="frozen"/>
      <selection pane="bottomLeft" activeCell="C52" sqref="C52:J52"/>
      <pageMargins left="0.7" right="0.7" top="0.75" bottom="0.75" header="0.3" footer="0.3"/>
      <pageSetup paperSize="9" orientation="portrait" r:id="rId4"/>
      <autoFilter ref="B6:B61"/>
    </customSheetView>
  </customSheetViews>
  <mergeCells count="32">
    <mergeCell ref="A3:B3"/>
    <mergeCell ref="C3:F3"/>
    <mergeCell ref="G3:H3"/>
    <mergeCell ref="I3:J3"/>
    <mergeCell ref="A1:K1"/>
    <mergeCell ref="A2:B2"/>
    <mergeCell ref="C2:F2"/>
    <mergeCell ref="G2:H2"/>
    <mergeCell ref="I2:J2"/>
    <mergeCell ref="C20:J20"/>
    <mergeCell ref="A4:B4"/>
    <mergeCell ref="C4:F4"/>
    <mergeCell ref="G4:H4"/>
    <mergeCell ref="I4:J4"/>
    <mergeCell ref="A5:B5"/>
    <mergeCell ref="C5:F5"/>
    <mergeCell ref="G5:J5"/>
    <mergeCell ref="C7:J7"/>
    <mergeCell ref="C12:J12"/>
    <mergeCell ref="C16:J16"/>
    <mergeCell ref="C17:J17"/>
    <mergeCell ref="C18:J18"/>
    <mergeCell ref="A31:A32"/>
    <mergeCell ref="C31:J31"/>
    <mergeCell ref="C32:J32"/>
    <mergeCell ref="C33:J33"/>
    <mergeCell ref="C23:J23"/>
    <mergeCell ref="C24:J24"/>
    <mergeCell ref="C25:J25"/>
    <mergeCell ref="C26:J26"/>
    <mergeCell ref="C27:J27"/>
    <mergeCell ref="C28:J28"/>
  </mergeCells>
  <hyperlinks>
    <hyperlink ref="B27" r:id="rId5"/>
  </hyperlinks>
  <pageMargins left="0.7" right="0.7" top="0.75" bottom="0.75" header="0.3" footer="0.3"/>
  <pageSetup paperSize="9" orientation="portrait" r:id="rId6"/>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tabColor rgb="FFFF0000"/>
  </sheetPr>
  <dimension ref="A1:L153"/>
  <sheetViews>
    <sheetView zoomScaleNormal="100" workbookViewId="0">
      <pane ySplit="6" topLeftCell="A71" activePane="bottomLeft" state="frozen"/>
      <selection pane="bottomLeft" activeCell="I82" sqref="I82"/>
    </sheetView>
  </sheetViews>
  <sheetFormatPr defaultRowHeight="15.75"/>
  <cols>
    <col min="1" max="1" width="11" style="8" customWidth="1"/>
    <col min="2" max="9" width="10.140625" style="7" customWidth="1"/>
    <col min="10" max="10" width="11" style="7" customWidth="1"/>
    <col min="11" max="11" width="45.5703125" style="12" customWidth="1"/>
    <col min="12" max="16384" width="9.140625" style="17"/>
  </cols>
  <sheetData>
    <row r="1" spans="1:12" s="16" customFormat="1" ht="30.75" customHeight="1" thickTop="1">
      <c r="A1" s="5073" t="s">
        <v>2676</v>
      </c>
      <c r="B1" s="5074"/>
      <c r="C1" s="5074"/>
      <c r="D1" s="5074"/>
      <c r="E1" s="5074"/>
      <c r="F1" s="5074"/>
      <c r="G1" s="5074"/>
      <c r="H1" s="5074"/>
      <c r="I1" s="5074"/>
      <c r="J1" s="5074"/>
      <c r="K1" s="5075"/>
      <c r="L1" s="36"/>
    </row>
    <row r="2" spans="1:12" ht="20.25" customHeight="1">
      <c r="A2" s="4845" t="s">
        <v>215</v>
      </c>
      <c r="B2" s="4846"/>
      <c r="C2" s="4630">
        <f>236*25</f>
        <v>5900</v>
      </c>
      <c r="D2" s="4631"/>
      <c r="E2" s="4631"/>
      <c r="F2" s="4632"/>
      <c r="G2" s="5076"/>
      <c r="H2" s="5101"/>
      <c r="I2" s="5093" t="s">
        <v>216</v>
      </c>
      <c r="J2" s="5094"/>
      <c r="K2" s="19" t="s">
        <v>251</v>
      </c>
      <c r="L2" s="86"/>
    </row>
    <row r="3" spans="1:12" ht="20.25" customHeight="1">
      <c r="A3" s="4845" t="s">
        <v>217</v>
      </c>
      <c r="B3" s="4846"/>
      <c r="C3" s="4630" t="s">
        <v>688</v>
      </c>
      <c r="D3" s="4631"/>
      <c r="E3" s="4631"/>
      <c r="F3" s="4632"/>
      <c r="G3" s="5088"/>
      <c r="H3" s="5157"/>
      <c r="I3" s="5093" t="s">
        <v>218</v>
      </c>
      <c r="J3" s="5094"/>
      <c r="K3" s="19" t="s">
        <v>248</v>
      </c>
      <c r="L3" s="86"/>
    </row>
    <row r="4" spans="1:12" ht="20.25" customHeight="1">
      <c r="A4" s="4845" t="s">
        <v>219</v>
      </c>
      <c r="B4" s="4846"/>
      <c r="C4" s="4630" t="s">
        <v>246</v>
      </c>
      <c r="D4" s="4631"/>
      <c r="E4" s="4631"/>
      <c r="F4" s="4632"/>
      <c r="G4" s="5076"/>
      <c r="H4" s="5101"/>
      <c r="I4" s="5093" t="s">
        <v>220</v>
      </c>
      <c r="J4" s="5094"/>
      <c r="K4" s="19" t="s">
        <v>4190</v>
      </c>
      <c r="L4" s="86"/>
    </row>
    <row r="5" spans="1:12" ht="31.5" customHeight="1" thickBot="1">
      <c r="A5" s="5086" t="s">
        <v>221</v>
      </c>
      <c r="B5" s="5087"/>
      <c r="C5" s="5090" t="s">
        <v>4581</v>
      </c>
      <c r="D5" s="5091"/>
      <c r="E5" s="5091"/>
      <c r="F5" s="5092"/>
      <c r="G5" s="5536" t="s">
        <v>3030</v>
      </c>
      <c r="H5" s="5537"/>
      <c r="I5" s="5093" t="s">
        <v>325</v>
      </c>
      <c r="J5" s="5094"/>
      <c r="K5" s="19" t="s">
        <v>4582</v>
      </c>
      <c r="L5" s="86"/>
    </row>
    <row r="6" spans="1:12" s="16" customFormat="1" ht="35.25" customHeight="1" thickTop="1" thickBot="1">
      <c r="A6" s="1033" t="s">
        <v>1</v>
      </c>
      <c r="B6" s="1034" t="s">
        <v>0</v>
      </c>
      <c r="C6" s="1034" t="s">
        <v>2</v>
      </c>
      <c r="D6" s="1034" t="s">
        <v>3</v>
      </c>
      <c r="E6" s="1034" t="s">
        <v>4</v>
      </c>
      <c r="F6" s="1034" t="s">
        <v>5</v>
      </c>
      <c r="G6" s="1034" t="s">
        <v>6</v>
      </c>
      <c r="H6" s="1034" t="s">
        <v>7</v>
      </c>
      <c r="I6" s="1034" t="s">
        <v>8</v>
      </c>
      <c r="J6" s="1034" t="s">
        <v>9</v>
      </c>
      <c r="K6" s="1774" t="s">
        <v>10</v>
      </c>
    </row>
    <row r="7" spans="1:12" ht="79.5" customHeight="1" thickTop="1">
      <c r="A7" s="1952">
        <v>41343</v>
      </c>
      <c r="B7" s="1953" t="s">
        <v>32</v>
      </c>
      <c r="C7" s="5538" t="s">
        <v>2677</v>
      </c>
      <c r="D7" s="5538"/>
      <c r="E7" s="5538"/>
      <c r="F7" s="5538"/>
      <c r="G7" s="5538"/>
      <c r="H7" s="5538"/>
      <c r="I7" s="5538"/>
      <c r="J7" s="5538"/>
      <c r="K7" s="1973" t="s">
        <v>3975</v>
      </c>
    </row>
    <row r="8" spans="1:12">
      <c r="A8" s="950">
        <v>41354</v>
      </c>
      <c r="B8" s="952" t="s">
        <v>16</v>
      </c>
      <c r="C8" s="962">
        <v>220</v>
      </c>
      <c r="D8" s="954">
        <f t="shared" ref="D8:D13" si="0">+C8*(100-E8)/100</f>
        <v>217.8</v>
      </c>
      <c r="E8" s="962">
        <v>1</v>
      </c>
      <c r="F8" s="962"/>
      <c r="G8" s="962">
        <v>90</v>
      </c>
      <c r="H8" s="962"/>
      <c r="I8" s="962"/>
      <c r="J8" s="962"/>
      <c r="K8" s="12" t="s">
        <v>2678</v>
      </c>
    </row>
    <row r="9" spans="1:12">
      <c r="A9" s="950">
        <v>41364</v>
      </c>
      <c r="B9" s="952" t="s">
        <v>143</v>
      </c>
      <c r="C9" s="962"/>
      <c r="D9" s="954"/>
      <c r="E9" s="962"/>
      <c r="F9" s="962"/>
      <c r="G9" s="962"/>
      <c r="H9" s="962">
        <v>3385</v>
      </c>
      <c r="I9" s="962">
        <v>100</v>
      </c>
      <c r="J9" s="962"/>
      <c r="K9" s="12" t="s">
        <v>134</v>
      </c>
    </row>
    <row r="10" spans="1:12">
      <c r="A10" s="950">
        <v>41433</v>
      </c>
      <c r="B10" s="952" t="s">
        <v>143</v>
      </c>
      <c r="C10" s="962"/>
      <c r="D10" s="954"/>
      <c r="E10" s="962"/>
      <c r="F10" s="962"/>
      <c r="G10" s="962"/>
      <c r="H10" s="962">
        <v>5605</v>
      </c>
      <c r="I10" s="962">
        <v>93</v>
      </c>
      <c r="J10" s="962"/>
      <c r="K10" s="12" t="s">
        <v>2679</v>
      </c>
    </row>
    <row r="11" spans="1:12">
      <c r="A11" s="950">
        <v>41444</v>
      </c>
      <c r="B11" s="952" t="s">
        <v>16</v>
      </c>
      <c r="C11" s="962">
        <v>215</v>
      </c>
      <c r="D11" s="954">
        <f t="shared" si="0"/>
        <v>212.85</v>
      </c>
      <c r="E11" s="962">
        <v>1</v>
      </c>
      <c r="F11" s="962"/>
      <c r="G11" s="962">
        <v>80</v>
      </c>
      <c r="H11" s="962"/>
      <c r="I11" s="962"/>
      <c r="J11" s="962"/>
      <c r="K11" s="12" t="s">
        <v>283</v>
      </c>
    </row>
    <row r="12" spans="1:12">
      <c r="A12" s="950">
        <v>41534</v>
      </c>
      <c r="B12" s="952" t="s">
        <v>143</v>
      </c>
      <c r="C12" s="962"/>
      <c r="D12" s="954"/>
      <c r="E12" s="962"/>
      <c r="F12" s="962"/>
      <c r="G12" s="962"/>
      <c r="H12" s="962">
        <v>5876</v>
      </c>
      <c r="I12" s="962">
        <v>100</v>
      </c>
      <c r="J12" s="962"/>
      <c r="K12" s="12" t="s">
        <v>2680</v>
      </c>
    </row>
    <row r="13" spans="1:12">
      <c r="A13" s="950">
        <v>41537</v>
      </c>
      <c r="B13" s="952" t="s">
        <v>16</v>
      </c>
      <c r="C13" s="962">
        <v>125</v>
      </c>
      <c r="D13" s="954">
        <f t="shared" si="0"/>
        <v>125</v>
      </c>
      <c r="E13" s="962">
        <v>0</v>
      </c>
      <c r="F13" s="962"/>
      <c r="G13" s="962">
        <v>110</v>
      </c>
      <c r="H13" s="962"/>
      <c r="I13" s="962"/>
      <c r="J13" s="962"/>
      <c r="K13" s="12" t="s">
        <v>20</v>
      </c>
    </row>
    <row r="14" spans="1:12">
      <c r="A14" s="4623">
        <v>41639</v>
      </c>
      <c r="B14" s="28" t="s">
        <v>143</v>
      </c>
      <c r="C14" s="967"/>
      <c r="D14" s="23"/>
      <c r="E14" s="967"/>
      <c r="F14" s="967"/>
      <c r="G14" s="967"/>
      <c r="H14" s="967"/>
      <c r="I14" s="967"/>
      <c r="J14" s="967">
        <v>5600</v>
      </c>
      <c r="K14" s="15" t="s">
        <v>2681</v>
      </c>
    </row>
    <row r="15" spans="1:12" ht="16.5" thickBot="1">
      <c r="A15" s="5237"/>
      <c r="B15" s="944" t="s">
        <v>11</v>
      </c>
      <c r="C15" s="5126" t="s">
        <v>2682</v>
      </c>
      <c r="D15" s="5127"/>
      <c r="E15" s="5127"/>
      <c r="F15" s="5127"/>
      <c r="G15" s="5127"/>
      <c r="H15" s="5127"/>
      <c r="I15" s="5127"/>
      <c r="J15" s="5128"/>
      <c r="K15" s="43"/>
    </row>
    <row r="16" spans="1:12" ht="16.5" thickTop="1">
      <c r="A16" s="44">
        <v>41644</v>
      </c>
      <c r="B16" s="45" t="s">
        <v>143</v>
      </c>
      <c r="C16" s="978"/>
      <c r="D16" s="173"/>
      <c r="E16" s="978"/>
      <c r="F16" s="978"/>
      <c r="G16" s="978"/>
      <c r="H16" s="978">
        <v>5230</v>
      </c>
      <c r="I16" s="978">
        <v>100</v>
      </c>
      <c r="J16" s="978"/>
      <c r="K16" s="988" t="s">
        <v>2683</v>
      </c>
    </row>
    <row r="17" spans="1:11" ht="24.75" customHeight="1">
      <c r="A17" s="950">
        <v>41646</v>
      </c>
      <c r="B17" s="952" t="s">
        <v>12</v>
      </c>
      <c r="C17" s="4630" t="s">
        <v>2684</v>
      </c>
      <c r="D17" s="4631"/>
      <c r="E17" s="4631"/>
      <c r="F17" s="4631"/>
      <c r="G17" s="4631"/>
      <c r="H17" s="4631"/>
      <c r="I17" s="4631"/>
      <c r="J17" s="4632"/>
    </row>
    <row r="18" spans="1:11">
      <c r="A18" s="950">
        <v>41715</v>
      </c>
      <c r="B18" s="952" t="s">
        <v>16</v>
      </c>
      <c r="C18" s="962">
        <v>75</v>
      </c>
      <c r="D18" s="954">
        <f>+C18*(100-E18)/100</f>
        <v>74.25</v>
      </c>
      <c r="E18" s="962">
        <v>1</v>
      </c>
      <c r="F18" s="962"/>
      <c r="G18" s="962">
        <v>110</v>
      </c>
      <c r="H18" s="962"/>
      <c r="I18" s="962"/>
      <c r="J18" s="962"/>
      <c r="K18" s="12" t="s">
        <v>972</v>
      </c>
    </row>
    <row r="19" spans="1:11" ht="31.5">
      <c r="A19" s="950">
        <v>41716</v>
      </c>
      <c r="B19" s="952" t="s">
        <v>143</v>
      </c>
      <c r="C19" s="962"/>
      <c r="D19" s="954"/>
      <c r="E19" s="962"/>
      <c r="F19" s="962"/>
      <c r="G19" s="962"/>
      <c r="H19" s="962">
        <v>4343</v>
      </c>
      <c r="I19" s="962">
        <v>80</v>
      </c>
      <c r="J19" s="962"/>
      <c r="K19" s="12" t="s">
        <v>2685</v>
      </c>
    </row>
    <row r="20" spans="1:11">
      <c r="A20" s="950">
        <v>41718</v>
      </c>
      <c r="B20" s="952" t="s">
        <v>27</v>
      </c>
      <c r="C20" s="4627" t="s">
        <v>2686</v>
      </c>
      <c r="D20" s="4628"/>
      <c r="E20" s="4628"/>
      <c r="F20" s="4628"/>
      <c r="G20" s="4628"/>
      <c r="H20" s="4628"/>
      <c r="I20" s="4628"/>
      <c r="J20" s="4629"/>
    </row>
    <row r="21" spans="1:11">
      <c r="A21" s="989">
        <v>41736</v>
      </c>
      <c r="B21" s="990" t="s">
        <v>154</v>
      </c>
      <c r="C21" s="5501" t="s">
        <v>155</v>
      </c>
      <c r="D21" s="5502"/>
      <c r="E21" s="5502"/>
      <c r="F21" s="5502"/>
      <c r="G21" s="5502"/>
      <c r="H21" s="5502"/>
      <c r="I21" s="5502"/>
      <c r="J21" s="5503"/>
    </row>
    <row r="22" spans="1:11">
      <c r="A22" s="950">
        <v>41746</v>
      </c>
      <c r="B22" s="952" t="s">
        <v>351</v>
      </c>
      <c r="C22" s="4644" t="s">
        <v>2687</v>
      </c>
      <c r="D22" s="4645"/>
      <c r="E22" s="4645"/>
      <c r="F22" s="4645"/>
      <c r="G22" s="4645"/>
      <c r="H22" s="4645"/>
      <c r="I22" s="4645"/>
      <c r="J22" s="4646"/>
    </row>
    <row r="23" spans="1:11">
      <c r="A23" s="950">
        <v>41803</v>
      </c>
      <c r="B23" s="952" t="s">
        <v>12</v>
      </c>
      <c r="C23" s="4644" t="s">
        <v>58</v>
      </c>
      <c r="D23" s="4645"/>
      <c r="E23" s="4645"/>
      <c r="F23" s="4645"/>
      <c r="G23" s="4645"/>
      <c r="H23" s="4645"/>
      <c r="I23" s="4645"/>
      <c r="J23" s="4646"/>
    </row>
    <row r="24" spans="1:11" ht="31.5">
      <c r="A24" s="950">
        <v>41809</v>
      </c>
      <c r="B24" s="952" t="s">
        <v>143</v>
      </c>
      <c r="C24" s="962"/>
      <c r="D24" s="954"/>
      <c r="E24" s="962"/>
      <c r="F24" s="962"/>
      <c r="G24" s="962"/>
      <c r="H24" s="962">
        <v>5885</v>
      </c>
      <c r="I24" s="962">
        <v>100</v>
      </c>
      <c r="J24" s="962"/>
      <c r="K24" s="12" t="s">
        <v>2688</v>
      </c>
    </row>
    <row r="25" spans="1:11">
      <c r="A25" s="950">
        <v>41816</v>
      </c>
      <c r="B25" s="952" t="s">
        <v>16</v>
      </c>
      <c r="C25" s="962">
        <v>55</v>
      </c>
      <c r="D25" s="954">
        <f>+C25*(100-E25)/100</f>
        <v>54.45</v>
      </c>
      <c r="E25" s="962">
        <v>1</v>
      </c>
      <c r="F25" s="962"/>
      <c r="G25" s="962">
        <v>60</v>
      </c>
      <c r="H25" s="962"/>
      <c r="I25" s="962"/>
      <c r="J25" s="962"/>
      <c r="K25" s="12" t="s">
        <v>283</v>
      </c>
    </row>
    <row r="26" spans="1:11">
      <c r="A26" s="29">
        <v>41860</v>
      </c>
      <c r="B26" s="6" t="s">
        <v>16</v>
      </c>
      <c r="C26" s="972">
        <v>35</v>
      </c>
      <c r="D26" s="31">
        <f>+C26*(100-E26)/100</f>
        <v>34.65</v>
      </c>
      <c r="E26" s="972">
        <v>1</v>
      </c>
      <c r="F26" s="972"/>
      <c r="G26" s="972">
        <v>110</v>
      </c>
      <c r="H26" s="972"/>
      <c r="I26" s="972"/>
      <c r="J26" s="972"/>
      <c r="K26" s="25" t="s">
        <v>2689</v>
      </c>
    </row>
    <row r="27" spans="1:11">
      <c r="A27" s="950">
        <v>41867</v>
      </c>
      <c r="B27" s="952" t="s">
        <v>143</v>
      </c>
      <c r="C27" s="962"/>
      <c r="D27" s="954"/>
      <c r="E27" s="962"/>
      <c r="F27" s="962"/>
      <c r="G27" s="962"/>
      <c r="H27" s="962">
        <v>5965</v>
      </c>
      <c r="I27" s="962">
        <v>95</v>
      </c>
      <c r="J27" s="962"/>
      <c r="K27" s="12" t="s">
        <v>2690</v>
      </c>
    </row>
    <row r="28" spans="1:11" ht="56.25" customHeight="1">
      <c r="A28" s="1943">
        <v>41891</v>
      </c>
      <c r="B28" s="1933" t="s">
        <v>34</v>
      </c>
      <c r="C28" s="4766" t="s">
        <v>2691</v>
      </c>
      <c r="D28" s="4767"/>
      <c r="E28" s="4767"/>
      <c r="F28" s="4767"/>
      <c r="G28" s="4767"/>
      <c r="H28" s="4767"/>
      <c r="I28" s="4767"/>
      <c r="J28" s="4768"/>
      <c r="K28" s="1973" t="s">
        <v>3976</v>
      </c>
    </row>
    <row r="29" spans="1:11" ht="31.5">
      <c r="A29" s="4642">
        <v>41911</v>
      </c>
      <c r="B29" s="952" t="s">
        <v>16</v>
      </c>
      <c r="C29" s="962">
        <v>100</v>
      </c>
      <c r="D29" s="954">
        <f>+C29*(100-E29)/100</f>
        <v>99</v>
      </c>
      <c r="E29" s="962">
        <v>1</v>
      </c>
      <c r="F29" s="977"/>
      <c r="G29" s="962">
        <v>85</v>
      </c>
      <c r="H29" s="962"/>
      <c r="I29" s="962"/>
      <c r="J29" s="962"/>
      <c r="K29" s="12" t="s">
        <v>2692</v>
      </c>
    </row>
    <row r="30" spans="1:11">
      <c r="A30" s="4643"/>
      <c r="B30" s="952" t="s">
        <v>351</v>
      </c>
      <c r="C30" s="4644" t="s">
        <v>2693</v>
      </c>
      <c r="D30" s="4645"/>
      <c r="E30" s="4645"/>
      <c r="F30" s="4645"/>
      <c r="G30" s="4645"/>
      <c r="H30" s="4645"/>
      <c r="I30" s="4645"/>
      <c r="J30" s="4646"/>
    </row>
    <row r="31" spans="1:11">
      <c r="A31" s="950">
        <v>41962</v>
      </c>
      <c r="B31" s="952" t="s">
        <v>143</v>
      </c>
      <c r="C31" s="962"/>
      <c r="D31" s="954"/>
      <c r="E31" s="962"/>
      <c r="F31" s="962"/>
      <c r="G31" s="962"/>
      <c r="H31" s="962">
        <v>5135</v>
      </c>
      <c r="I31" s="962">
        <v>100</v>
      </c>
      <c r="J31" s="962"/>
      <c r="K31" s="12" t="s">
        <v>2694</v>
      </c>
    </row>
    <row r="32" spans="1:11" ht="36" customHeight="1" thickBot="1">
      <c r="A32" s="131">
        <v>41986</v>
      </c>
      <c r="B32" s="132" t="s">
        <v>16</v>
      </c>
      <c r="C32" s="992">
        <v>85</v>
      </c>
      <c r="D32" s="134">
        <f>+C32*(100-E32)/100</f>
        <v>84.15</v>
      </c>
      <c r="E32" s="992">
        <v>1</v>
      </c>
      <c r="F32" s="992"/>
      <c r="G32" s="992">
        <v>115</v>
      </c>
      <c r="H32" s="992"/>
      <c r="I32" s="992"/>
      <c r="J32" s="992"/>
      <c r="K32" s="135" t="s">
        <v>2695</v>
      </c>
    </row>
    <row r="33" spans="1:12" ht="16.5" thickTop="1">
      <c r="A33" s="941">
        <v>42035</v>
      </c>
      <c r="B33" s="945" t="s">
        <v>143</v>
      </c>
      <c r="C33" s="969"/>
      <c r="D33" s="62"/>
      <c r="E33" s="969"/>
      <c r="F33" s="969"/>
      <c r="G33" s="969"/>
      <c r="H33" s="969">
        <v>5750</v>
      </c>
      <c r="I33" s="969">
        <v>77</v>
      </c>
      <c r="J33" s="969"/>
      <c r="K33" s="53" t="s">
        <v>169</v>
      </c>
    </row>
    <row r="34" spans="1:12">
      <c r="A34" s="950">
        <v>42067</v>
      </c>
      <c r="B34" s="952" t="s">
        <v>16</v>
      </c>
      <c r="C34" s="962">
        <v>85</v>
      </c>
      <c r="D34" s="954">
        <f>+C34*(100-E34)/100</f>
        <v>83.3</v>
      </c>
      <c r="E34" s="962">
        <v>2</v>
      </c>
      <c r="F34" s="962"/>
      <c r="G34" s="962">
        <v>130</v>
      </c>
      <c r="H34" s="962"/>
      <c r="I34" s="962"/>
      <c r="J34" s="962"/>
      <c r="K34" s="12" t="s">
        <v>283</v>
      </c>
    </row>
    <row r="35" spans="1:12">
      <c r="A35" s="950">
        <v>42072</v>
      </c>
      <c r="B35" s="952" t="s">
        <v>14</v>
      </c>
      <c r="C35" s="4644" t="s">
        <v>2696</v>
      </c>
      <c r="D35" s="4645"/>
      <c r="E35" s="4645"/>
      <c r="F35" s="4645"/>
      <c r="G35" s="4645"/>
      <c r="H35" s="4645"/>
      <c r="I35" s="4645"/>
      <c r="J35" s="4646"/>
    </row>
    <row r="36" spans="1:12">
      <c r="A36" s="950">
        <v>42078</v>
      </c>
      <c r="B36" s="952" t="s">
        <v>16</v>
      </c>
      <c r="C36" s="947">
        <v>90</v>
      </c>
      <c r="D36" s="954">
        <f>+C36*(100-E36)/100</f>
        <v>88.2</v>
      </c>
      <c r="E36" s="947">
        <v>2</v>
      </c>
      <c r="F36" s="947"/>
      <c r="G36" s="947">
        <v>140</v>
      </c>
      <c r="H36" s="952"/>
      <c r="I36" s="952"/>
      <c r="J36" s="952"/>
      <c r="K36" s="12" t="s">
        <v>283</v>
      </c>
    </row>
    <row r="37" spans="1:12">
      <c r="A37" s="950">
        <v>42153</v>
      </c>
      <c r="B37" s="952" t="s">
        <v>16</v>
      </c>
      <c r="C37" s="947">
        <v>115</v>
      </c>
      <c r="D37" s="954">
        <f>+C37*(100-E37)/100</f>
        <v>92</v>
      </c>
      <c r="E37" s="947">
        <v>20</v>
      </c>
      <c r="F37" s="947"/>
      <c r="G37" s="947">
        <v>130</v>
      </c>
      <c r="H37" s="947"/>
      <c r="I37" s="947"/>
      <c r="J37" s="947"/>
      <c r="K37" s="12" t="s">
        <v>283</v>
      </c>
    </row>
    <row r="38" spans="1:12">
      <c r="A38" s="950">
        <v>42197</v>
      </c>
      <c r="B38" s="952" t="s">
        <v>143</v>
      </c>
      <c r="C38" s="952"/>
      <c r="D38" s="954"/>
      <c r="E38" s="952"/>
      <c r="F38" s="952"/>
      <c r="G38" s="952"/>
      <c r="H38" s="30">
        <v>4060</v>
      </c>
      <c r="I38" s="30">
        <v>99</v>
      </c>
      <c r="J38" s="952"/>
      <c r="K38" s="12" t="s">
        <v>30</v>
      </c>
    </row>
    <row r="39" spans="1:12">
      <c r="A39" s="950">
        <v>42255</v>
      </c>
      <c r="B39" s="952" t="s">
        <v>16</v>
      </c>
      <c r="C39" s="947">
        <v>80</v>
      </c>
      <c r="D39" s="954">
        <f>+C39*(100-E39)/100</f>
        <v>76</v>
      </c>
      <c r="E39" s="947">
        <v>5</v>
      </c>
      <c r="F39" s="952"/>
      <c r="G39" s="947">
        <v>110</v>
      </c>
      <c r="H39" s="952"/>
      <c r="I39" s="952"/>
      <c r="J39" s="952"/>
      <c r="K39" s="12" t="s">
        <v>2697</v>
      </c>
    </row>
    <row r="40" spans="1:12">
      <c r="A40" s="950">
        <v>42305</v>
      </c>
      <c r="B40" s="952" t="s">
        <v>143</v>
      </c>
      <c r="C40" s="952"/>
      <c r="D40" s="954"/>
      <c r="E40" s="952"/>
      <c r="F40" s="952"/>
      <c r="G40" s="952"/>
      <c r="H40" s="28">
        <v>2510</v>
      </c>
      <c r="I40" s="28">
        <v>100</v>
      </c>
      <c r="J40" s="952"/>
      <c r="K40" s="12" t="s">
        <v>30</v>
      </c>
    </row>
    <row r="41" spans="1:12">
      <c r="A41" s="950">
        <v>42326</v>
      </c>
      <c r="B41" s="952" t="s">
        <v>16</v>
      </c>
      <c r="C41" s="947">
        <v>130</v>
      </c>
      <c r="D41" s="954">
        <f>+C41*(100-E41)/100</f>
        <v>104</v>
      </c>
      <c r="E41" s="947">
        <v>20</v>
      </c>
      <c r="F41" s="952"/>
      <c r="G41" s="947">
        <v>115</v>
      </c>
      <c r="H41" s="952"/>
      <c r="I41" s="952"/>
      <c r="J41" s="952"/>
      <c r="K41" s="12" t="s">
        <v>2698</v>
      </c>
    </row>
    <row r="42" spans="1:12" ht="20.25" customHeight="1">
      <c r="A42" s="950">
        <v>42342</v>
      </c>
      <c r="B42" s="952" t="s">
        <v>12</v>
      </c>
      <c r="C42" s="4627" t="s">
        <v>2699</v>
      </c>
      <c r="D42" s="4628"/>
      <c r="E42" s="4628"/>
      <c r="F42" s="4628"/>
      <c r="G42" s="4628"/>
      <c r="H42" s="4628"/>
      <c r="I42" s="4628"/>
      <c r="J42" s="4629"/>
    </row>
    <row r="43" spans="1:12" ht="16.5" thickBot="1">
      <c r="A43" s="1437">
        <v>42347</v>
      </c>
      <c r="B43" s="1440" t="s">
        <v>16</v>
      </c>
      <c r="C43" s="218">
        <v>175</v>
      </c>
      <c r="D43" s="42">
        <f>+C43*(100-E43)/100</f>
        <v>105</v>
      </c>
      <c r="E43" s="218">
        <v>40</v>
      </c>
      <c r="F43" s="1440"/>
      <c r="G43" s="1440">
        <v>100</v>
      </c>
      <c r="H43" s="1440"/>
      <c r="I43" s="1440"/>
      <c r="J43" s="1440"/>
      <c r="K43" s="43" t="s">
        <v>2700</v>
      </c>
    </row>
    <row r="44" spans="1:12" ht="16.5" thickTop="1">
      <c r="A44" s="1766">
        <v>42379</v>
      </c>
      <c r="B44" s="48" t="s">
        <v>143</v>
      </c>
      <c r="C44" s="219"/>
      <c r="D44" s="128"/>
      <c r="E44" s="219"/>
      <c r="F44" s="48"/>
      <c r="G44" s="48"/>
      <c r="H44" s="48">
        <v>3390</v>
      </c>
      <c r="I44" s="48">
        <v>98</v>
      </c>
      <c r="J44" s="48"/>
      <c r="K44" s="1767" t="s">
        <v>30</v>
      </c>
      <c r="L44" s="86"/>
    </row>
    <row r="45" spans="1:12">
      <c r="A45" s="1476">
        <v>42459</v>
      </c>
      <c r="B45" s="1743" t="s">
        <v>16</v>
      </c>
      <c r="C45" s="1736">
        <v>145</v>
      </c>
      <c r="D45" s="1739">
        <f>+C45*(100-E45)/100</f>
        <v>87</v>
      </c>
      <c r="E45" s="1736">
        <v>40</v>
      </c>
      <c r="F45" s="1743"/>
      <c r="G45" s="1743">
        <v>150</v>
      </c>
      <c r="H45" s="1743"/>
      <c r="I45" s="1743"/>
      <c r="J45" s="1743"/>
      <c r="K45" s="1477" t="s">
        <v>3198</v>
      </c>
      <c r="L45" s="86"/>
    </row>
    <row r="46" spans="1:12">
      <c r="A46" s="1476">
        <v>42463</v>
      </c>
      <c r="B46" s="1743" t="s">
        <v>143</v>
      </c>
      <c r="C46" s="1743"/>
      <c r="D46" s="1739"/>
      <c r="E46" s="1743"/>
      <c r="F46" s="1743"/>
      <c r="G46" s="1743"/>
      <c r="H46" s="1743">
        <v>4280</v>
      </c>
      <c r="I46" s="1743">
        <v>100</v>
      </c>
      <c r="J46" s="1743"/>
      <c r="K46" s="1477" t="s">
        <v>30</v>
      </c>
      <c r="L46" s="86"/>
    </row>
    <row r="47" spans="1:12" ht="47.25" customHeight="1">
      <c r="A47" s="1476">
        <v>42472</v>
      </c>
      <c r="B47" s="1743" t="s">
        <v>12</v>
      </c>
      <c r="C47" s="4627" t="s">
        <v>3243</v>
      </c>
      <c r="D47" s="4628"/>
      <c r="E47" s="4628"/>
      <c r="F47" s="4628"/>
      <c r="G47" s="4628"/>
      <c r="H47" s="4628"/>
      <c r="I47" s="4628"/>
      <c r="J47" s="4629"/>
      <c r="K47" s="1477"/>
      <c r="L47" s="86"/>
    </row>
    <row r="48" spans="1:12">
      <c r="A48" s="1481">
        <v>42492</v>
      </c>
      <c r="B48" s="28" t="s">
        <v>16</v>
      </c>
      <c r="C48" s="1737">
        <v>90</v>
      </c>
      <c r="D48" s="23">
        <f>+C48*(100-E48)/100</f>
        <v>63</v>
      </c>
      <c r="E48" s="1737">
        <v>30</v>
      </c>
      <c r="F48" s="1737"/>
      <c r="G48" s="23">
        <v>115</v>
      </c>
      <c r="H48" s="28"/>
      <c r="I48" s="28"/>
      <c r="J48" s="28"/>
      <c r="K48" s="1483" t="s">
        <v>3276</v>
      </c>
      <c r="L48" s="86"/>
    </row>
    <row r="49" spans="1:12">
      <c r="A49" s="1476">
        <v>42637</v>
      </c>
      <c r="B49" s="1743" t="s">
        <v>143</v>
      </c>
      <c r="C49" s="1743"/>
      <c r="D49" s="1739"/>
      <c r="E49" s="1743"/>
      <c r="F49" s="1743"/>
      <c r="G49" s="1743"/>
      <c r="H49" s="1743">
        <v>1480</v>
      </c>
      <c r="I49" s="1743">
        <v>100</v>
      </c>
      <c r="J49" s="1743"/>
      <c r="K49" s="1477" t="s">
        <v>3546</v>
      </c>
      <c r="L49" s="86"/>
    </row>
    <row r="50" spans="1:12">
      <c r="A50" s="1481">
        <v>42654</v>
      </c>
      <c r="B50" s="28" t="s">
        <v>16</v>
      </c>
      <c r="C50" s="28">
        <v>95</v>
      </c>
      <c r="D50" s="23">
        <f>+C50*(100-E50)/100</f>
        <v>66.5</v>
      </c>
      <c r="E50" s="28">
        <v>30</v>
      </c>
      <c r="F50" s="28"/>
      <c r="G50" s="28">
        <v>80</v>
      </c>
      <c r="H50" s="28"/>
      <c r="I50" s="28"/>
      <c r="J50" s="28"/>
      <c r="K50" s="1483" t="s">
        <v>3580</v>
      </c>
      <c r="L50" s="86"/>
    </row>
    <row r="51" spans="1:12" ht="16.5" thickBot="1">
      <c r="A51" s="1769">
        <v>42690</v>
      </c>
      <c r="B51" s="1742" t="s">
        <v>143</v>
      </c>
      <c r="C51" s="1742"/>
      <c r="D51" s="1003"/>
      <c r="E51" s="1742"/>
      <c r="F51" s="1742"/>
      <c r="G51" s="1742"/>
      <c r="H51" s="1742">
        <v>900</v>
      </c>
      <c r="I51" s="1742">
        <v>100</v>
      </c>
      <c r="J51" s="1742"/>
      <c r="K51" s="1770" t="s">
        <v>287</v>
      </c>
      <c r="L51" s="86"/>
    </row>
    <row r="52" spans="1:12" ht="16.5" thickTop="1">
      <c r="A52" s="5532">
        <v>42738</v>
      </c>
      <c r="B52" s="1436" t="s">
        <v>16</v>
      </c>
      <c r="C52" s="1436">
        <v>80</v>
      </c>
      <c r="D52" s="130">
        <f>+C52*(100-E52)/100</f>
        <v>56</v>
      </c>
      <c r="E52" s="1436">
        <v>30</v>
      </c>
      <c r="F52" s="1436"/>
      <c r="G52" s="1436">
        <v>120</v>
      </c>
      <c r="H52" s="1436"/>
      <c r="I52" s="1436"/>
      <c r="J52" s="1436"/>
      <c r="K52" s="73" t="s">
        <v>2697</v>
      </c>
    </row>
    <row r="53" spans="1:12" ht="51.75" customHeight="1">
      <c r="A53" s="5213"/>
      <c r="B53" s="952" t="s">
        <v>12</v>
      </c>
      <c r="C53" s="4627" t="s">
        <v>3799</v>
      </c>
      <c r="D53" s="4628"/>
      <c r="E53" s="4628"/>
      <c r="F53" s="4628"/>
      <c r="G53" s="4628"/>
      <c r="H53" s="4628"/>
      <c r="I53" s="4628"/>
      <c r="J53" s="4629"/>
    </row>
    <row r="54" spans="1:12">
      <c r="A54" s="950">
        <v>42778</v>
      </c>
      <c r="B54" s="952" t="s">
        <v>16</v>
      </c>
      <c r="C54" s="952">
        <v>150</v>
      </c>
      <c r="D54" s="954">
        <f>+C54*(100-E54)/100</f>
        <v>105</v>
      </c>
      <c r="E54" s="952">
        <v>30</v>
      </c>
      <c r="F54" s="952"/>
      <c r="G54" s="952">
        <v>115</v>
      </c>
      <c r="H54" s="952"/>
      <c r="I54" s="952"/>
      <c r="J54" s="952"/>
      <c r="K54" s="12" t="s">
        <v>20</v>
      </c>
    </row>
    <row r="55" spans="1:12">
      <c r="A55" s="950">
        <v>42814</v>
      </c>
      <c r="B55" s="952" t="s">
        <v>143</v>
      </c>
      <c r="C55" s="952"/>
      <c r="D55" s="954"/>
      <c r="E55" s="952"/>
      <c r="F55" s="952"/>
      <c r="G55" s="952"/>
      <c r="H55" s="952">
        <v>4905</v>
      </c>
      <c r="I55" s="952">
        <v>87</v>
      </c>
      <c r="J55" s="952"/>
      <c r="K55" s="12" t="s">
        <v>30</v>
      </c>
    </row>
    <row r="56" spans="1:12" ht="52.5" customHeight="1">
      <c r="A56" s="950">
        <v>42825</v>
      </c>
      <c r="B56" s="952" t="s">
        <v>12</v>
      </c>
      <c r="C56" s="4627" t="s">
        <v>4012</v>
      </c>
      <c r="D56" s="4628"/>
      <c r="E56" s="4628"/>
      <c r="F56" s="4628"/>
      <c r="G56" s="4628"/>
      <c r="H56" s="4628"/>
      <c r="I56" s="4628"/>
      <c r="J56" s="4629"/>
      <c r="K56" s="83" t="s">
        <v>3766</v>
      </c>
    </row>
    <row r="57" spans="1:12" ht="35.25" customHeight="1">
      <c r="A57" s="950">
        <v>42838</v>
      </c>
      <c r="B57" s="952" t="s">
        <v>12</v>
      </c>
      <c r="C57" s="4627" t="s">
        <v>4063</v>
      </c>
      <c r="D57" s="4628"/>
      <c r="E57" s="4628"/>
      <c r="F57" s="4628"/>
      <c r="G57" s="4628"/>
      <c r="H57" s="4628"/>
      <c r="I57" s="4628"/>
      <c r="J57" s="4629"/>
      <c r="K57" s="83" t="s">
        <v>4019</v>
      </c>
    </row>
    <row r="58" spans="1:12" ht="23.25" customHeight="1">
      <c r="A58" s="950">
        <v>42858</v>
      </c>
      <c r="B58" s="952" t="s">
        <v>16</v>
      </c>
      <c r="C58" s="952">
        <v>180</v>
      </c>
      <c r="D58" s="954">
        <f>+C58*(100-E58)/100</f>
        <v>126</v>
      </c>
      <c r="E58" s="952">
        <v>30</v>
      </c>
      <c r="F58" s="952"/>
      <c r="G58" s="952">
        <v>175</v>
      </c>
      <c r="H58" s="952"/>
      <c r="I58" s="952"/>
      <c r="J58" s="952"/>
      <c r="K58" s="12" t="s">
        <v>3987</v>
      </c>
    </row>
    <row r="59" spans="1:12">
      <c r="A59" s="950">
        <v>42948</v>
      </c>
      <c r="B59" s="952" t="s">
        <v>143</v>
      </c>
      <c r="C59" s="952"/>
      <c r="D59" s="954"/>
      <c r="E59" s="952"/>
      <c r="F59" s="952"/>
      <c r="G59" s="952"/>
      <c r="H59" s="28">
        <v>4400</v>
      </c>
      <c r="I59" s="28">
        <v>86</v>
      </c>
      <c r="J59" s="28"/>
      <c r="K59" s="15" t="s">
        <v>267</v>
      </c>
    </row>
    <row r="60" spans="1:12">
      <c r="A60" s="950">
        <v>43021</v>
      </c>
      <c r="B60" s="952" t="s">
        <v>12</v>
      </c>
      <c r="C60" s="4627" t="s">
        <v>4275</v>
      </c>
      <c r="D60" s="4628"/>
      <c r="E60" s="4628"/>
      <c r="F60" s="4628"/>
      <c r="G60" s="4628"/>
      <c r="H60" s="4628"/>
      <c r="I60" s="4628"/>
      <c r="J60" s="4629"/>
      <c r="K60" s="15" t="s">
        <v>4394</v>
      </c>
    </row>
    <row r="61" spans="1:12">
      <c r="A61" s="950">
        <v>43022</v>
      </c>
      <c r="B61" s="952" t="s">
        <v>143</v>
      </c>
      <c r="C61" s="952"/>
      <c r="D61" s="1146">
        <f>+C61*(100-E61)/100</f>
        <v>0</v>
      </c>
      <c r="E61" s="952"/>
      <c r="F61" s="952"/>
      <c r="G61" s="952"/>
      <c r="H61" s="952">
        <v>4730</v>
      </c>
      <c r="I61" s="952">
        <v>100</v>
      </c>
      <c r="J61" s="952"/>
      <c r="K61" s="12" t="s">
        <v>207</v>
      </c>
    </row>
    <row r="62" spans="1:12">
      <c r="A62" s="950">
        <v>43043</v>
      </c>
      <c r="B62" s="952" t="s">
        <v>16</v>
      </c>
      <c r="C62" s="952">
        <v>95</v>
      </c>
      <c r="D62" s="1146">
        <f>+C62*(100-E62)/100</f>
        <v>66.5</v>
      </c>
      <c r="E62" s="952">
        <v>30</v>
      </c>
      <c r="F62" s="952"/>
      <c r="G62" s="952">
        <v>170</v>
      </c>
      <c r="H62" s="952"/>
      <c r="I62" s="952"/>
      <c r="J62" s="952"/>
      <c r="K62" s="12" t="s">
        <v>4320</v>
      </c>
    </row>
    <row r="63" spans="1:12" ht="25.5" customHeight="1">
      <c r="A63" s="2050">
        <v>43066</v>
      </c>
      <c r="B63" s="2051" t="s">
        <v>143</v>
      </c>
      <c r="C63" s="2051"/>
      <c r="D63" s="2049">
        <f>+C63*(100-E63)/100</f>
        <v>0</v>
      </c>
      <c r="E63" s="2051"/>
      <c r="F63" s="2051"/>
      <c r="G63" s="2051"/>
      <c r="H63" s="2051">
        <v>4875</v>
      </c>
      <c r="I63" s="2051">
        <v>100</v>
      </c>
      <c r="J63" s="2051"/>
      <c r="K63" s="1823" t="s">
        <v>4355</v>
      </c>
    </row>
    <row r="64" spans="1:12" ht="34.5" customHeight="1" thickBot="1">
      <c r="A64" s="2117">
        <v>43088</v>
      </c>
      <c r="B64" s="2119" t="s">
        <v>12</v>
      </c>
      <c r="C64" s="5111" t="s">
        <v>4400</v>
      </c>
      <c r="D64" s="5112"/>
      <c r="E64" s="5112"/>
      <c r="F64" s="5112"/>
      <c r="G64" s="5112"/>
      <c r="H64" s="5112"/>
      <c r="I64" s="5112"/>
      <c r="J64" s="5113"/>
      <c r="K64" s="2120" t="s">
        <v>4395</v>
      </c>
    </row>
    <row r="65" spans="1:11" ht="26.25" customHeight="1" thickTop="1">
      <c r="A65" s="47">
        <v>43121</v>
      </c>
      <c r="B65" s="48" t="s">
        <v>12</v>
      </c>
      <c r="C65" s="5177" t="s">
        <v>4458</v>
      </c>
      <c r="D65" s="5178"/>
      <c r="E65" s="5178"/>
      <c r="F65" s="5178"/>
      <c r="G65" s="5178"/>
      <c r="H65" s="5178"/>
      <c r="I65" s="5178"/>
      <c r="J65" s="5179"/>
      <c r="K65" s="50"/>
    </row>
    <row r="66" spans="1:11">
      <c r="A66" s="950">
        <v>43171</v>
      </c>
      <c r="B66" s="952" t="s">
        <v>16</v>
      </c>
      <c r="C66" s="952">
        <v>140</v>
      </c>
      <c r="D66" s="1146">
        <f>+C66*(100-E66)/100</f>
        <v>98</v>
      </c>
      <c r="E66" s="952">
        <v>30</v>
      </c>
      <c r="F66" s="952"/>
      <c r="G66" s="952">
        <v>180</v>
      </c>
      <c r="H66" s="952"/>
      <c r="I66" s="952"/>
      <c r="J66" s="952"/>
      <c r="K66" s="12" t="s">
        <v>4541</v>
      </c>
    </row>
    <row r="67" spans="1:11">
      <c r="A67" s="950">
        <v>43176</v>
      </c>
      <c r="B67" s="952" t="s">
        <v>16</v>
      </c>
      <c r="C67" s="952"/>
      <c r="D67" s="1146">
        <f>+C67*(100-E67)/100</f>
        <v>0</v>
      </c>
      <c r="E67" s="952"/>
      <c r="F67" s="952"/>
      <c r="G67" s="952"/>
      <c r="H67" s="952">
        <v>4720</v>
      </c>
      <c r="I67" s="952">
        <v>100</v>
      </c>
      <c r="J67" s="952"/>
      <c r="K67" s="12" t="s">
        <v>30</v>
      </c>
    </row>
    <row r="68" spans="1:11">
      <c r="A68" s="950">
        <v>43178</v>
      </c>
      <c r="B68" s="952" t="s">
        <v>12</v>
      </c>
      <c r="C68" s="4644" t="s">
        <v>4573</v>
      </c>
      <c r="D68" s="4645"/>
      <c r="E68" s="4645"/>
      <c r="F68" s="4645"/>
      <c r="G68" s="4645"/>
      <c r="H68" s="4645"/>
      <c r="I68" s="4645"/>
      <c r="J68" s="4646"/>
    </row>
    <row r="69" spans="1:11" ht="71.25" customHeight="1">
      <c r="A69" s="1943">
        <v>43180</v>
      </c>
      <c r="B69" s="1944" t="s">
        <v>34</v>
      </c>
      <c r="C69" s="4766" t="s">
        <v>4583</v>
      </c>
      <c r="D69" s="4767"/>
      <c r="E69" s="4767"/>
      <c r="F69" s="4767"/>
      <c r="G69" s="4767"/>
      <c r="H69" s="4767"/>
      <c r="I69" s="4767"/>
      <c r="J69" s="4768"/>
      <c r="K69" s="2247" t="s">
        <v>3976</v>
      </c>
    </row>
    <row r="70" spans="1:11">
      <c r="A70" s="950">
        <v>43191</v>
      </c>
      <c r="B70" s="952" t="s">
        <v>4</v>
      </c>
      <c r="C70" s="5161" t="s">
        <v>6136</v>
      </c>
      <c r="D70" s="5162"/>
      <c r="E70" s="5162"/>
      <c r="F70" s="5162"/>
      <c r="G70" s="5162"/>
      <c r="H70" s="5162"/>
      <c r="I70" s="5162"/>
      <c r="J70" s="5163"/>
    </row>
    <row r="71" spans="1:11">
      <c r="A71" s="950">
        <v>43214</v>
      </c>
      <c r="B71" s="952" t="s">
        <v>16</v>
      </c>
      <c r="C71" s="952">
        <v>105</v>
      </c>
      <c r="D71" s="1146">
        <f>+C71*(100-E71)/100</f>
        <v>2.1</v>
      </c>
      <c r="E71" s="952">
        <v>98</v>
      </c>
      <c r="F71" s="952"/>
      <c r="G71" s="952">
        <v>150</v>
      </c>
      <c r="H71" s="952"/>
      <c r="I71" s="952"/>
      <c r="J71" s="952"/>
      <c r="K71" s="12" t="s">
        <v>3987</v>
      </c>
    </row>
    <row r="72" spans="1:11">
      <c r="A72" s="950">
        <v>43242</v>
      </c>
      <c r="B72" s="952" t="s">
        <v>143</v>
      </c>
      <c r="C72" s="952"/>
      <c r="D72" s="1146"/>
      <c r="E72" s="952"/>
      <c r="F72" s="952"/>
      <c r="G72" s="952"/>
      <c r="H72" s="952">
        <v>1965</v>
      </c>
      <c r="I72" s="952">
        <v>100</v>
      </c>
      <c r="J72" s="952"/>
      <c r="K72" s="12" t="s">
        <v>267</v>
      </c>
    </row>
    <row r="73" spans="1:11">
      <c r="A73" s="950">
        <v>43244</v>
      </c>
      <c r="B73" s="952" t="s">
        <v>41</v>
      </c>
      <c r="C73" s="5533" t="s">
        <v>4690</v>
      </c>
      <c r="D73" s="5534"/>
      <c r="E73" s="5534"/>
      <c r="F73" s="5534"/>
      <c r="G73" s="5534"/>
      <c r="H73" s="5534"/>
      <c r="I73" s="5534"/>
      <c r="J73" s="5535"/>
    </row>
    <row r="74" spans="1:11">
      <c r="A74" s="950">
        <v>43317</v>
      </c>
      <c r="B74" s="952" t="s">
        <v>27</v>
      </c>
      <c r="C74" s="5161" t="s">
        <v>4801</v>
      </c>
      <c r="D74" s="5162"/>
      <c r="E74" s="5162"/>
      <c r="F74" s="5162"/>
      <c r="G74" s="5162"/>
      <c r="H74" s="5162"/>
      <c r="I74" s="5162"/>
      <c r="J74" s="5163"/>
    </row>
    <row r="75" spans="1:11">
      <c r="A75" s="950">
        <v>43389</v>
      </c>
      <c r="B75" s="952" t="s">
        <v>11</v>
      </c>
      <c r="C75" s="4644" t="s">
        <v>4922</v>
      </c>
      <c r="D75" s="4645"/>
      <c r="E75" s="4645"/>
      <c r="F75" s="4645"/>
      <c r="G75" s="4645"/>
      <c r="H75" s="4645"/>
      <c r="I75" s="4645"/>
      <c r="J75" s="4646"/>
    </row>
    <row r="76" spans="1:11" ht="76.5" customHeight="1">
      <c r="A76" s="950">
        <v>43390</v>
      </c>
      <c r="B76" s="952" t="s">
        <v>284</v>
      </c>
      <c r="C76" s="4627" t="s">
        <v>4927</v>
      </c>
      <c r="D76" s="4628"/>
      <c r="E76" s="4628"/>
      <c r="F76" s="4628"/>
      <c r="G76" s="4628"/>
      <c r="H76" s="4628"/>
      <c r="I76" s="4628"/>
      <c r="J76" s="4629"/>
    </row>
    <row r="77" spans="1:11" ht="37.5" customHeight="1" thickBot="1">
      <c r="A77" s="54">
        <v>43396</v>
      </c>
      <c r="B77" s="55" t="s">
        <v>15</v>
      </c>
      <c r="C77" s="5189" t="s">
        <v>4955</v>
      </c>
      <c r="D77" s="5190"/>
      <c r="E77" s="5190"/>
      <c r="F77" s="5190"/>
      <c r="G77" s="5190"/>
      <c r="H77" s="5190"/>
      <c r="I77" s="5190"/>
      <c r="J77" s="5191"/>
      <c r="K77" s="57"/>
    </row>
    <row r="78" spans="1:11" ht="16.5" thickTop="1">
      <c r="A78" s="2610"/>
      <c r="B78" s="2614"/>
      <c r="C78" s="2614"/>
      <c r="D78" s="62">
        <f>+C78*(100-E78)/100</f>
        <v>0</v>
      </c>
      <c r="E78" s="2614"/>
      <c r="F78" s="2614"/>
      <c r="G78" s="2614"/>
      <c r="H78" s="2614"/>
      <c r="I78" s="2614"/>
      <c r="J78" s="2614"/>
      <c r="K78" s="53"/>
    </row>
    <row r="79" spans="1:11">
      <c r="A79" s="950"/>
      <c r="B79" s="952"/>
      <c r="C79" s="952"/>
      <c r="D79" s="1146">
        <f>+C79*(100-E79)/100</f>
        <v>0</v>
      </c>
      <c r="E79" s="952"/>
      <c r="F79" s="952"/>
      <c r="G79" s="952"/>
      <c r="H79" s="952"/>
      <c r="I79" s="952"/>
      <c r="J79" s="952"/>
    </row>
    <row r="80" spans="1:11">
      <c r="A80" s="950"/>
      <c r="B80" s="952"/>
      <c r="C80" s="952"/>
      <c r="D80" s="1146">
        <f>+C80*(100-E80)/100</f>
        <v>0</v>
      </c>
      <c r="E80" s="952"/>
      <c r="F80" s="952"/>
      <c r="G80" s="952"/>
      <c r="H80" s="952"/>
      <c r="I80" s="952"/>
      <c r="J80" s="952"/>
    </row>
    <row r="81" spans="1:10">
      <c r="A81" s="950"/>
      <c r="B81" s="952"/>
      <c r="C81" s="952"/>
      <c r="D81" s="1146">
        <f>+C81*(100-E81)/100</f>
        <v>0</v>
      </c>
      <c r="E81" s="952"/>
      <c r="F81" s="952"/>
      <c r="G81" s="952"/>
      <c r="H81" s="952"/>
      <c r="I81" s="952"/>
      <c r="J81" s="952"/>
    </row>
    <row r="82" spans="1:10">
      <c r="A82" s="950"/>
      <c r="B82" s="952"/>
      <c r="C82" s="952"/>
      <c r="D82" s="1146">
        <f t="shared" ref="D82:D145" si="1">+C82*(100-E82)/100</f>
        <v>0</v>
      </c>
      <c r="E82" s="952"/>
      <c r="F82" s="952"/>
      <c r="G82" s="952"/>
      <c r="H82" s="952"/>
      <c r="I82" s="952"/>
      <c r="J82" s="952"/>
    </row>
    <row r="83" spans="1:10">
      <c r="A83" s="950"/>
      <c r="B83" s="952"/>
      <c r="C83" s="952"/>
      <c r="D83" s="1146">
        <f t="shared" si="1"/>
        <v>0</v>
      </c>
      <c r="E83" s="952"/>
      <c r="F83" s="952"/>
      <c r="G83" s="952"/>
      <c r="H83" s="952"/>
      <c r="I83" s="952"/>
      <c r="J83" s="952"/>
    </row>
    <row r="84" spans="1:10">
      <c r="A84" s="950"/>
      <c r="B84" s="952"/>
      <c r="C84" s="952"/>
      <c r="D84" s="1146">
        <f t="shared" si="1"/>
        <v>0</v>
      </c>
      <c r="E84" s="952"/>
      <c r="F84" s="952"/>
      <c r="G84" s="952"/>
      <c r="H84" s="952"/>
      <c r="I84" s="952"/>
      <c r="J84" s="952"/>
    </row>
    <row r="85" spans="1:10">
      <c r="A85" s="950"/>
      <c r="B85" s="952"/>
      <c r="C85" s="952"/>
      <c r="D85" s="1146">
        <f t="shared" si="1"/>
        <v>0</v>
      </c>
      <c r="E85" s="952"/>
      <c r="F85" s="952"/>
      <c r="G85" s="952"/>
      <c r="H85" s="952"/>
      <c r="I85" s="952"/>
      <c r="J85" s="952"/>
    </row>
    <row r="86" spans="1:10">
      <c r="A86" s="950"/>
      <c r="B86" s="952"/>
      <c r="C86" s="952"/>
      <c r="D86" s="1146">
        <f t="shared" si="1"/>
        <v>0</v>
      </c>
      <c r="E86" s="952"/>
      <c r="F86" s="952"/>
      <c r="G86" s="952"/>
      <c r="H86" s="952"/>
      <c r="I86" s="952"/>
      <c r="J86" s="952"/>
    </row>
    <row r="87" spans="1:10">
      <c r="A87" s="950"/>
      <c r="B87" s="952"/>
      <c r="C87" s="952"/>
      <c r="D87" s="1146">
        <f t="shared" si="1"/>
        <v>0</v>
      </c>
      <c r="E87" s="952"/>
      <c r="F87" s="952"/>
      <c r="G87" s="952"/>
      <c r="H87" s="952"/>
      <c r="I87" s="952"/>
      <c r="J87" s="952"/>
    </row>
    <row r="88" spans="1:10">
      <c r="A88" s="950"/>
      <c r="B88" s="952"/>
      <c r="C88" s="952"/>
      <c r="D88" s="1146">
        <f t="shared" si="1"/>
        <v>0</v>
      </c>
      <c r="E88" s="952"/>
      <c r="F88" s="952"/>
      <c r="G88" s="952"/>
      <c r="H88" s="952"/>
      <c r="I88" s="952"/>
      <c r="J88" s="952"/>
    </row>
    <row r="89" spans="1:10">
      <c r="A89" s="950"/>
      <c r="B89" s="952"/>
      <c r="C89" s="952"/>
      <c r="D89" s="1146">
        <f t="shared" si="1"/>
        <v>0</v>
      </c>
      <c r="E89" s="952"/>
      <c r="F89" s="952"/>
      <c r="G89" s="952"/>
      <c r="H89" s="952"/>
      <c r="I89" s="952"/>
      <c r="J89" s="952"/>
    </row>
    <row r="90" spans="1:10">
      <c r="A90" s="950"/>
      <c r="B90" s="952"/>
      <c r="C90" s="952"/>
      <c r="D90" s="1146">
        <f t="shared" si="1"/>
        <v>0</v>
      </c>
      <c r="E90" s="952"/>
      <c r="F90" s="952"/>
      <c r="G90" s="952"/>
      <c r="H90" s="952"/>
      <c r="I90" s="952"/>
      <c r="J90" s="952"/>
    </row>
    <row r="91" spans="1:10">
      <c r="A91" s="950"/>
      <c r="B91" s="952"/>
      <c r="C91" s="952"/>
      <c r="D91" s="1146">
        <f t="shared" si="1"/>
        <v>0</v>
      </c>
      <c r="E91" s="952"/>
      <c r="F91" s="952"/>
      <c r="G91" s="952"/>
      <c r="H91" s="952"/>
      <c r="I91" s="952"/>
      <c r="J91" s="952"/>
    </row>
    <row r="92" spans="1:10">
      <c r="A92" s="950"/>
      <c r="B92" s="952"/>
      <c r="C92" s="952"/>
      <c r="D92" s="1146">
        <f t="shared" si="1"/>
        <v>0</v>
      </c>
      <c r="E92" s="952"/>
      <c r="F92" s="952"/>
      <c r="G92" s="952"/>
      <c r="H92" s="952"/>
      <c r="I92" s="952"/>
      <c r="J92" s="952"/>
    </row>
    <row r="93" spans="1:10">
      <c r="A93" s="950"/>
      <c r="B93" s="952"/>
      <c r="C93" s="952"/>
      <c r="D93" s="1146">
        <f t="shared" si="1"/>
        <v>0</v>
      </c>
      <c r="E93" s="952"/>
      <c r="F93" s="952"/>
      <c r="G93" s="952"/>
      <c r="H93" s="952"/>
      <c r="I93" s="952"/>
      <c r="J93" s="952"/>
    </row>
    <row r="94" spans="1:10">
      <c r="A94" s="950"/>
      <c r="B94" s="952"/>
      <c r="C94" s="952"/>
      <c r="D94" s="1146">
        <f t="shared" si="1"/>
        <v>0</v>
      </c>
      <c r="E94" s="952"/>
      <c r="F94" s="952"/>
      <c r="G94" s="952"/>
      <c r="H94" s="952"/>
      <c r="I94" s="952"/>
      <c r="J94" s="952"/>
    </row>
    <row r="95" spans="1:10">
      <c r="A95" s="950"/>
      <c r="B95" s="952"/>
      <c r="C95" s="952"/>
      <c r="D95" s="1146">
        <f t="shared" si="1"/>
        <v>0</v>
      </c>
      <c r="E95" s="952"/>
      <c r="F95" s="952"/>
      <c r="G95" s="952"/>
      <c r="H95" s="952"/>
      <c r="I95" s="952"/>
      <c r="J95" s="952"/>
    </row>
    <row r="96" spans="1:10">
      <c r="A96" s="950"/>
      <c r="B96" s="952"/>
      <c r="C96" s="952"/>
      <c r="D96" s="1146">
        <f t="shared" si="1"/>
        <v>0</v>
      </c>
      <c r="E96" s="952"/>
      <c r="F96" s="952"/>
      <c r="G96" s="952"/>
      <c r="H96" s="952"/>
      <c r="I96" s="952"/>
      <c r="J96" s="952"/>
    </row>
    <row r="97" spans="1:10">
      <c r="A97" s="950"/>
      <c r="B97" s="952"/>
      <c r="C97" s="952"/>
      <c r="D97" s="1146">
        <f t="shared" si="1"/>
        <v>0</v>
      </c>
      <c r="E97" s="952"/>
      <c r="F97" s="952"/>
      <c r="G97" s="952"/>
      <c r="H97" s="952"/>
      <c r="I97" s="952"/>
      <c r="J97" s="952"/>
    </row>
    <row r="98" spans="1:10">
      <c r="A98" s="950"/>
      <c r="B98" s="952"/>
      <c r="C98" s="952"/>
      <c r="D98" s="1146">
        <f t="shared" si="1"/>
        <v>0</v>
      </c>
      <c r="E98" s="952"/>
      <c r="F98" s="952"/>
      <c r="G98" s="952"/>
      <c r="H98" s="952"/>
      <c r="I98" s="952"/>
      <c r="J98" s="952"/>
    </row>
    <row r="99" spans="1:10">
      <c r="A99" s="950"/>
      <c r="B99" s="952"/>
      <c r="C99" s="952"/>
      <c r="D99" s="1146">
        <f t="shared" si="1"/>
        <v>0</v>
      </c>
      <c r="E99" s="952"/>
      <c r="F99" s="952"/>
      <c r="G99" s="952"/>
      <c r="H99" s="952"/>
      <c r="I99" s="952"/>
      <c r="J99" s="952"/>
    </row>
    <row r="100" spans="1:10">
      <c r="A100" s="950"/>
      <c r="B100" s="952"/>
      <c r="C100" s="952"/>
      <c r="D100" s="1146">
        <f t="shared" si="1"/>
        <v>0</v>
      </c>
      <c r="E100" s="952"/>
      <c r="F100" s="952"/>
      <c r="G100" s="952"/>
      <c r="H100" s="952"/>
      <c r="I100" s="952"/>
      <c r="J100" s="952"/>
    </row>
    <row r="101" spans="1:10">
      <c r="A101" s="950"/>
      <c r="B101" s="952"/>
      <c r="C101" s="952"/>
      <c r="D101" s="1146">
        <f t="shared" si="1"/>
        <v>0</v>
      </c>
      <c r="E101" s="952"/>
      <c r="F101" s="952"/>
      <c r="G101" s="952"/>
      <c r="H101" s="952"/>
      <c r="I101" s="952"/>
      <c r="J101" s="952"/>
    </row>
    <row r="102" spans="1:10">
      <c r="A102" s="950"/>
      <c r="B102" s="952"/>
      <c r="C102" s="952"/>
      <c r="D102" s="1146">
        <f t="shared" si="1"/>
        <v>0</v>
      </c>
      <c r="E102" s="952"/>
      <c r="F102" s="952"/>
      <c r="G102" s="952"/>
      <c r="H102" s="952"/>
      <c r="I102" s="952"/>
      <c r="J102" s="952"/>
    </row>
    <row r="103" spans="1:10">
      <c r="A103" s="950"/>
      <c r="B103" s="952"/>
      <c r="C103" s="952"/>
      <c r="D103" s="1146">
        <f t="shared" si="1"/>
        <v>0</v>
      </c>
      <c r="E103" s="952"/>
      <c r="F103" s="952"/>
      <c r="G103" s="952"/>
      <c r="H103" s="952"/>
      <c r="I103" s="952"/>
      <c r="J103" s="952"/>
    </row>
    <row r="104" spans="1:10">
      <c r="A104" s="950"/>
      <c r="B104" s="952"/>
      <c r="C104" s="952"/>
      <c r="D104" s="1146">
        <f t="shared" si="1"/>
        <v>0</v>
      </c>
      <c r="E104" s="952"/>
      <c r="F104" s="952"/>
      <c r="G104" s="952"/>
      <c r="H104" s="952"/>
      <c r="I104" s="952"/>
      <c r="J104" s="952"/>
    </row>
    <row r="105" spans="1:10">
      <c r="A105" s="950"/>
      <c r="B105" s="952"/>
      <c r="C105" s="952"/>
      <c r="D105" s="1146">
        <f t="shared" si="1"/>
        <v>0</v>
      </c>
      <c r="E105" s="952"/>
      <c r="F105" s="952"/>
      <c r="G105" s="952"/>
      <c r="H105" s="952"/>
      <c r="I105" s="952"/>
      <c r="J105" s="952"/>
    </row>
    <row r="106" spans="1:10">
      <c r="A106" s="950"/>
      <c r="B106" s="952"/>
      <c r="C106" s="952"/>
      <c r="D106" s="1146">
        <f t="shared" si="1"/>
        <v>0</v>
      </c>
      <c r="E106" s="952"/>
      <c r="F106" s="952"/>
      <c r="G106" s="952"/>
      <c r="H106" s="952"/>
      <c r="I106" s="952"/>
      <c r="J106" s="952"/>
    </row>
    <row r="107" spans="1:10">
      <c r="A107" s="950"/>
      <c r="B107" s="952"/>
      <c r="C107" s="952"/>
      <c r="D107" s="1146">
        <f t="shared" si="1"/>
        <v>0</v>
      </c>
      <c r="E107" s="952"/>
      <c r="F107" s="952"/>
      <c r="G107" s="952"/>
      <c r="H107" s="952"/>
      <c r="I107" s="952"/>
      <c r="J107" s="952"/>
    </row>
    <row r="108" spans="1:10">
      <c r="A108" s="950"/>
      <c r="B108" s="952"/>
      <c r="C108" s="952"/>
      <c r="D108" s="1146">
        <f t="shared" si="1"/>
        <v>0</v>
      </c>
      <c r="E108" s="952"/>
      <c r="F108" s="952"/>
      <c r="G108" s="952"/>
      <c r="H108" s="952"/>
      <c r="I108" s="952"/>
      <c r="J108" s="952"/>
    </row>
    <row r="109" spans="1:10">
      <c r="A109" s="950"/>
      <c r="B109" s="952"/>
      <c r="C109" s="952"/>
      <c r="D109" s="1146">
        <f t="shared" si="1"/>
        <v>0</v>
      </c>
      <c r="E109" s="952"/>
      <c r="F109" s="952"/>
      <c r="G109" s="952"/>
      <c r="H109" s="952"/>
      <c r="I109" s="952"/>
      <c r="J109" s="952"/>
    </row>
    <row r="110" spans="1:10">
      <c r="A110" s="950"/>
      <c r="B110" s="952"/>
      <c r="C110" s="952"/>
      <c r="D110" s="1146">
        <f t="shared" si="1"/>
        <v>0</v>
      </c>
      <c r="E110" s="952"/>
      <c r="F110" s="952"/>
      <c r="G110" s="952"/>
      <c r="H110" s="952"/>
      <c r="I110" s="952"/>
      <c r="J110" s="952"/>
    </row>
    <row r="111" spans="1:10">
      <c r="A111" s="950"/>
      <c r="B111" s="952"/>
      <c r="C111" s="952"/>
      <c r="D111" s="1146">
        <f t="shared" si="1"/>
        <v>0</v>
      </c>
      <c r="E111" s="952"/>
      <c r="F111" s="952"/>
      <c r="G111" s="952"/>
      <c r="H111" s="952"/>
      <c r="I111" s="952"/>
      <c r="J111" s="952"/>
    </row>
    <row r="112" spans="1:10">
      <c r="A112" s="950"/>
      <c r="B112" s="952"/>
      <c r="C112" s="952"/>
      <c r="D112" s="1146">
        <f t="shared" si="1"/>
        <v>0</v>
      </c>
      <c r="E112" s="952"/>
      <c r="F112" s="952"/>
      <c r="G112" s="952"/>
      <c r="H112" s="952"/>
      <c r="I112" s="952"/>
      <c r="J112" s="952"/>
    </row>
    <row r="113" spans="1:10">
      <c r="A113" s="950"/>
      <c r="B113" s="952"/>
      <c r="C113" s="952"/>
      <c r="D113" s="1146">
        <f t="shared" si="1"/>
        <v>0</v>
      </c>
      <c r="E113" s="952"/>
      <c r="F113" s="952"/>
      <c r="G113" s="952"/>
      <c r="H113" s="952"/>
      <c r="I113" s="952"/>
      <c r="J113" s="952"/>
    </row>
    <row r="114" spans="1:10">
      <c r="A114" s="950"/>
      <c r="B114" s="952"/>
      <c r="C114" s="952"/>
      <c r="D114" s="1146">
        <f t="shared" si="1"/>
        <v>0</v>
      </c>
      <c r="E114" s="952"/>
      <c r="F114" s="952"/>
      <c r="G114" s="952"/>
      <c r="H114" s="952"/>
      <c r="I114" s="952"/>
      <c r="J114" s="952"/>
    </row>
    <row r="115" spans="1:10">
      <c r="A115" s="950"/>
      <c r="B115" s="952"/>
      <c r="C115" s="952"/>
      <c r="D115" s="1146">
        <f t="shared" si="1"/>
        <v>0</v>
      </c>
      <c r="E115" s="952"/>
      <c r="F115" s="952"/>
      <c r="G115" s="952"/>
      <c r="H115" s="952"/>
      <c r="I115" s="952"/>
      <c r="J115" s="952"/>
    </row>
    <row r="116" spans="1:10">
      <c r="A116" s="950"/>
      <c r="B116" s="952"/>
      <c r="C116" s="952"/>
      <c r="D116" s="1146">
        <f t="shared" si="1"/>
        <v>0</v>
      </c>
      <c r="E116" s="952"/>
      <c r="F116" s="952"/>
      <c r="G116" s="952"/>
      <c r="H116" s="952"/>
      <c r="I116" s="952"/>
      <c r="J116" s="952"/>
    </row>
    <row r="117" spans="1:10">
      <c r="A117" s="950"/>
      <c r="B117" s="952"/>
      <c r="C117" s="952"/>
      <c r="D117" s="1146">
        <f t="shared" si="1"/>
        <v>0</v>
      </c>
      <c r="E117" s="952"/>
      <c r="F117" s="952"/>
      <c r="G117" s="952"/>
      <c r="H117" s="952"/>
      <c r="I117" s="952"/>
      <c r="J117" s="952"/>
    </row>
    <row r="118" spans="1:10">
      <c r="A118" s="950"/>
      <c r="B118" s="952"/>
      <c r="C118" s="952"/>
      <c r="D118" s="1146">
        <f t="shared" si="1"/>
        <v>0</v>
      </c>
      <c r="E118" s="952"/>
      <c r="F118" s="952"/>
      <c r="G118" s="952"/>
      <c r="H118" s="952"/>
      <c r="I118" s="952"/>
      <c r="J118" s="952"/>
    </row>
    <row r="119" spans="1:10">
      <c r="A119" s="950"/>
      <c r="B119" s="952"/>
      <c r="C119" s="952"/>
      <c r="D119" s="1146">
        <f t="shared" si="1"/>
        <v>0</v>
      </c>
      <c r="E119" s="952"/>
      <c r="F119" s="952"/>
      <c r="G119" s="952"/>
      <c r="H119" s="952"/>
      <c r="I119" s="952"/>
      <c r="J119" s="952"/>
    </row>
    <row r="120" spans="1:10">
      <c r="A120" s="950"/>
      <c r="B120" s="952"/>
      <c r="C120" s="952"/>
      <c r="D120" s="1146">
        <f t="shared" si="1"/>
        <v>0</v>
      </c>
      <c r="E120" s="952"/>
      <c r="F120" s="952"/>
      <c r="G120" s="952"/>
      <c r="H120" s="952"/>
      <c r="I120" s="952"/>
      <c r="J120" s="952"/>
    </row>
    <row r="121" spans="1:10">
      <c r="A121" s="950"/>
      <c r="B121" s="952"/>
      <c r="C121" s="952"/>
      <c r="D121" s="1146">
        <f t="shared" si="1"/>
        <v>0</v>
      </c>
      <c r="E121" s="952"/>
      <c r="F121" s="952"/>
      <c r="G121" s="952"/>
      <c r="H121" s="952"/>
      <c r="I121" s="952"/>
      <c r="J121" s="952"/>
    </row>
    <row r="122" spans="1:10">
      <c r="A122" s="950"/>
      <c r="B122" s="952"/>
      <c r="C122" s="952"/>
      <c r="D122" s="1146">
        <f t="shared" si="1"/>
        <v>0</v>
      </c>
      <c r="E122" s="952"/>
      <c r="F122" s="952"/>
      <c r="G122" s="952"/>
      <c r="H122" s="952"/>
      <c r="I122" s="952"/>
      <c r="J122" s="952"/>
    </row>
    <row r="123" spans="1:10">
      <c r="A123" s="950"/>
      <c r="B123" s="952"/>
      <c r="C123" s="952"/>
      <c r="D123" s="1146">
        <f t="shared" si="1"/>
        <v>0</v>
      </c>
      <c r="E123" s="952"/>
      <c r="F123" s="952"/>
      <c r="G123" s="952"/>
      <c r="H123" s="952"/>
      <c r="I123" s="952"/>
      <c r="J123" s="952"/>
    </row>
    <row r="124" spans="1:10">
      <c r="A124" s="950"/>
      <c r="B124" s="952"/>
      <c r="C124" s="952"/>
      <c r="D124" s="1146">
        <f t="shared" si="1"/>
        <v>0</v>
      </c>
      <c r="E124" s="952"/>
      <c r="F124" s="952"/>
      <c r="G124" s="952"/>
      <c r="H124" s="952"/>
      <c r="I124" s="952"/>
      <c r="J124" s="952"/>
    </row>
    <row r="125" spans="1:10">
      <c r="A125" s="950"/>
      <c r="B125" s="952"/>
      <c r="C125" s="952"/>
      <c r="D125" s="1146">
        <f t="shared" si="1"/>
        <v>0</v>
      </c>
      <c r="E125" s="952"/>
      <c r="F125" s="952"/>
      <c r="G125" s="952"/>
      <c r="H125" s="952"/>
      <c r="I125" s="952"/>
      <c r="J125" s="952"/>
    </row>
    <row r="126" spans="1:10">
      <c r="A126" s="950"/>
      <c r="B126" s="952"/>
      <c r="C126" s="952"/>
      <c r="D126" s="1146">
        <f t="shared" si="1"/>
        <v>0</v>
      </c>
      <c r="E126" s="952"/>
      <c r="F126" s="952"/>
      <c r="G126" s="952"/>
      <c r="H126" s="952"/>
      <c r="I126" s="952"/>
      <c r="J126" s="952"/>
    </row>
    <row r="127" spans="1:10">
      <c r="A127" s="950"/>
      <c r="D127" s="1146">
        <f t="shared" si="1"/>
        <v>0</v>
      </c>
    </row>
    <row r="128" spans="1:10">
      <c r="A128" s="950"/>
      <c r="D128" s="1146">
        <f t="shared" si="1"/>
        <v>0</v>
      </c>
    </row>
    <row r="129" spans="1:4">
      <c r="A129" s="950"/>
      <c r="D129" s="1146">
        <f t="shared" si="1"/>
        <v>0</v>
      </c>
    </row>
    <row r="130" spans="1:4">
      <c r="A130" s="950"/>
      <c r="D130" s="1146">
        <f t="shared" si="1"/>
        <v>0</v>
      </c>
    </row>
    <row r="131" spans="1:4">
      <c r="A131" s="950"/>
      <c r="D131" s="1146">
        <f t="shared" si="1"/>
        <v>0</v>
      </c>
    </row>
    <row r="132" spans="1:4">
      <c r="A132" s="950"/>
      <c r="D132" s="1146">
        <f t="shared" si="1"/>
        <v>0</v>
      </c>
    </row>
    <row r="133" spans="1:4">
      <c r="A133" s="950"/>
      <c r="D133" s="1146">
        <f t="shared" si="1"/>
        <v>0</v>
      </c>
    </row>
    <row r="134" spans="1:4">
      <c r="A134" s="950"/>
      <c r="D134" s="1146">
        <f t="shared" si="1"/>
        <v>0</v>
      </c>
    </row>
    <row r="135" spans="1:4">
      <c r="A135" s="950"/>
      <c r="D135" s="1146">
        <f t="shared" si="1"/>
        <v>0</v>
      </c>
    </row>
    <row r="136" spans="1:4">
      <c r="A136" s="950"/>
      <c r="D136" s="1146">
        <f t="shared" si="1"/>
        <v>0</v>
      </c>
    </row>
    <row r="137" spans="1:4">
      <c r="A137" s="950"/>
      <c r="D137" s="1146">
        <f t="shared" si="1"/>
        <v>0</v>
      </c>
    </row>
    <row r="138" spans="1:4">
      <c r="A138" s="950"/>
      <c r="D138" s="1146">
        <f t="shared" si="1"/>
        <v>0</v>
      </c>
    </row>
    <row r="139" spans="1:4">
      <c r="A139" s="950"/>
      <c r="D139" s="1146">
        <f t="shared" si="1"/>
        <v>0</v>
      </c>
    </row>
    <row r="140" spans="1:4">
      <c r="A140" s="950"/>
      <c r="D140" s="1146">
        <f t="shared" si="1"/>
        <v>0</v>
      </c>
    </row>
    <row r="141" spans="1:4">
      <c r="A141" s="950"/>
      <c r="D141" s="1146">
        <f t="shared" si="1"/>
        <v>0</v>
      </c>
    </row>
    <row r="142" spans="1:4">
      <c r="A142" s="950"/>
      <c r="D142" s="1146">
        <f t="shared" si="1"/>
        <v>0</v>
      </c>
    </row>
    <row r="143" spans="1:4">
      <c r="A143" s="950"/>
      <c r="D143" s="1146">
        <f t="shared" si="1"/>
        <v>0</v>
      </c>
    </row>
    <row r="144" spans="1:4">
      <c r="A144" s="950"/>
      <c r="D144" s="1146">
        <f t="shared" si="1"/>
        <v>0</v>
      </c>
    </row>
    <row r="145" spans="1:4">
      <c r="A145" s="950"/>
      <c r="D145" s="1146">
        <f t="shared" si="1"/>
        <v>0</v>
      </c>
    </row>
    <row r="146" spans="1:4">
      <c r="A146" s="950"/>
    </row>
    <row r="147" spans="1:4">
      <c r="A147" s="950"/>
    </row>
    <row r="148" spans="1:4">
      <c r="A148" s="950"/>
    </row>
    <row r="149" spans="1:4">
      <c r="A149" s="950"/>
    </row>
    <row r="150" spans="1:4">
      <c r="A150" s="950"/>
    </row>
    <row r="151" spans="1:4">
      <c r="A151" s="950"/>
    </row>
    <row r="152" spans="1:4">
      <c r="A152" s="950"/>
    </row>
    <row r="153" spans="1:4">
      <c r="A153" s="950"/>
    </row>
  </sheetData>
  <autoFilter ref="B6:B145"/>
  <customSheetViews>
    <customSheetView guid="{CD481555-6D06-49CD-9625-98C90CC09C9A}" showAutoFilter="1">
      <selection activeCell="I59" sqref="I59"/>
      <pageMargins left="0.7" right="0.7" top="0.75" bottom="0.75" header="0.3" footer="0.3"/>
      <pageSetup orientation="portrait" r:id="rId1"/>
      <autoFilter ref="B6:B145"/>
    </customSheetView>
    <customSheetView guid="{9EC6AF21-4B8E-44E3-AF29-8895353139B2}" showAutoFilter="1">
      <pane ySplit="6" topLeftCell="A40" activePane="bottomLeft" state="frozen"/>
      <selection pane="bottomLeft" activeCell="H55" sqref="H55"/>
      <pageMargins left="0.7" right="0.7" top="0.75" bottom="0.75" header="0.3" footer="0.3"/>
      <pageSetup orientation="portrait" r:id="rId2"/>
      <autoFilter ref="B6:B145"/>
    </customSheetView>
    <customSheetView guid="{4A6D03CA-35D0-42B2-8E76-6C991766DE68}" showAutoFilter="1">
      <pane ySplit="5" topLeftCell="A46" activePane="bottomLeft" state="frozen"/>
      <selection pane="bottomLeft" activeCell="I51" sqref="I51"/>
      <pageMargins left="0.7" right="0.7" top="0.75" bottom="0.75" header="0.3" footer="0.3"/>
      <pageSetup orientation="portrait" r:id="rId3"/>
      <autoFilter ref="B6:B145"/>
    </customSheetView>
    <customSheetView guid="{94FC66D5-BF29-4BE8-974C-C93BA07E9FE3}" showAutoFilter="1">
      <pane ySplit="6" topLeftCell="A46" activePane="bottomLeft" state="frozen"/>
      <selection pane="bottomLeft" activeCell="I51" sqref="I51"/>
      <pageMargins left="0.7" right="0.7" top="0.75" bottom="0.75" header="0.3" footer="0.3"/>
      <pageSetup orientation="portrait" r:id="rId4"/>
      <autoFilter ref="B6:B145"/>
    </customSheetView>
  </customSheetViews>
  <mergeCells count="46">
    <mergeCell ref="C35:J35"/>
    <mergeCell ref="C23:J23"/>
    <mergeCell ref="C28:J28"/>
    <mergeCell ref="C70:J70"/>
    <mergeCell ref="C69:J69"/>
    <mergeCell ref="C68:J68"/>
    <mergeCell ref="C65:J65"/>
    <mergeCell ref="C64:J64"/>
    <mergeCell ref="C42:J42"/>
    <mergeCell ref="C47:J47"/>
    <mergeCell ref="C57:J57"/>
    <mergeCell ref="A29:A30"/>
    <mergeCell ref="C22:J22"/>
    <mergeCell ref="C21:J21"/>
    <mergeCell ref="A5:B5"/>
    <mergeCell ref="C5:F5"/>
    <mergeCell ref="C30:J30"/>
    <mergeCell ref="G5:H5"/>
    <mergeCell ref="I5:J5"/>
    <mergeCell ref="A14:A15"/>
    <mergeCell ref="C15:J15"/>
    <mergeCell ref="C17:J17"/>
    <mergeCell ref="C20:J20"/>
    <mergeCell ref="C7:J7"/>
    <mergeCell ref="C77:J77"/>
    <mergeCell ref="C76:J76"/>
    <mergeCell ref="C75:J75"/>
    <mergeCell ref="G4:H4"/>
    <mergeCell ref="A1:K1"/>
    <mergeCell ref="A2:B2"/>
    <mergeCell ref="C2:F2"/>
    <mergeCell ref="G2:H2"/>
    <mergeCell ref="I2:J2"/>
    <mergeCell ref="A3:B3"/>
    <mergeCell ref="C3:F3"/>
    <mergeCell ref="G3:H3"/>
    <mergeCell ref="I3:J3"/>
    <mergeCell ref="A4:B4"/>
    <mergeCell ref="C4:F4"/>
    <mergeCell ref="I4:J4"/>
    <mergeCell ref="A52:A53"/>
    <mergeCell ref="C53:J53"/>
    <mergeCell ref="C74:J74"/>
    <mergeCell ref="C73:J73"/>
    <mergeCell ref="C60:J60"/>
    <mergeCell ref="C56:J56"/>
  </mergeCells>
  <hyperlinks>
    <hyperlink ref="B28" r:id="rId5"/>
  </hyperlinks>
  <pageMargins left="0.7" right="0.7" top="0.75" bottom="0.75" header="0.3" footer="0.3"/>
  <pageSetup orientation="portrait" r:id="rId6"/>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tabColor rgb="FFFF0000"/>
  </sheetPr>
  <dimension ref="A1:L150"/>
  <sheetViews>
    <sheetView workbookViewId="0">
      <pane ySplit="6" topLeftCell="A67" activePane="bottomLeft" state="frozen"/>
      <selection pane="bottomLeft" activeCell="I86" sqref="I86"/>
    </sheetView>
  </sheetViews>
  <sheetFormatPr defaultRowHeight="15.75"/>
  <cols>
    <col min="1" max="1" width="11" style="8" customWidth="1"/>
    <col min="2" max="7" width="10.140625" style="7" customWidth="1"/>
    <col min="8" max="8" width="12.28515625" style="7" customWidth="1"/>
    <col min="9" max="9" width="12.140625" style="7" customWidth="1"/>
    <col min="10" max="10" width="12.5703125" style="7" customWidth="1"/>
    <col min="11" max="11" width="51.85546875" style="12" customWidth="1"/>
    <col min="12" max="16384" width="9.140625" style="17"/>
  </cols>
  <sheetData>
    <row r="1" spans="1:12" s="16" customFormat="1" ht="30.75" customHeight="1" thickTop="1">
      <c r="A1" s="5073" t="s">
        <v>2701</v>
      </c>
      <c r="B1" s="5074"/>
      <c r="C1" s="5074"/>
      <c r="D1" s="5074"/>
      <c r="E1" s="5074"/>
      <c r="F1" s="5074"/>
      <c r="G1" s="5074"/>
      <c r="H1" s="5074"/>
      <c r="I1" s="5074"/>
      <c r="J1" s="5074"/>
      <c r="K1" s="5075"/>
      <c r="L1" s="36"/>
    </row>
    <row r="2" spans="1:12" ht="20.25" customHeight="1">
      <c r="A2" s="4845" t="s">
        <v>215</v>
      </c>
      <c r="B2" s="4846"/>
      <c r="C2" s="4630">
        <f>(20+119+71)*25</f>
        <v>5250</v>
      </c>
      <c r="D2" s="4631"/>
      <c r="E2" s="4631"/>
      <c r="F2" s="4632"/>
      <c r="G2" s="5076"/>
      <c r="H2" s="5101"/>
      <c r="I2" s="5093" t="s">
        <v>216</v>
      </c>
      <c r="J2" s="5094"/>
      <c r="K2" s="19"/>
      <c r="L2" s="86"/>
    </row>
    <row r="3" spans="1:12" ht="20.25" customHeight="1">
      <c r="A3" s="4845" t="s">
        <v>217</v>
      </c>
      <c r="B3" s="4846"/>
      <c r="C3" s="4630"/>
      <c r="D3" s="4631"/>
      <c r="E3" s="4631"/>
      <c r="F3" s="4632"/>
      <c r="G3" s="5156"/>
      <c r="H3" s="5157"/>
      <c r="I3" s="5093" t="s">
        <v>218</v>
      </c>
      <c r="J3" s="5094"/>
      <c r="K3" s="19"/>
      <c r="L3" s="86"/>
    </row>
    <row r="4" spans="1:12" ht="20.25" customHeight="1">
      <c r="A4" s="4845" t="s">
        <v>219</v>
      </c>
      <c r="B4" s="4846"/>
      <c r="C4" s="4630" t="s">
        <v>246</v>
      </c>
      <c r="D4" s="4631"/>
      <c r="E4" s="4631"/>
      <c r="F4" s="4632"/>
      <c r="G4" s="5076"/>
      <c r="H4" s="5101"/>
      <c r="I4" s="5093" t="s">
        <v>220</v>
      </c>
      <c r="J4" s="5094"/>
      <c r="K4" s="19" t="s">
        <v>3748</v>
      </c>
      <c r="L4" s="86"/>
    </row>
    <row r="5" spans="1:12" ht="45" customHeight="1" thickBot="1">
      <c r="A5" s="5086" t="s">
        <v>221</v>
      </c>
      <c r="B5" s="5087"/>
      <c r="C5" s="5090" t="s">
        <v>4132</v>
      </c>
      <c r="D5" s="5091"/>
      <c r="E5" s="5091"/>
      <c r="F5" s="5092"/>
      <c r="G5" s="167"/>
      <c r="H5" s="168"/>
      <c r="I5" s="5093" t="s">
        <v>325</v>
      </c>
      <c r="J5" s="5094"/>
      <c r="K5" s="20" t="s">
        <v>4073</v>
      </c>
      <c r="L5" s="86"/>
    </row>
    <row r="6" spans="1:12" s="16" customFormat="1" ht="35.25" customHeight="1" thickTop="1">
      <c r="A6" s="956" t="s">
        <v>1</v>
      </c>
      <c r="B6" s="957" t="s">
        <v>0</v>
      </c>
      <c r="C6" s="957" t="s">
        <v>2</v>
      </c>
      <c r="D6" s="957" t="s">
        <v>3</v>
      </c>
      <c r="E6" s="957" t="s">
        <v>4</v>
      </c>
      <c r="F6" s="957" t="s">
        <v>5</v>
      </c>
      <c r="G6" s="957" t="s">
        <v>6</v>
      </c>
      <c r="H6" s="957" t="s">
        <v>7</v>
      </c>
      <c r="I6" s="957" t="s">
        <v>8</v>
      </c>
      <c r="J6" s="957" t="s">
        <v>9</v>
      </c>
      <c r="K6" s="958" t="s">
        <v>10</v>
      </c>
    </row>
    <row r="7" spans="1:12" ht="114.75" customHeight="1">
      <c r="A7" s="1943">
        <v>41364</v>
      </c>
      <c r="B7" s="1944" t="s">
        <v>32</v>
      </c>
      <c r="C7" s="5477" t="s">
        <v>2702</v>
      </c>
      <c r="D7" s="5477"/>
      <c r="E7" s="5477"/>
      <c r="F7" s="5477"/>
      <c r="G7" s="5477"/>
      <c r="H7" s="5477"/>
      <c r="I7" s="5477"/>
      <c r="J7" s="5477"/>
      <c r="K7" s="1973" t="s">
        <v>2571</v>
      </c>
    </row>
    <row r="8" spans="1:12" ht="24" customHeight="1">
      <c r="A8" s="950">
        <v>41365</v>
      </c>
      <c r="B8" s="952" t="s">
        <v>12</v>
      </c>
      <c r="C8" s="4644" t="s">
        <v>126</v>
      </c>
      <c r="D8" s="4645"/>
      <c r="E8" s="4645"/>
      <c r="F8" s="4645"/>
      <c r="G8" s="4645"/>
      <c r="H8" s="4645"/>
      <c r="I8" s="4645"/>
      <c r="J8" s="4646"/>
    </row>
    <row r="9" spans="1:12" ht="24" customHeight="1">
      <c r="A9" s="950">
        <v>41367</v>
      </c>
      <c r="B9" s="952" t="s">
        <v>12</v>
      </c>
      <c r="C9" s="4644" t="s">
        <v>126</v>
      </c>
      <c r="D9" s="4645"/>
      <c r="E9" s="4645"/>
      <c r="F9" s="4645"/>
      <c r="G9" s="4645"/>
      <c r="H9" s="4645"/>
      <c r="I9" s="4645"/>
      <c r="J9" s="4646"/>
    </row>
    <row r="10" spans="1:12" ht="24" customHeight="1">
      <c r="A10" s="950">
        <v>41369</v>
      </c>
      <c r="B10" s="952" t="s">
        <v>143</v>
      </c>
      <c r="C10" s="962"/>
      <c r="D10" s="954"/>
      <c r="E10" s="962"/>
      <c r="F10" s="962"/>
      <c r="G10" s="962"/>
      <c r="H10" s="962">
        <v>5360</v>
      </c>
      <c r="I10" s="962">
        <v>87</v>
      </c>
      <c r="J10" s="962"/>
      <c r="K10" s="12" t="s">
        <v>2703</v>
      </c>
    </row>
    <row r="11" spans="1:12" ht="43.5" customHeight="1">
      <c r="A11" s="950">
        <v>41375</v>
      </c>
      <c r="B11" s="952" t="s">
        <v>43</v>
      </c>
      <c r="C11" s="4627" t="s">
        <v>2704</v>
      </c>
      <c r="D11" s="4628"/>
      <c r="E11" s="4628"/>
      <c r="F11" s="4628"/>
      <c r="G11" s="4628"/>
      <c r="H11" s="4628"/>
      <c r="I11" s="4628"/>
      <c r="J11" s="4629"/>
    </row>
    <row r="12" spans="1:12" ht="45.75" customHeight="1">
      <c r="A12" s="950">
        <v>41379</v>
      </c>
      <c r="B12" s="952" t="s">
        <v>15</v>
      </c>
      <c r="C12" s="4627" t="s">
        <v>2705</v>
      </c>
      <c r="D12" s="4628"/>
      <c r="E12" s="4628"/>
      <c r="F12" s="4628"/>
      <c r="G12" s="4628"/>
      <c r="H12" s="4628"/>
      <c r="I12" s="4628"/>
      <c r="J12" s="4629"/>
    </row>
    <row r="13" spans="1:12" ht="47.25">
      <c r="A13" s="950">
        <v>41384</v>
      </c>
      <c r="B13" s="952" t="s">
        <v>16</v>
      </c>
      <c r="C13" s="962">
        <v>210</v>
      </c>
      <c r="D13" s="954">
        <f>+C13*(100-E13)/100</f>
        <v>207.9</v>
      </c>
      <c r="E13" s="962">
        <v>1</v>
      </c>
      <c r="F13" s="962" t="s">
        <v>70</v>
      </c>
      <c r="G13" s="962">
        <v>65</v>
      </c>
      <c r="H13" s="962"/>
      <c r="I13" s="962"/>
      <c r="J13" s="962"/>
      <c r="K13" s="12" t="s">
        <v>2706</v>
      </c>
    </row>
    <row r="14" spans="1:12">
      <c r="A14" s="950">
        <v>41402</v>
      </c>
      <c r="B14" s="952" t="s">
        <v>16</v>
      </c>
      <c r="C14" s="962">
        <v>225</v>
      </c>
      <c r="D14" s="954">
        <f>+C14*(100-E14)/100</f>
        <v>220.5</v>
      </c>
      <c r="E14" s="962">
        <v>2</v>
      </c>
      <c r="F14" s="962" t="s">
        <v>70</v>
      </c>
      <c r="G14" s="962">
        <v>100</v>
      </c>
      <c r="H14" s="962"/>
      <c r="I14" s="962"/>
      <c r="J14" s="962"/>
      <c r="K14" s="12" t="s">
        <v>20</v>
      </c>
    </row>
    <row r="15" spans="1:12" s="12" customFormat="1" ht="21.75" customHeight="1">
      <c r="A15" s="950">
        <v>41432</v>
      </c>
      <c r="B15" s="952" t="s">
        <v>143</v>
      </c>
      <c r="C15" s="962"/>
      <c r="D15" s="954"/>
      <c r="E15" s="962"/>
      <c r="F15" s="962"/>
      <c r="G15" s="962"/>
      <c r="H15" s="962">
        <v>3480</v>
      </c>
      <c r="I15" s="962">
        <v>100</v>
      </c>
      <c r="J15" s="962"/>
      <c r="K15" s="13" t="s">
        <v>2707</v>
      </c>
      <c r="L15" s="17"/>
    </row>
    <row r="16" spans="1:12" s="12" customFormat="1">
      <c r="A16" s="950">
        <v>41448</v>
      </c>
      <c r="B16" s="952" t="s">
        <v>16</v>
      </c>
      <c r="C16" s="962">
        <v>235</v>
      </c>
      <c r="D16" s="954">
        <f>+C16*(100-E16)/100</f>
        <v>235</v>
      </c>
      <c r="E16" s="962">
        <v>0</v>
      </c>
      <c r="F16" s="962"/>
      <c r="G16" s="962">
        <v>100</v>
      </c>
      <c r="H16" s="962"/>
      <c r="I16" s="962"/>
      <c r="J16" s="962"/>
      <c r="K16" s="12" t="s">
        <v>20</v>
      </c>
      <c r="L16" s="17"/>
    </row>
    <row r="17" spans="1:12" s="12" customFormat="1" ht="19.5" customHeight="1">
      <c r="A17" s="4642">
        <v>41534</v>
      </c>
      <c r="B17" s="952" t="s">
        <v>16</v>
      </c>
      <c r="C17" s="962">
        <v>250</v>
      </c>
      <c r="D17" s="954">
        <f>+C17*(100-E17)/100</f>
        <v>250</v>
      </c>
      <c r="E17" s="962">
        <v>0</v>
      </c>
      <c r="F17" s="962"/>
      <c r="G17" s="962">
        <v>110</v>
      </c>
      <c r="H17" s="962"/>
      <c r="I17" s="962"/>
      <c r="J17" s="962"/>
      <c r="K17" s="12" t="s">
        <v>2708</v>
      </c>
      <c r="L17" s="17"/>
    </row>
    <row r="18" spans="1:12" s="12" customFormat="1" ht="29.25" customHeight="1">
      <c r="A18" s="4769"/>
      <c r="B18" s="952" t="s">
        <v>143</v>
      </c>
      <c r="C18" s="962"/>
      <c r="D18" s="954"/>
      <c r="E18" s="962"/>
      <c r="F18" s="962"/>
      <c r="G18" s="962"/>
      <c r="H18" s="962">
        <v>1976</v>
      </c>
      <c r="I18" s="962">
        <v>100</v>
      </c>
      <c r="J18" s="962"/>
      <c r="K18" s="12" t="s">
        <v>2709</v>
      </c>
      <c r="L18" s="17"/>
    </row>
    <row r="19" spans="1:12" s="12" customFormat="1" ht="18" customHeight="1">
      <c r="A19" s="4643"/>
      <c r="B19" s="952" t="s">
        <v>27</v>
      </c>
      <c r="C19" s="5114" t="s">
        <v>2710</v>
      </c>
      <c r="D19" s="4645"/>
      <c r="E19" s="4645"/>
      <c r="F19" s="4645"/>
      <c r="G19" s="4645"/>
      <c r="H19" s="4645"/>
      <c r="I19" s="4645"/>
      <c r="J19" s="4646"/>
      <c r="L19" s="17"/>
    </row>
    <row r="20" spans="1:12" s="12" customFormat="1" ht="19.5" customHeight="1">
      <c r="A20" s="950">
        <v>41535</v>
      </c>
      <c r="B20" s="952" t="s">
        <v>16</v>
      </c>
      <c r="C20" s="962">
        <v>305</v>
      </c>
      <c r="D20" s="954">
        <f>+C20*(100-E20)/100</f>
        <v>305</v>
      </c>
      <c r="E20" s="962">
        <v>0</v>
      </c>
      <c r="F20" s="962" t="s">
        <v>70</v>
      </c>
      <c r="G20" s="962">
        <v>110</v>
      </c>
      <c r="H20" s="962"/>
      <c r="I20" s="962"/>
      <c r="J20" s="962"/>
      <c r="K20" s="12" t="s">
        <v>2711</v>
      </c>
      <c r="L20" s="17"/>
    </row>
    <row r="21" spans="1:12" s="12" customFormat="1">
      <c r="A21" s="950">
        <v>41540</v>
      </c>
      <c r="B21" s="952" t="s">
        <v>143</v>
      </c>
      <c r="C21" s="962"/>
      <c r="D21" s="954"/>
      <c r="E21" s="962"/>
      <c r="F21" s="962"/>
      <c r="G21" s="962"/>
      <c r="H21" s="962">
        <v>2320</v>
      </c>
      <c r="I21" s="962">
        <v>100</v>
      </c>
      <c r="J21" s="962"/>
      <c r="K21" s="12" t="s">
        <v>30</v>
      </c>
      <c r="L21" s="17"/>
    </row>
    <row r="22" spans="1:12" s="12" customFormat="1" ht="20.25" customHeight="1" thickBot="1">
      <c r="A22" s="940">
        <v>41628</v>
      </c>
      <c r="B22" s="944" t="s">
        <v>12</v>
      </c>
      <c r="C22" s="5126" t="s">
        <v>2712</v>
      </c>
      <c r="D22" s="5127"/>
      <c r="E22" s="5127"/>
      <c r="F22" s="5127"/>
      <c r="G22" s="5127"/>
      <c r="H22" s="5127"/>
      <c r="I22" s="5127"/>
      <c r="J22" s="5128"/>
      <c r="K22" s="43"/>
      <c r="L22" s="17"/>
    </row>
    <row r="23" spans="1:12" s="12" customFormat="1" ht="20.25" customHeight="1" thickTop="1">
      <c r="A23" s="4647">
        <v>41644</v>
      </c>
      <c r="B23" s="45" t="s">
        <v>143</v>
      </c>
      <c r="C23" s="978"/>
      <c r="D23" s="173"/>
      <c r="E23" s="978"/>
      <c r="F23" s="978"/>
      <c r="G23" s="978"/>
      <c r="H23" s="978"/>
      <c r="I23" s="978"/>
      <c r="J23" s="978">
        <v>555</v>
      </c>
      <c r="K23" s="46" t="s">
        <v>407</v>
      </c>
      <c r="L23" s="17"/>
    </row>
    <row r="24" spans="1:12" s="12" customFormat="1" ht="19.5" customHeight="1">
      <c r="A24" s="4643"/>
      <c r="B24" s="952" t="s">
        <v>12</v>
      </c>
      <c r="C24" s="4644" t="s">
        <v>2713</v>
      </c>
      <c r="D24" s="4645"/>
      <c r="E24" s="4645"/>
      <c r="F24" s="4645"/>
      <c r="G24" s="4645"/>
      <c r="H24" s="4645"/>
      <c r="I24" s="4645"/>
      <c r="J24" s="4646"/>
      <c r="L24" s="17"/>
    </row>
    <row r="25" spans="1:12" s="12" customFormat="1">
      <c r="A25" s="989">
        <v>41646</v>
      </c>
      <c r="B25" s="990" t="s">
        <v>154</v>
      </c>
      <c r="C25" s="5501" t="s">
        <v>155</v>
      </c>
      <c r="D25" s="5502"/>
      <c r="E25" s="5502"/>
      <c r="F25" s="5502"/>
      <c r="G25" s="5502"/>
      <c r="H25" s="5502"/>
      <c r="I25" s="5502"/>
      <c r="J25" s="5503"/>
      <c r="K25" s="993"/>
      <c r="L25" s="17"/>
    </row>
    <row r="26" spans="1:12" s="12" customFormat="1">
      <c r="A26" s="950">
        <v>41654</v>
      </c>
      <c r="B26" s="952" t="s">
        <v>351</v>
      </c>
      <c r="C26" s="4644" t="s">
        <v>2714</v>
      </c>
      <c r="D26" s="4645"/>
      <c r="E26" s="4645"/>
      <c r="F26" s="4645"/>
      <c r="G26" s="4645"/>
      <c r="H26" s="4645"/>
      <c r="I26" s="4645"/>
      <c r="J26" s="4646"/>
      <c r="L26" s="17"/>
    </row>
    <row r="27" spans="1:12" s="12" customFormat="1">
      <c r="A27" s="950">
        <v>41713</v>
      </c>
      <c r="B27" s="952" t="s">
        <v>16</v>
      </c>
      <c r="C27" s="962">
        <v>285</v>
      </c>
      <c r="D27" s="954">
        <f>+C27*(100-E27)/100</f>
        <v>282.14999999999998</v>
      </c>
      <c r="E27" s="962">
        <v>1</v>
      </c>
      <c r="F27" s="962"/>
      <c r="G27" s="962">
        <v>125</v>
      </c>
      <c r="H27" s="962"/>
      <c r="I27" s="962"/>
      <c r="J27" s="962"/>
      <c r="K27" s="12" t="s">
        <v>322</v>
      </c>
      <c r="L27" s="17"/>
    </row>
    <row r="28" spans="1:12" s="12" customFormat="1">
      <c r="A28" s="950">
        <v>41715</v>
      </c>
      <c r="B28" s="952" t="s">
        <v>143</v>
      </c>
      <c r="C28" s="962"/>
      <c r="D28" s="954"/>
      <c r="E28" s="962"/>
      <c r="F28" s="962"/>
      <c r="G28" s="962"/>
      <c r="H28" s="962">
        <v>3190</v>
      </c>
      <c r="I28" s="962">
        <v>70</v>
      </c>
      <c r="J28" s="962"/>
      <c r="K28" s="12" t="s">
        <v>30</v>
      </c>
      <c r="L28" s="17"/>
    </row>
    <row r="29" spans="1:12" s="12" customFormat="1">
      <c r="A29" s="950">
        <v>41796</v>
      </c>
      <c r="B29" s="952" t="s">
        <v>143</v>
      </c>
      <c r="C29" s="962"/>
      <c r="D29" s="954"/>
      <c r="E29" s="962"/>
      <c r="F29" s="962"/>
      <c r="G29" s="962"/>
      <c r="H29" s="962">
        <v>3870</v>
      </c>
      <c r="I29" s="962">
        <v>100</v>
      </c>
      <c r="J29" s="962"/>
      <c r="K29" s="12" t="s">
        <v>30</v>
      </c>
      <c r="L29" s="17"/>
    </row>
    <row r="30" spans="1:12" s="12" customFormat="1">
      <c r="A30" s="950">
        <v>41814</v>
      </c>
      <c r="B30" s="952" t="s">
        <v>16</v>
      </c>
      <c r="C30" s="962">
        <v>265</v>
      </c>
      <c r="D30" s="954">
        <f>+C30*(100-E30)/100</f>
        <v>262.35000000000002</v>
      </c>
      <c r="E30" s="962">
        <v>1</v>
      </c>
      <c r="F30" s="962"/>
      <c r="G30" s="962">
        <v>107</v>
      </c>
      <c r="H30" s="962"/>
      <c r="I30" s="962"/>
      <c r="J30" s="962"/>
      <c r="K30" s="12" t="s">
        <v>569</v>
      </c>
      <c r="L30" s="17"/>
    </row>
    <row r="31" spans="1:12" s="12" customFormat="1">
      <c r="A31" s="950">
        <v>41856</v>
      </c>
      <c r="B31" s="952" t="s">
        <v>16</v>
      </c>
      <c r="C31" s="962">
        <v>250</v>
      </c>
      <c r="D31" s="954">
        <f>+C31*(100-E31)/100</f>
        <v>247.5</v>
      </c>
      <c r="E31" s="962">
        <v>1</v>
      </c>
      <c r="F31" s="962"/>
      <c r="G31" s="962">
        <v>120</v>
      </c>
      <c r="H31" s="962"/>
      <c r="I31" s="962"/>
      <c r="J31" s="962"/>
      <c r="K31" s="12" t="s">
        <v>380</v>
      </c>
      <c r="L31" s="17"/>
    </row>
    <row r="32" spans="1:12" s="12" customFormat="1">
      <c r="A32" s="950">
        <v>41867</v>
      </c>
      <c r="B32" s="952" t="s">
        <v>143</v>
      </c>
      <c r="C32" s="962"/>
      <c r="D32" s="954"/>
      <c r="E32" s="962"/>
      <c r="F32" s="962"/>
      <c r="G32" s="962"/>
      <c r="H32" s="962">
        <v>3670</v>
      </c>
      <c r="I32" s="962">
        <v>100</v>
      </c>
      <c r="J32" s="962"/>
      <c r="K32" s="12" t="s">
        <v>30</v>
      </c>
      <c r="L32" s="17"/>
    </row>
    <row r="33" spans="1:12" s="12" customFormat="1">
      <c r="A33" s="950">
        <v>41921</v>
      </c>
      <c r="B33" s="952" t="s">
        <v>16</v>
      </c>
      <c r="C33" s="962">
        <v>245</v>
      </c>
      <c r="D33" s="954">
        <f>+C33*(100-E33)/100</f>
        <v>242.55</v>
      </c>
      <c r="E33" s="962">
        <v>1</v>
      </c>
      <c r="F33" s="962"/>
      <c r="G33" s="962">
        <v>110</v>
      </c>
      <c r="H33" s="962"/>
      <c r="I33" s="962"/>
      <c r="J33" s="962"/>
      <c r="K33" s="12" t="s">
        <v>20</v>
      </c>
      <c r="L33" s="17"/>
    </row>
    <row r="34" spans="1:12" s="12" customFormat="1" ht="23.25" customHeight="1">
      <c r="A34" s="950">
        <v>41962</v>
      </c>
      <c r="B34" s="952" t="s">
        <v>14</v>
      </c>
      <c r="C34" s="4644" t="s">
        <v>2715</v>
      </c>
      <c r="D34" s="4645"/>
      <c r="E34" s="4645"/>
      <c r="F34" s="4645"/>
      <c r="G34" s="4645"/>
      <c r="H34" s="4645"/>
      <c r="I34" s="4645"/>
      <c r="J34" s="4646"/>
      <c r="L34" s="17"/>
    </row>
    <row r="35" spans="1:12" s="12" customFormat="1" ht="16.5" thickBot="1">
      <c r="A35" s="940">
        <v>41984</v>
      </c>
      <c r="B35" s="944" t="s">
        <v>16</v>
      </c>
      <c r="C35" s="218">
        <v>240</v>
      </c>
      <c r="D35" s="42">
        <f>+C35*(100-E35)/100</f>
        <v>235.2</v>
      </c>
      <c r="E35" s="218">
        <v>2</v>
      </c>
      <c r="F35" s="218"/>
      <c r="G35" s="218">
        <v>105</v>
      </c>
      <c r="H35" s="944"/>
      <c r="I35" s="944"/>
      <c r="J35" s="944"/>
      <c r="K35" s="43" t="s">
        <v>283</v>
      </c>
      <c r="L35" s="17"/>
    </row>
    <row r="36" spans="1:12" s="12" customFormat="1" ht="16.5" thickTop="1">
      <c r="A36" s="47">
        <v>42033</v>
      </c>
      <c r="B36" s="48" t="s">
        <v>143</v>
      </c>
      <c r="C36" s="970"/>
      <c r="D36" s="128"/>
      <c r="E36" s="970"/>
      <c r="F36" s="970"/>
      <c r="G36" s="970"/>
      <c r="H36" s="219">
        <v>5230</v>
      </c>
      <c r="I36" s="219">
        <v>82</v>
      </c>
      <c r="J36" s="970"/>
      <c r="K36" s="994" t="s">
        <v>30</v>
      </c>
      <c r="L36" s="17"/>
    </row>
    <row r="37" spans="1:12" s="12" customFormat="1">
      <c r="A37" s="950">
        <v>42067</v>
      </c>
      <c r="B37" s="952" t="s">
        <v>16</v>
      </c>
      <c r="C37" s="947">
        <v>260</v>
      </c>
      <c r="D37" s="954">
        <f>+C37*(100-E37)/100</f>
        <v>254.8</v>
      </c>
      <c r="E37" s="947">
        <v>2</v>
      </c>
      <c r="F37" s="947"/>
      <c r="G37" s="947">
        <v>125</v>
      </c>
      <c r="H37" s="952"/>
      <c r="I37" s="952"/>
      <c r="J37" s="952"/>
      <c r="K37" s="12" t="s">
        <v>283</v>
      </c>
      <c r="L37" s="17"/>
    </row>
    <row r="38" spans="1:12" s="12" customFormat="1" ht="35.25" customHeight="1">
      <c r="A38" s="950">
        <v>42131</v>
      </c>
      <c r="B38" s="952" t="s">
        <v>14</v>
      </c>
      <c r="C38" s="4627" t="s">
        <v>2716</v>
      </c>
      <c r="D38" s="4628"/>
      <c r="E38" s="4628"/>
      <c r="F38" s="4628"/>
      <c r="G38" s="4628"/>
      <c r="H38" s="4628"/>
      <c r="I38" s="4628"/>
      <c r="J38" s="4629"/>
      <c r="L38" s="17"/>
    </row>
    <row r="39" spans="1:12" s="12" customFormat="1">
      <c r="A39" s="950">
        <v>42152</v>
      </c>
      <c r="B39" s="952" t="s">
        <v>143</v>
      </c>
      <c r="C39" s="947"/>
      <c r="D39" s="954"/>
      <c r="E39" s="947"/>
      <c r="F39" s="947"/>
      <c r="G39" s="947"/>
      <c r="H39" s="947">
        <v>2930</v>
      </c>
      <c r="I39" s="947">
        <v>100</v>
      </c>
      <c r="J39" s="947"/>
      <c r="K39" s="974" t="s">
        <v>30</v>
      </c>
      <c r="L39" s="17"/>
    </row>
    <row r="40" spans="1:12" s="12" customFormat="1">
      <c r="A40" s="950">
        <v>42154</v>
      </c>
      <c r="B40" s="952" t="s">
        <v>16</v>
      </c>
      <c r="C40" s="947">
        <v>280</v>
      </c>
      <c r="D40" s="954">
        <f>+C40*(100-E40)/100</f>
        <v>274.39999999999998</v>
      </c>
      <c r="E40" s="947">
        <v>2</v>
      </c>
      <c r="F40" s="947"/>
      <c r="G40" s="947">
        <v>238</v>
      </c>
      <c r="H40" s="947"/>
      <c r="I40" s="947"/>
      <c r="J40" s="947"/>
      <c r="K40" s="974" t="s">
        <v>283</v>
      </c>
      <c r="L40" s="17"/>
    </row>
    <row r="41" spans="1:12" s="12" customFormat="1">
      <c r="A41" s="950">
        <v>42197</v>
      </c>
      <c r="B41" s="952" t="s">
        <v>143</v>
      </c>
      <c r="C41" s="947"/>
      <c r="D41" s="954"/>
      <c r="E41" s="947"/>
      <c r="F41" s="947"/>
      <c r="G41" s="947"/>
      <c r="H41" s="947">
        <v>3450</v>
      </c>
      <c r="I41" s="947">
        <v>100</v>
      </c>
      <c r="J41" s="947"/>
      <c r="K41" s="974" t="s">
        <v>30</v>
      </c>
      <c r="L41" s="17"/>
    </row>
    <row r="42" spans="1:12" s="12" customFormat="1">
      <c r="A42" s="4">
        <v>42257</v>
      </c>
      <c r="B42" s="28" t="s">
        <v>16</v>
      </c>
      <c r="C42" s="946">
        <v>130</v>
      </c>
      <c r="D42" s="23">
        <f>+C42*(100-E42)/100</f>
        <v>78</v>
      </c>
      <c r="E42" s="946">
        <v>40</v>
      </c>
      <c r="F42" s="946"/>
      <c r="G42" s="946">
        <v>110</v>
      </c>
      <c r="H42" s="946"/>
      <c r="I42" s="946"/>
      <c r="J42" s="946"/>
      <c r="K42" s="995" t="s">
        <v>2717</v>
      </c>
      <c r="L42" s="17"/>
    </row>
    <row r="43" spans="1:12" s="12" customFormat="1" ht="27" customHeight="1">
      <c r="A43" s="950">
        <v>42261</v>
      </c>
      <c r="B43" s="952" t="s">
        <v>12</v>
      </c>
      <c r="C43" s="4633" t="s">
        <v>2718</v>
      </c>
      <c r="D43" s="4634"/>
      <c r="E43" s="4634"/>
      <c r="F43" s="4634"/>
      <c r="G43" s="4634"/>
      <c r="H43" s="4634"/>
      <c r="I43" s="4634"/>
      <c r="J43" s="4635"/>
      <c r="K43" s="974"/>
      <c r="L43" s="17"/>
    </row>
    <row r="44" spans="1:12" s="12" customFormat="1">
      <c r="A44" s="950">
        <v>42262</v>
      </c>
      <c r="B44" s="952" t="s">
        <v>16</v>
      </c>
      <c r="C44" s="947">
        <v>285</v>
      </c>
      <c r="D44" s="954">
        <f>+C44*(100-E44)/100</f>
        <v>57</v>
      </c>
      <c r="E44" s="30">
        <v>80</v>
      </c>
      <c r="F44" s="947"/>
      <c r="G44" s="947">
        <v>115</v>
      </c>
      <c r="H44" s="947"/>
      <c r="I44" s="947"/>
      <c r="J44" s="947"/>
      <c r="K44" s="974" t="s">
        <v>2719</v>
      </c>
      <c r="L44" s="17"/>
    </row>
    <row r="45" spans="1:12" s="12" customFormat="1">
      <c r="A45" s="4">
        <v>42320</v>
      </c>
      <c r="B45" s="28" t="s">
        <v>143</v>
      </c>
      <c r="C45" s="946"/>
      <c r="D45" s="23"/>
      <c r="E45" s="946"/>
      <c r="F45" s="946"/>
      <c r="G45" s="946"/>
      <c r="H45" s="946">
        <v>2885</v>
      </c>
      <c r="I45" s="946">
        <v>100</v>
      </c>
      <c r="J45" s="946"/>
      <c r="K45" s="995" t="s">
        <v>2720</v>
      </c>
      <c r="L45" s="17"/>
    </row>
    <row r="46" spans="1:12" s="12" customFormat="1">
      <c r="A46" s="4">
        <v>42327</v>
      </c>
      <c r="B46" s="28" t="s">
        <v>16</v>
      </c>
      <c r="C46" s="946">
        <v>230</v>
      </c>
      <c r="D46" s="23">
        <f>+C46*(100-E46)/100</f>
        <v>46</v>
      </c>
      <c r="E46" s="946">
        <v>80</v>
      </c>
      <c r="F46" s="946"/>
      <c r="G46" s="946">
        <v>115</v>
      </c>
      <c r="H46" s="946"/>
      <c r="I46" s="946"/>
      <c r="J46" s="946"/>
      <c r="K46" s="995" t="s">
        <v>352</v>
      </c>
      <c r="L46" s="17"/>
    </row>
    <row r="47" spans="1:12" s="12" customFormat="1" ht="16.5" thickBot="1">
      <c r="A47" s="1434">
        <v>42348</v>
      </c>
      <c r="B47" s="1435" t="s">
        <v>143</v>
      </c>
      <c r="C47" s="67"/>
      <c r="D47" s="68"/>
      <c r="E47" s="67"/>
      <c r="F47" s="67"/>
      <c r="G47" s="67"/>
      <c r="H47" s="67">
        <v>2125</v>
      </c>
      <c r="I47" s="67">
        <v>100</v>
      </c>
      <c r="J47" s="67"/>
      <c r="K47" s="1486" t="s">
        <v>136</v>
      </c>
      <c r="L47" s="17"/>
    </row>
    <row r="48" spans="1:12" s="12" customFormat="1" ht="16.5" thickTop="1">
      <c r="A48" s="1766">
        <v>42406</v>
      </c>
      <c r="B48" s="48" t="s">
        <v>12</v>
      </c>
      <c r="C48" s="5129" t="s">
        <v>156</v>
      </c>
      <c r="D48" s="5130"/>
      <c r="E48" s="5130"/>
      <c r="F48" s="5130"/>
      <c r="G48" s="5130"/>
      <c r="H48" s="5130"/>
      <c r="I48" s="5130"/>
      <c r="J48" s="5131"/>
      <c r="K48" s="1776"/>
      <c r="L48" s="86"/>
    </row>
    <row r="49" spans="1:12" s="12" customFormat="1" ht="41.25" customHeight="1">
      <c r="A49" s="1476">
        <v>42408</v>
      </c>
      <c r="B49" s="1743" t="s">
        <v>12</v>
      </c>
      <c r="C49" s="4627" t="s">
        <v>3058</v>
      </c>
      <c r="D49" s="4628"/>
      <c r="E49" s="4628"/>
      <c r="F49" s="4628"/>
      <c r="G49" s="4628"/>
      <c r="H49" s="4628"/>
      <c r="I49" s="4628"/>
      <c r="J49" s="4629"/>
      <c r="K49" s="1487"/>
      <c r="L49" s="86"/>
    </row>
    <row r="50" spans="1:12" s="12" customFormat="1" ht="42" customHeight="1">
      <c r="A50" s="1476">
        <v>42410</v>
      </c>
      <c r="B50" s="1743" t="s">
        <v>16</v>
      </c>
      <c r="C50" s="1736">
        <v>240</v>
      </c>
      <c r="D50" s="1739">
        <f>+C50*(100-E50)/100</f>
        <v>48</v>
      </c>
      <c r="E50" s="1736">
        <v>80</v>
      </c>
      <c r="F50" s="1736"/>
      <c r="G50" s="1736">
        <v>125</v>
      </c>
      <c r="H50" s="1736"/>
      <c r="I50" s="1736"/>
      <c r="J50" s="1736"/>
      <c r="K50" s="1488" t="s">
        <v>3037</v>
      </c>
      <c r="L50" s="86"/>
    </row>
    <row r="51" spans="1:12" s="12" customFormat="1">
      <c r="A51" s="1476">
        <v>42443</v>
      </c>
      <c r="B51" s="1743" t="s">
        <v>16</v>
      </c>
      <c r="C51" s="1736">
        <v>260</v>
      </c>
      <c r="D51" s="1739">
        <f>+C51*(100-E51)/100</f>
        <v>26</v>
      </c>
      <c r="E51" s="1736">
        <v>90</v>
      </c>
      <c r="F51" s="1736"/>
      <c r="G51" s="1736">
        <v>120</v>
      </c>
      <c r="H51" s="1736"/>
      <c r="I51" s="1736"/>
      <c r="J51" s="1736"/>
      <c r="K51" s="1487" t="s">
        <v>20</v>
      </c>
      <c r="L51" s="86"/>
    </row>
    <row r="52" spans="1:12" s="12" customFormat="1" ht="31.5" customHeight="1">
      <c r="A52" s="1476">
        <v>42502</v>
      </c>
      <c r="B52" s="1743" t="s">
        <v>12</v>
      </c>
      <c r="C52" s="4627" t="s">
        <v>3300</v>
      </c>
      <c r="D52" s="4628"/>
      <c r="E52" s="4628"/>
      <c r="F52" s="4628"/>
      <c r="G52" s="4628"/>
      <c r="H52" s="4628"/>
      <c r="I52" s="4628"/>
      <c r="J52" s="4629"/>
      <c r="K52" s="1487"/>
      <c r="L52" s="86"/>
    </row>
    <row r="53" spans="1:12" s="12" customFormat="1" ht="42.75" customHeight="1">
      <c r="A53" s="1476">
        <v>42536</v>
      </c>
      <c r="B53" s="1743" t="s">
        <v>12</v>
      </c>
      <c r="C53" s="4627" t="s">
        <v>3362</v>
      </c>
      <c r="D53" s="4628"/>
      <c r="E53" s="4628"/>
      <c r="F53" s="4628"/>
      <c r="G53" s="4628"/>
      <c r="H53" s="4628"/>
      <c r="I53" s="4628"/>
      <c r="J53" s="4629"/>
      <c r="K53" s="1487"/>
      <c r="L53" s="86"/>
    </row>
    <row r="54" spans="1:12" s="12" customFormat="1">
      <c r="A54" s="1481">
        <v>42570</v>
      </c>
      <c r="B54" s="28" t="s">
        <v>16</v>
      </c>
      <c r="C54" s="1737">
        <v>20</v>
      </c>
      <c r="D54" s="23">
        <f>+C54*(100-E54)/100</f>
        <v>16</v>
      </c>
      <c r="E54" s="1737">
        <v>20</v>
      </c>
      <c r="F54" s="1737"/>
      <c r="G54" s="1737">
        <v>95</v>
      </c>
      <c r="H54" s="1737"/>
      <c r="I54" s="1737"/>
      <c r="J54" s="1737"/>
      <c r="K54" s="1489" t="s">
        <v>3420</v>
      </c>
      <c r="L54" s="86"/>
    </row>
    <row r="55" spans="1:12" s="12" customFormat="1" ht="31.5" customHeight="1">
      <c r="A55" s="1476">
        <v>42570</v>
      </c>
      <c r="B55" s="1743" t="s">
        <v>12</v>
      </c>
      <c r="C55" s="4627" t="s">
        <v>3434</v>
      </c>
      <c r="D55" s="4628"/>
      <c r="E55" s="4628"/>
      <c r="F55" s="4628"/>
      <c r="G55" s="4628"/>
      <c r="H55" s="4628"/>
      <c r="I55" s="4628"/>
      <c r="J55" s="4629"/>
      <c r="K55" s="1487"/>
      <c r="L55" s="86"/>
    </row>
    <row r="56" spans="1:12" s="12" customFormat="1">
      <c r="A56" s="1481">
        <v>42572</v>
      </c>
      <c r="B56" s="28" t="s">
        <v>16</v>
      </c>
      <c r="C56" s="1737">
        <v>20</v>
      </c>
      <c r="D56" s="23">
        <f>+C56*(100-E56)/100</f>
        <v>16</v>
      </c>
      <c r="E56" s="1737">
        <v>20</v>
      </c>
      <c r="F56" s="1737"/>
      <c r="G56" s="1737">
        <v>95</v>
      </c>
      <c r="H56" s="1737"/>
      <c r="I56" s="1737"/>
      <c r="J56" s="1737"/>
      <c r="K56" s="1489" t="s">
        <v>3437</v>
      </c>
      <c r="L56" s="86"/>
    </row>
    <row r="57" spans="1:12" s="800" customFormat="1" ht="20.100000000000001" customHeight="1">
      <c r="A57" s="1490">
        <v>42589</v>
      </c>
      <c r="B57" s="1384" t="s">
        <v>143</v>
      </c>
      <c r="C57" s="1295"/>
      <c r="D57" s="1296"/>
      <c r="E57" s="1295"/>
      <c r="F57" s="1295"/>
      <c r="G57" s="1295"/>
      <c r="H57" s="1295">
        <v>4220</v>
      </c>
      <c r="I57" s="1295">
        <v>100</v>
      </c>
      <c r="J57" s="1295"/>
      <c r="K57" s="1491" t="s">
        <v>30</v>
      </c>
    </row>
    <row r="58" spans="1:12" s="12" customFormat="1">
      <c r="A58" s="1476">
        <v>42682</v>
      </c>
      <c r="B58" s="1743" t="s">
        <v>12</v>
      </c>
      <c r="C58" s="4644" t="s">
        <v>3713</v>
      </c>
      <c r="D58" s="4645"/>
      <c r="E58" s="4645"/>
      <c r="F58" s="4645"/>
      <c r="G58" s="4645"/>
      <c r="H58" s="4645"/>
      <c r="I58" s="4645"/>
      <c r="J58" s="4646"/>
      <c r="K58" s="1487"/>
      <c r="L58" s="86"/>
    </row>
    <row r="59" spans="1:12" s="12" customFormat="1" ht="36" customHeight="1">
      <c r="A59" s="1476">
        <v>42710</v>
      </c>
      <c r="B59" s="1743" t="s">
        <v>12</v>
      </c>
      <c r="C59" s="4633" t="s">
        <v>3749</v>
      </c>
      <c r="D59" s="4634"/>
      <c r="E59" s="4634"/>
      <c r="F59" s="4634"/>
      <c r="G59" s="4634"/>
      <c r="H59" s="4634"/>
      <c r="I59" s="4634"/>
      <c r="J59" s="4635"/>
      <c r="K59" s="1487"/>
      <c r="L59" s="86"/>
    </row>
    <row r="60" spans="1:12" s="12" customFormat="1" ht="25.5" customHeight="1" thickBot="1">
      <c r="A60" s="1595">
        <v>42720</v>
      </c>
      <c r="B60" s="55" t="s">
        <v>16</v>
      </c>
      <c r="C60" s="55">
        <v>275</v>
      </c>
      <c r="D60" s="63">
        <f>+C60*(100-E60)/100</f>
        <v>27.5</v>
      </c>
      <c r="E60" s="55">
        <v>90</v>
      </c>
      <c r="F60" s="55"/>
      <c r="G60" s="55">
        <v>130</v>
      </c>
      <c r="H60" s="55"/>
      <c r="I60" s="55"/>
      <c r="J60" s="55"/>
      <c r="K60" s="1773" t="s">
        <v>3518</v>
      </c>
      <c r="L60" s="86"/>
    </row>
    <row r="61" spans="1:12" s="12" customFormat="1" ht="27.75" customHeight="1" thickTop="1" thickBot="1">
      <c r="A61" s="1647">
        <v>42813</v>
      </c>
      <c r="B61" s="1648" t="s">
        <v>16</v>
      </c>
      <c r="C61" s="81">
        <v>200</v>
      </c>
      <c r="D61" s="130">
        <f>+C61*(100-E61)/100</f>
        <v>20</v>
      </c>
      <c r="E61" s="81">
        <v>90</v>
      </c>
      <c r="F61" s="81"/>
      <c r="G61" s="81">
        <v>170</v>
      </c>
      <c r="H61" s="81"/>
      <c r="I61" s="81"/>
      <c r="J61" s="81"/>
      <c r="K61" s="1775" t="s">
        <v>2050</v>
      </c>
      <c r="L61" s="17"/>
    </row>
    <row r="62" spans="1:12" s="12" customFormat="1" ht="27.75" customHeight="1">
      <c r="A62" s="950">
        <v>42814</v>
      </c>
      <c r="B62" s="952" t="s">
        <v>143</v>
      </c>
      <c r="C62" s="947"/>
      <c r="D62" s="1055"/>
      <c r="E62" s="947"/>
      <c r="F62" s="947"/>
      <c r="G62" s="947"/>
      <c r="H62" s="947">
        <v>5075</v>
      </c>
      <c r="I62" s="947">
        <v>100</v>
      </c>
      <c r="J62" s="947"/>
      <c r="K62" s="974" t="s">
        <v>3958</v>
      </c>
      <c r="L62" s="17"/>
    </row>
    <row r="63" spans="1:12" s="12" customFormat="1" ht="39.75" customHeight="1">
      <c r="A63" s="950">
        <v>42838</v>
      </c>
      <c r="B63" s="952" t="s">
        <v>12</v>
      </c>
      <c r="C63" s="4627" t="s">
        <v>4064</v>
      </c>
      <c r="D63" s="4628"/>
      <c r="E63" s="4628"/>
      <c r="F63" s="4628"/>
      <c r="G63" s="4628"/>
      <c r="H63" s="4628"/>
      <c r="I63" s="4628"/>
      <c r="J63" s="4629"/>
      <c r="K63" s="974"/>
      <c r="L63" s="17"/>
    </row>
    <row r="64" spans="1:12" ht="27" customHeight="1">
      <c r="A64" s="1812">
        <v>42858</v>
      </c>
      <c r="B64" s="1813" t="s">
        <v>16</v>
      </c>
      <c r="C64" s="1813">
        <v>265</v>
      </c>
      <c r="D64" s="1811">
        <f>+C64*(100-E64)/100</f>
        <v>26.5</v>
      </c>
      <c r="E64" s="1813">
        <v>90</v>
      </c>
      <c r="F64" s="1813"/>
      <c r="G64" s="1813">
        <v>165</v>
      </c>
      <c r="H64" s="1813"/>
      <c r="I64" s="1813"/>
      <c r="J64" s="1813"/>
      <c r="K64" s="13" t="s">
        <v>3987</v>
      </c>
    </row>
    <row r="65" spans="1:12" s="12" customFormat="1" ht="33.75" customHeight="1">
      <c r="A65" s="950">
        <v>42905</v>
      </c>
      <c r="B65" s="952" t="s">
        <v>12</v>
      </c>
      <c r="C65" s="4627" t="s">
        <v>4133</v>
      </c>
      <c r="D65" s="4628"/>
      <c r="E65" s="4628"/>
      <c r="F65" s="4628"/>
      <c r="G65" s="4628"/>
      <c r="H65" s="4628"/>
      <c r="I65" s="4628"/>
      <c r="J65" s="4629"/>
      <c r="K65" s="974"/>
      <c r="L65" s="17"/>
    </row>
    <row r="66" spans="1:12" s="12" customFormat="1" ht="45.75" customHeight="1">
      <c r="A66" s="950">
        <v>42907</v>
      </c>
      <c r="B66" s="1859" t="s">
        <v>12</v>
      </c>
      <c r="C66" s="4627" t="s">
        <v>4636</v>
      </c>
      <c r="D66" s="4628"/>
      <c r="E66" s="4628"/>
      <c r="F66" s="4628"/>
      <c r="G66" s="4628"/>
      <c r="H66" s="4628"/>
      <c r="I66" s="4628"/>
      <c r="J66" s="4629"/>
      <c r="K66" s="974"/>
      <c r="L66" s="17"/>
    </row>
    <row r="67" spans="1:12" s="12" customFormat="1" ht="16.5" thickBot="1">
      <c r="A67" s="54">
        <v>43050</v>
      </c>
      <c r="B67" s="55" t="s">
        <v>27</v>
      </c>
      <c r="C67" s="5090" t="s">
        <v>4333</v>
      </c>
      <c r="D67" s="5091"/>
      <c r="E67" s="5091"/>
      <c r="F67" s="5091"/>
      <c r="G67" s="5091"/>
      <c r="H67" s="5091"/>
      <c r="I67" s="5091"/>
      <c r="J67" s="5092"/>
      <c r="K67" s="2215"/>
      <c r="L67" s="17"/>
    </row>
    <row r="68" spans="1:12" s="12" customFormat="1" ht="16.5" thickTop="1">
      <c r="A68" s="2191">
        <v>43176</v>
      </c>
      <c r="B68" s="2192" t="s">
        <v>143</v>
      </c>
      <c r="C68" s="52"/>
      <c r="D68" s="62"/>
      <c r="E68" s="52"/>
      <c r="F68" s="52"/>
      <c r="G68" s="52"/>
      <c r="H68" s="52"/>
      <c r="I68" s="52"/>
      <c r="J68" s="52">
        <v>1625</v>
      </c>
      <c r="K68" s="2214" t="s">
        <v>458</v>
      </c>
      <c r="L68" s="17"/>
    </row>
    <row r="69" spans="1:12" s="12" customFormat="1" ht="127.5" customHeight="1" thickBot="1">
      <c r="A69" s="2121">
        <v>43391</v>
      </c>
      <c r="B69" s="1971" t="s">
        <v>43</v>
      </c>
      <c r="C69" s="5539" t="s">
        <v>4956</v>
      </c>
      <c r="D69" s="5540"/>
      <c r="E69" s="5540"/>
      <c r="F69" s="5540"/>
      <c r="G69" s="5540"/>
      <c r="H69" s="5540"/>
      <c r="I69" s="5540"/>
      <c r="J69" s="5541"/>
      <c r="K69" s="2630"/>
      <c r="L69" s="17"/>
    </row>
    <row r="70" spans="1:12" s="12" customFormat="1" ht="16.5" thickTop="1">
      <c r="A70" s="2610"/>
      <c r="B70" s="2614"/>
      <c r="C70" s="52"/>
      <c r="D70" s="62">
        <f t="shared" ref="D70:D78" si="0">+C70*(100-E70)/100</f>
        <v>0</v>
      </c>
      <c r="E70" s="52"/>
      <c r="F70" s="52"/>
      <c r="G70" s="52"/>
      <c r="H70" s="52"/>
      <c r="I70" s="52"/>
      <c r="J70" s="52"/>
      <c r="K70" s="2214"/>
      <c r="L70" s="17"/>
    </row>
    <row r="71" spans="1:12" s="12" customFormat="1">
      <c r="A71" s="950"/>
      <c r="B71" s="952"/>
      <c r="C71" s="947"/>
      <c r="D71" s="1055">
        <f t="shared" si="0"/>
        <v>0</v>
      </c>
      <c r="E71" s="947"/>
      <c r="F71" s="947"/>
      <c r="G71" s="947"/>
      <c r="H71" s="947"/>
      <c r="I71" s="947"/>
      <c r="J71" s="947"/>
      <c r="K71" s="974"/>
      <c r="L71" s="17"/>
    </row>
    <row r="72" spans="1:12" s="12" customFormat="1">
      <c r="A72" s="950"/>
      <c r="B72" s="952"/>
      <c r="C72" s="947"/>
      <c r="D72" s="1055">
        <f t="shared" si="0"/>
        <v>0</v>
      </c>
      <c r="E72" s="947"/>
      <c r="F72" s="947"/>
      <c r="G72" s="947"/>
      <c r="H72" s="947"/>
      <c r="I72" s="947"/>
      <c r="J72" s="947"/>
      <c r="K72" s="974"/>
      <c r="L72" s="17"/>
    </row>
    <row r="73" spans="1:12" s="12" customFormat="1">
      <c r="A73" s="950"/>
      <c r="B73" s="952"/>
      <c r="C73" s="947"/>
      <c r="D73" s="1055">
        <f t="shared" si="0"/>
        <v>0</v>
      </c>
      <c r="E73" s="947"/>
      <c r="F73" s="947"/>
      <c r="G73" s="947"/>
      <c r="H73" s="947"/>
      <c r="I73" s="947"/>
      <c r="J73" s="947"/>
      <c r="K73" s="974"/>
      <c r="L73" s="17"/>
    </row>
    <row r="74" spans="1:12" s="12" customFormat="1">
      <c r="A74" s="950"/>
      <c r="B74" s="952"/>
      <c r="C74" s="947"/>
      <c r="D74" s="1055">
        <f t="shared" si="0"/>
        <v>0</v>
      </c>
      <c r="E74" s="947"/>
      <c r="F74" s="947"/>
      <c r="G74" s="947"/>
      <c r="H74" s="947"/>
      <c r="I74" s="947"/>
      <c r="J74" s="947"/>
      <c r="K74" s="974"/>
      <c r="L74" s="17"/>
    </row>
    <row r="75" spans="1:12" s="12" customFormat="1">
      <c r="A75" s="950"/>
      <c r="B75" s="952"/>
      <c r="C75" s="947"/>
      <c r="D75" s="1055">
        <f t="shared" si="0"/>
        <v>0</v>
      </c>
      <c r="E75" s="947"/>
      <c r="F75" s="947"/>
      <c r="G75" s="947"/>
      <c r="H75" s="947"/>
      <c r="I75" s="947"/>
      <c r="J75" s="947"/>
      <c r="K75" s="974"/>
      <c r="L75" s="17"/>
    </row>
    <row r="76" spans="1:12" s="12" customFormat="1">
      <c r="A76" s="950"/>
      <c r="B76" s="952"/>
      <c r="C76" s="947"/>
      <c r="D76" s="1055">
        <f t="shared" si="0"/>
        <v>0</v>
      </c>
      <c r="E76" s="947"/>
      <c r="F76" s="947"/>
      <c r="G76" s="947"/>
      <c r="H76" s="947"/>
      <c r="I76" s="947"/>
      <c r="J76" s="947"/>
      <c r="K76" s="974"/>
      <c r="L76" s="17"/>
    </row>
    <row r="77" spans="1:12" s="12" customFormat="1">
      <c r="A77" s="950"/>
      <c r="B77" s="952"/>
      <c r="C77" s="947"/>
      <c r="D77" s="1055">
        <f t="shared" si="0"/>
        <v>0</v>
      </c>
      <c r="E77" s="947"/>
      <c r="F77" s="947"/>
      <c r="G77" s="947"/>
      <c r="H77" s="947"/>
      <c r="I77" s="947"/>
      <c r="J77" s="947"/>
      <c r="K77" s="974"/>
      <c r="L77" s="17"/>
    </row>
    <row r="78" spans="1:12" s="12" customFormat="1">
      <c r="A78" s="950"/>
      <c r="B78" s="952"/>
      <c r="C78" s="947"/>
      <c r="D78" s="1055">
        <f t="shared" si="0"/>
        <v>0</v>
      </c>
      <c r="E78" s="947"/>
      <c r="F78" s="947"/>
      <c r="G78" s="947"/>
      <c r="H78" s="947"/>
      <c r="I78" s="947"/>
      <c r="J78" s="947"/>
      <c r="K78" s="974"/>
      <c r="L78" s="17"/>
    </row>
    <row r="79" spans="1:12" s="12" customFormat="1">
      <c r="A79" s="950"/>
      <c r="B79" s="952"/>
      <c r="C79" s="947"/>
      <c r="D79" s="1055">
        <f t="shared" ref="D79:D122" si="1">+C79*(100-E79)/100</f>
        <v>0</v>
      </c>
      <c r="E79" s="947"/>
      <c r="F79" s="947"/>
      <c r="G79" s="947"/>
      <c r="H79" s="947"/>
      <c r="I79" s="947"/>
      <c r="J79" s="947"/>
      <c r="K79" s="974"/>
      <c r="L79" s="17"/>
    </row>
    <row r="80" spans="1:12" s="12" customFormat="1">
      <c r="A80" s="950"/>
      <c r="B80" s="952"/>
      <c r="C80" s="947"/>
      <c r="D80" s="1055">
        <f t="shared" si="1"/>
        <v>0</v>
      </c>
      <c r="E80" s="947"/>
      <c r="F80" s="947"/>
      <c r="G80" s="947"/>
      <c r="H80" s="947"/>
      <c r="I80" s="947"/>
      <c r="J80" s="947"/>
      <c r="K80" s="974"/>
      <c r="L80" s="17"/>
    </row>
    <row r="81" spans="1:12" s="12" customFormat="1">
      <c r="A81" s="950"/>
      <c r="B81" s="952"/>
      <c r="C81" s="947"/>
      <c r="D81" s="1055">
        <f t="shared" si="1"/>
        <v>0</v>
      </c>
      <c r="E81" s="947"/>
      <c r="F81" s="947"/>
      <c r="G81" s="947"/>
      <c r="H81" s="947"/>
      <c r="I81" s="947"/>
      <c r="J81" s="947"/>
      <c r="K81" s="974"/>
      <c r="L81" s="17"/>
    </row>
    <row r="82" spans="1:12" s="12" customFormat="1">
      <c r="A82" s="950"/>
      <c r="B82" s="952"/>
      <c r="C82" s="947"/>
      <c r="D82" s="1055">
        <f t="shared" si="1"/>
        <v>0</v>
      </c>
      <c r="E82" s="947"/>
      <c r="F82" s="947"/>
      <c r="G82" s="947"/>
      <c r="H82" s="947"/>
      <c r="I82" s="947"/>
      <c r="J82" s="947"/>
      <c r="K82" s="974"/>
      <c r="L82" s="17"/>
    </row>
    <row r="83" spans="1:12" s="12" customFormat="1">
      <c r="A83" s="950"/>
      <c r="B83" s="952"/>
      <c r="C83" s="947"/>
      <c r="D83" s="1055">
        <f t="shared" si="1"/>
        <v>0</v>
      </c>
      <c r="E83" s="947"/>
      <c r="F83" s="947"/>
      <c r="G83" s="947"/>
      <c r="H83" s="947"/>
      <c r="I83" s="947"/>
      <c r="J83" s="947"/>
      <c r="K83" s="974"/>
      <c r="L83" s="17"/>
    </row>
    <row r="84" spans="1:12" s="12" customFormat="1">
      <c r="A84" s="950"/>
      <c r="B84" s="952"/>
      <c r="C84" s="947"/>
      <c r="D84" s="1055">
        <f t="shared" si="1"/>
        <v>0</v>
      </c>
      <c r="E84" s="947"/>
      <c r="F84" s="947"/>
      <c r="G84" s="947"/>
      <c r="H84" s="947"/>
      <c r="I84" s="947"/>
      <c r="J84" s="947"/>
      <c r="K84" s="974"/>
      <c r="L84" s="17"/>
    </row>
    <row r="85" spans="1:12" s="12" customFormat="1">
      <c r="A85" s="950"/>
      <c r="B85" s="952"/>
      <c r="C85" s="947"/>
      <c r="D85" s="1055">
        <f t="shared" si="1"/>
        <v>0</v>
      </c>
      <c r="E85" s="947"/>
      <c r="F85" s="947"/>
      <c r="G85" s="947"/>
      <c r="H85" s="947"/>
      <c r="I85" s="947"/>
      <c r="J85" s="947"/>
      <c r="K85" s="974"/>
      <c r="L85" s="17"/>
    </row>
    <row r="86" spans="1:12" s="12" customFormat="1">
      <c r="A86" s="950"/>
      <c r="B86" s="952"/>
      <c r="C86" s="947"/>
      <c r="D86" s="1055">
        <f t="shared" si="1"/>
        <v>0</v>
      </c>
      <c r="E86" s="947"/>
      <c r="F86" s="947"/>
      <c r="G86" s="947"/>
      <c r="H86" s="947"/>
      <c r="I86" s="947"/>
      <c r="J86" s="947"/>
      <c r="K86" s="974"/>
      <c r="L86" s="17"/>
    </row>
    <row r="87" spans="1:12" s="12" customFormat="1">
      <c r="A87" s="950"/>
      <c r="B87" s="952"/>
      <c r="C87" s="947"/>
      <c r="D87" s="1055">
        <f t="shared" si="1"/>
        <v>0</v>
      </c>
      <c r="E87" s="947"/>
      <c r="F87" s="947"/>
      <c r="G87" s="947"/>
      <c r="H87" s="947"/>
      <c r="I87" s="947"/>
      <c r="J87" s="947"/>
      <c r="K87" s="974"/>
      <c r="L87" s="17"/>
    </row>
    <row r="88" spans="1:12" s="12" customFormat="1">
      <c r="A88" s="950"/>
      <c r="B88" s="952"/>
      <c r="C88" s="947"/>
      <c r="D88" s="1055">
        <f t="shared" si="1"/>
        <v>0</v>
      </c>
      <c r="E88" s="947"/>
      <c r="F88" s="947"/>
      <c r="G88" s="947"/>
      <c r="H88" s="947"/>
      <c r="I88" s="947"/>
      <c r="J88" s="947"/>
      <c r="K88" s="974"/>
      <c r="L88" s="17"/>
    </row>
    <row r="89" spans="1:12" s="12" customFormat="1">
      <c r="A89" s="950"/>
      <c r="B89" s="952"/>
      <c r="C89" s="947"/>
      <c r="D89" s="1055">
        <f t="shared" si="1"/>
        <v>0</v>
      </c>
      <c r="E89" s="947"/>
      <c r="F89" s="947"/>
      <c r="G89" s="947"/>
      <c r="H89" s="947"/>
      <c r="I89" s="947"/>
      <c r="J89" s="947"/>
      <c r="K89" s="974"/>
      <c r="L89" s="17"/>
    </row>
    <row r="90" spans="1:12" s="12" customFormat="1">
      <c r="A90" s="950"/>
      <c r="B90" s="952"/>
      <c r="C90" s="947"/>
      <c r="D90" s="1055">
        <f t="shared" si="1"/>
        <v>0</v>
      </c>
      <c r="E90" s="947"/>
      <c r="F90" s="947"/>
      <c r="G90" s="947"/>
      <c r="H90" s="947"/>
      <c r="I90" s="947"/>
      <c r="J90" s="947"/>
      <c r="K90" s="974"/>
      <c r="L90" s="17"/>
    </row>
    <row r="91" spans="1:12" s="12" customFormat="1">
      <c r="A91" s="950"/>
      <c r="B91" s="952"/>
      <c r="C91" s="947"/>
      <c r="D91" s="1055">
        <f t="shared" si="1"/>
        <v>0</v>
      </c>
      <c r="E91" s="947"/>
      <c r="F91" s="947"/>
      <c r="G91" s="947"/>
      <c r="H91" s="947"/>
      <c r="I91" s="947"/>
      <c r="J91" s="947"/>
      <c r="K91" s="974"/>
      <c r="L91" s="17"/>
    </row>
    <row r="92" spans="1:12" s="12" customFormat="1">
      <c r="A92" s="950"/>
      <c r="B92" s="952"/>
      <c r="C92" s="947"/>
      <c r="D92" s="1055">
        <f t="shared" si="1"/>
        <v>0</v>
      </c>
      <c r="E92" s="947"/>
      <c r="F92" s="947"/>
      <c r="G92" s="947"/>
      <c r="H92" s="947"/>
      <c r="I92" s="947"/>
      <c r="J92" s="947"/>
      <c r="K92" s="974"/>
      <c r="L92" s="17"/>
    </row>
    <row r="93" spans="1:12" s="12" customFormat="1">
      <c r="A93" s="950"/>
      <c r="B93" s="952"/>
      <c r="C93" s="947"/>
      <c r="D93" s="1055">
        <f t="shared" si="1"/>
        <v>0</v>
      </c>
      <c r="E93" s="947"/>
      <c r="F93" s="947"/>
      <c r="G93" s="947"/>
      <c r="H93" s="947"/>
      <c r="I93" s="947"/>
      <c r="J93" s="947"/>
      <c r="K93" s="974"/>
      <c r="L93" s="17"/>
    </row>
    <row r="94" spans="1:12" s="12" customFormat="1">
      <c r="A94" s="950"/>
      <c r="B94" s="952"/>
      <c r="C94" s="947"/>
      <c r="D94" s="1055">
        <f t="shared" si="1"/>
        <v>0</v>
      </c>
      <c r="E94" s="947"/>
      <c r="F94" s="947"/>
      <c r="G94" s="947"/>
      <c r="H94" s="947"/>
      <c r="I94" s="947"/>
      <c r="J94" s="947"/>
      <c r="K94" s="974"/>
      <c r="L94" s="17"/>
    </row>
    <row r="95" spans="1:12" s="12" customFormat="1">
      <c r="A95" s="950"/>
      <c r="B95" s="952"/>
      <c r="C95" s="947"/>
      <c r="D95" s="1055">
        <f t="shared" si="1"/>
        <v>0</v>
      </c>
      <c r="E95" s="947"/>
      <c r="F95" s="947"/>
      <c r="G95" s="947"/>
      <c r="H95" s="947"/>
      <c r="I95" s="947"/>
      <c r="J95" s="947"/>
      <c r="K95" s="974"/>
      <c r="L95" s="17"/>
    </row>
    <row r="96" spans="1:12" s="12" customFormat="1">
      <c r="A96" s="950"/>
      <c r="B96" s="952"/>
      <c r="C96" s="947"/>
      <c r="D96" s="1055">
        <f t="shared" si="1"/>
        <v>0</v>
      </c>
      <c r="E96" s="947"/>
      <c r="F96" s="947"/>
      <c r="G96" s="947"/>
      <c r="H96" s="947"/>
      <c r="I96" s="947"/>
      <c r="J96" s="947"/>
      <c r="K96" s="974"/>
      <c r="L96" s="17"/>
    </row>
    <row r="97" spans="1:12" s="12" customFormat="1">
      <c r="A97" s="950"/>
      <c r="B97" s="952"/>
      <c r="C97" s="947"/>
      <c r="D97" s="1055">
        <f t="shared" si="1"/>
        <v>0</v>
      </c>
      <c r="E97" s="947"/>
      <c r="F97" s="947"/>
      <c r="G97" s="947"/>
      <c r="H97" s="947"/>
      <c r="I97" s="947"/>
      <c r="J97" s="947"/>
      <c r="K97" s="974"/>
      <c r="L97" s="17"/>
    </row>
    <row r="98" spans="1:12" s="12" customFormat="1">
      <c r="A98" s="950"/>
      <c r="B98" s="952"/>
      <c r="C98" s="947"/>
      <c r="D98" s="1055">
        <f t="shared" si="1"/>
        <v>0</v>
      </c>
      <c r="E98" s="947"/>
      <c r="F98" s="947"/>
      <c r="G98" s="947"/>
      <c r="H98" s="947"/>
      <c r="I98" s="947"/>
      <c r="J98" s="947"/>
      <c r="K98" s="974"/>
      <c r="L98" s="17"/>
    </row>
    <row r="99" spans="1:12" s="12" customFormat="1">
      <c r="A99" s="950"/>
      <c r="B99" s="952"/>
      <c r="C99" s="947"/>
      <c r="D99" s="1055">
        <f t="shared" si="1"/>
        <v>0</v>
      </c>
      <c r="E99" s="947"/>
      <c r="F99" s="947"/>
      <c r="G99" s="947"/>
      <c r="H99" s="947"/>
      <c r="I99" s="947"/>
      <c r="J99" s="947"/>
      <c r="K99" s="974"/>
      <c r="L99" s="17"/>
    </row>
    <row r="100" spans="1:12" s="12" customFormat="1">
      <c r="A100" s="950"/>
      <c r="B100" s="952"/>
      <c r="C100" s="947"/>
      <c r="D100" s="1055">
        <f t="shared" si="1"/>
        <v>0</v>
      </c>
      <c r="E100" s="947"/>
      <c r="F100" s="947"/>
      <c r="G100" s="947"/>
      <c r="H100" s="947"/>
      <c r="I100" s="947"/>
      <c r="J100" s="947"/>
      <c r="K100" s="974"/>
      <c r="L100" s="17"/>
    </row>
    <row r="101" spans="1:12" s="12" customFormat="1">
      <c r="A101" s="950"/>
      <c r="B101" s="952"/>
      <c r="C101" s="947"/>
      <c r="D101" s="1055">
        <f t="shared" si="1"/>
        <v>0</v>
      </c>
      <c r="E101" s="947"/>
      <c r="F101" s="947"/>
      <c r="G101" s="947"/>
      <c r="H101" s="947"/>
      <c r="I101" s="947"/>
      <c r="J101" s="947"/>
      <c r="K101" s="974"/>
      <c r="L101" s="17"/>
    </row>
    <row r="102" spans="1:12" s="12" customFormat="1">
      <c r="A102" s="950"/>
      <c r="B102" s="952"/>
      <c r="C102" s="947"/>
      <c r="D102" s="1055">
        <f t="shared" si="1"/>
        <v>0</v>
      </c>
      <c r="E102" s="947"/>
      <c r="F102" s="947"/>
      <c r="G102" s="947"/>
      <c r="H102" s="947"/>
      <c r="I102" s="947"/>
      <c r="J102" s="947"/>
      <c r="K102" s="974"/>
      <c r="L102" s="17"/>
    </row>
    <row r="103" spans="1:12" s="12" customFormat="1">
      <c r="A103" s="950"/>
      <c r="B103" s="952"/>
      <c r="C103" s="947"/>
      <c r="D103" s="1055">
        <f t="shared" si="1"/>
        <v>0</v>
      </c>
      <c r="E103" s="947"/>
      <c r="F103" s="947"/>
      <c r="G103" s="947"/>
      <c r="H103" s="947"/>
      <c r="I103" s="947"/>
      <c r="J103" s="947"/>
      <c r="K103" s="974"/>
      <c r="L103" s="17"/>
    </row>
    <row r="104" spans="1:12" s="12" customFormat="1">
      <c r="A104" s="950"/>
      <c r="B104" s="952"/>
      <c r="C104" s="947"/>
      <c r="D104" s="1055">
        <f t="shared" si="1"/>
        <v>0</v>
      </c>
      <c r="E104" s="947"/>
      <c r="F104" s="947"/>
      <c r="G104" s="947"/>
      <c r="H104" s="947"/>
      <c r="I104" s="947"/>
      <c r="J104" s="947"/>
      <c r="K104" s="974"/>
      <c r="L104" s="17"/>
    </row>
    <row r="105" spans="1:12" s="12" customFormat="1">
      <c r="A105" s="950"/>
      <c r="B105" s="952"/>
      <c r="C105" s="947"/>
      <c r="D105" s="1055">
        <f t="shared" si="1"/>
        <v>0</v>
      </c>
      <c r="E105" s="947"/>
      <c r="F105" s="947"/>
      <c r="G105" s="947"/>
      <c r="H105" s="947"/>
      <c r="I105" s="947"/>
      <c r="J105" s="947"/>
      <c r="K105" s="974"/>
      <c r="L105" s="17"/>
    </row>
    <row r="106" spans="1:12" s="12" customFormat="1">
      <c r="A106" s="950"/>
      <c r="B106" s="952"/>
      <c r="C106" s="947"/>
      <c r="D106" s="1055">
        <f t="shared" si="1"/>
        <v>0</v>
      </c>
      <c r="E106" s="947"/>
      <c r="F106" s="947"/>
      <c r="G106" s="947"/>
      <c r="H106" s="947"/>
      <c r="I106" s="947"/>
      <c r="J106" s="947"/>
      <c r="K106" s="974"/>
      <c r="L106" s="17"/>
    </row>
    <row r="107" spans="1:12" s="12" customFormat="1">
      <c r="A107" s="950"/>
      <c r="B107" s="952"/>
      <c r="C107" s="947"/>
      <c r="D107" s="1055">
        <f t="shared" si="1"/>
        <v>0</v>
      </c>
      <c r="E107" s="947"/>
      <c r="F107" s="947"/>
      <c r="G107" s="947"/>
      <c r="H107" s="947"/>
      <c r="I107" s="947"/>
      <c r="J107" s="947"/>
      <c r="K107" s="974"/>
      <c r="L107" s="17"/>
    </row>
    <row r="108" spans="1:12" s="12" customFormat="1">
      <c r="A108" s="950"/>
      <c r="B108" s="952"/>
      <c r="C108" s="947"/>
      <c r="D108" s="1055">
        <f t="shared" si="1"/>
        <v>0</v>
      </c>
      <c r="E108" s="947"/>
      <c r="F108" s="947"/>
      <c r="G108" s="947"/>
      <c r="H108" s="947"/>
      <c r="I108" s="947"/>
      <c r="J108" s="947"/>
      <c r="K108" s="974"/>
      <c r="L108" s="17"/>
    </row>
    <row r="109" spans="1:12" s="12" customFormat="1">
      <c r="A109" s="950"/>
      <c r="B109" s="952"/>
      <c r="C109" s="947"/>
      <c r="D109" s="1055">
        <f t="shared" si="1"/>
        <v>0</v>
      </c>
      <c r="E109" s="947"/>
      <c r="F109" s="947"/>
      <c r="G109" s="947"/>
      <c r="H109" s="947"/>
      <c r="I109" s="947"/>
      <c r="J109" s="947"/>
      <c r="K109" s="974"/>
      <c r="L109" s="17"/>
    </row>
    <row r="110" spans="1:12" s="12" customFormat="1">
      <c r="A110" s="950"/>
      <c r="B110" s="952"/>
      <c r="C110" s="947"/>
      <c r="D110" s="1055">
        <f t="shared" si="1"/>
        <v>0</v>
      </c>
      <c r="E110" s="947"/>
      <c r="F110" s="947"/>
      <c r="G110" s="947"/>
      <c r="H110" s="947"/>
      <c r="I110" s="947"/>
      <c r="J110" s="947"/>
      <c r="K110" s="974"/>
      <c r="L110" s="17"/>
    </row>
    <row r="111" spans="1:12" s="12" customFormat="1">
      <c r="A111" s="950"/>
      <c r="B111" s="952"/>
      <c r="C111" s="947"/>
      <c r="D111" s="1055">
        <f t="shared" si="1"/>
        <v>0</v>
      </c>
      <c r="E111" s="947"/>
      <c r="F111" s="947"/>
      <c r="G111" s="947"/>
      <c r="H111" s="947"/>
      <c r="I111" s="947"/>
      <c r="J111" s="947"/>
      <c r="K111" s="974"/>
      <c r="L111" s="17"/>
    </row>
    <row r="112" spans="1:12" s="12" customFormat="1">
      <c r="A112" s="950"/>
      <c r="B112" s="952"/>
      <c r="C112" s="947"/>
      <c r="D112" s="1055">
        <f t="shared" si="1"/>
        <v>0</v>
      </c>
      <c r="E112" s="947"/>
      <c r="F112" s="947"/>
      <c r="G112" s="947"/>
      <c r="H112" s="947"/>
      <c r="I112" s="947"/>
      <c r="J112" s="947"/>
      <c r="K112" s="974"/>
      <c r="L112" s="17"/>
    </row>
    <row r="113" spans="1:12" s="12" customFormat="1">
      <c r="A113" s="950"/>
      <c r="B113" s="952"/>
      <c r="C113" s="947"/>
      <c r="D113" s="1055">
        <f t="shared" si="1"/>
        <v>0</v>
      </c>
      <c r="E113" s="947"/>
      <c r="F113" s="947"/>
      <c r="G113" s="947"/>
      <c r="H113" s="947"/>
      <c r="I113" s="947"/>
      <c r="J113" s="947"/>
      <c r="K113" s="974"/>
      <c r="L113" s="17"/>
    </row>
    <row r="114" spans="1:12" s="12" customFormat="1">
      <c r="A114" s="950"/>
      <c r="B114" s="952"/>
      <c r="C114" s="947"/>
      <c r="D114" s="1055">
        <f t="shared" si="1"/>
        <v>0</v>
      </c>
      <c r="E114" s="947"/>
      <c r="F114" s="947"/>
      <c r="G114" s="947"/>
      <c r="H114" s="947"/>
      <c r="I114" s="947"/>
      <c r="J114" s="947"/>
      <c r="K114" s="974"/>
      <c r="L114" s="17"/>
    </row>
    <row r="115" spans="1:12" s="12" customFormat="1">
      <c r="A115" s="950"/>
      <c r="B115" s="952"/>
      <c r="C115" s="947"/>
      <c r="D115" s="1055">
        <f t="shared" si="1"/>
        <v>0</v>
      </c>
      <c r="E115" s="947"/>
      <c r="F115" s="947"/>
      <c r="G115" s="947"/>
      <c r="H115" s="947"/>
      <c r="I115" s="947"/>
      <c r="J115" s="947"/>
      <c r="K115" s="974"/>
      <c r="L115" s="17"/>
    </row>
    <row r="116" spans="1:12" s="12" customFormat="1">
      <c r="A116" s="950"/>
      <c r="B116" s="952"/>
      <c r="C116" s="947"/>
      <c r="D116" s="1055">
        <f t="shared" si="1"/>
        <v>0</v>
      </c>
      <c r="E116" s="947"/>
      <c r="F116" s="947"/>
      <c r="G116" s="947"/>
      <c r="H116" s="947"/>
      <c r="I116" s="947"/>
      <c r="J116" s="947"/>
      <c r="K116" s="974"/>
      <c r="L116" s="17"/>
    </row>
    <row r="117" spans="1:12" s="12" customFormat="1">
      <c r="A117" s="950"/>
      <c r="B117" s="952"/>
      <c r="C117" s="947"/>
      <c r="D117" s="1055">
        <f t="shared" si="1"/>
        <v>0</v>
      </c>
      <c r="E117" s="947"/>
      <c r="F117" s="947"/>
      <c r="G117" s="947"/>
      <c r="H117" s="947"/>
      <c r="I117" s="947"/>
      <c r="J117" s="947"/>
      <c r="K117" s="974"/>
      <c r="L117" s="17"/>
    </row>
    <row r="118" spans="1:12" s="12" customFormat="1">
      <c r="A118" s="950"/>
      <c r="B118" s="952"/>
      <c r="C118" s="947"/>
      <c r="D118" s="1055">
        <f t="shared" si="1"/>
        <v>0</v>
      </c>
      <c r="E118" s="947"/>
      <c r="F118" s="947"/>
      <c r="G118" s="947"/>
      <c r="H118" s="947"/>
      <c r="I118" s="947"/>
      <c r="J118" s="947"/>
      <c r="K118" s="974"/>
      <c r="L118" s="17"/>
    </row>
    <row r="119" spans="1:12" s="12" customFormat="1">
      <c r="A119" s="950"/>
      <c r="B119" s="952"/>
      <c r="C119" s="947"/>
      <c r="D119" s="1055">
        <f t="shared" si="1"/>
        <v>0</v>
      </c>
      <c r="E119" s="947"/>
      <c r="F119" s="947"/>
      <c r="G119" s="947"/>
      <c r="H119" s="947"/>
      <c r="I119" s="947"/>
      <c r="J119" s="947"/>
      <c r="K119" s="974"/>
      <c r="L119" s="17"/>
    </row>
    <row r="120" spans="1:12" s="12" customFormat="1">
      <c r="A120" s="950"/>
      <c r="B120" s="952"/>
      <c r="C120" s="947"/>
      <c r="D120" s="1055">
        <f t="shared" si="1"/>
        <v>0</v>
      </c>
      <c r="E120" s="947"/>
      <c r="F120" s="947"/>
      <c r="G120" s="947"/>
      <c r="H120" s="947"/>
      <c r="I120" s="947"/>
      <c r="J120" s="947"/>
      <c r="K120" s="974"/>
      <c r="L120" s="17"/>
    </row>
    <row r="121" spans="1:12" s="12" customFormat="1">
      <c r="A121" s="950"/>
      <c r="B121" s="952"/>
      <c r="C121" s="947"/>
      <c r="D121" s="1055">
        <f t="shared" si="1"/>
        <v>0</v>
      </c>
      <c r="E121" s="947"/>
      <c r="F121" s="947"/>
      <c r="G121" s="947"/>
      <c r="H121" s="947"/>
      <c r="I121" s="947"/>
      <c r="J121" s="947"/>
      <c r="K121" s="974"/>
      <c r="L121" s="17"/>
    </row>
    <row r="122" spans="1:12" s="12" customFormat="1">
      <c r="A122" s="950"/>
      <c r="B122" s="952"/>
      <c r="C122" s="947"/>
      <c r="D122" s="1055">
        <f t="shared" si="1"/>
        <v>0</v>
      </c>
      <c r="E122" s="947"/>
      <c r="F122" s="947"/>
      <c r="G122" s="947"/>
      <c r="H122" s="947"/>
      <c r="I122" s="947"/>
      <c r="J122" s="947"/>
      <c r="K122" s="974"/>
      <c r="L122" s="17"/>
    </row>
    <row r="123" spans="1:12" s="12" customFormat="1">
      <c r="A123" s="950"/>
      <c r="B123" s="952"/>
      <c r="C123" s="947"/>
      <c r="D123" s="947"/>
      <c r="E123" s="947"/>
      <c r="F123" s="947"/>
      <c r="G123" s="947"/>
      <c r="H123" s="947"/>
      <c r="I123" s="947"/>
      <c r="J123" s="947"/>
      <c r="K123" s="974"/>
      <c r="L123" s="17"/>
    </row>
    <row r="124" spans="1:12" s="12" customFormat="1">
      <c r="A124" s="950"/>
      <c r="B124" s="7"/>
      <c r="C124" s="947"/>
      <c r="D124" s="947"/>
      <c r="E124" s="947"/>
      <c r="F124" s="947"/>
      <c r="G124" s="947"/>
      <c r="H124" s="947"/>
      <c r="I124" s="947"/>
      <c r="J124" s="947"/>
      <c r="K124" s="974"/>
      <c r="L124" s="17"/>
    </row>
    <row r="125" spans="1:12" s="12" customFormat="1">
      <c r="A125" s="950"/>
      <c r="B125" s="7"/>
      <c r="C125" s="947"/>
      <c r="D125" s="947"/>
      <c r="E125" s="947"/>
      <c r="F125" s="947"/>
      <c r="G125" s="947"/>
      <c r="H125" s="947"/>
      <c r="I125" s="947"/>
      <c r="J125" s="947"/>
      <c r="K125" s="974"/>
      <c r="L125" s="17"/>
    </row>
    <row r="126" spans="1:12" s="12" customFormat="1">
      <c r="A126" s="950"/>
      <c r="B126" s="7"/>
      <c r="C126" s="947"/>
      <c r="D126" s="947"/>
      <c r="E126" s="947"/>
      <c r="F126" s="947"/>
      <c r="G126" s="947"/>
      <c r="H126" s="947"/>
      <c r="I126" s="947"/>
      <c r="J126" s="947"/>
      <c r="K126" s="974"/>
      <c r="L126" s="17"/>
    </row>
    <row r="127" spans="1:12" s="12" customFormat="1">
      <c r="A127" s="950"/>
      <c r="B127" s="7"/>
      <c r="C127" s="947"/>
      <c r="D127" s="947"/>
      <c r="E127" s="947"/>
      <c r="F127" s="947"/>
      <c r="G127" s="947"/>
      <c r="H127" s="947"/>
      <c r="I127" s="947"/>
      <c r="J127" s="947"/>
      <c r="K127" s="974"/>
      <c r="L127" s="17"/>
    </row>
    <row r="128" spans="1:12" s="7" customFormat="1">
      <c r="A128" s="950"/>
      <c r="C128" s="947"/>
      <c r="D128" s="947"/>
      <c r="E128" s="947"/>
      <c r="F128" s="947"/>
      <c r="G128" s="947"/>
      <c r="H128" s="947"/>
      <c r="I128" s="947"/>
      <c r="J128" s="947"/>
      <c r="K128" s="974"/>
      <c r="L128" s="17"/>
    </row>
    <row r="129" spans="1:12" s="7" customFormat="1">
      <c r="A129" s="950"/>
      <c r="C129" s="947"/>
      <c r="D129" s="947"/>
      <c r="E129" s="947"/>
      <c r="F129" s="947"/>
      <c r="G129" s="947"/>
      <c r="H129" s="947"/>
      <c r="I129" s="947"/>
      <c r="J129" s="947"/>
      <c r="K129" s="974"/>
      <c r="L129" s="17"/>
    </row>
    <row r="130" spans="1:12" s="7" customFormat="1">
      <c r="A130" s="950"/>
      <c r="C130" s="947"/>
      <c r="D130" s="947"/>
      <c r="E130" s="947"/>
      <c r="F130" s="947"/>
      <c r="G130" s="947"/>
      <c r="H130" s="947"/>
      <c r="I130" s="947"/>
      <c r="J130" s="947"/>
      <c r="K130" s="974"/>
      <c r="L130" s="17"/>
    </row>
    <row r="131" spans="1:12" s="7" customFormat="1">
      <c r="A131" s="950"/>
      <c r="C131" s="947"/>
      <c r="D131" s="947"/>
      <c r="E131" s="947"/>
      <c r="F131" s="947"/>
      <c r="G131" s="947"/>
      <c r="H131" s="947"/>
      <c r="I131" s="947"/>
      <c r="J131" s="947"/>
      <c r="K131" s="974"/>
      <c r="L131" s="17"/>
    </row>
    <row r="132" spans="1:12" s="7" customFormat="1">
      <c r="A132" s="950"/>
      <c r="C132" s="947"/>
      <c r="D132" s="947"/>
      <c r="E132" s="947"/>
      <c r="F132" s="947"/>
      <c r="G132" s="947"/>
      <c r="H132" s="947"/>
      <c r="I132" s="947"/>
      <c r="J132" s="947"/>
      <c r="K132" s="974"/>
      <c r="L132" s="17"/>
    </row>
    <row r="133" spans="1:12" s="7" customFormat="1">
      <c r="A133" s="950"/>
      <c r="C133" s="947"/>
      <c r="D133" s="947"/>
      <c r="E133" s="947"/>
      <c r="F133" s="947"/>
      <c r="G133" s="947"/>
      <c r="H133" s="947"/>
      <c r="I133" s="947"/>
      <c r="J133" s="947"/>
      <c r="K133" s="974"/>
      <c r="L133" s="17"/>
    </row>
    <row r="134" spans="1:12" s="7" customFormat="1">
      <c r="A134" s="950"/>
      <c r="C134" s="947"/>
      <c r="D134" s="947"/>
      <c r="E134" s="947"/>
      <c r="F134" s="947"/>
      <c r="G134" s="947"/>
      <c r="H134" s="947"/>
      <c r="I134" s="947"/>
      <c r="J134" s="947"/>
      <c r="K134" s="974"/>
      <c r="L134" s="17"/>
    </row>
    <row r="135" spans="1:12" s="7" customFormat="1">
      <c r="A135" s="950"/>
      <c r="C135" s="947"/>
      <c r="D135" s="947"/>
      <c r="E135" s="947"/>
      <c r="F135" s="947"/>
      <c r="G135" s="947"/>
      <c r="H135" s="947"/>
      <c r="I135" s="947"/>
      <c r="J135" s="947"/>
      <c r="K135" s="974"/>
      <c r="L135" s="17"/>
    </row>
    <row r="136" spans="1:12" s="7" customFormat="1">
      <c r="A136" s="950"/>
      <c r="C136" s="947"/>
      <c r="D136" s="947"/>
      <c r="E136" s="947"/>
      <c r="F136" s="947"/>
      <c r="G136" s="947"/>
      <c r="H136" s="947"/>
      <c r="I136" s="947"/>
      <c r="J136" s="947"/>
      <c r="K136" s="974"/>
      <c r="L136" s="17"/>
    </row>
    <row r="137" spans="1:12" s="7" customFormat="1">
      <c r="A137" s="950"/>
      <c r="C137" s="947"/>
      <c r="D137" s="947"/>
      <c r="E137" s="947"/>
      <c r="F137" s="947"/>
      <c r="G137" s="947"/>
      <c r="H137" s="947"/>
      <c r="I137" s="947"/>
      <c r="J137" s="947"/>
      <c r="K137" s="974"/>
      <c r="L137" s="17"/>
    </row>
    <row r="138" spans="1:12" s="7" customFormat="1">
      <c r="A138" s="950"/>
      <c r="C138" s="947"/>
      <c r="D138" s="947"/>
      <c r="E138" s="947"/>
      <c r="F138" s="947"/>
      <c r="G138" s="947"/>
      <c r="H138" s="947"/>
      <c r="I138" s="947"/>
      <c r="J138" s="947"/>
      <c r="K138" s="974"/>
      <c r="L138" s="17"/>
    </row>
    <row r="139" spans="1:12" s="7" customFormat="1">
      <c r="A139" s="950"/>
      <c r="C139" s="947"/>
      <c r="D139" s="947"/>
      <c r="E139" s="947"/>
      <c r="F139" s="947"/>
      <c r="G139" s="947"/>
      <c r="H139" s="947"/>
      <c r="I139" s="947"/>
      <c r="J139" s="947"/>
      <c r="K139" s="974"/>
      <c r="L139" s="17"/>
    </row>
    <row r="140" spans="1:12" s="7" customFormat="1">
      <c r="A140" s="950"/>
      <c r="C140" s="947"/>
      <c r="D140" s="947"/>
      <c r="E140" s="947"/>
      <c r="F140" s="947"/>
      <c r="G140" s="947"/>
      <c r="H140" s="947"/>
      <c r="I140" s="947"/>
      <c r="J140" s="947"/>
      <c r="K140" s="974"/>
      <c r="L140" s="17"/>
    </row>
    <row r="141" spans="1:12" s="7" customFormat="1">
      <c r="A141" s="950"/>
      <c r="C141" s="947"/>
      <c r="D141" s="947"/>
      <c r="E141" s="947"/>
      <c r="F141" s="947"/>
      <c r="G141" s="947"/>
      <c r="H141" s="947"/>
      <c r="I141" s="947"/>
      <c r="J141" s="947"/>
      <c r="K141" s="974"/>
      <c r="L141" s="17"/>
    </row>
    <row r="142" spans="1:12" s="7" customFormat="1">
      <c r="A142" s="950"/>
      <c r="C142" s="947"/>
      <c r="D142" s="947"/>
      <c r="E142" s="947"/>
      <c r="F142" s="947"/>
      <c r="G142" s="947"/>
      <c r="H142" s="947"/>
      <c r="I142" s="947"/>
      <c r="J142" s="947"/>
      <c r="K142" s="974"/>
      <c r="L142" s="17"/>
    </row>
    <row r="143" spans="1:12" s="7" customFormat="1">
      <c r="A143" s="950"/>
      <c r="C143" s="947"/>
      <c r="D143" s="947"/>
      <c r="E143" s="947"/>
      <c r="F143" s="947"/>
      <c r="G143" s="947"/>
      <c r="H143" s="947"/>
      <c r="I143" s="947"/>
      <c r="J143" s="947"/>
      <c r="K143" s="974"/>
      <c r="L143" s="17"/>
    </row>
    <row r="144" spans="1:12" s="7" customFormat="1">
      <c r="A144" s="950"/>
      <c r="C144" s="947"/>
      <c r="D144" s="947"/>
      <c r="E144" s="947"/>
      <c r="F144" s="947"/>
      <c r="G144" s="947"/>
      <c r="H144" s="947"/>
      <c r="I144" s="947"/>
      <c r="J144" s="947"/>
      <c r="K144" s="974"/>
      <c r="L144" s="17"/>
    </row>
    <row r="145" spans="1:12" s="7" customFormat="1">
      <c r="A145" s="950"/>
      <c r="K145" s="12"/>
      <c r="L145" s="17"/>
    </row>
    <row r="146" spans="1:12" s="7" customFormat="1">
      <c r="A146" s="950"/>
      <c r="K146" s="12"/>
      <c r="L146" s="17"/>
    </row>
    <row r="147" spans="1:12" s="7" customFormat="1">
      <c r="A147" s="950"/>
      <c r="K147" s="12"/>
      <c r="L147" s="17"/>
    </row>
    <row r="148" spans="1:12" s="7" customFormat="1">
      <c r="A148" s="950"/>
      <c r="K148" s="12"/>
      <c r="L148" s="17"/>
    </row>
    <row r="149" spans="1:12" s="7" customFormat="1">
      <c r="A149" s="950"/>
      <c r="K149" s="12"/>
      <c r="L149" s="17"/>
    </row>
    <row r="150" spans="1:12" s="7" customFormat="1">
      <c r="A150" s="950"/>
      <c r="K150" s="12"/>
      <c r="L150" s="17"/>
    </row>
  </sheetData>
  <autoFilter ref="B6:B122"/>
  <customSheetViews>
    <customSheetView guid="{CD481555-6D06-49CD-9625-98C90CC09C9A}" showAutoFilter="1">
      <selection activeCell="J57" sqref="J57"/>
      <pageMargins left="0.7" right="0.7" top="0.75" bottom="0.75" header="0.3" footer="0.3"/>
      <pageSetup paperSize="9" orientation="portrait" r:id="rId1"/>
      <autoFilter ref="B6:B122"/>
    </customSheetView>
    <customSheetView guid="{9EC6AF21-4B8E-44E3-AF29-8895353139B2}" showAutoFilter="1">
      <pane ySplit="6" topLeftCell="A53" activePane="bottomLeft" state="frozen"/>
      <selection pane="bottomLeft" activeCell="J57" sqref="J57"/>
      <pageMargins left="0.7" right="0.7" top="0.75" bottom="0.75" header="0.3" footer="0.3"/>
      <pageSetup paperSize="9" orientation="portrait" r:id="rId2"/>
      <autoFilter ref="B6:B122"/>
    </customSheetView>
    <customSheetView guid="{4A6D03CA-35D0-42B2-8E76-6C991766DE68}" showAutoFilter="1">
      <pane ySplit="4" topLeftCell="A53" activePane="bottomLeft" state="frozen"/>
      <selection pane="bottomLeft" activeCell="K70" sqref="K70"/>
      <pageMargins left="0.7" right="0.7" top="0.75" bottom="0.75" header="0.3" footer="0.3"/>
      <pageSetup paperSize="9" orientation="portrait" r:id="rId3"/>
      <autoFilter ref="B6:B122"/>
    </customSheetView>
    <customSheetView guid="{94FC66D5-BF29-4BE8-974C-C93BA07E9FE3}" showAutoFilter="1">
      <pane ySplit="6" topLeftCell="A53" activePane="bottomLeft" state="frozen"/>
      <selection pane="bottomLeft" activeCell="K70" sqref="K70"/>
      <pageMargins left="0.7" right="0.7" top="0.75" bottom="0.75" header="0.3" footer="0.3"/>
      <pageSetup paperSize="9" orientation="portrait" r:id="rId4"/>
      <autoFilter ref="B6:B122"/>
    </customSheetView>
  </customSheetViews>
  <mergeCells count="43">
    <mergeCell ref="A5:B5"/>
    <mergeCell ref="C5:F5"/>
    <mergeCell ref="C9:J9"/>
    <mergeCell ref="A23:A24"/>
    <mergeCell ref="C24:J24"/>
    <mergeCell ref="C22:J22"/>
    <mergeCell ref="A17:A19"/>
    <mergeCell ref="I5:J5"/>
    <mergeCell ref="C7:J7"/>
    <mergeCell ref="C8:J8"/>
    <mergeCell ref="C19:J19"/>
    <mergeCell ref="C11:J11"/>
    <mergeCell ref="C12:J12"/>
    <mergeCell ref="A1:K1"/>
    <mergeCell ref="A2:B2"/>
    <mergeCell ref="C2:F2"/>
    <mergeCell ref="G2:H2"/>
    <mergeCell ref="I2:J2"/>
    <mergeCell ref="A3:B3"/>
    <mergeCell ref="C3:F3"/>
    <mergeCell ref="G3:H3"/>
    <mergeCell ref="I3:J3"/>
    <mergeCell ref="A4:B4"/>
    <mergeCell ref="C4:F4"/>
    <mergeCell ref="G4:H4"/>
    <mergeCell ref="I4:J4"/>
    <mergeCell ref="C25:J25"/>
    <mergeCell ref="C26:J26"/>
    <mergeCell ref="C53:J53"/>
    <mergeCell ref="C66:J66"/>
    <mergeCell ref="C52:J52"/>
    <mergeCell ref="C63:J63"/>
    <mergeCell ref="C59:J59"/>
    <mergeCell ref="C34:J34"/>
    <mergeCell ref="C48:J48"/>
    <mergeCell ref="C49:J49"/>
    <mergeCell ref="C38:J38"/>
    <mergeCell ref="C43:J43"/>
    <mergeCell ref="C69:J69"/>
    <mergeCell ref="C67:J67"/>
    <mergeCell ref="C65:J65"/>
    <mergeCell ref="C58:J58"/>
    <mergeCell ref="C55:J55"/>
  </mergeCells>
  <pageMargins left="0.7" right="0.7" top="0.75" bottom="0.75" header="0.3" footer="0.3"/>
  <pageSetup paperSize="9" orientation="portrait" r:id="rId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tabColor rgb="FF7030A0"/>
  </sheetPr>
  <dimension ref="A1:L143"/>
  <sheetViews>
    <sheetView workbookViewId="0">
      <pane ySplit="6" topLeftCell="A7" activePane="bottomLeft" state="frozen"/>
      <selection pane="bottomLeft" activeCell="K27" sqref="K27"/>
    </sheetView>
  </sheetViews>
  <sheetFormatPr defaultRowHeight="15.75"/>
  <cols>
    <col min="1" max="1" width="11.85546875" style="8" customWidth="1"/>
    <col min="2" max="2" width="10.7109375" style="7" customWidth="1"/>
    <col min="3" max="9" width="10.140625" style="7" customWidth="1"/>
    <col min="10" max="10" width="12.42578125" style="7" customWidth="1"/>
    <col min="11" max="11" width="45.5703125" style="12" customWidth="1"/>
    <col min="12" max="16384" width="9.140625" style="17"/>
  </cols>
  <sheetData>
    <row r="1" spans="1:12" s="16" customFormat="1" ht="30.75" customHeight="1" thickTop="1">
      <c r="A1" s="5073" t="s">
        <v>2721</v>
      </c>
      <c r="B1" s="5074"/>
      <c r="C1" s="5074"/>
      <c r="D1" s="5074"/>
      <c r="E1" s="5074"/>
      <c r="F1" s="5074"/>
      <c r="G1" s="5074"/>
      <c r="H1" s="5074"/>
      <c r="I1" s="5074"/>
      <c r="J1" s="5074"/>
      <c r="K1" s="5075"/>
      <c r="L1" s="36"/>
    </row>
    <row r="2" spans="1:12" ht="20.25" customHeight="1">
      <c r="A2" s="4845" t="s">
        <v>215</v>
      </c>
      <c r="B2" s="4846"/>
      <c r="C2" s="4630"/>
      <c r="D2" s="4631"/>
      <c r="E2" s="4631"/>
      <c r="F2" s="4632"/>
      <c r="G2" s="5076"/>
      <c r="H2" s="5101"/>
      <c r="I2" s="5093" t="s">
        <v>216</v>
      </c>
      <c r="J2" s="5094"/>
      <c r="K2" s="19"/>
      <c r="L2" s="86"/>
    </row>
    <row r="3" spans="1:12" ht="20.25" customHeight="1">
      <c r="A3" s="4845" t="s">
        <v>217</v>
      </c>
      <c r="B3" s="4846"/>
      <c r="C3" s="4630"/>
      <c r="D3" s="4631"/>
      <c r="E3" s="4631"/>
      <c r="F3" s="4632"/>
      <c r="G3" s="5156"/>
      <c r="H3" s="5157"/>
      <c r="I3" s="5093" t="s">
        <v>218</v>
      </c>
      <c r="J3" s="5094"/>
      <c r="K3" s="19"/>
      <c r="L3" s="86"/>
    </row>
    <row r="4" spans="1:12" ht="20.25" customHeight="1">
      <c r="A4" s="4845" t="s">
        <v>219</v>
      </c>
      <c r="B4" s="4846"/>
      <c r="C4" s="4630"/>
      <c r="D4" s="4631"/>
      <c r="E4" s="4631"/>
      <c r="F4" s="4632"/>
      <c r="G4" s="5076"/>
      <c r="H4" s="5101"/>
      <c r="I4" s="5093" t="s">
        <v>220</v>
      </c>
      <c r="J4" s="5094"/>
      <c r="K4" s="19"/>
      <c r="L4" s="86"/>
    </row>
    <row r="5" spans="1:12" ht="20.25" customHeight="1" thickBot="1">
      <c r="A5" s="5086" t="s">
        <v>221</v>
      </c>
      <c r="B5" s="5087"/>
      <c r="C5" s="5090"/>
      <c r="D5" s="5091"/>
      <c r="E5" s="5091"/>
      <c r="F5" s="5092"/>
      <c r="G5" s="5095"/>
      <c r="H5" s="5096"/>
      <c r="I5" s="5097"/>
      <c r="J5" s="5097"/>
      <c r="K5" s="108"/>
      <c r="L5" s="86"/>
    </row>
    <row r="6" spans="1:12" s="16" customFormat="1" ht="35.25" customHeight="1" thickTop="1">
      <c r="A6" s="956" t="s">
        <v>1</v>
      </c>
      <c r="B6" s="957" t="s">
        <v>0</v>
      </c>
      <c r="C6" s="957" t="s">
        <v>2</v>
      </c>
      <c r="D6" s="957" t="s">
        <v>3</v>
      </c>
      <c r="E6" s="957" t="s">
        <v>4</v>
      </c>
      <c r="F6" s="957" t="s">
        <v>5</v>
      </c>
      <c r="G6" s="957" t="s">
        <v>6</v>
      </c>
      <c r="H6" s="957" t="s">
        <v>7</v>
      </c>
      <c r="I6" s="957" t="s">
        <v>8</v>
      </c>
      <c r="J6" s="957" t="s">
        <v>9</v>
      </c>
      <c r="K6" s="958" t="s">
        <v>10</v>
      </c>
    </row>
    <row r="7" spans="1:12" ht="71.25" customHeight="1">
      <c r="A7" s="1943">
        <v>41402</v>
      </c>
      <c r="B7" s="1944" t="s">
        <v>32</v>
      </c>
      <c r="C7" s="5477" t="s">
        <v>2722</v>
      </c>
      <c r="D7" s="5477"/>
      <c r="E7" s="5477"/>
      <c r="F7" s="5477"/>
      <c r="G7" s="5477"/>
      <c r="H7" s="5477"/>
      <c r="I7" s="5477"/>
      <c r="J7" s="5477"/>
      <c r="K7" s="1973" t="s">
        <v>2571</v>
      </c>
    </row>
    <row r="8" spans="1:12" ht="21.75" customHeight="1">
      <c r="A8" s="950">
        <v>41410</v>
      </c>
      <c r="B8" s="952" t="s">
        <v>870</v>
      </c>
      <c r="C8" s="4644" t="s">
        <v>2723</v>
      </c>
      <c r="D8" s="4645"/>
      <c r="E8" s="4645"/>
      <c r="F8" s="4645"/>
      <c r="G8" s="4645"/>
      <c r="H8" s="4645"/>
      <c r="I8" s="4645"/>
      <c r="J8" s="4646"/>
    </row>
    <row r="9" spans="1:12" s="12" customFormat="1" ht="22.5" customHeight="1" thickBot="1">
      <c r="A9" s="940">
        <v>41415</v>
      </c>
      <c r="B9" s="944" t="s">
        <v>41</v>
      </c>
      <c r="C9" s="5358" t="s">
        <v>2724</v>
      </c>
      <c r="D9" s="5359"/>
      <c r="E9" s="5359"/>
      <c r="F9" s="5359"/>
      <c r="G9" s="5359"/>
      <c r="H9" s="5359"/>
      <c r="I9" s="5359"/>
      <c r="J9" s="5360"/>
      <c r="K9" s="43"/>
      <c r="L9" s="17"/>
    </row>
    <row r="10" spans="1:12" s="12" customFormat="1" ht="17.25" thickTop="1" thickBot="1">
      <c r="A10" s="1763">
        <v>41454</v>
      </c>
      <c r="B10" s="1764" t="s">
        <v>27</v>
      </c>
      <c r="C10" s="5108" t="s">
        <v>3082</v>
      </c>
      <c r="D10" s="5109"/>
      <c r="E10" s="5109"/>
      <c r="F10" s="5109"/>
      <c r="G10" s="5109"/>
      <c r="H10" s="5109"/>
      <c r="I10" s="5109"/>
      <c r="J10" s="5110"/>
      <c r="K10" s="1783"/>
      <c r="L10" s="17"/>
    </row>
    <row r="11" spans="1:12" s="12" customFormat="1" ht="16.5" thickTop="1">
      <c r="A11" s="2191"/>
      <c r="B11" s="2192"/>
      <c r="C11" s="969"/>
      <c r="D11" s="62">
        <f t="shared" ref="D11:D49" si="0">+C11*(100-E11)/100</f>
        <v>0</v>
      </c>
      <c r="E11" s="969"/>
      <c r="F11" s="969"/>
      <c r="G11" s="969"/>
      <c r="H11" s="969"/>
      <c r="I11" s="969"/>
      <c r="J11" s="969"/>
      <c r="K11" s="53"/>
      <c r="L11" s="17"/>
    </row>
    <row r="12" spans="1:12" s="12" customFormat="1">
      <c r="A12" s="950"/>
      <c r="B12" s="952"/>
      <c r="C12" s="962"/>
      <c r="D12" s="954">
        <f t="shared" si="0"/>
        <v>0</v>
      </c>
      <c r="E12" s="962"/>
      <c r="F12" s="962"/>
      <c r="G12" s="962"/>
      <c r="H12" s="962"/>
      <c r="I12" s="962"/>
      <c r="J12" s="962"/>
      <c r="L12" s="17"/>
    </row>
    <row r="13" spans="1:12" s="12" customFormat="1">
      <c r="A13" s="950"/>
      <c r="B13" s="952"/>
      <c r="C13" s="962"/>
      <c r="D13" s="954">
        <f t="shared" si="0"/>
        <v>0</v>
      </c>
      <c r="E13" s="962"/>
      <c r="F13" s="962"/>
      <c r="G13" s="962"/>
      <c r="H13" s="962"/>
      <c r="I13" s="962"/>
      <c r="J13" s="962"/>
      <c r="L13" s="17"/>
    </row>
    <row r="14" spans="1:12" s="12" customFormat="1">
      <c r="A14" s="950"/>
      <c r="B14" s="952"/>
      <c r="C14" s="962"/>
      <c r="D14" s="954">
        <f t="shared" si="0"/>
        <v>0</v>
      </c>
      <c r="E14" s="962"/>
      <c r="F14" s="962"/>
      <c r="G14" s="962"/>
      <c r="H14" s="962"/>
      <c r="I14" s="962"/>
      <c r="J14" s="962"/>
      <c r="L14" s="17"/>
    </row>
    <row r="15" spans="1:12" s="12" customFormat="1">
      <c r="A15" s="950"/>
      <c r="B15" s="952"/>
      <c r="C15" s="962"/>
      <c r="D15" s="954">
        <f t="shared" si="0"/>
        <v>0</v>
      </c>
      <c r="E15" s="962"/>
      <c r="F15" s="962"/>
      <c r="G15" s="962"/>
      <c r="H15" s="962"/>
      <c r="I15" s="962"/>
      <c r="J15" s="962"/>
      <c r="L15" s="17"/>
    </row>
    <row r="16" spans="1:12" s="12" customFormat="1">
      <c r="A16" s="950"/>
      <c r="B16" s="952"/>
      <c r="C16" s="962"/>
      <c r="D16" s="954">
        <f t="shared" si="0"/>
        <v>0</v>
      </c>
      <c r="E16" s="962"/>
      <c r="F16" s="962"/>
      <c r="G16" s="962"/>
      <c r="H16" s="962"/>
      <c r="I16" s="962"/>
      <c r="J16" s="962"/>
      <c r="L16" s="17"/>
    </row>
    <row r="17" spans="1:12" s="12" customFormat="1">
      <c r="A17" s="950"/>
      <c r="B17" s="952"/>
      <c r="C17" s="962"/>
      <c r="D17" s="954">
        <f t="shared" si="0"/>
        <v>0</v>
      </c>
      <c r="E17" s="962"/>
      <c r="F17" s="962"/>
      <c r="G17" s="962"/>
      <c r="H17" s="962"/>
      <c r="I17" s="962"/>
      <c r="J17" s="962"/>
      <c r="L17" s="17"/>
    </row>
    <row r="18" spans="1:12" s="12" customFormat="1">
      <c r="A18" s="950"/>
      <c r="B18" s="952"/>
      <c r="C18" s="962"/>
      <c r="D18" s="954">
        <f t="shared" si="0"/>
        <v>0</v>
      </c>
      <c r="E18" s="962"/>
      <c r="F18" s="962"/>
      <c r="G18" s="962"/>
      <c r="H18" s="962"/>
      <c r="I18" s="962"/>
      <c r="J18" s="962"/>
      <c r="L18" s="17"/>
    </row>
    <row r="19" spans="1:12" s="12" customFormat="1">
      <c r="A19" s="950"/>
      <c r="B19" s="952"/>
      <c r="C19" s="962"/>
      <c r="D19" s="954">
        <f t="shared" si="0"/>
        <v>0</v>
      </c>
      <c r="E19" s="962"/>
      <c r="F19" s="962"/>
      <c r="G19" s="962"/>
      <c r="H19" s="962"/>
      <c r="I19" s="962"/>
      <c r="J19" s="962"/>
      <c r="L19" s="17"/>
    </row>
    <row r="20" spans="1:12" s="12" customFormat="1">
      <c r="A20" s="950"/>
      <c r="B20" s="952"/>
      <c r="C20" s="962"/>
      <c r="D20" s="954">
        <f t="shared" si="0"/>
        <v>0</v>
      </c>
      <c r="E20" s="962"/>
      <c r="F20" s="962"/>
      <c r="G20" s="962"/>
      <c r="H20" s="962"/>
      <c r="I20" s="962"/>
      <c r="J20" s="962"/>
      <c r="L20" s="17"/>
    </row>
    <row r="21" spans="1:12" s="12" customFormat="1">
      <c r="A21" s="950"/>
      <c r="B21" s="952"/>
      <c r="C21" s="962"/>
      <c r="D21" s="954">
        <f t="shared" si="0"/>
        <v>0</v>
      </c>
      <c r="E21" s="962"/>
      <c r="F21" s="962"/>
      <c r="G21" s="962"/>
      <c r="H21" s="962"/>
      <c r="I21" s="962"/>
      <c r="J21" s="962"/>
      <c r="L21" s="17"/>
    </row>
    <row r="22" spans="1:12" s="12" customFormat="1">
      <c r="A22" s="950"/>
      <c r="B22" s="952"/>
      <c r="C22" s="962"/>
      <c r="D22" s="954">
        <f t="shared" si="0"/>
        <v>0</v>
      </c>
      <c r="E22" s="962"/>
      <c r="F22" s="962"/>
      <c r="G22" s="962"/>
      <c r="H22" s="962"/>
      <c r="I22" s="962"/>
      <c r="J22" s="962"/>
      <c r="L22" s="17"/>
    </row>
    <row r="23" spans="1:12" s="12" customFormat="1">
      <c r="A23" s="950"/>
      <c r="B23" s="952"/>
      <c r="C23" s="962"/>
      <c r="D23" s="954">
        <f t="shared" si="0"/>
        <v>0</v>
      </c>
      <c r="E23" s="962"/>
      <c r="F23" s="962"/>
      <c r="G23" s="962"/>
      <c r="H23" s="962"/>
      <c r="I23" s="962"/>
      <c r="J23" s="962"/>
      <c r="L23" s="17"/>
    </row>
    <row r="24" spans="1:12" s="12" customFormat="1">
      <c r="A24" s="950"/>
      <c r="B24" s="952"/>
      <c r="C24" s="962"/>
      <c r="D24" s="954">
        <f t="shared" si="0"/>
        <v>0</v>
      </c>
      <c r="E24" s="962"/>
      <c r="F24" s="962"/>
      <c r="G24" s="962"/>
      <c r="H24" s="962"/>
      <c r="I24" s="962"/>
      <c r="J24" s="962"/>
      <c r="L24" s="17"/>
    </row>
    <row r="25" spans="1:12" s="12" customFormat="1">
      <c r="A25" s="950"/>
      <c r="B25" s="952"/>
      <c r="C25" s="952"/>
      <c r="D25" s="954">
        <f t="shared" si="0"/>
        <v>0</v>
      </c>
      <c r="E25" s="952"/>
      <c r="F25" s="952"/>
      <c r="G25" s="952"/>
      <c r="H25" s="952"/>
      <c r="I25" s="952"/>
      <c r="J25" s="952"/>
      <c r="L25" s="17"/>
    </row>
    <row r="26" spans="1:12" s="12" customFormat="1">
      <c r="A26" s="950"/>
      <c r="B26" s="952"/>
      <c r="C26" s="952"/>
      <c r="D26" s="954">
        <f t="shared" si="0"/>
        <v>0</v>
      </c>
      <c r="E26" s="952"/>
      <c r="F26" s="952"/>
      <c r="G26" s="952"/>
      <c r="H26" s="952"/>
      <c r="I26" s="952"/>
      <c r="J26" s="952"/>
      <c r="L26" s="17"/>
    </row>
    <row r="27" spans="1:12" s="12" customFormat="1">
      <c r="A27" s="950"/>
      <c r="B27" s="952"/>
      <c r="C27" s="952"/>
      <c r="D27" s="954">
        <f t="shared" si="0"/>
        <v>0</v>
      </c>
      <c r="E27" s="952"/>
      <c r="F27" s="952"/>
      <c r="G27" s="952"/>
      <c r="H27" s="952"/>
      <c r="I27" s="952"/>
      <c r="J27" s="952"/>
      <c r="L27" s="17"/>
    </row>
    <row r="28" spans="1:12" s="12" customFormat="1">
      <c r="A28" s="950"/>
      <c r="B28" s="952"/>
      <c r="C28" s="952"/>
      <c r="D28" s="954">
        <f t="shared" si="0"/>
        <v>0</v>
      </c>
      <c r="E28" s="952"/>
      <c r="F28" s="952"/>
      <c r="G28" s="952"/>
      <c r="H28" s="952"/>
      <c r="I28" s="952"/>
      <c r="J28" s="952"/>
      <c r="L28" s="17"/>
    </row>
    <row r="29" spans="1:12" s="12" customFormat="1">
      <c r="A29" s="950"/>
      <c r="B29" s="952"/>
      <c r="C29" s="952"/>
      <c r="D29" s="954">
        <f t="shared" si="0"/>
        <v>0</v>
      </c>
      <c r="E29" s="952"/>
      <c r="F29" s="952"/>
      <c r="G29" s="952"/>
      <c r="H29" s="952"/>
      <c r="I29" s="952"/>
      <c r="J29" s="952"/>
      <c r="L29" s="17"/>
    </row>
    <row r="30" spans="1:12" s="12" customFormat="1">
      <c r="A30" s="950"/>
      <c r="B30" s="952"/>
      <c r="C30" s="952"/>
      <c r="D30" s="954">
        <f t="shared" si="0"/>
        <v>0</v>
      </c>
      <c r="E30" s="952"/>
      <c r="F30" s="952"/>
      <c r="G30" s="952"/>
      <c r="H30" s="952"/>
      <c r="I30" s="952"/>
      <c r="J30" s="952"/>
      <c r="L30" s="17"/>
    </row>
    <row r="31" spans="1:12" s="12" customFormat="1">
      <c r="A31" s="950"/>
      <c r="B31" s="952"/>
      <c r="C31" s="952"/>
      <c r="D31" s="954">
        <f t="shared" si="0"/>
        <v>0</v>
      </c>
      <c r="E31" s="952"/>
      <c r="F31" s="952"/>
      <c r="G31" s="952"/>
      <c r="H31" s="952"/>
      <c r="I31" s="952"/>
      <c r="J31" s="952"/>
      <c r="L31" s="17"/>
    </row>
    <row r="32" spans="1:12" s="12" customFormat="1">
      <c r="A32" s="950"/>
      <c r="B32" s="952"/>
      <c r="C32" s="952"/>
      <c r="D32" s="954">
        <f t="shared" si="0"/>
        <v>0</v>
      </c>
      <c r="E32" s="952"/>
      <c r="F32" s="952"/>
      <c r="G32" s="952"/>
      <c r="H32" s="952"/>
      <c r="I32" s="952"/>
      <c r="J32" s="952"/>
      <c r="L32" s="17"/>
    </row>
    <row r="33" spans="1:12" s="12" customFormat="1">
      <c r="A33" s="950"/>
      <c r="B33" s="952"/>
      <c r="C33" s="952"/>
      <c r="D33" s="954">
        <f t="shared" si="0"/>
        <v>0</v>
      </c>
      <c r="E33" s="952"/>
      <c r="F33" s="952"/>
      <c r="G33" s="952"/>
      <c r="H33" s="952"/>
      <c r="I33" s="952"/>
      <c r="J33" s="952"/>
      <c r="L33" s="17"/>
    </row>
    <row r="34" spans="1:12" s="12" customFormat="1">
      <c r="A34" s="950"/>
      <c r="B34" s="952"/>
      <c r="C34" s="952"/>
      <c r="D34" s="954">
        <f t="shared" si="0"/>
        <v>0</v>
      </c>
      <c r="E34" s="952"/>
      <c r="F34" s="952"/>
      <c r="G34" s="952"/>
      <c r="H34" s="952"/>
      <c r="I34" s="952"/>
      <c r="J34" s="952"/>
      <c r="L34" s="17"/>
    </row>
    <row r="35" spans="1:12" s="12" customFormat="1">
      <c r="A35" s="950"/>
      <c r="B35" s="952"/>
      <c r="C35" s="952"/>
      <c r="D35" s="954">
        <f t="shared" si="0"/>
        <v>0</v>
      </c>
      <c r="E35" s="952"/>
      <c r="F35" s="952"/>
      <c r="G35" s="952"/>
      <c r="H35" s="952"/>
      <c r="I35" s="952"/>
      <c r="J35" s="952"/>
      <c r="L35" s="17"/>
    </row>
    <row r="36" spans="1:12" s="12" customFormat="1">
      <c r="A36" s="950"/>
      <c r="B36" s="952"/>
      <c r="C36" s="952"/>
      <c r="D36" s="954">
        <f t="shared" si="0"/>
        <v>0</v>
      </c>
      <c r="E36" s="952"/>
      <c r="F36" s="952"/>
      <c r="G36" s="952"/>
      <c r="H36" s="952"/>
      <c r="I36" s="952"/>
      <c r="J36" s="952"/>
      <c r="L36" s="17"/>
    </row>
    <row r="37" spans="1:12" s="12" customFormat="1">
      <c r="A37" s="950"/>
      <c r="B37" s="952"/>
      <c r="C37" s="952"/>
      <c r="D37" s="954">
        <f t="shared" si="0"/>
        <v>0</v>
      </c>
      <c r="E37" s="952"/>
      <c r="F37" s="952"/>
      <c r="G37" s="952"/>
      <c r="H37" s="952"/>
      <c r="I37" s="952"/>
      <c r="J37" s="952"/>
      <c r="L37" s="17"/>
    </row>
    <row r="38" spans="1:12" s="12" customFormat="1">
      <c r="A38" s="950"/>
      <c r="B38" s="952"/>
      <c r="C38" s="952"/>
      <c r="D38" s="954">
        <f t="shared" si="0"/>
        <v>0</v>
      </c>
      <c r="E38" s="952"/>
      <c r="F38" s="952"/>
      <c r="G38" s="952"/>
      <c r="H38" s="952"/>
      <c r="I38" s="952"/>
      <c r="J38" s="952"/>
      <c r="L38" s="17"/>
    </row>
    <row r="39" spans="1:12" s="12" customFormat="1">
      <c r="A39" s="950"/>
      <c r="B39" s="952"/>
      <c r="C39" s="952"/>
      <c r="D39" s="954">
        <f t="shared" si="0"/>
        <v>0</v>
      </c>
      <c r="E39" s="952"/>
      <c r="F39" s="952"/>
      <c r="G39" s="952"/>
      <c r="H39" s="952"/>
      <c r="I39" s="952"/>
      <c r="J39" s="952"/>
      <c r="L39" s="17"/>
    </row>
    <row r="40" spans="1:12" s="12" customFormat="1">
      <c r="A40" s="950"/>
      <c r="B40" s="952"/>
      <c r="C40" s="952"/>
      <c r="D40" s="954">
        <f t="shared" si="0"/>
        <v>0</v>
      </c>
      <c r="E40" s="952"/>
      <c r="F40" s="952"/>
      <c r="G40" s="952"/>
      <c r="H40" s="952"/>
      <c r="I40" s="952"/>
      <c r="J40" s="952"/>
      <c r="L40" s="17"/>
    </row>
    <row r="41" spans="1:12" s="12" customFormat="1">
      <c r="A41" s="950"/>
      <c r="B41" s="952"/>
      <c r="C41" s="952"/>
      <c r="D41" s="954">
        <f t="shared" si="0"/>
        <v>0</v>
      </c>
      <c r="E41" s="952"/>
      <c r="F41" s="952"/>
      <c r="G41" s="952"/>
      <c r="H41" s="952"/>
      <c r="I41" s="952"/>
      <c r="J41" s="952"/>
      <c r="L41" s="17"/>
    </row>
    <row r="42" spans="1:12" s="12" customFormat="1">
      <c r="A42" s="950"/>
      <c r="B42" s="952"/>
      <c r="C42" s="952"/>
      <c r="D42" s="954">
        <f t="shared" si="0"/>
        <v>0</v>
      </c>
      <c r="E42" s="952"/>
      <c r="F42" s="952"/>
      <c r="G42" s="952"/>
      <c r="H42" s="952"/>
      <c r="I42" s="952"/>
      <c r="J42" s="952"/>
      <c r="L42" s="17"/>
    </row>
    <row r="43" spans="1:12" s="12" customFormat="1">
      <c r="A43" s="950"/>
      <c r="B43" s="952"/>
      <c r="C43" s="952"/>
      <c r="D43" s="954">
        <f t="shared" si="0"/>
        <v>0</v>
      </c>
      <c r="E43" s="952"/>
      <c r="F43" s="952"/>
      <c r="G43" s="952"/>
      <c r="H43" s="952"/>
      <c r="I43" s="952"/>
      <c r="J43" s="952"/>
      <c r="L43" s="17"/>
    </row>
    <row r="44" spans="1:12" s="12" customFormat="1">
      <c r="A44" s="950"/>
      <c r="B44" s="952"/>
      <c r="C44" s="952"/>
      <c r="D44" s="954">
        <f t="shared" si="0"/>
        <v>0</v>
      </c>
      <c r="E44" s="952"/>
      <c r="F44" s="952"/>
      <c r="G44" s="952"/>
      <c r="H44" s="952"/>
      <c r="I44" s="952"/>
      <c r="J44" s="952"/>
      <c r="L44" s="17"/>
    </row>
    <row r="45" spans="1:12" s="12" customFormat="1">
      <c r="A45" s="950"/>
      <c r="B45" s="952"/>
      <c r="C45" s="952"/>
      <c r="D45" s="954">
        <f t="shared" si="0"/>
        <v>0</v>
      </c>
      <c r="E45" s="952"/>
      <c r="F45" s="952"/>
      <c r="G45" s="952"/>
      <c r="H45" s="952"/>
      <c r="I45" s="952"/>
      <c r="J45" s="952"/>
      <c r="L45" s="17"/>
    </row>
    <row r="46" spans="1:12" s="12" customFormat="1">
      <c r="A46" s="950"/>
      <c r="B46" s="952"/>
      <c r="C46" s="952"/>
      <c r="D46" s="954">
        <f t="shared" si="0"/>
        <v>0</v>
      </c>
      <c r="E46" s="952"/>
      <c r="F46" s="952"/>
      <c r="G46" s="952"/>
      <c r="H46" s="952"/>
      <c r="I46" s="952"/>
      <c r="J46" s="952"/>
      <c r="L46" s="17"/>
    </row>
    <row r="47" spans="1:12" s="12" customFormat="1">
      <c r="A47" s="950"/>
      <c r="B47" s="952"/>
      <c r="C47" s="952"/>
      <c r="D47" s="954">
        <f t="shared" si="0"/>
        <v>0</v>
      </c>
      <c r="E47" s="952"/>
      <c r="F47" s="952"/>
      <c r="G47" s="952"/>
      <c r="H47" s="952"/>
      <c r="I47" s="952"/>
      <c r="J47" s="952"/>
      <c r="L47" s="17"/>
    </row>
    <row r="48" spans="1:12" s="12" customFormat="1">
      <c r="A48" s="950"/>
      <c r="B48" s="952"/>
      <c r="C48" s="952"/>
      <c r="D48" s="954">
        <f t="shared" si="0"/>
        <v>0</v>
      </c>
      <c r="E48" s="952"/>
      <c r="F48" s="952"/>
      <c r="G48" s="952"/>
      <c r="H48" s="952"/>
      <c r="I48" s="952"/>
      <c r="J48" s="952"/>
      <c r="L48" s="17"/>
    </row>
    <row r="49" spans="1:12" s="12" customFormat="1">
      <c r="A49" s="950"/>
      <c r="B49" s="952"/>
      <c r="C49" s="952"/>
      <c r="D49" s="954">
        <f t="shared" si="0"/>
        <v>0</v>
      </c>
      <c r="E49" s="952"/>
      <c r="F49" s="952"/>
      <c r="G49" s="952"/>
      <c r="H49" s="952"/>
      <c r="I49" s="952"/>
      <c r="J49" s="952"/>
      <c r="L49" s="17"/>
    </row>
    <row r="50" spans="1:12" s="12" customFormat="1">
      <c r="A50" s="950"/>
      <c r="B50" s="952"/>
      <c r="C50" s="952"/>
      <c r="D50" s="952"/>
      <c r="E50" s="952"/>
      <c r="F50" s="952"/>
      <c r="G50" s="952"/>
      <c r="H50" s="952"/>
      <c r="I50" s="952"/>
      <c r="J50" s="952"/>
      <c r="L50" s="17"/>
    </row>
    <row r="51" spans="1:12" s="12" customFormat="1">
      <c r="A51" s="950"/>
      <c r="B51" s="952"/>
      <c r="C51" s="952"/>
      <c r="D51" s="952"/>
      <c r="E51" s="952"/>
      <c r="F51" s="952"/>
      <c r="G51" s="952"/>
      <c r="H51" s="952"/>
      <c r="I51" s="952"/>
      <c r="J51" s="952"/>
      <c r="L51" s="17"/>
    </row>
    <row r="52" spans="1:12" s="12" customFormat="1">
      <c r="A52" s="950"/>
      <c r="B52" s="952"/>
      <c r="C52" s="952"/>
      <c r="D52" s="952"/>
      <c r="E52" s="952"/>
      <c r="F52" s="952"/>
      <c r="G52" s="952"/>
      <c r="H52" s="952"/>
      <c r="I52" s="952"/>
      <c r="J52" s="952"/>
      <c r="L52" s="17"/>
    </row>
    <row r="53" spans="1:12" s="12" customFormat="1">
      <c r="A53" s="950"/>
      <c r="B53" s="952"/>
      <c r="C53" s="952"/>
      <c r="D53" s="952"/>
      <c r="E53" s="952"/>
      <c r="F53" s="952"/>
      <c r="G53" s="952"/>
      <c r="H53" s="952"/>
      <c r="I53" s="952"/>
      <c r="J53" s="952"/>
      <c r="L53" s="17"/>
    </row>
    <row r="54" spans="1:12" s="12" customFormat="1">
      <c r="A54" s="950"/>
      <c r="B54" s="952"/>
      <c r="C54" s="952"/>
      <c r="D54" s="952"/>
      <c r="E54" s="952"/>
      <c r="F54" s="952"/>
      <c r="G54" s="952"/>
      <c r="H54" s="952"/>
      <c r="I54" s="952"/>
      <c r="J54" s="952"/>
      <c r="L54" s="17"/>
    </row>
    <row r="55" spans="1:12" s="12" customFormat="1">
      <c r="A55" s="950"/>
      <c r="B55" s="952"/>
      <c r="C55" s="952"/>
      <c r="D55" s="952"/>
      <c r="E55" s="952"/>
      <c r="F55" s="952"/>
      <c r="G55" s="952"/>
      <c r="H55" s="952"/>
      <c r="I55" s="952"/>
      <c r="J55" s="952"/>
      <c r="L55" s="17"/>
    </row>
    <row r="56" spans="1:12" s="12" customFormat="1">
      <c r="A56" s="950"/>
      <c r="B56" s="952"/>
      <c r="C56" s="952"/>
      <c r="D56" s="952"/>
      <c r="E56" s="952"/>
      <c r="F56" s="952"/>
      <c r="G56" s="952"/>
      <c r="H56" s="952"/>
      <c r="I56" s="952"/>
      <c r="J56" s="952"/>
      <c r="L56" s="17"/>
    </row>
    <row r="57" spans="1:12" s="12" customFormat="1">
      <c r="A57" s="950"/>
      <c r="B57" s="952"/>
      <c r="C57" s="952"/>
      <c r="D57" s="952"/>
      <c r="E57" s="952"/>
      <c r="F57" s="952"/>
      <c r="G57" s="952"/>
      <c r="H57" s="952"/>
      <c r="I57" s="952"/>
      <c r="J57" s="952"/>
      <c r="L57" s="17"/>
    </row>
    <row r="58" spans="1:12" s="12" customFormat="1">
      <c r="A58" s="950"/>
      <c r="B58" s="952"/>
      <c r="C58" s="952"/>
      <c r="D58" s="952"/>
      <c r="E58" s="952"/>
      <c r="F58" s="952"/>
      <c r="G58" s="952"/>
      <c r="H58" s="952"/>
      <c r="I58" s="952"/>
      <c r="J58" s="952"/>
      <c r="L58" s="17"/>
    </row>
    <row r="59" spans="1:12" s="12" customFormat="1">
      <c r="A59" s="950"/>
      <c r="B59" s="952"/>
      <c r="C59" s="952"/>
      <c r="D59" s="952"/>
      <c r="E59" s="952"/>
      <c r="F59" s="952"/>
      <c r="G59" s="952"/>
      <c r="H59" s="952"/>
      <c r="I59" s="952"/>
      <c r="J59" s="952"/>
      <c r="L59" s="17"/>
    </row>
    <row r="60" spans="1:12" s="12" customFormat="1">
      <c r="A60" s="950"/>
      <c r="B60" s="952"/>
      <c r="C60" s="952"/>
      <c r="D60" s="952"/>
      <c r="E60" s="952"/>
      <c r="F60" s="952"/>
      <c r="G60" s="952"/>
      <c r="H60" s="952"/>
      <c r="I60" s="952"/>
      <c r="J60" s="952"/>
      <c r="L60" s="17"/>
    </row>
    <row r="61" spans="1:12" s="12" customFormat="1">
      <c r="A61" s="950"/>
      <c r="B61" s="952"/>
      <c r="C61" s="952"/>
      <c r="D61" s="952"/>
      <c r="E61" s="952"/>
      <c r="F61" s="952"/>
      <c r="G61" s="952"/>
      <c r="H61" s="952"/>
      <c r="I61" s="952"/>
      <c r="J61" s="952"/>
      <c r="L61" s="17"/>
    </row>
    <row r="62" spans="1:12" s="12" customFormat="1">
      <c r="A62" s="950"/>
      <c r="B62" s="952"/>
      <c r="C62" s="952"/>
      <c r="D62" s="952"/>
      <c r="E62" s="952"/>
      <c r="F62" s="952"/>
      <c r="G62" s="952"/>
      <c r="H62" s="952"/>
      <c r="I62" s="952"/>
      <c r="J62" s="952"/>
      <c r="L62" s="17"/>
    </row>
    <row r="63" spans="1:12" s="12" customFormat="1">
      <c r="A63" s="950"/>
      <c r="B63" s="952"/>
      <c r="C63" s="952"/>
      <c r="D63" s="952"/>
      <c r="E63" s="952"/>
      <c r="F63" s="952"/>
      <c r="G63" s="952"/>
      <c r="H63" s="952"/>
      <c r="I63" s="952"/>
      <c r="J63" s="952"/>
      <c r="L63" s="17"/>
    </row>
    <row r="64" spans="1:12" s="12" customFormat="1">
      <c r="A64" s="950"/>
      <c r="B64" s="952"/>
      <c r="C64" s="952"/>
      <c r="D64" s="952"/>
      <c r="E64" s="952"/>
      <c r="F64" s="952"/>
      <c r="G64" s="952"/>
      <c r="H64" s="952"/>
      <c r="I64" s="952"/>
      <c r="J64" s="952"/>
      <c r="L64" s="17"/>
    </row>
    <row r="65" spans="1:12" s="12" customFormat="1">
      <c r="A65" s="950"/>
      <c r="B65" s="952"/>
      <c r="C65" s="952"/>
      <c r="D65" s="952"/>
      <c r="E65" s="952"/>
      <c r="F65" s="952"/>
      <c r="G65" s="952"/>
      <c r="H65" s="952"/>
      <c r="I65" s="952"/>
      <c r="J65" s="952"/>
      <c r="L65" s="17"/>
    </row>
    <row r="66" spans="1:12" s="12" customFormat="1">
      <c r="A66" s="950"/>
      <c r="B66" s="952"/>
      <c r="C66" s="952"/>
      <c r="D66" s="952"/>
      <c r="E66" s="952"/>
      <c r="F66" s="952"/>
      <c r="G66" s="952"/>
      <c r="H66" s="952"/>
      <c r="I66" s="952"/>
      <c r="J66" s="952"/>
      <c r="L66" s="17"/>
    </row>
    <row r="67" spans="1:12" s="12" customFormat="1">
      <c r="A67" s="950"/>
      <c r="B67" s="952"/>
      <c r="C67" s="952"/>
      <c r="D67" s="952"/>
      <c r="E67" s="952"/>
      <c r="F67" s="952"/>
      <c r="G67" s="952"/>
      <c r="H67" s="952"/>
      <c r="I67" s="952"/>
      <c r="J67" s="952"/>
      <c r="L67" s="17"/>
    </row>
    <row r="68" spans="1:12" s="12" customFormat="1">
      <c r="A68" s="950"/>
      <c r="B68" s="952"/>
      <c r="C68" s="952"/>
      <c r="D68" s="952"/>
      <c r="E68" s="952"/>
      <c r="F68" s="952"/>
      <c r="G68" s="952"/>
      <c r="H68" s="952"/>
      <c r="I68" s="952"/>
      <c r="J68" s="952"/>
      <c r="L68" s="17"/>
    </row>
    <row r="69" spans="1:12" s="12" customFormat="1">
      <c r="A69" s="950"/>
      <c r="B69" s="952"/>
      <c r="C69" s="952"/>
      <c r="D69" s="952"/>
      <c r="E69" s="952"/>
      <c r="F69" s="952"/>
      <c r="G69" s="952"/>
      <c r="H69" s="952"/>
      <c r="I69" s="952"/>
      <c r="J69" s="952"/>
      <c r="L69" s="17"/>
    </row>
    <row r="70" spans="1:12" s="12" customFormat="1">
      <c r="A70" s="950"/>
      <c r="B70" s="952"/>
      <c r="C70" s="952"/>
      <c r="D70" s="952"/>
      <c r="E70" s="952"/>
      <c r="F70" s="952"/>
      <c r="G70" s="952"/>
      <c r="H70" s="952"/>
      <c r="I70" s="952"/>
      <c r="J70" s="952"/>
      <c r="L70" s="17"/>
    </row>
    <row r="71" spans="1:12" s="12" customFormat="1">
      <c r="A71" s="950"/>
      <c r="B71" s="952"/>
      <c r="C71" s="952"/>
      <c r="D71" s="952"/>
      <c r="E71" s="952"/>
      <c r="F71" s="952"/>
      <c r="G71" s="952"/>
      <c r="H71" s="952"/>
      <c r="I71" s="952"/>
      <c r="J71" s="952"/>
      <c r="L71" s="17"/>
    </row>
    <row r="72" spans="1:12" s="12" customFormat="1">
      <c r="A72" s="950"/>
      <c r="B72" s="952"/>
      <c r="C72" s="952"/>
      <c r="D72" s="952"/>
      <c r="E72" s="952"/>
      <c r="F72" s="952"/>
      <c r="G72" s="952"/>
      <c r="H72" s="952"/>
      <c r="I72" s="952"/>
      <c r="J72" s="952"/>
      <c r="L72" s="17"/>
    </row>
    <row r="73" spans="1:12" s="12" customFormat="1">
      <c r="A73" s="950"/>
      <c r="B73" s="952"/>
      <c r="C73" s="952"/>
      <c r="D73" s="952"/>
      <c r="E73" s="952"/>
      <c r="F73" s="952"/>
      <c r="G73" s="952"/>
      <c r="H73" s="952"/>
      <c r="I73" s="952"/>
      <c r="J73" s="952"/>
      <c r="L73" s="17"/>
    </row>
    <row r="74" spans="1:12" s="12" customFormat="1">
      <c r="A74" s="950"/>
      <c r="B74" s="952"/>
      <c r="C74" s="952"/>
      <c r="D74" s="952"/>
      <c r="E74" s="952"/>
      <c r="F74" s="952"/>
      <c r="G74" s="952"/>
      <c r="H74" s="952"/>
      <c r="I74" s="952"/>
      <c r="J74" s="952"/>
      <c r="L74" s="17"/>
    </row>
    <row r="75" spans="1:12" s="12" customFormat="1">
      <c r="A75" s="950"/>
      <c r="B75" s="952"/>
      <c r="C75" s="952"/>
      <c r="D75" s="952"/>
      <c r="E75" s="952"/>
      <c r="F75" s="952"/>
      <c r="G75" s="952"/>
      <c r="H75" s="952"/>
      <c r="I75" s="952"/>
      <c r="J75" s="952"/>
      <c r="L75" s="17"/>
    </row>
    <row r="76" spans="1:12" s="12" customFormat="1">
      <c r="A76" s="950"/>
      <c r="B76" s="952"/>
      <c r="C76" s="952"/>
      <c r="D76" s="952"/>
      <c r="E76" s="952"/>
      <c r="F76" s="952"/>
      <c r="G76" s="952"/>
      <c r="H76" s="952"/>
      <c r="I76" s="952"/>
      <c r="J76" s="952"/>
      <c r="L76" s="17"/>
    </row>
    <row r="77" spans="1:12" s="12" customFormat="1">
      <c r="A77" s="950"/>
      <c r="B77" s="952"/>
      <c r="C77" s="952"/>
      <c r="D77" s="952"/>
      <c r="E77" s="952"/>
      <c r="F77" s="952"/>
      <c r="G77" s="952"/>
      <c r="H77" s="952"/>
      <c r="I77" s="952"/>
      <c r="J77" s="952"/>
      <c r="L77" s="17"/>
    </row>
    <row r="78" spans="1:12" s="12" customFormat="1">
      <c r="A78" s="950"/>
      <c r="B78" s="952"/>
      <c r="C78" s="952"/>
      <c r="D78" s="952"/>
      <c r="E78" s="952"/>
      <c r="F78" s="952"/>
      <c r="G78" s="952"/>
      <c r="H78" s="952"/>
      <c r="I78" s="952"/>
      <c r="J78" s="952"/>
      <c r="L78" s="17"/>
    </row>
    <row r="79" spans="1:12" s="12" customFormat="1">
      <c r="A79" s="950"/>
      <c r="B79" s="952"/>
      <c r="C79" s="952"/>
      <c r="D79" s="952"/>
      <c r="E79" s="952"/>
      <c r="F79" s="952"/>
      <c r="G79" s="952"/>
      <c r="H79" s="952"/>
      <c r="I79" s="952"/>
      <c r="J79" s="952"/>
      <c r="L79" s="17"/>
    </row>
    <row r="80" spans="1:12" s="12" customFormat="1">
      <c r="A80" s="950"/>
      <c r="B80" s="952"/>
      <c r="C80" s="952"/>
      <c r="D80" s="952"/>
      <c r="E80" s="952"/>
      <c r="F80" s="952"/>
      <c r="G80" s="952"/>
      <c r="H80" s="952"/>
      <c r="I80" s="952"/>
      <c r="J80" s="952"/>
      <c r="L80" s="17"/>
    </row>
    <row r="81" spans="1:12" s="12" customFormat="1">
      <c r="A81" s="950"/>
      <c r="B81" s="952"/>
      <c r="C81" s="952"/>
      <c r="D81" s="952"/>
      <c r="E81" s="952"/>
      <c r="F81" s="952"/>
      <c r="G81" s="952"/>
      <c r="H81" s="952"/>
      <c r="I81" s="952"/>
      <c r="J81" s="952"/>
      <c r="L81" s="17"/>
    </row>
    <row r="82" spans="1:12" s="12" customFormat="1">
      <c r="A82" s="950"/>
      <c r="B82" s="952"/>
      <c r="C82" s="952"/>
      <c r="D82" s="952"/>
      <c r="E82" s="952"/>
      <c r="F82" s="952"/>
      <c r="G82" s="952"/>
      <c r="H82" s="952"/>
      <c r="I82" s="952"/>
      <c r="J82" s="952"/>
      <c r="L82" s="17"/>
    </row>
    <row r="83" spans="1:12" s="12" customFormat="1">
      <c r="A83" s="950"/>
      <c r="B83" s="952"/>
      <c r="C83" s="952"/>
      <c r="D83" s="952"/>
      <c r="E83" s="952"/>
      <c r="F83" s="952"/>
      <c r="G83" s="952"/>
      <c r="H83" s="952"/>
      <c r="I83" s="952"/>
      <c r="J83" s="952"/>
      <c r="L83" s="17"/>
    </row>
    <row r="84" spans="1:12" s="12" customFormat="1">
      <c r="A84" s="950"/>
      <c r="B84" s="952"/>
      <c r="C84" s="952"/>
      <c r="D84" s="952"/>
      <c r="E84" s="952"/>
      <c r="F84" s="952"/>
      <c r="G84" s="952"/>
      <c r="H84" s="952"/>
      <c r="I84" s="952"/>
      <c r="J84" s="952"/>
      <c r="L84" s="17"/>
    </row>
    <row r="85" spans="1:12" s="12" customFormat="1">
      <c r="A85" s="950"/>
      <c r="B85" s="952"/>
      <c r="C85" s="952"/>
      <c r="D85" s="952"/>
      <c r="E85" s="952"/>
      <c r="F85" s="952"/>
      <c r="G85" s="952"/>
      <c r="H85" s="952"/>
      <c r="I85" s="952"/>
      <c r="J85" s="952"/>
      <c r="L85" s="17"/>
    </row>
    <row r="86" spans="1:12" s="12" customFormat="1">
      <c r="A86" s="950"/>
      <c r="B86" s="952"/>
      <c r="C86" s="952"/>
      <c r="D86" s="952"/>
      <c r="E86" s="952"/>
      <c r="F86" s="952"/>
      <c r="G86" s="952"/>
      <c r="H86" s="952"/>
      <c r="I86" s="952"/>
      <c r="J86" s="952"/>
      <c r="L86" s="17"/>
    </row>
    <row r="87" spans="1:12" s="12" customFormat="1">
      <c r="A87" s="950"/>
      <c r="B87" s="952"/>
      <c r="C87" s="952"/>
      <c r="D87" s="952"/>
      <c r="E87" s="952"/>
      <c r="F87" s="952"/>
      <c r="G87" s="952"/>
      <c r="H87" s="952"/>
      <c r="I87" s="952"/>
      <c r="J87" s="952"/>
      <c r="L87" s="17"/>
    </row>
    <row r="88" spans="1:12" s="12" customFormat="1">
      <c r="A88" s="950"/>
      <c r="B88" s="952"/>
      <c r="C88" s="952"/>
      <c r="D88" s="952"/>
      <c r="E88" s="952"/>
      <c r="F88" s="952"/>
      <c r="G88" s="952"/>
      <c r="H88" s="952"/>
      <c r="I88" s="952"/>
      <c r="J88" s="952"/>
      <c r="L88" s="17"/>
    </row>
    <row r="89" spans="1:12" s="12" customFormat="1">
      <c r="A89" s="950"/>
      <c r="B89" s="952"/>
      <c r="C89" s="952"/>
      <c r="D89" s="952"/>
      <c r="E89" s="952"/>
      <c r="F89" s="952"/>
      <c r="G89" s="952"/>
      <c r="H89" s="952"/>
      <c r="I89" s="952"/>
      <c r="J89" s="952"/>
      <c r="L89" s="17"/>
    </row>
    <row r="90" spans="1:12" s="12" customFormat="1">
      <c r="A90" s="950"/>
      <c r="B90" s="952"/>
      <c r="C90" s="952"/>
      <c r="D90" s="952"/>
      <c r="E90" s="952"/>
      <c r="F90" s="952"/>
      <c r="G90" s="952"/>
      <c r="H90" s="952"/>
      <c r="I90" s="952"/>
      <c r="J90" s="952"/>
      <c r="L90" s="17"/>
    </row>
    <row r="91" spans="1:12" s="12" customFormat="1">
      <c r="A91" s="950"/>
      <c r="B91" s="952"/>
      <c r="C91" s="952"/>
      <c r="D91" s="952"/>
      <c r="E91" s="952"/>
      <c r="F91" s="952"/>
      <c r="G91" s="952"/>
      <c r="H91" s="952"/>
      <c r="I91" s="952"/>
      <c r="J91" s="952"/>
      <c r="L91" s="17"/>
    </row>
    <row r="92" spans="1:12" s="12" customFormat="1">
      <c r="A92" s="950"/>
      <c r="B92" s="952"/>
      <c r="C92" s="952"/>
      <c r="D92" s="952"/>
      <c r="E92" s="952"/>
      <c r="F92" s="952"/>
      <c r="G92" s="952"/>
      <c r="H92" s="952"/>
      <c r="I92" s="952"/>
      <c r="J92" s="952"/>
      <c r="L92" s="17"/>
    </row>
    <row r="93" spans="1:12" s="12" customFormat="1">
      <c r="A93" s="950"/>
      <c r="B93" s="952"/>
      <c r="C93" s="952"/>
      <c r="D93" s="952"/>
      <c r="E93" s="952"/>
      <c r="F93" s="952"/>
      <c r="G93" s="952"/>
      <c r="H93" s="952"/>
      <c r="I93" s="952"/>
      <c r="J93" s="952"/>
      <c r="L93" s="17"/>
    </row>
    <row r="94" spans="1:12" s="12" customFormat="1">
      <c r="A94" s="950"/>
      <c r="B94" s="952"/>
      <c r="C94" s="952"/>
      <c r="D94" s="952"/>
      <c r="E94" s="952"/>
      <c r="F94" s="952"/>
      <c r="G94" s="952"/>
      <c r="H94" s="952"/>
      <c r="I94" s="952"/>
      <c r="J94" s="952"/>
      <c r="L94" s="17"/>
    </row>
    <row r="95" spans="1:12" s="12" customFormat="1">
      <c r="A95" s="950"/>
      <c r="B95" s="952"/>
      <c r="C95" s="952"/>
      <c r="D95" s="952"/>
      <c r="E95" s="952"/>
      <c r="F95" s="952"/>
      <c r="G95" s="952"/>
      <c r="H95" s="952"/>
      <c r="I95" s="952"/>
      <c r="J95" s="952"/>
      <c r="L95" s="17"/>
    </row>
    <row r="96" spans="1:12" s="12" customFormat="1">
      <c r="A96" s="950"/>
      <c r="B96" s="952"/>
      <c r="C96" s="952"/>
      <c r="D96" s="952"/>
      <c r="E96" s="952"/>
      <c r="F96" s="952"/>
      <c r="G96" s="952"/>
      <c r="H96" s="952"/>
      <c r="I96" s="952"/>
      <c r="J96" s="952"/>
      <c r="L96" s="17"/>
    </row>
    <row r="97" spans="1:12" s="12" customFormat="1">
      <c r="A97" s="950"/>
      <c r="B97" s="952"/>
      <c r="C97" s="952"/>
      <c r="D97" s="952"/>
      <c r="E97" s="952"/>
      <c r="F97" s="952"/>
      <c r="G97" s="952"/>
      <c r="H97" s="952"/>
      <c r="I97" s="952"/>
      <c r="J97" s="952"/>
      <c r="L97" s="17"/>
    </row>
    <row r="98" spans="1:12" s="12" customFormat="1">
      <c r="A98" s="950"/>
      <c r="B98" s="952"/>
      <c r="C98" s="952"/>
      <c r="D98" s="952"/>
      <c r="E98" s="952"/>
      <c r="F98" s="952"/>
      <c r="G98" s="952"/>
      <c r="H98" s="952"/>
      <c r="I98" s="952"/>
      <c r="J98" s="952"/>
      <c r="L98" s="17"/>
    </row>
    <row r="99" spans="1:12" s="12" customFormat="1">
      <c r="A99" s="950"/>
      <c r="B99" s="952"/>
      <c r="C99" s="952"/>
      <c r="D99" s="952"/>
      <c r="E99" s="952"/>
      <c r="F99" s="952"/>
      <c r="G99" s="952"/>
      <c r="H99" s="952"/>
      <c r="I99" s="952"/>
      <c r="J99" s="952"/>
      <c r="L99" s="17"/>
    </row>
    <row r="100" spans="1:12" s="12" customFormat="1">
      <c r="A100" s="950"/>
      <c r="B100" s="952"/>
      <c r="C100" s="952"/>
      <c r="D100" s="952"/>
      <c r="E100" s="952"/>
      <c r="F100" s="952"/>
      <c r="G100" s="952"/>
      <c r="H100" s="952"/>
      <c r="I100" s="952"/>
      <c r="J100" s="952"/>
      <c r="L100" s="17"/>
    </row>
    <row r="101" spans="1:12" s="12" customFormat="1">
      <c r="A101" s="950"/>
      <c r="B101" s="952"/>
      <c r="C101" s="952"/>
      <c r="D101" s="952"/>
      <c r="E101" s="952"/>
      <c r="F101" s="952"/>
      <c r="G101" s="952"/>
      <c r="H101" s="952"/>
      <c r="I101" s="952"/>
      <c r="J101" s="952"/>
      <c r="L101" s="17"/>
    </row>
    <row r="102" spans="1:12" s="12" customFormat="1">
      <c r="A102" s="950"/>
      <c r="B102" s="952"/>
      <c r="C102" s="952"/>
      <c r="D102" s="952"/>
      <c r="E102" s="952"/>
      <c r="F102" s="952"/>
      <c r="G102" s="952"/>
      <c r="H102" s="952"/>
      <c r="I102" s="952"/>
      <c r="J102" s="952"/>
      <c r="L102" s="17"/>
    </row>
    <row r="103" spans="1:12" s="12" customFormat="1">
      <c r="A103" s="950"/>
      <c r="B103" s="952"/>
      <c r="C103" s="952"/>
      <c r="D103" s="952"/>
      <c r="E103" s="952"/>
      <c r="F103" s="952"/>
      <c r="G103" s="952"/>
      <c r="H103" s="952"/>
      <c r="I103" s="952"/>
      <c r="J103" s="952"/>
      <c r="L103" s="17"/>
    </row>
    <row r="104" spans="1:12" s="12" customFormat="1">
      <c r="A104" s="950"/>
      <c r="B104" s="952"/>
      <c r="C104" s="952"/>
      <c r="D104" s="952"/>
      <c r="E104" s="952"/>
      <c r="F104" s="952"/>
      <c r="G104" s="952"/>
      <c r="H104" s="952"/>
      <c r="I104" s="952"/>
      <c r="J104" s="952"/>
      <c r="L104" s="17"/>
    </row>
    <row r="105" spans="1:12" s="12" customFormat="1">
      <c r="A105" s="950"/>
      <c r="B105" s="952"/>
      <c r="C105" s="952"/>
      <c r="D105" s="952"/>
      <c r="E105" s="952"/>
      <c r="F105" s="952"/>
      <c r="G105" s="952"/>
      <c r="H105" s="952"/>
      <c r="I105" s="952"/>
      <c r="J105" s="952"/>
      <c r="L105" s="17"/>
    </row>
    <row r="106" spans="1:12" s="12" customFormat="1">
      <c r="A106" s="950"/>
      <c r="B106" s="952"/>
      <c r="C106" s="952"/>
      <c r="D106" s="952"/>
      <c r="E106" s="952"/>
      <c r="F106" s="952"/>
      <c r="G106" s="952"/>
      <c r="H106" s="952"/>
      <c r="I106" s="952"/>
      <c r="J106" s="952"/>
      <c r="L106" s="17"/>
    </row>
    <row r="107" spans="1:12" s="12" customFormat="1">
      <c r="A107" s="950"/>
      <c r="B107" s="952"/>
      <c r="C107" s="952"/>
      <c r="D107" s="952"/>
      <c r="E107" s="952"/>
      <c r="F107" s="952"/>
      <c r="G107" s="952"/>
      <c r="H107" s="952"/>
      <c r="I107" s="952"/>
      <c r="J107" s="952"/>
      <c r="L107" s="17"/>
    </row>
    <row r="108" spans="1:12" s="12" customFormat="1">
      <c r="A108" s="950"/>
      <c r="B108" s="952"/>
      <c r="C108" s="952"/>
      <c r="D108" s="952"/>
      <c r="E108" s="952"/>
      <c r="F108" s="952"/>
      <c r="G108" s="952"/>
      <c r="H108" s="952"/>
      <c r="I108" s="952"/>
      <c r="J108" s="952"/>
      <c r="L108" s="17"/>
    </row>
    <row r="109" spans="1:12" s="12" customFormat="1">
      <c r="A109" s="950"/>
      <c r="B109" s="952"/>
      <c r="C109" s="952"/>
      <c r="D109" s="952"/>
      <c r="E109" s="952"/>
      <c r="F109" s="952"/>
      <c r="G109" s="952"/>
      <c r="H109" s="952"/>
      <c r="I109" s="952"/>
      <c r="J109" s="952"/>
      <c r="L109" s="17"/>
    </row>
    <row r="110" spans="1:12" s="12" customFormat="1">
      <c r="A110" s="950"/>
      <c r="B110" s="952"/>
      <c r="C110" s="952"/>
      <c r="D110" s="952"/>
      <c r="E110" s="952"/>
      <c r="F110" s="952"/>
      <c r="G110" s="952"/>
      <c r="H110" s="952"/>
      <c r="I110" s="952"/>
      <c r="J110" s="952"/>
      <c r="L110" s="17"/>
    </row>
    <row r="111" spans="1:12" s="12" customFormat="1">
      <c r="A111" s="950"/>
      <c r="B111" s="952"/>
      <c r="C111" s="952"/>
      <c r="D111" s="952"/>
      <c r="E111" s="952"/>
      <c r="F111" s="952"/>
      <c r="G111" s="952"/>
      <c r="H111" s="952"/>
      <c r="I111" s="952"/>
      <c r="J111" s="952"/>
      <c r="L111" s="17"/>
    </row>
    <row r="112" spans="1:12" s="12" customFormat="1">
      <c r="A112" s="950"/>
      <c r="B112" s="952"/>
      <c r="C112" s="952"/>
      <c r="D112" s="952"/>
      <c r="E112" s="952"/>
      <c r="F112" s="952"/>
      <c r="G112" s="952"/>
      <c r="H112" s="952"/>
      <c r="I112" s="952"/>
      <c r="J112" s="952"/>
      <c r="L112" s="17"/>
    </row>
    <row r="113" spans="1:12" s="12" customFormat="1">
      <c r="A113" s="950"/>
      <c r="B113" s="952"/>
      <c r="C113" s="952"/>
      <c r="D113" s="952"/>
      <c r="E113" s="952"/>
      <c r="F113" s="952"/>
      <c r="G113" s="952"/>
      <c r="H113" s="952"/>
      <c r="I113" s="952"/>
      <c r="J113" s="952"/>
      <c r="L113" s="17"/>
    </row>
    <row r="114" spans="1:12" s="12" customFormat="1">
      <c r="A114" s="950"/>
      <c r="B114" s="952"/>
      <c r="C114" s="952"/>
      <c r="D114" s="952"/>
      <c r="E114" s="952"/>
      <c r="F114" s="952"/>
      <c r="G114" s="952"/>
      <c r="H114" s="952"/>
      <c r="I114" s="952"/>
      <c r="J114" s="952"/>
      <c r="L114" s="17"/>
    </row>
    <row r="115" spans="1:12" s="12" customFormat="1">
      <c r="A115" s="950"/>
      <c r="B115" s="952"/>
      <c r="C115" s="952"/>
      <c r="D115" s="952"/>
      <c r="E115" s="952"/>
      <c r="F115" s="952"/>
      <c r="G115" s="952"/>
      <c r="H115" s="952"/>
      <c r="I115" s="952"/>
      <c r="J115" s="952"/>
      <c r="L115" s="17"/>
    </row>
    <row r="116" spans="1:12" s="12" customFormat="1">
      <c r="A116" s="950"/>
      <c r="B116" s="952"/>
      <c r="C116" s="952"/>
      <c r="D116" s="952"/>
      <c r="E116" s="952"/>
      <c r="F116" s="952"/>
      <c r="G116" s="952"/>
      <c r="H116" s="952"/>
      <c r="I116" s="952"/>
      <c r="J116" s="952"/>
      <c r="L116" s="17"/>
    </row>
    <row r="117" spans="1:12" s="12" customFormat="1">
      <c r="A117" s="950"/>
      <c r="B117" s="7"/>
      <c r="C117" s="7"/>
      <c r="D117" s="7"/>
      <c r="E117" s="7"/>
      <c r="F117" s="7"/>
      <c r="G117" s="7"/>
      <c r="H117" s="7"/>
      <c r="I117" s="7"/>
      <c r="J117" s="7"/>
      <c r="L117" s="17"/>
    </row>
    <row r="118" spans="1:12" s="12" customFormat="1">
      <c r="A118" s="950"/>
      <c r="B118" s="7"/>
      <c r="C118" s="7"/>
      <c r="D118" s="7"/>
      <c r="E118" s="7"/>
      <c r="F118" s="7"/>
      <c r="G118" s="7"/>
      <c r="H118" s="7"/>
      <c r="I118" s="7"/>
      <c r="J118" s="7"/>
      <c r="L118" s="17"/>
    </row>
    <row r="119" spans="1:12" s="12" customFormat="1">
      <c r="A119" s="950"/>
      <c r="B119" s="7"/>
      <c r="C119" s="7"/>
      <c r="D119" s="7"/>
      <c r="E119" s="7"/>
      <c r="F119" s="7"/>
      <c r="G119" s="7"/>
      <c r="H119" s="7"/>
      <c r="I119" s="7"/>
      <c r="J119" s="7"/>
      <c r="L119" s="17"/>
    </row>
    <row r="120" spans="1:12" s="12" customFormat="1">
      <c r="A120" s="950"/>
      <c r="B120" s="7"/>
      <c r="C120" s="7"/>
      <c r="D120" s="7"/>
      <c r="E120" s="7"/>
      <c r="F120" s="7"/>
      <c r="G120" s="7"/>
      <c r="H120" s="7"/>
      <c r="I120" s="7"/>
      <c r="J120" s="7"/>
      <c r="L120" s="17"/>
    </row>
    <row r="121" spans="1:12" s="7" customFormat="1">
      <c r="A121" s="950"/>
      <c r="K121" s="12"/>
      <c r="L121" s="17"/>
    </row>
    <row r="122" spans="1:12" s="7" customFormat="1">
      <c r="A122" s="950"/>
      <c r="K122" s="12"/>
      <c r="L122" s="17"/>
    </row>
    <row r="123" spans="1:12" s="7" customFormat="1">
      <c r="A123" s="950"/>
      <c r="K123" s="12"/>
      <c r="L123" s="17"/>
    </row>
    <row r="124" spans="1:12" s="7" customFormat="1">
      <c r="A124" s="950"/>
      <c r="K124" s="12"/>
      <c r="L124" s="17"/>
    </row>
    <row r="125" spans="1:12" s="7" customFormat="1">
      <c r="A125" s="950"/>
      <c r="K125" s="12"/>
      <c r="L125" s="17"/>
    </row>
    <row r="126" spans="1:12" s="7" customFormat="1">
      <c r="A126" s="950"/>
      <c r="K126" s="12"/>
      <c r="L126" s="17"/>
    </row>
    <row r="127" spans="1:12" s="7" customFormat="1">
      <c r="A127" s="950"/>
      <c r="K127" s="12"/>
      <c r="L127" s="17"/>
    </row>
    <row r="128" spans="1:12" s="7" customFormat="1">
      <c r="A128" s="950"/>
      <c r="K128" s="12"/>
      <c r="L128" s="17"/>
    </row>
    <row r="129" spans="1:12" s="7" customFormat="1">
      <c r="A129" s="950"/>
      <c r="K129" s="12"/>
      <c r="L129" s="17"/>
    </row>
    <row r="130" spans="1:12" s="7" customFormat="1">
      <c r="A130" s="950"/>
      <c r="K130" s="12"/>
      <c r="L130" s="17"/>
    </row>
    <row r="131" spans="1:12" s="7" customFormat="1">
      <c r="A131" s="950"/>
      <c r="K131" s="12"/>
      <c r="L131" s="17"/>
    </row>
    <row r="132" spans="1:12" s="7" customFormat="1">
      <c r="A132" s="950"/>
      <c r="K132" s="12"/>
      <c r="L132" s="17"/>
    </row>
    <row r="133" spans="1:12" s="7" customFormat="1">
      <c r="A133" s="950"/>
      <c r="K133" s="12"/>
      <c r="L133" s="17"/>
    </row>
    <row r="134" spans="1:12" s="7" customFormat="1">
      <c r="A134" s="950"/>
      <c r="K134" s="12"/>
      <c r="L134" s="17"/>
    </row>
    <row r="135" spans="1:12" s="7" customFormat="1">
      <c r="A135" s="950"/>
      <c r="K135" s="12"/>
      <c r="L135" s="17"/>
    </row>
    <row r="136" spans="1:12" s="7" customFormat="1">
      <c r="A136" s="950"/>
      <c r="K136" s="12"/>
      <c r="L136" s="17"/>
    </row>
    <row r="137" spans="1:12" s="7" customFormat="1">
      <c r="A137" s="950"/>
      <c r="K137" s="12"/>
      <c r="L137" s="17"/>
    </row>
    <row r="138" spans="1:12" s="7" customFormat="1">
      <c r="A138" s="950"/>
      <c r="K138" s="12"/>
      <c r="L138" s="17"/>
    </row>
    <row r="139" spans="1:12" s="7" customFormat="1">
      <c r="A139" s="950"/>
      <c r="K139" s="12"/>
      <c r="L139" s="17"/>
    </row>
    <row r="140" spans="1:12" s="7" customFormat="1">
      <c r="A140" s="950"/>
      <c r="K140" s="12"/>
      <c r="L140" s="17"/>
    </row>
    <row r="141" spans="1:12" s="7" customFormat="1">
      <c r="A141" s="950"/>
      <c r="K141" s="12"/>
      <c r="L141" s="17"/>
    </row>
    <row r="142" spans="1:12" s="7" customFormat="1">
      <c r="A142" s="950"/>
      <c r="K142" s="12"/>
      <c r="L142" s="17"/>
    </row>
    <row r="143" spans="1:12" s="7" customFormat="1">
      <c r="A143" s="950"/>
      <c r="K143" s="12"/>
      <c r="L143" s="17"/>
    </row>
  </sheetData>
  <autoFilter ref="B6:B49"/>
  <customSheetViews>
    <customSheetView guid="{CD481555-6D06-49CD-9625-98C90CC09C9A}" showAutoFilter="1">
      <selection activeCell="C52" sqref="C52:J52"/>
      <pageMargins left="0.7" right="0.7" top="0.75" bottom="0.75" header="0.3" footer="0.3"/>
      <autoFilter ref="B6:B49"/>
    </customSheetView>
    <customSheetView guid="{9EC6AF21-4B8E-44E3-AF29-8895353139B2}" showAutoFilter="1">
      <selection activeCell="C52" sqref="C52:J52"/>
      <pageMargins left="0.7" right="0.7" top="0.75" bottom="0.75" header="0.3" footer="0.3"/>
      <autoFilter ref="B6:B49"/>
    </customSheetView>
    <customSheetView guid="{4A6D03CA-35D0-42B2-8E76-6C991766DE68}" showAutoFilter="1">
      <selection activeCell="C52" sqref="C52:J52"/>
      <pageMargins left="0.7" right="0.7" top="0.75" bottom="0.75" header="0.3" footer="0.3"/>
      <autoFilter ref="B6:B49"/>
    </customSheetView>
    <customSheetView guid="{94FC66D5-BF29-4BE8-974C-C93BA07E9FE3}" showAutoFilter="1">
      <selection activeCell="C52" sqref="C52:J52"/>
      <pageMargins left="0.7" right="0.7" top="0.75" bottom="0.75" header="0.3" footer="0.3"/>
      <autoFilter ref="B6:B49"/>
    </customSheetView>
  </customSheetViews>
  <mergeCells count="20">
    <mergeCell ref="C10:J10"/>
    <mergeCell ref="A3:B3"/>
    <mergeCell ref="C3:F3"/>
    <mergeCell ref="G3:H3"/>
    <mergeCell ref="I3:J3"/>
    <mergeCell ref="C7:J7"/>
    <mergeCell ref="C8:J8"/>
    <mergeCell ref="C9:J9"/>
    <mergeCell ref="A4:B4"/>
    <mergeCell ref="C4:F4"/>
    <mergeCell ref="G4:H4"/>
    <mergeCell ref="I4:J4"/>
    <mergeCell ref="A5:B5"/>
    <mergeCell ref="C5:F5"/>
    <mergeCell ref="G5:J5"/>
    <mergeCell ref="A1:K1"/>
    <mergeCell ref="A2:B2"/>
    <mergeCell ref="C2:F2"/>
    <mergeCell ref="G2:H2"/>
    <mergeCell ref="I2:J2"/>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rgb="FFFF0000"/>
  </sheetPr>
  <dimension ref="A1:L137"/>
  <sheetViews>
    <sheetView workbookViewId="0">
      <pane ySplit="6" topLeftCell="A55" activePane="bottomLeft" state="frozen"/>
      <selection pane="bottomLeft" activeCell="G65" sqref="G65"/>
    </sheetView>
  </sheetViews>
  <sheetFormatPr defaultRowHeight="15.75"/>
  <cols>
    <col min="1" max="1" width="11" style="8" customWidth="1"/>
    <col min="2" max="9" width="10.140625" style="7" customWidth="1"/>
    <col min="10" max="10" width="11" style="7" customWidth="1"/>
    <col min="11" max="11" width="45.5703125" style="12" customWidth="1"/>
    <col min="12" max="16384" width="9.140625" style="17"/>
  </cols>
  <sheetData>
    <row r="1" spans="1:12" s="16" customFormat="1" ht="30.75" customHeight="1" thickTop="1">
      <c r="A1" s="5073" t="s">
        <v>2725</v>
      </c>
      <c r="B1" s="5074"/>
      <c r="C1" s="5074"/>
      <c r="D1" s="5074"/>
      <c r="E1" s="5074"/>
      <c r="F1" s="5074"/>
      <c r="G1" s="5074"/>
      <c r="H1" s="5074"/>
      <c r="I1" s="5074"/>
      <c r="J1" s="5074"/>
      <c r="K1" s="5075"/>
      <c r="L1" s="36"/>
    </row>
    <row r="2" spans="1:12" ht="20.25" customHeight="1">
      <c r="A2" s="4845" t="s">
        <v>215</v>
      </c>
      <c r="B2" s="4846"/>
      <c r="C2" s="4630">
        <f>+(28+119+78)*25</f>
        <v>5625</v>
      </c>
      <c r="D2" s="4631"/>
      <c r="E2" s="4631"/>
      <c r="F2" s="4632"/>
      <c r="G2" s="5076"/>
      <c r="H2" s="5101"/>
      <c r="I2" s="5093" t="s">
        <v>216</v>
      </c>
      <c r="J2" s="5094"/>
      <c r="K2" s="20" t="s">
        <v>251</v>
      </c>
      <c r="L2" s="86"/>
    </row>
    <row r="3" spans="1:12" ht="20.25" customHeight="1">
      <c r="A3" s="4845" t="s">
        <v>217</v>
      </c>
      <c r="B3" s="4846"/>
      <c r="C3" s="4630" t="s">
        <v>250</v>
      </c>
      <c r="D3" s="4631"/>
      <c r="E3" s="4631"/>
      <c r="F3" s="4632"/>
      <c r="G3" s="5156"/>
      <c r="H3" s="5157"/>
      <c r="I3" s="5093" t="s">
        <v>218</v>
      </c>
      <c r="J3" s="5094"/>
      <c r="K3" s="20" t="s">
        <v>2726</v>
      </c>
      <c r="L3" s="86"/>
    </row>
    <row r="4" spans="1:12" ht="20.25" customHeight="1">
      <c r="A4" s="4845" t="s">
        <v>219</v>
      </c>
      <c r="B4" s="4846"/>
      <c r="C4" s="4630" t="s">
        <v>246</v>
      </c>
      <c r="D4" s="4631"/>
      <c r="E4" s="4631"/>
      <c r="F4" s="4632"/>
      <c r="G4" s="5076"/>
      <c r="H4" s="5101"/>
      <c r="I4" s="5093" t="s">
        <v>220</v>
      </c>
      <c r="J4" s="5094"/>
      <c r="K4" s="20" t="s">
        <v>4207</v>
      </c>
      <c r="L4" s="86"/>
    </row>
    <row r="5" spans="1:12" ht="20.25" customHeight="1" thickBot="1">
      <c r="A5" s="5086" t="s">
        <v>221</v>
      </c>
      <c r="B5" s="5087"/>
      <c r="C5" s="5090" t="s">
        <v>5323</v>
      </c>
      <c r="D5" s="5091"/>
      <c r="E5" s="5091"/>
      <c r="F5" s="5092"/>
      <c r="G5" s="167"/>
      <c r="H5" s="168"/>
      <c r="I5" s="5093" t="s">
        <v>325</v>
      </c>
      <c r="J5" s="5094"/>
      <c r="K5" s="19" t="s">
        <v>2727</v>
      </c>
      <c r="L5" s="86"/>
    </row>
    <row r="6" spans="1:12" s="16" customFormat="1" ht="35.25" customHeight="1" thickTop="1">
      <c r="A6" s="956" t="s">
        <v>1</v>
      </c>
      <c r="B6" s="957" t="s">
        <v>0</v>
      </c>
      <c r="C6" s="957" t="s">
        <v>2</v>
      </c>
      <c r="D6" s="957" t="s">
        <v>3</v>
      </c>
      <c r="E6" s="957" t="s">
        <v>4</v>
      </c>
      <c r="F6" s="957" t="s">
        <v>5</v>
      </c>
      <c r="G6" s="957" t="s">
        <v>6</v>
      </c>
      <c r="H6" s="957" t="s">
        <v>7</v>
      </c>
      <c r="I6" s="957" t="s">
        <v>8</v>
      </c>
      <c r="J6" s="957" t="s">
        <v>9</v>
      </c>
      <c r="K6" s="958" t="s">
        <v>10</v>
      </c>
    </row>
    <row r="7" spans="1:12" ht="79.5" customHeight="1">
      <c r="A7" s="1943">
        <v>41390</v>
      </c>
      <c r="B7" s="1944" t="s">
        <v>32</v>
      </c>
      <c r="C7" s="5477" t="s">
        <v>2728</v>
      </c>
      <c r="D7" s="5477"/>
      <c r="E7" s="5477"/>
      <c r="F7" s="5477"/>
      <c r="G7" s="5477"/>
      <c r="H7" s="5477"/>
      <c r="I7" s="5477"/>
      <c r="J7" s="5477"/>
      <c r="K7" s="1973" t="s">
        <v>2571</v>
      </c>
    </row>
    <row r="8" spans="1:12" ht="24" customHeight="1">
      <c r="A8" s="950">
        <v>41401</v>
      </c>
      <c r="B8" s="952" t="s">
        <v>16</v>
      </c>
      <c r="C8" s="962">
        <v>160</v>
      </c>
      <c r="D8" s="954">
        <f>+C8*(100-E8)/100</f>
        <v>144</v>
      </c>
      <c r="E8" s="962">
        <v>10</v>
      </c>
      <c r="F8" s="962" t="s">
        <v>70</v>
      </c>
      <c r="G8" s="962">
        <v>100</v>
      </c>
      <c r="H8" s="962"/>
      <c r="I8" s="962"/>
      <c r="J8" s="962"/>
      <c r="K8" s="12" t="s">
        <v>20</v>
      </c>
    </row>
    <row r="9" spans="1:12" s="12" customFormat="1" ht="24" customHeight="1">
      <c r="A9" s="950">
        <v>41433</v>
      </c>
      <c r="B9" s="952" t="s">
        <v>143</v>
      </c>
      <c r="C9" s="962"/>
      <c r="D9" s="954"/>
      <c r="E9" s="962"/>
      <c r="F9" s="962"/>
      <c r="G9" s="962"/>
      <c r="H9" s="962">
        <v>5615</v>
      </c>
      <c r="I9" s="962">
        <v>100</v>
      </c>
      <c r="J9" s="962"/>
      <c r="K9" s="12" t="s">
        <v>2729</v>
      </c>
      <c r="L9" s="17"/>
    </row>
    <row r="10" spans="1:12" s="12" customFormat="1" ht="24" customHeight="1">
      <c r="A10" s="950">
        <v>41451</v>
      </c>
      <c r="B10" s="952" t="s">
        <v>16</v>
      </c>
      <c r="C10" s="962">
        <v>145</v>
      </c>
      <c r="D10" s="954">
        <f>+C10*(100-E10)/100</f>
        <v>145</v>
      </c>
      <c r="E10" s="962">
        <v>0</v>
      </c>
      <c r="F10" s="962" t="s">
        <v>70</v>
      </c>
      <c r="G10" s="962">
        <v>100</v>
      </c>
      <c r="H10" s="962"/>
      <c r="I10" s="962"/>
      <c r="J10" s="962"/>
      <c r="K10" s="12" t="s">
        <v>20</v>
      </c>
      <c r="L10" s="17"/>
    </row>
    <row r="11" spans="1:12" s="12" customFormat="1" ht="24" customHeight="1">
      <c r="A11" s="950">
        <v>41533</v>
      </c>
      <c r="B11" s="952" t="s">
        <v>143</v>
      </c>
      <c r="C11" s="962"/>
      <c r="D11" s="954"/>
      <c r="E11" s="962"/>
      <c r="F11" s="962"/>
      <c r="G11" s="962"/>
      <c r="H11" s="5457" t="s">
        <v>2609</v>
      </c>
      <c r="I11" s="5465"/>
      <c r="J11" s="5458"/>
      <c r="K11" s="19" t="s">
        <v>2730</v>
      </c>
      <c r="L11" s="17"/>
    </row>
    <row r="12" spans="1:12" s="12" customFormat="1" ht="17.25" customHeight="1">
      <c r="A12" s="950">
        <v>41534</v>
      </c>
      <c r="B12" s="952" t="s">
        <v>27</v>
      </c>
      <c r="C12" s="4644" t="s">
        <v>403</v>
      </c>
      <c r="D12" s="4645"/>
      <c r="E12" s="4645"/>
      <c r="F12" s="4645"/>
      <c r="G12" s="4645"/>
      <c r="H12" s="4645"/>
      <c r="I12" s="4645"/>
      <c r="J12" s="4646"/>
      <c r="L12" s="17"/>
    </row>
    <row r="13" spans="1:12" s="12" customFormat="1" ht="17.25" customHeight="1">
      <c r="A13" s="950">
        <v>41536</v>
      </c>
      <c r="B13" s="952" t="s">
        <v>16</v>
      </c>
      <c r="C13" s="962">
        <v>105</v>
      </c>
      <c r="D13" s="954">
        <f>+C13*(100-E13)/100</f>
        <v>103.95</v>
      </c>
      <c r="E13" s="962">
        <v>1</v>
      </c>
      <c r="F13" s="962"/>
      <c r="G13" s="962">
        <v>100</v>
      </c>
      <c r="H13" s="962"/>
      <c r="I13" s="962"/>
      <c r="J13" s="962"/>
      <c r="K13" s="12" t="s">
        <v>20</v>
      </c>
      <c r="L13" s="17"/>
    </row>
    <row r="14" spans="1:12" s="12" customFormat="1" ht="17.25" customHeight="1">
      <c r="A14" s="950">
        <v>41582</v>
      </c>
      <c r="B14" s="952" t="s">
        <v>14</v>
      </c>
      <c r="C14" s="4644" t="s">
        <v>2731</v>
      </c>
      <c r="D14" s="4645"/>
      <c r="E14" s="4645"/>
      <c r="F14" s="4645"/>
      <c r="G14" s="4645"/>
      <c r="H14" s="4645"/>
      <c r="I14" s="4645"/>
      <c r="J14" s="4646"/>
      <c r="L14" s="17"/>
    </row>
    <row r="15" spans="1:12" s="12" customFormat="1" ht="17.25" customHeight="1" thickBot="1">
      <c r="A15" s="940">
        <v>41598</v>
      </c>
      <c r="B15" s="944" t="s">
        <v>143</v>
      </c>
      <c r="C15" s="963"/>
      <c r="D15" s="42"/>
      <c r="E15" s="963"/>
      <c r="F15" s="963"/>
      <c r="G15" s="963"/>
      <c r="H15" s="5462" t="s">
        <v>2609</v>
      </c>
      <c r="I15" s="5463"/>
      <c r="J15" s="5464"/>
      <c r="K15" s="43" t="s">
        <v>2732</v>
      </c>
      <c r="L15" s="17"/>
    </row>
    <row r="16" spans="1:12" s="12" customFormat="1" ht="17.25" customHeight="1" thickTop="1">
      <c r="A16" s="47">
        <v>41643</v>
      </c>
      <c r="B16" s="48" t="s">
        <v>143</v>
      </c>
      <c r="C16" s="970"/>
      <c r="D16" s="128"/>
      <c r="E16" s="970"/>
      <c r="F16" s="970"/>
      <c r="G16" s="970"/>
      <c r="H16" s="5098" t="s">
        <v>315</v>
      </c>
      <c r="I16" s="5099"/>
      <c r="J16" s="5100"/>
      <c r="K16" s="50" t="s">
        <v>2733</v>
      </c>
      <c r="L16" s="17"/>
    </row>
    <row r="17" spans="1:12" s="12" customFormat="1" ht="17.25" customHeight="1">
      <c r="A17" s="4">
        <v>41715</v>
      </c>
      <c r="B17" s="28" t="s">
        <v>16</v>
      </c>
      <c r="C17" s="967">
        <v>70</v>
      </c>
      <c r="D17" s="23">
        <f>+C17*(100-E17)/100</f>
        <v>69.3</v>
      </c>
      <c r="E17" s="967">
        <v>1</v>
      </c>
      <c r="F17" s="967"/>
      <c r="G17" s="967">
        <v>110</v>
      </c>
      <c r="H17" s="967"/>
      <c r="I17" s="967"/>
      <c r="J17" s="967"/>
      <c r="K17" s="15" t="s">
        <v>283</v>
      </c>
      <c r="L17" s="17"/>
    </row>
    <row r="18" spans="1:12" s="12" customFormat="1" ht="17.25" customHeight="1">
      <c r="A18" s="950">
        <v>41716</v>
      </c>
      <c r="B18" s="952" t="s">
        <v>143</v>
      </c>
      <c r="C18" s="962"/>
      <c r="D18" s="954"/>
      <c r="E18" s="962"/>
      <c r="F18" s="962"/>
      <c r="G18" s="962"/>
      <c r="H18" s="5470" t="s">
        <v>829</v>
      </c>
      <c r="I18" s="5542"/>
      <c r="J18" s="5471"/>
      <c r="K18" s="12" t="s">
        <v>2734</v>
      </c>
      <c r="L18" s="17"/>
    </row>
    <row r="19" spans="1:12" s="12" customFormat="1" ht="17.25" customHeight="1">
      <c r="A19" s="989">
        <v>41737</v>
      </c>
      <c r="B19" s="990" t="s">
        <v>154</v>
      </c>
      <c r="C19" s="5501" t="s">
        <v>155</v>
      </c>
      <c r="D19" s="5502"/>
      <c r="E19" s="5502"/>
      <c r="F19" s="5502"/>
      <c r="G19" s="5502"/>
      <c r="H19" s="5502"/>
      <c r="I19" s="5502"/>
      <c r="J19" s="5503"/>
      <c r="L19" s="17"/>
    </row>
    <row r="20" spans="1:12" s="12" customFormat="1" ht="17.25" customHeight="1">
      <c r="A20" s="950">
        <v>41746</v>
      </c>
      <c r="B20" s="952" t="s">
        <v>351</v>
      </c>
      <c r="C20" s="4644" t="s">
        <v>2735</v>
      </c>
      <c r="D20" s="4645"/>
      <c r="E20" s="4645"/>
      <c r="F20" s="4645"/>
      <c r="G20" s="4645"/>
      <c r="H20" s="4645"/>
      <c r="I20" s="4645"/>
      <c r="J20" s="4646"/>
      <c r="L20" s="17"/>
    </row>
    <row r="21" spans="1:12" s="12" customFormat="1" ht="17.25" customHeight="1">
      <c r="A21" s="950">
        <v>41795</v>
      </c>
      <c r="B21" s="952" t="s">
        <v>143</v>
      </c>
      <c r="C21" s="962"/>
      <c r="D21" s="954"/>
      <c r="E21" s="962"/>
      <c r="F21" s="962"/>
      <c r="G21" s="962"/>
      <c r="H21" s="5470" t="s">
        <v>829</v>
      </c>
      <c r="I21" s="5542"/>
      <c r="J21" s="5471"/>
      <c r="K21" s="12" t="s">
        <v>2736</v>
      </c>
      <c r="L21" s="17"/>
    </row>
    <row r="22" spans="1:12" s="12" customFormat="1" ht="17.25" customHeight="1">
      <c r="A22" s="4">
        <v>41816</v>
      </c>
      <c r="B22" s="28" t="s">
        <v>16</v>
      </c>
      <c r="C22" s="967">
        <v>135</v>
      </c>
      <c r="D22" s="23">
        <f>+C22*(100-E22)/100</f>
        <v>133.65</v>
      </c>
      <c r="E22" s="967">
        <v>1</v>
      </c>
      <c r="F22" s="967"/>
      <c r="G22" s="967">
        <v>110</v>
      </c>
      <c r="H22" s="967"/>
      <c r="I22" s="967"/>
      <c r="J22" s="967"/>
      <c r="K22" s="15" t="s">
        <v>283</v>
      </c>
      <c r="L22" s="17"/>
    </row>
    <row r="23" spans="1:12" s="12" customFormat="1" ht="17.25" customHeight="1">
      <c r="A23" s="29">
        <v>41859</v>
      </c>
      <c r="B23" s="6" t="s">
        <v>16</v>
      </c>
      <c r="C23" s="972">
        <v>100</v>
      </c>
      <c r="D23" s="31">
        <f>+C23*(100-E23)/100</f>
        <v>99</v>
      </c>
      <c r="E23" s="972">
        <v>1</v>
      </c>
      <c r="F23" s="972"/>
      <c r="G23" s="972">
        <v>110</v>
      </c>
      <c r="H23" s="972"/>
      <c r="I23" s="972"/>
      <c r="J23" s="972"/>
      <c r="K23" s="12" t="s">
        <v>380</v>
      </c>
      <c r="L23" s="17"/>
    </row>
    <row r="24" spans="1:12" s="12" customFormat="1">
      <c r="A24" s="950">
        <v>41867</v>
      </c>
      <c r="B24" s="952" t="s">
        <v>143</v>
      </c>
      <c r="C24" s="962"/>
      <c r="D24" s="954"/>
      <c r="E24" s="962"/>
      <c r="F24" s="962"/>
      <c r="G24" s="962"/>
      <c r="H24" s="962">
        <v>5765</v>
      </c>
      <c r="I24" s="962">
        <v>100</v>
      </c>
      <c r="J24" s="962"/>
      <c r="K24" s="12" t="s">
        <v>2737</v>
      </c>
      <c r="L24" s="17"/>
    </row>
    <row r="25" spans="1:12" s="12" customFormat="1" ht="16.5" thickBot="1">
      <c r="A25" s="54">
        <v>41925</v>
      </c>
      <c r="B25" s="55" t="s">
        <v>16</v>
      </c>
      <c r="C25" s="217">
        <v>120</v>
      </c>
      <c r="D25" s="63">
        <f>+C25*(100-E25)/100</f>
        <v>118.8</v>
      </c>
      <c r="E25" s="217">
        <v>1</v>
      </c>
      <c r="F25" s="217"/>
      <c r="G25" s="217">
        <v>120</v>
      </c>
      <c r="H25" s="55"/>
      <c r="I25" s="55"/>
      <c r="J25" s="55"/>
      <c r="K25" s="57" t="s">
        <v>20</v>
      </c>
      <c r="L25" s="17"/>
    </row>
    <row r="26" spans="1:12" s="12" customFormat="1" ht="16.5" thickTop="1">
      <c r="A26" s="941">
        <v>42034</v>
      </c>
      <c r="B26" s="945" t="s">
        <v>143</v>
      </c>
      <c r="C26" s="945"/>
      <c r="D26" s="62"/>
      <c r="E26" s="945"/>
      <c r="F26" s="996"/>
      <c r="G26" s="945"/>
      <c r="H26" s="52">
        <v>5660</v>
      </c>
      <c r="I26" s="52">
        <v>90</v>
      </c>
      <c r="J26" s="945"/>
      <c r="K26" s="53" t="s">
        <v>2738</v>
      </c>
      <c r="L26" s="17"/>
    </row>
    <row r="27" spans="1:12" s="12" customFormat="1">
      <c r="A27" s="950">
        <v>42075</v>
      </c>
      <c r="B27" s="952" t="s">
        <v>16</v>
      </c>
      <c r="C27" s="972">
        <v>115</v>
      </c>
      <c r="D27" s="31">
        <f>+C27*(100-E27)/100</f>
        <v>113.85</v>
      </c>
      <c r="E27" s="972">
        <v>1</v>
      </c>
      <c r="F27" s="972"/>
      <c r="G27" s="972">
        <v>120</v>
      </c>
      <c r="H27" s="952"/>
      <c r="I27" s="952"/>
      <c r="J27" s="952"/>
      <c r="K27" s="12" t="s">
        <v>376</v>
      </c>
      <c r="L27" s="17"/>
    </row>
    <row r="28" spans="1:12" s="12" customFormat="1">
      <c r="A28" s="4">
        <v>42154</v>
      </c>
      <c r="B28" s="28" t="s">
        <v>16</v>
      </c>
      <c r="C28" s="946">
        <v>150</v>
      </c>
      <c r="D28" s="23">
        <f>+C28*(100-E28)/100</f>
        <v>147</v>
      </c>
      <c r="E28" s="946">
        <v>2</v>
      </c>
      <c r="F28" s="946"/>
      <c r="G28" s="946">
        <v>130</v>
      </c>
      <c r="H28" s="28"/>
      <c r="I28" s="28"/>
      <c r="J28" s="28"/>
      <c r="K28" s="15" t="s">
        <v>283</v>
      </c>
      <c r="L28" s="17"/>
    </row>
    <row r="29" spans="1:12" s="12" customFormat="1">
      <c r="A29" s="950">
        <v>42197</v>
      </c>
      <c r="B29" s="952" t="s">
        <v>143</v>
      </c>
      <c r="C29" s="952"/>
      <c r="D29" s="954"/>
      <c r="E29" s="952"/>
      <c r="F29" s="952"/>
      <c r="G29" s="952"/>
      <c r="H29" s="947">
        <v>5770</v>
      </c>
      <c r="I29" s="947">
        <v>100</v>
      </c>
      <c r="J29" s="952"/>
      <c r="K29" s="12" t="s">
        <v>2739</v>
      </c>
      <c r="L29" s="17"/>
    </row>
    <row r="30" spans="1:12" s="12" customFormat="1">
      <c r="A30" s="950">
        <v>42256</v>
      </c>
      <c r="B30" s="952" t="s">
        <v>16</v>
      </c>
      <c r="C30" s="972">
        <v>110</v>
      </c>
      <c r="D30" s="954">
        <f>+C30*(100-E30)/100</f>
        <v>108.9</v>
      </c>
      <c r="E30" s="972">
        <v>1</v>
      </c>
      <c r="F30" s="952"/>
      <c r="G30" s="972">
        <v>110</v>
      </c>
      <c r="H30" s="952"/>
      <c r="I30" s="952"/>
      <c r="J30" s="952"/>
      <c r="K30" s="12" t="s">
        <v>2697</v>
      </c>
      <c r="L30" s="17"/>
    </row>
    <row r="31" spans="1:12" s="12" customFormat="1">
      <c r="A31" s="950">
        <v>42322</v>
      </c>
      <c r="B31" s="952" t="s">
        <v>143</v>
      </c>
      <c r="C31" s="972"/>
      <c r="D31" s="954"/>
      <c r="E31" s="972"/>
      <c r="F31" s="952"/>
      <c r="G31" s="972"/>
      <c r="H31" s="947">
        <v>5765</v>
      </c>
      <c r="I31" s="947">
        <v>89</v>
      </c>
      <c r="J31" s="952"/>
      <c r="K31" s="12" t="s">
        <v>2740</v>
      </c>
      <c r="L31" s="17"/>
    </row>
    <row r="32" spans="1:12" s="12" customFormat="1">
      <c r="A32" s="950">
        <v>42346</v>
      </c>
      <c r="B32" s="952" t="s">
        <v>16</v>
      </c>
      <c r="C32" s="972">
        <v>130</v>
      </c>
      <c r="D32" s="954">
        <f>+C32*(100-E32)/100</f>
        <v>119.6</v>
      </c>
      <c r="E32" s="972">
        <v>8</v>
      </c>
      <c r="F32" s="952"/>
      <c r="G32" s="972">
        <v>115</v>
      </c>
      <c r="H32" s="952"/>
      <c r="I32" s="952"/>
      <c r="J32" s="952"/>
      <c r="K32" s="12" t="s">
        <v>2541</v>
      </c>
      <c r="L32" s="17"/>
    </row>
    <row r="33" spans="1:12" s="12" customFormat="1">
      <c r="A33" s="950">
        <v>42462</v>
      </c>
      <c r="B33" s="1150" t="s">
        <v>16</v>
      </c>
      <c r="C33" s="972">
        <v>115</v>
      </c>
      <c r="D33" s="954">
        <f>+C33*(100-E33)/100</f>
        <v>86.25</v>
      </c>
      <c r="E33" s="972">
        <v>25</v>
      </c>
      <c r="F33" s="952"/>
      <c r="G33" s="972">
        <v>130</v>
      </c>
      <c r="H33" s="952"/>
      <c r="I33" s="952"/>
      <c r="J33" s="952"/>
      <c r="K33" s="12" t="s">
        <v>2541</v>
      </c>
      <c r="L33" s="17"/>
    </row>
    <row r="34" spans="1:12" s="12" customFormat="1">
      <c r="A34" s="950">
        <v>42577</v>
      </c>
      <c r="B34" s="952" t="s">
        <v>143</v>
      </c>
      <c r="C34" s="952"/>
      <c r="D34" s="954"/>
      <c r="E34" s="972"/>
      <c r="F34" s="952"/>
      <c r="G34" s="952"/>
      <c r="H34" s="1273">
        <v>5725</v>
      </c>
      <c r="I34" s="1273">
        <v>93</v>
      </c>
      <c r="J34" s="952"/>
      <c r="K34" s="12" t="s">
        <v>3443</v>
      </c>
      <c r="L34" s="17"/>
    </row>
    <row r="35" spans="1:12" s="12" customFormat="1">
      <c r="A35" s="4">
        <v>42611</v>
      </c>
      <c r="B35" s="28" t="s">
        <v>16</v>
      </c>
      <c r="C35" s="28">
        <v>65</v>
      </c>
      <c r="D35" s="23">
        <f>+C35*(100-E35)/100</f>
        <v>48.75</v>
      </c>
      <c r="E35" s="28">
        <v>25</v>
      </c>
      <c r="F35" s="28"/>
      <c r="G35" s="28">
        <v>100</v>
      </c>
      <c r="H35" s="28"/>
      <c r="I35" s="28"/>
      <c r="J35" s="28"/>
      <c r="K35" s="15" t="s">
        <v>3518</v>
      </c>
      <c r="L35" s="17"/>
    </row>
    <row r="36" spans="1:12" s="12" customFormat="1">
      <c r="A36" s="950">
        <v>42616</v>
      </c>
      <c r="B36" s="1315" t="s">
        <v>12</v>
      </c>
      <c r="C36" s="4644" t="s">
        <v>51</v>
      </c>
      <c r="D36" s="4645"/>
      <c r="E36" s="4645"/>
      <c r="F36" s="4645"/>
      <c r="G36" s="4645"/>
      <c r="H36" s="4645"/>
      <c r="I36" s="4645"/>
      <c r="J36" s="4646"/>
      <c r="L36" s="17"/>
    </row>
    <row r="37" spans="1:12" s="12" customFormat="1">
      <c r="A37" s="950">
        <v>42634</v>
      </c>
      <c r="B37" s="952" t="s">
        <v>16</v>
      </c>
      <c r="C37" s="952">
        <v>65</v>
      </c>
      <c r="D37" s="954">
        <f>+C37*(100-E37)/100</f>
        <v>31.2</v>
      </c>
      <c r="E37" s="952">
        <v>52</v>
      </c>
      <c r="F37" s="952"/>
      <c r="G37" s="952">
        <v>60</v>
      </c>
      <c r="H37" s="952"/>
      <c r="I37" s="952"/>
      <c r="J37" s="952"/>
      <c r="K37" s="12" t="s">
        <v>3534</v>
      </c>
      <c r="L37" s="17"/>
    </row>
    <row r="38" spans="1:12" s="12" customFormat="1" ht="16.5" thickBot="1">
      <c r="A38" s="1532">
        <v>42635</v>
      </c>
      <c r="B38" s="1534" t="s">
        <v>143</v>
      </c>
      <c r="C38" s="1534"/>
      <c r="D38" s="42"/>
      <c r="E38" s="1534"/>
      <c r="F38" s="1534"/>
      <c r="G38" s="1534"/>
      <c r="H38" s="1534">
        <v>5845</v>
      </c>
      <c r="I38" s="1534">
        <v>95</v>
      </c>
      <c r="J38" s="1534"/>
      <c r="K38" s="43" t="s">
        <v>3548</v>
      </c>
      <c r="L38" s="17"/>
    </row>
    <row r="39" spans="1:12" s="12" customFormat="1" ht="16.5" thickTop="1">
      <c r="A39" s="47">
        <v>42738</v>
      </c>
      <c r="B39" s="48" t="s">
        <v>16</v>
      </c>
      <c r="C39" s="48">
        <v>100</v>
      </c>
      <c r="D39" s="128">
        <f>+C39*(100-E39)/100</f>
        <v>70</v>
      </c>
      <c r="E39" s="48">
        <v>30</v>
      </c>
      <c r="F39" s="48"/>
      <c r="G39" s="48">
        <v>120</v>
      </c>
      <c r="H39" s="48"/>
      <c r="I39" s="48"/>
      <c r="J39" s="48"/>
      <c r="K39" s="50" t="s">
        <v>2697</v>
      </c>
      <c r="L39" s="17"/>
    </row>
    <row r="40" spans="1:12" s="12" customFormat="1">
      <c r="A40" s="950">
        <v>42814</v>
      </c>
      <c r="B40" s="952" t="s">
        <v>143</v>
      </c>
      <c r="C40" s="952"/>
      <c r="D40" s="954"/>
      <c r="E40" s="952"/>
      <c r="F40" s="952"/>
      <c r="G40" s="952"/>
      <c r="H40" s="952">
        <v>5700</v>
      </c>
      <c r="I40" s="952">
        <v>95</v>
      </c>
      <c r="J40" s="952"/>
      <c r="K40" s="12" t="s">
        <v>3959</v>
      </c>
      <c r="L40" s="17"/>
    </row>
    <row r="41" spans="1:12" ht="19.5" customHeight="1">
      <c r="A41" s="1812">
        <v>42857</v>
      </c>
      <c r="B41" s="1813" t="s">
        <v>16</v>
      </c>
      <c r="C41" s="1813">
        <v>95</v>
      </c>
      <c r="D41" s="1811">
        <f>+C41*(100-E41)/100</f>
        <v>66.5</v>
      </c>
      <c r="E41" s="1813">
        <v>30</v>
      </c>
      <c r="F41" s="1813"/>
      <c r="G41" s="1813">
        <v>165</v>
      </c>
      <c r="H41" s="1813"/>
      <c r="I41" s="1813"/>
      <c r="J41" s="1813"/>
      <c r="K41" s="12" t="s">
        <v>4075</v>
      </c>
    </row>
    <row r="42" spans="1:12" s="12" customFormat="1">
      <c r="A42" s="950">
        <v>42950</v>
      </c>
      <c r="B42" s="952" t="s">
        <v>143</v>
      </c>
      <c r="C42" s="952"/>
      <c r="D42" s="954">
        <f>+C42*(100-E42)/100</f>
        <v>0</v>
      </c>
      <c r="E42" s="952"/>
      <c r="F42" s="952"/>
      <c r="G42" s="952"/>
      <c r="H42" s="952">
        <v>5765</v>
      </c>
      <c r="I42" s="952">
        <v>87</v>
      </c>
      <c r="J42" s="952"/>
      <c r="K42" s="12" t="s">
        <v>3548</v>
      </c>
      <c r="L42" s="17"/>
    </row>
    <row r="43" spans="1:12" s="12" customFormat="1">
      <c r="A43" s="950">
        <v>42978</v>
      </c>
      <c r="B43" s="1903" t="s">
        <v>16</v>
      </c>
      <c r="C43" s="952">
        <v>75</v>
      </c>
      <c r="D43" s="954">
        <f>+C43*(100-E43)/100</f>
        <v>48.75</v>
      </c>
      <c r="E43" s="952">
        <v>35</v>
      </c>
      <c r="F43" s="952"/>
      <c r="G43" s="952">
        <v>105</v>
      </c>
      <c r="H43" s="952"/>
      <c r="I43" s="952"/>
      <c r="J43" s="952"/>
      <c r="K43" s="12" t="s">
        <v>4229</v>
      </c>
      <c r="L43" s="17"/>
    </row>
    <row r="44" spans="1:12" s="12" customFormat="1">
      <c r="A44" s="2047">
        <v>43071</v>
      </c>
      <c r="B44" s="2048" t="s">
        <v>12</v>
      </c>
      <c r="C44" s="4644" t="s">
        <v>4367</v>
      </c>
      <c r="D44" s="4645"/>
      <c r="E44" s="4645"/>
      <c r="F44" s="4645"/>
      <c r="G44" s="4645"/>
      <c r="H44" s="4645"/>
      <c r="I44" s="4645"/>
      <c r="J44" s="4646"/>
      <c r="L44" s="17"/>
    </row>
    <row r="45" spans="1:12" s="12" customFormat="1">
      <c r="A45" s="950">
        <v>43074</v>
      </c>
      <c r="B45" s="952" t="s">
        <v>143</v>
      </c>
      <c r="C45" s="952"/>
      <c r="D45" s="954"/>
      <c r="E45" s="952"/>
      <c r="F45" s="952"/>
      <c r="G45" s="952"/>
      <c r="H45" s="952">
        <v>5470</v>
      </c>
      <c r="I45" s="952">
        <v>76</v>
      </c>
      <c r="J45" s="952"/>
      <c r="K45" s="12" t="s">
        <v>4365</v>
      </c>
      <c r="L45" s="17"/>
    </row>
    <row r="46" spans="1:12" s="12" customFormat="1" ht="16.5" thickBot="1">
      <c r="A46" s="2190">
        <v>43095</v>
      </c>
      <c r="B46" s="2193" t="s">
        <v>16</v>
      </c>
      <c r="C46" s="2193">
        <v>60</v>
      </c>
      <c r="D46" s="42">
        <f>+C46*(100-E46)/100</f>
        <v>45</v>
      </c>
      <c r="E46" s="2193">
        <v>25</v>
      </c>
      <c r="F46" s="2193"/>
      <c r="G46" s="2193">
        <v>180</v>
      </c>
      <c r="H46" s="2193"/>
      <c r="I46" s="2193"/>
      <c r="J46" s="2193"/>
      <c r="K46" s="43" t="s">
        <v>3987</v>
      </c>
      <c r="L46" s="17"/>
    </row>
    <row r="47" spans="1:12" s="12" customFormat="1" ht="16.5" thickTop="1">
      <c r="A47" s="47">
        <v>43137</v>
      </c>
      <c r="B47" s="48" t="s">
        <v>143</v>
      </c>
      <c r="C47" s="48"/>
      <c r="D47" s="128"/>
      <c r="E47" s="48"/>
      <c r="F47" s="48"/>
      <c r="G47" s="48"/>
      <c r="H47" s="48">
        <v>5725</v>
      </c>
      <c r="I47" s="48">
        <v>100</v>
      </c>
      <c r="J47" s="48"/>
      <c r="K47" s="50"/>
      <c r="L47" s="17"/>
    </row>
    <row r="48" spans="1:12" s="12" customFormat="1">
      <c r="A48" s="950">
        <v>43138</v>
      </c>
      <c r="B48" s="952" t="s">
        <v>143</v>
      </c>
      <c r="C48" s="952"/>
      <c r="D48" s="954"/>
      <c r="E48" s="952"/>
      <c r="F48" s="952"/>
      <c r="G48" s="952"/>
      <c r="H48" s="952"/>
      <c r="I48" s="952"/>
      <c r="J48" s="2131">
        <v>5315</v>
      </c>
      <c r="K48" s="12" t="s">
        <v>4487</v>
      </c>
      <c r="L48" s="17"/>
    </row>
    <row r="49" spans="1:12" s="12" customFormat="1" ht="24" customHeight="1">
      <c r="A49" s="950">
        <v>43174</v>
      </c>
      <c r="B49" s="952" t="s">
        <v>404</v>
      </c>
      <c r="C49" s="4633" t="s">
        <v>4550</v>
      </c>
      <c r="D49" s="5121"/>
      <c r="E49" s="5121"/>
      <c r="F49" s="5121"/>
      <c r="G49" s="5121"/>
      <c r="H49" s="5121"/>
      <c r="I49" s="5121"/>
      <c r="J49" s="5135"/>
      <c r="L49" s="17"/>
    </row>
    <row r="50" spans="1:12" s="12" customFormat="1">
      <c r="A50" s="950">
        <v>43178</v>
      </c>
      <c r="B50" s="952" t="s">
        <v>12</v>
      </c>
      <c r="C50" s="4644" t="s">
        <v>4574</v>
      </c>
      <c r="D50" s="4645"/>
      <c r="E50" s="4645"/>
      <c r="F50" s="4645"/>
      <c r="G50" s="4645"/>
      <c r="H50" s="4645"/>
      <c r="I50" s="4645"/>
      <c r="J50" s="4646"/>
      <c r="L50" s="17"/>
    </row>
    <row r="51" spans="1:12" s="12" customFormat="1">
      <c r="A51" s="950">
        <v>43215</v>
      </c>
      <c r="B51" s="952" t="s">
        <v>16</v>
      </c>
      <c r="C51" s="952">
        <v>55</v>
      </c>
      <c r="D51" s="2055">
        <f>+C51*(100-E51)/100</f>
        <v>41.25</v>
      </c>
      <c r="E51" s="952">
        <v>25</v>
      </c>
      <c r="F51" s="952"/>
      <c r="G51" s="952">
        <v>160</v>
      </c>
      <c r="H51" s="952"/>
      <c r="I51" s="952"/>
      <c r="J51" s="952"/>
      <c r="K51" s="12" t="s">
        <v>3987</v>
      </c>
      <c r="L51" s="17"/>
    </row>
    <row r="52" spans="1:12" s="12" customFormat="1">
      <c r="A52" s="950">
        <v>43310</v>
      </c>
      <c r="B52" s="952" t="s">
        <v>16</v>
      </c>
      <c r="C52" s="952">
        <v>75</v>
      </c>
      <c r="D52" s="2055">
        <f>+C52*(100-E52)/100</f>
        <v>33.75</v>
      </c>
      <c r="E52" s="952">
        <v>55</v>
      </c>
      <c r="F52" s="952"/>
      <c r="G52" s="952">
        <v>105</v>
      </c>
      <c r="H52" s="952"/>
      <c r="I52" s="952"/>
      <c r="J52" s="952"/>
      <c r="K52" s="12" t="s">
        <v>4781</v>
      </c>
      <c r="L52" s="17"/>
    </row>
    <row r="53" spans="1:12" s="12" customFormat="1" ht="53.25" customHeight="1">
      <c r="A53" s="2376">
        <v>43340</v>
      </c>
      <c r="B53" s="2377" t="s">
        <v>12</v>
      </c>
      <c r="C53" s="4633" t="s">
        <v>4854</v>
      </c>
      <c r="D53" s="4631"/>
      <c r="E53" s="4631"/>
      <c r="F53" s="4631"/>
      <c r="G53" s="4631"/>
      <c r="H53" s="4631"/>
      <c r="I53" s="4631"/>
      <c r="J53" s="4632"/>
      <c r="K53" s="2727" t="s">
        <v>4832</v>
      </c>
      <c r="L53" s="17"/>
    </row>
    <row r="54" spans="1:12" s="12" customFormat="1">
      <c r="A54" s="950">
        <v>43352</v>
      </c>
      <c r="B54" s="952" t="s">
        <v>16</v>
      </c>
      <c r="C54" s="952">
        <v>70</v>
      </c>
      <c r="D54" s="2055">
        <f>+C54*(100-E54)/100</f>
        <v>28</v>
      </c>
      <c r="E54" s="952">
        <v>60</v>
      </c>
      <c r="F54" s="952"/>
      <c r="G54" s="952">
        <v>110</v>
      </c>
      <c r="H54" s="952"/>
      <c r="I54" s="952"/>
      <c r="J54" s="952"/>
      <c r="K54" s="12" t="s">
        <v>3760</v>
      </c>
      <c r="L54" s="17"/>
    </row>
    <row r="55" spans="1:12" s="12" customFormat="1">
      <c r="A55" s="950">
        <v>43373</v>
      </c>
      <c r="B55" s="952" t="s">
        <v>143</v>
      </c>
      <c r="C55" s="952"/>
      <c r="D55" s="2055"/>
      <c r="E55" s="952"/>
      <c r="F55" s="952"/>
      <c r="G55" s="952"/>
      <c r="H55" s="952">
        <v>5665</v>
      </c>
      <c r="I55" s="952">
        <v>100</v>
      </c>
      <c r="J55" s="952"/>
      <c r="K55" s="12" t="s">
        <v>4898</v>
      </c>
      <c r="L55" s="17"/>
    </row>
    <row r="56" spans="1:12" s="12" customFormat="1">
      <c r="A56" s="4">
        <v>43408</v>
      </c>
      <c r="B56" s="28" t="s">
        <v>16</v>
      </c>
      <c r="C56" s="28">
        <v>100</v>
      </c>
      <c r="D56" s="23">
        <f>+C56*(100-E56)/100</f>
        <v>75</v>
      </c>
      <c r="E56" s="28">
        <v>25</v>
      </c>
      <c r="F56" s="28"/>
      <c r="G56" s="28">
        <v>95</v>
      </c>
      <c r="H56" s="28"/>
      <c r="I56" s="28"/>
      <c r="J56" s="28"/>
      <c r="K56" s="15" t="s">
        <v>3760</v>
      </c>
      <c r="L56" s="17"/>
    </row>
    <row r="57" spans="1:12" s="12" customFormat="1">
      <c r="A57" s="950">
        <v>43427</v>
      </c>
      <c r="B57" s="952" t="s">
        <v>143</v>
      </c>
      <c r="C57" s="952"/>
      <c r="D57" s="2055"/>
      <c r="E57" s="952"/>
      <c r="F57" s="952"/>
      <c r="G57" s="952"/>
      <c r="H57" s="952">
        <v>5660</v>
      </c>
      <c r="I57" s="952">
        <v>100</v>
      </c>
      <c r="J57" s="952"/>
      <c r="K57" s="12" t="s">
        <v>4995</v>
      </c>
      <c r="L57" s="17"/>
    </row>
    <row r="58" spans="1:12" s="12" customFormat="1" ht="16.5" thickBot="1">
      <c r="A58" s="54">
        <v>43452</v>
      </c>
      <c r="B58" s="55" t="s">
        <v>16</v>
      </c>
      <c r="C58" s="55">
        <v>80</v>
      </c>
      <c r="D58" s="63">
        <f>+C58*(100-E58)/100</f>
        <v>24</v>
      </c>
      <c r="E58" s="55">
        <v>70</v>
      </c>
      <c r="F58" s="55"/>
      <c r="G58" s="55">
        <v>110</v>
      </c>
      <c r="H58" s="55"/>
      <c r="I58" s="55"/>
      <c r="J58" s="55"/>
      <c r="K58" s="57" t="s">
        <v>3948</v>
      </c>
      <c r="L58" s="17"/>
    </row>
    <row r="59" spans="1:12" s="12" customFormat="1" ht="62.25" customHeight="1" thickTop="1">
      <c r="A59" s="2610">
        <v>43555</v>
      </c>
      <c r="B59" s="2614" t="s">
        <v>12</v>
      </c>
      <c r="C59" s="5370" t="s">
        <v>5533</v>
      </c>
      <c r="D59" s="5371"/>
      <c r="E59" s="5371"/>
      <c r="F59" s="5371"/>
      <c r="G59" s="5371"/>
      <c r="H59" s="5371"/>
      <c r="I59" s="5371"/>
      <c r="J59" s="5372"/>
      <c r="K59" s="2796" t="s">
        <v>5322</v>
      </c>
      <c r="L59" s="2797"/>
    </row>
    <row r="60" spans="1:12" s="12" customFormat="1">
      <c r="A60" s="950">
        <v>43679</v>
      </c>
      <c r="B60" s="952" t="s">
        <v>11</v>
      </c>
      <c r="C60" s="4644" t="s">
        <v>5562</v>
      </c>
      <c r="D60" s="4645"/>
      <c r="E60" s="4645"/>
      <c r="F60" s="4645"/>
      <c r="G60" s="4645"/>
      <c r="H60" s="4645"/>
      <c r="I60" s="4645"/>
      <c r="J60" s="4646"/>
      <c r="L60" s="17"/>
    </row>
    <row r="61" spans="1:12" s="12" customFormat="1" ht="85.5" customHeight="1">
      <c r="A61" s="1907">
        <v>43680</v>
      </c>
      <c r="B61" s="1908" t="s">
        <v>5593</v>
      </c>
      <c r="C61" s="5198" t="s">
        <v>5566</v>
      </c>
      <c r="D61" s="5199"/>
      <c r="E61" s="5199"/>
      <c r="F61" s="5199"/>
      <c r="G61" s="5199"/>
      <c r="H61" s="5199"/>
      <c r="I61" s="5199"/>
      <c r="J61" s="5200"/>
      <c r="K61" s="2898"/>
    </row>
    <row r="62" spans="1:12" s="12" customFormat="1">
      <c r="A62" s="950">
        <v>43777</v>
      </c>
      <c r="B62" s="952" t="s">
        <v>27</v>
      </c>
      <c r="C62" s="5161" t="s">
        <v>6464</v>
      </c>
      <c r="D62" s="5162"/>
      <c r="E62" s="5162"/>
      <c r="F62" s="5162"/>
      <c r="G62" s="5162"/>
      <c r="H62" s="5162"/>
      <c r="I62" s="5162"/>
      <c r="J62" s="5163"/>
      <c r="L62" s="17"/>
    </row>
    <row r="63" spans="1:12" s="12" customFormat="1">
      <c r="A63" s="3215">
        <v>44078</v>
      </c>
      <c r="B63" s="3216" t="s">
        <v>143</v>
      </c>
      <c r="C63" s="3216"/>
      <c r="D63" s="52"/>
      <c r="E63" s="3216"/>
      <c r="F63" s="3216"/>
      <c r="G63" s="3216"/>
      <c r="H63" s="3216"/>
      <c r="I63" s="3216"/>
      <c r="J63" s="3216">
        <v>2845</v>
      </c>
      <c r="K63" s="53" t="s">
        <v>458</v>
      </c>
      <c r="L63" s="17"/>
    </row>
    <row r="64" spans="1:12" s="12" customFormat="1">
      <c r="A64" s="950"/>
      <c r="B64" s="952"/>
      <c r="C64" s="952"/>
      <c r="D64" s="2055">
        <f>+C64*(100-E64)/100</f>
        <v>0</v>
      </c>
      <c r="E64" s="952"/>
      <c r="F64" s="952"/>
      <c r="G64" s="952"/>
      <c r="H64" s="952"/>
      <c r="I64" s="952"/>
      <c r="J64" s="952"/>
      <c r="L64" s="17"/>
    </row>
    <row r="65" spans="1:12" s="12" customFormat="1">
      <c r="A65" s="950"/>
      <c r="B65" s="952"/>
      <c r="C65" s="952"/>
      <c r="D65" s="2055">
        <f>+C65*(100-E65)/100</f>
        <v>0</v>
      </c>
      <c r="E65" s="952"/>
      <c r="F65" s="952"/>
      <c r="G65" s="952"/>
      <c r="H65" s="952"/>
      <c r="I65" s="952"/>
      <c r="J65" s="952"/>
      <c r="L65" s="17"/>
    </row>
    <row r="66" spans="1:12" s="12" customFormat="1">
      <c r="A66" s="950"/>
      <c r="B66" s="952"/>
      <c r="C66" s="952"/>
      <c r="D66" s="2055">
        <f t="shared" ref="D66:D100" si="0">+C66*(100-E66)/100</f>
        <v>0</v>
      </c>
      <c r="E66" s="952"/>
      <c r="F66" s="952"/>
      <c r="G66" s="952"/>
      <c r="H66" s="952"/>
      <c r="I66" s="952"/>
      <c r="J66" s="952"/>
      <c r="L66" s="17"/>
    </row>
    <row r="67" spans="1:12" s="12" customFormat="1">
      <c r="A67" s="950"/>
      <c r="B67" s="952"/>
      <c r="C67" s="952"/>
      <c r="D67" s="2055">
        <f t="shared" si="0"/>
        <v>0</v>
      </c>
      <c r="E67" s="952"/>
      <c r="F67" s="952"/>
      <c r="G67" s="952"/>
      <c r="H67" s="952"/>
      <c r="I67" s="952"/>
      <c r="J67" s="952"/>
      <c r="L67" s="17"/>
    </row>
    <row r="68" spans="1:12" s="12" customFormat="1">
      <c r="A68" s="950"/>
      <c r="B68" s="952"/>
      <c r="C68" s="952"/>
      <c r="D68" s="2055">
        <f t="shared" si="0"/>
        <v>0</v>
      </c>
      <c r="E68" s="952"/>
      <c r="F68" s="952"/>
      <c r="G68" s="952"/>
      <c r="H68" s="952"/>
      <c r="I68" s="952"/>
      <c r="J68" s="952"/>
      <c r="L68" s="17"/>
    </row>
    <row r="69" spans="1:12" s="12" customFormat="1">
      <c r="A69" s="950"/>
      <c r="B69" s="952"/>
      <c r="C69" s="952"/>
      <c r="D69" s="2055">
        <f t="shared" si="0"/>
        <v>0</v>
      </c>
      <c r="E69" s="952"/>
      <c r="F69" s="952"/>
      <c r="G69" s="952"/>
      <c r="H69" s="952"/>
      <c r="I69" s="952"/>
      <c r="J69" s="952"/>
      <c r="L69" s="17"/>
    </row>
    <row r="70" spans="1:12" s="12" customFormat="1">
      <c r="A70" s="950"/>
      <c r="B70" s="952"/>
      <c r="C70" s="952"/>
      <c r="D70" s="2055">
        <f t="shared" si="0"/>
        <v>0</v>
      </c>
      <c r="E70" s="952"/>
      <c r="F70" s="952"/>
      <c r="G70" s="952"/>
      <c r="H70" s="952"/>
      <c r="I70" s="952"/>
      <c r="J70" s="952"/>
      <c r="L70" s="17"/>
    </row>
    <row r="71" spans="1:12" s="12" customFormat="1">
      <c r="A71" s="950"/>
      <c r="B71" s="952"/>
      <c r="C71" s="952"/>
      <c r="D71" s="2055">
        <f t="shared" si="0"/>
        <v>0</v>
      </c>
      <c r="E71" s="952"/>
      <c r="F71" s="952"/>
      <c r="G71" s="952"/>
      <c r="H71" s="952"/>
      <c r="I71" s="952"/>
      <c r="J71" s="952"/>
      <c r="L71" s="17"/>
    </row>
    <row r="72" spans="1:12" s="12" customFormat="1">
      <c r="A72" s="950"/>
      <c r="B72" s="952"/>
      <c r="C72" s="952"/>
      <c r="D72" s="2055">
        <f t="shared" si="0"/>
        <v>0</v>
      </c>
      <c r="E72" s="952"/>
      <c r="F72" s="952"/>
      <c r="G72" s="952"/>
      <c r="H72" s="952"/>
      <c r="I72" s="952"/>
      <c r="J72" s="952"/>
      <c r="L72" s="17"/>
    </row>
    <row r="73" spans="1:12" s="12" customFormat="1">
      <c r="A73" s="950"/>
      <c r="B73" s="952"/>
      <c r="C73" s="952"/>
      <c r="D73" s="2055">
        <f t="shared" si="0"/>
        <v>0</v>
      </c>
      <c r="E73" s="952"/>
      <c r="F73" s="952"/>
      <c r="G73" s="952"/>
      <c r="H73" s="952"/>
      <c r="I73" s="952"/>
      <c r="J73" s="952"/>
      <c r="L73" s="17"/>
    </row>
    <row r="74" spans="1:12" s="12" customFormat="1">
      <c r="A74" s="950"/>
      <c r="B74" s="952"/>
      <c r="C74" s="952"/>
      <c r="D74" s="2055">
        <f t="shared" si="0"/>
        <v>0</v>
      </c>
      <c r="E74" s="952"/>
      <c r="F74" s="952"/>
      <c r="G74" s="952"/>
      <c r="H74" s="952"/>
      <c r="I74" s="952"/>
      <c r="J74" s="952"/>
      <c r="L74" s="17"/>
    </row>
    <row r="75" spans="1:12" s="12" customFormat="1">
      <c r="A75" s="950"/>
      <c r="B75" s="952"/>
      <c r="C75" s="952"/>
      <c r="D75" s="2055">
        <f t="shared" si="0"/>
        <v>0</v>
      </c>
      <c r="E75" s="952"/>
      <c r="F75" s="952"/>
      <c r="G75" s="952"/>
      <c r="H75" s="952"/>
      <c r="I75" s="952"/>
      <c r="J75" s="952"/>
      <c r="L75" s="17"/>
    </row>
    <row r="76" spans="1:12" s="12" customFormat="1">
      <c r="A76" s="950"/>
      <c r="B76" s="952"/>
      <c r="C76" s="952"/>
      <c r="D76" s="2055">
        <f t="shared" si="0"/>
        <v>0</v>
      </c>
      <c r="E76" s="952"/>
      <c r="F76" s="952"/>
      <c r="G76" s="952"/>
      <c r="H76" s="952"/>
      <c r="I76" s="952"/>
      <c r="J76" s="952"/>
      <c r="L76" s="17"/>
    </row>
    <row r="77" spans="1:12" s="12" customFormat="1">
      <c r="A77" s="950"/>
      <c r="B77" s="952"/>
      <c r="C77" s="952"/>
      <c r="D77" s="2055">
        <f t="shared" si="0"/>
        <v>0</v>
      </c>
      <c r="E77" s="952"/>
      <c r="F77" s="952"/>
      <c r="G77" s="952"/>
      <c r="H77" s="952"/>
      <c r="I77" s="952"/>
      <c r="J77" s="952"/>
      <c r="L77" s="17"/>
    </row>
    <row r="78" spans="1:12" s="12" customFormat="1">
      <c r="A78" s="950"/>
      <c r="B78" s="952"/>
      <c r="C78" s="952"/>
      <c r="D78" s="2055">
        <f t="shared" si="0"/>
        <v>0</v>
      </c>
      <c r="E78" s="952"/>
      <c r="F78" s="952"/>
      <c r="G78" s="952"/>
      <c r="H78" s="952"/>
      <c r="I78" s="952"/>
      <c r="J78" s="952"/>
      <c r="L78" s="17"/>
    </row>
    <row r="79" spans="1:12" s="12" customFormat="1">
      <c r="A79" s="950"/>
      <c r="B79" s="952"/>
      <c r="C79" s="952"/>
      <c r="D79" s="2055">
        <f t="shared" si="0"/>
        <v>0</v>
      </c>
      <c r="E79" s="952"/>
      <c r="F79" s="952"/>
      <c r="G79" s="952"/>
      <c r="H79" s="952"/>
      <c r="I79" s="952"/>
      <c r="J79" s="952"/>
      <c r="L79" s="17"/>
    </row>
    <row r="80" spans="1:12" s="12" customFormat="1">
      <c r="A80" s="950"/>
      <c r="B80" s="952"/>
      <c r="C80" s="952"/>
      <c r="D80" s="2055">
        <f t="shared" si="0"/>
        <v>0</v>
      </c>
      <c r="E80" s="952"/>
      <c r="F80" s="952"/>
      <c r="G80" s="952"/>
      <c r="H80" s="952"/>
      <c r="I80" s="952"/>
      <c r="J80" s="952"/>
      <c r="L80" s="17"/>
    </row>
    <row r="81" spans="1:12" s="12" customFormat="1">
      <c r="A81" s="950"/>
      <c r="B81" s="952"/>
      <c r="C81" s="952"/>
      <c r="D81" s="2055">
        <f t="shared" si="0"/>
        <v>0</v>
      </c>
      <c r="E81" s="952"/>
      <c r="F81" s="952"/>
      <c r="G81" s="952"/>
      <c r="H81" s="952"/>
      <c r="I81" s="952"/>
      <c r="J81" s="952"/>
      <c r="L81" s="17"/>
    </row>
    <row r="82" spans="1:12" s="12" customFormat="1">
      <c r="A82" s="950"/>
      <c r="B82" s="952"/>
      <c r="C82" s="952"/>
      <c r="D82" s="2055">
        <f t="shared" si="0"/>
        <v>0</v>
      </c>
      <c r="E82" s="952"/>
      <c r="F82" s="952"/>
      <c r="G82" s="952"/>
      <c r="H82" s="952"/>
      <c r="I82" s="952"/>
      <c r="J82" s="952"/>
      <c r="L82" s="17"/>
    </row>
    <row r="83" spans="1:12" s="12" customFormat="1">
      <c r="A83" s="950"/>
      <c r="B83" s="952"/>
      <c r="C83" s="952"/>
      <c r="D83" s="2055">
        <f t="shared" si="0"/>
        <v>0</v>
      </c>
      <c r="E83" s="952"/>
      <c r="F83" s="952"/>
      <c r="G83" s="952"/>
      <c r="H83" s="952"/>
      <c r="I83" s="952"/>
      <c r="J83" s="952"/>
      <c r="L83" s="17"/>
    </row>
    <row r="84" spans="1:12" s="12" customFormat="1">
      <c r="A84" s="950"/>
      <c r="B84" s="952"/>
      <c r="C84" s="952"/>
      <c r="D84" s="2055">
        <f t="shared" si="0"/>
        <v>0</v>
      </c>
      <c r="E84" s="952"/>
      <c r="F84" s="952"/>
      <c r="G84" s="952"/>
      <c r="H84" s="952"/>
      <c r="I84" s="952"/>
      <c r="J84" s="952"/>
      <c r="L84" s="17"/>
    </row>
    <row r="85" spans="1:12" s="12" customFormat="1">
      <c r="A85" s="950"/>
      <c r="B85" s="952"/>
      <c r="C85" s="952"/>
      <c r="D85" s="2055">
        <f t="shared" si="0"/>
        <v>0</v>
      </c>
      <c r="E85" s="952"/>
      <c r="F85" s="952"/>
      <c r="G85" s="952"/>
      <c r="H85" s="952"/>
      <c r="I85" s="952"/>
      <c r="J85" s="952"/>
      <c r="L85" s="17"/>
    </row>
    <row r="86" spans="1:12" s="12" customFormat="1">
      <c r="A86" s="950"/>
      <c r="B86" s="952"/>
      <c r="C86" s="952"/>
      <c r="D86" s="2055">
        <f t="shared" si="0"/>
        <v>0</v>
      </c>
      <c r="E86" s="952"/>
      <c r="F86" s="952"/>
      <c r="G86" s="952"/>
      <c r="H86" s="952"/>
      <c r="I86" s="952"/>
      <c r="J86" s="952"/>
      <c r="L86" s="17"/>
    </row>
    <row r="87" spans="1:12" s="12" customFormat="1">
      <c r="A87" s="950"/>
      <c r="B87" s="952"/>
      <c r="C87" s="952"/>
      <c r="D87" s="2055">
        <f t="shared" si="0"/>
        <v>0</v>
      </c>
      <c r="E87" s="952"/>
      <c r="F87" s="952"/>
      <c r="G87" s="952"/>
      <c r="H87" s="952"/>
      <c r="I87" s="952"/>
      <c r="J87" s="952"/>
      <c r="L87" s="17"/>
    </row>
    <row r="88" spans="1:12" s="12" customFormat="1">
      <c r="A88" s="950"/>
      <c r="B88" s="952"/>
      <c r="C88" s="952"/>
      <c r="D88" s="2055">
        <f t="shared" si="0"/>
        <v>0</v>
      </c>
      <c r="E88" s="952"/>
      <c r="F88" s="952"/>
      <c r="G88" s="952"/>
      <c r="H88" s="952"/>
      <c r="I88" s="952"/>
      <c r="J88" s="952"/>
      <c r="L88" s="17"/>
    </row>
    <row r="89" spans="1:12" s="12" customFormat="1">
      <c r="A89" s="950"/>
      <c r="B89" s="952"/>
      <c r="C89" s="952"/>
      <c r="D89" s="2055">
        <f t="shared" si="0"/>
        <v>0</v>
      </c>
      <c r="E89" s="952"/>
      <c r="F89" s="952"/>
      <c r="G89" s="952"/>
      <c r="H89" s="952"/>
      <c r="I89" s="952"/>
      <c r="J89" s="952"/>
      <c r="L89" s="17"/>
    </row>
    <row r="90" spans="1:12" s="12" customFormat="1">
      <c r="A90" s="950"/>
      <c r="B90" s="952"/>
      <c r="C90" s="952"/>
      <c r="D90" s="2055">
        <f t="shared" si="0"/>
        <v>0</v>
      </c>
      <c r="E90" s="952"/>
      <c r="F90" s="952"/>
      <c r="G90" s="952"/>
      <c r="H90" s="952"/>
      <c r="I90" s="952"/>
      <c r="J90" s="952"/>
      <c r="L90" s="17"/>
    </row>
    <row r="91" spans="1:12" s="12" customFormat="1">
      <c r="A91" s="950"/>
      <c r="B91" s="952"/>
      <c r="C91" s="952"/>
      <c r="D91" s="2055">
        <f t="shared" si="0"/>
        <v>0</v>
      </c>
      <c r="E91" s="952"/>
      <c r="F91" s="952"/>
      <c r="G91" s="952"/>
      <c r="H91" s="952"/>
      <c r="I91" s="952"/>
      <c r="J91" s="952"/>
      <c r="L91" s="17"/>
    </row>
    <row r="92" spans="1:12" s="12" customFormat="1">
      <c r="A92" s="950"/>
      <c r="B92" s="952"/>
      <c r="C92" s="952"/>
      <c r="D92" s="2055">
        <f t="shared" si="0"/>
        <v>0</v>
      </c>
      <c r="E92" s="952"/>
      <c r="F92" s="952"/>
      <c r="G92" s="952"/>
      <c r="H92" s="952"/>
      <c r="I92" s="952"/>
      <c r="J92" s="952"/>
      <c r="L92" s="17"/>
    </row>
    <row r="93" spans="1:12" s="12" customFormat="1">
      <c r="A93" s="950"/>
      <c r="B93" s="952"/>
      <c r="C93" s="952"/>
      <c r="D93" s="2055">
        <f t="shared" si="0"/>
        <v>0</v>
      </c>
      <c r="E93" s="952"/>
      <c r="F93" s="952"/>
      <c r="G93" s="952"/>
      <c r="H93" s="952"/>
      <c r="I93" s="952"/>
      <c r="J93" s="952"/>
      <c r="L93" s="17"/>
    </row>
    <row r="94" spans="1:12" s="12" customFormat="1">
      <c r="A94" s="950"/>
      <c r="B94" s="952"/>
      <c r="C94" s="952"/>
      <c r="D94" s="2055">
        <f t="shared" si="0"/>
        <v>0</v>
      </c>
      <c r="E94" s="952"/>
      <c r="F94" s="952"/>
      <c r="G94" s="952"/>
      <c r="H94" s="952"/>
      <c r="I94" s="952"/>
      <c r="J94" s="952"/>
      <c r="L94" s="17"/>
    </row>
    <row r="95" spans="1:12" s="12" customFormat="1">
      <c r="A95" s="950"/>
      <c r="B95" s="952"/>
      <c r="C95" s="952"/>
      <c r="D95" s="2055">
        <f t="shared" si="0"/>
        <v>0</v>
      </c>
      <c r="E95" s="952"/>
      <c r="F95" s="952"/>
      <c r="G95" s="952"/>
      <c r="H95" s="952"/>
      <c r="I95" s="952"/>
      <c r="J95" s="952"/>
      <c r="L95" s="17"/>
    </row>
    <row r="96" spans="1:12" s="12" customFormat="1">
      <c r="A96" s="950"/>
      <c r="B96" s="952"/>
      <c r="C96" s="952"/>
      <c r="D96" s="2055">
        <f t="shared" si="0"/>
        <v>0</v>
      </c>
      <c r="E96" s="952"/>
      <c r="F96" s="952"/>
      <c r="G96" s="952"/>
      <c r="H96" s="952"/>
      <c r="I96" s="952"/>
      <c r="J96" s="952"/>
      <c r="L96" s="17"/>
    </row>
    <row r="97" spans="1:12" s="12" customFormat="1">
      <c r="A97" s="950"/>
      <c r="B97" s="952"/>
      <c r="C97" s="952"/>
      <c r="D97" s="2055">
        <f t="shared" si="0"/>
        <v>0</v>
      </c>
      <c r="E97" s="952"/>
      <c r="F97" s="952"/>
      <c r="G97" s="952"/>
      <c r="H97" s="952"/>
      <c r="I97" s="952"/>
      <c r="J97" s="952"/>
      <c r="L97" s="17"/>
    </row>
    <row r="98" spans="1:12" s="12" customFormat="1">
      <c r="A98" s="950"/>
      <c r="B98" s="952"/>
      <c r="C98" s="952"/>
      <c r="D98" s="2055">
        <f t="shared" si="0"/>
        <v>0</v>
      </c>
      <c r="E98" s="952"/>
      <c r="F98" s="952"/>
      <c r="G98" s="952"/>
      <c r="H98" s="952"/>
      <c r="I98" s="952"/>
      <c r="J98" s="952"/>
      <c r="L98" s="17"/>
    </row>
    <row r="99" spans="1:12" s="12" customFormat="1">
      <c r="A99" s="950"/>
      <c r="B99" s="952"/>
      <c r="C99" s="952"/>
      <c r="D99" s="2055">
        <f t="shared" si="0"/>
        <v>0</v>
      </c>
      <c r="E99" s="952"/>
      <c r="F99" s="952"/>
      <c r="G99" s="952"/>
      <c r="H99" s="952"/>
      <c r="I99" s="952"/>
      <c r="J99" s="952"/>
      <c r="L99" s="17"/>
    </row>
    <row r="100" spans="1:12" s="12" customFormat="1">
      <c r="A100" s="950"/>
      <c r="B100" s="952"/>
      <c r="C100" s="952"/>
      <c r="D100" s="2055">
        <f t="shared" si="0"/>
        <v>0</v>
      </c>
      <c r="E100" s="952"/>
      <c r="F100" s="952"/>
      <c r="G100" s="952"/>
      <c r="H100" s="952"/>
      <c r="I100" s="952"/>
      <c r="J100" s="952"/>
      <c r="L100" s="17"/>
    </row>
    <row r="101" spans="1:12" s="12" customFormat="1">
      <c r="A101" s="950"/>
      <c r="B101" s="952"/>
      <c r="C101" s="952"/>
      <c r="D101" s="952"/>
      <c r="E101" s="952"/>
      <c r="F101" s="952"/>
      <c r="G101" s="952"/>
      <c r="H101" s="952"/>
      <c r="I101" s="952"/>
      <c r="J101" s="952"/>
      <c r="L101" s="17"/>
    </row>
    <row r="102" spans="1:12" s="12" customFormat="1">
      <c r="A102" s="950"/>
      <c r="B102" s="952"/>
      <c r="C102" s="952"/>
      <c r="D102" s="952"/>
      <c r="E102" s="952"/>
      <c r="F102" s="952"/>
      <c r="G102" s="952"/>
      <c r="H102" s="952"/>
      <c r="I102" s="952"/>
      <c r="J102" s="952"/>
      <c r="L102" s="17"/>
    </row>
    <row r="103" spans="1:12" s="12" customFormat="1">
      <c r="A103" s="950"/>
      <c r="B103" s="952"/>
      <c r="C103" s="952"/>
      <c r="D103" s="952"/>
      <c r="E103" s="952"/>
      <c r="F103" s="952"/>
      <c r="G103" s="952"/>
      <c r="H103" s="952"/>
      <c r="I103" s="952"/>
      <c r="J103" s="952"/>
      <c r="L103" s="17"/>
    </row>
    <row r="104" spans="1:12" s="12" customFormat="1">
      <c r="A104" s="950"/>
      <c r="B104" s="952"/>
      <c r="C104" s="952"/>
      <c r="D104" s="952"/>
      <c r="E104" s="952"/>
      <c r="F104" s="952"/>
      <c r="G104" s="952"/>
      <c r="H104" s="952"/>
      <c r="I104" s="952"/>
      <c r="J104" s="952"/>
      <c r="L104" s="17"/>
    </row>
    <row r="105" spans="1:12" s="12" customFormat="1">
      <c r="A105" s="950"/>
      <c r="B105" s="952"/>
      <c r="C105" s="952"/>
      <c r="D105" s="952"/>
      <c r="E105" s="952"/>
      <c r="F105" s="952"/>
      <c r="G105" s="952"/>
      <c r="H105" s="952"/>
      <c r="I105" s="952"/>
      <c r="J105" s="952"/>
      <c r="L105" s="17"/>
    </row>
    <row r="106" spans="1:12" s="12" customFormat="1">
      <c r="A106" s="950"/>
      <c r="B106" s="952"/>
      <c r="C106" s="952"/>
      <c r="D106" s="952"/>
      <c r="E106" s="952"/>
      <c r="F106" s="952"/>
      <c r="G106" s="952"/>
      <c r="H106" s="952"/>
      <c r="I106" s="952"/>
      <c r="J106" s="952"/>
      <c r="L106" s="17"/>
    </row>
    <row r="107" spans="1:12" s="12" customFormat="1">
      <c r="A107" s="950"/>
      <c r="B107" s="952"/>
      <c r="C107" s="952"/>
      <c r="D107" s="952"/>
      <c r="E107" s="952"/>
      <c r="F107" s="952"/>
      <c r="G107" s="952"/>
      <c r="H107" s="952"/>
      <c r="I107" s="952"/>
      <c r="J107" s="952"/>
      <c r="L107" s="17"/>
    </row>
    <row r="108" spans="1:12" s="12" customFormat="1">
      <c r="A108" s="950"/>
      <c r="B108" s="952"/>
      <c r="C108" s="952"/>
      <c r="D108" s="952"/>
      <c r="E108" s="952"/>
      <c r="F108" s="952"/>
      <c r="G108" s="952"/>
      <c r="H108" s="952"/>
      <c r="I108" s="952"/>
      <c r="J108" s="952"/>
      <c r="L108" s="17"/>
    </row>
    <row r="109" spans="1:12" s="12" customFormat="1">
      <c r="A109" s="950"/>
      <c r="B109" s="952"/>
      <c r="C109" s="952"/>
      <c r="D109" s="952"/>
      <c r="E109" s="952"/>
      <c r="F109" s="952"/>
      <c r="G109" s="952"/>
      <c r="H109" s="952"/>
      <c r="I109" s="952"/>
      <c r="J109" s="952"/>
      <c r="L109" s="17"/>
    </row>
    <row r="110" spans="1:12" s="12" customFormat="1">
      <c r="A110" s="950"/>
      <c r="B110" s="952"/>
      <c r="C110" s="952"/>
      <c r="D110" s="952"/>
      <c r="E110" s="952"/>
      <c r="F110" s="952"/>
      <c r="G110" s="952"/>
      <c r="H110" s="952"/>
      <c r="I110" s="952"/>
      <c r="J110" s="952"/>
      <c r="L110" s="17"/>
    </row>
    <row r="111" spans="1:12" s="12" customFormat="1">
      <c r="A111" s="950"/>
      <c r="B111" s="7"/>
      <c r="C111" s="7"/>
      <c r="D111" s="7"/>
      <c r="E111" s="7"/>
      <c r="F111" s="7"/>
      <c r="G111" s="7"/>
      <c r="H111" s="7"/>
      <c r="I111" s="7"/>
      <c r="J111" s="7"/>
      <c r="L111" s="17"/>
    </row>
    <row r="112" spans="1:12" s="12" customFormat="1">
      <c r="A112" s="950"/>
      <c r="B112" s="7"/>
      <c r="C112" s="7"/>
      <c r="D112" s="7"/>
      <c r="E112" s="7"/>
      <c r="F112" s="7"/>
      <c r="G112" s="7"/>
      <c r="H112" s="7"/>
      <c r="I112" s="7"/>
      <c r="J112" s="7"/>
      <c r="L112" s="17"/>
    </row>
    <row r="113" spans="1:12" s="12" customFormat="1">
      <c r="A113" s="950"/>
      <c r="B113" s="7"/>
      <c r="C113" s="7"/>
      <c r="D113" s="7"/>
      <c r="E113" s="7"/>
      <c r="F113" s="7"/>
      <c r="G113" s="7"/>
      <c r="H113" s="7"/>
      <c r="I113" s="7"/>
      <c r="J113" s="7"/>
      <c r="L113" s="17"/>
    </row>
    <row r="114" spans="1:12" s="12" customFormat="1">
      <c r="A114" s="950"/>
      <c r="B114" s="7"/>
      <c r="C114" s="7"/>
      <c r="D114" s="7"/>
      <c r="E114" s="7"/>
      <c r="F114" s="7"/>
      <c r="G114" s="7"/>
      <c r="H114" s="7"/>
      <c r="I114" s="7"/>
      <c r="J114" s="7"/>
      <c r="L114" s="17"/>
    </row>
    <row r="115" spans="1:12" s="7" customFormat="1">
      <c r="A115" s="950"/>
      <c r="K115" s="12"/>
      <c r="L115" s="17"/>
    </row>
    <row r="116" spans="1:12" s="7" customFormat="1">
      <c r="A116" s="950"/>
      <c r="K116" s="12"/>
      <c r="L116" s="17"/>
    </row>
    <row r="117" spans="1:12" s="7" customFormat="1">
      <c r="A117" s="950"/>
      <c r="K117" s="12"/>
      <c r="L117" s="17"/>
    </row>
    <row r="118" spans="1:12" s="7" customFormat="1">
      <c r="A118" s="950"/>
      <c r="K118" s="12"/>
      <c r="L118" s="17"/>
    </row>
    <row r="119" spans="1:12" s="7" customFormat="1">
      <c r="A119" s="950"/>
      <c r="K119" s="12"/>
      <c r="L119" s="17"/>
    </row>
    <row r="120" spans="1:12" s="7" customFormat="1">
      <c r="A120" s="950"/>
      <c r="K120" s="12"/>
      <c r="L120" s="17"/>
    </row>
    <row r="121" spans="1:12" s="7" customFormat="1">
      <c r="A121" s="950"/>
      <c r="K121" s="12"/>
      <c r="L121" s="17"/>
    </row>
    <row r="122" spans="1:12" s="7" customFormat="1">
      <c r="A122" s="950"/>
      <c r="K122" s="12"/>
      <c r="L122" s="17"/>
    </row>
    <row r="123" spans="1:12" s="7" customFormat="1">
      <c r="A123" s="950"/>
      <c r="K123" s="12"/>
      <c r="L123" s="17"/>
    </row>
    <row r="124" spans="1:12" s="7" customFormat="1">
      <c r="A124" s="950"/>
      <c r="K124" s="12"/>
      <c r="L124" s="17"/>
    </row>
    <row r="125" spans="1:12" s="7" customFormat="1">
      <c r="A125" s="950"/>
      <c r="K125" s="12"/>
      <c r="L125" s="17"/>
    </row>
    <row r="126" spans="1:12" s="7" customFormat="1">
      <c r="A126" s="950"/>
      <c r="K126" s="12"/>
      <c r="L126" s="17"/>
    </row>
    <row r="127" spans="1:12" s="7" customFormat="1">
      <c r="A127" s="950"/>
      <c r="K127" s="12"/>
      <c r="L127" s="17"/>
    </row>
    <row r="128" spans="1:12" s="7" customFormat="1">
      <c r="A128" s="950"/>
      <c r="K128" s="12"/>
      <c r="L128" s="17"/>
    </row>
    <row r="129" spans="1:12" s="7" customFormat="1">
      <c r="A129" s="950"/>
      <c r="K129" s="12"/>
      <c r="L129" s="17"/>
    </row>
    <row r="130" spans="1:12" s="7" customFormat="1">
      <c r="A130" s="950"/>
      <c r="K130" s="12"/>
      <c r="L130" s="17"/>
    </row>
    <row r="131" spans="1:12" s="7" customFormat="1">
      <c r="A131" s="950"/>
      <c r="K131" s="12"/>
      <c r="L131" s="17"/>
    </row>
    <row r="132" spans="1:12" s="7" customFormat="1">
      <c r="A132" s="950"/>
      <c r="K132" s="12"/>
      <c r="L132" s="17"/>
    </row>
    <row r="133" spans="1:12" s="7" customFormat="1">
      <c r="A133" s="950"/>
      <c r="K133" s="12"/>
      <c r="L133" s="17"/>
    </row>
    <row r="134" spans="1:12" s="7" customFormat="1">
      <c r="A134" s="950"/>
      <c r="K134" s="12"/>
      <c r="L134" s="17"/>
    </row>
    <row r="135" spans="1:12" s="7" customFormat="1">
      <c r="A135" s="950"/>
      <c r="K135" s="12"/>
      <c r="L135" s="17"/>
    </row>
    <row r="136" spans="1:12" s="7" customFormat="1">
      <c r="A136" s="950"/>
      <c r="K136" s="12"/>
      <c r="L136" s="17"/>
    </row>
    <row r="137" spans="1:12" s="7" customFormat="1">
      <c r="A137" s="950"/>
      <c r="K137" s="12"/>
      <c r="L137" s="17"/>
    </row>
  </sheetData>
  <autoFilter ref="B6:B100"/>
  <customSheetViews>
    <customSheetView guid="{CD481555-6D06-49CD-9625-98C90CC09C9A}" showAutoFilter="1">
      <selection activeCell="J42" sqref="J42"/>
      <pageMargins left="0.7" right="0.7" top="0.75" bottom="0.75" header="0.3" footer="0.3"/>
      <pageSetup orientation="portrait" r:id="rId1"/>
      <autoFilter ref="B6:B49"/>
    </customSheetView>
    <customSheetView guid="{9EC6AF21-4B8E-44E3-AF29-8895353139B2}" showAutoFilter="1">
      <pane ySplit="6" topLeftCell="A21" activePane="bottomLeft" state="frozen"/>
      <selection pane="bottomLeft" activeCell="J42" sqref="J42"/>
      <pageMargins left="0.7" right="0.7" top="0.75" bottom="0.75" header="0.3" footer="0.3"/>
      <pageSetup orientation="portrait" r:id="rId2"/>
      <autoFilter ref="B6:B49"/>
    </customSheetView>
    <customSheetView guid="{4A6D03CA-35D0-42B2-8E76-6C991766DE68}" showAutoFilter="1">
      <pane ySplit="5" topLeftCell="A21" activePane="bottomLeft" state="frozen"/>
      <selection pane="bottomLeft" activeCell="K44" sqref="K44"/>
      <pageMargins left="0.7" right="0.7" top="0.75" bottom="0.75" header="0.3" footer="0.3"/>
      <pageSetup orientation="portrait" r:id="rId3"/>
      <autoFilter ref="B6:B49"/>
    </customSheetView>
    <customSheetView guid="{94FC66D5-BF29-4BE8-974C-C93BA07E9FE3}" showAutoFilter="1">
      <pane ySplit="6" topLeftCell="A21" activePane="bottomLeft" state="frozen"/>
      <selection pane="bottomLeft" activeCell="K44" sqref="K44"/>
      <pageMargins left="0.7" right="0.7" top="0.75" bottom="0.75" header="0.3" footer="0.3"/>
      <pageSetup orientation="portrait" r:id="rId4"/>
      <autoFilter ref="B6:B49"/>
    </customSheetView>
  </customSheetViews>
  <mergeCells count="35">
    <mergeCell ref="C62:J62"/>
    <mergeCell ref="C49:J49"/>
    <mergeCell ref="H21:J21"/>
    <mergeCell ref="A5:B5"/>
    <mergeCell ref="C5:F5"/>
    <mergeCell ref="I5:J5"/>
    <mergeCell ref="H18:J18"/>
    <mergeCell ref="C19:J19"/>
    <mergeCell ref="H16:J16"/>
    <mergeCell ref="C7:J7"/>
    <mergeCell ref="H11:J11"/>
    <mergeCell ref="C12:J12"/>
    <mergeCell ref="C14:J14"/>
    <mergeCell ref="H15:J15"/>
    <mergeCell ref="C44:J44"/>
    <mergeCell ref="C36:J36"/>
    <mergeCell ref="C20:J20"/>
    <mergeCell ref="A1:K1"/>
    <mergeCell ref="A2:B2"/>
    <mergeCell ref="C2:F2"/>
    <mergeCell ref="G2:H2"/>
    <mergeCell ref="I2:J2"/>
    <mergeCell ref="A3:B3"/>
    <mergeCell ref="C3:F3"/>
    <mergeCell ref="G3:H3"/>
    <mergeCell ref="I3:J3"/>
    <mergeCell ref="A4:B4"/>
    <mergeCell ref="C4:F4"/>
    <mergeCell ref="G4:H4"/>
    <mergeCell ref="I4:J4"/>
    <mergeCell ref="C61:J61"/>
    <mergeCell ref="C59:J59"/>
    <mergeCell ref="C53:J53"/>
    <mergeCell ref="C50:J50"/>
    <mergeCell ref="C60:J60"/>
  </mergeCells>
  <pageMargins left="0.7" right="0.7" top="0.75" bottom="0.75" header="0.3" footer="0.3"/>
  <pageSetup orientation="portrait" r:id="rId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rgb="FFFF0000"/>
  </sheetPr>
  <dimension ref="A1:L143"/>
  <sheetViews>
    <sheetView workbookViewId="0">
      <pane ySplit="6" topLeftCell="A61" activePane="bottomLeft" state="frozen"/>
      <selection pane="bottomLeft" activeCell="K68" sqref="K68"/>
    </sheetView>
  </sheetViews>
  <sheetFormatPr defaultRowHeight="15.75"/>
  <cols>
    <col min="1" max="1" width="11" style="8" customWidth="1"/>
    <col min="2" max="9" width="10.140625" style="7" customWidth="1"/>
    <col min="10" max="10" width="11" style="7" customWidth="1"/>
    <col min="11" max="11" width="55.5703125" style="12" customWidth="1"/>
    <col min="12" max="16384" width="9.140625" style="17"/>
  </cols>
  <sheetData>
    <row r="1" spans="1:12" s="16" customFormat="1" ht="30.75" customHeight="1" thickTop="1">
      <c r="A1" s="5073" t="s">
        <v>2741</v>
      </c>
      <c r="B1" s="5074"/>
      <c r="C1" s="5074"/>
      <c r="D1" s="5074"/>
      <c r="E1" s="5074"/>
      <c r="F1" s="5074"/>
      <c r="G1" s="5074"/>
      <c r="H1" s="5074"/>
      <c r="I1" s="5074"/>
      <c r="J1" s="5074"/>
      <c r="K1" s="5075"/>
      <c r="L1" s="36"/>
    </row>
    <row r="2" spans="1:12" ht="20.25" customHeight="1">
      <c r="A2" s="4845" t="s">
        <v>215</v>
      </c>
      <c r="B2" s="4846"/>
      <c r="C2" s="4630">
        <f>+(61+119+25)*25</f>
        <v>5125</v>
      </c>
      <c r="D2" s="4631"/>
      <c r="E2" s="4631"/>
      <c r="F2" s="4632"/>
      <c r="G2" s="5076"/>
      <c r="H2" s="5101"/>
      <c r="I2" s="5093" t="s">
        <v>216</v>
      </c>
      <c r="J2" s="5094"/>
      <c r="K2" s="19" t="s">
        <v>303</v>
      </c>
      <c r="L2" s="86"/>
    </row>
    <row r="3" spans="1:12" ht="20.25" customHeight="1">
      <c r="A3" s="4845" t="s">
        <v>217</v>
      </c>
      <c r="B3" s="4846"/>
      <c r="C3" s="4630" t="s">
        <v>236</v>
      </c>
      <c r="D3" s="4631"/>
      <c r="E3" s="4631"/>
      <c r="F3" s="4632"/>
      <c r="G3" s="5156"/>
      <c r="H3" s="5157"/>
      <c r="I3" s="5093" t="s">
        <v>218</v>
      </c>
      <c r="J3" s="5094"/>
      <c r="K3" s="997" t="s">
        <v>249</v>
      </c>
      <c r="L3" s="86"/>
    </row>
    <row r="4" spans="1:12" ht="20.25" customHeight="1">
      <c r="A4" s="4845" t="s">
        <v>219</v>
      </c>
      <c r="B4" s="4846"/>
      <c r="C4" s="4630" t="s">
        <v>237</v>
      </c>
      <c r="D4" s="4631"/>
      <c r="E4" s="4631"/>
      <c r="F4" s="4632"/>
      <c r="G4" s="5076"/>
      <c r="H4" s="5101"/>
      <c r="I4" s="5093" t="s">
        <v>220</v>
      </c>
      <c r="J4" s="5094"/>
      <c r="K4" s="19" t="s">
        <v>4769</v>
      </c>
      <c r="L4" s="86"/>
    </row>
    <row r="5" spans="1:12" ht="20.25" customHeight="1" thickBot="1">
      <c r="A5" s="5086" t="s">
        <v>221</v>
      </c>
      <c r="B5" s="5087"/>
      <c r="C5" s="5090" t="s">
        <v>4528</v>
      </c>
      <c r="D5" s="5091"/>
      <c r="E5" s="5091"/>
      <c r="F5" s="5092"/>
      <c r="G5" s="167"/>
      <c r="H5" s="168"/>
      <c r="I5" s="5093" t="s">
        <v>325</v>
      </c>
      <c r="J5" s="5094"/>
      <c r="K5" s="19" t="s">
        <v>2742</v>
      </c>
      <c r="L5" s="86"/>
    </row>
    <row r="6" spans="1:12" s="16" customFormat="1" ht="35.25" customHeight="1" thickTop="1">
      <c r="A6" s="956" t="s">
        <v>1</v>
      </c>
      <c r="B6" s="957" t="s">
        <v>0</v>
      </c>
      <c r="C6" s="957" t="s">
        <v>2</v>
      </c>
      <c r="D6" s="957" t="s">
        <v>3</v>
      </c>
      <c r="E6" s="957" t="s">
        <v>4</v>
      </c>
      <c r="F6" s="957" t="s">
        <v>5</v>
      </c>
      <c r="G6" s="957" t="s">
        <v>6</v>
      </c>
      <c r="H6" s="957" t="s">
        <v>7</v>
      </c>
      <c r="I6" s="957" t="s">
        <v>8</v>
      </c>
      <c r="J6" s="957" t="s">
        <v>9</v>
      </c>
      <c r="K6" s="958" t="s">
        <v>10</v>
      </c>
    </row>
    <row r="7" spans="1:12" ht="79.5" customHeight="1">
      <c r="A7" s="1943">
        <v>41527</v>
      </c>
      <c r="B7" s="1944" t="s">
        <v>32</v>
      </c>
      <c r="C7" s="5477" t="s">
        <v>2743</v>
      </c>
      <c r="D7" s="5477"/>
      <c r="E7" s="5477"/>
      <c r="F7" s="5477"/>
      <c r="G7" s="5477"/>
      <c r="H7" s="5477"/>
      <c r="I7" s="5477"/>
      <c r="J7" s="5477"/>
      <c r="K7" s="1973" t="s">
        <v>2571</v>
      </c>
    </row>
    <row r="8" spans="1:12" s="12" customFormat="1">
      <c r="A8" s="950">
        <v>41531</v>
      </c>
      <c r="B8" s="952" t="s">
        <v>16</v>
      </c>
      <c r="C8" s="962">
        <v>300</v>
      </c>
      <c r="D8" s="954">
        <f>+C8*(100-E8)/100</f>
        <v>300</v>
      </c>
      <c r="E8" s="962">
        <v>0</v>
      </c>
      <c r="F8" s="962" t="s">
        <v>70</v>
      </c>
      <c r="G8" s="962">
        <v>120</v>
      </c>
      <c r="H8" s="962"/>
      <c r="I8" s="962"/>
      <c r="J8" s="962"/>
      <c r="K8" s="12" t="s">
        <v>20</v>
      </c>
      <c r="L8" s="17"/>
    </row>
    <row r="9" spans="1:12" s="12" customFormat="1">
      <c r="A9" s="950">
        <v>41533</v>
      </c>
      <c r="B9" s="952" t="s">
        <v>143</v>
      </c>
      <c r="C9" s="962"/>
      <c r="D9" s="954"/>
      <c r="E9" s="962"/>
      <c r="F9" s="962"/>
      <c r="G9" s="962"/>
      <c r="H9" s="962">
        <v>830</v>
      </c>
      <c r="I9" s="962">
        <v>100</v>
      </c>
      <c r="J9" s="962"/>
      <c r="K9" s="12" t="s">
        <v>134</v>
      </c>
      <c r="L9" s="17"/>
    </row>
    <row r="10" spans="1:12" s="12" customFormat="1">
      <c r="A10" s="950">
        <v>41540</v>
      </c>
      <c r="B10" s="952" t="s">
        <v>16</v>
      </c>
      <c r="C10" s="962">
        <v>305</v>
      </c>
      <c r="D10" s="954">
        <f>+C10*(100-E10)/100</f>
        <v>305</v>
      </c>
      <c r="E10" s="962">
        <v>0</v>
      </c>
      <c r="F10" s="962" t="s">
        <v>70</v>
      </c>
      <c r="G10" s="962">
        <v>110</v>
      </c>
      <c r="H10" s="962"/>
      <c r="I10" s="962"/>
      <c r="J10" s="962"/>
      <c r="K10" s="12" t="s">
        <v>2744</v>
      </c>
      <c r="L10" s="17"/>
    </row>
    <row r="11" spans="1:12" s="12" customFormat="1">
      <c r="A11" s="950">
        <v>41540</v>
      </c>
      <c r="B11" s="952" t="s">
        <v>143</v>
      </c>
      <c r="C11" s="962"/>
      <c r="D11" s="954"/>
      <c r="E11" s="962"/>
      <c r="F11" s="962"/>
      <c r="G11" s="962"/>
      <c r="H11" s="962">
        <v>855</v>
      </c>
      <c r="I11" s="962">
        <v>100</v>
      </c>
      <c r="J11" s="962"/>
      <c r="K11" s="12" t="s">
        <v>134</v>
      </c>
      <c r="L11" s="17"/>
    </row>
    <row r="12" spans="1:12" s="12" customFormat="1">
      <c r="A12" s="950">
        <v>41548</v>
      </c>
      <c r="B12" s="952" t="s">
        <v>27</v>
      </c>
      <c r="C12" s="4644" t="s">
        <v>2745</v>
      </c>
      <c r="D12" s="4645"/>
      <c r="E12" s="4645"/>
      <c r="F12" s="4645"/>
      <c r="G12" s="4645"/>
      <c r="H12" s="4645"/>
      <c r="I12" s="4645"/>
      <c r="J12" s="4646"/>
      <c r="L12" s="17"/>
    </row>
    <row r="13" spans="1:12" s="12" customFormat="1" ht="32.25" thickBot="1">
      <c r="A13" s="940">
        <v>41597</v>
      </c>
      <c r="B13" s="944" t="s">
        <v>143</v>
      </c>
      <c r="C13" s="963"/>
      <c r="D13" s="42"/>
      <c r="E13" s="963"/>
      <c r="F13" s="963"/>
      <c r="G13" s="963"/>
      <c r="H13" s="963">
        <v>1080</v>
      </c>
      <c r="I13" s="963">
        <v>100</v>
      </c>
      <c r="J13" s="963"/>
      <c r="K13" s="43" t="s">
        <v>2746</v>
      </c>
      <c r="L13" s="17"/>
    </row>
    <row r="14" spans="1:12" s="12" customFormat="1" ht="16.5" thickTop="1">
      <c r="A14" s="44">
        <v>41644</v>
      </c>
      <c r="B14" s="45" t="s">
        <v>143</v>
      </c>
      <c r="C14" s="978"/>
      <c r="D14" s="173"/>
      <c r="E14" s="978"/>
      <c r="F14" s="978"/>
      <c r="G14" s="978"/>
      <c r="H14" s="978">
        <v>770</v>
      </c>
      <c r="I14" s="978">
        <v>100</v>
      </c>
      <c r="J14" s="978"/>
      <c r="K14" s="46" t="s">
        <v>134</v>
      </c>
      <c r="L14" s="17"/>
    </row>
    <row r="15" spans="1:12" s="12" customFormat="1">
      <c r="A15" s="5416">
        <v>41664</v>
      </c>
      <c r="B15" s="990" t="s">
        <v>154</v>
      </c>
      <c r="C15" s="5501" t="s">
        <v>155</v>
      </c>
      <c r="D15" s="5502"/>
      <c r="E15" s="5502"/>
      <c r="F15" s="5502"/>
      <c r="G15" s="5502"/>
      <c r="H15" s="5502"/>
      <c r="I15" s="5502"/>
      <c r="J15" s="5503"/>
      <c r="K15" s="993"/>
      <c r="L15" s="17"/>
    </row>
    <row r="16" spans="1:12" s="12" customFormat="1">
      <c r="A16" s="5417"/>
      <c r="B16" s="952" t="s">
        <v>351</v>
      </c>
      <c r="C16" s="4644" t="s">
        <v>2747</v>
      </c>
      <c r="D16" s="4645"/>
      <c r="E16" s="4645"/>
      <c r="F16" s="4645"/>
      <c r="G16" s="4645"/>
      <c r="H16" s="4645"/>
      <c r="I16" s="4645"/>
      <c r="J16" s="4646"/>
      <c r="L16" s="17"/>
    </row>
    <row r="17" spans="1:12" s="12" customFormat="1">
      <c r="A17" s="4">
        <v>41685</v>
      </c>
      <c r="B17" s="28" t="s">
        <v>16</v>
      </c>
      <c r="C17" s="967">
        <v>440</v>
      </c>
      <c r="D17" s="23">
        <f>+C17*(100-E17)/100</f>
        <v>435.6</v>
      </c>
      <c r="E17" s="967">
        <v>1</v>
      </c>
      <c r="F17" s="967"/>
      <c r="G17" s="967">
        <v>118</v>
      </c>
      <c r="H17" s="967"/>
      <c r="I17" s="967"/>
      <c r="J17" s="967"/>
      <c r="K17" s="15" t="s">
        <v>2748</v>
      </c>
      <c r="L17" s="17"/>
    </row>
    <row r="18" spans="1:12" s="12" customFormat="1">
      <c r="A18" s="950">
        <v>41796</v>
      </c>
      <c r="B18" s="952" t="s">
        <v>143</v>
      </c>
      <c r="C18" s="962"/>
      <c r="D18" s="954"/>
      <c r="E18" s="962"/>
      <c r="F18" s="962"/>
      <c r="G18" s="962"/>
      <c r="H18" s="962">
        <v>2130</v>
      </c>
      <c r="I18" s="962">
        <v>100</v>
      </c>
      <c r="J18" s="962"/>
      <c r="K18" s="12" t="s">
        <v>30</v>
      </c>
      <c r="L18" s="17"/>
    </row>
    <row r="19" spans="1:12" s="12" customFormat="1">
      <c r="A19" s="29">
        <v>41805</v>
      </c>
      <c r="B19" s="6" t="s">
        <v>16</v>
      </c>
      <c r="C19" s="972">
        <v>320</v>
      </c>
      <c r="D19" s="31">
        <f>+C19*(100-E19)/100</f>
        <v>316.8</v>
      </c>
      <c r="E19" s="972">
        <v>1</v>
      </c>
      <c r="F19" s="972"/>
      <c r="G19" s="972">
        <v>105</v>
      </c>
      <c r="H19" s="972"/>
      <c r="I19" s="972"/>
      <c r="J19" s="972"/>
      <c r="K19" s="25" t="s">
        <v>994</v>
      </c>
      <c r="L19" s="17"/>
    </row>
    <row r="20" spans="1:12" s="12" customFormat="1">
      <c r="A20" s="4">
        <v>41856</v>
      </c>
      <c r="B20" s="28" t="s">
        <v>16</v>
      </c>
      <c r="C20" s="967">
        <v>260</v>
      </c>
      <c r="D20" s="23">
        <f>+C20*(100-E20)/100</f>
        <v>257.39999999999998</v>
      </c>
      <c r="E20" s="967">
        <v>1</v>
      </c>
      <c r="F20" s="967"/>
      <c r="G20" s="967">
        <v>110</v>
      </c>
      <c r="H20" s="967"/>
      <c r="I20" s="967"/>
      <c r="J20" s="967"/>
      <c r="K20" s="15" t="s">
        <v>2749</v>
      </c>
      <c r="L20" s="17"/>
    </row>
    <row r="21" spans="1:12" ht="20.100000000000001" customHeight="1">
      <c r="A21" s="4">
        <v>41878</v>
      </c>
      <c r="B21" s="28" t="s">
        <v>143</v>
      </c>
      <c r="C21" s="28"/>
      <c r="D21" s="23"/>
      <c r="E21" s="28"/>
      <c r="F21" s="28"/>
      <c r="G21" s="28"/>
      <c r="H21" s="946">
        <v>1685</v>
      </c>
      <c r="I21" s="946">
        <v>100</v>
      </c>
      <c r="J21" s="28"/>
      <c r="K21" s="15" t="s">
        <v>30</v>
      </c>
    </row>
    <row r="22" spans="1:12" s="12" customFormat="1">
      <c r="A22" s="4">
        <v>41927</v>
      </c>
      <c r="B22" s="28" t="s">
        <v>16</v>
      </c>
      <c r="C22" s="946">
        <v>250</v>
      </c>
      <c r="D22" s="23">
        <f>+C22*(100-E22)/100</f>
        <v>162.5</v>
      </c>
      <c r="E22" s="946">
        <v>35</v>
      </c>
      <c r="F22" s="946"/>
      <c r="G22" s="946">
        <v>100</v>
      </c>
      <c r="H22" s="28"/>
      <c r="I22" s="28"/>
      <c r="J22" s="28"/>
      <c r="K22" s="15" t="s">
        <v>49</v>
      </c>
      <c r="L22" s="17"/>
    </row>
    <row r="23" spans="1:12" s="12" customFormat="1" ht="20.25" customHeight="1">
      <c r="A23" s="950">
        <v>41962</v>
      </c>
      <c r="B23" s="952" t="s">
        <v>143</v>
      </c>
      <c r="C23" s="952"/>
      <c r="D23" s="954"/>
      <c r="E23" s="952"/>
      <c r="F23" s="90"/>
      <c r="G23" s="952"/>
      <c r="H23" s="947">
        <v>4575</v>
      </c>
      <c r="I23" s="947">
        <v>100</v>
      </c>
      <c r="J23" s="952"/>
      <c r="K23" s="15" t="s">
        <v>267</v>
      </c>
      <c r="L23" s="17"/>
    </row>
    <row r="24" spans="1:12" s="12" customFormat="1" ht="20.25" customHeight="1">
      <c r="A24" s="950">
        <v>41965</v>
      </c>
      <c r="B24" s="952" t="s">
        <v>12</v>
      </c>
      <c r="C24" s="4644" t="s">
        <v>51</v>
      </c>
      <c r="D24" s="4645"/>
      <c r="E24" s="4645"/>
      <c r="F24" s="4645"/>
      <c r="G24" s="4645"/>
      <c r="H24" s="4645"/>
      <c r="I24" s="4645"/>
      <c r="J24" s="4646"/>
      <c r="L24" s="17"/>
    </row>
    <row r="25" spans="1:12" s="12" customFormat="1" ht="20.25" customHeight="1">
      <c r="A25" s="950">
        <v>41983</v>
      </c>
      <c r="B25" s="952" t="s">
        <v>404</v>
      </c>
      <c r="C25" s="4644" t="s">
        <v>201</v>
      </c>
      <c r="D25" s="4645"/>
      <c r="E25" s="4645"/>
      <c r="F25" s="4645"/>
      <c r="G25" s="4645"/>
      <c r="H25" s="4645"/>
      <c r="I25" s="4645"/>
      <c r="J25" s="4646"/>
      <c r="L25" s="17"/>
    </row>
    <row r="26" spans="1:12" s="12" customFormat="1" ht="34.5" customHeight="1">
      <c r="A26" s="950">
        <v>41984</v>
      </c>
      <c r="B26" s="952" t="s">
        <v>16</v>
      </c>
      <c r="C26" s="947">
        <v>265</v>
      </c>
      <c r="D26" s="954">
        <f>+C26*(100-E26)/100</f>
        <v>172.25</v>
      </c>
      <c r="E26" s="947">
        <v>35</v>
      </c>
      <c r="F26" s="947"/>
      <c r="G26" s="947">
        <v>115</v>
      </c>
      <c r="H26" s="947"/>
      <c r="I26" s="952"/>
      <c r="J26" s="952"/>
      <c r="K26" s="13" t="s">
        <v>2750</v>
      </c>
      <c r="L26" s="17"/>
    </row>
    <row r="27" spans="1:12" s="12" customFormat="1" ht="22.5" customHeight="1" thickBot="1">
      <c r="A27" s="940">
        <v>41983</v>
      </c>
      <c r="B27" s="944" t="s">
        <v>404</v>
      </c>
      <c r="C27" s="5126" t="s">
        <v>201</v>
      </c>
      <c r="D27" s="5127"/>
      <c r="E27" s="5127"/>
      <c r="F27" s="5127"/>
      <c r="G27" s="5127"/>
      <c r="H27" s="5127"/>
      <c r="I27" s="5127"/>
      <c r="J27" s="5128"/>
      <c r="K27" s="43"/>
      <c r="L27" s="17"/>
    </row>
    <row r="28" spans="1:12" s="12" customFormat="1" ht="22.5" customHeight="1" thickTop="1">
      <c r="A28" s="47">
        <v>42028</v>
      </c>
      <c r="B28" s="48" t="s">
        <v>404</v>
      </c>
      <c r="C28" s="5129" t="s">
        <v>201</v>
      </c>
      <c r="D28" s="5130"/>
      <c r="E28" s="5130"/>
      <c r="F28" s="5130"/>
      <c r="G28" s="5130"/>
      <c r="H28" s="5130"/>
      <c r="I28" s="5130"/>
      <c r="J28" s="5131"/>
      <c r="K28" s="50"/>
      <c r="L28" s="17"/>
    </row>
    <row r="29" spans="1:12" s="12" customFormat="1" ht="22.5" customHeight="1">
      <c r="A29" s="950">
        <v>42033</v>
      </c>
      <c r="B29" s="998" t="s">
        <v>143</v>
      </c>
      <c r="C29" s="30"/>
      <c r="D29" s="31"/>
      <c r="E29" s="30"/>
      <c r="F29" s="30"/>
      <c r="G29" s="30"/>
      <c r="H29" s="998">
        <v>3150</v>
      </c>
      <c r="I29" s="998">
        <v>98</v>
      </c>
      <c r="J29" s="998"/>
      <c r="K29" s="999" t="s">
        <v>30</v>
      </c>
      <c r="L29" s="17"/>
    </row>
    <row r="30" spans="1:12" s="12" customFormat="1" ht="22.5" customHeight="1">
      <c r="A30" s="29">
        <v>42075</v>
      </c>
      <c r="B30" s="6" t="s">
        <v>16</v>
      </c>
      <c r="C30" s="30">
        <v>320</v>
      </c>
      <c r="D30" s="31">
        <f>+C30*(100-E30)/100</f>
        <v>96</v>
      </c>
      <c r="E30" s="30">
        <v>70</v>
      </c>
      <c r="F30" s="30"/>
      <c r="G30" s="30">
        <v>260</v>
      </c>
      <c r="H30" s="6"/>
      <c r="I30" s="6"/>
      <c r="J30" s="6"/>
      <c r="K30" s="25" t="s">
        <v>376</v>
      </c>
      <c r="L30" s="17"/>
    </row>
    <row r="31" spans="1:12" s="12" customFormat="1" ht="22.5" customHeight="1">
      <c r="A31" s="29">
        <v>42113</v>
      </c>
      <c r="B31" s="6" t="s">
        <v>16</v>
      </c>
      <c r="C31" s="30">
        <v>335</v>
      </c>
      <c r="D31" s="31">
        <f>+C31*(100-E31)/100</f>
        <v>83.75</v>
      </c>
      <c r="E31" s="30">
        <v>75</v>
      </c>
      <c r="F31" s="30"/>
      <c r="G31" s="30">
        <v>130</v>
      </c>
      <c r="H31" s="6"/>
      <c r="I31" s="6"/>
      <c r="J31" s="6"/>
      <c r="K31" s="25" t="s">
        <v>283</v>
      </c>
      <c r="L31" s="17"/>
    </row>
    <row r="32" spans="1:12" s="12" customFormat="1">
      <c r="A32" s="950">
        <v>42152</v>
      </c>
      <c r="B32" s="952" t="s">
        <v>143</v>
      </c>
      <c r="C32" s="952"/>
      <c r="D32" s="954"/>
      <c r="E32" s="952"/>
      <c r="F32" s="90"/>
      <c r="G32" s="952"/>
      <c r="H32" s="5161" t="s">
        <v>2751</v>
      </c>
      <c r="I32" s="5163"/>
      <c r="J32" s="952"/>
      <c r="K32" s="12" t="s">
        <v>30</v>
      </c>
      <c r="L32" s="17"/>
    </row>
    <row r="33" spans="1:12" s="12" customFormat="1">
      <c r="A33" s="950">
        <v>42155</v>
      </c>
      <c r="B33" s="952" t="s">
        <v>16</v>
      </c>
      <c r="C33" s="947">
        <v>305</v>
      </c>
      <c r="D33" s="954">
        <f>+C33*(100-E33)/100</f>
        <v>45.75</v>
      </c>
      <c r="E33" s="947">
        <v>85</v>
      </c>
      <c r="F33" s="947"/>
      <c r="G33" s="947">
        <v>140</v>
      </c>
      <c r="H33" s="947"/>
      <c r="I33" s="952"/>
      <c r="J33" s="952"/>
      <c r="K33" s="12" t="s">
        <v>283</v>
      </c>
      <c r="L33" s="17"/>
    </row>
    <row r="34" spans="1:12" s="12" customFormat="1" ht="15.75" customHeight="1">
      <c r="A34" s="950">
        <v>42156</v>
      </c>
      <c r="B34" s="952" t="s">
        <v>404</v>
      </c>
      <c r="C34" s="4633" t="s">
        <v>201</v>
      </c>
      <c r="D34" s="4634"/>
      <c r="E34" s="4634"/>
      <c r="F34" s="4634"/>
      <c r="G34" s="4634"/>
      <c r="H34" s="4634"/>
      <c r="I34" s="4634"/>
      <c r="J34" s="4635"/>
      <c r="L34" s="17"/>
    </row>
    <row r="35" spans="1:12" s="12" customFormat="1">
      <c r="A35" s="950">
        <v>42261</v>
      </c>
      <c r="B35" s="952" t="s">
        <v>16</v>
      </c>
      <c r="C35" s="947">
        <v>350</v>
      </c>
      <c r="D35" s="954">
        <f>+C35*(100-E35)/100</f>
        <v>52.5</v>
      </c>
      <c r="E35" s="947">
        <v>85</v>
      </c>
      <c r="F35" s="947"/>
      <c r="G35" s="947">
        <v>125</v>
      </c>
      <c r="H35" s="952"/>
      <c r="I35" s="952"/>
      <c r="J35" s="952"/>
      <c r="K35" s="12" t="s">
        <v>2752</v>
      </c>
      <c r="L35" s="17"/>
    </row>
    <row r="36" spans="1:12" s="12" customFormat="1">
      <c r="A36" s="950">
        <v>42320</v>
      </c>
      <c r="B36" s="952" t="s">
        <v>143</v>
      </c>
      <c r="C36" s="952"/>
      <c r="D36" s="954"/>
      <c r="E36" s="952"/>
      <c r="F36" s="952"/>
      <c r="G36" s="952"/>
      <c r="H36" s="5148" t="s">
        <v>2753</v>
      </c>
      <c r="I36" s="5149"/>
      <c r="J36" s="5150"/>
      <c r="K36" s="12" t="s">
        <v>134</v>
      </c>
      <c r="L36" s="17"/>
    </row>
    <row r="37" spans="1:12" s="12" customFormat="1" ht="62.25" customHeight="1">
      <c r="A37" s="950">
        <v>42321</v>
      </c>
      <c r="B37" s="952" t="s">
        <v>14</v>
      </c>
      <c r="C37" s="4627" t="s">
        <v>2754</v>
      </c>
      <c r="D37" s="4628"/>
      <c r="E37" s="4628"/>
      <c r="F37" s="4628"/>
      <c r="G37" s="4628"/>
      <c r="H37" s="4628"/>
      <c r="I37" s="4628"/>
      <c r="J37" s="4629"/>
      <c r="K37" s="13" t="s">
        <v>3265</v>
      </c>
      <c r="L37" s="17"/>
    </row>
    <row r="38" spans="1:12" s="12" customFormat="1">
      <c r="A38" s="4">
        <v>42329</v>
      </c>
      <c r="B38" s="28" t="s">
        <v>16</v>
      </c>
      <c r="C38" s="946">
        <v>310</v>
      </c>
      <c r="D38" s="23">
        <f>+C38*(100-E38)/100</f>
        <v>31</v>
      </c>
      <c r="E38" s="946">
        <v>90</v>
      </c>
      <c r="F38" s="946"/>
      <c r="G38" s="946">
        <v>115</v>
      </c>
      <c r="H38" s="946"/>
      <c r="I38" s="28"/>
      <c r="J38" s="28"/>
      <c r="K38" s="15" t="s">
        <v>2755</v>
      </c>
      <c r="L38" s="17"/>
    </row>
    <row r="39" spans="1:12" s="12" customFormat="1" ht="36" customHeight="1">
      <c r="A39" s="950">
        <v>42394</v>
      </c>
      <c r="B39" s="952" t="s">
        <v>12</v>
      </c>
      <c r="C39" s="4627" t="s">
        <v>3024</v>
      </c>
      <c r="D39" s="4628"/>
      <c r="E39" s="4628"/>
      <c r="F39" s="4628"/>
      <c r="G39" s="4628"/>
      <c r="H39" s="4628"/>
      <c r="I39" s="4628"/>
      <c r="J39" s="4629"/>
      <c r="K39" s="13" t="s">
        <v>3266</v>
      </c>
      <c r="L39" s="17"/>
    </row>
    <row r="40" spans="1:12" s="12" customFormat="1">
      <c r="A40" s="950">
        <v>42418</v>
      </c>
      <c r="B40" s="1064" t="s">
        <v>143</v>
      </c>
      <c r="C40" s="952"/>
      <c r="D40" s="954"/>
      <c r="E40" s="952"/>
      <c r="F40" s="952"/>
      <c r="G40" s="952"/>
      <c r="H40" s="5161" t="s">
        <v>2753</v>
      </c>
      <c r="I40" s="5162"/>
      <c r="J40" s="5163"/>
      <c r="K40" s="12" t="s">
        <v>134</v>
      </c>
      <c r="L40" s="17"/>
    </row>
    <row r="41" spans="1:12" s="12" customFormat="1">
      <c r="A41" s="950">
        <v>42460</v>
      </c>
      <c r="B41" s="1145" t="s">
        <v>16</v>
      </c>
      <c r="C41" s="952">
        <v>255</v>
      </c>
      <c r="D41" s="954">
        <f>+C41*(100-E41)/100</f>
        <v>51</v>
      </c>
      <c r="E41" s="952">
        <v>80</v>
      </c>
      <c r="F41" s="952"/>
      <c r="G41" s="952">
        <v>160</v>
      </c>
      <c r="H41" s="952"/>
      <c r="I41" s="952"/>
      <c r="J41" s="952"/>
      <c r="K41" s="12" t="s">
        <v>3204</v>
      </c>
      <c r="L41" s="17"/>
    </row>
    <row r="42" spans="1:12" s="12" customFormat="1">
      <c r="A42" s="4">
        <v>42461</v>
      </c>
      <c r="B42" s="28" t="s">
        <v>143</v>
      </c>
      <c r="C42" s="28"/>
      <c r="D42" s="23"/>
      <c r="E42" s="28"/>
      <c r="F42" s="28"/>
      <c r="G42" s="28"/>
      <c r="H42" s="5546" t="s">
        <v>3206</v>
      </c>
      <c r="I42" s="5168"/>
      <c r="J42" s="5547"/>
      <c r="K42" s="15" t="s">
        <v>267</v>
      </c>
      <c r="L42" s="17"/>
    </row>
    <row r="43" spans="1:12" s="12" customFormat="1" ht="44.25" customHeight="1">
      <c r="A43" s="950">
        <v>42483</v>
      </c>
      <c r="B43" s="952" t="s">
        <v>12</v>
      </c>
      <c r="C43" s="4627" t="s">
        <v>3268</v>
      </c>
      <c r="D43" s="4628"/>
      <c r="E43" s="4628"/>
      <c r="F43" s="4628"/>
      <c r="G43" s="4628"/>
      <c r="H43" s="4628"/>
      <c r="I43" s="4628"/>
      <c r="J43" s="4629"/>
      <c r="K43" s="13" t="s">
        <v>3267</v>
      </c>
      <c r="L43" s="17"/>
    </row>
    <row r="44" spans="1:12" s="12" customFormat="1" ht="47.25" customHeight="1">
      <c r="A44" s="1943">
        <v>42703</v>
      </c>
      <c r="B44" s="1944" t="s">
        <v>34</v>
      </c>
      <c r="C44" s="4766" t="s">
        <v>3750</v>
      </c>
      <c r="D44" s="4767"/>
      <c r="E44" s="4767"/>
      <c r="F44" s="4767"/>
      <c r="G44" s="4767"/>
      <c r="H44" s="4767"/>
      <c r="I44" s="4767"/>
      <c r="J44" s="4768"/>
      <c r="K44" s="1946"/>
      <c r="L44" s="17"/>
    </row>
    <row r="45" spans="1:12" s="12" customFormat="1" ht="26.25" customHeight="1" thickBot="1">
      <c r="A45" s="54">
        <v>42719</v>
      </c>
      <c r="B45" s="55" t="s">
        <v>16</v>
      </c>
      <c r="C45" s="55">
        <v>310</v>
      </c>
      <c r="D45" s="63">
        <f>+C45*(100-E45)/100</f>
        <v>62</v>
      </c>
      <c r="E45" s="55">
        <v>80</v>
      </c>
      <c r="F45" s="55"/>
      <c r="G45" s="55">
        <v>135</v>
      </c>
      <c r="H45" s="55"/>
      <c r="I45" s="55"/>
      <c r="J45" s="55"/>
      <c r="K45" s="119" t="s">
        <v>3518</v>
      </c>
      <c r="L45" s="17"/>
    </row>
    <row r="46" spans="1:12" s="12" customFormat="1" ht="16.5" thickTop="1">
      <c r="A46" s="1533">
        <v>42776</v>
      </c>
      <c r="B46" s="1553" t="s">
        <v>404</v>
      </c>
      <c r="C46" s="5129" t="s">
        <v>201</v>
      </c>
      <c r="D46" s="5130"/>
      <c r="E46" s="5130"/>
      <c r="F46" s="5130"/>
      <c r="G46" s="5130"/>
      <c r="H46" s="5130"/>
      <c r="I46" s="5130"/>
      <c r="J46" s="5131"/>
      <c r="K46" s="53"/>
      <c r="L46" s="17"/>
    </row>
    <row r="47" spans="1:12" s="12" customFormat="1">
      <c r="A47" s="950">
        <v>42797</v>
      </c>
      <c r="B47" s="952" t="s">
        <v>404</v>
      </c>
      <c r="C47" s="4644" t="s">
        <v>201</v>
      </c>
      <c r="D47" s="4645"/>
      <c r="E47" s="4645"/>
      <c r="F47" s="4645"/>
      <c r="G47" s="4645"/>
      <c r="H47" s="4645"/>
      <c r="I47" s="4645"/>
      <c r="J47" s="4646"/>
      <c r="L47" s="17"/>
    </row>
    <row r="48" spans="1:12" s="12" customFormat="1" ht="21.75" customHeight="1">
      <c r="A48" s="950">
        <v>42802</v>
      </c>
      <c r="B48" s="952" t="s">
        <v>143</v>
      </c>
      <c r="C48" s="952"/>
      <c r="D48" s="1167"/>
      <c r="E48" s="952"/>
      <c r="F48" s="952"/>
      <c r="G48" s="952"/>
      <c r="H48" s="952">
        <v>4385</v>
      </c>
      <c r="I48" s="952">
        <v>56</v>
      </c>
      <c r="J48" s="952"/>
      <c r="K48" s="13" t="s">
        <v>30</v>
      </c>
      <c r="L48" s="17"/>
    </row>
    <row r="49" spans="1:12" s="12" customFormat="1">
      <c r="A49" s="950">
        <v>42813</v>
      </c>
      <c r="B49" s="952" t="s">
        <v>16</v>
      </c>
      <c r="C49" s="952">
        <v>270</v>
      </c>
      <c r="D49" s="1167">
        <f>+C49*(100-E49)/100</f>
        <v>94.5</v>
      </c>
      <c r="E49" s="952">
        <v>65</v>
      </c>
      <c r="F49" s="952"/>
      <c r="G49" s="952">
        <v>185</v>
      </c>
      <c r="H49" s="952"/>
      <c r="I49" s="952"/>
      <c r="J49" s="952"/>
      <c r="K49" s="12" t="s">
        <v>3951</v>
      </c>
      <c r="L49" s="17"/>
    </row>
    <row r="50" spans="1:12" s="12" customFormat="1">
      <c r="A50" s="950">
        <v>42814</v>
      </c>
      <c r="B50" s="952" t="s">
        <v>143</v>
      </c>
      <c r="C50" s="952"/>
      <c r="D50" s="1167"/>
      <c r="E50" s="952"/>
      <c r="F50" s="952"/>
      <c r="G50" s="952"/>
      <c r="H50" s="952">
        <v>2550</v>
      </c>
      <c r="I50" s="952">
        <v>100</v>
      </c>
      <c r="J50" s="952"/>
      <c r="K50" s="12" t="s">
        <v>30</v>
      </c>
      <c r="L50" s="17"/>
    </row>
    <row r="51" spans="1:12" s="12" customFormat="1">
      <c r="A51" s="950">
        <v>42827</v>
      </c>
      <c r="B51" s="1681" t="s">
        <v>12</v>
      </c>
      <c r="C51" s="4644" t="s">
        <v>4014</v>
      </c>
      <c r="D51" s="4645"/>
      <c r="E51" s="4645"/>
      <c r="F51" s="4645"/>
      <c r="G51" s="4645"/>
      <c r="H51" s="4645"/>
      <c r="I51" s="4645"/>
      <c r="J51" s="4646"/>
      <c r="L51" s="17"/>
    </row>
    <row r="52" spans="1:12" s="12" customFormat="1">
      <c r="A52" s="4642">
        <v>42858</v>
      </c>
      <c r="B52" s="1845" t="s">
        <v>870</v>
      </c>
      <c r="C52" s="4644" t="s">
        <v>6137</v>
      </c>
      <c r="D52" s="4645"/>
      <c r="E52" s="4645"/>
      <c r="F52" s="4645"/>
      <c r="G52" s="4645"/>
      <c r="H52" s="4645"/>
      <c r="I52" s="4645"/>
      <c r="J52" s="4646"/>
      <c r="L52" s="17"/>
    </row>
    <row r="53" spans="1:12" ht="23.25" customHeight="1">
      <c r="A53" s="4643"/>
      <c r="B53" s="1813" t="s">
        <v>16</v>
      </c>
      <c r="C53" s="1813">
        <v>310</v>
      </c>
      <c r="D53" s="1811">
        <f>+C53*(100-E53)/100</f>
        <v>248</v>
      </c>
      <c r="E53" s="1813">
        <v>20</v>
      </c>
      <c r="F53" s="1813"/>
      <c r="G53" s="1813">
        <v>170</v>
      </c>
      <c r="H53" s="1813"/>
      <c r="I53" s="1813"/>
      <c r="J53" s="1813"/>
      <c r="K53" s="12" t="s">
        <v>3987</v>
      </c>
    </row>
    <row r="54" spans="1:12" s="12" customFormat="1">
      <c r="A54" s="950">
        <v>42899</v>
      </c>
      <c r="B54" s="1852" t="s">
        <v>404</v>
      </c>
      <c r="C54" s="4644" t="s">
        <v>201</v>
      </c>
      <c r="D54" s="4645"/>
      <c r="E54" s="4645"/>
      <c r="F54" s="4645"/>
      <c r="G54" s="4645"/>
      <c r="H54" s="4645"/>
      <c r="I54" s="4645"/>
      <c r="J54" s="4646"/>
      <c r="L54" s="17"/>
    </row>
    <row r="55" spans="1:12" s="12" customFormat="1" ht="50.25" customHeight="1">
      <c r="A55" s="950">
        <v>43337</v>
      </c>
      <c r="B55" s="1897" t="s">
        <v>12</v>
      </c>
      <c r="C55" s="4627" t="s">
        <v>4215</v>
      </c>
      <c r="D55" s="4628"/>
      <c r="E55" s="4628"/>
      <c r="F55" s="4628"/>
      <c r="G55" s="4628"/>
      <c r="H55" s="4628"/>
      <c r="I55" s="4628"/>
      <c r="J55" s="4629"/>
      <c r="K55" s="13" t="s">
        <v>4216</v>
      </c>
      <c r="L55" s="17"/>
    </row>
    <row r="56" spans="1:12" s="12" customFormat="1">
      <c r="A56" s="950">
        <v>42978</v>
      </c>
      <c r="B56" s="1903" t="s">
        <v>16</v>
      </c>
      <c r="C56" s="952">
        <v>275</v>
      </c>
      <c r="D56" s="1167">
        <f>+C56*(100-E56)/100</f>
        <v>13.75</v>
      </c>
      <c r="E56" s="952">
        <v>95</v>
      </c>
      <c r="F56" s="952"/>
      <c r="G56" s="952">
        <v>105</v>
      </c>
      <c r="H56" s="952"/>
      <c r="I56" s="952"/>
      <c r="J56" s="952"/>
      <c r="K56" s="12" t="s">
        <v>3518</v>
      </c>
      <c r="L56" s="17"/>
    </row>
    <row r="57" spans="1:12" s="12" customFormat="1">
      <c r="A57" s="950">
        <v>43011</v>
      </c>
      <c r="B57" s="1989" t="s">
        <v>12</v>
      </c>
      <c r="C57" s="4644" t="s">
        <v>445</v>
      </c>
      <c r="D57" s="4645"/>
      <c r="E57" s="4645"/>
      <c r="F57" s="4645"/>
      <c r="G57" s="4645"/>
      <c r="H57" s="4645"/>
      <c r="I57" s="4645"/>
      <c r="J57" s="4646"/>
      <c r="L57" s="17"/>
    </row>
    <row r="58" spans="1:12" s="12" customFormat="1" ht="32.25" customHeight="1">
      <c r="A58" s="950">
        <v>43021</v>
      </c>
      <c r="B58" s="952" t="s">
        <v>12</v>
      </c>
      <c r="C58" s="4341" t="s">
        <v>4285</v>
      </c>
      <c r="D58" s="4342"/>
      <c r="E58" s="4342"/>
      <c r="F58" s="4342"/>
      <c r="G58" s="4342"/>
      <c r="H58" s="4342"/>
      <c r="I58" s="4342"/>
      <c r="J58" s="4343"/>
      <c r="L58" s="17"/>
    </row>
    <row r="59" spans="1:12" s="12" customFormat="1" ht="19.5" customHeight="1">
      <c r="A59" s="4642">
        <v>43027</v>
      </c>
      <c r="B59" s="2017" t="s">
        <v>143</v>
      </c>
      <c r="C59" s="2017"/>
      <c r="D59" s="2016"/>
      <c r="E59" s="2017"/>
      <c r="F59" s="2017"/>
      <c r="G59" s="2017"/>
      <c r="H59" s="2017">
        <v>2657</v>
      </c>
      <c r="I59" s="2017">
        <v>100</v>
      </c>
      <c r="J59" s="2017"/>
      <c r="K59" s="12" t="s">
        <v>30</v>
      </c>
      <c r="L59" s="17"/>
    </row>
    <row r="60" spans="1:12" s="12" customFormat="1">
      <c r="A60" s="4643"/>
      <c r="B60" s="952" t="s">
        <v>404</v>
      </c>
      <c r="C60" s="4644" t="s">
        <v>201</v>
      </c>
      <c r="D60" s="4645"/>
      <c r="E60" s="4645"/>
      <c r="F60" s="4645"/>
      <c r="G60" s="4645"/>
      <c r="H60" s="4645"/>
      <c r="I60" s="4645"/>
      <c r="J60" s="4646"/>
      <c r="L60" s="17"/>
    </row>
    <row r="61" spans="1:12" s="12" customFormat="1" ht="33" customHeight="1" thickBot="1">
      <c r="A61" s="2159">
        <v>43030</v>
      </c>
      <c r="B61" s="2161" t="s">
        <v>12</v>
      </c>
      <c r="C61" s="4933" t="s">
        <v>4303</v>
      </c>
      <c r="D61" s="4934"/>
      <c r="E61" s="4934"/>
      <c r="F61" s="4934"/>
      <c r="G61" s="4934"/>
      <c r="H61" s="4934"/>
      <c r="I61" s="4934"/>
      <c r="J61" s="4935"/>
      <c r="K61" s="43"/>
      <c r="L61" s="17"/>
    </row>
    <row r="62" spans="1:12" s="12" customFormat="1" ht="16.5" thickTop="1">
      <c r="A62" s="47">
        <v>43111</v>
      </c>
      <c r="B62" s="48" t="s">
        <v>16</v>
      </c>
      <c r="C62" s="48">
        <v>315</v>
      </c>
      <c r="D62" s="128">
        <f t="shared" ref="D62:D102" si="0">+C62*(100-E62)/100</f>
        <v>63</v>
      </c>
      <c r="E62" s="48">
        <v>80</v>
      </c>
      <c r="F62" s="48"/>
      <c r="G62" s="48">
        <v>105</v>
      </c>
      <c r="H62" s="48"/>
      <c r="I62" s="48"/>
      <c r="J62" s="48"/>
      <c r="K62" s="50" t="s">
        <v>3518</v>
      </c>
      <c r="L62" s="17"/>
    </row>
    <row r="63" spans="1:12" s="12" customFormat="1" ht="43.5" customHeight="1">
      <c r="A63" s="950">
        <v>43166</v>
      </c>
      <c r="B63" s="952" t="s">
        <v>12</v>
      </c>
      <c r="C63" s="4627" t="s">
        <v>4534</v>
      </c>
      <c r="D63" s="4628"/>
      <c r="E63" s="4628"/>
      <c r="F63" s="4628"/>
      <c r="G63" s="4628"/>
      <c r="H63" s="4628"/>
      <c r="I63" s="4628"/>
      <c r="J63" s="4629"/>
      <c r="L63" s="17"/>
    </row>
    <row r="64" spans="1:12" s="12" customFormat="1">
      <c r="A64" s="950">
        <v>43171</v>
      </c>
      <c r="B64" s="952" t="s">
        <v>16</v>
      </c>
      <c r="C64" s="952">
        <v>270</v>
      </c>
      <c r="D64" s="1559">
        <f t="shared" si="0"/>
        <v>54</v>
      </c>
      <c r="E64" s="952">
        <v>80</v>
      </c>
      <c r="F64" s="952"/>
      <c r="G64" s="952">
        <v>175</v>
      </c>
      <c r="H64" s="952"/>
      <c r="I64" s="952"/>
      <c r="J64" s="952"/>
      <c r="K64" s="12" t="s">
        <v>4539</v>
      </c>
      <c r="L64" s="17"/>
    </row>
    <row r="65" spans="1:12" s="12" customFormat="1">
      <c r="A65" s="4">
        <v>43294</v>
      </c>
      <c r="B65" s="28" t="s">
        <v>143</v>
      </c>
      <c r="C65" s="28"/>
      <c r="D65" s="23"/>
      <c r="E65" s="28"/>
      <c r="F65" s="28"/>
      <c r="G65" s="28"/>
      <c r="H65" s="28">
        <v>600</v>
      </c>
      <c r="I65" s="28">
        <v>100</v>
      </c>
      <c r="J65" s="28"/>
      <c r="K65" s="15"/>
      <c r="L65" s="17"/>
    </row>
    <row r="66" spans="1:12" s="12" customFormat="1">
      <c r="A66" s="950">
        <v>43295</v>
      </c>
      <c r="B66" s="952" t="s">
        <v>12</v>
      </c>
      <c r="C66" s="4630" t="s">
        <v>4768</v>
      </c>
      <c r="D66" s="5162"/>
      <c r="E66" s="5162"/>
      <c r="F66" s="5162"/>
      <c r="G66" s="5162"/>
      <c r="H66" s="5162"/>
      <c r="I66" s="5162"/>
      <c r="J66" s="5163"/>
      <c r="L66" s="17"/>
    </row>
    <row r="67" spans="1:12" s="12" customFormat="1" ht="33" customHeight="1">
      <c r="A67" s="950">
        <v>43302</v>
      </c>
      <c r="B67" s="952" t="s">
        <v>12</v>
      </c>
      <c r="C67" s="5134" t="s">
        <v>4767</v>
      </c>
      <c r="D67" s="5121"/>
      <c r="E67" s="5121"/>
      <c r="F67" s="5121"/>
      <c r="G67" s="5121"/>
      <c r="H67" s="5121"/>
      <c r="I67" s="5121"/>
      <c r="J67" s="5135"/>
      <c r="K67" s="2273" t="s">
        <v>4766</v>
      </c>
      <c r="L67" s="17"/>
    </row>
    <row r="68" spans="1:12" s="12" customFormat="1">
      <c r="A68" s="4">
        <v>43337</v>
      </c>
      <c r="B68" s="28" t="s">
        <v>16</v>
      </c>
      <c r="C68" s="28">
        <v>110</v>
      </c>
      <c r="D68" s="23">
        <f t="shared" si="0"/>
        <v>22</v>
      </c>
      <c r="E68" s="28">
        <v>80</v>
      </c>
      <c r="F68" s="28"/>
      <c r="G68" s="28">
        <v>115</v>
      </c>
      <c r="H68" s="28"/>
      <c r="I68" s="28"/>
      <c r="J68" s="28"/>
      <c r="K68" s="15" t="s">
        <v>4824</v>
      </c>
      <c r="L68" s="17"/>
    </row>
    <row r="69" spans="1:12" s="12" customFormat="1">
      <c r="A69" s="950">
        <v>43373</v>
      </c>
      <c r="B69" s="952"/>
      <c r="C69" s="952"/>
      <c r="D69" s="1559"/>
      <c r="E69" s="952"/>
      <c r="F69" s="952"/>
      <c r="G69" s="952"/>
      <c r="H69" s="5161" t="s">
        <v>2753</v>
      </c>
      <c r="I69" s="5162"/>
      <c r="J69" s="5163"/>
      <c r="K69" s="12" t="s">
        <v>134</v>
      </c>
      <c r="L69" s="17"/>
    </row>
    <row r="70" spans="1:12" s="12" customFormat="1" ht="21.75" customHeight="1">
      <c r="A70" s="950">
        <v>43382</v>
      </c>
      <c r="B70" s="952" t="s">
        <v>41</v>
      </c>
      <c r="C70" s="5546" t="s">
        <v>5120</v>
      </c>
      <c r="D70" s="5168"/>
      <c r="E70" s="5168"/>
      <c r="F70" s="5168"/>
      <c r="G70" s="5168"/>
      <c r="H70" s="5168"/>
      <c r="I70" s="5168"/>
      <c r="J70" s="5547"/>
      <c r="L70" s="17"/>
    </row>
    <row r="71" spans="1:12" s="12" customFormat="1" ht="16.5" thickBot="1">
      <c r="A71" s="54">
        <v>43449</v>
      </c>
      <c r="B71" s="55" t="s">
        <v>27</v>
      </c>
      <c r="C71" s="5543" t="s">
        <v>5067</v>
      </c>
      <c r="D71" s="5544"/>
      <c r="E71" s="5544"/>
      <c r="F71" s="5544"/>
      <c r="G71" s="5544"/>
      <c r="H71" s="5544"/>
      <c r="I71" s="5544"/>
      <c r="J71" s="5545"/>
      <c r="K71" s="57"/>
      <c r="L71" s="17"/>
    </row>
    <row r="72" spans="1:12" s="12" customFormat="1" ht="16.5" thickTop="1">
      <c r="A72" s="2610"/>
      <c r="B72" s="2614"/>
      <c r="C72" s="2614"/>
      <c r="D72" s="62">
        <f t="shared" si="0"/>
        <v>0</v>
      </c>
      <c r="E72" s="2614"/>
      <c r="F72" s="2614"/>
      <c r="G72" s="2614"/>
      <c r="H72" s="2614"/>
      <c r="I72" s="2614"/>
      <c r="J72" s="2614"/>
      <c r="K72" s="53"/>
      <c r="L72" s="17"/>
    </row>
    <row r="73" spans="1:12" s="12" customFormat="1">
      <c r="A73" s="950"/>
      <c r="B73" s="952"/>
      <c r="C73" s="952"/>
      <c r="D73" s="2420">
        <f t="shared" si="0"/>
        <v>0</v>
      </c>
      <c r="E73" s="952"/>
      <c r="F73" s="952"/>
      <c r="G73" s="952"/>
      <c r="H73" s="952"/>
      <c r="I73" s="952"/>
      <c r="J73" s="952"/>
      <c r="L73" s="17"/>
    </row>
    <row r="74" spans="1:12" s="12" customFormat="1">
      <c r="A74" s="950"/>
      <c r="B74" s="952"/>
      <c r="C74" s="952"/>
      <c r="D74" s="2420">
        <f t="shared" si="0"/>
        <v>0</v>
      </c>
      <c r="E74" s="952"/>
      <c r="F74" s="952"/>
      <c r="G74" s="952"/>
      <c r="H74" s="952"/>
      <c r="I74" s="952"/>
      <c r="J74" s="952"/>
      <c r="L74" s="17"/>
    </row>
    <row r="75" spans="1:12" s="12" customFormat="1">
      <c r="A75" s="950"/>
      <c r="B75" s="952"/>
      <c r="C75" s="952"/>
      <c r="D75" s="2420">
        <f t="shared" si="0"/>
        <v>0</v>
      </c>
      <c r="E75" s="952"/>
      <c r="F75" s="952"/>
      <c r="G75" s="952"/>
      <c r="H75" s="952"/>
      <c r="I75" s="952"/>
      <c r="J75" s="952"/>
      <c r="L75" s="17"/>
    </row>
    <row r="76" spans="1:12" s="12" customFormat="1">
      <c r="A76" s="950"/>
      <c r="B76" s="952"/>
      <c r="C76" s="952"/>
      <c r="D76" s="2420">
        <f t="shared" si="0"/>
        <v>0</v>
      </c>
      <c r="E76" s="952"/>
      <c r="F76" s="952"/>
      <c r="G76" s="952"/>
      <c r="H76" s="952"/>
      <c r="I76" s="952"/>
      <c r="J76" s="952"/>
      <c r="L76" s="17"/>
    </row>
    <row r="77" spans="1:12" s="12" customFormat="1">
      <c r="A77" s="950"/>
      <c r="B77" s="952"/>
      <c r="C77" s="952"/>
      <c r="D77" s="2420">
        <f t="shared" si="0"/>
        <v>0</v>
      </c>
      <c r="E77" s="952"/>
      <c r="F77" s="952"/>
      <c r="G77" s="952"/>
      <c r="H77" s="952"/>
      <c r="I77" s="952"/>
      <c r="J77" s="952"/>
      <c r="L77" s="17"/>
    </row>
    <row r="78" spans="1:12" s="12" customFormat="1">
      <c r="A78" s="950"/>
      <c r="B78" s="952"/>
      <c r="C78" s="952"/>
      <c r="D78" s="2420">
        <f t="shared" si="0"/>
        <v>0</v>
      </c>
      <c r="E78" s="952"/>
      <c r="F78" s="952"/>
      <c r="G78" s="952"/>
      <c r="H78" s="952"/>
      <c r="I78" s="952"/>
      <c r="J78" s="952"/>
      <c r="L78" s="17"/>
    </row>
    <row r="79" spans="1:12" s="12" customFormat="1">
      <c r="A79" s="950"/>
      <c r="B79" s="952"/>
      <c r="C79" s="952"/>
      <c r="D79" s="2420">
        <f t="shared" si="0"/>
        <v>0</v>
      </c>
      <c r="E79" s="952"/>
      <c r="F79" s="952"/>
      <c r="G79" s="952"/>
      <c r="H79" s="952"/>
      <c r="I79" s="952"/>
      <c r="J79" s="952"/>
      <c r="L79" s="17"/>
    </row>
    <row r="80" spans="1:12" s="12" customFormat="1">
      <c r="A80" s="950"/>
      <c r="B80" s="952"/>
      <c r="C80" s="952"/>
      <c r="D80" s="2420">
        <f t="shared" si="0"/>
        <v>0</v>
      </c>
      <c r="E80" s="952"/>
      <c r="F80" s="952"/>
      <c r="G80" s="952"/>
      <c r="H80" s="952"/>
      <c r="I80" s="952"/>
      <c r="J80" s="952"/>
      <c r="L80" s="17"/>
    </row>
    <row r="81" spans="1:12" s="12" customFormat="1">
      <c r="A81" s="950"/>
      <c r="B81" s="952"/>
      <c r="C81" s="952"/>
      <c r="D81" s="2420">
        <f t="shared" si="0"/>
        <v>0</v>
      </c>
      <c r="E81" s="952"/>
      <c r="F81" s="952"/>
      <c r="G81" s="952"/>
      <c r="H81" s="952"/>
      <c r="I81" s="952"/>
      <c r="J81" s="952"/>
      <c r="L81" s="17"/>
    </row>
    <row r="82" spans="1:12" s="12" customFormat="1">
      <c r="A82" s="950"/>
      <c r="B82" s="952"/>
      <c r="C82" s="952"/>
      <c r="D82" s="2420">
        <f t="shared" si="0"/>
        <v>0</v>
      </c>
      <c r="E82" s="952"/>
      <c r="F82" s="952"/>
      <c r="G82" s="952"/>
      <c r="H82" s="952"/>
      <c r="I82" s="952"/>
      <c r="J82" s="952"/>
      <c r="L82" s="17"/>
    </row>
    <row r="83" spans="1:12" s="12" customFormat="1">
      <c r="A83" s="950"/>
      <c r="B83" s="952"/>
      <c r="C83" s="952"/>
      <c r="D83" s="2420">
        <f t="shared" si="0"/>
        <v>0</v>
      </c>
      <c r="E83" s="952"/>
      <c r="F83" s="952"/>
      <c r="G83" s="952"/>
      <c r="H83" s="952"/>
      <c r="I83" s="952"/>
      <c r="J83" s="952"/>
      <c r="L83" s="17"/>
    </row>
    <row r="84" spans="1:12" s="12" customFormat="1">
      <c r="A84" s="950"/>
      <c r="B84" s="952"/>
      <c r="C84" s="952"/>
      <c r="D84" s="2420">
        <f t="shared" si="0"/>
        <v>0</v>
      </c>
      <c r="E84" s="952"/>
      <c r="F84" s="952"/>
      <c r="G84" s="952"/>
      <c r="H84" s="952"/>
      <c r="I84" s="952"/>
      <c r="J84" s="952"/>
      <c r="L84" s="17"/>
    </row>
    <row r="85" spans="1:12" s="12" customFormat="1">
      <c r="A85" s="950"/>
      <c r="B85" s="952"/>
      <c r="C85" s="952"/>
      <c r="D85" s="2420">
        <f t="shared" si="0"/>
        <v>0</v>
      </c>
      <c r="E85" s="952"/>
      <c r="F85" s="952"/>
      <c r="G85" s="952"/>
      <c r="H85" s="952"/>
      <c r="I85" s="952"/>
      <c r="J85" s="952"/>
      <c r="L85" s="17"/>
    </row>
    <row r="86" spans="1:12" s="12" customFormat="1">
      <c r="A86" s="950"/>
      <c r="B86" s="952"/>
      <c r="C86" s="952"/>
      <c r="D86" s="2420">
        <f t="shared" si="0"/>
        <v>0</v>
      </c>
      <c r="E86" s="952"/>
      <c r="F86" s="952"/>
      <c r="G86" s="952"/>
      <c r="H86" s="952"/>
      <c r="I86" s="952"/>
      <c r="J86" s="952"/>
      <c r="L86" s="17"/>
    </row>
    <row r="87" spans="1:12" s="12" customFormat="1">
      <c r="A87" s="950"/>
      <c r="B87" s="952"/>
      <c r="C87" s="952"/>
      <c r="D87" s="2420">
        <f t="shared" si="0"/>
        <v>0</v>
      </c>
      <c r="E87" s="952"/>
      <c r="F87" s="952"/>
      <c r="G87" s="952"/>
      <c r="H87" s="952"/>
      <c r="I87" s="952"/>
      <c r="J87" s="952"/>
      <c r="L87" s="17"/>
    </row>
    <row r="88" spans="1:12" s="12" customFormat="1">
      <c r="A88" s="950"/>
      <c r="B88" s="952"/>
      <c r="C88" s="952"/>
      <c r="D88" s="2420">
        <f t="shared" si="0"/>
        <v>0</v>
      </c>
      <c r="E88" s="952"/>
      <c r="F88" s="952"/>
      <c r="G88" s="952"/>
      <c r="H88" s="952"/>
      <c r="I88" s="952"/>
      <c r="J88" s="952"/>
      <c r="L88" s="17"/>
    </row>
    <row r="89" spans="1:12" s="12" customFormat="1">
      <c r="A89" s="950"/>
      <c r="B89" s="952"/>
      <c r="C89" s="952"/>
      <c r="D89" s="2420">
        <f t="shared" si="0"/>
        <v>0</v>
      </c>
      <c r="E89" s="952"/>
      <c r="F89" s="952"/>
      <c r="G89" s="952"/>
      <c r="H89" s="952"/>
      <c r="I89" s="952"/>
      <c r="J89" s="952"/>
      <c r="L89" s="17"/>
    </row>
    <row r="90" spans="1:12" s="12" customFormat="1">
      <c r="A90" s="950"/>
      <c r="B90" s="952"/>
      <c r="C90" s="952"/>
      <c r="D90" s="2420">
        <f t="shared" si="0"/>
        <v>0</v>
      </c>
      <c r="E90" s="952"/>
      <c r="F90" s="952"/>
      <c r="G90" s="952"/>
      <c r="H90" s="952"/>
      <c r="I90" s="952"/>
      <c r="J90" s="952"/>
      <c r="L90" s="17"/>
    </row>
    <row r="91" spans="1:12" s="12" customFormat="1">
      <c r="A91" s="950"/>
      <c r="B91" s="952"/>
      <c r="C91" s="952"/>
      <c r="D91" s="2420">
        <f t="shared" si="0"/>
        <v>0</v>
      </c>
      <c r="E91" s="952"/>
      <c r="F91" s="952"/>
      <c r="G91" s="952"/>
      <c r="H91" s="952"/>
      <c r="I91" s="952"/>
      <c r="J91" s="952"/>
      <c r="L91" s="17"/>
    </row>
    <row r="92" spans="1:12" s="12" customFormat="1">
      <c r="A92" s="950"/>
      <c r="B92" s="952"/>
      <c r="C92" s="952"/>
      <c r="D92" s="2420">
        <f t="shared" si="0"/>
        <v>0</v>
      </c>
      <c r="E92" s="952"/>
      <c r="F92" s="952"/>
      <c r="G92" s="952"/>
      <c r="H92" s="952"/>
      <c r="I92" s="952"/>
      <c r="J92" s="952"/>
      <c r="L92" s="17"/>
    </row>
    <row r="93" spans="1:12" s="12" customFormat="1">
      <c r="A93" s="950"/>
      <c r="B93" s="952"/>
      <c r="C93" s="952"/>
      <c r="D93" s="2420">
        <f t="shared" si="0"/>
        <v>0</v>
      </c>
      <c r="E93" s="952"/>
      <c r="F93" s="952"/>
      <c r="G93" s="952"/>
      <c r="H93" s="952"/>
      <c r="I93" s="952"/>
      <c r="J93" s="952"/>
      <c r="L93" s="17"/>
    </row>
    <row r="94" spans="1:12" s="12" customFormat="1">
      <c r="A94" s="950"/>
      <c r="B94" s="952"/>
      <c r="C94" s="952"/>
      <c r="D94" s="2420">
        <f t="shared" si="0"/>
        <v>0</v>
      </c>
      <c r="E94" s="952"/>
      <c r="F94" s="952"/>
      <c r="G94" s="952"/>
      <c r="H94" s="952"/>
      <c r="I94" s="952"/>
      <c r="J94" s="952"/>
      <c r="L94" s="17"/>
    </row>
    <row r="95" spans="1:12" s="12" customFormat="1">
      <c r="A95" s="950"/>
      <c r="B95" s="952"/>
      <c r="C95" s="952"/>
      <c r="D95" s="2420">
        <f t="shared" si="0"/>
        <v>0</v>
      </c>
      <c r="E95" s="952"/>
      <c r="F95" s="952"/>
      <c r="G95" s="952"/>
      <c r="H95" s="952"/>
      <c r="I95" s="952"/>
      <c r="J95" s="952"/>
      <c r="L95" s="17"/>
    </row>
    <row r="96" spans="1:12" s="12" customFormat="1">
      <c r="A96" s="950"/>
      <c r="B96" s="952"/>
      <c r="C96" s="952"/>
      <c r="D96" s="2420">
        <f t="shared" si="0"/>
        <v>0</v>
      </c>
      <c r="E96" s="952"/>
      <c r="F96" s="952"/>
      <c r="G96" s="952"/>
      <c r="H96" s="952"/>
      <c r="I96" s="952"/>
      <c r="J96" s="952"/>
      <c r="L96" s="17"/>
    </row>
    <row r="97" spans="1:12" s="12" customFormat="1">
      <c r="A97" s="950"/>
      <c r="B97" s="952"/>
      <c r="C97" s="952"/>
      <c r="D97" s="2420">
        <f t="shared" si="0"/>
        <v>0</v>
      </c>
      <c r="E97" s="952"/>
      <c r="F97" s="952"/>
      <c r="G97" s="952"/>
      <c r="H97" s="952"/>
      <c r="I97" s="952"/>
      <c r="J97" s="952"/>
      <c r="L97" s="17"/>
    </row>
    <row r="98" spans="1:12" s="12" customFormat="1">
      <c r="A98" s="950"/>
      <c r="B98" s="952"/>
      <c r="C98" s="952"/>
      <c r="D98" s="2420">
        <f t="shared" si="0"/>
        <v>0</v>
      </c>
      <c r="E98" s="952"/>
      <c r="F98" s="952"/>
      <c r="G98" s="952"/>
      <c r="H98" s="952"/>
      <c r="I98" s="952"/>
      <c r="J98" s="952"/>
      <c r="L98" s="17"/>
    </row>
    <row r="99" spans="1:12" s="12" customFormat="1">
      <c r="A99" s="950"/>
      <c r="B99" s="952"/>
      <c r="C99" s="952"/>
      <c r="D99" s="2420">
        <f t="shared" si="0"/>
        <v>0</v>
      </c>
      <c r="E99" s="952"/>
      <c r="F99" s="952"/>
      <c r="G99" s="952"/>
      <c r="H99" s="952"/>
      <c r="I99" s="952"/>
      <c r="J99" s="952"/>
      <c r="L99" s="17"/>
    </row>
    <row r="100" spans="1:12" s="12" customFormat="1">
      <c r="A100" s="950"/>
      <c r="B100" s="952"/>
      <c r="C100" s="952"/>
      <c r="D100" s="2420">
        <f t="shared" si="0"/>
        <v>0</v>
      </c>
      <c r="E100" s="952"/>
      <c r="F100" s="952"/>
      <c r="G100" s="952"/>
      <c r="H100" s="952"/>
      <c r="I100" s="952"/>
      <c r="J100" s="952"/>
      <c r="L100" s="17"/>
    </row>
    <row r="101" spans="1:12" s="12" customFormat="1">
      <c r="A101" s="950"/>
      <c r="B101" s="952"/>
      <c r="C101" s="952"/>
      <c r="D101" s="2420">
        <f t="shared" si="0"/>
        <v>0</v>
      </c>
      <c r="E101" s="952"/>
      <c r="F101" s="952"/>
      <c r="G101" s="952"/>
      <c r="H101" s="952"/>
      <c r="I101" s="952"/>
      <c r="J101" s="952"/>
      <c r="L101" s="17"/>
    </row>
    <row r="102" spans="1:12" s="12" customFormat="1">
      <c r="A102" s="950"/>
      <c r="B102" s="952"/>
      <c r="C102" s="952"/>
      <c r="D102" s="2420">
        <f t="shared" si="0"/>
        <v>0</v>
      </c>
      <c r="E102" s="952"/>
      <c r="F102" s="952"/>
      <c r="G102" s="952"/>
      <c r="H102" s="952"/>
      <c r="I102" s="952"/>
      <c r="J102" s="952"/>
      <c r="L102" s="17"/>
    </row>
    <row r="103" spans="1:12" s="12" customFormat="1">
      <c r="A103" s="950"/>
      <c r="B103" s="952"/>
      <c r="C103" s="952"/>
      <c r="D103" s="952"/>
      <c r="E103" s="952"/>
      <c r="F103" s="952"/>
      <c r="G103" s="952"/>
      <c r="H103" s="952"/>
      <c r="I103" s="952"/>
      <c r="J103" s="952"/>
      <c r="L103" s="17"/>
    </row>
    <row r="104" spans="1:12" s="12" customFormat="1">
      <c r="A104" s="950"/>
      <c r="B104" s="952"/>
      <c r="C104" s="952"/>
      <c r="D104" s="952"/>
      <c r="E104" s="952"/>
      <c r="F104" s="952"/>
      <c r="G104" s="952"/>
      <c r="H104" s="952"/>
      <c r="I104" s="952"/>
      <c r="J104" s="952"/>
      <c r="L104" s="17"/>
    </row>
    <row r="105" spans="1:12" s="12" customFormat="1">
      <c r="A105" s="950"/>
      <c r="B105" s="952"/>
      <c r="C105" s="952"/>
      <c r="D105" s="952"/>
      <c r="E105" s="952"/>
      <c r="F105" s="952"/>
      <c r="G105" s="952"/>
      <c r="H105" s="952"/>
      <c r="I105" s="952"/>
      <c r="J105" s="952"/>
      <c r="L105" s="17"/>
    </row>
    <row r="106" spans="1:12" s="12" customFormat="1">
      <c r="A106" s="950"/>
      <c r="B106" s="952"/>
      <c r="C106" s="952"/>
      <c r="D106" s="952"/>
      <c r="E106" s="952"/>
      <c r="F106" s="952"/>
      <c r="G106" s="952"/>
      <c r="H106" s="952"/>
      <c r="I106" s="952"/>
      <c r="J106" s="952"/>
      <c r="L106" s="17"/>
    </row>
    <row r="107" spans="1:12" s="12" customFormat="1">
      <c r="A107" s="950"/>
      <c r="B107" s="952"/>
      <c r="C107" s="952"/>
      <c r="D107" s="952"/>
      <c r="E107" s="952"/>
      <c r="F107" s="952"/>
      <c r="G107" s="952"/>
      <c r="H107" s="952"/>
      <c r="I107" s="952"/>
      <c r="J107" s="952"/>
      <c r="L107" s="17"/>
    </row>
    <row r="108" spans="1:12" s="12" customFormat="1">
      <c r="A108" s="950"/>
      <c r="B108" s="952"/>
      <c r="C108" s="952"/>
      <c r="D108" s="952"/>
      <c r="E108" s="952"/>
      <c r="F108" s="952"/>
      <c r="G108" s="952"/>
      <c r="H108" s="952"/>
      <c r="I108" s="952"/>
      <c r="J108" s="952"/>
      <c r="L108" s="17"/>
    </row>
    <row r="109" spans="1:12" s="12" customFormat="1">
      <c r="A109" s="950"/>
      <c r="B109" s="952"/>
      <c r="C109" s="952"/>
      <c r="D109" s="952"/>
      <c r="E109" s="952"/>
      <c r="F109" s="952"/>
      <c r="G109" s="952"/>
      <c r="H109" s="952"/>
      <c r="I109" s="952"/>
      <c r="J109" s="952"/>
      <c r="L109" s="17"/>
    </row>
    <row r="110" spans="1:12" s="12" customFormat="1">
      <c r="A110" s="950"/>
      <c r="B110" s="952"/>
      <c r="C110" s="952"/>
      <c r="D110" s="952"/>
      <c r="E110" s="952"/>
      <c r="F110" s="952"/>
      <c r="G110" s="952"/>
      <c r="H110" s="952"/>
      <c r="I110" s="952"/>
      <c r="J110" s="952"/>
      <c r="L110" s="17"/>
    </row>
    <row r="111" spans="1:12" s="12" customFormat="1">
      <c r="A111" s="950"/>
      <c r="B111" s="952"/>
      <c r="C111" s="952"/>
      <c r="D111" s="952"/>
      <c r="E111" s="952"/>
      <c r="F111" s="952"/>
      <c r="G111" s="952"/>
      <c r="H111" s="952"/>
      <c r="I111" s="952"/>
      <c r="J111" s="952"/>
      <c r="L111" s="17"/>
    </row>
    <row r="112" spans="1:12" s="12" customFormat="1">
      <c r="A112" s="950"/>
      <c r="B112" s="952"/>
      <c r="C112" s="952"/>
      <c r="D112" s="952"/>
      <c r="E112" s="952"/>
      <c r="F112" s="952"/>
      <c r="G112" s="952"/>
      <c r="H112" s="952"/>
      <c r="I112" s="952"/>
      <c r="J112" s="952"/>
      <c r="L112" s="17"/>
    </row>
    <row r="113" spans="1:12" s="12" customFormat="1">
      <c r="A113" s="950"/>
      <c r="B113" s="952"/>
      <c r="C113" s="952"/>
      <c r="D113" s="952"/>
      <c r="E113" s="952"/>
      <c r="F113" s="952"/>
      <c r="G113" s="952"/>
      <c r="H113" s="952"/>
      <c r="I113" s="952"/>
      <c r="J113" s="952"/>
      <c r="L113" s="17"/>
    </row>
    <row r="114" spans="1:12" s="12" customFormat="1">
      <c r="A114" s="950"/>
      <c r="B114" s="952"/>
      <c r="C114" s="952"/>
      <c r="D114" s="952"/>
      <c r="E114" s="952"/>
      <c r="F114" s="952"/>
      <c r="G114" s="952"/>
      <c r="H114" s="952"/>
      <c r="I114" s="952"/>
      <c r="J114" s="952"/>
      <c r="L114" s="17"/>
    </row>
    <row r="115" spans="1:12" s="12" customFormat="1">
      <c r="A115" s="950"/>
      <c r="B115" s="952"/>
      <c r="C115" s="952"/>
      <c r="D115" s="952"/>
      <c r="E115" s="952"/>
      <c r="F115" s="952"/>
      <c r="G115" s="952"/>
      <c r="H115" s="952"/>
      <c r="I115" s="952"/>
      <c r="J115" s="952"/>
      <c r="L115" s="17"/>
    </row>
    <row r="116" spans="1:12" s="12" customFormat="1">
      <c r="A116" s="950"/>
      <c r="B116" s="952"/>
      <c r="C116" s="952"/>
      <c r="D116" s="952"/>
      <c r="E116" s="952"/>
      <c r="F116" s="952"/>
      <c r="G116" s="952"/>
      <c r="H116" s="952"/>
      <c r="I116" s="952"/>
      <c r="J116" s="952"/>
      <c r="L116" s="17"/>
    </row>
    <row r="117" spans="1:12" s="12" customFormat="1">
      <c r="A117" s="950"/>
      <c r="B117" s="7"/>
      <c r="C117" s="7"/>
      <c r="D117" s="7"/>
      <c r="E117" s="7"/>
      <c r="F117" s="7"/>
      <c r="G117" s="7"/>
      <c r="H117" s="7"/>
      <c r="I117" s="7"/>
      <c r="J117" s="7"/>
      <c r="L117" s="17"/>
    </row>
    <row r="118" spans="1:12" s="12" customFormat="1">
      <c r="A118" s="950"/>
      <c r="B118" s="7"/>
      <c r="C118" s="7"/>
      <c r="D118" s="7"/>
      <c r="E118" s="7"/>
      <c r="F118" s="7"/>
      <c r="G118" s="7"/>
      <c r="H118" s="7"/>
      <c r="I118" s="7"/>
      <c r="J118" s="7"/>
      <c r="L118" s="17"/>
    </row>
    <row r="119" spans="1:12" s="12" customFormat="1">
      <c r="A119" s="950"/>
      <c r="B119" s="7"/>
      <c r="C119" s="7"/>
      <c r="D119" s="7"/>
      <c r="E119" s="7"/>
      <c r="F119" s="7"/>
      <c r="G119" s="7"/>
      <c r="H119" s="7"/>
      <c r="I119" s="7"/>
      <c r="J119" s="7"/>
      <c r="L119" s="17"/>
    </row>
    <row r="120" spans="1:12" s="12" customFormat="1">
      <c r="A120" s="950"/>
      <c r="B120" s="7"/>
      <c r="C120" s="7"/>
      <c r="D120" s="7"/>
      <c r="E120" s="7"/>
      <c r="F120" s="7"/>
      <c r="G120" s="7"/>
      <c r="H120" s="7"/>
      <c r="I120" s="7"/>
      <c r="J120" s="7"/>
      <c r="L120" s="17"/>
    </row>
    <row r="121" spans="1:12" s="7" customFormat="1">
      <c r="A121" s="950"/>
      <c r="K121" s="12"/>
      <c r="L121" s="17"/>
    </row>
    <row r="122" spans="1:12" s="7" customFormat="1">
      <c r="A122" s="950"/>
      <c r="K122" s="12"/>
      <c r="L122" s="17"/>
    </row>
    <row r="123" spans="1:12" s="7" customFormat="1">
      <c r="A123" s="950"/>
      <c r="K123" s="12"/>
      <c r="L123" s="17"/>
    </row>
    <row r="124" spans="1:12" s="7" customFormat="1">
      <c r="A124" s="950"/>
      <c r="K124" s="12"/>
      <c r="L124" s="17"/>
    </row>
    <row r="125" spans="1:12" s="7" customFormat="1">
      <c r="A125" s="950"/>
      <c r="K125" s="12"/>
      <c r="L125" s="17"/>
    </row>
    <row r="126" spans="1:12" s="7" customFormat="1">
      <c r="A126" s="950"/>
      <c r="K126" s="12"/>
      <c r="L126" s="17"/>
    </row>
    <row r="127" spans="1:12" s="7" customFormat="1">
      <c r="A127" s="950"/>
      <c r="K127" s="12"/>
      <c r="L127" s="17"/>
    </row>
    <row r="128" spans="1:12" s="7" customFormat="1">
      <c r="A128" s="950"/>
      <c r="K128" s="12"/>
      <c r="L128" s="17"/>
    </row>
    <row r="129" spans="1:12" s="7" customFormat="1">
      <c r="A129" s="950"/>
      <c r="K129" s="12"/>
      <c r="L129" s="17"/>
    </row>
    <row r="130" spans="1:12" s="7" customFormat="1">
      <c r="A130" s="950"/>
      <c r="K130" s="12"/>
      <c r="L130" s="17"/>
    </row>
    <row r="131" spans="1:12" s="7" customFormat="1">
      <c r="A131" s="950"/>
      <c r="K131" s="12"/>
      <c r="L131" s="17"/>
    </row>
    <row r="132" spans="1:12" s="7" customFormat="1">
      <c r="A132" s="950"/>
      <c r="K132" s="12"/>
      <c r="L132" s="17"/>
    </row>
    <row r="133" spans="1:12" s="7" customFormat="1">
      <c r="A133" s="950"/>
      <c r="K133" s="12"/>
      <c r="L133" s="17"/>
    </row>
    <row r="134" spans="1:12" s="7" customFormat="1">
      <c r="A134" s="950"/>
      <c r="K134" s="12"/>
      <c r="L134" s="17"/>
    </row>
    <row r="135" spans="1:12" s="7" customFormat="1">
      <c r="A135" s="950"/>
      <c r="K135" s="12"/>
      <c r="L135" s="17"/>
    </row>
    <row r="136" spans="1:12" s="7" customFormat="1">
      <c r="A136" s="950"/>
      <c r="K136" s="12"/>
      <c r="L136" s="17"/>
    </row>
    <row r="137" spans="1:12" s="7" customFormat="1">
      <c r="A137" s="950"/>
      <c r="K137" s="12"/>
      <c r="L137" s="17"/>
    </row>
    <row r="138" spans="1:12" s="7" customFormat="1">
      <c r="A138" s="950"/>
      <c r="K138" s="12"/>
      <c r="L138" s="17"/>
    </row>
    <row r="139" spans="1:12" s="7" customFormat="1">
      <c r="A139" s="950"/>
      <c r="K139" s="12"/>
      <c r="L139" s="17"/>
    </row>
    <row r="140" spans="1:12" s="7" customFormat="1">
      <c r="A140" s="950"/>
      <c r="K140" s="12"/>
      <c r="L140" s="17"/>
    </row>
    <row r="141" spans="1:12" s="7" customFormat="1">
      <c r="A141" s="950"/>
      <c r="K141" s="12"/>
      <c r="L141" s="17"/>
    </row>
    <row r="142" spans="1:12" s="7" customFormat="1">
      <c r="A142" s="950"/>
      <c r="K142" s="12"/>
      <c r="L142" s="17"/>
    </row>
    <row r="143" spans="1:12" s="7" customFormat="1">
      <c r="A143" s="950"/>
      <c r="K143" s="12"/>
      <c r="L143" s="17"/>
    </row>
  </sheetData>
  <autoFilter ref="B6:B71"/>
  <customSheetViews>
    <customSheetView guid="{CD481555-6D06-49CD-9625-98C90CC09C9A}" showAutoFilter="1">
      <selection activeCell="H23" sqref="H23:K23"/>
      <pageMargins left="0.7" right="0.7" top="0.75" bottom="0.75" header="0.3" footer="0.3"/>
      <pageSetup paperSize="9" orientation="portrait" r:id="rId1"/>
      <autoFilter ref="B6:B57"/>
    </customSheetView>
    <customSheetView guid="{9EC6AF21-4B8E-44E3-AF29-8895353139B2}" showAutoFilter="1">
      <pane ySplit="6" topLeftCell="A13" activePane="bottomLeft" state="frozen"/>
      <selection pane="bottomLeft" activeCell="H23" sqref="H23:K23"/>
      <pageMargins left="0.7" right="0.7" top="0.75" bottom="0.75" header="0.3" footer="0.3"/>
      <pageSetup paperSize="9" orientation="portrait" r:id="rId2"/>
      <autoFilter ref="B6:B57"/>
    </customSheetView>
    <customSheetView guid="{4A6D03CA-35D0-42B2-8E76-6C991766DE68}" showAutoFilter="1">
      <pane ySplit="5" topLeftCell="A37" activePane="bottomLeft" state="frozen"/>
      <selection pane="bottomLeft" activeCell="A50" sqref="A50"/>
      <pageMargins left="0.7" right="0.7" top="0.75" bottom="0.75" header="0.3" footer="0.3"/>
      <pageSetup paperSize="9" orientation="portrait" r:id="rId3"/>
      <autoFilter ref="B6:B57"/>
    </customSheetView>
    <customSheetView guid="{94FC66D5-BF29-4BE8-974C-C93BA07E9FE3}" showAutoFilter="1">
      <pane ySplit="6" topLeftCell="A39" activePane="bottomLeft" state="frozen"/>
      <selection pane="bottomLeft" activeCell="C44" sqref="C44:J44"/>
      <pageMargins left="0.7" right="0.7" top="0.75" bottom="0.75" header="0.3" footer="0.3"/>
      <pageSetup paperSize="9" orientation="portrait" r:id="rId4"/>
      <autoFilter ref="B6:B57"/>
    </customSheetView>
  </customSheetViews>
  <mergeCells count="52">
    <mergeCell ref="C25:J25"/>
    <mergeCell ref="C27:J27"/>
    <mergeCell ref="C28:J28"/>
    <mergeCell ref="A1:K1"/>
    <mergeCell ref="A2:B2"/>
    <mergeCell ref="C2:F2"/>
    <mergeCell ref="G2:H2"/>
    <mergeCell ref="I2:J2"/>
    <mergeCell ref="A3:B3"/>
    <mergeCell ref="C3:F3"/>
    <mergeCell ref="G3:H3"/>
    <mergeCell ref="I3:J3"/>
    <mergeCell ref="C24:J24"/>
    <mergeCell ref="A4:B4"/>
    <mergeCell ref="C4:F4"/>
    <mergeCell ref="G4:H4"/>
    <mergeCell ref="I4:J4"/>
    <mergeCell ref="C15:J15"/>
    <mergeCell ref="C16:J16"/>
    <mergeCell ref="A5:B5"/>
    <mergeCell ref="C5:F5"/>
    <mergeCell ref="I5:J5"/>
    <mergeCell ref="C7:J7"/>
    <mergeCell ref="C12:J12"/>
    <mergeCell ref="A15:A16"/>
    <mergeCell ref="A59:A60"/>
    <mergeCell ref="C46:J46"/>
    <mergeCell ref="C43:J43"/>
    <mergeCell ref="H42:J42"/>
    <mergeCell ref="C61:J61"/>
    <mergeCell ref="C60:J60"/>
    <mergeCell ref="A52:A53"/>
    <mergeCell ref="C58:J58"/>
    <mergeCell ref="C51:J51"/>
    <mergeCell ref="C47:J47"/>
    <mergeCell ref="C54:J54"/>
    <mergeCell ref="C57:J57"/>
    <mergeCell ref="C55:J55"/>
    <mergeCell ref="C52:J52"/>
    <mergeCell ref="C44:J44"/>
    <mergeCell ref="C71:J71"/>
    <mergeCell ref="H69:J69"/>
    <mergeCell ref="C66:J66"/>
    <mergeCell ref="H32:I32"/>
    <mergeCell ref="C34:J34"/>
    <mergeCell ref="H36:J36"/>
    <mergeCell ref="C63:J63"/>
    <mergeCell ref="C67:J67"/>
    <mergeCell ref="H40:J40"/>
    <mergeCell ref="C37:J37"/>
    <mergeCell ref="C39:J39"/>
    <mergeCell ref="C70:J70"/>
  </mergeCells>
  <pageMargins left="0.7" right="0.7" top="0.75" bottom="0.75" header="0.3" footer="0.3"/>
  <pageSetup paperSize="9" orientation="portrait" r:id="rId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tabColor rgb="FFFFFF00"/>
  </sheetPr>
  <dimension ref="A1:M145"/>
  <sheetViews>
    <sheetView workbookViewId="0">
      <pane ySplit="6" topLeftCell="A98" activePane="bottomLeft" state="frozen"/>
      <selection pane="bottomLeft" activeCell="L110" sqref="L110"/>
    </sheetView>
  </sheetViews>
  <sheetFormatPr defaultRowHeight="15.75"/>
  <cols>
    <col min="1" max="1" width="11" style="2067" customWidth="1"/>
    <col min="2" max="2" width="10.140625" style="7" customWidth="1"/>
    <col min="3" max="11" width="11.28515625" style="7" customWidth="1"/>
    <col min="12" max="12" width="49.42578125" style="12" customWidth="1"/>
    <col min="13" max="16384" width="9.140625" style="17"/>
  </cols>
  <sheetData>
    <row r="1" spans="1:13" s="16" customFormat="1" ht="30.75" customHeight="1" thickTop="1">
      <c r="A1" s="5073" t="s">
        <v>2756</v>
      </c>
      <c r="B1" s="5074"/>
      <c r="C1" s="5074"/>
      <c r="D1" s="5074"/>
      <c r="E1" s="5074"/>
      <c r="F1" s="5074"/>
      <c r="G1" s="5074"/>
      <c r="H1" s="5074"/>
      <c r="I1" s="5074"/>
      <c r="J1" s="5074"/>
      <c r="K1" s="5074"/>
      <c r="L1" s="5075"/>
      <c r="M1" s="36"/>
    </row>
    <row r="2" spans="1:13" ht="20.25" customHeight="1">
      <c r="A2" s="4845" t="s">
        <v>215</v>
      </c>
      <c r="B2" s="4846"/>
      <c r="C2" s="4630">
        <f>+(53+110+25)*25</f>
        <v>4700</v>
      </c>
      <c r="D2" s="4631"/>
      <c r="E2" s="4631"/>
      <c r="F2" s="4632"/>
      <c r="G2" s="4374" t="s">
        <v>6403</v>
      </c>
      <c r="H2" s="4375"/>
      <c r="I2" s="5093" t="s">
        <v>216</v>
      </c>
      <c r="J2" s="5094"/>
      <c r="K2" s="5148" t="s">
        <v>303</v>
      </c>
      <c r="L2" s="5238"/>
      <c r="M2" s="86"/>
    </row>
    <row r="3" spans="1:13" ht="20.25" customHeight="1">
      <c r="A3" s="4845" t="s">
        <v>217</v>
      </c>
      <c r="B3" s="4846"/>
      <c r="C3" s="4630" t="s">
        <v>688</v>
      </c>
      <c r="D3" s="4631"/>
      <c r="E3" s="4631"/>
      <c r="F3" s="4632"/>
      <c r="G3" s="5156"/>
      <c r="H3" s="5157"/>
      <c r="I3" s="5093" t="s">
        <v>218</v>
      </c>
      <c r="J3" s="5094"/>
      <c r="K3" s="5557" t="s">
        <v>249</v>
      </c>
      <c r="L3" s="5558"/>
      <c r="M3" s="86"/>
    </row>
    <row r="4" spans="1:13" ht="20.25" customHeight="1">
      <c r="A4" s="4845" t="s">
        <v>219</v>
      </c>
      <c r="B4" s="4846"/>
      <c r="C4" s="4630" t="s">
        <v>243</v>
      </c>
      <c r="D4" s="4631"/>
      <c r="E4" s="4631"/>
      <c r="F4" s="4632"/>
      <c r="G4" s="5076" t="s">
        <v>3030</v>
      </c>
      <c r="H4" s="5101"/>
      <c r="I4" s="5093" t="s">
        <v>220</v>
      </c>
      <c r="J4" s="5094"/>
      <c r="K4" s="5523" t="s">
        <v>5925</v>
      </c>
      <c r="L4" s="5524"/>
      <c r="M4" s="86"/>
    </row>
    <row r="5" spans="1:13" ht="20.25" customHeight="1" thickBot="1">
      <c r="A5" s="5086" t="s">
        <v>221</v>
      </c>
      <c r="B5" s="5087"/>
      <c r="C5" s="5090" t="s">
        <v>6350</v>
      </c>
      <c r="D5" s="5091"/>
      <c r="E5" s="5091"/>
      <c r="F5" s="5092"/>
      <c r="G5" s="167"/>
      <c r="H5" s="168"/>
      <c r="I5" s="5093" t="s">
        <v>325</v>
      </c>
      <c r="J5" s="5094"/>
      <c r="K5" s="5493" t="s">
        <v>5922</v>
      </c>
      <c r="L5" s="5494"/>
      <c r="M5" s="86"/>
    </row>
    <row r="6" spans="1:13" s="16" customFormat="1" ht="35.25" customHeight="1" thickTop="1">
      <c r="A6" s="2066" t="s">
        <v>1</v>
      </c>
      <c r="B6" s="957" t="s">
        <v>0</v>
      </c>
      <c r="C6" s="957" t="s">
        <v>2</v>
      </c>
      <c r="D6" s="957" t="s">
        <v>3</v>
      </c>
      <c r="E6" s="957" t="s">
        <v>4</v>
      </c>
      <c r="F6" s="957" t="s">
        <v>5</v>
      </c>
      <c r="G6" s="957" t="s">
        <v>6</v>
      </c>
      <c r="H6" s="957" t="s">
        <v>7</v>
      </c>
      <c r="I6" s="957" t="s">
        <v>8</v>
      </c>
      <c r="J6" s="957" t="s">
        <v>9</v>
      </c>
      <c r="K6" s="957" t="s">
        <v>6286</v>
      </c>
      <c r="L6" s="958" t="s">
        <v>10</v>
      </c>
    </row>
    <row r="7" spans="1:13" ht="79.5" customHeight="1">
      <c r="A7" s="1943">
        <v>41620</v>
      </c>
      <c r="B7" s="1944" t="s">
        <v>32</v>
      </c>
      <c r="C7" s="5477" t="s">
        <v>2757</v>
      </c>
      <c r="D7" s="5477"/>
      <c r="E7" s="5477"/>
      <c r="F7" s="5477"/>
      <c r="G7" s="5477"/>
      <c r="H7" s="5477"/>
      <c r="I7" s="5477"/>
      <c r="J7" s="5477"/>
      <c r="K7" s="3558" t="s">
        <v>2571</v>
      </c>
      <c r="L7" s="1974" t="s">
        <v>2571</v>
      </c>
    </row>
    <row r="8" spans="1:13" s="12" customFormat="1" ht="17.25" customHeight="1">
      <c r="A8" s="2064">
        <v>41627</v>
      </c>
      <c r="B8" s="952" t="s">
        <v>16</v>
      </c>
      <c r="C8" s="962">
        <v>380</v>
      </c>
      <c r="D8" s="954">
        <f>+C8*(100-E8)/100</f>
        <v>376.2</v>
      </c>
      <c r="E8" s="962">
        <v>1</v>
      </c>
      <c r="F8" s="962"/>
      <c r="G8" s="962">
        <v>100</v>
      </c>
      <c r="H8" s="962"/>
      <c r="I8" s="962"/>
      <c r="J8" s="962"/>
      <c r="K8" s="3466"/>
      <c r="L8" s="12" t="s">
        <v>20</v>
      </c>
      <c r="M8" s="17"/>
    </row>
    <row r="9" spans="1:13" s="12" customFormat="1" ht="17.25" customHeight="1" thickBot="1">
      <c r="A9" s="2063">
        <v>41639</v>
      </c>
      <c r="B9" s="944" t="s">
        <v>143</v>
      </c>
      <c r="C9" s="963"/>
      <c r="D9" s="42"/>
      <c r="E9" s="963"/>
      <c r="F9" s="963"/>
      <c r="G9" s="963"/>
      <c r="H9" s="963">
        <v>2015</v>
      </c>
      <c r="I9" s="963">
        <v>71</v>
      </c>
      <c r="J9" s="963"/>
      <c r="K9" s="963"/>
      <c r="L9" s="43"/>
      <c r="M9" s="17"/>
    </row>
    <row r="10" spans="1:13" s="12" customFormat="1" ht="17.25" customHeight="1" thickTop="1">
      <c r="A10" s="47">
        <v>41644</v>
      </c>
      <c r="B10" s="48" t="s">
        <v>143</v>
      </c>
      <c r="C10" s="970"/>
      <c r="D10" s="128"/>
      <c r="E10" s="970"/>
      <c r="F10" s="970"/>
      <c r="G10" s="970"/>
      <c r="H10" s="970">
        <v>2045</v>
      </c>
      <c r="I10" s="970">
        <v>89</v>
      </c>
      <c r="J10" s="970"/>
      <c r="K10" s="970"/>
      <c r="L10" s="50" t="s">
        <v>134</v>
      </c>
      <c r="M10" s="17"/>
    </row>
    <row r="11" spans="1:13" s="12" customFormat="1" ht="17.25" customHeight="1">
      <c r="A11" s="989">
        <v>41645</v>
      </c>
      <c r="B11" s="990" t="s">
        <v>154</v>
      </c>
      <c r="C11" s="5501" t="s">
        <v>155</v>
      </c>
      <c r="D11" s="5502"/>
      <c r="E11" s="5502"/>
      <c r="F11" s="5502"/>
      <c r="G11" s="5502"/>
      <c r="H11" s="5502"/>
      <c r="I11" s="5502"/>
      <c r="J11" s="5503"/>
      <c r="K11" s="3463"/>
      <c r="L11" s="993"/>
      <c r="M11" s="17"/>
    </row>
    <row r="12" spans="1:13" s="12" customFormat="1" ht="17.25" customHeight="1">
      <c r="A12" s="2064">
        <v>41673</v>
      </c>
      <c r="B12" s="952" t="s">
        <v>351</v>
      </c>
      <c r="C12" s="4644" t="s">
        <v>2758</v>
      </c>
      <c r="D12" s="4645"/>
      <c r="E12" s="4645"/>
      <c r="F12" s="4645"/>
      <c r="G12" s="4645"/>
      <c r="H12" s="4645"/>
      <c r="I12" s="4645"/>
      <c r="J12" s="4646"/>
      <c r="K12" s="3397"/>
      <c r="M12" s="17"/>
    </row>
    <row r="13" spans="1:13" s="12" customFormat="1" ht="17.25" customHeight="1">
      <c r="A13" s="29">
        <v>41713</v>
      </c>
      <c r="B13" s="6" t="s">
        <v>16</v>
      </c>
      <c r="C13" s="972">
        <v>325</v>
      </c>
      <c r="D13" s="31">
        <f>+C13*(100-E13)/100</f>
        <v>321.75</v>
      </c>
      <c r="E13" s="972">
        <v>1</v>
      </c>
      <c r="F13" s="972"/>
      <c r="G13" s="972">
        <v>125</v>
      </c>
      <c r="H13" s="972"/>
      <c r="I13" s="972"/>
      <c r="J13" s="972"/>
      <c r="K13" s="972"/>
      <c r="L13" s="25" t="s">
        <v>283</v>
      </c>
      <c r="M13" s="17"/>
    </row>
    <row r="14" spans="1:13" s="12" customFormat="1" ht="17.25" customHeight="1">
      <c r="A14" s="2064">
        <v>41796</v>
      </c>
      <c r="B14" s="952" t="s">
        <v>143</v>
      </c>
      <c r="C14" s="962"/>
      <c r="D14" s="954"/>
      <c r="E14" s="962"/>
      <c r="F14" s="962"/>
      <c r="G14" s="962"/>
      <c r="H14" s="962">
        <v>3640</v>
      </c>
      <c r="I14" s="962">
        <v>100</v>
      </c>
      <c r="J14" s="962"/>
      <c r="K14" s="3466"/>
      <c r="L14" s="12" t="s">
        <v>30</v>
      </c>
      <c r="M14" s="17"/>
    </row>
    <row r="15" spans="1:13" s="12" customFormat="1" ht="17.25" customHeight="1">
      <c r="A15" s="2064">
        <v>41805</v>
      </c>
      <c r="B15" s="952" t="s">
        <v>16</v>
      </c>
      <c r="C15" s="962">
        <v>265</v>
      </c>
      <c r="D15" s="954">
        <f>+C15*(100-E15)/100</f>
        <v>262.35000000000002</v>
      </c>
      <c r="E15" s="962">
        <v>1</v>
      </c>
      <c r="F15" s="962"/>
      <c r="G15" s="962">
        <v>115</v>
      </c>
      <c r="H15" s="962"/>
      <c r="I15" s="962"/>
      <c r="J15" s="962"/>
      <c r="K15" s="3466"/>
      <c r="L15" s="12" t="s">
        <v>283</v>
      </c>
      <c r="M15" s="17"/>
    </row>
    <row r="16" spans="1:13" s="12" customFormat="1" ht="17.25" customHeight="1">
      <c r="A16" s="2064">
        <v>41857</v>
      </c>
      <c r="B16" s="952" t="s">
        <v>16</v>
      </c>
      <c r="C16" s="962">
        <v>245</v>
      </c>
      <c r="D16" s="954">
        <f>+C16*(100-E16)/100</f>
        <v>242.55</v>
      </c>
      <c r="E16" s="962">
        <v>1</v>
      </c>
      <c r="F16" s="962"/>
      <c r="G16" s="962">
        <v>105</v>
      </c>
      <c r="H16" s="952"/>
      <c r="I16" s="952"/>
      <c r="J16" s="952"/>
      <c r="K16" s="3446"/>
      <c r="L16" s="12" t="s">
        <v>380</v>
      </c>
      <c r="M16" s="17"/>
    </row>
    <row r="17" spans="1:13" ht="20.100000000000001" customHeight="1">
      <c r="A17" s="4">
        <v>41878</v>
      </c>
      <c r="B17" s="28" t="s">
        <v>143</v>
      </c>
      <c r="C17" s="28"/>
      <c r="D17" s="23"/>
      <c r="E17" s="28"/>
      <c r="F17" s="28"/>
      <c r="G17" s="28"/>
      <c r="H17" s="946">
        <v>3305</v>
      </c>
      <c r="I17" s="946">
        <v>100</v>
      </c>
      <c r="J17" s="28"/>
      <c r="K17" s="28"/>
      <c r="L17" s="15" t="s">
        <v>30</v>
      </c>
    </row>
    <row r="18" spans="1:13" s="12" customFormat="1" ht="17.25" customHeight="1">
      <c r="A18" s="2064">
        <v>41913</v>
      </c>
      <c r="B18" s="952" t="s">
        <v>16</v>
      </c>
      <c r="C18" s="947">
        <v>255</v>
      </c>
      <c r="D18" s="954">
        <f>+C18*(100-E18)/100</f>
        <v>252.45</v>
      </c>
      <c r="E18" s="947">
        <v>1</v>
      </c>
      <c r="F18" s="947"/>
      <c r="G18" s="947">
        <v>100</v>
      </c>
      <c r="H18" s="952"/>
      <c r="I18" s="952"/>
      <c r="J18" s="952"/>
      <c r="K18" s="3446"/>
      <c r="L18" s="12" t="s">
        <v>20</v>
      </c>
      <c r="M18" s="17"/>
    </row>
    <row r="19" spans="1:13" s="12" customFormat="1" ht="17.25" customHeight="1">
      <c r="A19" s="2064">
        <v>41945</v>
      </c>
      <c r="B19" s="952" t="s">
        <v>12</v>
      </c>
      <c r="C19" s="4630" t="s">
        <v>51</v>
      </c>
      <c r="D19" s="4631"/>
      <c r="E19" s="4631"/>
      <c r="F19" s="4631"/>
      <c r="G19" s="4631"/>
      <c r="H19" s="4631"/>
      <c r="I19" s="4631"/>
      <c r="J19" s="4632"/>
      <c r="K19" s="3394"/>
      <c r="M19" s="17"/>
    </row>
    <row r="20" spans="1:13" s="12" customFormat="1" ht="17.25" customHeight="1">
      <c r="A20" s="2064">
        <v>41952</v>
      </c>
      <c r="B20" s="952" t="s">
        <v>143</v>
      </c>
      <c r="C20" s="947"/>
      <c r="D20" s="954"/>
      <c r="E20" s="947"/>
      <c r="F20" s="947"/>
      <c r="G20" s="947"/>
      <c r="H20" s="947">
        <v>5550</v>
      </c>
      <c r="I20" s="947">
        <v>95</v>
      </c>
      <c r="J20" s="952"/>
      <c r="K20" s="3446"/>
      <c r="L20" s="12" t="s">
        <v>2759</v>
      </c>
      <c r="M20" s="17"/>
    </row>
    <row r="21" spans="1:13" s="12" customFormat="1" ht="17.25" customHeight="1">
      <c r="A21" s="2064">
        <v>41985</v>
      </c>
      <c r="B21" s="952" t="s">
        <v>16</v>
      </c>
      <c r="C21" s="947">
        <v>260</v>
      </c>
      <c r="D21" s="954">
        <f>+C21*(100-E21)/100</f>
        <v>257.39999999999998</v>
      </c>
      <c r="E21" s="947">
        <v>1</v>
      </c>
      <c r="F21" s="947"/>
      <c r="G21" s="947">
        <v>204</v>
      </c>
      <c r="H21" s="947"/>
      <c r="I21" s="947"/>
      <c r="J21" s="952"/>
      <c r="K21" s="3446"/>
      <c r="L21" s="12" t="s">
        <v>283</v>
      </c>
      <c r="M21" s="17"/>
    </row>
    <row r="22" spans="1:13" s="12" customFormat="1" ht="17.25" customHeight="1" thickBot="1">
      <c r="A22" s="54">
        <v>41987</v>
      </c>
      <c r="B22" s="55" t="s">
        <v>404</v>
      </c>
      <c r="C22" s="5145" t="s">
        <v>2760</v>
      </c>
      <c r="D22" s="5146"/>
      <c r="E22" s="5146"/>
      <c r="F22" s="5146"/>
      <c r="G22" s="5146"/>
      <c r="H22" s="5146"/>
      <c r="I22" s="5146"/>
      <c r="J22" s="5147"/>
      <c r="K22" s="3423"/>
      <c r="L22" s="57"/>
      <c r="M22" s="17"/>
    </row>
    <row r="23" spans="1:13" s="12" customFormat="1" ht="17.25" customHeight="1" thickTop="1">
      <c r="A23" s="2062">
        <v>42052</v>
      </c>
      <c r="B23" s="945" t="s">
        <v>16</v>
      </c>
      <c r="C23" s="945"/>
      <c r="D23" s="62"/>
      <c r="E23" s="945"/>
      <c r="F23" s="945"/>
      <c r="G23" s="945"/>
      <c r="H23" s="5525" t="s">
        <v>2658</v>
      </c>
      <c r="I23" s="5526"/>
      <c r="J23" s="5527"/>
      <c r="K23" s="3475"/>
      <c r="L23" s="53" t="s">
        <v>30</v>
      </c>
      <c r="M23" s="17"/>
    </row>
    <row r="24" spans="1:13" s="12" customFormat="1">
      <c r="A24" s="2064">
        <v>42073</v>
      </c>
      <c r="B24" s="952" t="s">
        <v>404</v>
      </c>
      <c r="C24" s="4644" t="s">
        <v>2761</v>
      </c>
      <c r="D24" s="4645"/>
      <c r="E24" s="4645"/>
      <c r="F24" s="4645"/>
      <c r="G24" s="4645"/>
      <c r="H24" s="4645"/>
      <c r="I24" s="4645"/>
      <c r="J24" s="4646"/>
      <c r="K24" s="3397"/>
      <c r="M24" s="17"/>
    </row>
    <row r="25" spans="1:13" s="12" customFormat="1">
      <c r="A25" s="4642">
        <v>42074</v>
      </c>
      <c r="B25" s="952" t="s">
        <v>16</v>
      </c>
      <c r="C25" s="947">
        <v>250</v>
      </c>
      <c r="D25" s="954">
        <f>+C25*(100-E25)/100</f>
        <v>247.5</v>
      </c>
      <c r="E25" s="947">
        <v>1</v>
      </c>
      <c r="F25" s="947"/>
      <c r="G25" s="947">
        <v>140</v>
      </c>
      <c r="H25" s="952"/>
      <c r="I25" s="952"/>
      <c r="J25" s="952"/>
      <c r="K25" s="3446"/>
      <c r="L25" s="12" t="s">
        <v>2762</v>
      </c>
      <c r="M25" s="17"/>
    </row>
    <row r="26" spans="1:13" s="12" customFormat="1">
      <c r="A26" s="4643"/>
      <c r="B26" s="1113" t="s">
        <v>351</v>
      </c>
      <c r="C26" s="5551" t="s">
        <v>3135</v>
      </c>
      <c r="D26" s="5552"/>
      <c r="E26" s="5552"/>
      <c r="F26" s="5552"/>
      <c r="G26" s="5552"/>
      <c r="H26" s="5552"/>
      <c r="I26" s="5552"/>
      <c r="J26" s="5553"/>
      <c r="K26" s="3469"/>
      <c r="M26" s="17"/>
    </row>
    <row r="27" spans="1:13" s="12" customFormat="1">
      <c r="A27" s="2064">
        <v>42143</v>
      </c>
      <c r="B27" s="952" t="s">
        <v>404</v>
      </c>
      <c r="C27" s="4630" t="s">
        <v>2760</v>
      </c>
      <c r="D27" s="4631"/>
      <c r="E27" s="4631"/>
      <c r="F27" s="4631"/>
      <c r="G27" s="4631"/>
      <c r="H27" s="4631"/>
      <c r="I27" s="4631"/>
      <c r="J27" s="4632"/>
      <c r="K27" s="3394"/>
      <c r="M27" s="17"/>
    </row>
    <row r="28" spans="1:13" s="12" customFormat="1">
      <c r="A28" s="2064">
        <v>42152</v>
      </c>
      <c r="B28" s="952" t="s">
        <v>16</v>
      </c>
      <c r="C28" s="952"/>
      <c r="D28" s="954"/>
      <c r="E28" s="952"/>
      <c r="F28" s="952"/>
      <c r="G28" s="952"/>
      <c r="H28" s="947">
        <v>3005</v>
      </c>
      <c r="I28" s="947">
        <v>100</v>
      </c>
      <c r="J28" s="952"/>
      <c r="K28" s="3446"/>
      <c r="L28" s="12" t="s">
        <v>30</v>
      </c>
      <c r="M28" s="17"/>
    </row>
    <row r="29" spans="1:13" s="12" customFormat="1">
      <c r="A29" s="2064">
        <v>42155</v>
      </c>
      <c r="B29" s="952" t="s">
        <v>16</v>
      </c>
      <c r="C29" s="947">
        <v>250</v>
      </c>
      <c r="D29" s="954">
        <f>+C29*(100-E29)/100</f>
        <v>247.5</v>
      </c>
      <c r="E29" s="947">
        <v>1</v>
      </c>
      <c r="F29" s="947"/>
      <c r="G29" s="947">
        <v>140</v>
      </c>
      <c r="H29" s="952"/>
      <c r="I29" s="952"/>
      <c r="J29" s="952"/>
      <c r="K29" s="3446"/>
      <c r="L29" s="12" t="s">
        <v>283</v>
      </c>
      <c r="M29" s="17"/>
    </row>
    <row r="30" spans="1:13" s="12" customFormat="1">
      <c r="A30" s="2064">
        <v>42160</v>
      </c>
      <c r="B30" s="1113" t="s">
        <v>351</v>
      </c>
      <c r="C30" s="5551" t="s">
        <v>3154</v>
      </c>
      <c r="D30" s="5552"/>
      <c r="E30" s="5552"/>
      <c r="F30" s="5552"/>
      <c r="G30" s="5552"/>
      <c r="H30" s="5552"/>
      <c r="I30" s="5552"/>
      <c r="J30" s="5553"/>
      <c r="K30" s="3469"/>
      <c r="M30" s="17"/>
    </row>
    <row r="31" spans="1:13" s="12" customFormat="1" ht="22.5" customHeight="1">
      <c r="A31" s="2064">
        <v>42210</v>
      </c>
      <c r="B31" s="952" t="s">
        <v>14</v>
      </c>
      <c r="C31" s="4644" t="s">
        <v>2763</v>
      </c>
      <c r="D31" s="4645"/>
      <c r="E31" s="4645"/>
      <c r="F31" s="4645"/>
      <c r="G31" s="4645"/>
      <c r="H31" s="4645"/>
      <c r="I31" s="4645"/>
      <c r="J31" s="4646"/>
      <c r="K31" s="3397"/>
      <c r="M31" s="17"/>
    </row>
    <row r="32" spans="1:13" s="12" customFormat="1" ht="16.5" customHeight="1">
      <c r="A32" s="2064">
        <v>42217</v>
      </c>
      <c r="B32" s="1113" t="s">
        <v>351</v>
      </c>
      <c r="C32" s="5551" t="s">
        <v>3155</v>
      </c>
      <c r="D32" s="5552"/>
      <c r="E32" s="5552"/>
      <c r="F32" s="5552"/>
      <c r="G32" s="5552"/>
      <c r="H32" s="5552"/>
      <c r="I32" s="5552"/>
      <c r="J32" s="5553"/>
      <c r="K32" s="3469"/>
      <c r="M32" s="17"/>
    </row>
    <row r="33" spans="1:13" s="12" customFormat="1">
      <c r="A33" s="2064">
        <v>42256</v>
      </c>
      <c r="B33" s="952" t="s">
        <v>16</v>
      </c>
      <c r="C33" s="947">
        <v>320</v>
      </c>
      <c r="D33" s="954">
        <f>+C33*(100-E33)/100</f>
        <v>316.8</v>
      </c>
      <c r="E33" s="947">
        <v>1</v>
      </c>
      <c r="F33" s="947"/>
      <c r="G33" s="947">
        <v>110</v>
      </c>
      <c r="H33" s="947"/>
      <c r="I33" s="947"/>
      <c r="J33" s="947"/>
      <c r="K33" s="3433"/>
      <c r="L33" s="13" t="s">
        <v>2764</v>
      </c>
      <c r="M33" s="17"/>
    </row>
    <row r="34" spans="1:13" s="12" customFormat="1">
      <c r="A34" s="2064">
        <v>42289</v>
      </c>
      <c r="B34" s="952" t="s">
        <v>404</v>
      </c>
      <c r="C34" s="4630" t="s">
        <v>2760</v>
      </c>
      <c r="D34" s="4631"/>
      <c r="E34" s="4631"/>
      <c r="F34" s="4631"/>
      <c r="G34" s="4631"/>
      <c r="H34" s="4631"/>
      <c r="I34" s="4631"/>
      <c r="J34" s="4632"/>
      <c r="K34" s="3394"/>
      <c r="M34" s="17"/>
    </row>
    <row r="35" spans="1:13" s="12" customFormat="1">
      <c r="A35" s="2064">
        <v>42292</v>
      </c>
      <c r="B35" s="1113" t="s">
        <v>351</v>
      </c>
      <c r="C35" s="5551" t="s">
        <v>3156</v>
      </c>
      <c r="D35" s="5552"/>
      <c r="E35" s="5552"/>
      <c r="F35" s="5552"/>
      <c r="G35" s="5552"/>
      <c r="H35" s="5552"/>
      <c r="I35" s="5552"/>
      <c r="J35" s="5553"/>
      <c r="K35" s="3469"/>
      <c r="M35" s="17"/>
    </row>
    <row r="36" spans="1:13" s="12" customFormat="1">
      <c r="A36" s="2064">
        <v>42320</v>
      </c>
      <c r="B36" s="952" t="s">
        <v>143</v>
      </c>
      <c r="C36" s="947"/>
      <c r="D36" s="954"/>
      <c r="E36" s="947"/>
      <c r="F36" s="947"/>
      <c r="G36" s="947"/>
      <c r="H36" s="947">
        <v>3305</v>
      </c>
      <c r="I36" s="947">
        <v>100</v>
      </c>
      <c r="J36" s="947"/>
      <c r="K36" s="3433"/>
      <c r="L36" s="12" t="s">
        <v>30</v>
      </c>
      <c r="M36" s="17"/>
    </row>
    <row r="37" spans="1:13" s="12" customFormat="1">
      <c r="A37" s="2064">
        <v>42323</v>
      </c>
      <c r="B37" s="1113" t="s">
        <v>351</v>
      </c>
      <c r="C37" s="5551" t="s">
        <v>3157</v>
      </c>
      <c r="D37" s="5552"/>
      <c r="E37" s="5552"/>
      <c r="F37" s="5552"/>
      <c r="G37" s="5552"/>
      <c r="H37" s="5552"/>
      <c r="I37" s="5552"/>
      <c r="J37" s="5553"/>
      <c r="K37" s="3469"/>
      <c r="M37" s="17"/>
    </row>
    <row r="38" spans="1:13" s="12" customFormat="1" ht="16.5" thickBot="1">
      <c r="A38" s="2063">
        <v>42347</v>
      </c>
      <c r="B38" s="1732" t="s">
        <v>16</v>
      </c>
      <c r="C38" s="218">
        <v>375</v>
      </c>
      <c r="D38" s="42">
        <f>+C38*(100-E38)/100</f>
        <v>225</v>
      </c>
      <c r="E38" s="218">
        <v>40</v>
      </c>
      <c r="F38" s="218"/>
      <c r="G38" s="218">
        <v>80</v>
      </c>
      <c r="H38" s="218"/>
      <c r="I38" s="218"/>
      <c r="J38" s="218"/>
      <c r="K38" s="218"/>
      <c r="L38" s="43" t="s">
        <v>2541</v>
      </c>
      <c r="M38" s="17"/>
    </row>
    <row r="39" spans="1:13" s="12" customFormat="1" ht="16.5" thickTop="1">
      <c r="A39" s="47">
        <v>42371</v>
      </c>
      <c r="B39" s="48" t="s">
        <v>351</v>
      </c>
      <c r="C39" s="5554" t="s">
        <v>3158</v>
      </c>
      <c r="D39" s="5555"/>
      <c r="E39" s="5555"/>
      <c r="F39" s="5555"/>
      <c r="G39" s="5555"/>
      <c r="H39" s="5555"/>
      <c r="I39" s="5555"/>
      <c r="J39" s="5556"/>
      <c r="K39" s="3470"/>
      <c r="L39" s="50"/>
      <c r="M39" s="17"/>
    </row>
    <row r="40" spans="1:13" s="12" customFormat="1">
      <c r="A40" s="2064">
        <v>42379</v>
      </c>
      <c r="B40" s="1743" t="s">
        <v>143</v>
      </c>
      <c r="C40" s="1736"/>
      <c r="D40" s="1739"/>
      <c r="E40" s="1736"/>
      <c r="F40" s="1736"/>
      <c r="G40" s="1736"/>
      <c r="H40" s="1736">
        <v>3160</v>
      </c>
      <c r="I40" s="1736">
        <v>90</v>
      </c>
      <c r="J40" s="1736"/>
      <c r="K40" s="3433"/>
      <c r="L40" s="12" t="s">
        <v>2765</v>
      </c>
      <c r="M40" s="17"/>
    </row>
    <row r="41" spans="1:13" s="12" customFormat="1">
      <c r="A41" s="4642">
        <v>42400</v>
      </c>
      <c r="B41" s="1743" t="s">
        <v>351</v>
      </c>
      <c r="C41" s="5551" t="s">
        <v>3159</v>
      </c>
      <c r="D41" s="5552"/>
      <c r="E41" s="5552"/>
      <c r="F41" s="5552"/>
      <c r="G41" s="5552"/>
      <c r="H41" s="5552"/>
      <c r="I41" s="5552"/>
      <c r="J41" s="5553"/>
      <c r="K41" s="3469"/>
      <c r="M41" s="17"/>
    </row>
    <row r="42" spans="1:13" s="12" customFormat="1">
      <c r="A42" s="4643"/>
      <c r="B42" s="1743" t="s">
        <v>12</v>
      </c>
      <c r="C42" s="4644" t="s">
        <v>51</v>
      </c>
      <c r="D42" s="4645"/>
      <c r="E42" s="4645"/>
      <c r="F42" s="4645"/>
      <c r="G42" s="4645"/>
      <c r="H42" s="4645"/>
      <c r="I42" s="4645"/>
      <c r="J42" s="4646"/>
      <c r="K42" s="3397"/>
      <c r="M42" s="17"/>
    </row>
    <row r="43" spans="1:13" s="12" customFormat="1">
      <c r="A43" s="2064">
        <v>42418</v>
      </c>
      <c r="B43" s="1743" t="s">
        <v>143</v>
      </c>
      <c r="C43" s="1743"/>
      <c r="D43" s="1739"/>
      <c r="E43" s="1743"/>
      <c r="F43" s="1743"/>
      <c r="G43" s="1743"/>
      <c r="H43" s="1736">
        <v>3790</v>
      </c>
      <c r="I43" s="1736">
        <v>100</v>
      </c>
      <c r="J43" s="1743"/>
      <c r="K43" s="3446"/>
      <c r="L43" s="12" t="s">
        <v>3066</v>
      </c>
      <c r="M43" s="17"/>
    </row>
    <row r="44" spans="1:13" s="12" customFormat="1">
      <c r="A44" s="2064">
        <v>42420</v>
      </c>
      <c r="B44" s="1743" t="s">
        <v>351</v>
      </c>
      <c r="C44" s="5551" t="s">
        <v>3160</v>
      </c>
      <c r="D44" s="5552"/>
      <c r="E44" s="5552"/>
      <c r="F44" s="5552"/>
      <c r="G44" s="5552"/>
      <c r="H44" s="5552"/>
      <c r="I44" s="5552"/>
      <c r="J44" s="5553"/>
      <c r="K44" s="3469"/>
      <c r="M44" s="17"/>
    </row>
    <row r="45" spans="1:13" s="12" customFormat="1">
      <c r="A45" s="29">
        <v>42448</v>
      </c>
      <c r="B45" s="6" t="s">
        <v>16</v>
      </c>
      <c r="C45" s="6">
        <v>280</v>
      </c>
      <c r="D45" s="31">
        <f>+C45*(100-E45)/100</f>
        <v>168</v>
      </c>
      <c r="E45" s="6">
        <v>40</v>
      </c>
      <c r="F45" s="6"/>
      <c r="G45" s="6">
        <v>130</v>
      </c>
      <c r="H45" s="6"/>
      <c r="I45" s="6"/>
      <c r="J45" s="6"/>
      <c r="K45" s="6"/>
      <c r="L45" s="25" t="s">
        <v>3190</v>
      </c>
      <c r="M45" s="17"/>
    </row>
    <row r="46" spans="1:13" s="12" customFormat="1">
      <c r="A46" s="29">
        <v>42457</v>
      </c>
      <c r="B46" s="6" t="s">
        <v>143</v>
      </c>
      <c r="C46" s="6"/>
      <c r="D46" s="31"/>
      <c r="E46" s="6"/>
      <c r="F46" s="6"/>
      <c r="G46" s="6"/>
      <c r="H46" s="6">
        <v>5200</v>
      </c>
      <c r="I46" s="6">
        <v>100</v>
      </c>
      <c r="J46" s="6"/>
      <c r="K46" s="6"/>
      <c r="L46" s="25" t="s">
        <v>2255</v>
      </c>
      <c r="M46" s="17"/>
    </row>
    <row r="47" spans="1:13" s="12" customFormat="1">
      <c r="A47" s="4">
        <v>42493</v>
      </c>
      <c r="B47" s="28" t="s">
        <v>16</v>
      </c>
      <c r="C47" s="28">
        <v>135</v>
      </c>
      <c r="D47" s="23">
        <f>+C47*(100-E47)/100</f>
        <v>81</v>
      </c>
      <c r="E47" s="28">
        <v>40</v>
      </c>
      <c r="F47" s="28"/>
      <c r="G47" s="28">
        <v>112</v>
      </c>
      <c r="H47" s="28"/>
      <c r="I47" s="28"/>
      <c r="J47" s="28"/>
      <c r="K47" s="28"/>
      <c r="L47" s="15" t="s">
        <v>3277</v>
      </c>
      <c r="M47" s="17"/>
    </row>
    <row r="48" spans="1:13" s="12" customFormat="1">
      <c r="A48" s="2064">
        <v>42494</v>
      </c>
      <c r="B48" s="1743" t="s">
        <v>12</v>
      </c>
      <c r="C48" s="4644" t="s">
        <v>51</v>
      </c>
      <c r="D48" s="4645"/>
      <c r="E48" s="4645"/>
      <c r="F48" s="4645"/>
      <c r="G48" s="4645"/>
      <c r="H48" s="4645"/>
      <c r="I48" s="4645"/>
      <c r="J48" s="4646"/>
      <c r="K48" s="3397"/>
      <c r="M48" s="17"/>
    </row>
    <row r="49" spans="1:13" s="12" customFormat="1">
      <c r="A49" s="29">
        <v>42523</v>
      </c>
      <c r="B49" s="6" t="s">
        <v>143</v>
      </c>
      <c r="C49" s="6"/>
      <c r="D49" s="31"/>
      <c r="E49" s="6"/>
      <c r="F49" s="6"/>
      <c r="G49" s="6"/>
      <c r="H49" s="5275" t="s">
        <v>315</v>
      </c>
      <c r="I49" s="5277"/>
      <c r="J49" s="6"/>
      <c r="K49" s="6"/>
      <c r="L49" s="25" t="s">
        <v>3371</v>
      </c>
      <c r="M49" s="17"/>
    </row>
    <row r="50" spans="1:13" s="12" customFormat="1">
      <c r="A50" s="4">
        <v>42553</v>
      </c>
      <c r="B50" s="28" t="s">
        <v>16</v>
      </c>
      <c r="C50" s="28">
        <v>195</v>
      </c>
      <c r="D50" s="23">
        <f>+C50*(100-E50)/100</f>
        <v>87.75</v>
      </c>
      <c r="E50" s="28">
        <v>55</v>
      </c>
      <c r="F50" s="28"/>
      <c r="G50" s="28">
        <v>102</v>
      </c>
      <c r="H50" s="28"/>
      <c r="I50" s="28"/>
      <c r="J50" s="28"/>
      <c r="K50" s="28"/>
      <c r="L50" s="15" t="s">
        <v>3431</v>
      </c>
      <c r="M50" s="17"/>
    </row>
    <row r="51" spans="1:13" s="12" customFormat="1">
      <c r="A51" s="2064">
        <v>42565</v>
      </c>
      <c r="B51" s="1743" t="s">
        <v>12</v>
      </c>
      <c r="C51" s="4644" t="s">
        <v>3407</v>
      </c>
      <c r="D51" s="4645"/>
      <c r="E51" s="4645"/>
      <c r="F51" s="4645"/>
      <c r="G51" s="4645"/>
      <c r="H51" s="4645"/>
      <c r="I51" s="4645"/>
      <c r="J51" s="4646"/>
      <c r="K51" s="3397"/>
      <c r="M51" s="17"/>
    </row>
    <row r="52" spans="1:13" s="12" customFormat="1">
      <c r="A52" s="2064">
        <v>42568</v>
      </c>
      <c r="B52" s="1743" t="s">
        <v>16</v>
      </c>
      <c r="C52" s="1743">
        <v>300</v>
      </c>
      <c r="D52" s="1739">
        <f>+C52*(100-E52)/100</f>
        <v>135</v>
      </c>
      <c r="E52" s="1743">
        <v>55</v>
      </c>
      <c r="F52" s="1743"/>
      <c r="G52" s="1743">
        <v>95</v>
      </c>
      <c r="H52" s="1743"/>
      <c r="I52" s="1743"/>
      <c r="J52" s="1743"/>
      <c r="K52" s="3446"/>
      <c r="L52" s="12" t="s">
        <v>3430</v>
      </c>
      <c r="M52" s="17"/>
    </row>
    <row r="53" spans="1:13" s="12" customFormat="1">
      <c r="A53" s="2064">
        <v>42589</v>
      </c>
      <c r="B53" s="1743" t="s">
        <v>12</v>
      </c>
      <c r="C53" s="4644" t="s">
        <v>677</v>
      </c>
      <c r="D53" s="4645"/>
      <c r="E53" s="4645"/>
      <c r="F53" s="4645"/>
      <c r="G53" s="4645"/>
      <c r="H53" s="4645"/>
      <c r="I53" s="4645"/>
      <c r="J53" s="4646"/>
      <c r="K53" s="3397"/>
      <c r="M53" s="17"/>
    </row>
    <row r="54" spans="1:13" s="12" customFormat="1">
      <c r="A54" s="2064">
        <v>42654</v>
      </c>
      <c r="B54" s="1743" t="s">
        <v>16</v>
      </c>
      <c r="C54" s="1743">
        <v>330</v>
      </c>
      <c r="D54" s="1739">
        <f>+C54*(100-E54)/100</f>
        <v>165</v>
      </c>
      <c r="E54" s="90">
        <v>50</v>
      </c>
      <c r="F54" s="1743"/>
      <c r="G54" s="1743">
        <v>115</v>
      </c>
      <c r="H54" s="1743"/>
      <c r="I54" s="1743"/>
      <c r="J54" s="1743"/>
      <c r="K54" s="3446"/>
      <c r="L54" s="12" t="s">
        <v>3580</v>
      </c>
      <c r="M54" s="17"/>
    </row>
    <row r="55" spans="1:13" s="12" customFormat="1" ht="48.75" customHeight="1">
      <c r="A55" s="2064">
        <v>42703</v>
      </c>
      <c r="B55" s="1743" t="s">
        <v>12</v>
      </c>
      <c r="C55" s="4627" t="s">
        <v>3741</v>
      </c>
      <c r="D55" s="4628"/>
      <c r="E55" s="4628"/>
      <c r="F55" s="4628"/>
      <c r="G55" s="4628"/>
      <c r="H55" s="4628"/>
      <c r="I55" s="4628"/>
      <c r="J55" s="4629"/>
      <c r="K55" s="3392"/>
      <c r="L55" s="1842" t="s">
        <v>4112</v>
      </c>
      <c r="M55" s="17"/>
    </row>
    <row r="56" spans="1:13" s="12" customFormat="1" ht="22.5" customHeight="1">
      <c r="A56" s="4">
        <v>42719</v>
      </c>
      <c r="B56" s="28" t="s">
        <v>16</v>
      </c>
      <c r="C56" s="28">
        <v>260</v>
      </c>
      <c r="D56" s="23">
        <f>+C56*(100-E56)/100</f>
        <v>130</v>
      </c>
      <c r="E56" s="28">
        <v>50</v>
      </c>
      <c r="F56" s="28"/>
      <c r="G56" s="28">
        <v>150</v>
      </c>
      <c r="H56" s="28"/>
      <c r="I56" s="28"/>
      <c r="J56" s="28"/>
      <c r="K56" s="28"/>
      <c r="L56" s="83" t="s">
        <v>3518</v>
      </c>
      <c r="M56" s="17"/>
    </row>
    <row r="57" spans="1:13" s="12" customFormat="1" ht="32.25" customHeight="1" thickBot="1">
      <c r="A57" s="54">
        <v>42724</v>
      </c>
      <c r="B57" s="55" t="s">
        <v>12</v>
      </c>
      <c r="C57" s="5189" t="s">
        <v>3904</v>
      </c>
      <c r="D57" s="5190"/>
      <c r="E57" s="5190"/>
      <c r="F57" s="5190"/>
      <c r="G57" s="5190"/>
      <c r="H57" s="5190"/>
      <c r="I57" s="5190"/>
      <c r="J57" s="5191"/>
      <c r="K57" s="3435"/>
      <c r="L57" s="1843" t="s">
        <v>4113</v>
      </c>
      <c r="M57" s="17"/>
    </row>
    <row r="58" spans="1:13" s="12" customFormat="1" ht="16.5" thickTop="1">
      <c r="A58" s="2061">
        <v>42743</v>
      </c>
      <c r="B58" s="1723" t="s">
        <v>16</v>
      </c>
      <c r="C58" s="1723">
        <v>265</v>
      </c>
      <c r="D58" s="130">
        <f>+C58*(100-E58)/100</f>
        <v>127.2</v>
      </c>
      <c r="E58" s="1723">
        <v>52</v>
      </c>
      <c r="F58" s="1723"/>
      <c r="G58" s="1723">
        <v>120</v>
      </c>
      <c r="H58" s="1723"/>
      <c r="I58" s="1723"/>
      <c r="J58" s="1723"/>
      <c r="K58" s="3401"/>
      <c r="L58" s="1485" t="s">
        <v>3810</v>
      </c>
      <c r="M58" s="17"/>
    </row>
    <row r="59" spans="1:13" s="12" customFormat="1" ht="42" customHeight="1">
      <c r="A59" s="2064">
        <v>42787</v>
      </c>
      <c r="B59" s="1579" t="s">
        <v>3895</v>
      </c>
      <c r="C59" s="4627" t="s">
        <v>3903</v>
      </c>
      <c r="D59" s="4628"/>
      <c r="E59" s="4628"/>
      <c r="F59" s="4628"/>
      <c r="G59" s="4628"/>
      <c r="H59" s="4628"/>
      <c r="I59" s="4628"/>
      <c r="J59" s="4629"/>
      <c r="K59" s="3392"/>
      <c r="L59" s="1842" t="s">
        <v>4114</v>
      </c>
      <c r="M59" s="17"/>
    </row>
    <row r="60" spans="1:13" s="12" customFormat="1" ht="30.75" customHeight="1">
      <c r="A60" s="2064">
        <v>42795</v>
      </c>
      <c r="B60" s="952" t="s">
        <v>12</v>
      </c>
      <c r="C60" s="4627" t="s">
        <v>3922</v>
      </c>
      <c r="D60" s="4628"/>
      <c r="E60" s="4628"/>
      <c r="F60" s="4628"/>
      <c r="G60" s="4628"/>
      <c r="H60" s="4628"/>
      <c r="I60" s="4628"/>
      <c r="J60" s="4629"/>
      <c r="K60" s="3392"/>
      <c r="L60" s="1842" t="s">
        <v>4115</v>
      </c>
      <c r="M60" s="17"/>
    </row>
    <row r="61" spans="1:13" s="12" customFormat="1" ht="29.25" customHeight="1">
      <c r="A61" s="2064">
        <v>42815</v>
      </c>
      <c r="B61" s="952" t="s">
        <v>143</v>
      </c>
      <c r="C61" s="952"/>
      <c r="D61" s="1065"/>
      <c r="E61" s="952"/>
      <c r="F61" s="952"/>
      <c r="G61" s="952"/>
      <c r="H61" s="1829">
        <v>5400</v>
      </c>
      <c r="I61" s="952">
        <v>100</v>
      </c>
      <c r="J61" s="952"/>
      <c r="K61" s="3446"/>
      <c r="L61" s="116" t="s">
        <v>3988</v>
      </c>
      <c r="M61" s="17"/>
    </row>
    <row r="62" spans="1:13" s="12" customFormat="1" ht="24.75" customHeight="1">
      <c r="A62" s="4">
        <v>42816</v>
      </c>
      <c r="B62" s="28" t="s">
        <v>16</v>
      </c>
      <c r="C62" s="28">
        <v>220</v>
      </c>
      <c r="D62" s="23">
        <f>+C62*(100-E62)/100</f>
        <v>105.6</v>
      </c>
      <c r="E62" s="28">
        <v>52</v>
      </c>
      <c r="F62" s="28"/>
      <c r="G62" s="28">
        <v>165</v>
      </c>
      <c r="H62" s="28"/>
      <c r="I62" s="28"/>
      <c r="J62" s="28"/>
      <c r="K62" s="28"/>
      <c r="L62" s="83" t="s">
        <v>3996</v>
      </c>
      <c r="M62" s="17"/>
    </row>
    <row r="63" spans="1:13" s="12" customFormat="1">
      <c r="A63" s="4">
        <v>42876</v>
      </c>
      <c r="B63" s="28" t="s">
        <v>143</v>
      </c>
      <c r="C63" s="28"/>
      <c r="D63" s="23"/>
      <c r="E63" s="28"/>
      <c r="F63" s="28"/>
      <c r="G63" s="28"/>
      <c r="H63" s="28">
        <v>4555</v>
      </c>
      <c r="I63" s="28">
        <v>100</v>
      </c>
      <c r="J63" s="28"/>
      <c r="K63" s="28"/>
      <c r="L63" s="15" t="s">
        <v>2255</v>
      </c>
      <c r="M63" s="17"/>
    </row>
    <row r="64" spans="1:13" s="12" customFormat="1">
      <c r="A64" s="4">
        <v>42877</v>
      </c>
      <c r="B64" s="28" t="s">
        <v>143</v>
      </c>
      <c r="C64" s="28"/>
      <c r="D64" s="23"/>
      <c r="E64" s="28"/>
      <c r="F64" s="28"/>
      <c r="G64" s="28"/>
      <c r="H64" s="28">
        <v>4595</v>
      </c>
      <c r="I64" s="28">
        <v>98</v>
      </c>
      <c r="J64" s="28"/>
      <c r="K64" s="28"/>
      <c r="L64" s="15" t="s">
        <v>4097</v>
      </c>
      <c r="M64" s="17"/>
    </row>
    <row r="65" spans="1:13" s="12" customFormat="1" ht="38.25" customHeight="1">
      <c r="A65" s="2064">
        <v>42884</v>
      </c>
      <c r="B65" s="1835" t="s">
        <v>12</v>
      </c>
      <c r="C65" s="4627" t="s">
        <v>4255</v>
      </c>
      <c r="D65" s="4628"/>
      <c r="E65" s="4628"/>
      <c r="F65" s="4628"/>
      <c r="G65" s="4628"/>
      <c r="H65" s="4628"/>
      <c r="I65" s="4628"/>
      <c r="J65" s="4629"/>
      <c r="K65" s="3392"/>
      <c r="L65" s="1842" t="s">
        <v>4116</v>
      </c>
      <c r="M65" s="17"/>
    </row>
    <row r="66" spans="1:13" s="12" customFormat="1">
      <c r="A66" s="2064">
        <v>42919</v>
      </c>
      <c r="B66" s="160" t="s">
        <v>16</v>
      </c>
      <c r="C66" s="952">
        <v>225</v>
      </c>
      <c r="D66" s="1389">
        <f>+C66*(100-E66)/100</f>
        <v>108</v>
      </c>
      <c r="E66" s="952">
        <v>52</v>
      </c>
      <c r="F66" s="952"/>
      <c r="G66" s="952">
        <v>120</v>
      </c>
      <c r="H66" s="952"/>
      <c r="I66" s="952"/>
      <c r="J66" s="952"/>
      <c r="K66" s="3446"/>
      <c r="L66" s="12" t="s">
        <v>2752</v>
      </c>
      <c r="M66" s="17"/>
    </row>
    <row r="67" spans="1:13" s="12" customFormat="1">
      <c r="A67" s="4">
        <v>42950</v>
      </c>
      <c r="B67" s="28" t="s">
        <v>143</v>
      </c>
      <c r="C67" s="28"/>
      <c r="D67" s="23">
        <f>+C67*(100-E67)/100</f>
        <v>0</v>
      </c>
      <c r="E67" s="28"/>
      <c r="F67" s="28"/>
      <c r="G67" s="28"/>
      <c r="H67" s="28">
        <v>4190</v>
      </c>
      <c r="I67" s="28">
        <v>87</v>
      </c>
      <c r="J67" s="28"/>
      <c r="K67" s="28"/>
      <c r="L67" s="15" t="s">
        <v>30</v>
      </c>
      <c r="M67" s="17"/>
    </row>
    <row r="68" spans="1:13" s="12" customFormat="1" ht="45.75" customHeight="1">
      <c r="A68" s="2064">
        <v>42999</v>
      </c>
      <c r="B68" s="1926" t="s">
        <v>12</v>
      </c>
      <c r="C68" s="4627" t="s">
        <v>4256</v>
      </c>
      <c r="D68" s="4628"/>
      <c r="E68" s="4628"/>
      <c r="F68" s="4628"/>
      <c r="G68" s="4628"/>
      <c r="H68" s="4628"/>
      <c r="I68" s="4628"/>
      <c r="J68" s="4629"/>
      <c r="K68" s="3392"/>
      <c r="M68" s="17"/>
    </row>
    <row r="69" spans="1:13" s="12" customFormat="1" ht="38.25" customHeight="1">
      <c r="A69" s="2064">
        <v>43001</v>
      </c>
      <c r="B69" s="952" t="s">
        <v>12</v>
      </c>
      <c r="C69" s="4627" t="s">
        <v>4257</v>
      </c>
      <c r="D69" s="4628"/>
      <c r="E69" s="4628"/>
      <c r="F69" s="4628"/>
      <c r="G69" s="4628"/>
      <c r="H69" s="4628"/>
      <c r="I69" s="4628"/>
      <c r="J69" s="4629"/>
      <c r="K69" s="3392"/>
      <c r="M69" s="17"/>
    </row>
    <row r="70" spans="1:13" s="12" customFormat="1">
      <c r="A70" s="2064">
        <v>43003</v>
      </c>
      <c r="B70" s="952" t="s">
        <v>12</v>
      </c>
      <c r="C70" s="4627" t="s">
        <v>4262</v>
      </c>
      <c r="D70" s="4628"/>
      <c r="E70" s="4628"/>
      <c r="F70" s="4628"/>
      <c r="G70" s="4628"/>
      <c r="H70" s="4628"/>
      <c r="I70" s="4628"/>
      <c r="J70" s="4629"/>
      <c r="K70" s="3392"/>
      <c r="M70" s="17"/>
    </row>
    <row r="71" spans="1:13" s="12" customFormat="1" ht="42.75" customHeight="1">
      <c r="A71" s="1943">
        <v>43014</v>
      </c>
      <c r="B71" s="1944" t="s">
        <v>34</v>
      </c>
      <c r="C71" s="4766" t="s">
        <v>4272</v>
      </c>
      <c r="D71" s="4767"/>
      <c r="E71" s="4767"/>
      <c r="F71" s="4767"/>
      <c r="G71" s="4767"/>
      <c r="H71" s="4767"/>
      <c r="I71" s="4767"/>
      <c r="J71" s="4768"/>
      <c r="K71" s="3558"/>
      <c r="L71" s="3558" t="s">
        <v>2571</v>
      </c>
      <c r="M71" s="17"/>
    </row>
    <row r="72" spans="1:13" s="12" customFormat="1">
      <c r="A72" s="2064">
        <v>43031</v>
      </c>
      <c r="B72" s="2019" t="s">
        <v>143</v>
      </c>
      <c r="C72" s="952"/>
      <c r="D72" s="1389"/>
      <c r="E72" s="952"/>
      <c r="F72" s="952"/>
      <c r="G72" s="952"/>
      <c r="H72" s="952">
        <v>5265</v>
      </c>
      <c r="I72" s="952">
        <v>100</v>
      </c>
      <c r="J72" s="952"/>
      <c r="K72" s="3446"/>
      <c r="L72" s="12" t="s">
        <v>30</v>
      </c>
      <c r="M72" s="17"/>
    </row>
    <row r="73" spans="1:13" s="12" customFormat="1">
      <c r="A73" s="2064">
        <v>43039</v>
      </c>
      <c r="B73" s="952" t="s">
        <v>16</v>
      </c>
      <c r="C73" s="952">
        <v>180</v>
      </c>
      <c r="D73" s="1389">
        <f t="shared" ref="D73:D138" si="0">+C73*(100-E73)/100</f>
        <v>135</v>
      </c>
      <c r="E73" s="952">
        <v>25</v>
      </c>
      <c r="F73" s="952"/>
      <c r="G73" s="952">
        <v>140</v>
      </c>
      <c r="H73" s="952"/>
      <c r="I73" s="952"/>
      <c r="J73" s="952"/>
      <c r="K73" s="3446"/>
      <c r="L73" s="12" t="s">
        <v>2752</v>
      </c>
      <c r="M73" s="17"/>
    </row>
    <row r="74" spans="1:13" s="12" customFormat="1">
      <c r="A74" s="2064">
        <v>43037</v>
      </c>
      <c r="B74" s="2024" t="s">
        <v>12</v>
      </c>
      <c r="C74" s="4644" t="s">
        <v>156</v>
      </c>
      <c r="D74" s="4645"/>
      <c r="E74" s="4645"/>
      <c r="F74" s="4645"/>
      <c r="G74" s="4645"/>
      <c r="H74" s="4645"/>
      <c r="I74" s="4645"/>
      <c r="J74" s="4646"/>
      <c r="K74" s="3397"/>
      <c r="M74" s="17"/>
    </row>
    <row r="75" spans="1:13" s="12" customFormat="1">
      <c r="A75" s="2064">
        <v>43054</v>
      </c>
      <c r="B75" s="952" t="s">
        <v>12</v>
      </c>
      <c r="C75" s="4644" t="s">
        <v>156</v>
      </c>
      <c r="D75" s="4645"/>
      <c r="E75" s="4645"/>
      <c r="F75" s="4645"/>
      <c r="G75" s="4645"/>
      <c r="H75" s="4645"/>
      <c r="I75" s="4645"/>
      <c r="J75" s="4646"/>
      <c r="K75" s="3397"/>
      <c r="M75" s="17"/>
    </row>
    <row r="76" spans="1:13" ht="25.5" customHeight="1">
      <c r="A76" s="2064">
        <v>43066</v>
      </c>
      <c r="B76" s="2051" t="s">
        <v>143</v>
      </c>
      <c r="C76" s="2051"/>
      <c r="D76" s="2049"/>
      <c r="E76" s="2051"/>
      <c r="F76" s="2051"/>
      <c r="G76" s="2051"/>
      <c r="H76" s="2051">
        <v>5630</v>
      </c>
      <c r="I76" s="2051">
        <v>95</v>
      </c>
      <c r="J76" s="2051"/>
      <c r="K76" s="3446"/>
      <c r="L76" s="12" t="s">
        <v>4354</v>
      </c>
    </row>
    <row r="77" spans="1:13" s="12" customFormat="1">
      <c r="A77" s="2064">
        <v>43079</v>
      </c>
      <c r="B77" s="952" t="s">
        <v>27</v>
      </c>
      <c r="C77" s="4644" t="s">
        <v>792</v>
      </c>
      <c r="D77" s="4645"/>
      <c r="E77" s="4645"/>
      <c r="F77" s="4645"/>
      <c r="G77" s="4645"/>
      <c r="H77" s="4645"/>
      <c r="I77" s="4645"/>
      <c r="J77" s="4646"/>
      <c r="K77" s="3397"/>
      <c r="M77" s="17"/>
    </row>
    <row r="78" spans="1:13" s="800" customFormat="1" ht="20.100000000000001" customHeight="1" thickBot="1">
      <c r="A78" s="2206">
        <v>43083</v>
      </c>
      <c r="B78" s="2207" t="s">
        <v>143</v>
      </c>
      <c r="C78" s="2208"/>
      <c r="D78" s="2208"/>
      <c r="E78" s="2208"/>
      <c r="F78" s="2208"/>
      <c r="G78" s="2208"/>
      <c r="H78" s="2208">
        <v>4985</v>
      </c>
      <c r="I78" s="2208">
        <v>95</v>
      </c>
      <c r="J78" s="2208"/>
      <c r="K78" s="3592"/>
      <c r="L78" s="2209" t="s">
        <v>30</v>
      </c>
    </row>
    <row r="79" spans="1:13" s="12" customFormat="1" ht="32.25" thickTop="1">
      <c r="A79" s="2191">
        <v>43111</v>
      </c>
      <c r="B79" s="2192" t="s">
        <v>16</v>
      </c>
      <c r="C79" s="2192">
        <v>238</v>
      </c>
      <c r="D79" s="62">
        <f t="shared" si="0"/>
        <v>166.6</v>
      </c>
      <c r="E79" s="2192">
        <v>30</v>
      </c>
      <c r="F79" s="2192"/>
      <c r="G79" s="2192">
        <v>184</v>
      </c>
      <c r="H79" s="2192"/>
      <c r="I79" s="2192"/>
      <c r="J79" s="2192"/>
      <c r="K79" s="3432"/>
      <c r="L79" s="53" t="s">
        <v>4438</v>
      </c>
      <c r="M79" s="17"/>
    </row>
    <row r="80" spans="1:13" s="12" customFormat="1">
      <c r="A80" s="2064">
        <v>43176</v>
      </c>
      <c r="B80" s="952" t="s">
        <v>143</v>
      </c>
      <c r="C80" s="952"/>
      <c r="D80" s="1389">
        <f t="shared" si="0"/>
        <v>0</v>
      </c>
      <c r="E80" s="952"/>
      <c r="F80" s="952"/>
      <c r="G80" s="952"/>
      <c r="H80" s="952">
        <v>3485</v>
      </c>
      <c r="I80" s="952">
        <v>100</v>
      </c>
      <c r="J80" s="952"/>
      <c r="K80" s="3446"/>
      <c r="L80" s="12" t="s">
        <v>30</v>
      </c>
      <c r="M80" s="17"/>
    </row>
    <row r="81" spans="1:13" s="12" customFormat="1">
      <c r="A81" s="2064">
        <v>43204</v>
      </c>
      <c r="B81" s="952" t="s">
        <v>16</v>
      </c>
      <c r="C81" s="952">
        <v>240</v>
      </c>
      <c r="D81" s="1389">
        <f t="shared" si="0"/>
        <v>168</v>
      </c>
      <c r="E81" s="952">
        <v>30</v>
      </c>
      <c r="F81" s="952"/>
      <c r="G81" s="952">
        <v>130</v>
      </c>
      <c r="H81" s="952"/>
      <c r="I81" s="952"/>
      <c r="J81" s="952"/>
      <c r="K81" s="3446"/>
      <c r="L81" s="12" t="s">
        <v>4151</v>
      </c>
      <c r="M81" s="17"/>
    </row>
    <row r="82" spans="1:13" s="800" customFormat="1" ht="53.25" customHeight="1">
      <c r="A82" s="2269">
        <v>43262</v>
      </c>
      <c r="B82" s="1384" t="s">
        <v>12</v>
      </c>
      <c r="C82" s="4341" t="s">
        <v>5121</v>
      </c>
      <c r="D82" s="4342"/>
      <c r="E82" s="4342"/>
      <c r="F82" s="4342"/>
      <c r="G82" s="4342"/>
      <c r="H82" s="4342"/>
      <c r="I82" s="4342"/>
      <c r="J82" s="4343"/>
      <c r="K82" s="3390"/>
      <c r="L82" s="2402" t="s">
        <v>4864</v>
      </c>
      <c r="M82" s="523"/>
    </row>
    <row r="83" spans="1:13" s="12" customFormat="1">
      <c r="A83" s="4">
        <v>43280</v>
      </c>
      <c r="B83" s="28" t="s">
        <v>16</v>
      </c>
      <c r="C83" s="28">
        <v>200</v>
      </c>
      <c r="D83" s="23">
        <f t="shared" si="0"/>
        <v>60</v>
      </c>
      <c r="E83" s="28">
        <v>70</v>
      </c>
      <c r="F83" s="28"/>
      <c r="G83" s="28">
        <v>110</v>
      </c>
      <c r="H83" s="28"/>
      <c r="I83" s="28"/>
      <c r="J83" s="28"/>
      <c r="K83" s="28"/>
      <c r="L83" s="15" t="s">
        <v>4748</v>
      </c>
      <c r="M83" s="17"/>
    </row>
    <row r="84" spans="1:13" s="12" customFormat="1">
      <c r="A84" s="2340">
        <v>43295</v>
      </c>
      <c r="B84" s="2341" t="s">
        <v>143</v>
      </c>
      <c r="C84" s="952"/>
      <c r="D84" s="1389"/>
      <c r="E84" s="952"/>
      <c r="F84" s="952"/>
      <c r="G84" s="952"/>
      <c r="H84" s="952">
        <v>3150</v>
      </c>
      <c r="I84" s="952">
        <v>100</v>
      </c>
      <c r="J84" s="952"/>
      <c r="K84" s="3446"/>
      <c r="M84" s="17"/>
    </row>
    <row r="85" spans="1:13" s="12" customFormat="1">
      <c r="A85" s="4">
        <v>43313</v>
      </c>
      <c r="B85" s="28" t="s">
        <v>16</v>
      </c>
      <c r="C85" s="28">
        <v>175</v>
      </c>
      <c r="D85" s="23">
        <f t="shared" si="0"/>
        <v>52.5</v>
      </c>
      <c r="E85" s="28">
        <v>70</v>
      </c>
      <c r="F85" s="28"/>
      <c r="G85" s="28">
        <v>100</v>
      </c>
      <c r="H85" s="28"/>
      <c r="I85" s="28"/>
      <c r="J85" s="28"/>
      <c r="K85" s="28"/>
      <c r="L85" s="15" t="s">
        <v>4791</v>
      </c>
      <c r="M85" s="17"/>
    </row>
    <row r="86" spans="1:13" s="12" customFormat="1" ht="56.25" customHeight="1" thickBot="1">
      <c r="A86" s="54">
        <v>43362</v>
      </c>
      <c r="B86" s="55" t="s">
        <v>12</v>
      </c>
      <c r="C86" s="5548" t="s">
        <v>4917</v>
      </c>
      <c r="D86" s="5549"/>
      <c r="E86" s="5549"/>
      <c r="F86" s="5549"/>
      <c r="G86" s="5549"/>
      <c r="H86" s="5549"/>
      <c r="I86" s="5549"/>
      <c r="J86" s="5550"/>
      <c r="K86" s="3471"/>
      <c r="L86" s="2631" t="s">
        <v>4863</v>
      </c>
      <c r="M86" s="17"/>
    </row>
    <row r="87" spans="1:13" s="12" customFormat="1" ht="84" customHeight="1" thickTop="1">
      <c r="A87" s="2661">
        <v>43527</v>
      </c>
      <c r="B87" s="2662" t="s">
        <v>34</v>
      </c>
      <c r="C87" s="5039" t="s">
        <v>5760</v>
      </c>
      <c r="D87" s="5361"/>
      <c r="E87" s="5361"/>
      <c r="F87" s="5361"/>
      <c r="G87" s="5361"/>
      <c r="H87" s="5361"/>
      <c r="I87" s="5361"/>
      <c r="J87" s="5362"/>
      <c r="K87" s="3558"/>
      <c r="L87" s="1954" t="s">
        <v>2571</v>
      </c>
      <c r="M87" s="17"/>
    </row>
    <row r="88" spans="1:13" s="12" customFormat="1">
      <c r="A88" s="2722">
        <v>43563</v>
      </c>
      <c r="B88" s="2723" t="s">
        <v>16</v>
      </c>
      <c r="C88" s="2720">
        <v>205</v>
      </c>
      <c r="D88" s="2721">
        <f t="shared" si="0"/>
        <v>82</v>
      </c>
      <c r="E88" s="2720">
        <v>60</v>
      </c>
      <c r="F88" s="2720" t="s">
        <v>70</v>
      </c>
      <c r="G88" s="2720">
        <v>110</v>
      </c>
      <c r="H88" s="2720"/>
      <c r="I88" s="2720"/>
      <c r="J88" s="2720"/>
      <c r="K88" s="3433"/>
      <c r="L88" s="974" t="s">
        <v>4151</v>
      </c>
      <c r="M88" s="17"/>
    </row>
    <row r="89" spans="1:13" s="12" customFormat="1">
      <c r="A89" s="2064">
        <v>43567</v>
      </c>
      <c r="B89" s="952" t="s">
        <v>143</v>
      </c>
      <c r="C89" s="2720"/>
      <c r="D89" s="2721"/>
      <c r="E89" s="2720"/>
      <c r="F89" s="2720"/>
      <c r="G89" s="2720"/>
      <c r="H89" s="2720">
        <v>635</v>
      </c>
      <c r="I89" s="2720">
        <v>99</v>
      </c>
      <c r="J89" s="2720"/>
      <c r="K89" s="3433"/>
      <c r="L89" s="974" t="s">
        <v>30</v>
      </c>
      <c r="M89" s="17"/>
    </row>
    <row r="90" spans="1:13" s="12" customFormat="1">
      <c r="A90" s="2064">
        <v>43682</v>
      </c>
      <c r="B90" s="952" t="s">
        <v>16</v>
      </c>
      <c r="C90" s="2720">
        <v>195</v>
      </c>
      <c r="D90" s="2721">
        <f t="shared" si="0"/>
        <v>58.5</v>
      </c>
      <c r="E90" s="2720">
        <v>70</v>
      </c>
      <c r="F90" s="2720"/>
      <c r="G90" s="2720">
        <v>75</v>
      </c>
      <c r="H90" s="2720"/>
      <c r="I90" s="2720"/>
      <c r="J90" s="2720"/>
      <c r="K90" s="3433"/>
      <c r="L90" s="974" t="s">
        <v>4151</v>
      </c>
      <c r="M90" s="17"/>
    </row>
    <row r="91" spans="1:13" s="12" customFormat="1">
      <c r="A91" s="2064">
        <v>43781</v>
      </c>
      <c r="B91" s="952" t="s">
        <v>16</v>
      </c>
      <c r="C91" s="2720">
        <v>190</v>
      </c>
      <c r="D91" s="2721">
        <f t="shared" si="0"/>
        <v>57</v>
      </c>
      <c r="E91" s="2720">
        <v>70</v>
      </c>
      <c r="F91" s="2720"/>
      <c r="G91" s="2720">
        <v>100</v>
      </c>
      <c r="H91" s="2720"/>
      <c r="I91" s="2720"/>
      <c r="J91" s="2720"/>
      <c r="K91" s="3433"/>
      <c r="L91" s="974" t="s">
        <v>4152</v>
      </c>
      <c r="M91" s="17"/>
    </row>
    <row r="92" spans="1:13" s="12" customFormat="1">
      <c r="A92" s="2064">
        <v>43783</v>
      </c>
      <c r="B92" s="952" t="s">
        <v>143</v>
      </c>
      <c r="C92" s="2720"/>
      <c r="D92" s="2721"/>
      <c r="E92" s="2720"/>
      <c r="F92" s="2720"/>
      <c r="G92" s="2720"/>
      <c r="H92" s="2720">
        <v>2410</v>
      </c>
      <c r="I92" s="2720">
        <v>100</v>
      </c>
      <c r="J92" s="2720"/>
      <c r="K92" s="3433"/>
      <c r="L92" s="974"/>
      <c r="M92" s="17"/>
    </row>
    <row r="93" spans="1:13" s="12" customFormat="1">
      <c r="A93" s="2064">
        <v>43809</v>
      </c>
      <c r="B93" s="952" t="s">
        <v>16</v>
      </c>
      <c r="C93" s="2720">
        <v>140</v>
      </c>
      <c r="D93" s="2721">
        <f t="shared" si="0"/>
        <v>42</v>
      </c>
      <c r="E93" s="2720">
        <v>70</v>
      </c>
      <c r="F93" s="2720" t="s">
        <v>70</v>
      </c>
      <c r="G93" s="2720">
        <v>110</v>
      </c>
      <c r="H93" s="2720"/>
      <c r="I93" s="2720"/>
      <c r="J93" s="2720"/>
      <c r="K93" s="3433"/>
      <c r="L93" s="974" t="s">
        <v>4152</v>
      </c>
      <c r="M93" s="17"/>
    </row>
    <row r="94" spans="1:13" s="12" customFormat="1">
      <c r="A94" s="2064">
        <v>43821</v>
      </c>
      <c r="B94" s="952" t="s">
        <v>27</v>
      </c>
      <c r="C94" s="4630" t="s">
        <v>5836</v>
      </c>
      <c r="D94" s="4631"/>
      <c r="E94" s="4631"/>
      <c r="F94" s="4631"/>
      <c r="G94" s="4631"/>
      <c r="H94" s="4631"/>
      <c r="I94" s="4631"/>
      <c r="J94" s="4632"/>
      <c r="K94" s="3394"/>
      <c r="L94" s="974"/>
      <c r="M94" s="17"/>
    </row>
    <row r="95" spans="1:13" s="12" customFormat="1">
      <c r="A95" s="2064">
        <v>43822</v>
      </c>
      <c r="B95" s="952" t="s">
        <v>143</v>
      </c>
      <c r="C95" s="2720"/>
      <c r="D95" s="2721" t="s">
        <v>324</v>
      </c>
      <c r="E95" s="2720"/>
      <c r="F95" s="2720"/>
      <c r="G95" s="2720"/>
      <c r="H95" s="2720">
        <v>2995</v>
      </c>
      <c r="I95" s="2720">
        <v>100</v>
      </c>
      <c r="J95" s="2720"/>
      <c r="K95" s="3433"/>
      <c r="L95" s="974" t="s">
        <v>30</v>
      </c>
      <c r="M95" s="17"/>
    </row>
    <row r="96" spans="1:13" s="12" customFormat="1">
      <c r="A96" s="2064">
        <v>43836</v>
      </c>
      <c r="B96" s="952" t="s">
        <v>16</v>
      </c>
      <c r="C96" s="2720">
        <v>193</v>
      </c>
      <c r="D96" s="2721">
        <f t="shared" si="0"/>
        <v>57.9</v>
      </c>
      <c r="E96" s="2720">
        <v>70</v>
      </c>
      <c r="F96" s="2720" t="s">
        <v>70</v>
      </c>
      <c r="G96" s="2720">
        <v>100</v>
      </c>
      <c r="H96" s="2720"/>
      <c r="I96" s="2720"/>
      <c r="J96" s="2720"/>
      <c r="K96" s="3433"/>
      <c r="L96" s="974" t="s">
        <v>5873</v>
      </c>
      <c r="M96" s="17"/>
    </row>
    <row r="97" spans="1:13" s="12" customFormat="1" ht="47.25" customHeight="1">
      <c r="A97" s="2064">
        <v>43841</v>
      </c>
      <c r="B97" s="952" t="s">
        <v>12</v>
      </c>
      <c r="C97" s="4627" t="s">
        <v>5905</v>
      </c>
      <c r="D97" s="4628"/>
      <c r="E97" s="4628"/>
      <c r="F97" s="4628"/>
      <c r="G97" s="4628"/>
      <c r="H97" s="4628"/>
      <c r="I97" s="4628"/>
      <c r="J97" s="4629"/>
      <c r="K97" s="3392"/>
      <c r="L97" s="974"/>
      <c r="M97" s="17"/>
    </row>
    <row r="98" spans="1:13" s="12" customFormat="1" ht="63.75" customHeight="1">
      <c r="A98" s="2064">
        <v>43846</v>
      </c>
      <c r="B98" s="952" t="s">
        <v>12</v>
      </c>
      <c r="C98" s="4627" t="s">
        <v>5923</v>
      </c>
      <c r="D98" s="4628"/>
      <c r="E98" s="4628"/>
      <c r="F98" s="4628"/>
      <c r="G98" s="4628"/>
      <c r="H98" s="4628"/>
      <c r="I98" s="4628"/>
      <c r="J98" s="4629"/>
      <c r="K98" s="3392"/>
      <c r="L98" s="3190" t="s">
        <v>5924</v>
      </c>
      <c r="M98" s="17"/>
    </row>
    <row r="99" spans="1:13" s="12" customFormat="1" ht="47.25" customHeight="1">
      <c r="A99" s="2064">
        <v>43896</v>
      </c>
      <c r="B99" s="952" t="s">
        <v>12</v>
      </c>
      <c r="C99" s="4627" t="s">
        <v>6033</v>
      </c>
      <c r="D99" s="4628"/>
      <c r="E99" s="4628"/>
      <c r="F99" s="4628"/>
      <c r="G99" s="4628"/>
      <c r="H99" s="4628"/>
      <c r="I99" s="4628"/>
      <c r="J99" s="4629"/>
      <c r="K99" s="3392"/>
      <c r="L99" s="974"/>
      <c r="M99" s="17"/>
    </row>
    <row r="100" spans="1:13" s="12" customFormat="1" ht="31.5">
      <c r="A100" s="2064">
        <v>43969</v>
      </c>
      <c r="B100" s="952" t="s">
        <v>16</v>
      </c>
      <c r="C100" s="3164">
        <v>175</v>
      </c>
      <c r="D100" s="3164">
        <v>43.75</v>
      </c>
      <c r="E100" s="3164">
        <v>75</v>
      </c>
      <c r="F100" s="3164" t="s">
        <v>70</v>
      </c>
      <c r="G100" s="2720">
        <v>95</v>
      </c>
      <c r="H100" s="2720"/>
      <c r="I100" s="2720"/>
      <c r="J100" s="2720"/>
      <c r="K100" s="3433"/>
      <c r="L100" s="974" t="s">
        <v>6209</v>
      </c>
      <c r="M100" s="17"/>
    </row>
    <row r="101" spans="1:13" s="12" customFormat="1" ht="20.25" customHeight="1">
      <c r="A101" s="3628">
        <v>43981</v>
      </c>
      <c r="B101" s="3143" t="s">
        <v>4</v>
      </c>
      <c r="C101" s="3143"/>
      <c r="D101" s="3144"/>
      <c r="E101" s="3143">
        <v>75</v>
      </c>
      <c r="F101" s="3143"/>
      <c r="G101" s="3143"/>
      <c r="H101" s="3143"/>
      <c r="I101" s="3143"/>
      <c r="J101" s="3143"/>
      <c r="K101" s="3143"/>
      <c r="L101" s="3145"/>
      <c r="M101" s="17"/>
    </row>
    <row r="102" spans="1:13" s="12" customFormat="1" ht="19.5" customHeight="1">
      <c r="A102" s="3628">
        <v>44012</v>
      </c>
      <c r="B102" s="3143" t="s">
        <v>4</v>
      </c>
      <c r="C102" s="3143"/>
      <c r="D102" s="3144"/>
      <c r="E102" s="3143">
        <v>75</v>
      </c>
      <c r="F102" s="3143"/>
      <c r="G102" s="3143"/>
      <c r="H102" s="3143"/>
      <c r="I102" s="3143"/>
      <c r="J102" s="3143"/>
      <c r="K102" s="3143"/>
      <c r="L102" s="3145"/>
      <c r="M102" s="17"/>
    </row>
    <row r="103" spans="1:13" s="12" customFormat="1" ht="31.5" customHeight="1">
      <c r="A103" s="2064">
        <v>44029</v>
      </c>
      <c r="B103" s="952" t="s">
        <v>12</v>
      </c>
      <c r="C103" s="4627" t="s">
        <v>6232</v>
      </c>
      <c r="D103" s="4628"/>
      <c r="E103" s="4628"/>
      <c r="F103" s="4628"/>
      <c r="G103" s="4628"/>
      <c r="H103" s="4628"/>
      <c r="I103" s="4628"/>
      <c r="J103" s="4629"/>
      <c r="K103" s="3392"/>
      <c r="L103" s="3190" t="s">
        <v>6231</v>
      </c>
      <c r="M103" s="17"/>
    </row>
    <row r="104" spans="1:13" s="12" customFormat="1" ht="19.5" customHeight="1">
      <c r="A104" s="3628">
        <v>44042</v>
      </c>
      <c r="B104" s="3143" t="s">
        <v>4</v>
      </c>
      <c r="C104" s="3143"/>
      <c r="D104" s="3144"/>
      <c r="E104" s="3143">
        <v>75</v>
      </c>
      <c r="F104" s="3143"/>
      <c r="G104" s="3143"/>
      <c r="H104" s="3143"/>
      <c r="I104" s="3143"/>
      <c r="J104" s="3143"/>
      <c r="K104" s="3143"/>
      <c r="L104" s="3145"/>
      <c r="M104" s="17"/>
    </row>
    <row r="105" spans="1:13" s="12" customFormat="1">
      <c r="A105" s="2064">
        <v>44044</v>
      </c>
      <c r="B105" s="952" t="s">
        <v>16</v>
      </c>
      <c r="C105" s="2720">
        <v>112</v>
      </c>
      <c r="D105" s="2721">
        <f t="shared" si="0"/>
        <v>28</v>
      </c>
      <c r="E105" s="2720">
        <v>75</v>
      </c>
      <c r="F105" s="2720" t="s">
        <v>70</v>
      </c>
      <c r="G105" s="2720">
        <v>80</v>
      </c>
      <c r="H105" s="2720"/>
      <c r="I105" s="2720"/>
      <c r="J105" s="2720"/>
      <c r="K105" s="3433"/>
      <c r="L105" s="974" t="s">
        <v>5146</v>
      </c>
      <c r="M105" s="17"/>
    </row>
    <row r="106" spans="1:13" s="12" customFormat="1">
      <c r="A106" s="2064">
        <v>44050</v>
      </c>
      <c r="B106" s="952" t="s">
        <v>143</v>
      </c>
      <c r="C106" s="2720"/>
      <c r="D106" s="2721" t="s">
        <v>324</v>
      </c>
      <c r="E106" s="2720"/>
      <c r="F106" s="2720"/>
      <c r="G106" s="2720"/>
      <c r="H106" s="2720">
        <v>310</v>
      </c>
      <c r="I106" s="2720">
        <v>94</v>
      </c>
      <c r="J106" s="2720"/>
      <c r="K106" s="3433"/>
      <c r="L106" s="974" t="s">
        <v>6243</v>
      </c>
      <c r="M106" s="17"/>
    </row>
    <row r="107" spans="1:13" s="12" customFormat="1" ht="47.25" customHeight="1">
      <c r="A107" s="2064">
        <v>44071</v>
      </c>
      <c r="B107" s="952" t="s">
        <v>12</v>
      </c>
      <c r="C107" s="4627" t="s">
        <v>6284</v>
      </c>
      <c r="D107" s="4628"/>
      <c r="E107" s="4628"/>
      <c r="F107" s="4628"/>
      <c r="G107" s="4628"/>
      <c r="H107" s="4628"/>
      <c r="I107" s="4628"/>
      <c r="J107" s="4629"/>
      <c r="K107" s="3392"/>
      <c r="L107" s="3190" t="s">
        <v>6265</v>
      </c>
      <c r="M107" s="17"/>
    </row>
    <row r="108" spans="1:13" s="12" customFormat="1" ht="19.5" customHeight="1">
      <c r="A108" s="3628">
        <v>44073</v>
      </c>
      <c r="B108" s="3143" t="s">
        <v>4</v>
      </c>
      <c r="C108" s="3143"/>
      <c r="D108" s="3144"/>
      <c r="E108" s="3143">
        <v>85</v>
      </c>
      <c r="F108" s="3143"/>
      <c r="G108" s="3143"/>
      <c r="H108" s="3143"/>
      <c r="I108" s="3143"/>
      <c r="J108" s="3143"/>
      <c r="K108" s="3143"/>
      <c r="L108" s="3145"/>
      <c r="M108" s="17"/>
    </row>
    <row r="109" spans="1:13" s="12" customFormat="1" ht="37.5" customHeight="1">
      <c r="A109" s="2064">
        <v>44116</v>
      </c>
      <c r="B109" s="952" t="s">
        <v>12</v>
      </c>
      <c r="C109" s="4627" t="s">
        <v>6351</v>
      </c>
      <c r="D109" s="4628"/>
      <c r="E109" s="4628"/>
      <c r="F109" s="4628"/>
      <c r="G109" s="4628"/>
      <c r="H109" s="4628"/>
      <c r="I109" s="4628"/>
      <c r="J109" s="4629"/>
      <c r="K109" s="3433"/>
      <c r="L109" s="3190" t="s">
        <v>6352</v>
      </c>
      <c r="M109" s="17"/>
    </row>
    <row r="110" spans="1:13" s="12" customFormat="1">
      <c r="A110" s="2064">
        <v>44133</v>
      </c>
      <c r="B110" s="952"/>
      <c r="C110" s="4630" t="s">
        <v>6371</v>
      </c>
      <c r="D110" s="4631"/>
      <c r="E110" s="4631"/>
      <c r="F110" s="4631"/>
      <c r="G110" s="4631"/>
      <c r="H110" s="4631"/>
      <c r="I110" s="4631"/>
      <c r="J110" s="4632"/>
      <c r="K110" s="3433"/>
      <c r="L110" s="974"/>
      <c r="M110" s="17"/>
    </row>
    <row r="111" spans="1:13" s="12" customFormat="1">
      <c r="A111" s="2064"/>
      <c r="B111" s="952"/>
      <c r="C111" s="2720"/>
      <c r="D111" s="2721">
        <f t="shared" si="0"/>
        <v>0</v>
      </c>
      <c r="E111" s="2720"/>
      <c r="F111" s="2720"/>
      <c r="G111" s="2720"/>
      <c r="H111" s="2720"/>
      <c r="I111" s="2720"/>
      <c r="J111" s="2720"/>
      <c r="K111" s="3433"/>
      <c r="L111" s="974"/>
      <c r="M111" s="17"/>
    </row>
    <row r="112" spans="1:13" s="12" customFormat="1">
      <c r="A112" s="2064"/>
      <c r="B112" s="952"/>
      <c r="C112" s="2720"/>
      <c r="D112" s="2721">
        <f t="shared" si="0"/>
        <v>0</v>
      </c>
      <c r="E112" s="2720"/>
      <c r="F112" s="2720"/>
      <c r="G112" s="2720"/>
      <c r="H112" s="2720"/>
      <c r="I112" s="2720"/>
      <c r="J112" s="2720"/>
      <c r="K112" s="3433"/>
      <c r="L112" s="974"/>
      <c r="M112" s="17"/>
    </row>
    <row r="113" spans="1:13" s="12" customFormat="1">
      <c r="A113" s="2064"/>
      <c r="B113" s="952"/>
      <c r="C113" s="2720"/>
      <c r="D113" s="2721">
        <f t="shared" si="0"/>
        <v>0</v>
      </c>
      <c r="E113" s="2720"/>
      <c r="F113" s="2720"/>
      <c r="G113" s="2720"/>
      <c r="H113" s="2720"/>
      <c r="I113" s="2720"/>
      <c r="J113" s="2720"/>
      <c r="K113" s="3433"/>
      <c r="L113" s="974"/>
      <c r="M113" s="17"/>
    </row>
    <row r="114" spans="1:13" s="12" customFormat="1">
      <c r="A114" s="2064"/>
      <c r="B114" s="952"/>
      <c r="C114" s="2720"/>
      <c r="D114" s="2721">
        <f t="shared" si="0"/>
        <v>0</v>
      </c>
      <c r="E114" s="2720"/>
      <c r="F114" s="2720"/>
      <c r="G114" s="2720"/>
      <c r="H114" s="2720"/>
      <c r="I114" s="2720"/>
      <c r="J114" s="2720"/>
      <c r="K114" s="3433"/>
      <c r="L114" s="974"/>
      <c r="M114" s="17"/>
    </row>
    <row r="115" spans="1:13" s="12" customFormat="1">
      <c r="A115" s="2064"/>
      <c r="B115" s="952"/>
      <c r="C115" s="2720"/>
      <c r="D115" s="2721">
        <f t="shared" si="0"/>
        <v>0</v>
      </c>
      <c r="E115" s="2720"/>
      <c r="F115" s="2720"/>
      <c r="G115" s="2720"/>
      <c r="H115" s="2720"/>
      <c r="I115" s="2720"/>
      <c r="J115" s="2720"/>
      <c r="K115" s="3433"/>
      <c r="L115" s="974"/>
      <c r="M115" s="17"/>
    </row>
    <row r="116" spans="1:13" s="12" customFormat="1">
      <c r="A116" s="2064"/>
      <c r="B116" s="952"/>
      <c r="C116" s="2720"/>
      <c r="D116" s="2721">
        <f t="shared" si="0"/>
        <v>0</v>
      </c>
      <c r="E116" s="2720"/>
      <c r="F116" s="2720"/>
      <c r="G116" s="2720"/>
      <c r="H116" s="2720"/>
      <c r="I116" s="2720"/>
      <c r="J116" s="2720"/>
      <c r="K116" s="3433"/>
      <c r="L116" s="974"/>
      <c r="M116" s="17"/>
    </row>
    <row r="117" spans="1:13" s="12" customFormat="1">
      <c r="A117" s="2064"/>
      <c r="B117" s="952"/>
      <c r="C117" s="2720"/>
      <c r="D117" s="2721">
        <f t="shared" si="0"/>
        <v>0</v>
      </c>
      <c r="E117" s="2720"/>
      <c r="F117" s="2720"/>
      <c r="G117" s="2720"/>
      <c r="H117" s="2720"/>
      <c r="I117" s="2720"/>
      <c r="J117" s="2720"/>
      <c r="K117" s="3433"/>
      <c r="L117" s="974"/>
      <c r="M117" s="17"/>
    </row>
    <row r="118" spans="1:13" s="12" customFormat="1">
      <c r="A118" s="2064"/>
      <c r="B118" s="952"/>
      <c r="C118" s="2720"/>
      <c r="D118" s="2721">
        <f t="shared" si="0"/>
        <v>0</v>
      </c>
      <c r="E118" s="2720"/>
      <c r="F118" s="2720"/>
      <c r="G118" s="2720"/>
      <c r="H118" s="2720"/>
      <c r="I118" s="2720"/>
      <c r="J118" s="2720"/>
      <c r="K118" s="3433"/>
      <c r="L118" s="974"/>
      <c r="M118" s="17"/>
    </row>
    <row r="119" spans="1:13" s="12" customFormat="1">
      <c r="A119" s="2064"/>
      <c r="B119" s="7"/>
      <c r="C119" s="2720"/>
      <c r="D119" s="2721">
        <f t="shared" si="0"/>
        <v>0</v>
      </c>
      <c r="E119" s="2720"/>
      <c r="F119" s="2720"/>
      <c r="G119" s="2720"/>
      <c r="H119" s="2720"/>
      <c r="I119" s="2720"/>
      <c r="J119" s="2720"/>
      <c r="K119" s="3433"/>
      <c r="L119" s="974"/>
      <c r="M119" s="17"/>
    </row>
    <row r="120" spans="1:13" s="12" customFormat="1">
      <c r="A120" s="2064"/>
      <c r="B120" s="7"/>
      <c r="C120" s="2720"/>
      <c r="D120" s="2721">
        <f t="shared" si="0"/>
        <v>0</v>
      </c>
      <c r="E120" s="2720"/>
      <c r="F120" s="2720"/>
      <c r="G120" s="2720"/>
      <c r="H120" s="2720"/>
      <c r="I120" s="2720"/>
      <c r="J120" s="2720"/>
      <c r="K120" s="3433"/>
      <c r="L120" s="974"/>
      <c r="M120" s="17"/>
    </row>
    <row r="121" spans="1:13" s="7" customFormat="1">
      <c r="A121" s="2064"/>
      <c r="C121" s="2720"/>
      <c r="D121" s="2721">
        <f t="shared" si="0"/>
        <v>0</v>
      </c>
      <c r="E121" s="2720"/>
      <c r="F121" s="2720"/>
      <c r="G121" s="2720"/>
      <c r="H121" s="2720"/>
      <c r="I121" s="2720"/>
      <c r="J121" s="2720"/>
      <c r="K121" s="3433"/>
      <c r="L121" s="974"/>
      <c r="M121" s="17"/>
    </row>
    <row r="122" spans="1:13" s="7" customFormat="1">
      <c r="A122" s="2064"/>
      <c r="C122" s="2720"/>
      <c r="D122" s="2721">
        <f t="shared" si="0"/>
        <v>0</v>
      </c>
      <c r="E122" s="2720"/>
      <c r="F122" s="2720"/>
      <c r="G122" s="2720"/>
      <c r="H122" s="2720"/>
      <c r="I122" s="2720"/>
      <c r="J122" s="2720"/>
      <c r="K122" s="3433"/>
      <c r="L122" s="974"/>
      <c r="M122" s="17"/>
    </row>
    <row r="123" spans="1:13" s="7" customFormat="1">
      <c r="A123" s="2064"/>
      <c r="C123" s="2720"/>
      <c r="D123" s="2721">
        <f t="shared" si="0"/>
        <v>0</v>
      </c>
      <c r="E123" s="2720"/>
      <c r="F123" s="2720"/>
      <c r="G123" s="2720"/>
      <c r="H123" s="2720"/>
      <c r="I123" s="2720"/>
      <c r="J123" s="2720"/>
      <c r="K123" s="3433"/>
      <c r="L123" s="974"/>
      <c r="M123" s="17"/>
    </row>
    <row r="124" spans="1:13" s="7" customFormat="1">
      <c r="A124" s="2064"/>
      <c r="C124" s="2720"/>
      <c r="D124" s="2721">
        <f t="shared" si="0"/>
        <v>0</v>
      </c>
      <c r="E124" s="2720"/>
      <c r="F124" s="2720"/>
      <c r="G124" s="2720"/>
      <c r="H124" s="2720"/>
      <c r="I124" s="2720"/>
      <c r="J124" s="2720"/>
      <c r="K124" s="3433"/>
      <c r="L124" s="974"/>
      <c r="M124" s="17"/>
    </row>
    <row r="125" spans="1:13" s="7" customFormat="1">
      <c r="A125" s="2064"/>
      <c r="C125" s="2720"/>
      <c r="D125" s="2721">
        <f t="shared" si="0"/>
        <v>0</v>
      </c>
      <c r="E125" s="2720"/>
      <c r="F125" s="2720"/>
      <c r="G125" s="2720"/>
      <c r="H125" s="2720"/>
      <c r="I125" s="2720"/>
      <c r="J125" s="2720"/>
      <c r="K125" s="3433"/>
      <c r="L125" s="974"/>
      <c r="M125" s="17"/>
    </row>
    <row r="126" spans="1:13" s="7" customFormat="1">
      <c r="A126" s="2064"/>
      <c r="C126" s="2720"/>
      <c r="D126" s="2721">
        <f t="shared" si="0"/>
        <v>0</v>
      </c>
      <c r="E126" s="2720"/>
      <c r="F126" s="2720"/>
      <c r="G126" s="2720"/>
      <c r="H126" s="2720"/>
      <c r="I126" s="2720"/>
      <c r="J126" s="2720"/>
      <c r="K126" s="3433"/>
      <c r="L126" s="974"/>
      <c r="M126" s="17"/>
    </row>
    <row r="127" spans="1:13" s="7" customFormat="1">
      <c r="A127" s="2064"/>
      <c r="C127" s="2720"/>
      <c r="D127" s="2721">
        <f t="shared" si="0"/>
        <v>0</v>
      </c>
      <c r="E127" s="2720"/>
      <c r="F127" s="2720"/>
      <c r="G127" s="2720"/>
      <c r="H127" s="2720"/>
      <c r="I127" s="2720"/>
      <c r="J127" s="2720"/>
      <c r="K127" s="3433"/>
      <c r="L127" s="974"/>
      <c r="M127" s="17"/>
    </row>
    <row r="128" spans="1:13" s="7" customFormat="1">
      <c r="A128" s="2064"/>
      <c r="C128" s="2720"/>
      <c r="D128" s="2721">
        <f t="shared" si="0"/>
        <v>0</v>
      </c>
      <c r="E128" s="2720"/>
      <c r="F128" s="2720"/>
      <c r="G128" s="2720"/>
      <c r="H128" s="2720"/>
      <c r="I128" s="2720"/>
      <c r="J128" s="2720"/>
      <c r="K128" s="3433"/>
      <c r="L128" s="974"/>
      <c r="M128" s="17"/>
    </row>
    <row r="129" spans="1:13" s="7" customFormat="1">
      <c r="A129" s="2064"/>
      <c r="C129" s="2720"/>
      <c r="D129" s="2721">
        <f t="shared" si="0"/>
        <v>0</v>
      </c>
      <c r="E129" s="2720"/>
      <c r="F129" s="2720"/>
      <c r="G129" s="2720"/>
      <c r="H129" s="2720"/>
      <c r="I129" s="2720"/>
      <c r="J129" s="2720"/>
      <c r="K129" s="3433"/>
      <c r="L129" s="974"/>
      <c r="M129" s="17"/>
    </row>
    <row r="130" spans="1:13" s="7" customFormat="1">
      <c r="A130" s="2064"/>
      <c r="C130" s="2720"/>
      <c r="D130" s="2721">
        <f t="shared" si="0"/>
        <v>0</v>
      </c>
      <c r="E130" s="2720"/>
      <c r="F130" s="2720"/>
      <c r="G130" s="2720"/>
      <c r="H130" s="2720"/>
      <c r="I130" s="2720"/>
      <c r="J130" s="2720"/>
      <c r="K130" s="3433"/>
      <c r="L130" s="974"/>
      <c r="M130" s="17"/>
    </row>
    <row r="131" spans="1:13" s="7" customFormat="1">
      <c r="A131" s="2064"/>
      <c r="C131" s="2720"/>
      <c r="D131" s="2721">
        <f t="shared" si="0"/>
        <v>0</v>
      </c>
      <c r="E131" s="2720"/>
      <c r="F131" s="2720"/>
      <c r="G131" s="2720"/>
      <c r="H131" s="2720"/>
      <c r="I131" s="2720"/>
      <c r="J131" s="2720"/>
      <c r="K131" s="3433"/>
      <c r="L131" s="974"/>
      <c r="M131" s="17"/>
    </row>
    <row r="132" spans="1:13" s="7" customFormat="1">
      <c r="A132" s="2064"/>
      <c r="C132" s="2720"/>
      <c r="D132" s="2721">
        <f t="shared" si="0"/>
        <v>0</v>
      </c>
      <c r="E132" s="2720"/>
      <c r="F132" s="2720"/>
      <c r="G132" s="2720"/>
      <c r="H132" s="2720"/>
      <c r="I132" s="2720"/>
      <c r="J132" s="2720"/>
      <c r="K132" s="3433"/>
      <c r="L132" s="974"/>
      <c r="M132" s="17"/>
    </row>
    <row r="133" spans="1:13" s="7" customFormat="1">
      <c r="A133" s="2064"/>
      <c r="C133" s="2720"/>
      <c r="D133" s="2721">
        <f t="shared" si="0"/>
        <v>0</v>
      </c>
      <c r="E133" s="2720"/>
      <c r="F133" s="2720"/>
      <c r="G133" s="2720"/>
      <c r="H133" s="2720"/>
      <c r="I133" s="2720"/>
      <c r="J133" s="2720"/>
      <c r="K133" s="3433"/>
      <c r="L133" s="974"/>
      <c r="M133" s="17"/>
    </row>
    <row r="134" spans="1:13" s="7" customFormat="1">
      <c r="A134" s="2064"/>
      <c r="C134" s="2720"/>
      <c r="D134" s="2721">
        <f t="shared" si="0"/>
        <v>0</v>
      </c>
      <c r="E134" s="2720"/>
      <c r="F134" s="2720"/>
      <c r="G134" s="2720"/>
      <c r="H134" s="2720"/>
      <c r="I134" s="2720"/>
      <c r="J134" s="2720"/>
      <c r="K134" s="3433"/>
      <c r="L134" s="974"/>
      <c r="M134" s="17"/>
    </row>
    <row r="135" spans="1:13" s="7" customFormat="1">
      <c r="A135" s="2064"/>
      <c r="C135" s="2720"/>
      <c r="D135" s="2721">
        <f t="shared" si="0"/>
        <v>0</v>
      </c>
      <c r="E135" s="2720"/>
      <c r="F135" s="2720"/>
      <c r="G135" s="2720"/>
      <c r="H135" s="2720"/>
      <c r="I135" s="2720"/>
      <c r="J135" s="2720"/>
      <c r="K135" s="3433"/>
      <c r="L135" s="974"/>
      <c r="M135" s="17"/>
    </row>
    <row r="136" spans="1:13" s="7" customFormat="1">
      <c r="A136" s="2064"/>
      <c r="C136" s="2720"/>
      <c r="D136" s="2721">
        <f t="shared" si="0"/>
        <v>0</v>
      </c>
      <c r="E136" s="2720"/>
      <c r="F136" s="2720"/>
      <c r="G136" s="2720"/>
      <c r="H136" s="2720"/>
      <c r="I136" s="2720"/>
      <c r="J136" s="2720"/>
      <c r="K136" s="3433"/>
      <c r="L136" s="974"/>
      <c r="M136" s="17"/>
    </row>
    <row r="137" spans="1:13" s="7" customFormat="1">
      <c r="A137" s="2064"/>
      <c r="C137" s="2720"/>
      <c r="D137" s="2721">
        <f t="shared" si="0"/>
        <v>0</v>
      </c>
      <c r="E137" s="2720"/>
      <c r="F137" s="2720"/>
      <c r="G137" s="2720"/>
      <c r="H137" s="2720"/>
      <c r="I137" s="2720"/>
      <c r="J137" s="2720"/>
      <c r="K137" s="3433"/>
      <c r="L137" s="974"/>
      <c r="M137" s="17"/>
    </row>
    <row r="138" spans="1:13" s="7" customFormat="1">
      <c r="A138" s="2064"/>
      <c r="C138" s="2720"/>
      <c r="D138" s="2721">
        <f t="shared" si="0"/>
        <v>0</v>
      </c>
      <c r="E138" s="2720"/>
      <c r="F138" s="2720"/>
      <c r="G138" s="2720"/>
      <c r="H138" s="2720"/>
      <c r="I138" s="2720"/>
      <c r="J138" s="2720"/>
      <c r="K138" s="3433"/>
      <c r="L138" s="974"/>
      <c r="M138" s="17"/>
    </row>
    <row r="139" spans="1:13" s="7" customFormat="1">
      <c r="A139" s="2064"/>
      <c r="C139" s="2720"/>
      <c r="D139" s="2721">
        <f>+C139*(100-E139)/100</f>
        <v>0</v>
      </c>
      <c r="E139" s="2720"/>
      <c r="F139" s="2720"/>
      <c r="G139" s="2720"/>
      <c r="H139" s="2720"/>
      <c r="I139" s="2720"/>
      <c r="J139" s="2720"/>
      <c r="K139" s="3433"/>
      <c r="L139" s="974"/>
      <c r="M139" s="17"/>
    </row>
    <row r="140" spans="1:13" s="7" customFormat="1">
      <c r="A140" s="2064"/>
      <c r="D140" s="1389">
        <f>+C140*(100-E140)/100</f>
        <v>0</v>
      </c>
      <c r="L140" s="12"/>
      <c r="M140" s="17"/>
    </row>
    <row r="141" spans="1:13" s="7" customFormat="1">
      <c r="A141" s="2064"/>
      <c r="D141" s="1389">
        <f>+C141*(100-E141)/100</f>
        <v>0</v>
      </c>
      <c r="L141" s="12"/>
      <c r="M141" s="17"/>
    </row>
    <row r="142" spans="1:13" s="7" customFormat="1">
      <c r="A142" s="2064"/>
      <c r="D142" s="1389">
        <f>+C142*(100-E142)/100</f>
        <v>0</v>
      </c>
      <c r="L142" s="12"/>
      <c r="M142" s="17"/>
    </row>
    <row r="143" spans="1:13" s="7" customFormat="1">
      <c r="A143" s="2064"/>
      <c r="D143" s="1389">
        <f>+C143*(100-E143)/100</f>
        <v>0</v>
      </c>
      <c r="L143" s="12"/>
      <c r="M143" s="17"/>
    </row>
    <row r="144" spans="1:13">
      <c r="A144" s="2064"/>
    </row>
    <row r="145" spans="1:1">
      <c r="A145" s="2064"/>
    </row>
  </sheetData>
  <autoFilter ref="A6:L6"/>
  <customSheetViews>
    <customSheetView guid="{CD481555-6D06-49CD-9625-98C90CC09C9A}" showAutoFilter="1">
      <selection activeCell="A61" sqref="A61:XFD61"/>
      <pageMargins left="0.7" right="0.7" top="0.75" bottom="0.75" header="0.3" footer="0.3"/>
      <pageSetup orientation="portrait" r:id="rId1"/>
      <autoFilter ref="B6:B140"/>
    </customSheetView>
    <customSheetView guid="{9EC6AF21-4B8E-44E3-AF29-8895353139B2}" showAutoFilter="1">
      <pane ySplit="6" topLeftCell="A49" activePane="bottomLeft" state="frozen"/>
      <selection pane="bottomLeft" activeCell="C60" sqref="C60:J60"/>
      <pageMargins left="0.7" right="0.7" top="0.75" bottom="0.75" header="0.3" footer="0.3"/>
      <autoFilter ref="B6:B140"/>
    </customSheetView>
    <customSheetView guid="{4A6D03CA-35D0-42B2-8E76-6C991766DE68}" showAutoFilter="1">
      <pane ySplit="5" topLeftCell="A43" activePane="bottomLeft" state="frozen"/>
      <selection pane="bottomLeft" activeCell="G62" sqref="G62"/>
      <pageMargins left="0.7" right="0.7" top="0.75" bottom="0.75" header="0.3" footer="0.3"/>
      <autoFilter ref="B6:B140"/>
    </customSheetView>
    <customSheetView guid="{94FC66D5-BF29-4BE8-974C-C93BA07E9FE3}" showAutoFilter="1">
      <pane ySplit="6" topLeftCell="A43" activePane="bottomLeft" state="frozen"/>
      <selection pane="bottomLeft" activeCell="G62" sqref="G62"/>
      <pageMargins left="0.7" right="0.7" top="0.75" bottom="0.75" header="0.3" footer="0.3"/>
      <autoFilter ref="B6:B140"/>
    </customSheetView>
  </customSheetViews>
  <mergeCells count="68">
    <mergeCell ref="C110:J110"/>
    <mergeCell ref="C109:J109"/>
    <mergeCell ref="K2:L2"/>
    <mergeCell ref="K3:L3"/>
    <mergeCell ref="K4:L4"/>
    <mergeCell ref="K5:L5"/>
    <mergeCell ref="C59:J59"/>
    <mergeCell ref="C31:J31"/>
    <mergeCell ref="C34:J34"/>
    <mergeCell ref="C35:J35"/>
    <mergeCell ref="C37:J37"/>
    <mergeCell ref="C32:J32"/>
    <mergeCell ref="C27:J27"/>
    <mergeCell ref="C30:J30"/>
    <mergeCell ref="C103:J103"/>
    <mergeCell ref="C99:J99"/>
    <mergeCell ref="C97:J97"/>
    <mergeCell ref="A25:A26"/>
    <mergeCell ref="I4:J4"/>
    <mergeCell ref="A5:B5"/>
    <mergeCell ref="C5:F5"/>
    <mergeCell ref="C19:J19"/>
    <mergeCell ref="C22:J22"/>
    <mergeCell ref="I5:J5"/>
    <mergeCell ref="C7:J7"/>
    <mergeCell ref="C11:J11"/>
    <mergeCell ref="C12:J12"/>
    <mergeCell ref="H23:J23"/>
    <mergeCell ref="C24:J24"/>
    <mergeCell ref="C26:J26"/>
    <mergeCell ref="C39:J39"/>
    <mergeCell ref="A41:A42"/>
    <mergeCell ref="H49:I49"/>
    <mergeCell ref="C48:J48"/>
    <mergeCell ref="C55:J55"/>
    <mergeCell ref="C53:J53"/>
    <mergeCell ref="C51:J51"/>
    <mergeCell ref="C41:J41"/>
    <mergeCell ref="C44:J44"/>
    <mergeCell ref="C42:J42"/>
    <mergeCell ref="A3:B3"/>
    <mergeCell ref="C3:F3"/>
    <mergeCell ref="G3:H3"/>
    <mergeCell ref="I3:J3"/>
    <mergeCell ref="A4:B4"/>
    <mergeCell ref="C4:F4"/>
    <mergeCell ref="G4:H4"/>
    <mergeCell ref="A1:L1"/>
    <mergeCell ref="A2:B2"/>
    <mergeCell ref="C2:F2"/>
    <mergeCell ref="G2:H2"/>
    <mergeCell ref="I2:J2"/>
    <mergeCell ref="C107:J107"/>
    <mergeCell ref="C75:J75"/>
    <mergeCell ref="C74:J74"/>
    <mergeCell ref="C57:J57"/>
    <mergeCell ref="C71:J71"/>
    <mergeCell ref="C70:J70"/>
    <mergeCell ref="C60:J60"/>
    <mergeCell ref="C68:J68"/>
    <mergeCell ref="C69:J69"/>
    <mergeCell ref="C65:J65"/>
    <mergeCell ref="C86:J86"/>
    <mergeCell ref="C94:J94"/>
    <mergeCell ref="C98:J98"/>
    <mergeCell ref="C82:J82"/>
    <mergeCell ref="C77:J77"/>
    <mergeCell ref="C87:J87"/>
  </mergeCells>
  <pageMargins left="0.7" right="0.7" top="0.75" bottom="0.75" header="0.3" footer="0.3"/>
  <pageSetup orientation="portrait"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tabColor rgb="FFFF0000"/>
  </sheetPr>
  <dimension ref="A1:L132"/>
  <sheetViews>
    <sheetView workbookViewId="0">
      <pane ySplit="6" topLeftCell="A59" activePane="bottomLeft" state="frozen"/>
      <selection pane="bottomLeft" activeCell="K70" sqref="K70"/>
    </sheetView>
  </sheetViews>
  <sheetFormatPr defaultRowHeight="15.75"/>
  <cols>
    <col min="1" max="1" width="11" style="8" customWidth="1"/>
    <col min="2" max="7" width="10.140625" style="7" customWidth="1"/>
    <col min="8" max="8" width="12.85546875" style="7" customWidth="1"/>
    <col min="9" max="9" width="12" style="7" customWidth="1"/>
    <col min="10" max="10" width="13.42578125" style="7" customWidth="1"/>
    <col min="11" max="11" width="48" style="12" customWidth="1"/>
    <col min="12" max="16384" width="9.140625" style="17"/>
  </cols>
  <sheetData>
    <row r="1" spans="1:12" s="16" customFormat="1" ht="30.75" customHeight="1" thickTop="1">
      <c r="A1" s="5073" t="s">
        <v>2766</v>
      </c>
      <c r="B1" s="5074"/>
      <c r="C1" s="5074"/>
      <c r="D1" s="5074"/>
      <c r="E1" s="5074"/>
      <c r="F1" s="5074"/>
      <c r="G1" s="5074"/>
      <c r="H1" s="5074"/>
      <c r="I1" s="5074"/>
      <c r="J1" s="5074"/>
      <c r="K1" s="5075"/>
      <c r="L1" s="36"/>
    </row>
    <row r="2" spans="1:12" ht="20.25" customHeight="1">
      <c r="A2" s="4845" t="s">
        <v>215</v>
      </c>
      <c r="B2" s="4846"/>
      <c r="C2" s="4636">
        <f>+(67+115+11)*25</f>
        <v>4825</v>
      </c>
      <c r="D2" s="4637"/>
      <c r="E2" s="4637"/>
      <c r="F2" s="4638"/>
      <c r="G2" s="5076"/>
      <c r="H2" s="5101"/>
      <c r="I2" s="5093" t="s">
        <v>216</v>
      </c>
      <c r="J2" s="5094"/>
      <c r="K2" s="19"/>
      <c r="L2" s="86"/>
    </row>
    <row r="3" spans="1:12" ht="20.25" customHeight="1">
      <c r="A3" s="4845" t="s">
        <v>217</v>
      </c>
      <c r="B3" s="4846"/>
      <c r="C3" s="4630"/>
      <c r="D3" s="4631"/>
      <c r="E3" s="4631"/>
      <c r="F3" s="4632"/>
      <c r="G3" s="5156"/>
      <c r="H3" s="5157"/>
      <c r="I3" s="5093" t="s">
        <v>218</v>
      </c>
      <c r="J3" s="5094"/>
      <c r="K3" s="997"/>
      <c r="L3" s="86"/>
    </row>
    <row r="4" spans="1:12" ht="21.75" customHeight="1" thickBot="1">
      <c r="A4" s="4845" t="s">
        <v>219</v>
      </c>
      <c r="B4" s="4846"/>
      <c r="C4" s="4636" t="s">
        <v>237</v>
      </c>
      <c r="D4" s="4637"/>
      <c r="E4" s="4637"/>
      <c r="F4" s="4638"/>
      <c r="G4" s="5076"/>
      <c r="H4" s="5101"/>
      <c r="I4" s="5093" t="s">
        <v>220</v>
      </c>
      <c r="J4" s="5094"/>
      <c r="K4" s="19" t="s">
        <v>2035</v>
      </c>
      <c r="L4" s="86"/>
    </row>
    <row r="5" spans="1:12" ht="20.25" hidden="1" customHeight="1" thickBot="1">
      <c r="A5" s="5086" t="s">
        <v>221</v>
      </c>
      <c r="B5" s="5087"/>
      <c r="C5" s="5561" t="s">
        <v>4385</v>
      </c>
      <c r="D5" s="5562"/>
      <c r="E5" s="5562"/>
      <c r="F5" s="5563"/>
      <c r="G5" s="167"/>
      <c r="H5" s="168"/>
      <c r="I5" s="5093" t="s">
        <v>325</v>
      </c>
      <c r="J5" s="5094"/>
      <c r="K5" s="19" t="s">
        <v>4081</v>
      </c>
      <c r="L5" s="86"/>
    </row>
    <row r="6" spans="1:12" s="16" customFormat="1" ht="35.25" customHeight="1" thickTop="1">
      <c r="A6" s="956" t="s">
        <v>1</v>
      </c>
      <c r="B6" s="957" t="s">
        <v>0</v>
      </c>
      <c r="C6" s="957" t="s">
        <v>2</v>
      </c>
      <c r="D6" s="957" t="s">
        <v>3</v>
      </c>
      <c r="E6" s="957" t="s">
        <v>4</v>
      </c>
      <c r="F6" s="957" t="s">
        <v>5</v>
      </c>
      <c r="G6" s="957" t="s">
        <v>6</v>
      </c>
      <c r="H6" s="957" t="s">
        <v>7</v>
      </c>
      <c r="I6" s="957" t="s">
        <v>8</v>
      </c>
      <c r="J6" s="957" t="s">
        <v>9</v>
      </c>
      <c r="K6" s="958" t="s">
        <v>10</v>
      </c>
    </row>
    <row r="7" spans="1:12" ht="69.75" customHeight="1">
      <c r="A7" s="1943">
        <v>41706</v>
      </c>
      <c r="B7" s="1944" t="s">
        <v>32</v>
      </c>
      <c r="C7" s="5477" t="s">
        <v>2767</v>
      </c>
      <c r="D7" s="5477"/>
      <c r="E7" s="5477"/>
      <c r="F7" s="5477"/>
      <c r="G7" s="5477"/>
      <c r="H7" s="5477"/>
      <c r="I7" s="5477"/>
      <c r="J7" s="5477"/>
      <c r="K7" s="1973" t="s">
        <v>2571</v>
      </c>
    </row>
    <row r="8" spans="1:12" s="12" customFormat="1" ht="23.25" customHeight="1">
      <c r="A8" s="4642">
        <v>41716</v>
      </c>
      <c r="B8" s="952" t="s">
        <v>16</v>
      </c>
      <c r="C8" s="947">
        <v>345</v>
      </c>
      <c r="D8" s="954">
        <f>+C8*(100-E8)/100</f>
        <v>345</v>
      </c>
      <c r="E8" s="947">
        <v>0</v>
      </c>
      <c r="F8" s="947"/>
      <c r="G8" s="947">
        <v>120</v>
      </c>
      <c r="H8" s="947"/>
      <c r="I8" s="947"/>
      <c r="J8" s="947"/>
      <c r="K8" s="12" t="s">
        <v>2768</v>
      </c>
      <c r="L8" s="17"/>
    </row>
    <row r="9" spans="1:12" s="12" customFormat="1" ht="23.25" customHeight="1">
      <c r="A9" s="4643"/>
      <c r="B9" s="952" t="s">
        <v>143</v>
      </c>
      <c r="C9" s="947"/>
      <c r="D9" s="954"/>
      <c r="E9" s="947"/>
      <c r="F9" s="947"/>
      <c r="G9" s="947"/>
      <c r="H9" s="947">
        <v>1150</v>
      </c>
      <c r="I9" s="947">
        <v>100</v>
      </c>
      <c r="J9" s="947"/>
      <c r="K9" s="12" t="s">
        <v>134</v>
      </c>
      <c r="L9" s="17"/>
    </row>
    <row r="10" spans="1:12" s="12" customFormat="1" ht="23.25" customHeight="1">
      <c r="A10" s="950">
        <v>41719</v>
      </c>
      <c r="B10" s="952" t="s">
        <v>4</v>
      </c>
      <c r="C10" s="4644" t="s">
        <v>2769</v>
      </c>
      <c r="D10" s="4645"/>
      <c r="E10" s="4645"/>
      <c r="F10" s="4645"/>
      <c r="G10" s="4645"/>
      <c r="H10" s="4645"/>
      <c r="I10" s="4645"/>
      <c r="J10" s="4646"/>
      <c r="L10" s="17"/>
    </row>
    <row r="11" spans="1:12" s="12" customFormat="1" ht="23.25" customHeight="1">
      <c r="A11" s="989">
        <v>41737</v>
      </c>
      <c r="B11" s="990" t="s">
        <v>154</v>
      </c>
      <c r="C11" s="5501" t="s">
        <v>155</v>
      </c>
      <c r="D11" s="5502"/>
      <c r="E11" s="5502"/>
      <c r="F11" s="5502"/>
      <c r="G11" s="5502"/>
      <c r="H11" s="5502"/>
      <c r="I11" s="5502"/>
      <c r="J11" s="5503"/>
      <c r="L11" s="17"/>
    </row>
    <row r="12" spans="1:12" s="12" customFormat="1" ht="23.25" customHeight="1">
      <c r="A12" s="950">
        <v>41796</v>
      </c>
      <c r="B12" s="952" t="s">
        <v>143</v>
      </c>
      <c r="C12" s="952"/>
      <c r="D12" s="954"/>
      <c r="E12" s="952"/>
      <c r="F12" s="952"/>
      <c r="G12" s="952"/>
      <c r="H12" s="947">
        <v>1340</v>
      </c>
      <c r="I12" s="947">
        <v>97</v>
      </c>
      <c r="J12" s="952"/>
      <c r="K12" s="13" t="s">
        <v>30</v>
      </c>
      <c r="L12" s="17"/>
    </row>
    <row r="13" spans="1:12" s="12" customFormat="1" ht="23.25" customHeight="1">
      <c r="A13" s="950">
        <v>41804</v>
      </c>
      <c r="B13" s="952" t="s">
        <v>16</v>
      </c>
      <c r="C13" s="947">
        <v>285</v>
      </c>
      <c r="D13" s="954">
        <f>+C13*(100-E13)/100</f>
        <v>256.5</v>
      </c>
      <c r="E13" s="947">
        <v>10</v>
      </c>
      <c r="F13" s="952"/>
      <c r="G13" s="947">
        <v>115</v>
      </c>
      <c r="H13" s="952"/>
      <c r="I13" s="952"/>
      <c r="J13" s="952"/>
      <c r="K13" s="13" t="s">
        <v>569</v>
      </c>
      <c r="L13" s="17"/>
    </row>
    <row r="14" spans="1:12" s="12" customFormat="1" ht="23.25" customHeight="1">
      <c r="A14" s="950">
        <v>41858</v>
      </c>
      <c r="B14" s="952" t="s">
        <v>16</v>
      </c>
      <c r="C14" s="947">
        <v>290</v>
      </c>
      <c r="D14" s="954">
        <f>+C14*(100-E14)/100</f>
        <v>261</v>
      </c>
      <c r="E14" s="947">
        <v>10</v>
      </c>
      <c r="F14" s="947"/>
      <c r="G14" s="947">
        <v>100</v>
      </c>
      <c r="H14" s="947"/>
      <c r="I14" s="947"/>
      <c r="J14" s="947"/>
      <c r="K14" s="12" t="s">
        <v>380</v>
      </c>
      <c r="L14" s="17"/>
    </row>
    <row r="15" spans="1:12" ht="23.25" customHeight="1">
      <c r="A15" s="950">
        <v>41878</v>
      </c>
      <c r="B15" s="952" t="s">
        <v>143</v>
      </c>
      <c r="C15" s="947"/>
      <c r="D15" s="954"/>
      <c r="E15" s="947"/>
      <c r="F15" s="947"/>
      <c r="G15" s="947"/>
      <c r="H15" s="947">
        <v>1145</v>
      </c>
      <c r="I15" s="947">
        <v>100</v>
      </c>
      <c r="J15" s="947"/>
      <c r="K15" s="12" t="s">
        <v>134</v>
      </c>
    </row>
    <row r="16" spans="1:12" s="12" customFormat="1" ht="23.25" customHeight="1">
      <c r="A16" s="950">
        <v>41920</v>
      </c>
      <c r="B16" s="952" t="s">
        <v>16</v>
      </c>
      <c r="C16" s="947">
        <v>280</v>
      </c>
      <c r="D16" s="954">
        <f>+C16*(100-E16)/100</f>
        <v>246.4</v>
      </c>
      <c r="E16" s="947">
        <v>12</v>
      </c>
      <c r="F16" s="947" t="s">
        <v>70</v>
      </c>
      <c r="G16" s="947">
        <v>110</v>
      </c>
      <c r="H16" s="947"/>
      <c r="I16" s="947"/>
      <c r="J16" s="947"/>
      <c r="K16" s="12" t="s">
        <v>20</v>
      </c>
      <c r="L16" s="17"/>
    </row>
    <row r="17" spans="1:12" s="12" customFormat="1" ht="24.75" customHeight="1">
      <c r="A17" s="950">
        <v>41962</v>
      </c>
      <c r="B17" s="952" t="s">
        <v>143</v>
      </c>
      <c r="C17" s="947"/>
      <c r="D17" s="954"/>
      <c r="E17" s="947"/>
      <c r="F17" s="947"/>
      <c r="G17" s="947"/>
      <c r="H17" s="947">
        <v>3855</v>
      </c>
      <c r="I17" s="947">
        <v>100</v>
      </c>
      <c r="J17" s="947"/>
      <c r="L17" s="17"/>
    </row>
    <row r="18" spans="1:12" s="12" customFormat="1" ht="24" customHeight="1">
      <c r="A18" s="4">
        <v>41964</v>
      </c>
      <c r="B18" s="28" t="s">
        <v>143</v>
      </c>
      <c r="C18" s="28"/>
      <c r="D18" s="23"/>
      <c r="E18" s="28"/>
      <c r="F18" s="28"/>
      <c r="G18" s="28"/>
      <c r="H18" s="946">
        <v>3775</v>
      </c>
      <c r="I18" s="946">
        <v>100</v>
      </c>
      <c r="J18" s="28"/>
      <c r="K18" s="83" t="s">
        <v>267</v>
      </c>
      <c r="L18" s="17"/>
    </row>
    <row r="19" spans="1:12" s="12" customFormat="1" ht="27.75" customHeight="1">
      <c r="A19" s="950">
        <v>41966</v>
      </c>
      <c r="B19" s="952" t="s">
        <v>12</v>
      </c>
      <c r="C19" s="4644" t="s">
        <v>51</v>
      </c>
      <c r="D19" s="4645"/>
      <c r="E19" s="4645"/>
      <c r="F19" s="4645"/>
      <c r="G19" s="4645"/>
      <c r="H19" s="4645"/>
      <c r="I19" s="4645"/>
      <c r="J19" s="4646"/>
      <c r="L19" s="17"/>
    </row>
    <row r="20" spans="1:12" s="12" customFormat="1" ht="24" customHeight="1">
      <c r="A20" s="950">
        <v>41985</v>
      </c>
      <c r="B20" s="952" t="s">
        <v>16</v>
      </c>
      <c r="C20" s="947">
        <v>280</v>
      </c>
      <c r="D20" s="954">
        <f>+C20*(100-E20)/100</f>
        <v>240.8</v>
      </c>
      <c r="E20" s="947">
        <v>14</v>
      </c>
      <c r="F20" s="947"/>
      <c r="G20" s="947">
        <v>105</v>
      </c>
      <c r="H20" s="952"/>
      <c r="I20" s="952"/>
      <c r="J20" s="952"/>
      <c r="K20" s="12" t="s">
        <v>283</v>
      </c>
      <c r="L20" s="17"/>
    </row>
    <row r="21" spans="1:12" s="12" customFormat="1" ht="24" customHeight="1" thickBot="1">
      <c r="A21" s="940">
        <v>42003</v>
      </c>
      <c r="B21" s="944" t="s">
        <v>27</v>
      </c>
      <c r="C21" s="5126" t="s">
        <v>2770</v>
      </c>
      <c r="D21" s="5127"/>
      <c r="E21" s="5127"/>
      <c r="F21" s="5127"/>
      <c r="G21" s="5127"/>
      <c r="H21" s="5127"/>
      <c r="I21" s="5127"/>
      <c r="J21" s="5128"/>
      <c r="K21" s="43"/>
      <c r="L21" s="17"/>
    </row>
    <row r="22" spans="1:12" s="12" customFormat="1" ht="24" customHeight="1" thickTop="1">
      <c r="A22" s="47">
        <v>42028</v>
      </c>
      <c r="B22" s="48" t="s">
        <v>12</v>
      </c>
      <c r="C22" s="5129" t="s">
        <v>2771</v>
      </c>
      <c r="D22" s="5130"/>
      <c r="E22" s="5130"/>
      <c r="F22" s="5130"/>
      <c r="G22" s="5130"/>
      <c r="H22" s="5130"/>
      <c r="I22" s="5130"/>
      <c r="J22" s="5131"/>
      <c r="K22" s="50"/>
      <c r="L22" s="17"/>
    </row>
    <row r="23" spans="1:12" s="12" customFormat="1" ht="18.75" customHeight="1">
      <c r="A23" s="950">
        <v>42034</v>
      </c>
      <c r="B23" s="952" t="s">
        <v>143</v>
      </c>
      <c r="C23" s="952"/>
      <c r="D23" s="954"/>
      <c r="E23" s="952"/>
      <c r="F23" s="952"/>
      <c r="G23" s="952"/>
      <c r="H23" s="947">
        <v>2635</v>
      </c>
      <c r="I23" s="947">
        <v>99</v>
      </c>
      <c r="J23" s="952"/>
      <c r="K23" s="13" t="s">
        <v>2772</v>
      </c>
      <c r="L23" s="17"/>
    </row>
    <row r="24" spans="1:12" s="12" customFormat="1" ht="16.5" customHeight="1">
      <c r="A24" s="950">
        <v>42074</v>
      </c>
      <c r="B24" s="952" t="s">
        <v>16</v>
      </c>
      <c r="C24" s="947">
        <v>365</v>
      </c>
      <c r="D24" s="954">
        <f>+C24*(100-E24)/100</f>
        <v>91.25</v>
      </c>
      <c r="E24" s="947">
        <v>75</v>
      </c>
      <c r="F24" s="947"/>
      <c r="G24" s="947">
        <v>140</v>
      </c>
      <c r="H24" s="947"/>
      <c r="I24" s="952"/>
      <c r="J24" s="952"/>
      <c r="K24" s="12" t="s">
        <v>2773</v>
      </c>
      <c r="L24" s="17"/>
    </row>
    <row r="25" spans="1:12" s="12" customFormat="1" ht="22.5" customHeight="1">
      <c r="A25" s="950">
        <v>42088</v>
      </c>
      <c r="B25" s="952" t="s">
        <v>12</v>
      </c>
      <c r="C25" s="4633" t="s">
        <v>2774</v>
      </c>
      <c r="D25" s="4634"/>
      <c r="E25" s="4634"/>
      <c r="F25" s="4634"/>
      <c r="G25" s="4634"/>
      <c r="H25" s="4634"/>
      <c r="I25" s="4634"/>
      <c r="J25" s="4635"/>
      <c r="L25" s="17"/>
    </row>
    <row r="26" spans="1:12" s="12" customFormat="1" ht="42" customHeight="1">
      <c r="A26" s="950">
        <v>42061</v>
      </c>
      <c r="B26" s="952" t="s">
        <v>12</v>
      </c>
      <c r="C26" s="4633" t="s">
        <v>2775</v>
      </c>
      <c r="D26" s="4634"/>
      <c r="E26" s="4634"/>
      <c r="F26" s="4634"/>
      <c r="G26" s="4634"/>
      <c r="H26" s="4634"/>
      <c r="I26" s="4634"/>
      <c r="J26" s="4635"/>
      <c r="L26" s="17"/>
    </row>
    <row r="27" spans="1:12" s="12" customFormat="1" ht="16.5" customHeight="1">
      <c r="A27" s="950">
        <v>42095</v>
      </c>
      <c r="B27" s="952" t="s">
        <v>351</v>
      </c>
      <c r="C27" s="4633" t="s">
        <v>2147</v>
      </c>
      <c r="D27" s="4634"/>
      <c r="E27" s="4634"/>
      <c r="F27" s="4634"/>
      <c r="G27" s="4634"/>
      <c r="H27" s="4634"/>
      <c r="I27" s="4634"/>
      <c r="J27" s="4635"/>
      <c r="L27" s="17"/>
    </row>
    <row r="28" spans="1:12" s="12" customFormat="1">
      <c r="A28" s="4">
        <v>42103</v>
      </c>
      <c r="B28" s="28" t="s">
        <v>16</v>
      </c>
      <c r="C28" s="946">
        <v>440</v>
      </c>
      <c r="D28" s="23">
        <f>+C28*(100-E28)/100</f>
        <v>88</v>
      </c>
      <c r="E28" s="946">
        <v>80</v>
      </c>
      <c r="F28" s="946"/>
      <c r="G28" s="946">
        <v>150</v>
      </c>
      <c r="H28" s="946"/>
      <c r="I28" s="946"/>
      <c r="J28" s="28"/>
      <c r="K28" s="15" t="s">
        <v>283</v>
      </c>
      <c r="L28" s="17"/>
    </row>
    <row r="29" spans="1:12" s="12" customFormat="1">
      <c r="A29" s="950">
        <v>42114</v>
      </c>
      <c r="B29" s="952" t="s">
        <v>16</v>
      </c>
      <c r="C29" s="947">
        <v>385</v>
      </c>
      <c r="D29" s="954">
        <f>+C29*(100-E29)/100</f>
        <v>77</v>
      </c>
      <c r="E29" s="947">
        <v>80</v>
      </c>
      <c r="F29" s="947"/>
      <c r="G29" s="947">
        <v>145</v>
      </c>
      <c r="H29" s="947"/>
      <c r="I29" s="952"/>
      <c r="J29" s="952"/>
      <c r="K29" s="12" t="s">
        <v>283</v>
      </c>
      <c r="L29" s="17"/>
    </row>
    <row r="30" spans="1:12" s="12" customFormat="1">
      <c r="A30" s="950">
        <v>42138</v>
      </c>
      <c r="B30" s="952" t="s">
        <v>143</v>
      </c>
      <c r="C30" s="952"/>
      <c r="D30" s="954"/>
      <c r="E30" s="952"/>
      <c r="F30" s="952"/>
      <c r="G30" s="952"/>
      <c r="H30" s="5161" t="s">
        <v>2484</v>
      </c>
      <c r="I30" s="5163"/>
      <c r="J30" s="952"/>
      <c r="K30" s="12" t="s">
        <v>134</v>
      </c>
      <c r="L30" s="17"/>
    </row>
    <row r="31" spans="1:12" s="12" customFormat="1">
      <c r="A31" s="950">
        <v>42156</v>
      </c>
      <c r="B31" s="952" t="s">
        <v>16</v>
      </c>
      <c r="C31" s="947">
        <v>365</v>
      </c>
      <c r="D31" s="954">
        <f>+C31*(100-E31)/100</f>
        <v>73</v>
      </c>
      <c r="E31" s="947">
        <v>80</v>
      </c>
      <c r="F31" s="947"/>
      <c r="G31" s="947">
        <v>137</v>
      </c>
      <c r="H31" s="952"/>
      <c r="I31" s="952"/>
      <c r="J31" s="952"/>
      <c r="K31" s="12" t="s">
        <v>283</v>
      </c>
      <c r="L31" s="17"/>
    </row>
    <row r="32" spans="1:12" s="12" customFormat="1">
      <c r="A32" s="950">
        <v>42248</v>
      </c>
      <c r="B32" s="952" t="s">
        <v>351</v>
      </c>
      <c r="C32" s="4633" t="s">
        <v>2776</v>
      </c>
      <c r="D32" s="4634"/>
      <c r="E32" s="4634"/>
      <c r="F32" s="4634"/>
      <c r="G32" s="4634"/>
      <c r="H32" s="4634"/>
      <c r="I32" s="4634"/>
      <c r="J32" s="4635"/>
      <c r="L32" s="17"/>
    </row>
    <row r="33" spans="1:12" s="12" customFormat="1">
      <c r="A33" s="950">
        <v>42261</v>
      </c>
      <c r="B33" s="952" t="s">
        <v>351</v>
      </c>
      <c r="C33" s="4633" t="s">
        <v>2777</v>
      </c>
      <c r="D33" s="4634"/>
      <c r="E33" s="4634"/>
      <c r="F33" s="4634"/>
      <c r="G33" s="4634"/>
      <c r="H33" s="4634"/>
      <c r="I33" s="4634"/>
      <c r="J33" s="4635"/>
      <c r="L33" s="17"/>
    </row>
    <row r="34" spans="1:12" s="12" customFormat="1">
      <c r="A34" s="4642">
        <v>42262</v>
      </c>
      <c r="B34" s="952" t="s">
        <v>16</v>
      </c>
      <c r="C34" s="946">
        <v>85</v>
      </c>
      <c r="D34" s="23">
        <f>+C34*(100-E34)/100</f>
        <v>17</v>
      </c>
      <c r="E34" s="946">
        <v>80</v>
      </c>
      <c r="F34" s="946"/>
      <c r="G34" s="946">
        <v>115</v>
      </c>
      <c r="H34" s="28"/>
      <c r="I34" s="28"/>
      <c r="J34" s="28"/>
      <c r="K34" s="15" t="s">
        <v>2778</v>
      </c>
      <c r="L34" s="17"/>
    </row>
    <row r="35" spans="1:12" s="12" customFormat="1" ht="33.75" customHeight="1">
      <c r="A35" s="4643"/>
      <c r="B35" s="952" t="s">
        <v>12</v>
      </c>
      <c r="C35" s="4633" t="s">
        <v>2779</v>
      </c>
      <c r="D35" s="4634"/>
      <c r="E35" s="4634"/>
      <c r="F35" s="4634"/>
      <c r="G35" s="4634"/>
      <c r="H35" s="4634"/>
      <c r="I35" s="4634"/>
      <c r="J35" s="4635"/>
      <c r="L35" s="17"/>
    </row>
    <row r="36" spans="1:12" s="12" customFormat="1" ht="54.75" customHeight="1">
      <c r="A36" s="950">
        <v>42273</v>
      </c>
      <c r="B36" s="952" t="s">
        <v>12</v>
      </c>
      <c r="C36" s="4627" t="s">
        <v>2780</v>
      </c>
      <c r="D36" s="4628"/>
      <c r="E36" s="4628"/>
      <c r="F36" s="4628"/>
      <c r="G36" s="4628"/>
      <c r="H36" s="4628"/>
      <c r="I36" s="4628"/>
      <c r="J36" s="4629"/>
      <c r="K36" s="13" t="s">
        <v>2781</v>
      </c>
      <c r="L36" s="17"/>
    </row>
    <row r="37" spans="1:12" s="12" customFormat="1" ht="57" customHeight="1">
      <c r="A37" s="1943">
        <v>42293</v>
      </c>
      <c r="B37" s="1933" t="s">
        <v>34</v>
      </c>
      <c r="C37" s="4766" t="s">
        <v>2782</v>
      </c>
      <c r="D37" s="4767"/>
      <c r="E37" s="4767"/>
      <c r="F37" s="4767"/>
      <c r="G37" s="4767"/>
      <c r="H37" s="4767"/>
      <c r="I37" s="4767"/>
      <c r="J37" s="4768"/>
      <c r="K37" s="1946"/>
      <c r="L37" s="17"/>
    </row>
    <row r="38" spans="1:12" s="12" customFormat="1">
      <c r="A38" s="950">
        <v>42305</v>
      </c>
      <c r="B38" s="952" t="s">
        <v>143</v>
      </c>
      <c r="C38" s="952"/>
      <c r="D38" s="954"/>
      <c r="E38" s="952"/>
      <c r="F38" s="952"/>
      <c r="G38" s="952"/>
      <c r="H38" s="5161" t="s">
        <v>2484</v>
      </c>
      <c r="I38" s="5163"/>
      <c r="J38" s="952"/>
      <c r="K38" s="12" t="s">
        <v>134</v>
      </c>
      <c r="L38" s="17"/>
    </row>
    <row r="39" spans="1:12" s="12" customFormat="1" ht="16.5" thickBot="1">
      <c r="A39" s="1622">
        <v>42324</v>
      </c>
      <c r="B39" s="1623" t="s">
        <v>16</v>
      </c>
      <c r="C39" s="218">
        <v>465</v>
      </c>
      <c r="D39" s="42">
        <f>+C39*(100-E39)/100</f>
        <v>93</v>
      </c>
      <c r="E39" s="218">
        <v>80</v>
      </c>
      <c r="F39" s="218"/>
      <c r="G39" s="218">
        <v>115</v>
      </c>
      <c r="H39" s="1623"/>
      <c r="I39" s="1623"/>
      <c r="J39" s="1623"/>
      <c r="K39" s="43" t="s">
        <v>20</v>
      </c>
      <c r="L39" s="17"/>
    </row>
    <row r="40" spans="1:12" s="12" customFormat="1" ht="16.5" thickTop="1">
      <c r="A40" s="47">
        <v>42396</v>
      </c>
      <c r="B40" s="48" t="s">
        <v>16</v>
      </c>
      <c r="C40" s="219">
        <v>435</v>
      </c>
      <c r="D40" s="128">
        <f>+C40*(100-E40)/100</f>
        <v>87</v>
      </c>
      <c r="E40" s="219">
        <v>80</v>
      </c>
      <c r="F40" s="219"/>
      <c r="G40" s="219">
        <v>120</v>
      </c>
      <c r="H40" s="48"/>
      <c r="I40" s="48"/>
      <c r="J40" s="48"/>
      <c r="K40" s="50" t="s">
        <v>2783</v>
      </c>
      <c r="L40" s="17"/>
    </row>
    <row r="41" spans="1:12" s="12" customFormat="1">
      <c r="A41" s="4">
        <v>42463</v>
      </c>
      <c r="B41" s="28" t="s">
        <v>16</v>
      </c>
      <c r="C41" s="28">
        <v>375</v>
      </c>
      <c r="D41" s="23">
        <f>+C41*(100-E41)/100</f>
        <v>75</v>
      </c>
      <c r="E41" s="28">
        <v>80</v>
      </c>
      <c r="F41" s="28"/>
      <c r="G41" s="28">
        <v>140</v>
      </c>
      <c r="H41" s="28"/>
      <c r="I41" s="28"/>
      <c r="J41" s="28"/>
      <c r="K41" s="15" t="s">
        <v>2783</v>
      </c>
      <c r="L41" s="17"/>
    </row>
    <row r="42" spans="1:12" s="12" customFormat="1">
      <c r="A42" s="4">
        <v>42512</v>
      </c>
      <c r="B42" s="28" t="s">
        <v>16</v>
      </c>
      <c r="C42" s="28">
        <v>305</v>
      </c>
      <c r="D42" s="23">
        <f>+C42*(100-E42)/100</f>
        <v>61</v>
      </c>
      <c r="E42" s="28">
        <v>80</v>
      </c>
      <c r="F42" s="28"/>
      <c r="G42" s="28">
        <v>110</v>
      </c>
      <c r="H42" s="28"/>
      <c r="I42" s="28"/>
      <c r="J42" s="28"/>
      <c r="K42" s="15" t="s">
        <v>20</v>
      </c>
      <c r="L42" s="17"/>
    </row>
    <row r="43" spans="1:12" s="12" customFormat="1">
      <c r="A43" s="4">
        <v>42526</v>
      </c>
      <c r="B43" s="28" t="s">
        <v>143</v>
      </c>
      <c r="C43" s="28"/>
      <c r="D43" s="23"/>
      <c r="E43" s="28"/>
      <c r="F43" s="28"/>
      <c r="G43" s="28"/>
      <c r="H43" s="5546" t="s">
        <v>2484</v>
      </c>
      <c r="I43" s="5547"/>
      <c r="J43" s="28"/>
      <c r="K43" s="15" t="s">
        <v>2253</v>
      </c>
      <c r="L43" s="17"/>
    </row>
    <row r="44" spans="1:12" s="12" customFormat="1">
      <c r="A44" s="4">
        <v>42553</v>
      </c>
      <c r="B44" s="28" t="s">
        <v>16</v>
      </c>
      <c r="C44" s="28">
        <v>250</v>
      </c>
      <c r="D44" s="23">
        <f>+C44*(100-E44)/100</f>
        <v>50</v>
      </c>
      <c r="E44" s="28">
        <v>80</v>
      </c>
      <c r="F44" s="28"/>
      <c r="G44" s="28">
        <v>110</v>
      </c>
      <c r="H44" s="28"/>
      <c r="I44" s="28"/>
      <c r="J44" s="28"/>
      <c r="K44" s="15" t="s">
        <v>2778</v>
      </c>
      <c r="L44" s="17"/>
    </row>
    <row r="45" spans="1:12" s="12" customFormat="1">
      <c r="A45" s="1625">
        <v>42564</v>
      </c>
      <c r="B45" s="1626" t="s">
        <v>12</v>
      </c>
      <c r="C45" s="4644" t="s">
        <v>3561</v>
      </c>
      <c r="D45" s="4645"/>
      <c r="E45" s="4645"/>
      <c r="F45" s="4645"/>
      <c r="G45" s="4645"/>
      <c r="H45" s="4645"/>
      <c r="I45" s="4645"/>
      <c r="J45" s="4646"/>
      <c r="L45" s="17"/>
    </row>
    <row r="46" spans="1:12" s="12" customFormat="1">
      <c r="A46" s="1625">
        <v>42568</v>
      </c>
      <c r="B46" s="1626" t="s">
        <v>16</v>
      </c>
      <c r="C46" s="1626">
        <v>490</v>
      </c>
      <c r="D46" s="1624">
        <f>+C46*(100-E46)/100</f>
        <v>49</v>
      </c>
      <c r="E46" s="1626">
        <v>90</v>
      </c>
      <c r="F46" s="1626"/>
      <c r="G46" s="1626">
        <v>95</v>
      </c>
      <c r="H46" s="1626"/>
      <c r="I46" s="1626"/>
      <c r="J46" s="1626"/>
      <c r="K46" s="12" t="s">
        <v>3417</v>
      </c>
      <c r="L46" s="17"/>
    </row>
    <row r="47" spans="1:12" s="12" customFormat="1">
      <c r="A47" s="1625">
        <v>42578</v>
      </c>
      <c r="B47" s="1626" t="s">
        <v>143</v>
      </c>
      <c r="C47" s="1626"/>
      <c r="D47" s="1624"/>
      <c r="E47" s="1626"/>
      <c r="F47" s="1626"/>
      <c r="G47" s="1626"/>
      <c r="H47" s="5134" t="s">
        <v>2484</v>
      </c>
      <c r="I47" s="5135"/>
      <c r="J47" s="1626"/>
      <c r="K47" s="12" t="s">
        <v>30</v>
      </c>
      <c r="L47" s="17"/>
    </row>
    <row r="48" spans="1:12" s="12" customFormat="1">
      <c r="A48" s="1625">
        <v>42586</v>
      </c>
      <c r="B48" s="1626" t="s">
        <v>143</v>
      </c>
      <c r="C48" s="1626"/>
      <c r="D48" s="1624"/>
      <c r="E48" s="1626"/>
      <c r="F48" s="1626"/>
      <c r="G48" s="1626"/>
      <c r="H48" s="5134" t="s">
        <v>2484</v>
      </c>
      <c r="I48" s="5135"/>
      <c r="J48" s="1626"/>
      <c r="K48" s="12" t="s">
        <v>30</v>
      </c>
      <c r="L48" s="17"/>
    </row>
    <row r="49" spans="1:12" s="12" customFormat="1">
      <c r="A49" s="1625">
        <v>42646</v>
      </c>
      <c r="B49" s="1626" t="s">
        <v>12</v>
      </c>
      <c r="C49" s="5559" t="s">
        <v>3560</v>
      </c>
      <c r="D49" s="5521"/>
      <c r="E49" s="5521"/>
      <c r="F49" s="5521"/>
      <c r="G49" s="5521"/>
      <c r="H49" s="5521"/>
      <c r="I49" s="5521"/>
      <c r="J49" s="5560"/>
      <c r="L49" s="17"/>
    </row>
    <row r="50" spans="1:12" s="12" customFormat="1" ht="16.5" thickBot="1">
      <c r="A50" s="54">
        <v>42654</v>
      </c>
      <c r="B50" s="55" t="s">
        <v>16</v>
      </c>
      <c r="C50" s="55">
        <v>440</v>
      </c>
      <c r="D50" s="63">
        <f>+C50*(100-E50)/100</f>
        <v>44</v>
      </c>
      <c r="E50" s="55">
        <v>90</v>
      </c>
      <c r="F50" s="55"/>
      <c r="G50" s="55">
        <v>118</v>
      </c>
      <c r="H50" s="55"/>
      <c r="I50" s="55"/>
      <c r="J50" s="55"/>
      <c r="K50" s="57" t="s">
        <v>3581</v>
      </c>
      <c r="L50" s="17"/>
    </row>
    <row r="51" spans="1:12" s="12" customFormat="1" ht="16.5" thickTop="1">
      <c r="A51" s="1777">
        <v>42739</v>
      </c>
      <c r="B51" s="1778" t="s">
        <v>16</v>
      </c>
      <c r="C51" s="1778">
        <v>380</v>
      </c>
      <c r="D51" s="1779">
        <f>+C51*(100-E51)/100</f>
        <v>38</v>
      </c>
      <c r="E51" s="1778">
        <v>90</v>
      </c>
      <c r="F51" s="1778"/>
      <c r="G51" s="1778">
        <v>165</v>
      </c>
      <c r="H51" s="1778"/>
      <c r="I51" s="1778"/>
      <c r="J51" s="1778"/>
      <c r="K51" s="1780" t="s">
        <v>3807</v>
      </c>
      <c r="L51" s="17"/>
    </row>
    <row r="52" spans="1:12" s="12" customFormat="1">
      <c r="A52" s="950">
        <v>42789</v>
      </c>
      <c r="B52" s="1579" t="s">
        <v>14</v>
      </c>
      <c r="C52" s="4644" t="s">
        <v>3905</v>
      </c>
      <c r="D52" s="4645"/>
      <c r="E52" s="4645"/>
      <c r="F52" s="4645"/>
      <c r="G52" s="4645"/>
      <c r="H52" s="4645"/>
      <c r="I52" s="4645"/>
      <c r="J52" s="4646"/>
      <c r="L52" s="17"/>
    </row>
    <row r="53" spans="1:12" s="12" customFormat="1" ht="21" customHeight="1">
      <c r="A53" s="950">
        <v>42799</v>
      </c>
      <c r="B53" s="1611" t="s">
        <v>14</v>
      </c>
      <c r="C53" s="4644" t="s">
        <v>3945</v>
      </c>
      <c r="D53" s="4645"/>
      <c r="E53" s="4645"/>
      <c r="F53" s="4645"/>
      <c r="G53" s="4645"/>
      <c r="H53" s="4645"/>
      <c r="I53" s="4645"/>
      <c r="J53" s="4646"/>
      <c r="L53" s="17"/>
    </row>
    <row r="54" spans="1:12" s="12" customFormat="1" ht="20.25" customHeight="1">
      <c r="A54" s="4642">
        <v>42815</v>
      </c>
      <c r="B54" s="1651" t="s">
        <v>143</v>
      </c>
      <c r="C54" s="1651"/>
      <c r="D54" s="1649"/>
      <c r="E54" s="1651"/>
      <c r="F54" s="1651"/>
      <c r="G54" s="1651"/>
      <c r="H54" s="1651" t="s">
        <v>2484</v>
      </c>
      <c r="I54" s="1651"/>
      <c r="J54" s="1651"/>
      <c r="K54" s="116" t="s">
        <v>30</v>
      </c>
      <c r="L54" s="17"/>
    </row>
    <row r="55" spans="1:12" s="12" customFormat="1">
      <c r="A55" s="4643"/>
      <c r="B55" s="137" t="s">
        <v>16</v>
      </c>
      <c r="C55" s="137">
        <v>385</v>
      </c>
      <c r="D55" s="142">
        <f>+C55*(100-E55)/100</f>
        <v>38.5</v>
      </c>
      <c r="E55" s="137">
        <v>90</v>
      </c>
      <c r="F55" s="137"/>
      <c r="G55" s="137">
        <v>180</v>
      </c>
      <c r="H55" s="137"/>
      <c r="I55" s="137"/>
      <c r="J55" s="137"/>
      <c r="K55" s="1569" t="s">
        <v>4002</v>
      </c>
      <c r="L55" s="17"/>
    </row>
    <row r="56" spans="1:12" s="12" customFormat="1" ht="18.75" customHeight="1">
      <c r="A56" s="950">
        <v>42835</v>
      </c>
      <c r="B56" s="952" t="s">
        <v>14</v>
      </c>
      <c r="C56" s="4644" t="s">
        <v>4017</v>
      </c>
      <c r="D56" s="4645"/>
      <c r="E56" s="4645"/>
      <c r="F56" s="4645"/>
      <c r="G56" s="4645"/>
      <c r="H56" s="4645"/>
      <c r="I56" s="4645"/>
      <c r="J56" s="4646"/>
      <c r="L56" s="17"/>
    </row>
    <row r="57" spans="1:12" s="12" customFormat="1" ht="32.25" customHeight="1">
      <c r="A57" s="950">
        <v>42858</v>
      </c>
      <c r="B57" s="1810" t="s">
        <v>12</v>
      </c>
      <c r="C57" s="4627" t="s">
        <v>4082</v>
      </c>
      <c r="D57" s="4628"/>
      <c r="E57" s="4628"/>
      <c r="F57" s="4628"/>
      <c r="G57" s="4628"/>
      <c r="H57" s="4628"/>
      <c r="I57" s="4628"/>
      <c r="J57" s="4629"/>
      <c r="L57" s="17"/>
    </row>
    <row r="58" spans="1:12" s="12" customFormat="1" ht="19.5" customHeight="1">
      <c r="A58" s="4642">
        <v>42885</v>
      </c>
      <c r="B58" s="1845" t="s">
        <v>870</v>
      </c>
      <c r="C58" s="4644" t="s">
        <v>6138</v>
      </c>
      <c r="D58" s="4645"/>
      <c r="E58" s="4645"/>
      <c r="F58" s="4645"/>
      <c r="G58" s="4645"/>
      <c r="H58" s="4645"/>
      <c r="I58" s="4645"/>
      <c r="J58" s="4646"/>
      <c r="L58" s="17"/>
    </row>
    <row r="59" spans="1:12" s="12" customFormat="1" ht="20.25" customHeight="1">
      <c r="A59" s="4643"/>
      <c r="B59" s="952" t="s">
        <v>16</v>
      </c>
      <c r="C59" s="952">
        <v>350</v>
      </c>
      <c r="D59" s="1324">
        <f>+C59*(100-E59)/100</f>
        <v>35</v>
      </c>
      <c r="E59" s="952">
        <v>90</v>
      </c>
      <c r="F59" s="952"/>
      <c r="G59" s="952">
        <v>145</v>
      </c>
      <c r="H59" s="952"/>
      <c r="I59" s="952"/>
      <c r="J59" s="952"/>
      <c r="K59" s="12" t="s">
        <v>2752</v>
      </c>
      <c r="L59" s="17"/>
    </row>
    <row r="60" spans="1:12" s="12" customFormat="1">
      <c r="A60" s="950">
        <v>42950</v>
      </c>
      <c r="B60" s="952" t="s">
        <v>143</v>
      </c>
      <c r="C60" s="952"/>
      <c r="D60" s="1324"/>
      <c r="E60" s="952"/>
      <c r="F60" s="952"/>
      <c r="G60" s="952"/>
      <c r="H60" s="952" t="s">
        <v>2484</v>
      </c>
      <c r="I60" s="952"/>
      <c r="J60" s="952"/>
      <c r="K60" s="12" t="s">
        <v>30</v>
      </c>
      <c r="L60" s="17"/>
    </row>
    <row r="61" spans="1:12" s="12" customFormat="1" ht="24" customHeight="1">
      <c r="A61" s="4">
        <v>43042</v>
      </c>
      <c r="B61" s="28" t="s">
        <v>16</v>
      </c>
      <c r="C61" s="28">
        <v>207</v>
      </c>
      <c r="D61" s="23">
        <f>+C61*(100-E61)/100</f>
        <v>20.7</v>
      </c>
      <c r="E61" s="28">
        <v>90</v>
      </c>
      <c r="F61" s="28"/>
      <c r="G61" s="28">
        <v>140</v>
      </c>
      <c r="H61" s="28"/>
      <c r="I61" s="28"/>
      <c r="J61" s="28"/>
      <c r="K61" s="15" t="s">
        <v>2752</v>
      </c>
      <c r="L61" s="17"/>
    </row>
    <row r="62" spans="1:12">
      <c r="A62" s="2050">
        <v>43066</v>
      </c>
      <c r="B62" s="2051" t="s">
        <v>143</v>
      </c>
      <c r="C62" s="2051"/>
      <c r="D62" s="2049"/>
      <c r="E62" s="2051"/>
      <c r="F62" s="2051"/>
      <c r="G62" s="2051"/>
      <c r="H62" s="2051" t="s">
        <v>2484</v>
      </c>
      <c r="I62" s="2051"/>
      <c r="J62" s="2051"/>
      <c r="K62" s="143" t="s">
        <v>4352</v>
      </c>
    </row>
    <row r="63" spans="1:12" s="12" customFormat="1" ht="74.25" customHeight="1">
      <c r="A63" s="950">
        <v>43075</v>
      </c>
      <c r="B63" s="952" t="s">
        <v>12</v>
      </c>
      <c r="C63" s="4627" t="s">
        <v>4637</v>
      </c>
      <c r="D63" s="4628"/>
      <c r="E63" s="4628"/>
      <c r="F63" s="4628"/>
      <c r="G63" s="4628"/>
      <c r="H63" s="4628"/>
      <c r="I63" s="4628"/>
      <c r="J63" s="4629"/>
      <c r="L63" s="17"/>
    </row>
    <row r="64" spans="1:12" s="12" customFormat="1">
      <c r="A64" s="950">
        <v>43138</v>
      </c>
      <c r="B64" s="952" t="s">
        <v>27</v>
      </c>
      <c r="C64" s="4630" t="s">
        <v>4505</v>
      </c>
      <c r="D64" s="4631"/>
      <c r="E64" s="4631"/>
      <c r="F64" s="4631"/>
      <c r="G64" s="4631"/>
      <c r="H64" s="4631"/>
      <c r="I64" s="4631"/>
      <c r="J64" s="4632"/>
      <c r="L64" s="17"/>
    </row>
    <row r="65" spans="1:12" s="12" customFormat="1" ht="52.5" customHeight="1" thickBot="1">
      <c r="A65" s="2121">
        <v>43392</v>
      </c>
      <c r="B65" s="1971" t="s">
        <v>15</v>
      </c>
      <c r="C65" s="5048" t="s">
        <v>4949</v>
      </c>
      <c r="D65" s="5049"/>
      <c r="E65" s="5049"/>
      <c r="F65" s="5049"/>
      <c r="G65" s="5049"/>
      <c r="H65" s="5049"/>
      <c r="I65" s="5049"/>
      <c r="J65" s="5050"/>
      <c r="K65" s="2490"/>
      <c r="L65" s="17"/>
    </row>
    <row r="66" spans="1:12" s="12" customFormat="1" ht="16.5" thickTop="1">
      <c r="A66" s="2610"/>
      <c r="B66" s="2614"/>
      <c r="C66" s="2614"/>
      <c r="D66" s="62">
        <f t="shared" ref="D66:D71" si="0">+C66*(100-E66)/100</f>
        <v>0</v>
      </c>
      <c r="E66" s="2614"/>
      <c r="F66" s="2614"/>
      <c r="G66" s="2614"/>
      <c r="H66" s="2614"/>
      <c r="I66" s="2614"/>
      <c r="J66" s="2614"/>
      <c r="K66" s="53"/>
      <c r="L66" s="17"/>
    </row>
    <row r="67" spans="1:12" s="12" customFormat="1">
      <c r="A67" s="950"/>
      <c r="B67" s="952"/>
      <c r="C67" s="952"/>
      <c r="D67" s="1324">
        <f t="shared" si="0"/>
        <v>0</v>
      </c>
      <c r="E67" s="952"/>
      <c r="F67" s="952"/>
      <c r="G67" s="952"/>
      <c r="H67" s="952"/>
      <c r="I67" s="952"/>
      <c r="J67" s="952"/>
      <c r="L67" s="17"/>
    </row>
    <row r="68" spans="1:12" s="12" customFormat="1">
      <c r="A68" s="950"/>
      <c r="B68" s="952"/>
      <c r="C68" s="952"/>
      <c r="D68" s="1324">
        <f t="shared" si="0"/>
        <v>0</v>
      </c>
      <c r="E68" s="952"/>
      <c r="F68" s="952"/>
      <c r="G68" s="952"/>
      <c r="H68" s="952"/>
      <c r="I68" s="952"/>
      <c r="J68" s="952"/>
      <c r="L68" s="17"/>
    </row>
    <row r="69" spans="1:12" s="12" customFormat="1">
      <c r="A69" s="950"/>
      <c r="B69" s="952"/>
      <c r="C69" s="952"/>
      <c r="D69" s="1844">
        <f t="shared" si="0"/>
        <v>0</v>
      </c>
      <c r="E69" s="952"/>
      <c r="F69" s="952"/>
      <c r="G69" s="952"/>
      <c r="H69" s="952"/>
      <c r="I69" s="952"/>
      <c r="J69" s="952"/>
      <c r="L69" s="17"/>
    </row>
    <row r="70" spans="1:12" s="12" customFormat="1">
      <c r="A70" s="950"/>
      <c r="B70" s="952"/>
      <c r="C70" s="952"/>
      <c r="D70" s="1844">
        <f t="shared" si="0"/>
        <v>0</v>
      </c>
      <c r="E70" s="952"/>
      <c r="F70" s="952"/>
      <c r="G70" s="952"/>
      <c r="H70" s="952"/>
      <c r="I70" s="952"/>
      <c r="J70" s="952"/>
      <c r="L70" s="17"/>
    </row>
    <row r="71" spans="1:12" s="12" customFormat="1">
      <c r="A71" s="950"/>
      <c r="B71" s="952"/>
      <c r="C71" s="952"/>
      <c r="D71" s="1844">
        <f t="shared" si="0"/>
        <v>0</v>
      </c>
      <c r="E71" s="952"/>
      <c r="F71" s="952"/>
      <c r="G71" s="952"/>
      <c r="H71" s="952"/>
      <c r="I71" s="952"/>
      <c r="J71" s="952"/>
      <c r="L71" s="17"/>
    </row>
    <row r="72" spans="1:12" s="12" customFormat="1">
      <c r="A72" s="950"/>
      <c r="B72" s="952"/>
      <c r="C72" s="952"/>
      <c r="D72" s="1844">
        <f t="shared" ref="D72:D82" si="1">+C72*(100-E72)/100</f>
        <v>0</v>
      </c>
      <c r="E72" s="952"/>
      <c r="F72" s="952"/>
      <c r="G72" s="952"/>
      <c r="H72" s="952"/>
      <c r="I72" s="952"/>
      <c r="J72" s="952"/>
      <c r="L72" s="17"/>
    </row>
    <row r="73" spans="1:12" s="12" customFormat="1">
      <c r="A73" s="950"/>
      <c r="B73" s="952"/>
      <c r="C73" s="952"/>
      <c r="D73" s="1844">
        <f t="shared" si="1"/>
        <v>0</v>
      </c>
      <c r="E73" s="952"/>
      <c r="F73" s="952"/>
      <c r="G73" s="952"/>
      <c r="H73" s="952"/>
      <c r="I73" s="952"/>
      <c r="J73" s="952"/>
      <c r="L73" s="17"/>
    </row>
    <row r="74" spans="1:12" s="12" customFormat="1">
      <c r="A74" s="950"/>
      <c r="B74" s="952"/>
      <c r="C74" s="952"/>
      <c r="D74" s="1844">
        <f t="shared" si="1"/>
        <v>0</v>
      </c>
      <c r="E74" s="952"/>
      <c r="F74" s="952"/>
      <c r="G74" s="952"/>
      <c r="H74" s="952"/>
      <c r="I74" s="952"/>
      <c r="J74" s="952"/>
      <c r="L74" s="17"/>
    </row>
    <row r="75" spans="1:12" s="12" customFormat="1">
      <c r="A75" s="950"/>
      <c r="B75" s="952"/>
      <c r="C75" s="952"/>
      <c r="D75" s="1844">
        <f t="shared" si="1"/>
        <v>0</v>
      </c>
      <c r="E75" s="952"/>
      <c r="F75" s="952"/>
      <c r="G75" s="952"/>
      <c r="H75" s="952"/>
      <c r="I75" s="952"/>
      <c r="J75" s="952"/>
      <c r="L75" s="17"/>
    </row>
    <row r="76" spans="1:12" s="12" customFormat="1">
      <c r="A76" s="950"/>
      <c r="B76" s="952"/>
      <c r="C76" s="952"/>
      <c r="D76" s="1844">
        <f t="shared" si="1"/>
        <v>0</v>
      </c>
      <c r="E76" s="952"/>
      <c r="F76" s="952"/>
      <c r="G76" s="952"/>
      <c r="H76" s="952"/>
      <c r="I76" s="952"/>
      <c r="J76" s="952"/>
      <c r="L76" s="17"/>
    </row>
    <row r="77" spans="1:12" s="12" customFormat="1">
      <c r="A77" s="950"/>
      <c r="B77" s="952"/>
      <c r="C77" s="952"/>
      <c r="D77" s="1844">
        <f t="shared" si="1"/>
        <v>0</v>
      </c>
      <c r="E77" s="952"/>
      <c r="F77" s="952"/>
      <c r="G77" s="952"/>
      <c r="H77" s="952"/>
      <c r="I77" s="952"/>
      <c r="J77" s="952"/>
      <c r="L77" s="17"/>
    </row>
    <row r="78" spans="1:12" s="12" customFormat="1">
      <c r="A78" s="950"/>
      <c r="B78" s="952"/>
      <c r="C78" s="952"/>
      <c r="D78" s="1844">
        <f t="shared" si="1"/>
        <v>0</v>
      </c>
      <c r="E78" s="952"/>
      <c r="F78" s="952"/>
      <c r="G78" s="952"/>
      <c r="H78" s="952"/>
      <c r="I78" s="952"/>
      <c r="J78" s="952"/>
      <c r="L78" s="17"/>
    </row>
    <row r="79" spans="1:12" s="12" customFormat="1">
      <c r="A79" s="950"/>
      <c r="B79" s="952"/>
      <c r="C79" s="952"/>
      <c r="D79" s="1844">
        <f t="shared" si="1"/>
        <v>0</v>
      </c>
      <c r="E79" s="952"/>
      <c r="F79" s="952"/>
      <c r="G79" s="952"/>
      <c r="H79" s="952"/>
      <c r="I79" s="952"/>
      <c r="J79" s="952"/>
      <c r="L79" s="17"/>
    </row>
    <row r="80" spans="1:12" s="12" customFormat="1">
      <c r="A80" s="950"/>
      <c r="B80" s="952"/>
      <c r="C80" s="952"/>
      <c r="D80" s="1844">
        <f t="shared" si="1"/>
        <v>0</v>
      </c>
      <c r="E80" s="952"/>
      <c r="F80" s="952"/>
      <c r="G80" s="952"/>
      <c r="H80" s="952"/>
      <c r="I80" s="952"/>
      <c r="J80" s="952"/>
      <c r="L80" s="17"/>
    </row>
    <row r="81" spans="1:12" s="12" customFormat="1">
      <c r="A81" s="950"/>
      <c r="B81" s="952"/>
      <c r="C81" s="952"/>
      <c r="D81" s="1844">
        <f t="shared" si="1"/>
        <v>0</v>
      </c>
      <c r="E81" s="952"/>
      <c r="F81" s="952"/>
      <c r="G81" s="952"/>
      <c r="H81" s="952"/>
      <c r="I81" s="952"/>
      <c r="J81" s="952"/>
      <c r="L81" s="17"/>
    </row>
    <row r="82" spans="1:12" s="12" customFormat="1">
      <c r="A82" s="950"/>
      <c r="B82" s="952"/>
      <c r="C82" s="952"/>
      <c r="D82" s="1844">
        <f t="shared" si="1"/>
        <v>0</v>
      </c>
      <c r="E82" s="952"/>
      <c r="F82" s="952"/>
      <c r="G82" s="952"/>
      <c r="H82" s="952"/>
      <c r="I82" s="952"/>
      <c r="J82" s="952"/>
      <c r="L82" s="17"/>
    </row>
    <row r="83" spans="1:12" s="12" customFormat="1">
      <c r="A83" s="950"/>
      <c r="B83" s="952"/>
      <c r="C83" s="952"/>
      <c r="D83" s="952"/>
      <c r="E83" s="952"/>
      <c r="F83" s="952"/>
      <c r="G83" s="952"/>
      <c r="H83" s="952"/>
      <c r="I83" s="952"/>
      <c r="J83" s="952"/>
      <c r="L83" s="17"/>
    </row>
    <row r="84" spans="1:12" s="12" customFormat="1">
      <c r="A84" s="950"/>
      <c r="B84" s="952"/>
      <c r="C84" s="952"/>
      <c r="D84" s="952"/>
      <c r="E84" s="952"/>
      <c r="F84" s="952"/>
      <c r="G84" s="952"/>
      <c r="H84" s="952"/>
      <c r="I84" s="952"/>
      <c r="J84" s="952"/>
      <c r="L84" s="17"/>
    </row>
    <row r="85" spans="1:12" s="12" customFormat="1">
      <c r="A85" s="950"/>
      <c r="B85" s="952"/>
      <c r="C85" s="952"/>
      <c r="D85" s="952"/>
      <c r="E85" s="952"/>
      <c r="F85" s="952"/>
      <c r="G85" s="952"/>
      <c r="H85" s="952"/>
      <c r="I85" s="952"/>
      <c r="J85" s="952"/>
      <c r="L85" s="17"/>
    </row>
    <row r="86" spans="1:12" s="12" customFormat="1">
      <c r="A86" s="950"/>
      <c r="B86" s="952"/>
      <c r="C86" s="952"/>
      <c r="D86" s="952"/>
      <c r="E86" s="952"/>
      <c r="F86" s="952"/>
      <c r="G86" s="952"/>
      <c r="H86" s="952"/>
      <c r="I86" s="952"/>
      <c r="J86" s="952"/>
      <c r="L86" s="17"/>
    </row>
    <row r="87" spans="1:12" s="12" customFormat="1">
      <c r="A87" s="950"/>
      <c r="B87" s="952"/>
      <c r="C87" s="952"/>
      <c r="D87" s="952"/>
      <c r="E87" s="952"/>
      <c r="F87" s="952"/>
      <c r="G87" s="952"/>
      <c r="H87" s="952"/>
      <c r="I87" s="952"/>
      <c r="J87" s="952"/>
      <c r="L87" s="17"/>
    </row>
    <row r="88" spans="1:12" s="12" customFormat="1">
      <c r="A88" s="950"/>
      <c r="B88" s="952"/>
      <c r="C88" s="952"/>
      <c r="D88" s="952"/>
      <c r="E88" s="952"/>
      <c r="F88" s="952"/>
      <c r="G88" s="952"/>
      <c r="H88" s="952"/>
      <c r="I88" s="952"/>
      <c r="J88" s="952"/>
      <c r="L88" s="17"/>
    </row>
    <row r="89" spans="1:12" s="12" customFormat="1">
      <c r="A89" s="950"/>
      <c r="B89" s="952"/>
      <c r="C89" s="952"/>
      <c r="D89" s="952"/>
      <c r="E89" s="952"/>
      <c r="F89" s="952"/>
      <c r="G89" s="952"/>
      <c r="H89" s="952"/>
      <c r="I89" s="952"/>
      <c r="J89" s="952"/>
      <c r="L89" s="17"/>
    </row>
    <row r="90" spans="1:12" s="12" customFormat="1">
      <c r="A90" s="950"/>
      <c r="B90" s="952"/>
      <c r="C90" s="952"/>
      <c r="D90" s="952"/>
      <c r="E90" s="952"/>
      <c r="F90" s="952"/>
      <c r="G90" s="952"/>
      <c r="H90" s="952"/>
      <c r="I90" s="952"/>
      <c r="J90" s="952"/>
      <c r="L90" s="17"/>
    </row>
    <row r="91" spans="1:12" s="12" customFormat="1">
      <c r="A91" s="950"/>
      <c r="B91" s="952"/>
      <c r="C91" s="952"/>
      <c r="D91" s="952"/>
      <c r="E91" s="952"/>
      <c r="F91" s="952"/>
      <c r="G91" s="952"/>
      <c r="H91" s="952"/>
      <c r="I91" s="952"/>
      <c r="J91" s="952"/>
      <c r="L91" s="17"/>
    </row>
    <row r="92" spans="1:12" s="12" customFormat="1">
      <c r="A92" s="950"/>
      <c r="B92" s="952"/>
      <c r="C92" s="952"/>
      <c r="D92" s="952"/>
      <c r="E92" s="952"/>
      <c r="F92" s="952"/>
      <c r="G92" s="952"/>
      <c r="H92" s="952"/>
      <c r="I92" s="952"/>
      <c r="J92" s="952"/>
      <c r="L92" s="17"/>
    </row>
    <row r="93" spans="1:12" s="12" customFormat="1">
      <c r="A93" s="950"/>
      <c r="B93" s="952"/>
      <c r="C93" s="952"/>
      <c r="D93" s="952"/>
      <c r="E93" s="952"/>
      <c r="F93" s="952"/>
      <c r="G93" s="952"/>
      <c r="H93" s="952"/>
      <c r="I93" s="952"/>
      <c r="J93" s="952"/>
      <c r="L93" s="17"/>
    </row>
    <row r="94" spans="1:12" s="12" customFormat="1">
      <c r="A94" s="950"/>
      <c r="B94" s="952"/>
      <c r="C94" s="952"/>
      <c r="D94" s="952"/>
      <c r="E94" s="952"/>
      <c r="F94" s="952"/>
      <c r="G94" s="952"/>
      <c r="H94" s="952"/>
      <c r="I94" s="952"/>
      <c r="J94" s="952"/>
      <c r="L94" s="17"/>
    </row>
    <row r="95" spans="1:12" s="12" customFormat="1">
      <c r="A95" s="950"/>
      <c r="B95" s="952"/>
      <c r="C95" s="952"/>
      <c r="D95" s="952"/>
      <c r="E95" s="952"/>
      <c r="F95" s="952"/>
      <c r="G95" s="952"/>
      <c r="H95" s="952"/>
      <c r="I95" s="952"/>
      <c r="J95" s="952"/>
      <c r="L95" s="17"/>
    </row>
    <row r="96" spans="1:12" s="12" customFormat="1">
      <c r="A96" s="950"/>
      <c r="B96" s="952"/>
      <c r="C96" s="952"/>
      <c r="D96" s="952"/>
      <c r="E96" s="952"/>
      <c r="F96" s="952"/>
      <c r="G96" s="952"/>
      <c r="H96" s="952"/>
      <c r="I96" s="952"/>
      <c r="J96" s="952"/>
      <c r="L96" s="17"/>
    </row>
    <row r="97" spans="1:12" s="12" customFormat="1">
      <c r="A97" s="950"/>
      <c r="B97" s="952"/>
      <c r="C97" s="952"/>
      <c r="D97" s="952"/>
      <c r="E97" s="952"/>
      <c r="F97" s="952"/>
      <c r="G97" s="952"/>
      <c r="H97" s="952"/>
      <c r="I97" s="952"/>
      <c r="J97" s="952"/>
      <c r="L97" s="17"/>
    </row>
    <row r="98" spans="1:12" s="12" customFormat="1">
      <c r="A98" s="950"/>
      <c r="B98" s="952"/>
      <c r="C98" s="952"/>
      <c r="D98" s="952"/>
      <c r="E98" s="952"/>
      <c r="F98" s="952"/>
      <c r="G98" s="952"/>
      <c r="H98" s="952"/>
      <c r="I98" s="952"/>
      <c r="J98" s="952"/>
      <c r="L98" s="17"/>
    </row>
    <row r="99" spans="1:12" s="12" customFormat="1">
      <c r="A99" s="950"/>
      <c r="B99" s="952"/>
      <c r="C99" s="952"/>
      <c r="D99" s="952"/>
      <c r="E99" s="952"/>
      <c r="F99" s="952"/>
      <c r="G99" s="952"/>
      <c r="H99" s="952"/>
      <c r="I99" s="952"/>
      <c r="J99" s="952"/>
      <c r="L99" s="17"/>
    </row>
    <row r="100" spans="1:12" s="12" customFormat="1">
      <c r="A100" s="950"/>
      <c r="B100" s="952"/>
      <c r="C100" s="952"/>
      <c r="D100" s="952"/>
      <c r="E100" s="952"/>
      <c r="F100" s="952"/>
      <c r="G100" s="952"/>
      <c r="H100" s="952"/>
      <c r="I100" s="952"/>
      <c r="J100" s="952"/>
      <c r="L100" s="17"/>
    </row>
    <row r="101" spans="1:12" s="12" customFormat="1">
      <c r="A101" s="950"/>
      <c r="B101" s="952"/>
      <c r="C101" s="952"/>
      <c r="D101" s="952"/>
      <c r="E101" s="952"/>
      <c r="F101" s="952"/>
      <c r="G101" s="952"/>
      <c r="H101" s="952"/>
      <c r="I101" s="952"/>
      <c r="J101" s="952"/>
      <c r="L101" s="17"/>
    </row>
    <row r="102" spans="1:12" s="12" customFormat="1">
      <c r="A102" s="950"/>
      <c r="B102" s="952"/>
      <c r="C102" s="952"/>
      <c r="D102" s="952"/>
      <c r="E102" s="952"/>
      <c r="F102" s="952"/>
      <c r="G102" s="952"/>
      <c r="H102" s="952"/>
      <c r="I102" s="952"/>
      <c r="J102" s="952"/>
      <c r="L102" s="17"/>
    </row>
    <row r="103" spans="1:12" s="12" customFormat="1">
      <c r="A103" s="950"/>
      <c r="B103" s="952"/>
      <c r="C103" s="952"/>
      <c r="D103" s="952"/>
      <c r="E103" s="952"/>
      <c r="F103" s="952"/>
      <c r="G103" s="952"/>
      <c r="H103" s="952"/>
      <c r="I103" s="952"/>
      <c r="J103" s="952"/>
      <c r="L103" s="17"/>
    </row>
    <row r="104" spans="1:12" s="12" customFormat="1">
      <c r="A104" s="950"/>
      <c r="B104" s="952"/>
      <c r="C104" s="952"/>
      <c r="D104" s="952"/>
      <c r="E104" s="952"/>
      <c r="F104" s="952"/>
      <c r="G104" s="952"/>
      <c r="H104" s="952"/>
      <c r="I104" s="952"/>
      <c r="J104" s="952"/>
      <c r="L104" s="17"/>
    </row>
    <row r="105" spans="1:12" s="12" customFormat="1">
      <c r="A105" s="950"/>
      <c r="B105" s="952"/>
      <c r="C105" s="952"/>
      <c r="D105" s="952"/>
      <c r="E105" s="952"/>
      <c r="F105" s="952"/>
      <c r="G105" s="952"/>
      <c r="H105" s="952"/>
      <c r="I105" s="952"/>
      <c r="J105" s="952"/>
      <c r="L105" s="17"/>
    </row>
    <row r="106" spans="1:12" s="12" customFormat="1">
      <c r="A106" s="950"/>
      <c r="B106" s="7"/>
      <c r="C106" s="7"/>
      <c r="D106" s="7"/>
      <c r="E106" s="7"/>
      <c r="F106" s="7"/>
      <c r="G106" s="7"/>
      <c r="H106" s="7"/>
      <c r="I106" s="7"/>
      <c r="J106" s="7"/>
      <c r="L106" s="17"/>
    </row>
    <row r="107" spans="1:12" s="12" customFormat="1">
      <c r="A107" s="950"/>
      <c r="B107" s="7"/>
      <c r="C107" s="7"/>
      <c r="D107" s="7"/>
      <c r="E107" s="7"/>
      <c r="F107" s="7"/>
      <c r="G107" s="7"/>
      <c r="H107" s="7"/>
      <c r="I107" s="7"/>
      <c r="J107" s="7"/>
      <c r="L107" s="17"/>
    </row>
    <row r="108" spans="1:12" s="12" customFormat="1">
      <c r="A108" s="950"/>
      <c r="B108" s="7"/>
      <c r="C108" s="7"/>
      <c r="D108" s="7"/>
      <c r="E108" s="7"/>
      <c r="F108" s="7"/>
      <c r="G108" s="7"/>
      <c r="H108" s="7"/>
      <c r="I108" s="7"/>
      <c r="J108" s="7"/>
      <c r="L108" s="17"/>
    </row>
    <row r="109" spans="1:12" s="12" customFormat="1">
      <c r="A109" s="950"/>
      <c r="B109" s="7"/>
      <c r="C109" s="7"/>
      <c r="D109" s="7"/>
      <c r="E109" s="7"/>
      <c r="F109" s="7"/>
      <c r="G109" s="7"/>
      <c r="H109" s="7"/>
      <c r="I109" s="7"/>
      <c r="J109" s="7"/>
      <c r="L109" s="17"/>
    </row>
    <row r="110" spans="1:12" s="7" customFormat="1">
      <c r="A110" s="950"/>
      <c r="K110" s="12"/>
      <c r="L110" s="17"/>
    </row>
    <row r="111" spans="1:12" s="7" customFormat="1">
      <c r="A111" s="950"/>
      <c r="K111" s="12"/>
      <c r="L111" s="17"/>
    </row>
    <row r="112" spans="1:12" s="7" customFormat="1">
      <c r="A112" s="950"/>
      <c r="K112" s="12"/>
      <c r="L112" s="17"/>
    </row>
    <row r="113" spans="1:12" s="7" customFormat="1">
      <c r="A113" s="950"/>
      <c r="K113" s="12"/>
      <c r="L113" s="17"/>
    </row>
    <row r="114" spans="1:12" s="7" customFormat="1">
      <c r="A114" s="950"/>
      <c r="K114" s="12"/>
      <c r="L114" s="17"/>
    </row>
    <row r="115" spans="1:12" s="7" customFormat="1">
      <c r="A115" s="950"/>
      <c r="K115" s="12"/>
      <c r="L115" s="17"/>
    </row>
    <row r="116" spans="1:12" s="7" customFormat="1">
      <c r="A116" s="950"/>
      <c r="K116" s="12"/>
      <c r="L116" s="17"/>
    </row>
    <row r="117" spans="1:12" s="7" customFormat="1">
      <c r="A117" s="950"/>
      <c r="K117" s="12"/>
      <c r="L117" s="17"/>
    </row>
    <row r="118" spans="1:12" s="7" customFormat="1">
      <c r="A118" s="950"/>
      <c r="K118" s="12"/>
      <c r="L118" s="17"/>
    </row>
    <row r="119" spans="1:12" s="7" customFormat="1">
      <c r="A119" s="950"/>
      <c r="K119" s="12"/>
      <c r="L119" s="17"/>
    </row>
    <row r="120" spans="1:12" s="7" customFormat="1">
      <c r="A120" s="950"/>
      <c r="K120" s="12"/>
      <c r="L120" s="17"/>
    </row>
    <row r="121" spans="1:12" s="7" customFormat="1">
      <c r="A121" s="950"/>
      <c r="K121" s="12"/>
      <c r="L121" s="17"/>
    </row>
    <row r="122" spans="1:12" s="7" customFormat="1">
      <c r="A122" s="950"/>
      <c r="K122" s="12"/>
      <c r="L122" s="17"/>
    </row>
    <row r="123" spans="1:12" s="7" customFormat="1">
      <c r="A123" s="950"/>
      <c r="K123" s="12"/>
      <c r="L123" s="17"/>
    </row>
    <row r="124" spans="1:12" s="7" customFormat="1">
      <c r="A124" s="950"/>
      <c r="K124" s="12"/>
      <c r="L124" s="17"/>
    </row>
    <row r="125" spans="1:12" s="7" customFormat="1">
      <c r="A125" s="950"/>
      <c r="K125" s="12"/>
      <c r="L125" s="17"/>
    </row>
    <row r="126" spans="1:12" s="7" customFormat="1">
      <c r="A126" s="950"/>
      <c r="K126" s="12"/>
      <c r="L126" s="17"/>
    </row>
    <row r="127" spans="1:12" s="7" customFormat="1">
      <c r="A127" s="950"/>
      <c r="K127" s="12"/>
      <c r="L127" s="17"/>
    </row>
    <row r="128" spans="1:12" s="7" customFormat="1">
      <c r="A128" s="950"/>
      <c r="K128" s="12"/>
      <c r="L128" s="17"/>
    </row>
    <row r="129" spans="1:12" s="7" customFormat="1">
      <c r="A129" s="950"/>
      <c r="K129" s="12"/>
      <c r="L129" s="17"/>
    </row>
    <row r="130" spans="1:12" s="7" customFormat="1">
      <c r="A130" s="950"/>
      <c r="K130" s="12"/>
      <c r="L130" s="17"/>
    </row>
    <row r="131" spans="1:12" s="7" customFormat="1">
      <c r="A131" s="950"/>
      <c r="K131" s="12"/>
      <c r="L131" s="17"/>
    </row>
    <row r="132" spans="1:12" s="7" customFormat="1">
      <c r="A132" s="950"/>
      <c r="K132" s="12"/>
      <c r="L132" s="17"/>
    </row>
  </sheetData>
  <autoFilter ref="B6:B68"/>
  <customSheetViews>
    <customSheetView guid="{CD481555-6D06-49CD-9625-98C90CC09C9A}" showAutoFilter="1">
      <selection activeCell="G58" sqref="G58"/>
      <pageMargins left="0.7" right="0.7" top="0.75" bottom="0.75" header="0.3" footer="0.3"/>
      <pageSetup orientation="portrait" r:id="rId1"/>
      <autoFilter ref="B6:B67"/>
    </customSheetView>
    <customSheetView guid="{9EC6AF21-4B8E-44E3-AF29-8895353139B2}" showAutoFilter="1">
      <pane ySplit="6" topLeftCell="A37" activePane="bottomLeft" state="frozen"/>
      <selection pane="bottomLeft" activeCell="I55" sqref="I55"/>
      <pageMargins left="0.7" right="0.7" top="0.75" bottom="0.75" header="0.3" footer="0.3"/>
      <pageSetup orientation="portrait" r:id="rId2"/>
      <autoFilter ref="B6:B67"/>
    </customSheetView>
    <customSheetView guid="{4A6D03CA-35D0-42B2-8E76-6C991766DE68}" showAutoFilter="1">
      <pane ySplit="5" topLeftCell="A37" activePane="bottomLeft" state="frozen"/>
      <selection pane="bottomLeft" activeCell="I57" sqref="I57"/>
      <pageMargins left="0.7" right="0.7" top="0.75" bottom="0.75" header="0.3" footer="0.3"/>
      <pageSetup orientation="portrait" r:id="rId3"/>
      <autoFilter ref="B6:B67"/>
    </customSheetView>
    <customSheetView guid="{94FC66D5-BF29-4BE8-974C-C93BA07E9FE3}" showAutoFilter="1">
      <pane ySplit="6" topLeftCell="A37" activePane="bottomLeft" state="frozen"/>
      <selection pane="bottomLeft" activeCell="I55" sqref="I55"/>
      <pageMargins left="0.7" right="0.7" top="0.75" bottom="0.75" header="0.3" footer="0.3"/>
      <pageSetup orientation="portrait" r:id="rId4"/>
      <autoFilter ref="B6:B67"/>
    </customSheetView>
  </customSheetViews>
  <mergeCells count="49">
    <mergeCell ref="A34:A35"/>
    <mergeCell ref="I4:J4"/>
    <mergeCell ref="A58:A59"/>
    <mergeCell ref="A54:A55"/>
    <mergeCell ref="A5:B5"/>
    <mergeCell ref="C5:F5"/>
    <mergeCell ref="I5:J5"/>
    <mergeCell ref="C21:J21"/>
    <mergeCell ref="C22:J22"/>
    <mergeCell ref="C19:J19"/>
    <mergeCell ref="C7:J7"/>
    <mergeCell ref="A8:A9"/>
    <mergeCell ref="C10:J10"/>
    <mergeCell ref="C11:J11"/>
    <mergeCell ref="C25:J25"/>
    <mergeCell ref="C26:J26"/>
    <mergeCell ref="C27:J27"/>
    <mergeCell ref="H43:I43"/>
    <mergeCell ref="C36:J36"/>
    <mergeCell ref="C37:J37"/>
    <mergeCell ref="H38:I38"/>
    <mergeCell ref="A1:K1"/>
    <mergeCell ref="A2:B2"/>
    <mergeCell ref="C2:F2"/>
    <mergeCell ref="G2:H2"/>
    <mergeCell ref="I2:J2"/>
    <mergeCell ref="A3:B3"/>
    <mergeCell ref="C3:F3"/>
    <mergeCell ref="G3:H3"/>
    <mergeCell ref="I3:J3"/>
    <mergeCell ref="A4:B4"/>
    <mergeCell ref="C4:F4"/>
    <mergeCell ref="G4:H4"/>
    <mergeCell ref="C65:J65"/>
    <mergeCell ref="C64:J64"/>
    <mergeCell ref="C63:J63"/>
    <mergeCell ref="C57:J57"/>
    <mergeCell ref="H30:I30"/>
    <mergeCell ref="C53:J53"/>
    <mergeCell ref="C49:J49"/>
    <mergeCell ref="H48:I48"/>
    <mergeCell ref="C52:J52"/>
    <mergeCell ref="C32:J32"/>
    <mergeCell ref="C33:J33"/>
    <mergeCell ref="C56:J56"/>
    <mergeCell ref="C58:J58"/>
    <mergeCell ref="C35:J35"/>
    <mergeCell ref="H47:I47"/>
    <mergeCell ref="C45:J45"/>
  </mergeCells>
  <hyperlinks>
    <hyperlink ref="B37" r:id="rId5"/>
  </hyperlinks>
  <pageMargins left="0.7" right="0.7" top="0.75" bottom="0.75" header="0.3" footer="0.3"/>
  <pageSetup orientation="portrait" r:id="rId6"/>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tabColor theme="0"/>
  </sheetPr>
  <dimension ref="A1:Q139"/>
  <sheetViews>
    <sheetView workbookViewId="0">
      <pane ySplit="6" topLeftCell="A99" activePane="bottomLeft" state="frozen"/>
      <selection pane="bottomLeft" activeCell="K113" sqref="K113"/>
    </sheetView>
  </sheetViews>
  <sheetFormatPr defaultRowHeight="15.75"/>
  <cols>
    <col min="1" max="1" width="11" style="8" customWidth="1"/>
    <col min="2" max="2" width="10.140625" style="7" customWidth="1"/>
    <col min="3" max="8" width="13.42578125" style="7" customWidth="1"/>
    <col min="9" max="9" width="14.5703125" style="7" customWidth="1"/>
    <col min="10" max="10" width="13.42578125" style="7" customWidth="1"/>
    <col min="11" max="11" width="13.42578125" style="3594" customWidth="1"/>
    <col min="12" max="12" width="48.42578125" style="13" customWidth="1"/>
    <col min="13" max="16384" width="9.140625" style="17"/>
  </cols>
  <sheetData>
    <row r="1" spans="1:17" s="16" customFormat="1" ht="30.75" customHeight="1" thickTop="1">
      <c r="A1" s="5073" t="s">
        <v>2784</v>
      </c>
      <c r="B1" s="5074"/>
      <c r="C1" s="5074"/>
      <c r="D1" s="5074"/>
      <c r="E1" s="5074"/>
      <c r="F1" s="5074"/>
      <c r="G1" s="5074"/>
      <c r="H1" s="5074"/>
      <c r="I1" s="5074"/>
      <c r="J1" s="5074"/>
      <c r="K1" s="5074"/>
      <c r="L1" s="5075"/>
      <c r="M1" s="36"/>
    </row>
    <row r="2" spans="1:17" ht="20.25" customHeight="1">
      <c r="A2" s="4845" t="s">
        <v>215</v>
      </c>
      <c r="B2" s="4846"/>
      <c r="C2" s="4636">
        <f>+(25+125+88)*25</f>
        <v>5950</v>
      </c>
      <c r="D2" s="4637"/>
      <c r="E2" s="4637"/>
      <c r="F2" s="4638"/>
      <c r="G2" s="4374" t="s">
        <v>6403</v>
      </c>
      <c r="H2" s="4375"/>
      <c r="I2" s="5093" t="s">
        <v>216</v>
      </c>
      <c r="J2" s="5094"/>
      <c r="K2" s="5141">
        <v>10</v>
      </c>
      <c r="L2" s="5142"/>
      <c r="M2" s="86"/>
    </row>
    <row r="3" spans="1:17" ht="20.25" customHeight="1">
      <c r="A3" s="4845" t="s">
        <v>217</v>
      </c>
      <c r="B3" s="4846"/>
      <c r="C3" s="4630" t="s">
        <v>2785</v>
      </c>
      <c r="D3" s="4631"/>
      <c r="E3" s="4631"/>
      <c r="F3" s="4632"/>
      <c r="G3" s="5156"/>
      <c r="H3" s="5157"/>
      <c r="I3" s="5093" t="s">
        <v>218</v>
      </c>
      <c r="J3" s="5094"/>
      <c r="K3" s="5571" t="s">
        <v>248</v>
      </c>
      <c r="L3" s="5572"/>
      <c r="M3" s="5272" t="s">
        <v>4486</v>
      </c>
      <c r="N3" s="5273"/>
      <c r="O3" s="5273"/>
      <c r="P3" s="5273"/>
      <c r="Q3" s="5274"/>
    </row>
    <row r="4" spans="1:17" ht="20.25" customHeight="1">
      <c r="A4" s="4845" t="s">
        <v>219</v>
      </c>
      <c r="B4" s="4846"/>
      <c r="C4" s="5401" t="s">
        <v>6575</v>
      </c>
      <c r="D4" s="5402"/>
      <c r="E4" s="5402"/>
      <c r="F4" s="5403"/>
      <c r="G4" s="5076"/>
      <c r="H4" s="5101"/>
      <c r="I4" s="5093" t="s">
        <v>220</v>
      </c>
      <c r="J4" s="5094"/>
      <c r="K4" s="5571" t="s">
        <v>6767</v>
      </c>
      <c r="L4" s="5572"/>
      <c r="M4" s="86"/>
    </row>
    <row r="5" spans="1:17" ht="67.5" customHeight="1" thickBot="1">
      <c r="A5" s="5086" t="s">
        <v>221</v>
      </c>
      <c r="B5" s="5087"/>
      <c r="C5" s="5090" t="s">
        <v>6566</v>
      </c>
      <c r="D5" s="5091"/>
      <c r="E5" s="5091"/>
      <c r="F5" s="5092"/>
      <c r="G5" s="5567"/>
      <c r="H5" s="5568"/>
      <c r="I5" s="5093" t="s">
        <v>325</v>
      </c>
      <c r="J5" s="5094"/>
      <c r="K5" s="5511" t="s">
        <v>6565</v>
      </c>
      <c r="L5" s="5512"/>
      <c r="M5" s="86"/>
    </row>
    <row r="6" spans="1:17" s="16" customFormat="1" ht="35.25" customHeight="1" thickTop="1">
      <c r="A6" s="956" t="s">
        <v>1</v>
      </c>
      <c r="B6" s="957" t="s">
        <v>0</v>
      </c>
      <c r="C6" s="957" t="s">
        <v>2</v>
      </c>
      <c r="D6" s="957" t="s">
        <v>3</v>
      </c>
      <c r="E6" s="957" t="s">
        <v>4</v>
      </c>
      <c r="F6" s="957" t="s">
        <v>5</v>
      </c>
      <c r="G6" s="957" t="s">
        <v>6</v>
      </c>
      <c r="H6" s="957" t="s">
        <v>7</v>
      </c>
      <c r="I6" s="957" t="s">
        <v>8</v>
      </c>
      <c r="J6" s="957" t="s">
        <v>9</v>
      </c>
      <c r="K6" s="957" t="s">
        <v>6263</v>
      </c>
      <c r="L6" s="958" t="s">
        <v>10</v>
      </c>
    </row>
    <row r="7" spans="1:17" ht="95.25" customHeight="1">
      <c r="A7" s="1943">
        <v>41649</v>
      </c>
      <c r="B7" s="1944" t="s">
        <v>32</v>
      </c>
      <c r="C7" s="5477" t="s">
        <v>2786</v>
      </c>
      <c r="D7" s="5477"/>
      <c r="E7" s="5477"/>
      <c r="F7" s="5477"/>
      <c r="G7" s="5477"/>
      <c r="H7" s="5477"/>
      <c r="I7" s="5477"/>
      <c r="J7" s="5477"/>
      <c r="K7" s="3558" t="s">
        <v>4053</v>
      </c>
      <c r="L7" s="1976" t="s">
        <v>4053</v>
      </c>
    </row>
    <row r="8" spans="1:17" s="12" customFormat="1" ht="24.75" customHeight="1">
      <c r="A8" s="950">
        <v>41684</v>
      </c>
      <c r="B8" s="952" t="s">
        <v>16</v>
      </c>
      <c r="C8" s="962">
        <v>360</v>
      </c>
      <c r="D8" s="954">
        <f>+C8*(100-E8)/100</f>
        <v>360</v>
      </c>
      <c r="E8" s="962">
        <v>0</v>
      </c>
      <c r="F8" s="962"/>
      <c r="G8" s="962">
        <v>105</v>
      </c>
      <c r="H8" s="962"/>
      <c r="I8" s="962"/>
      <c r="J8" s="962"/>
      <c r="K8" s="3594"/>
      <c r="L8" s="13" t="s">
        <v>283</v>
      </c>
      <c r="M8" s="17"/>
    </row>
    <row r="9" spans="1:17" s="12" customFormat="1" ht="24.75" customHeight="1">
      <c r="A9" s="950">
        <v>41716</v>
      </c>
      <c r="B9" s="952" t="s">
        <v>143</v>
      </c>
      <c r="C9" s="962"/>
      <c r="D9" s="954"/>
      <c r="E9" s="962"/>
      <c r="F9" s="962"/>
      <c r="G9" s="962"/>
      <c r="H9" s="962">
        <v>2635</v>
      </c>
      <c r="I9" s="962">
        <v>100</v>
      </c>
      <c r="J9" s="962"/>
      <c r="K9" s="3594"/>
      <c r="L9" s="13" t="s">
        <v>30</v>
      </c>
      <c r="M9" s="17"/>
    </row>
    <row r="10" spans="1:17" s="12" customFormat="1" ht="24.75" customHeight="1">
      <c r="A10" s="989">
        <v>41738</v>
      </c>
      <c r="B10" s="990" t="s">
        <v>154</v>
      </c>
      <c r="C10" s="5501" t="s">
        <v>155</v>
      </c>
      <c r="D10" s="5502"/>
      <c r="E10" s="5502"/>
      <c r="F10" s="5502"/>
      <c r="G10" s="5502"/>
      <c r="H10" s="5502"/>
      <c r="I10" s="5502"/>
      <c r="J10" s="5503"/>
      <c r="K10" s="3595"/>
      <c r="L10" s="13"/>
      <c r="M10" s="17"/>
    </row>
    <row r="11" spans="1:17" s="12" customFormat="1" ht="24.75" customHeight="1">
      <c r="A11" s="950">
        <v>41746</v>
      </c>
      <c r="B11" s="952" t="s">
        <v>351</v>
      </c>
      <c r="C11" s="4644" t="s">
        <v>2787</v>
      </c>
      <c r="D11" s="4645"/>
      <c r="E11" s="4645"/>
      <c r="F11" s="4645"/>
      <c r="G11" s="4645"/>
      <c r="H11" s="4645"/>
      <c r="I11" s="4645"/>
      <c r="J11" s="4646"/>
      <c r="K11" s="3596"/>
      <c r="L11" s="13"/>
      <c r="M11" s="17"/>
    </row>
    <row r="12" spans="1:17" s="12" customFormat="1" ht="24.75" customHeight="1">
      <c r="A12" s="950">
        <v>41795</v>
      </c>
      <c r="B12" s="952" t="s">
        <v>143</v>
      </c>
      <c r="C12" s="962"/>
      <c r="D12" s="954"/>
      <c r="E12" s="962"/>
      <c r="F12" s="962"/>
      <c r="G12" s="962"/>
      <c r="H12" s="962">
        <v>3170</v>
      </c>
      <c r="I12" s="962">
        <v>100</v>
      </c>
      <c r="J12" s="962"/>
      <c r="K12" s="3594"/>
      <c r="L12" s="13" t="s">
        <v>30</v>
      </c>
      <c r="M12" s="17"/>
    </row>
    <row r="13" spans="1:17" s="12" customFormat="1" ht="24.75" customHeight="1">
      <c r="A13" s="950">
        <v>41803</v>
      </c>
      <c r="B13" s="952" t="s">
        <v>16</v>
      </c>
      <c r="C13" s="962">
        <v>300</v>
      </c>
      <c r="D13" s="954">
        <f>+C13*(100-E13)/100</f>
        <v>300</v>
      </c>
      <c r="E13" s="962">
        <v>0</v>
      </c>
      <c r="F13" s="962"/>
      <c r="G13" s="962">
        <v>105</v>
      </c>
      <c r="H13" s="962"/>
      <c r="I13" s="962"/>
      <c r="J13" s="962"/>
      <c r="K13" s="3594"/>
      <c r="L13" s="13" t="s">
        <v>283</v>
      </c>
      <c r="M13" s="17"/>
    </row>
    <row r="14" spans="1:17" s="12" customFormat="1" ht="24.75" customHeight="1">
      <c r="A14" s="950">
        <v>41857</v>
      </c>
      <c r="B14" s="952" t="s">
        <v>16</v>
      </c>
      <c r="C14" s="962">
        <v>305</v>
      </c>
      <c r="D14" s="954">
        <f>+C14*(100-E14)/100</f>
        <v>301.95</v>
      </c>
      <c r="E14" s="962">
        <v>1</v>
      </c>
      <c r="F14" s="962"/>
      <c r="G14" s="962">
        <v>110</v>
      </c>
      <c r="H14" s="952"/>
      <c r="I14" s="952"/>
      <c r="J14" s="952"/>
      <c r="K14" s="3594"/>
      <c r="L14" s="13" t="s">
        <v>380</v>
      </c>
      <c r="M14" s="17"/>
    </row>
    <row r="15" spans="1:17" s="12" customFormat="1" ht="24.75" customHeight="1">
      <c r="A15" s="950">
        <v>41884</v>
      </c>
      <c r="B15" s="952" t="s">
        <v>143</v>
      </c>
      <c r="C15" s="952"/>
      <c r="D15" s="954"/>
      <c r="E15" s="952"/>
      <c r="F15" s="952"/>
      <c r="G15" s="952"/>
      <c r="H15" s="947">
        <v>3635</v>
      </c>
      <c r="I15" s="947">
        <v>100</v>
      </c>
      <c r="J15" s="952"/>
      <c r="K15" s="3594"/>
      <c r="L15" s="13" t="s">
        <v>30</v>
      </c>
      <c r="M15" s="17"/>
    </row>
    <row r="16" spans="1:17" s="12" customFormat="1" ht="24.75" customHeight="1">
      <c r="A16" s="950">
        <v>41918</v>
      </c>
      <c r="B16" s="952" t="s">
        <v>16</v>
      </c>
      <c r="C16" s="947">
        <v>315</v>
      </c>
      <c r="D16" s="954">
        <f>+C16*(100-E16)/100</f>
        <v>311.85000000000002</v>
      </c>
      <c r="E16" s="947">
        <v>1</v>
      </c>
      <c r="F16" s="947"/>
      <c r="G16" s="947">
        <v>110</v>
      </c>
      <c r="H16" s="952"/>
      <c r="I16" s="952"/>
      <c r="J16" s="952"/>
      <c r="K16" s="3594"/>
      <c r="L16" s="13" t="s">
        <v>20</v>
      </c>
      <c r="M16" s="17"/>
    </row>
    <row r="17" spans="1:13" s="12" customFormat="1" ht="24.75" customHeight="1">
      <c r="A17" s="950">
        <v>41962</v>
      </c>
      <c r="B17" s="952" t="s">
        <v>143</v>
      </c>
      <c r="C17" s="947"/>
      <c r="D17" s="954"/>
      <c r="E17" s="947"/>
      <c r="F17" s="947"/>
      <c r="G17" s="947"/>
      <c r="H17" s="947">
        <v>3970</v>
      </c>
      <c r="I17" s="947">
        <v>100</v>
      </c>
      <c r="J17" s="952"/>
      <c r="K17" s="3594"/>
      <c r="L17" s="13" t="s">
        <v>30</v>
      </c>
      <c r="M17" s="17"/>
    </row>
    <row r="18" spans="1:13" s="12" customFormat="1" ht="24.75" customHeight="1" thickBot="1">
      <c r="A18" s="54">
        <v>41985</v>
      </c>
      <c r="B18" s="55" t="s">
        <v>16</v>
      </c>
      <c r="C18" s="217">
        <v>300</v>
      </c>
      <c r="D18" s="63">
        <f>+C18*(100-E18)/100</f>
        <v>240</v>
      </c>
      <c r="E18" s="217">
        <v>20</v>
      </c>
      <c r="F18" s="217"/>
      <c r="G18" s="217">
        <v>130</v>
      </c>
      <c r="H18" s="55"/>
      <c r="I18" s="55"/>
      <c r="J18" s="55"/>
      <c r="K18" s="3597"/>
      <c r="L18" s="119" t="s">
        <v>283</v>
      </c>
      <c r="M18" s="17"/>
    </row>
    <row r="19" spans="1:13" s="12" customFormat="1" ht="26.25" customHeight="1" thickTop="1">
      <c r="A19" s="941">
        <v>42034</v>
      </c>
      <c r="B19" s="945" t="s">
        <v>143</v>
      </c>
      <c r="C19" s="945"/>
      <c r="D19" s="62"/>
      <c r="E19" s="945"/>
      <c r="F19" s="945"/>
      <c r="G19" s="945"/>
      <c r="H19" s="52">
        <v>4165</v>
      </c>
      <c r="I19" s="52">
        <v>100</v>
      </c>
      <c r="J19" s="945"/>
      <c r="K19" s="3598"/>
      <c r="L19" s="97" t="s">
        <v>2788</v>
      </c>
      <c r="M19" s="17"/>
    </row>
    <row r="20" spans="1:13" s="12" customFormat="1" ht="26.25" customHeight="1">
      <c r="A20" s="950">
        <v>42076</v>
      </c>
      <c r="B20" s="952" t="s">
        <v>16</v>
      </c>
      <c r="C20" s="947">
        <v>265</v>
      </c>
      <c r="D20" s="954">
        <f>+C20*(100-E20)/100</f>
        <v>159</v>
      </c>
      <c r="E20" s="947">
        <v>40</v>
      </c>
      <c r="F20" s="947"/>
      <c r="G20" s="947">
        <v>140</v>
      </c>
      <c r="H20" s="952"/>
      <c r="I20" s="952"/>
      <c r="J20" s="952"/>
      <c r="K20" s="3594"/>
      <c r="L20" s="13" t="s">
        <v>322</v>
      </c>
      <c r="M20" s="17"/>
    </row>
    <row r="21" spans="1:13" s="12" customFormat="1" ht="26.25" customHeight="1">
      <c r="A21" s="950">
        <v>42142</v>
      </c>
      <c r="B21" s="952" t="s">
        <v>143</v>
      </c>
      <c r="C21" s="947"/>
      <c r="D21" s="954"/>
      <c r="E21" s="947"/>
      <c r="F21" s="947"/>
      <c r="G21" s="947"/>
      <c r="H21" s="947">
        <v>4250</v>
      </c>
      <c r="I21" s="947">
        <v>100</v>
      </c>
      <c r="J21" s="952"/>
      <c r="K21" s="3594"/>
      <c r="L21" s="13" t="s">
        <v>2789</v>
      </c>
      <c r="M21" s="17"/>
    </row>
    <row r="22" spans="1:13" s="12" customFormat="1" ht="26.25" customHeight="1">
      <c r="A22" s="950">
        <v>42156</v>
      </c>
      <c r="B22" s="952" t="s">
        <v>16</v>
      </c>
      <c r="C22" s="947">
        <v>230</v>
      </c>
      <c r="D22" s="954">
        <f>+C22*(100-E22)/100</f>
        <v>161</v>
      </c>
      <c r="E22" s="947">
        <v>30</v>
      </c>
      <c r="F22" s="947"/>
      <c r="G22" s="947">
        <v>135</v>
      </c>
      <c r="H22" s="952"/>
      <c r="I22" s="952"/>
      <c r="J22" s="952"/>
      <c r="K22" s="3594"/>
      <c r="L22" s="13" t="s">
        <v>283</v>
      </c>
      <c r="M22" s="17"/>
    </row>
    <row r="23" spans="1:13" s="12" customFormat="1" ht="26.25" customHeight="1">
      <c r="A23" s="950">
        <v>42188</v>
      </c>
      <c r="B23" s="952" t="s">
        <v>404</v>
      </c>
      <c r="C23" s="4630" t="s">
        <v>2790</v>
      </c>
      <c r="D23" s="4631"/>
      <c r="E23" s="4631"/>
      <c r="F23" s="4631"/>
      <c r="G23" s="4631"/>
      <c r="H23" s="4631"/>
      <c r="I23" s="4631"/>
      <c r="J23" s="4632"/>
      <c r="K23" s="3599"/>
      <c r="L23" s="13"/>
      <c r="M23" s="17"/>
    </row>
    <row r="24" spans="1:13" s="12" customFormat="1" ht="26.25" customHeight="1">
      <c r="A24" s="950">
        <v>42202</v>
      </c>
      <c r="B24" s="952" t="s">
        <v>12</v>
      </c>
      <c r="C24" s="4644" t="s">
        <v>2393</v>
      </c>
      <c r="D24" s="4645"/>
      <c r="E24" s="4645"/>
      <c r="F24" s="4645"/>
      <c r="G24" s="4645"/>
      <c r="H24" s="4645"/>
      <c r="I24" s="4645"/>
      <c r="J24" s="4646"/>
      <c r="K24" s="3596"/>
      <c r="L24" s="13"/>
      <c r="M24" s="17"/>
    </row>
    <row r="25" spans="1:13" s="12" customFormat="1" ht="26.25" customHeight="1">
      <c r="A25" s="950">
        <v>42263</v>
      </c>
      <c r="B25" s="952" t="s">
        <v>16</v>
      </c>
      <c r="C25" s="947">
        <v>220</v>
      </c>
      <c r="D25" s="954">
        <f>+C25*(100-E25)/100</f>
        <v>132</v>
      </c>
      <c r="E25" s="947">
        <v>40</v>
      </c>
      <c r="F25" s="947"/>
      <c r="G25" s="947">
        <v>120</v>
      </c>
      <c r="H25" s="952"/>
      <c r="I25" s="952"/>
      <c r="J25" s="952"/>
      <c r="K25" s="3594"/>
      <c r="L25" s="13" t="s">
        <v>2752</v>
      </c>
      <c r="M25" s="17"/>
    </row>
    <row r="26" spans="1:13" s="12" customFormat="1" ht="26.25" customHeight="1">
      <c r="A26" s="950">
        <v>42305</v>
      </c>
      <c r="B26" s="952" t="s">
        <v>143</v>
      </c>
      <c r="C26" s="952"/>
      <c r="D26" s="954"/>
      <c r="E26" s="952"/>
      <c r="F26" s="952"/>
      <c r="G26" s="952"/>
      <c r="H26" s="952">
        <v>4105</v>
      </c>
      <c r="I26" s="952">
        <v>100</v>
      </c>
      <c r="J26" s="952"/>
      <c r="K26" s="3594"/>
      <c r="L26" s="13" t="s">
        <v>2791</v>
      </c>
      <c r="M26" s="17"/>
    </row>
    <row r="27" spans="1:13" s="12" customFormat="1" ht="26.25" customHeight="1">
      <c r="A27" s="950">
        <v>42347</v>
      </c>
      <c r="B27" s="952" t="s">
        <v>16</v>
      </c>
      <c r="C27" s="952">
        <v>245</v>
      </c>
      <c r="D27" s="954">
        <f>+C27*(100-E27)/100</f>
        <v>147</v>
      </c>
      <c r="E27" s="952">
        <v>40</v>
      </c>
      <c r="F27" s="952"/>
      <c r="G27" s="952">
        <v>100</v>
      </c>
      <c r="H27" s="952"/>
      <c r="I27" s="952"/>
      <c r="J27" s="952"/>
      <c r="K27" s="3594"/>
      <c r="L27" s="13" t="s">
        <v>2541</v>
      </c>
      <c r="M27" s="17"/>
    </row>
    <row r="28" spans="1:13" ht="26.25" customHeight="1" thickBot="1">
      <c r="A28" s="1781">
        <v>42340</v>
      </c>
      <c r="B28" s="1782" t="s">
        <v>27</v>
      </c>
      <c r="C28" s="5573" t="s">
        <v>3755</v>
      </c>
      <c r="D28" s="5574"/>
      <c r="E28" s="5574"/>
      <c r="F28" s="5574"/>
      <c r="G28" s="5574"/>
      <c r="H28" s="5574"/>
      <c r="I28" s="5574"/>
      <c r="J28" s="5575"/>
      <c r="K28" s="3600"/>
      <c r="L28" s="69"/>
    </row>
    <row r="29" spans="1:13" s="12" customFormat="1" ht="54" customHeight="1" thickTop="1">
      <c r="A29" s="47">
        <v>42376</v>
      </c>
      <c r="B29" s="48" t="s">
        <v>12</v>
      </c>
      <c r="C29" s="5177" t="s">
        <v>2792</v>
      </c>
      <c r="D29" s="5178"/>
      <c r="E29" s="5178"/>
      <c r="F29" s="5178"/>
      <c r="G29" s="5178"/>
      <c r="H29" s="5178"/>
      <c r="I29" s="5178"/>
      <c r="J29" s="5179"/>
      <c r="K29" s="3601"/>
      <c r="L29" s="70"/>
      <c r="M29" s="17"/>
    </row>
    <row r="30" spans="1:13" s="12" customFormat="1">
      <c r="A30" s="1740">
        <v>42396</v>
      </c>
      <c r="B30" s="1743" t="s">
        <v>16</v>
      </c>
      <c r="C30" s="1736">
        <v>225</v>
      </c>
      <c r="D30" s="1739">
        <f>+C30*(100-E30)/100</f>
        <v>135</v>
      </c>
      <c r="E30" s="1736">
        <v>40</v>
      </c>
      <c r="F30" s="1736"/>
      <c r="G30" s="1736">
        <v>140</v>
      </c>
      <c r="H30" s="1736"/>
      <c r="I30" s="1736"/>
      <c r="J30" s="1743"/>
      <c r="K30" s="3594"/>
      <c r="L30" s="13" t="s">
        <v>2793</v>
      </c>
      <c r="M30" s="17"/>
    </row>
    <row r="31" spans="1:13" s="12" customFormat="1">
      <c r="A31" s="1740">
        <v>42462</v>
      </c>
      <c r="B31" s="1743" t="s">
        <v>16</v>
      </c>
      <c r="C31" s="1743">
        <v>265</v>
      </c>
      <c r="D31" s="1739">
        <f>+C31*(100-E31)/100</f>
        <v>159</v>
      </c>
      <c r="E31" s="1743">
        <v>40</v>
      </c>
      <c r="F31" s="1743"/>
      <c r="G31" s="1743">
        <v>150</v>
      </c>
      <c r="H31" s="1743"/>
      <c r="I31" s="1743"/>
      <c r="J31" s="1743"/>
      <c r="K31" s="3594"/>
      <c r="L31" s="13" t="s">
        <v>2793</v>
      </c>
      <c r="M31" s="17"/>
    </row>
    <row r="32" spans="1:13" s="12" customFormat="1">
      <c r="A32" s="1740">
        <v>42463</v>
      </c>
      <c r="B32" s="1743" t="s">
        <v>143</v>
      </c>
      <c r="C32" s="1743"/>
      <c r="D32" s="1739"/>
      <c r="E32" s="1743"/>
      <c r="F32" s="1743"/>
      <c r="G32" s="1743"/>
      <c r="H32" s="1743">
        <v>3900</v>
      </c>
      <c r="I32" s="1743">
        <v>100</v>
      </c>
      <c r="J32" s="1743"/>
      <c r="K32" s="3594"/>
      <c r="L32" s="13" t="s">
        <v>30</v>
      </c>
      <c r="M32" s="17"/>
    </row>
    <row r="33" spans="1:13" s="12" customFormat="1" ht="41.25" customHeight="1">
      <c r="A33" s="1740">
        <v>42561</v>
      </c>
      <c r="B33" s="1743" t="s">
        <v>12</v>
      </c>
      <c r="C33" s="4627" t="s">
        <v>3429</v>
      </c>
      <c r="D33" s="4628"/>
      <c r="E33" s="4628"/>
      <c r="F33" s="4628"/>
      <c r="G33" s="4628"/>
      <c r="H33" s="4628"/>
      <c r="I33" s="4628"/>
      <c r="J33" s="4629"/>
      <c r="K33" s="3602"/>
      <c r="L33" s="13"/>
      <c r="M33" s="17"/>
    </row>
    <row r="34" spans="1:13" s="12" customFormat="1">
      <c r="A34" s="1740">
        <v>42569</v>
      </c>
      <c r="B34" s="1743" t="s">
        <v>16</v>
      </c>
      <c r="C34" s="1743">
        <v>270</v>
      </c>
      <c r="D34" s="1739">
        <f>+C34*(100-E34)/100</f>
        <v>121.5</v>
      </c>
      <c r="E34" s="1743">
        <v>55</v>
      </c>
      <c r="F34" s="1743"/>
      <c r="G34" s="1743">
        <v>95</v>
      </c>
      <c r="H34" s="1743"/>
      <c r="I34" s="1743"/>
      <c r="J34" s="1743"/>
      <c r="K34" s="3594"/>
      <c r="L34" s="13" t="s">
        <v>3414</v>
      </c>
      <c r="M34" s="17"/>
    </row>
    <row r="35" spans="1:13" s="12" customFormat="1" ht="57.75" customHeight="1">
      <c r="A35" s="1740">
        <v>42612</v>
      </c>
      <c r="B35" s="1743" t="s">
        <v>12</v>
      </c>
      <c r="C35" s="4627" t="s">
        <v>3850</v>
      </c>
      <c r="D35" s="4628"/>
      <c r="E35" s="4628"/>
      <c r="F35" s="4628"/>
      <c r="G35" s="4628"/>
      <c r="H35" s="4628"/>
      <c r="I35" s="4628"/>
      <c r="J35" s="4629"/>
      <c r="K35" s="3602"/>
      <c r="L35" s="13"/>
      <c r="M35" s="17"/>
    </row>
    <row r="36" spans="1:13" s="12" customFormat="1">
      <c r="A36" s="1740">
        <v>42634</v>
      </c>
      <c r="B36" s="1743" t="s">
        <v>16</v>
      </c>
      <c r="C36" s="1743">
        <v>225</v>
      </c>
      <c r="D36" s="1739">
        <f>+C36*(100-E36)/100</f>
        <v>101.25</v>
      </c>
      <c r="E36" s="1743">
        <v>55</v>
      </c>
      <c r="F36" s="1743"/>
      <c r="G36" s="1743">
        <v>90</v>
      </c>
      <c r="H36" s="1743"/>
      <c r="I36" s="1743"/>
      <c r="J36" s="1743"/>
      <c r="K36" s="3594"/>
      <c r="L36" s="13" t="s">
        <v>3414</v>
      </c>
      <c r="M36" s="17"/>
    </row>
    <row r="37" spans="1:13" s="12" customFormat="1" ht="16.5" thickBot="1">
      <c r="A37" s="54">
        <v>42682</v>
      </c>
      <c r="B37" s="55" t="s">
        <v>143</v>
      </c>
      <c r="C37" s="55"/>
      <c r="D37" s="63"/>
      <c r="E37" s="55"/>
      <c r="F37" s="55"/>
      <c r="G37" s="55"/>
      <c r="H37" s="55">
        <v>4505</v>
      </c>
      <c r="I37" s="55">
        <v>100</v>
      </c>
      <c r="J37" s="55"/>
      <c r="K37" s="3597"/>
      <c r="L37" s="119" t="s">
        <v>30</v>
      </c>
      <c r="M37" s="17"/>
    </row>
    <row r="38" spans="1:13" s="12" customFormat="1" ht="16.5" thickTop="1">
      <c r="A38" s="1728">
        <v>42739</v>
      </c>
      <c r="B38" s="1731" t="s">
        <v>16</v>
      </c>
      <c r="C38" s="1731">
        <v>205</v>
      </c>
      <c r="D38" s="62">
        <f>+C38*(100-E38)/100</f>
        <v>92.25</v>
      </c>
      <c r="E38" s="1731">
        <v>55</v>
      </c>
      <c r="F38" s="1731"/>
      <c r="G38" s="1731">
        <v>123</v>
      </c>
      <c r="H38" s="1731"/>
      <c r="I38" s="1731"/>
      <c r="J38" s="1731"/>
      <c r="K38" s="3598"/>
      <c r="L38" s="97" t="s">
        <v>3087</v>
      </c>
      <c r="M38" s="17"/>
    </row>
    <row r="39" spans="1:13" s="12" customFormat="1" ht="45" customHeight="1">
      <c r="A39" s="1522">
        <v>42755</v>
      </c>
      <c r="B39" s="1524" t="s">
        <v>12</v>
      </c>
      <c r="C39" s="4633" t="s">
        <v>3862</v>
      </c>
      <c r="D39" s="4634"/>
      <c r="E39" s="4634"/>
      <c r="F39" s="4634"/>
      <c r="G39" s="4634"/>
      <c r="H39" s="4634"/>
      <c r="I39" s="4634"/>
      <c r="J39" s="4635"/>
      <c r="K39" s="3603"/>
      <c r="L39" s="13"/>
      <c r="M39" s="17"/>
    </row>
    <row r="40" spans="1:13" s="12" customFormat="1" ht="127.5" customHeight="1">
      <c r="A40" s="1943">
        <v>42759</v>
      </c>
      <c r="B40" s="1944" t="s">
        <v>34</v>
      </c>
      <c r="C40" s="5576" t="s">
        <v>3863</v>
      </c>
      <c r="D40" s="5577"/>
      <c r="E40" s="5577"/>
      <c r="F40" s="5577"/>
      <c r="G40" s="5577"/>
      <c r="H40" s="5577"/>
      <c r="I40" s="5577"/>
      <c r="J40" s="5578"/>
      <c r="K40" s="3564" t="s">
        <v>3964</v>
      </c>
      <c r="L40" s="1976" t="s">
        <v>3964</v>
      </c>
      <c r="M40" s="17"/>
    </row>
    <row r="41" spans="1:13" s="12" customFormat="1" ht="22.5" customHeight="1">
      <c r="A41" s="4">
        <v>42773</v>
      </c>
      <c r="B41" s="28" t="s">
        <v>16</v>
      </c>
      <c r="C41" s="28">
        <v>250</v>
      </c>
      <c r="D41" s="23">
        <f>+C41*(100-E41)/100</f>
        <v>112.5</v>
      </c>
      <c r="E41" s="28">
        <v>55</v>
      </c>
      <c r="F41" s="28"/>
      <c r="G41" s="28">
        <v>130</v>
      </c>
      <c r="H41" s="28"/>
      <c r="I41" s="28"/>
      <c r="J41" s="28"/>
      <c r="K41" s="3604"/>
      <c r="L41" s="83" t="s">
        <v>3930</v>
      </c>
      <c r="M41" s="17"/>
    </row>
    <row r="42" spans="1:13" s="12" customFormat="1" ht="28.5" customHeight="1">
      <c r="A42" s="1613">
        <v>42802</v>
      </c>
      <c r="B42" s="1614" t="s">
        <v>143</v>
      </c>
      <c r="C42" s="1614"/>
      <c r="D42" s="1612"/>
      <c r="E42" s="1614"/>
      <c r="F42" s="1614"/>
      <c r="G42" s="1614"/>
      <c r="H42" s="1614">
        <v>4750</v>
      </c>
      <c r="I42" s="1614">
        <v>97</v>
      </c>
      <c r="J42" s="1614"/>
      <c r="K42" s="3594"/>
      <c r="L42" s="13" t="s">
        <v>3931</v>
      </c>
      <c r="M42" s="17"/>
    </row>
    <row r="43" spans="1:13" s="12" customFormat="1" ht="24.75" customHeight="1">
      <c r="A43" s="950">
        <v>42815</v>
      </c>
      <c r="B43" s="952" t="s">
        <v>16</v>
      </c>
      <c r="C43" s="952">
        <v>295</v>
      </c>
      <c r="D43" s="954">
        <f>+C43*(100-E43)/100</f>
        <v>147.5</v>
      </c>
      <c r="E43" s="952">
        <v>50</v>
      </c>
      <c r="F43" s="952"/>
      <c r="G43" s="952">
        <v>135</v>
      </c>
      <c r="H43" s="952"/>
      <c r="I43" s="952"/>
      <c r="J43" s="952"/>
      <c r="K43" s="3594"/>
      <c r="L43" s="13" t="s">
        <v>3986</v>
      </c>
      <c r="M43" s="17"/>
    </row>
    <row r="44" spans="1:13" s="12" customFormat="1">
      <c r="A44" s="950">
        <v>42838</v>
      </c>
      <c r="B44" s="952" t="s">
        <v>404</v>
      </c>
      <c r="C44" s="4644" t="s">
        <v>4065</v>
      </c>
      <c r="D44" s="4645"/>
      <c r="E44" s="4645"/>
      <c r="F44" s="4645"/>
      <c r="G44" s="4645"/>
      <c r="H44" s="4645"/>
      <c r="I44" s="4645"/>
      <c r="J44" s="4646"/>
      <c r="K44" s="3596"/>
      <c r="L44" s="13"/>
      <c r="M44" s="17"/>
    </row>
    <row r="45" spans="1:13" s="12" customFormat="1">
      <c r="A45" s="950">
        <v>42895</v>
      </c>
      <c r="B45" s="952" t="s">
        <v>404</v>
      </c>
      <c r="C45" s="4644" t="s">
        <v>4065</v>
      </c>
      <c r="D45" s="4645"/>
      <c r="E45" s="4645"/>
      <c r="F45" s="4645"/>
      <c r="G45" s="4645"/>
      <c r="H45" s="4645"/>
      <c r="I45" s="4645"/>
      <c r="J45" s="4646"/>
      <c r="K45" s="3596"/>
      <c r="L45" s="13"/>
      <c r="M45" s="17"/>
    </row>
    <row r="46" spans="1:13" s="143" customFormat="1">
      <c r="A46" s="4">
        <v>42918</v>
      </c>
      <c r="B46" s="28" t="s">
        <v>16</v>
      </c>
      <c r="C46" s="28">
        <v>250</v>
      </c>
      <c r="D46" s="23">
        <f>+C46*(100-E46)/100</f>
        <v>125</v>
      </c>
      <c r="E46" s="28">
        <v>50</v>
      </c>
      <c r="F46" s="28"/>
      <c r="G46" s="28">
        <v>135</v>
      </c>
      <c r="H46" s="28"/>
      <c r="I46" s="28"/>
      <c r="J46" s="28"/>
      <c r="K46" s="3604"/>
      <c r="L46" s="83" t="s">
        <v>4151</v>
      </c>
      <c r="M46" s="1867"/>
    </row>
    <row r="47" spans="1:13" s="12" customFormat="1">
      <c r="A47" s="950">
        <v>42950</v>
      </c>
      <c r="B47" s="952" t="s">
        <v>143</v>
      </c>
      <c r="C47" s="952"/>
      <c r="D47" s="954">
        <f>+C47*(100-E47)/100</f>
        <v>0</v>
      </c>
      <c r="E47" s="952"/>
      <c r="F47" s="952"/>
      <c r="G47" s="952"/>
      <c r="H47" s="952">
        <v>5120</v>
      </c>
      <c r="I47" s="952">
        <v>100</v>
      </c>
      <c r="J47" s="952"/>
      <c r="K47" s="3594"/>
      <c r="L47" s="13" t="s">
        <v>2788</v>
      </c>
      <c r="M47" s="17"/>
    </row>
    <row r="48" spans="1:13" s="12" customFormat="1" ht="40.5" customHeight="1">
      <c r="A48" s="950">
        <v>42997</v>
      </c>
      <c r="B48" s="1926" t="s">
        <v>12</v>
      </c>
      <c r="C48" s="4627" t="s">
        <v>4245</v>
      </c>
      <c r="D48" s="4628"/>
      <c r="E48" s="4628"/>
      <c r="F48" s="4628"/>
      <c r="G48" s="4628"/>
      <c r="H48" s="4628"/>
      <c r="I48" s="4628"/>
      <c r="J48" s="4629"/>
      <c r="K48" s="3602"/>
      <c r="L48" s="2074" t="s">
        <v>4214</v>
      </c>
      <c r="M48" s="17"/>
    </row>
    <row r="49" spans="1:13" s="12" customFormat="1" ht="24" customHeight="1">
      <c r="A49" s="4">
        <v>43042</v>
      </c>
      <c r="B49" s="28" t="s">
        <v>16</v>
      </c>
      <c r="C49" s="28">
        <v>240</v>
      </c>
      <c r="D49" s="23">
        <f>+C49*(100-E49)/100</f>
        <v>120</v>
      </c>
      <c r="E49" s="28">
        <v>50</v>
      </c>
      <c r="F49" s="28"/>
      <c r="G49" s="28">
        <v>140</v>
      </c>
      <c r="H49" s="28"/>
      <c r="I49" s="28"/>
      <c r="J49" s="28"/>
      <c r="K49" s="3604"/>
      <c r="L49" s="83" t="s">
        <v>2752</v>
      </c>
      <c r="M49" s="17"/>
    </row>
    <row r="50" spans="1:13" s="12" customFormat="1" ht="69" customHeight="1">
      <c r="A50" s="950">
        <v>43085</v>
      </c>
      <c r="B50" s="952" t="s">
        <v>404</v>
      </c>
      <c r="C50" s="4627" t="s">
        <v>4392</v>
      </c>
      <c r="D50" s="4628"/>
      <c r="E50" s="4628"/>
      <c r="F50" s="4628"/>
      <c r="G50" s="4628"/>
      <c r="H50" s="4628"/>
      <c r="I50" s="4628"/>
      <c r="J50" s="4629"/>
      <c r="K50" s="3602"/>
      <c r="L50" s="2074" t="s">
        <v>4459</v>
      </c>
      <c r="M50" s="17"/>
    </row>
    <row r="51" spans="1:13" s="12" customFormat="1">
      <c r="A51" s="950">
        <v>43088</v>
      </c>
      <c r="B51" s="952" t="s">
        <v>16</v>
      </c>
      <c r="C51" s="952">
        <v>237</v>
      </c>
      <c r="D51" s="954">
        <f>+C51*(100-E51)/100</f>
        <v>142.19999999999999</v>
      </c>
      <c r="E51" s="952">
        <v>40</v>
      </c>
      <c r="F51" s="952"/>
      <c r="G51" s="952">
        <v>160</v>
      </c>
      <c r="H51" s="952"/>
      <c r="I51" s="952"/>
      <c r="J51" s="952"/>
      <c r="K51" s="3594"/>
      <c r="L51" s="13" t="s">
        <v>20</v>
      </c>
      <c r="M51" s="17"/>
    </row>
    <row r="52" spans="1:13" s="12" customFormat="1" ht="42" customHeight="1" thickBot="1">
      <c r="A52" s="54">
        <v>43092</v>
      </c>
      <c r="B52" s="55" t="s">
        <v>12</v>
      </c>
      <c r="C52" s="5189" t="s">
        <v>4402</v>
      </c>
      <c r="D52" s="5190"/>
      <c r="E52" s="5190"/>
      <c r="F52" s="5190"/>
      <c r="G52" s="5190"/>
      <c r="H52" s="5190"/>
      <c r="I52" s="5190"/>
      <c r="J52" s="5191"/>
      <c r="K52" s="3605"/>
      <c r="L52" s="61" t="s">
        <v>4460</v>
      </c>
      <c r="M52" s="17"/>
    </row>
    <row r="53" spans="1:13" s="12" customFormat="1" ht="33" customHeight="1" thickTop="1">
      <c r="A53" s="2092">
        <v>43116</v>
      </c>
      <c r="B53" s="2093" t="s">
        <v>12</v>
      </c>
      <c r="C53" s="5370" t="s">
        <v>4447</v>
      </c>
      <c r="D53" s="5371"/>
      <c r="E53" s="5371"/>
      <c r="F53" s="5371"/>
      <c r="G53" s="5371"/>
      <c r="H53" s="5371"/>
      <c r="I53" s="5371"/>
      <c r="J53" s="5372"/>
      <c r="K53" s="3606"/>
      <c r="L53" s="1485" t="s">
        <v>4460</v>
      </c>
      <c r="M53" s="17"/>
    </row>
    <row r="54" spans="1:13" s="12" customFormat="1" ht="37.5" customHeight="1">
      <c r="A54" s="950">
        <v>43121</v>
      </c>
      <c r="B54" s="952" t="s">
        <v>12</v>
      </c>
      <c r="C54" s="4627" t="s">
        <v>4467</v>
      </c>
      <c r="D54" s="4628"/>
      <c r="E54" s="4628"/>
      <c r="F54" s="4628"/>
      <c r="G54" s="4628"/>
      <c r="H54" s="4628"/>
      <c r="I54" s="4628"/>
      <c r="J54" s="4629"/>
      <c r="K54" s="3607"/>
      <c r="L54" s="1485" t="s">
        <v>4461</v>
      </c>
      <c r="M54" s="17"/>
    </row>
    <row r="55" spans="1:13" s="12" customFormat="1" ht="36" customHeight="1">
      <c r="A55" s="950">
        <v>43123</v>
      </c>
      <c r="B55" s="952" t="s">
        <v>12</v>
      </c>
      <c r="C55" s="4627" t="s">
        <v>4465</v>
      </c>
      <c r="D55" s="4628"/>
      <c r="E55" s="4628"/>
      <c r="F55" s="4628"/>
      <c r="G55" s="4628"/>
      <c r="H55" s="4628"/>
      <c r="I55" s="4628"/>
      <c r="J55" s="4629"/>
      <c r="K55" s="3607"/>
      <c r="L55" s="1485" t="s">
        <v>4464</v>
      </c>
      <c r="M55" s="17"/>
    </row>
    <row r="56" spans="1:13" s="12" customFormat="1">
      <c r="A56" s="950">
        <v>43130</v>
      </c>
      <c r="B56" s="952" t="s">
        <v>12</v>
      </c>
      <c r="C56" s="4627" t="s">
        <v>4474</v>
      </c>
      <c r="D56" s="4628"/>
      <c r="E56" s="4628"/>
      <c r="F56" s="4628"/>
      <c r="G56" s="4628"/>
      <c r="H56" s="4628"/>
      <c r="I56" s="4628"/>
      <c r="J56" s="4629"/>
      <c r="K56" s="3607"/>
      <c r="L56" s="1485" t="s">
        <v>4475</v>
      </c>
      <c r="M56" s="17"/>
    </row>
    <row r="57" spans="1:13" s="12" customFormat="1">
      <c r="A57" s="950">
        <v>43131</v>
      </c>
      <c r="B57" s="952" t="s">
        <v>12</v>
      </c>
      <c r="C57" s="4644" t="s">
        <v>4476</v>
      </c>
      <c r="D57" s="4645"/>
      <c r="E57" s="4645"/>
      <c r="F57" s="4645"/>
      <c r="G57" s="4645"/>
      <c r="H57" s="4645"/>
      <c r="I57" s="4645"/>
      <c r="J57" s="4646"/>
      <c r="K57" s="3596"/>
      <c r="L57" s="13"/>
      <c r="M57" s="17"/>
    </row>
    <row r="58" spans="1:13" s="12" customFormat="1" ht="72" customHeight="1">
      <c r="A58" s="1943">
        <v>43132</v>
      </c>
      <c r="B58" s="1944" t="s">
        <v>34</v>
      </c>
      <c r="C58" s="4766" t="s">
        <v>4485</v>
      </c>
      <c r="D58" s="4767"/>
      <c r="E58" s="4767"/>
      <c r="F58" s="4767"/>
      <c r="G58" s="4767"/>
      <c r="H58" s="4767"/>
      <c r="I58" s="4767"/>
      <c r="J58" s="4768"/>
      <c r="K58" s="3564"/>
      <c r="L58" s="1965" t="s">
        <v>3964</v>
      </c>
      <c r="M58" s="17"/>
    </row>
    <row r="59" spans="1:13" s="12" customFormat="1" ht="20.25" customHeight="1">
      <c r="A59" s="4642">
        <v>43143</v>
      </c>
      <c r="B59" s="28" t="s">
        <v>16</v>
      </c>
      <c r="C59" s="28">
        <v>175</v>
      </c>
      <c r="D59" s="23">
        <f>+C59*(100-E59)/100</f>
        <v>87.5</v>
      </c>
      <c r="E59" s="28">
        <v>50</v>
      </c>
      <c r="F59" s="28"/>
      <c r="G59" s="28">
        <v>180</v>
      </c>
      <c r="H59" s="28"/>
      <c r="I59" s="28"/>
      <c r="J59" s="28"/>
      <c r="K59" s="3604"/>
      <c r="L59" s="83" t="s">
        <v>4488</v>
      </c>
      <c r="M59" s="17"/>
    </row>
    <row r="60" spans="1:13" s="12" customFormat="1" ht="31.5">
      <c r="A60" s="4643"/>
      <c r="B60" s="952" t="s">
        <v>143</v>
      </c>
      <c r="C60" s="952"/>
      <c r="D60" s="2073"/>
      <c r="E60" s="952"/>
      <c r="F60" s="952"/>
      <c r="G60" s="952"/>
      <c r="H60" s="952">
        <v>4780</v>
      </c>
      <c r="I60" s="952">
        <v>100</v>
      </c>
      <c r="J60" s="952"/>
      <c r="K60" s="3594"/>
      <c r="L60" s="13" t="s">
        <v>4489</v>
      </c>
      <c r="M60" s="17"/>
    </row>
    <row r="61" spans="1:13" s="12" customFormat="1">
      <c r="A61" s="950">
        <v>43206</v>
      </c>
      <c r="B61" s="952" t="s">
        <v>16</v>
      </c>
      <c r="C61" s="952">
        <v>180</v>
      </c>
      <c r="D61" s="2073">
        <f>+C61*(100-E61)/100</f>
        <v>90</v>
      </c>
      <c r="E61" s="952">
        <v>50</v>
      </c>
      <c r="F61" s="952"/>
      <c r="G61" s="952">
        <v>150</v>
      </c>
      <c r="H61" s="952"/>
      <c r="I61" s="952"/>
      <c r="J61" s="952"/>
      <c r="K61" s="3594"/>
      <c r="L61" s="13" t="s">
        <v>4642</v>
      </c>
      <c r="M61" s="17"/>
    </row>
    <row r="62" spans="1:13" s="12" customFormat="1" ht="50.25" customHeight="1">
      <c r="A62" s="950">
        <v>43290</v>
      </c>
      <c r="B62" s="952" t="s">
        <v>12</v>
      </c>
      <c r="C62" s="4627" t="s">
        <v>4763</v>
      </c>
      <c r="D62" s="4628"/>
      <c r="E62" s="4628"/>
      <c r="F62" s="4628"/>
      <c r="G62" s="4628"/>
      <c r="H62" s="4628"/>
      <c r="I62" s="4628"/>
      <c r="J62" s="4629"/>
      <c r="K62" s="3602"/>
      <c r="L62" s="2274" t="s">
        <v>4756</v>
      </c>
      <c r="M62" s="17"/>
    </row>
    <row r="63" spans="1:13" s="12" customFormat="1">
      <c r="A63" s="950">
        <v>43311</v>
      </c>
      <c r="B63" s="952" t="s">
        <v>16</v>
      </c>
      <c r="C63" s="952">
        <v>195</v>
      </c>
      <c r="D63" s="2073">
        <f>+C63*(100-E63)/100</f>
        <v>87.75</v>
      </c>
      <c r="E63" s="952">
        <v>55</v>
      </c>
      <c r="F63" s="952"/>
      <c r="G63" s="952">
        <v>110</v>
      </c>
      <c r="H63" s="952"/>
      <c r="I63" s="952"/>
      <c r="J63" s="952"/>
      <c r="K63" s="3594"/>
      <c r="L63" s="13" t="s">
        <v>4783</v>
      </c>
      <c r="M63" s="17"/>
    </row>
    <row r="64" spans="1:13" s="12" customFormat="1" ht="32.25" customHeight="1">
      <c r="A64" s="950">
        <v>43331</v>
      </c>
      <c r="B64" s="952" t="s">
        <v>12</v>
      </c>
      <c r="C64" s="4627" t="s">
        <v>4821</v>
      </c>
      <c r="D64" s="4628"/>
      <c r="E64" s="4628"/>
      <c r="F64" s="4628"/>
      <c r="G64" s="4628"/>
      <c r="H64" s="4628"/>
      <c r="I64" s="4628"/>
      <c r="J64" s="4629"/>
      <c r="K64" s="3602"/>
      <c r="L64" s="2274" t="s">
        <v>4787</v>
      </c>
      <c r="M64" s="17"/>
    </row>
    <row r="65" spans="1:13" s="12" customFormat="1" ht="54.75" customHeight="1">
      <c r="A65" s="950">
        <v>43335</v>
      </c>
      <c r="B65" s="952" t="s">
        <v>12</v>
      </c>
      <c r="C65" s="4627" t="s">
        <v>4853</v>
      </c>
      <c r="D65" s="4628"/>
      <c r="E65" s="4628"/>
      <c r="F65" s="4628"/>
      <c r="G65" s="4628"/>
      <c r="H65" s="4628"/>
      <c r="I65" s="4628"/>
      <c r="J65" s="4629"/>
      <c r="K65" s="3602"/>
      <c r="L65" s="2274" t="s">
        <v>4675</v>
      </c>
      <c r="M65" s="17"/>
    </row>
    <row r="66" spans="1:13" s="12" customFormat="1">
      <c r="A66" s="950">
        <v>43339</v>
      </c>
      <c r="B66" s="952" t="s">
        <v>16</v>
      </c>
      <c r="C66" s="952">
        <v>240</v>
      </c>
      <c r="D66" s="2073">
        <f>+C66*(100-E66)/100</f>
        <v>108</v>
      </c>
      <c r="E66" s="952">
        <v>55</v>
      </c>
      <c r="F66" s="952"/>
      <c r="G66" s="952">
        <v>120</v>
      </c>
      <c r="H66" s="952"/>
      <c r="I66" s="952"/>
      <c r="J66" s="952"/>
      <c r="K66" s="3594"/>
      <c r="L66" s="13" t="s">
        <v>4817</v>
      </c>
      <c r="M66" s="17"/>
    </row>
    <row r="67" spans="1:13">
      <c r="A67" s="2400">
        <v>43363</v>
      </c>
      <c r="B67" s="2401" t="s">
        <v>143</v>
      </c>
      <c r="C67" s="2398"/>
      <c r="D67" s="2399"/>
      <c r="E67" s="2398"/>
      <c r="F67" s="2398"/>
      <c r="G67" s="2398"/>
      <c r="H67" s="2398">
        <v>4590</v>
      </c>
      <c r="I67" s="2398">
        <v>100</v>
      </c>
      <c r="J67" s="2398"/>
    </row>
    <row r="68" spans="1:13" s="12" customFormat="1" ht="39.75" customHeight="1">
      <c r="A68" s="950">
        <v>43370</v>
      </c>
      <c r="B68" s="952" t="s">
        <v>12</v>
      </c>
      <c r="C68" s="4633" t="s">
        <v>4902</v>
      </c>
      <c r="D68" s="5121"/>
      <c r="E68" s="5121"/>
      <c r="F68" s="5121"/>
      <c r="G68" s="5121"/>
      <c r="H68" s="5121"/>
      <c r="I68" s="5121"/>
      <c r="J68" s="5135"/>
      <c r="K68" s="3603"/>
      <c r="L68" s="2274" t="s">
        <v>4892</v>
      </c>
      <c r="M68" s="17"/>
    </row>
    <row r="69" spans="1:13" s="12" customFormat="1">
      <c r="A69" s="950">
        <v>43373</v>
      </c>
      <c r="B69" s="952" t="s">
        <v>143</v>
      </c>
      <c r="C69" s="952"/>
      <c r="D69" s="2073"/>
      <c r="E69" s="952"/>
      <c r="F69" s="952"/>
      <c r="G69" s="952"/>
      <c r="H69" s="952">
        <v>3970</v>
      </c>
      <c r="I69" s="952">
        <v>100</v>
      </c>
      <c r="J69" s="952"/>
      <c r="K69" s="3594"/>
      <c r="L69" s="13" t="s">
        <v>30</v>
      </c>
      <c r="M69" s="17"/>
    </row>
    <row r="70" spans="1:13" s="12" customFormat="1" ht="31.5">
      <c r="A70" s="4">
        <v>43379</v>
      </c>
      <c r="B70" s="28" t="s">
        <v>16</v>
      </c>
      <c r="C70" s="28">
        <v>165</v>
      </c>
      <c r="D70" s="23">
        <f>+C70*(100-E70)/100</f>
        <v>41.25</v>
      </c>
      <c r="E70" s="28">
        <v>75</v>
      </c>
      <c r="F70" s="28"/>
      <c r="G70" s="28">
        <v>100</v>
      </c>
      <c r="H70" s="28"/>
      <c r="I70" s="28"/>
      <c r="J70" s="28"/>
      <c r="K70" s="3604"/>
      <c r="L70" s="83" t="s">
        <v>4907</v>
      </c>
      <c r="M70" s="17"/>
    </row>
    <row r="71" spans="1:13" s="12" customFormat="1">
      <c r="A71" s="520">
        <v>43380</v>
      </c>
      <c r="B71" s="521" t="s">
        <v>143</v>
      </c>
      <c r="C71" s="952"/>
      <c r="D71" s="2073"/>
      <c r="E71" s="952"/>
      <c r="F71" s="952"/>
      <c r="G71" s="952"/>
      <c r="H71" s="952">
        <v>4015</v>
      </c>
      <c r="I71" s="952">
        <v>100</v>
      </c>
      <c r="J71" s="952"/>
      <c r="K71" s="3594"/>
      <c r="L71" s="13"/>
      <c r="M71" s="17"/>
    </row>
    <row r="72" spans="1:13" s="12" customFormat="1">
      <c r="A72" s="950">
        <v>43427</v>
      </c>
      <c r="B72" s="952" t="s">
        <v>143</v>
      </c>
      <c r="C72" s="952"/>
      <c r="D72" s="2073"/>
      <c r="E72" s="952"/>
      <c r="F72" s="952"/>
      <c r="G72" s="952"/>
      <c r="H72" s="952">
        <v>4330</v>
      </c>
      <c r="I72" s="952">
        <v>100</v>
      </c>
      <c r="J72" s="952"/>
      <c r="K72" s="3594"/>
      <c r="L72" s="13" t="s">
        <v>30</v>
      </c>
      <c r="M72" s="17"/>
    </row>
    <row r="73" spans="1:13" s="12" customFormat="1" ht="16.5" customHeight="1" thickBot="1">
      <c r="A73" s="54">
        <v>43442</v>
      </c>
      <c r="B73" s="55" t="s">
        <v>16</v>
      </c>
      <c r="C73" s="55">
        <v>215</v>
      </c>
      <c r="D73" s="63">
        <f>+C73*(100-E73)/100</f>
        <v>68.8</v>
      </c>
      <c r="E73" s="55">
        <v>68</v>
      </c>
      <c r="F73" s="55"/>
      <c r="G73" s="55">
        <v>140</v>
      </c>
      <c r="H73" s="55"/>
      <c r="I73" s="55"/>
      <c r="J73" s="55"/>
      <c r="K73" s="3597"/>
      <c r="L73" s="119" t="s">
        <v>4151</v>
      </c>
      <c r="M73" s="17"/>
    </row>
    <row r="74" spans="1:13" s="12" customFormat="1" ht="96" customHeight="1" thickTop="1">
      <c r="A74" s="2650">
        <v>43523</v>
      </c>
      <c r="B74" s="2651" t="s">
        <v>34</v>
      </c>
      <c r="C74" s="5039" t="s">
        <v>5238</v>
      </c>
      <c r="D74" s="5361"/>
      <c r="E74" s="5361"/>
      <c r="F74" s="5361"/>
      <c r="G74" s="5361"/>
      <c r="H74" s="5361"/>
      <c r="I74" s="5361"/>
      <c r="J74" s="5362"/>
      <c r="K74" s="3593"/>
      <c r="L74" s="2655" t="s">
        <v>3964</v>
      </c>
      <c r="M74" s="17"/>
    </row>
    <row r="75" spans="1:13" s="12" customFormat="1">
      <c r="A75" s="4">
        <v>43553</v>
      </c>
      <c r="B75" s="28" t="s">
        <v>14</v>
      </c>
      <c r="C75" s="5546" t="s">
        <v>5297</v>
      </c>
      <c r="D75" s="5168"/>
      <c r="E75" s="5168"/>
      <c r="F75" s="5168"/>
      <c r="G75" s="5168"/>
      <c r="H75" s="5168"/>
      <c r="I75" s="5168"/>
      <c r="J75" s="5547"/>
      <c r="K75" s="3608"/>
      <c r="L75" s="83"/>
      <c r="M75" s="17"/>
    </row>
    <row r="76" spans="1:13" s="12" customFormat="1" ht="16.5" thickBot="1">
      <c r="A76" s="950">
        <v>43567</v>
      </c>
      <c r="B76" s="952" t="s">
        <v>143</v>
      </c>
      <c r="C76" s="952"/>
      <c r="D76" s="2417"/>
      <c r="E76" s="952"/>
      <c r="F76" s="952"/>
      <c r="G76" s="952"/>
      <c r="H76" s="952">
        <v>3525</v>
      </c>
      <c r="I76" s="952">
        <v>93</v>
      </c>
      <c r="J76" s="952"/>
      <c r="K76" s="3594"/>
      <c r="L76" s="13" t="s">
        <v>30</v>
      </c>
      <c r="M76" s="17"/>
    </row>
    <row r="77" spans="1:13" s="12" customFormat="1" ht="109.5" customHeight="1" thickTop="1">
      <c r="A77" s="2733">
        <v>43562</v>
      </c>
      <c r="B77" s="2734" t="s">
        <v>34</v>
      </c>
      <c r="C77" s="5039" t="s">
        <v>6218</v>
      </c>
      <c r="D77" s="5361"/>
      <c r="E77" s="5361"/>
      <c r="F77" s="5361"/>
      <c r="G77" s="5361"/>
      <c r="H77" s="5361"/>
      <c r="I77" s="5361"/>
      <c r="J77" s="5362"/>
      <c r="K77" s="3593"/>
      <c r="L77" s="2655" t="s">
        <v>3964</v>
      </c>
      <c r="M77" s="17"/>
    </row>
    <row r="78" spans="1:13" s="12" customFormat="1">
      <c r="A78" s="4">
        <v>43573</v>
      </c>
      <c r="B78" s="28" t="s">
        <v>16</v>
      </c>
      <c r="C78" s="2835">
        <v>145</v>
      </c>
      <c r="D78" s="23">
        <f>+C78*(100-E78)/100</f>
        <v>46.4</v>
      </c>
      <c r="E78" s="2835">
        <v>68</v>
      </c>
      <c r="F78" s="2835"/>
      <c r="G78" s="2835">
        <v>120</v>
      </c>
      <c r="H78" s="2835"/>
      <c r="I78" s="2835"/>
      <c r="J78" s="2835"/>
      <c r="K78" s="3604"/>
      <c r="L78" s="83" t="s">
        <v>4152</v>
      </c>
      <c r="M78" s="17"/>
    </row>
    <row r="79" spans="1:13" s="12" customFormat="1">
      <c r="A79" s="950">
        <v>43650</v>
      </c>
      <c r="B79" s="952" t="s">
        <v>16</v>
      </c>
      <c r="C79" s="2834">
        <v>175</v>
      </c>
      <c r="D79" s="2836">
        <f>+C79*(100-E79)/100</f>
        <v>49</v>
      </c>
      <c r="E79" s="2834">
        <v>72</v>
      </c>
      <c r="F79" s="2834"/>
      <c r="G79" s="2834">
        <v>110</v>
      </c>
      <c r="H79" s="2834"/>
      <c r="I79" s="2834"/>
      <c r="J79" s="2834"/>
      <c r="K79" s="3594"/>
      <c r="L79" s="13" t="s">
        <v>4152</v>
      </c>
      <c r="M79" s="17"/>
    </row>
    <row r="80" spans="1:13" s="12" customFormat="1">
      <c r="A80" s="950">
        <v>43708</v>
      </c>
      <c r="B80" s="952"/>
      <c r="C80" s="2834"/>
      <c r="D80" s="2836"/>
      <c r="E80" s="2834"/>
      <c r="F80" s="2834"/>
      <c r="G80" s="2834"/>
      <c r="H80" s="2834">
        <v>4520</v>
      </c>
      <c r="I80" s="2834">
        <v>100</v>
      </c>
      <c r="J80" s="2834"/>
      <c r="K80" s="3594"/>
      <c r="L80" s="13" t="s">
        <v>30</v>
      </c>
      <c r="M80" s="17"/>
    </row>
    <row r="81" spans="1:13" s="12" customFormat="1">
      <c r="A81" s="950">
        <v>43766</v>
      </c>
      <c r="B81" s="952" t="s">
        <v>12</v>
      </c>
      <c r="C81" s="4627" t="s">
        <v>5752</v>
      </c>
      <c r="D81" s="4628"/>
      <c r="E81" s="4628"/>
      <c r="F81" s="4628"/>
      <c r="G81" s="4628"/>
      <c r="H81" s="4628"/>
      <c r="I81" s="4628"/>
      <c r="J81" s="4629"/>
      <c r="K81" s="3602"/>
      <c r="L81" s="13"/>
      <c r="M81" s="17"/>
    </row>
    <row r="82" spans="1:13" s="12" customFormat="1" ht="36.75" customHeight="1">
      <c r="A82" s="950">
        <v>43773</v>
      </c>
      <c r="B82" s="952" t="s">
        <v>12</v>
      </c>
      <c r="C82" s="4633" t="s">
        <v>6216</v>
      </c>
      <c r="D82" s="4634"/>
      <c r="E82" s="4634"/>
      <c r="F82" s="4634"/>
      <c r="G82" s="4634"/>
      <c r="H82" s="4634"/>
      <c r="I82" s="4634"/>
      <c r="J82" s="4635"/>
      <c r="K82" s="3603"/>
      <c r="L82" s="2274" t="s">
        <v>5753</v>
      </c>
      <c r="M82" s="17"/>
    </row>
    <row r="83" spans="1:13" s="12" customFormat="1">
      <c r="A83" s="950">
        <v>43783</v>
      </c>
      <c r="B83" s="952" t="s">
        <v>16</v>
      </c>
      <c r="C83" s="952">
        <v>150</v>
      </c>
      <c r="D83" s="2417">
        <f>+C83*(100-E83)/100</f>
        <v>45</v>
      </c>
      <c r="E83" s="952">
        <v>70</v>
      </c>
      <c r="F83" s="952"/>
      <c r="G83" s="952">
        <v>110</v>
      </c>
      <c r="H83" s="952"/>
      <c r="I83" s="952"/>
      <c r="J83" s="952"/>
      <c r="K83" s="3594"/>
      <c r="L83" s="13" t="s">
        <v>5765</v>
      </c>
      <c r="M83" s="17"/>
    </row>
    <row r="84" spans="1:13" s="12" customFormat="1">
      <c r="A84" s="950">
        <v>43785</v>
      </c>
      <c r="B84" s="952" t="s">
        <v>143</v>
      </c>
      <c r="C84" s="952"/>
      <c r="D84" s="2417"/>
      <c r="E84" s="952"/>
      <c r="F84" s="952"/>
      <c r="G84" s="952"/>
      <c r="H84" s="952">
        <v>3525</v>
      </c>
      <c r="I84" s="952">
        <v>100</v>
      </c>
      <c r="J84" s="952"/>
      <c r="K84" s="3594"/>
      <c r="L84" s="13"/>
      <c r="M84" s="17"/>
    </row>
    <row r="85" spans="1:13" s="12" customFormat="1">
      <c r="A85" s="950">
        <v>43808</v>
      </c>
      <c r="B85" s="952" t="s">
        <v>143</v>
      </c>
      <c r="C85" s="952"/>
      <c r="D85" s="2417" t="s">
        <v>324</v>
      </c>
      <c r="E85" s="952"/>
      <c r="F85" s="952"/>
      <c r="G85" s="952"/>
      <c r="H85" s="952">
        <v>4245</v>
      </c>
      <c r="I85" s="952">
        <v>100</v>
      </c>
      <c r="J85" s="952"/>
      <c r="K85" s="3594"/>
      <c r="L85" s="13" t="s">
        <v>30</v>
      </c>
      <c r="M85" s="17"/>
    </row>
    <row r="86" spans="1:13" s="12" customFormat="1">
      <c r="A86" s="29">
        <v>43814</v>
      </c>
      <c r="B86" s="6" t="s">
        <v>16</v>
      </c>
      <c r="C86" s="6">
        <v>230</v>
      </c>
      <c r="D86" s="31">
        <f>+C86*(100-E86)/100</f>
        <v>69</v>
      </c>
      <c r="E86" s="6">
        <v>70</v>
      </c>
      <c r="F86" s="6" t="s">
        <v>70</v>
      </c>
      <c r="G86" s="6">
        <v>110</v>
      </c>
      <c r="H86" s="6"/>
      <c r="I86" s="6"/>
      <c r="J86" s="6"/>
      <c r="K86" s="3609"/>
      <c r="L86" s="116" t="s">
        <v>5802</v>
      </c>
      <c r="M86" s="17"/>
    </row>
    <row r="87" spans="1:13" s="12" customFormat="1">
      <c r="A87" s="950">
        <v>43838</v>
      </c>
      <c r="B87" s="952" t="s">
        <v>16</v>
      </c>
      <c r="C87" s="952">
        <v>230</v>
      </c>
      <c r="D87" s="2417">
        <f>+C87*(100-E87)/100</f>
        <v>69</v>
      </c>
      <c r="E87" s="952">
        <v>70</v>
      </c>
      <c r="F87" s="952" t="s">
        <v>70</v>
      </c>
      <c r="G87" s="952">
        <v>125</v>
      </c>
      <c r="H87" s="952"/>
      <c r="I87" s="952"/>
      <c r="J87" s="952"/>
      <c r="K87" s="3594"/>
      <c r="L87" s="13" t="s">
        <v>5876</v>
      </c>
      <c r="M87" s="17"/>
    </row>
    <row r="88" spans="1:13" s="12" customFormat="1">
      <c r="A88" s="3628">
        <v>43920</v>
      </c>
      <c r="B88" s="3143" t="s">
        <v>4</v>
      </c>
      <c r="C88" s="3143"/>
      <c r="D88" s="3144"/>
      <c r="E88" s="3143">
        <v>70</v>
      </c>
      <c r="F88" s="3143"/>
      <c r="G88" s="3143"/>
      <c r="H88" s="3143"/>
      <c r="I88" s="3143"/>
      <c r="J88" s="3143"/>
      <c r="K88" s="3610"/>
      <c r="L88" s="3147"/>
      <c r="M88" s="17"/>
    </row>
    <row r="89" spans="1:13" s="12" customFormat="1" ht="19.5" customHeight="1">
      <c r="A89" s="3628">
        <v>43951</v>
      </c>
      <c r="B89" s="3143" t="s">
        <v>4</v>
      </c>
      <c r="C89" s="3143"/>
      <c r="D89" s="3144"/>
      <c r="E89" s="3143">
        <v>70</v>
      </c>
      <c r="F89" s="3143"/>
      <c r="G89" s="3143"/>
      <c r="H89" s="3143"/>
      <c r="I89" s="3143"/>
      <c r="J89" s="3143"/>
      <c r="K89" s="3610"/>
      <c r="L89" s="3147"/>
      <c r="M89" s="17"/>
    </row>
    <row r="90" spans="1:13" s="12" customFormat="1" ht="17.25" customHeight="1">
      <c r="A90" s="3628">
        <v>43981</v>
      </c>
      <c r="B90" s="3143" t="s">
        <v>4</v>
      </c>
      <c r="C90" s="3143"/>
      <c r="D90" s="3144"/>
      <c r="E90" s="3143">
        <v>70</v>
      </c>
      <c r="F90" s="3143"/>
      <c r="G90" s="3143"/>
      <c r="H90" s="3143"/>
      <c r="I90" s="3143"/>
      <c r="J90" s="3143"/>
      <c r="K90" s="3610"/>
      <c r="L90" s="3147"/>
      <c r="M90" s="17"/>
    </row>
    <row r="91" spans="1:13" s="12" customFormat="1" ht="21" customHeight="1">
      <c r="A91" s="3628">
        <v>44012</v>
      </c>
      <c r="B91" s="3143" t="s">
        <v>4</v>
      </c>
      <c r="C91" s="3143"/>
      <c r="D91" s="3144"/>
      <c r="E91" s="3143">
        <v>70</v>
      </c>
      <c r="F91" s="3143"/>
      <c r="G91" s="3143"/>
      <c r="H91" s="3143"/>
      <c r="I91" s="3143"/>
      <c r="J91" s="3143"/>
      <c r="K91" s="3610"/>
      <c r="L91" s="3147"/>
      <c r="M91" s="17"/>
    </row>
    <row r="92" spans="1:13" s="12" customFormat="1" ht="30" customHeight="1">
      <c r="A92" s="950">
        <v>44022</v>
      </c>
      <c r="B92" s="952" t="s">
        <v>12</v>
      </c>
      <c r="C92" s="4627" t="s">
        <v>6217</v>
      </c>
      <c r="D92" s="4628"/>
      <c r="E92" s="4628"/>
      <c r="F92" s="4628"/>
      <c r="G92" s="4628"/>
      <c r="H92" s="4628"/>
      <c r="I92" s="4628"/>
      <c r="J92" s="4629"/>
      <c r="K92" s="3602"/>
      <c r="L92" s="2274" t="s">
        <v>6213</v>
      </c>
      <c r="M92" s="17"/>
    </row>
    <row r="93" spans="1:13" s="12" customFormat="1" ht="25.5" customHeight="1">
      <c r="A93" s="950">
        <v>44024</v>
      </c>
      <c r="B93" s="952" t="s">
        <v>12</v>
      </c>
      <c r="C93" s="4630" t="s">
        <v>6228</v>
      </c>
      <c r="D93" s="4631"/>
      <c r="E93" s="4631"/>
      <c r="F93" s="4631"/>
      <c r="G93" s="4631"/>
      <c r="H93" s="4631"/>
      <c r="I93" s="4631"/>
      <c r="J93" s="4632"/>
      <c r="K93" s="3599"/>
      <c r="L93" s="13"/>
      <c r="M93" s="17"/>
    </row>
    <row r="94" spans="1:13" s="12" customFormat="1" ht="36" customHeight="1">
      <c r="A94" s="950">
        <v>44026</v>
      </c>
      <c r="B94" s="952" t="s">
        <v>12</v>
      </c>
      <c r="C94" s="4633" t="s">
        <v>6230</v>
      </c>
      <c r="D94" s="4634"/>
      <c r="E94" s="4634"/>
      <c r="F94" s="4634"/>
      <c r="G94" s="4634"/>
      <c r="H94" s="4634"/>
      <c r="I94" s="4634"/>
      <c r="J94" s="4635"/>
      <c r="K94" s="3603"/>
      <c r="L94" s="2274" t="s">
        <v>6229</v>
      </c>
      <c r="M94" s="17"/>
    </row>
    <row r="95" spans="1:13" s="12" customFormat="1">
      <c r="A95" s="950">
        <v>44043</v>
      </c>
      <c r="B95" s="952" t="s">
        <v>16</v>
      </c>
      <c r="C95" s="952">
        <v>208</v>
      </c>
      <c r="D95" s="2417">
        <f>+C95*(100-E95)/100</f>
        <v>62.4</v>
      </c>
      <c r="E95" s="952">
        <v>70</v>
      </c>
      <c r="F95" s="952" t="s">
        <v>70</v>
      </c>
      <c r="G95" s="952">
        <v>90</v>
      </c>
      <c r="H95" s="952"/>
      <c r="I95" s="952"/>
      <c r="J95" s="952"/>
      <c r="K95" s="3594"/>
      <c r="L95" s="13" t="s">
        <v>6236</v>
      </c>
      <c r="M95" s="17"/>
    </row>
    <row r="96" spans="1:13" s="12" customFormat="1" ht="21" customHeight="1">
      <c r="A96" s="3628">
        <v>44042</v>
      </c>
      <c r="B96" s="3143" t="s">
        <v>4</v>
      </c>
      <c r="C96" s="3143"/>
      <c r="D96" s="3144"/>
      <c r="E96" s="3143">
        <v>70</v>
      </c>
      <c r="F96" s="3143"/>
      <c r="G96" s="3143"/>
      <c r="H96" s="3143"/>
      <c r="I96" s="3143"/>
      <c r="J96" s="3143"/>
      <c r="K96" s="3610"/>
      <c r="L96" s="3147"/>
      <c r="M96" s="17"/>
    </row>
    <row r="97" spans="1:13" s="12" customFormat="1" ht="36.75" customHeight="1">
      <c r="A97" s="950">
        <v>44071</v>
      </c>
      <c r="B97" s="952" t="s">
        <v>12</v>
      </c>
      <c r="C97" s="4627" t="s">
        <v>6283</v>
      </c>
      <c r="D97" s="4628"/>
      <c r="E97" s="4628"/>
      <c r="F97" s="4628"/>
      <c r="G97" s="4628"/>
      <c r="H97" s="4628"/>
      <c r="I97" s="4628"/>
      <c r="J97" s="4629"/>
      <c r="K97" s="3602"/>
      <c r="L97" s="2274" t="s">
        <v>6264</v>
      </c>
      <c r="M97" s="17"/>
    </row>
    <row r="98" spans="1:13" s="12" customFormat="1" ht="21" customHeight="1">
      <c r="A98" s="3628">
        <v>44073</v>
      </c>
      <c r="B98" s="3143" t="s">
        <v>4</v>
      </c>
      <c r="C98" s="3143"/>
      <c r="D98" s="3144"/>
      <c r="E98" s="3143">
        <v>85</v>
      </c>
      <c r="F98" s="3143"/>
      <c r="G98" s="3143"/>
      <c r="H98" s="3143"/>
      <c r="I98" s="3143"/>
      <c r="J98" s="3143"/>
      <c r="K98" s="3610"/>
      <c r="L98" s="3147"/>
      <c r="M98" s="17"/>
    </row>
    <row r="99" spans="1:13" s="12" customFormat="1">
      <c r="A99" s="950">
        <v>44074</v>
      </c>
      <c r="B99" s="952" t="s">
        <v>12</v>
      </c>
      <c r="C99" s="4644" t="s">
        <v>4810</v>
      </c>
      <c r="D99" s="4645"/>
      <c r="E99" s="4645"/>
      <c r="F99" s="4645"/>
      <c r="G99" s="4645"/>
      <c r="H99" s="4645"/>
      <c r="I99" s="4645"/>
      <c r="J99" s="4646"/>
      <c r="K99" s="3594"/>
      <c r="L99" s="13"/>
      <c r="M99" s="17"/>
    </row>
    <row r="100" spans="1:13" s="12" customFormat="1">
      <c r="A100" s="950">
        <v>44134</v>
      </c>
      <c r="B100" s="952"/>
      <c r="C100" s="4644" t="s">
        <v>6357</v>
      </c>
      <c r="D100" s="4645"/>
      <c r="E100" s="4645"/>
      <c r="F100" s="4645"/>
      <c r="G100" s="4645"/>
      <c r="H100" s="4645"/>
      <c r="I100" s="4645"/>
      <c r="J100" s="4646"/>
      <c r="K100" s="3594"/>
      <c r="L100" s="13"/>
      <c r="M100" s="17"/>
    </row>
    <row r="101" spans="1:13" s="12" customFormat="1" ht="69" customHeight="1">
      <c r="A101" s="1943">
        <v>44291</v>
      </c>
      <c r="B101" s="1944" t="s">
        <v>34</v>
      </c>
      <c r="C101" s="5569" t="s">
        <v>6768</v>
      </c>
      <c r="D101" s="5260"/>
      <c r="E101" s="5260"/>
      <c r="F101" s="5260"/>
      <c r="G101" s="5260"/>
      <c r="H101" s="5260"/>
      <c r="I101" s="5260"/>
      <c r="J101" s="5570"/>
      <c r="K101" s="3750" t="s">
        <v>3999</v>
      </c>
      <c r="L101" s="3558" t="s">
        <v>6577</v>
      </c>
      <c r="M101" s="17"/>
    </row>
    <row r="102" spans="1:13" s="12" customFormat="1">
      <c r="A102" s="950">
        <v>44301</v>
      </c>
      <c r="B102" s="952" t="s">
        <v>16</v>
      </c>
      <c r="C102" s="90">
        <v>187</v>
      </c>
      <c r="D102" s="3930">
        <f>C102*(100-E102)/100</f>
        <v>84.15</v>
      </c>
      <c r="E102" s="90">
        <v>55</v>
      </c>
      <c r="F102" s="90" t="s">
        <v>70</v>
      </c>
      <c r="G102" s="90">
        <v>150</v>
      </c>
      <c r="H102" s="952"/>
      <c r="I102" s="952"/>
      <c r="J102" s="952"/>
      <c r="K102" s="3594"/>
      <c r="L102" s="13" t="s">
        <v>6585</v>
      </c>
      <c r="M102" s="17"/>
    </row>
    <row r="103" spans="1:13" s="12" customFormat="1">
      <c r="A103" s="950">
        <v>44308</v>
      </c>
      <c r="B103" s="952" t="s">
        <v>12</v>
      </c>
      <c r="C103" s="5170" t="s">
        <v>445</v>
      </c>
      <c r="D103" s="4645"/>
      <c r="E103" s="4645"/>
      <c r="F103" s="4645"/>
      <c r="G103" s="4645"/>
      <c r="H103" s="4645"/>
      <c r="I103" s="4645"/>
      <c r="J103" s="5171"/>
      <c r="K103" s="3594"/>
      <c r="L103" s="13"/>
      <c r="M103" s="17"/>
    </row>
    <row r="104" spans="1:13" s="12" customFormat="1">
      <c r="A104" s="950">
        <v>44346</v>
      </c>
      <c r="B104" s="952" t="s">
        <v>143</v>
      </c>
      <c r="C104" s="952"/>
      <c r="D104" s="3129" t="s">
        <v>324</v>
      </c>
      <c r="E104" s="952"/>
      <c r="F104" s="952"/>
      <c r="G104" s="952"/>
      <c r="H104" s="952">
        <v>4140</v>
      </c>
      <c r="I104" s="952">
        <v>100</v>
      </c>
      <c r="J104" s="952"/>
      <c r="K104" s="3594"/>
      <c r="L104" s="13" t="s">
        <v>30</v>
      </c>
      <c r="M104" s="17"/>
    </row>
    <row r="105" spans="1:13" s="12" customFormat="1" ht="34.5" customHeight="1">
      <c r="A105" s="4642">
        <v>44403</v>
      </c>
      <c r="B105" s="952" t="s">
        <v>27</v>
      </c>
      <c r="C105" s="5170" t="s">
        <v>6782</v>
      </c>
      <c r="D105" s="4645"/>
      <c r="E105" s="4645"/>
      <c r="F105" s="4645"/>
      <c r="G105" s="4645"/>
      <c r="H105" s="4645"/>
      <c r="I105" s="4645"/>
      <c r="J105" s="5171"/>
      <c r="K105" s="3594"/>
      <c r="L105" s="13"/>
      <c r="M105" s="17"/>
    </row>
    <row r="106" spans="1:13" s="12" customFormat="1" ht="34.5" customHeight="1">
      <c r="A106" s="4643"/>
      <c r="B106" s="4095" t="s">
        <v>12</v>
      </c>
      <c r="C106" s="5170" t="s">
        <v>6781</v>
      </c>
      <c r="D106" s="4645"/>
      <c r="E106" s="4645"/>
      <c r="F106" s="4645"/>
      <c r="G106" s="4645"/>
      <c r="H106" s="4645"/>
      <c r="I106" s="4645"/>
      <c r="J106" s="5171"/>
      <c r="K106" s="3594"/>
      <c r="L106" s="13"/>
      <c r="M106" s="17"/>
    </row>
    <row r="107" spans="1:13" s="12" customFormat="1" ht="31.5">
      <c r="A107" s="950">
        <v>44406</v>
      </c>
      <c r="B107" s="952" t="s">
        <v>16</v>
      </c>
      <c r="C107" s="90">
        <v>180</v>
      </c>
      <c r="D107" s="4087">
        <f>C107*(100-E107)/100</f>
        <v>81</v>
      </c>
      <c r="E107" s="90">
        <v>55</v>
      </c>
      <c r="F107" s="90" t="s">
        <v>70</v>
      </c>
      <c r="G107" s="90">
        <v>150</v>
      </c>
      <c r="H107" s="952"/>
      <c r="I107" s="952"/>
      <c r="J107" s="952"/>
      <c r="K107" s="3594"/>
      <c r="L107" s="13" t="s">
        <v>6772</v>
      </c>
      <c r="M107" s="17"/>
    </row>
    <row r="108" spans="1:13" s="12" customFormat="1">
      <c r="A108" s="4088">
        <v>44408</v>
      </c>
      <c r="B108" s="4089" t="s">
        <v>27</v>
      </c>
      <c r="C108" s="5564" t="s">
        <v>6775</v>
      </c>
      <c r="D108" s="5565"/>
      <c r="E108" s="5565"/>
      <c r="F108" s="5565"/>
      <c r="G108" s="5565"/>
      <c r="H108" s="5565"/>
      <c r="I108" s="5565"/>
      <c r="J108" s="5566"/>
      <c r="K108" s="3594"/>
      <c r="L108" s="13"/>
      <c r="M108" s="17"/>
    </row>
    <row r="109" spans="1:13" s="12" customFormat="1">
      <c r="A109" s="950">
        <v>44409</v>
      </c>
      <c r="B109" s="952" t="s">
        <v>16</v>
      </c>
      <c r="C109" s="90">
        <v>255</v>
      </c>
      <c r="D109" s="4087">
        <f>C109*(100-E109)/100</f>
        <v>114.75</v>
      </c>
      <c r="E109" s="90">
        <v>55</v>
      </c>
      <c r="F109" s="4089" t="s">
        <v>70</v>
      </c>
      <c r="G109" s="90">
        <v>130</v>
      </c>
      <c r="H109" s="952"/>
      <c r="I109" s="952"/>
      <c r="J109" s="952"/>
      <c r="K109" s="3594"/>
      <c r="L109" s="13" t="s">
        <v>6774</v>
      </c>
      <c r="M109" s="17"/>
    </row>
    <row r="110" spans="1:13" s="12" customFormat="1">
      <c r="A110" s="950">
        <v>44433</v>
      </c>
      <c r="B110" s="952" t="s">
        <v>143</v>
      </c>
      <c r="C110" s="952"/>
      <c r="D110" s="3129" t="s">
        <v>324</v>
      </c>
      <c r="E110" s="952"/>
      <c r="F110" s="952"/>
      <c r="G110" s="952"/>
      <c r="H110" s="952">
        <v>4790</v>
      </c>
      <c r="I110" s="952">
        <v>100</v>
      </c>
      <c r="J110" s="952"/>
      <c r="K110" s="3594"/>
      <c r="L110" s="13" t="s">
        <v>30</v>
      </c>
      <c r="M110" s="17"/>
    </row>
    <row r="111" spans="1:13" s="12" customFormat="1">
      <c r="A111" s="950"/>
      <c r="B111" s="952"/>
      <c r="C111" s="952"/>
      <c r="D111" s="3129">
        <f t="shared" ref="D111:D122" si="0">+C111*(100-E111)/100</f>
        <v>0</v>
      </c>
      <c r="E111" s="952"/>
      <c r="F111" s="952"/>
      <c r="G111" s="952"/>
      <c r="H111" s="952"/>
      <c r="I111" s="952"/>
      <c r="J111" s="952"/>
      <c r="K111" s="3594"/>
      <c r="L111" s="13"/>
      <c r="M111" s="17"/>
    </row>
    <row r="112" spans="1:13" s="12" customFormat="1">
      <c r="A112" s="950"/>
      <c r="B112" s="952"/>
      <c r="C112" s="952"/>
      <c r="D112" s="3129">
        <f t="shared" si="0"/>
        <v>0</v>
      </c>
      <c r="E112" s="952"/>
      <c r="F112" s="952"/>
      <c r="G112" s="952"/>
      <c r="H112" s="952"/>
      <c r="I112" s="952"/>
      <c r="J112" s="952"/>
      <c r="K112" s="3594"/>
      <c r="L112" s="13"/>
      <c r="M112" s="17"/>
    </row>
    <row r="113" spans="1:13" s="12" customFormat="1">
      <c r="A113" s="950"/>
      <c r="B113" s="7"/>
      <c r="C113" s="7"/>
      <c r="D113" s="4107">
        <f t="shared" si="0"/>
        <v>0</v>
      </c>
      <c r="E113" s="7"/>
      <c r="F113" s="7"/>
      <c r="G113" s="7"/>
      <c r="H113" s="7"/>
      <c r="I113" s="7"/>
      <c r="J113" s="7"/>
      <c r="K113" s="3594"/>
      <c r="L113" s="13"/>
      <c r="M113" s="17"/>
    </row>
    <row r="114" spans="1:13" s="7" customFormat="1">
      <c r="A114" s="950"/>
      <c r="D114" s="4107">
        <f t="shared" si="0"/>
        <v>0</v>
      </c>
      <c r="K114" s="3594"/>
      <c r="L114" s="13"/>
      <c r="M114" s="17"/>
    </row>
    <row r="115" spans="1:13" s="7" customFormat="1">
      <c r="A115" s="950"/>
      <c r="D115" s="4107">
        <f t="shared" si="0"/>
        <v>0</v>
      </c>
      <c r="K115" s="3594"/>
      <c r="L115" s="13"/>
      <c r="M115" s="17"/>
    </row>
    <row r="116" spans="1:13" s="7" customFormat="1">
      <c r="A116" s="950"/>
      <c r="D116" s="4107">
        <f t="shared" si="0"/>
        <v>0</v>
      </c>
      <c r="K116" s="3594"/>
      <c r="L116" s="13"/>
      <c r="M116" s="17"/>
    </row>
    <row r="117" spans="1:13" s="7" customFormat="1">
      <c r="A117" s="950"/>
      <c r="D117" s="4107">
        <f t="shared" si="0"/>
        <v>0</v>
      </c>
      <c r="K117" s="3594"/>
      <c r="L117" s="13"/>
      <c r="M117" s="17"/>
    </row>
    <row r="118" spans="1:13" s="7" customFormat="1">
      <c r="A118" s="950"/>
      <c r="D118" s="4107">
        <f t="shared" si="0"/>
        <v>0</v>
      </c>
      <c r="K118" s="3594"/>
      <c r="L118" s="13"/>
      <c r="M118" s="17"/>
    </row>
    <row r="119" spans="1:13" s="7" customFormat="1">
      <c r="A119" s="950"/>
      <c r="D119" s="4107">
        <f t="shared" si="0"/>
        <v>0</v>
      </c>
      <c r="K119" s="3594"/>
      <c r="L119" s="13"/>
      <c r="M119" s="17"/>
    </row>
    <row r="120" spans="1:13" s="7" customFormat="1">
      <c r="A120" s="950"/>
      <c r="D120" s="4107">
        <f t="shared" si="0"/>
        <v>0</v>
      </c>
      <c r="K120" s="3594"/>
      <c r="L120" s="13"/>
      <c r="M120" s="17"/>
    </row>
    <row r="121" spans="1:13" s="7" customFormat="1">
      <c r="A121" s="950"/>
      <c r="D121" s="4107">
        <f t="shared" si="0"/>
        <v>0</v>
      </c>
      <c r="K121" s="3594"/>
      <c r="L121" s="13"/>
      <c r="M121" s="17"/>
    </row>
    <row r="122" spans="1:13" s="7" customFormat="1">
      <c r="A122" s="950"/>
      <c r="D122" s="4107">
        <f t="shared" si="0"/>
        <v>0</v>
      </c>
      <c r="K122" s="3594"/>
      <c r="L122" s="13"/>
      <c r="M122" s="17"/>
    </row>
    <row r="123" spans="1:13" s="7" customFormat="1">
      <c r="A123" s="950"/>
      <c r="K123" s="3594"/>
      <c r="L123" s="13"/>
      <c r="M123" s="17"/>
    </row>
    <row r="124" spans="1:13" s="7" customFormat="1">
      <c r="A124" s="950"/>
      <c r="K124" s="3594"/>
      <c r="L124" s="13"/>
      <c r="M124" s="17"/>
    </row>
    <row r="125" spans="1:13" s="7" customFormat="1">
      <c r="A125" s="950"/>
      <c r="K125" s="3594"/>
      <c r="L125" s="13"/>
      <c r="M125" s="17"/>
    </row>
    <row r="126" spans="1:13" s="7" customFormat="1">
      <c r="A126" s="950"/>
      <c r="K126" s="3594"/>
      <c r="L126" s="13"/>
      <c r="M126" s="17"/>
    </row>
    <row r="127" spans="1:13" s="7" customFormat="1">
      <c r="A127" s="950"/>
      <c r="K127" s="3594"/>
      <c r="L127" s="13"/>
      <c r="M127" s="17"/>
    </row>
    <row r="128" spans="1:13" s="7" customFormat="1">
      <c r="A128" s="950"/>
      <c r="K128" s="3594"/>
      <c r="L128" s="13"/>
      <c r="M128" s="17"/>
    </row>
    <row r="129" spans="1:13" s="7" customFormat="1">
      <c r="A129" s="950"/>
      <c r="K129" s="3594"/>
      <c r="L129" s="13"/>
      <c r="M129" s="17"/>
    </row>
    <row r="130" spans="1:13" s="7" customFormat="1">
      <c r="A130" s="950"/>
      <c r="K130" s="3594"/>
      <c r="L130" s="13"/>
      <c r="M130" s="17"/>
    </row>
    <row r="131" spans="1:13" s="7" customFormat="1">
      <c r="A131" s="950"/>
      <c r="K131" s="3594"/>
      <c r="L131" s="13"/>
      <c r="M131" s="17"/>
    </row>
    <row r="132" spans="1:13" s="7" customFormat="1">
      <c r="A132" s="950"/>
      <c r="K132" s="3594"/>
      <c r="L132" s="13"/>
      <c r="M132" s="17"/>
    </row>
    <row r="133" spans="1:13" s="7" customFormat="1">
      <c r="A133" s="950"/>
      <c r="K133" s="3594"/>
      <c r="L133" s="13"/>
      <c r="M133" s="17"/>
    </row>
    <row r="134" spans="1:13" s="7" customFormat="1">
      <c r="A134" s="950"/>
      <c r="K134" s="3594"/>
      <c r="L134" s="13"/>
      <c r="M134" s="17"/>
    </row>
    <row r="135" spans="1:13" s="7" customFormat="1">
      <c r="A135" s="950"/>
      <c r="K135" s="3594"/>
      <c r="L135" s="13"/>
      <c r="M135" s="17"/>
    </row>
    <row r="136" spans="1:13" s="7" customFormat="1">
      <c r="A136" s="950"/>
      <c r="K136" s="3594"/>
      <c r="L136" s="13"/>
      <c r="M136" s="17"/>
    </row>
    <row r="137" spans="1:13">
      <c r="A137" s="950"/>
    </row>
    <row r="138" spans="1:13">
      <c r="A138" s="950"/>
    </row>
    <row r="139" spans="1:13">
      <c r="A139" s="950"/>
    </row>
  </sheetData>
  <autoFilter ref="A6:L6"/>
  <customSheetViews>
    <customSheetView guid="{CD481555-6D06-49CD-9625-98C90CC09C9A}" showAutoFilter="1">
      <selection activeCell="A43" sqref="A43:XFD43"/>
      <pageMargins left="0.7" right="0.7" top="0.75" bottom="0.75" header="0.3" footer="0.3"/>
      <pageSetup paperSize="9" orientation="portrait" r:id="rId1"/>
      <autoFilter ref="B6:B57"/>
    </customSheetView>
    <customSheetView guid="{9EC6AF21-4B8E-44E3-AF29-8895353139B2}" showAutoFilter="1">
      <pane ySplit="6" topLeftCell="A37" activePane="bottomLeft" state="frozen"/>
      <selection pane="bottomLeft" activeCell="C40" sqref="C40:J40"/>
      <pageMargins left="0.7" right="0.7" top="0.75" bottom="0.75" header="0.3" footer="0.3"/>
      <pageSetup paperSize="9" orientation="portrait" r:id="rId2"/>
      <autoFilter ref="B6:B57"/>
    </customSheetView>
    <customSheetView guid="{4A6D03CA-35D0-42B2-8E76-6C991766DE68}" showAutoFilter="1">
      <pane ySplit="4" topLeftCell="A37" activePane="bottomLeft" state="frozen"/>
      <selection pane="bottomLeft" activeCell="H43" sqref="H43"/>
      <pageMargins left="0.7" right="0.7" top="0.75" bottom="0.75" header="0.3" footer="0.3"/>
      <pageSetup paperSize="9" orientation="portrait" r:id="rId3"/>
      <autoFilter ref="B6:B57"/>
    </customSheetView>
    <customSheetView guid="{94FC66D5-BF29-4BE8-974C-C93BA07E9FE3}" showAutoFilter="1">
      <pane ySplit="6" topLeftCell="A37" activePane="bottomLeft" state="frozen"/>
      <selection pane="bottomLeft" activeCell="H43" sqref="H43"/>
      <pageMargins left="0.7" right="0.7" top="0.75" bottom="0.75" header="0.3" footer="0.3"/>
      <pageSetup paperSize="9" orientation="portrait" r:id="rId4"/>
      <autoFilter ref="B6:B57"/>
    </customSheetView>
  </customSheetViews>
  <mergeCells count="66">
    <mergeCell ref="C99:J99"/>
    <mergeCell ref="C97:J97"/>
    <mergeCell ref="K4:L4"/>
    <mergeCell ref="K5:L5"/>
    <mergeCell ref="C48:J48"/>
    <mergeCell ref="C94:J94"/>
    <mergeCell ref="C92:J92"/>
    <mergeCell ref="C93:J93"/>
    <mergeCell ref="C50:J50"/>
    <mergeCell ref="C53:J53"/>
    <mergeCell ref="C56:J56"/>
    <mergeCell ref="C45:J45"/>
    <mergeCell ref="C58:J58"/>
    <mergeCell ref="C82:J82"/>
    <mergeCell ref="C81:J81"/>
    <mergeCell ref="C77:J77"/>
    <mergeCell ref="C75:J75"/>
    <mergeCell ref="C68:J68"/>
    <mergeCell ref="C74:J74"/>
    <mergeCell ref="C65:J65"/>
    <mergeCell ref="C64:J64"/>
    <mergeCell ref="C62:J62"/>
    <mergeCell ref="C52:J52"/>
    <mergeCell ref="C57:J57"/>
    <mergeCell ref="C54:J54"/>
    <mergeCell ref="C55:J55"/>
    <mergeCell ref="A59:A60"/>
    <mergeCell ref="A1:L1"/>
    <mergeCell ref="A2:B2"/>
    <mergeCell ref="C2:F2"/>
    <mergeCell ref="G2:H2"/>
    <mergeCell ref="I2:J2"/>
    <mergeCell ref="K2:L2"/>
    <mergeCell ref="C101:J101"/>
    <mergeCell ref="C100:J100"/>
    <mergeCell ref="K3:L3"/>
    <mergeCell ref="A4:B4"/>
    <mergeCell ref="A5:B5"/>
    <mergeCell ref="C44:J44"/>
    <mergeCell ref="A3:B3"/>
    <mergeCell ref="C35:J35"/>
    <mergeCell ref="C33:J33"/>
    <mergeCell ref="C7:J7"/>
    <mergeCell ref="C10:J10"/>
    <mergeCell ref="C11:J11"/>
    <mergeCell ref="C29:J29"/>
    <mergeCell ref="C28:J28"/>
    <mergeCell ref="C39:J39"/>
    <mergeCell ref="C40:J40"/>
    <mergeCell ref="M3:Q3"/>
    <mergeCell ref="C4:F4"/>
    <mergeCell ref="C23:J23"/>
    <mergeCell ref="C24:J24"/>
    <mergeCell ref="G5:H5"/>
    <mergeCell ref="C5:F5"/>
    <mergeCell ref="I5:J5"/>
    <mergeCell ref="G4:H4"/>
    <mergeCell ref="I4:J4"/>
    <mergeCell ref="C3:F3"/>
    <mergeCell ref="G3:H3"/>
    <mergeCell ref="I3:J3"/>
    <mergeCell ref="A105:A106"/>
    <mergeCell ref="C106:J106"/>
    <mergeCell ref="C108:J108"/>
    <mergeCell ref="C105:J105"/>
    <mergeCell ref="C103:J103"/>
  </mergeCells>
  <pageMargins left="0.7" right="0.7" top="0.75" bottom="0.75" header="0.3" footer="0.3"/>
  <pageSetup paperSize="9" orientation="portrait" r:id="rId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tabColor rgb="FFFF0000"/>
  </sheetPr>
  <dimension ref="A1:L131"/>
  <sheetViews>
    <sheetView workbookViewId="0">
      <pane ySplit="6" topLeftCell="A25" activePane="bottomLeft" state="frozen"/>
      <selection pane="bottomLeft" activeCell="K38" sqref="K38"/>
    </sheetView>
  </sheetViews>
  <sheetFormatPr defaultRowHeight="15.75"/>
  <cols>
    <col min="1" max="1" width="11" style="8" customWidth="1"/>
    <col min="2" max="7" width="10.140625" style="7" customWidth="1"/>
    <col min="8" max="9" width="12" style="7" customWidth="1"/>
    <col min="10" max="10" width="13.42578125" style="7" customWidth="1"/>
    <col min="11" max="11" width="45.5703125" style="12" customWidth="1"/>
    <col min="12" max="16384" width="9.140625" style="17"/>
  </cols>
  <sheetData>
    <row r="1" spans="1:12" s="16" customFormat="1" ht="30.75" customHeight="1" thickTop="1">
      <c r="A1" s="5073" t="s">
        <v>2794</v>
      </c>
      <c r="B1" s="5074"/>
      <c r="C1" s="5074"/>
      <c r="D1" s="5074"/>
      <c r="E1" s="5074"/>
      <c r="F1" s="5074"/>
      <c r="G1" s="5074"/>
      <c r="H1" s="5074"/>
      <c r="I1" s="5074"/>
      <c r="J1" s="5074"/>
      <c r="K1" s="5075"/>
      <c r="L1" s="36"/>
    </row>
    <row r="2" spans="1:12" ht="20.25" customHeight="1">
      <c r="A2" s="4845" t="s">
        <v>215</v>
      </c>
      <c r="B2" s="4846"/>
      <c r="C2" s="4636"/>
      <c r="D2" s="4637"/>
      <c r="E2" s="4637"/>
      <c r="F2" s="4638"/>
      <c r="G2" s="5076"/>
      <c r="H2" s="5101"/>
      <c r="I2" s="5093" t="s">
        <v>216</v>
      </c>
      <c r="J2" s="5094"/>
      <c r="K2" s="19"/>
      <c r="L2" s="86"/>
    </row>
    <row r="3" spans="1:12" ht="20.25" customHeight="1">
      <c r="A3" s="4845" t="s">
        <v>217</v>
      </c>
      <c r="B3" s="4846"/>
      <c r="C3" s="4630"/>
      <c r="D3" s="4631"/>
      <c r="E3" s="4631"/>
      <c r="F3" s="4632"/>
      <c r="G3" s="5156"/>
      <c r="H3" s="5157"/>
      <c r="I3" s="5093" t="s">
        <v>218</v>
      </c>
      <c r="J3" s="5094"/>
      <c r="K3" s="997"/>
      <c r="L3" s="86"/>
    </row>
    <row r="4" spans="1:12" ht="20.25" customHeight="1">
      <c r="A4" s="4845" t="s">
        <v>219</v>
      </c>
      <c r="B4" s="4846"/>
      <c r="C4" s="4636"/>
      <c r="D4" s="4637"/>
      <c r="E4" s="4637"/>
      <c r="F4" s="4638"/>
      <c r="G4" s="5076"/>
      <c r="H4" s="5101"/>
      <c r="I4" s="5093" t="s">
        <v>220</v>
      </c>
      <c r="J4" s="5094"/>
      <c r="K4" s="19"/>
      <c r="L4" s="86"/>
    </row>
    <row r="5" spans="1:12" ht="20.25" customHeight="1" thickBot="1">
      <c r="A5" s="5086" t="s">
        <v>221</v>
      </c>
      <c r="B5" s="5087"/>
      <c r="C5" s="5561"/>
      <c r="D5" s="5562"/>
      <c r="E5" s="5562"/>
      <c r="F5" s="5563"/>
      <c r="G5" s="167"/>
      <c r="H5" s="168"/>
      <c r="I5" s="5093" t="s">
        <v>325</v>
      </c>
      <c r="J5" s="5094"/>
      <c r="K5" s="19" t="s">
        <v>2795</v>
      </c>
      <c r="L5" s="86"/>
    </row>
    <row r="6" spans="1:12" s="16" customFormat="1" ht="35.25" customHeight="1" thickTop="1">
      <c r="A6" s="956" t="s">
        <v>1</v>
      </c>
      <c r="B6" s="957" t="s">
        <v>0</v>
      </c>
      <c r="C6" s="957" t="s">
        <v>2</v>
      </c>
      <c r="D6" s="957" t="s">
        <v>3</v>
      </c>
      <c r="E6" s="957" t="s">
        <v>4</v>
      </c>
      <c r="F6" s="957" t="s">
        <v>5</v>
      </c>
      <c r="G6" s="957" t="s">
        <v>6</v>
      </c>
      <c r="H6" s="957" t="s">
        <v>7</v>
      </c>
      <c r="I6" s="957" t="s">
        <v>8</v>
      </c>
      <c r="J6" s="957" t="s">
        <v>9</v>
      </c>
      <c r="K6" s="958" t="s">
        <v>10</v>
      </c>
    </row>
    <row r="7" spans="1:12" ht="95.25" customHeight="1">
      <c r="A7" s="1943">
        <v>41697</v>
      </c>
      <c r="B7" s="1944" t="s">
        <v>32</v>
      </c>
      <c r="C7" s="5477" t="s">
        <v>2796</v>
      </c>
      <c r="D7" s="5477"/>
      <c r="E7" s="5477"/>
      <c r="F7" s="5477"/>
      <c r="G7" s="5477"/>
      <c r="H7" s="5477"/>
      <c r="I7" s="5477"/>
      <c r="J7" s="5477"/>
      <c r="K7" s="1973" t="s">
        <v>2571</v>
      </c>
    </row>
    <row r="8" spans="1:12" s="12" customFormat="1" ht="17.25" customHeight="1">
      <c r="A8" s="4642">
        <v>41701</v>
      </c>
      <c r="B8" s="952" t="s">
        <v>12</v>
      </c>
      <c r="C8" s="4644" t="s">
        <v>156</v>
      </c>
      <c r="D8" s="4645"/>
      <c r="E8" s="4645"/>
      <c r="F8" s="4645"/>
      <c r="G8" s="4645"/>
      <c r="H8" s="4645"/>
      <c r="I8" s="4645"/>
      <c r="J8" s="4646"/>
      <c r="L8" s="17"/>
    </row>
    <row r="9" spans="1:12" s="12" customFormat="1" ht="17.25" customHeight="1">
      <c r="A9" s="4643"/>
      <c r="B9" s="990" t="s">
        <v>154</v>
      </c>
      <c r="C9" s="5501" t="s">
        <v>155</v>
      </c>
      <c r="D9" s="5502"/>
      <c r="E9" s="5502"/>
      <c r="F9" s="5502"/>
      <c r="G9" s="5502"/>
      <c r="H9" s="5502"/>
      <c r="I9" s="5502"/>
      <c r="J9" s="5503"/>
      <c r="L9" s="17"/>
    </row>
    <row r="10" spans="1:12" s="12" customFormat="1" ht="17.25" customHeight="1">
      <c r="A10" s="1000">
        <v>41707</v>
      </c>
      <c r="B10" s="952" t="s">
        <v>351</v>
      </c>
      <c r="C10" s="4644" t="s">
        <v>2797</v>
      </c>
      <c r="D10" s="4645"/>
      <c r="E10" s="4645"/>
      <c r="F10" s="4645"/>
      <c r="G10" s="4645"/>
      <c r="H10" s="4645"/>
      <c r="I10" s="4645"/>
      <c r="J10" s="4646"/>
      <c r="L10" s="17"/>
    </row>
    <row r="11" spans="1:12" s="12" customFormat="1" ht="17.25" customHeight="1">
      <c r="A11" s="950">
        <v>41712</v>
      </c>
      <c r="B11" s="952" t="s">
        <v>16</v>
      </c>
      <c r="C11" s="962">
        <v>125</v>
      </c>
      <c r="D11" s="954">
        <f t="shared" ref="D11:D55" si="0">+C11*(100-E11)/100</f>
        <v>123.75</v>
      </c>
      <c r="E11" s="962">
        <v>1</v>
      </c>
      <c r="F11" s="962"/>
      <c r="G11" s="947">
        <v>118</v>
      </c>
      <c r="H11" s="962"/>
      <c r="I11" s="962"/>
      <c r="J11" s="962"/>
      <c r="K11" s="12" t="s">
        <v>283</v>
      </c>
      <c r="L11" s="17"/>
    </row>
    <row r="12" spans="1:12" s="12" customFormat="1" ht="17.25" customHeight="1">
      <c r="A12" s="950">
        <v>41715</v>
      </c>
      <c r="B12" s="952" t="s">
        <v>143</v>
      </c>
      <c r="C12" s="962"/>
      <c r="D12" s="954"/>
      <c r="E12" s="962"/>
      <c r="F12" s="962"/>
      <c r="G12" s="962"/>
      <c r="H12" s="5457" t="s">
        <v>315</v>
      </c>
      <c r="I12" s="5458"/>
      <c r="J12" s="962"/>
      <c r="K12" s="12" t="s">
        <v>2798</v>
      </c>
      <c r="L12" s="17"/>
    </row>
    <row r="13" spans="1:12" s="12" customFormat="1" ht="17.25" customHeight="1">
      <c r="A13" s="950">
        <v>41717</v>
      </c>
      <c r="B13" s="952" t="s">
        <v>4</v>
      </c>
      <c r="C13" s="4627" t="s">
        <v>2799</v>
      </c>
      <c r="D13" s="4628"/>
      <c r="E13" s="4628"/>
      <c r="F13" s="4628"/>
      <c r="G13" s="4628"/>
      <c r="H13" s="4628"/>
      <c r="I13" s="4628"/>
      <c r="J13" s="4629"/>
      <c r="L13" s="17"/>
    </row>
    <row r="14" spans="1:12" s="12" customFormat="1" ht="17.25" customHeight="1">
      <c r="A14" s="950">
        <v>41795</v>
      </c>
      <c r="B14" s="952" t="s">
        <v>143</v>
      </c>
      <c r="C14" s="962"/>
      <c r="D14" s="954"/>
      <c r="E14" s="962"/>
      <c r="F14" s="962"/>
      <c r="G14" s="962"/>
      <c r="H14" s="962">
        <v>5430</v>
      </c>
      <c r="I14" s="962">
        <v>100</v>
      </c>
      <c r="J14" s="962"/>
      <c r="K14" s="12" t="s">
        <v>743</v>
      </c>
      <c r="L14" s="17"/>
    </row>
    <row r="15" spans="1:12" s="12" customFormat="1" ht="17.25" customHeight="1">
      <c r="A15" s="950">
        <v>41804</v>
      </c>
      <c r="B15" s="952" t="s">
        <v>16</v>
      </c>
      <c r="C15" s="962">
        <v>65</v>
      </c>
      <c r="D15" s="954">
        <f t="shared" si="0"/>
        <v>60.45</v>
      </c>
      <c r="E15" s="962">
        <v>7</v>
      </c>
      <c r="F15" s="962"/>
      <c r="G15" s="954">
        <v>80</v>
      </c>
      <c r="H15" s="952"/>
      <c r="I15" s="952"/>
      <c r="J15" s="952"/>
      <c r="K15" s="12" t="s">
        <v>2800</v>
      </c>
      <c r="L15" s="17"/>
    </row>
    <row r="16" spans="1:12" s="12" customFormat="1" ht="17.25" customHeight="1">
      <c r="A16" s="950">
        <v>41859</v>
      </c>
      <c r="B16" s="952" t="s">
        <v>16</v>
      </c>
      <c r="C16" s="962">
        <v>70</v>
      </c>
      <c r="D16" s="954">
        <f t="shared" si="0"/>
        <v>66.5</v>
      </c>
      <c r="E16" s="962">
        <v>5</v>
      </c>
      <c r="F16" s="962"/>
      <c r="G16" s="954">
        <v>110</v>
      </c>
      <c r="H16" s="952"/>
      <c r="I16" s="952"/>
      <c r="J16" s="952"/>
      <c r="K16" s="12" t="s">
        <v>380</v>
      </c>
      <c r="L16" s="17"/>
    </row>
    <row r="17" spans="1:12" s="12" customFormat="1" ht="17.25" customHeight="1">
      <c r="A17" s="950">
        <v>41879</v>
      </c>
      <c r="B17" s="952" t="s">
        <v>143</v>
      </c>
      <c r="C17" s="952"/>
      <c r="D17" s="954"/>
      <c r="E17" s="952"/>
      <c r="F17" s="952"/>
      <c r="G17" s="952"/>
      <c r="H17" s="5161" t="s">
        <v>387</v>
      </c>
      <c r="I17" s="5163"/>
      <c r="J17" s="952"/>
      <c r="K17" s="12" t="s">
        <v>2801</v>
      </c>
      <c r="L17" s="17"/>
    </row>
    <row r="18" spans="1:12" s="12" customFormat="1" ht="17.25" customHeight="1">
      <c r="A18" s="950">
        <v>41926</v>
      </c>
      <c r="B18" s="952" t="s">
        <v>16</v>
      </c>
      <c r="C18" s="947">
        <v>75</v>
      </c>
      <c r="D18" s="954">
        <f t="shared" si="0"/>
        <v>74.25</v>
      </c>
      <c r="E18" s="947">
        <v>1</v>
      </c>
      <c r="F18" s="947"/>
      <c r="G18" s="947">
        <v>110</v>
      </c>
      <c r="H18" s="947"/>
      <c r="I18" s="952"/>
      <c r="J18" s="952"/>
      <c r="K18" s="12" t="s">
        <v>20</v>
      </c>
      <c r="L18" s="17"/>
    </row>
    <row r="19" spans="1:12" s="12" customFormat="1" ht="33" customHeight="1" thickBot="1">
      <c r="A19" s="940">
        <v>41987</v>
      </c>
      <c r="B19" s="944" t="s">
        <v>16</v>
      </c>
      <c r="C19" s="42">
        <v>35</v>
      </c>
      <c r="D19" s="42">
        <f t="shared" si="0"/>
        <v>34.65</v>
      </c>
      <c r="E19" s="218">
        <v>1</v>
      </c>
      <c r="F19" s="944"/>
      <c r="G19" s="218">
        <v>80</v>
      </c>
      <c r="H19" s="944"/>
      <c r="I19" s="944"/>
      <c r="J19" s="944"/>
      <c r="K19" s="43" t="s">
        <v>2802</v>
      </c>
      <c r="L19" s="17"/>
    </row>
    <row r="20" spans="1:12" s="12" customFormat="1" ht="20.25" customHeight="1" thickTop="1">
      <c r="A20" s="47">
        <v>42016</v>
      </c>
      <c r="B20" s="48" t="s">
        <v>425</v>
      </c>
      <c r="C20" s="5102" t="s">
        <v>2803</v>
      </c>
      <c r="D20" s="5103"/>
      <c r="E20" s="5103"/>
      <c r="F20" s="5103"/>
      <c r="G20" s="5103"/>
      <c r="H20" s="5103"/>
      <c r="I20" s="5103"/>
      <c r="J20" s="5104"/>
      <c r="K20" s="50"/>
      <c r="L20" s="17"/>
    </row>
    <row r="21" spans="1:12" s="12" customFormat="1" ht="20.25" customHeight="1">
      <c r="A21" s="950">
        <v>42034</v>
      </c>
      <c r="B21" s="952" t="s">
        <v>143</v>
      </c>
      <c r="C21" s="952"/>
      <c r="D21" s="954"/>
      <c r="E21" s="952"/>
      <c r="F21" s="952"/>
      <c r="G21" s="952"/>
      <c r="H21" s="947">
        <v>5665</v>
      </c>
      <c r="I21" s="947">
        <v>100</v>
      </c>
      <c r="J21" s="952"/>
      <c r="K21" s="14" t="s">
        <v>30</v>
      </c>
      <c r="L21" s="17"/>
    </row>
    <row r="22" spans="1:12" s="12" customFormat="1" ht="20.25" customHeight="1">
      <c r="A22" s="950">
        <v>42037</v>
      </c>
      <c r="B22" s="952" t="s">
        <v>12</v>
      </c>
      <c r="C22" s="4627" t="s">
        <v>2804</v>
      </c>
      <c r="D22" s="4628"/>
      <c r="E22" s="4628"/>
      <c r="F22" s="4628"/>
      <c r="G22" s="4628"/>
      <c r="H22" s="4628"/>
      <c r="I22" s="4628"/>
      <c r="J22" s="4629"/>
      <c r="L22" s="17"/>
    </row>
    <row r="23" spans="1:12" s="12" customFormat="1" ht="20.25" customHeight="1">
      <c r="A23" s="950">
        <v>42077</v>
      </c>
      <c r="B23" s="952" t="s">
        <v>12</v>
      </c>
      <c r="C23" s="4644" t="s">
        <v>2805</v>
      </c>
      <c r="D23" s="4645"/>
      <c r="E23" s="4645"/>
      <c r="F23" s="4645"/>
      <c r="G23" s="4645"/>
      <c r="H23" s="4645"/>
      <c r="I23" s="4645"/>
      <c r="J23" s="4646"/>
      <c r="L23" s="17"/>
    </row>
    <row r="24" spans="1:12" s="12" customFormat="1" ht="20.25" customHeight="1">
      <c r="A24" s="950">
        <v>42098</v>
      </c>
      <c r="B24" s="952" t="s">
        <v>12</v>
      </c>
      <c r="C24" s="4644" t="s">
        <v>2806</v>
      </c>
      <c r="D24" s="4645"/>
      <c r="E24" s="4645"/>
      <c r="F24" s="4645"/>
      <c r="G24" s="4645"/>
      <c r="H24" s="4645"/>
      <c r="I24" s="4645"/>
      <c r="J24" s="4646"/>
      <c r="L24" s="17"/>
    </row>
    <row r="25" spans="1:12" s="12" customFormat="1">
      <c r="A25" s="950">
        <v>42114</v>
      </c>
      <c r="B25" s="952" t="s">
        <v>16</v>
      </c>
      <c r="C25" s="947">
        <v>45</v>
      </c>
      <c r="D25" s="954">
        <f t="shared" si="0"/>
        <v>2.25</v>
      </c>
      <c r="E25" s="947">
        <v>95</v>
      </c>
      <c r="F25" s="947"/>
      <c r="G25" s="947">
        <v>130</v>
      </c>
      <c r="H25" s="947"/>
      <c r="I25" s="952"/>
      <c r="J25" s="952"/>
      <c r="K25" s="12" t="s">
        <v>376</v>
      </c>
      <c r="L25" s="17"/>
    </row>
    <row r="26" spans="1:12" s="12" customFormat="1">
      <c r="A26" s="950">
        <v>42126</v>
      </c>
      <c r="B26" s="952" t="s">
        <v>11</v>
      </c>
      <c r="C26" s="4680" t="s">
        <v>6139</v>
      </c>
      <c r="D26" s="4681"/>
      <c r="E26" s="4681"/>
      <c r="F26" s="4681"/>
      <c r="G26" s="4681"/>
      <c r="H26" s="4681"/>
      <c r="I26" s="4681"/>
      <c r="J26" s="4682"/>
      <c r="L26" s="17"/>
    </row>
    <row r="27" spans="1:12" s="12" customFormat="1" ht="16.5" thickBot="1">
      <c r="A27" s="1727">
        <v>42142</v>
      </c>
      <c r="B27" s="1732" t="s">
        <v>143</v>
      </c>
      <c r="C27" s="1732"/>
      <c r="D27" s="42"/>
      <c r="E27" s="1732"/>
      <c r="F27" s="1732"/>
      <c r="G27" s="1732"/>
      <c r="H27" s="218"/>
      <c r="I27" s="1732"/>
      <c r="J27" s="1732">
        <v>5257</v>
      </c>
      <c r="K27" s="43" t="s">
        <v>398</v>
      </c>
      <c r="L27" s="17"/>
    </row>
    <row r="28" spans="1:12" s="12" customFormat="1" ht="16.5" thickTop="1">
      <c r="A28" s="47">
        <v>42395</v>
      </c>
      <c r="B28" s="48" t="s">
        <v>27</v>
      </c>
      <c r="C28" s="5129" t="s">
        <v>3022</v>
      </c>
      <c r="D28" s="5130"/>
      <c r="E28" s="5130"/>
      <c r="F28" s="5130"/>
      <c r="G28" s="5130"/>
      <c r="H28" s="5130"/>
      <c r="I28" s="5130"/>
      <c r="J28" s="5131"/>
      <c r="K28" s="50"/>
      <c r="L28" s="17"/>
    </row>
    <row r="29" spans="1:12" s="12" customFormat="1" ht="16.5" thickBot="1">
      <c r="A29" s="54">
        <v>42461</v>
      </c>
      <c r="B29" s="55" t="s">
        <v>143</v>
      </c>
      <c r="C29" s="55"/>
      <c r="D29" s="63"/>
      <c r="E29" s="55"/>
      <c r="F29" s="55"/>
      <c r="G29" s="55"/>
      <c r="H29" s="55"/>
      <c r="I29" s="55"/>
      <c r="J29" s="55">
        <v>4000</v>
      </c>
      <c r="K29" s="57" t="s">
        <v>398</v>
      </c>
      <c r="L29" s="17"/>
    </row>
    <row r="30" spans="1:12" s="12" customFormat="1" ht="17.25" thickTop="1" thickBot="1">
      <c r="A30" s="2253">
        <v>43010</v>
      </c>
      <c r="B30" s="984" t="s">
        <v>11</v>
      </c>
      <c r="C30" s="5278" t="s">
        <v>4261</v>
      </c>
      <c r="D30" s="5279"/>
      <c r="E30" s="5279"/>
      <c r="F30" s="5279"/>
      <c r="G30" s="5279"/>
      <c r="H30" s="5279"/>
      <c r="I30" s="5279"/>
      <c r="J30" s="5280"/>
      <c r="K30" s="983"/>
      <c r="L30" s="17"/>
    </row>
    <row r="31" spans="1:12" s="12" customFormat="1" ht="16.5" thickTop="1">
      <c r="A31" s="44">
        <v>43177</v>
      </c>
      <c r="B31" s="45" t="s">
        <v>143</v>
      </c>
      <c r="C31" s="45"/>
      <c r="D31" s="173"/>
      <c r="E31" s="45"/>
      <c r="F31" s="45"/>
      <c r="G31" s="45"/>
      <c r="H31" s="45"/>
      <c r="I31" s="45"/>
      <c r="J31" s="45">
        <v>875</v>
      </c>
      <c r="K31" s="46" t="s">
        <v>398</v>
      </c>
      <c r="L31" s="17"/>
    </row>
    <row r="32" spans="1:12" s="12" customFormat="1" ht="36" customHeight="1" thickBot="1">
      <c r="A32" s="54">
        <v>43259</v>
      </c>
      <c r="B32" s="55" t="s">
        <v>15</v>
      </c>
      <c r="C32" s="5188" t="s">
        <v>4722</v>
      </c>
      <c r="D32" s="5192"/>
      <c r="E32" s="5192"/>
      <c r="F32" s="5192"/>
      <c r="G32" s="5192"/>
      <c r="H32" s="5192"/>
      <c r="I32" s="5192"/>
      <c r="J32" s="5193"/>
      <c r="K32" s="57"/>
      <c r="L32" s="17"/>
    </row>
    <row r="33" spans="1:12" s="12" customFormat="1" ht="16.5" thickTop="1">
      <c r="A33" s="2610"/>
      <c r="B33" s="2614"/>
      <c r="C33" s="2614"/>
      <c r="D33" s="62">
        <f t="shared" si="0"/>
        <v>0</v>
      </c>
      <c r="E33" s="2614"/>
      <c r="F33" s="2614"/>
      <c r="G33" s="2614"/>
      <c r="H33" s="2614"/>
      <c r="I33" s="2614"/>
      <c r="J33" s="2614"/>
      <c r="K33" s="53"/>
      <c r="L33" s="17"/>
    </row>
    <row r="34" spans="1:12" s="12" customFormat="1">
      <c r="A34" s="950"/>
      <c r="B34" s="952"/>
      <c r="C34" s="952"/>
      <c r="D34" s="954">
        <f t="shared" si="0"/>
        <v>0</v>
      </c>
      <c r="E34" s="952"/>
      <c r="F34" s="952"/>
      <c r="G34" s="952"/>
      <c r="H34" s="952"/>
      <c r="I34" s="952"/>
      <c r="J34" s="952"/>
      <c r="L34" s="17"/>
    </row>
    <row r="35" spans="1:12" s="12" customFormat="1">
      <c r="A35" s="950"/>
      <c r="B35" s="952"/>
      <c r="C35" s="952"/>
      <c r="D35" s="954">
        <f t="shared" si="0"/>
        <v>0</v>
      </c>
      <c r="E35" s="952"/>
      <c r="F35" s="952"/>
      <c r="G35" s="952"/>
      <c r="H35" s="952"/>
      <c r="I35" s="952"/>
      <c r="J35" s="952"/>
      <c r="L35" s="17"/>
    </row>
    <row r="36" spans="1:12" s="12" customFormat="1">
      <c r="A36" s="950"/>
      <c r="B36" s="952"/>
      <c r="C36" s="952"/>
      <c r="D36" s="954">
        <f t="shared" si="0"/>
        <v>0</v>
      </c>
      <c r="E36" s="952"/>
      <c r="F36" s="952"/>
      <c r="G36" s="952"/>
      <c r="H36" s="952"/>
      <c r="I36" s="952"/>
      <c r="J36" s="952"/>
      <c r="L36" s="17"/>
    </row>
    <row r="37" spans="1:12" s="12" customFormat="1">
      <c r="A37" s="950"/>
      <c r="B37" s="952"/>
      <c r="C37" s="952"/>
      <c r="D37" s="954">
        <f t="shared" si="0"/>
        <v>0</v>
      </c>
      <c r="E37" s="952"/>
      <c r="F37" s="952"/>
      <c r="G37" s="952"/>
      <c r="H37" s="952"/>
      <c r="I37" s="952"/>
      <c r="J37" s="952"/>
      <c r="L37" s="17"/>
    </row>
    <row r="38" spans="1:12" s="12" customFormat="1">
      <c r="A38" s="950"/>
      <c r="B38" s="952"/>
      <c r="C38" s="952"/>
      <c r="D38" s="954">
        <f t="shared" si="0"/>
        <v>0</v>
      </c>
      <c r="E38" s="952"/>
      <c r="F38" s="952"/>
      <c r="G38" s="952"/>
      <c r="H38" s="952"/>
      <c r="I38" s="952"/>
      <c r="J38" s="952"/>
      <c r="L38" s="17"/>
    </row>
    <row r="39" spans="1:12" s="12" customFormat="1">
      <c r="A39" s="950"/>
      <c r="B39" s="952"/>
      <c r="C39" s="952"/>
      <c r="D39" s="954">
        <f t="shared" si="0"/>
        <v>0</v>
      </c>
      <c r="E39" s="952"/>
      <c r="F39" s="952"/>
      <c r="G39" s="952"/>
      <c r="H39" s="952"/>
      <c r="I39" s="952"/>
      <c r="J39" s="952"/>
      <c r="L39" s="17"/>
    </row>
    <row r="40" spans="1:12" s="12" customFormat="1">
      <c r="A40" s="950"/>
      <c r="B40" s="952"/>
      <c r="C40" s="952"/>
      <c r="D40" s="954">
        <f t="shared" si="0"/>
        <v>0</v>
      </c>
      <c r="E40" s="952"/>
      <c r="F40" s="952"/>
      <c r="G40" s="952"/>
      <c r="H40" s="952"/>
      <c r="I40" s="952"/>
      <c r="J40" s="952"/>
      <c r="L40" s="17"/>
    </row>
    <row r="41" spans="1:12" s="12" customFormat="1">
      <c r="A41" s="950"/>
      <c r="B41" s="952"/>
      <c r="C41" s="952"/>
      <c r="D41" s="954">
        <f t="shared" si="0"/>
        <v>0</v>
      </c>
      <c r="E41" s="952"/>
      <c r="F41" s="952"/>
      <c r="G41" s="952"/>
      <c r="H41" s="952"/>
      <c r="I41" s="952"/>
      <c r="J41" s="952"/>
      <c r="L41" s="17"/>
    </row>
    <row r="42" spans="1:12" s="12" customFormat="1">
      <c r="A42" s="950"/>
      <c r="B42" s="952"/>
      <c r="C42" s="952"/>
      <c r="D42" s="954">
        <f t="shared" si="0"/>
        <v>0</v>
      </c>
      <c r="E42" s="952"/>
      <c r="F42" s="952"/>
      <c r="G42" s="952"/>
      <c r="H42" s="952"/>
      <c r="I42" s="952"/>
      <c r="J42" s="952"/>
      <c r="L42" s="17"/>
    </row>
    <row r="43" spans="1:12" s="12" customFormat="1">
      <c r="A43" s="950"/>
      <c r="B43" s="952"/>
      <c r="C43" s="952"/>
      <c r="D43" s="954">
        <f t="shared" si="0"/>
        <v>0</v>
      </c>
      <c r="E43" s="952"/>
      <c r="F43" s="952"/>
      <c r="G43" s="952"/>
      <c r="H43" s="952"/>
      <c r="I43" s="952"/>
      <c r="J43" s="952"/>
      <c r="L43" s="17"/>
    </row>
    <row r="44" spans="1:12" s="12" customFormat="1">
      <c r="A44" s="950"/>
      <c r="B44" s="952"/>
      <c r="C44" s="952"/>
      <c r="D44" s="954">
        <f t="shared" si="0"/>
        <v>0</v>
      </c>
      <c r="E44" s="952"/>
      <c r="F44" s="952"/>
      <c r="G44" s="952"/>
      <c r="H44" s="952"/>
      <c r="I44" s="952"/>
      <c r="J44" s="952"/>
      <c r="L44" s="17"/>
    </row>
    <row r="45" spans="1:12" s="12" customFormat="1">
      <c r="A45" s="950"/>
      <c r="B45" s="952"/>
      <c r="C45" s="952"/>
      <c r="D45" s="954">
        <f t="shared" si="0"/>
        <v>0</v>
      </c>
      <c r="E45" s="952"/>
      <c r="F45" s="952"/>
      <c r="G45" s="952"/>
      <c r="H45" s="952"/>
      <c r="I45" s="952"/>
      <c r="J45" s="952"/>
      <c r="L45" s="17"/>
    </row>
    <row r="46" spans="1:12" s="12" customFormat="1">
      <c r="A46" s="950"/>
      <c r="B46" s="952"/>
      <c r="C46" s="952"/>
      <c r="D46" s="954">
        <f t="shared" si="0"/>
        <v>0</v>
      </c>
      <c r="E46" s="952"/>
      <c r="F46" s="952"/>
      <c r="G46" s="952"/>
      <c r="H46" s="952"/>
      <c r="I46" s="952"/>
      <c r="J46" s="952"/>
      <c r="L46" s="17"/>
    </row>
    <row r="47" spans="1:12" s="12" customFormat="1">
      <c r="A47" s="950"/>
      <c r="B47" s="952"/>
      <c r="C47" s="952"/>
      <c r="D47" s="954">
        <f t="shared" si="0"/>
        <v>0</v>
      </c>
      <c r="E47" s="952"/>
      <c r="F47" s="952"/>
      <c r="G47" s="952"/>
      <c r="H47" s="952"/>
      <c r="I47" s="952"/>
      <c r="J47" s="952"/>
      <c r="L47" s="17"/>
    </row>
    <row r="48" spans="1:12" s="12" customFormat="1">
      <c r="A48" s="950"/>
      <c r="B48" s="952"/>
      <c r="C48" s="952"/>
      <c r="D48" s="954">
        <f t="shared" si="0"/>
        <v>0</v>
      </c>
      <c r="E48" s="952"/>
      <c r="F48" s="952"/>
      <c r="G48" s="952"/>
      <c r="H48" s="952"/>
      <c r="I48" s="952"/>
      <c r="J48" s="952"/>
      <c r="L48" s="17"/>
    </row>
    <row r="49" spans="1:12" s="12" customFormat="1">
      <c r="A49" s="950"/>
      <c r="B49" s="952"/>
      <c r="C49" s="952"/>
      <c r="D49" s="954">
        <f t="shared" si="0"/>
        <v>0</v>
      </c>
      <c r="E49" s="952"/>
      <c r="F49" s="952"/>
      <c r="G49" s="952"/>
      <c r="H49" s="952"/>
      <c r="I49" s="952"/>
      <c r="J49" s="952"/>
      <c r="L49" s="17"/>
    </row>
    <row r="50" spans="1:12" s="12" customFormat="1">
      <c r="A50" s="950"/>
      <c r="B50" s="952"/>
      <c r="C50" s="952"/>
      <c r="D50" s="954">
        <f t="shared" si="0"/>
        <v>0</v>
      </c>
      <c r="E50" s="952"/>
      <c r="F50" s="952"/>
      <c r="G50" s="952"/>
      <c r="H50" s="952"/>
      <c r="I50" s="952"/>
      <c r="J50" s="952"/>
      <c r="L50" s="17"/>
    </row>
    <row r="51" spans="1:12" s="12" customFormat="1">
      <c r="A51" s="950"/>
      <c r="B51" s="952"/>
      <c r="C51" s="952"/>
      <c r="D51" s="954">
        <f t="shared" si="0"/>
        <v>0</v>
      </c>
      <c r="E51" s="952"/>
      <c r="F51" s="952"/>
      <c r="G51" s="952"/>
      <c r="H51" s="952"/>
      <c r="I51" s="952"/>
      <c r="J51" s="952"/>
      <c r="L51" s="17"/>
    </row>
    <row r="52" spans="1:12" s="12" customFormat="1">
      <c r="A52" s="950"/>
      <c r="B52" s="952"/>
      <c r="C52" s="952"/>
      <c r="D52" s="954">
        <f t="shared" si="0"/>
        <v>0</v>
      </c>
      <c r="E52" s="952"/>
      <c r="F52" s="952"/>
      <c r="G52" s="952"/>
      <c r="H52" s="952"/>
      <c r="I52" s="952"/>
      <c r="J52" s="952"/>
      <c r="L52" s="17"/>
    </row>
    <row r="53" spans="1:12" s="12" customFormat="1">
      <c r="A53" s="950"/>
      <c r="B53" s="952"/>
      <c r="C53" s="952"/>
      <c r="D53" s="954">
        <f t="shared" si="0"/>
        <v>0</v>
      </c>
      <c r="E53" s="952"/>
      <c r="F53" s="952"/>
      <c r="G53" s="952"/>
      <c r="H53" s="952"/>
      <c r="I53" s="952"/>
      <c r="J53" s="952"/>
      <c r="L53" s="17"/>
    </row>
    <row r="54" spans="1:12" s="12" customFormat="1">
      <c r="A54" s="950"/>
      <c r="B54" s="952"/>
      <c r="C54" s="952"/>
      <c r="D54" s="954">
        <f t="shared" si="0"/>
        <v>0</v>
      </c>
      <c r="E54" s="952"/>
      <c r="F54" s="952"/>
      <c r="G54" s="952"/>
      <c r="H54" s="952"/>
      <c r="I54" s="952"/>
      <c r="J54" s="952"/>
      <c r="L54" s="17"/>
    </row>
    <row r="55" spans="1:12" s="12" customFormat="1">
      <c r="A55" s="950"/>
      <c r="B55" s="952"/>
      <c r="C55" s="952"/>
      <c r="D55" s="954">
        <f t="shared" si="0"/>
        <v>0</v>
      </c>
      <c r="E55" s="952"/>
      <c r="F55" s="952"/>
      <c r="G55" s="952"/>
      <c r="H55" s="952"/>
      <c r="I55" s="952"/>
      <c r="J55" s="952"/>
      <c r="L55" s="17"/>
    </row>
    <row r="56" spans="1:12" s="12" customFormat="1">
      <c r="A56" s="950"/>
      <c r="B56" s="952"/>
      <c r="C56" s="952"/>
      <c r="D56" s="952"/>
      <c r="E56" s="952"/>
      <c r="F56" s="952"/>
      <c r="G56" s="952"/>
      <c r="H56" s="952"/>
      <c r="I56" s="952"/>
      <c r="J56" s="952"/>
      <c r="L56" s="17"/>
    </row>
    <row r="57" spans="1:12" s="12" customFormat="1">
      <c r="A57" s="950"/>
      <c r="B57" s="952"/>
      <c r="C57" s="952"/>
      <c r="D57" s="952"/>
      <c r="E57" s="952"/>
      <c r="F57" s="952"/>
      <c r="G57" s="952"/>
      <c r="H57" s="952"/>
      <c r="I57" s="952"/>
      <c r="J57" s="952"/>
      <c r="L57" s="17"/>
    </row>
    <row r="58" spans="1:12" s="12" customFormat="1">
      <c r="A58" s="950"/>
      <c r="B58" s="952"/>
      <c r="C58" s="952"/>
      <c r="D58" s="952"/>
      <c r="E58" s="952"/>
      <c r="F58" s="952"/>
      <c r="G58" s="952"/>
      <c r="H58" s="952"/>
      <c r="I58" s="952"/>
      <c r="J58" s="952"/>
      <c r="L58" s="17"/>
    </row>
    <row r="59" spans="1:12" s="12" customFormat="1">
      <c r="A59" s="950"/>
      <c r="B59" s="952"/>
      <c r="C59" s="952"/>
      <c r="D59" s="952"/>
      <c r="E59" s="952"/>
      <c r="F59" s="952"/>
      <c r="G59" s="952"/>
      <c r="H59" s="952"/>
      <c r="I59" s="952"/>
      <c r="J59" s="952"/>
      <c r="L59" s="17"/>
    </row>
    <row r="60" spans="1:12" s="12" customFormat="1">
      <c r="A60" s="950"/>
      <c r="B60" s="952"/>
      <c r="C60" s="952"/>
      <c r="D60" s="952"/>
      <c r="E60" s="952"/>
      <c r="F60" s="952"/>
      <c r="G60" s="952"/>
      <c r="H60" s="952"/>
      <c r="I60" s="952"/>
      <c r="J60" s="952"/>
      <c r="L60" s="17"/>
    </row>
    <row r="61" spans="1:12" s="12" customFormat="1">
      <c r="A61" s="950"/>
      <c r="B61" s="952"/>
      <c r="C61" s="952"/>
      <c r="D61" s="952"/>
      <c r="E61" s="952"/>
      <c r="F61" s="952"/>
      <c r="G61" s="952"/>
      <c r="H61" s="952"/>
      <c r="I61" s="952"/>
      <c r="J61" s="952"/>
      <c r="L61" s="17"/>
    </row>
    <row r="62" spans="1:12" s="12" customFormat="1">
      <c r="A62" s="950"/>
      <c r="B62" s="952"/>
      <c r="C62" s="952"/>
      <c r="D62" s="952"/>
      <c r="E62" s="952"/>
      <c r="F62" s="952"/>
      <c r="G62" s="952"/>
      <c r="H62" s="952"/>
      <c r="I62" s="952"/>
      <c r="J62" s="952"/>
      <c r="L62" s="17"/>
    </row>
    <row r="63" spans="1:12" s="12" customFormat="1">
      <c r="A63" s="950"/>
      <c r="B63" s="952"/>
      <c r="C63" s="952"/>
      <c r="D63" s="952"/>
      <c r="E63" s="952"/>
      <c r="F63" s="952"/>
      <c r="G63" s="952"/>
      <c r="H63" s="952"/>
      <c r="I63" s="952"/>
      <c r="J63" s="952"/>
      <c r="L63" s="17"/>
    </row>
    <row r="64" spans="1:12" s="12" customFormat="1">
      <c r="A64" s="950"/>
      <c r="B64" s="952"/>
      <c r="C64" s="952"/>
      <c r="D64" s="952"/>
      <c r="E64" s="952"/>
      <c r="F64" s="952"/>
      <c r="G64" s="952"/>
      <c r="H64" s="952"/>
      <c r="I64" s="952"/>
      <c r="J64" s="952"/>
      <c r="L64" s="17"/>
    </row>
    <row r="65" spans="1:12" s="12" customFormat="1">
      <c r="A65" s="950"/>
      <c r="B65" s="952"/>
      <c r="C65" s="952"/>
      <c r="D65" s="952"/>
      <c r="E65" s="952"/>
      <c r="F65" s="952"/>
      <c r="G65" s="952"/>
      <c r="H65" s="952"/>
      <c r="I65" s="952"/>
      <c r="J65" s="952"/>
      <c r="L65" s="17"/>
    </row>
    <row r="66" spans="1:12" s="12" customFormat="1">
      <c r="A66" s="950"/>
      <c r="B66" s="952"/>
      <c r="C66" s="952"/>
      <c r="D66" s="952"/>
      <c r="E66" s="952"/>
      <c r="F66" s="952"/>
      <c r="G66" s="952"/>
      <c r="H66" s="952"/>
      <c r="I66" s="952"/>
      <c r="J66" s="952"/>
      <c r="L66" s="17"/>
    </row>
    <row r="67" spans="1:12" s="12" customFormat="1">
      <c r="A67" s="950"/>
      <c r="B67" s="952"/>
      <c r="C67" s="952"/>
      <c r="D67" s="952"/>
      <c r="E67" s="952"/>
      <c r="F67" s="952"/>
      <c r="G67" s="952"/>
      <c r="H67" s="952"/>
      <c r="I67" s="952"/>
      <c r="J67" s="952"/>
      <c r="L67" s="17"/>
    </row>
    <row r="68" spans="1:12" s="12" customFormat="1">
      <c r="A68" s="950"/>
      <c r="B68" s="952"/>
      <c r="C68" s="952"/>
      <c r="D68" s="952"/>
      <c r="E68" s="952"/>
      <c r="F68" s="952"/>
      <c r="G68" s="952"/>
      <c r="H68" s="952"/>
      <c r="I68" s="952"/>
      <c r="J68" s="952"/>
      <c r="L68" s="17"/>
    </row>
    <row r="69" spans="1:12" s="12" customFormat="1">
      <c r="A69" s="950"/>
      <c r="B69" s="952"/>
      <c r="C69" s="952"/>
      <c r="D69" s="952"/>
      <c r="E69" s="952"/>
      <c r="F69" s="952"/>
      <c r="G69" s="952"/>
      <c r="H69" s="952"/>
      <c r="I69" s="952"/>
      <c r="J69" s="952"/>
      <c r="L69" s="17"/>
    </row>
    <row r="70" spans="1:12" s="12" customFormat="1">
      <c r="A70" s="950"/>
      <c r="B70" s="952"/>
      <c r="C70" s="952"/>
      <c r="D70" s="952"/>
      <c r="E70" s="952"/>
      <c r="F70" s="952"/>
      <c r="G70" s="952"/>
      <c r="H70" s="952"/>
      <c r="I70" s="952"/>
      <c r="J70" s="952"/>
      <c r="L70" s="17"/>
    </row>
    <row r="71" spans="1:12" s="12" customFormat="1">
      <c r="A71" s="950"/>
      <c r="B71" s="952"/>
      <c r="C71" s="952"/>
      <c r="D71" s="952"/>
      <c r="E71" s="952"/>
      <c r="F71" s="952"/>
      <c r="G71" s="952"/>
      <c r="H71" s="952"/>
      <c r="I71" s="952"/>
      <c r="J71" s="952"/>
      <c r="L71" s="17"/>
    </row>
    <row r="72" spans="1:12" s="12" customFormat="1">
      <c r="A72" s="950"/>
      <c r="B72" s="952"/>
      <c r="C72" s="952"/>
      <c r="D72" s="952"/>
      <c r="E72" s="952"/>
      <c r="F72" s="952"/>
      <c r="G72" s="952"/>
      <c r="H72" s="952"/>
      <c r="I72" s="952"/>
      <c r="J72" s="952"/>
      <c r="L72" s="17"/>
    </row>
    <row r="73" spans="1:12" s="12" customFormat="1">
      <c r="A73" s="950"/>
      <c r="B73" s="952"/>
      <c r="C73" s="952"/>
      <c r="D73" s="952"/>
      <c r="E73" s="952"/>
      <c r="F73" s="952"/>
      <c r="G73" s="952"/>
      <c r="H73" s="952"/>
      <c r="I73" s="952"/>
      <c r="J73" s="952"/>
      <c r="L73" s="17"/>
    </row>
    <row r="74" spans="1:12" s="12" customFormat="1">
      <c r="A74" s="950"/>
      <c r="B74" s="952"/>
      <c r="C74" s="952"/>
      <c r="D74" s="952"/>
      <c r="E74" s="952"/>
      <c r="F74" s="952"/>
      <c r="G74" s="952"/>
      <c r="H74" s="952"/>
      <c r="I74" s="952"/>
      <c r="J74" s="952"/>
      <c r="L74" s="17"/>
    </row>
    <row r="75" spans="1:12" s="12" customFormat="1">
      <c r="A75" s="950"/>
      <c r="B75" s="952"/>
      <c r="C75" s="952"/>
      <c r="D75" s="952"/>
      <c r="E75" s="952"/>
      <c r="F75" s="952"/>
      <c r="G75" s="952"/>
      <c r="H75" s="952"/>
      <c r="I75" s="952"/>
      <c r="J75" s="952"/>
      <c r="L75" s="17"/>
    </row>
    <row r="76" spans="1:12" s="12" customFormat="1">
      <c r="A76" s="950"/>
      <c r="B76" s="952"/>
      <c r="C76" s="952"/>
      <c r="D76" s="952"/>
      <c r="E76" s="952"/>
      <c r="F76" s="952"/>
      <c r="G76" s="952"/>
      <c r="H76" s="952"/>
      <c r="I76" s="952"/>
      <c r="J76" s="952"/>
      <c r="L76" s="17"/>
    </row>
    <row r="77" spans="1:12" s="12" customFormat="1">
      <c r="A77" s="950"/>
      <c r="B77" s="952"/>
      <c r="C77" s="952"/>
      <c r="D77" s="952"/>
      <c r="E77" s="952"/>
      <c r="F77" s="952"/>
      <c r="G77" s="952"/>
      <c r="H77" s="952"/>
      <c r="I77" s="952"/>
      <c r="J77" s="952"/>
      <c r="L77" s="17"/>
    </row>
    <row r="78" spans="1:12" s="12" customFormat="1">
      <c r="A78" s="950"/>
      <c r="B78" s="952"/>
      <c r="C78" s="952"/>
      <c r="D78" s="952"/>
      <c r="E78" s="952"/>
      <c r="F78" s="952"/>
      <c r="G78" s="952"/>
      <c r="H78" s="952"/>
      <c r="I78" s="952"/>
      <c r="J78" s="952"/>
      <c r="L78" s="17"/>
    </row>
    <row r="79" spans="1:12" s="12" customFormat="1">
      <c r="A79" s="950"/>
      <c r="B79" s="952"/>
      <c r="C79" s="952"/>
      <c r="D79" s="952"/>
      <c r="E79" s="952"/>
      <c r="F79" s="952"/>
      <c r="G79" s="952"/>
      <c r="H79" s="952"/>
      <c r="I79" s="952"/>
      <c r="J79" s="952"/>
      <c r="L79" s="17"/>
    </row>
    <row r="80" spans="1:12" s="12" customFormat="1">
      <c r="A80" s="950"/>
      <c r="B80" s="952"/>
      <c r="C80" s="952"/>
      <c r="D80" s="952"/>
      <c r="E80" s="952"/>
      <c r="F80" s="952"/>
      <c r="G80" s="952"/>
      <c r="H80" s="952"/>
      <c r="I80" s="952"/>
      <c r="J80" s="952"/>
      <c r="L80" s="17"/>
    </row>
    <row r="81" spans="1:12" s="12" customFormat="1">
      <c r="A81" s="950"/>
      <c r="B81" s="952"/>
      <c r="C81" s="952"/>
      <c r="D81" s="952"/>
      <c r="E81" s="952"/>
      <c r="F81" s="952"/>
      <c r="G81" s="952"/>
      <c r="H81" s="952"/>
      <c r="I81" s="952"/>
      <c r="J81" s="952"/>
      <c r="L81" s="17"/>
    </row>
    <row r="82" spans="1:12" s="12" customFormat="1">
      <c r="A82" s="950"/>
      <c r="B82" s="952"/>
      <c r="C82" s="952"/>
      <c r="D82" s="952"/>
      <c r="E82" s="952"/>
      <c r="F82" s="952"/>
      <c r="G82" s="952"/>
      <c r="H82" s="952"/>
      <c r="I82" s="952"/>
      <c r="J82" s="952"/>
      <c r="L82" s="17"/>
    </row>
    <row r="83" spans="1:12" s="12" customFormat="1">
      <c r="A83" s="950"/>
      <c r="B83" s="952"/>
      <c r="C83" s="952"/>
      <c r="D83" s="952"/>
      <c r="E83" s="952"/>
      <c r="F83" s="952"/>
      <c r="G83" s="952"/>
      <c r="H83" s="952"/>
      <c r="I83" s="952"/>
      <c r="J83" s="952"/>
      <c r="L83" s="17"/>
    </row>
    <row r="84" spans="1:12" s="12" customFormat="1">
      <c r="A84" s="950"/>
      <c r="B84" s="952"/>
      <c r="C84" s="952"/>
      <c r="D84" s="952"/>
      <c r="E84" s="952"/>
      <c r="F84" s="952"/>
      <c r="G84" s="952"/>
      <c r="H84" s="952"/>
      <c r="I84" s="952"/>
      <c r="J84" s="952"/>
      <c r="L84" s="17"/>
    </row>
    <row r="85" spans="1:12" s="12" customFormat="1">
      <c r="A85" s="950"/>
      <c r="B85" s="952"/>
      <c r="C85" s="952"/>
      <c r="D85" s="952"/>
      <c r="E85" s="952"/>
      <c r="F85" s="952"/>
      <c r="G85" s="952"/>
      <c r="H85" s="952"/>
      <c r="I85" s="952"/>
      <c r="J85" s="952"/>
      <c r="L85" s="17"/>
    </row>
    <row r="86" spans="1:12" s="12" customFormat="1">
      <c r="A86" s="950"/>
      <c r="B86" s="952"/>
      <c r="C86" s="952"/>
      <c r="D86" s="952"/>
      <c r="E86" s="952"/>
      <c r="F86" s="952"/>
      <c r="G86" s="952"/>
      <c r="H86" s="952"/>
      <c r="I86" s="952"/>
      <c r="J86" s="952"/>
      <c r="L86" s="17"/>
    </row>
    <row r="87" spans="1:12" s="12" customFormat="1">
      <c r="A87" s="950"/>
      <c r="B87" s="952"/>
      <c r="C87" s="952"/>
      <c r="D87" s="952"/>
      <c r="E87" s="952"/>
      <c r="F87" s="952"/>
      <c r="G87" s="952"/>
      <c r="H87" s="952"/>
      <c r="I87" s="952"/>
      <c r="J87" s="952"/>
      <c r="L87" s="17"/>
    </row>
    <row r="88" spans="1:12" s="12" customFormat="1">
      <c r="A88" s="950"/>
      <c r="B88" s="952"/>
      <c r="C88" s="952"/>
      <c r="D88" s="952"/>
      <c r="E88" s="952"/>
      <c r="F88" s="952"/>
      <c r="G88" s="952"/>
      <c r="H88" s="952"/>
      <c r="I88" s="952"/>
      <c r="J88" s="952"/>
      <c r="L88" s="17"/>
    </row>
    <row r="89" spans="1:12" s="12" customFormat="1">
      <c r="A89" s="950"/>
      <c r="B89" s="952"/>
      <c r="C89" s="952"/>
      <c r="D89" s="952"/>
      <c r="E89" s="952"/>
      <c r="F89" s="952"/>
      <c r="G89" s="952"/>
      <c r="H89" s="952"/>
      <c r="I89" s="952"/>
      <c r="J89" s="952"/>
      <c r="L89" s="17"/>
    </row>
    <row r="90" spans="1:12" s="12" customFormat="1">
      <c r="A90" s="950"/>
      <c r="B90" s="952"/>
      <c r="C90" s="952"/>
      <c r="D90" s="952"/>
      <c r="E90" s="952"/>
      <c r="F90" s="952"/>
      <c r="G90" s="952"/>
      <c r="H90" s="952"/>
      <c r="I90" s="952"/>
      <c r="J90" s="952"/>
      <c r="L90" s="17"/>
    </row>
    <row r="91" spans="1:12" s="12" customFormat="1">
      <c r="A91" s="950"/>
      <c r="B91" s="952"/>
      <c r="C91" s="952"/>
      <c r="D91" s="952"/>
      <c r="E91" s="952"/>
      <c r="F91" s="952"/>
      <c r="G91" s="952"/>
      <c r="H91" s="952"/>
      <c r="I91" s="952"/>
      <c r="J91" s="952"/>
      <c r="L91" s="17"/>
    </row>
    <row r="92" spans="1:12" s="12" customFormat="1">
      <c r="A92" s="950"/>
      <c r="B92" s="952"/>
      <c r="C92" s="952"/>
      <c r="D92" s="952"/>
      <c r="E92" s="952"/>
      <c r="F92" s="952"/>
      <c r="G92" s="952"/>
      <c r="H92" s="952"/>
      <c r="I92" s="952"/>
      <c r="J92" s="952"/>
      <c r="L92" s="17"/>
    </row>
    <row r="93" spans="1:12" s="12" customFormat="1">
      <c r="A93" s="950"/>
      <c r="B93" s="952"/>
      <c r="C93" s="952"/>
      <c r="D93" s="952"/>
      <c r="E93" s="952"/>
      <c r="F93" s="952"/>
      <c r="G93" s="952"/>
      <c r="H93" s="952"/>
      <c r="I93" s="952"/>
      <c r="J93" s="952"/>
      <c r="L93" s="17"/>
    </row>
    <row r="94" spans="1:12" s="12" customFormat="1">
      <c r="A94" s="950"/>
      <c r="B94" s="952"/>
      <c r="C94" s="952"/>
      <c r="D94" s="952"/>
      <c r="E94" s="952"/>
      <c r="F94" s="952"/>
      <c r="G94" s="952"/>
      <c r="H94" s="952"/>
      <c r="I94" s="952"/>
      <c r="J94" s="952"/>
      <c r="L94" s="17"/>
    </row>
    <row r="95" spans="1:12" s="12" customFormat="1">
      <c r="A95" s="950"/>
      <c r="B95" s="952"/>
      <c r="C95" s="952"/>
      <c r="D95" s="952"/>
      <c r="E95" s="952"/>
      <c r="F95" s="952"/>
      <c r="G95" s="952"/>
      <c r="H95" s="952"/>
      <c r="I95" s="952"/>
      <c r="J95" s="952"/>
      <c r="L95" s="17"/>
    </row>
    <row r="96" spans="1:12" s="12" customFormat="1">
      <c r="A96" s="950"/>
      <c r="B96" s="952"/>
      <c r="C96" s="952"/>
      <c r="D96" s="952"/>
      <c r="E96" s="952"/>
      <c r="F96" s="952"/>
      <c r="G96" s="952"/>
      <c r="H96" s="952"/>
      <c r="I96" s="952"/>
      <c r="J96" s="952"/>
      <c r="L96" s="17"/>
    </row>
    <row r="97" spans="1:12" s="12" customFormat="1">
      <c r="A97" s="950"/>
      <c r="B97" s="952"/>
      <c r="C97" s="952"/>
      <c r="D97" s="952"/>
      <c r="E97" s="952"/>
      <c r="F97" s="952"/>
      <c r="G97" s="952"/>
      <c r="H97" s="952"/>
      <c r="I97" s="952"/>
      <c r="J97" s="952"/>
      <c r="L97" s="17"/>
    </row>
    <row r="98" spans="1:12" s="12" customFormat="1">
      <c r="A98" s="950"/>
      <c r="B98" s="952"/>
      <c r="C98" s="952"/>
      <c r="D98" s="952"/>
      <c r="E98" s="952"/>
      <c r="F98" s="952"/>
      <c r="G98" s="952"/>
      <c r="H98" s="952"/>
      <c r="I98" s="952"/>
      <c r="J98" s="952"/>
      <c r="L98" s="17"/>
    </row>
    <row r="99" spans="1:12" s="12" customFormat="1">
      <c r="A99" s="950"/>
      <c r="B99" s="952"/>
      <c r="C99" s="952"/>
      <c r="D99" s="952"/>
      <c r="E99" s="952"/>
      <c r="F99" s="952"/>
      <c r="G99" s="952"/>
      <c r="H99" s="952"/>
      <c r="I99" s="952"/>
      <c r="J99" s="952"/>
      <c r="L99" s="17"/>
    </row>
    <row r="100" spans="1:12" s="12" customFormat="1">
      <c r="A100" s="950"/>
      <c r="B100" s="952"/>
      <c r="C100" s="952"/>
      <c r="D100" s="952"/>
      <c r="E100" s="952"/>
      <c r="F100" s="952"/>
      <c r="G100" s="952"/>
      <c r="H100" s="952"/>
      <c r="I100" s="952"/>
      <c r="J100" s="952"/>
      <c r="L100" s="17"/>
    </row>
    <row r="101" spans="1:12" s="12" customFormat="1">
      <c r="A101" s="950"/>
      <c r="B101" s="952"/>
      <c r="C101" s="952"/>
      <c r="D101" s="952"/>
      <c r="E101" s="952"/>
      <c r="F101" s="952"/>
      <c r="G101" s="952"/>
      <c r="H101" s="952"/>
      <c r="I101" s="952"/>
      <c r="J101" s="952"/>
      <c r="L101" s="17"/>
    </row>
    <row r="102" spans="1:12" s="12" customFormat="1">
      <c r="A102" s="950"/>
      <c r="B102" s="952"/>
      <c r="C102" s="952"/>
      <c r="D102" s="952"/>
      <c r="E102" s="952"/>
      <c r="F102" s="952"/>
      <c r="G102" s="952"/>
      <c r="H102" s="952"/>
      <c r="I102" s="952"/>
      <c r="J102" s="952"/>
      <c r="L102" s="17"/>
    </row>
    <row r="103" spans="1:12" s="12" customFormat="1">
      <c r="A103" s="950"/>
      <c r="B103" s="952"/>
      <c r="C103" s="952"/>
      <c r="D103" s="952"/>
      <c r="E103" s="952"/>
      <c r="F103" s="952"/>
      <c r="G103" s="952"/>
      <c r="H103" s="952"/>
      <c r="I103" s="952"/>
      <c r="J103" s="952"/>
      <c r="L103" s="17"/>
    </row>
    <row r="104" spans="1:12" s="12" customFormat="1">
      <c r="A104" s="950"/>
      <c r="B104" s="952"/>
      <c r="C104" s="952"/>
      <c r="D104" s="952"/>
      <c r="E104" s="952"/>
      <c r="F104" s="952"/>
      <c r="G104" s="952"/>
      <c r="H104" s="952"/>
      <c r="I104" s="952"/>
      <c r="J104" s="952"/>
      <c r="L104" s="17"/>
    </row>
    <row r="105" spans="1:12" s="12" customFormat="1">
      <c r="A105" s="950"/>
      <c r="B105" s="7"/>
      <c r="C105" s="7"/>
      <c r="D105" s="7"/>
      <c r="E105" s="7"/>
      <c r="F105" s="7"/>
      <c r="G105" s="7"/>
      <c r="H105" s="7"/>
      <c r="I105" s="7"/>
      <c r="J105" s="7"/>
      <c r="L105" s="17"/>
    </row>
    <row r="106" spans="1:12" s="12" customFormat="1">
      <c r="A106" s="950"/>
      <c r="B106" s="7"/>
      <c r="C106" s="7"/>
      <c r="D106" s="7"/>
      <c r="E106" s="7"/>
      <c r="F106" s="7"/>
      <c r="G106" s="7"/>
      <c r="H106" s="7"/>
      <c r="I106" s="7"/>
      <c r="J106" s="7"/>
      <c r="L106" s="17"/>
    </row>
    <row r="107" spans="1:12" s="12" customFormat="1">
      <c r="A107" s="950"/>
      <c r="B107" s="7"/>
      <c r="C107" s="7"/>
      <c r="D107" s="7"/>
      <c r="E107" s="7"/>
      <c r="F107" s="7"/>
      <c r="G107" s="7"/>
      <c r="H107" s="7"/>
      <c r="I107" s="7"/>
      <c r="J107" s="7"/>
      <c r="L107" s="17"/>
    </row>
    <row r="108" spans="1:12" s="12" customFormat="1">
      <c r="A108" s="950"/>
      <c r="B108" s="7"/>
      <c r="C108" s="7"/>
      <c r="D108" s="7"/>
      <c r="E108" s="7"/>
      <c r="F108" s="7"/>
      <c r="G108" s="7"/>
      <c r="H108" s="7"/>
      <c r="I108" s="7"/>
      <c r="J108" s="7"/>
      <c r="L108" s="17"/>
    </row>
    <row r="109" spans="1:12" s="7" customFormat="1">
      <c r="A109" s="950"/>
      <c r="K109" s="12"/>
      <c r="L109" s="17"/>
    </row>
    <row r="110" spans="1:12" s="7" customFormat="1">
      <c r="A110" s="950"/>
      <c r="K110" s="12"/>
      <c r="L110" s="17"/>
    </row>
    <row r="111" spans="1:12" s="7" customFormat="1">
      <c r="A111" s="950"/>
      <c r="K111" s="12"/>
      <c r="L111" s="17"/>
    </row>
    <row r="112" spans="1:12" s="7" customFormat="1">
      <c r="A112" s="950"/>
      <c r="K112" s="12"/>
      <c r="L112" s="17"/>
    </row>
    <row r="113" spans="1:12" s="7" customFormat="1">
      <c r="A113" s="950"/>
      <c r="K113" s="12"/>
      <c r="L113" s="17"/>
    </row>
    <row r="114" spans="1:12" s="7" customFormat="1">
      <c r="A114" s="950"/>
      <c r="K114" s="12"/>
      <c r="L114" s="17"/>
    </row>
    <row r="115" spans="1:12" s="7" customFormat="1">
      <c r="A115" s="950"/>
      <c r="K115" s="12"/>
      <c r="L115" s="17"/>
    </row>
    <row r="116" spans="1:12" s="7" customFormat="1">
      <c r="A116" s="950"/>
      <c r="K116" s="12"/>
      <c r="L116" s="17"/>
    </row>
    <row r="117" spans="1:12" s="7" customFormat="1">
      <c r="A117" s="950"/>
      <c r="K117" s="12"/>
      <c r="L117" s="17"/>
    </row>
    <row r="118" spans="1:12" s="7" customFormat="1">
      <c r="A118" s="950"/>
      <c r="K118" s="12"/>
      <c r="L118" s="17"/>
    </row>
    <row r="119" spans="1:12" s="7" customFormat="1">
      <c r="A119" s="950"/>
      <c r="K119" s="12"/>
      <c r="L119" s="17"/>
    </row>
    <row r="120" spans="1:12" s="7" customFormat="1">
      <c r="A120" s="950"/>
      <c r="K120" s="12"/>
      <c r="L120" s="17"/>
    </row>
    <row r="121" spans="1:12" s="7" customFormat="1">
      <c r="A121" s="950"/>
      <c r="K121" s="12"/>
      <c r="L121" s="17"/>
    </row>
    <row r="122" spans="1:12" s="7" customFormat="1">
      <c r="A122" s="950"/>
      <c r="K122" s="12"/>
      <c r="L122" s="17"/>
    </row>
    <row r="123" spans="1:12" s="7" customFormat="1">
      <c r="A123" s="950"/>
      <c r="K123" s="12"/>
      <c r="L123" s="17"/>
    </row>
    <row r="124" spans="1:12" s="7" customFormat="1">
      <c r="A124" s="950"/>
      <c r="K124" s="12"/>
      <c r="L124" s="17"/>
    </row>
    <row r="125" spans="1:12" s="7" customFormat="1">
      <c r="A125" s="950"/>
      <c r="K125" s="12"/>
      <c r="L125" s="17"/>
    </row>
    <row r="126" spans="1:12" s="7" customFormat="1">
      <c r="A126" s="950"/>
      <c r="K126" s="12"/>
      <c r="L126" s="17"/>
    </row>
    <row r="127" spans="1:12" s="7" customFormat="1">
      <c r="A127" s="950"/>
      <c r="K127" s="12"/>
      <c r="L127" s="17"/>
    </row>
    <row r="128" spans="1:12" s="7" customFormat="1">
      <c r="A128" s="950"/>
      <c r="K128" s="12"/>
      <c r="L128" s="17"/>
    </row>
    <row r="129" spans="1:12" s="7" customFormat="1">
      <c r="A129" s="950"/>
      <c r="K129" s="12"/>
      <c r="L129" s="17"/>
    </row>
    <row r="130" spans="1:12" s="7" customFormat="1">
      <c r="A130" s="950"/>
      <c r="K130" s="12"/>
      <c r="L130" s="17"/>
    </row>
    <row r="131" spans="1:12" s="7" customFormat="1">
      <c r="A131" s="950"/>
      <c r="K131" s="12"/>
      <c r="L131" s="17"/>
    </row>
  </sheetData>
  <autoFilter ref="B6:B55"/>
  <customSheetViews>
    <customSheetView guid="{CD481555-6D06-49CD-9625-98C90CC09C9A}" showAutoFilter="1">
      <selection activeCell="C52" sqref="C52:J52"/>
      <pageMargins left="0.7" right="0.7" top="0.75" bottom="0.75" header="0.3" footer="0.3"/>
      <pageSetup orientation="portrait" r:id="rId1"/>
      <autoFilter ref="B6:B55"/>
    </customSheetView>
    <customSheetView guid="{9EC6AF21-4B8E-44E3-AF29-8895353139B2}" showAutoFilter="1">
      <pane ySplit="6" topLeftCell="A16" activePane="bottomLeft" state="frozen"/>
      <selection pane="bottomLeft" activeCell="C52" sqref="C52:J52"/>
      <pageMargins left="0.7" right="0.7" top="0.75" bottom="0.75" header="0.3" footer="0.3"/>
      <pageSetup orientation="portrait" r:id="rId2"/>
      <autoFilter ref="B6:B55"/>
    </customSheetView>
    <customSheetView guid="{4A6D03CA-35D0-42B2-8E76-6C991766DE68}" showAutoFilter="1">
      <pane ySplit="5" topLeftCell="A16" activePane="bottomLeft" state="frozen"/>
      <selection pane="bottomLeft" activeCell="C52" sqref="C52:J52"/>
      <pageMargins left="0.7" right="0.7" top="0.75" bottom="0.75" header="0.3" footer="0.3"/>
      <pageSetup orientation="portrait" r:id="rId3"/>
      <autoFilter ref="B6:B55"/>
    </customSheetView>
    <customSheetView guid="{94FC66D5-BF29-4BE8-974C-C93BA07E9FE3}" showAutoFilter="1">
      <pane ySplit="6" topLeftCell="A16" activePane="bottomLeft" state="frozen"/>
      <selection pane="bottomLeft" activeCell="C52" sqref="C52:J52"/>
      <pageMargins left="0.7" right="0.7" top="0.75" bottom="0.75" header="0.3" footer="0.3"/>
      <pageSetup orientation="portrait" r:id="rId4"/>
      <autoFilter ref="B6:B55"/>
    </customSheetView>
  </customSheetViews>
  <mergeCells count="32">
    <mergeCell ref="C32:J32"/>
    <mergeCell ref="C30:J30"/>
    <mergeCell ref="C28:J28"/>
    <mergeCell ref="A3:B3"/>
    <mergeCell ref="C3:F3"/>
    <mergeCell ref="G3:H3"/>
    <mergeCell ref="I3:J3"/>
    <mergeCell ref="H12:I12"/>
    <mergeCell ref="A4:B4"/>
    <mergeCell ref="C4:F4"/>
    <mergeCell ref="G4:H4"/>
    <mergeCell ref="I4:J4"/>
    <mergeCell ref="A5:B5"/>
    <mergeCell ref="C5:F5"/>
    <mergeCell ref="I5:J5"/>
    <mergeCell ref="C7:J7"/>
    <mergeCell ref="A8:A9"/>
    <mergeCell ref="C8:J8"/>
    <mergeCell ref="A1:K1"/>
    <mergeCell ref="A2:B2"/>
    <mergeCell ref="C2:F2"/>
    <mergeCell ref="G2:H2"/>
    <mergeCell ref="I2:J2"/>
    <mergeCell ref="C9:J9"/>
    <mergeCell ref="C10:J10"/>
    <mergeCell ref="C26:J26"/>
    <mergeCell ref="C13:J13"/>
    <mergeCell ref="H17:I17"/>
    <mergeCell ref="C20:J20"/>
    <mergeCell ref="C22:J22"/>
    <mergeCell ref="C23:J23"/>
    <mergeCell ref="C24:J24"/>
  </mergeCells>
  <pageMargins left="0.7" right="0.7" top="0.75" bottom="0.75" header="0.3" footer="0.3"/>
  <pageSetup orientation="portrait" r:id="rId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tabColor rgb="FFFF0000"/>
  </sheetPr>
  <dimension ref="A1:L135"/>
  <sheetViews>
    <sheetView workbookViewId="0">
      <pane ySplit="6" topLeftCell="A70" activePane="bottomLeft" state="frozen"/>
      <selection pane="bottomLeft" activeCell="A85" sqref="A85"/>
    </sheetView>
  </sheetViews>
  <sheetFormatPr defaultRowHeight="15.75"/>
  <cols>
    <col min="1" max="1" width="16.140625" style="8" customWidth="1"/>
    <col min="2" max="7" width="10.140625" style="7" customWidth="1"/>
    <col min="8" max="9" width="12" style="7" customWidth="1"/>
    <col min="10" max="10" width="13.42578125" style="7" customWidth="1"/>
    <col min="11" max="11" width="50.5703125" style="12" customWidth="1"/>
    <col min="12" max="16384" width="9.140625" style="17"/>
  </cols>
  <sheetData>
    <row r="1" spans="1:12" s="16" customFormat="1" ht="30.75" customHeight="1" thickTop="1">
      <c r="A1" s="5073" t="s">
        <v>3009</v>
      </c>
      <c r="B1" s="5074"/>
      <c r="C1" s="5074"/>
      <c r="D1" s="5074"/>
      <c r="E1" s="5074"/>
      <c r="F1" s="5074"/>
      <c r="G1" s="5074"/>
      <c r="H1" s="5074"/>
      <c r="I1" s="5074"/>
      <c r="J1" s="5074"/>
      <c r="K1" s="5075"/>
      <c r="L1" s="36"/>
    </row>
    <row r="2" spans="1:12" ht="20.25" customHeight="1">
      <c r="A2" s="4845" t="s">
        <v>215</v>
      </c>
      <c r="B2" s="4846"/>
      <c r="C2" s="4630">
        <f>+(79+125+25)*25</f>
        <v>5725</v>
      </c>
      <c r="D2" s="4631"/>
      <c r="E2" s="4631"/>
      <c r="F2" s="4632"/>
      <c r="G2" s="4374" t="s">
        <v>6403</v>
      </c>
      <c r="H2" s="4375"/>
      <c r="I2" s="5093" t="s">
        <v>216</v>
      </c>
      <c r="J2" s="5094"/>
      <c r="K2" s="19">
        <v>12</v>
      </c>
      <c r="L2" s="86"/>
    </row>
    <row r="3" spans="1:12" ht="20.25" customHeight="1">
      <c r="A3" s="4845" t="s">
        <v>217</v>
      </c>
      <c r="B3" s="4846"/>
      <c r="C3" s="4630" t="s">
        <v>236</v>
      </c>
      <c r="D3" s="4631"/>
      <c r="E3" s="4631"/>
      <c r="F3" s="4632"/>
      <c r="G3" s="5156"/>
      <c r="H3" s="5157"/>
      <c r="I3" s="5093" t="s">
        <v>218</v>
      </c>
      <c r="J3" s="5094"/>
      <c r="K3" s="997">
        <v>128</v>
      </c>
      <c r="L3" s="86"/>
    </row>
    <row r="4" spans="1:12" ht="20.25" customHeight="1">
      <c r="A4" s="4845" t="s">
        <v>219</v>
      </c>
      <c r="B4" s="4846"/>
      <c r="C4" s="4630" t="s">
        <v>2844</v>
      </c>
      <c r="D4" s="4631"/>
      <c r="E4" s="4631"/>
      <c r="F4" s="4632"/>
      <c r="G4" s="5076"/>
      <c r="H4" s="5101"/>
      <c r="I4" s="5093" t="s">
        <v>220</v>
      </c>
      <c r="J4" s="5094"/>
      <c r="K4" s="19" t="s">
        <v>5571</v>
      </c>
      <c r="L4" s="86"/>
    </row>
    <row r="5" spans="1:12" ht="33.75" customHeight="1" thickBot="1">
      <c r="A5" s="5086" t="s">
        <v>221</v>
      </c>
      <c r="B5" s="5087"/>
      <c r="C5" s="5090" t="s">
        <v>5572</v>
      </c>
      <c r="D5" s="5091"/>
      <c r="E5" s="5091"/>
      <c r="F5" s="5092"/>
      <c r="G5" s="167"/>
      <c r="H5" s="168"/>
      <c r="I5" s="5093" t="s">
        <v>325</v>
      </c>
      <c r="J5" s="5094"/>
      <c r="K5" s="20" t="s">
        <v>4434</v>
      </c>
      <c r="L5" s="86"/>
    </row>
    <row r="6" spans="1:12" s="16" customFormat="1" ht="35.25" customHeight="1" thickTop="1" thickBot="1">
      <c r="A6" s="1033" t="s">
        <v>1</v>
      </c>
      <c r="B6" s="1034" t="s">
        <v>0</v>
      </c>
      <c r="C6" s="1034" t="s">
        <v>2</v>
      </c>
      <c r="D6" s="1034" t="s">
        <v>3</v>
      </c>
      <c r="E6" s="1034" t="s">
        <v>4</v>
      </c>
      <c r="F6" s="1034" t="s">
        <v>5</v>
      </c>
      <c r="G6" s="1034" t="s">
        <v>6</v>
      </c>
      <c r="H6" s="1034" t="s">
        <v>7</v>
      </c>
      <c r="I6" s="1034" t="s">
        <v>8</v>
      </c>
      <c r="J6" s="1034" t="s">
        <v>9</v>
      </c>
      <c r="K6" s="1035" t="s">
        <v>10</v>
      </c>
      <c r="L6" s="36"/>
    </row>
    <row r="7" spans="1:12" ht="75" customHeight="1" thickTop="1">
      <c r="A7" s="1952">
        <v>41713</v>
      </c>
      <c r="B7" s="1953" t="s">
        <v>32</v>
      </c>
      <c r="C7" s="5538" t="s">
        <v>3010</v>
      </c>
      <c r="D7" s="5538"/>
      <c r="E7" s="5538"/>
      <c r="F7" s="5538"/>
      <c r="G7" s="5538"/>
      <c r="H7" s="5538"/>
      <c r="I7" s="5538"/>
      <c r="J7" s="5538"/>
      <c r="K7" s="1973" t="s">
        <v>2571</v>
      </c>
    </row>
    <row r="8" spans="1:12" s="12" customFormat="1" ht="18" customHeight="1">
      <c r="A8" s="4">
        <v>41716</v>
      </c>
      <c r="B8" s="28" t="s">
        <v>16</v>
      </c>
      <c r="C8" s="1028">
        <v>120</v>
      </c>
      <c r="D8" s="23">
        <f>+C8*(100-E8)/100</f>
        <v>118.8</v>
      </c>
      <c r="E8" s="1028">
        <v>1</v>
      </c>
      <c r="F8" s="1028"/>
      <c r="G8" s="1028">
        <v>115</v>
      </c>
      <c r="H8" s="1028"/>
      <c r="I8" s="1028"/>
      <c r="J8" s="1028"/>
      <c r="K8" s="15" t="s">
        <v>3011</v>
      </c>
      <c r="L8" s="17"/>
    </row>
    <row r="9" spans="1:12" s="12" customFormat="1" ht="18" customHeight="1">
      <c r="A9" s="1029">
        <v>41718</v>
      </c>
      <c r="B9" s="1030" t="s">
        <v>143</v>
      </c>
      <c r="C9" s="1026"/>
      <c r="D9" s="1031"/>
      <c r="E9" s="1026"/>
      <c r="F9" s="1026"/>
      <c r="G9" s="1026"/>
      <c r="H9" s="1026">
        <v>2580</v>
      </c>
      <c r="I9" s="1026">
        <v>100</v>
      </c>
      <c r="J9" s="1026"/>
      <c r="K9" s="12" t="s">
        <v>30</v>
      </c>
      <c r="L9" s="17"/>
    </row>
    <row r="10" spans="1:12" s="12" customFormat="1" ht="18" customHeight="1">
      <c r="A10" s="1029">
        <v>41719</v>
      </c>
      <c r="B10" s="1030" t="s">
        <v>4</v>
      </c>
      <c r="C10" s="4627" t="s">
        <v>2769</v>
      </c>
      <c r="D10" s="4628"/>
      <c r="E10" s="4628"/>
      <c r="F10" s="4628"/>
      <c r="G10" s="4628"/>
      <c r="H10" s="4628"/>
      <c r="I10" s="4628"/>
      <c r="J10" s="4629"/>
      <c r="L10" s="17"/>
    </row>
    <row r="11" spans="1:12" s="12" customFormat="1" ht="18" customHeight="1">
      <c r="A11" s="1029">
        <v>41796</v>
      </c>
      <c r="B11" s="1030" t="s">
        <v>143</v>
      </c>
      <c r="C11" s="1032"/>
      <c r="D11" s="1031"/>
      <c r="E11" s="1032"/>
      <c r="F11" s="1032"/>
      <c r="G11" s="1032"/>
      <c r="H11" s="1032">
        <v>3170</v>
      </c>
      <c r="I11" s="1032">
        <v>100</v>
      </c>
      <c r="J11" s="1032"/>
      <c r="K11" s="12" t="s">
        <v>30</v>
      </c>
      <c r="L11" s="17"/>
    </row>
    <row r="12" spans="1:12" s="12" customFormat="1" ht="35.25" customHeight="1">
      <c r="A12" s="1029">
        <v>41804</v>
      </c>
      <c r="B12" s="1030" t="s">
        <v>16</v>
      </c>
      <c r="C12" s="1032">
        <v>245</v>
      </c>
      <c r="D12" s="1031">
        <f>+C12*(100-E12)/100</f>
        <v>242.55</v>
      </c>
      <c r="E12" s="1032">
        <v>1</v>
      </c>
      <c r="F12" s="1032"/>
      <c r="G12" s="1032">
        <v>115</v>
      </c>
      <c r="H12" s="1032"/>
      <c r="I12" s="1032"/>
      <c r="J12" s="1032"/>
      <c r="K12" s="12" t="s">
        <v>3121</v>
      </c>
      <c r="L12" s="17"/>
    </row>
    <row r="13" spans="1:12" s="12" customFormat="1" ht="18" customHeight="1">
      <c r="A13" s="1029">
        <v>41817</v>
      </c>
      <c r="B13" s="1030" t="s">
        <v>16</v>
      </c>
      <c r="C13" s="1026">
        <v>230</v>
      </c>
      <c r="D13" s="1031">
        <f>+C13*(100-E13)/100</f>
        <v>227.7</v>
      </c>
      <c r="E13" s="1026">
        <v>1</v>
      </c>
      <c r="F13" s="1026"/>
      <c r="G13" s="1026">
        <v>105</v>
      </c>
      <c r="H13" s="1030"/>
      <c r="I13" s="1030"/>
      <c r="J13" s="1030"/>
      <c r="K13" s="12" t="s">
        <v>283</v>
      </c>
      <c r="L13" s="17"/>
    </row>
    <row r="14" spans="1:12" s="12" customFormat="1" ht="18" customHeight="1">
      <c r="A14" s="1029">
        <v>41858</v>
      </c>
      <c r="B14" s="1030" t="s">
        <v>16</v>
      </c>
      <c r="C14" s="1026">
        <v>230</v>
      </c>
      <c r="D14" s="1031">
        <f>+C14*(100-E14)/100</f>
        <v>227.7</v>
      </c>
      <c r="E14" s="1026">
        <v>1</v>
      </c>
      <c r="F14" s="1026"/>
      <c r="G14" s="1026">
        <v>90</v>
      </c>
      <c r="H14" s="1026"/>
      <c r="I14" s="1030"/>
      <c r="J14" s="1030"/>
      <c r="K14" s="12" t="s">
        <v>380</v>
      </c>
      <c r="L14" s="17"/>
    </row>
    <row r="15" spans="1:12" ht="18" customHeight="1">
      <c r="A15" s="4">
        <v>41878</v>
      </c>
      <c r="B15" s="28" t="s">
        <v>143</v>
      </c>
      <c r="C15" s="28"/>
      <c r="D15" s="23"/>
      <c r="E15" s="28"/>
      <c r="F15" s="28"/>
      <c r="G15" s="28"/>
      <c r="H15" s="1028">
        <v>2900</v>
      </c>
      <c r="I15" s="1028">
        <v>100</v>
      </c>
      <c r="J15" s="28"/>
      <c r="K15" s="15" t="s">
        <v>30</v>
      </c>
    </row>
    <row r="16" spans="1:12" s="12" customFormat="1" ht="18" customHeight="1">
      <c r="A16" s="1029">
        <v>41922</v>
      </c>
      <c r="B16" s="1030" t="s">
        <v>16</v>
      </c>
      <c r="C16" s="1026">
        <v>240</v>
      </c>
      <c r="D16" s="1031">
        <f>+C16*(100-E16)/100</f>
        <v>237.6</v>
      </c>
      <c r="E16" s="1026">
        <v>1</v>
      </c>
      <c r="F16" s="1026"/>
      <c r="G16" s="1026">
        <v>110</v>
      </c>
      <c r="H16" s="1026"/>
      <c r="I16" s="1030"/>
      <c r="J16" s="1030"/>
      <c r="K16" s="12" t="s">
        <v>20</v>
      </c>
      <c r="L16" s="17"/>
    </row>
    <row r="17" spans="1:12" s="12" customFormat="1" ht="18" customHeight="1">
      <c r="A17" s="1029">
        <v>41962</v>
      </c>
      <c r="B17" s="1030" t="s">
        <v>143</v>
      </c>
      <c r="C17" s="1030"/>
      <c r="D17" s="1031"/>
      <c r="E17" s="1030"/>
      <c r="F17" s="1030"/>
      <c r="G17" s="1030"/>
      <c r="H17" s="1026">
        <v>5080</v>
      </c>
      <c r="I17" s="1026">
        <v>100</v>
      </c>
      <c r="J17" s="1030"/>
      <c r="K17" s="12" t="s">
        <v>30</v>
      </c>
      <c r="L17" s="17"/>
    </row>
    <row r="18" spans="1:12" s="12" customFormat="1" ht="18" customHeight="1">
      <c r="A18" s="1029">
        <v>41986</v>
      </c>
      <c r="B18" s="1030" t="s">
        <v>16</v>
      </c>
      <c r="C18" s="1026">
        <v>245</v>
      </c>
      <c r="D18" s="1031">
        <f>+C18*(100-E18)/100</f>
        <v>242.55</v>
      </c>
      <c r="E18" s="1026">
        <v>1</v>
      </c>
      <c r="F18" s="1026"/>
      <c r="G18" s="1026">
        <v>150</v>
      </c>
      <c r="H18" s="1026"/>
      <c r="I18" s="1030"/>
      <c r="J18" s="1030"/>
      <c r="K18" s="12" t="s">
        <v>283</v>
      </c>
      <c r="L18" s="17"/>
    </row>
    <row r="19" spans="1:12" s="12" customFormat="1" ht="18" customHeight="1" thickBot="1">
      <c r="A19" s="54">
        <v>41997</v>
      </c>
      <c r="B19" s="55" t="s">
        <v>14</v>
      </c>
      <c r="C19" s="5145" t="s">
        <v>3012</v>
      </c>
      <c r="D19" s="5146"/>
      <c r="E19" s="5146"/>
      <c r="F19" s="5146"/>
      <c r="G19" s="5146"/>
      <c r="H19" s="5146"/>
      <c r="I19" s="5146"/>
      <c r="J19" s="5147"/>
      <c r="K19" s="57"/>
      <c r="L19" s="17"/>
    </row>
    <row r="20" spans="1:12" s="12" customFormat="1" ht="18" customHeight="1" thickTop="1">
      <c r="A20" s="1025">
        <v>42034</v>
      </c>
      <c r="B20" s="1027" t="s">
        <v>143</v>
      </c>
      <c r="C20" s="1027"/>
      <c r="D20" s="62"/>
      <c r="E20" s="1027"/>
      <c r="F20" s="1027"/>
      <c r="G20" s="1027"/>
      <c r="H20" s="52">
        <v>4710</v>
      </c>
      <c r="I20" s="52">
        <v>100</v>
      </c>
      <c r="J20" s="1027"/>
      <c r="K20" s="53" t="s">
        <v>30</v>
      </c>
      <c r="L20" s="17"/>
    </row>
    <row r="21" spans="1:12" s="12" customFormat="1" ht="18" customHeight="1">
      <c r="A21" s="4">
        <v>42077</v>
      </c>
      <c r="B21" s="28" t="s">
        <v>16</v>
      </c>
      <c r="C21" s="1028">
        <v>210</v>
      </c>
      <c r="D21" s="23">
        <f>+C21*(100-E21)/100</f>
        <v>207.9</v>
      </c>
      <c r="E21" s="1028">
        <v>1</v>
      </c>
      <c r="F21" s="1028"/>
      <c r="G21" s="1028">
        <v>160</v>
      </c>
      <c r="H21" s="28"/>
      <c r="I21" s="28"/>
      <c r="J21" s="28"/>
      <c r="K21" s="15" t="s">
        <v>283</v>
      </c>
      <c r="L21" s="17"/>
    </row>
    <row r="22" spans="1:12" s="12" customFormat="1" ht="18" customHeight="1">
      <c r="A22" s="1029">
        <v>42152</v>
      </c>
      <c r="B22" s="1030" t="s">
        <v>143</v>
      </c>
      <c r="C22" s="1030"/>
      <c r="D22" s="1031"/>
      <c r="E22" s="1030"/>
      <c r="F22" s="1030"/>
      <c r="G22" s="1030"/>
      <c r="H22" s="1026">
        <v>2270</v>
      </c>
      <c r="I22" s="1026">
        <v>100</v>
      </c>
      <c r="J22" s="1030"/>
      <c r="K22" s="12" t="s">
        <v>134</v>
      </c>
      <c r="L22" s="17"/>
    </row>
    <row r="23" spans="1:12" s="12" customFormat="1" ht="18" customHeight="1">
      <c r="A23" s="1029">
        <v>42183</v>
      </c>
      <c r="B23" s="1030" t="s">
        <v>16</v>
      </c>
      <c r="C23" s="1026">
        <v>215</v>
      </c>
      <c r="D23" s="1031">
        <f>+C23*(100-E23)/100</f>
        <v>212.85</v>
      </c>
      <c r="E23" s="1026">
        <v>1</v>
      </c>
      <c r="F23" s="1026"/>
      <c r="G23" s="1026">
        <v>130</v>
      </c>
      <c r="H23" s="1026"/>
      <c r="I23" s="1030"/>
      <c r="J23" s="1030"/>
      <c r="K23" s="12" t="s">
        <v>376</v>
      </c>
      <c r="L23" s="17"/>
    </row>
    <row r="24" spans="1:12" s="12" customFormat="1" ht="18" customHeight="1">
      <c r="A24" s="1029">
        <v>42197</v>
      </c>
      <c r="B24" s="1030" t="s">
        <v>143</v>
      </c>
      <c r="C24" s="1030"/>
      <c r="D24" s="1031"/>
      <c r="E24" s="1030"/>
      <c r="F24" s="1030"/>
      <c r="G24" s="1030"/>
      <c r="H24" s="1026">
        <v>2065</v>
      </c>
      <c r="I24" s="1026">
        <v>100</v>
      </c>
      <c r="J24" s="1030"/>
      <c r="K24" s="12" t="s">
        <v>30</v>
      </c>
      <c r="L24" s="17"/>
    </row>
    <row r="25" spans="1:12" s="12" customFormat="1">
      <c r="A25" s="1029">
        <v>42256</v>
      </c>
      <c r="B25" s="1030" t="s">
        <v>16</v>
      </c>
      <c r="C25" s="1110">
        <v>210</v>
      </c>
      <c r="D25" s="1112">
        <f>+C25*(100-E25)/100</f>
        <v>207.9</v>
      </c>
      <c r="E25" s="1110">
        <v>1</v>
      </c>
      <c r="F25" s="1110"/>
      <c r="G25" s="1110">
        <v>110</v>
      </c>
      <c r="H25" s="1110"/>
      <c r="I25" s="1110"/>
      <c r="J25" s="1110"/>
      <c r="K25" s="12" t="s">
        <v>2697</v>
      </c>
      <c r="L25" s="17"/>
    </row>
    <row r="26" spans="1:12" s="12" customFormat="1">
      <c r="A26" s="4642">
        <v>42320</v>
      </c>
      <c r="B26" s="1030" t="s">
        <v>143</v>
      </c>
      <c r="C26" s="1110"/>
      <c r="D26" s="1112"/>
      <c r="E26" s="1110"/>
      <c r="F26" s="1110"/>
      <c r="G26" s="1110"/>
      <c r="H26" s="1110">
        <v>1720</v>
      </c>
      <c r="I26" s="1110">
        <v>100</v>
      </c>
      <c r="J26" s="1110"/>
      <c r="K26" s="12" t="s">
        <v>134</v>
      </c>
      <c r="L26" s="17"/>
    </row>
    <row r="27" spans="1:12" s="12" customFormat="1">
      <c r="A27" s="4643"/>
      <c r="B27" s="1226" t="s">
        <v>351</v>
      </c>
      <c r="C27" s="4630" t="s">
        <v>3336</v>
      </c>
      <c r="D27" s="4631"/>
      <c r="E27" s="4631"/>
      <c r="F27" s="4631"/>
      <c r="G27" s="4631"/>
      <c r="H27" s="4631"/>
      <c r="I27" s="4631"/>
      <c r="J27" s="4632"/>
      <c r="L27" s="17"/>
    </row>
    <row r="28" spans="1:12" s="12" customFormat="1" ht="16.5" thickBot="1">
      <c r="A28" s="1727">
        <v>42348</v>
      </c>
      <c r="B28" s="1732" t="s">
        <v>16</v>
      </c>
      <c r="C28" s="218">
        <v>225</v>
      </c>
      <c r="D28" s="42">
        <f>+C28*(100-E28)/100</f>
        <v>222.75</v>
      </c>
      <c r="E28" s="218">
        <v>1</v>
      </c>
      <c r="F28" s="218"/>
      <c r="G28" s="218">
        <v>100</v>
      </c>
      <c r="H28" s="218"/>
      <c r="I28" s="218"/>
      <c r="J28" s="218"/>
      <c r="K28" s="43" t="s">
        <v>3122</v>
      </c>
      <c r="L28" s="17"/>
    </row>
    <row r="29" spans="1:12" s="12" customFormat="1" ht="16.5" thickTop="1">
      <c r="A29" s="208">
        <v>42370</v>
      </c>
      <c r="B29" s="149" t="s">
        <v>27</v>
      </c>
      <c r="C29" s="5254" t="s">
        <v>3014</v>
      </c>
      <c r="D29" s="5255"/>
      <c r="E29" s="5255"/>
      <c r="F29" s="5255"/>
      <c r="G29" s="5255"/>
      <c r="H29" s="5255"/>
      <c r="I29" s="5255"/>
      <c r="J29" s="5256"/>
      <c r="K29" s="965"/>
      <c r="L29" s="17"/>
    </row>
    <row r="30" spans="1:12" s="12" customFormat="1">
      <c r="A30" s="1029">
        <v>42395</v>
      </c>
      <c r="B30" s="1030" t="s">
        <v>16</v>
      </c>
      <c r="C30" s="1110">
        <v>290</v>
      </c>
      <c r="D30" s="1112">
        <f>+C30*(100-E30)/100</f>
        <v>287.10000000000002</v>
      </c>
      <c r="E30" s="1110">
        <v>1</v>
      </c>
      <c r="F30" s="1110"/>
      <c r="G30" s="1110">
        <v>100</v>
      </c>
      <c r="H30" s="1110"/>
      <c r="I30" s="1110"/>
      <c r="J30" s="1110"/>
      <c r="K30" s="12" t="s">
        <v>3013</v>
      </c>
      <c r="L30" s="17"/>
    </row>
    <row r="31" spans="1:12" s="12" customFormat="1">
      <c r="A31" s="4642">
        <v>42413</v>
      </c>
      <c r="B31" s="1062" t="s">
        <v>143</v>
      </c>
      <c r="C31" s="1030"/>
      <c r="D31" s="1031"/>
      <c r="E31" s="1030"/>
      <c r="F31" s="1030"/>
      <c r="G31" s="1030"/>
      <c r="H31" s="1030">
        <v>2345</v>
      </c>
      <c r="I31" s="1030">
        <v>100</v>
      </c>
      <c r="J31" s="1030"/>
      <c r="K31" s="12" t="s">
        <v>30</v>
      </c>
      <c r="L31" s="17"/>
    </row>
    <row r="32" spans="1:12" s="12" customFormat="1">
      <c r="A32" s="4643"/>
      <c r="B32" s="1226" t="s">
        <v>351</v>
      </c>
      <c r="C32" s="4630" t="s">
        <v>3337</v>
      </c>
      <c r="D32" s="4631"/>
      <c r="E32" s="4631"/>
      <c r="F32" s="4631"/>
      <c r="G32" s="4631"/>
      <c r="H32" s="4631"/>
      <c r="I32" s="4631"/>
      <c r="J32" s="4632"/>
      <c r="L32" s="17"/>
    </row>
    <row r="33" spans="1:12" s="12" customFormat="1" ht="25.5" customHeight="1">
      <c r="A33" s="1029">
        <v>42436</v>
      </c>
      <c r="B33" s="1089" t="s">
        <v>12</v>
      </c>
      <c r="C33" s="4644" t="s">
        <v>3150</v>
      </c>
      <c r="D33" s="4645"/>
      <c r="E33" s="4645"/>
      <c r="F33" s="4645"/>
      <c r="G33" s="4645"/>
      <c r="H33" s="4645"/>
      <c r="I33" s="4645"/>
      <c r="J33" s="4646"/>
      <c r="L33" s="17"/>
    </row>
    <row r="34" spans="1:12" s="12" customFormat="1">
      <c r="A34" s="1029">
        <v>42439</v>
      </c>
      <c r="B34" s="1093" t="s">
        <v>16</v>
      </c>
      <c r="C34" s="1110">
        <v>385</v>
      </c>
      <c r="D34" s="1112">
        <f>+C34*(100-E34)/100</f>
        <v>381.15</v>
      </c>
      <c r="E34" s="1110">
        <v>1</v>
      </c>
      <c r="F34" s="1110"/>
      <c r="G34" s="1110">
        <v>120</v>
      </c>
      <c r="H34" s="1030"/>
      <c r="I34" s="1030"/>
      <c r="J34" s="1030"/>
      <c r="K34" s="12" t="s">
        <v>3123</v>
      </c>
      <c r="L34" s="17"/>
    </row>
    <row r="35" spans="1:12" s="12" customFormat="1">
      <c r="A35" s="1029">
        <v>42455</v>
      </c>
      <c r="B35" s="1136" t="s">
        <v>143</v>
      </c>
      <c r="C35" s="1110"/>
      <c r="D35" s="1112"/>
      <c r="E35" s="1110"/>
      <c r="F35" s="1110"/>
      <c r="G35" s="1110"/>
      <c r="H35" s="1110">
        <v>3355</v>
      </c>
      <c r="I35" s="1110">
        <v>77</v>
      </c>
      <c r="J35" s="1110"/>
      <c r="K35" s="12" t="s">
        <v>30</v>
      </c>
      <c r="L35" s="17"/>
    </row>
    <row r="36" spans="1:12" s="12" customFormat="1">
      <c r="A36" s="1225">
        <v>42478</v>
      </c>
      <c r="B36" s="1226" t="s">
        <v>351</v>
      </c>
      <c r="C36" s="4630" t="s">
        <v>3338</v>
      </c>
      <c r="D36" s="4631"/>
      <c r="E36" s="4631"/>
      <c r="F36" s="4631"/>
      <c r="G36" s="4631"/>
      <c r="H36" s="4631"/>
      <c r="I36" s="4631"/>
      <c r="J36" s="4632"/>
      <c r="L36" s="17"/>
    </row>
    <row r="37" spans="1:12" s="12" customFormat="1">
      <c r="A37" s="1029">
        <v>42490</v>
      </c>
      <c r="B37" s="1030" t="s">
        <v>16</v>
      </c>
      <c r="C37" s="1110">
        <v>375</v>
      </c>
      <c r="D37" s="1112">
        <f>+C37*(100-E37)/100</f>
        <v>371.25</v>
      </c>
      <c r="E37" s="1110">
        <v>1</v>
      </c>
      <c r="F37" s="1110"/>
      <c r="G37" s="1110">
        <v>115</v>
      </c>
      <c r="H37" s="1110"/>
      <c r="I37" s="1110"/>
      <c r="J37" s="1110"/>
      <c r="K37" s="12" t="s">
        <v>20</v>
      </c>
      <c r="L37" s="17"/>
    </row>
    <row r="38" spans="1:12" s="12" customFormat="1">
      <c r="A38" s="1029">
        <v>42499</v>
      </c>
      <c r="B38" s="1030" t="s">
        <v>14</v>
      </c>
      <c r="C38" s="4644" t="s">
        <v>3297</v>
      </c>
      <c r="D38" s="4645"/>
      <c r="E38" s="4645"/>
      <c r="F38" s="4645"/>
      <c r="G38" s="4645"/>
      <c r="H38" s="4645"/>
      <c r="I38" s="4645"/>
      <c r="J38" s="4646"/>
      <c r="L38" s="17"/>
    </row>
    <row r="39" spans="1:12" s="12" customFormat="1">
      <c r="A39" s="1029">
        <v>42522</v>
      </c>
      <c r="B39" s="1030" t="s">
        <v>351</v>
      </c>
      <c r="C39" s="4630" t="s">
        <v>3339</v>
      </c>
      <c r="D39" s="4631"/>
      <c r="E39" s="4631"/>
      <c r="F39" s="4631"/>
      <c r="G39" s="4631"/>
      <c r="H39" s="4631"/>
      <c r="I39" s="4631"/>
      <c r="J39" s="4632"/>
      <c r="L39" s="17"/>
    </row>
    <row r="40" spans="1:12" s="12" customFormat="1">
      <c r="A40" s="4">
        <v>42539</v>
      </c>
      <c r="B40" s="28" t="s">
        <v>16</v>
      </c>
      <c r="C40" s="1237">
        <v>170</v>
      </c>
      <c r="D40" s="23">
        <f>+C40*(100-E40)/100</f>
        <v>161.5</v>
      </c>
      <c r="E40" s="1237">
        <v>5</v>
      </c>
      <c r="F40" s="1237"/>
      <c r="G40" s="1237">
        <v>105</v>
      </c>
      <c r="H40" s="1237"/>
      <c r="I40" s="1237"/>
      <c r="J40" s="1237"/>
      <c r="K40" s="15" t="s">
        <v>3369</v>
      </c>
      <c r="L40" s="17"/>
    </row>
    <row r="41" spans="1:12" s="12" customFormat="1">
      <c r="A41" s="1029">
        <v>42540</v>
      </c>
      <c r="B41" s="1030" t="s">
        <v>12</v>
      </c>
      <c r="C41" s="4644" t="s">
        <v>51</v>
      </c>
      <c r="D41" s="4645"/>
      <c r="E41" s="4645"/>
      <c r="F41" s="4645"/>
      <c r="G41" s="4645"/>
      <c r="H41" s="4645"/>
      <c r="I41" s="4645"/>
      <c r="J41" s="4646"/>
      <c r="L41" s="17"/>
    </row>
    <row r="42" spans="1:12" s="12" customFormat="1">
      <c r="A42" s="29">
        <v>42552</v>
      </c>
      <c r="B42" s="6" t="s">
        <v>16</v>
      </c>
      <c r="C42" s="30">
        <v>290</v>
      </c>
      <c r="D42" s="31">
        <f>+C42*(100-E42)/100</f>
        <v>266.8</v>
      </c>
      <c r="E42" s="30">
        <v>8</v>
      </c>
      <c r="F42" s="30"/>
      <c r="G42" s="30">
        <v>100</v>
      </c>
      <c r="H42" s="30"/>
      <c r="I42" s="30"/>
      <c r="J42" s="30"/>
      <c r="K42" s="25" t="s">
        <v>3388</v>
      </c>
      <c r="L42" s="17"/>
    </row>
    <row r="43" spans="1:12" s="12" customFormat="1" ht="20.25" customHeight="1">
      <c r="A43" s="1274">
        <v>42577</v>
      </c>
      <c r="B43" s="1275" t="s">
        <v>143</v>
      </c>
      <c r="C43" s="1275"/>
      <c r="D43" s="1276"/>
      <c r="E43" s="972"/>
      <c r="F43" s="1275"/>
      <c r="G43" s="1275"/>
      <c r="H43" s="1273">
        <v>4420</v>
      </c>
      <c r="I43" s="1273">
        <v>100</v>
      </c>
      <c r="J43" s="1275"/>
      <c r="K43" s="12" t="s">
        <v>30</v>
      </c>
      <c r="L43" s="17"/>
    </row>
    <row r="44" spans="1:12" s="12" customFormat="1" ht="16.5" thickBot="1">
      <c r="A44" s="54">
        <v>42654</v>
      </c>
      <c r="B44" s="55" t="s">
        <v>16</v>
      </c>
      <c r="C44" s="1593">
        <v>305</v>
      </c>
      <c r="D44" s="63">
        <f>+C44*(100-E44)/100</f>
        <v>274.5</v>
      </c>
      <c r="E44" s="1593">
        <v>10</v>
      </c>
      <c r="F44" s="1593"/>
      <c r="G44" s="1593">
        <v>125</v>
      </c>
      <c r="H44" s="1593"/>
      <c r="I44" s="1593"/>
      <c r="J44" s="1593"/>
      <c r="K44" s="57" t="s">
        <v>3395</v>
      </c>
      <c r="L44" s="17"/>
    </row>
    <row r="45" spans="1:12" s="12" customFormat="1" ht="16.5" thickTop="1">
      <c r="A45" s="1591">
        <v>42739</v>
      </c>
      <c r="B45" s="1592" t="s">
        <v>16</v>
      </c>
      <c r="C45" s="52">
        <v>335</v>
      </c>
      <c r="D45" s="62">
        <f>+C45*(100-E45)/100</f>
        <v>251.25</v>
      </c>
      <c r="E45" s="52">
        <v>25</v>
      </c>
      <c r="F45" s="52"/>
      <c r="G45" s="52">
        <v>120</v>
      </c>
      <c r="H45" s="52"/>
      <c r="I45" s="52"/>
      <c r="J45" s="52"/>
      <c r="K45" s="53" t="s">
        <v>2752</v>
      </c>
      <c r="L45" s="17"/>
    </row>
    <row r="46" spans="1:12" s="12" customFormat="1">
      <c r="A46" s="1029">
        <v>42773</v>
      </c>
      <c r="B46" s="1547" t="s">
        <v>12</v>
      </c>
      <c r="C46" s="4644" t="s">
        <v>51</v>
      </c>
      <c r="D46" s="4645"/>
      <c r="E46" s="4645"/>
      <c r="F46" s="4645"/>
      <c r="G46" s="4645"/>
      <c r="H46" s="4645"/>
      <c r="I46" s="4645"/>
      <c r="J46" s="4646"/>
      <c r="L46" s="17"/>
    </row>
    <row r="47" spans="1:12" s="12" customFormat="1">
      <c r="A47" s="1029">
        <v>42427</v>
      </c>
      <c r="B47" s="1030" t="s">
        <v>16</v>
      </c>
      <c r="C47" s="1110">
        <v>355</v>
      </c>
      <c r="D47" s="1112">
        <f>+C47*(100-E47)/100</f>
        <v>248.5</v>
      </c>
      <c r="E47" s="1110">
        <v>30</v>
      </c>
      <c r="F47" s="1110"/>
      <c r="G47" s="1110">
        <v>170</v>
      </c>
      <c r="H47" s="1110"/>
      <c r="I47" s="1110"/>
      <c r="J47" s="1110"/>
      <c r="K47" s="12" t="s">
        <v>20</v>
      </c>
      <c r="L47" s="17"/>
    </row>
    <row r="48" spans="1:12" s="12" customFormat="1" ht="29.25" customHeight="1">
      <c r="A48" s="1650">
        <v>42815</v>
      </c>
      <c r="B48" s="1651" t="s">
        <v>143</v>
      </c>
      <c r="C48" s="1651"/>
      <c r="D48" s="1649"/>
      <c r="E48" s="1651"/>
      <c r="F48" s="1651"/>
      <c r="G48" s="1651"/>
      <c r="H48" s="1651">
        <v>5370</v>
      </c>
      <c r="I48" s="1651">
        <v>85</v>
      </c>
      <c r="J48" s="1651"/>
      <c r="K48" s="116" t="s">
        <v>3989</v>
      </c>
      <c r="L48" s="17"/>
    </row>
    <row r="49" spans="1:12" s="12" customFormat="1" ht="31.5" customHeight="1">
      <c r="A49" s="1029">
        <v>42884</v>
      </c>
      <c r="B49" s="1030" t="s">
        <v>16</v>
      </c>
      <c r="C49" s="1110">
        <v>285</v>
      </c>
      <c r="D49" s="1112">
        <f>+C49*(100-E49)/100</f>
        <v>171</v>
      </c>
      <c r="E49" s="1110">
        <v>40</v>
      </c>
      <c r="F49" s="1110"/>
      <c r="G49" s="1110">
        <v>130</v>
      </c>
      <c r="H49" s="1110"/>
      <c r="I49" s="1110"/>
      <c r="J49" s="1110"/>
      <c r="K49" s="13" t="s">
        <v>4106</v>
      </c>
      <c r="L49" s="17"/>
    </row>
    <row r="50" spans="1:12" s="12" customFormat="1">
      <c r="A50" s="1029">
        <v>42927</v>
      </c>
      <c r="B50" s="1873" t="s">
        <v>12</v>
      </c>
      <c r="C50" s="4644" t="s">
        <v>156</v>
      </c>
      <c r="D50" s="4645"/>
      <c r="E50" s="4645"/>
      <c r="F50" s="4645"/>
      <c r="G50" s="4645"/>
      <c r="H50" s="4645"/>
      <c r="I50" s="4645"/>
      <c r="J50" s="4646"/>
      <c r="L50" s="17"/>
    </row>
    <row r="51" spans="1:12" s="12" customFormat="1">
      <c r="A51" s="4">
        <v>42950</v>
      </c>
      <c r="B51" s="28" t="s">
        <v>143</v>
      </c>
      <c r="C51" s="1888"/>
      <c r="D51" s="23"/>
      <c r="E51" s="1888"/>
      <c r="F51" s="1888"/>
      <c r="G51" s="1888"/>
      <c r="H51" s="1888">
        <v>3230</v>
      </c>
      <c r="I51" s="1888">
        <v>93</v>
      </c>
      <c r="J51" s="1888"/>
      <c r="K51" s="15" t="s">
        <v>30</v>
      </c>
      <c r="L51" s="17"/>
    </row>
    <row r="52" spans="1:12" s="12" customFormat="1">
      <c r="A52" s="1029">
        <v>43022</v>
      </c>
      <c r="B52" s="1030" t="s">
        <v>143</v>
      </c>
      <c r="C52" s="1110"/>
      <c r="D52" s="1112"/>
      <c r="E52" s="1110"/>
      <c r="F52" s="1110"/>
      <c r="G52" s="1110"/>
      <c r="H52" s="1110">
        <v>4460</v>
      </c>
      <c r="I52" s="1110">
        <v>89</v>
      </c>
      <c r="J52" s="1110"/>
      <c r="K52" s="12" t="s">
        <v>30</v>
      </c>
      <c r="L52" s="17"/>
    </row>
    <row r="53" spans="1:12" s="12" customFormat="1" ht="39.75" customHeight="1">
      <c r="A53" s="1029">
        <v>43032</v>
      </c>
      <c r="B53" s="1030" t="s">
        <v>12</v>
      </c>
      <c r="C53" s="4627" t="s">
        <v>4606</v>
      </c>
      <c r="D53" s="4628"/>
      <c r="E53" s="4628"/>
      <c r="F53" s="4628"/>
      <c r="G53" s="4628"/>
      <c r="H53" s="4628"/>
      <c r="I53" s="4628"/>
      <c r="J53" s="4629"/>
      <c r="K53" s="2237" t="s">
        <v>4562</v>
      </c>
      <c r="L53" s="17"/>
    </row>
    <row r="54" spans="1:12" s="12" customFormat="1" ht="21" customHeight="1" thickBot="1">
      <c r="A54" s="58">
        <v>43040</v>
      </c>
      <c r="B54" s="2196" t="s">
        <v>16</v>
      </c>
      <c r="C54" s="60">
        <v>165</v>
      </c>
      <c r="D54" s="1003">
        <f>+C54*(100-E54)/100</f>
        <v>132</v>
      </c>
      <c r="E54" s="60">
        <v>20</v>
      </c>
      <c r="F54" s="60"/>
      <c r="G54" s="60">
        <v>150</v>
      </c>
      <c r="H54" s="60"/>
      <c r="I54" s="60"/>
      <c r="J54" s="60"/>
      <c r="K54" s="64" t="s">
        <v>2752</v>
      </c>
      <c r="L54" s="17"/>
    </row>
    <row r="55" spans="1:12" s="12" customFormat="1" ht="16.5" thickTop="1">
      <c r="A55" s="4769">
        <v>43147</v>
      </c>
      <c r="B55" s="2189" t="s">
        <v>16</v>
      </c>
      <c r="C55" s="81">
        <v>420</v>
      </c>
      <c r="D55" s="130">
        <f>+C55*(100-E55)/100</f>
        <v>189</v>
      </c>
      <c r="E55" s="81">
        <v>55</v>
      </c>
      <c r="F55" s="81"/>
      <c r="G55" s="81">
        <v>185</v>
      </c>
      <c r="H55" s="81"/>
      <c r="I55" s="81"/>
      <c r="J55" s="81"/>
      <c r="K55" s="73" t="s">
        <v>20</v>
      </c>
      <c r="L55" s="17"/>
    </row>
    <row r="56" spans="1:12" s="12" customFormat="1">
      <c r="A56" s="4643"/>
      <c r="B56" s="1030" t="s">
        <v>143</v>
      </c>
      <c r="C56" s="1110"/>
      <c r="D56" s="1112"/>
      <c r="E56" s="1110"/>
      <c r="F56" s="1110"/>
      <c r="G56" s="1110"/>
      <c r="H56" s="1110">
        <v>3830</v>
      </c>
      <c r="I56" s="1110">
        <v>100</v>
      </c>
      <c r="J56" s="1110"/>
      <c r="K56" s="12" t="s">
        <v>30</v>
      </c>
      <c r="L56" s="17"/>
    </row>
    <row r="57" spans="1:12" s="12" customFormat="1" ht="22.5" customHeight="1">
      <c r="A57" s="1029">
        <v>43175</v>
      </c>
      <c r="B57" s="1030" t="s">
        <v>12</v>
      </c>
      <c r="C57" s="4633" t="s">
        <v>4607</v>
      </c>
      <c r="D57" s="4634"/>
      <c r="E57" s="4634"/>
      <c r="F57" s="4634"/>
      <c r="G57" s="4634"/>
      <c r="H57" s="4634"/>
      <c r="I57" s="4634"/>
      <c r="J57" s="4635"/>
      <c r="K57" s="2238" t="s">
        <v>4563</v>
      </c>
      <c r="L57" s="17"/>
    </row>
    <row r="58" spans="1:12" s="12" customFormat="1">
      <c r="A58" s="29">
        <v>43177</v>
      </c>
      <c r="B58" s="6" t="s">
        <v>143</v>
      </c>
      <c r="C58" s="30"/>
      <c r="D58" s="31"/>
      <c r="E58" s="30"/>
      <c r="F58" s="30"/>
      <c r="G58" s="30"/>
      <c r="H58" s="30">
        <v>2370</v>
      </c>
      <c r="I58" s="30">
        <v>94</v>
      </c>
      <c r="J58" s="30"/>
      <c r="K58" s="25" t="s">
        <v>30</v>
      </c>
      <c r="L58" s="17"/>
    </row>
    <row r="59" spans="1:12" s="12" customFormat="1">
      <c r="A59" s="1029">
        <v>43204</v>
      </c>
      <c r="B59" s="1030" t="s">
        <v>16</v>
      </c>
      <c r="C59" s="1110">
        <v>405</v>
      </c>
      <c r="D59" s="1112">
        <f>+C59*(100-E59)/100</f>
        <v>182.25</v>
      </c>
      <c r="E59" s="1110">
        <v>55</v>
      </c>
      <c r="F59" s="1110"/>
      <c r="G59" s="1110">
        <v>132</v>
      </c>
      <c r="H59" s="1110"/>
      <c r="I59" s="1110"/>
      <c r="J59" s="1110"/>
      <c r="K59" s="12" t="s">
        <v>4151</v>
      </c>
      <c r="L59" s="17"/>
    </row>
    <row r="60" spans="1:12" s="12" customFormat="1" ht="30.75" customHeight="1">
      <c r="A60" s="1029">
        <v>43222</v>
      </c>
      <c r="B60" s="1030" t="s">
        <v>12</v>
      </c>
      <c r="C60" s="4633" t="s">
        <v>4648</v>
      </c>
      <c r="D60" s="4634"/>
      <c r="E60" s="4634"/>
      <c r="F60" s="4634"/>
      <c r="G60" s="4634"/>
      <c r="H60" s="4634"/>
      <c r="I60" s="4634"/>
      <c r="J60" s="4635"/>
      <c r="K60" s="2238" t="s">
        <v>4787</v>
      </c>
      <c r="L60" s="17"/>
    </row>
    <row r="61" spans="1:12" s="12" customFormat="1">
      <c r="A61" s="2340">
        <v>43295</v>
      </c>
      <c r="B61" s="2341" t="s">
        <v>143</v>
      </c>
      <c r="C61" s="1110"/>
      <c r="D61" s="1112"/>
      <c r="E61" s="1110"/>
      <c r="F61" s="1110"/>
      <c r="G61" s="1110"/>
      <c r="H61" s="1110">
        <v>2305</v>
      </c>
      <c r="I61" s="1110">
        <v>100</v>
      </c>
      <c r="J61" s="1110"/>
      <c r="L61" s="17"/>
    </row>
    <row r="62" spans="1:12" s="12" customFormat="1" ht="32.25" customHeight="1">
      <c r="A62" s="1029">
        <v>43304</v>
      </c>
      <c r="B62" s="1030" t="s">
        <v>12</v>
      </c>
      <c r="C62" s="4633" t="s">
        <v>4789</v>
      </c>
      <c r="D62" s="4634"/>
      <c r="E62" s="4634"/>
      <c r="F62" s="4634"/>
      <c r="G62" s="4634"/>
      <c r="H62" s="4634"/>
      <c r="I62" s="4634"/>
      <c r="J62" s="4635"/>
      <c r="K62" s="2238" t="s">
        <v>4788</v>
      </c>
      <c r="L62" s="17"/>
    </row>
    <row r="63" spans="1:12" s="12" customFormat="1" ht="32.25" customHeight="1">
      <c r="A63" s="2354">
        <v>43310</v>
      </c>
      <c r="B63" s="2355" t="s">
        <v>12</v>
      </c>
      <c r="C63" s="4633" t="s">
        <v>4806</v>
      </c>
      <c r="D63" s="4634"/>
      <c r="E63" s="4634"/>
      <c r="F63" s="4634"/>
      <c r="G63" s="4634"/>
      <c r="H63" s="4634"/>
      <c r="I63" s="4634"/>
      <c r="J63" s="4635"/>
      <c r="K63" s="2238" t="s">
        <v>4788</v>
      </c>
      <c r="L63" s="17"/>
    </row>
    <row r="64" spans="1:12" s="12" customFormat="1">
      <c r="A64" s="2352">
        <v>43313</v>
      </c>
      <c r="B64" s="2353" t="s">
        <v>16</v>
      </c>
      <c r="C64" s="1110">
        <v>400</v>
      </c>
      <c r="D64" s="2255">
        <f t="shared" ref="D64:D72" si="0">+C64*(100-E64)/100</f>
        <v>40</v>
      </c>
      <c r="E64" s="1110">
        <v>90</v>
      </c>
      <c r="F64" s="1110"/>
      <c r="G64" s="1110">
        <v>105</v>
      </c>
      <c r="H64" s="1110"/>
      <c r="I64" s="1110"/>
      <c r="J64" s="1110"/>
      <c r="K64" s="12" t="s">
        <v>4790</v>
      </c>
      <c r="L64" s="17"/>
    </row>
    <row r="65" spans="1:12">
      <c r="A65" s="4">
        <v>43363</v>
      </c>
      <c r="B65" s="28" t="s">
        <v>143</v>
      </c>
      <c r="C65" s="2405"/>
      <c r="D65" s="23"/>
      <c r="E65" s="2405"/>
      <c r="F65" s="2405"/>
      <c r="G65" s="2405"/>
      <c r="H65" s="2405">
        <v>1820</v>
      </c>
      <c r="I65" s="2405">
        <v>100</v>
      </c>
      <c r="J65" s="2405"/>
      <c r="K65" s="15"/>
    </row>
    <row r="66" spans="1:12" s="12" customFormat="1">
      <c r="A66" s="1029">
        <v>43375</v>
      </c>
      <c r="B66" s="1030" t="s">
        <v>16</v>
      </c>
      <c r="C66" s="1110">
        <v>425</v>
      </c>
      <c r="D66" s="2255">
        <f t="shared" si="0"/>
        <v>42.5</v>
      </c>
      <c r="E66" s="1110">
        <v>90</v>
      </c>
      <c r="F66" s="1110"/>
      <c r="G66" s="1110">
        <v>100</v>
      </c>
      <c r="H66" s="1110"/>
      <c r="I66" s="1110"/>
      <c r="J66" s="1110"/>
      <c r="K66" s="12" t="s">
        <v>4790</v>
      </c>
      <c r="L66" s="17"/>
    </row>
    <row r="67" spans="1:12" s="12" customFormat="1">
      <c r="A67" s="1029">
        <v>43415</v>
      </c>
      <c r="B67" s="1030" t="s">
        <v>143</v>
      </c>
      <c r="C67" s="1110"/>
      <c r="D67" s="2255"/>
      <c r="E67" s="1110"/>
      <c r="F67" s="1110"/>
      <c r="G67" s="1110"/>
      <c r="H67" s="1110">
        <v>730</v>
      </c>
      <c r="I67" s="1110">
        <v>96</v>
      </c>
      <c r="J67" s="1110"/>
      <c r="K67" s="12" t="s">
        <v>30</v>
      </c>
      <c r="L67" s="17"/>
    </row>
    <row r="68" spans="1:12" s="12" customFormat="1">
      <c r="A68" s="1029">
        <v>43440</v>
      </c>
      <c r="B68" s="1030" t="s">
        <v>16</v>
      </c>
      <c r="C68" s="1110">
        <v>460</v>
      </c>
      <c r="D68" s="2255">
        <f t="shared" si="0"/>
        <v>46</v>
      </c>
      <c r="E68" s="1110">
        <v>90</v>
      </c>
      <c r="F68" s="1110"/>
      <c r="G68" s="1110">
        <v>120</v>
      </c>
      <c r="H68" s="1110"/>
      <c r="I68" s="1110"/>
      <c r="J68" s="1110"/>
      <c r="K68" s="12" t="s">
        <v>4696</v>
      </c>
      <c r="L68" s="17"/>
    </row>
    <row r="69" spans="1:12" s="12" customFormat="1" ht="31.5" customHeight="1" thickBot="1">
      <c r="A69" s="54">
        <v>43461</v>
      </c>
      <c r="B69" s="55" t="s">
        <v>12</v>
      </c>
      <c r="C69" s="5188" t="s">
        <v>5122</v>
      </c>
      <c r="D69" s="5192"/>
      <c r="E69" s="5192"/>
      <c r="F69" s="5192"/>
      <c r="G69" s="5192"/>
      <c r="H69" s="5192"/>
      <c r="I69" s="5192"/>
      <c r="J69" s="5193"/>
      <c r="K69" s="57"/>
      <c r="L69" s="17"/>
    </row>
    <row r="70" spans="1:12" s="12" customFormat="1" ht="16.5" thickTop="1">
      <c r="A70" s="2610">
        <v>43658</v>
      </c>
      <c r="B70" s="2614" t="s">
        <v>11</v>
      </c>
      <c r="C70" s="5129" t="s">
        <v>5517</v>
      </c>
      <c r="D70" s="5130"/>
      <c r="E70" s="5130"/>
      <c r="F70" s="5130"/>
      <c r="G70" s="5130"/>
      <c r="H70" s="5130"/>
      <c r="I70" s="5130"/>
      <c r="J70" s="5131"/>
      <c r="K70" s="53"/>
      <c r="L70" s="17"/>
    </row>
    <row r="71" spans="1:12" s="12" customFormat="1" ht="114.75" customHeight="1">
      <c r="A71" s="1943">
        <v>43677</v>
      </c>
      <c r="B71" s="1944" t="s">
        <v>34</v>
      </c>
      <c r="C71" s="4770" t="s">
        <v>5573</v>
      </c>
      <c r="D71" s="4771"/>
      <c r="E71" s="4771"/>
      <c r="F71" s="4771"/>
      <c r="G71" s="4771"/>
      <c r="H71" s="4771"/>
      <c r="I71" s="4771"/>
      <c r="J71" s="4772"/>
      <c r="K71" s="2804" t="s">
        <v>2571</v>
      </c>
      <c r="L71" s="17"/>
    </row>
    <row r="72" spans="1:12" s="12" customFormat="1">
      <c r="A72" s="1029">
        <v>43684</v>
      </c>
      <c r="B72" s="1030" t="s">
        <v>16</v>
      </c>
      <c r="C72" s="1110">
        <v>480</v>
      </c>
      <c r="D72" s="2255">
        <f t="shared" si="0"/>
        <v>48</v>
      </c>
      <c r="E72" s="1110">
        <v>90</v>
      </c>
      <c r="F72" s="1110"/>
      <c r="G72" s="1110">
        <v>75</v>
      </c>
      <c r="H72" s="1110"/>
      <c r="I72" s="1110"/>
      <c r="J72" s="1110"/>
      <c r="K72" s="12" t="s">
        <v>4153</v>
      </c>
      <c r="L72" s="17"/>
    </row>
    <row r="73" spans="1:12" s="12" customFormat="1">
      <c r="A73" s="1029">
        <v>43712</v>
      </c>
      <c r="B73" s="1030" t="s">
        <v>143</v>
      </c>
      <c r="C73" s="1110"/>
      <c r="D73" s="2255"/>
      <c r="E73" s="1110"/>
      <c r="F73" s="1110"/>
      <c r="G73" s="1110"/>
      <c r="H73" s="4630" t="s">
        <v>5606</v>
      </c>
      <c r="I73" s="4632"/>
      <c r="J73" s="1110"/>
      <c r="K73" s="12" t="s">
        <v>134</v>
      </c>
      <c r="L73" s="17"/>
    </row>
    <row r="74" spans="1:12" s="12" customFormat="1">
      <c r="A74" s="1029">
        <v>43730</v>
      </c>
      <c r="B74" s="1030" t="s">
        <v>12</v>
      </c>
      <c r="C74" s="4627" t="s">
        <v>5671</v>
      </c>
      <c r="D74" s="4628"/>
      <c r="E74" s="4628"/>
      <c r="F74" s="4628"/>
      <c r="G74" s="4628"/>
      <c r="H74" s="4628"/>
      <c r="I74" s="4628"/>
      <c r="J74" s="4629"/>
      <c r="L74" s="17"/>
    </row>
    <row r="75" spans="1:12" s="12" customFormat="1">
      <c r="A75" s="1029">
        <v>43780</v>
      </c>
      <c r="B75" s="1030" t="s">
        <v>16</v>
      </c>
      <c r="C75" s="1110">
        <v>435</v>
      </c>
      <c r="D75" s="2255">
        <f t="shared" ref="D75:D82" si="1">+C75*(100-E75)/100</f>
        <v>43.5</v>
      </c>
      <c r="E75" s="1110">
        <v>90</v>
      </c>
      <c r="F75" s="1110"/>
      <c r="G75" s="1110">
        <v>100</v>
      </c>
      <c r="H75" s="1110"/>
      <c r="I75" s="1110"/>
      <c r="J75" s="1110"/>
      <c r="K75" s="12" t="s">
        <v>4790</v>
      </c>
      <c r="L75" s="17"/>
    </row>
    <row r="76" spans="1:12" s="12" customFormat="1">
      <c r="A76" s="1029">
        <v>43791</v>
      </c>
      <c r="B76" s="1030" t="s">
        <v>143</v>
      </c>
      <c r="C76" s="1110"/>
      <c r="D76" s="2255"/>
      <c r="E76" s="1110"/>
      <c r="F76" s="1110"/>
      <c r="G76" s="1110"/>
      <c r="H76" s="4630" t="s">
        <v>5777</v>
      </c>
      <c r="I76" s="4632"/>
      <c r="J76" s="1110"/>
      <c r="L76" s="17"/>
    </row>
    <row r="77" spans="1:12" s="12" customFormat="1">
      <c r="A77" s="1029">
        <v>43837</v>
      </c>
      <c r="B77" s="1030" t="s">
        <v>16</v>
      </c>
      <c r="C77" s="1110">
        <v>425</v>
      </c>
      <c r="D77" s="2255">
        <f t="shared" si="1"/>
        <v>42.5</v>
      </c>
      <c r="E77" s="1110">
        <v>90</v>
      </c>
      <c r="F77" s="1110" t="s">
        <v>70</v>
      </c>
      <c r="G77" s="1110">
        <v>135</v>
      </c>
      <c r="H77" s="1110"/>
      <c r="I77" s="1110"/>
      <c r="J77" s="1110"/>
      <c r="K77" s="12" t="s">
        <v>4790</v>
      </c>
      <c r="L77" s="17"/>
    </row>
    <row r="78" spans="1:12" s="12" customFormat="1" ht="21.75" customHeight="1">
      <c r="A78" s="1029">
        <v>43868</v>
      </c>
      <c r="B78" s="1030" t="s">
        <v>12</v>
      </c>
      <c r="C78" s="4627" t="s">
        <v>5948</v>
      </c>
      <c r="D78" s="4628"/>
      <c r="E78" s="4628"/>
      <c r="F78" s="4628"/>
      <c r="G78" s="4628"/>
      <c r="H78" s="4628"/>
      <c r="I78" s="4628"/>
      <c r="J78" s="4629"/>
      <c r="L78" s="17"/>
    </row>
    <row r="79" spans="1:12" s="12" customFormat="1">
      <c r="A79" s="3215">
        <v>44078</v>
      </c>
      <c r="B79" s="3216" t="s">
        <v>143</v>
      </c>
      <c r="C79" s="3216"/>
      <c r="D79" s="52"/>
      <c r="E79" s="3216"/>
      <c r="F79" s="3216"/>
      <c r="G79" s="3216"/>
      <c r="H79" s="3216"/>
      <c r="I79" s="3216"/>
      <c r="J79" s="3216">
        <v>950</v>
      </c>
      <c r="K79" s="53" t="s">
        <v>458</v>
      </c>
      <c r="L79" s="17"/>
    </row>
    <row r="80" spans="1:12" s="12" customFormat="1">
      <c r="A80" s="1029"/>
      <c r="B80" s="1030"/>
      <c r="C80" s="1110"/>
      <c r="D80" s="2255">
        <f t="shared" si="1"/>
        <v>0</v>
      </c>
      <c r="E80" s="1110"/>
      <c r="F80" s="1110"/>
      <c r="G80" s="1110"/>
      <c r="H80" s="1110"/>
      <c r="I80" s="1110"/>
      <c r="J80" s="1110"/>
      <c r="L80" s="17"/>
    </row>
    <row r="81" spans="1:12" s="12" customFormat="1">
      <c r="A81" s="1029"/>
      <c r="B81" s="1030"/>
      <c r="C81" s="1110"/>
      <c r="D81" s="2255">
        <f t="shared" si="1"/>
        <v>0</v>
      </c>
      <c r="E81" s="1110"/>
      <c r="F81" s="1110"/>
      <c r="G81" s="1110"/>
      <c r="H81" s="1110"/>
      <c r="I81" s="1110"/>
      <c r="J81" s="1110"/>
      <c r="L81" s="17"/>
    </row>
    <row r="82" spans="1:12" s="12" customFormat="1">
      <c r="A82" s="1029"/>
      <c r="B82" s="1030"/>
      <c r="C82" s="1110"/>
      <c r="D82" s="2255">
        <f t="shared" si="1"/>
        <v>0</v>
      </c>
      <c r="E82" s="1110"/>
      <c r="F82" s="1110"/>
      <c r="G82" s="1110"/>
      <c r="H82" s="1110"/>
      <c r="I82" s="1110"/>
      <c r="J82" s="1110"/>
      <c r="L82" s="17"/>
    </row>
    <row r="83" spans="1:12" s="12" customFormat="1">
      <c r="A83" s="1029"/>
      <c r="B83" s="1030"/>
      <c r="C83" s="1110"/>
      <c r="D83" s="1110"/>
      <c r="E83" s="1110"/>
      <c r="F83" s="1110"/>
      <c r="G83" s="1110"/>
      <c r="H83" s="1110"/>
      <c r="I83" s="1110"/>
      <c r="J83" s="1110"/>
      <c r="L83" s="17"/>
    </row>
    <row r="84" spans="1:12" s="12" customFormat="1">
      <c r="A84" s="1029"/>
      <c r="B84" s="1030"/>
      <c r="C84" s="1110"/>
      <c r="D84" s="1110"/>
      <c r="E84" s="1110"/>
      <c r="F84" s="1110"/>
      <c r="G84" s="1110"/>
      <c r="H84" s="1110"/>
      <c r="I84" s="1110"/>
      <c r="J84" s="1110"/>
      <c r="L84" s="17"/>
    </row>
    <row r="85" spans="1:12" s="12" customFormat="1">
      <c r="A85" s="1029"/>
      <c r="B85" s="1030"/>
      <c r="C85" s="1110"/>
      <c r="D85" s="1110"/>
      <c r="E85" s="1110"/>
      <c r="F85" s="1110"/>
      <c r="G85" s="1110"/>
      <c r="H85" s="1110"/>
      <c r="I85" s="1110"/>
      <c r="J85" s="1110"/>
      <c r="L85" s="17"/>
    </row>
    <row r="86" spans="1:12" s="12" customFormat="1">
      <c r="A86" s="1029"/>
      <c r="B86" s="1030"/>
      <c r="C86" s="1110"/>
      <c r="D86" s="1110"/>
      <c r="E86" s="1110"/>
      <c r="F86" s="1110"/>
      <c r="G86" s="1110"/>
      <c r="H86" s="1110"/>
      <c r="I86" s="1110"/>
      <c r="J86" s="1110"/>
      <c r="L86" s="17"/>
    </row>
    <row r="87" spans="1:12" s="12" customFormat="1">
      <c r="A87" s="1029"/>
      <c r="B87" s="1030"/>
      <c r="C87" s="1110"/>
      <c r="D87" s="1110"/>
      <c r="E87" s="1110"/>
      <c r="F87" s="1110"/>
      <c r="G87" s="1110"/>
      <c r="H87" s="1110"/>
      <c r="I87" s="1110"/>
      <c r="J87" s="1110"/>
      <c r="L87" s="17"/>
    </row>
    <row r="88" spans="1:12" s="12" customFormat="1">
      <c r="A88" s="1029"/>
      <c r="B88" s="1030"/>
      <c r="C88" s="1110"/>
      <c r="D88" s="1110"/>
      <c r="E88" s="1110"/>
      <c r="F88" s="1110"/>
      <c r="G88" s="1110"/>
      <c r="H88" s="1110"/>
      <c r="I88" s="1110"/>
      <c r="J88" s="1110"/>
      <c r="L88" s="17"/>
    </row>
    <row r="89" spans="1:12" s="12" customFormat="1">
      <c r="A89" s="1029"/>
      <c r="B89" s="1030"/>
      <c r="C89" s="1110"/>
      <c r="D89" s="1110"/>
      <c r="E89" s="1110"/>
      <c r="F89" s="1110"/>
      <c r="G89" s="1110"/>
      <c r="H89" s="1110"/>
      <c r="I89" s="1110"/>
      <c r="J89" s="1110"/>
      <c r="L89" s="17"/>
    </row>
    <row r="90" spans="1:12" s="12" customFormat="1">
      <c r="A90" s="1029"/>
      <c r="B90" s="1030"/>
      <c r="C90" s="1110"/>
      <c r="D90" s="1110"/>
      <c r="E90" s="1110"/>
      <c r="F90" s="1110"/>
      <c r="G90" s="1110"/>
      <c r="H90" s="1110"/>
      <c r="I90" s="1110"/>
      <c r="J90" s="1110"/>
      <c r="L90" s="17"/>
    </row>
    <row r="91" spans="1:12" s="12" customFormat="1">
      <c r="A91" s="1029"/>
      <c r="B91" s="1030"/>
      <c r="C91" s="1110"/>
      <c r="D91" s="1110"/>
      <c r="E91" s="1110"/>
      <c r="F91" s="1110"/>
      <c r="G91" s="1110"/>
      <c r="H91" s="1110"/>
      <c r="I91" s="1110"/>
      <c r="J91" s="1110"/>
      <c r="L91" s="17"/>
    </row>
    <row r="92" spans="1:12" s="12" customFormat="1">
      <c r="A92" s="1029"/>
      <c r="B92" s="1030"/>
      <c r="C92" s="1110"/>
      <c r="D92" s="1110"/>
      <c r="E92" s="1110"/>
      <c r="F92" s="1110"/>
      <c r="G92" s="1110"/>
      <c r="H92" s="1110"/>
      <c r="I92" s="1110"/>
      <c r="J92" s="1110"/>
      <c r="L92" s="17"/>
    </row>
    <row r="93" spans="1:12" s="12" customFormat="1">
      <c r="A93" s="1029"/>
      <c r="B93" s="1030"/>
      <c r="C93" s="1110"/>
      <c r="D93" s="1110"/>
      <c r="E93" s="1110"/>
      <c r="F93" s="1110"/>
      <c r="G93" s="1110"/>
      <c r="H93" s="1110"/>
      <c r="I93" s="1110"/>
      <c r="J93" s="1110"/>
      <c r="L93" s="17"/>
    </row>
    <row r="94" spans="1:12" s="12" customFormat="1">
      <c r="A94" s="1029"/>
      <c r="B94" s="1030"/>
      <c r="C94" s="1110"/>
      <c r="D94" s="1110"/>
      <c r="E94" s="1110"/>
      <c r="F94" s="1110"/>
      <c r="G94" s="1110"/>
      <c r="H94" s="1110"/>
      <c r="I94" s="1110"/>
      <c r="J94" s="1110"/>
      <c r="L94" s="17"/>
    </row>
    <row r="95" spans="1:12" s="12" customFormat="1">
      <c r="A95" s="1029"/>
      <c r="B95" s="1030"/>
      <c r="C95" s="1110"/>
      <c r="D95" s="1110"/>
      <c r="E95" s="1110"/>
      <c r="F95" s="1110"/>
      <c r="G95" s="1110"/>
      <c r="H95" s="1110"/>
      <c r="I95" s="1110"/>
      <c r="J95" s="1110"/>
      <c r="L95" s="17"/>
    </row>
    <row r="96" spans="1:12" s="12" customFormat="1">
      <c r="A96" s="1029"/>
      <c r="B96" s="1030"/>
      <c r="C96" s="1110"/>
      <c r="D96" s="1110"/>
      <c r="E96" s="1110"/>
      <c r="F96" s="1110"/>
      <c r="G96" s="1110"/>
      <c r="H96" s="1110"/>
      <c r="I96" s="1110"/>
      <c r="J96" s="1110"/>
      <c r="L96" s="17"/>
    </row>
    <row r="97" spans="1:12" s="12" customFormat="1">
      <c r="A97" s="1029"/>
      <c r="B97" s="1030"/>
      <c r="C97" s="1110"/>
      <c r="D97" s="1110"/>
      <c r="E97" s="1110"/>
      <c r="F97" s="1110"/>
      <c r="G97" s="1110"/>
      <c r="H97" s="1110"/>
      <c r="I97" s="1110"/>
      <c r="J97" s="1110"/>
      <c r="L97" s="17"/>
    </row>
    <row r="98" spans="1:12" s="12" customFormat="1">
      <c r="A98" s="1029"/>
      <c r="B98" s="1030"/>
      <c r="C98" s="1110"/>
      <c r="D98" s="1110"/>
      <c r="E98" s="1110"/>
      <c r="F98" s="1110"/>
      <c r="G98" s="1110"/>
      <c r="H98" s="1110"/>
      <c r="I98" s="1110"/>
      <c r="J98" s="1110"/>
      <c r="L98" s="17"/>
    </row>
    <row r="99" spans="1:12" s="12" customFormat="1">
      <c r="A99" s="1029"/>
      <c r="B99" s="1030"/>
      <c r="C99" s="1110"/>
      <c r="D99" s="1110"/>
      <c r="E99" s="1110"/>
      <c r="F99" s="1110"/>
      <c r="G99" s="1110"/>
      <c r="H99" s="1110"/>
      <c r="I99" s="1110"/>
      <c r="J99" s="1110"/>
      <c r="L99" s="17"/>
    </row>
    <row r="100" spans="1:12" s="12" customFormat="1">
      <c r="A100" s="1029"/>
      <c r="B100" s="1030"/>
      <c r="C100" s="1110"/>
      <c r="D100" s="1110"/>
      <c r="E100" s="1110"/>
      <c r="F100" s="1110"/>
      <c r="G100" s="1110"/>
      <c r="H100" s="1110"/>
      <c r="I100" s="1110"/>
      <c r="J100" s="1110"/>
      <c r="L100" s="17"/>
    </row>
    <row r="101" spans="1:12" s="12" customFormat="1">
      <c r="A101" s="1029"/>
      <c r="B101" s="1030"/>
      <c r="C101" s="1110"/>
      <c r="D101" s="1110"/>
      <c r="E101" s="1110"/>
      <c r="F101" s="1110"/>
      <c r="G101" s="1110"/>
      <c r="H101" s="1110"/>
      <c r="I101" s="1110"/>
      <c r="J101" s="1110"/>
      <c r="L101" s="17"/>
    </row>
    <row r="102" spans="1:12" s="12" customFormat="1">
      <c r="A102" s="1029"/>
      <c r="B102" s="1030"/>
      <c r="C102" s="1110"/>
      <c r="D102" s="1110"/>
      <c r="E102" s="1110"/>
      <c r="F102" s="1110"/>
      <c r="G102" s="1110"/>
      <c r="H102" s="1110"/>
      <c r="I102" s="1110"/>
      <c r="J102" s="1110"/>
      <c r="L102" s="17"/>
    </row>
    <row r="103" spans="1:12" s="12" customFormat="1">
      <c r="A103" s="1029"/>
      <c r="B103" s="1030"/>
      <c r="C103" s="1110"/>
      <c r="D103" s="1110"/>
      <c r="E103" s="1110"/>
      <c r="F103" s="1110"/>
      <c r="G103" s="1110"/>
      <c r="H103" s="1110"/>
      <c r="I103" s="1110"/>
      <c r="J103" s="1110"/>
      <c r="L103" s="17"/>
    </row>
    <row r="104" spans="1:12" s="12" customFormat="1">
      <c r="A104" s="1029"/>
      <c r="B104" s="1030"/>
      <c r="C104" s="1110"/>
      <c r="D104" s="1110"/>
      <c r="E104" s="1110"/>
      <c r="F104" s="1110"/>
      <c r="G104" s="1110"/>
      <c r="H104" s="1110"/>
      <c r="I104" s="1110"/>
      <c r="J104" s="1110"/>
      <c r="L104" s="17"/>
    </row>
    <row r="105" spans="1:12" s="12" customFormat="1">
      <c r="A105" s="1029"/>
      <c r="B105" s="1030"/>
      <c r="C105" s="1110"/>
      <c r="D105" s="1110"/>
      <c r="E105" s="1110"/>
      <c r="F105" s="1110"/>
      <c r="G105" s="1110"/>
      <c r="H105" s="1110"/>
      <c r="I105" s="1110"/>
      <c r="J105" s="1110"/>
      <c r="L105" s="17"/>
    </row>
    <row r="106" spans="1:12" s="12" customFormat="1">
      <c r="A106" s="1029"/>
      <c r="B106" s="1030"/>
      <c r="C106" s="1110"/>
      <c r="D106" s="1110"/>
      <c r="E106" s="1110"/>
      <c r="F106" s="1110"/>
      <c r="G106" s="1110"/>
      <c r="H106" s="1110"/>
      <c r="I106" s="1110"/>
      <c r="J106" s="1110"/>
      <c r="L106" s="17"/>
    </row>
    <row r="107" spans="1:12" s="12" customFormat="1">
      <c r="A107" s="1029"/>
      <c r="B107" s="1030"/>
      <c r="C107" s="1110"/>
      <c r="D107" s="1110"/>
      <c r="E107" s="1110"/>
      <c r="F107" s="1110"/>
      <c r="G107" s="1110"/>
      <c r="H107" s="1110"/>
      <c r="I107" s="1110"/>
      <c r="J107" s="1110"/>
      <c r="L107" s="17"/>
    </row>
    <row r="108" spans="1:12" s="12" customFormat="1">
      <c r="A108" s="1029"/>
      <c r="B108" s="1030"/>
      <c r="C108" s="1110"/>
      <c r="D108" s="1110"/>
      <c r="E108" s="1110"/>
      <c r="F108" s="1110"/>
      <c r="G108" s="1110"/>
      <c r="H108" s="1110"/>
      <c r="I108" s="1110"/>
      <c r="J108" s="1110"/>
      <c r="L108" s="17"/>
    </row>
    <row r="109" spans="1:12" s="12" customFormat="1">
      <c r="A109" s="1029"/>
      <c r="B109" s="7"/>
      <c r="C109" s="1110"/>
      <c r="D109" s="1110"/>
      <c r="E109" s="1110"/>
      <c r="F109" s="1110"/>
      <c r="G109" s="1110"/>
      <c r="H109" s="1110"/>
      <c r="I109" s="1110"/>
      <c r="J109" s="1110"/>
      <c r="L109" s="17"/>
    </row>
    <row r="110" spans="1:12" s="12" customFormat="1">
      <c r="A110" s="1029"/>
      <c r="B110" s="7"/>
      <c r="C110" s="1110"/>
      <c r="D110" s="1110"/>
      <c r="E110" s="1110"/>
      <c r="F110" s="1110"/>
      <c r="G110" s="1110"/>
      <c r="H110" s="1110"/>
      <c r="I110" s="1110"/>
      <c r="J110" s="1110"/>
      <c r="L110" s="17"/>
    </row>
    <row r="111" spans="1:12" s="12" customFormat="1">
      <c r="A111" s="1029"/>
      <c r="B111" s="7"/>
      <c r="C111" s="1110"/>
      <c r="D111" s="1110"/>
      <c r="E111" s="1110"/>
      <c r="F111" s="1110"/>
      <c r="G111" s="1110"/>
      <c r="H111" s="1110"/>
      <c r="I111" s="1110"/>
      <c r="J111" s="1110"/>
      <c r="L111" s="17"/>
    </row>
    <row r="112" spans="1:12" s="12" customFormat="1">
      <c r="A112" s="1029"/>
      <c r="B112" s="7"/>
      <c r="C112" s="1110"/>
      <c r="D112" s="1110"/>
      <c r="E112" s="1110"/>
      <c r="F112" s="1110"/>
      <c r="G112" s="1110"/>
      <c r="H112" s="1110"/>
      <c r="I112" s="1110"/>
      <c r="J112" s="1110"/>
      <c r="L112" s="17"/>
    </row>
    <row r="113" spans="1:12" s="7" customFormat="1">
      <c r="A113" s="1029"/>
      <c r="C113" s="1110"/>
      <c r="D113" s="1110"/>
      <c r="E113" s="1110"/>
      <c r="F113" s="1110"/>
      <c r="G113" s="1110"/>
      <c r="H113" s="1110"/>
      <c r="I113" s="1110"/>
      <c r="J113" s="1110"/>
      <c r="K113" s="12"/>
      <c r="L113" s="17"/>
    </row>
    <row r="114" spans="1:12" s="7" customFormat="1">
      <c r="A114" s="1029"/>
      <c r="C114" s="1110"/>
      <c r="D114" s="1110"/>
      <c r="E114" s="1110"/>
      <c r="F114" s="1110"/>
      <c r="G114" s="1110"/>
      <c r="H114" s="1110"/>
      <c r="I114" s="1110"/>
      <c r="J114" s="1110"/>
      <c r="K114" s="12"/>
      <c r="L114" s="17"/>
    </row>
    <row r="115" spans="1:12" s="7" customFormat="1">
      <c r="A115" s="1029"/>
      <c r="C115" s="1110"/>
      <c r="D115" s="1110"/>
      <c r="E115" s="1110"/>
      <c r="F115" s="1110"/>
      <c r="G115" s="1110"/>
      <c r="H115" s="1110"/>
      <c r="I115" s="1110"/>
      <c r="J115" s="1110"/>
      <c r="K115" s="12"/>
      <c r="L115" s="17"/>
    </row>
    <row r="116" spans="1:12" s="7" customFormat="1">
      <c r="A116" s="1029"/>
      <c r="C116" s="1110"/>
      <c r="D116" s="1110"/>
      <c r="E116" s="1110"/>
      <c r="F116" s="1110"/>
      <c r="G116" s="1110"/>
      <c r="H116" s="1110"/>
      <c r="I116" s="1110"/>
      <c r="J116" s="1110"/>
      <c r="K116" s="12"/>
      <c r="L116" s="17"/>
    </row>
    <row r="117" spans="1:12" s="7" customFormat="1">
      <c r="A117" s="1029"/>
      <c r="C117" s="1110"/>
      <c r="D117" s="1110"/>
      <c r="E117" s="1110"/>
      <c r="F117" s="1110"/>
      <c r="G117" s="1110"/>
      <c r="H117" s="1110"/>
      <c r="I117" s="1110"/>
      <c r="J117" s="1110"/>
      <c r="K117" s="12"/>
      <c r="L117" s="17"/>
    </row>
    <row r="118" spans="1:12" s="7" customFormat="1">
      <c r="A118" s="1029"/>
      <c r="C118" s="1110"/>
      <c r="D118" s="1110"/>
      <c r="E118" s="1110"/>
      <c r="F118" s="1110"/>
      <c r="G118" s="1110"/>
      <c r="H118" s="1110"/>
      <c r="I118" s="1110"/>
      <c r="J118" s="1110"/>
      <c r="K118" s="12"/>
      <c r="L118" s="17"/>
    </row>
    <row r="119" spans="1:12" s="7" customFormat="1">
      <c r="A119" s="1029"/>
      <c r="C119" s="1110"/>
      <c r="D119" s="1110"/>
      <c r="E119" s="1110"/>
      <c r="F119" s="1110"/>
      <c r="G119" s="1110"/>
      <c r="H119" s="1110"/>
      <c r="I119" s="1110"/>
      <c r="J119" s="1110"/>
      <c r="K119" s="12"/>
      <c r="L119" s="17"/>
    </row>
    <row r="120" spans="1:12" s="7" customFormat="1">
      <c r="A120" s="1029"/>
      <c r="C120" s="1110"/>
      <c r="D120" s="1110"/>
      <c r="E120" s="1110"/>
      <c r="F120" s="1110"/>
      <c r="G120" s="1110"/>
      <c r="H120" s="1110"/>
      <c r="I120" s="1110"/>
      <c r="J120" s="1110"/>
      <c r="K120" s="12"/>
      <c r="L120" s="17"/>
    </row>
    <row r="121" spans="1:12" s="7" customFormat="1">
      <c r="A121" s="1029"/>
      <c r="C121" s="1110"/>
      <c r="D121" s="1110"/>
      <c r="E121" s="1110"/>
      <c r="F121" s="1110"/>
      <c r="G121" s="1110"/>
      <c r="H121" s="1110"/>
      <c r="I121" s="1110"/>
      <c r="J121" s="1110"/>
      <c r="K121" s="12"/>
      <c r="L121" s="17"/>
    </row>
    <row r="122" spans="1:12" s="7" customFormat="1">
      <c r="A122" s="1029"/>
      <c r="C122" s="1110"/>
      <c r="D122" s="1110"/>
      <c r="E122" s="1110"/>
      <c r="F122" s="1110"/>
      <c r="G122" s="1110"/>
      <c r="H122" s="1110"/>
      <c r="I122" s="1110"/>
      <c r="J122" s="1110"/>
      <c r="K122" s="12"/>
      <c r="L122" s="17"/>
    </row>
    <row r="123" spans="1:12" s="7" customFormat="1">
      <c r="A123" s="1029"/>
      <c r="C123" s="1110"/>
      <c r="D123" s="1110"/>
      <c r="E123" s="1110"/>
      <c r="F123" s="1110"/>
      <c r="G123" s="1110"/>
      <c r="H123" s="1110"/>
      <c r="I123" s="1110"/>
      <c r="J123" s="1110"/>
      <c r="K123" s="12"/>
      <c r="L123" s="17"/>
    </row>
    <row r="124" spans="1:12" s="7" customFormat="1">
      <c r="A124" s="1029"/>
      <c r="K124" s="12"/>
      <c r="L124" s="17"/>
    </row>
    <row r="125" spans="1:12" s="7" customFormat="1">
      <c r="A125" s="1029"/>
      <c r="K125" s="12"/>
      <c r="L125" s="17"/>
    </row>
    <row r="126" spans="1:12" s="7" customFormat="1">
      <c r="A126" s="1029"/>
      <c r="K126" s="12"/>
      <c r="L126" s="17"/>
    </row>
    <row r="127" spans="1:12" s="7" customFormat="1">
      <c r="A127" s="1029"/>
      <c r="K127" s="12"/>
      <c r="L127" s="17"/>
    </row>
    <row r="128" spans="1:12" s="7" customFormat="1">
      <c r="A128" s="1029"/>
      <c r="K128" s="12"/>
      <c r="L128" s="17"/>
    </row>
    <row r="129" spans="1:12" s="7" customFormat="1">
      <c r="A129" s="1029"/>
      <c r="K129" s="12"/>
      <c r="L129" s="17"/>
    </row>
    <row r="130" spans="1:12" s="7" customFormat="1">
      <c r="A130" s="1029"/>
      <c r="K130" s="12"/>
      <c r="L130" s="17"/>
    </row>
    <row r="131" spans="1:12" s="7" customFormat="1">
      <c r="A131" s="1029"/>
      <c r="K131" s="12"/>
      <c r="L131" s="17"/>
    </row>
    <row r="132" spans="1:12" s="7" customFormat="1">
      <c r="A132" s="1029"/>
      <c r="K132" s="12"/>
      <c r="L132" s="17"/>
    </row>
    <row r="133" spans="1:12" s="7" customFormat="1">
      <c r="A133" s="1029"/>
      <c r="K133" s="12"/>
      <c r="L133" s="17"/>
    </row>
    <row r="134" spans="1:12" s="7" customFormat="1">
      <c r="A134" s="1029"/>
      <c r="K134" s="12"/>
      <c r="L134" s="17"/>
    </row>
    <row r="135" spans="1:12" s="7" customFormat="1">
      <c r="A135" s="1029"/>
      <c r="K135" s="12"/>
      <c r="L135" s="17"/>
    </row>
  </sheetData>
  <autoFilter ref="B6:B12"/>
  <customSheetViews>
    <customSheetView guid="{CD481555-6D06-49CD-9625-98C90CC09C9A}">
      <selection activeCell="A49" sqref="A49"/>
      <pageMargins left="0.7" right="0.7" top="0.75" bottom="0.75" header="0.3" footer="0.3"/>
      <pageSetup orientation="portrait" r:id="rId1"/>
    </customSheetView>
    <customSheetView guid="{9EC6AF21-4B8E-44E3-AF29-8895353139B2}">
      <pane ySplit="6" topLeftCell="A27" activePane="bottomLeft" state="frozen"/>
      <selection pane="bottomLeft" activeCell="A49" sqref="A49"/>
      <pageMargins left="0.7" right="0.7" top="0.75" bottom="0.75" header="0.3" footer="0.3"/>
      <pageSetup orientation="portrait" r:id="rId2"/>
    </customSheetView>
    <customSheetView guid="{4A6D03CA-35D0-42B2-8E76-6C991766DE68}">
      <pane ySplit="5" topLeftCell="A27" activePane="bottomLeft" state="frozen"/>
      <selection pane="bottomLeft" activeCell="A49" sqref="A49"/>
      <pageMargins left="0.7" right="0.7" top="0.75" bottom="0.75" header="0.3" footer="0.3"/>
      <pageSetup orientation="portrait" r:id="rId3"/>
    </customSheetView>
    <customSheetView guid="{94FC66D5-BF29-4BE8-974C-C93BA07E9FE3}">
      <pane ySplit="6" topLeftCell="A27" activePane="bottomLeft" state="frozen"/>
      <selection pane="bottomLeft" activeCell="A49" sqref="A49"/>
      <pageMargins left="0.7" right="0.7" top="0.75" bottom="0.75" header="0.3" footer="0.3"/>
      <pageSetup orientation="portrait" r:id="rId4"/>
    </customSheetView>
  </customSheetViews>
  <mergeCells count="44">
    <mergeCell ref="C7:J7"/>
    <mergeCell ref="C10:J10"/>
    <mergeCell ref="C19:J19"/>
    <mergeCell ref="C29:J29"/>
    <mergeCell ref="C39:J39"/>
    <mergeCell ref="C38:J38"/>
    <mergeCell ref="A4:B4"/>
    <mergeCell ref="C4:F4"/>
    <mergeCell ref="G4:H4"/>
    <mergeCell ref="I4:J4"/>
    <mergeCell ref="A5:B5"/>
    <mergeCell ref="C5:F5"/>
    <mergeCell ref="I5:J5"/>
    <mergeCell ref="A3:B3"/>
    <mergeCell ref="C3:F3"/>
    <mergeCell ref="G3:H3"/>
    <mergeCell ref="I3:J3"/>
    <mergeCell ref="A1:K1"/>
    <mergeCell ref="A2:B2"/>
    <mergeCell ref="C2:F2"/>
    <mergeCell ref="G2:H2"/>
    <mergeCell ref="I2:J2"/>
    <mergeCell ref="C53:J53"/>
    <mergeCell ref="C50:J50"/>
    <mergeCell ref="C71:J71"/>
    <mergeCell ref="A26:A27"/>
    <mergeCell ref="C27:J27"/>
    <mergeCell ref="A31:A32"/>
    <mergeCell ref="C32:J32"/>
    <mergeCell ref="C36:J36"/>
    <mergeCell ref="C33:J33"/>
    <mergeCell ref="C41:J41"/>
    <mergeCell ref="C70:J70"/>
    <mergeCell ref="C46:J46"/>
    <mergeCell ref="C69:J69"/>
    <mergeCell ref="C63:J63"/>
    <mergeCell ref="C62:J62"/>
    <mergeCell ref="C60:J60"/>
    <mergeCell ref="C78:J78"/>
    <mergeCell ref="H76:I76"/>
    <mergeCell ref="C74:J74"/>
    <mergeCell ref="H73:I73"/>
    <mergeCell ref="A55:A56"/>
    <mergeCell ref="C57:J57"/>
  </mergeCells>
  <pageMargins left="0.7" right="0.7" top="0.75" bottom="0.75" header="0.3" footer="0.3"/>
  <pageSetup orientation="portrait" r:id="rId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tabColor rgb="FFFF0000"/>
  </sheetPr>
  <dimension ref="A1:M124"/>
  <sheetViews>
    <sheetView workbookViewId="0">
      <pane ySplit="6" topLeftCell="A43" activePane="bottomLeft" state="frozenSplit"/>
      <selection activeCell="I50" sqref="I50"/>
      <selection pane="bottomLeft" activeCell="I67" sqref="I67"/>
    </sheetView>
  </sheetViews>
  <sheetFormatPr defaultRowHeight="15.75"/>
  <cols>
    <col min="1" max="1" width="11" style="8" customWidth="1"/>
    <col min="2" max="7" width="10.140625" style="7" customWidth="1"/>
    <col min="8" max="8" width="12" style="7" customWidth="1"/>
    <col min="9" max="9" width="13.28515625" style="7" customWidth="1"/>
    <col min="10" max="10" width="13.42578125" style="7" customWidth="1"/>
    <col min="11" max="11" width="45.5703125" style="12" customWidth="1"/>
    <col min="12" max="16384" width="9.140625" style="17"/>
  </cols>
  <sheetData>
    <row r="1" spans="1:12" s="16" customFormat="1" ht="30.75" customHeight="1" thickTop="1">
      <c r="A1" s="5073" t="s">
        <v>2807</v>
      </c>
      <c r="B1" s="5074"/>
      <c r="C1" s="5074"/>
      <c r="D1" s="5074"/>
      <c r="E1" s="5074"/>
      <c r="F1" s="5074"/>
      <c r="G1" s="5074"/>
      <c r="H1" s="5074"/>
      <c r="I1" s="5074"/>
      <c r="J1" s="5074"/>
      <c r="K1" s="5075"/>
      <c r="L1" s="36"/>
    </row>
    <row r="2" spans="1:12" ht="20.25" customHeight="1">
      <c r="A2" s="4845" t="s">
        <v>215</v>
      </c>
      <c r="B2" s="4846"/>
      <c r="C2" s="4636">
        <f>+(82+120+25)*25</f>
        <v>5675</v>
      </c>
      <c r="D2" s="4637"/>
      <c r="E2" s="4637"/>
      <c r="F2" s="4638"/>
      <c r="G2" s="5076"/>
      <c r="H2" s="5101"/>
      <c r="I2" s="5093" t="s">
        <v>216</v>
      </c>
      <c r="J2" s="5094"/>
      <c r="K2" s="19" t="s">
        <v>251</v>
      </c>
      <c r="L2" s="86"/>
    </row>
    <row r="3" spans="1:12" ht="20.25" customHeight="1">
      <c r="A3" s="4845" t="s">
        <v>217</v>
      </c>
      <c r="B3" s="4846"/>
      <c r="C3" s="4630" t="s">
        <v>236</v>
      </c>
      <c r="D3" s="4631"/>
      <c r="E3" s="4631"/>
      <c r="F3" s="4632"/>
      <c r="G3" s="5582" t="s">
        <v>309</v>
      </c>
      <c r="H3" s="5583"/>
      <c r="I3" s="5093" t="s">
        <v>218</v>
      </c>
      <c r="J3" s="5094"/>
      <c r="K3" s="997" t="s">
        <v>248</v>
      </c>
      <c r="L3" s="86"/>
    </row>
    <row r="4" spans="1:12" ht="20.25" customHeight="1">
      <c r="A4" s="4845" t="s">
        <v>219</v>
      </c>
      <c r="B4" s="4846"/>
      <c r="C4" s="4636" t="s">
        <v>241</v>
      </c>
      <c r="D4" s="4637"/>
      <c r="E4" s="4637"/>
      <c r="F4" s="4638"/>
      <c r="G4" s="5582"/>
      <c r="H4" s="5583"/>
      <c r="I4" s="5093" t="s">
        <v>220</v>
      </c>
      <c r="J4" s="5094"/>
      <c r="K4" s="19" t="s">
        <v>372</v>
      </c>
      <c r="L4" s="86"/>
    </row>
    <row r="5" spans="1:12" ht="20.25" customHeight="1" thickBot="1">
      <c r="A5" s="5086" t="s">
        <v>221</v>
      </c>
      <c r="B5" s="5087"/>
      <c r="C5" s="5561" t="s">
        <v>2808</v>
      </c>
      <c r="D5" s="5562"/>
      <c r="E5" s="5562"/>
      <c r="F5" s="5563"/>
      <c r="G5" s="5243"/>
      <c r="H5" s="5244"/>
      <c r="I5" s="5093" t="s">
        <v>325</v>
      </c>
      <c r="J5" s="5094"/>
      <c r="K5" s="19" t="s">
        <v>2809</v>
      </c>
      <c r="L5" s="86"/>
    </row>
    <row r="6" spans="1:12" s="16" customFormat="1" ht="35.25" customHeight="1" thickTop="1">
      <c r="A6" s="956" t="s">
        <v>1</v>
      </c>
      <c r="B6" s="957" t="s">
        <v>0</v>
      </c>
      <c r="C6" s="957" t="s">
        <v>2</v>
      </c>
      <c r="D6" s="957" t="s">
        <v>3</v>
      </c>
      <c r="E6" s="957" t="s">
        <v>4</v>
      </c>
      <c r="F6" s="957" t="s">
        <v>5</v>
      </c>
      <c r="G6" s="957" t="s">
        <v>6</v>
      </c>
      <c r="H6" s="957" t="s">
        <v>7</v>
      </c>
      <c r="I6" s="957" t="s">
        <v>8</v>
      </c>
      <c r="J6" s="957" t="s">
        <v>9</v>
      </c>
      <c r="K6" s="958" t="s">
        <v>10</v>
      </c>
    </row>
    <row r="7" spans="1:12" ht="107.25" customHeight="1">
      <c r="A7" s="1943">
        <v>41902</v>
      </c>
      <c r="B7" s="1944" t="s">
        <v>32</v>
      </c>
      <c r="C7" s="5477" t="s">
        <v>2810</v>
      </c>
      <c r="D7" s="5477"/>
      <c r="E7" s="5477"/>
      <c r="F7" s="5477"/>
      <c r="G7" s="5477"/>
      <c r="H7" s="5477"/>
      <c r="I7" s="5477"/>
      <c r="J7" s="5477"/>
      <c r="K7" s="1973" t="s">
        <v>2571</v>
      </c>
    </row>
    <row r="8" spans="1:12" s="12" customFormat="1" ht="17.25" customHeight="1">
      <c r="A8" s="950">
        <v>41912</v>
      </c>
      <c r="B8" s="952" t="s">
        <v>16</v>
      </c>
      <c r="C8" s="947">
        <v>105</v>
      </c>
      <c r="D8" s="954">
        <f>+C8*(100-E8)/100</f>
        <v>63</v>
      </c>
      <c r="E8" s="947">
        <v>40</v>
      </c>
      <c r="F8" s="947"/>
      <c r="G8" s="947">
        <v>100</v>
      </c>
      <c r="H8" s="952"/>
      <c r="I8" s="952"/>
      <c r="J8" s="952"/>
      <c r="K8" s="12" t="s">
        <v>2811</v>
      </c>
      <c r="L8" s="17"/>
    </row>
    <row r="9" spans="1:12" s="12" customFormat="1" ht="17.25" customHeight="1">
      <c r="A9" s="950">
        <v>41921</v>
      </c>
      <c r="B9" s="952" t="s">
        <v>12</v>
      </c>
      <c r="C9" s="4644" t="s">
        <v>2812</v>
      </c>
      <c r="D9" s="4645"/>
      <c r="E9" s="4645"/>
      <c r="F9" s="4645"/>
      <c r="G9" s="4645"/>
      <c r="H9" s="4645"/>
      <c r="I9" s="4645"/>
      <c r="J9" s="4646"/>
      <c r="L9" s="17"/>
    </row>
    <row r="10" spans="1:12" s="12" customFormat="1" ht="17.25" customHeight="1">
      <c r="A10" s="29">
        <v>41928</v>
      </c>
      <c r="B10" s="6" t="s">
        <v>16</v>
      </c>
      <c r="C10" s="31">
        <v>70</v>
      </c>
      <c r="D10" s="30">
        <f>+C10*(100-E10)/100</f>
        <v>42</v>
      </c>
      <c r="E10" s="30">
        <v>40</v>
      </c>
      <c r="F10" s="30"/>
      <c r="G10" s="30">
        <v>95</v>
      </c>
      <c r="H10" s="6"/>
      <c r="I10" s="6"/>
      <c r="J10" s="6"/>
      <c r="K10" s="25" t="s">
        <v>2813</v>
      </c>
      <c r="L10" s="17"/>
    </row>
    <row r="11" spans="1:12" s="12" customFormat="1" ht="17.25" customHeight="1">
      <c r="A11" s="950">
        <v>41952</v>
      </c>
      <c r="B11" s="952" t="s">
        <v>143</v>
      </c>
      <c r="C11" s="947"/>
      <c r="D11" s="954"/>
      <c r="E11" s="947"/>
      <c r="F11" s="947"/>
      <c r="G11" s="947"/>
      <c r="H11" s="947">
        <v>5475</v>
      </c>
      <c r="I11" s="947">
        <v>100</v>
      </c>
      <c r="J11" s="952"/>
      <c r="L11" s="17"/>
    </row>
    <row r="12" spans="1:12" s="12" customFormat="1" ht="16.5" thickBot="1">
      <c r="A12" s="940">
        <v>41988</v>
      </c>
      <c r="B12" s="944" t="s">
        <v>16</v>
      </c>
      <c r="C12" s="218">
        <v>85</v>
      </c>
      <c r="D12" s="42">
        <f>+C12*(100-E12)/100</f>
        <v>51</v>
      </c>
      <c r="E12" s="218">
        <v>40</v>
      </c>
      <c r="F12" s="218"/>
      <c r="G12" s="218">
        <v>110</v>
      </c>
      <c r="H12" s="218"/>
      <c r="I12" s="218"/>
      <c r="J12" s="944"/>
      <c r="K12" s="43" t="s">
        <v>283</v>
      </c>
      <c r="L12" s="17"/>
    </row>
    <row r="13" spans="1:12" s="12" customFormat="1" ht="16.5" thickTop="1">
      <c r="A13" s="47">
        <v>42014</v>
      </c>
      <c r="B13" s="48" t="s">
        <v>27</v>
      </c>
      <c r="C13" s="5129" t="s">
        <v>875</v>
      </c>
      <c r="D13" s="5130"/>
      <c r="E13" s="5130"/>
      <c r="F13" s="5130"/>
      <c r="G13" s="5130"/>
      <c r="H13" s="5130"/>
      <c r="I13" s="5130"/>
      <c r="J13" s="5131"/>
      <c r="K13" s="50"/>
      <c r="L13" s="17"/>
    </row>
    <row r="14" spans="1:12" s="12" customFormat="1">
      <c r="A14" s="950">
        <v>42036</v>
      </c>
      <c r="B14" s="952" t="s">
        <v>143</v>
      </c>
      <c r="C14" s="952"/>
      <c r="D14" s="954"/>
      <c r="E14" s="952"/>
      <c r="F14" s="952"/>
      <c r="G14" s="952"/>
      <c r="H14" s="5161" t="s">
        <v>2814</v>
      </c>
      <c r="I14" s="5162"/>
      <c r="J14" s="5163"/>
      <c r="K14" s="12" t="s">
        <v>2815</v>
      </c>
      <c r="L14" s="17"/>
    </row>
    <row r="15" spans="1:12" s="12" customFormat="1">
      <c r="A15" s="950">
        <v>42077</v>
      </c>
      <c r="B15" s="952" t="s">
        <v>16</v>
      </c>
      <c r="C15" s="947">
        <v>75</v>
      </c>
      <c r="D15" s="954">
        <f>+C15*(100-E15)/100</f>
        <v>67.5</v>
      </c>
      <c r="E15" s="947">
        <v>10</v>
      </c>
      <c r="F15" s="947"/>
      <c r="G15" s="947">
        <v>80</v>
      </c>
      <c r="H15" s="952"/>
      <c r="I15" s="952"/>
      <c r="J15" s="952"/>
      <c r="K15" s="12" t="s">
        <v>2816</v>
      </c>
      <c r="L15" s="17"/>
    </row>
    <row r="16" spans="1:12" s="12" customFormat="1">
      <c r="A16" s="950">
        <v>42142</v>
      </c>
      <c r="B16" s="952" t="s">
        <v>143</v>
      </c>
      <c r="C16" s="952"/>
      <c r="D16" s="954"/>
      <c r="E16" s="952"/>
      <c r="F16" s="952"/>
      <c r="G16" s="952"/>
      <c r="H16" s="947">
        <v>5520</v>
      </c>
      <c r="I16" s="947">
        <v>80</v>
      </c>
      <c r="J16" s="952"/>
      <c r="L16" s="17"/>
    </row>
    <row r="17" spans="1:12" s="12" customFormat="1">
      <c r="A17" s="950">
        <v>42179</v>
      </c>
      <c r="B17" s="952" t="s">
        <v>12</v>
      </c>
      <c r="C17" s="4644" t="s">
        <v>156</v>
      </c>
      <c r="D17" s="4645"/>
      <c r="E17" s="4645"/>
      <c r="F17" s="4645"/>
      <c r="G17" s="4645"/>
      <c r="H17" s="4645"/>
      <c r="I17" s="4645"/>
      <c r="J17" s="4646"/>
      <c r="L17" s="17"/>
    </row>
    <row r="18" spans="1:12" s="12" customFormat="1">
      <c r="A18" s="29">
        <v>42183</v>
      </c>
      <c r="B18" s="6" t="s">
        <v>16</v>
      </c>
      <c r="C18" s="30">
        <v>50</v>
      </c>
      <c r="D18" s="31">
        <f>+C18*(100-E18)/100</f>
        <v>45</v>
      </c>
      <c r="E18" s="30">
        <v>10</v>
      </c>
      <c r="F18" s="30"/>
      <c r="G18" s="30">
        <v>130</v>
      </c>
      <c r="H18" s="6"/>
      <c r="I18" s="6"/>
      <c r="J18" s="6"/>
      <c r="K18" s="25" t="s">
        <v>283</v>
      </c>
      <c r="L18" s="17"/>
    </row>
    <row r="19" spans="1:12" s="12" customFormat="1">
      <c r="A19" s="29">
        <v>42190</v>
      </c>
      <c r="B19" s="6" t="s">
        <v>11</v>
      </c>
      <c r="C19" s="4636" t="s">
        <v>2817</v>
      </c>
      <c r="D19" s="4637"/>
      <c r="E19" s="4637"/>
      <c r="F19" s="4637"/>
      <c r="G19" s="4637"/>
      <c r="H19" s="4637"/>
      <c r="I19" s="4637"/>
      <c r="J19" s="4638"/>
      <c r="K19" s="25"/>
      <c r="L19" s="17"/>
    </row>
    <row r="20" spans="1:12" s="12" customFormat="1" ht="18" customHeight="1">
      <c r="A20" s="950">
        <v>42194</v>
      </c>
      <c r="B20" s="952" t="s">
        <v>143</v>
      </c>
      <c r="C20" s="952"/>
      <c r="D20" s="954"/>
      <c r="E20" s="952"/>
      <c r="F20" s="952"/>
      <c r="G20" s="952"/>
      <c r="H20" s="952">
        <v>5610</v>
      </c>
      <c r="I20" s="952">
        <v>100</v>
      </c>
      <c r="J20" s="952"/>
      <c r="K20" s="12" t="s">
        <v>2818</v>
      </c>
    </row>
    <row r="21" spans="1:12">
      <c r="A21" s="950">
        <v>42232</v>
      </c>
      <c r="B21" s="952" t="s">
        <v>12</v>
      </c>
      <c r="C21" s="4627" t="s">
        <v>156</v>
      </c>
      <c r="D21" s="4628"/>
      <c r="E21" s="4628"/>
      <c r="F21" s="4628"/>
      <c r="G21" s="4628"/>
      <c r="H21" s="4628"/>
      <c r="I21" s="4628"/>
      <c r="J21" s="4629"/>
    </row>
    <row r="22" spans="1:12" s="12" customFormat="1" ht="47.25" customHeight="1">
      <c r="A22" s="950">
        <v>42257</v>
      </c>
      <c r="B22" s="952" t="s">
        <v>12</v>
      </c>
      <c r="C22" s="4627" t="s">
        <v>2819</v>
      </c>
      <c r="D22" s="4628"/>
      <c r="E22" s="4628"/>
      <c r="F22" s="4628"/>
      <c r="G22" s="4628"/>
      <c r="H22" s="4628"/>
      <c r="I22" s="4628"/>
      <c r="J22" s="4629"/>
      <c r="L22" s="17"/>
    </row>
    <row r="23" spans="1:12" s="12" customFormat="1">
      <c r="A23" s="950">
        <v>42263</v>
      </c>
      <c r="B23" s="952" t="s">
        <v>16</v>
      </c>
      <c r="C23" s="947">
        <v>40</v>
      </c>
      <c r="D23" s="954">
        <f>+C23*(100-E23)/100</f>
        <v>36</v>
      </c>
      <c r="E23" s="947">
        <v>10</v>
      </c>
      <c r="F23" s="947"/>
      <c r="G23" s="947">
        <v>110</v>
      </c>
      <c r="H23" s="952"/>
      <c r="I23" s="952"/>
      <c r="J23" s="952"/>
      <c r="K23" s="12" t="s">
        <v>2752</v>
      </c>
      <c r="L23" s="17"/>
    </row>
    <row r="24" spans="1:12" s="12" customFormat="1">
      <c r="A24" s="950">
        <v>42273</v>
      </c>
      <c r="B24" s="952" t="s">
        <v>12</v>
      </c>
      <c r="C24" s="4644" t="s">
        <v>2820</v>
      </c>
      <c r="D24" s="4645"/>
      <c r="E24" s="4645"/>
      <c r="F24" s="4645"/>
      <c r="G24" s="4645"/>
      <c r="H24" s="4645"/>
      <c r="I24" s="4645"/>
      <c r="J24" s="4646"/>
      <c r="L24" s="17"/>
    </row>
    <row r="25" spans="1:12" s="12" customFormat="1">
      <c r="A25" s="950">
        <v>42241</v>
      </c>
      <c r="B25" s="952" t="s">
        <v>11</v>
      </c>
      <c r="C25" s="4644" t="s">
        <v>2821</v>
      </c>
      <c r="D25" s="4645"/>
      <c r="E25" s="4645"/>
      <c r="F25" s="4645"/>
      <c r="G25" s="4645"/>
      <c r="H25" s="4645"/>
      <c r="I25" s="4645"/>
      <c r="J25" s="4646"/>
      <c r="L25" s="17"/>
    </row>
    <row r="26" spans="1:12" s="12" customFormat="1">
      <c r="A26" s="950">
        <v>42278</v>
      </c>
      <c r="B26" s="952" t="s">
        <v>11</v>
      </c>
      <c r="C26" s="4644" t="s">
        <v>2822</v>
      </c>
      <c r="D26" s="4645"/>
      <c r="E26" s="4645"/>
      <c r="F26" s="4645"/>
      <c r="G26" s="4645"/>
      <c r="H26" s="4645"/>
      <c r="I26" s="4645"/>
      <c r="J26" s="4646"/>
      <c r="L26" s="17"/>
    </row>
    <row r="27" spans="1:12" s="12" customFormat="1">
      <c r="A27" s="950">
        <v>42305</v>
      </c>
      <c r="B27" s="952" t="s">
        <v>143</v>
      </c>
      <c r="C27" s="952"/>
      <c r="D27" s="954"/>
      <c r="E27" s="952"/>
      <c r="F27" s="952"/>
      <c r="G27" s="952"/>
      <c r="H27" s="952">
        <v>5675</v>
      </c>
      <c r="I27" s="952">
        <v>100</v>
      </c>
      <c r="J27" s="952"/>
      <c r="K27" s="12" t="s">
        <v>2823</v>
      </c>
      <c r="L27" s="17"/>
    </row>
    <row r="28" spans="1:12" s="12" customFormat="1" ht="16.5" thickBot="1">
      <c r="A28" s="1727">
        <v>42347</v>
      </c>
      <c r="B28" s="1732" t="s">
        <v>12</v>
      </c>
      <c r="C28" s="5126" t="s">
        <v>2820</v>
      </c>
      <c r="D28" s="5127"/>
      <c r="E28" s="5127"/>
      <c r="F28" s="5127"/>
      <c r="G28" s="5127"/>
      <c r="H28" s="5127"/>
      <c r="I28" s="5127"/>
      <c r="J28" s="5128"/>
      <c r="K28" s="43"/>
      <c r="L28" s="17"/>
    </row>
    <row r="29" spans="1:12" s="12" customFormat="1" ht="16.5" thickTop="1">
      <c r="A29" s="44">
        <v>42379</v>
      </c>
      <c r="B29" s="45" t="s">
        <v>143</v>
      </c>
      <c r="C29" s="45"/>
      <c r="D29" s="173"/>
      <c r="E29" s="45"/>
      <c r="F29" s="45"/>
      <c r="G29" s="45"/>
      <c r="H29" s="5478" t="s">
        <v>2625</v>
      </c>
      <c r="I29" s="5480"/>
      <c r="J29" s="45"/>
      <c r="K29" s="46" t="s">
        <v>2824</v>
      </c>
      <c r="L29" s="17"/>
    </row>
    <row r="30" spans="1:12" s="12" customFormat="1">
      <c r="A30" s="1740">
        <v>42384</v>
      </c>
      <c r="B30" s="1743" t="s">
        <v>12</v>
      </c>
      <c r="C30" s="4644" t="s">
        <v>2825</v>
      </c>
      <c r="D30" s="4645"/>
      <c r="E30" s="4645"/>
      <c r="F30" s="4645"/>
      <c r="G30" s="4645"/>
      <c r="H30" s="4645"/>
      <c r="I30" s="4645"/>
      <c r="J30" s="4646"/>
      <c r="L30" s="17"/>
    </row>
    <row r="31" spans="1:12" s="12" customFormat="1">
      <c r="A31" s="1740">
        <v>42389</v>
      </c>
      <c r="B31" s="1743" t="s">
        <v>12</v>
      </c>
      <c r="C31" s="4644" t="s">
        <v>126</v>
      </c>
      <c r="D31" s="4645"/>
      <c r="E31" s="4645"/>
      <c r="F31" s="4645"/>
      <c r="G31" s="4645"/>
      <c r="H31" s="4645"/>
      <c r="I31" s="4645"/>
      <c r="J31" s="4646"/>
      <c r="L31" s="17"/>
    </row>
    <row r="32" spans="1:12" s="12" customFormat="1">
      <c r="A32" s="1740">
        <v>42395</v>
      </c>
      <c r="B32" s="1743" t="s">
        <v>16</v>
      </c>
      <c r="C32" s="1736">
        <v>70</v>
      </c>
      <c r="D32" s="1739">
        <f>+C32*(100-E32)/100</f>
        <v>63</v>
      </c>
      <c r="E32" s="1736">
        <v>10</v>
      </c>
      <c r="F32" s="1736"/>
      <c r="G32" s="1736">
        <v>110</v>
      </c>
      <c r="H32" s="1736"/>
      <c r="I32" s="1736"/>
      <c r="J32" s="1743"/>
      <c r="K32" s="12" t="s">
        <v>2783</v>
      </c>
      <c r="L32" s="17"/>
    </row>
    <row r="33" spans="1:12" s="12" customFormat="1" ht="21.75" customHeight="1">
      <c r="A33" s="1740">
        <v>42411</v>
      </c>
      <c r="B33" s="1743" t="s">
        <v>12</v>
      </c>
      <c r="C33" s="4644" t="s">
        <v>156</v>
      </c>
      <c r="D33" s="4645"/>
      <c r="E33" s="4645"/>
      <c r="F33" s="4645"/>
      <c r="G33" s="4645"/>
      <c r="H33" s="4645"/>
      <c r="I33" s="4645"/>
      <c r="J33" s="4646"/>
      <c r="L33" s="17"/>
    </row>
    <row r="34" spans="1:12" s="12" customFormat="1">
      <c r="A34" s="4642">
        <v>42417</v>
      </c>
      <c r="B34" s="1743" t="s">
        <v>425</v>
      </c>
      <c r="C34" s="4644" t="s">
        <v>3083</v>
      </c>
      <c r="D34" s="4645"/>
      <c r="E34" s="4645"/>
      <c r="F34" s="4645"/>
      <c r="G34" s="4645"/>
      <c r="H34" s="4645"/>
      <c r="I34" s="4645"/>
      <c r="J34" s="4646"/>
      <c r="L34" s="17"/>
    </row>
    <row r="35" spans="1:12" s="12" customFormat="1">
      <c r="A35" s="4643"/>
      <c r="B35" s="1743" t="s">
        <v>12</v>
      </c>
      <c r="C35" s="4644" t="s">
        <v>126</v>
      </c>
      <c r="D35" s="4645"/>
      <c r="E35" s="4645"/>
      <c r="F35" s="4645"/>
      <c r="G35" s="4645"/>
      <c r="H35" s="4645"/>
      <c r="I35" s="4645"/>
      <c r="J35" s="4646"/>
      <c r="L35" s="17"/>
    </row>
    <row r="36" spans="1:12" s="12" customFormat="1">
      <c r="A36" s="4642">
        <v>42418</v>
      </c>
      <c r="B36" s="1743" t="s">
        <v>143</v>
      </c>
      <c r="C36" s="1743"/>
      <c r="D36" s="1739"/>
      <c r="E36" s="1743"/>
      <c r="F36" s="1743"/>
      <c r="G36" s="1743"/>
      <c r="H36" s="1743"/>
      <c r="I36" s="1743"/>
      <c r="J36" s="1743">
        <v>5450</v>
      </c>
      <c r="K36" s="12" t="s">
        <v>3084</v>
      </c>
      <c r="L36" s="17"/>
    </row>
    <row r="37" spans="1:12" s="12" customFormat="1" ht="50.25" customHeight="1">
      <c r="A37" s="4643"/>
      <c r="B37" s="1743" t="s">
        <v>143</v>
      </c>
      <c r="C37" s="1743"/>
      <c r="D37" s="1739"/>
      <c r="E37" s="1743"/>
      <c r="F37" s="1743"/>
      <c r="G37" s="1743"/>
      <c r="H37" s="1743">
        <v>5540</v>
      </c>
      <c r="I37" s="1743">
        <v>100</v>
      </c>
      <c r="J37" s="1743"/>
      <c r="K37" s="12" t="s">
        <v>3085</v>
      </c>
      <c r="L37" s="17"/>
    </row>
    <row r="38" spans="1:12" s="12" customFormat="1">
      <c r="A38" s="1740">
        <v>42459</v>
      </c>
      <c r="B38" s="1743" t="s">
        <v>425</v>
      </c>
      <c r="C38" s="4680" t="s">
        <v>3195</v>
      </c>
      <c r="D38" s="4681"/>
      <c r="E38" s="4681"/>
      <c r="F38" s="4681"/>
      <c r="G38" s="4681"/>
      <c r="H38" s="4681"/>
      <c r="I38" s="4681"/>
      <c r="J38" s="4682"/>
      <c r="L38" s="17"/>
    </row>
    <row r="39" spans="1:12" s="12" customFormat="1">
      <c r="A39" s="1740">
        <v>42460</v>
      </c>
      <c r="B39" s="1743" t="s">
        <v>16</v>
      </c>
      <c r="C39" s="1736">
        <v>30</v>
      </c>
      <c r="D39" s="1739">
        <f>+C39*(100-E39)/100</f>
        <v>27</v>
      </c>
      <c r="E39" s="1736">
        <v>10</v>
      </c>
      <c r="F39" s="1736"/>
      <c r="G39" s="1736">
        <v>60</v>
      </c>
      <c r="H39" s="1743"/>
      <c r="I39" s="1743"/>
      <c r="J39" s="1743"/>
      <c r="K39" s="12" t="s">
        <v>3204</v>
      </c>
      <c r="L39" s="17"/>
    </row>
    <row r="40" spans="1:12" s="12" customFormat="1">
      <c r="A40" s="1740">
        <v>42461</v>
      </c>
      <c r="B40" s="1743" t="s">
        <v>143</v>
      </c>
      <c r="C40" s="1743"/>
      <c r="D40" s="1739">
        <f>+C40*(100-E40)/100</f>
        <v>0</v>
      </c>
      <c r="E40" s="1743"/>
      <c r="F40" s="1743"/>
      <c r="G40" s="1743"/>
      <c r="H40" s="5161" t="s">
        <v>3205</v>
      </c>
      <c r="I40" s="5162"/>
      <c r="J40" s="5163"/>
      <c r="L40" s="17"/>
    </row>
    <row r="41" spans="1:12" s="12" customFormat="1">
      <c r="A41" s="1740">
        <v>42531</v>
      </c>
      <c r="B41" s="1743" t="s">
        <v>12</v>
      </c>
      <c r="C41" s="4644" t="s">
        <v>3514</v>
      </c>
      <c r="D41" s="4645"/>
      <c r="E41" s="4645"/>
      <c r="F41" s="4645"/>
      <c r="G41" s="4645"/>
      <c r="H41" s="4645"/>
      <c r="I41" s="4645"/>
      <c r="J41" s="4646"/>
      <c r="L41" s="17"/>
    </row>
    <row r="42" spans="1:12" s="12" customFormat="1">
      <c r="A42" s="1740">
        <v>42612</v>
      </c>
      <c r="B42" s="1743" t="s">
        <v>16</v>
      </c>
      <c r="C42" s="1743">
        <v>30</v>
      </c>
      <c r="D42" s="1739">
        <f>+C42*(100-E42)/100</f>
        <v>27</v>
      </c>
      <c r="E42" s="1743">
        <v>10</v>
      </c>
      <c r="F42" s="1743"/>
      <c r="G42" s="1743">
        <v>90</v>
      </c>
      <c r="H42" s="1743"/>
      <c r="I42" s="1743"/>
      <c r="J42" s="1743"/>
      <c r="K42" s="12" t="s">
        <v>3518</v>
      </c>
      <c r="L42" s="17"/>
    </row>
    <row r="43" spans="1:12" s="12" customFormat="1" ht="16.5" thickBot="1">
      <c r="A43" s="54">
        <v>42690</v>
      </c>
      <c r="B43" s="55" t="s">
        <v>143</v>
      </c>
      <c r="C43" s="55"/>
      <c r="D43" s="63"/>
      <c r="E43" s="55"/>
      <c r="F43" s="55"/>
      <c r="G43" s="55"/>
      <c r="H43" s="55">
        <v>5595</v>
      </c>
      <c r="I43" s="55">
        <v>100</v>
      </c>
      <c r="J43" s="55"/>
      <c r="K43" s="57" t="s">
        <v>3722</v>
      </c>
      <c r="L43" s="17"/>
    </row>
    <row r="44" spans="1:12" s="12" customFormat="1" ht="16.5" thickTop="1">
      <c r="A44" s="1728">
        <v>42740</v>
      </c>
      <c r="B44" s="1731" t="s">
        <v>16</v>
      </c>
      <c r="C44" s="1731">
        <v>30</v>
      </c>
      <c r="D44" s="62">
        <f>+C44*(100-E44)/100</f>
        <v>24.6</v>
      </c>
      <c r="E44" s="1731">
        <v>18</v>
      </c>
      <c r="F44" s="1731"/>
      <c r="G44" s="1731">
        <v>128</v>
      </c>
      <c r="H44" s="1731"/>
      <c r="I44" s="1731"/>
      <c r="J44" s="1731"/>
      <c r="K44" s="53" t="s">
        <v>3518</v>
      </c>
      <c r="L44" s="17"/>
    </row>
    <row r="45" spans="1:12" s="12" customFormat="1">
      <c r="A45" s="4642">
        <v>42825</v>
      </c>
      <c r="B45" s="1692" t="s">
        <v>143</v>
      </c>
      <c r="C45" s="1692"/>
      <c r="D45" s="1691"/>
      <c r="E45" s="1692"/>
      <c r="F45" s="1692"/>
      <c r="G45" s="1692"/>
      <c r="H45" s="1692"/>
      <c r="I45" s="1692"/>
      <c r="J45" s="1692">
        <v>4735</v>
      </c>
      <c r="K45" s="12" t="s">
        <v>458</v>
      </c>
      <c r="L45" s="17"/>
    </row>
    <row r="46" spans="1:12" s="12" customFormat="1">
      <c r="A46" s="4769"/>
      <c r="B46" s="952" t="s">
        <v>12</v>
      </c>
      <c r="C46" s="4644" t="s">
        <v>4013</v>
      </c>
      <c r="D46" s="4645"/>
      <c r="E46" s="4645"/>
      <c r="F46" s="4645"/>
      <c r="G46" s="4645"/>
      <c r="H46" s="4645"/>
      <c r="I46" s="4645"/>
      <c r="J46" s="4646"/>
      <c r="L46" s="17"/>
    </row>
    <row r="47" spans="1:12" ht="19.5" customHeight="1">
      <c r="A47" s="1812">
        <v>42857</v>
      </c>
      <c r="B47" s="1813" t="s">
        <v>16</v>
      </c>
      <c r="C47" s="1813">
        <v>32</v>
      </c>
      <c r="D47" s="1811">
        <f>+C47*(100-E47)/100</f>
        <v>25.6</v>
      </c>
      <c r="E47" s="1813">
        <v>20</v>
      </c>
      <c r="F47" s="1813"/>
      <c r="G47" s="1813">
        <v>170</v>
      </c>
      <c r="H47" s="1813"/>
      <c r="I47" s="1813"/>
      <c r="J47" s="1813"/>
      <c r="K47" s="12" t="s">
        <v>4075</v>
      </c>
    </row>
    <row r="48" spans="1:12" s="12" customFormat="1">
      <c r="A48" s="950">
        <v>42978</v>
      </c>
      <c r="B48" s="1903" t="s">
        <v>16</v>
      </c>
      <c r="C48" s="952">
        <v>30</v>
      </c>
      <c r="D48" s="954">
        <f>+C48*(100-E48)/100</f>
        <v>24</v>
      </c>
      <c r="E48" s="952">
        <v>20</v>
      </c>
      <c r="F48" s="952"/>
      <c r="G48" s="952">
        <v>100</v>
      </c>
      <c r="H48" s="952"/>
      <c r="I48" s="952"/>
      <c r="J48" s="952"/>
      <c r="K48" s="12" t="s">
        <v>4229</v>
      </c>
      <c r="L48" s="17"/>
    </row>
    <row r="49" spans="1:13" s="12" customFormat="1">
      <c r="A49" s="950">
        <v>43012</v>
      </c>
      <c r="B49" s="1997" t="s">
        <v>12</v>
      </c>
      <c r="C49" s="4644" t="s">
        <v>156</v>
      </c>
      <c r="D49" s="4645"/>
      <c r="E49" s="4645"/>
      <c r="F49" s="4645"/>
      <c r="G49" s="4645"/>
      <c r="H49" s="4645"/>
      <c r="I49" s="4645"/>
      <c r="J49" s="4646"/>
      <c r="L49" s="17"/>
    </row>
    <row r="50" spans="1:13" s="12" customFormat="1" ht="16.5" thickBot="1">
      <c r="A50" s="54">
        <v>43027</v>
      </c>
      <c r="B50" s="55" t="s">
        <v>143</v>
      </c>
      <c r="C50" s="55"/>
      <c r="D50" s="63">
        <f>+C50*(100-E50)/100</f>
        <v>0</v>
      </c>
      <c r="E50" s="55"/>
      <c r="F50" s="55"/>
      <c r="G50" s="55"/>
      <c r="H50" s="55">
        <v>5032</v>
      </c>
      <c r="I50" s="55">
        <v>93</v>
      </c>
      <c r="J50" s="55"/>
      <c r="K50" s="57" t="s">
        <v>30</v>
      </c>
      <c r="L50" s="17"/>
    </row>
    <row r="51" spans="1:13" s="12" customFormat="1" ht="16.5" thickTop="1">
      <c r="A51" s="2116">
        <v>43126</v>
      </c>
      <c r="B51" s="2118" t="s">
        <v>41</v>
      </c>
      <c r="C51" s="5129" t="s">
        <v>4484</v>
      </c>
      <c r="D51" s="5130"/>
      <c r="E51" s="5130"/>
      <c r="F51" s="5130"/>
      <c r="G51" s="5130"/>
      <c r="H51" s="5130"/>
      <c r="I51" s="5130"/>
      <c r="J51" s="5131"/>
      <c r="K51" s="53"/>
      <c r="L51" s="17"/>
    </row>
    <row r="52" spans="1:13" s="12" customFormat="1">
      <c r="A52" s="950">
        <v>43144</v>
      </c>
      <c r="B52" s="952" t="s">
        <v>14</v>
      </c>
      <c r="C52" s="4644" t="s">
        <v>4509</v>
      </c>
      <c r="D52" s="4645"/>
      <c r="E52" s="4645"/>
      <c r="F52" s="4645"/>
      <c r="G52" s="4645"/>
      <c r="H52" s="4645"/>
      <c r="I52" s="4645"/>
      <c r="J52" s="4646"/>
      <c r="L52" s="17"/>
    </row>
    <row r="53" spans="1:13" s="12" customFormat="1">
      <c r="A53" s="950">
        <v>43172</v>
      </c>
      <c r="B53" s="952" t="s">
        <v>16</v>
      </c>
      <c r="C53" s="2136">
        <v>20</v>
      </c>
      <c r="D53" s="2135">
        <f>+C53*(100-E53)/100</f>
        <v>15</v>
      </c>
      <c r="E53" s="2136">
        <v>25</v>
      </c>
      <c r="F53" s="2136"/>
      <c r="G53" s="2136">
        <v>140</v>
      </c>
      <c r="H53" s="2136"/>
      <c r="I53" s="2136"/>
      <c r="J53" s="2136"/>
      <c r="K53" s="2164" t="s">
        <v>4542</v>
      </c>
      <c r="L53" s="2135"/>
      <c r="M53" s="2136"/>
    </row>
    <row r="54" spans="1:13" s="12" customFormat="1">
      <c r="A54" s="950">
        <v>43172</v>
      </c>
      <c r="B54" s="952" t="s">
        <v>143</v>
      </c>
      <c r="C54" s="952"/>
      <c r="D54" s="1146">
        <f>+C54*(100-E54)/100</f>
        <v>0</v>
      </c>
      <c r="E54" s="952"/>
      <c r="F54" s="952"/>
      <c r="G54" s="952"/>
      <c r="H54" s="952">
        <v>4835</v>
      </c>
      <c r="I54" s="952">
        <v>100</v>
      </c>
      <c r="J54" s="952"/>
      <c r="K54" s="12" t="s">
        <v>30</v>
      </c>
      <c r="L54" s="17"/>
    </row>
    <row r="55" spans="1:13" s="12" customFormat="1" ht="15.75" customHeight="1">
      <c r="A55" s="950">
        <v>43223</v>
      </c>
      <c r="B55" s="952" t="s">
        <v>41</v>
      </c>
      <c r="C55" s="4680" t="s">
        <v>4665</v>
      </c>
      <c r="D55" s="4681"/>
      <c r="E55" s="4681"/>
      <c r="F55" s="4681"/>
      <c r="G55" s="4681"/>
      <c r="H55" s="4681"/>
      <c r="I55" s="4681"/>
      <c r="J55" s="4682"/>
      <c r="L55" s="17"/>
    </row>
    <row r="56" spans="1:13" s="12" customFormat="1" ht="16.5" thickBot="1">
      <c r="A56" s="54">
        <v>43411</v>
      </c>
      <c r="B56" s="55" t="s">
        <v>11</v>
      </c>
      <c r="C56" s="5543" t="s">
        <v>4959</v>
      </c>
      <c r="D56" s="5544"/>
      <c r="E56" s="5544"/>
      <c r="F56" s="5544"/>
      <c r="G56" s="5544"/>
      <c r="H56" s="5544"/>
      <c r="I56" s="5544"/>
      <c r="J56" s="5545"/>
      <c r="K56" s="57"/>
      <c r="L56" s="17"/>
    </row>
    <row r="57" spans="1:13" s="12" customFormat="1" ht="16.5" thickTop="1">
      <c r="A57" s="2761">
        <v>43627</v>
      </c>
      <c r="B57" s="1995" t="s">
        <v>284</v>
      </c>
      <c r="C57" s="5579" t="s">
        <v>5445</v>
      </c>
      <c r="D57" s="5580"/>
      <c r="E57" s="5580"/>
      <c r="F57" s="5580"/>
      <c r="G57" s="5580"/>
      <c r="H57" s="5580"/>
      <c r="I57" s="5580"/>
      <c r="J57" s="5581"/>
      <c r="K57" s="2763"/>
      <c r="L57" s="17"/>
    </row>
    <row r="58" spans="1:13" s="12" customFormat="1">
      <c r="A58" s="950"/>
      <c r="B58" s="952"/>
      <c r="C58" s="952"/>
      <c r="D58" s="1146">
        <f t="shared" ref="D58:D72" si="0">+C58*(100-E58)/100</f>
        <v>0</v>
      </c>
      <c r="E58" s="952"/>
      <c r="F58" s="952"/>
      <c r="G58" s="952"/>
      <c r="H58" s="952"/>
      <c r="I58" s="952"/>
      <c r="J58" s="952"/>
      <c r="L58" s="17"/>
    </row>
    <row r="59" spans="1:13" s="12" customFormat="1">
      <c r="A59" s="950"/>
      <c r="B59" s="952"/>
      <c r="C59" s="952"/>
      <c r="D59" s="1146">
        <f t="shared" si="0"/>
        <v>0</v>
      </c>
      <c r="E59" s="952"/>
      <c r="F59" s="952"/>
      <c r="G59" s="952"/>
      <c r="H59" s="952"/>
      <c r="I59" s="952"/>
      <c r="J59" s="952"/>
      <c r="L59" s="17"/>
    </row>
    <row r="60" spans="1:13" s="12" customFormat="1">
      <c r="A60" s="950"/>
      <c r="B60" s="952"/>
      <c r="C60" s="952"/>
      <c r="D60" s="1146">
        <f t="shared" si="0"/>
        <v>0</v>
      </c>
      <c r="E60" s="952"/>
      <c r="F60" s="952"/>
      <c r="G60" s="952"/>
      <c r="H60" s="952"/>
      <c r="I60" s="952"/>
      <c r="J60" s="952"/>
      <c r="L60" s="17"/>
    </row>
    <row r="61" spans="1:13" s="12" customFormat="1">
      <c r="A61" s="950"/>
      <c r="B61" s="952"/>
      <c r="C61" s="952"/>
      <c r="D61" s="1146">
        <f t="shared" si="0"/>
        <v>0</v>
      </c>
      <c r="E61" s="952"/>
      <c r="F61" s="952"/>
      <c r="G61" s="952"/>
      <c r="H61" s="952"/>
      <c r="I61" s="952"/>
      <c r="J61" s="952"/>
      <c r="L61" s="17"/>
    </row>
    <row r="62" spans="1:13" s="12" customFormat="1">
      <c r="A62" s="950"/>
      <c r="B62" s="952"/>
      <c r="C62" s="952"/>
      <c r="D62" s="1146">
        <f t="shared" si="0"/>
        <v>0</v>
      </c>
      <c r="E62" s="952"/>
      <c r="F62" s="952"/>
      <c r="G62" s="952"/>
      <c r="H62" s="952"/>
      <c r="I62" s="952"/>
      <c r="J62" s="952"/>
      <c r="L62" s="17"/>
    </row>
    <row r="63" spans="1:13" s="12" customFormat="1">
      <c r="A63" s="950"/>
      <c r="B63" s="952"/>
      <c r="C63" s="952"/>
      <c r="D63" s="1146">
        <f t="shared" si="0"/>
        <v>0</v>
      </c>
      <c r="E63" s="952"/>
      <c r="F63" s="952"/>
      <c r="G63" s="952"/>
      <c r="H63" s="952"/>
      <c r="I63" s="952"/>
      <c r="J63" s="952"/>
      <c r="L63" s="17"/>
    </row>
    <row r="64" spans="1:13" s="12" customFormat="1">
      <c r="A64" s="950"/>
      <c r="B64" s="952"/>
      <c r="C64" s="952"/>
      <c r="D64" s="1146">
        <f t="shared" si="0"/>
        <v>0</v>
      </c>
      <c r="E64" s="952"/>
      <c r="F64" s="952"/>
      <c r="G64" s="952"/>
      <c r="H64" s="952"/>
      <c r="I64" s="952"/>
      <c r="J64" s="952"/>
      <c r="L64" s="17"/>
    </row>
    <row r="65" spans="1:12" s="12" customFormat="1">
      <c r="A65" s="950"/>
      <c r="B65" s="952"/>
      <c r="C65" s="952"/>
      <c r="D65" s="1146">
        <f t="shared" si="0"/>
        <v>0</v>
      </c>
      <c r="E65" s="952"/>
      <c r="F65" s="952"/>
      <c r="G65" s="952"/>
      <c r="H65" s="952"/>
      <c r="I65" s="952"/>
      <c r="J65" s="952"/>
      <c r="L65" s="17"/>
    </row>
    <row r="66" spans="1:12" s="12" customFormat="1">
      <c r="A66" s="950"/>
      <c r="B66" s="952"/>
      <c r="C66" s="952"/>
      <c r="D66" s="1146">
        <f t="shared" si="0"/>
        <v>0</v>
      </c>
      <c r="E66" s="952"/>
      <c r="F66" s="952"/>
      <c r="G66" s="952"/>
      <c r="H66" s="952"/>
      <c r="I66" s="952"/>
      <c r="J66" s="952"/>
      <c r="L66" s="17"/>
    </row>
    <row r="67" spans="1:12" s="12" customFormat="1">
      <c r="A67" s="950"/>
      <c r="B67" s="952"/>
      <c r="C67" s="952"/>
      <c r="D67" s="1146">
        <f t="shared" si="0"/>
        <v>0</v>
      </c>
      <c r="E67" s="952"/>
      <c r="F67" s="952"/>
      <c r="G67" s="952"/>
      <c r="H67" s="952"/>
      <c r="I67" s="952"/>
      <c r="J67" s="952"/>
      <c r="L67" s="17"/>
    </row>
    <row r="68" spans="1:12" s="12" customFormat="1">
      <c r="A68" s="950"/>
      <c r="B68" s="952"/>
      <c r="C68" s="952"/>
      <c r="D68" s="1146">
        <f t="shared" si="0"/>
        <v>0</v>
      </c>
      <c r="E68" s="952"/>
      <c r="F68" s="952"/>
      <c r="G68" s="952"/>
      <c r="H68" s="952"/>
      <c r="I68" s="952"/>
      <c r="J68" s="952"/>
      <c r="L68" s="17"/>
    </row>
    <row r="69" spans="1:12" s="12" customFormat="1">
      <c r="A69" s="950"/>
      <c r="B69" s="952"/>
      <c r="C69" s="952"/>
      <c r="D69" s="1146">
        <f t="shared" si="0"/>
        <v>0</v>
      </c>
      <c r="E69" s="952"/>
      <c r="F69" s="952"/>
      <c r="G69" s="952"/>
      <c r="H69" s="952"/>
      <c r="I69" s="952"/>
      <c r="J69" s="952"/>
      <c r="L69" s="17"/>
    </row>
    <row r="70" spans="1:12" s="12" customFormat="1">
      <c r="A70" s="950"/>
      <c r="B70" s="952"/>
      <c r="C70" s="952"/>
      <c r="D70" s="1146">
        <f t="shared" si="0"/>
        <v>0</v>
      </c>
      <c r="E70" s="952"/>
      <c r="F70" s="952"/>
      <c r="G70" s="952"/>
      <c r="H70" s="952"/>
      <c r="I70" s="952"/>
      <c r="J70" s="952"/>
      <c r="L70" s="17"/>
    </row>
    <row r="71" spans="1:12" s="12" customFormat="1">
      <c r="A71" s="950"/>
      <c r="B71" s="952"/>
      <c r="C71" s="952"/>
      <c r="D71" s="1146">
        <f t="shared" si="0"/>
        <v>0</v>
      </c>
      <c r="E71" s="952"/>
      <c r="F71" s="952"/>
      <c r="G71" s="952"/>
      <c r="H71" s="952"/>
      <c r="I71" s="952"/>
      <c r="J71" s="952"/>
      <c r="L71" s="17"/>
    </row>
    <row r="72" spans="1:12" s="12" customFormat="1">
      <c r="A72" s="950"/>
      <c r="B72" s="952"/>
      <c r="C72" s="952"/>
      <c r="D72" s="1146">
        <f t="shared" si="0"/>
        <v>0</v>
      </c>
      <c r="E72" s="952"/>
      <c r="F72" s="952"/>
      <c r="G72" s="952"/>
      <c r="H72" s="952"/>
      <c r="I72" s="952"/>
      <c r="J72" s="952"/>
      <c r="L72" s="17"/>
    </row>
    <row r="73" spans="1:12" s="12" customFormat="1">
      <c r="A73" s="950"/>
      <c r="B73" s="952"/>
      <c r="C73" s="952"/>
      <c r="D73" s="952"/>
      <c r="E73" s="952"/>
      <c r="F73" s="952"/>
      <c r="G73" s="952"/>
      <c r="H73" s="952"/>
      <c r="I73" s="952"/>
      <c r="J73" s="952"/>
      <c r="L73" s="17"/>
    </row>
    <row r="74" spans="1:12" s="12" customFormat="1">
      <c r="A74" s="950"/>
      <c r="B74" s="952"/>
      <c r="C74" s="952"/>
      <c r="D74" s="952"/>
      <c r="E74" s="952"/>
      <c r="F74" s="952"/>
      <c r="G74" s="952"/>
      <c r="H74" s="952"/>
      <c r="I74" s="952"/>
      <c r="J74" s="952"/>
      <c r="L74" s="17"/>
    </row>
    <row r="75" spans="1:12" s="12" customFormat="1">
      <c r="A75" s="950"/>
      <c r="B75" s="952"/>
      <c r="C75" s="952"/>
      <c r="D75" s="952"/>
      <c r="E75" s="952"/>
      <c r="F75" s="952"/>
      <c r="G75" s="952"/>
      <c r="H75" s="952"/>
      <c r="I75" s="952"/>
      <c r="J75" s="952"/>
      <c r="L75" s="17"/>
    </row>
    <row r="76" spans="1:12" s="12" customFormat="1">
      <c r="A76" s="950"/>
      <c r="B76" s="952"/>
      <c r="C76" s="952"/>
      <c r="D76" s="952"/>
      <c r="E76" s="952"/>
      <c r="F76" s="952"/>
      <c r="G76" s="952"/>
      <c r="H76" s="952"/>
      <c r="I76" s="952"/>
      <c r="J76" s="952"/>
      <c r="L76" s="17"/>
    </row>
    <row r="77" spans="1:12" s="12" customFormat="1">
      <c r="A77" s="950"/>
      <c r="B77" s="952"/>
      <c r="C77" s="952"/>
      <c r="D77" s="952"/>
      <c r="E77" s="952"/>
      <c r="F77" s="952"/>
      <c r="G77" s="952"/>
      <c r="H77" s="952"/>
      <c r="I77" s="952"/>
      <c r="J77" s="952"/>
      <c r="L77" s="17"/>
    </row>
    <row r="78" spans="1:12" s="12" customFormat="1">
      <c r="A78" s="950"/>
      <c r="B78" s="952"/>
      <c r="C78" s="952"/>
      <c r="D78" s="952"/>
      <c r="E78" s="952"/>
      <c r="F78" s="952"/>
      <c r="G78" s="952"/>
      <c r="H78" s="952"/>
      <c r="I78" s="952"/>
      <c r="J78" s="952"/>
      <c r="L78" s="17"/>
    </row>
    <row r="79" spans="1:12" s="12" customFormat="1">
      <c r="A79" s="950"/>
      <c r="B79" s="952"/>
      <c r="C79" s="952"/>
      <c r="D79" s="952"/>
      <c r="E79" s="952"/>
      <c r="F79" s="952"/>
      <c r="G79" s="952"/>
      <c r="H79" s="952"/>
      <c r="I79" s="952"/>
      <c r="J79" s="952"/>
      <c r="L79" s="17"/>
    </row>
    <row r="80" spans="1:12" s="12" customFormat="1">
      <c r="A80" s="950"/>
      <c r="B80" s="952"/>
      <c r="C80" s="952"/>
      <c r="D80" s="952"/>
      <c r="E80" s="952"/>
      <c r="F80" s="952"/>
      <c r="G80" s="952"/>
      <c r="H80" s="952"/>
      <c r="I80" s="952"/>
      <c r="J80" s="952"/>
      <c r="L80" s="17"/>
    </row>
    <row r="81" spans="1:12" s="12" customFormat="1">
      <c r="A81" s="950"/>
      <c r="B81" s="952"/>
      <c r="C81" s="952"/>
      <c r="D81" s="952"/>
      <c r="E81" s="952"/>
      <c r="F81" s="952"/>
      <c r="G81" s="952"/>
      <c r="H81" s="952"/>
      <c r="I81" s="952"/>
      <c r="J81" s="952"/>
      <c r="L81" s="17"/>
    </row>
    <row r="82" spans="1:12" s="12" customFormat="1">
      <c r="A82" s="950"/>
      <c r="B82" s="952"/>
      <c r="C82" s="952"/>
      <c r="D82" s="952"/>
      <c r="E82" s="952"/>
      <c r="F82" s="952"/>
      <c r="G82" s="952"/>
      <c r="H82" s="952"/>
      <c r="I82" s="952"/>
      <c r="J82" s="952"/>
      <c r="L82" s="17"/>
    </row>
    <row r="83" spans="1:12" s="12" customFormat="1">
      <c r="A83" s="950"/>
      <c r="B83" s="952"/>
      <c r="C83" s="952"/>
      <c r="D83" s="952"/>
      <c r="E83" s="952"/>
      <c r="F83" s="952"/>
      <c r="G83" s="952"/>
      <c r="H83" s="952"/>
      <c r="I83" s="952"/>
      <c r="J83" s="952"/>
      <c r="L83" s="17"/>
    </row>
    <row r="84" spans="1:12" s="12" customFormat="1">
      <c r="A84" s="950"/>
      <c r="B84" s="952"/>
      <c r="C84" s="952"/>
      <c r="D84" s="952"/>
      <c r="E84" s="952"/>
      <c r="F84" s="952"/>
      <c r="G84" s="952"/>
      <c r="H84" s="952"/>
      <c r="I84" s="952"/>
      <c r="J84" s="952"/>
      <c r="L84" s="17"/>
    </row>
    <row r="85" spans="1:12" s="12" customFormat="1">
      <c r="A85" s="950"/>
      <c r="B85" s="952"/>
      <c r="C85" s="952"/>
      <c r="D85" s="952"/>
      <c r="E85" s="952"/>
      <c r="F85" s="952"/>
      <c r="G85" s="952"/>
      <c r="H85" s="952"/>
      <c r="I85" s="952"/>
      <c r="J85" s="952"/>
      <c r="L85" s="17"/>
    </row>
    <row r="86" spans="1:12" s="12" customFormat="1">
      <c r="A86" s="950"/>
      <c r="B86" s="952"/>
      <c r="C86" s="952"/>
      <c r="D86" s="952"/>
      <c r="E86" s="952"/>
      <c r="F86" s="952"/>
      <c r="G86" s="952"/>
      <c r="H86" s="952"/>
      <c r="I86" s="952"/>
      <c r="J86" s="952"/>
      <c r="L86" s="17"/>
    </row>
    <row r="87" spans="1:12" s="12" customFormat="1">
      <c r="A87" s="950"/>
      <c r="B87" s="952"/>
      <c r="C87" s="952"/>
      <c r="D87" s="952"/>
      <c r="E87" s="952"/>
      <c r="F87" s="952"/>
      <c r="G87" s="952"/>
      <c r="H87" s="952"/>
      <c r="I87" s="952"/>
      <c r="J87" s="952"/>
      <c r="L87" s="17"/>
    </row>
    <row r="88" spans="1:12" s="12" customFormat="1">
      <c r="A88" s="950"/>
      <c r="B88" s="952"/>
      <c r="C88" s="952"/>
      <c r="D88" s="952"/>
      <c r="E88" s="952"/>
      <c r="F88" s="952"/>
      <c r="G88" s="952"/>
      <c r="H88" s="952"/>
      <c r="I88" s="952"/>
      <c r="J88" s="952"/>
      <c r="L88" s="17"/>
    </row>
    <row r="89" spans="1:12" s="12" customFormat="1">
      <c r="A89" s="950"/>
      <c r="B89" s="952"/>
      <c r="C89" s="952"/>
      <c r="D89" s="952"/>
      <c r="E89" s="952"/>
      <c r="F89" s="952"/>
      <c r="G89" s="952"/>
      <c r="H89" s="952"/>
      <c r="I89" s="952"/>
      <c r="J89" s="952"/>
      <c r="L89" s="17"/>
    </row>
    <row r="90" spans="1:12" s="12" customFormat="1">
      <c r="A90" s="950"/>
      <c r="B90" s="952"/>
      <c r="C90" s="952"/>
      <c r="D90" s="952"/>
      <c r="E90" s="952"/>
      <c r="F90" s="952"/>
      <c r="G90" s="952"/>
      <c r="H90" s="952"/>
      <c r="I90" s="952"/>
      <c r="J90" s="952"/>
      <c r="L90" s="17"/>
    </row>
    <row r="91" spans="1:12" s="12" customFormat="1">
      <c r="A91" s="950"/>
      <c r="B91" s="952"/>
      <c r="C91" s="952"/>
      <c r="D91" s="952"/>
      <c r="E91" s="952"/>
      <c r="F91" s="952"/>
      <c r="G91" s="952"/>
      <c r="H91" s="952"/>
      <c r="I91" s="952"/>
      <c r="J91" s="952"/>
      <c r="L91" s="17"/>
    </row>
    <row r="92" spans="1:12" s="12" customFormat="1">
      <c r="A92" s="950"/>
      <c r="B92" s="952"/>
      <c r="C92" s="952"/>
      <c r="D92" s="952"/>
      <c r="E92" s="952"/>
      <c r="F92" s="952"/>
      <c r="G92" s="952"/>
      <c r="H92" s="952"/>
      <c r="I92" s="952"/>
      <c r="J92" s="952"/>
      <c r="L92" s="17"/>
    </row>
    <row r="93" spans="1:12" s="12" customFormat="1">
      <c r="A93" s="950"/>
      <c r="B93" s="952"/>
      <c r="C93" s="952"/>
      <c r="D93" s="952"/>
      <c r="E93" s="952"/>
      <c r="F93" s="952"/>
      <c r="G93" s="952"/>
      <c r="H93" s="952"/>
      <c r="I93" s="952"/>
      <c r="J93" s="952"/>
      <c r="L93" s="17"/>
    </row>
    <row r="94" spans="1:12" s="12" customFormat="1">
      <c r="A94" s="950"/>
      <c r="B94" s="952"/>
      <c r="C94" s="952"/>
      <c r="D94" s="952"/>
      <c r="E94" s="952"/>
      <c r="F94" s="952"/>
      <c r="G94" s="952"/>
      <c r="H94" s="952"/>
      <c r="I94" s="952"/>
      <c r="J94" s="952"/>
      <c r="L94" s="17"/>
    </row>
    <row r="95" spans="1:12" s="12" customFormat="1">
      <c r="A95" s="950"/>
      <c r="B95" s="952"/>
      <c r="C95" s="952"/>
      <c r="D95" s="952"/>
      <c r="E95" s="952"/>
      <c r="F95" s="952"/>
      <c r="G95" s="952"/>
      <c r="H95" s="952"/>
      <c r="I95" s="952"/>
      <c r="J95" s="952"/>
      <c r="L95" s="17"/>
    </row>
    <row r="96" spans="1:12" s="12" customFormat="1">
      <c r="A96" s="950"/>
      <c r="B96" s="952"/>
      <c r="C96" s="952"/>
      <c r="D96" s="952"/>
      <c r="E96" s="952"/>
      <c r="F96" s="952"/>
      <c r="G96" s="952"/>
      <c r="H96" s="952"/>
      <c r="I96" s="952"/>
      <c r="J96" s="952"/>
      <c r="L96" s="17"/>
    </row>
    <row r="97" spans="1:12" s="12" customFormat="1">
      <c r="A97" s="950"/>
      <c r="B97" s="952"/>
      <c r="C97" s="952"/>
      <c r="D97" s="952"/>
      <c r="E97" s="952"/>
      <c r="F97" s="952"/>
      <c r="G97" s="952"/>
      <c r="H97" s="952"/>
      <c r="I97" s="952"/>
      <c r="J97" s="952"/>
      <c r="L97" s="17"/>
    </row>
    <row r="98" spans="1:12" s="12" customFormat="1">
      <c r="A98" s="950"/>
      <c r="B98" s="7"/>
      <c r="C98" s="7"/>
      <c r="D98" s="7"/>
      <c r="E98" s="7"/>
      <c r="F98" s="7"/>
      <c r="G98" s="7"/>
      <c r="H98" s="7"/>
      <c r="I98" s="7"/>
      <c r="J98" s="7"/>
      <c r="L98" s="17"/>
    </row>
    <row r="99" spans="1:12" s="12" customFormat="1">
      <c r="A99" s="950"/>
      <c r="B99" s="7"/>
      <c r="C99" s="7"/>
      <c r="D99" s="7"/>
      <c r="E99" s="7"/>
      <c r="F99" s="7"/>
      <c r="G99" s="7"/>
      <c r="H99" s="7"/>
      <c r="I99" s="7"/>
      <c r="J99" s="7"/>
      <c r="L99" s="17"/>
    </row>
    <row r="100" spans="1:12" s="12" customFormat="1">
      <c r="A100" s="950"/>
      <c r="B100" s="7"/>
      <c r="C100" s="7"/>
      <c r="D100" s="7"/>
      <c r="E100" s="7"/>
      <c r="F100" s="7"/>
      <c r="G100" s="7"/>
      <c r="H100" s="7"/>
      <c r="I100" s="7"/>
      <c r="J100" s="7"/>
      <c r="L100" s="17"/>
    </row>
    <row r="101" spans="1:12" s="12" customFormat="1">
      <c r="A101" s="950"/>
      <c r="B101" s="7"/>
      <c r="C101" s="7"/>
      <c r="D101" s="7"/>
      <c r="E101" s="7"/>
      <c r="F101" s="7"/>
      <c r="G101" s="7"/>
      <c r="H101" s="7"/>
      <c r="I101" s="7"/>
      <c r="J101" s="7"/>
      <c r="L101" s="17"/>
    </row>
    <row r="102" spans="1:12" s="7" customFormat="1">
      <c r="A102" s="950"/>
      <c r="K102" s="12"/>
      <c r="L102" s="17"/>
    </row>
    <row r="103" spans="1:12" s="7" customFormat="1">
      <c r="A103" s="950"/>
      <c r="K103" s="12"/>
      <c r="L103" s="17"/>
    </row>
    <row r="104" spans="1:12" s="7" customFormat="1">
      <c r="A104" s="950"/>
      <c r="K104" s="12"/>
      <c r="L104" s="17"/>
    </row>
    <row r="105" spans="1:12" s="7" customFormat="1">
      <c r="A105" s="950"/>
      <c r="K105" s="12"/>
      <c r="L105" s="17"/>
    </row>
    <row r="106" spans="1:12" s="7" customFormat="1">
      <c r="A106" s="950"/>
      <c r="K106" s="12"/>
      <c r="L106" s="17"/>
    </row>
    <row r="107" spans="1:12" s="7" customFormat="1">
      <c r="A107" s="950"/>
      <c r="K107" s="12"/>
      <c r="L107" s="17"/>
    </row>
    <row r="108" spans="1:12" s="7" customFormat="1">
      <c r="A108" s="950"/>
      <c r="K108" s="12"/>
      <c r="L108" s="17"/>
    </row>
    <row r="109" spans="1:12" s="7" customFormat="1">
      <c r="A109" s="950"/>
      <c r="K109" s="12"/>
      <c r="L109" s="17"/>
    </row>
    <row r="110" spans="1:12" s="7" customFormat="1">
      <c r="A110" s="950"/>
      <c r="K110" s="12"/>
      <c r="L110" s="17"/>
    </row>
    <row r="111" spans="1:12" s="7" customFormat="1">
      <c r="A111" s="950"/>
      <c r="K111" s="12"/>
      <c r="L111" s="17"/>
    </row>
    <row r="112" spans="1:12" s="7" customFormat="1">
      <c r="A112" s="950"/>
      <c r="K112" s="12"/>
      <c r="L112" s="17"/>
    </row>
    <row r="113" spans="1:12" s="7" customFormat="1">
      <c r="A113" s="950"/>
      <c r="K113" s="12"/>
      <c r="L113" s="17"/>
    </row>
    <row r="114" spans="1:12" s="7" customFormat="1">
      <c r="A114" s="950"/>
      <c r="K114" s="12"/>
      <c r="L114" s="17"/>
    </row>
    <row r="115" spans="1:12" s="7" customFormat="1">
      <c r="A115" s="950"/>
      <c r="K115" s="12"/>
      <c r="L115" s="17"/>
    </row>
    <row r="116" spans="1:12" s="7" customFormat="1">
      <c r="A116" s="950"/>
      <c r="K116" s="12"/>
      <c r="L116" s="17"/>
    </row>
    <row r="117" spans="1:12" s="7" customFormat="1">
      <c r="A117" s="950"/>
      <c r="K117" s="12"/>
      <c r="L117" s="17"/>
    </row>
    <row r="118" spans="1:12" s="7" customFormat="1">
      <c r="A118" s="950"/>
      <c r="K118" s="12"/>
      <c r="L118" s="17"/>
    </row>
    <row r="119" spans="1:12" s="7" customFormat="1">
      <c r="A119" s="950"/>
      <c r="K119" s="12"/>
      <c r="L119" s="17"/>
    </row>
    <row r="120" spans="1:12" s="7" customFormat="1">
      <c r="A120" s="950"/>
      <c r="K120" s="12"/>
      <c r="L120" s="17"/>
    </row>
    <row r="121" spans="1:12" s="7" customFormat="1">
      <c r="A121" s="950"/>
      <c r="K121" s="12"/>
      <c r="L121" s="17"/>
    </row>
    <row r="122" spans="1:12" s="7" customFormat="1">
      <c r="A122" s="950"/>
      <c r="K122" s="12"/>
      <c r="L122" s="17"/>
    </row>
    <row r="123" spans="1:12" s="7" customFormat="1">
      <c r="A123" s="950"/>
      <c r="K123" s="12"/>
      <c r="L123" s="17"/>
    </row>
    <row r="124" spans="1:12" s="7" customFormat="1">
      <c r="A124" s="950"/>
      <c r="K124" s="12"/>
      <c r="L124" s="17"/>
    </row>
  </sheetData>
  <autoFilter ref="B6:B15"/>
  <customSheetViews>
    <customSheetView guid="{CD481555-6D06-49CD-9625-98C90CC09C9A}">
      <pane ySplit="6" topLeftCell="A31" activePane="bottomLeft"/>
      <selection pane="bottomLeft" activeCell="A49" sqref="A49:XFD49"/>
      <pageMargins left="0.7" right="0.7" top="0.75" bottom="0.75" header="0.3" footer="0.3"/>
    </customSheetView>
    <customSheetView guid="{9EC6AF21-4B8E-44E3-AF29-8895353139B2}">
      <pane ySplit="6" topLeftCell="A31" activePane="bottomLeft" state="frozen"/>
      <selection pane="bottomLeft" activeCell="I50" sqref="I50"/>
      <pageMargins left="0.7" right="0.7" top="0.75" bottom="0.75" header="0.3" footer="0.3"/>
    </customSheetView>
    <customSheetView guid="{4A6D03CA-35D0-42B2-8E76-6C991766DE68}">
      <pane ySplit="5" topLeftCell="A31" activePane="bottomLeft" state="frozen"/>
      <selection pane="bottomLeft" activeCell="I50" sqref="I50"/>
      <pageMargins left="0.7" right="0.7" top="0.75" bottom="0.75" header="0.3" footer="0.3"/>
    </customSheetView>
    <customSheetView guid="{94FC66D5-BF29-4BE8-974C-C93BA07E9FE3}">
      <pane ySplit="6" topLeftCell="A31" activePane="bottomLeft" state="frozen"/>
      <selection pane="bottomLeft" activeCell="I50" sqref="I50"/>
      <pageMargins left="0.7" right="0.7" top="0.75" bottom="0.75" header="0.3" footer="0.3"/>
    </customSheetView>
  </customSheetViews>
  <mergeCells count="46">
    <mergeCell ref="A5:B5"/>
    <mergeCell ref="C5:F5"/>
    <mergeCell ref="C22:J22"/>
    <mergeCell ref="G3:H5"/>
    <mergeCell ref="I5:J5"/>
    <mergeCell ref="C7:J7"/>
    <mergeCell ref="A3:B3"/>
    <mergeCell ref="C3:F3"/>
    <mergeCell ref="A4:B4"/>
    <mergeCell ref="C21:J21"/>
    <mergeCell ref="I3:J3"/>
    <mergeCell ref="C19:J19"/>
    <mergeCell ref="C4:F4"/>
    <mergeCell ref="I4:J4"/>
    <mergeCell ref="A1:K1"/>
    <mergeCell ref="A2:B2"/>
    <mergeCell ref="C2:F2"/>
    <mergeCell ref="G2:H2"/>
    <mergeCell ref="I2:J2"/>
    <mergeCell ref="H29:I29"/>
    <mergeCell ref="C30:J30"/>
    <mergeCell ref="C31:J31"/>
    <mergeCell ref="C24:J24"/>
    <mergeCell ref="C9:J9"/>
    <mergeCell ref="C13:J13"/>
    <mergeCell ref="H14:J14"/>
    <mergeCell ref="C17:J17"/>
    <mergeCell ref="C26:J26"/>
    <mergeCell ref="C28:J28"/>
    <mergeCell ref="C25:J25"/>
    <mergeCell ref="C57:J57"/>
    <mergeCell ref="A34:A35"/>
    <mergeCell ref="C35:J35"/>
    <mergeCell ref="C33:J33"/>
    <mergeCell ref="A36:A37"/>
    <mergeCell ref="A45:A46"/>
    <mergeCell ref="C41:J41"/>
    <mergeCell ref="H40:J40"/>
    <mergeCell ref="C38:J38"/>
    <mergeCell ref="C34:J34"/>
    <mergeCell ref="C55:J55"/>
    <mergeCell ref="C46:J46"/>
    <mergeCell ref="C52:J52"/>
    <mergeCell ref="C51:J51"/>
    <mergeCell ref="C49:J49"/>
    <mergeCell ref="C56:J56"/>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M1004"/>
  <sheetViews>
    <sheetView zoomScale="98" zoomScaleNormal="98" workbookViewId="0">
      <pane ySplit="6" topLeftCell="A75" activePane="bottomLeft" state="frozen"/>
      <selection pane="bottomLeft" activeCell="I94" sqref="I94"/>
    </sheetView>
  </sheetViews>
  <sheetFormatPr defaultRowHeight="15.75"/>
  <cols>
    <col min="1" max="1" width="12" style="2069" customWidth="1"/>
    <col min="2" max="6" width="10.140625" style="1295" customWidth="1"/>
    <col min="7" max="7" width="13.140625" style="1295" customWidth="1"/>
    <col min="8" max="8" width="14.28515625" style="1295" customWidth="1"/>
    <col min="9" max="9" width="13.42578125" style="1295" customWidth="1"/>
    <col min="10" max="10" width="18.42578125" style="1295" customWidth="1"/>
    <col min="11" max="11" width="18.42578125" style="3386" customWidth="1"/>
    <col min="12" max="12" width="60.5703125" style="2905" customWidth="1"/>
    <col min="13" max="13" width="24.85546875" style="800" customWidth="1"/>
    <col min="14" max="16384" width="9.140625" style="800"/>
  </cols>
  <sheetData>
    <row r="1" spans="1:13" s="1817" customFormat="1" ht="30.75" customHeight="1" thickTop="1">
      <c r="A1" s="5605" t="s">
        <v>4083</v>
      </c>
      <c r="B1" s="5606"/>
      <c r="C1" s="5606"/>
      <c r="D1" s="5606"/>
      <c r="E1" s="5606"/>
      <c r="F1" s="5606"/>
      <c r="G1" s="5606"/>
      <c r="H1" s="5606"/>
      <c r="I1" s="5606"/>
      <c r="J1" s="5606"/>
      <c r="K1" s="5606"/>
      <c r="L1" s="5607"/>
      <c r="M1" s="1816"/>
    </row>
    <row r="2" spans="1:13" s="523" customFormat="1" ht="20.25" customHeight="1">
      <c r="A2" s="5596" t="s">
        <v>215</v>
      </c>
      <c r="B2" s="5597"/>
      <c r="C2" s="5376">
        <f>(94+118+25)*25</f>
        <v>5925</v>
      </c>
      <c r="D2" s="4956"/>
      <c r="E2" s="4956"/>
      <c r="F2" s="5377"/>
      <c r="G2" s="4374" t="s">
        <v>6403</v>
      </c>
      <c r="H2" s="4375"/>
      <c r="I2" s="5598" t="s">
        <v>216</v>
      </c>
      <c r="J2" s="5599"/>
      <c r="K2" s="5608" t="s">
        <v>251</v>
      </c>
      <c r="L2" s="5609"/>
      <c r="M2" s="1819"/>
    </row>
    <row r="3" spans="1:13" s="523" customFormat="1" ht="20.25" customHeight="1">
      <c r="A3" s="5596" t="s">
        <v>217</v>
      </c>
      <c r="B3" s="5597"/>
      <c r="C3" s="5376" t="s">
        <v>688</v>
      </c>
      <c r="D3" s="4956"/>
      <c r="E3" s="4956"/>
      <c r="F3" s="5377"/>
      <c r="G3" s="3159"/>
      <c r="H3" s="3160"/>
      <c r="I3" s="5598" t="s">
        <v>218</v>
      </c>
      <c r="J3" s="5599"/>
      <c r="K3" s="5608">
        <v>128</v>
      </c>
      <c r="L3" s="5609"/>
      <c r="M3" s="1819"/>
    </row>
    <row r="4" spans="1:13" s="523" customFormat="1" ht="20.25" customHeight="1">
      <c r="A4" s="5596" t="s">
        <v>219</v>
      </c>
      <c r="B4" s="5597"/>
      <c r="C4" s="5376" t="s">
        <v>6342</v>
      </c>
      <c r="D4" s="4956"/>
      <c r="E4" s="4956"/>
      <c r="F4" s="5377"/>
      <c r="G4" s="3159"/>
      <c r="H4" s="3160"/>
      <c r="I4" s="5598" t="s">
        <v>220</v>
      </c>
      <c r="J4" s="5599"/>
      <c r="K4" s="5610" t="s">
        <v>6220</v>
      </c>
      <c r="L4" s="5611"/>
      <c r="M4" s="1819"/>
    </row>
    <row r="5" spans="1:13" s="523" customFormat="1" ht="54" customHeight="1" thickBot="1">
      <c r="A5" s="5600" t="s">
        <v>221</v>
      </c>
      <c r="B5" s="5601"/>
      <c r="C5" s="5602" t="s">
        <v>6532</v>
      </c>
      <c r="D5" s="5603"/>
      <c r="E5" s="5603"/>
      <c r="F5" s="5604"/>
      <c r="G5" s="3738"/>
      <c r="H5" s="3739"/>
      <c r="I5" s="5598" t="s">
        <v>325</v>
      </c>
      <c r="J5" s="5599"/>
      <c r="K5" s="5617" t="s">
        <v>6536</v>
      </c>
      <c r="L5" s="5618"/>
      <c r="M5" s="1819"/>
    </row>
    <row r="6" spans="1:13" ht="31.5" customHeight="1" thickTop="1" thickBot="1">
      <c r="A6" s="2068" t="s">
        <v>1</v>
      </c>
      <c r="B6" s="1821" t="s">
        <v>0</v>
      </c>
      <c r="C6" s="1821" t="s">
        <v>2</v>
      </c>
      <c r="D6" s="1821" t="s">
        <v>3</v>
      </c>
      <c r="E6" s="1821" t="s">
        <v>4</v>
      </c>
      <c r="F6" s="1821" t="s">
        <v>5</v>
      </c>
      <c r="G6" s="1821" t="s">
        <v>6</v>
      </c>
      <c r="H6" s="1821" t="s">
        <v>7</v>
      </c>
      <c r="I6" s="1821" t="s">
        <v>8</v>
      </c>
      <c r="J6" s="1821" t="s">
        <v>9</v>
      </c>
      <c r="K6" s="3611" t="s">
        <v>6286</v>
      </c>
      <c r="L6" s="1822" t="s">
        <v>10</v>
      </c>
    </row>
    <row r="7" spans="1:13" ht="109.5" customHeight="1" thickTop="1">
      <c r="A7" s="1977">
        <v>42861</v>
      </c>
      <c r="B7" s="1978" t="s">
        <v>32</v>
      </c>
      <c r="C7" s="5619" t="s">
        <v>4089</v>
      </c>
      <c r="D7" s="5620"/>
      <c r="E7" s="5620"/>
      <c r="F7" s="5620"/>
      <c r="G7" s="5620"/>
      <c r="H7" s="5620"/>
      <c r="I7" s="5620"/>
      <c r="J7" s="5620"/>
      <c r="K7" s="3618" t="s">
        <v>6314</v>
      </c>
      <c r="L7" s="1979" t="s">
        <v>4084</v>
      </c>
      <c r="M7" s="800" t="s">
        <v>324</v>
      </c>
    </row>
    <row r="8" spans="1:13">
      <c r="A8" s="520">
        <v>42874</v>
      </c>
      <c r="B8" s="521" t="s">
        <v>143</v>
      </c>
      <c r="C8" s="1627"/>
      <c r="D8" s="1627"/>
      <c r="E8" s="1627"/>
      <c r="F8" s="1627"/>
      <c r="G8" s="1627"/>
      <c r="H8" s="1627">
        <v>2710</v>
      </c>
      <c r="I8" s="1627">
        <v>91</v>
      </c>
      <c r="J8" s="1627"/>
      <c r="K8" s="3412"/>
      <c r="L8" s="756" t="s">
        <v>30</v>
      </c>
    </row>
    <row r="9" spans="1:13" s="12" customFormat="1" ht="20.25" customHeight="1">
      <c r="A9" s="2064">
        <v>42885</v>
      </c>
      <c r="B9" s="1838" t="s">
        <v>16</v>
      </c>
      <c r="C9" s="1838">
        <v>260</v>
      </c>
      <c r="D9" s="1836">
        <f>+C9*(100-E9)/100</f>
        <v>221</v>
      </c>
      <c r="E9" s="1838">
        <v>15</v>
      </c>
      <c r="F9" s="1838"/>
      <c r="G9" s="1838">
        <v>140</v>
      </c>
      <c r="H9" s="1838"/>
      <c r="I9" s="1838"/>
      <c r="J9" s="1838"/>
      <c r="K9" s="3446"/>
      <c r="L9" s="13" t="s">
        <v>2752</v>
      </c>
      <c r="M9" s="800"/>
    </row>
    <row r="10" spans="1:13">
      <c r="A10" s="520">
        <v>42888</v>
      </c>
      <c r="B10" s="521" t="s">
        <v>27</v>
      </c>
      <c r="C10" s="4965" t="s">
        <v>4103</v>
      </c>
      <c r="D10" s="4966"/>
      <c r="E10" s="4966"/>
      <c r="F10" s="4966"/>
      <c r="G10" s="4966"/>
      <c r="H10" s="4966"/>
      <c r="I10" s="4966"/>
      <c r="J10" s="4967"/>
      <c r="K10" s="3413"/>
      <c r="L10" s="756"/>
    </row>
    <row r="11" spans="1:13" ht="20.100000000000001" customHeight="1">
      <c r="A11" s="520">
        <v>42889</v>
      </c>
      <c r="B11" s="521" t="s">
        <v>27</v>
      </c>
      <c r="C11" s="4965" t="s">
        <v>4109</v>
      </c>
      <c r="D11" s="4966"/>
      <c r="E11" s="4966"/>
      <c r="F11" s="4966"/>
      <c r="G11" s="4966"/>
      <c r="H11" s="4966"/>
      <c r="I11" s="4966"/>
      <c r="J11" s="4967"/>
      <c r="K11" s="3413"/>
      <c r="L11" s="756"/>
    </row>
    <row r="12" spans="1:13">
      <c r="A12" s="520">
        <v>42917</v>
      </c>
      <c r="B12" s="521" t="s">
        <v>16</v>
      </c>
      <c r="C12" s="1627">
        <v>265</v>
      </c>
      <c r="D12" s="1627">
        <f>+C12*(100-E12)/100</f>
        <v>225.25</v>
      </c>
      <c r="E12" s="1627">
        <v>15</v>
      </c>
      <c r="F12" s="1627"/>
      <c r="G12" s="1627">
        <v>127</v>
      </c>
      <c r="H12" s="1627"/>
      <c r="I12" s="1627"/>
      <c r="J12" s="1627"/>
      <c r="K12" s="3412"/>
      <c r="L12" s="756" t="s">
        <v>2752</v>
      </c>
    </row>
    <row r="13" spans="1:13">
      <c r="A13" s="520">
        <v>42948</v>
      </c>
      <c r="B13" s="521" t="s">
        <v>143</v>
      </c>
      <c r="C13" s="1627"/>
      <c r="D13" s="1627"/>
      <c r="E13" s="1627"/>
      <c r="F13" s="1627"/>
      <c r="G13" s="1627"/>
      <c r="H13" s="1880">
        <v>5560</v>
      </c>
      <c r="I13" s="1880">
        <v>98</v>
      </c>
      <c r="J13" s="1880"/>
      <c r="K13" s="3612"/>
      <c r="L13" s="3073" t="s">
        <v>4187</v>
      </c>
    </row>
    <row r="14" spans="1:13">
      <c r="A14" s="520">
        <v>43015</v>
      </c>
      <c r="B14" s="521" t="s">
        <v>14</v>
      </c>
      <c r="C14" s="4965" t="s">
        <v>4273</v>
      </c>
      <c r="D14" s="4966"/>
      <c r="E14" s="4966"/>
      <c r="F14" s="4966"/>
      <c r="G14" s="4966"/>
      <c r="H14" s="4966"/>
      <c r="I14" s="4966"/>
      <c r="J14" s="4967"/>
      <c r="K14" s="3413"/>
      <c r="L14" s="756"/>
    </row>
    <row r="15" spans="1:13">
      <c r="A15" s="520">
        <v>43021</v>
      </c>
      <c r="B15" s="521" t="s">
        <v>14</v>
      </c>
      <c r="C15" s="4965" t="s">
        <v>4274</v>
      </c>
      <c r="D15" s="4966"/>
      <c r="E15" s="4966"/>
      <c r="F15" s="4966"/>
      <c r="G15" s="4966"/>
      <c r="H15" s="4966"/>
      <c r="I15" s="4966"/>
      <c r="J15" s="4967"/>
      <c r="K15" s="3413"/>
      <c r="L15" s="756"/>
    </row>
    <row r="16" spans="1:13">
      <c r="A16" s="520">
        <v>43022</v>
      </c>
      <c r="B16" s="521" t="s">
        <v>143</v>
      </c>
      <c r="C16" s="1627"/>
      <c r="D16" s="1627">
        <f>+C16*(100-E16)/100</f>
        <v>0</v>
      </c>
      <c r="E16" s="1627"/>
      <c r="F16" s="1627"/>
      <c r="G16" s="1627"/>
      <c r="H16" s="1627">
        <v>5265</v>
      </c>
      <c r="I16" s="1627">
        <v>94</v>
      </c>
      <c r="J16" s="1627"/>
      <c r="K16" s="3412"/>
      <c r="L16" s="756" t="s">
        <v>4317</v>
      </c>
    </row>
    <row r="17" spans="1:12" ht="34.5" customHeight="1">
      <c r="A17" s="520">
        <v>43027</v>
      </c>
      <c r="B17" s="521" t="s">
        <v>14</v>
      </c>
      <c r="C17" s="4341" t="s">
        <v>4302</v>
      </c>
      <c r="D17" s="4342"/>
      <c r="E17" s="4342"/>
      <c r="F17" s="4342"/>
      <c r="G17" s="4342"/>
      <c r="H17" s="4342"/>
      <c r="I17" s="4342"/>
      <c r="J17" s="4343"/>
      <c r="K17" s="3389"/>
      <c r="L17" s="756"/>
    </row>
    <row r="18" spans="1:12" ht="20.100000000000001" customHeight="1">
      <c r="A18" s="2026">
        <v>43043</v>
      </c>
      <c r="B18" s="2027" t="s">
        <v>16</v>
      </c>
      <c r="C18" s="2028">
        <v>155</v>
      </c>
      <c r="D18" s="2028">
        <f>+C18*(100-E18)/100</f>
        <v>131.75</v>
      </c>
      <c r="E18" s="2028">
        <v>15</v>
      </c>
      <c r="F18" s="2028"/>
      <c r="G18" s="2028">
        <v>160</v>
      </c>
      <c r="H18" s="2028"/>
      <c r="I18" s="2028"/>
      <c r="J18" s="2028"/>
      <c r="K18" s="3613"/>
      <c r="L18" s="3829" t="s">
        <v>4319</v>
      </c>
    </row>
    <row r="19" spans="1:12" ht="20.100000000000001" customHeight="1">
      <c r="A19" s="520">
        <v>43056</v>
      </c>
      <c r="B19" s="521" t="s">
        <v>14</v>
      </c>
      <c r="C19" s="4965" t="s">
        <v>4343</v>
      </c>
      <c r="D19" s="4966"/>
      <c r="E19" s="4966"/>
      <c r="F19" s="4966"/>
      <c r="G19" s="4966"/>
      <c r="H19" s="4966"/>
      <c r="I19" s="4966"/>
      <c r="J19" s="4967"/>
      <c r="K19" s="3413"/>
      <c r="L19" s="756"/>
    </row>
    <row r="20" spans="1:12" s="17" customFormat="1" ht="25.5" customHeight="1">
      <c r="A20" s="2064">
        <v>43066</v>
      </c>
      <c r="B20" s="2051" t="s">
        <v>143</v>
      </c>
      <c r="C20" s="2051"/>
      <c r="D20" s="2049"/>
      <c r="E20" s="2051"/>
      <c r="F20" s="2051"/>
      <c r="G20" s="2051"/>
      <c r="H20" s="2051">
        <v>5685</v>
      </c>
      <c r="I20" s="2051">
        <v>85</v>
      </c>
      <c r="J20" s="2051"/>
      <c r="K20" s="3419"/>
      <c r="L20" s="756" t="s">
        <v>4353</v>
      </c>
    </row>
    <row r="21" spans="1:12" ht="20.100000000000001" customHeight="1">
      <c r="A21" s="520">
        <v>43078</v>
      </c>
      <c r="B21" s="521" t="s">
        <v>12</v>
      </c>
      <c r="C21" s="4965" t="s">
        <v>4390</v>
      </c>
      <c r="D21" s="4966"/>
      <c r="E21" s="4966"/>
      <c r="F21" s="4966"/>
      <c r="G21" s="4966"/>
      <c r="H21" s="4966"/>
      <c r="I21" s="4966"/>
      <c r="J21" s="4967"/>
      <c r="K21" s="3413"/>
      <c r="L21" s="756"/>
    </row>
    <row r="22" spans="1:12" ht="20.100000000000001" customHeight="1">
      <c r="A22" s="2026">
        <v>43083</v>
      </c>
      <c r="B22" s="2027" t="s">
        <v>143</v>
      </c>
      <c r="C22" s="2028"/>
      <c r="D22" s="2028"/>
      <c r="E22" s="2028"/>
      <c r="F22" s="2028"/>
      <c r="G22" s="2028"/>
      <c r="H22" s="2028">
        <v>4870</v>
      </c>
      <c r="I22" s="2028">
        <v>100</v>
      </c>
      <c r="J22" s="2028"/>
      <c r="K22" s="3613"/>
      <c r="L22" s="3830" t="s">
        <v>30</v>
      </c>
    </row>
    <row r="23" spans="1:12" ht="20.100000000000001" customHeight="1" thickBot="1">
      <c r="A23" s="2210">
        <v>43096</v>
      </c>
      <c r="B23" s="2211" t="s">
        <v>16</v>
      </c>
      <c r="C23" s="2212">
        <v>175</v>
      </c>
      <c r="D23" s="2212">
        <f>+C23*(100-E23)/100</f>
        <v>148.75</v>
      </c>
      <c r="E23" s="2212">
        <v>15</v>
      </c>
      <c r="F23" s="2212"/>
      <c r="G23" s="2212">
        <v>207</v>
      </c>
      <c r="H23" s="2212"/>
      <c r="I23" s="2212"/>
      <c r="J23" s="2212"/>
      <c r="K23" s="3614"/>
      <c r="L23" s="3831" t="s">
        <v>3987</v>
      </c>
    </row>
    <row r="24" spans="1:12" ht="20.100000000000001" customHeight="1" thickTop="1">
      <c r="A24" s="2188">
        <v>43176</v>
      </c>
      <c r="B24" s="2195" t="s">
        <v>143</v>
      </c>
      <c r="C24" s="1761"/>
      <c r="D24" s="1761"/>
      <c r="E24" s="1761"/>
      <c r="F24" s="1761"/>
      <c r="G24" s="1761"/>
      <c r="H24" s="1761">
        <v>5600</v>
      </c>
      <c r="I24" s="1761">
        <v>76</v>
      </c>
      <c r="J24" s="1761"/>
      <c r="K24" s="3615"/>
      <c r="L24" s="3832" t="s">
        <v>4561</v>
      </c>
    </row>
    <row r="25" spans="1:12" ht="20.100000000000001" customHeight="1">
      <c r="A25" s="520">
        <v>43216</v>
      </c>
      <c r="B25" s="521" t="s">
        <v>16</v>
      </c>
      <c r="C25" s="1627">
        <v>165</v>
      </c>
      <c r="D25" s="1627">
        <f>+C25*(100-E25)/100</f>
        <v>140.25</v>
      </c>
      <c r="E25" s="1627">
        <v>15</v>
      </c>
      <c r="F25" s="1627"/>
      <c r="G25" s="1627">
        <v>190</v>
      </c>
      <c r="H25" s="1627"/>
      <c r="I25" s="1627"/>
      <c r="J25" s="1627"/>
      <c r="K25" s="3412"/>
      <c r="L25" s="756" t="s">
        <v>3987</v>
      </c>
    </row>
    <row r="26" spans="1:12" ht="20.100000000000001" customHeight="1">
      <c r="A26" s="520">
        <v>43312</v>
      </c>
      <c r="B26" s="521" t="s">
        <v>16</v>
      </c>
      <c r="C26" s="1627">
        <v>165</v>
      </c>
      <c r="D26" s="1627">
        <f>+C26*(100-E26)/100</f>
        <v>123.75</v>
      </c>
      <c r="E26" s="1627">
        <v>25</v>
      </c>
      <c r="F26" s="1627"/>
      <c r="G26" s="1627">
        <v>125</v>
      </c>
      <c r="H26" s="1627"/>
      <c r="I26" s="1627"/>
      <c r="J26" s="1627"/>
      <c r="K26" s="3412"/>
      <c r="L26" s="756" t="s">
        <v>4784</v>
      </c>
    </row>
    <row r="27" spans="1:12" ht="20.100000000000001" customHeight="1">
      <c r="A27" s="520">
        <v>43319</v>
      </c>
      <c r="B27" s="521" t="s">
        <v>143</v>
      </c>
      <c r="C27" s="1627"/>
      <c r="D27" s="1627"/>
      <c r="E27" s="1627"/>
      <c r="F27" s="1627"/>
      <c r="G27" s="1627"/>
      <c r="H27" s="1627">
        <v>5390</v>
      </c>
      <c r="I27" s="1627">
        <v>99</v>
      </c>
      <c r="J27" s="1627"/>
      <c r="K27" s="3412"/>
      <c r="L27" s="756"/>
    </row>
    <row r="28" spans="1:12" ht="20.100000000000001" customHeight="1">
      <c r="A28" s="520">
        <v>43353</v>
      </c>
      <c r="B28" s="521" t="s">
        <v>16</v>
      </c>
      <c r="C28" s="1627">
        <v>145</v>
      </c>
      <c r="D28" s="1627">
        <f>+C28*(100-E28)/100</f>
        <v>108.75</v>
      </c>
      <c r="E28" s="1627">
        <v>25</v>
      </c>
      <c r="F28" s="1627"/>
      <c r="G28" s="1627">
        <v>115</v>
      </c>
      <c r="H28" s="1627"/>
      <c r="I28" s="1627"/>
      <c r="J28" s="1627"/>
      <c r="K28" s="3412"/>
      <c r="L28" s="756" t="s">
        <v>3760</v>
      </c>
    </row>
    <row r="29" spans="1:12" ht="20.100000000000001" customHeight="1">
      <c r="A29" s="520">
        <v>43408</v>
      </c>
      <c r="B29" s="521" t="s">
        <v>16</v>
      </c>
      <c r="C29" s="1627">
        <v>160</v>
      </c>
      <c r="D29" s="1627">
        <f>+C29*(100-E29)/100</f>
        <v>120</v>
      </c>
      <c r="E29" s="1627">
        <v>25</v>
      </c>
      <c r="F29" s="1627"/>
      <c r="G29" s="1627">
        <v>95</v>
      </c>
      <c r="H29" s="1627"/>
      <c r="I29" s="1627"/>
      <c r="J29" s="1627"/>
      <c r="K29" s="3412"/>
      <c r="L29" s="756" t="s">
        <v>3760</v>
      </c>
    </row>
    <row r="30" spans="1:12" ht="20.100000000000001" customHeight="1">
      <c r="A30" s="520">
        <v>43415</v>
      </c>
      <c r="B30" s="521" t="s">
        <v>143</v>
      </c>
      <c r="C30" s="1627"/>
      <c r="D30" s="1627"/>
      <c r="E30" s="1627"/>
      <c r="F30" s="1627"/>
      <c r="G30" s="1627"/>
      <c r="H30" s="1627">
        <v>5340</v>
      </c>
      <c r="I30" s="1627">
        <v>100</v>
      </c>
      <c r="J30" s="1627"/>
      <c r="K30" s="3412"/>
      <c r="L30" s="756" t="s">
        <v>30</v>
      </c>
    </row>
    <row r="31" spans="1:12" ht="47.25" customHeight="1">
      <c r="A31" s="2484">
        <v>43438</v>
      </c>
      <c r="B31" s="2485" t="s">
        <v>15</v>
      </c>
      <c r="C31" s="5593" t="s">
        <v>5026</v>
      </c>
      <c r="D31" s="5594"/>
      <c r="E31" s="5594"/>
      <c r="F31" s="5594"/>
      <c r="G31" s="5594"/>
      <c r="H31" s="5594"/>
      <c r="I31" s="5594"/>
      <c r="J31" s="5595"/>
      <c r="K31" s="3618" t="s">
        <v>6314</v>
      </c>
      <c r="L31" s="3644" t="s">
        <v>6330</v>
      </c>
    </row>
    <row r="32" spans="1:12" ht="20.100000000000001" customHeight="1">
      <c r="A32" s="520">
        <v>43441</v>
      </c>
      <c r="B32" s="521" t="s">
        <v>143</v>
      </c>
      <c r="C32" s="1627"/>
      <c r="D32" s="1627"/>
      <c r="E32" s="1627"/>
      <c r="F32" s="1627"/>
      <c r="G32" s="1627"/>
      <c r="H32" s="1627">
        <v>5300</v>
      </c>
      <c r="I32" s="1627">
        <v>100</v>
      </c>
      <c r="J32" s="1627"/>
      <c r="K32" s="3412"/>
      <c r="L32" s="756" t="s">
        <v>5041</v>
      </c>
    </row>
    <row r="33" spans="1:12" ht="16.5" thickBot="1">
      <c r="A33" s="2210">
        <v>43442</v>
      </c>
      <c r="B33" s="2211" t="s">
        <v>16</v>
      </c>
      <c r="C33" s="2212">
        <v>215</v>
      </c>
      <c r="D33" s="2212">
        <f>+C33*(100-E33)/100</f>
        <v>161.25</v>
      </c>
      <c r="E33" s="2212">
        <v>25</v>
      </c>
      <c r="F33" s="2212"/>
      <c r="G33" s="2212">
        <v>100</v>
      </c>
      <c r="H33" s="2212"/>
      <c r="I33" s="2212"/>
      <c r="J33" s="2212"/>
      <c r="K33" s="3614"/>
      <c r="L33" s="3831" t="s">
        <v>5054</v>
      </c>
    </row>
    <row r="34" spans="1:12" ht="16.5" thickTop="1">
      <c r="A34" s="2567">
        <v>43481</v>
      </c>
      <c r="B34" s="2566" t="s">
        <v>14</v>
      </c>
      <c r="C34" s="5614" t="s">
        <v>5201</v>
      </c>
      <c r="D34" s="5615"/>
      <c r="E34" s="5615"/>
      <c r="F34" s="5615"/>
      <c r="G34" s="5615"/>
      <c r="H34" s="5615"/>
      <c r="I34" s="5615"/>
      <c r="J34" s="5616"/>
      <c r="K34" s="3616"/>
      <c r="L34" s="3832"/>
    </row>
    <row r="35" spans="1:12">
      <c r="A35" s="2565">
        <v>43490</v>
      </c>
      <c r="B35" s="2568" t="s">
        <v>16</v>
      </c>
      <c r="C35" s="1627">
        <v>230</v>
      </c>
      <c r="D35" s="1627">
        <f>+C35*(100-E35)/100</f>
        <v>172.5</v>
      </c>
      <c r="E35" s="1627">
        <v>25</v>
      </c>
      <c r="F35" s="1627"/>
      <c r="G35" s="1627">
        <v>120</v>
      </c>
      <c r="H35" s="1627"/>
      <c r="I35" s="1627"/>
      <c r="J35" s="1627"/>
      <c r="K35" s="3412"/>
      <c r="L35" s="756" t="s">
        <v>5146</v>
      </c>
    </row>
    <row r="36" spans="1:12">
      <c r="A36" s="520">
        <v>43515</v>
      </c>
      <c r="B36" s="2634" t="s">
        <v>14</v>
      </c>
      <c r="C36" s="4341" t="s">
        <v>5202</v>
      </c>
      <c r="D36" s="4342"/>
      <c r="E36" s="4342"/>
      <c r="F36" s="4342"/>
      <c r="G36" s="4342"/>
      <c r="H36" s="4342"/>
      <c r="I36" s="4342"/>
      <c r="J36" s="4343"/>
      <c r="K36" s="3389"/>
      <c r="L36" s="756"/>
    </row>
    <row r="37" spans="1:12">
      <c r="A37" s="520">
        <v>43522</v>
      </c>
      <c r="B37" s="1384" t="s">
        <v>12</v>
      </c>
      <c r="C37" s="4965" t="s">
        <v>5232</v>
      </c>
      <c r="D37" s="4966"/>
      <c r="E37" s="4966"/>
      <c r="F37" s="4966"/>
      <c r="G37" s="4966"/>
      <c r="H37" s="4966"/>
      <c r="I37" s="4966"/>
      <c r="J37" s="4967"/>
      <c r="K37" s="3413"/>
      <c r="L37" s="756"/>
    </row>
    <row r="38" spans="1:12">
      <c r="A38" s="4561">
        <v>43565</v>
      </c>
      <c r="B38" s="1384" t="s">
        <v>11</v>
      </c>
      <c r="C38" s="4965" t="s">
        <v>5334</v>
      </c>
      <c r="D38" s="4966"/>
      <c r="E38" s="4966"/>
      <c r="F38" s="4966"/>
      <c r="G38" s="4966"/>
      <c r="H38" s="4966"/>
      <c r="I38" s="4966"/>
      <c r="J38" s="4967"/>
      <c r="K38" s="3413"/>
      <c r="L38" s="756"/>
    </row>
    <row r="39" spans="1:12" ht="35.25" customHeight="1">
      <c r="A39" s="4562"/>
      <c r="B39" s="1384" t="s">
        <v>12</v>
      </c>
      <c r="C39" s="4341" t="s">
        <v>5341</v>
      </c>
      <c r="D39" s="4342"/>
      <c r="E39" s="4342"/>
      <c r="F39" s="4342"/>
      <c r="G39" s="4342"/>
      <c r="H39" s="4342"/>
      <c r="I39" s="4342"/>
      <c r="J39" s="4343"/>
      <c r="K39" s="3389"/>
      <c r="L39" s="756"/>
    </row>
    <row r="40" spans="1:12">
      <c r="A40" s="2261">
        <v>43567</v>
      </c>
      <c r="B40" s="2891" t="s">
        <v>143</v>
      </c>
      <c r="C40" s="1880"/>
      <c r="D40" s="1880"/>
      <c r="E40" s="1880"/>
      <c r="F40" s="1880"/>
      <c r="G40" s="1880"/>
      <c r="H40" s="1880">
        <v>3655</v>
      </c>
      <c r="I40" s="1880">
        <v>90</v>
      </c>
      <c r="J40" s="1880"/>
      <c r="K40" s="3612"/>
      <c r="L40" s="3073" t="s">
        <v>30</v>
      </c>
    </row>
    <row r="41" spans="1:12">
      <c r="A41" s="520">
        <v>43573</v>
      </c>
      <c r="B41" s="1384" t="s">
        <v>16</v>
      </c>
      <c r="C41" s="1627">
        <v>285</v>
      </c>
      <c r="D41" s="1627">
        <f>+C41*(100-E41)/100</f>
        <v>171</v>
      </c>
      <c r="E41" s="1627">
        <v>40</v>
      </c>
      <c r="F41" s="1627"/>
      <c r="G41" s="1627">
        <v>130</v>
      </c>
      <c r="H41" s="1627"/>
      <c r="I41" s="1627"/>
      <c r="J41" s="1627"/>
      <c r="K41" s="3412"/>
      <c r="L41" s="756" t="s">
        <v>5347</v>
      </c>
    </row>
    <row r="42" spans="1:12" ht="31.5">
      <c r="A42" s="520">
        <v>43578</v>
      </c>
      <c r="B42" s="1384" t="s">
        <v>14</v>
      </c>
      <c r="C42" s="4341" t="s">
        <v>5534</v>
      </c>
      <c r="D42" s="4342"/>
      <c r="E42" s="4342"/>
      <c r="F42" s="4342"/>
      <c r="G42" s="4342"/>
      <c r="H42" s="4342"/>
      <c r="I42" s="4342"/>
      <c r="J42" s="4343"/>
      <c r="K42" s="3389"/>
      <c r="L42" s="3073" t="s">
        <v>5350</v>
      </c>
    </row>
    <row r="43" spans="1:12">
      <c r="A43" s="520">
        <v>43650</v>
      </c>
      <c r="B43" s="1384" t="s">
        <v>16</v>
      </c>
      <c r="C43" s="1627">
        <v>215</v>
      </c>
      <c r="D43" s="1627">
        <f>+C43*(100-E43)/100</f>
        <v>172</v>
      </c>
      <c r="E43" s="1627">
        <v>20</v>
      </c>
      <c r="F43" s="1627"/>
      <c r="G43" s="1627">
        <v>110</v>
      </c>
      <c r="H43" s="1627"/>
      <c r="I43" s="1627"/>
      <c r="J43" s="1627"/>
      <c r="K43" s="3412"/>
      <c r="L43" s="756" t="s">
        <v>5347</v>
      </c>
    </row>
    <row r="44" spans="1:12" s="2862" customFormat="1" ht="69" customHeight="1">
      <c r="A44" s="2011">
        <v>43711</v>
      </c>
      <c r="B44" s="1384" t="s">
        <v>12</v>
      </c>
      <c r="C44" s="5590" t="s">
        <v>5653</v>
      </c>
      <c r="D44" s="5591"/>
      <c r="E44" s="5591"/>
      <c r="F44" s="5591"/>
      <c r="G44" s="5591"/>
      <c r="H44" s="5591"/>
      <c r="I44" s="5591"/>
      <c r="J44" s="5592"/>
      <c r="K44" s="3472"/>
      <c r="L44" s="2900" t="s">
        <v>5599</v>
      </c>
    </row>
    <row r="45" spans="1:12">
      <c r="A45" s="2261">
        <v>43783</v>
      </c>
      <c r="B45" s="2891" t="s">
        <v>16</v>
      </c>
      <c r="C45" s="1880">
        <v>30</v>
      </c>
      <c r="D45" s="1880">
        <f>+C45*(100-E45)/100</f>
        <v>19.5</v>
      </c>
      <c r="E45" s="1880">
        <v>35</v>
      </c>
      <c r="F45" s="1880"/>
      <c r="G45" s="1880">
        <v>115</v>
      </c>
      <c r="H45" s="1880"/>
      <c r="I45" s="1880"/>
      <c r="J45" s="1880"/>
      <c r="K45" s="3612"/>
      <c r="L45" s="3073" t="s">
        <v>5766</v>
      </c>
    </row>
    <row r="46" spans="1:12">
      <c r="A46" s="520">
        <v>43784</v>
      </c>
      <c r="B46" s="1384" t="s">
        <v>143</v>
      </c>
      <c r="C46" s="1627"/>
      <c r="D46" s="1627"/>
      <c r="E46" s="1627"/>
      <c r="F46" s="1627"/>
      <c r="G46" s="1627"/>
      <c r="H46" s="1627">
        <v>3180</v>
      </c>
      <c r="I46" s="1627">
        <v>100</v>
      </c>
      <c r="J46" s="1627"/>
      <c r="K46" s="3412"/>
      <c r="L46" s="756"/>
    </row>
    <row r="47" spans="1:12" ht="38.25" customHeight="1">
      <c r="A47" s="520">
        <v>43784</v>
      </c>
      <c r="B47" s="1384" t="s">
        <v>12</v>
      </c>
      <c r="C47" s="4341" t="s">
        <v>5770</v>
      </c>
      <c r="D47" s="4342"/>
      <c r="E47" s="4342"/>
      <c r="F47" s="4342"/>
      <c r="G47" s="4342"/>
      <c r="H47" s="4342"/>
      <c r="I47" s="4342"/>
      <c r="J47" s="4343"/>
      <c r="K47" s="3389"/>
      <c r="L47" s="2900" t="s">
        <v>6052</v>
      </c>
    </row>
    <row r="48" spans="1:12">
      <c r="A48" s="520">
        <v>43791</v>
      </c>
      <c r="B48" s="1384" t="s">
        <v>143</v>
      </c>
      <c r="C48" s="1627"/>
      <c r="D48" s="1627"/>
      <c r="E48" s="1627"/>
      <c r="F48" s="1627"/>
      <c r="G48" s="1627"/>
      <c r="H48" s="1627">
        <v>4725</v>
      </c>
      <c r="I48" s="1627">
        <v>100</v>
      </c>
      <c r="J48" s="1627"/>
      <c r="K48" s="3412"/>
      <c r="L48" s="756"/>
    </row>
    <row r="49" spans="1:12">
      <c r="A49" s="520">
        <v>43808</v>
      </c>
      <c r="B49" s="1384" t="s">
        <v>143</v>
      </c>
      <c r="C49" s="1627"/>
      <c r="D49" s="1627" t="s">
        <v>324</v>
      </c>
      <c r="E49" s="1627"/>
      <c r="F49" s="1627"/>
      <c r="G49" s="1627"/>
      <c r="H49" s="1627">
        <v>4945</v>
      </c>
      <c r="I49" s="1627">
        <v>100</v>
      </c>
      <c r="J49" s="1627"/>
      <c r="K49" s="3412"/>
      <c r="L49" s="756" t="s">
        <v>267</v>
      </c>
    </row>
    <row r="50" spans="1:12">
      <c r="A50" s="520">
        <v>43837</v>
      </c>
      <c r="B50" s="1384" t="s">
        <v>16</v>
      </c>
      <c r="C50" s="1627">
        <v>245</v>
      </c>
      <c r="D50" s="1627">
        <f>+C50*(100-E50)/100</f>
        <v>196</v>
      </c>
      <c r="E50" s="1627">
        <v>20</v>
      </c>
      <c r="F50" s="1627" t="s">
        <v>70</v>
      </c>
      <c r="G50" s="1627">
        <v>150</v>
      </c>
      <c r="H50" s="1627"/>
      <c r="I50" s="1627"/>
      <c r="J50" s="1627"/>
      <c r="K50" s="3412"/>
      <c r="L50" s="756" t="s">
        <v>5347</v>
      </c>
    </row>
    <row r="51" spans="1:12" ht="37.5" customHeight="1">
      <c r="A51" s="520">
        <v>43878</v>
      </c>
      <c r="B51" s="521" t="s">
        <v>404</v>
      </c>
      <c r="C51" s="4871" t="s">
        <v>5976</v>
      </c>
      <c r="D51" s="4872"/>
      <c r="E51" s="4872"/>
      <c r="F51" s="4872"/>
      <c r="G51" s="4872"/>
      <c r="H51" s="4872"/>
      <c r="I51" s="4872"/>
      <c r="J51" s="4892"/>
      <c r="K51" s="3411"/>
    </row>
    <row r="52" spans="1:12" ht="55.5" customHeight="1">
      <c r="A52" s="520">
        <v>43897</v>
      </c>
      <c r="B52" s="521" t="s">
        <v>14</v>
      </c>
      <c r="C52" s="4341" t="s">
        <v>6034</v>
      </c>
      <c r="D52" s="4342"/>
      <c r="E52" s="4342"/>
      <c r="F52" s="4342"/>
      <c r="G52" s="4342"/>
      <c r="H52" s="4342"/>
      <c r="I52" s="4342"/>
      <c r="J52" s="4343"/>
      <c r="K52" s="3389"/>
      <c r="L52" s="2900" t="s">
        <v>6053</v>
      </c>
    </row>
    <row r="53" spans="1:12" ht="33" customHeight="1">
      <c r="A53" s="520">
        <v>43912</v>
      </c>
      <c r="B53" s="521" t="s">
        <v>12</v>
      </c>
      <c r="C53" s="4341" t="s">
        <v>6491</v>
      </c>
      <c r="D53" s="4342"/>
      <c r="E53" s="4342"/>
      <c r="F53" s="4342"/>
      <c r="G53" s="4342"/>
      <c r="H53" s="4342"/>
      <c r="I53" s="4342"/>
      <c r="J53" s="4343"/>
      <c r="K53" s="3389"/>
      <c r="L53" s="2900" t="s">
        <v>6054</v>
      </c>
    </row>
    <row r="54" spans="1:12" ht="36" customHeight="1">
      <c r="A54" s="520">
        <v>43919</v>
      </c>
      <c r="B54" s="521" t="s">
        <v>14</v>
      </c>
      <c r="C54" s="4341" t="s">
        <v>6060</v>
      </c>
      <c r="D54" s="4342"/>
      <c r="E54" s="4342"/>
      <c r="F54" s="4342"/>
      <c r="G54" s="4342"/>
      <c r="H54" s="4342"/>
      <c r="I54" s="4342"/>
      <c r="J54" s="4343"/>
      <c r="K54" s="3389"/>
      <c r="L54" s="2900" t="s">
        <v>6075</v>
      </c>
    </row>
    <row r="55" spans="1:12">
      <c r="A55" s="3632">
        <v>43920</v>
      </c>
      <c r="B55" s="3151" t="s">
        <v>4</v>
      </c>
      <c r="C55" s="3152"/>
      <c r="D55" s="3152"/>
      <c r="E55" s="3152">
        <v>25</v>
      </c>
      <c r="F55" s="3152"/>
      <c r="G55" s="3152"/>
      <c r="H55" s="3152"/>
      <c r="I55" s="3152"/>
      <c r="J55" s="3152"/>
      <c r="K55" s="3617"/>
      <c r="L55" s="3155"/>
    </row>
    <row r="56" spans="1:12">
      <c r="A56" s="3632">
        <v>43951</v>
      </c>
      <c r="B56" s="3151" t="s">
        <v>4</v>
      </c>
      <c r="C56" s="3152"/>
      <c r="D56" s="3152"/>
      <c r="E56" s="3152">
        <v>30</v>
      </c>
      <c r="F56" s="3152"/>
      <c r="G56" s="3152"/>
      <c r="H56" s="3152"/>
      <c r="I56" s="3152"/>
      <c r="J56" s="3152"/>
      <c r="K56" s="3617"/>
      <c r="L56" s="3155"/>
    </row>
    <row r="57" spans="1:12">
      <c r="A57" s="3632">
        <v>43981</v>
      </c>
      <c r="B57" s="3151" t="s">
        <v>4</v>
      </c>
      <c r="C57" s="3152"/>
      <c r="D57" s="3152"/>
      <c r="E57" s="3152">
        <v>30</v>
      </c>
      <c r="F57" s="3152"/>
      <c r="G57" s="3152"/>
      <c r="H57" s="3152"/>
      <c r="I57" s="3152"/>
      <c r="J57" s="3152"/>
      <c r="K57" s="3617"/>
      <c r="L57" s="3155"/>
    </row>
    <row r="58" spans="1:12" ht="18" customHeight="1">
      <c r="A58" s="3632">
        <v>44012</v>
      </c>
      <c r="B58" s="3151" t="s">
        <v>4</v>
      </c>
      <c r="C58" s="3152"/>
      <c r="D58" s="3152"/>
      <c r="E58" s="3152">
        <v>30</v>
      </c>
      <c r="F58" s="3152"/>
      <c r="G58" s="3152"/>
      <c r="H58" s="3152"/>
      <c r="I58" s="3152"/>
      <c r="J58" s="3152"/>
      <c r="K58" s="3617"/>
      <c r="L58" s="3155"/>
    </row>
    <row r="59" spans="1:12" ht="25.5" customHeight="1">
      <c r="A59" s="4561">
        <v>44021</v>
      </c>
      <c r="B59" s="521" t="s">
        <v>143</v>
      </c>
      <c r="C59" s="1627"/>
      <c r="D59" s="1627" t="s">
        <v>324</v>
      </c>
      <c r="E59" s="1627"/>
      <c r="F59" s="1627"/>
      <c r="G59" s="1627"/>
      <c r="H59" s="1627"/>
      <c r="I59" s="1627"/>
      <c r="J59" s="1627">
        <v>1900</v>
      </c>
      <c r="K59" s="3412"/>
      <c r="L59" s="756" t="s">
        <v>6210</v>
      </c>
    </row>
    <row r="60" spans="1:12" ht="33.75" customHeight="1">
      <c r="A60" s="4562"/>
      <c r="B60" s="521" t="s">
        <v>14</v>
      </c>
      <c r="C60" s="4341" t="s">
        <v>6492</v>
      </c>
      <c r="D60" s="4342"/>
      <c r="E60" s="4342"/>
      <c r="F60" s="4342"/>
      <c r="G60" s="4342"/>
      <c r="H60" s="4342"/>
      <c r="I60" s="4342"/>
      <c r="J60" s="4343"/>
      <c r="K60" s="3389"/>
      <c r="L60" s="2900" t="s">
        <v>6223</v>
      </c>
    </row>
    <row r="61" spans="1:12" ht="25.5" customHeight="1">
      <c r="A61" s="520">
        <v>44024</v>
      </c>
      <c r="B61" s="521" t="s">
        <v>16</v>
      </c>
      <c r="C61" s="1627">
        <v>153</v>
      </c>
      <c r="D61" s="1627">
        <f>+C61*(100-E61)/100</f>
        <v>107.1</v>
      </c>
      <c r="E61" s="1627">
        <v>30</v>
      </c>
      <c r="F61" s="1627" t="s">
        <v>70</v>
      </c>
      <c r="G61" s="1627">
        <v>115</v>
      </c>
      <c r="H61" s="1627"/>
      <c r="I61" s="1627"/>
      <c r="J61" s="1627"/>
      <c r="K61" s="3412"/>
      <c r="L61" s="756" t="s">
        <v>6214</v>
      </c>
    </row>
    <row r="62" spans="1:12">
      <c r="A62" s="4561">
        <v>44025</v>
      </c>
      <c r="B62" s="521" t="s">
        <v>27</v>
      </c>
      <c r="C62" s="4965" t="s">
        <v>6227</v>
      </c>
      <c r="D62" s="4966"/>
      <c r="E62" s="4966"/>
      <c r="F62" s="4966"/>
      <c r="G62" s="4966"/>
      <c r="H62" s="4966"/>
      <c r="I62" s="4966"/>
      <c r="J62" s="4967"/>
      <c r="K62" s="3413"/>
      <c r="L62" s="756"/>
    </row>
    <row r="63" spans="1:12">
      <c r="A63" s="4562"/>
      <c r="B63" s="1297" t="s">
        <v>143</v>
      </c>
      <c r="C63" s="1880"/>
      <c r="D63" s="1880">
        <f>+C63*(100-E63)/100</f>
        <v>0</v>
      </c>
      <c r="E63" s="1880"/>
      <c r="F63" s="1880"/>
      <c r="G63" s="1880"/>
      <c r="H63" s="1880">
        <v>3370</v>
      </c>
      <c r="I63" s="1880">
        <v>100</v>
      </c>
      <c r="J63" s="1880"/>
      <c r="K63" s="3612"/>
      <c r="L63" s="3073" t="s">
        <v>4735</v>
      </c>
    </row>
    <row r="64" spans="1:12" ht="18" customHeight="1">
      <c r="A64" s="3632">
        <v>44042</v>
      </c>
      <c r="B64" s="3151" t="s">
        <v>4</v>
      </c>
      <c r="C64" s="3152"/>
      <c r="D64" s="3152"/>
      <c r="E64" s="3152">
        <v>30</v>
      </c>
      <c r="F64" s="3152"/>
      <c r="G64" s="3152"/>
      <c r="H64" s="3152"/>
      <c r="I64" s="3152"/>
      <c r="J64" s="3152"/>
      <c r="K64" s="3617"/>
      <c r="L64" s="3155"/>
    </row>
    <row r="65" spans="1:12">
      <c r="A65" s="520">
        <v>44044</v>
      </c>
      <c r="B65" s="521" t="s">
        <v>16</v>
      </c>
      <c r="C65" s="1627">
        <v>150</v>
      </c>
      <c r="D65" s="1627">
        <f>+C65*(100-E65)/100</f>
        <v>105</v>
      </c>
      <c r="E65" s="1627">
        <v>30</v>
      </c>
      <c r="F65" s="1627" t="s">
        <v>70</v>
      </c>
      <c r="G65" s="1627">
        <v>115</v>
      </c>
      <c r="H65" s="1627"/>
      <c r="I65" s="1627"/>
      <c r="J65" s="1627"/>
      <c r="K65" s="3412"/>
      <c r="L65" s="756" t="s">
        <v>5146</v>
      </c>
    </row>
    <row r="66" spans="1:12">
      <c r="A66" s="520">
        <v>44071</v>
      </c>
      <c r="B66" s="521" t="s">
        <v>143</v>
      </c>
      <c r="C66" s="1627"/>
      <c r="D66" s="1627" t="s">
        <v>324</v>
      </c>
      <c r="E66" s="1627"/>
      <c r="F66" s="1627"/>
      <c r="G66" s="1627"/>
      <c r="H66" s="1627">
        <v>3670</v>
      </c>
      <c r="I66" s="1627">
        <v>91</v>
      </c>
      <c r="J66" s="1627"/>
      <c r="K66" s="3412"/>
      <c r="L66" s="756" t="s">
        <v>30</v>
      </c>
    </row>
    <row r="67" spans="1:12" ht="18" customHeight="1">
      <c r="A67" s="3632">
        <v>44073</v>
      </c>
      <c r="B67" s="3151" t="s">
        <v>4</v>
      </c>
      <c r="C67" s="3152"/>
      <c r="D67" s="3152"/>
      <c r="E67" s="3152">
        <v>30</v>
      </c>
      <c r="F67" s="3152"/>
      <c r="G67" s="3152"/>
      <c r="H67" s="3152"/>
      <c r="I67" s="3152"/>
      <c r="J67" s="3152"/>
      <c r="K67" s="3617"/>
      <c r="L67" s="3155"/>
    </row>
    <row r="68" spans="1:12">
      <c r="A68" s="520">
        <v>44161</v>
      </c>
      <c r="B68" s="521" t="s">
        <v>16</v>
      </c>
      <c r="C68" s="1627">
        <v>165</v>
      </c>
      <c r="D68" s="1627">
        <f>+C68*(100-E68)/100</f>
        <v>99</v>
      </c>
      <c r="E68" s="1627">
        <v>40</v>
      </c>
      <c r="F68" s="1627"/>
      <c r="G68" s="1627">
        <v>125</v>
      </c>
      <c r="H68" s="1627"/>
      <c r="I68" s="1627"/>
      <c r="J68" s="1627"/>
      <c r="K68" s="3412"/>
      <c r="L68" s="756" t="s">
        <v>4152</v>
      </c>
    </row>
    <row r="69" spans="1:12" ht="51" customHeight="1">
      <c r="A69" s="520">
        <v>44199</v>
      </c>
      <c r="B69" s="521" t="s">
        <v>14</v>
      </c>
      <c r="C69" s="5257" t="s">
        <v>6490</v>
      </c>
      <c r="D69" s="4342"/>
      <c r="E69" s="4342"/>
      <c r="F69" s="4342"/>
      <c r="G69" s="4342"/>
      <c r="H69" s="4342"/>
      <c r="I69" s="4342"/>
      <c r="J69" s="5258"/>
      <c r="K69" s="3412"/>
      <c r="L69" s="2900" t="s">
        <v>6471</v>
      </c>
    </row>
    <row r="70" spans="1:12">
      <c r="A70" s="520">
        <v>44212</v>
      </c>
      <c r="B70" s="521" t="s">
        <v>143</v>
      </c>
      <c r="C70" s="1627"/>
      <c r="D70" s="1627" t="s">
        <v>324</v>
      </c>
      <c r="E70" s="1627"/>
      <c r="F70" s="1627"/>
      <c r="G70" s="1627"/>
      <c r="H70" s="1627">
        <v>3890</v>
      </c>
      <c r="I70" s="1627">
        <v>100</v>
      </c>
      <c r="J70" s="1627"/>
      <c r="K70" s="3412"/>
      <c r="L70" s="756" t="s">
        <v>30</v>
      </c>
    </row>
    <row r="71" spans="1:12" ht="71.25" customHeight="1">
      <c r="A71" s="520">
        <v>44226</v>
      </c>
      <c r="B71" s="521" t="s">
        <v>12</v>
      </c>
      <c r="C71" s="5257" t="s">
        <v>6489</v>
      </c>
      <c r="D71" s="4342"/>
      <c r="E71" s="4342"/>
      <c r="F71" s="4342"/>
      <c r="G71" s="4342"/>
      <c r="H71" s="4342"/>
      <c r="I71" s="4342"/>
      <c r="J71" s="5258"/>
      <c r="K71" s="3412"/>
      <c r="L71" s="2900" t="s">
        <v>6488</v>
      </c>
    </row>
    <row r="72" spans="1:12" ht="84.75" customHeight="1">
      <c r="A72" s="2950">
        <v>44249</v>
      </c>
      <c r="B72" s="2951" t="s">
        <v>34</v>
      </c>
      <c r="C72" s="5587" t="s">
        <v>6538</v>
      </c>
      <c r="D72" s="5588"/>
      <c r="E72" s="5588"/>
      <c r="F72" s="5588"/>
      <c r="G72" s="5588"/>
      <c r="H72" s="5588"/>
      <c r="I72" s="5588"/>
      <c r="J72" s="5589"/>
      <c r="K72" s="3833" t="s">
        <v>3991</v>
      </c>
      <c r="L72" s="3834" t="s">
        <v>6535</v>
      </c>
    </row>
    <row r="73" spans="1:12" ht="24" customHeight="1">
      <c r="A73" s="520">
        <v>44262</v>
      </c>
      <c r="B73" s="521" t="s">
        <v>4</v>
      </c>
      <c r="C73" s="5612" t="s">
        <v>6534</v>
      </c>
      <c r="D73" s="4966"/>
      <c r="E73" s="4966"/>
      <c r="F73" s="4966"/>
      <c r="G73" s="4966"/>
      <c r="H73" s="4966"/>
      <c r="I73" s="4966"/>
      <c r="J73" s="5613"/>
      <c r="K73" s="3447"/>
      <c r="L73" s="756" t="s">
        <v>6487</v>
      </c>
    </row>
    <row r="74" spans="1:12" ht="84" customHeight="1">
      <c r="A74" s="2950">
        <v>44266</v>
      </c>
      <c r="B74" s="2951" t="s">
        <v>15</v>
      </c>
      <c r="C74" s="5584" t="s">
        <v>6547</v>
      </c>
      <c r="D74" s="5585"/>
      <c r="E74" s="5585"/>
      <c r="F74" s="5585"/>
      <c r="G74" s="5585"/>
      <c r="H74" s="5585"/>
      <c r="I74" s="5585"/>
      <c r="J74" s="5586"/>
      <c r="K74" s="3833" t="s">
        <v>3976</v>
      </c>
      <c r="L74" s="3835" t="s">
        <v>6537</v>
      </c>
    </row>
    <row r="75" spans="1:12">
      <c r="A75" s="2011">
        <v>44275</v>
      </c>
      <c r="B75" s="2012" t="s">
        <v>16</v>
      </c>
      <c r="C75" s="1641">
        <v>160</v>
      </c>
      <c r="D75" s="1641">
        <f>+C75-(E75*C75/100)</f>
        <v>136</v>
      </c>
      <c r="E75" s="1641">
        <v>15</v>
      </c>
      <c r="F75" s="1641" t="s">
        <v>70</v>
      </c>
      <c r="G75" s="1641">
        <v>100</v>
      </c>
      <c r="H75" s="3936"/>
      <c r="I75" s="3936"/>
      <c r="J75" s="3936"/>
      <c r="K75" s="3937"/>
      <c r="L75" s="1642" t="s">
        <v>6586</v>
      </c>
    </row>
    <row r="76" spans="1:12">
      <c r="A76" s="520">
        <v>44276</v>
      </c>
      <c r="B76" s="521" t="s">
        <v>143</v>
      </c>
      <c r="C76" s="1293"/>
      <c r="D76" s="1627">
        <f t="shared" ref="D76:D140" si="0">+C76*(100-E76)/100</f>
        <v>0</v>
      </c>
      <c r="E76" s="1293"/>
      <c r="F76" s="1293"/>
      <c r="G76" s="1293"/>
      <c r="H76" s="1293">
        <v>4790</v>
      </c>
      <c r="I76" s="1293">
        <v>100</v>
      </c>
      <c r="J76" s="1293"/>
      <c r="K76" s="3447"/>
      <c r="L76" s="756"/>
    </row>
    <row r="77" spans="1:12">
      <c r="A77" s="3919">
        <v>44283</v>
      </c>
      <c r="B77" s="521" t="s">
        <v>12</v>
      </c>
      <c r="C77" s="4955" t="s">
        <v>6582</v>
      </c>
      <c r="D77" s="4956"/>
      <c r="E77" s="4956"/>
      <c r="F77" s="4956"/>
      <c r="G77" s="4956"/>
      <c r="H77" s="4956"/>
      <c r="I77" s="4956"/>
      <c r="J77" s="4957"/>
      <c r="K77" s="3924"/>
      <c r="L77" s="756"/>
    </row>
    <row r="78" spans="1:12">
      <c r="A78" s="3919">
        <v>44293</v>
      </c>
      <c r="B78" s="1384" t="s">
        <v>143</v>
      </c>
      <c r="C78" s="1293"/>
      <c r="D78" s="1293"/>
      <c r="E78" s="1293"/>
      <c r="F78" s="1293"/>
      <c r="G78" s="1293"/>
      <c r="H78" s="1293">
        <v>5020</v>
      </c>
      <c r="I78" s="1293">
        <v>96</v>
      </c>
      <c r="J78" s="1293"/>
      <c r="K78" s="3447"/>
      <c r="L78" s="756"/>
    </row>
    <row r="79" spans="1:12">
      <c r="A79" s="3919">
        <v>44302</v>
      </c>
      <c r="B79" s="521" t="s">
        <v>16</v>
      </c>
      <c r="C79" s="1627">
        <v>175</v>
      </c>
      <c r="D79" s="1627">
        <f>C79*(100-E79)/100</f>
        <v>148.75</v>
      </c>
      <c r="E79" s="1627">
        <v>15</v>
      </c>
      <c r="F79" s="1627" t="s">
        <v>70</v>
      </c>
      <c r="G79" s="1627">
        <v>150</v>
      </c>
      <c r="H79" s="1293"/>
      <c r="I79" s="1293"/>
      <c r="J79" s="1293"/>
      <c r="K79" s="3447"/>
      <c r="L79" s="756" t="s">
        <v>20</v>
      </c>
    </row>
    <row r="80" spans="1:12">
      <c r="A80" s="3919">
        <v>44346</v>
      </c>
      <c r="B80" s="521" t="s">
        <v>143</v>
      </c>
      <c r="C80" s="1293"/>
      <c r="D80" s="1627" t="s">
        <v>324</v>
      </c>
      <c r="E80" s="1293"/>
      <c r="F80" s="1293"/>
      <c r="G80" s="1293"/>
      <c r="H80" s="1293">
        <v>5650</v>
      </c>
      <c r="I80" s="1293">
        <v>93</v>
      </c>
      <c r="J80" s="1293"/>
      <c r="K80" s="3447"/>
      <c r="L80" s="756" t="s">
        <v>30</v>
      </c>
    </row>
    <row r="81" spans="1:12">
      <c r="A81" s="3919">
        <v>44408</v>
      </c>
      <c r="B81" s="521" t="s">
        <v>16</v>
      </c>
      <c r="C81" s="1293">
        <v>142</v>
      </c>
      <c r="D81" s="1627">
        <f t="shared" si="0"/>
        <v>120.7</v>
      </c>
      <c r="E81" s="1293">
        <v>15</v>
      </c>
      <c r="F81" s="1293"/>
      <c r="G81" s="1293">
        <v>140</v>
      </c>
      <c r="H81" s="1293"/>
      <c r="I81" s="1293"/>
      <c r="J81" s="1293"/>
      <c r="K81" s="3447"/>
      <c r="L81" s="756" t="s">
        <v>20</v>
      </c>
    </row>
    <row r="82" spans="1:12">
      <c r="A82" s="3919">
        <v>44441</v>
      </c>
      <c r="B82" s="521" t="s">
        <v>143</v>
      </c>
      <c r="C82" s="1293"/>
      <c r="D82" s="1627">
        <f t="shared" si="0"/>
        <v>0</v>
      </c>
      <c r="E82" s="1293"/>
      <c r="F82" s="1293"/>
      <c r="G82" s="1293"/>
      <c r="H82" s="1293">
        <v>5925</v>
      </c>
      <c r="I82" s="1293">
        <v>82</v>
      </c>
      <c r="J82" s="1293"/>
      <c r="K82" s="3447"/>
      <c r="L82" s="756" t="s">
        <v>6814</v>
      </c>
    </row>
    <row r="83" spans="1:12">
      <c r="A83" s="3919">
        <v>44472</v>
      </c>
      <c r="B83" s="521" t="s">
        <v>16</v>
      </c>
      <c r="C83" s="1293">
        <v>110</v>
      </c>
      <c r="D83" s="1627">
        <f t="shared" ref="D83" si="1">C83*(100-E83)/100</f>
        <v>79.2</v>
      </c>
      <c r="E83" s="1293">
        <v>28</v>
      </c>
      <c r="F83" s="1627" t="s">
        <v>70</v>
      </c>
      <c r="G83" s="1293">
        <v>105</v>
      </c>
      <c r="H83" s="1293"/>
      <c r="I83" s="1293"/>
      <c r="J83" s="1293"/>
      <c r="K83" s="3447"/>
      <c r="L83" s="756" t="s">
        <v>4785</v>
      </c>
    </row>
    <row r="84" spans="1:12">
      <c r="C84" s="1293"/>
      <c r="D84" s="1627">
        <f t="shared" si="0"/>
        <v>0</v>
      </c>
      <c r="E84" s="1293"/>
      <c r="F84" s="1293"/>
      <c r="G84" s="1293"/>
      <c r="H84" s="1293"/>
      <c r="I84" s="1293"/>
      <c r="J84" s="1293"/>
      <c r="K84" s="3447"/>
      <c r="L84" s="756"/>
    </row>
    <row r="85" spans="1:12">
      <c r="C85" s="1293"/>
      <c r="D85" s="1627">
        <f t="shared" si="0"/>
        <v>0</v>
      </c>
      <c r="E85" s="1293"/>
      <c r="F85" s="1293"/>
      <c r="G85" s="1293"/>
      <c r="H85" s="1293"/>
      <c r="I85" s="1293"/>
      <c r="J85" s="1293"/>
      <c r="K85" s="3447"/>
      <c r="L85" s="756"/>
    </row>
    <row r="86" spans="1:12">
      <c r="C86" s="1293"/>
      <c r="D86" s="1627">
        <f t="shared" si="0"/>
        <v>0</v>
      </c>
      <c r="E86" s="1293"/>
      <c r="F86" s="1293"/>
      <c r="G86" s="1293"/>
      <c r="H86" s="1293"/>
      <c r="I86" s="1293"/>
      <c r="J86" s="1293"/>
      <c r="K86" s="3447"/>
      <c r="L86" s="756"/>
    </row>
    <row r="87" spans="1:12">
      <c r="C87" s="1293"/>
      <c r="D87" s="1627">
        <f t="shared" si="0"/>
        <v>0</v>
      </c>
      <c r="E87" s="1293"/>
      <c r="F87" s="1293"/>
      <c r="G87" s="1293"/>
      <c r="H87" s="1293"/>
      <c r="I87" s="1293"/>
      <c r="J87" s="1293"/>
      <c r="K87" s="3447"/>
      <c r="L87" s="756"/>
    </row>
    <row r="88" spans="1:12">
      <c r="C88" s="1293"/>
      <c r="D88" s="1627">
        <f t="shared" si="0"/>
        <v>0</v>
      </c>
      <c r="E88" s="1293"/>
      <c r="F88" s="1293"/>
      <c r="G88" s="1293"/>
      <c r="H88" s="1293"/>
      <c r="I88" s="1293"/>
      <c r="J88" s="1293"/>
      <c r="K88" s="3447"/>
      <c r="L88" s="756"/>
    </row>
    <row r="89" spans="1:12">
      <c r="C89" s="1293"/>
      <c r="D89" s="1627">
        <f t="shared" si="0"/>
        <v>0</v>
      </c>
      <c r="E89" s="1293"/>
      <c r="F89" s="1293"/>
      <c r="G89" s="1293"/>
      <c r="H89" s="1293"/>
      <c r="I89" s="1293"/>
      <c r="J89" s="1293"/>
      <c r="K89" s="3447"/>
      <c r="L89" s="756"/>
    </row>
    <row r="90" spans="1:12">
      <c r="C90" s="1293"/>
      <c r="D90" s="1627">
        <f t="shared" si="0"/>
        <v>0</v>
      </c>
      <c r="E90" s="1293"/>
      <c r="F90" s="1293"/>
      <c r="G90" s="1293"/>
      <c r="H90" s="1293"/>
      <c r="I90" s="1293"/>
      <c r="J90" s="1293"/>
      <c r="K90" s="3447"/>
      <c r="L90" s="756"/>
    </row>
    <row r="91" spans="1:12">
      <c r="C91" s="1293"/>
      <c r="D91" s="1627">
        <f t="shared" si="0"/>
        <v>0</v>
      </c>
      <c r="E91" s="1293"/>
      <c r="F91" s="1293"/>
      <c r="G91" s="1293"/>
      <c r="H91" s="1293"/>
      <c r="I91" s="1293"/>
      <c r="J91" s="1293"/>
      <c r="K91" s="3447"/>
      <c r="L91" s="756"/>
    </row>
    <row r="92" spans="1:12">
      <c r="C92" s="1293"/>
      <c r="D92" s="1627">
        <f t="shared" si="0"/>
        <v>0</v>
      </c>
      <c r="E92" s="1293"/>
      <c r="F92" s="1293"/>
      <c r="G92" s="1293"/>
      <c r="H92" s="1293"/>
      <c r="I92" s="1293"/>
      <c r="J92" s="1293"/>
      <c r="K92" s="3447"/>
      <c r="L92" s="756"/>
    </row>
    <row r="93" spans="1:12">
      <c r="C93" s="1293"/>
      <c r="D93" s="1627">
        <f t="shared" si="0"/>
        <v>0</v>
      </c>
      <c r="E93" s="1293"/>
      <c r="F93" s="1293"/>
      <c r="G93" s="1293"/>
      <c r="H93" s="1293"/>
      <c r="I93" s="1293"/>
      <c r="J93" s="1293"/>
      <c r="K93" s="3447"/>
      <c r="L93" s="756"/>
    </row>
    <row r="94" spans="1:12">
      <c r="C94" s="1293"/>
      <c r="D94" s="1627">
        <f t="shared" si="0"/>
        <v>0</v>
      </c>
      <c r="E94" s="1293"/>
      <c r="F94" s="1293"/>
      <c r="G94" s="1293"/>
      <c r="H94" s="1293"/>
      <c r="I94" s="1293"/>
      <c r="J94" s="1293"/>
      <c r="K94" s="3447"/>
      <c r="L94" s="756"/>
    </row>
    <row r="95" spans="1:12">
      <c r="C95" s="1293"/>
      <c r="D95" s="1627">
        <f t="shared" si="0"/>
        <v>0</v>
      </c>
      <c r="E95" s="1293"/>
      <c r="F95" s="1293"/>
      <c r="G95" s="1293"/>
      <c r="H95" s="1293"/>
      <c r="I95" s="1293"/>
      <c r="J95" s="1293"/>
      <c r="K95" s="3447"/>
      <c r="L95" s="756"/>
    </row>
    <row r="96" spans="1:12">
      <c r="C96" s="1293"/>
      <c r="D96" s="1627">
        <f t="shared" si="0"/>
        <v>0</v>
      </c>
      <c r="E96" s="1293"/>
      <c r="F96" s="1293"/>
      <c r="G96" s="1293"/>
      <c r="H96" s="1293"/>
      <c r="I96" s="1293"/>
      <c r="J96" s="1293"/>
      <c r="K96" s="3447"/>
      <c r="L96" s="756"/>
    </row>
    <row r="97" spans="3:12">
      <c r="C97" s="1293"/>
      <c r="D97" s="1627">
        <f t="shared" si="0"/>
        <v>0</v>
      </c>
      <c r="E97" s="1293"/>
      <c r="F97" s="1293"/>
      <c r="G97" s="1293"/>
      <c r="H97" s="1293"/>
      <c r="I97" s="1293"/>
      <c r="J97" s="1293"/>
      <c r="K97" s="3447"/>
      <c r="L97" s="756"/>
    </row>
    <row r="98" spans="3:12">
      <c r="C98" s="1293"/>
      <c r="D98" s="1627">
        <f t="shared" si="0"/>
        <v>0</v>
      </c>
      <c r="E98" s="1293"/>
      <c r="F98" s="1293"/>
      <c r="G98" s="1293"/>
      <c r="H98" s="1293"/>
      <c r="I98" s="1293"/>
      <c r="J98" s="1293"/>
      <c r="K98" s="3447"/>
      <c r="L98" s="756"/>
    </row>
    <row r="99" spans="3:12">
      <c r="C99" s="1293"/>
      <c r="D99" s="1627">
        <f t="shared" si="0"/>
        <v>0</v>
      </c>
      <c r="E99" s="1293"/>
      <c r="F99" s="1293"/>
      <c r="G99" s="1293"/>
      <c r="H99" s="1293"/>
      <c r="I99" s="1293"/>
      <c r="J99" s="1293"/>
      <c r="K99" s="3447"/>
      <c r="L99" s="756"/>
    </row>
    <row r="100" spans="3:12">
      <c r="C100" s="1293"/>
      <c r="D100" s="1627">
        <f t="shared" si="0"/>
        <v>0</v>
      </c>
      <c r="E100" s="1293"/>
      <c r="F100" s="1293"/>
      <c r="G100" s="1293"/>
      <c r="H100" s="1293"/>
      <c r="I100" s="1293"/>
      <c r="J100" s="1293"/>
      <c r="K100" s="3447"/>
      <c r="L100" s="756"/>
    </row>
    <row r="101" spans="3:12">
      <c r="C101" s="1293"/>
      <c r="D101" s="1627">
        <f t="shared" si="0"/>
        <v>0</v>
      </c>
      <c r="E101" s="1293"/>
      <c r="F101" s="1293"/>
      <c r="G101" s="1293"/>
      <c r="H101" s="1293"/>
      <c r="I101" s="1293"/>
      <c r="J101" s="1293"/>
      <c r="K101" s="3447"/>
      <c r="L101" s="756"/>
    </row>
    <row r="102" spans="3:12">
      <c r="C102" s="1293"/>
      <c r="D102" s="1627">
        <f t="shared" si="0"/>
        <v>0</v>
      </c>
      <c r="E102" s="1293"/>
      <c r="F102" s="1293"/>
      <c r="G102" s="1293"/>
      <c r="H102" s="1293"/>
      <c r="I102" s="1293"/>
      <c r="J102" s="1293"/>
      <c r="K102" s="3447"/>
      <c r="L102" s="756"/>
    </row>
    <row r="103" spans="3:12">
      <c r="C103" s="1293"/>
      <c r="D103" s="1627">
        <f t="shared" si="0"/>
        <v>0</v>
      </c>
      <c r="E103" s="1293"/>
      <c r="F103" s="1293"/>
      <c r="G103" s="1293"/>
      <c r="H103" s="1293"/>
      <c r="I103" s="1293"/>
      <c r="J103" s="1293"/>
      <c r="K103" s="3447"/>
      <c r="L103" s="756"/>
    </row>
    <row r="104" spans="3:12">
      <c r="C104" s="1293"/>
      <c r="D104" s="1627">
        <f t="shared" si="0"/>
        <v>0</v>
      </c>
      <c r="E104" s="1293"/>
      <c r="F104" s="1293"/>
      <c r="G104" s="1293"/>
      <c r="H104" s="1293"/>
      <c r="I104" s="1293"/>
      <c r="J104" s="1293"/>
      <c r="K104" s="3447"/>
      <c r="L104" s="756"/>
    </row>
    <row r="105" spans="3:12">
      <c r="C105" s="1293"/>
      <c r="D105" s="1627">
        <f t="shared" si="0"/>
        <v>0</v>
      </c>
      <c r="E105" s="1293"/>
      <c r="F105" s="1293"/>
      <c r="G105" s="1293"/>
      <c r="H105" s="1293"/>
      <c r="I105" s="1293"/>
      <c r="J105" s="1293"/>
      <c r="K105" s="3447"/>
      <c r="L105" s="756"/>
    </row>
    <row r="106" spans="3:12">
      <c r="C106" s="1293"/>
      <c r="D106" s="1627">
        <f t="shared" si="0"/>
        <v>0</v>
      </c>
      <c r="E106" s="1293"/>
      <c r="F106" s="1293"/>
      <c r="G106" s="1293"/>
      <c r="H106" s="1293"/>
      <c r="I106" s="1293"/>
      <c r="J106" s="1293"/>
      <c r="K106" s="3447"/>
      <c r="L106" s="756"/>
    </row>
    <row r="107" spans="3:12">
      <c r="C107" s="1293"/>
      <c r="D107" s="1627">
        <f t="shared" si="0"/>
        <v>0</v>
      </c>
      <c r="E107" s="1293"/>
      <c r="F107" s="1293"/>
      <c r="G107" s="1293"/>
      <c r="H107" s="1293"/>
      <c r="I107" s="1293"/>
      <c r="J107" s="1293"/>
      <c r="K107" s="3447"/>
      <c r="L107" s="756"/>
    </row>
    <row r="108" spans="3:12">
      <c r="C108" s="1293"/>
      <c r="D108" s="1627">
        <f t="shared" si="0"/>
        <v>0</v>
      </c>
      <c r="E108" s="1293"/>
      <c r="F108" s="1293"/>
      <c r="G108" s="1293"/>
      <c r="H108" s="1293"/>
      <c r="I108" s="1293"/>
      <c r="J108" s="1293"/>
      <c r="K108" s="3447"/>
      <c r="L108" s="756"/>
    </row>
    <row r="109" spans="3:12">
      <c r="C109" s="1293"/>
      <c r="D109" s="1627">
        <f t="shared" si="0"/>
        <v>0</v>
      </c>
      <c r="E109" s="1293"/>
      <c r="F109" s="1293"/>
      <c r="G109" s="1293"/>
      <c r="H109" s="1293"/>
      <c r="I109" s="1293"/>
      <c r="J109" s="1293"/>
      <c r="K109" s="3447"/>
      <c r="L109" s="756"/>
    </row>
    <row r="110" spans="3:12">
      <c r="C110" s="1293"/>
      <c r="D110" s="1627">
        <f t="shared" si="0"/>
        <v>0</v>
      </c>
      <c r="E110" s="1293"/>
      <c r="F110" s="1293"/>
      <c r="G110" s="1293"/>
      <c r="H110" s="1293"/>
      <c r="I110" s="1293"/>
      <c r="J110" s="1293"/>
      <c r="K110" s="3447"/>
      <c r="L110" s="756"/>
    </row>
    <row r="111" spans="3:12">
      <c r="C111" s="1293"/>
      <c r="D111" s="1627">
        <f t="shared" si="0"/>
        <v>0</v>
      </c>
      <c r="E111" s="1293"/>
      <c r="F111" s="1293"/>
      <c r="G111" s="1293"/>
      <c r="H111" s="1293"/>
      <c r="I111" s="1293"/>
      <c r="J111" s="1293"/>
      <c r="K111" s="3447"/>
      <c r="L111" s="756"/>
    </row>
    <row r="112" spans="3:12">
      <c r="C112" s="1293"/>
      <c r="D112" s="1627">
        <f t="shared" si="0"/>
        <v>0</v>
      </c>
      <c r="E112" s="1293"/>
      <c r="F112" s="1293"/>
      <c r="G112" s="1293"/>
      <c r="H112" s="1293"/>
      <c r="I112" s="1293"/>
      <c r="J112" s="1293"/>
      <c r="K112" s="3447"/>
      <c r="L112" s="756"/>
    </row>
    <row r="113" spans="3:12">
      <c r="C113" s="1293"/>
      <c r="D113" s="1627">
        <f t="shared" si="0"/>
        <v>0</v>
      </c>
      <c r="E113" s="1293"/>
      <c r="F113" s="1293"/>
      <c r="G113" s="1293"/>
      <c r="H113" s="1293"/>
      <c r="I113" s="1293"/>
      <c r="J113" s="1293"/>
      <c r="K113" s="3447"/>
      <c r="L113" s="756"/>
    </row>
    <row r="114" spans="3:12">
      <c r="C114" s="1293"/>
      <c r="D114" s="1627">
        <f t="shared" si="0"/>
        <v>0</v>
      </c>
      <c r="E114" s="1293"/>
      <c r="F114" s="1293"/>
      <c r="G114" s="1293"/>
      <c r="H114" s="1293"/>
      <c r="I114" s="1293"/>
      <c r="J114" s="1293"/>
      <c r="K114" s="3447"/>
      <c r="L114" s="756"/>
    </row>
    <row r="115" spans="3:12">
      <c r="C115" s="1293"/>
      <c r="D115" s="1627">
        <f t="shared" si="0"/>
        <v>0</v>
      </c>
      <c r="E115" s="1293"/>
      <c r="F115" s="1293"/>
      <c r="G115" s="1293"/>
      <c r="H115" s="1293"/>
      <c r="I115" s="1293"/>
      <c r="J115" s="1293"/>
      <c r="K115" s="3447"/>
      <c r="L115" s="756"/>
    </row>
    <row r="116" spans="3:12">
      <c r="C116" s="1293"/>
      <c r="D116" s="1627">
        <f t="shared" si="0"/>
        <v>0</v>
      </c>
      <c r="E116" s="1293"/>
      <c r="F116" s="1293"/>
      <c r="G116" s="1293"/>
      <c r="H116" s="1293"/>
      <c r="I116" s="1293"/>
      <c r="J116" s="1293"/>
      <c r="K116" s="3447"/>
      <c r="L116" s="756"/>
    </row>
    <row r="117" spans="3:12">
      <c r="C117" s="1293"/>
      <c r="D117" s="1627">
        <f t="shared" si="0"/>
        <v>0</v>
      </c>
      <c r="E117" s="1293"/>
      <c r="F117" s="1293"/>
      <c r="G117" s="1293"/>
      <c r="H117" s="1293"/>
      <c r="I117" s="1293"/>
      <c r="J117" s="1293"/>
      <c r="K117" s="3447"/>
      <c r="L117" s="756"/>
    </row>
    <row r="118" spans="3:12">
      <c r="C118" s="1293"/>
      <c r="D118" s="1627">
        <f t="shared" si="0"/>
        <v>0</v>
      </c>
      <c r="E118" s="1293"/>
      <c r="F118" s="1293"/>
      <c r="G118" s="1293"/>
      <c r="H118" s="1293"/>
      <c r="I118" s="1293"/>
      <c r="J118" s="1293"/>
      <c r="K118" s="3447"/>
      <c r="L118" s="756"/>
    </row>
    <row r="119" spans="3:12">
      <c r="C119" s="1293"/>
      <c r="D119" s="1627">
        <f t="shared" si="0"/>
        <v>0</v>
      </c>
      <c r="E119" s="1293"/>
      <c r="F119" s="1293"/>
      <c r="G119" s="1293"/>
      <c r="H119" s="1293"/>
      <c r="I119" s="1293"/>
      <c r="J119" s="1293"/>
      <c r="K119" s="3447"/>
      <c r="L119" s="756"/>
    </row>
    <row r="120" spans="3:12">
      <c r="C120" s="1293"/>
      <c r="D120" s="1627">
        <f t="shared" si="0"/>
        <v>0</v>
      </c>
      <c r="E120" s="1293"/>
      <c r="F120" s="1293"/>
      <c r="G120" s="1293"/>
      <c r="H120" s="1293"/>
      <c r="I120" s="1293"/>
      <c r="J120" s="1293"/>
      <c r="K120" s="3447"/>
      <c r="L120" s="756"/>
    </row>
    <row r="121" spans="3:12">
      <c r="C121" s="1293"/>
      <c r="D121" s="1627">
        <f t="shared" si="0"/>
        <v>0</v>
      </c>
      <c r="E121" s="1293"/>
      <c r="F121" s="1293"/>
      <c r="G121" s="1293"/>
      <c r="H121" s="1293"/>
      <c r="I121" s="1293"/>
      <c r="J121" s="1293"/>
      <c r="K121" s="3447"/>
      <c r="L121" s="756"/>
    </row>
    <row r="122" spans="3:12">
      <c r="C122" s="1293"/>
      <c r="D122" s="1627">
        <f t="shared" si="0"/>
        <v>0</v>
      </c>
      <c r="E122" s="1293"/>
      <c r="F122" s="1293"/>
      <c r="G122" s="1293"/>
      <c r="H122" s="1293"/>
      <c r="I122" s="1293"/>
      <c r="J122" s="1293"/>
      <c r="K122" s="3447"/>
      <c r="L122" s="756"/>
    </row>
    <row r="123" spans="3:12">
      <c r="C123" s="1293"/>
      <c r="D123" s="1627">
        <f t="shared" si="0"/>
        <v>0</v>
      </c>
      <c r="E123" s="1293"/>
      <c r="F123" s="1293"/>
      <c r="G123" s="1293"/>
      <c r="H123" s="1293"/>
      <c r="I123" s="1293"/>
      <c r="J123" s="1293"/>
      <c r="K123" s="3447"/>
      <c r="L123" s="756"/>
    </row>
    <row r="124" spans="3:12">
      <c r="C124" s="1293"/>
      <c r="D124" s="1627">
        <f t="shared" si="0"/>
        <v>0</v>
      </c>
      <c r="E124" s="1293"/>
      <c r="F124" s="1293"/>
      <c r="G124" s="1293"/>
      <c r="H124" s="1293"/>
      <c r="I124" s="1293"/>
      <c r="J124" s="1293"/>
      <c r="K124" s="3447"/>
      <c r="L124" s="756"/>
    </row>
    <row r="125" spans="3:12">
      <c r="C125" s="1293"/>
      <c r="D125" s="1627">
        <f t="shared" si="0"/>
        <v>0</v>
      </c>
      <c r="E125" s="1293"/>
      <c r="F125" s="1293"/>
      <c r="G125" s="1293"/>
      <c r="H125" s="1293"/>
      <c r="I125" s="1293"/>
      <c r="J125" s="1293"/>
      <c r="K125" s="3447"/>
      <c r="L125" s="756"/>
    </row>
    <row r="126" spans="3:12">
      <c r="C126" s="1293"/>
      <c r="D126" s="1627">
        <f t="shared" si="0"/>
        <v>0</v>
      </c>
      <c r="E126" s="1293"/>
      <c r="F126" s="1293"/>
      <c r="G126" s="1293"/>
      <c r="H126" s="1293"/>
      <c r="I126" s="1293"/>
      <c r="J126" s="1293"/>
      <c r="K126" s="3447"/>
      <c r="L126" s="756"/>
    </row>
    <row r="127" spans="3:12">
      <c r="C127" s="1293"/>
      <c r="D127" s="1627">
        <f t="shared" si="0"/>
        <v>0</v>
      </c>
      <c r="E127" s="1293"/>
      <c r="F127" s="1293"/>
      <c r="G127" s="1293"/>
      <c r="H127" s="1293"/>
      <c r="I127" s="1293"/>
      <c r="J127" s="1293"/>
      <c r="K127" s="3447"/>
      <c r="L127" s="756"/>
    </row>
    <row r="128" spans="3:12">
      <c r="C128" s="1293"/>
      <c r="D128" s="1627">
        <f t="shared" si="0"/>
        <v>0</v>
      </c>
      <c r="E128" s="1293"/>
      <c r="F128" s="1293"/>
      <c r="G128" s="1293"/>
      <c r="H128" s="1293"/>
      <c r="I128" s="1293"/>
      <c r="J128" s="1293"/>
      <c r="K128" s="3447"/>
      <c r="L128" s="756"/>
    </row>
    <row r="129" spans="1:12">
      <c r="C129" s="1293"/>
      <c r="D129" s="1627">
        <f t="shared" si="0"/>
        <v>0</v>
      </c>
      <c r="E129" s="1293"/>
      <c r="F129" s="1293"/>
      <c r="G129" s="1293"/>
      <c r="H129" s="1293"/>
      <c r="I129" s="1293"/>
      <c r="J129" s="1293"/>
      <c r="K129" s="3447"/>
      <c r="L129" s="756"/>
    </row>
    <row r="130" spans="1:12">
      <c r="C130" s="1293"/>
      <c r="D130" s="1627">
        <f t="shared" si="0"/>
        <v>0</v>
      </c>
      <c r="E130" s="1293"/>
      <c r="F130" s="1293"/>
      <c r="G130" s="1293"/>
      <c r="H130" s="1293"/>
      <c r="I130" s="1293"/>
      <c r="J130" s="1293"/>
      <c r="K130" s="3447"/>
      <c r="L130" s="756"/>
    </row>
    <row r="131" spans="1:12">
      <c r="C131" s="1293"/>
      <c r="D131" s="1627">
        <f t="shared" si="0"/>
        <v>0</v>
      </c>
      <c r="E131" s="1293"/>
      <c r="F131" s="1293"/>
      <c r="G131" s="1293"/>
      <c r="H131" s="1293"/>
      <c r="I131" s="1293"/>
      <c r="J131" s="1293"/>
      <c r="K131" s="3447"/>
      <c r="L131" s="756"/>
    </row>
    <row r="132" spans="1:12">
      <c r="C132" s="1293"/>
      <c r="D132" s="1627">
        <f t="shared" si="0"/>
        <v>0</v>
      </c>
      <c r="E132" s="1293"/>
      <c r="F132" s="1293"/>
      <c r="G132" s="1293"/>
      <c r="H132" s="1293"/>
      <c r="I132" s="1293"/>
      <c r="J132" s="1293"/>
      <c r="K132" s="3447"/>
      <c r="L132" s="756"/>
    </row>
    <row r="133" spans="1:12">
      <c r="C133" s="1293"/>
      <c r="D133" s="1627">
        <f t="shared" si="0"/>
        <v>0</v>
      </c>
      <c r="E133" s="1293"/>
      <c r="F133" s="1293"/>
      <c r="G133" s="1293"/>
      <c r="H133" s="1293"/>
      <c r="I133" s="1293"/>
      <c r="J133" s="1293"/>
      <c r="K133" s="3447"/>
      <c r="L133" s="756"/>
    </row>
    <row r="134" spans="1:12">
      <c r="C134" s="1293"/>
      <c r="D134" s="1627">
        <f t="shared" si="0"/>
        <v>0</v>
      </c>
      <c r="E134" s="1293"/>
      <c r="F134" s="1293"/>
      <c r="G134" s="1293"/>
      <c r="H134" s="1293"/>
      <c r="I134" s="1293"/>
      <c r="J134" s="1293"/>
      <c r="K134" s="3447"/>
      <c r="L134" s="756"/>
    </row>
    <row r="135" spans="1:12">
      <c r="C135" s="1293"/>
      <c r="D135" s="1627">
        <f t="shared" si="0"/>
        <v>0</v>
      </c>
      <c r="E135" s="1293"/>
      <c r="F135" s="1293"/>
      <c r="G135" s="1293"/>
      <c r="H135" s="1293"/>
      <c r="I135" s="1293"/>
      <c r="J135" s="1293"/>
      <c r="K135" s="3447"/>
      <c r="L135" s="756"/>
    </row>
    <row r="136" spans="1:12">
      <c r="C136" s="1293"/>
      <c r="D136" s="1627">
        <f t="shared" si="0"/>
        <v>0</v>
      </c>
      <c r="E136" s="1293"/>
      <c r="F136" s="1293"/>
      <c r="G136" s="1293"/>
      <c r="H136" s="1293"/>
      <c r="I136" s="1293"/>
      <c r="J136" s="1293"/>
      <c r="K136" s="3447"/>
      <c r="L136" s="756"/>
    </row>
    <row r="137" spans="1:12">
      <c r="C137" s="1293"/>
      <c r="D137" s="1627">
        <f t="shared" si="0"/>
        <v>0</v>
      </c>
      <c r="E137" s="1293"/>
      <c r="F137" s="1293"/>
      <c r="G137" s="1293"/>
      <c r="H137" s="1293"/>
      <c r="I137" s="1293"/>
      <c r="J137" s="1293"/>
      <c r="K137" s="3447"/>
      <c r="L137" s="756"/>
    </row>
    <row r="138" spans="1:12">
      <c r="C138" s="1293"/>
      <c r="D138" s="1627">
        <f t="shared" si="0"/>
        <v>0</v>
      </c>
      <c r="E138" s="1293"/>
      <c r="F138" s="1293"/>
      <c r="G138" s="1293"/>
      <c r="H138" s="1293"/>
      <c r="I138" s="1293"/>
      <c r="J138" s="1293"/>
      <c r="K138" s="3447"/>
      <c r="L138" s="756"/>
    </row>
    <row r="139" spans="1:12">
      <c r="C139" s="1293"/>
      <c r="D139" s="1627">
        <f t="shared" si="0"/>
        <v>0</v>
      </c>
      <c r="E139" s="1293"/>
      <c r="F139" s="1293"/>
      <c r="G139" s="1293"/>
      <c r="H139" s="1293"/>
      <c r="I139" s="1293"/>
      <c r="J139" s="1293"/>
      <c r="K139" s="3447"/>
      <c r="L139" s="756"/>
    </row>
    <row r="140" spans="1:12">
      <c r="C140" s="1293"/>
      <c r="D140" s="1627">
        <f t="shared" si="0"/>
        <v>0</v>
      </c>
      <c r="E140" s="1293"/>
      <c r="F140" s="1293"/>
      <c r="G140" s="1293"/>
      <c r="H140" s="1293"/>
      <c r="I140" s="1293"/>
      <c r="J140" s="1293"/>
      <c r="K140" s="3447"/>
      <c r="L140" s="756"/>
    </row>
    <row r="141" spans="1:12">
      <c r="C141" s="1293"/>
      <c r="D141" s="1627">
        <f t="shared" ref="D141:D151" si="2">+C141*(100-E141)/100</f>
        <v>0</v>
      </c>
      <c r="E141" s="1293"/>
      <c r="F141" s="1293"/>
      <c r="G141" s="1293"/>
      <c r="H141" s="1293"/>
      <c r="I141" s="1293"/>
      <c r="J141" s="1293"/>
      <c r="K141" s="3447"/>
      <c r="L141" s="756"/>
    </row>
    <row r="142" spans="1:12">
      <c r="C142" s="1293"/>
      <c r="D142" s="1627">
        <f t="shared" si="2"/>
        <v>0</v>
      </c>
      <c r="E142" s="1293"/>
      <c r="F142" s="1293"/>
      <c r="G142" s="1293"/>
      <c r="H142" s="1293"/>
      <c r="I142" s="1293"/>
      <c r="J142" s="1293"/>
      <c r="K142" s="3447"/>
      <c r="L142" s="756"/>
    </row>
    <row r="143" spans="1:12">
      <c r="C143" s="1293"/>
      <c r="D143" s="1627">
        <f t="shared" si="2"/>
        <v>0</v>
      </c>
      <c r="E143" s="1293"/>
      <c r="F143" s="1293"/>
      <c r="G143" s="1293"/>
      <c r="H143" s="1293"/>
      <c r="I143" s="1293"/>
      <c r="J143" s="1293"/>
      <c r="K143" s="3447"/>
      <c r="L143" s="756"/>
    </row>
    <row r="144" spans="1:12" s="1826" customFormat="1">
      <c r="A144" s="2069"/>
      <c r="B144" s="1295"/>
      <c r="C144" s="1293"/>
      <c r="D144" s="1627">
        <f t="shared" si="2"/>
        <v>0</v>
      </c>
      <c r="E144" s="1293"/>
      <c r="F144" s="1293"/>
      <c r="G144" s="1293"/>
      <c r="H144" s="1293"/>
      <c r="I144" s="1293"/>
      <c r="J144" s="1293"/>
      <c r="K144" s="3447"/>
      <c r="L144" s="756"/>
    </row>
    <row r="145" spans="1:12" s="1826" customFormat="1">
      <c r="A145" s="2069"/>
      <c r="B145" s="1295"/>
      <c r="C145" s="1293"/>
      <c r="D145" s="1627">
        <f t="shared" si="2"/>
        <v>0</v>
      </c>
      <c r="E145" s="1293"/>
      <c r="F145" s="1293"/>
      <c r="G145" s="1293"/>
      <c r="H145" s="1293"/>
      <c r="I145" s="1293"/>
      <c r="J145" s="1293"/>
      <c r="K145" s="3447"/>
      <c r="L145" s="756"/>
    </row>
    <row r="146" spans="1:12" s="1826" customFormat="1">
      <c r="A146" s="2070"/>
      <c r="B146" s="1293"/>
      <c r="C146" s="1293"/>
      <c r="D146" s="1627">
        <f t="shared" si="2"/>
        <v>0</v>
      </c>
      <c r="E146" s="1293"/>
      <c r="F146" s="1293"/>
      <c r="G146" s="1293"/>
      <c r="H146" s="1293"/>
      <c r="I146" s="1293"/>
      <c r="J146" s="1293"/>
      <c r="K146" s="3447"/>
      <c r="L146" s="756"/>
    </row>
    <row r="147" spans="1:12" s="1826" customFormat="1">
      <c r="A147" s="2070"/>
      <c r="B147" s="1293"/>
      <c r="C147" s="1293"/>
      <c r="D147" s="1627">
        <f t="shared" si="2"/>
        <v>0</v>
      </c>
      <c r="E147" s="1293"/>
      <c r="F147" s="1293"/>
      <c r="G147" s="1293"/>
      <c r="H147" s="1293"/>
      <c r="I147" s="1293"/>
      <c r="J147" s="1293"/>
      <c r="K147" s="3447"/>
      <c r="L147" s="756"/>
    </row>
    <row r="148" spans="1:12" s="1826" customFormat="1">
      <c r="A148" s="2070"/>
      <c r="B148" s="1293"/>
      <c r="C148" s="1293"/>
      <c r="D148" s="1627">
        <f t="shared" si="2"/>
        <v>0</v>
      </c>
      <c r="E148" s="1293"/>
      <c r="F148" s="1293"/>
      <c r="G148" s="1293"/>
      <c r="H148" s="1293"/>
      <c r="I148" s="1293"/>
      <c r="J148" s="1293"/>
      <c r="K148" s="3447"/>
      <c r="L148" s="756"/>
    </row>
    <row r="149" spans="1:12" s="1826" customFormat="1">
      <c r="A149" s="2070"/>
      <c r="B149" s="1293"/>
      <c r="C149" s="1293"/>
      <c r="D149" s="1627">
        <f t="shared" si="2"/>
        <v>0</v>
      </c>
      <c r="E149" s="1293"/>
      <c r="F149" s="1293"/>
      <c r="G149" s="1293"/>
      <c r="H149" s="1293"/>
      <c r="I149" s="1293"/>
      <c r="J149" s="1293"/>
      <c r="K149" s="3447"/>
      <c r="L149" s="756"/>
    </row>
    <row r="150" spans="1:12" s="1826" customFormat="1">
      <c r="A150" s="2070"/>
      <c r="B150" s="1293"/>
      <c r="C150" s="1293"/>
      <c r="D150" s="1627">
        <f t="shared" si="2"/>
        <v>0</v>
      </c>
      <c r="E150" s="1293"/>
      <c r="F150" s="1293"/>
      <c r="G150" s="1293"/>
      <c r="H150" s="1293"/>
      <c r="I150" s="1293"/>
      <c r="J150" s="1293"/>
      <c r="K150" s="3447"/>
      <c r="L150" s="756"/>
    </row>
    <row r="151" spans="1:12" s="1826" customFormat="1">
      <c r="A151" s="2070"/>
      <c r="B151" s="1293"/>
      <c r="C151" s="1293"/>
      <c r="D151" s="1627">
        <f t="shared" si="2"/>
        <v>0</v>
      </c>
      <c r="E151" s="1293"/>
      <c r="F151" s="1293"/>
      <c r="G151" s="1293"/>
      <c r="H151" s="1293"/>
      <c r="I151" s="1293"/>
      <c r="J151" s="1293"/>
      <c r="K151" s="3447"/>
      <c r="L151" s="756"/>
    </row>
    <row r="152" spans="1:12" s="1826" customFormat="1">
      <c r="A152" s="2070"/>
      <c r="B152" s="1293"/>
      <c r="C152" s="1293"/>
      <c r="D152" s="1293"/>
      <c r="E152" s="1293"/>
      <c r="F152" s="1293"/>
      <c r="G152" s="1293"/>
      <c r="H152" s="1293"/>
      <c r="I152" s="1293"/>
      <c r="J152" s="1293"/>
      <c r="K152" s="3447"/>
      <c r="L152" s="756"/>
    </row>
    <row r="153" spans="1:12" s="1826" customFormat="1">
      <c r="A153" s="2070"/>
      <c r="B153" s="1293"/>
      <c r="C153" s="1293"/>
      <c r="D153" s="1293"/>
      <c r="E153" s="1293"/>
      <c r="F153" s="1293"/>
      <c r="G153" s="1293"/>
      <c r="H153" s="1293"/>
      <c r="I153" s="1293"/>
      <c r="J153" s="1293"/>
      <c r="K153" s="3447"/>
      <c r="L153" s="756"/>
    </row>
    <row r="154" spans="1:12" s="1826" customFormat="1">
      <c r="A154" s="2070"/>
      <c r="B154" s="1293"/>
      <c r="C154" s="1293"/>
      <c r="D154" s="1293"/>
      <c r="E154" s="1293"/>
      <c r="F154" s="1293"/>
      <c r="G154" s="1293"/>
      <c r="H154" s="1293"/>
      <c r="I154" s="1293"/>
      <c r="J154" s="1293"/>
      <c r="K154" s="3447"/>
      <c r="L154" s="756"/>
    </row>
    <row r="155" spans="1:12" s="1826" customFormat="1">
      <c r="A155" s="2070"/>
      <c r="B155" s="1293"/>
      <c r="C155" s="1293"/>
      <c r="D155" s="1293"/>
      <c r="E155" s="1293"/>
      <c r="F155" s="1293"/>
      <c r="G155" s="1293"/>
      <c r="H155" s="1293"/>
      <c r="I155" s="1293"/>
      <c r="J155" s="1293"/>
      <c r="K155" s="3447"/>
      <c r="L155" s="756"/>
    </row>
    <row r="156" spans="1:12" s="1826" customFormat="1">
      <c r="A156" s="2070"/>
      <c r="B156" s="1293"/>
      <c r="C156" s="1293"/>
      <c r="D156" s="1293"/>
      <c r="E156" s="1293"/>
      <c r="F156" s="1293"/>
      <c r="G156" s="1293"/>
      <c r="H156" s="1293"/>
      <c r="I156" s="1293"/>
      <c r="J156" s="1293"/>
      <c r="K156" s="3447"/>
      <c r="L156" s="756"/>
    </row>
    <row r="157" spans="1:12" s="1826" customFormat="1">
      <c r="A157" s="2070"/>
      <c r="B157" s="1293"/>
      <c r="C157" s="1293"/>
      <c r="D157" s="1293"/>
      <c r="E157" s="1293"/>
      <c r="F157" s="1293"/>
      <c r="G157" s="1293"/>
      <c r="H157" s="1293"/>
      <c r="I157" s="1293"/>
      <c r="J157" s="1293"/>
      <c r="K157" s="3447"/>
      <c r="L157" s="756"/>
    </row>
    <row r="158" spans="1:12" s="1826" customFormat="1">
      <c r="A158" s="2070"/>
      <c r="B158" s="1293"/>
      <c r="C158" s="1293"/>
      <c r="D158" s="1293"/>
      <c r="E158" s="1293"/>
      <c r="F158" s="1293"/>
      <c r="G158" s="1293"/>
      <c r="H158" s="1293"/>
      <c r="I158" s="1293"/>
      <c r="J158" s="1293"/>
      <c r="K158" s="3447"/>
      <c r="L158" s="756"/>
    </row>
    <row r="159" spans="1:12" s="1826" customFormat="1">
      <c r="A159" s="2070"/>
      <c r="B159" s="1293"/>
      <c r="C159" s="1293"/>
      <c r="D159" s="1293"/>
      <c r="E159" s="1293"/>
      <c r="F159" s="1293"/>
      <c r="G159" s="1293"/>
      <c r="H159" s="1293"/>
      <c r="I159" s="1293"/>
      <c r="J159" s="1293"/>
      <c r="K159" s="3447"/>
      <c r="L159" s="756"/>
    </row>
    <row r="160" spans="1:12" s="1826" customFormat="1">
      <c r="A160" s="2070"/>
      <c r="B160" s="1293"/>
      <c r="C160" s="1293"/>
      <c r="D160" s="1293"/>
      <c r="E160" s="1293"/>
      <c r="F160" s="1293"/>
      <c r="G160" s="1293"/>
      <c r="H160" s="1293"/>
      <c r="I160" s="1293"/>
      <c r="J160" s="1293"/>
      <c r="K160" s="3447"/>
      <c r="L160" s="756"/>
    </row>
    <row r="161" spans="1:12" s="1826" customFormat="1">
      <c r="A161" s="2070"/>
      <c r="B161" s="1293"/>
      <c r="C161" s="1293"/>
      <c r="D161" s="1293"/>
      <c r="E161" s="1293"/>
      <c r="F161" s="1293"/>
      <c r="G161" s="1293"/>
      <c r="H161" s="1293"/>
      <c r="I161" s="1293"/>
      <c r="J161" s="1293"/>
      <c r="K161" s="3447"/>
      <c r="L161" s="756"/>
    </row>
    <row r="162" spans="1:12" s="1826" customFormat="1">
      <c r="A162" s="2070"/>
      <c r="B162" s="1293"/>
      <c r="C162" s="1293"/>
      <c r="D162" s="1293"/>
      <c r="E162" s="1293"/>
      <c r="F162" s="1293"/>
      <c r="G162" s="1293"/>
      <c r="H162" s="1293"/>
      <c r="I162" s="1293"/>
      <c r="J162" s="1293"/>
      <c r="K162" s="3447"/>
      <c r="L162" s="756"/>
    </row>
    <row r="163" spans="1:12" s="1826" customFormat="1">
      <c r="A163" s="2070"/>
      <c r="B163" s="1293"/>
      <c r="C163" s="1293"/>
      <c r="D163" s="1293"/>
      <c r="E163" s="1293"/>
      <c r="F163" s="1293"/>
      <c r="G163" s="1293"/>
      <c r="H163" s="1293"/>
      <c r="I163" s="1293"/>
      <c r="J163" s="1293"/>
      <c r="K163" s="3447"/>
      <c r="L163" s="756"/>
    </row>
    <row r="164" spans="1:12" s="1826" customFormat="1">
      <c r="A164" s="2070"/>
      <c r="B164" s="1293"/>
      <c r="C164" s="1293"/>
      <c r="D164" s="1293"/>
      <c r="E164" s="1293"/>
      <c r="F164" s="1293"/>
      <c r="G164" s="1293"/>
      <c r="H164" s="1293"/>
      <c r="I164" s="1293"/>
      <c r="J164" s="1293"/>
      <c r="K164" s="3447"/>
      <c r="L164" s="756"/>
    </row>
    <row r="165" spans="1:12" s="1826" customFormat="1">
      <c r="A165" s="2070"/>
      <c r="B165" s="1293"/>
      <c r="C165" s="1293"/>
      <c r="D165" s="1293"/>
      <c r="E165" s="1293"/>
      <c r="F165" s="1293"/>
      <c r="G165" s="1293"/>
      <c r="H165" s="1293"/>
      <c r="I165" s="1293"/>
      <c r="J165" s="1293"/>
      <c r="K165" s="3447"/>
      <c r="L165" s="756"/>
    </row>
    <row r="166" spans="1:12" s="1826" customFormat="1">
      <c r="A166" s="2070"/>
      <c r="B166" s="1293"/>
      <c r="C166" s="1293"/>
      <c r="D166" s="1293"/>
      <c r="E166" s="1293"/>
      <c r="F166" s="1293"/>
      <c r="G166" s="1293"/>
      <c r="H166" s="1293"/>
      <c r="I166" s="1293"/>
      <c r="J166" s="1293"/>
      <c r="K166" s="3447"/>
      <c r="L166" s="756"/>
    </row>
    <row r="167" spans="1:12" s="1826" customFormat="1">
      <c r="A167" s="2070"/>
      <c r="B167" s="1293"/>
      <c r="C167" s="1293"/>
      <c r="D167" s="1293"/>
      <c r="E167" s="1293"/>
      <c r="F167" s="1293"/>
      <c r="G167" s="1293"/>
      <c r="H167" s="1293"/>
      <c r="I167" s="1293"/>
      <c r="J167" s="1293"/>
      <c r="K167" s="3447"/>
      <c r="L167" s="756"/>
    </row>
    <row r="168" spans="1:12" s="1826" customFormat="1">
      <c r="A168" s="2070"/>
      <c r="B168" s="1293"/>
      <c r="C168" s="1293"/>
      <c r="D168" s="1293"/>
      <c r="E168" s="1293"/>
      <c r="F168" s="1293"/>
      <c r="G168" s="1293"/>
      <c r="H168" s="1293"/>
      <c r="I168" s="1293"/>
      <c r="J168" s="1293"/>
      <c r="K168" s="3447"/>
      <c r="L168" s="756"/>
    </row>
    <row r="169" spans="1:12" s="1826" customFormat="1">
      <c r="A169" s="2070"/>
      <c r="B169" s="1293"/>
      <c r="C169" s="1293"/>
      <c r="D169" s="1293"/>
      <c r="E169" s="1293"/>
      <c r="F169" s="1293"/>
      <c r="G169" s="1293"/>
      <c r="H169" s="1293"/>
      <c r="I169" s="1293"/>
      <c r="J169" s="1293"/>
      <c r="K169" s="3447"/>
      <c r="L169" s="756"/>
    </row>
    <row r="170" spans="1:12" s="1826" customFormat="1">
      <c r="A170" s="2070"/>
      <c r="B170" s="1293"/>
      <c r="C170" s="1293"/>
      <c r="D170" s="1293"/>
      <c r="E170" s="1293"/>
      <c r="F170" s="1293"/>
      <c r="G170" s="1293"/>
      <c r="H170" s="1293"/>
      <c r="I170" s="1293"/>
      <c r="J170" s="1293"/>
      <c r="K170" s="3447"/>
      <c r="L170" s="756"/>
    </row>
    <row r="171" spans="1:12" s="1826" customFormat="1">
      <c r="A171" s="2070"/>
      <c r="B171" s="1293"/>
      <c r="C171" s="1293"/>
      <c r="D171" s="1293"/>
      <c r="E171" s="1293"/>
      <c r="F171" s="1293"/>
      <c r="G171" s="1293"/>
      <c r="H171" s="1293"/>
      <c r="I171" s="1293"/>
      <c r="J171" s="1293"/>
      <c r="K171" s="3447"/>
      <c r="L171" s="756"/>
    </row>
    <row r="172" spans="1:12" s="1826" customFormat="1">
      <c r="A172" s="2070"/>
      <c r="B172" s="1293"/>
      <c r="C172" s="1293"/>
      <c r="D172" s="1293"/>
      <c r="E172" s="1293"/>
      <c r="F172" s="1293"/>
      <c r="G172" s="1293"/>
      <c r="H172" s="1293"/>
      <c r="I172" s="1293"/>
      <c r="J172" s="1293"/>
      <c r="K172" s="3447"/>
      <c r="L172" s="756"/>
    </row>
    <row r="173" spans="1:12" s="1826" customFormat="1">
      <c r="A173" s="2070"/>
      <c r="B173" s="1293"/>
      <c r="C173" s="1293"/>
      <c r="D173" s="1293"/>
      <c r="E173" s="1293"/>
      <c r="F173" s="1293"/>
      <c r="G173" s="1293"/>
      <c r="H173" s="1293"/>
      <c r="I173" s="1293"/>
      <c r="J173" s="1293"/>
      <c r="K173" s="3447"/>
      <c r="L173" s="756"/>
    </row>
    <row r="174" spans="1:12" s="1826" customFormat="1">
      <c r="A174" s="2070"/>
      <c r="B174" s="1293"/>
      <c r="C174" s="1293"/>
      <c r="D174" s="1293"/>
      <c r="E174" s="1293"/>
      <c r="F174" s="1293"/>
      <c r="G174" s="1293"/>
      <c r="H174" s="1293"/>
      <c r="I174" s="1293"/>
      <c r="J174" s="1293"/>
      <c r="K174" s="3447"/>
      <c r="L174" s="756"/>
    </row>
    <row r="175" spans="1:12" s="1826" customFormat="1">
      <c r="A175" s="2070"/>
      <c r="B175" s="1293"/>
      <c r="C175" s="1293"/>
      <c r="D175" s="1293"/>
      <c r="E175" s="1293"/>
      <c r="F175" s="1293"/>
      <c r="G175" s="1293"/>
      <c r="H175" s="1293"/>
      <c r="I175" s="1293"/>
      <c r="J175" s="1293"/>
      <c r="K175" s="3447"/>
      <c r="L175" s="756"/>
    </row>
    <row r="176" spans="1:12" s="1826" customFormat="1">
      <c r="A176" s="2070"/>
      <c r="B176" s="1293"/>
      <c r="C176" s="1293"/>
      <c r="D176" s="1293"/>
      <c r="E176" s="1293"/>
      <c r="F176" s="1293"/>
      <c r="G176" s="1293"/>
      <c r="H176" s="1293"/>
      <c r="I176" s="1293"/>
      <c r="J176" s="1293"/>
      <c r="K176" s="3447"/>
      <c r="L176" s="756"/>
    </row>
    <row r="177" spans="1:12" s="1826" customFormat="1">
      <c r="A177" s="2070"/>
      <c r="B177" s="1293"/>
      <c r="C177" s="1293"/>
      <c r="D177" s="1293"/>
      <c r="E177" s="1293"/>
      <c r="F177" s="1293"/>
      <c r="G177" s="1293"/>
      <c r="H177" s="1293"/>
      <c r="I177" s="1293"/>
      <c r="J177" s="1293"/>
      <c r="K177" s="3447"/>
      <c r="L177" s="756"/>
    </row>
    <row r="178" spans="1:12" s="1826" customFormat="1">
      <c r="A178" s="2070"/>
      <c r="B178" s="1293"/>
      <c r="C178" s="1293"/>
      <c r="D178" s="1293"/>
      <c r="E178" s="1293"/>
      <c r="F178" s="1293"/>
      <c r="G178" s="1293"/>
      <c r="H178" s="1293"/>
      <c r="I178" s="1293"/>
      <c r="J178" s="1293"/>
      <c r="K178" s="3447"/>
      <c r="L178" s="756"/>
    </row>
    <row r="179" spans="1:12" s="1826" customFormat="1">
      <c r="A179" s="2070"/>
      <c r="B179" s="1293"/>
      <c r="C179" s="1293"/>
      <c r="D179" s="1293"/>
      <c r="E179" s="1293"/>
      <c r="F179" s="1293"/>
      <c r="G179" s="1293"/>
      <c r="H179" s="1293"/>
      <c r="I179" s="1293"/>
      <c r="J179" s="1293"/>
      <c r="K179" s="3447"/>
      <c r="L179" s="756"/>
    </row>
    <row r="180" spans="1:12" s="1826" customFormat="1">
      <c r="A180" s="2070"/>
      <c r="B180" s="1293"/>
      <c r="C180" s="1293"/>
      <c r="D180" s="1293"/>
      <c r="E180" s="1293"/>
      <c r="F180" s="1293"/>
      <c r="G180" s="1293"/>
      <c r="H180" s="1293"/>
      <c r="I180" s="1293"/>
      <c r="J180" s="1293"/>
      <c r="K180" s="3447"/>
      <c r="L180" s="756"/>
    </row>
    <row r="181" spans="1:12" s="1826" customFormat="1">
      <c r="A181" s="2070"/>
      <c r="B181" s="1293"/>
      <c r="C181" s="1293"/>
      <c r="D181" s="1293"/>
      <c r="E181" s="1293"/>
      <c r="F181" s="1293"/>
      <c r="G181" s="1293"/>
      <c r="H181" s="1293"/>
      <c r="I181" s="1293"/>
      <c r="J181" s="1293"/>
      <c r="K181" s="3447"/>
      <c r="L181" s="756"/>
    </row>
    <row r="182" spans="1:12" s="1826" customFormat="1">
      <c r="A182" s="2070"/>
      <c r="B182" s="1293"/>
      <c r="C182" s="1293"/>
      <c r="D182" s="1293"/>
      <c r="E182" s="1293"/>
      <c r="F182" s="1293"/>
      <c r="G182" s="1293"/>
      <c r="H182" s="1293"/>
      <c r="I182" s="1293"/>
      <c r="J182" s="1293"/>
      <c r="K182" s="3447"/>
      <c r="L182" s="756"/>
    </row>
    <row r="183" spans="1:12" s="1826" customFormat="1">
      <c r="A183" s="2070"/>
      <c r="B183" s="1293"/>
      <c r="C183" s="1293"/>
      <c r="D183" s="1293"/>
      <c r="E183" s="1293"/>
      <c r="F183" s="1293"/>
      <c r="G183" s="1293"/>
      <c r="H183" s="1293"/>
      <c r="I183" s="1293"/>
      <c r="J183" s="1293"/>
      <c r="K183" s="3447"/>
      <c r="L183" s="756"/>
    </row>
    <row r="184" spans="1:12" s="1826" customFormat="1">
      <c r="A184" s="2070"/>
      <c r="B184" s="1293"/>
      <c r="C184" s="1293"/>
      <c r="D184" s="1293"/>
      <c r="E184" s="1293"/>
      <c r="F184" s="1293"/>
      <c r="G184" s="1293"/>
      <c r="H184" s="1293"/>
      <c r="I184" s="1293"/>
      <c r="J184" s="1293"/>
      <c r="K184" s="3447"/>
      <c r="L184" s="756"/>
    </row>
    <row r="185" spans="1:12" s="1826" customFormat="1">
      <c r="A185" s="2070"/>
      <c r="B185" s="1293"/>
      <c r="C185" s="1293"/>
      <c r="D185" s="1293"/>
      <c r="E185" s="1293"/>
      <c r="F185" s="1293"/>
      <c r="G185" s="1293"/>
      <c r="H185" s="1293"/>
      <c r="I185" s="1293"/>
      <c r="J185" s="1293"/>
      <c r="K185" s="3447"/>
      <c r="L185" s="756"/>
    </row>
    <row r="186" spans="1:12" s="1826" customFormat="1">
      <c r="A186" s="2070"/>
      <c r="B186" s="1293"/>
      <c r="C186" s="1293"/>
      <c r="D186" s="1293"/>
      <c r="E186" s="1293"/>
      <c r="F186" s="1293"/>
      <c r="G186" s="1293"/>
      <c r="H186" s="1293"/>
      <c r="I186" s="1293"/>
      <c r="J186" s="1293"/>
      <c r="K186" s="3447"/>
      <c r="L186" s="756"/>
    </row>
    <row r="187" spans="1:12" s="1826" customFormat="1">
      <c r="A187" s="2070"/>
      <c r="B187" s="1293"/>
      <c r="C187" s="1293"/>
      <c r="D187" s="1293"/>
      <c r="E187" s="1293"/>
      <c r="F187" s="1293"/>
      <c r="G187" s="1293"/>
      <c r="H187" s="1293"/>
      <c r="I187" s="1293"/>
      <c r="J187" s="1293"/>
      <c r="K187" s="3447"/>
      <c r="L187" s="756"/>
    </row>
    <row r="188" spans="1:12" s="1826" customFormat="1">
      <c r="A188" s="2070"/>
      <c r="B188" s="1293"/>
      <c r="C188" s="1293"/>
      <c r="D188" s="1293"/>
      <c r="E188" s="1293"/>
      <c r="F188" s="1293"/>
      <c r="G188" s="1293"/>
      <c r="H188" s="1293"/>
      <c r="I188" s="1293"/>
      <c r="J188" s="1293"/>
      <c r="K188" s="3447"/>
      <c r="L188" s="756"/>
    </row>
    <row r="189" spans="1:12" s="1826" customFormat="1">
      <c r="A189" s="2070"/>
      <c r="B189" s="1293"/>
      <c r="C189" s="1293"/>
      <c r="D189" s="1293"/>
      <c r="E189" s="1293"/>
      <c r="F189" s="1293"/>
      <c r="G189" s="1293"/>
      <c r="H189" s="1293"/>
      <c r="I189" s="1293"/>
      <c r="J189" s="1293"/>
      <c r="K189" s="3447"/>
      <c r="L189" s="756"/>
    </row>
    <row r="190" spans="1:12" s="1826" customFormat="1">
      <c r="A190" s="2070"/>
      <c r="B190" s="1293"/>
      <c r="C190" s="1293"/>
      <c r="D190" s="1293"/>
      <c r="E190" s="1293"/>
      <c r="F190" s="1293"/>
      <c r="G190" s="1293"/>
      <c r="H190" s="1293"/>
      <c r="I190" s="1293"/>
      <c r="J190" s="1293"/>
      <c r="K190" s="3447"/>
      <c r="L190" s="756"/>
    </row>
    <row r="191" spans="1:12" s="1826" customFormat="1">
      <c r="A191" s="2070"/>
      <c r="B191" s="1293"/>
      <c r="C191" s="1293"/>
      <c r="D191" s="1293"/>
      <c r="E191" s="1293"/>
      <c r="F191" s="1293"/>
      <c r="G191" s="1293"/>
      <c r="H191" s="1293"/>
      <c r="I191" s="1293"/>
      <c r="J191" s="1293"/>
      <c r="K191" s="3447"/>
      <c r="L191" s="756"/>
    </row>
    <row r="192" spans="1:12" s="1826" customFormat="1">
      <c r="A192" s="2070"/>
      <c r="B192" s="1293"/>
      <c r="C192" s="1293"/>
      <c r="D192" s="1293"/>
      <c r="E192" s="1293"/>
      <c r="F192" s="1293"/>
      <c r="G192" s="1293"/>
      <c r="H192" s="1293"/>
      <c r="I192" s="1293"/>
      <c r="J192" s="1293"/>
      <c r="K192" s="3447"/>
      <c r="L192" s="756"/>
    </row>
    <row r="193" spans="1:12" s="1826" customFormat="1">
      <c r="A193" s="2070"/>
      <c r="B193" s="1293"/>
      <c r="C193" s="1293"/>
      <c r="D193" s="1293"/>
      <c r="E193" s="1293"/>
      <c r="F193" s="1293"/>
      <c r="G193" s="1293"/>
      <c r="H193" s="1293"/>
      <c r="I193" s="1293"/>
      <c r="J193" s="1293"/>
      <c r="K193" s="3447"/>
      <c r="L193" s="756"/>
    </row>
    <row r="194" spans="1:12" s="1826" customFormat="1">
      <c r="A194" s="2070"/>
      <c r="B194" s="1293"/>
      <c r="C194" s="1293"/>
      <c r="D194" s="1293"/>
      <c r="E194" s="1293"/>
      <c r="F194" s="1293"/>
      <c r="G194" s="1293"/>
      <c r="H194" s="1293"/>
      <c r="I194" s="1293"/>
      <c r="J194" s="1293"/>
      <c r="K194" s="3447"/>
      <c r="L194" s="756"/>
    </row>
    <row r="195" spans="1:12" s="1826" customFormat="1">
      <c r="A195" s="2070"/>
      <c r="B195" s="1293"/>
      <c r="C195" s="1293"/>
      <c r="D195" s="1293"/>
      <c r="E195" s="1293"/>
      <c r="F195" s="1293"/>
      <c r="G195" s="1293"/>
      <c r="H195" s="1293"/>
      <c r="I195" s="1293"/>
      <c r="J195" s="1293"/>
      <c r="K195" s="3447"/>
      <c r="L195" s="756"/>
    </row>
    <row r="196" spans="1:12" s="1826" customFormat="1">
      <c r="A196" s="2070"/>
      <c r="B196" s="1293"/>
      <c r="C196" s="1293"/>
      <c r="D196" s="1293"/>
      <c r="E196" s="1293"/>
      <c r="F196" s="1293"/>
      <c r="G196" s="1293"/>
      <c r="H196" s="1293"/>
      <c r="I196" s="1293"/>
      <c r="J196" s="1293"/>
      <c r="K196" s="3447"/>
      <c r="L196" s="756"/>
    </row>
    <row r="197" spans="1:12" s="1826" customFormat="1">
      <c r="A197" s="2070"/>
      <c r="B197" s="1293"/>
      <c r="C197" s="1293"/>
      <c r="D197" s="1293"/>
      <c r="E197" s="1293"/>
      <c r="F197" s="1293"/>
      <c r="G197" s="1293"/>
      <c r="H197" s="1293"/>
      <c r="I197" s="1293"/>
      <c r="J197" s="1293"/>
      <c r="K197" s="3447"/>
      <c r="L197" s="756"/>
    </row>
    <row r="198" spans="1:12" s="1826" customFormat="1">
      <c r="A198" s="2070"/>
      <c r="B198" s="1293"/>
      <c r="C198" s="1293"/>
      <c r="D198" s="1293"/>
      <c r="E198" s="1293"/>
      <c r="F198" s="1293"/>
      <c r="G198" s="1293"/>
      <c r="H198" s="1293"/>
      <c r="I198" s="1293"/>
      <c r="J198" s="1293"/>
      <c r="K198" s="3447"/>
      <c r="L198" s="756"/>
    </row>
    <row r="199" spans="1:12" s="1826" customFormat="1">
      <c r="A199" s="2070"/>
      <c r="B199" s="1293"/>
      <c r="C199" s="1293"/>
      <c r="D199" s="1293"/>
      <c r="E199" s="1293"/>
      <c r="F199" s="1293"/>
      <c r="G199" s="1293"/>
      <c r="H199" s="1293"/>
      <c r="I199" s="1293"/>
      <c r="J199" s="1293"/>
      <c r="K199" s="3447"/>
      <c r="L199" s="756"/>
    </row>
    <row r="200" spans="1:12" s="1826" customFormat="1">
      <c r="A200" s="2070"/>
      <c r="B200" s="1293"/>
      <c r="C200" s="1293"/>
      <c r="D200" s="1293"/>
      <c r="E200" s="1293"/>
      <c r="F200" s="1293"/>
      <c r="G200" s="1293"/>
      <c r="H200" s="1293"/>
      <c r="I200" s="1293"/>
      <c r="J200" s="1293"/>
      <c r="K200" s="3447"/>
      <c r="L200" s="756"/>
    </row>
    <row r="201" spans="1:12" s="1826" customFormat="1">
      <c r="A201" s="2070"/>
      <c r="B201" s="1293"/>
      <c r="C201" s="1293"/>
      <c r="D201" s="1293"/>
      <c r="E201" s="1293"/>
      <c r="F201" s="1293"/>
      <c r="G201" s="1293"/>
      <c r="H201" s="1293"/>
      <c r="I201" s="1293"/>
      <c r="J201" s="1293"/>
      <c r="K201" s="3447"/>
      <c r="L201" s="756"/>
    </row>
    <row r="202" spans="1:12" s="1826" customFormat="1">
      <c r="A202" s="2070"/>
      <c r="B202" s="1293"/>
      <c r="C202" s="1293"/>
      <c r="D202" s="1293"/>
      <c r="E202" s="1293"/>
      <c r="F202" s="1293"/>
      <c r="G202" s="1293"/>
      <c r="H202" s="1293"/>
      <c r="I202" s="1293"/>
      <c r="J202" s="1293"/>
      <c r="K202" s="3447"/>
      <c r="L202" s="756"/>
    </row>
    <row r="203" spans="1:12" s="1826" customFormat="1">
      <c r="A203" s="2070"/>
      <c r="B203" s="1293"/>
      <c r="C203" s="1293"/>
      <c r="D203" s="1293"/>
      <c r="E203" s="1293"/>
      <c r="F203" s="1293"/>
      <c r="G203" s="1293"/>
      <c r="H203" s="1293"/>
      <c r="I203" s="1293"/>
      <c r="J203" s="1293"/>
      <c r="K203" s="3447"/>
      <c r="L203" s="756"/>
    </row>
    <row r="204" spans="1:12" s="1826" customFormat="1">
      <c r="A204" s="2070"/>
      <c r="B204" s="1293"/>
      <c r="C204" s="1293"/>
      <c r="D204" s="1293"/>
      <c r="E204" s="1293"/>
      <c r="F204" s="1293"/>
      <c r="G204" s="1293"/>
      <c r="H204" s="1293"/>
      <c r="I204" s="1293"/>
      <c r="J204" s="1293"/>
      <c r="K204" s="3447"/>
      <c r="L204" s="756"/>
    </row>
    <row r="205" spans="1:12" s="1826" customFormat="1">
      <c r="A205" s="2070"/>
      <c r="B205" s="1293"/>
      <c r="C205" s="1293"/>
      <c r="D205" s="1293"/>
      <c r="E205" s="1293"/>
      <c r="F205" s="1293"/>
      <c r="G205" s="1293"/>
      <c r="H205" s="1293"/>
      <c r="I205" s="1293"/>
      <c r="J205" s="1293"/>
      <c r="K205" s="3447"/>
      <c r="L205" s="756"/>
    </row>
    <row r="206" spans="1:12" s="1826" customFormat="1">
      <c r="A206" s="2070"/>
      <c r="B206" s="1293"/>
      <c r="C206" s="1293"/>
      <c r="D206" s="1293"/>
      <c r="E206" s="1293"/>
      <c r="F206" s="1293"/>
      <c r="G206" s="1293"/>
      <c r="H206" s="1293"/>
      <c r="I206" s="1293"/>
      <c r="J206" s="1293"/>
      <c r="K206" s="3447"/>
      <c r="L206" s="756"/>
    </row>
    <row r="207" spans="1:12" s="1826" customFormat="1">
      <c r="A207" s="2070"/>
      <c r="B207" s="1293"/>
      <c r="C207" s="1293"/>
      <c r="D207" s="1293"/>
      <c r="E207" s="1293"/>
      <c r="F207" s="1293"/>
      <c r="G207" s="1293"/>
      <c r="H207" s="1293"/>
      <c r="I207" s="1293"/>
      <c r="J207" s="1293"/>
      <c r="K207" s="3447"/>
      <c r="L207" s="756"/>
    </row>
    <row r="208" spans="1:12" s="1826" customFormat="1">
      <c r="A208" s="2070"/>
      <c r="B208" s="1293"/>
      <c r="C208" s="1293"/>
      <c r="D208" s="1293"/>
      <c r="E208" s="1293"/>
      <c r="F208" s="1293"/>
      <c r="G208" s="1293"/>
      <c r="H208" s="1293"/>
      <c r="I208" s="1293"/>
      <c r="J208" s="1293"/>
      <c r="K208" s="3447"/>
      <c r="L208" s="756"/>
    </row>
    <row r="209" spans="1:12" s="1826" customFormat="1">
      <c r="A209" s="2070"/>
      <c r="B209" s="1293"/>
      <c r="C209" s="1293"/>
      <c r="D209" s="1293"/>
      <c r="E209" s="1293"/>
      <c r="F209" s="1293"/>
      <c r="G209" s="1293"/>
      <c r="H209" s="1293"/>
      <c r="I209" s="1293"/>
      <c r="J209" s="1293"/>
      <c r="K209" s="3447"/>
      <c r="L209" s="756"/>
    </row>
    <row r="210" spans="1:12" s="1826" customFormat="1">
      <c r="A210" s="2070"/>
      <c r="B210" s="1293"/>
      <c r="C210" s="1293"/>
      <c r="D210" s="1293"/>
      <c r="E210" s="1293"/>
      <c r="F210" s="1293"/>
      <c r="G210" s="1293"/>
      <c r="H210" s="1293"/>
      <c r="I210" s="1293"/>
      <c r="J210" s="1293"/>
      <c r="K210" s="3447"/>
      <c r="L210" s="756"/>
    </row>
    <row r="211" spans="1:12" s="1826" customFormat="1">
      <c r="A211" s="2070"/>
      <c r="B211" s="1293"/>
      <c r="C211" s="1293"/>
      <c r="D211" s="1293"/>
      <c r="E211" s="1293"/>
      <c r="F211" s="1293"/>
      <c r="G211" s="1293"/>
      <c r="H211" s="1293"/>
      <c r="I211" s="1293"/>
      <c r="J211" s="1293"/>
      <c r="K211" s="3447"/>
      <c r="L211" s="756"/>
    </row>
    <row r="212" spans="1:12" s="1826" customFormat="1">
      <c r="A212" s="2070"/>
      <c r="B212" s="1293"/>
      <c r="C212" s="1293"/>
      <c r="D212" s="1293"/>
      <c r="E212" s="1293"/>
      <c r="F212" s="1293"/>
      <c r="G212" s="1293"/>
      <c r="H212" s="1293"/>
      <c r="I212" s="1293"/>
      <c r="J212" s="1293"/>
      <c r="K212" s="3447"/>
      <c r="L212" s="756"/>
    </row>
    <row r="213" spans="1:12" s="1826" customFormat="1">
      <c r="A213" s="2070"/>
      <c r="B213" s="1293"/>
      <c r="C213" s="1293"/>
      <c r="D213" s="1293"/>
      <c r="E213" s="1293"/>
      <c r="F213" s="1293"/>
      <c r="G213" s="1293"/>
      <c r="H213" s="1293"/>
      <c r="I213" s="1293"/>
      <c r="J213" s="1293"/>
      <c r="K213" s="3447"/>
      <c r="L213" s="756"/>
    </row>
    <row r="214" spans="1:12" s="1826" customFormat="1">
      <c r="A214" s="2070"/>
      <c r="B214" s="1293"/>
      <c r="C214" s="1293"/>
      <c r="D214" s="1293"/>
      <c r="E214" s="1293"/>
      <c r="F214" s="1293"/>
      <c r="G214" s="1293"/>
      <c r="H214" s="1293"/>
      <c r="I214" s="1293"/>
      <c r="J214" s="1293"/>
      <c r="K214" s="3447"/>
      <c r="L214" s="756"/>
    </row>
    <row r="215" spans="1:12" s="1826" customFormat="1">
      <c r="A215" s="2070"/>
      <c r="B215" s="1293"/>
      <c r="C215" s="1293"/>
      <c r="D215" s="1293"/>
      <c r="E215" s="1293"/>
      <c r="F215" s="1293"/>
      <c r="G215" s="1293"/>
      <c r="H215" s="1293"/>
      <c r="I215" s="1293"/>
      <c r="J215" s="1293"/>
      <c r="K215" s="3447"/>
      <c r="L215" s="756"/>
    </row>
    <row r="216" spans="1:12" s="1826" customFormat="1">
      <c r="A216" s="2070"/>
      <c r="B216" s="1293"/>
      <c r="C216" s="1293"/>
      <c r="D216" s="1293"/>
      <c r="E216" s="1293"/>
      <c r="F216" s="1293"/>
      <c r="G216" s="1293"/>
      <c r="H216" s="1293"/>
      <c r="I216" s="1293"/>
      <c r="J216" s="1293"/>
      <c r="K216" s="3447"/>
      <c r="L216" s="756"/>
    </row>
    <row r="217" spans="1:12" s="1826" customFormat="1">
      <c r="A217" s="2070"/>
      <c r="B217" s="1293"/>
      <c r="C217" s="1293"/>
      <c r="D217" s="1293"/>
      <c r="E217" s="1293"/>
      <c r="F217" s="1293"/>
      <c r="G217" s="1293"/>
      <c r="H217" s="1293"/>
      <c r="I217" s="1293"/>
      <c r="J217" s="1293"/>
      <c r="K217" s="3447"/>
      <c r="L217" s="756"/>
    </row>
    <row r="218" spans="1:12" s="1826" customFormat="1">
      <c r="A218" s="2070"/>
      <c r="B218" s="1293"/>
      <c r="C218" s="1293"/>
      <c r="D218" s="1293"/>
      <c r="E218" s="1293"/>
      <c r="F218" s="1293"/>
      <c r="G218" s="1293"/>
      <c r="H218" s="1293"/>
      <c r="I218" s="1293"/>
      <c r="J218" s="1293"/>
      <c r="K218" s="3447"/>
      <c r="L218" s="756"/>
    </row>
    <row r="219" spans="1:12" s="1826" customFormat="1">
      <c r="A219" s="2070"/>
      <c r="B219" s="1293"/>
      <c r="C219" s="1293"/>
      <c r="D219" s="1293"/>
      <c r="E219" s="1293"/>
      <c r="F219" s="1293"/>
      <c r="G219" s="1293"/>
      <c r="H219" s="1293"/>
      <c r="I219" s="1293"/>
      <c r="J219" s="1293"/>
      <c r="K219" s="3447"/>
      <c r="L219" s="756"/>
    </row>
    <row r="220" spans="1:12" s="1826" customFormat="1">
      <c r="A220" s="2070"/>
      <c r="B220" s="1293"/>
      <c r="C220" s="1293"/>
      <c r="D220" s="1293"/>
      <c r="E220" s="1293"/>
      <c r="F220" s="1293"/>
      <c r="G220" s="1293"/>
      <c r="H220" s="1293"/>
      <c r="I220" s="1293"/>
      <c r="J220" s="1293"/>
      <c r="K220" s="3447"/>
      <c r="L220" s="756"/>
    </row>
    <row r="221" spans="1:12" s="1826" customFormat="1">
      <c r="A221" s="2070"/>
      <c r="B221" s="1293"/>
      <c r="C221" s="1293"/>
      <c r="D221" s="1293"/>
      <c r="E221" s="1293"/>
      <c r="F221" s="1293"/>
      <c r="G221" s="1293"/>
      <c r="H221" s="1293"/>
      <c r="I221" s="1293"/>
      <c r="J221" s="1293"/>
      <c r="K221" s="3447"/>
      <c r="L221" s="756"/>
    </row>
    <row r="222" spans="1:12" s="1826" customFormat="1">
      <c r="A222" s="2070"/>
      <c r="B222" s="1293"/>
      <c r="C222" s="1293"/>
      <c r="D222" s="1293"/>
      <c r="E222" s="1293"/>
      <c r="F222" s="1293"/>
      <c r="G222" s="1293"/>
      <c r="H222" s="1293"/>
      <c r="I222" s="1293"/>
      <c r="J222" s="1293"/>
      <c r="K222" s="3447"/>
      <c r="L222" s="756"/>
    </row>
    <row r="223" spans="1:12" s="1826" customFormat="1">
      <c r="A223" s="2070"/>
      <c r="B223" s="1293"/>
      <c r="C223" s="1293"/>
      <c r="D223" s="1293"/>
      <c r="E223" s="1293"/>
      <c r="F223" s="1293"/>
      <c r="G223" s="1293"/>
      <c r="H223" s="1293"/>
      <c r="I223" s="1293"/>
      <c r="J223" s="1293"/>
      <c r="K223" s="3447"/>
      <c r="L223" s="756"/>
    </row>
    <row r="224" spans="1:12" s="1826" customFormat="1">
      <c r="A224" s="2070"/>
      <c r="B224" s="1293"/>
      <c r="C224" s="1293"/>
      <c r="D224" s="1293"/>
      <c r="E224" s="1293"/>
      <c r="F224" s="1293"/>
      <c r="G224" s="1293"/>
      <c r="H224" s="1293"/>
      <c r="I224" s="1293"/>
      <c r="J224" s="1293"/>
      <c r="K224" s="3447"/>
      <c r="L224" s="756"/>
    </row>
    <row r="225" spans="1:12" s="1826" customFormat="1">
      <c r="A225" s="2070"/>
      <c r="B225" s="1293"/>
      <c r="C225" s="1293"/>
      <c r="D225" s="1293"/>
      <c r="E225" s="1293"/>
      <c r="F225" s="1293"/>
      <c r="G225" s="1293"/>
      <c r="H225" s="1293"/>
      <c r="I225" s="1293"/>
      <c r="J225" s="1293"/>
      <c r="K225" s="3447"/>
      <c r="L225" s="756"/>
    </row>
    <row r="226" spans="1:12" s="1826" customFormat="1">
      <c r="A226" s="2070"/>
      <c r="B226" s="1293"/>
      <c r="C226" s="1293"/>
      <c r="D226" s="1293"/>
      <c r="E226" s="1293"/>
      <c r="F226" s="1293"/>
      <c r="G226" s="1293"/>
      <c r="H226" s="1293"/>
      <c r="I226" s="1293"/>
      <c r="J226" s="1293"/>
      <c r="K226" s="3447"/>
      <c r="L226" s="756"/>
    </row>
    <row r="227" spans="1:12" s="1826" customFormat="1">
      <c r="A227" s="2070"/>
      <c r="B227" s="1293"/>
      <c r="C227" s="1293"/>
      <c r="D227" s="1293"/>
      <c r="E227" s="1293"/>
      <c r="F227" s="1293"/>
      <c r="G227" s="1293"/>
      <c r="H227" s="1293"/>
      <c r="I227" s="1293"/>
      <c r="J227" s="1293"/>
      <c r="K227" s="3447"/>
      <c r="L227" s="756"/>
    </row>
    <row r="228" spans="1:12" s="1826" customFormat="1">
      <c r="A228" s="2070"/>
      <c r="B228" s="1293"/>
      <c r="C228" s="1293"/>
      <c r="D228" s="1293"/>
      <c r="E228" s="1293"/>
      <c r="F228" s="1293"/>
      <c r="G228" s="1293"/>
      <c r="H228" s="1293"/>
      <c r="I228" s="1293"/>
      <c r="J228" s="1293"/>
      <c r="K228" s="3447"/>
      <c r="L228" s="756"/>
    </row>
    <row r="229" spans="1:12" s="1826" customFormat="1">
      <c r="A229" s="2070"/>
      <c r="B229" s="1293"/>
      <c r="C229" s="1293"/>
      <c r="D229" s="1293"/>
      <c r="E229" s="1293"/>
      <c r="F229" s="1293"/>
      <c r="G229" s="1293"/>
      <c r="H229" s="1293"/>
      <c r="I229" s="1293"/>
      <c r="J229" s="1293"/>
      <c r="K229" s="3447"/>
      <c r="L229" s="756"/>
    </row>
    <row r="230" spans="1:12" s="1826" customFormat="1">
      <c r="A230" s="2070"/>
      <c r="B230" s="1293"/>
      <c r="C230" s="1293"/>
      <c r="D230" s="1293"/>
      <c r="E230" s="1293"/>
      <c r="F230" s="1293"/>
      <c r="G230" s="1293"/>
      <c r="H230" s="1293"/>
      <c r="I230" s="1293"/>
      <c r="J230" s="1293"/>
      <c r="K230" s="3447"/>
      <c r="L230" s="756"/>
    </row>
    <row r="231" spans="1:12" s="1826" customFormat="1">
      <c r="A231" s="2070"/>
      <c r="B231" s="1293"/>
      <c r="C231" s="1293"/>
      <c r="D231" s="1293"/>
      <c r="E231" s="1293"/>
      <c r="F231" s="1293"/>
      <c r="G231" s="1293"/>
      <c r="H231" s="1293"/>
      <c r="I231" s="1293"/>
      <c r="J231" s="1293"/>
      <c r="K231" s="3447"/>
      <c r="L231" s="756"/>
    </row>
    <row r="232" spans="1:12" s="1826" customFormat="1">
      <c r="A232" s="2070"/>
      <c r="B232" s="1293"/>
      <c r="C232" s="1293"/>
      <c r="D232" s="1293"/>
      <c r="E232" s="1293"/>
      <c r="F232" s="1293"/>
      <c r="G232" s="1293"/>
      <c r="H232" s="1293"/>
      <c r="I232" s="1293"/>
      <c r="J232" s="1293"/>
      <c r="K232" s="3447"/>
      <c r="L232" s="756"/>
    </row>
    <row r="233" spans="1:12" s="1826" customFormat="1">
      <c r="A233" s="2070"/>
      <c r="B233" s="1293"/>
      <c r="C233" s="1293"/>
      <c r="D233" s="1293"/>
      <c r="E233" s="1293"/>
      <c r="F233" s="1293"/>
      <c r="G233" s="1293"/>
      <c r="H233" s="1293"/>
      <c r="I233" s="1293"/>
      <c r="J233" s="1293"/>
      <c r="K233" s="3447"/>
      <c r="L233" s="756"/>
    </row>
    <row r="234" spans="1:12" s="1826" customFormat="1">
      <c r="A234" s="2070"/>
      <c r="B234" s="1293"/>
      <c r="C234" s="1293"/>
      <c r="D234" s="1293"/>
      <c r="E234" s="1293"/>
      <c r="F234" s="1293"/>
      <c r="G234" s="1293"/>
      <c r="H234" s="1293"/>
      <c r="I234" s="1293"/>
      <c r="J234" s="1293"/>
      <c r="K234" s="3447"/>
      <c r="L234" s="756"/>
    </row>
    <row r="235" spans="1:12" s="1826" customFormat="1">
      <c r="A235" s="2070"/>
      <c r="B235" s="1293"/>
      <c r="C235" s="1293"/>
      <c r="D235" s="1293"/>
      <c r="E235" s="1293"/>
      <c r="F235" s="1293"/>
      <c r="G235" s="1293"/>
      <c r="H235" s="1293"/>
      <c r="I235" s="1293"/>
      <c r="J235" s="1293"/>
      <c r="K235" s="3447"/>
      <c r="L235" s="756"/>
    </row>
    <row r="236" spans="1:12" s="1826" customFormat="1">
      <c r="A236" s="2070"/>
      <c r="B236" s="1293"/>
      <c r="C236" s="1293"/>
      <c r="D236" s="1293"/>
      <c r="E236" s="1293"/>
      <c r="F236" s="1293"/>
      <c r="G236" s="1293"/>
      <c r="H236" s="1293"/>
      <c r="I236" s="1293"/>
      <c r="J236" s="1293"/>
      <c r="K236" s="3447"/>
      <c r="L236" s="756"/>
    </row>
    <row r="237" spans="1:12" s="1826" customFormat="1">
      <c r="A237" s="2070"/>
      <c r="B237" s="1293"/>
      <c r="C237" s="1293"/>
      <c r="D237" s="1293"/>
      <c r="E237" s="1293"/>
      <c r="F237" s="1293"/>
      <c r="G237" s="1293"/>
      <c r="H237" s="1293"/>
      <c r="I237" s="1293"/>
      <c r="J237" s="1293"/>
      <c r="K237" s="3447"/>
      <c r="L237" s="756"/>
    </row>
    <row r="238" spans="1:12" s="1826" customFormat="1">
      <c r="A238" s="2070"/>
      <c r="B238" s="1293"/>
      <c r="C238" s="1293"/>
      <c r="D238" s="1293"/>
      <c r="E238" s="1293"/>
      <c r="F238" s="1293"/>
      <c r="G238" s="1293"/>
      <c r="H238" s="1293"/>
      <c r="I238" s="1293"/>
      <c r="J238" s="1293"/>
      <c r="K238" s="3447"/>
      <c r="L238" s="756"/>
    </row>
    <row r="239" spans="1:12" s="1826" customFormat="1">
      <c r="A239" s="2070"/>
      <c r="B239" s="1293"/>
      <c r="C239" s="1293"/>
      <c r="D239" s="1293"/>
      <c r="E239" s="1293"/>
      <c r="F239" s="1293"/>
      <c r="G239" s="1293"/>
      <c r="H239" s="1293"/>
      <c r="I239" s="1293"/>
      <c r="J239" s="1293"/>
      <c r="K239" s="3447"/>
      <c r="L239" s="756"/>
    </row>
    <row r="240" spans="1:12" s="1826" customFormat="1">
      <c r="A240" s="2070"/>
      <c r="B240" s="1293"/>
      <c r="C240" s="1293"/>
      <c r="D240" s="1293"/>
      <c r="E240" s="1293"/>
      <c r="F240" s="1293"/>
      <c r="G240" s="1293"/>
      <c r="H240" s="1293"/>
      <c r="I240" s="1293"/>
      <c r="J240" s="1293"/>
      <c r="K240" s="3447"/>
      <c r="L240" s="756"/>
    </row>
    <row r="241" spans="1:12" s="1826" customFormat="1">
      <c r="A241" s="2070"/>
      <c r="B241" s="1293"/>
      <c r="C241" s="1293"/>
      <c r="D241" s="1293"/>
      <c r="E241" s="1293"/>
      <c r="F241" s="1293"/>
      <c r="G241" s="1293"/>
      <c r="H241" s="1293"/>
      <c r="I241" s="1293"/>
      <c r="J241" s="1293"/>
      <c r="K241" s="3447"/>
      <c r="L241" s="756"/>
    </row>
    <row r="242" spans="1:12" s="1826" customFormat="1">
      <c r="A242" s="2070"/>
      <c r="B242" s="1293"/>
      <c r="C242" s="1293"/>
      <c r="D242" s="1293"/>
      <c r="E242" s="1293"/>
      <c r="F242" s="1293"/>
      <c r="G242" s="1293"/>
      <c r="H242" s="1293"/>
      <c r="I242" s="1293"/>
      <c r="J242" s="1293"/>
      <c r="K242" s="3447"/>
      <c r="L242" s="756"/>
    </row>
    <row r="243" spans="1:12" s="1826" customFormat="1">
      <c r="A243" s="2070"/>
      <c r="B243" s="1293"/>
      <c r="C243" s="1293"/>
      <c r="D243" s="1293"/>
      <c r="E243" s="1293"/>
      <c r="F243" s="1293"/>
      <c r="G243" s="1293"/>
      <c r="H243" s="1293"/>
      <c r="I243" s="1293"/>
      <c r="J243" s="1293"/>
      <c r="K243" s="3447"/>
      <c r="L243" s="756"/>
    </row>
    <row r="244" spans="1:12" s="1826" customFormat="1">
      <c r="A244" s="2070"/>
      <c r="B244" s="1293"/>
      <c r="C244" s="1293"/>
      <c r="D244" s="1293"/>
      <c r="E244" s="1293"/>
      <c r="F244" s="1293"/>
      <c r="G244" s="1293"/>
      <c r="H244" s="1293"/>
      <c r="I244" s="1293"/>
      <c r="J244" s="1293"/>
      <c r="K244" s="3447"/>
      <c r="L244" s="756"/>
    </row>
    <row r="245" spans="1:12" s="1826" customFormat="1">
      <c r="A245" s="2070"/>
      <c r="B245" s="1293"/>
      <c r="C245" s="1293"/>
      <c r="D245" s="1293"/>
      <c r="E245" s="1293"/>
      <c r="F245" s="1293"/>
      <c r="G245" s="1293"/>
      <c r="H245" s="1293"/>
      <c r="I245" s="1293"/>
      <c r="J245" s="1293"/>
      <c r="K245" s="3447"/>
      <c r="L245" s="756"/>
    </row>
    <row r="246" spans="1:12" s="1826" customFormat="1">
      <c r="A246" s="2070"/>
      <c r="B246" s="1293"/>
      <c r="C246" s="1293"/>
      <c r="D246" s="1293"/>
      <c r="E246" s="1293"/>
      <c r="F246" s="1293"/>
      <c r="G246" s="1293"/>
      <c r="H246" s="1293"/>
      <c r="I246" s="1293"/>
      <c r="J246" s="1293"/>
      <c r="K246" s="3447"/>
      <c r="L246" s="756"/>
    </row>
    <row r="247" spans="1:12" s="1826" customFormat="1">
      <c r="A247" s="2070"/>
      <c r="B247" s="1293"/>
      <c r="C247" s="1293"/>
      <c r="D247" s="1293"/>
      <c r="E247" s="1293"/>
      <c r="F247" s="1293"/>
      <c r="G247" s="1293"/>
      <c r="H247" s="1293"/>
      <c r="I247" s="1293"/>
      <c r="J247" s="1293"/>
      <c r="K247" s="3447"/>
      <c r="L247" s="756"/>
    </row>
    <row r="248" spans="1:12" s="1826" customFormat="1">
      <c r="A248" s="2070"/>
      <c r="B248" s="1293"/>
      <c r="C248" s="1293"/>
      <c r="D248" s="1293"/>
      <c r="E248" s="1293"/>
      <c r="F248" s="1293"/>
      <c r="G248" s="1293"/>
      <c r="H248" s="1293"/>
      <c r="I248" s="1293"/>
      <c r="J248" s="1293"/>
      <c r="K248" s="3447"/>
      <c r="L248" s="756"/>
    </row>
    <row r="249" spans="1:12" s="1826" customFormat="1">
      <c r="A249" s="2070"/>
      <c r="B249" s="1293"/>
      <c r="C249" s="1293"/>
      <c r="D249" s="1293"/>
      <c r="E249" s="1293"/>
      <c r="F249" s="1293"/>
      <c r="G249" s="1293"/>
      <c r="H249" s="1293"/>
      <c r="I249" s="1293"/>
      <c r="J249" s="1293"/>
      <c r="K249" s="3447"/>
      <c r="L249" s="756"/>
    </row>
    <row r="250" spans="1:12" s="1826" customFormat="1">
      <c r="A250" s="2070"/>
      <c r="B250" s="1293"/>
      <c r="C250" s="1293"/>
      <c r="D250" s="1293"/>
      <c r="E250" s="1293"/>
      <c r="F250" s="1293"/>
      <c r="G250" s="1293"/>
      <c r="H250" s="1293"/>
      <c r="I250" s="1293"/>
      <c r="J250" s="1293"/>
      <c r="K250" s="3447"/>
      <c r="L250" s="756"/>
    </row>
    <row r="251" spans="1:12" s="1826" customFormat="1">
      <c r="A251" s="2070"/>
      <c r="B251" s="1293"/>
      <c r="C251" s="1293"/>
      <c r="D251" s="1293"/>
      <c r="E251" s="1293"/>
      <c r="F251" s="1293"/>
      <c r="G251" s="1293"/>
      <c r="H251" s="1293"/>
      <c r="I251" s="1293"/>
      <c r="J251" s="1293"/>
      <c r="K251" s="3447"/>
      <c r="L251" s="756"/>
    </row>
    <row r="252" spans="1:12" s="1826" customFormat="1">
      <c r="A252" s="2070"/>
      <c r="B252" s="1293"/>
      <c r="C252" s="1293"/>
      <c r="D252" s="1293"/>
      <c r="E252" s="1293"/>
      <c r="F252" s="1293"/>
      <c r="G252" s="1293"/>
      <c r="H252" s="1293"/>
      <c r="I252" s="1293"/>
      <c r="J252" s="1293"/>
      <c r="K252" s="3447"/>
      <c r="L252" s="756"/>
    </row>
    <row r="253" spans="1:12" s="1826" customFormat="1">
      <c r="A253" s="2070"/>
      <c r="B253" s="1293"/>
      <c r="C253" s="1293"/>
      <c r="D253" s="1293"/>
      <c r="E253" s="1293"/>
      <c r="F253" s="1293"/>
      <c r="G253" s="1293"/>
      <c r="H253" s="1293"/>
      <c r="I253" s="1293"/>
      <c r="J253" s="1293"/>
      <c r="K253" s="3447"/>
      <c r="L253" s="756"/>
    </row>
    <row r="254" spans="1:12" s="1826" customFormat="1">
      <c r="A254" s="2070"/>
      <c r="B254" s="1293"/>
      <c r="C254" s="1293"/>
      <c r="D254" s="1293"/>
      <c r="E254" s="1293"/>
      <c r="F254" s="1293"/>
      <c r="G254" s="1293"/>
      <c r="H254" s="1293"/>
      <c r="I254" s="1293"/>
      <c r="J254" s="1293"/>
      <c r="K254" s="3447"/>
      <c r="L254" s="756"/>
    </row>
    <row r="255" spans="1:12" s="1826" customFormat="1">
      <c r="A255" s="2070"/>
      <c r="B255" s="1293"/>
      <c r="C255" s="1293"/>
      <c r="D255" s="1293"/>
      <c r="E255" s="1293"/>
      <c r="F255" s="1293"/>
      <c r="G255" s="1293"/>
      <c r="H255" s="1293"/>
      <c r="I255" s="1293"/>
      <c r="J255" s="1293"/>
      <c r="K255" s="3447"/>
      <c r="L255" s="756"/>
    </row>
    <row r="256" spans="1:12" s="1826" customFormat="1">
      <c r="A256" s="2070"/>
      <c r="B256" s="1293"/>
      <c r="C256" s="1293"/>
      <c r="D256" s="1293"/>
      <c r="E256" s="1293"/>
      <c r="F256" s="1293"/>
      <c r="G256" s="1293"/>
      <c r="H256" s="1293"/>
      <c r="I256" s="1293"/>
      <c r="J256" s="1293"/>
      <c r="K256" s="3447"/>
      <c r="L256" s="756"/>
    </row>
    <row r="257" spans="1:12" s="1826" customFormat="1">
      <c r="A257" s="2070"/>
      <c r="B257" s="1293"/>
      <c r="C257" s="1293"/>
      <c r="D257" s="1293"/>
      <c r="E257" s="1293"/>
      <c r="F257" s="1293"/>
      <c r="G257" s="1293"/>
      <c r="H257" s="1293"/>
      <c r="I257" s="1293"/>
      <c r="J257" s="1293"/>
      <c r="K257" s="3447"/>
      <c r="L257" s="756"/>
    </row>
    <row r="258" spans="1:12" s="1826" customFormat="1">
      <c r="A258" s="2070"/>
      <c r="B258" s="1293"/>
      <c r="C258" s="1293"/>
      <c r="D258" s="1293"/>
      <c r="E258" s="1293"/>
      <c r="F258" s="1293"/>
      <c r="G258" s="1293"/>
      <c r="H258" s="1293"/>
      <c r="I258" s="1293"/>
      <c r="J258" s="1293"/>
      <c r="K258" s="3447"/>
      <c r="L258" s="756"/>
    </row>
    <row r="259" spans="1:12" s="1826" customFormat="1">
      <c r="A259" s="2070"/>
      <c r="B259" s="1293"/>
      <c r="C259" s="1293"/>
      <c r="D259" s="1293"/>
      <c r="E259" s="1293"/>
      <c r="F259" s="1293"/>
      <c r="G259" s="1293"/>
      <c r="H259" s="1293"/>
      <c r="I259" s="1293"/>
      <c r="J259" s="1293"/>
      <c r="K259" s="3447"/>
      <c r="L259" s="756"/>
    </row>
    <row r="260" spans="1:12" s="1826" customFormat="1">
      <c r="A260" s="2070"/>
      <c r="B260" s="1293"/>
      <c r="C260" s="1293"/>
      <c r="D260" s="1293"/>
      <c r="E260" s="1293"/>
      <c r="F260" s="1293"/>
      <c r="G260" s="1293"/>
      <c r="H260" s="1293"/>
      <c r="I260" s="1293"/>
      <c r="J260" s="1293"/>
      <c r="K260" s="3447"/>
      <c r="L260" s="756"/>
    </row>
    <row r="261" spans="1:12" s="1826" customFormat="1">
      <c r="A261" s="2070"/>
      <c r="B261" s="1293"/>
      <c r="C261" s="1293"/>
      <c r="D261" s="1293"/>
      <c r="E261" s="1293"/>
      <c r="F261" s="1293"/>
      <c r="G261" s="1293"/>
      <c r="H261" s="1293"/>
      <c r="I261" s="1293"/>
      <c r="J261" s="1293"/>
      <c r="K261" s="3447"/>
      <c r="L261" s="756"/>
    </row>
    <row r="262" spans="1:12" s="1826" customFormat="1">
      <c r="A262" s="2070"/>
      <c r="B262" s="1293"/>
      <c r="C262" s="1293"/>
      <c r="D262" s="1293"/>
      <c r="E262" s="1293"/>
      <c r="F262" s="1293"/>
      <c r="G262" s="1293"/>
      <c r="H262" s="1293"/>
      <c r="I262" s="1293"/>
      <c r="J262" s="1293"/>
      <c r="K262" s="3447"/>
      <c r="L262" s="756"/>
    </row>
    <row r="263" spans="1:12" s="1826" customFormat="1">
      <c r="A263" s="2070"/>
      <c r="B263" s="1293"/>
      <c r="C263" s="1293"/>
      <c r="D263" s="1293"/>
      <c r="E263" s="1293"/>
      <c r="F263" s="1293"/>
      <c r="G263" s="1293"/>
      <c r="H263" s="1293"/>
      <c r="I263" s="1293"/>
      <c r="J263" s="1293"/>
      <c r="K263" s="3447"/>
      <c r="L263" s="756"/>
    </row>
    <row r="264" spans="1:12" s="1826" customFormat="1">
      <c r="A264" s="2070"/>
      <c r="B264" s="1293"/>
      <c r="C264" s="1293"/>
      <c r="D264" s="1293"/>
      <c r="E264" s="1293"/>
      <c r="F264" s="1293"/>
      <c r="G264" s="1293"/>
      <c r="H264" s="1293"/>
      <c r="I264" s="1293"/>
      <c r="J264" s="1293"/>
      <c r="K264" s="3447"/>
      <c r="L264" s="756"/>
    </row>
    <row r="265" spans="1:12" s="1826" customFormat="1">
      <c r="A265" s="2070"/>
      <c r="B265" s="1293"/>
      <c r="C265" s="1293"/>
      <c r="D265" s="1293"/>
      <c r="E265" s="1293"/>
      <c r="F265" s="1293"/>
      <c r="G265" s="1293"/>
      <c r="H265" s="1293"/>
      <c r="I265" s="1293"/>
      <c r="J265" s="1293"/>
      <c r="K265" s="3447"/>
      <c r="L265" s="756"/>
    </row>
    <row r="266" spans="1:12" s="1826" customFormat="1">
      <c r="A266" s="2070"/>
      <c r="B266" s="1293"/>
      <c r="C266" s="1293"/>
      <c r="D266" s="1293"/>
      <c r="E266" s="1293"/>
      <c r="F266" s="1293"/>
      <c r="G266" s="1293"/>
      <c r="H266" s="1293"/>
      <c r="I266" s="1293"/>
      <c r="J266" s="1293"/>
      <c r="K266" s="3447"/>
      <c r="L266" s="756"/>
    </row>
    <row r="267" spans="1:12" s="1826" customFormat="1">
      <c r="A267" s="2070"/>
      <c r="B267" s="1293"/>
      <c r="C267" s="1293"/>
      <c r="D267" s="1293"/>
      <c r="E267" s="1293"/>
      <c r="F267" s="1293"/>
      <c r="G267" s="1293"/>
      <c r="H267" s="1293"/>
      <c r="I267" s="1293"/>
      <c r="J267" s="1293"/>
      <c r="K267" s="3447"/>
      <c r="L267" s="756"/>
    </row>
    <row r="268" spans="1:12" s="1826" customFormat="1">
      <c r="A268" s="2070"/>
      <c r="B268" s="1293"/>
      <c r="C268" s="1293"/>
      <c r="D268" s="1293"/>
      <c r="E268" s="1293"/>
      <c r="F268" s="1293"/>
      <c r="G268" s="1293"/>
      <c r="H268" s="1293"/>
      <c r="I268" s="1293"/>
      <c r="J268" s="1293"/>
      <c r="K268" s="3447"/>
      <c r="L268" s="756"/>
    </row>
    <row r="269" spans="1:12" s="1826" customFormat="1">
      <c r="A269" s="2070"/>
      <c r="B269" s="1293"/>
      <c r="C269" s="1293"/>
      <c r="D269" s="1293"/>
      <c r="E269" s="1293"/>
      <c r="F269" s="1293"/>
      <c r="G269" s="1293"/>
      <c r="H269" s="1293"/>
      <c r="I269" s="1293"/>
      <c r="J269" s="1293"/>
      <c r="K269" s="3447"/>
      <c r="L269" s="756"/>
    </row>
    <row r="270" spans="1:12" s="1826" customFormat="1">
      <c r="A270" s="2070"/>
      <c r="B270" s="1293"/>
      <c r="C270" s="1293"/>
      <c r="D270" s="1293"/>
      <c r="E270" s="1293"/>
      <c r="F270" s="1293"/>
      <c r="G270" s="1293"/>
      <c r="H270" s="1293"/>
      <c r="I270" s="1293"/>
      <c r="J270" s="1293"/>
      <c r="K270" s="3447"/>
      <c r="L270" s="756"/>
    </row>
    <row r="271" spans="1:12" s="1826" customFormat="1">
      <c r="A271" s="2070"/>
      <c r="B271" s="1293"/>
      <c r="C271" s="1293"/>
      <c r="D271" s="1293"/>
      <c r="E271" s="1293"/>
      <c r="F271" s="1293"/>
      <c r="G271" s="1293"/>
      <c r="H271" s="1293"/>
      <c r="I271" s="1293"/>
      <c r="J271" s="1293"/>
      <c r="K271" s="3447"/>
      <c r="L271" s="756"/>
    </row>
    <row r="272" spans="1:12" s="1826" customFormat="1">
      <c r="A272" s="2070"/>
      <c r="B272" s="1293"/>
      <c r="C272" s="1293"/>
      <c r="D272" s="1293"/>
      <c r="E272" s="1293"/>
      <c r="F272" s="1293"/>
      <c r="G272" s="1293"/>
      <c r="H272" s="1293"/>
      <c r="I272" s="1293"/>
      <c r="J272" s="1293"/>
      <c r="K272" s="3447"/>
      <c r="L272" s="756"/>
    </row>
    <row r="273" spans="1:12" s="1826" customFormat="1">
      <c r="A273" s="2070"/>
      <c r="B273" s="1293"/>
      <c r="C273" s="1293"/>
      <c r="D273" s="1293"/>
      <c r="E273" s="1293"/>
      <c r="F273" s="1293"/>
      <c r="G273" s="1293"/>
      <c r="H273" s="1293"/>
      <c r="I273" s="1293"/>
      <c r="J273" s="1293"/>
      <c r="K273" s="3447"/>
      <c r="L273" s="756"/>
    </row>
    <row r="274" spans="1:12" s="1826" customFormat="1">
      <c r="A274" s="2070"/>
      <c r="B274" s="1293"/>
      <c r="C274" s="1293"/>
      <c r="D274" s="1293"/>
      <c r="E274" s="1293"/>
      <c r="F274" s="1293"/>
      <c r="G274" s="1293"/>
      <c r="H274" s="1293"/>
      <c r="I274" s="1293"/>
      <c r="J274" s="1293"/>
      <c r="K274" s="3447"/>
      <c r="L274" s="756"/>
    </row>
    <row r="275" spans="1:12" s="1826" customFormat="1">
      <c r="A275" s="2070"/>
      <c r="B275" s="1293"/>
      <c r="C275" s="1293"/>
      <c r="D275" s="1293"/>
      <c r="E275" s="1293"/>
      <c r="F275" s="1293"/>
      <c r="G275" s="1293"/>
      <c r="H275" s="1293"/>
      <c r="I275" s="1293"/>
      <c r="J275" s="1293"/>
      <c r="K275" s="3447"/>
      <c r="L275" s="756"/>
    </row>
    <row r="276" spans="1:12" s="1826" customFormat="1">
      <c r="A276" s="2070"/>
      <c r="B276" s="1293"/>
      <c r="C276" s="1293"/>
      <c r="D276" s="1293"/>
      <c r="E276" s="1293"/>
      <c r="F276" s="1293"/>
      <c r="G276" s="1293"/>
      <c r="H276" s="1293"/>
      <c r="I276" s="1293"/>
      <c r="J276" s="1293"/>
      <c r="K276" s="3447"/>
      <c r="L276" s="756"/>
    </row>
    <row r="277" spans="1:12" s="1826" customFormat="1">
      <c r="A277" s="2070"/>
      <c r="B277" s="1293"/>
      <c r="C277" s="1293"/>
      <c r="D277" s="1293"/>
      <c r="E277" s="1293"/>
      <c r="F277" s="1293"/>
      <c r="G277" s="1293"/>
      <c r="H277" s="1293"/>
      <c r="I277" s="1293"/>
      <c r="J277" s="1293"/>
      <c r="K277" s="3447"/>
      <c r="L277" s="756"/>
    </row>
    <row r="278" spans="1:12" s="1826" customFormat="1">
      <c r="A278" s="2070"/>
      <c r="B278" s="1293"/>
      <c r="C278" s="1293"/>
      <c r="D278" s="1293"/>
      <c r="E278" s="1293"/>
      <c r="F278" s="1293"/>
      <c r="G278" s="1293"/>
      <c r="H278" s="1293"/>
      <c r="I278" s="1293"/>
      <c r="J278" s="1293"/>
      <c r="K278" s="3447"/>
      <c r="L278" s="756"/>
    </row>
    <row r="279" spans="1:12" s="1826" customFormat="1">
      <c r="A279" s="2070"/>
      <c r="B279" s="1293"/>
      <c r="C279" s="1293"/>
      <c r="D279" s="1293"/>
      <c r="E279" s="1293"/>
      <c r="F279" s="1293"/>
      <c r="G279" s="1293"/>
      <c r="H279" s="1293"/>
      <c r="I279" s="1293"/>
      <c r="J279" s="1293"/>
      <c r="K279" s="3447"/>
      <c r="L279" s="756"/>
    </row>
    <row r="280" spans="1:12" s="1826" customFormat="1">
      <c r="A280" s="2070"/>
      <c r="B280" s="1293"/>
      <c r="C280" s="1293"/>
      <c r="D280" s="1293"/>
      <c r="E280" s="1293"/>
      <c r="F280" s="1293"/>
      <c r="G280" s="1293"/>
      <c r="H280" s="1293"/>
      <c r="I280" s="1293"/>
      <c r="J280" s="1293"/>
      <c r="K280" s="3447"/>
      <c r="L280" s="756"/>
    </row>
    <row r="281" spans="1:12" s="1826" customFormat="1">
      <c r="A281" s="2070"/>
      <c r="B281" s="1293"/>
      <c r="C281" s="1293"/>
      <c r="D281" s="1293"/>
      <c r="E281" s="1293"/>
      <c r="F281" s="1293"/>
      <c r="G281" s="1293"/>
      <c r="H281" s="1293"/>
      <c r="I281" s="1293"/>
      <c r="J281" s="1293"/>
      <c r="K281" s="3447"/>
      <c r="L281" s="756"/>
    </row>
    <row r="282" spans="1:12" s="1826" customFormat="1">
      <c r="A282" s="2070"/>
      <c r="B282" s="1293"/>
      <c r="C282" s="1293"/>
      <c r="D282" s="1293"/>
      <c r="E282" s="1293"/>
      <c r="F282" s="1293"/>
      <c r="G282" s="1293"/>
      <c r="H282" s="1293"/>
      <c r="I282" s="1293"/>
      <c r="J282" s="1293"/>
      <c r="K282" s="3447"/>
      <c r="L282" s="756"/>
    </row>
    <row r="283" spans="1:12" s="1826" customFormat="1">
      <c r="A283" s="2070"/>
      <c r="B283" s="1293"/>
      <c r="C283" s="1293"/>
      <c r="D283" s="1293"/>
      <c r="E283" s="1293"/>
      <c r="F283" s="1293"/>
      <c r="G283" s="1293"/>
      <c r="H283" s="1293"/>
      <c r="I283" s="1293"/>
      <c r="J283" s="1293"/>
      <c r="K283" s="3447"/>
      <c r="L283" s="756"/>
    </row>
    <row r="284" spans="1:12" s="1826" customFormat="1">
      <c r="A284" s="2070"/>
      <c r="B284" s="1293"/>
      <c r="C284" s="1293"/>
      <c r="D284" s="1293"/>
      <c r="E284" s="1293"/>
      <c r="F284" s="1293"/>
      <c r="G284" s="1293"/>
      <c r="H284" s="1293"/>
      <c r="I284" s="1293"/>
      <c r="J284" s="1293"/>
      <c r="K284" s="3447"/>
      <c r="L284" s="756"/>
    </row>
    <row r="285" spans="1:12" s="1826" customFormat="1">
      <c r="A285" s="2070"/>
      <c r="B285" s="1293"/>
      <c r="C285" s="1293"/>
      <c r="D285" s="1293"/>
      <c r="E285" s="1293"/>
      <c r="F285" s="1293"/>
      <c r="G285" s="1293"/>
      <c r="H285" s="1293"/>
      <c r="I285" s="1293"/>
      <c r="J285" s="1293"/>
      <c r="K285" s="3447"/>
      <c r="L285" s="756"/>
    </row>
    <row r="286" spans="1:12" s="1826" customFormat="1">
      <c r="A286" s="2070"/>
      <c r="B286" s="1293"/>
      <c r="C286" s="1293"/>
      <c r="D286" s="1293"/>
      <c r="E286" s="1293"/>
      <c r="F286" s="1293"/>
      <c r="G286" s="1293"/>
      <c r="H286" s="1293"/>
      <c r="I286" s="1293"/>
      <c r="J286" s="1293"/>
      <c r="K286" s="3447"/>
      <c r="L286" s="756"/>
    </row>
    <row r="287" spans="1:12" s="1826" customFormat="1">
      <c r="A287" s="2070"/>
      <c r="B287" s="1293"/>
      <c r="C287" s="1293"/>
      <c r="D287" s="1293"/>
      <c r="E287" s="1293"/>
      <c r="F287" s="1293"/>
      <c r="G287" s="1293"/>
      <c r="H287" s="1293"/>
      <c r="I287" s="1293"/>
      <c r="J287" s="1293"/>
      <c r="K287" s="3447"/>
      <c r="L287" s="756"/>
    </row>
    <row r="288" spans="1:12" s="1826" customFormat="1">
      <c r="A288" s="2070"/>
      <c r="B288" s="1293"/>
      <c r="C288" s="1293"/>
      <c r="D288" s="1293"/>
      <c r="E288" s="1293"/>
      <c r="F288" s="1293"/>
      <c r="G288" s="1293"/>
      <c r="H288" s="1293"/>
      <c r="I288" s="1293"/>
      <c r="J288" s="1293"/>
      <c r="K288" s="3447"/>
      <c r="L288" s="756"/>
    </row>
    <row r="289" spans="1:12" s="1826" customFormat="1">
      <c r="A289" s="2070"/>
      <c r="B289" s="1293"/>
      <c r="C289" s="1293"/>
      <c r="D289" s="1293"/>
      <c r="E289" s="1293"/>
      <c r="F289" s="1293"/>
      <c r="G289" s="1293"/>
      <c r="H289" s="1293"/>
      <c r="I289" s="1293"/>
      <c r="J289" s="1293"/>
      <c r="K289" s="3447"/>
      <c r="L289" s="756"/>
    </row>
    <row r="290" spans="1:12" s="1826" customFormat="1">
      <c r="A290" s="2070"/>
      <c r="B290" s="1293"/>
      <c r="C290" s="1293"/>
      <c r="D290" s="1293"/>
      <c r="E290" s="1293"/>
      <c r="F290" s="1293"/>
      <c r="G290" s="1293"/>
      <c r="H290" s="1293"/>
      <c r="I290" s="1293"/>
      <c r="J290" s="1293"/>
      <c r="K290" s="3447"/>
      <c r="L290" s="756"/>
    </row>
    <row r="291" spans="1:12" s="1826" customFormat="1">
      <c r="A291" s="2070"/>
      <c r="B291" s="1293"/>
      <c r="C291" s="1293"/>
      <c r="D291" s="1293"/>
      <c r="E291" s="1293"/>
      <c r="F291" s="1293"/>
      <c r="G291" s="1293"/>
      <c r="H291" s="1293"/>
      <c r="I291" s="1293"/>
      <c r="J291" s="1293"/>
      <c r="K291" s="3447"/>
      <c r="L291" s="756"/>
    </row>
    <row r="292" spans="1:12" s="1826" customFormat="1">
      <c r="A292" s="2070"/>
      <c r="B292" s="1293"/>
      <c r="C292" s="1293"/>
      <c r="D292" s="1293"/>
      <c r="E292" s="1293"/>
      <c r="F292" s="1293"/>
      <c r="G292" s="1293"/>
      <c r="H292" s="1293"/>
      <c r="I292" s="1293"/>
      <c r="J292" s="1293"/>
      <c r="K292" s="3447"/>
      <c r="L292" s="756"/>
    </row>
    <row r="293" spans="1:12" s="1826" customFormat="1">
      <c r="A293" s="2070"/>
      <c r="B293" s="1293"/>
      <c r="C293" s="1293"/>
      <c r="D293" s="1293"/>
      <c r="E293" s="1293"/>
      <c r="F293" s="1293"/>
      <c r="G293" s="1293"/>
      <c r="H293" s="1293"/>
      <c r="I293" s="1293"/>
      <c r="J293" s="1293"/>
      <c r="K293" s="3447"/>
      <c r="L293" s="756"/>
    </row>
    <row r="294" spans="1:12" s="1826" customFormat="1">
      <c r="A294" s="2070"/>
      <c r="B294" s="1293"/>
      <c r="C294" s="1293"/>
      <c r="D294" s="1293"/>
      <c r="E294" s="1293"/>
      <c r="F294" s="1293"/>
      <c r="G294" s="1293"/>
      <c r="H294" s="1293"/>
      <c r="I294" s="1293"/>
      <c r="J294" s="1293"/>
      <c r="K294" s="3447"/>
      <c r="L294" s="756"/>
    </row>
    <row r="295" spans="1:12" s="1826" customFormat="1">
      <c r="A295" s="2070"/>
      <c r="B295" s="1293"/>
      <c r="C295" s="1293"/>
      <c r="D295" s="1293"/>
      <c r="E295" s="1293"/>
      <c r="F295" s="1293"/>
      <c r="G295" s="1293"/>
      <c r="H295" s="1293"/>
      <c r="I295" s="1293"/>
      <c r="J295" s="1293"/>
      <c r="K295" s="3447"/>
      <c r="L295" s="756"/>
    </row>
    <row r="296" spans="1:12" s="1826" customFormat="1">
      <c r="A296" s="2070"/>
      <c r="B296" s="1293"/>
      <c r="C296" s="1293"/>
      <c r="D296" s="1293"/>
      <c r="E296" s="1293"/>
      <c r="F296" s="1293"/>
      <c r="G296" s="1293"/>
      <c r="H296" s="1293"/>
      <c r="I296" s="1293"/>
      <c r="J296" s="1293"/>
      <c r="K296" s="3447"/>
      <c r="L296" s="756"/>
    </row>
    <row r="297" spans="1:12" s="1826" customFormat="1">
      <c r="A297" s="2070"/>
      <c r="B297" s="1293"/>
      <c r="C297" s="1293"/>
      <c r="D297" s="1293"/>
      <c r="E297" s="1293"/>
      <c r="F297" s="1293"/>
      <c r="G297" s="1293"/>
      <c r="H297" s="1293"/>
      <c r="I297" s="1293"/>
      <c r="J297" s="1293"/>
      <c r="K297" s="3447"/>
      <c r="L297" s="756"/>
    </row>
    <row r="298" spans="1:12" s="1826" customFormat="1">
      <c r="A298" s="2070"/>
      <c r="B298" s="1293"/>
      <c r="C298" s="1293"/>
      <c r="D298" s="1293"/>
      <c r="E298" s="1293"/>
      <c r="F298" s="1293"/>
      <c r="G298" s="1293"/>
      <c r="H298" s="1293"/>
      <c r="I298" s="1293"/>
      <c r="J298" s="1293"/>
      <c r="K298" s="3447"/>
      <c r="L298" s="756"/>
    </row>
    <row r="299" spans="1:12" s="1826" customFormat="1">
      <c r="A299" s="2070"/>
      <c r="B299" s="1293"/>
      <c r="C299" s="1293"/>
      <c r="D299" s="1293"/>
      <c r="E299" s="1293"/>
      <c r="F299" s="1293"/>
      <c r="G299" s="1293"/>
      <c r="H299" s="1293"/>
      <c r="I299" s="1293"/>
      <c r="J299" s="1293"/>
      <c r="K299" s="3447"/>
      <c r="L299" s="756"/>
    </row>
    <row r="300" spans="1:12" s="1826" customFormat="1">
      <c r="A300" s="2070"/>
      <c r="B300" s="1293"/>
      <c r="C300" s="1293"/>
      <c r="D300" s="1293"/>
      <c r="E300" s="1293"/>
      <c r="F300" s="1293"/>
      <c r="G300" s="1293"/>
      <c r="H300" s="1293"/>
      <c r="I300" s="1293"/>
      <c r="J300" s="1293"/>
      <c r="K300" s="3447"/>
      <c r="L300" s="756"/>
    </row>
    <row r="301" spans="1:12" s="1826" customFormat="1">
      <c r="A301" s="2070"/>
      <c r="B301" s="1293"/>
      <c r="C301" s="1293"/>
      <c r="D301" s="1293"/>
      <c r="E301" s="1293"/>
      <c r="F301" s="1293"/>
      <c r="G301" s="1293"/>
      <c r="H301" s="1293"/>
      <c r="I301" s="1293"/>
      <c r="J301" s="1293"/>
      <c r="K301" s="3447"/>
      <c r="L301" s="756"/>
    </row>
    <row r="302" spans="1:12" s="1826" customFormat="1">
      <c r="A302" s="2070"/>
      <c r="B302" s="1293"/>
      <c r="C302" s="1293"/>
      <c r="D302" s="1293"/>
      <c r="E302" s="1293"/>
      <c r="F302" s="1293"/>
      <c r="G302" s="1293"/>
      <c r="H302" s="1293"/>
      <c r="I302" s="1293"/>
      <c r="J302" s="1293"/>
      <c r="K302" s="3447"/>
      <c r="L302" s="756"/>
    </row>
    <row r="303" spans="1:12" s="1826" customFormat="1">
      <c r="A303" s="2070"/>
      <c r="B303" s="1293"/>
      <c r="C303" s="1293"/>
      <c r="D303" s="1293"/>
      <c r="E303" s="1293"/>
      <c r="F303" s="1293"/>
      <c r="G303" s="1293"/>
      <c r="H303" s="1293"/>
      <c r="I303" s="1293"/>
      <c r="J303" s="1293"/>
      <c r="K303" s="3447"/>
      <c r="L303" s="756"/>
    </row>
    <row r="304" spans="1:12" s="1826" customFormat="1">
      <c r="A304" s="2070"/>
      <c r="B304" s="1293"/>
      <c r="C304" s="1293"/>
      <c r="D304" s="1293"/>
      <c r="E304" s="1293"/>
      <c r="F304" s="1293"/>
      <c r="G304" s="1293"/>
      <c r="H304" s="1293"/>
      <c r="I304" s="1293"/>
      <c r="J304" s="1293"/>
      <c r="K304" s="3447"/>
      <c r="L304" s="756"/>
    </row>
    <row r="305" spans="1:12" s="1826" customFormat="1">
      <c r="A305" s="2070"/>
      <c r="B305" s="1293"/>
      <c r="C305" s="1293"/>
      <c r="D305" s="1293"/>
      <c r="E305" s="1293"/>
      <c r="F305" s="1293"/>
      <c r="G305" s="1293"/>
      <c r="H305" s="1293"/>
      <c r="I305" s="1293"/>
      <c r="J305" s="1293"/>
      <c r="K305" s="3447"/>
      <c r="L305" s="756"/>
    </row>
    <row r="306" spans="1:12" s="1826" customFormat="1">
      <c r="A306" s="2070"/>
      <c r="B306" s="1293"/>
      <c r="C306" s="1293"/>
      <c r="D306" s="1293"/>
      <c r="E306" s="1293"/>
      <c r="F306" s="1293"/>
      <c r="G306" s="1293"/>
      <c r="H306" s="1293"/>
      <c r="I306" s="1293"/>
      <c r="J306" s="1293"/>
      <c r="K306" s="3447"/>
      <c r="L306" s="756"/>
    </row>
    <row r="307" spans="1:12" s="1826" customFormat="1">
      <c r="A307" s="2070"/>
      <c r="B307" s="1293"/>
      <c r="C307" s="1293"/>
      <c r="D307" s="1293"/>
      <c r="E307" s="1293"/>
      <c r="F307" s="1293"/>
      <c r="G307" s="1293"/>
      <c r="H307" s="1293"/>
      <c r="I307" s="1293"/>
      <c r="J307" s="1293"/>
      <c r="K307" s="3447"/>
      <c r="L307" s="756"/>
    </row>
    <row r="308" spans="1:12" s="1826" customFormat="1">
      <c r="A308" s="2070"/>
      <c r="B308" s="1293"/>
      <c r="C308" s="1293"/>
      <c r="D308" s="1293"/>
      <c r="E308" s="1293"/>
      <c r="F308" s="1293"/>
      <c r="G308" s="1293"/>
      <c r="H308" s="1293"/>
      <c r="I308" s="1293"/>
      <c r="J308" s="1293"/>
      <c r="K308" s="3447"/>
      <c r="L308" s="756"/>
    </row>
    <row r="309" spans="1:12" s="1826" customFormat="1">
      <c r="A309" s="2070"/>
      <c r="B309" s="1293"/>
      <c r="C309" s="1293"/>
      <c r="D309" s="1293"/>
      <c r="E309" s="1293"/>
      <c r="F309" s="1293"/>
      <c r="G309" s="1293"/>
      <c r="H309" s="1293"/>
      <c r="I309" s="1293"/>
      <c r="J309" s="1293"/>
      <c r="K309" s="3447"/>
      <c r="L309" s="756"/>
    </row>
    <row r="310" spans="1:12" s="1826" customFormat="1">
      <c r="A310" s="2070"/>
      <c r="B310" s="1293"/>
      <c r="C310" s="1293"/>
      <c r="D310" s="1293"/>
      <c r="E310" s="1293"/>
      <c r="F310" s="1293"/>
      <c r="G310" s="1293"/>
      <c r="H310" s="1293"/>
      <c r="I310" s="1293"/>
      <c r="J310" s="1293"/>
      <c r="K310" s="3447"/>
      <c r="L310" s="756"/>
    </row>
    <row r="311" spans="1:12" s="1826" customFormat="1">
      <c r="A311" s="2070"/>
      <c r="B311" s="1293"/>
      <c r="C311" s="1293"/>
      <c r="D311" s="1293"/>
      <c r="E311" s="1293"/>
      <c r="F311" s="1293"/>
      <c r="G311" s="1293"/>
      <c r="H311" s="1293"/>
      <c r="I311" s="1293"/>
      <c r="J311" s="1293"/>
      <c r="K311" s="3447"/>
      <c r="L311" s="756"/>
    </row>
    <row r="312" spans="1:12" s="1826" customFormat="1">
      <c r="A312" s="2070"/>
      <c r="B312" s="1293"/>
      <c r="C312" s="1293"/>
      <c r="D312" s="1293"/>
      <c r="E312" s="1293"/>
      <c r="F312" s="1293"/>
      <c r="G312" s="1293"/>
      <c r="H312" s="1293"/>
      <c r="I312" s="1293"/>
      <c r="J312" s="1293"/>
      <c r="K312" s="3447"/>
      <c r="L312" s="756"/>
    </row>
    <row r="313" spans="1:12" s="1826" customFormat="1">
      <c r="A313" s="2070"/>
      <c r="B313" s="1293"/>
      <c r="C313" s="1293"/>
      <c r="D313" s="1293"/>
      <c r="E313" s="1293"/>
      <c r="F313" s="1293"/>
      <c r="G313" s="1293"/>
      <c r="H313" s="1293"/>
      <c r="I313" s="1293"/>
      <c r="J313" s="1293"/>
      <c r="K313" s="3447"/>
      <c r="L313" s="756"/>
    </row>
    <row r="314" spans="1:12" s="1826" customFormat="1">
      <c r="A314" s="2070"/>
      <c r="B314" s="1293"/>
      <c r="C314" s="1293"/>
      <c r="D314" s="1293"/>
      <c r="E314" s="1293"/>
      <c r="F314" s="1293"/>
      <c r="G314" s="1293"/>
      <c r="H314" s="1293"/>
      <c r="I314" s="1293"/>
      <c r="J314" s="1293"/>
      <c r="K314" s="3447"/>
      <c r="L314" s="756"/>
    </row>
    <row r="315" spans="1:12" s="1826" customFormat="1">
      <c r="A315" s="2070"/>
      <c r="B315" s="1293"/>
      <c r="C315" s="1293"/>
      <c r="D315" s="1293"/>
      <c r="E315" s="1293"/>
      <c r="F315" s="1293"/>
      <c r="G315" s="1293"/>
      <c r="H315" s="1293"/>
      <c r="I315" s="1293"/>
      <c r="J315" s="1293"/>
      <c r="K315" s="3447"/>
      <c r="L315" s="756"/>
    </row>
    <row r="316" spans="1:12" s="1826" customFormat="1">
      <c r="A316" s="2070"/>
      <c r="B316" s="1293"/>
      <c r="C316" s="1293"/>
      <c r="D316" s="1293"/>
      <c r="E316" s="1293"/>
      <c r="F316" s="1293"/>
      <c r="G316" s="1293"/>
      <c r="H316" s="1293"/>
      <c r="I316" s="1293"/>
      <c r="J316" s="1293"/>
      <c r="K316" s="3447"/>
      <c r="L316" s="756"/>
    </row>
    <row r="317" spans="1:12" s="1826" customFormat="1">
      <c r="A317" s="2070"/>
      <c r="B317" s="1293"/>
      <c r="C317" s="1293"/>
      <c r="D317" s="1293"/>
      <c r="E317" s="1293"/>
      <c r="F317" s="1293"/>
      <c r="G317" s="1293"/>
      <c r="H317" s="1293"/>
      <c r="I317" s="1293"/>
      <c r="J317" s="1293"/>
      <c r="K317" s="3447"/>
      <c r="L317" s="756"/>
    </row>
    <row r="318" spans="1:12" s="1826" customFormat="1">
      <c r="A318" s="2070"/>
      <c r="B318" s="1293"/>
      <c r="C318" s="1293"/>
      <c r="D318" s="1293"/>
      <c r="E318" s="1293"/>
      <c r="F318" s="1293"/>
      <c r="G318" s="1293"/>
      <c r="H318" s="1293"/>
      <c r="I318" s="1293"/>
      <c r="J318" s="1293"/>
      <c r="K318" s="3447"/>
      <c r="L318" s="756"/>
    </row>
    <row r="319" spans="1:12" s="1826" customFormat="1">
      <c r="A319" s="2070"/>
      <c r="B319" s="1293"/>
      <c r="C319" s="1293"/>
      <c r="D319" s="1293"/>
      <c r="E319" s="1293"/>
      <c r="F319" s="1293"/>
      <c r="G319" s="1293"/>
      <c r="H319" s="1293"/>
      <c r="I319" s="1293"/>
      <c r="J319" s="1293"/>
      <c r="K319" s="3447"/>
      <c r="L319" s="756"/>
    </row>
    <row r="320" spans="1:12" s="1826" customFormat="1">
      <c r="A320" s="2070"/>
      <c r="B320" s="1293"/>
      <c r="C320" s="1293"/>
      <c r="D320" s="1293"/>
      <c r="E320" s="1293"/>
      <c r="F320" s="1293"/>
      <c r="G320" s="1293"/>
      <c r="H320" s="1293"/>
      <c r="I320" s="1293"/>
      <c r="J320" s="1293"/>
      <c r="K320" s="3447"/>
      <c r="L320" s="756"/>
    </row>
    <row r="321" spans="1:12" s="1826" customFormat="1">
      <c r="A321" s="2070"/>
      <c r="B321" s="1293"/>
      <c r="C321" s="1293"/>
      <c r="D321" s="1293"/>
      <c r="E321" s="1293"/>
      <c r="F321" s="1293"/>
      <c r="G321" s="1293"/>
      <c r="H321" s="1293"/>
      <c r="I321" s="1293"/>
      <c r="J321" s="1293"/>
      <c r="K321" s="3447"/>
      <c r="L321" s="756"/>
    </row>
    <row r="322" spans="1:12" s="1826" customFormat="1">
      <c r="A322" s="2070"/>
      <c r="B322" s="1293"/>
      <c r="C322" s="1293"/>
      <c r="D322" s="1293"/>
      <c r="E322" s="1293"/>
      <c r="F322" s="1293"/>
      <c r="G322" s="1293"/>
      <c r="H322" s="1293"/>
      <c r="I322" s="1293"/>
      <c r="J322" s="1293"/>
      <c r="K322" s="3447"/>
      <c r="L322" s="756"/>
    </row>
    <row r="323" spans="1:12" s="1826" customFormat="1">
      <c r="A323" s="2070"/>
      <c r="B323" s="1293"/>
      <c r="C323" s="1293"/>
      <c r="D323" s="1293"/>
      <c r="E323" s="1293"/>
      <c r="F323" s="1293"/>
      <c r="G323" s="1293"/>
      <c r="H323" s="1293"/>
      <c r="I323" s="1293"/>
      <c r="J323" s="1293"/>
      <c r="K323" s="3447"/>
      <c r="L323" s="756"/>
    </row>
    <row r="324" spans="1:12" s="1826" customFormat="1">
      <c r="A324" s="2070"/>
      <c r="B324" s="1293"/>
      <c r="C324" s="1293"/>
      <c r="D324" s="1293"/>
      <c r="E324" s="1293"/>
      <c r="F324" s="1293"/>
      <c r="G324" s="1293"/>
      <c r="H324" s="1293"/>
      <c r="I324" s="1293"/>
      <c r="J324" s="1293"/>
      <c r="K324" s="3447"/>
      <c r="L324" s="756"/>
    </row>
    <row r="325" spans="1:12" s="1826" customFormat="1">
      <c r="A325" s="2070"/>
      <c r="B325" s="1293"/>
      <c r="C325" s="1293"/>
      <c r="D325" s="1293"/>
      <c r="E325" s="1293"/>
      <c r="F325" s="1293"/>
      <c r="G325" s="1293"/>
      <c r="H325" s="1293"/>
      <c r="I325" s="1293"/>
      <c r="J325" s="1293"/>
      <c r="K325" s="3447"/>
      <c r="L325" s="756"/>
    </row>
    <row r="326" spans="1:12" s="1826" customFormat="1">
      <c r="A326" s="2070"/>
      <c r="B326" s="1293"/>
      <c r="C326" s="1293"/>
      <c r="D326" s="1293"/>
      <c r="E326" s="1293"/>
      <c r="F326" s="1293"/>
      <c r="G326" s="1293"/>
      <c r="H326" s="1293"/>
      <c r="I326" s="1293"/>
      <c r="J326" s="1293"/>
      <c r="K326" s="3447"/>
      <c r="L326" s="756"/>
    </row>
    <row r="327" spans="1:12" s="1826" customFormat="1">
      <c r="A327" s="2070"/>
      <c r="B327" s="1293"/>
      <c r="C327" s="1293"/>
      <c r="D327" s="1293"/>
      <c r="E327" s="1293"/>
      <c r="F327" s="1293"/>
      <c r="G327" s="1293"/>
      <c r="H327" s="1293"/>
      <c r="I327" s="1293"/>
      <c r="J327" s="1293"/>
      <c r="K327" s="3447"/>
      <c r="L327" s="756"/>
    </row>
    <row r="328" spans="1:12" s="1826" customFormat="1">
      <c r="A328" s="2070"/>
      <c r="B328" s="1293"/>
      <c r="C328" s="1293"/>
      <c r="D328" s="1293"/>
      <c r="E328" s="1293"/>
      <c r="F328" s="1293"/>
      <c r="G328" s="1293"/>
      <c r="H328" s="1293"/>
      <c r="I328" s="1293"/>
      <c r="J328" s="1293"/>
      <c r="K328" s="3447"/>
      <c r="L328" s="756"/>
    </row>
    <row r="329" spans="1:12" s="1826" customFormat="1">
      <c r="A329" s="2070"/>
      <c r="B329" s="1293"/>
      <c r="C329" s="1293"/>
      <c r="D329" s="1293"/>
      <c r="E329" s="1293"/>
      <c r="F329" s="1293"/>
      <c r="G329" s="1293"/>
      <c r="H329" s="1293"/>
      <c r="I329" s="1293"/>
      <c r="J329" s="1293"/>
      <c r="K329" s="3447"/>
      <c r="L329" s="756"/>
    </row>
    <row r="330" spans="1:12" s="1826" customFormat="1">
      <c r="A330" s="2070"/>
      <c r="B330" s="1293"/>
      <c r="C330" s="1293"/>
      <c r="D330" s="1293"/>
      <c r="E330" s="1293"/>
      <c r="F330" s="1293"/>
      <c r="G330" s="1293"/>
      <c r="H330" s="1293"/>
      <c r="I330" s="1293"/>
      <c r="J330" s="1293"/>
      <c r="K330" s="3447"/>
      <c r="L330" s="756"/>
    </row>
    <row r="331" spans="1:12" s="1826" customFormat="1">
      <c r="A331" s="2070"/>
      <c r="B331" s="1293"/>
      <c r="C331" s="1293"/>
      <c r="D331" s="1293"/>
      <c r="E331" s="1293"/>
      <c r="F331" s="1293"/>
      <c r="G331" s="1293"/>
      <c r="H331" s="1293"/>
      <c r="I331" s="1293"/>
      <c r="J331" s="1293"/>
      <c r="K331" s="3447"/>
      <c r="L331" s="756"/>
    </row>
    <row r="332" spans="1:12" s="1826" customFormat="1">
      <c r="A332" s="2070"/>
      <c r="B332" s="1293"/>
      <c r="C332" s="1293"/>
      <c r="D332" s="1293"/>
      <c r="E332" s="1293"/>
      <c r="F332" s="1293"/>
      <c r="G332" s="1293"/>
      <c r="H332" s="1293"/>
      <c r="I332" s="1293"/>
      <c r="J332" s="1293"/>
      <c r="K332" s="3447"/>
      <c r="L332" s="756"/>
    </row>
    <row r="333" spans="1:12" s="1826" customFormat="1">
      <c r="A333" s="2070"/>
      <c r="B333" s="1293"/>
      <c r="C333" s="1293"/>
      <c r="D333" s="1293"/>
      <c r="E333" s="1293"/>
      <c r="F333" s="1293"/>
      <c r="G333" s="1293"/>
      <c r="H333" s="1293"/>
      <c r="I333" s="1293"/>
      <c r="J333" s="1293"/>
      <c r="K333" s="3447"/>
      <c r="L333" s="756"/>
    </row>
    <row r="334" spans="1:12" s="1826" customFormat="1">
      <c r="A334" s="2070"/>
      <c r="B334" s="1293"/>
      <c r="C334" s="1293"/>
      <c r="D334" s="1293"/>
      <c r="E334" s="1293"/>
      <c r="F334" s="1293"/>
      <c r="G334" s="1293"/>
      <c r="H334" s="1293"/>
      <c r="I334" s="1293"/>
      <c r="J334" s="1293"/>
      <c r="K334" s="3447"/>
      <c r="L334" s="756"/>
    </row>
    <row r="335" spans="1:12" s="1826" customFormat="1">
      <c r="A335" s="2070"/>
      <c r="B335" s="1293"/>
      <c r="C335" s="1293"/>
      <c r="D335" s="1293"/>
      <c r="E335" s="1293"/>
      <c r="F335" s="1293"/>
      <c r="G335" s="1293"/>
      <c r="H335" s="1293"/>
      <c r="I335" s="1293"/>
      <c r="J335" s="1293"/>
      <c r="K335" s="3447"/>
      <c r="L335" s="756"/>
    </row>
    <row r="336" spans="1:12" s="1826" customFormat="1">
      <c r="A336" s="2070"/>
      <c r="B336" s="1293"/>
      <c r="C336" s="1293"/>
      <c r="D336" s="1293"/>
      <c r="E336" s="1293"/>
      <c r="F336" s="1293"/>
      <c r="G336" s="1293"/>
      <c r="H336" s="1293"/>
      <c r="I336" s="1293"/>
      <c r="J336" s="1293"/>
      <c r="K336" s="3447"/>
      <c r="L336" s="756"/>
    </row>
    <row r="337" spans="1:12" s="1826" customFormat="1">
      <c r="A337" s="2070"/>
      <c r="B337" s="1293"/>
      <c r="C337" s="1293"/>
      <c r="D337" s="1293"/>
      <c r="E337" s="1293"/>
      <c r="F337" s="1293"/>
      <c r="G337" s="1293"/>
      <c r="H337" s="1293"/>
      <c r="I337" s="1293"/>
      <c r="J337" s="1293"/>
      <c r="K337" s="3447"/>
      <c r="L337" s="756"/>
    </row>
    <row r="338" spans="1:12" s="1826" customFormat="1">
      <c r="A338" s="2070"/>
      <c r="B338" s="1293"/>
      <c r="C338" s="1293"/>
      <c r="D338" s="1293"/>
      <c r="E338" s="1293"/>
      <c r="F338" s="1293"/>
      <c r="G338" s="1293"/>
      <c r="H338" s="1293"/>
      <c r="I338" s="1293"/>
      <c r="J338" s="1293"/>
      <c r="K338" s="3447"/>
      <c r="L338" s="756"/>
    </row>
    <row r="339" spans="1:12" s="1826" customFormat="1">
      <c r="A339" s="2070"/>
      <c r="B339" s="1293"/>
      <c r="C339" s="1293"/>
      <c r="D339" s="1293"/>
      <c r="E339" s="1293"/>
      <c r="F339" s="1293"/>
      <c r="G339" s="1293"/>
      <c r="H339" s="1293"/>
      <c r="I339" s="1293"/>
      <c r="J339" s="1293"/>
      <c r="K339" s="3447"/>
      <c r="L339" s="756"/>
    </row>
    <row r="340" spans="1:12" s="1826" customFormat="1">
      <c r="A340" s="2070"/>
      <c r="B340" s="1293"/>
      <c r="C340" s="1293"/>
      <c r="D340" s="1293"/>
      <c r="E340" s="1293"/>
      <c r="F340" s="1293"/>
      <c r="G340" s="1293"/>
      <c r="H340" s="1293"/>
      <c r="I340" s="1293"/>
      <c r="J340" s="1293"/>
      <c r="K340" s="3447"/>
      <c r="L340" s="756"/>
    </row>
    <row r="341" spans="1:12" s="1826" customFormat="1">
      <c r="A341" s="2070"/>
      <c r="B341" s="1293"/>
      <c r="C341" s="1293"/>
      <c r="D341" s="1293"/>
      <c r="E341" s="1293"/>
      <c r="F341" s="1293"/>
      <c r="G341" s="1293"/>
      <c r="H341" s="1293"/>
      <c r="I341" s="1293"/>
      <c r="J341" s="1293"/>
      <c r="K341" s="3447"/>
      <c r="L341" s="756"/>
    </row>
    <row r="342" spans="1:12" s="1826" customFormat="1">
      <c r="A342" s="2070"/>
      <c r="B342" s="1293"/>
      <c r="C342" s="1293"/>
      <c r="D342" s="1293"/>
      <c r="E342" s="1293"/>
      <c r="F342" s="1293"/>
      <c r="G342" s="1293"/>
      <c r="H342" s="1293"/>
      <c r="I342" s="1293"/>
      <c r="J342" s="1293"/>
      <c r="K342" s="3447"/>
      <c r="L342" s="756"/>
    </row>
    <row r="343" spans="1:12" s="1826" customFormat="1">
      <c r="A343" s="2070"/>
      <c r="B343" s="1293"/>
      <c r="C343" s="1293"/>
      <c r="D343" s="1293"/>
      <c r="E343" s="1293"/>
      <c r="F343" s="1293"/>
      <c r="G343" s="1293"/>
      <c r="H343" s="1293"/>
      <c r="I343" s="1293"/>
      <c r="J343" s="1293"/>
      <c r="K343" s="3447"/>
      <c r="L343" s="756"/>
    </row>
    <row r="344" spans="1:12" s="1826" customFormat="1">
      <c r="A344" s="2070"/>
      <c r="B344" s="1293"/>
      <c r="C344" s="1293"/>
      <c r="D344" s="1293"/>
      <c r="E344" s="1293"/>
      <c r="F344" s="1293"/>
      <c r="G344" s="1293"/>
      <c r="H344" s="1293"/>
      <c r="I344" s="1293"/>
      <c r="J344" s="1293"/>
      <c r="K344" s="3447"/>
      <c r="L344" s="756"/>
    </row>
    <row r="345" spans="1:12" s="1826" customFormat="1">
      <c r="A345" s="2070"/>
      <c r="B345" s="1293"/>
      <c r="C345" s="1293"/>
      <c r="D345" s="1293"/>
      <c r="E345" s="1293"/>
      <c r="F345" s="1293"/>
      <c r="G345" s="1293"/>
      <c r="H345" s="1293"/>
      <c r="I345" s="1293"/>
      <c r="J345" s="1293"/>
      <c r="K345" s="3447"/>
      <c r="L345" s="756"/>
    </row>
    <row r="346" spans="1:12" s="1826" customFormat="1">
      <c r="A346" s="2070"/>
      <c r="B346" s="1293"/>
      <c r="C346" s="1293"/>
      <c r="D346" s="1293"/>
      <c r="E346" s="1293"/>
      <c r="F346" s="1293"/>
      <c r="G346" s="1293"/>
      <c r="H346" s="1293"/>
      <c r="I346" s="1293"/>
      <c r="J346" s="1293"/>
      <c r="K346" s="3447"/>
      <c r="L346" s="756"/>
    </row>
    <row r="347" spans="1:12" s="1826" customFormat="1">
      <c r="A347" s="2070"/>
      <c r="B347" s="1293"/>
      <c r="C347" s="1293"/>
      <c r="D347" s="1293"/>
      <c r="E347" s="1293"/>
      <c r="F347" s="1293"/>
      <c r="G347" s="1293"/>
      <c r="H347" s="1293"/>
      <c r="I347" s="1293"/>
      <c r="J347" s="1293"/>
      <c r="K347" s="3447"/>
      <c r="L347" s="756"/>
    </row>
    <row r="348" spans="1:12" s="1826" customFormat="1">
      <c r="A348" s="2070"/>
      <c r="B348" s="1293"/>
      <c r="C348" s="1293"/>
      <c r="D348" s="1293"/>
      <c r="E348" s="1293"/>
      <c r="F348" s="1293"/>
      <c r="G348" s="1293"/>
      <c r="H348" s="1293"/>
      <c r="I348" s="1293"/>
      <c r="J348" s="1293"/>
      <c r="K348" s="3447"/>
      <c r="L348" s="756"/>
    </row>
    <row r="349" spans="1:12" s="1826" customFormat="1">
      <c r="A349" s="2070"/>
      <c r="B349" s="1293"/>
      <c r="C349" s="1293"/>
      <c r="D349" s="1293"/>
      <c r="E349" s="1293"/>
      <c r="F349" s="1293"/>
      <c r="G349" s="1293"/>
      <c r="H349" s="1293"/>
      <c r="I349" s="1293"/>
      <c r="J349" s="1293"/>
      <c r="K349" s="3447"/>
      <c r="L349" s="756"/>
    </row>
    <row r="350" spans="1:12" s="1826" customFormat="1">
      <c r="A350" s="2070"/>
      <c r="B350" s="1293"/>
      <c r="C350" s="1293"/>
      <c r="D350" s="1293"/>
      <c r="E350" s="1293"/>
      <c r="F350" s="1293"/>
      <c r="G350" s="1293"/>
      <c r="H350" s="1293"/>
      <c r="I350" s="1293"/>
      <c r="J350" s="1293"/>
      <c r="K350" s="3447"/>
      <c r="L350" s="756"/>
    </row>
    <row r="351" spans="1:12" s="1826" customFormat="1">
      <c r="A351" s="2070"/>
      <c r="B351" s="1293"/>
      <c r="C351" s="1293"/>
      <c r="D351" s="1293"/>
      <c r="E351" s="1293"/>
      <c r="F351" s="1293"/>
      <c r="G351" s="1293"/>
      <c r="H351" s="1293"/>
      <c r="I351" s="1293"/>
      <c r="J351" s="1293"/>
      <c r="K351" s="3447"/>
      <c r="L351" s="756"/>
    </row>
    <row r="352" spans="1:12" s="1826" customFormat="1">
      <c r="A352" s="2070"/>
      <c r="B352" s="1293"/>
      <c r="C352" s="1293"/>
      <c r="D352" s="1293"/>
      <c r="E352" s="1293"/>
      <c r="F352" s="1293"/>
      <c r="G352" s="1293"/>
      <c r="H352" s="1293"/>
      <c r="I352" s="1293"/>
      <c r="J352" s="1293"/>
      <c r="K352" s="3447"/>
      <c r="L352" s="756"/>
    </row>
    <row r="353" spans="1:12" s="1826" customFormat="1">
      <c r="A353" s="2070"/>
      <c r="B353" s="1293"/>
      <c r="C353" s="1293"/>
      <c r="D353" s="1293"/>
      <c r="E353" s="1293"/>
      <c r="F353" s="1293"/>
      <c r="G353" s="1293"/>
      <c r="H353" s="1293"/>
      <c r="I353" s="1293"/>
      <c r="J353" s="1293"/>
      <c r="K353" s="3447"/>
      <c r="L353" s="756"/>
    </row>
    <row r="354" spans="1:12" s="1826" customFormat="1">
      <c r="A354" s="2070"/>
      <c r="B354" s="1293"/>
      <c r="C354" s="1293"/>
      <c r="D354" s="1293"/>
      <c r="E354" s="1293"/>
      <c r="F354" s="1293"/>
      <c r="G354" s="1293"/>
      <c r="H354" s="1293"/>
      <c r="I354" s="1293"/>
      <c r="J354" s="1293"/>
      <c r="K354" s="3447"/>
      <c r="L354" s="756"/>
    </row>
    <row r="355" spans="1:12" s="1826" customFormat="1">
      <c r="A355" s="2070"/>
      <c r="B355" s="1293"/>
      <c r="C355" s="1293"/>
      <c r="D355" s="1293"/>
      <c r="E355" s="1293"/>
      <c r="F355" s="1293"/>
      <c r="G355" s="1293"/>
      <c r="H355" s="1293"/>
      <c r="I355" s="1293"/>
      <c r="J355" s="1293"/>
      <c r="K355" s="3447"/>
      <c r="L355" s="756"/>
    </row>
    <row r="356" spans="1:12" s="1826" customFormat="1">
      <c r="A356" s="2070"/>
      <c r="B356" s="1293"/>
      <c r="C356" s="1293"/>
      <c r="D356" s="1293"/>
      <c r="E356" s="1293"/>
      <c r="F356" s="1293"/>
      <c r="G356" s="1293"/>
      <c r="H356" s="1293"/>
      <c r="I356" s="1293"/>
      <c r="J356" s="1293"/>
      <c r="K356" s="3447"/>
      <c r="L356" s="756"/>
    </row>
    <row r="357" spans="1:12" s="1826" customFormat="1">
      <c r="A357" s="2070"/>
      <c r="B357" s="1293"/>
      <c r="C357" s="1293"/>
      <c r="D357" s="1293"/>
      <c r="E357" s="1293"/>
      <c r="F357" s="1293"/>
      <c r="G357" s="1293"/>
      <c r="H357" s="1293"/>
      <c r="I357" s="1293"/>
      <c r="J357" s="1293"/>
      <c r="K357" s="3447"/>
      <c r="L357" s="756"/>
    </row>
    <row r="358" spans="1:12" s="1826" customFormat="1">
      <c r="A358" s="2070"/>
      <c r="B358" s="1293"/>
      <c r="C358" s="1293"/>
      <c r="D358" s="1293"/>
      <c r="E358" s="1293"/>
      <c r="F358" s="1293"/>
      <c r="G358" s="1293"/>
      <c r="H358" s="1293"/>
      <c r="I358" s="1293"/>
      <c r="J358" s="1293"/>
      <c r="K358" s="3447"/>
      <c r="L358" s="756"/>
    </row>
    <row r="359" spans="1:12" s="1826" customFormat="1">
      <c r="A359" s="2070"/>
      <c r="B359" s="1293"/>
      <c r="C359" s="1293"/>
      <c r="D359" s="1293"/>
      <c r="E359" s="1293"/>
      <c r="F359" s="1293"/>
      <c r="G359" s="1293"/>
      <c r="H359" s="1293"/>
      <c r="I359" s="1293"/>
      <c r="J359" s="1293"/>
      <c r="K359" s="3447"/>
      <c r="L359" s="756"/>
    </row>
    <row r="360" spans="1:12" s="1826" customFormat="1">
      <c r="A360" s="2070"/>
      <c r="B360" s="1293"/>
      <c r="C360" s="1293"/>
      <c r="D360" s="1293"/>
      <c r="E360" s="1293"/>
      <c r="F360" s="1293"/>
      <c r="G360" s="1293"/>
      <c r="H360" s="1293"/>
      <c r="I360" s="1293"/>
      <c r="J360" s="1293"/>
      <c r="K360" s="3447"/>
      <c r="L360" s="756"/>
    </row>
    <row r="361" spans="1:12" s="1826" customFormat="1">
      <c r="A361" s="2070"/>
      <c r="B361" s="1293"/>
      <c r="C361" s="1293"/>
      <c r="D361" s="1293"/>
      <c r="E361" s="1293"/>
      <c r="F361" s="1293"/>
      <c r="G361" s="1293"/>
      <c r="H361" s="1293"/>
      <c r="I361" s="1293"/>
      <c r="J361" s="1293"/>
      <c r="K361" s="3447"/>
      <c r="L361" s="756"/>
    </row>
    <row r="362" spans="1:12" s="1826" customFormat="1">
      <c r="A362" s="2070"/>
      <c r="B362" s="1293"/>
      <c r="C362" s="1293"/>
      <c r="D362" s="1293"/>
      <c r="E362" s="1293"/>
      <c r="F362" s="1293"/>
      <c r="G362" s="1293"/>
      <c r="H362" s="1293"/>
      <c r="I362" s="1293"/>
      <c r="J362" s="1293"/>
      <c r="K362" s="3447"/>
      <c r="L362" s="756"/>
    </row>
    <row r="363" spans="1:12" s="1826" customFormat="1">
      <c r="A363" s="2070"/>
      <c r="B363" s="1293"/>
      <c r="C363" s="1293"/>
      <c r="D363" s="1293"/>
      <c r="E363" s="1293"/>
      <c r="F363" s="1293"/>
      <c r="G363" s="1293"/>
      <c r="H363" s="1293"/>
      <c r="I363" s="1293"/>
      <c r="J363" s="1293"/>
      <c r="K363" s="3447"/>
      <c r="L363" s="756"/>
    </row>
    <row r="364" spans="1:12" s="1826" customFormat="1">
      <c r="A364" s="2070"/>
      <c r="B364" s="1293"/>
      <c r="C364" s="1293"/>
      <c r="D364" s="1293"/>
      <c r="E364" s="1293"/>
      <c r="F364" s="1293"/>
      <c r="G364" s="1293"/>
      <c r="H364" s="1293"/>
      <c r="I364" s="1293"/>
      <c r="J364" s="1293"/>
      <c r="K364" s="3447"/>
      <c r="L364" s="756"/>
    </row>
    <row r="365" spans="1:12" s="1826" customFormat="1">
      <c r="A365" s="2070"/>
      <c r="B365" s="1293"/>
      <c r="C365" s="1293"/>
      <c r="D365" s="1293"/>
      <c r="E365" s="1293"/>
      <c r="F365" s="1293"/>
      <c r="G365" s="1293"/>
      <c r="H365" s="1293"/>
      <c r="I365" s="1293"/>
      <c r="J365" s="1293"/>
      <c r="K365" s="3447"/>
      <c r="L365" s="756"/>
    </row>
    <row r="366" spans="1:12" s="1826" customFormat="1">
      <c r="A366" s="2070"/>
      <c r="B366" s="1293"/>
      <c r="C366" s="1293"/>
      <c r="D366" s="1293"/>
      <c r="E366" s="1293"/>
      <c r="F366" s="1293"/>
      <c r="G366" s="1293"/>
      <c r="H366" s="1293"/>
      <c r="I366" s="1293"/>
      <c r="J366" s="1293"/>
      <c r="K366" s="3447"/>
      <c r="L366" s="756"/>
    </row>
    <row r="367" spans="1:12" s="1826" customFormat="1">
      <c r="A367" s="2070"/>
      <c r="B367" s="1293"/>
      <c r="C367" s="1293"/>
      <c r="D367" s="1293"/>
      <c r="E367" s="1293"/>
      <c r="F367" s="1293"/>
      <c r="G367" s="1293"/>
      <c r="H367" s="1293"/>
      <c r="I367" s="1293"/>
      <c r="J367" s="1293"/>
      <c r="K367" s="3447"/>
      <c r="L367" s="756"/>
    </row>
    <row r="368" spans="1:12" s="1826" customFormat="1">
      <c r="A368" s="2070"/>
      <c r="B368" s="1293"/>
      <c r="C368" s="1293"/>
      <c r="D368" s="1293"/>
      <c r="E368" s="1293"/>
      <c r="F368" s="1293"/>
      <c r="G368" s="1293"/>
      <c r="H368" s="1293"/>
      <c r="I368" s="1293"/>
      <c r="J368" s="1293"/>
      <c r="K368" s="3447"/>
      <c r="L368" s="756"/>
    </row>
    <row r="369" spans="1:12" s="1826" customFormat="1">
      <c r="A369" s="2070"/>
      <c r="B369" s="1293"/>
      <c r="C369" s="1293"/>
      <c r="D369" s="1293"/>
      <c r="E369" s="1293"/>
      <c r="F369" s="1293"/>
      <c r="G369" s="1293"/>
      <c r="H369" s="1293"/>
      <c r="I369" s="1293"/>
      <c r="J369" s="1293"/>
      <c r="K369" s="3447"/>
      <c r="L369" s="756"/>
    </row>
    <row r="370" spans="1:12" s="1826" customFormat="1">
      <c r="A370" s="2070"/>
      <c r="B370" s="1293"/>
      <c r="C370" s="1293"/>
      <c r="D370" s="1293"/>
      <c r="E370" s="1293"/>
      <c r="F370" s="1293"/>
      <c r="G370" s="1293"/>
      <c r="H370" s="1293"/>
      <c r="I370" s="1293"/>
      <c r="J370" s="1293"/>
      <c r="K370" s="3447"/>
      <c r="L370" s="756"/>
    </row>
    <row r="371" spans="1:12" s="1826" customFormat="1">
      <c r="A371" s="2070"/>
      <c r="B371" s="1293"/>
      <c r="C371" s="1293"/>
      <c r="D371" s="1293"/>
      <c r="E371" s="1293"/>
      <c r="F371" s="1293"/>
      <c r="G371" s="1293"/>
      <c r="H371" s="1293"/>
      <c r="I371" s="1293"/>
      <c r="J371" s="1293"/>
      <c r="K371" s="3447"/>
      <c r="L371" s="756"/>
    </row>
    <row r="372" spans="1:12" s="1826" customFormat="1">
      <c r="A372" s="2070"/>
      <c r="B372" s="1293"/>
      <c r="C372" s="1293"/>
      <c r="D372" s="1293"/>
      <c r="E372" s="1293"/>
      <c r="F372" s="1293"/>
      <c r="G372" s="1293"/>
      <c r="H372" s="1293"/>
      <c r="I372" s="1293"/>
      <c r="J372" s="1293"/>
      <c r="K372" s="3447"/>
      <c r="L372" s="756"/>
    </row>
    <row r="373" spans="1:12" s="1826" customFormat="1">
      <c r="A373" s="2070"/>
      <c r="B373" s="1293"/>
      <c r="C373" s="1293"/>
      <c r="D373" s="1293"/>
      <c r="E373" s="1293"/>
      <c r="F373" s="1293"/>
      <c r="G373" s="1293"/>
      <c r="H373" s="1293"/>
      <c r="I373" s="1293"/>
      <c r="J373" s="1293"/>
      <c r="K373" s="3447"/>
      <c r="L373" s="756"/>
    </row>
    <row r="374" spans="1:12" s="1826" customFormat="1">
      <c r="A374" s="2070"/>
      <c r="B374" s="1293"/>
      <c r="C374" s="1293"/>
      <c r="D374" s="1293"/>
      <c r="E374" s="1293"/>
      <c r="F374" s="1293"/>
      <c r="G374" s="1293"/>
      <c r="H374" s="1293"/>
      <c r="I374" s="1293"/>
      <c r="J374" s="1293"/>
      <c r="K374" s="3447"/>
      <c r="L374" s="756"/>
    </row>
    <row r="375" spans="1:12" s="1826" customFormat="1">
      <c r="A375" s="2070"/>
      <c r="B375" s="1293"/>
      <c r="C375" s="1293"/>
      <c r="D375" s="1293"/>
      <c r="E375" s="1293"/>
      <c r="F375" s="1293"/>
      <c r="G375" s="1293"/>
      <c r="H375" s="1293"/>
      <c r="I375" s="1293"/>
      <c r="J375" s="1293"/>
      <c r="K375" s="3447"/>
      <c r="L375" s="756"/>
    </row>
    <row r="376" spans="1:12" s="1826" customFormat="1">
      <c r="A376" s="2070"/>
      <c r="B376" s="1293"/>
      <c r="C376" s="1293"/>
      <c r="D376" s="1293"/>
      <c r="E376" s="1293"/>
      <c r="F376" s="1293"/>
      <c r="G376" s="1293"/>
      <c r="H376" s="1293"/>
      <c r="I376" s="1293"/>
      <c r="J376" s="1293"/>
      <c r="K376" s="3447"/>
      <c r="L376" s="756"/>
    </row>
    <row r="377" spans="1:12" s="1826" customFormat="1">
      <c r="A377" s="2070"/>
      <c r="B377" s="1293"/>
      <c r="C377" s="1293"/>
      <c r="D377" s="1293"/>
      <c r="E377" s="1293"/>
      <c r="F377" s="1293"/>
      <c r="G377" s="1293"/>
      <c r="H377" s="1293"/>
      <c r="I377" s="1293"/>
      <c r="J377" s="1293"/>
      <c r="K377" s="3447"/>
      <c r="L377" s="756"/>
    </row>
    <row r="378" spans="1:12" s="1826" customFormat="1">
      <c r="A378" s="2070"/>
      <c r="B378" s="1293"/>
      <c r="C378" s="1293"/>
      <c r="D378" s="1293"/>
      <c r="E378" s="1293"/>
      <c r="F378" s="1293"/>
      <c r="G378" s="1293"/>
      <c r="H378" s="1293"/>
      <c r="I378" s="1293"/>
      <c r="J378" s="1293"/>
      <c r="K378" s="3447"/>
      <c r="L378" s="756"/>
    </row>
    <row r="379" spans="1:12" s="1826" customFormat="1">
      <c r="A379" s="2070"/>
      <c r="B379" s="1293"/>
      <c r="C379" s="1293"/>
      <c r="D379" s="1293"/>
      <c r="E379" s="1293"/>
      <c r="F379" s="1293"/>
      <c r="G379" s="1293"/>
      <c r="H379" s="1293"/>
      <c r="I379" s="1293"/>
      <c r="J379" s="1293"/>
      <c r="K379" s="3447"/>
      <c r="L379" s="756"/>
    </row>
    <row r="380" spans="1:12" s="1826" customFormat="1">
      <c r="A380" s="2070"/>
      <c r="B380" s="1293"/>
      <c r="C380" s="1293"/>
      <c r="D380" s="1293"/>
      <c r="E380" s="1293"/>
      <c r="F380" s="1293"/>
      <c r="G380" s="1293"/>
      <c r="H380" s="1293"/>
      <c r="I380" s="1293"/>
      <c r="J380" s="1293"/>
      <c r="K380" s="3447"/>
      <c r="L380" s="756"/>
    </row>
    <row r="381" spans="1:12" s="1826" customFormat="1">
      <c r="A381" s="2070"/>
      <c r="B381" s="1293"/>
      <c r="C381" s="1293"/>
      <c r="D381" s="1293"/>
      <c r="E381" s="1293"/>
      <c r="F381" s="1293"/>
      <c r="G381" s="1293"/>
      <c r="H381" s="1293"/>
      <c r="I381" s="1293"/>
      <c r="J381" s="1293"/>
      <c r="K381" s="3447"/>
      <c r="L381" s="756"/>
    </row>
    <row r="382" spans="1:12" s="1826" customFormat="1">
      <c r="A382" s="2070"/>
      <c r="B382" s="1293"/>
      <c r="C382" s="1293"/>
      <c r="D382" s="1293"/>
      <c r="E382" s="1293"/>
      <c r="F382" s="1293"/>
      <c r="G382" s="1293"/>
      <c r="H382" s="1293"/>
      <c r="I382" s="1293"/>
      <c r="J382" s="1293"/>
      <c r="K382" s="3447"/>
      <c r="L382" s="756"/>
    </row>
    <row r="383" spans="1:12" s="1826" customFormat="1">
      <c r="A383" s="2070"/>
      <c r="B383" s="1293"/>
      <c r="C383" s="1293"/>
      <c r="D383" s="1293"/>
      <c r="E383" s="1293"/>
      <c r="F383" s="1293"/>
      <c r="G383" s="1293"/>
      <c r="H383" s="1293"/>
      <c r="I383" s="1293"/>
      <c r="J383" s="1293"/>
      <c r="K383" s="3447"/>
      <c r="L383" s="756"/>
    </row>
    <row r="384" spans="1:12" s="1826" customFormat="1">
      <c r="A384" s="2070"/>
      <c r="B384" s="1293"/>
      <c r="C384" s="1293"/>
      <c r="D384" s="1293"/>
      <c r="E384" s="1293"/>
      <c r="F384" s="1293"/>
      <c r="G384" s="1293"/>
      <c r="H384" s="1293"/>
      <c r="I384" s="1293"/>
      <c r="J384" s="1293"/>
      <c r="K384" s="3447"/>
      <c r="L384" s="756"/>
    </row>
    <row r="385" spans="1:12" s="1826" customFormat="1">
      <c r="A385" s="2070"/>
      <c r="B385" s="1293"/>
      <c r="C385" s="1293"/>
      <c r="D385" s="1293"/>
      <c r="E385" s="1293"/>
      <c r="F385" s="1293"/>
      <c r="G385" s="1293"/>
      <c r="H385" s="1293"/>
      <c r="I385" s="1293"/>
      <c r="J385" s="1293"/>
      <c r="K385" s="3447"/>
      <c r="L385" s="756"/>
    </row>
    <row r="386" spans="1:12" s="1826" customFormat="1">
      <c r="A386" s="2070"/>
      <c r="B386" s="1293"/>
      <c r="C386" s="1293"/>
      <c r="D386" s="1293"/>
      <c r="E386" s="1293"/>
      <c r="F386" s="1293"/>
      <c r="G386" s="1293"/>
      <c r="H386" s="1293"/>
      <c r="I386" s="1293"/>
      <c r="J386" s="1293"/>
      <c r="K386" s="3447"/>
      <c r="L386" s="756"/>
    </row>
    <row r="387" spans="1:12" s="1826" customFormat="1">
      <c r="A387" s="2070"/>
      <c r="B387" s="1293"/>
      <c r="C387" s="1293"/>
      <c r="D387" s="1293"/>
      <c r="E387" s="1293"/>
      <c r="F387" s="1293"/>
      <c r="G387" s="1293"/>
      <c r="H387" s="1293"/>
      <c r="I387" s="1293"/>
      <c r="J387" s="1293"/>
      <c r="K387" s="3447"/>
      <c r="L387" s="756"/>
    </row>
    <row r="388" spans="1:12" s="1826" customFormat="1">
      <c r="A388" s="2070"/>
      <c r="B388" s="1293"/>
      <c r="C388" s="1293"/>
      <c r="D388" s="1293"/>
      <c r="E388" s="1293"/>
      <c r="F388" s="1293"/>
      <c r="G388" s="1293"/>
      <c r="H388" s="1293"/>
      <c r="I388" s="1293"/>
      <c r="J388" s="1293"/>
      <c r="K388" s="3447"/>
      <c r="L388" s="756"/>
    </row>
    <row r="389" spans="1:12" s="1826" customFormat="1">
      <c r="A389" s="2070"/>
      <c r="B389" s="1293"/>
      <c r="C389" s="1293"/>
      <c r="D389" s="1293"/>
      <c r="E389" s="1293"/>
      <c r="F389" s="1293"/>
      <c r="G389" s="1293"/>
      <c r="H389" s="1293"/>
      <c r="I389" s="1293"/>
      <c r="J389" s="1293"/>
      <c r="K389" s="3447"/>
      <c r="L389" s="756"/>
    </row>
    <row r="390" spans="1:12" s="1826" customFormat="1">
      <c r="A390" s="2070"/>
      <c r="B390" s="1293"/>
      <c r="C390" s="1293"/>
      <c r="D390" s="1293"/>
      <c r="E390" s="1293"/>
      <c r="F390" s="1293"/>
      <c r="G390" s="1293"/>
      <c r="H390" s="1293"/>
      <c r="I390" s="1293"/>
      <c r="J390" s="1293"/>
      <c r="K390" s="3447"/>
      <c r="L390" s="756"/>
    </row>
    <row r="391" spans="1:12" s="1826" customFormat="1">
      <c r="A391" s="2070"/>
      <c r="B391" s="1293"/>
      <c r="C391" s="1293"/>
      <c r="D391" s="1293"/>
      <c r="E391" s="1293"/>
      <c r="F391" s="1293"/>
      <c r="G391" s="1293"/>
      <c r="H391" s="1293"/>
      <c r="I391" s="1293"/>
      <c r="J391" s="1293"/>
      <c r="K391" s="3447"/>
      <c r="L391" s="756"/>
    </row>
    <row r="392" spans="1:12" s="1826" customFormat="1">
      <c r="A392" s="2070"/>
      <c r="B392" s="1293"/>
      <c r="C392" s="1293"/>
      <c r="D392" s="1293"/>
      <c r="E392" s="1293"/>
      <c r="F392" s="1293"/>
      <c r="G392" s="1293"/>
      <c r="H392" s="1293"/>
      <c r="I392" s="1293"/>
      <c r="J392" s="1293"/>
      <c r="K392" s="3447"/>
      <c r="L392" s="756"/>
    </row>
    <row r="393" spans="1:12" s="1826" customFormat="1">
      <c r="A393" s="2070"/>
      <c r="B393" s="1293"/>
      <c r="C393" s="1293"/>
      <c r="D393" s="1293"/>
      <c r="E393" s="1293"/>
      <c r="F393" s="1293"/>
      <c r="G393" s="1293"/>
      <c r="H393" s="1293"/>
      <c r="I393" s="1293"/>
      <c r="J393" s="1293"/>
      <c r="K393" s="3447"/>
      <c r="L393" s="756"/>
    </row>
    <row r="394" spans="1:12" s="1826" customFormat="1">
      <c r="A394" s="2070"/>
      <c r="B394" s="1293"/>
      <c r="C394" s="1293"/>
      <c r="D394" s="1293"/>
      <c r="E394" s="1293"/>
      <c r="F394" s="1293"/>
      <c r="G394" s="1293"/>
      <c r="H394" s="1293"/>
      <c r="I394" s="1293"/>
      <c r="J394" s="1293"/>
      <c r="K394" s="3447"/>
      <c r="L394" s="756"/>
    </row>
    <row r="395" spans="1:12" s="1826" customFormat="1">
      <c r="A395" s="2070"/>
      <c r="B395" s="1293"/>
      <c r="C395" s="1293"/>
      <c r="D395" s="1293"/>
      <c r="E395" s="1293"/>
      <c r="F395" s="1293"/>
      <c r="G395" s="1293"/>
      <c r="H395" s="1293"/>
      <c r="I395" s="1293"/>
      <c r="J395" s="1293"/>
      <c r="K395" s="3447"/>
      <c r="L395" s="756"/>
    </row>
    <row r="396" spans="1:12" s="1826" customFormat="1">
      <c r="A396" s="2070"/>
      <c r="B396" s="1293"/>
      <c r="C396" s="1293"/>
      <c r="D396" s="1293"/>
      <c r="E396" s="1293"/>
      <c r="F396" s="1293"/>
      <c r="G396" s="1293"/>
      <c r="H396" s="1293"/>
      <c r="I396" s="1293"/>
      <c r="J396" s="1293"/>
      <c r="K396" s="3447"/>
      <c r="L396" s="756"/>
    </row>
    <row r="397" spans="1:12" s="1826" customFormat="1">
      <c r="A397" s="2070"/>
      <c r="B397" s="1293"/>
      <c r="C397" s="1293"/>
      <c r="D397" s="1293"/>
      <c r="E397" s="1293"/>
      <c r="F397" s="1293"/>
      <c r="G397" s="1293"/>
      <c r="H397" s="1293"/>
      <c r="I397" s="1293"/>
      <c r="J397" s="1293"/>
      <c r="K397" s="3447"/>
      <c r="L397" s="756"/>
    </row>
    <row r="398" spans="1:12" s="1826" customFormat="1">
      <c r="A398" s="2070"/>
      <c r="B398" s="1293"/>
      <c r="C398" s="1293"/>
      <c r="D398" s="1293"/>
      <c r="E398" s="1293"/>
      <c r="F398" s="1293"/>
      <c r="G398" s="1293"/>
      <c r="H398" s="1293"/>
      <c r="I398" s="1293"/>
      <c r="J398" s="1293"/>
      <c r="K398" s="3447"/>
      <c r="L398" s="756"/>
    </row>
    <row r="399" spans="1:12" s="1826" customFormat="1">
      <c r="A399" s="2070"/>
      <c r="B399" s="1293"/>
      <c r="C399" s="1293"/>
      <c r="D399" s="1293"/>
      <c r="E399" s="1293"/>
      <c r="F399" s="1293"/>
      <c r="G399" s="1293"/>
      <c r="H399" s="1293"/>
      <c r="I399" s="1293"/>
      <c r="J399" s="1293"/>
      <c r="K399" s="3447"/>
      <c r="L399" s="756"/>
    </row>
    <row r="400" spans="1:12" s="1826" customFormat="1">
      <c r="A400" s="2070"/>
      <c r="B400" s="1293"/>
      <c r="C400" s="1293"/>
      <c r="D400" s="1293"/>
      <c r="E400" s="1293"/>
      <c r="F400" s="1293"/>
      <c r="G400" s="1293"/>
      <c r="H400" s="1293"/>
      <c r="I400" s="1293"/>
      <c r="J400" s="1293"/>
      <c r="K400" s="3447"/>
      <c r="L400" s="756"/>
    </row>
    <row r="401" spans="1:12" s="1826" customFormat="1">
      <c r="A401" s="2070"/>
      <c r="B401" s="1293"/>
      <c r="C401" s="1293"/>
      <c r="D401" s="1293"/>
      <c r="E401" s="1293"/>
      <c r="F401" s="1293"/>
      <c r="G401" s="1293"/>
      <c r="H401" s="1293"/>
      <c r="I401" s="1293"/>
      <c r="J401" s="1293"/>
      <c r="K401" s="3447"/>
      <c r="L401" s="756"/>
    </row>
    <row r="402" spans="1:12" s="1826" customFormat="1">
      <c r="A402" s="2070"/>
      <c r="B402" s="1293"/>
      <c r="C402" s="1293"/>
      <c r="D402" s="1293"/>
      <c r="E402" s="1293"/>
      <c r="F402" s="1293"/>
      <c r="G402" s="1293"/>
      <c r="H402" s="1293"/>
      <c r="I402" s="1293"/>
      <c r="J402" s="1293"/>
      <c r="K402" s="3447"/>
      <c r="L402" s="756"/>
    </row>
    <row r="403" spans="1:12" s="1826" customFormat="1">
      <c r="A403" s="2070"/>
      <c r="B403" s="1293"/>
      <c r="C403" s="1293"/>
      <c r="D403" s="1293"/>
      <c r="E403" s="1293"/>
      <c r="F403" s="1293"/>
      <c r="G403" s="1293"/>
      <c r="H403" s="1293"/>
      <c r="I403" s="1293"/>
      <c r="J403" s="1293"/>
      <c r="K403" s="3447"/>
      <c r="L403" s="756"/>
    </row>
    <row r="404" spans="1:12" s="1826" customFormat="1">
      <c r="A404" s="2070"/>
      <c r="B404" s="1293"/>
      <c r="C404" s="1293"/>
      <c r="D404" s="1293"/>
      <c r="E404" s="1293"/>
      <c r="F404" s="1293"/>
      <c r="G404" s="1293"/>
      <c r="H404" s="1293"/>
      <c r="I404" s="1293"/>
      <c r="J404" s="1293"/>
      <c r="K404" s="3447"/>
      <c r="L404" s="756"/>
    </row>
    <row r="405" spans="1:12" s="1826" customFormat="1">
      <c r="A405" s="2070"/>
      <c r="B405" s="1293"/>
      <c r="C405" s="1293"/>
      <c r="D405" s="1293"/>
      <c r="E405" s="1293"/>
      <c r="F405" s="1293"/>
      <c r="G405" s="1293"/>
      <c r="H405" s="1293"/>
      <c r="I405" s="1293"/>
      <c r="J405" s="1293"/>
      <c r="K405" s="3447"/>
      <c r="L405" s="756"/>
    </row>
    <row r="406" spans="1:12" s="1826" customFormat="1">
      <c r="A406" s="2070"/>
      <c r="B406" s="1293"/>
      <c r="C406" s="1293"/>
      <c r="D406" s="1293"/>
      <c r="E406" s="1293"/>
      <c r="F406" s="1293"/>
      <c r="G406" s="1293"/>
      <c r="H406" s="1293"/>
      <c r="I406" s="1293"/>
      <c r="J406" s="1293"/>
      <c r="K406" s="3447"/>
      <c r="L406" s="756"/>
    </row>
    <row r="407" spans="1:12" s="1826" customFormat="1">
      <c r="A407" s="2070"/>
      <c r="B407" s="1293"/>
      <c r="C407" s="1293"/>
      <c r="D407" s="1293"/>
      <c r="E407" s="1293"/>
      <c r="F407" s="1293"/>
      <c r="G407" s="1293"/>
      <c r="H407" s="1293"/>
      <c r="I407" s="1293"/>
      <c r="J407" s="1293"/>
      <c r="K407" s="3447"/>
      <c r="L407" s="756"/>
    </row>
    <row r="408" spans="1:12" s="1826" customFormat="1">
      <c r="A408" s="2070"/>
      <c r="B408" s="1293"/>
      <c r="C408" s="1293"/>
      <c r="D408" s="1293"/>
      <c r="E408" s="1293"/>
      <c r="F408" s="1293"/>
      <c r="G408" s="1293"/>
      <c r="H408" s="1293"/>
      <c r="I408" s="1293"/>
      <c r="J408" s="1293"/>
      <c r="K408" s="3447"/>
      <c r="L408" s="756"/>
    </row>
    <row r="409" spans="1:12" s="1826" customFormat="1">
      <c r="A409" s="2070"/>
      <c r="B409" s="1293"/>
      <c r="C409" s="1293"/>
      <c r="D409" s="1293"/>
      <c r="E409" s="1293"/>
      <c r="F409" s="1293"/>
      <c r="G409" s="1293"/>
      <c r="H409" s="1293"/>
      <c r="I409" s="1293"/>
      <c r="J409" s="1293"/>
      <c r="K409" s="3447"/>
      <c r="L409" s="756"/>
    </row>
    <row r="410" spans="1:12" s="1826" customFormat="1">
      <c r="A410" s="2070"/>
      <c r="B410" s="1293"/>
      <c r="C410" s="1293"/>
      <c r="D410" s="1293"/>
      <c r="E410" s="1293"/>
      <c r="F410" s="1293"/>
      <c r="G410" s="1293"/>
      <c r="H410" s="1293"/>
      <c r="I410" s="1293"/>
      <c r="J410" s="1293"/>
      <c r="K410" s="3447"/>
      <c r="L410" s="756"/>
    </row>
    <row r="411" spans="1:12" s="1826" customFormat="1">
      <c r="A411" s="2070"/>
      <c r="B411" s="1293"/>
      <c r="C411" s="1293"/>
      <c r="D411" s="1293"/>
      <c r="E411" s="1293"/>
      <c r="F411" s="1293"/>
      <c r="G411" s="1293"/>
      <c r="H411" s="1293"/>
      <c r="I411" s="1293"/>
      <c r="J411" s="1293"/>
      <c r="K411" s="3447"/>
      <c r="L411" s="756"/>
    </row>
    <row r="412" spans="1:12" s="1826" customFormat="1">
      <c r="A412" s="2070"/>
      <c r="B412" s="1293"/>
      <c r="C412" s="1293"/>
      <c r="D412" s="1293"/>
      <c r="E412" s="1293"/>
      <c r="F412" s="1293"/>
      <c r="G412" s="1293"/>
      <c r="H412" s="1293"/>
      <c r="I412" s="1293"/>
      <c r="J412" s="1293"/>
      <c r="K412" s="3447"/>
      <c r="L412" s="756"/>
    </row>
    <row r="413" spans="1:12" s="1826" customFormat="1">
      <c r="A413" s="2070"/>
      <c r="B413" s="1293"/>
      <c r="C413" s="1293"/>
      <c r="D413" s="1293"/>
      <c r="E413" s="1293"/>
      <c r="F413" s="1293"/>
      <c r="G413" s="1293"/>
      <c r="H413" s="1293"/>
      <c r="I413" s="1293"/>
      <c r="J413" s="1293"/>
      <c r="K413" s="3447"/>
      <c r="L413" s="756"/>
    </row>
    <row r="414" spans="1:12" s="1826" customFormat="1">
      <c r="A414" s="2070"/>
      <c r="B414" s="1293"/>
      <c r="C414" s="1293"/>
      <c r="D414" s="1293"/>
      <c r="E414" s="1293"/>
      <c r="F414" s="1293"/>
      <c r="G414" s="1293"/>
      <c r="H414" s="1293"/>
      <c r="I414" s="1293"/>
      <c r="J414" s="1293"/>
      <c r="K414" s="3447"/>
      <c r="L414" s="756"/>
    </row>
    <row r="415" spans="1:12" s="1826" customFormat="1">
      <c r="A415" s="2070"/>
      <c r="B415" s="1293"/>
      <c r="C415" s="1293"/>
      <c r="D415" s="1293"/>
      <c r="E415" s="1293"/>
      <c r="F415" s="1293"/>
      <c r="G415" s="1293"/>
      <c r="H415" s="1293"/>
      <c r="I415" s="1293"/>
      <c r="J415" s="1293"/>
      <c r="K415" s="3447"/>
      <c r="L415" s="756"/>
    </row>
    <row r="416" spans="1:12" s="1826" customFormat="1">
      <c r="A416" s="2070"/>
      <c r="B416" s="1293"/>
      <c r="C416" s="1293"/>
      <c r="D416" s="1293"/>
      <c r="E416" s="1293"/>
      <c r="F416" s="1293"/>
      <c r="G416" s="1293"/>
      <c r="H416" s="1293"/>
      <c r="I416" s="1293"/>
      <c r="J416" s="1293"/>
      <c r="K416" s="3447"/>
      <c r="L416" s="756"/>
    </row>
    <row r="417" spans="1:12" s="1826" customFormat="1">
      <c r="A417" s="2070"/>
      <c r="B417" s="1293"/>
      <c r="C417" s="1293"/>
      <c r="D417" s="1293"/>
      <c r="E417" s="1293"/>
      <c r="F417" s="1293"/>
      <c r="G417" s="1293"/>
      <c r="H417" s="1293"/>
      <c r="I417" s="1293"/>
      <c r="J417" s="1293"/>
      <c r="K417" s="3447"/>
      <c r="L417" s="756"/>
    </row>
    <row r="418" spans="1:12" s="1826" customFormat="1">
      <c r="A418" s="2070"/>
      <c r="B418" s="1293"/>
      <c r="C418" s="1293"/>
      <c r="D418" s="1293"/>
      <c r="E418" s="1293"/>
      <c r="F418" s="1293"/>
      <c r="G418" s="1293"/>
      <c r="H418" s="1293"/>
      <c r="I418" s="1293"/>
      <c r="J418" s="1293"/>
      <c r="K418" s="3447"/>
      <c r="L418" s="756"/>
    </row>
    <row r="419" spans="1:12" s="1826" customFormat="1">
      <c r="A419" s="2070"/>
      <c r="B419" s="1293"/>
      <c r="C419" s="1293"/>
      <c r="D419" s="1293"/>
      <c r="E419" s="1293"/>
      <c r="F419" s="1293"/>
      <c r="G419" s="1293"/>
      <c r="H419" s="1293"/>
      <c r="I419" s="1293"/>
      <c r="J419" s="1293"/>
      <c r="K419" s="3447"/>
      <c r="L419" s="756"/>
    </row>
    <row r="420" spans="1:12" s="1826" customFormat="1">
      <c r="A420" s="2070"/>
      <c r="B420" s="1293"/>
      <c r="C420" s="1293"/>
      <c r="D420" s="1293"/>
      <c r="E420" s="1293"/>
      <c r="F420" s="1293"/>
      <c r="G420" s="1293"/>
      <c r="H420" s="1293"/>
      <c r="I420" s="1293"/>
      <c r="J420" s="1293"/>
      <c r="K420" s="3447"/>
      <c r="L420" s="756"/>
    </row>
    <row r="421" spans="1:12" s="1826" customFormat="1">
      <c r="A421" s="2070"/>
      <c r="B421" s="1293"/>
      <c r="C421" s="1293"/>
      <c r="D421" s="1293"/>
      <c r="E421" s="1293"/>
      <c r="F421" s="1293"/>
      <c r="G421" s="1293"/>
      <c r="H421" s="1293"/>
      <c r="I421" s="1293"/>
      <c r="J421" s="1293"/>
      <c r="K421" s="3447"/>
      <c r="L421" s="756"/>
    </row>
    <row r="422" spans="1:12" s="1826" customFormat="1">
      <c r="A422" s="2070"/>
      <c r="B422" s="1293"/>
      <c r="C422" s="1293"/>
      <c r="D422" s="1293"/>
      <c r="E422" s="1293"/>
      <c r="F422" s="1293"/>
      <c r="G422" s="1293"/>
      <c r="H422" s="1293"/>
      <c r="I422" s="1293"/>
      <c r="J422" s="1293"/>
      <c r="K422" s="3447"/>
      <c r="L422" s="756"/>
    </row>
    <row r="423" spans="1:12" s="1826" customFormat="1">
      <c r="A423" s="2070"/>
      <c r="B423" s="1293"/>
      <c r="C423" s="1293"/>
      <c r="D423" s="1293"/>
      <c r="E423" s="1293"/>
      <c r="F423" s="1293"/>
      <c r="G423" s="1293"/>
      <c r="H423" s="1293"/>
      <c r="I423" s="1293"/>
      <c r="J423" s="1293"/>
      <c r="K423" s="3447"/>
      <c r="L423" s="756"/>
    </row>
    <row r="424" spans="1:12" s="1826" customFormat="1">
      <c r="A424" s="2070"/>
      <c r="B424" s="1293"/>
      <c r="C424" s="1293"/>
      <c r="D424" s="1293"/>
      <c r="E424" s="1293"/>
      <c r="F424" s="1293"/>
      <c r="G424" s="1293"/>
      <c r="H424" s="1293"/>
      <c r="I424" s="1293"/>
      <c r="J424" s="1293"/>
      <c r="K424" s="3447"/>
      <c r="L424" s="756"/>
    </row>
    <row r="425" spans="1:12" s="1826" customFormat="1">
      <c r="A425" s="2070"/>
      <c r="B425" s="1293"/>
      <c r="C425" s="1293"/>
      <c r="D425" s="1293"/>
      <c r="E425" s="1293"/>
      <c r="F425" s="1293"/>
      <c r="G425" s="1293"/>
      <c r="H425" s="1293"/>
      <c r="I425" s="1293"/>
      <c r="J425" s="1293"/>
      <c r="K425" s="3447"/>
      <c r="L425" s="756"/>
    </row>
    <row r="426" spans="1:12" s="1826" customFormat="1">
      <c r="A426" s="2070"/>
      <c r="B426" s="1293"/>
      <c r="C426" s="1293"/>
      <c r="D426" s="1293"/>
      <c r="E426" s="1293"/>
      <c r="F426" s="1293"/>
      <c r="G426" s="1293"/>
      <c r="H426" s="1293"/>
      <c r="I426" s="1293"/>
      <c r="J426" s="1293"/>
      <c r="K426" s="3447"/>
      <c r="L426" s="756"/>
    </row>
    <row r="427" spans="1:12" s="1826" customFormat="1">
      <c r="A427" s="2070"/>
      <c r="B427" s="1293"/>
      <c r="C427" s="1293"/>
      <c r="D427" s="1293"/>
      <c r="E427" s="1293"/>
      <c r="F427" s="1293"/>
      <c r="G427" s="1293"/>
      <c r="H427" s="1293"/>
      <c r="I427" s="1293"/>
      <c r="J427" s="1293"/>
      <c r="K427" s="3447"/>
      <c r="L427" s="756"/>
    </row>
    <row r="428" spans="1:12" s="1826" customFormat="1">
      <c r="A428" s="2070"/>
      <c r="B428" s="1293"/>
      <c r="C428" s="1293"/>
      <c r="D428" s="1293"/>
      <c r="E428" s="1293"/>
      <c r="F428" s="1293"/>
      <c r="G428" s="1293"/>
      <c r="H428" s="1293"/>
      <c r="I428" s="1293"/>
      <c r="J428" s="1293"/>
      <c r="K428" s="3447"/>
      <c r="L428" s="756"/>
    </row>
    <row r="429" spans="1:12" s="1826" customFormat="1">
      <c r="A429" s="2070"/>
      <c r="B429" s="1293"/>
      <c r="C429" s="1293"/>
      <c r="D429" s="1293"/>
      <c r="E429" s="1293"/>
      <c r="F429" s="1293"/>
      <c r="G429" s="1293"/>
      <c r="H429" s="1293"/>
      <c r="I429" s="1293"/>
      <c r="J429" s="1293"/>
      <c r="K429" s="3447"/>
      <c r="L429" s="756"/>
    </row>
    <row r="430" spans="1:12" s="1826" customFormat="1">
      <c r="A430" s="2070"/>
      <c r="B430" s="1293"/>
      <c r="C430" s="1293"/>
      <c r="D430" s="1293"/>
      <c r="E430" s="1293"/>
      <c r="F430" s="1293"/>
      <c r="G430" s="1293"/>
      <c r="H430" s="1293"/>
      <c r="I430" s="1293"/>
      <c r="J430" s="1293"/>
      <c r="K430" s="3447"/>
      <c r="L430" s="756"/>
    </row>
    <row r="431" spans="1:12" s="1826" customFormat="1">
      <c r="A431" s="2070"/>
      <c r="B431" s="1293"/>
      <c r="C431" s="1293"/>
      <c r="D431" s="1293"/>
      <c r="E431" s="1293"/>
      <c r="F431" s="1293"/>
      <c r="G431" s="1293"/>
      <c r="H431" s="1293"/>
      <c r="I431" s="1293"/>
      <c r="J431" s="1293"/>
      <c r="K431" s="3447"/>
      <c r="L431" s="756"/>
    </row>
    <row r="432" spans="1:12" s="1826" customFormat="1">
      <c r="A432" s="2070"/>
      <c r="B432" s="1293"/>
      <c r="C432" s="1293"/>
      <c r="D432" s="1293"/>
      <c r="E432" s="1293"/>
      <c r="F432" s="1293"/>
      <c r="G432" s="1293"/>
      <c r="H432" s="1293"/>
      <c r="I432" s="1293"/>
      <c r="J432" s="1293"/>
      <c r="K432" s="3447"/>
      <c r="L432" s="756"/>
    </row>
    <row r="433" spans="1:12" s="1826" customFormat="1">
      <c r="A433" s="2070"/>
      <c r="B433" s="1293"/>
      <c r="C433" s="1293"/>
      <c r="D433" s="1293"/>
      <c r="E433" s="1293"/>
      <c r="F433" s="1293"/>
      <c r="G433" s="1293"/>
      <c r="H433" s="1293"/>
      <c r="I433" s="1293"/>
      <c r="J433" s="1293"/>
      <c r="K433" s="3447"/>
      <c r="L433" s="756"/>
    </row>
    <row r="434" spans="1:12" s="1826" customFormat="1">
      <c r="A434" s="2070"/>
      <c r="B434" s="1293"/>
      <c r="C434" s="1293"/>
      <c r="D434" s="1293"/>
      <c r="E434" s="1293"/>
      <c r="F434" s="1293"/>
      <c r="G434" s="1293"/>
      <c r="H434" s="1293"/>
      <c r="I434" s="1293"/>
      <c r="J434" s="1293"/>
      <c r="K434" s="3447"/>
      <c r="L434" s="756"/>
    </row>
    <row r="435" spans="1:12" s="1826" customFormat="1">
      <c r="A435" s="2070"/>
      <c r="B435" s="1293"/>
      <c r="C435" s="1293"/>
      <c r="D435" s="1293"/>
      <c r="E435" s="1293"/>
      <c r="F435" s="1293"/>
      <c r="G435" s="1293"/>
      <c r="H435" s="1293"/>
      <c r="I435" s="1293"/>
      <c r="J435" s="1293"/>
      <c r="K435" s="3447"/>
      <c r="L435" s="756"/>
    </row>
    <row r="436" spans="1:12" s="1826" customFormat="1">
      <c r="A436" s="2070"/>
      <c r="B436" s="1293"/>
      <c r="C436" s="1293"/>
      <c r="D436" s="1293"/>
      <c r="E436" s="1293"/>
      <c r="F436" s="1293"/>
      <c r="G436" s="1293"/>
      <c r="H436" s="1293"/>
      <c r="I436" s="1293"/>
      <c r="J436" s="1293"/>
      <c r="K436" s="3447"/>
      <c r="L436" s="756"/>
    </row>
    <row r="437" spans="1:12" s="1826" customFormat="1">
      <c r="A437" s="2070"/>
      <c r="B437" s="1293"/>
      <c r="C437" s="1293"/>
      <c r="D437" s="1293"/>
      <c r="E437" s="1293"/>
      <c r="F437" s="1293"/>
      <c r="G437" s="1293"/>
      <c r="H437" s="1293"/>
      <c r="I437" s="1293"/>
      <c r="J437" s="1293"/>
      <c r="K437" s="3447"/>
      <c r="L437" s="756"/>
    </row>
    <row r="438" spans="1:12" s="1826" customFormat="1">
      <c r="A438" s="2070"/>
      <c r="B438" s="1293"/>
      <c r="C438" s="1293"/>
      <c r="D438" s="1293"/>
      <c r="E438" s="1293"/>
      <c r="F438" s="1293"/>
      <c r="G438" s="1293"/>
      <c r="H438" s="1293"/>
      <c r="I438" s="1293"/>
      <c r="J438" s="1293"/>
      <c r="K438" s="3447"/>
      <c r="L438" s="756"/>
    </row>
    <row r="439" spans="1:12" s="1826" customFormat="1">
      <c r="A439" s="2070"/>
      <c r="B439" s="1293"/>
      <c r="C439" s="1293"/>
      <c r="D439" s="1293"/>
      <c r="E439" s="1293"/>
      <c r="F439" s="1293"/>
      <c r="G439" s="1293"/>
      <c r="H439" s="1293"/>
      <c r="I439" s="1293"/>
      <c r="J439" s="1293"/>
      <c r="K439" s="3447"/>
      <c r="L439" s="756"/>
    </row>
    <row r="440" spans="1:12" s="1826" customFormat="1">
      <c r="A440" s="2070"/>
      <c r="B440" s="1293"/>
      <c r="C440" s="1293"/>
      <c r="D440" s="1293"/>
      <c r="E440" s="1293"/>
      <c r="F440" s="1293"/>
      <c r="G440" s="1293"/>
      <c r="H440" s="1293"/>
      <c r="I440" s="1293"/>
      <c r="J440" s="1293"/>
      <c r="K440" s="3447"/>
      <c r="L440" s="756"/>
    </row>
    <row r="441" spans="1:12" s="1826" customFormat="1">
      <c r="A441" s="2070"/>
      <c r="B441" s="1293"/>
      <c r="C441" s="1293"/>
      <c r="D441" s="1293"/>
      <c r="E441" s="1293"/>
      <c r="F441" s="1293"/>
      <c r="G441" s="1293"/>
      <c r="H441" s="1293"/>
      <c r="I441" s="1293"/>
      <c r="J441" s="1293"/>
      <c r="K441" s="3447"/>
      <c r="L441" s="756"/>
    </row>
    <row r="442" spans="1:12" s="1826" customFormat="1">
      <c r="A442" s="2070"/>
      <c r="B442" s="1293"/>
      <c r="C442" s="1293"/>
      <c r="D442" s="1293"/>
      <c r="E442" s="1293"/>
      <c r="F442" s="1293"/>
      <c r="G442" s="1293"/>
      <c r="H442" s="1293"/>
      <c r="I442" s="1293"/>
      <c r="J442" s="1293"/>
      <c r="K442" s="3447"/>
      <c r="L442" s="756"/>
    </row>
    <row r="443" spans="1:12" s="1826" customFormat="1">
      <c r="A443" s="2070"/>
      <c r="B443" s="1293"/>
      <c r="C443" s="1293"/>
      <c r="D443" s="1293"/>
      <c r="E443" s="1293"/>
      <c r="F443" s="1293"/>
      <c r="G443" s="1293"/>
      <c r="H443" s="1293"/>
      <c r="I443" s="1293"/>
      <c r="J443" s="1293"/>
      <c r="K443" s="3447"/>
      <c r="L443" s="756"/>
    </row>
    <row r="444" spans="1:12" s="1826" customFormat="1">
      <c r="A444" s="2070"/>
      <c r="B444" s="1293"/>
      <c r="C444" s="1293"/>
      <c r="D444" s="1293"/>
      <c r="E444" s="1293"/>
      <c r="F444" s="1293"/>
      <c r="G444" s="1293"/>
      <c r="H444" s="1293"/>
      <c r="I444" s="1293"/>
      <c r="J444" s="1293"/>
      <c r="K444" s="3447"/>
      <c r="L444" s="756"/>
    </row>
    <row r="445" spans="1:12" s="1826" customFormat="1">
      <c r="A445" s="2070"/>
      <c r="B445" s="1293"/>
      <c r="C445" s="1293"/>
      <c r="D445" s="1293"/>
      <c r="E445" s="1293"/>
      <c r="F445" s="1293"/>
      <c r="G445" s="1293"/>
      <c r="H445" s="1293"/>
      <c r="I445" s="1293"/>
      <c r="J445" s="1293"/>
      <c r="K445" s="3447"/>
      <c r="L445" s="756"/>
    </row>
    <row r="446" spans="1:12" s="1826" customFormat="1">
      <c r="A446" s="2070"/>
      <c r="B446" s="1293"/>
      <c r="C446" s="1293"/>
      <c r="D446" s="1293"/>
      <c r="E446" s="1293"/>
      <c r="F446" s="1293"/>
      <c r="G446" s="1293"/>
      <c r="H446" s="1293"/>
      <c r="I446" s="1293"/>
      <c r="J446" s="1293"/>
      <c r="K446" s="3447"/>
      <c r="L446" s="756"/>
    </row>
    <row r="447" spans="1:12" s="1826" customFormat="1">
      <c r="A447" s="2070"/>
      <c r="B447" s="1293"/>
      <c r="C447" s="1293"/>
      <c r="D447" s="1293"/>
      <c r="E447" s="1293"/>
      <c r="F447" s="1293"/>
      <c r="G447" s="1293"/>
      <c r="H447" s="1293"/>
      <c r="I447" s="1293"/>
      <c r="J447" s="1293"/>
      <c r="K447" s="3447"/>
      <c r="L447" s="756"/>
    </row>
    <row r="448" spans="1:12" s="1826" customFormat="1">
      <c r="A448" s="2070"/>
      <c r="B448" s="1293"/>
      <c r="C448" s="1293"/>
      <c r="D448" s="1293"/>
      <c r="E448" s="1293"/>
      <c r="F448" s="1293"/>
      <c r="G448" s="1293"/>
      <c r="H448" s="1293"/>
      <c r="I448" s="1293"/>
      <c r="J448" s="1293"/>
      <c r="K448" s="3447"/>
      <c r="L448" s="756"/>
    </row>
    <row r="449" spans="1:12" s="1826" customFormat="1">
      <c r="A449" s="2070"/>
      <c r="B449" s="1293"/>
      <c r="C449" s="1293"/>
      <c r="D449" s="1293"/>
      <c r="E449" s="1293"/>
      <c r="F449" s="1293"/>
      <c r="G449" s="1293"/>
      <c r="H449" s="1293"/>
      <c r="I449" s="1293"/>
      <c r="J449" s="1293"/>
      <c r="K449" s="3447"/>
      <c r="L449" s="756"/>
    </row>
    <row r="450" spans="1:12" s="1826" customFormat="1">
      <c r="A450" s="2070"/>
      <c r="B450" s="1293"/>
      <c r="C450" s="1293"/>
      <c r="D450" s="1293"/>
      <c r="E450" s="1293"/>
      <c r="F450" s="1293"/>
      <c r="G450" s="1293"/>
      <c r="H450" s="1293"/>
      <c r="I450" s="1293"/>
      <c r="J450" s="1293"/>
      <c r="K450" s="3447"/>
      <c r="L450" s="756"/>
    </row>
    <row r="451" spans="1:12" s="1826" customFormat="1">
      <c r="A451" s="2070"/>
      <c r="B451" s="1293"/>
      <c r="C451" s="1293"/>
      <c r="D451" s="1293"/>
      <c r="E451" s="1293"/>
      <c r="F451" s="1293"/>
      <c r="G451" s="1293"/>
      <c r="H451" s="1293"/>
      <c r="I451" s="1293"/>
      <c r="J451" s="1293"/>
      <c r="K451" s="3447"/>
      <c r="L451" s="756"/>
    </row>
    <row r="452" spans="1:12" s="1826" customFormat="1">
      <c r="A452" s="2070"/>
      <c r="B452" s="1293"/>
      <c r="C452" s="1293"/>
      <c r="D452" s="1293"/>
      <c r="E452" s="1293"/>
      <c r="F452" s="1293"/>
      <c r="G452" s="1293"/>
      <c r="H452" s="1293"/>
      <c r="I452" s="1293"/>
      <c r="J452" s="1293"/>
      <c r="K452" s="3447"/>
      <c r="L452" s="756"/>
    </row>
    <row r="453" spans="1:12" s="1826" customFormat="1">
      <c r="A453" s="2070"/>
      <c r="B453" s="1293"/>
      <c r="C453" s="1293"/>
      <c r="D453" s="1293"/>
      <c r="E453" s="1293"/>
      <c r="F453" s="1293"/>
      <c r="G453" s="1293"/>
      <c r="H453" s="1293"/>
      <c r="I453" s="1293"/>
      <c r="J453" s="1293"/>
      <c r="K453" s="3447"/>
      <c r="L453" s="756"/>
    </row>
    <row r="454" spans="1:12" s="1826" customFormat="1">
      <c r="A454" s="2070"/>
      <c r="B454" s="1293"/>
      <c r="C454" s="1293"/>
      <c r="D454" s="1293"/>
      <c r="E454" s="1293"/>
      <c r="F454" s="1293"/>
      <c r="G454" s="1293"/>
      <c r="H454" s="1293"/>
      <c r="I454" s="1293"/>
      <c r="J454" s="1293"/>
      <c r="K454" s="3447"/>
      <c r="L454" s="756"/>
    </row>
    <row r="455" spans="1:12" s="1826" customFormat="1">
      <c r="A455" s="2070"/>
      <c r="B455" s="1293"/>
      <c r="C455" s="1293"/>
      <c r="D455" s="1293"/>
      <c r="E455" s="1293"/>
      <c r="F455" s="1293"/>
      <c r="G455" s="1293"/>
      <c r="H455" s="1293"/>
      <c r="I455" s="1293"/>
      <c r="J455" s="1293"/>
      <c r="K455" s="3447"/>
      <c r="L455" s="756"/>
    </row>
    <row r="456" spans="1:12" s="1826" customFormat="1">
      <c r="A456" s="2070"/>
      <c r="B456" s="1293"/>
      <c r="C456" s="1293"/>
      <c r="D456" s="1293"/>
      <c r="E456" s="1293"/>
      <c r="F456" s="1293"/>
      <c r="G456" s="1293"/>
      <c r="H456" s="1293"/>
      <c r="I456" s="1293"/>
      <c r="J456" s="1293"/>
      <c r="K456" s="3447"/>
      <c r="L456" s="756"/>
    </row>
    <row r="457" spans="1:12" s="1826" customFormat="1">
      <c r="A457" s="2070"/>
      <c r="B457" s="1293"/>
      <c r="C457" s="1293"/>
      <c r="D457" s="1293"/>
      <c r="E457" s="1293"/>
      <c r="F457" s="1293"/>
      <c r="G457" s="1293"/>
      <c r="H457" s="1293"/>
      <c r="I457" s="1293"/>
      <c r="J457" s="1293"/>
      <c r="K457" s="3447"/>
      <c r="L457" s="756"/>
    </row>
    <row r="458" spans="1:12" s="1826" customFormat="1">
      <c r="A458" s="2070"/>
      <c r="B458" s="1293"/>
      <c r="C458" s="1293"/>
      <c r="D458" s="1293"/>
      <c r="E458" s="1293"/>
      <c r="F458" s="1293"/>
      <c r="G458" s="1293"/>
      <c r="H458" s="1293"/>
      <c r="I458" s="1293"/>
      <c r="J458" s="1293"/>
      <c r="K458" s="3447"/>
      <c r="L458" s="756"/>
    </row>
    <row r="459" spans="1:12" s="1826" customFormat="1">
      <c r="A459" s="2070"/>
      <c r="B459" s="1293"/>
      <c r="C459" s="1293"/>
      <c r="D459" s="1293"/>
      <c r="E459" s="1293"/>
      <c r="F459" s="1293"/>
      <c r="G459" s="1293"/>
      <c r="H459" s="1293"/>
      <c r="I459" s="1293"/>
      <c r="J459" s="1293"/>
      <c r="K459" s="3447"/>
      <c r="L459" s="756"/>
    </row>
    <row r="460" spans="1:12" s="1826" customFormat="1">
      <c r="A460" s="2070"/>
      <c r="B460" s="1293"/>
      <c r="C460" s="1293"/>
      <c r="D460" s="1293"/>
      <c r="E460" s="1293"/>
      <c r="F460" s="1293"/>
      <c r="G460" s="1293"/>
      <c r="H460" s="1293"/>
      <c r="I460" s="1293"/>
      <c r="J460" s="1293"/>
      <c r="K460" s="3447"/>
      <c r="L460" s="756"/>
    </row>
    <row r="461" spans="1:12" s="1826" customFormat="1">
      <c r="A461" s="2070"/>
      <c r="B461" s="1293"/>
      <c r="C461" s="1293"/>
      <c r="D461" s="1293"/>
      <c r="E461" s="1293"/>
      <c r="F461" s="1293"/>
      <c r="G461" s="1293"/>
      <c r="H461" s="1293"/>
      <c r="I461" s="1293"/>
      <c r="J461" s="1293"/>
      <c r="K461" s="3447"/>
      <c r="L461" s="756"/>
    </row>
    <row r="462" spans="1:12" s="1826" customFormat="1">
      <c r="A462" s="2070"/>
      <c r="B462" s="1293"/>
      <c r="C462" s="1293"/>
      <c r="D462" s="1293"/>
      <c r="E462" s="1293"/>
      <c r="F462" s="1293"/>
      <c r="G462" s="1293"/>
      <c r="H462" s="1293"/>
      <c r="I462" s="1293"/>
      <c r="J462" s="1293"/>
      <c r="K462" s="3447"/>
      <c r="L462" s="756"/>
    </row>
    <row r="463" spans="1:12" s="1826" customFormat="1">
      <c r="A463" s="2070"/>
      <c r="B463" s="1293"/>
      <c r="C463" s="1293"/>
      <c r="D463" s="1293"/>
      <c r="E463" s="1293"/>
      <c r="F463" s="1293"/>
      <c r="G463" s="1293"/>
      <c r="H463" s="1293"/>
      <c r="I463" s="1293"/>
      <c r="J463" s="1293"/>
      <c r="K463" s="3447"/>
      <c r="L463" s="756"/>
    </row>
    <row r="464" spans="1:12" s="1826" customFormat="1">
      <c r="A464" s="2070"/>
      <c r="B464" s="1293"/>
      <c r="C464" s="1293"/>
      <c r="D464" s="1293"/>
      <c r="E464" s="1293"/>
      <c r="F464" s="1293"/>
      <c r="G464" s="1293"/>
      <c r="H464" s="1293"/>
      <c r="I464" s="1293"/>
      <c r="J464" s="1293"/>
      <c r="K464" s="3447"/>
      <c r="L464" s="756"/>
    </row>
    <row r="465" spans="1:12" s="1826" customFormat="1">
      <c r="A465" s="2070"/>
      <c r="B465" s="1293"/>
      <c r="C465" s="1293"/>
      <c r="D465" s="1293"/>
      <c r="E465" s="1293"/>
      <c r="F465" s="1293"/>
      <c r="G465" s="1293"/>
      <c r="H465" s="1293"/>
      <c r="I465" s="1293"/>
      <c r="J465" s="1293"/>
      <c r="K465" s="3447"/>
      <c r="L465" s="756"/>
    </row>
    <row r="466" spans="1:12" s="1826" customFormat="1">
      <c r="A466" s="2070"/>
      <c r="B466" s="1293"/>
      <c r="C466" s="1293"/>
      <c r="D466" s="1293"/>
      <c r="E466" s="1293"/>
      <c r="F466" s="1293"/>
      <c r="G466" s="1293"/>
      <c r="H466" s="1293"/>
      <c r="I466" s="1293"/>
      <c r="J466" s="1293"/>
      <c r="K466" s="3447"/>
      <c r="L466" s="756"/>
    </row>
    <row r="467" spans="1:12" s="1826" customFormat="1">
      <c r="A467" s="2070"/>
      <c r="B467" s="1293"/>
      <c r="C467" s="1293"/>
      <c r="D467" s="1293"/>
      <c r="E467" s="1293"/>
      <c r="F467" s="1293"/>
      <c r="G467" s="1293"/>
      <c r="H467" s="1293"/>
      <c r="I467" s="1293"/>
      <c r="J467" s="1293"/>
      <c r="K467" s="3447"/>
      <c r="L467" s="756"/>
    </row>
    <row r="468" spans="1:12" s="1826" customFormat="1">
      <c r="A468" s="2070"/>
      <c r="B468" s="1293"/>
      <c r="C468" s="1293"/>
      <c r="D468" s="1293"/>
      <c r="E468" s="1293"/>
      <c r="F468" s="1293"/>
      <c r="G468" s="1293"/>
      <c r="H468" s="1293"/>
      <c r="I468" s="1293"/>
      <c r="J468" s="1293"/>
      <c r="K468" s="3447"/>
      <c r="L468" s="756"/>
    </row>
    <row r="469" spans="1:12" s="1826" customFormat="1">
      <c r="A469" s="2070"/>
      <c r="B469" s="1293"/>
      <c r="C469" s="1293"/>
      <c r="D469" s="1293"/>
      <c r="E469" s="1293"/>
      <c r="F469" s="1293"/>
      <c r="G469" s="1293"/>
      <c r="H469" s="1293"/>
      <c r="I469" s="1293"/>
      <c r="J469" s="1293"/>
      <c r="K469" s="3447"/>
      <c r="L469" s="756"/>
    </row>
    <row r="470" spans="1:12" s="1826" customFormat="1">
      <c r="A470" s="2070"/>
      <c r="B470" s="1293"/>
      <c r="C470" s="1293"/>
      <c r="D470" s="1293"/>
      <c r="E470" s="1293"/>
      <c r="F470" s="1293"/>
      <c r="G470" s="1293"/>
      <c r="H470" s="1293"/>
      <c r="I470" s="1293"/>
      <c r="J470" s="1293"/>
      <c r="K470" s="3447"/>
      <c r="L470" s="756"/>
    </row>
    <row r="471" spans="1:12" s="1826" customFormat="1">
      <c r="A471" s="2070"/>
      <c r="B471" s="1293"/>
      <c r="C471" s="1293"/>
      <c r="D471" s="1293"/>
      <c r="E471" s="1293"/>
      <c r="F471" s="1293"/>
      <c r="G471" s="1293"/>
      <c r="H471" s="1293"/>
      <c r="I471" s="1293"/>
      <c r="J471" s="1293"/>
      <c r="K471" s="3447"/>
      <c r="L471" s="756"/>
    </row>
    <row r="472" spans="1:12" s="1826" customFormat="1">
      <c r="A472" s="2070"/>
      <c r="B472" s="1293"/>
      <c r="C472" s="1293"/>
      <c r="D472" s="1293"/>
      <c r="E472" s="1293"/>
      <c r="F472" s="1293"/>
      <c r="G472" s="1293"/>
      <c r="H472" s="1293"/>
      <c r="I472" s="1293"/>
      <c r="J472" s="1293"/>
      <c r="K472" s="3447"/>
      <c r="L472" s="756"/>
    </row>
    <row r="473" spans="1:12" s="1826" customFormat="1">
      <c r="A473" s="2070"/>
      <c r="B473" s="1293"/>
      <c r="C473" s="1293"/>
      <c r="D473" s="1293"/>
      <c r="E473" s="1293"/>
      <c r="F473" s="1293"/>
      <c r="G473" s="1293"/>
      <c r="H473" s="1293"/>
      <c r="I473" s="1293"/>
      <c r="J473" s="1293"/>
      <c r="K473" s="3447"/>
      <c r="L473" s="756"/>
    </row>
    <row r="474" spans="1:12" s="1826" customFormat="1">
      <c r="A474" s="2070"/>
      <c r="B474" s="1293"/>
      <c r="C474" s="1293"/>
      <c r="D474" s="1293"/>
      <c r="E474" s="1293"/>
      <c r="F474" s="1293"/>
      <c r="G474" s="1293"/>
      <c r="H474" s="1293"/>
      <c r="I474" s="1293"/>
      <c r="J474" s="1293"/>
      <c r="K474" s="3447"/>
      <c r="L474" s="756"/>
    </row>
    <row r="475" spans="1:12" s="1826" customFormat="1">
      <c r="A475" s="2070"/>
      <c r="B475" s="1293"/>
      <c r="C475" s="1293"/>
      <c r="D475" s="1293"/>
      <c r="E475" s="1293"/>
      <c r="F475" s="1293"/>
      <c r="G475" s="1293"/>
      <c r="H475" s="1293"/>
      <c r="I475" s="1293"/>
      <c r="J475" s="1293"/>
      <c r="K475" s="3447"/>
      <c r="L475" s="756"/>
    </row>
    <row r="476" spans="1:12" s="1826" customFormat="1">
      <c r="A476" s="2070"/>
      <c r="B476" s="1293"/>
      <c r="C476" s="1293"/>
      <c r="D476" s="1293"/>
      <c r="E476" s="1293"/>
      <c r="F476" s="1293"/>
      <c r="G476" s="1293"/>
      <c r="H476" s="1293"/>
      <c r="I476" s="1293"/>
      <c r="J476" s="1293"/>
      <c r="K476" s="3447"/>
      <c r="L476" s="756"/>
    </row>
    <row r="477" spans="1:12" s="1826" customFormat="1">
      <c r="A477" s="2070"/>
      <c r="B477" s="1293"/>
      <c r="C477" s="1293"/>
      <c r="D477" s="1293"/>
      <c r="E477" s="1293"/>
      <c r="F477" s="1293"/>
      <c r="G477" s="1293"/>
      <c r="H477" s="1293"/>
      <c r="I477" s="1293"/>
      <c r="J477" s="1293"/>
      <c r="K477" s="3447"/>
      <c r="L477" s="756"/>
    </row>
    <row r="478" spans="1:12" s="1826" customFormat="1">
      <c r="A478" s="2070"/>
      <c r="B478" s="1293"/>
      <c r="C478" s="1293"/>
      <c r="D478" s="1293"/>
      <c r="E478" s="1293"/>
      <c r="F478" s="1293"/>
      <c r="G478" s="1293"/>
      <c r="H478" s="1293"/>
      <c r="I478" s="1293"/>
      <c r="J478" s="1293"/>
      <c r="K478" s="3447"/>
      <c r="L478" s="756"/>
    </row>
    <row r="479" spans="1:12" s="1826" customFormat="1">
      <c r="A479" s="2070"/>
      <c r="B479" s="1293"/>
      <c r="C479" s="1293"/>
      <c r="D479" s="1293"/>
      <c r="E479" s="1293"/>
      <c r="F479" s="1293"/>
      <c r="G479" s="1293"/>
      <c r="H479" s="1293"/>
      <c r="I479" s="1293"/>
      <c r="J479" s="1293"/>
      <c r="K479" s="3447"/>
      <c r="L479" s="756"/>
    </row>
    <row r="480" spans="1:12" s="1826" customFormat="1">
      <c r="A480" s="2070"/>
      <c r="B480" s="1293"/>
      <c r="C480" s="1293"/>
      <c r="D480" s="1293"/>
      <c r="E480" s="1293"/>
      <c r="F480" s="1293"/>
      <c r="G480" s="1293"/>
      <c r="H480" s="1293"/>
      <c r="I480" s="1293"/>
      <c r="J480" s="1293"/>
      <c r="K480" s="3447"/>
      <c r="L480" s="756"/>
    </row>
    <row r="481" spans="1:12" s="1826" customFormat="1">
      <c r="A481" s="2070"/>
      <c r="B481" s="1293"/>
      <c r="C481" s="1293"/>
      <c r="D481" s="1293"/>
      <c r="E481" s="1293"/>
      <c r="F481" s="1293"/>
      <c r="G481" s="1293"/>
      <c r="H481" s="1293"/>
      <c r="I481" s="1293"/>
      <c r="J481" s="1293"/>
      <c r="K481" s="3447"/>
      <c r="L481" s="756"/>
    </row>
    <row r="482" spans="1:12" s="1826" customFormat="1">
      <c r="A482" s="2070"/>
      <c r="B482" s="1293"/>
      <c r="C482" s="1293"/>
      <c r="D482" s="1293"/>
      <c r="E482" s="1293"/>
      <c r="F482" s="1293"/>
      <c r="G482" s="1293"/>
      <c r="H482" s="1293"/>
      <c r="I482" s="1293"/>
      <c r="J482" s="1293"/>
      <c r="K482" s="3447"/>
      <c r="L482" s="756"/>
    </row>
    <row r="483" spans="1:12" s="1826" customFormat="1">
      <c r="A483" s="2070"/>
      <c r="B483" s="1293"/>
      <c r="C483" s="1293"/>
      <c r="D483" s="1293"/>
      <c r="E483" s="1293"/>
      <c r="F483" s="1293"/>
      <c r="G483" s="1293"/>
      <c r="H483" s="1293"/>
      <c r="I483" s="1293"/>
      <c r="J483" s="1293"/>
      <c r="K483" s="3447"/>
      <c r="L483" s="756"/>
    </row>
    <row r="484" spans="1:12" s="1826" customFormat="1">
      <c r="A484" s="2070"/>
      <c r="B484" s="1293"/>
      <c r="C484" s="1293"/>
      <c r="D484" s="1293"/>
      <c r="E484" s="1293"/>
      <c r="F484" s="1293"/>
      <c r="G484" s="1293"/>
      <c r="H484" s="1293"/>
      <c r="I484" s="1293"/>
      <c r="J484" s="1293"/>
      <c r="K484" s="3447"/>
      <c r="L484" s="756"/>
    </row>
    <row r="485" spans="1:12" s="1826" customFormat="1">
      <c r="A485" s="2070"/>
      <c r="B485" s="1293"/>
      <c r="C485" s="1293"/>
      <c r="D485" s="1293"/>
      <c r="E485" s="1293"/>
      <c r="F485" s="1293"/>
      <c r="G485" s="1293"/>
      <c r="H485" s="1293"/>
      <c r="I485" s="1293"/>
      <c r="J485" s="1293"/>
      <c r="K485" s="3447"/>
      <c r="L485" s="756"/>
    </row>
    <row r="486" spans="1:12" s="1826" customFormat="1">
      <c r="A486" s="2070"/>
      <c r="B486" s="1293"/>
      <c r="C486" s="1293"/>
      <c r="D486" s="1293"/>
      <c r="E486" s="1293"/>
      <c r="F486" s="1293"/>
      <c r="G486" s="1293"/>
      <c r="H486" s="1293"/>
      <c r="I486" s="1293"/>
      <c r="J486" s="1293"/>
      <c r="K486" s="3447"/>
      <c r="L486" s="756"/>
    </row>
    <row r="487" spans="1:12" s="1826" customFormat="1">
      <c r="A487" s="2070"/>
      <c r="B487" s="1293"/>
      <c r="C487" s="1293"/>
      <c r="D487" s="1293"/>
      <c r="E487" s="1293"/>
      <c r="F487" s="1293"/>
      <c r="G487" s="1293"/>
      <c r="H487" s="1293"/>
      <c r="I487" s="1293"/>
      <c r="J487" s="1293"/>
      <c r="K487" s="3447"/>
      <c r="L487" s="756"/>
    </row>
    <row r="488" spans="1:12" s="1826" customFormat="1">
      <c r="A488" s="2070"/>
      <c r="B488" s="1293"/>
      <c r="C488" s="1293"/>
      <c r="D488" s="1293"/>
      <c r="E488" s="1293"/>
      <c r="F488" s="1293"/>
      <c r="G488" s="1293"/>
      <c r="H488" s="1293"/>
      <c r="I488" s="1293"/>
      <c r="J488" s="1293"/>
      <c r="K488" s="3447"/>
      <c r="L488" s="756"/>
    </row>
    <row r="489" spans="1:12" s="1826" customFormat="1">
      <c r="A489" s="2070"/>
      <c r="B489" s="1293"/>
      <c r="C489" s="1293"/>
      <c r="D489" s="1293"/>
      <c r="E489" s="1293"/>
      <c r="F489" s="1293"/>
      <c r="G489" s="1293"/>
      <c r="H489" s="1293"/>
      <c r="I489" s="1293"/>
      <c r="J489" s="1293"/>
      <c r="K489" s="3447"/>
      <c r="L489" s="756"/>
    </row>
    <row r="490" spans="1:12" s="1826" customFormat="1">
      <c r="A490" s="2070"/>
      <c r="B490" s="1293"/>
      <c r="C490" s="1293"/>
      <c r="D490" s="1293"/>
      <c r="E490" s="1293"/>
      <c r="F490" s="1293"/>
      <c r="G490" s="1293"/>
      <c r="H490" s="1293"/>
      <c r="I490" s="1293"/>
      <c r="J490" s="1293"/>
      <c r="K490" s="3447"/>
      <c r="L490" s="756"/>
    </row>
    <row r="491" spans="1:12" s="1826" customFormat="1">
      <c r="A491" s="2070"/>
      <c r="B491" s="1293"/>
      <c r="C491" s="1293"/>
      <c r="D491" s="1293"/>
      <c r="E491" s="1293"/>
      <c r="F491" s="1293"/>
      <c r="G491" s="1293"/>
      <c r="H491" s="1293"/>
      <c r="I491" s="1293"/>
      <c r="J491" s="1293"/>
      <c r="K491" s="3447"/>
      <c r="L491" s="756"/>
    </row>
    <row r="492" spans="1:12" s="1826" customFormat="1">
      <c r="A492" s="2070"/>
      <c r="B492" s="1293"/>
      <c r="C492" s="1293"/>
      <c r="D492" s="1293"/>
      <c r="E492" s="1293"/>
      <c r="F492" s="1293"/>
      <c r="G492" s="1293"/>
      <c r="H492" s="1293"/>
      <c r="I492" s="1293"/>
      <c r="J492" s="1293"/>
      <c r="K492" s="3447"/>
      <c r="L492" s="756"/>
    </row>
    <row r="493" spans="1:12" s="1826" customFormat="1">
      <c r="A493" s="2070"/>
      <c r="B493" s="1293"/>
      <c r="C493" s="1293"/>
      <c r="D493" s="1293"/>
      <c r="E493" s="1293"/>
      <c r="F493" s="1293"/>
      <c r="G493" s="1293"/>
      <c r="H493" s="1293"/>
      <c r="I493" s="1293"/>
      <c r="J493" s="1293"/>
      <c r="K493" s="3447"/>
      <c r="L493" s="756"/>
    </row>
    <row r="494" spans="1:12" s="1826" customFormat="1">
      <c r="A494" s="2070"/>
      <c r="B494" s="1293"/>
      <c r="C494" s="1293"/>
      <c r="D494" s="1293"/>
      <c r="E494" s="1293"/>
      <c r="F494" s="1293"/>
      <c r="G494" s="1293"/>
      <c r="H494" s="1293"/>
      <c r="I494" s="1293"/>
      <c r="J494" s="1293"/>
      <c r="K494" s="3447"/>
      <c r="L494" s="756"/>
    </row>
    <row r="495" spans="1:12" s="1826" customFormat="1">
      <c r="A495" s="2070"/>
      <c r="B495" s="1293"/>
      <c r="C495" s="1293"/>
      <c r="D495" s="1293"/>
      <c r="E495" s="1293"/>
      <c r="F495" s="1293"/>
      <c r="G495" s="1293"/>
      <c r="H495" s="1293"/>
      <c r="I495" s="1293"/>
      <c r="J495" s="1293"/>
      <c r="K495" s="3447"/>
      <c r="L495" s="756"/>
    </row>
    <row r="496" spans="1:12" s="1826" customFormat="1">
      <c r="A496" s="2070"/>
      <c r="B496" s="1293"/>
      <c r="C496" s="1293"/>
      <c r="D496" s="1293"/>
      <c r="E496" s="1293"/>
      <c r="F496" s="1293"/>
      <c r="G496" s="1293"/>
      <c r="H496" s="1293"/>
      <c r="I496" s="1293"/>
      <c r="J496" s="1293"/>
      <c r="K496" s="3447"/>
      <c r="L496" s="756"/>
    </row>
    <row r="497" spans="1:12" s="1826" customFormat="1">
      <c r="A497" s="2070"/>
      <c r="B497" s="1293"/>
      <c r="C497" s="1293"/>
      <c r="D497" s="1293"/>
      <c r="E497" s="1293"/>
      <c r="F497" s="1293"/>
      <c r="G497" s="1293"/>
      <c r="H497" s="1293"/>
      <c r="I497" s="1293"/>
      <c r="J497" s="1293"/>
      <c r="K497" s="3447"/>
      <c r="L497" s="756"/>
    </row>
    <row r="498" spans="1:12" s="1826" customFormat="1">
      <c r="A498" s="2070"/>
      <c r="B498" s="1293"/>
      <c r="C498" s="1293"/>
      <c r="D498" s="1293"/>
      <c r="E498" s="1293"/>
      <c r="F498" s="1293"/>
      <c r="G498" s="1293"/>
      <c r="H498" s="1293"/>
      <c r="I498" s="1293"/>
      <c r="J498" s="1293"/>
      <c r="K498" s="3447"/>
      <c r="L498" s="756"/>
    </row>
    <row r="499" spans="1:12" s="1826" customFormat="1">
      <c r="A499" s="2070"/>
      <c r="B499" s="1293"/>
      <c r="C499" s="1293"/>
      <c r="D499" s="1293"/>
      <c r="E499" s="1293"/>
      <c r="F499" s="1293"/>
      <c r="G499" s="1293"/>
      <c r="H499" s="1293"/>
      <c r="I499" s="1293"/>
      <c r="J499" s="1293"/>
      <c r="K499" s="3447"/>
      <c r="L499" s="756"/>
    </row>
    <row r="500" spans="1:12" s="1826" customFormat="1">
      <c r="A500" s="2070"/>
      <c r="B500" s="1293"/>
      <c r="C500" s="1293"/>
      <c r="D500" s="1293"/>
      <c r="E500" s="1293"/>
      <c r="F500" s="1293"/>
      <c r="G500" s="1293"/>
      <c r="H500" s="1293"/>
      <c r="I500" s="1293"/>
      <c r="J500" s="1293"/>
      <c r="K500" s="3447"/>
      <c r="L500" s="756"/>
    </row>
    <row r="501" spans="1:12" s="1826" customFormat="1">
      <c r="A501" s="2070"/>
      <c r="B501" s="1293"/>
      <c r="C501" s="1293"/>
      <c r="D501" s="1293"/>
      <c r="E501" s="1293"/>
      <c r="F501" s="1293"/>
      <c r="G501" s="1293"/>
      <c r="H501" s="1293"/>
      <c r="I501" s="1293"/>
      <c r="J501" s="1293"/>
      <c r="K501" s="3447"/>
      <c r="L501" s="756"/>
    </row>
    <row r="502" spans="1:12" s="1826" customFormat="1">
      <c r="A502" s="2070"/>
      <c r="B502" s="1293"/>
      <c r="C502" s="1293"/>
      <c r="D502" s="1293"/>
      <c r="E502" s="1293"/>
      <c r="F502" s="1293"/>
      <c r="G502" s="1293"/>
      <c r="H502" s="1293"/>
      <c r="I502" s="1293"/>
      <c r="J502" s="1293"/>
      <c r="K502" s="3447"/>
      <c r="L502" s="756"/>
    </row>
    <row r="503" spans="1:12" s="1826" customFormat="1">
      <c r="A503" s="2070"/>
      <c r="B503" s="1293"/>
      <c r="C503" s="1293"/>
      <c r="D503" s="1293"/>
      <c r="E503" s="1293"/>
      <c r="F503" s="1293"/>
      <c r="G503" s="1293"/>
      <c r="H503" s="1293"/>
      <c r="I503" s="1293"/>
      <c r="J503" s="1293"/>
      <c r="K503" s="3447"/>
      <c r="L503" s="756"/>
    </row>
    <row r="504" spans="1:12" s="1826" customFormat="1">
      <c r="A504" s="2070"/>
      <c r="B504" s="1293"/>
      <c r="C504" s="1293"/>
      <c r="D504" s="1293"/>
      <c r="E504" s="1293"/>
      <c r="F504" s="1293"/>
      <c r="G504" s="1293"/>
      <c r="H504" s="1293"/>
      <c r="I504" s="1293"/>
      <c r="J504" s="1293"/>
      <c r="K504" s="3447"/>
      <c r="L504" s="756"/>
    </row>
    <row r="505" spans="1:12" s="1826" customFormat="1">
      <c r="A505" s="2070"/>
      <c r="B505" s="1293"/>
      <c r="C505" s="1293"/>
      <c r="D505" s="1293"/>
      <c r="E505" s="1293"/>
      <c r="F505" s="1293"/>
      <c r="G505" s="1293"/>
      <c r="H505" s="1293"/>
      <c r="I505" s="1293"/>
      <c r="J505" s="1293"/>
      <c r="K505" s="3447"/>
      <c r="L505" s="756"/>
    </row>
    <row r="506" spans="1:12" s="1826" customFormat="1">
      <c r="A506" s="2070"/>
      <c r="B506" s="1293"/>
      <c r="C506" s="1293"/>
      <c r="D506" s="1293"/>
      <c r="E506" s="1293"/>
      <c r="F506" s="1293"/>
      <c r="G506" s="1293"/>
      <c r="H506" s="1293"/>
      <c r="I506" s="1293"/>
      <c r="J506" s="1293"/>
      <c r="K506" s="3447"/>
      <c r="L506" s="756"/>
    </row>
    <row r="507" spans="1:12" s="1826" customFormat="1">
      <c r="A507" s="2070"/>
      <c r="B507" s="1293"/>
      <c r="C507" s="1293"/>
      <c r="D507" s="1293"/>
      <c r="E507" s="1293"/>
      <c r="F507" s="1293"/>
      <c r="G507" s="1293"/>
      <c r="H507" s="1293"/>
      <c r="I507" s="1293"/>
      <c r="J507" s="1293"/>
      <c r="K507" s="3447"/>
      <c r="L507" s="756"/>
    </row>
    <row r="508" spans="1:12" s="1826" customFormat="1">
      <c r="A508" s="2070"/>
      <c r="B508" s="1293"/>
      <c r="C508" s="1293"/>
      <c r="D508" s="1293"/>
      <c r="E508" s="1293"/>
      <c r="F508" s="1293"/>
      <c r="G508" s="1293"/>
      <c r="H508" s="1293"/>
      <c r="I508" s="1293"/>
      <c r="J508" s="1293"/>
      <c r="K508" s="3447"/>
      <c r="L508" s="756"/>
    </row>
    <row r="509" spans="1:12" s="1826" customFormat="1">
      <c r="A509" s="2070"/>
      <c r="B509" s="1293"/>
      <c r="C509" s="1293"/>
      <c r="D509" s="1293"/>
      <c r="E509" s="1293"/>
      <c r="F509" s="1293"/>
      <c r="G509" s="1293"/>
      <c r="H509" s="1293"/>
      <c r="I509" s="1293"/>
      <c r="J509" s="1293"/>
      <c r="K509" s="3447"/>
      <c r="L509" s="756"/>
    </row>
    <row r="510" spans="1:12" s="1826" customFormat="1">
      <c r="A510" s="2070"/>
      <c r="B510" s="1293"/>
      <c r="C510" s="1293"/>
      <c r="D510" s="1293"/>
      <c r="E510" s="1293"/>
      <c r="F510" s="1293"/>
      <c r="G510" s="1293"/>
      <c r="H510" s="1293"/>
      <c r="I510" s="1293"/>
      <c r="J510" s="1293"/>
      <c r="K510" s="3447"/>
      <c r="L510" s="756"/>
    </row>
    <row r="511" spans="1:12" s="1826" customFormat="1">
      <c r="A511" s="2070"/>
      <c r="B511" s="1293"/>
      <c r="C511" s="1293"/>
      <c r="D511" s="1293"/>
      <c r="E511" s="1293"/>
      <c r="F511" s="1293"/>
      <c r="G511" s="1293"/>
      <c r="H511" s="1293"/>
      <c r="I511" s="1293"/>
      <c r="J511" s="1293"/>
      <c r="K511" s="3447"/>
      <c r="L511" s="756"/>
    </row>
    <row r="512" spans="1:12" s="1826" customFormat="1">
      <c r="A512" s="2070"/>
      <c r="B512" s="1293"/>
      <c r="C512" s="1293"/>
      <c r="D512" s="1293"/>
      <c r="E512" s="1293"/>
      <c r="F512" s="1293"/>
      <c r="G512" s="1293"/>
      <c r="H512" s="1293"/>
      <c r="I512" s="1293"/>
      <c r="J512" s="1293"/>
      <c r="K512" s="3447"/>
      <c r="L512" s="756"/>
    </row>
    <row r="513" spans="1:12" s="1826" customFormat="1">
      <c r="A513" s="2070"/>
      <c r="B513" s="1293"/>
      <c r="C513" s="1293"/>
      <c r="D513" s="1293"/>
      <c r="E513" s="1293"/>
      <c r="F513" s="1293"/>
      <c r="G513" s="1293"/>
      <c r="H513" s="1293"/>
      <c r="I513" s="1293"/>
      <c r="J513" s="1293"/>
      <c r="K513" s="3447"/>
      <c r="L513" s="756"/>
    </row>
    <row r="514" spans="1:12" s="1826" customFormat="1">
      <c r="A514" s="2070"/>
      <c r="B514" s="1293"/>
      <c r="C514" s="1293"/>
      <c r="D514" s="1293"/>
      <c r="E514" s="1293"/>
      <c r="F514" s="1293"/>
      <c r="G514" s="1293"/>
      <c r="H514" s="1293"/>
      <c r="I514" s="1293"/>
      <c r="J514" s="1293"/>
      <c r="K514" s="3447"/>
      <c r="L514" s="756"/>
    </row>
    <row r="515" spans="1:12" s="1826" customFormat="1">
      <c r="A515" s="2070"/>
      <c r="B515" s="1293"/>
      <c r="C515" s="1293"/>
      <c r="D515" s="1293"/>
      <c r="E515" s="1293"/>
      <c r="F515" s="1293"/>
      <c r="G515" s="1293"/>
      <c r="H515" s="1293"/>
      <c r="I515" s="1293"/>
      <c r="J515" s="1293"/>
      <c r="K515" s="3447"/>
      <c r="L515" s="756"/>
    </row>
    <row r="516" spans="1:12" s="1826" customFormat="1">
      <c r="A516" s="2070"/>
      <c r="B516" s="1293"/>
      <c r="C516" s="1293"/>
      <c r="D516" s="1293"/>
      <c r="E516" s="1293"/>
      <c r="F516" s="1293"/>
      <c r="G516" s="1293"/>
      <c r="H516" s="1293"/>
      <c r="I516" s="1293"/>
      <c r="J516" s="1293"/>
      <c r="K516" s="3447"/>
      <c r="L516" s="756"/>
    </row>
    <row r="517" spans="1:12" s="1826" customFormat="1">
      <c r="A517" s="2070"/>
      <c r="B517" s="1293"/>
      <c r="C517" s="1293"/>
      <c r="D517" s="1293"/>
      <c r="E517" s="1293"/>
      <c r="F517" s="1293"/>
      <c r="G517" s="1293"/>
      <c r="H517" s="1293"/>
      <c r="I517" s="1293"/>
      <c r="J517" s="1293"/>
      <c r="K517" s="3447"/>
      <c r="L517" s="756"/>
    </row>
    <row r="518" spans="1:12" s="1826" customFormat="1">
      <c r="A518" s="2070"/>
      <c r="B518" s="1293"/>
      <c r="C518" s="1293"/>
      <c r="D518" s="1293"/>
      <c r="E518" s="1293"/>
      <c r="F518" s="1293"/>
      <c r="G518" s="1293"/>
      <c r="H518" s="1293"/>
      <c r="I518" s="1293"/>
      <c r="J518" s="1293"/>
      <c r="K518" s="3447"/>
      <c r="L518" s="756"/>
    </row>
    <row r="519" spans="1:12" s="1826" customFormat="1">
      <c r="A519" s="2070"/>
      <c r="B519" s="1293"/>
      <c r="C519" s="1293"/>
      <c r="D519" s="1293"/>
      <c r="E519" s="1293"/>
      <c r="F519" s="1293"/>
      <c r="G519" s="1293"/>
      <c r="H519" s="1293"/>
      <c r="I519" s="1293"/>
      <c r="J519" s="1293"/>
      <c r="K519" s="3447"/>
      <c r="L519" s="756"/>
    </row>
    <row r="520" spans="1:12" s="1826" customFormat="1">
      <c r="A520" s="2070"/>
      <c r="B520" s="1293"/>
      <c r="C520" s="1293"/>
      <c r="D520" s="1293"/>
      <c r="E520" s="1293"/>
      <c r="F520" s="1293"/>
      <c r="G520" s="1293"/>
      <c r="H520" s="1293"/>
      <c r="I520" s="1293"/>
      <c r="J520" s="1293"/>
      <c r="K520" s="3447"/>
      <c r="L520" s="756"/>
    </row>
    <row r="521" spans="1:12" s="1826" customFormat="1">
      <c r="A521" s="2070"/>
      <c r="B521" s="1293"/>
      <c r="C521" s="1293"/>
      <c r="D521" s="1293"/>
      <c r="E521" s="1293"/>
      <c r="F521" s="1293"/>
      <c r="G521" s="1293"/>
      <c r="H521" s="1293"/>
      <c r="I521" s="1293"/>
      <c r="J521" s="1293"/>
      <c r="K521" s="3447"/>
      <c r="L521" s="756"/>
    </row>
    <row r="522" spans="1:12" s="1826" customFormat="1">
      <c r="A522" s="2070"/>
      <c r="B522" s="1293"/>
      <c r="C522" s="1293"/>
      <c r="D522" s="1293"/>
      <c r="E522" s="1293"/>
      <c r="F522" s="1293"/>
      <c r="G522" s="1293"/>
      <c r="H522" s="1293"/>
      <c r="I522" s="1293"/>
      <c r="J522" s="1293"/>
      <c r="K522" s="3447"/>
      <c r="L522" s="756"/>
    </row>
    <row r="523" spans="1:12" s="1826" customFormat="1">
      <c r="A523" s="2070"/>
      <c r="B523" s="1293"/>
      <c r="C523" s="1293"/>
      <c r="D523" s="1293"/>
      <c r="E523" s="1293"/>
      <c r="F523" s="1293"/>
      <c r="G523" s="1293"/>
      <c r="H523" s="1293"/>
      <c r="I523" s="1293"/>
      <c r="J523" s="1293"/>
      <c r="K523" s="3447"/>
      <c r="L523" s="756"/>
    </row>
    <row r="524" spans="1:12" s="1826" customFormat="1">
      <c r="A524" s="2070"/>
      <c r="B524" s="1293"/>
      <c r="C524" s="1293"/>
      <c r="D524" s="1293"/>
      <c r="E524" s="1293"/>
      <c r="F524" s="1293"/>
      <c r="G524" s="1293"/>
      <c r="H524" s="1293"/>
      <c r="I524" s="1293"/>
      <c r="J524" s="1293"/>
      <c r="K524" s="3447"/>
      <c r="L524" s="756"/>
    </row>
    <row r="525" spans="1:12" s="1826" customFormat="1">
      <c r="A525" s="2070"/>
      <c r="B525" s="1293"/>
      <c r="C525" s="1293"/>
      <c r="D525" s="1293"/>
      <c r="E525" s="1293"/>
      <c r="F525" s="1293"/>
      <c r="G525" s="1293"/>
      <c r="H525" s="1293"/>
      <c r="I525" s="1293"/>
      <c r="J525" s="1293"/>
      <c r="K525" s="3447"/>
      <c r="L525" s="756"/>
    </row>
    <row r="526" spans="1:12" s="1826" customFormat="1">
      <c r="A526" s="2070"/>
      <c r="B526" s="1293"/>
      <c r="C526" s="1293"/>
      <c r="D526" s="1293"/>
      <c r="E526" s="1293"/>
      <c r="F526" s="1293"/>
      <c r="G526" s="1293"/>
      <c r="H526" s="1293"/>
      <c r="I526" s="1293"/>
      <c r="J526" s="1293"/>
      <c r="K526" s="3447"/>
      <c r="L526" s="756"/>
    </row>
    <row r="527" spans="1:12" s="1826" customFormat="1">
      <c r="A527" s="2070"/>
      <c r="B527" s="1293"/>
      <c r="C527" s="1293"/>
      <c r="D527" s="1293"/>
      <c r="E527" s="1293"/>
      <c r="F527" s="1293"/>
      <c r="G527" s="1293"/>
      <c r="H527" s="1293"/>
      <c r="I527" s="1293"/>
      <c r="J527" s="1293"/>
      <c r="K527" s="3447"/>
      <c r="L527" s="756"/>
    </row>
    <row r="528" spans="1:12" s="1826" customFormat="1">
      <c r="A528" s="2070"/>
      <c r="B528" s="1293"/>
      <c r="C528" s="1293"/>
      <c r="D528" s="1293"/>
      <c r="E528" s="1293"/>
      <c r="F528" s="1293"/>
      <c r="G528" s="1293"/>
      <c r="H528" s="1293"/>
      <c r="I528" s="1293"/>
      <c r="J528" s="1293"/>
      <c r="K528" s="3447"/>
      <c r="L528" s="756"/>
    </row>
    <row r="529" spans="1:12" s="1826" customFormat="1">
      <c r="A529" s="2070"/>
      <c r="B529" s="1293"/>
      <c r="C529" s="1293"/>
      <c r="D529" s="1293"/>
      <c r="E529" s="1293"/>
      <c r="F529" s="1293"/>
      <c r="G529" s="1293"/>
      <c r="H529" s="1293"/>
      <c r="I529" s="1293"/>
      <c r="J529" s="1293"/>
      <c r="K529" s="3447"/>
      <c r="L529" s="756"/>
    </row>
    <row r="530" spans="1:12" s="1826" customFormat="1">
      <c r="A530" s="2070"/>
      <c r="B530" s="1293"/>
      <c r="C530" s="1293"/>
      <c r="D530" s="1293"/>
      <c r="E530" s="1293"/>
      <c r="F530" s="1293"/>
      <c r="G530" s="1293"/>
      <c r="H530" s="1293"/>
      <c r="I530" s="1293"/>
      <c r="J530" s="1293"/>
      <c r="K530" s="3447"/>
      <c r="L530" s="756"/>
    </row>
    <row r="531" spans="1:12" s="1826" customFormat="1">
      <c r="A531" s="2070"/>
      <c r="B531" s="1293"/>
      <c r="C531" s="1293"/>
      <c r="D531" s="1293"/>
      <c r="E531" s="1293"/>
      <c r="F531" s="1293"/>
      <c r="G531" s="1293"/>
      <c r="H531" s="1293"/>
      <c r="I531" s="1293"/>
      <c r="J531" s="1293"/>
      <c r="K531" s="3447"/>
      <c r="L531" s="756"/>
    </row>
    <row r="532" spans="1:12" s="1826" customFormat="1">
      <c r="A532" s="2070"/>
      <c r="B532" s="1293"/>
      <c r="C532" s="1293"/>
      <c r="D532" s="1293"/>
      <c r="E532" s="1293"/>
      <c r="F532" s="1293"/>
      <c r="G532" s="1293"/>
      <c r="H532" s="1293"/>
      <c r="I532" s="1293"/>
      <c r="J532" s="1293"/>
      <c r="K532" s="3447"/>
      <c r="L532" s="756"/>
    </row>
    <row r="533" spans="1:12" s="1826" customFormat="1">
      <c r="A533" s="2070"/>
      <c r="B533" s="1293"/>
      <c r="C533" s="1293"/>
      <c r="D533" s="1293"/>
      <c r="E533" s="1293"/>
      <c r="F533" s="1293"/>
      <c r="G533" s="1293"/>
      <c r="H533" s="1293"/>
      <c r="I533" s="1293"/>
      <c r="J533" s="1293"/>
      <c r="K533" s="3447"/>
      <c r="L533" s="756"/>
    </row>
    <row r="534" spans="1:12" s="1826" customFormat="1">
      <c r="A534" s="2070"/>
      <c r="B534" s="1293"/>
      <c r="C534" s="1293"/>
      <c r="D534" s="1293"/>
      <c r="E534" s="1293"/>
      <c r="F534" s="1293"/>
      <c r="G534" s="1293"/>
      <c r="H534" s="1293"/>
      <c r="I534" s="1293"/>
      <c r="J534" s="1293"/>
      <c r="K534" s="3447"/>
      <c r="L534" s="756"/>
    </row>
    <row r="535" spans="1:12" s="1826" customFormat="1">
      <c r="A535" s="2070"/>
      <c r="B535" s="1293"/>
      <c r="C535" s="1293"/>
      <c r="D535" s="1293"/>
      <c r="E535" s="1293"/>
      <c r="F535" s="1293"/>
      <c r="G535" s="1293"/>
      <c r="H535" s="1293"/>
      <c r="I535" s="1293"/>
      <c r="J535" s="1293"/>
      <c r="K535" s="3447"/>
      <c r="L535" s="756"/>
    </row>
    <row r="536" spans="1:12" s="1826" customFormat="1">
      <c r="A536" s="2070"/>
      <c r="B536" s="1293"/>
      <c r="C536" s="1293"/>
      <c r="D536" s="1293"/>
      <c r="E536" s="1293"/>
      <c r="F536" s="1293"/>
      <c r="G536" s="1293"/>
      <c r="H536" s="1293"/>
      <c r="I536" s="1293"/>
      <c r="J536" s="1293"/>
      <c r="K536" s="3447"/>
      <c r="L536" s="756"/>
    </row>
    <row r="537" spans="1:12" s="1826" customFormat="1">
      <c r="A537" s="2070"/>
      <c r="B537" s="1293"/>
      <c r="C537" s="1293"/>
      <c r="D537" s="1293"/>
      <c r="E537" s="1293"/>
      <c r="F537" s="1293"/>
      <c r="G537" s="1293"/>
      <c r="H537" s="1293"/>
      <c r="I537" s="1293"/>
      <c r="J537" s="1293"/>
      <c r="K537" s="3447"/>
      <c r="L537" s="756"/>
    </row>
    <row r="538" spans="1:12" s="1826" customFormat="1">
      <c r="A538" s="2070"/>
      <c r="B538" s="1293"/>
      <c r="C538" s="1293"/>
      <c r="D538" s="1293"/>
      <c r="E538" s="1293"/>
      <c r="F538" s="1293"/>
      <c r="G538" s="1293"/>
      <c r="H538" s="1293"/>
      <c r="I538" s="1293"/>
      <c r="J538" s="1293"/>
      <c r="K538" s="3447"/>
      <c r="L538" s="756"/>
    </row>
    <row r="539" spans="1:12" s="1826" customFormat="1">
      <c r="A539" s="2070"/>
      <c r="B539" s="1293"/>
      <c r="C539" s="1293"/>
      <c r="D539" s="1293"/>
      <c r="E539" s="1293"/>
      <c r="F539" s="1293"/>
      <c r="G539" s="1293"/>
      <c r="H539" s="1293"/>
      <c r="I539" s="1293"/>
      <c r="J539" s="1293"/>
      <c r="K539" s="3447"/>
      <c r="L539" s="756"/>
    </row>
    <row r="540" spans="1:12" s="1826" customFormat="1">
      <c r="A540" s="2070"/>
      <c r="B540" s="1293"/>
      <c r="C540" s="1293"/>
      <c r="D540" s="1293"/>
      <c r="E540" s="1293"/>
      <c r="F540" s="1293"/>
      <c r="G540" s="1293"/>
      <c r="H540" s="1293"/>
      <c r="I540" s="1293"/>
      <c r="J540" s="1293"/>
      <c r="K540" s="3447"/>
      <c r="L540" s="756"/>
    </row>
    <row r="541" spans="1:12" s="1826" customFormat="1">
      <c r="A541" s="2070"/>
      <c r="B541" s="1293"/>
      <c r="C541" s="1293"/>
      <c r="D541" s="1293"/>
      <c r="E541" s="1293"/>
      <c r="F541" s="1293"/>
      <c r="G541" s="1293"/>
      <c r="H541" s="1293"/>
      <c r="I541" s="1293"/>
      <c r="J541" s="1293"/>
      <c r="K541" s="3447"/>
      <c r="L541" s="756"/>
    </row>
    <row r="542" spans="1:12" s="1826" customFormat="1">
      <c r="A542" s="2070"/>
      <c r="B542" s="1293"/>
      <c r="C542" s="1293"/>
      <c r="D542" s="1293"/>
      <c r="E542" s="1293"/>
      <c r="F542" s="1293"/>
      <c r="G542" s="1293"/>
      <c r="H542" s="1293"/>
      <c r="I542" s="1293"/>
      <c r="J542" s="1293"/>
      <c r="K542" s="3447"/>
      <c r="L542" s="756"/>
    </row>
    <row r="543" spans="1:12" s="1826" customFormat="1">
      <c r="A543" s="2070"/>
      <c r="B543" s="1293"/>
      <c r="C543" s="1293"/>
      <c r="D543" s="1293"/>
      <c r="E543" s="1293"/>
      <c r="F543" s="1293"/>
      <c r="G543" s="1293"/>
      <c r="H543" s="1293"/>
      <c r="I543" s="1293"/>
      <c r="J543" s="1293"/>
      <c r="K543" s="3447"/>
      <c r="L543" s="756"/>
    </row>
    <row r="544" spans="1:12" s="1826" customFormat="1">
      <c r="A544" s="2070"/>
      <c r="B544" s="1293"/>
      <c r="C544" s="1293"/>
      <c r="D544" s="1293"/>
      <c r="E544" s="1293"/>
      <c r="F544" s="1293"/>
      <c r="G544" s="1293"/>
      <c r="H544" s="1293"/>
      <c r="I544" s="1293"/>
      <c r="J544" s="1293"/>
      <c r="K544" s="3447"/>
      <c r="L544" s="756"/>
    </row>
    <row r="545" spans="1:12" s="1826" customFormat="1">
      <c r="A545" s="2070"/>
      <c r="B545" s="1293"/>
      <c r="C545" s="1293"/>
      <c r="D545" s="1293"/>
      <c r="E545" s="1293"/>
      <c r="F545" s="1293"/>
      <c r="G545" s="1293"/>
      <c r="H545" s="1293"/>
      <c r="I545" s="1293"/>
      <c r="J545" s="1293"/>
      <c r="K545" s="3447"/>
      <c r="L545" s="756"/>
    </row>
    <row r="546" spans="1:12" s="1826" customFormat="1">
      <c r="A546" s="2070"/>
      <c r="B546" s="1293"/>
      <c r="C546" s="1293"/>
      <c r="D546" s="1293"/>
      <c r="E546" s="1293"/>
      <c r="F546" s="1293"/>
      <c r="G546" s="1293"/>
      <c r="H546" s="1293"/>
      <c r="I546" s="1293"/>
      <c r="J546" s="1293"/>
      <c r="K546" s="3447"/>
      <c r="L546" s="756"/>
    </row>
    <row r="547" spans="1:12" s="1826" customFormat="1">
      <c r="A547" s="2070"/>
      <c r="B547" s="1293"/>
      <c r="C547" s="1293"/>
      <c r="D547" s="1293"/>
      <c r="E547" s="1293"/>
      <c r="F547" s="1293"/>
      <c r="G547" s="1293"/>
      <c r="H547" s="1293"/>
      <c r="I547" s="1293"/>
      <c r="J547" s="1293"/>
      <c r="K547" s="3447"/>
      <c r="L547" s="756"/>
    </row>
    <row r="548" spans="1:12" s="1826" customFormat="1">
      <c r="A548" s="2070"/>
      <c r="B548" s="1293"/>
      <c r="C548" s="1293"/>
      <c r="D548" s="1293"/>
      <c r="E548" s="1293"/>
      <c r="F548" s="1293"/>
      <c r="G548" s="1293"/>
      <c r="H548" s="1293"/>
      <c r="I548" s="1293"/>
      <c r="J548" s="1293"/>
      <c r="K548" s="3447"/>
      <c r="L548" s="756"/>
    </row>
    <row r="549" spans="1:12" s="1826" customFormat="1">
      <c r="A549" s="2070"/>
      <c r="B549" s="1293"/>
      <c r="C549" s="1293"/>
      <c r="D549" s="1293"/>
      <c r="E549" s="1293"/>
      <c r="F549" s="1293"/>
      <c r="G549" s="1293"/>
      <c r="H549" s="1293"/>
      <c r="I549" s="1293"/>
      <c r="J549" s="1293"/>
      <c r="K549" s="3447"/>
      <c r="L549" s="756"/>
    </row>
    <row r="550" spans="1:12" s="1826" customFormat="1">
      <c r="A550" s="2070"/>
      <c r="B550" s="1293"/>
      <c r="C550" s="1293"/>
      <c r="D550" s="1293"/>
      <c r="E550" s="1293"/>
      <c r="F550" s="1293"/>
      <c r="G550" s="1293"/>
      <c r="H550" s="1293"/>
      <c r="I550" s="1293"/>
      <c r="J550" s="1293"/>
      <c r="K550" s="3447"/>
      <c r="L550" s="756"/>
    </row>
    <row r="551" spans="1:12" s="1826" customFormat="1">
      <c r="A551" s="2070"/>
      <c r="B551" s="1293"/>
      <c r="C551" s="1293"/>
      <c r="D551" s="1293"/>
      <c r="E551" s="1293"/>
      <c r="F551" s="1293"/>
      <c r="G551" s="1293"/>
      <c r="H551" s="1293"/>
      <c r="I551" s="1293"/>
      <c r="J551" s="1293"/>
      <c r="K551" s="3447"/>
      <c r="L551" s="756"/>
    </row>
    <row r="552" spans="1:12" s="1826" customFormat="1">
      <c r="A552" s="2070"/>
      <c r="B552" s="1293"/>
      <c r="C552" s="1293"/>
      <c r="D552" s="1293"/>
      <c r="E552" s="1293"/>
      <c r="F552" s="1293"/>
      <c r="G552" s="1293"/>
      <c r="H552" s="1293"/>
      <c r="I552" s="1293"/>
      <c r="J552" s="1293"/>
      <c r="K552" s="3447"/>
      <c r="L552" s="756"/>
    </row>
    <row r="553" spans="1:12" s="1826" customFormat="1">
      <c r="A553" s="2070"/>
      <c r="B553" s="1293"/>
      <c r="C553" s="1293"/>
      <c r="D553" s="1293"/>
      <c r="E553" s="1293"/>
      <c r="F553" s="1293"/>
      <c r="G553" s="1293"/>
      <c r="H553" s="1293"/>
      <c r="I553" s="1293"/>
      <c r="J553" s="1293"/>
      <c r="K553" s="3447"/>
      <c r="L553" s="756"/>
    </row>
    <row r="554" spans="1:12" s="1826" customFormat="1">
      <c r="A554" s="2070"/>
      <c r="B554" s="1293"/>
      <c r="C554" s="1293"/>
      <c r="D554" s="1293"/>
      <c r="E554" s="1293"/>
      <c r="F554" s="1293"/>
      <c r="G554" s="1293"/>
      <c r="H554" s="1293"/>
      <c r="I554" s="1293"/>
      <c r="J554" s="1293"/>
      <c r="K554" s="3447"/>
      <c r="L554" s="756"/>
    </row>
    <row r="555" spans="1:12" s="1826" customFormat="1">
      <c r="A555" s="2070"/>
      <c r="B555" s="1293"/>
      <c r="C555" s="1293"/>
      <c r="D555" s="1293"/>
      <c r="E555" s="1293"/>
      <c r="F555" s="1293"/>
      <c r="G555" s="1293"/>
      <c r="H555" s="1293"/>
      <c r="I555" s="1293"/>
      <c r="J555" s="1293"/>
      <c r="K555" s="3447"/>
      <c r="L555" s="756"/>
    </row>
    <row r="556" spans="1:12" s="1826" customFormat="1">
      <c r="A556" s="2070"/>
      <c r="B556" s="1293"/>
      <c r="C556" s="1293"/>
      <c r="D556" s="1293"/>
      <c r="E556" s="1293"/>
      <c r="F556" s="1293"/>
      <c r="G556" s="1293"/>
      <c r="H556" s="1293"/>
      <c r="I556" s="1293"/>
      <c r="J556" s="1293"/>
      <c r="K556" s="3447"/>
      <c r="L556" s="756"/>
    </row>
    <row r="557" spans="1:12" s="1826" customFormat="1">
      <c r="A557" s="2070"/>
      <c r="B557" s="1293"/>
      <c r="C557" s="1293"/>
      <c r="D557" s="1293"/>
      <c r="E557" s="1293"/>
      <c r="F557" s="1293"/>
      <c r="G557" s="1293"/>
      <c r="H557" s="1293"/>
      <c r="I557" s="1293"/>
      <c r="J557" s="1293"/>
      <c r="K557" s="3447"/>
      <c r="L557" s="756"/>
    </row>
    <row r="558" spans="1:12" s="1826" customFormat="1">
      <c r="A558" s="2070"/>
      <c r="B558" s="1293"/>
      <c r="C558" s="1293"/>
      <c r="D558" s="1293"/>
      <c r="E558" s="1293"/>
      <c r="F558" s="1293"/>
      <c r="G558" s="1293"/>
      <c r="H558" s="1293"/>
      <c r="I558" s="1293"/>
      <c r="J558" s="1293"/>
      <c r="K558" s="3447"/>
      <c r="L558" s="756"/>
    </row>
    <row r="559" spans="1:12" s="1826" customFormat="1">
      <c r="A559" s="2070"/>
      <c r="B559" s="1293"/>
      <c r="C559" s="1293"/>
      <c r="D559" s="1293"/>
      <c r="E559" s="1293"/>
      <c r="F559" s="1293"/>
      <c r="G559" s="1293"/>
      <c r="H559" s="1293"/>
      <c r="I559" s="1293"/>
      <c r="J559" s="1293"/>
      <c r="K559" s="3447"/>
      <c r="L559" s="756"/>
    </row>
    <row r="560" spans="1:12" s="1826" customFormat="1">
      <c r="A560" s="2070"/>
      <c r="B560" s="1293"/>
      <c r="C560" s="1293"/>
      <c r="D560" s="1293"/>
      <c r="E560" s="1293"/>
      <c r="F560" s="1293"/>
      <c r="G560" s="1293"/>
      <c r="H560" s="1293"/>
      <c r="I560" s="1293"/>
      <c r="J560" s="1293"/>
      <c r="K560" s="3447"/>
      <c r="L560" s="756"/>
    </row>
    <row r="561" spans="1:12" s="1826" customFormat="1">
      <c r="A561" s="2070"/>
      <c r="B561" s="1293"/>
      <c r="C561" s="1293"/>
      <c r="D561" s="1293"/>
      <c r="E561" s="1293"/>
      <c r="F561" s="1293"/>
      <c r="G561" s="1293"/>
      <c r="H561" s="1293"/>
      <c r="I561" s="1293"/>
      <c r="J561" s="1293"/>
      <c r="K561" s="3447"/>
      <c r="L561" s="756"/>
    </row>
    <row r="562" spans="1:12" s="1826" customFormat="1">
      <c r="A562" s="2070"/>
      <c r="B562" s="1293"/>
      <c r="C562" s="1293"/>
      <c r="D562" s="1293"/>
      <c r="E562" s="1293"/>
      <c r="F562" s="1293"/>
      <c r="G562" s="1293"/>
      <c r="H562" s="1293"/>
      <c r="I562" s="1293"/>
      <c r="J562" s="1293"/>
      <c r="K562" s="3447"/>
      <c r="L562" s="756"/>
    </row>
    <row r="563" spans="1:12" s="1826" customFormat="1">
      <c r="A563" s="2070"/>
      <c r="B563" s="1293"/>
      <c r="C563" s="1293"/>
      <c r="D563" s="1293"/>
      <c r="E563" s="1293"/>
      <c r="F563" s="1293"/>
      <c r="G563" s="1293"/>
      <c r="H563" s="1293"/>
      <c r="I563" s="1293"/>
      <c r="J563" s="1293"/>
      <c r="K563" s="3447"/>
      <c r="L563" s="756"/>
    </row>
    <row r="564" spans="1:12" s="1826" customFormat="1">
      <c r="A564" s="2070"/>
      <c r="B564" s="1293"/>
      <c r="C564" s="1293"/>
      <c r="D564" s="1293"/>
      <c r="E564" s="1293"/>
      <c r="F564" s="1293"/>
      <c r="G564" s="1293"/>
      <c r="H564" s="1293"/>
      <c r="I564" s="1293"/>
      <c r="J564" s="1293"/>
      <c r="K564" s="3447"/>
      <c r="L564" s="756"/>
    </row>
    <row r="565" spans="1:12" s="1826" customFormat="1">
      <c r="A565" s="2070"/>
      <c r="B565" s="1293"/>
      <c r="C565" s="1293"/>
      <c r="D565" s="1293"/>
      <c r="E565" s="1293"/>
      <c r="F565" s="1293"/>
      <c r="G565" s="1293"/>
      <c r="H565" s="1293"/>
      <c r="I565" s="1293"/>
      <c r="J565" s="1293"/>
      <c r="K565" s="3447"/>
      <c r="L565" s="756"/>
    </row>
    <row r="566" spans="1:12" s="1826" customFormat="1">
      <c r="A566" s="2070"/>
      <c r="B566" s="1293"/>
      <c r="C566" s="1293"/>
      <c r="D566" s="1293"/>
      <c r="E566" s="1293"/>
      <c r="F566" s="1293"/>
      <c r="G566" s="1293"/>
      <c r="H566" s="1293"/>
      <c r="I566" s="1293"/>
      <c r="J566" s="1293"/>
      <c r="K566" s="3447"/>
      <c r="L566" s="756"/>
    </row>
    <row r="567" spans="1:12" s="1826" customFormat="1">
      <c r="A567" s="2070"/>
      <c r="B567" s="1293"/>
      <c r="C567" s="1293"/>
      <c r="D567" s="1293"/>
      <c r="E567" s="1293"/>
      <c r="F567" s="1293"/>
      <c r="G567" s="1293"/>
      <c r="H567" s="1293"/>
      <c r="I567" s="1293"/>
      <c r="J567" s="1293"/>
      <c r="K567" s="3447"/>
      <c r="L567" s="756"/>
    </row>
    <row r="568" spans="1:12" s="1826" customFormat="1">
      <c r="A568" s="2070"/>
      <c r="B568" s="1293"/>
      <c r="C568" s="1293"/>
      <c r="D568" s="1293"/>
      <c r="E568" s="1293"/>
      <c r="F568" s="1293"/>
      <c r="G568" s="1293"/>
      <c r="H568" s="1293"/>
      <c r="I568" s="1293"/>
      <c r="J568" s="1293"/>
      <c r="K568" s="3447"/>
      <c r="L568" s="756"/>
    </row>
    <row r="569" spans="1:12" s="1826" customFormat="1">
      <c r="A569" s="2070"/>
      <c r="B569" s="1293"/>
      <c r="C569" s="1293"/>
      <c r="D569" s="1293"/>
      <c r="E569" s="1293"/>
      <c r="F569" s="1293"/>
      <c r="G569" s="1293"/>
      <c r="H569" s="1293"/>
      <c r="I569" s="1293"/>
      <c r="J569" s="1293"/>
      <c r="K569" s="3447"/>
      <c r="L569" s="756"/>
    </row>
    <row r="570" spans="1:12" s="1826" customFormat="1">
      <c r="A570" s="2070"/>
      <c r="B570" s="1293"/>
      <c r="C570" s="1293"/>
      <c r="D570" s="1293"/>
      <c r="E570" s="1293"/>
      <c r="F570" s="1293"/>
      <c r="G570" s="1293"/>
      <c r="H570" s="1293"/>
      <c r="I570" s="1293"/>
      <c r="J570" s="1293"/>
      <c r="K570" s="3447"/>
      <c r="L570" s="756"/>
    </row>
    <row r="571" spans="1:12" s="1826" customFormat="1">
      <c r="A571" s="2070"/>
      <c r="B571" s="1293"/>
      <c r="C571" s="1293"/>
      <c r="D571" s="1293"/>
      <c r="E571" s="1293"/>
      <c r="F571" s="1293"/>
      <c r="G571" s="1293"/>
      <c r="H571" s="1293"/>
      <c r="I571" s="1293"/>
      <c r="J571" s="1293"/>
      <c r="K571" s="3447"/>
      <c r="L571" s="756"/>
    </row>
    <row r="572" spans="1:12" s="1826" customFormat="1">
      <c r="A572" s="2070"/>
      <c r="B572" s="1293"/>
      <c r="C572" s="1293"/>
      <c r="D572" s="1293"/>
      <c r="E572" s="1293"/>
      <c r="F572" s="1293"/>
      <c r="G572" s="1293"/>
      <c r="H572" s="1293"/>
      <c r="I572" s="1293"/>
      <c r="J572" s="1293"/>
      <c r="K572" s="3447"/>
      <c r="L572" s="756"/>
    </row>
    <row r="573" spans="1:12" s="1826" customFormat="1">
      <c r="A573" s="2070"/>
      <c r="B573" s="1293"/>
      <c r="C573" s="1293"/>
      <c r="D573" s="1293"/>
      <c r="E573" s="1293"/>
      <c r="F573" s="1293"/>
      <c r="G573" s="1293"/>
      <c r="H573" s="1293"/>
      <c r="I573" s="1293"/>
      <c r="J573" s="1293"/>
      <c r="K573" s="3447"/>
      <c r="L573" s="756"/>
    </row>
    <row r="574" spans="1:12" s="1826" customFormat="1">
      <c r="A574" s="2070"/>
      <c r="B574" s="1293"/>
      <c r="C574" s="1293"/>
      <c r="D574" s="1293"/>
      <c r="E574" s="1293"/>
      <c r="F574" s="1293"/>
      <c r="G574" s="1293"/>
      <c r="H574" s="1293"/>
      <c r="I574" s="1293"/>
      <c r="J574" s="1293"/>
      <c r="K574" s="3447"/>
      <c r="L574" s="756"/>
    </row>
    <row r="575" spans="1:12" s="1826" customFormat="1">
      <c r="A575" s="2070"/>
      <c r="B575" s="1293"/>
      <c r="C575" s="1293"/>
      <c r="D575" s="1293"/>
      <c r="E575" s="1293"/>
      <c r="F575" s="1293"/>
      <c r="G575" s="1293"/>
      <c r="H575" s="1293"/>
      <c r="I575" s="1293"/>
      <c r="J575" s="1293"/>
      <c r="K575" s="3447"/>
      <c r="L575" s="756"/>
    </row>
    <row r="576" spans="1:12" s="1826" customFormat="1">
      <c r="A576" s="2070"/>
      <c r="B576" s="1293"/>
      <c r="C576" s="1293"/>
      <c r="D576" s="1293"/>
      <c r="E576" s="1293"/>
      <c r="F576" s="1293"/>
      <c r="G576" s="1293"/>
      <c r="H576" s="1293"/>
      <c r="I576" s="1293"/>
      <c r="J576" s="1293"/>
      <c r="K576" s="3447"/>
      <c r="L576" s="756"/>
    </row>
    <row r="577" spans="1:12" s="1826" customFormat="1">
      <c r="A577" s="2070"/>
      <c r="B577" s="1293"/>
      <c r="C577" s="1293"/>
      <c r="D577" s="1293"/>
      <c r="E577" s="1293"/>
      <c r="F577" s="1293"/>
      <c r="G577" s="1293"/>
      <c r="H577" s="1293"/>
      <c r="I577" s="1293"/>
      <c r="J577" s="1293"/>
      <c r="K577" s="3447"/>
      <c r="L577" s="756"/>
    </row>
    <row r="578" spans="1:12" s="1826" customFormat="1">
      <c r="A578" s="2070"/>
      <c r="B578" s="1293"/>
      <c r="C578" s="1293"/>
      <c r="D578" s="1293"/>
      <c r="E578" s="1293"/>
      <c r="F578" s="1293"/>
      <c r="G578" s="1293"/>
      <c r="H578" s="1293"/>
      <c r="I578" s="1293"/>
      <c r="J578" s="1293"/>
      <c r="K578" s="3447"/>
      <c r="L578" s="756"/>
    </row>
    <row r="579" spans="1:12" s="1826" customFormat="1">
      <c r="A579" s="2070"/>
      <c r="B579" s="1293"/>
      <c r="C579" s="1293"/>
      <c r="D579" s="1293"/>
      <c r="E579" s="1293"/>
      <c r="F579" s="1293"/>
      <c r="G579" s="1293"/>
      <c r="H579" s="1293"/>
      <c r="I579" s="1293"/>
      <c r="J579" s="1293"/>
      <c r="K579" s="3447"/>
      <c r="L579" s="756"/>
    </row>
    <row r="580" spans="1:12" s="1826" customFormat="1">
      <c r="A580" s="2070"/>
      <c r="B580" s="1293"/>
      <c r="C580" s="1293"/>
      <c r="D580" s="1293"/>
      <c r="E580" s="1293"/>
      <c r="F580" s="1293"/>
      <c r="G580" s="1293"/>
      <c r="H580" s="1293"/>
      <c r="I580" s="1293"/>
      <c r="J580" s="1293"/>
      <c r="K580" s="3447"/>
      <c r="L580" s="756"/>
    </row>
    <row r="581" spans="1:12" s="1826" customFormat="1">
      <c r="A581" s="2070"/>
      <c r="B581" s="1293"/>
      <c r="C581" s="1293"/>
      <c r="D581" s="1293"/>
      <c r="E581" s="1293"/>
      <c r="F581" s="1293"/>
      <c r="G581" s="1293"/>
      <c r="H581" s="1293"/>
      <c r="I581" s="1293"/>
      <c r="J581" s="1293"/>
      <c r="K581" s="3447"/>
      <c r="L581" s="756"/>
    </row>
    <row r="582" spans="1:12" s="1826" customFormat="1">
      <c r="A582" s="2070"/>
      <c r="B582" s="1293"/>
      <c r="C582" s="1293"/>
      <c r="D582" s="1293"/>
      <c r="E582" s="1293"/>
      <c r="F582" s="1293"/>
      <c r="G582" s="1293"/>
      <c r="H582" s="1293"/>
      <c r="I582" s="1293"/>
      <c r="J582" s="1293"/>
      <c r="K582" s="3447"/>
      <c r="L582" s="756"/>
    </row>
    <row r="583" spans="1:12" s="1826" customFormat="1">
      <c r="A583" s="2070"/>
      <c r="B583" s="1293"/>
      <c r="C583" s="1293"/>
      <c r="D583" s="1293"/>
      <c r="E583" s="1293"/>
      <c r="F583" s="1293"/>
      <c r="G583" s="1293"/>
      <c r="H583" s="1293"/>
      <c r="I583" s="1293"/>
      <c r="J583" s="1293"/>
      <c r="K583" s="3447"/>
      <c r="L583" s="756"/>
    </row>
    <row r="584" spans="1:12" s="1826" customFormat="1">
      <c r="A584" s="2070"/>
      <c r="B584" s="1293"/>
      <c r="C584" s="1293"/>
      <c r="D584" s="1293"/>
      <c r="E584" s="1293"/>
      <c r="F584" s="1293"/>
      <c r="G584" s="1293"/>
      <c r="H584" s="1293"/>
      <c r="I584" s="1293"/>
      <c r="J584" s="1293"/>
      <c r="K584" s="3447"/>
      <c r="L584" s="756"/>
    </row>
    <row r="585" spans="1:12" s="1826" customFormat="1">
      <c r="A585" s="2070"/>
      <c r="B585" s="1293"/>
      <c r="C585" s="1293"/>
      <c r="D585" s="1293"/>
      <c r="E585" s="1293"/>
      <c r="F585" s="1293"/>
      <c r="G585" s="1293"/>
      <c r="H585" s="1293"/>
      <c r="I585" s="1293"/>
      <c r="J585" s="1293"/>
      <c r="K585" s="3447"/>
      <c r="L585" s="756"/>
    </row>
    <row r="586" spans="1:12" s="1826" customFormat="1">
      <c r="A586" s="2070"/>
      <c r="B586" s="1293"/>
      <c r="C586" s="1293"/>
      <c r="D586" s="1293"/>
      <c r="E586" s="1293"/>
      <c r="F586" s="1293"/>
      <c r="G586" s="1293"/>
      <c r="H586" s="1293"/>
      <c r="I586" s="1293"/>
      <c r="J586" s="1293"/>
      <c r="K586" s="3447"/>
      <c r="L586" s="756"/>
    </row>
    <row r="587" spans="1:12" s="1826" customFormat="1">
      <c r="A587" s="2070"/>
      <c r="B587" s="1293"/>
      <c r="C587" s="1293"/>
      <c r="D587" s="1293"/>
      <c r="E587" s="1293"/>
      <c r="F587" s="1293"/>
      <c r="G587" s="1293"/>
      <c r="H587" s="1293"/>
      <c r="I587" s="1293"/>
      <c r="J587" s="1293"/>
      <c r="K587" s="3447"/>
      <c r="L587" s="756"/>
    </row>
    <row r="588" spans="1:12" s="1826" customFormat="1">
      <c r="A588" s="2070"/>
      <c r="B588" s="1293"/>
      <c r="C588" s="1293"/>
      <c r="D588" s="1293"/>
      <c r="E588" s="1293"/>
      <c r="F588" s="1293"/>
      <c r="G588" s="1293"/>
      <c r="H588" s="1293"/>
      <c r="I588" s="1293"/>
      <c r="J588" s="1293"/>
      <c r="K588" s="3447"/>
      <c r="L588" s="756"/>
    </row>
    <row r="589" spans="1:12" s="1826" customFormat="1">
      <c r="A589" s="2070"/>
      <c r="B589" s="1293"/>
      <c r="C589" s="1293"/>
      <c r="D589" s="1293"/>
      <c r="E589" s="1293"/>
      <c r="F589" s="1293"/>
      <c r="G589" s="1293"/>
      <c r="H589" s="1293"/>
      <c r="I589" s="1293"/>
      <c r="J589" s="1293"/>
      <c r="K589" s="3447"/>
      <c r="L589" s="756"/>
    </row>
    <row r="590" spans="1:12" s="1826" customFormat="1">
      <c r="A590" s="2070"/>
      <c r="B590" s="1293"/>
      <c r="C590" s="1293"/>
      <c r="D590" s="1293"/>
      <c r="E590" s="1293"/>
      <c r="F590" s="1293"/>
      <c r="G590" s="1293"/>
      <c r="H590" s="1293"/>
      <c r="I590" s="1293"/>
      <c r="J590" s="1293"/>
      <c r="K590" s="3447"/>
      <c r="L590" s="756"/>
    </row>
    <row r="591" spans="1:12" s="1826" customFormat="1">
      <c r="A591" s="2070"/>
      <c r="B591" s="1293"/>
      <c r="C591" s="1293"/>
      <c r="D591" s="1293"/>
      <c r="E591" s="1293"/>
      <c r="F591" s="1293"/>
      <c r="G591" s="1293"/>
      <c r="H591" s="1293"/>
      <c r="I591" s="1293"/>
      <c r="J591" s="1293"/>
      <c r="K591" s="3447"/>
      <c r="L591" s="756"/>
    </row>
    <row r="592" spans="1:12" s="1826" customFormat="1">
      <c r="A592" s="2070"/>
      <c r="B592" s="1293"/>
      <c r="C592" s="1293"/>
      <c r="D592" s="1293"/>
      <c r="E592" s="1293"/>
      <c r="F592" s="1293"/>
      <c r="G592" s="1293"/>
      <c r="H592" s="1293"/>
      <c r="I592" s="1293"/>
      <c r="J592" s="1293"/>
      <c r="K592" s="3447"/>
      <c r="L592" s="756"/>
    </row>
    <row r="593" spans="1:12" s="1826" customFormat="1">
      <c r="A593" s="2070"/>
      <c r="B593" s="1293"/>
      <c r="C593" s="1293"/>
      <c r="D593" s="1293"/>
      <c r="E593" s="1293"/>
      <c r="F593" s="1293"/>
      <c r="G593" s="1293"/>
      <c r="H593" s="1293"/>
      <c r="I593" s="1293"/>
      <c r="J593" s="1293"/>
      <c r="K593" s="3447"/>
      <c r="L593" s="756"/>
    </row>
    <row r="594" spans="1:12" s="1826" customFormat="1">
      <c r="A594" s="2070"/>
      <c r="B594" s="1293"/>
      <c r="C594" s="1293"/>
      <c r="D594" s="1293"/>
      <c r="E594" s="1293"/>
      <c r="F594" s="1293"/>
      <c r="G594" s="1293"/>
      <c r="H594" s="1293"/>
      <c r="I594" s="1293"/>
      <c r="J594" s="1293"/>
      <c r="K594" s="3447"/>
      <c r="L594" s="756"/>
    </row>
    <row r="595" spans="1:12" s="1826" customFormat="1">
      <c r="A595" s="2070"/>
      <c r="B595" s="1293"/>
      <c r="C595" s="1293"/>
      <c r="D595" s="1293"/>
      <c r="E595" s="1293"/>
      <c r="F595" s="1293"/>
      <c r="G595" s="1293"/>
      <c r="H595" s="1293"/>
      <c r="I595" s="1293"/>
      <c r="J595" s="1293"/>
      <c r="K595" s="3447"/>
      <c r="L595" s="756"/>
    </row>
    <row r="596" spans="1:12" s="1826" customFormat="1">
      <c r="A596" s="2070"/>
      <c r="B596" s="1293"/>
      <c r="C596" s="1293"/>
      <c r="D596" s="1293"/>
      <c r="E596" s="1293"/>
      <c r="F596" s="1293"/>
      <c r="G596" s="1293"/>
      <c r="H596" s="1293"/>
      <c r="I596" s="1293"/>
      <c r="J596" s="1293"/>
      <c r="K596" s="3447"/>
      <c r="L596" s="756"/>
    </row>
    <row r="597" spans="1:12" s="1826" customFormat="1">
      <c r="A597" s="2070"/>
      <c r="B597" s="1293"/>
      <c r="C597" s="1293"/>
      <c r="D597" s="1293"/>
      <c r="E597" s="1293"/>
      <c r="F597" s="1293"/>
      <c r="G597" s="1293"/>
      <c r="H597" s="1293"/>
      <c r="I597" s="1293"/>
      <c r="J597" s="1293"/>
      <c r="K597" s="3447"/>
      <c r="L597" s="756"/>
    </row>
    <row r="598" spans="1:12" s="1826" customFormat="1">
      <c r="A598" s="2070"/>
      <c r="B598" s="1293"/>
      <c r="C598" s="1293"/>
      <c r="D598" s="1293"/>
      <c r="E598" s="1293"/>
      <c r="F598" s="1293"/>
      <c r="G598" s="1293"/>
      <c r="H598" s="1293"/>
      <c r="I598" s="1293"/>
      <c r="J598" s="1293"/>
      <c r="K598" s="3447"/>
      <c r="L598" s="756"/>
    </row>
    <row r="599" spans="1:12" s="1826" customFormat="1">
      <c r="A599" s="2070"/>
      <c r="B599" s="1293"/>
      <c r="C599" s="1293"/>
      <c r="D599" s="1293"/>
      <c r="E599" s="1293"/>
      <c r="F599" s="1293"/>
      <c r="G599" s="1293"/>
      <c r="H599" s="1293"/>
      <c r="I599" s="1293"/>
      <c r="J599" s="1293"/>
      <c r="K599" s="3447"/>
      <c r="L599" s="756"/>
    </row>
    <row r="600" spans="1:12" s="1826" customFormat="1">
      <c r="A600" s="2070"/>
      <c r="B600" s="1293"/>
      <c r="C600" s="1293"/>
      <c r="D600" s="1293"/>
      <c r="E600" s="1293"/>
      <c r="F600" s="1293"/>
      <c r="G600" s="1293"/>
      <c r="H600" s="1293"/>
      <c r="I600" s="1293"/>
      <c r="J600" s="1293"/>
      <c r="K600" s="3447"/>
      <c r="L600" s="756"/>
    </row>
    <row r="601" spans="1:12" s="1826" customFormat="1">
      <c r="A601" s="2070"/>
      <c r="B601" s="1293"/>
      <c r="C601" s="1293"/>
      <c r="D601" s="1293"/>
      <c r="E601" s="1293"/>
      <c r="F601" s="1293"/>
      <c r="G601" s="1293"/>
      <c r="H601" s="1293"/>
      <c r="I601" s="1293"/>
      <c r="J601" s="1293"/>
      <c r="K601" s="3447"/>
      <c r="L601" s="756"/>
    </row>
    <row r="602" spans="1:12" s="1826" customFormat="1">
      <c r="A602" s="2070"/>
      <c r="B602" s="1293"/>
      <c r="C602" s="1293"/>
      <c r="D602" s="1293"/>
      <c r="E602" s="1293"/>
      <c r="F602" s="1293"/>
      <c r="G602" s="1293"/>
      <c r="H602" s="1293"/>
      <c r="I602" s="1293"/>
      <c r="J602" s="1293"/>
      <c r="K602" s="3447"/>
      <c r="L602" s="756"/>
    </row>
    <row r="603" spans="1:12" s="1826" customFormat="1">
      <c r="A603" s="2070"/>
      <c r="B603" s="1293"/>
      <c r="C603" s="1293"/>
      <c r="D603" s="1293"/>
      <c r="E603" s="1293"/>
      <c r="F603" s="1293"/>
      <c r="G603" s="1293"/>
      <c r="H603" s="1293"/>
      <c r="I603" s="1293"/>
      <c r="J603" s="1293"/>
      <c r="K603" s="3447"/>
      <c r="L603" s="756"/>
    </row>
    <row r="604" spans="1:12" s="1826" customFormat="1">
      <c r="A604" s="2070"/>
      <c r="B604" s="1293"/>
      <c r="C604" s="1293"/>
      <c r="D604" s="1293"/>
      <c r="E604" s="1293"/>
      <c r="F604" s="1293"/>
      <c r="G604" s="1293"/>
      <c r="H604" s="1293"/>
      <c r="I604" s="1293"/>
      <c r="J604" s="1293"/>
      <c r="K604" s="3447"/>
      <c r="L604" s="756"/>
    </row>
    <row r="605" spans="1:12" s="1826" customFormat="1">
      <c r="A605" s="2070"/>
      <c r="B605" s="1293"/>
      <c r="C605" s="1293"/>
      <c r="D605" s="1293"/>
      <c r="E605" s="1293"/>
      <c r="F605" s="1293"/>
      <c r="G605" s="1293"/>
      <c r="H605" s="1293"/>
      <c r="I605" s="1293"/>
      <c r="J605" s="1293"/>
      <c r="K605" s="3447"/>
      <c r="L605" s="756"/>
    </row>
    <row r="606" spans="1:12" s="1826" customFormat="1">
      <c r="A606" s="2070"/>
      <c r="B606" s="1293"/>
      <c r="C606" s="1293"/>
      <c r="D606" s="1293"/>
      <c r="E606" s="1293"/>
      <c r="F606" s="1293"/>
      <c r="G606" s="1293"/>
      <c r="H606" s="1293"/>
      <c r="I606" s="1293"/>
      <c r="J606" s="1293"/>
      <c r="K606" s="3447"/>
      <c r="L606" s="756"/>
    </row>
    <row r="607" spans="1:12" s="1826" customFormat="1">
      <c r="A607" s="2070"/>
      <c r="B607" s="1293"/>
      <c r="C607" s="1293"/>
      <c r="D607" s="1293"/>
      <c r="E607" s="1293"/>
      <c r="F607" s="1293"/>
      <c r="G607" s="1293"/>
      <c r="H607" s="1293"/>
      <c r="I607" s="1293"/>
      <c r="J607" s="1293"/>
      <c r="K607" s="3447"/>
      <c r="L607" s="756"/>
    </row>
    <row r="608" spans="1:12" s="1826" customFormat="1">
      <c r="A608" s="2070"/>
      <c r="B608" s="1293"/>
      <c r="C608" s="1293"/>
      <c r="D608" s="1293"/>
      <c r="E608" s="1293"/>
      <c r="F608" s="1293"/>
      <c r="G608" s="1293"/>
      <c r="H608" s="1293"/>
      <c r="I608" s="1293"/>
      <c r="J608" s="1293"/>
      <c r="K608" s="3447"/>
      <c r="L608" s="756"/>
    </row>
    <row r="609" spans="1:12" s="1826" customFormat="1">
      <c r="A609" s="2070"/>
      <c r="B609" s="1293"/>
      <c r="C609" s="1293"/>
      <c r="D609" s="1293"/>
      <c r="E609" s="1293"/>
      <c r="F609" s="1293"/>
      <c r="G609" s="1293"/>
      <c r="H609" s="1293"/>
      <c r="I609" s="1293"/>
      <c r="J609" s="1293"/>
      <c r="K609" s="3447"/>
      <c r="L609" s="756"/>
    </row>
    <row r="610" spans="1:12" s="1826" customFormat="1">
      <c r="A610" s="2070"/>
      <c r="B610" s="1293"/>
      <c r="C610" s="1293"/>
      <c r="D610" s="1293"/>
      <c r="E610" s="1293"/>
      <c r="F610" s="1293"/>
      <c r="G610" s="1293"/>
      <c r="H610" s="1293"/>
      <c r="I610" s="1293"/>
      <c r="J610" s="1293"/>
      <c r="K610" s="3447"/>
      <c r="L610" s="756"/>
    </row>
    <row r="611" spans="1:12" s="1826" customFormat="1">
      <c r="A611" s="2070"/>
      <c r="B611" s="1293"/>
      <c r="C611" s="1293"/>
      <c r="D611" s="1293"/>
      <c r="E611" s="1293"/>
      <c r="F611" s="1293"/>
      <c r="G611" s="1293"/>
      <c r="H611" s="1293"/>
      <c r="I611" s="1293"/>
      <c r="J611" s="1293"/>
      <c r="K611" s="3447"/>
      <c r="L611" s="756"/>
    </row>
    <row r="612" spans="1:12" s="1826" customFormat="1">
      <c r="A612" s="2070"/>
      <c r="B612" s="1293"/>
      <c r="C612" s="1293"/>
      <c r="D612" s="1293"/>
      <c r="E612" s="1293"/>
      <c r="F612" s="1293"/>
      <c r="G612" s="1293"/>
      <c r="H612" s="1293"/>
      <c r="I612" s="1293"/>
      <c r="J612" s="1293"/>
      <c r="K612" s="3447"/>
      <c r="L612" s="756"/>
    </row>
    <row r="613" spans="1:12" s="1826" customFormat="1">
      <c r="A613" s="2070"/>
      <c r="B613" s="1293"/>
      <c r="C613" s="1293"/>
      <c r="D613" s="1293"/>
      <c r="E613" s="1293"/>
      <c r="F613" s="1293"/>
      <c r="G613" s="1293"/>
      <c r="H613" s="1293"/>
      <c r="I613" s="1293"/>
      <c r="J613" s="1293"/>
      <c r="K613" s="3447"/>
      <c r="L613" s="756"/>
    </row>
    <row r="614" spans="1:12" s="1826" customFormat="1">
      <c r="A614" s="2070"/>
      <c r="B614" s="1293"/>
      <c r="C614" s="1293"/>
      <c r="D614" s="1293"/>
      <c r="E614" s="1293"/>
      <c r="F614" s="1293"/>
      <c r="G614" s="1293"/>
      <c r="H614" s="1293"/>
      <c r="I614" s="1293"/>
      <c r="J614" s="1293"/>
      <c r="K614" s="3447"/>
      <c r="L614" s="756"/>
    </row>
    <row r="615" spans="1:12" s="1826" customFormat="1">
      <c r="A615" s="2070"/>
      <c r="B615" s="1293"/>
      <c r="C615" s="1293"/>
      <c r="D615" s="1293"/>
      <c r="E615" s="1293"/>
      <c r="F615" s="1293"/>
      <c r="G615" s="1293"/>
      <c r="H615" s="1293"/>
      <c r="I615" s="1293"/>
      <c r="J615" s="1293"/>
      <c r="K615" s="3447"/>
      <c r="L615" s="756"/>
    </row>
    <row r="616" spans="1:12" s="1826" customFormat="1">
      <c r="A616" s="2070"/>
      <c r="B616" s="1293"/>
      <c r="C616" s="1293"/>
      <c r="D616" s="1293"/>
      <c r="E616" s="1293"/>
      <c r="F616" s="1293"/>
      <c r="G616" s="1293"/>
      <c r="H616" s="1293"/>
      <c r="I616" s="1293"/>
      <c r="J616" s="1293"/>
      <c r="K616" s="3447"/>
      <c r="L616" s="756"/>
    </row>
    <row r="617" spans="1:12" s="1826" customFormat="1">
      <c r="A617" s="2070"/>
      <c r="B617" s="1293"/>
      <c r="C617" s="1293"/>
      <c r="D617" s="1293"/>
      <c r="E617" s="1293"/>
      <c r="F617" s="1293"/>
      <c r="G617" s="1293"/>
      <c r="H617" s="1293"/>
      <c r="I617" s="1293"/>
      <c r="J617" s="1293"/>
      <c r="K617" s="3447"/>
      <c r="L617" s="756"/>
    </row>
    <row r="618" spans="1:12" s="1826" customFormat="1">
      <c r="A618" s="2070"/>
      <c r="B618" s="1293"/>
      <c r="C618" s="1293"/>
      <c r="D618" s="1293"/>
      <c r="E618" s="1293"/>
      <c r="F618" s="1293"/>
      <c r="G618" s="1293"/>
      <c r="H618" s="1293"/>
      <c r="I618" s="1293"/>
      <c r="J618" s="1293"/>
      <c r="K618" s="3447"/>
      <c r="L618" s="756"/>
    </row>
    <row r="619" spans="1:12" s="1826" customFormat="1">
      <c r="A619" s="2070"/>
      <c r="B619" s="1293"/>
      <c r="C619" s="1293"/>
      <c r="D619" s="1293"/>
      <c r="E619" s="1293"/>
      <c r="F619" s="1293"/>
      <c r="G619" s="1293"/>
      <c r="H619" s="1293"/>
      <c r="I619" s="1293"/>
      <c r="J619" s="1293"/>
      <c r="K619" s="3447"/>
      <c r="L619" s="756"/>
    </row>
    <row r="620" spans="1:12" s="1826" customFormat="1">
      <c r="A620" s="2070"/>
      <c r="B620" s="1293"/>
      <c r="C620" s="1293"/>
      <c r="D620" s="1293"/>
      <c r="E620" s="1293"/>
      <c r="F620" s="1293"/>
      <c r="G620" s="1293"/>
      <c r="H620" s="1293"/>
      <c r="I620" s="1293"/>
      <c r="J620" s="1293"/>
      <c r="K620" s="3447"/>
      <c r="L620" s="756"/>
    </row>
    <row r="621" spans="1:12" s="1826" customFormat="1">
      <c r="A621" s="2070"/>
      <c r="B621" s="1293"/>
      <c r="C621" s="1293"/>
      <c r="D621" s="1293"/>
      <c r="E621" s="1293"/>
      <c r="F621" s="1293"/>
      <c r="G621" s="1293"/>
      <c r="H621" s="1293"/>
      <c r="I621" s="1293"/>
      <c r="J621" s="1293"/>
      <c r="K621" s="3447"/>
      <c r="L621" s="756"/>
    </row>
    <row r="622" spans="1:12" s="1826" customFormat="1">
      <c r="A622" s="2070"/>
      <c r="B622" s="1293"/>
      <c r="C622" s="1293"/>
      <c r="D622" s="1293"/>
      <c r="E622" s="1293"/>
      <c r="F622" s="1293"/>
      <c r="G622" s="1293"/>
      <c r="H622" s="1293"/>
      <c r="I622" s="1293"/>
      <c r="J622" s="1293"/>
      <c r="K622" s="3447"/>
      <c r="L622" s="756"/>
    </row>
    <row r="623" spans="1:12" s="1826" customFormat="1">
      <c r="A623" s="2070"/>
      <c r="B623" s="1293"/>
      <c r="C623" s="1293"/>
      <c r="D623" s="1293"/>
      <c r="E623" s="1293"/>
      <c r="F623" s="1293"/>
      <c r="G623" s="1293"/>
      <c r="H623" s="1293"/>
      <c r="I623" s="1293"/>
      <c r="J623" s="1293"/>
      <c r="K623" s="3447"/>
      <c r="L623" s="756"/>
    </row>
    <row r="624" spans="1:12" s="1826" customFormat="1">
      <c r="A624" s="2070"/>
      <c r="B624" s="1293"/>
      <c r="C624" s="1293"/>
      <c r="D624" s="1293"/>
      <c r="E624" s="1293"/>
      <c r="F624" s="1293"/>
      <c r="G624" s="1293"/>
      <c r="H624" s="1293"/>
      <c r="I624" s="1293"/>
      <c r="J624" s="1293"/>
      <c r="K624" s="3447"/>
      <c r="L624" s="756"/>
    </row>
    <row r="625" spans="1:12" s="1826" customFormat="1">
      <c r="A625" s="2070"/>
      <c r="B625" s="1293"/>
      <c r="C625" s="1293"/>
      <c r="D625" s="1293"/>
      <c r="E625" s="1293"/>
      <c r="F625" s="1293"/>
      <c r="G625" s="1293"/>
      <c r="H625" s="1293"/>
      <c r="I625" s="1293"/>
      <c r="J625" s="1293"/>
      <c r="K625" s="3447"/>
      <c r="L625" s="756"/>
    </row>
    <row r="626" spans="1:12" s="1826" customFormat="1">
      <c r="A626" s="2070"/>
      <c r="B626" s="1293"/>
      <c r="C626" s="1293"/>
      <c r="D626" s="1293"/>
      <c r="E626" s="1293"/>
      <c r="F626" s="1293"/>
      <c r="G626" s="1293"/>
      <c r="H626" s="1293"/>
      <c r="I626" s="1293"/>
      <c r="J626" s="1293"/>
      <c r="K626" s="3447"/>
      <c r="L626" s="756"/>
    </row>
    <row r="627" spans="1:12" s="1826" customFormat="1">
      <c r="A627" s="2070"/>
      <c r="B627" s="1293"/>
      <c r="C627" s="1293"/>
      <c r="D627" s="1293"/>
      <c r="E627" s="1293"/>
      <c r="F627" s="1293"/>
      <c r="G627" s="1293"/>
      <c r="H627" s="1293"/>
      <c r="I627" s="1293"/>
      <c r="J627" s="1293"/>
      <c r="K627" s="3447"/>
      <c r="L627" s="756"/>
    </row>
    <row r="628" spans="1:12" s="1826" customFormat="1">
      <c r="A628" s="2070"/>
      <c r="B628" s="1293"/>
      <c r="C628" s="1293"/>
      <c r="D628" s="1293"/>
      <c r="E628" s="1293"/>
      <c r="F628" s="1293"/>
      <c r="G628" s="1293"/>
      <c r="H628" s="1293"/>
      <c r="I628" s="1293"/>
      <c r="J628" s="1293"/>
      <c r="K628" s="3447"/>
      <c r="L628" s="756"/>
    </row>
    <row r="629" spans="1:12" s="1826" customFormat="1">
      <c r="A629" s="2070"/>
      <c r="B629" s="1293"/>
      <c r="C629" s="1293"/>
      <c r="D629" s="1293"/>
      <c r="E629" s="1293"/>
      <c r="F629" s="1293"/>
      <c r="G629" s="1293"/>
      <c r="H629" s="1293"/>
      <c r="I629" s="1293"/>
      <c r="J629" s="1293"/>
      <c r="K629" s="3447"/>
      <c r="L629" s="756"/>
    </row>
    <row r="630" spans="1:12" s="1826" customFormat="1">
      <c r="A630" s="2070"/>
      <c r="B630" s="1293"/>
      <c r="C630" s="1293"/>
      <c r="D630" s="1293"/>
      <c r="E630" s="1293"/>
      <c r="F630" s="1293"/>
      <c r="G630" s="1293"/>
      <c r="H630" s="1293"/>
      <c r="I630" s="1293"/>
      <c r="J630" s="1293"/>
      <c r="K630" s="3447"/>
      <c r="L630" s="756"/>
    </row>
    <row r="631" spans="1:12" s="1826" customFormat="1">
      <c r="A631" s="2070"/>
      <c r="B631" s="1293"/>
      <c r="C631" s="1293"/>
      <c r="D631" s="1293"/>
      <c r="E631" s="1293"/>
      <c r="F631" s="1293"/>
      <c r="G631" s="1293"/>
      <c r="H631" s="1293"/>
      <c r="I631" s="1293"/>
      <c r="J631" s="1293"/>
      <c r="K631" s="3447"/>
      <c r="L631" s="756"/>
    </row>
    <row r="632" spans="1:12" s="1826" customFormat="1">
      <c r="A632" s="2070"/>
      <c r="B632" s="1293"/>
      <c r="C632" s="1293"/>
      <c r="D632" s="1293"/>
      <c r="E632" s="1293"/>
      <c r="F632" s="1293"/>
      <c r="G632" s="1293"/>
      <c r="H632" s="1293"/>
      <c r="I632" s="1293"/>
      <c r="J632" s="1293"/>
      <c r="K632" s="3447"/>
      <c r="L632" s="756"/>
    </row>
    <row r="633" spans="1:12" s="1826" customFormat="1">
      <c r="A633" s="2070"/>
      <c r="B633" s="1293"/>
      <c r="C633" s="1293"/>
      <c r="D633" s="1293"/>
      <c r="E633" s="1293"/>
      <c r="F633" s="1293"/>
      <c r="G633" s="1293"/>
      <c r="H633" s="1293"/>
      <c r="I633" s="1293"/>
      <c r="J633" s="1293"/>
      <c r="K633" s="3447"/>
      <c r="L633" s="756"/>
    </row>
    <row r="634" spans="1:12" s="1826" customFormat="1">
      <c r="A634" s="2070"/>
      <c r="B634" s="1293"/>
      <c r="C634" s="1293"/>
      <c r="D634" s="1293"/>
      <c r="E634" s="1293"/>
      <c r="F634" s="1293"/>
      <c r="G634" s="1293"/>
      <c r="H634" s="1293"/>
      <c r="I634" s="1293"/>
      <c r="J634" s="1293"/>
      <c r="K634" s="3447"/>
      <c r="L634" s="756"/>
    </row>
    <row r="635" spans="1:12" s="1826" customFormat="1">
      <c r="A635" s="2070"/>
      <c r="B635" s="1293"/>
      <c r="C635" s="1293"/>
      <c r="D635" s="1293"/>
      <c r="E635" s="1293"/>
      <c r="F635" s="1293"/>
      <c r="G635" s="1293"/>
      <c r="H635" s="1293"/>
      <c r="I635" s="1293"/>
      <c r="J635" s="1293"/>
      <c r="K635" s="3447"/>
      <c r="L635" s="756"/>
    </row>
    <row r="636" spans="1:12" s="1826" customFormat="1">
      <c r="A636" s="2070"/>
      <c r="B636" s="1293"/>
      <c r="C636" s="1293"/>
      <c r="D636" s="1293"/>
      <c r="E636" s="1293"/>
      <c r="F636" s="1293"/>
      <c r="G636" s="1293"/>
      <c r="H636" s="1293"/>
      <c r="I636" s="1293"/>
      <c r="J636" s="1293"/>
      <c r="K636" s="3447"/>
      <c r="L636" s="756"/>
    </row>
    <row r="637" spans="1:12" s="1826" customFormat="1">
      <c r="A637" s="2070"/>
      <c r="B637" s="1293"/>
      <c r="C637" s="1293"/>
      <c r="D637" s="1293"/>
      <c r="E637" s="1293"/>
      <c r="F637" s="1293"/>
      <c r="G637" s="1293"/>
      <c r="H637" s="1293"/>
      <c r="I637" s="1293"/>
      <c r="J637" s="1293"/>
      <c r="K637" s="3447"/>
      <c r="L637" s="756"/>
    </row>
    <row r="638" spans="1:12" s="1826" customFormat="1">
      <c r="A638" s="2070"/>
      <c r="B638" s="1293"/>
      <c r="C638" s="1293"/>
      <c r="D638" s="1293"/>
      <c r="E638" s="1293"/>
      <c r="F638" s="1293"/>
      <c r="G638" s="1293"/>
      <c r="H638" s="1293"/>
      <c r="I638" s="1293"/>
      <c r="J638" s="1293"/>
      <c r="K638" s="3447"/>
      <c r="L638" s="756"/>
    </row>
    <row r="639" spans="1:12" s="1826" customFormat="1">
      <c r="A639" s="2070"/>
      <c r="B639" s="1293"/>
      <c r="C639" s="1293"/>
      <c r="D639" s="1293"/>
      <c r="E639" s="1293"/>
      <c r="F639" s="1293"/>
      <c r="G639" s="1293"/>
      <c r="H639" s="1293"/>
      <c r="I639" s="1293"/>
      <c r="J639" s="1293"/>
      <c r="K639" s="3447"/>
      <c r="L639" s="756"/>
    </row>
    <row r="640" spans="1:12" s="1826" customFormat="1">
      <c r="A640" s="2070"/>
      <c r="B640" s="1293"/>
      <c r="C640" s="1293"/>
      <c r="D640" s="1293"/>
      <c r="E640" s="1293"/>
      <c r="F640" s="1293"/>
      <c r="G640" s="1293"/>
      <c r="H640" s="1293"/>
      <c r="I640" s="1293"/>
      <c r="J640" s="1293"/>
      <c r="K640" s="3447"/>
      <c r="L640" s="756"/>
    </row>
    <row r="641" spans="1:12" s="1826" customFormat="1">
      <c r="A641" s="2070"/>
      <c r="B641" s="1293"/>
      <c r="C641" s="1293"/>
      <c r="D641" s="1293"/>
      <c r="E641" s="1293"/>
      <c r="F641" s="1293"/>
      <c r="G641" s="1293"/>
      <c r="H641" s="1293"/>
      <c r="I641" s="1293"/>
      <c r="J641" s="1293"/>
      <c r="K641" s="3447"/>
      <c r="L641" s="756"/>
    </row>
    <row r="642" spans="1:12" s="1826" customFormat="1">
      <c r="A642" s="2070"/>
      <c r="B642" s="1293"/>
      <c r="C642" s="1293"/>
      <c r="D642" s="1293"/>
      <c r="E642" s="1293"/>
      <c r="F642" s="1293"/>
      <c r="G642" s="1293"/>
      <c r="H642" s="1293"/>
      <c r="I642" s="1293"/>
      <c r="J642" s="1293"/>
      <c r="K642" s="3447"/>
      <c r="L642" s="756"/>
    </row>
    <row r="643" spans="1:12" s="1826" customFormat="1">
      <c r="A643" s="2070"/>
      <c r="B643" s="1293"/>
      <c r="C643" s="1293"/>
      <c r="D643" s="1293"/>
      <c r="E643" s="1293"/>
      <c r="F643" s="1293"/>
      <c r="G643" s="1293"/>
      <c r="H643" s="1293"/>
      <c r="I643" s="1293"/>
      <c r="J643" s="1293"/>
      <c r="K643" s="3447"/>
      <c r="L643" s="756"/>
    </row>
    <row r="644" spans="1:12" s="1826" customFormat="1">
      <c r="A644" s="2070"/>
      <c r="B644" s="1293"/>
      <c r="C644" s="1293"/>
      <c r="D644" s="1293"/>
      <c r="E644" s="1293"/>
      <c r="F644" s="1293"/>
      <c r="G644" s="1293"/>
      <c r="H644" s="1293"/>
      <c r="I644" s="1293"/>
      <c r="J644" s="1293"/>
      <c r="K644" s="3447"/>
      <c r="L644" s="756"/>
    </row>
    <row r="645" spans="1:12" s="1826" customFormat="1">
      <c r="A645" s="2070"/>
      <c r="B645" s="1293"/>
      <c r="C645" s="1293"/>
      <c r="D645" s="1293"/>
      <c r="E645" s="1293"/>
      <c r="F645" s="1293"/>
      <c r="G645" s="1293"/>
      <c r="H645" s="1293"/>
      <c r="I645" s="1293"/>
      <c r="J645" s="1293"/>
      <c r="K645" s="3447"/>
      <c r="L645" s="756"/>
    </row>
    <row r="646" spans="1:12" s="1826" customFormat="1">
      <c r="A646" s="2070"/>
      <c r="B646" s="1293"/>
      <c r="C646" s="1293"/>
      <c r="D646" s="1293"/>
      <c r="E646" s="1293"/>
      <c r="F646" s="1293"/>
      <c r="G646" s="1293"/>
      <c r="H646" s="1293"/>
      <c r="I646" s="1293"/>
      <c r="J646" s="1293"/>
      <c r="K646" s="3447"/>
      <c r="L646" s="756"/>
    </row>
    <row r="647" spans="1:12" s="1826" customFormat="1">
      <c r="A647" s="2070"/>
      <c r="B647" s="1293"/>
      <c r="C647" s="1293"/>
      <c r="D647" s="1293"/>
      <c r="E647" s="1293"/>
      <c r="F647" s="1293"/>
      <c r="G647" s="1293"/>
      <c r="H647" s="1293"/>
      <c r="I647" s="1293"/>
      <c r="J647" s="1293"/>
      <c r="K647" s="3447"/>
      <c r="L647" s="756"/>
    </row>
    <row r="648" spans="1:12" s="1826" customFormat="1">
      <c r="A648" s="2070"/>
      <c r="B648" s="1293"/>
      <c r="C648" s="1293"/>
      <c r="D648" s="1293"/>
      <c r="E648" s="1293"/>
      <c r="F648" s="1293"/>
      <c r="G648" s="1293"/>
      <c r="H648" s="1293"/>
      <c r="I648" s="1293"/>
      <c r="J648" s="1293"/>
      <c r="K648" s="3447"/>
      <c r="L648" s="756"/>
    </row>
    <row r="649" spans="1:12" s="1826" customFormat="1">
      <c r="A649" s="2070"/>
      <c r="B649" s="1293"/>
      <c r="C649" s="1293"/>
      <c r="D649" s="1293"/>
      <c r="E649" s="1293"/>
      <c r="F649" s="1293"/>
      <c r="G649" s="1293"/>
      <c r="H649" s="1293"/>
      <c r="I649" s="1293"/>
      <c r="J649" s="1293"/>
      <c r="K649" s="3447"/>
      <c r="L649" s="756"/>
    </row>
    <row r="650" spans="1:12" s="1826" customFormat="1">
      <c r="A650" s="2070"/>
      <c r="B650" s="1293"/>
      <c r="C650" s="1293"/>
      <c r="D650" s="1293"/>
      <c r="E650" s="1293"/>
      <c r="F650" s="1293"/>
      <c r="G650" s="1293"/>
      <c r="H650" s="1293"/>
      <c r="I650" s="1293"/>
      <c r="J650" s="1293"/>
      <c r="K650" s="3447"/>
      <c r="L650" s="756"/>
    </row>
    <row r="651" spans="1:12" s="1826" customFormat="1">
      <c r="A651" s="2070"/>
      <c r="B651" s="1293"/>
      <c r="C651" s="1293"/>
      <c r="D651" s="1293"/>
      <c r="E651" s="1293"/>
      <c r="F651" s="1293"/>
      <c r="G651" s="1293"/>
      <c r="H651" s="1293"/>
      <c r="I651" s="1293"/>
      <c r="J651" s="1293"/>
      <c r="K651" s="3447"/>
      <c r="L651" s="756"/>
    </row>
    <row r="652" spans="1:12" s="1826" customFormat="1">
      <c r="A652" s="2070"/>
      <c r="B652" s="1293"/>
      <c r="C652" s="1293"/>
      <c r="D652" s="1293"/>
      <c r="E652" s="1293"/>
      <c r="F652" s="1293"/>
      <c r="G652" s="1293"/>
      <c r="H652" s="1293"/>
      <c r="I652" s="1293"/>
      <c r="J652" s="1293"/>
      <c r="K652" s="3447"/>
      <c r="L652" s="756"/>
    </row>
    <row r="653" spans="1:12" s="1826" customFormat="1">
      <c r="A653" s="2070"/>
      <c r="B653" s="1293"/>
      <c r="C653" s="1293"/>
      <c r="D653" s="1293"/>
      <c r="E653" s="1293"/>
      <c r="F653" s="1293"/>
      <c r="G653" s="1293"/>
      <c r="H653" s="1293"/>
      <c r="I653" s="1293"/>
      <c r="J653" s="1293"/>
      <c r="K653" s="3447"/>
      <c r="L653" s="756"/>
    </row>
    <row r="654" spans="1:12" s="1826" customFormat="1">
      <c r="A654" s="2070"/>
      <c r="B654" s="1293"/>
      <c r="C654" s="1293"/>
      <c r="D654" s="1293"/>
      <c r="E654" s="1293"/>
      <c r="F654" s="1293"/>
      <c r="G654" s="1293"/>
      <c r="H654" s="1293"/>
      <c r="I654" s="1293"/>
      <c r="J654" s="1293"/>
      <c r="K654" s="3447"/>
      <c r="L654" s="756"/>
    </row>
    <row r="655" spans="1:12" s="1826" customFormat="1">
      <c r="A655" s="2070"/>
      <c r="B655" s="1293"/>
      <c r="C655" s="1293"/>
      <c r="D655" s="1293"/>
      <c r="E655" s="1293"/>
      <c r="F655" s="1293"/>
      <c r="G655" s="1293"/>
      <c r="H655" s="1293"/>
      <c r="I655" s="1293"/>
      <c r="J655" s="1293"/>
      <c r="K655" s="3447"/>
      <c r="L655" s="756"/>
    </row>
    <row r="656" spans="1:12" s="1826" customFormat="1">
      <c r="A656" s="2070"/>
      <c r="B656" s="1293"/>
      <c r="C656" s="1293"/>
      <c r="D656" s="1293"/>
      <c r="E656" s="1293"/>
      <c r="F656" s="1293"/>
      <c r="G656" s="1293"/>
      <c r="H656" s="1293"/>
      <c r="I656" s="1293"/>
      <c r="J656" s="1293"/>
      <c r="K656" s="3447"/>
      <c r="L656" s="756"/>
    </row>
    <row r="657" spans="1:12" s="1826" customFormat="1">
      <c r="A657" s="2070"/>
      <c r="B657" s="1293"/>
      <c r="C657" s="1293"/>
      <c r="D657" s="1293"/>
      <c r="E657" s="1293"/>
      <c r="F657" s="1293"/>
      <c r="G657" s="1293"/>
      <c r="H657" s="1293"/>
      <c r="I657" s="1293"/>
      <c r="J657" s="1293"/>
      <c r="K657" s="3447"/>
      <c r="L657" s="756"/>
    </row>
    <row r="658" spans="1:12" s="1826" customFormat="1">
      <c r="A658" s="2070"/>
      <c r="B658" s="1293"/>
      <c r="C658" s="1293"/>
      <c r="D658" s="1293"/>
      <c r="E658" s="1293"/>
      <c r="F658" s="1293"/>
      <c r="G658" s="1293"/>
      <c r="H658" s="1293"/>
      <c r="I658" s="1293"/>
      <c r="J658" s="1293"/>
      <c r="K658" s="3447"/>
      <c r="L658" s="756"/>
    </row>
    <row r="659" spans="1:12" s="1826" customFormat="1">
      <c r="A659" s="2070"/>
      <c r="B659" s="1293"/>
      <c r="C659" s="1293"/>
      <c r="D659" s="1293"/>
      <c r="E659" s="1293"/>
      <c r="F659" s="1293"/>
      <c r="G659" s="1293"/>
      <c r="H659" s="1293"/>
      <c r="I659" s="1293"/>
      <c r="J659" s="1293"/>
      <c r="K659" s="3447"/>
      <c r="L659" s="756"/>
    </row>
    <row r="660" spans="1:12" s="1826" customFormat="1">
      <c r="A660" s="2070"/>
      <c r="B660" s="1293"/>
      <c r="C660" s="1293"/>
      <c r="D660" s="1293"/>
      <c r="E660" s="1293"/>
      <c r="F660" s="1293"/>
      <c r="G660" s="1293"/>
      <c r="H660" s="1293"/>
      <c r="I660" s="1293"/>
      <c r="J660" s="1293"/>
      <c r="K660" s="3447"/>
      <c r="L660" s="756"/>
    </row>
    <row r="661" spans="1:12" s="1826" customFormat="1">
      <c r="A661" s="2070"/>
      <c r="B661" s="1293"/>
      <c r="C661" s="1293"/>
      <c r="D661" s="1293"/>
      <c r="E661" s="1293"/>
      <c r="F661" s="1293"/>
      <c r="G661" s="1293"/>
      <c r="H661" s="1293"/>
      <c r="I661" s="1293"/>
      <c r="J661" s="1293"/>
      <c r="K661" s="3447"/>
      <c r="L661" s="756"/>
    </row>
    <row r="662" spans="1:12" s="1826" customFormat="1">
      <c r="A662" s="2070"/>
      <c r="B662" s="1293"/>
      <c r="C662" s="1293"/>
      <c r="D662" s="1293"/>
      <c r="E662" s="1293"/>
      <c r="F662" s="1293"/>
      <c r="G662" s="1293"/>
      <c r="H662" s="1293"/>
      <c r="I662" s="1293"/>
      <c r="J662" s="1293"/>
      <c r="K662" s="3447"/>
      <c r="L662" s="756"/>
    </row>
    <row r="663" spans="1:12" s="1826" customFormat="1">
      <c r="A663" s="2070"/>
      <c r="B663" s="1293"/>
      <c r="C663" s="1293"/>
      <c r="D663" s="1293"/>
      <c r="E663" s="1293"/>
      <c r="F663" s="1293"/>
      <c r="G663" s="1293"/>
      <c r="H663" s="1293"/>
      <c r="I663" s="1293"/>
      <c r="J663" s="1293"/>
      <c r="K663" s="3447"/>
      <c r="L663" s="756"/>
    </row>
    <row r="664" spans="1:12" s="1826" customFormat="1">
      <c r="A664" s="2070"/>
      <c r="B664" s="1293"/>
      <c r="C664" s="1293"/>
      <c r="D664" s="1293"/>
      <c r="E664" s="1293"/>
      <c r="F664" s="1293"/>
      <c r="G664" s="1293"/>
      <c r="H664" s="1293"/>
      <c r="I664" s="1293"/>
      <c r="J664" s="1293"/>
      <c r="K664" s="3447"/>
      <c r="L664" s="756"/>
    </row>
    <row r="665" spans="1:12" s="1826" customFormat="1">
      <c r="A665" s="2070"/>
      <c r="B665" s="1293"/>
      <c r="C665" s="1293"/>
      <c r="D665" s="1293"/>
      <c r="E665" s="1293"/>
      <c r="F665" s="1293"/>
      <c r="G665" s="1293"/>
      <c r="H665" s="1293"/>
      <c r="I665" s="1293"/>
      <c r="J665" s="1293"/>
      <c r="K665" s="3447"/>
      <c r="L665" s="756"/>
    </row>
    <row r="666" spans="1:12" s="1826" customFormat="1">
      <c r="A666" s="2070"/>
      <c r="B666" s="1293"/>
      <c r="C666" s="1293"/>
      <c r="D666" s="1293"/>
      <c r="E666" s="1293"/>
      <c r="F666" s="1293"/>
      <c r="G666" s="1293"/>
      <c r="H666" s="1293"/>
      <c r="I666" s="1293"/>
      <c r="J666" s="1293"/>
      <c r="K666" s="3447"/>
      <c r="L666" s="756"/>
    </row>
    <row r="667" spans="1:12" s="1826" customFormat="1">
      <c r="A667" s="2070"/>
      <c r="B667" s="1293"/>
      <c r="C667" s="1293"/>
      <c r="D667" s="1293"/>
      <c r="E667" s="1293"/>
      <c r="F667" s="1293"/>
      <c r="G667" s="1293"/>
      <c r="H667" s="1293"/>
      <c r="I667" s="1293"/>
      <c r="J667" s="1293"/>
      <c r="K667" s="3447"/>
      <c r="L667" s="756"/>
    </row>
    <row r="668" spans="1:12" s="1826" customFormat="1">
      <c r="A668" s="2070"/>
      <c r="B668" s="1293"/>
      <c r="C668" s="1293"/>
      <c r="D668" s="1293"/>
      <c r="E668" s="1293"/>
      <c r="F668" s="1293"/>
      <c r="G668" s="1293"/>
      <c r="H668" s="1293"/>
      <c r="I668" s="1293"/>
      <c r="J668" s="1293"/>
      <c r="K668" s="3447"/>
      <c r="L668" s="756"/>
    </row>
    <row r="669" spans="1:12" s="1826" customFormat="1">
      <c r="A669" s="2070"/>
      <c r="B669" s="1293"/>
      <c r="C669" s="1293"/>
      <c r="D669" s="1293"/>
      <c r="E669" s="1293"/>
      <c r="F669" s="1293"/>
      <c r="G669" s="1293"/>
      <c r="H669" s="1293"/>
      <c r="I669" s="1293"/>
      <c r="J669" s="1293"/>
      <c r="K669" s="3447"/>
      <c r="L669" s="756"/>
    </row>
    <row r="670" spans="1:12" s="1826" customFormat="1">
      <c r="A670" s="2070"/>
      <c r="B670" s="1293"/>
      <c r="C670" s="1293"/>
      <c r="D670" s="1293"/>
      <c r="E670" s="1293"/>
      <c r="F670" s="1293"/>
      <c r="G670" s="1293"/>
      <c r="H670" s="1293"/>
      <c r="I670" s="1293"/>
      <c r="J670" s="1293"/>
      <c r="K670" s="3447"/>
      <c r="L670" s="756"/>
    </row>
    <row r="671" spans="1:12" s="1826" customFormat="1">
      <c r="A671" s="2070"/>
      <c r="B671" s="1293"/>
      <c r="C671" s="1293"/>
      <c r="D671" s="1293"/>
      <c r="E671" s="1293"/>
      <c r="F671" s="1293"/>
      <c r="G671" s="1293"/>
      <c r="H671" s="1293"/>
      <c r="I671" s="1293"/>
      <c r="J671" s="1293"/>
      <c r="K671" s="3447"/>
      <c r="L671" s="756"/>
    </row>
    <row r="672" spans="1:12" s="1826" customFormat="1">
      <c r="A672" s="2070"/>
      <c r="B672" s="1293"/>
      <c r="C672" s="1293"/>
      <c r="D672" s="1293"/>
      <c r="E672" s="1293"/>
      <c r="F672" s="1293"/>
      <c r="G672" s="1293"/>
      <c r="H672" s="1293"/>
      <c r="I672" s="1293"/>
      <c r="J672" s="1293"/>
      <c r="K672" s="3447"/>
      <c r="L672" s="756"/>
    </row>
    <row r="673" spans="1:12" s="1826" customFormat="1">
      <c r="A673" s="2070"/>
      <c r="B673" s="1293"/>
      <c r="C673" s="1293"/>
      <c r="D673" s="1293"/>
      <c r="E673" s="1293"/>
      <c r="F673" s="1293"/>
      <c r="G673" s="1293"/>
      <c r="H673" s="1293"/>
      <c r="I673" s="1293"/>
      <c r="J673" s="1293"/>
      <c r="K673" s="3447"/>
      <c r="L673" s="756"/>
    </row>
    <row r="674" spans="1:12" s="1826" customFormat="1">
      <c r="A674" s="2070"/>
      <c r="B674" s="1293"/>
      <c r="C674" s="1293"/>
      <c r="D674" s="1293"/>
      <c r="E674" s="1293"/>
      <c r="F674" s="1293"/>
      <c r="G674" s="1293"/>
      <c r="H674" s="1293"/>
      <c r="I674" s="1293"/>
      <c r="J674" s="1293"/>
      <c r="K674" s="3447"/>
      <c r="L674" s="756"/>
    </row>
    <row r="675" spans="1:12" s="1826" customFormat="1">
      <c r="A675" s="2070"/>
      <c r="B675" s="1293"/>
      <c r="C675" s="1293"/>
      <c r="D675" s="1293"/>
      <c r="E675" s="1293"/>
      <c r="F675" s="1293"/>
      <c r="G675" s="1293"/>
      <c r="H675" s="1293"/>
      <c r="I675" s="1293"/>
      <c r="J675" s="1293"/>
      <c r="K675" s="3447"/>
      <c r="L675" s="756"/>
    </row>
    <row r="676" spans="1:12" s="1826" customFormat="1">
      <c r="A676" s="2070"/>
      <c r="B676" s="1293"/>
      <c r="C676" s="1293"/>
      <c r="D676" s="1293"/>
      <c r="E676" s="1293"/>
      <c r="F676" s="1293"/>
      <c r="G676" s="1293"/>
      <c r="H676" s="1293"/>
      <c r="I676" s="1293"/>
      <c r="J676" s="1293"/>
      <c r="K676" s="3447"/>
      <c r="L676" s="756"/>
    </row>
    <row r="677" spans="1:12" s="1826" customFormat="1">
      <c r="A677" s="2070"/>
      <c r="B677" s="1293"/>
      <c r="C677" s="1293"/>
      <c r="D677" s="1293"/>
      <c r="E677" s="1293"/>
      <c r="F677" s="1293"/>
      <c r="G677" s="1293"/>
      <c r="H677" s="1293"/>
      <c r="I677" s="1293"/>
      <c r="J677" s="1293"/>
      <c r="K677" s="3447"/>
      <c r="L677" s="756"/>
    </row>
    <row r="678" spans="1:12" s="1826" customFormat="1">
      <c r="A678" s="2070"/>
      <c r="B678" s="1293"/>
      <c r="C678" s="1293"/>
      <c r="D678" s="1293"/>
      <c r="E678" s="1293"/>
      <c r="F678" s="1293"/>
      <c r="G678" s="1293"/>
      <c r="H678" s="1293"/>
      <c r="I678" s="1293"/>
      <c r="J678" s="1293"/>
      <c r="K678" s="3447"/>
      <c r="L678" s="756"/>
    </row>
    <row r="679" spans="1:12" s="1826" customFormat="1">
      <c r="A679" s="2070"/>
      <c r="B679" s="1293"/>
      <c r="C679" s="1293"/>
      <c r="D679" s="1293"/>
      <c r="E679" s="1293"/>
      <c r="F679" s="1293"/>
      <c r="G679" s="1293"/>
      <c r="H679" s="1293"/>
      <c r="I679" s="1293"/>
      <c r="J679" s="1293"/>
      <c r="K679" s="3447"/>
      <c r="L679" s="756"/>
    </row>
    <row r="680" spans="1:12" s="1826" customFormat="1">
      <c r="A680" s="2070"/>
      <c r="B680" s="1293"/>
      <c r="C680" s="1293"/>
      <c r="D680" s="1293"/>
      <c r="E680" s="1293"/>
      <c r="F680" s="1293"/>
      <c r="G680" s="1293"/>
      <c r="H680" s="1293"/>
      <c r="I680" s="1293"/>
      <c r="J680" s="1293"/>
      <c r="K680" s="3447"/>
      <c r="L680" s="756"/>
    </row>
    <row r="681" spans="1:12" s="1826" customFormat="1">
      <c r="A681" s="2070"/>
      <c r="B681" s="1293"/>
      <c r="C681" s="1293"/>
      <c r="D681" s="1293"/>
      <c r="E681" s="1293"/>
      <c r="F681" s="1293"/>
      <c r="G681" s="1293"/>
      <c r="H681" s="1293"/>
      <c r="I681" s="1293"/>
      <c r="J681" s="1293"/>
      <c r="K681" s="3447"/>
      <c r="L681" s="756"/>
    </row>
    <row r="682" spans="1:12" s="1826" customFormat="1">
      <c r="A682" s="2070"/>
      <c r="B682" s="1293"/>
      <c r="C682" s="1293"/>
      <c r="D682" s="1293"/>
      <c r="E682" s="1293"/>
      <c r="F682" s="1293"/>
      <c r="G682" s="1293"/>
      <c r="H682" s="1293"/>
      <c r="I682" s="1293"/>
      <c r="J682" s="1293"/>
      <c r="K682" s="3447"/>
      <c r="L682" s="756"/>
    </row>
    <row r="683" spans="1:12" s="1826" customFormat="1">
      <c r="A683" s="2070"/>
      <c r="B683" s="1293"/>
      <c r="C683" s="1293"/>
      <c r="D683" s="1293"/>
      <c r="E683" s="1293"/>
      <c r="F683" s="1293"/>
      <c r="G683" s="1293"/>
      <c r="H683" s="1293"/>
      <c r="I683" s="1293"/>
      <c r="J683" s="1293"/>
      <c r="K683" s="3447"/>
      <c r="L683" s="756"/>
    </row>
    <row r="684" spans="1:12" s="1826" customFormat="1">
      <c r="A684" s="2070"/>
      <c r="B684" s="1293"/>
      <c r="C684" s="1293"/>
      <c r="D684" s="1293"/>
      <c r="E684" s="1293"/>
      <c r="F684" s="1293"/>
      <c r="G684" s="1293"/>
      <c r="H684" s="1293"/>
      <c r="I684" s="1293"/>
      <c r="J684" s="1293"/>
      <c r="K684" s="3447"/>
      <c r="L684" s="756"/>
    </row>
    <row r="685" spans="1:12" s="1826" customFormat="1">
      <c r="A685" s="2070"/>
      <c r="B685" s="1293"/>
      <c r="C685" s="1293"/>
      <c r="D685" s="1293"/>
      <c r="E685" s="1293"/>
      <c r="F685" s="1293"/>
      <c r="G685" s="1293"/>
      <c r="H685" s="1293"/>
      <c r="I685" s="1293"/>
      <c r="J685" s="1293"/>
      <c r="K685" s="3447"/>
      <c r="L685" s="756"/>
    </row>
    <row r="686" spans="1:12" s="1826" customFormat="1">
      <c r="A686" s="2070"/>
      <c r="B686" s="1293"/>
      <c r="C686" s="1293"/>
      <c r="D686" s="1293"/>
      <c r="E686" s="1293"/>
      <c r="F686" s="1293"/>
      <c r="G686" s="1293"/>
      <c r="H686" s="1293"/>
      <c r="I686" s="1293"/>
      <c r="J686" s="1293"/>
      <c r="K686" s="3447"/>
      <c r="L686" s="756"/>
    </row>
    <row r="687" spans="1:12" s="1826" customFormat="1">
      <c r="A687" s="2070"/>
      <c r="B687" s="1293"/>
      <c r="C687" s="1293"/>
      <c r="D687" s="1293"/>
      <c r="E687" s="1293"/>
      <c r="F687" s="1293"/>
      <c r="G687" s="1293"/>
      <c r="H687" s="1293"/>
      <c r="I687" s="1293"/>
      <c r="J687" s="1293"/>
      <c r="K687" s="3447"/>
      <c r="L687" s="756"/>
    </row>
    <row r="688" spans="1:12" s="1826" customFormat="1">
      <c r="A688" s="2070"/>
      <c r="B688" s="1293"/>
      <c r="C688" s="1293"/>
      <c r="D688" s="1293"/>
      <c r="E688" s="1293"/>
      <c r="F688" s="1293"/>
      <c r="G688" s="1293"/>
      <c r="H688" s="1293"/>
      <c r="I688" s="1293"/>
      <c r="J688" s="1293"/>
      <c r="K688" s="3447"/>
      <c r="L688" s="756"/>
    </row>
    <row r="689" spans="1:12" s="1826" customFormat="1">
      <c r="A689" s="2070"/>
      <c r="B689" s="1293"/>
      <c r="C689" s="1293"/>
      <c r="D689" s="1293"/>
      <c r="E689" s="1293"/>
      <c r="F689" s="1293"/>
      <c r="G689" s="1293"/>
      <c r="H689" s="1293"/>
      <c r="I689" s="1293"/>
      <c r="J689" s="1293"/>
      <c r="K689" s="3447"/>
      <c r="L689" s="756"/>
    </row>
    <row r="690" spans="1:12" s="1826" customFormat="1">
      <c r="A690" s="2070"/>
      <c r="B690" s="1293"/>
      <c r="C690" s="1293"/>
      <c r="D690" s="1293"/>
      <c r="E690" s="1293"/>
      <c r="F690" s="1293"/>
      <c r="G690" s="1293"/>
      <c r="H690" s="1293"/>
      <c r="I690" s="1293"/>
      <c r="J690" s="1293"/>
      <c r="K690" s="3447"/>
      <c r="L690" s="756"/>
    </row>
    <row r="691" spans="1:12" s="1826" customFormat="1">
      <c r="A691" s="2070"/>
      <c r="B691" s="1293"/>
      <c r="C691" s="1293"/>
      <c r="D691" s="1293"/>
      <c r="E691" s="1293"/>
      <c r="F691" s="1293"/>
      <c r="G691" s="1293"/>
      <c r="H691" s="1293"/>
      <c r="I691" s="1293"/>
      <c r="J691" s="1293"/>
      <c r="K691" s="3447"/>
      <c r="L691" s="756"/>
    </row>
    <row r="692" spans="1:12" s="1826" customFormat="1">
      <c r="A692" s="2070"/>
      <c r="B692" s="1293"/>
      <c r="C692" s="1293"/>
      <c r="D692" s="1293"/>
      <c r="E692" s="1293"/>
      <c r="F692" s="1293"/>
      <c r="G692" s="1293"/>
      <c r="H692" s="1293"/>
      <c r="I692" s="1293"/>
      <c r="J692" s="1293"/>
      <c r="K692" s="3447"/>
      <c r="L692" s="756"/>
    </row>
    <row r="693" spans="1:12" s="1826" customFormat="1">
      <c r="A693" s="2070"/>
      <c r="B693" s="1293"/>
      <c r="C693" s="1293"/>
      <c r="D693" s="1293"/>
      <c r="E693" s="1293"/>
      <c r="F693" s="1293"/>
      <c r="G693" s="1293"/>
      <c r="H693" s="1293"/>
      <c r="I693" s="1293"/>
      <c r="J693" s="1293"/>
      <c r="K693" s="3447"/>
      <c r="L693" s="756"/>
    </row>
    <row r="694" spans="1:12" s="1826" customFormat="1">
      <c r="A694" s="2070"/>
      <c r="B694" s="1293"/>
      <c r="C694" s="1293"/>
      <c r="D694" s="1293"/>
      <c r="E694" s="1293"/>
      <c r="F694" s="1293"/>
      <c r="G694" s="1293"/>
      <c r="H694" s="1293"/>
      <c r="I694" s="1293"/>
      <c r="J694" s="1293"/>
      <c r="K694" s="3447"/>
      <c r="L694" s="756"/>
    </row>
    <row r="695" spans="1:12" s="1826" customFormat="1">
      <c r="A695" s="2070"/>
      <c r="B695" s="1293"/>
      <c r="C695" s="1293"/>
      <c r="D695" s="1293"/>
      <c r="E695" s="1293"/>
      <c r="F695" s="1293"/>
      <c r="G695" s="1293"/>
      <c r="H695" s="1293"/>
      <c r="I695" s="1293"/>
      <c r="J695" s="1293"/>
      <c r="K695" s="3447"/>
      <c r="L695" s="756"/>
    </row>
    <row r="696" spans="1:12" s="1826" customFormat="1">
      <c r="A696" s="2070"/>
      <c r="B696" s="1293"/>
      <c r="C696" s="1293"/>
      <c r="D696" s="1293"/>
      <c r="E696" s="1293"/>
      <c r="F696" s="1293"/>
      <c r="G696" s="1293"/>
      <c r="H696" s="1293"/>
      <c r="I696" s="1293"/>
      <c r="J696" s="1293"/>
      <c r="K696" s="3447"/>
      <c r="L696" s="756"/>
    </row>
    <row r="697" spans="1:12" s="1826" customFormat="1">
      <c r="A697" s="2070"/>
      <c r="B697" s="1293"/>
      <c r="C697" s="1293"/>
      <c r="D697" s="1293"/>
      <c r="E697" s="1293"/>
      <c r="F697" s="1293"/>
      <c r="G697" s="1293"/>
      <c r="H697" s="1293"/>
      <c r="I697" s="1293"/>
      <c r="J697" s="1293"/>
      <c r="K697" s="3447"/>
      <c r="L697" s="756"/>
    </row>
    <row r="698" spans="1:12" s="1826" customFormat="1">
      <c r="A698" s="2070"/>
      <c r="B698" s="1293"/>
      <c r="C698" s="1293"/>
      <c r="D698" s="1293"/>
      <c r="E698" s="1293"/>
      <c r="F698" s="1293"/>
      <c r="G698" s="1293"/>
      <c r="H698" s="1293"/>
      <c r="I698" s="1293"/>
      <c r="J698" s="1293"/>
      <c r="K698" s="3447"/>
      <c r="L698" s="756"/>
    </row>
    <row r="699" spans="1:12" s="1826" customFormat="1">
      <c r="A699" s="2070"/>
      <c r="B699" s="1293"/>
      <c r="C699" s="1293"/>
      <c r="D699" s="1293"/>
      <c r="E699" s="1293"/>
      <c r="F699" s="1293"/>
      <c r="G699" s="1293"/>
      <c r="H699" s="1293"/>
      <c r="I699" s="1293"/>
      <c r="J699" s="1293"/>
      <c r="K699" s="3447"/>
      <c r="L699" s="756"/>
    </row>
    <row r="700" spans="1:12" s="1826" customFormat="1">
      <c r="A700" s="2070"/>
      <c r="B700" s="1293"/>
      <c r="C700" s="1293"/>
      <c r="D700" s="1293"/>
      <c r="E700" s="1293"/>
      <c r="F700" s="1293"/>
      <c r="G700" s="1293"/>
      <c r="H700" s="1293"/>
      <c r="I700" s="1293"/>
      <c r="J700" s="1293"/>
      <c r="K700" s="3447"/>
      <c r="L700" s="756"/>
    </row>
    <row r="701" spans="1:12" s="1826" customFormat="1">
      <c r="A701" s="2070"/>
      <c r="B701" s="1293"/>
      <c r="C701" s="1293"/>
      <c r="D701" s="1293"/>
      <c r="E701" s="1293"/>
      <c r="F701" s="1293"/>
      <c r="G701" s="1293"/>
      <c r="H701" s="1293"/>
      <c r="I701" s="1293"/>
      <c r="J701" s="1293"/>
      <c r="K701" s="3447"/>
      <c r="L701" s="756"/>
    </row>
    <row r="702" spans="1:12" s="1826" customFormat="1">
      <c r="A702" s="2070"/>
      <c r="B702" s="1293"/>
      <c r="C702" s="1293"/>
      <c r="D702" s="1293"/>
      <c r="E702" s="1293"/>
      <c r="F702" s="1293"/>
      <c r="G702" s="1293"/>
      <c r="H702" s="1293"/>
      <c r="I702" s="1293"/>
      <c r="J702" s="1293"/>
      <c r="K702" s="3447"/>
      <c r="L702" s="756"/>
    </row>
    <row r="703" spans="1:12" s="1826" customFormat="1">
      <c r="A703" s="2070"/>
      <c r="B703" s="1293"/>
      <c r="C703" s="1293"/>
      <c r="D703" s="1293"/>
      <c r="E703" s="1293"/>
      <c r="F703" s="1293"/>
      <c r="G703" s="1293"/>
      <c r="H703" s="1293"/>
      <c r="I703" s="1293"/>
      <c r="J703" s="1293"/>
      <c r="K703" s="3447"/>
      <c r="L703" s="756"/>
    </row>
    <row r="704" spans="1:12" s="1826" customFormat="1">
      <c r="A704" s="2070"/>
      <c r="B704" s="1293"/>
      <c r="C704" s="1293"/>
      <c r="D704" s="1293"/>
      <c r="E704" s="1293"/>
      <c r="F704" s="1293"/>
      <c r="G704" s="1293"/>
      <c r="H704" s="1293"/>
      <c r="I704" s="1293"/>
      <c r="J704" s="1293"/>
      <c r="K704" s="3447"/>
      <c r="L704" s="756"/>
    </row>
    <row r="705" spans="1:12" s="1826" customFormat="1">
      <c r="A705" s="2070"/>
      <c r="B705" s="1293"/>
      <c r="C705" s="1293"/>
      <c r="D705" s="1293"/>
      <c r="E705" s="1293"/>
      <c r="F705" s="1293"/>
      <c r="G705" s="1293"/>
      <c r="H705" s="1293"/>
      <c r="I705" s="1293"/>
      <c r="J705" s="1293"/>
      <c r="K705" s="3447"/>
      <c r="L705" s="756"/>
    </row>
    <row r="706" spans="1:12" s="1826" customFormat="1">
      <c r="A706" s="2070"/>
      <c r="B706" s="1293"/>
      <c r="C706" s="1293"/>
      <c r="D706" s="1293"/>
      <c r="E706" s="1293"/>
      <c r="F706" s="1293"/>
      <c r="G706" s="1293"/>
      <c r="H706" s="1293"/>
      <c r="I706" s="1293"/>
      <c r="J706" s="1293"/>
      <c r="K706" s="3447"/>
      <c r="L706" s="756"/>
    </row>
    <row r="707" spans="1:12" s="1826" customFormat="1">
      <c r="A707" s="2070"/>
      <c r="B707" s="1293"/>
      <c r="C707" s="1293"/>
      <c r="D707" s="1293"/>
      <c r="E707" s="1293"/>
      <c r="F707" s="1293"/>
      <c r="G707" s="1293"/>
      <c r="H707" s="1293"/>
      <c r="I707" s="1293"/>
      <c r="J707" s="1293"/>
      <c r="K707" s="3447"/>
      <c r="L707" s="756"/>
    </row>
    <row r="708" spans="1:12" s="1826" customFormat="1">
      <c r="A708" s="2070"/>
      <c r="B708" s="1293"/>
      <c r="C708" s="1293"/>
      <c r="D708" s="1293"/>
      <c r="E708" s="1293"/>
      <c r="F708" s="1293"/>
      <c r="G708" s="1293"/>
      <c r="H708" s="1293"/>
      <c r="I708" s="1293"/>
      <c r="J708" s="1293"/>
      <c r="K708" s="3447"/>
      <c r="L708" s="756"/>
    </row>
    <row r="709" spans="1:12" s="1826" customFormat="1">
      <c r="A709" s="2070"/>
      <c r="B709" s="1293"/>
      <c r="C709" s="1293"/>
      <c r="D709" s="1293"/>
      <c r="E709" s="1293"/>
      <c r="F709" s="1293"/>
      <c r="G709" s="1293"/>
      <c r="H709" s="1293"/>
      <c r="I709" s="1293"/>
      <c r="J709" s="1293"/>
      <c r="K709" s="3447"/>
      <c r="L709" s="756"/>
    </row>
    <row r="710" spans="1:12" s="1826" customFormat="1">
      <c r="A710" s="2070"/>
      <c r="B710" s="1293"/>
      <c r="C710" s="1293"/>
      <c r="D710" s="1293"/>
      <c r="E710" s="1293"/>
      <c r="F710" s="1293"/>
      <c r="G710" s="1293"/>
      <c r="H710" s="1293"/>
      <c r="I710" s="1293"/>
      <c r="J710" s="1293"/>
      <c r="K710" s="3447"/>
      <c r="L710" s="756"/>
    </row>
    <row r="711" spans="1:12" s="1826" customFormat="1">
      <c r="A711" s="2070"/>
      <c r="B711" s="1293"/>
      <c r="C711" s="1293"/>
      <c r="D711" s="1293"/>
      <c r="E711" s="1293"/>
      <c r="F711" s="1293"/>
      <c r="G711" s="1293"/>
      <c r="H711" s="1293"/>
      <c r="I711" s="1293"/>
      <c r="J711" s="1293"/>
      <c r="K711" s="3447"/>
      <c r="L711" s="756"/>
    </row>
    <row r="712" spans="1:12" s="1826" customFormat="1">
      <c r="A712" s="2070"/>
      <c r="B712" s="1293"/>
      <c r="C712" s="1293"/>
      <c r="D712" s="1293"/>
      <c r="E712" s="1293"/>
      <c r="F712" s="1293"/>
      <c r="G712" s="1293"/>
      <c r="H712" s="1293"/>
      <c r="I712" s="1293"/>
      <c r="J712" s="1293"/>
      <c r="K712" s="3447"/>
      <c r="L712" s="756"/>
    </row>
    <row r="713" spans="1:12" s="1826" customFormat="1">
      <c r="A713" s="2070"/>
      <c r="B713" s="1293"/>
      <c r="C713" s="1293"/>
      <c r="D713" s="1293"/>
      <c r="E713" s="1293"/>
      <c r="F713" s="1293"/>
      <c r="G713" s="1293"/>
      <c r="H713" s="1293"/>
      <c r="I713" s="1293"/>
      <c r="J713" s="1293"/>
      <c r="K713" s="3447"/>
      <c r="L713" s="756"/>
    </row>
    <row r="714" spans="1:12" s="1826" customFormat="1">
      <c r="A714" s="2070"/>
      <c r="B714" s="1293"/>
      <c r="C714" s="1293"/>
      <c r="D714" s="1293"/>
      <c r="E714" s="1293"/>
      <c r="F714" s="1293"/>
      <c r="G714" s="1293"/>
      <c r="H714" s="1293"/>
      <c r="I714" s="1293"/>
      <c r="J714" s="1293"/>
      <c r="K714" s="3447"/>
      <c r="L714" s="756"/>
    </row>
    <row r="715" spans="1:12" s="1826" customFormat="1">
      <c r="A715" s="2070"/>
      <c r="B715" s="1293"/>
      <c r="C715" s="1293"/>
      <c r="D715" s="1293"/>
      <c r="E715" s="1293"/>
      <c r="F715" s="1293"/>
      <c r="G715" s="1293"/>
      <c r="H715" s="1293"/>
      <c r="I715" s="1293"/>
      <c r="J715" s="1293"/>
      <c r="K715" s="3447"/>
      <c r="L715" s="756"/>
    </row>
    <row r="716" spans="1:12" s="1826" customFormat="1">
      <c r="A716" s="2070"/>
      <c r="B716" s="1293"/>
      <c r="C716" s="1293"/>
      <c r="D716" s="1293"/>
      <c r="E716" s="1293"/>
      <c r="F716" s="1293"/>
      <c r="G716" s="1293"/>
      <c r="H716" s="1293"/>
      <c r="I716" s="1293"/>
      <c r="J716" s="1293"/>
      <c r="K716" s="3447"/>
      <c r="L716" s="756"/>
    </row>
    <row r="717" spans="1:12" s="1826" customFormat="1">
      <c r="A717" s="2070"/>
      <c r="B717" s="1293"/>
      <c r="C717" s="1293"/>
      <c r="D717" s="1293"/>
      <c r="E717" s="1293"/>
      <c r="F717" s="1293"/>
      <c r="G717" s="1293"/>
      <c r="H717" s="1293"/>
      <c r="I717" s="1293"/>
      <c r="J717" s="1293"/>
      <c r="K717" s="3447"/>
      <c r="L717" s="756"/>
    </row>
    <row r="718" spans="1:12" s="1826" customFormat="1">
      <c r="A718" s="2070"/>
      <c r="B718" s="1293"/>
      <c r="C718" s="1293"/>
      <c r="D718" s="1293"/>
      <c r="E718" s="1293"/>
      <c r="F718" s="1293"/>
      <c r="G718" s="1293"/>
      <c r="H718" s="1293"/>
      <c r="I718" s="1293"/>
      <c r="J718" s="1293"/>
      <c r="K718" s="3447"/>
      <c r="L718" s="756"/>
    </row>
    <row r="719" spans="1:12" s="1826" customFormat="1">
      <c r="A719" s="2070"/>
      <c r="B719" s="1293"/>
      <c r="C719" s="1293"/>
      <c r="D719" s="1293"/>
      <c r="E719" s="1293"/>
      <c r="F719" s="1293"/>
      <c r="G719" s="1293"/>
      <c r="H719" s="1293"/>
      <c r="I719" s="1293"/>
      <c r="J719" s="1293"/>
      <c r="K719" s="3447"/>
      <c r="L719" s="756"/>
    </row>
    <row r="720" spans="1:12" s="1826" customFormat="1">
      <c r="A720" s="2070"/>
      <c r="B720" s="1293"/>
      <c r="C720" s="1293"/>
      <c r="D720" s="1293"/>
      <c r="E720" s="1293"/>
      <c r="F720" s="1293"/>
      <c r="G720" s="1293"/>
      <c r="H720" s="1293"/>
      <c r="I720" s="1293"/>
      <c r="J720" s="1293"/>
      <c r="K720" s="3447"/>
      <c r="L720" s="756"/>
    </row>
    <row r="721" spans="1:12" s="1826" customFormat="1">
      <c r="A721" s="2070"/>
      <c r="B721" s="1293"/>
      <c r="C721" s="1293"/>
      <c r="D721" s="1293"/>
      <c r="E721" s="1293"/>
      <c r="F721" s="1293"/>
      <c r="G721" s="1293"/>
      <c r="H721" s="1293"/>
      <c r="I721" s="1293"/>
      <c r="J721" s="1293"/>
      <c r="K721" s="3447"/>
      <c r="L721" s="756"/>
    </row>
    <row r="722" spans="1:12" s="1826" customFormat="1">
      <c r="A722" s="2070"/>
      <c r="B722" s="1293"/>
      <c r="C722" s="1293"/>
      <c r="D722" s="1293"/>
      <c r="E722" s="1293"/>
      <c r="F722" s="1293"/>
      <c r="G722" s="1293"/>
      <c r="H722" s="1293"/>
      <c r="I722" s="1293"/>
      <c r="J722" s="1293"/>
      <c r="K722" s="3447"/>
      <c r="L722" s="756"/>
    </row>
    <row r="723" spans="1:12" s="1826" customFormat="1">
      <c r="A723" s="2070"/>
      <c r="B723" s="1293"/>
      <c r="C723" s="1293"/>
      <c r="D723" s="1293"/>
      <c r="E723" s="1293"/>
      <c r="F723" s="1293"/>
      <c r="G723" s="1293"/>
      <c r="H723" s="1293"/>
      <c r="I723" s="1293"/>
      <c r="J723" s="1293"/>
      <c r="K723" s="3447"/>
      <c r="L723" s="756"/>
    </row>
    <row r="724" spans="1:12" s="1826" customFormat="1">
      <c r="A724" s="2070"/>
      <c r="B724" s="1293"/>
      <c r="C724" s="1293"/>
      <c r="D724" s="1293"/>
      <c r="E724" s="1293"/>
      <c r="F724" s="1293"/>
      <c r="G724" s="1293"/>
      <c r="H724" s="1293"/>
      <c r="I724" s="1293"/>
      <c r="J724" s="1293"/>
      <c r="K724" s="3447"/>
      <c r="L724" s="756"/>
    </row>
    <row r="725" spans="1:12" s="1826" customFormat="1">
      <c r="A725" s="2070"/>
      <c r="B725" s="1293"/>
      <c r="C725" s="1293"/>
      <c r="D725" s="1293"/>
      <c r="E725" s="1293"/>
      <c r="F725" s="1293"/>
      <c r="G725" s="1293"/>
      <c r="H725" s="1293"/>
      <c r="I725" s="1293"/>
      <c r="J725" s="1293"/>
      <c r="K725" s="3447"/>
      <c r="L725" s="756"/>
    </row>
    <row r="726" spans="1:12" s="1826" customFormat="1">
      <c r="A726" s="2070"/>
      <c r="B726" s="1293"/>
      <c r="C726" s="1293"/>
      <c r="D726" s="1293"/>
      <c r="E726" s="1293"/>
      <c r="F726" s="1293"/>
      <c r="G726" s="1293"/>
      <c r="H726" s="1293"/>
      <c r="I726" s="1293"/>
      <c r="J726" s="1293"/>
      <c r="K726" s="3447"/>
      <c r="L726" s="756"/>
    </row>
    <row r="727" spans="1:12" s="1826" customFormat="1">
      <c r="A727" s="2070"/>
      <c r="B727" s="1293"/>
      <c r="C727" s="1293"/>
      <c r="D727" s="1293"/>
      <c r="E727" s="1293"/>
      <c r="F727" s="1293"/>
      <c r="G727" s="1293"/>
      <c r="H727" s="1293"/>
      <c r="I727" s="1293"/>
      <c r="J727" s="1293"/>
      <c r="K727" s="3447"/>
      <c r="L727" s="756"/>
    </row>
    <row r="728" spans="1:12" s="1826" customFormat="1">
      <c r="A728" s="2070"/>
      <c r="B728" s="1293"/>
      <c r="C728" s="1293"/>
      <c r="D728" s="1293"/>
      <c r="E728" s="1293"/>
      <c r="F728" s="1293"/>
      <c r="G728" s="1293"/>
      <c r="H728" s="1293"/>
      <c r="I728" s="1293"/>
      <c r="J728" s="1293"/>
      <c r="K728" s="3447"/>
      <c r="L728" s="756"/>
    </row>
    <row r="729" spans="1:12" s="1826" customFormat="1">
      <c r="A729" s="2070"/>
      <c r="B729" s="1293"/>
      <c r="C729" s="1293"/>
      <c r="D729" s="1293"/>
      <c r="E729" s="1293"/>
      <c r="F729" s="1293"/>
      <c r="G729" s="1293"/>
      <c r="H729" s="1293"/>
      <c r="I729" s="1293"/>
      <c r="J729" s="1293"/>
      <c r="K729" s="3447"/>
      <c r="L729" s="756"/>
    </row>
    <row r="730" spans="1:12" s="1826" customFormat="1">
      <c r="A730" s="2070"/>
      <c r="B730" s="1293"/>
      <c r="C730" s="1293"/>
      <c r="D730" s="1293"/>
      <c r="E730" s="1293"/>
      <c r="F730" s="1293"/>
      <c r="G730" s="1293"/>
      <c r="H730" s="1293"/>
      <c r="I730" s="1293"/>
      <c r="J730" s="1293"/>
      <c r="K730" s="3447"/>
      <c r="L730" s="756"/>
    </row>
    <row r="731" spans="1:12" s="1826" customFormat="1">
      <c r="A731" s="2070"/>
      <c r="B731" s="1293"/>
      <c r="C731" s="1293"/>
      <c r="D731" s="1293"/>
      <c r="E731" s="1293"/>
      <c r="F731" s="1293"/>
      <c r="G731" s="1293"/>
      <c r="H731" s="1293"/>
      <c r="I731" s="1293"/>
      <c r="J731" s="1293"/>
      <c r="K731" s="3447"/>
      <c r="L731" s="756"/>
    </row>
    <row r="732" spans="1:12" s="1826" customFormat="1">
      <c r="A732" s="2070"/>
      <c r="B732" s="1293"/>
      <c r="C732" s="1293"/>
      <c r="D732" s="1293"/>
      <c r="E732" s="1293"/>
      <c r="F732" s="1293"/>
      <c r="G732" s="1293"/>
      <c r="H732" s="1293"/>
      <c r="I732" s="1293"/>
      <c r="J732" s="1293"/>
      <c r="K732" s="3447"/>
      <c r="L732" s="756"/>
    </row>
    <row r="733" spans="1:12" s="1826" customFormat="1">
      <c r="A733" s="2070"/>
      <c r="B733" s="1293"/>
      <c r="C733" s="1293"/>
      <c r="D733" s="1293"/>
      <c r="E733" s="1293"/>
      <c r="F733" s="1293"/>
      <c r="G733" s="1293"/>
      <c r="H733" s="1293"/>
      <c r="I733" s="1293"/>
      <c r="J733" s="1293"/>
      <c r="K733" s="3447"/>
      <c r="L733" s="756"/>
    </row>
    <row r="734" spans="1:12" s="1826" customFormat="1">
      <c r="A734" s="2070"/>
      <c r="B734" s="1293"/>
      <c r="C734" s="1293"/>
      <c r="D734" s="1293"/>
      <c r="E734" s="1293"/>
      <c r="F734" s="1293"/>
      <c r="G734" s="1293"/>
      <c r="H734" s="1293"/>
      <c r="I734" s="1293"/>
      <c r="J734" s="1293"/>
      <c r="K734" s="3447"/>
      <c r="L734" s="756"/>
    </row>
    <row r="735" spans="1:12" s="1826" customFormat="1">
      <c r="A735" s="2070"/>
      <c r="B735" s="1293"/>
      <c r="C735" s="1293"/>
      <c r="D735" s="1293"/>
      <c r="E735" s="1293"/>
      <c r="F735" s="1293"/>
      <c r="G735" s="1293"/>
      <c r="H735" s="1293"/>
      <c r="I735" s="1293"/>
      <c r="J735" s="1293"/>
      <c r="K735" s="3447"/>
      <c r="L735" s="756"/>
    </row>
    <row r="736" spans="1:12" s="1826" customFormat="1">
      <c r="A736" s="2070"/>
      <c r="B736" s="1293"/>
      <c r="C736" s="1293"/>
      <c r="D736" s="1293"/>
      <c r="E736" s="1293"/>
      <c r="F736" s="1293"/>
      <c r="G736" s="1293"/>
      <c r="H736" s="1293"/>
      <c r="I736" s="1293"/>
      <c r="J736" s="1293"/>
      <c r="K736" s="3447"/>
      <c r="L736" s="756"/>
    </row>
    <row r="737" spans="1:12" s="1826" customFormat="1">
      <c r="A737" s="2070"/>
      <c r="B737" s="1293"/>
      <c r="C737" s="1293"/>
      <c r="D737" s="1293"/>
      <c r="E737" s="1293"/>
      <c r="F737" s="1293"/>
      <c r="G737" s="1293"/>
      <c r="H737" s="1293"/>
      <c r="I737" s="1293"/>
      <c r="J737" s="1293"/>
      <c r="K737" s="3447"/>
      <c r="L737" s="756"/>
    </row>
    <row r="738" spans="1:12" s="1826" customFormat="1">
      <c r="A738" s="2070"/>
      <c r="B738" s="1293"/>
      <c r="C738" s="1293"/>
      <c r="D738" s="1293"/>
      <c r="E738" s="1293"/>
      <c r="F738" s="1293"/>
      <c r="G738" s="1293"/>
      <c r="H738" s="1293"/>
      <c r="I738" s="1293"/>
      <c r="J738" s="1293"/>
      <c r="K738" s="3447"/>
      <c r="L738" s="756"/>
    </row>
    <row r="739" spans="1:12" s="1826" customFormat="1">
      <c r="A739" s="2070"/>
      <c r="B739" s="1293"/>
      <c r="C739" s="1293"/>
      <c r="D739" s="1293"/>
      <c r="E739" s="1293"/>
      <c r="F739" s="1293"/>
      <c r="G739" s="1293"/>
      <c r="H739" s="1293"/>
      <c r="I739" s="1293"/>
      <c r="J739" s="1293"/>
      <c r="K739" s="3447"/>
      <c r="L739" s="756"/>
    </row>
    <row r="740" spans="1:12" s="1826" customFormat="1">
      <c r="A740" s="2070"/>
      <c r="B740" s="1293"/>
      <c r="C740" s="1293"/>
      <c r="D740" s="1293"/>
      <c r="E740" s="1293"/>
      <c r="F740" s="1293"/>
      <c r="G740" s="1293"/>
      <c r="H740" s="1293"/>
      <c r="I740" s="1293"/>
      <c r="J740" s="1293"/>
      <c r="K740" s="3447"/>
      <c r="L740" s="756"/>
    </row>
    <row r="741" spans="1:12" s="1826" customFormat="1">
      <c r="A741" s="2070"/>
      <c r="B741" s="1293"/>
      <c r="C741" s="1293"/>
      <c r="D741" s="1293"/>
      <c r="E741" s="1293"/>
      <c r="F741" s="1293"/>
      <c r="G741" s="1293"/>
      <c r="H741" s="1293"/>
      <c r="I741" s="1293"/>
      <c r="J741" s="1293"/>
      <c r="K741" s="3447"/>
      <c r="L741" s="756"/>
    </row>
    <row r="742" spans="1:12" s="1826" customFormat="1">
      <c r="A742" s="2070"/>
      <c r="B742" s="1293"/>
      <c r="C742" s="1293"/>
      <c r="D742" s="1293"/>
      <c r="E742" s="1293"/>
      <c r="F742" s="1293"/>
      <c r="G742" s="1293"/>
      <c r="H742" s="1293"/>
      <c r="I742" s="1293"/>
      <c r="J742" s="1293"/>
      <c r="K742" s="3447"/>
      <c r="L742" s="756"/>
    </row>
    <row r="743" spans="1:12" s="1826" customFormat="1">
      <c r="A743" s="2070"/>
      <c r="B743" s="1293"/>
      <c r="C743" s="1293"/>
      <c r="D743" s="1293"/>
      <c r="E743" s="1293"/>
      <c r="F743" s="1293"/>
      <c r="G743" s="1293"/>
      <c r="H743" s="1293"/>
      <c r="I743" s="1293"/>
      <c r="J743" s="1293"/>
      <c r="K743" s="3447"/>
      <c r="L743" s="756"/>
    </row>
    <row r="744" spans="1:12" s="1826" customFormat="1">
      <c r="A744" s="2070"/>
      <c r="B744" s="1293"/>
      <c r="C744" s="1293"/>
      <c r="D744" s="1293"/>
      <c r="E744" s="1293"/>
      <c r="F744" s="1293"/>
      <c r="G744" s="1293"/>
      <c r="H744" s="1293"/>
      <c r="I744" s="1293"/>
      <c r="J744" s="1293"/>
      <c r="K744" s="3447"/>
      <c r="L744" s="756"/>
    </row>
    <row r="745" spans="1:12" s="1826" customFormat="1">
      <c r="A745" s="2070"/>
      <c r="B745" s="1293"/>
      <c r="C745" s="1293"/>
      <c r="D745" s="1293"/>
      <c r="E745" s="1293"/>
      <c r="F745" s="1293"/>
      <c r="G745" s="1293"/>
      <c r="H745" s="1293"/>
      <c r="I745" s="1293"/>
      <c r="J745" s="1293"/>
      <c r="K745" s="3447"/>
      <c r="L745" s="756"/>
    </row>
    <row r="746" spans="1:12" s="1826" customFormat="1">
      <c r="A746" s="2070"/>
      <c r="B746" s="1293"/>
      <c r="C746" s="1293"/>
      <c r="D746" s="1293"/>
      <c r="E746" s="1293"/>
      <c r="F746" s="1293"/>
      <c r="G746" s="1293"/>
      <c r="H746" s="1293"/>
      <c r="I746" s="1293"/>
      <c r="J746" s="1293"/>
      <c r="K746" s="3447"/>
      <c r="L746" s="756"/>
    </row>
    <row r="747" spans="1:12" s="1826" customFormat="1">
      <c r="A747" s="2070"/>
      <c r="B747" s="1293"/>
      <c r="C747" s="1293"/>
      <c r="D747" s="1293"/>
      <c r="E747" s="1293"/>
      <c r="F747" s="1293"/>
      <c r="G747" s="1293"/>
      <c r="H747" s="1293"/>
      <c r="I747" s="1293"/>
      <c r="J747" s="1293"/>
      <c r="K747" s="3447"/>
      <c r="L747" s="756"/>
    </row>
    <row r="748" spans="1:12" s="1826" customFormat="1">
      <c r="A748" s="2070"/>
      <c r="B748" s="1293"/>
      <c r="C748" s="1293"/>
      <c r="D748" s="1293"/>
      <c r="E748" s="1293"/>
      <c r="F748" s="1293"/>
      <c r="G748" s="1293"/>
      <c r="H748" s="1293"/>
      <c r="I748" s="1293"/>
      <c r="J748" s="1293"/>
      <c r="K748" s="3447"/>
      <c r="L748" s="756"/>
    </row>
    <row r="749" spans="1:12" s="1826" customFormat="1">
      <c r="A749" s="2070"/>
      <c r="B749" s="1293"/>
      <c r="C749" s="1293"/>
      <c r="D749" s="1293"/>
      <c r="E749" s="1293"/>
      <c r="F749" s="1293"/>
      <c r="G749" s="1293"/>
      <c r="H749" s="1293"/>
      <c r="I749" s="1293"/>
      <c r="J749" s="1293"/>
      <c r="K749" s="3447"/>
      <c r="L749" s="756"/>
    </row>
    <row r="750" spans="1:12" s="1826" customFormat="1">
      <c r="A750" s="2070"/>
      <c r="B750" s="1293"/>
      <c r="C750" s="1293"/>
      <c r="D750" s="1293"/>
      <c r="E750" s="1293"/>
      <c r="F750" s="1293"/>
      <c r="G750" s="1293"/>
      <c r="H750" s="1293"/>
      <c r="I750" s="1293"/>
      <c r="J750" s="1293"/>
      <c r="K750" s="3447"/>
      <c r="L750" s="756"/>
    </row>
    <row r="751" spans="1:12" s="1826" customFormat="1">
      <c r="A751" s="2070"/>
      <c r="B751" s="1293"/>
      <c r="C751" s="1293"/>
      <c r="D751" s="1293"/>
      <c r="E751" s="1293"/>
      <c r="F751" s="1293"/>
      <c r="G751" s="1293"/>
      <c r="H751" s="1293"/>
      <c r="I751" s="1293"/>
      <c r="J751" s="1293"/>
      <c r="K751" s="3447"/>
      <c r="L751" s="756"/>
    </row>
    <row r="752" spans="1:12" s="1826" customFormat="1">
      <c r="A752" s="2070"/>
      <c r="B752" s="1293"/>
      <c r="C752" s="1293"/>
      <c r="D752" s="1293"/>
      <c r="E752" s="1293"/>
      <c r="F752" s="1293"/>
      <c r="G752" s="1293"/>
      <c r="H752" s="1293"/>
      <c r="I752" s="1293"/>
      <c r="J752" s="1293"/>
      <c r="K752" s="3447"/>
      <c r="L752" s="756"/>
    </row>
    <row r="753" spans="1:12" s="1826" customFormat="1">
      <c r="A753" s="2070"/>
      <c r="B753" s="1293"/>
      <c r="C753" s="1293"/>
      <c r="D753" s="1293"/>
      <c r="E753" s="1293"/>
      <c r="F753" s="1293"/>
      <c r="G753" s="1293"/>
      <c r="H753" s="1293"/>
      <c r="I753" s="1293"/>
      <c r="J753" s="1293"/>
      <c r="K753" s="3447"/>
      <c r="L753" s="756"/>
    </row>
    <row r="754" spans="1:12" s="1826" customFormat="1">
      <c r="A754" s="2070"/>
      <c r="B754" s="1293"/>
      <c r="C754" s="1293"/>
      <c r="D754" s="1293"/>
      <c r="E754" s="1293"/>
      <c r="F754" s="1293"/>
      <c r="G754" s="1293"/>
      <c r="H754" s="1293"/>
      <c r="I754" s="1293"/>
      <c r="J754" s="1293"/>
      <c r="K754" s="3447"/>
      <c r="L754" s="756"/>
    </row>
    <row r="755" spans="1:12" s="1826" customFormat="1">
      <c r="A755" s="2070"/>
      <c r="B755" s="1293"/>
      <c r="C755" s="1293"/>
      <c r="D755" s="1293"/>
      <c r="E755" s="1293"/>
      <c r="F755" s="1293"/>
      <c r="G755" s="1293"/>
      <c r="H755" s="1293"/>
      <c r="I755" s="1293"/>
      <c r="J755" s="1293"/>
      <c r="K755" s="3447"/>
      <c r="L755" s="756"/>
    </row>
    <row r="756" spans="1:12" s="1826" customFormat="1">
      <c r="A756" s="2070"/>
      <c r="B756" s="1293"/>
      <c r="C756" s="1293"/>
      <c r="D756" s="1293"/>
      <c r="E756" s="1293"/>
      <c r="F756" s="1293"/>
      <c r="G756" s="1293"/>
      <c r="H756" s="1293"/>
      <c r="I756" s="1293"/>
      <c r="J756" s="1293"/>
      <c r="K756" s="3447"/>
      <c r="L756" s="756"/>
    </row>
    <row r="757" spans="1:12" s="1826" customFormat="1">
      <c r="A757" s="2070"/>
      <c r="B757" s="1293"/>
      <c r="C757" s="1293"/>
      <c r="D757" s="1293"/>
      <c r="E757" s="1293"/>
      <c r="F757" s="1293"/>
      <c r="G757" s="1293"/>
      <c r="H757" s="1293"/>
      <c r="I757" s="1293"/>
      <c r="J757" s="1293"/>
      <c r="K757" s="3447"/>
      <c r="L757" s="756"/>
    </row>
    <row r="758" spans="1:12" s="1826" customFormat="1">
      <c r="A758" s="2070"/>
      <c r="B758" s="1293"/>
      <c r="C758" s="1293"/>
      <c r="D758" s="1293"/>
      <c r="E758" s="1293"/>
      <c r="F758" s="1293"/>
      <c r="G758" s="1293"/>
      <c r="H758" s="1293"/>
      <c r="I758" s="1293"/>
      <c r="J758" s="1293"/>
      <c r="K758" s="3447"/>
      <c r="L758" s="756"/>
    </row>
    <row r="759" spans="1:12" s="1826" customFormat="1">
      <c r="A759" s="2070"/>
      <c r="B759" s="1293"/>
      <c r="C759" s="1293"/>
      <c r="D759" s="1293"/>
      <c r="E759" s="1293"/>
      <c r="F759" s="1293"/>
      <c r="G759" s="1293"/>
      <c r="H759" s="1293"/>
      <c r="I759" s="1293"/>
      <c r="J759" s="1293"/>
      <c r="K759" s="3447"/>
      <c r="L759" s="756"/>
    </row>
    <row r="760" spans="1:12" s="1826" customFormat="1">
      <c r="A760" s="2070"/>
      <c r="B760" s="1293"/>
      <c r="C760" s="1293"/>
      <c r="D760" s="1293"/>
      <c r="E760" s="1293"/>
      <c r="F760" s="1293"/>
      <c r="G760" s="1293"/>
      <c r="H760" s="1293"/>
      <c r="I760" s="1293"/>
      <c r="J760" s="1293"/>
      <c r="K760" s="3447"/>
      <c r="L760" s="756"/>
    </row>
    <row r="761" spans="1:12" s="1826" customFormat="1">
      <c r="A761" s="2070"/>
      <c r="B761" s="1293"/>
      <c r="C761" s="1293"/>
      <c r="D761" s="1293"/>
      <c r="E761" s="1293"/>
      <c r="F761" s="1293"/>
      <c r="G761" s="1293"/>
      <c r="H761" s="1293"/>
      <c r="I761" s="1293"/>
      <c r="J761" s="1293"/>
      <c r="K761" s="3447"/>
      <c r="L761" s="756"/>
    </row>
    <row r="762" spans="1:12" s="1826" customFormat="1">
      <c r="A762" s="2070"/>
      <c r="B762" s="1293"/>
      <c r="C762" s="1293"/>
      <c r="D762" s="1293"/>
      <c r="E762" s="1293"/>
      <c r="F762" s="1293"/>
      <c r="G762" s="1293"/>
      <c r="H762" s="1293"/>
      <c r="I762" s="1293"/>
      <c r="J762" s="1293"/>
      <c r="K762" s="3447"/>
      <c r="L762" s="756"/>
    </row>
    <row r="763" spans="1:12" s="1826" customFormat="1">
      <c r="A763" s="2070"/>
      <c r="B763" s="1293"/>
      <c r="C763" s="1293"/>
      <c r="D763" s="1293"/>
      <c r="E763" s="1293"/>
      <c r="F763" s="1293"/>
      <c r="G763" s="1293"/>
      <c r="H763" s="1293"/>
      <c r="I763" s="1293"/>
      <c r="J763" s="1293"/>
      <c r="K763" s="3447"/>
      <c r="L763" s="756"/>
    </row>
    <row r="764" spans="1:12" s="1826" customFormat="1">
      <c r="A764" s="2070"/>
      <c r="B764" s="1293"/>
      <c r="C764" s="1293"/>
      <c r="D764" s="1293"/>
      <c r="E764" s="1293"/>
      <c r="F764" s="1293"/>
      <c r="G764" s="1293"/>
      <c r="H764" s="1293"/>
      <c r="I764" s="1293"/>
      <c r="J764" s="1293"/>
      <c r="K764" s="3447"/>
      <c r="L764" s="756"/>
    </row>
    <row r="765" spans="1:12" s="1826" customFormat="1">
      <c r="A765" s="2070"/>
      <c r="B765" s="1293"/>
      <c r="C765" s="1293"/>
      <c r="D765" s="1293"/>
      <c r="E765" s="1293"/>
      <c r="F765" s="1293"/>
      <c r="G765" s="1293"/>
      <c r="H765" s="1293"/>
      <c r="I765" s="1293"/>
      <c r="J765" s="1293"/>
      <c r="K765" s="3447"/>
      <c r="L765" s="756"/>
    </row>
    <row r="766" spans="1:12" s="1826" customFormat="1">
      <c r="A766" s="2070"/>
      <c r="B766" s="1293"/>
      <c r="C766" s="1293"/>
      <c r="D766" s="1293"/>
      <c r="E766" s="1293"/>
      <c r="F766" s="1293"/>
      <c r="G766" s="1293"/>
      <c r="H766" s="1293"/>
      <c r="I766" s="1293"/>
      <c r="J766" s="1293"/>
      <c r="K766" s="3447"/>
      <c r="L766" s="756"/>
    </row>
    <row r="767" spans="1:12" s="1826" customFormat="1">
      <c r="A767" s="2070"/>
      <c r="B767" s="1293"/>
      <c r="C767" s="1293"/>
      <c r="D767" s="1293"/>
      <c r="E767" s="1293"/>
      <c r="F767" s="1293"/>
      <c r="G767" s="1293"/>
      <c r="H767" s="1293"/>
      <c r="I767" s="1293"/>
      <c r="J767" s="1293"/>
      <c r="K767" s="3447"/>
      <c r="L767" s="756"/>
    </row>
    <row r="768" spans="1:12" s="1826" customFormat="1">
      <c r="A768" s="2070"/>
      <c r="B768" s="1293"/>
      <c r="C768" s="1293"/>
      <c r="D768" s="1293"/>
      <c r="E768" s="1293"/>
      <c r="F768" s="1293"/>
      <c r="G768" s="1293"/>
      <c r="H768" s="1293"/>
      <c r="I768" s="1293"/>
      <c r="J768" s="1293"/>
      <c r="K768" s="3447"/>
      <c r="L768" s="756"/>
    </row>
    <row r="769" spans="1:12" s="1826" customFormat="1">
      <c r="A769" s="2070"/>
      <c r="B769" s="1293"/>
      <c r="C769" s="1293"/>
      <c r="D769" s="1293"/>
      <c r="E769" s="1293"/>
      <c r="F769" s="1293"/>
      <c r="G769" s="1293"/>
      <c r="H769" s="1293"/>
      <c r="I769" s="1293"/>
      <c r="J769" s="1293"/>
      <c r="K769" s="3447"/>
      <c r="L769" s="756"/>
    </row>
    <row r="770" spans="1:12" s="1826" customFormat="1">
      <c r="A770" s="2070"/>
      <c r="B770" s="1293"/>
      <c r="C770" s="1293"/>
      <c r="D770" s="1293"/>
      <c r="E770" s="1293"/>
      <c r="F770" s="1293"/>
      <c r="G770" s="1293"/>
      <c r="H770" s="1293"/>
      <c r="I770" s="1293"/>
      <c r="J770" s="1293"/>
      <c r="K770" s="3447"/>
      <c r="L770" s="756"/>
    </row>
    <row r="771" spans="1:12" s="1826" customFormat="1">
      <c r="A771" s="2070"/>
      <c r="B771" s="1293"/>
      <c r="C771" s="1293"/>
      <c r="D771" s="1293"/>
      <c r="E771" s="1293"/>
      <c r="F771" s="1293"/>
      <c r="G771" s="1293"/>
      <c r="H771" s="1293"/>
      <c r="I771" s="1293"/>
      <c r="J771" s="1293"/>
      <c r="K771" s="3447"/>
      <c r="L771" s="756"/>
    </row>
    <row r="772" spans="1:12" s="1826" customFormat="1">
      <c r="A772" s="2070"/>
      <c r="B772" s="1293"/>
      <c r="C772" s="1293"/>
      <c r="D772" s="1293"/>
      <c r="E772" s="1293"/>
      <c r="F772" s="1293"/>
      <c r="G772" s="1293"/>
      <c r="H772" s="1293"/>
      <c r="I772" s="1293"/>
      <c r="J772" s="1293"/>
      <c r="K772" s="3447"/>
      <c r="L772" s="756"/>
    </row>
    <row r="773" spans="1:12" s="1826" customFormat="1">
      <c r="A773" s="2070"/>
      <c r="B773" s="1293"/>
      <c r="C773" s="1293"/>
      <c r="D773" s="1293"/>
      <c r="E773" s="1293"/>
      <c r="F773" s="1293"/>
      <c r="G773" s="1293"/>
      <c r="H773" s="1293"/>
      <c r="I773" s="1293"/>
      <c r="J773" s="1293"/>
      <c r="K773" s="3447"/>
      <c r="L773" s="756"/>
    </row>
    <row r="774" spans="1:12" s="1826" customFormat="1">
      <c r="A774" s="2070"/>
      <c r="B774" s="1293"/>
      <c r="C774" s="1293"/>
      <c r="D774" s="1293"/>
      <c r="E774" s="1293"/>
      <c r="F774" s="1293"/>
      <c r="G774" s="1293"/>
      <c r="H774" s="1293"/>
      <c r="I774" s="1293"/>
      <c r="J774" s="1293"/>
      <c r="K774" s="3447"/>
      <c r="L774" s="756"/>
    </row>
    <row r="775" spans="1:12" s="1826" customFormat="1">
      <c r="A775" s="2070"/>
      <c r="B775" s="1293"/>
      <c r="C775" s="1293"/>
      <c r="D775" s="1293"/>
      <c r="E775" s="1293"/>
      <c r="F775" s="1293"/>
      <c r="G775" s="1293"/>
      <c r="H775" s="1293"/>
      <c r="I775" s="1293"/>
      <c r="J775" s="1293"/>
      <c r="K775" s="3447"/>
      <c r="L775" s="756"/>
    </row>
    <row r="776" spans="1:12" s="1826" customFormat="1">
      <c r="A776" s="2070"/>
      <c r="B776" s="1293"/>
      <c r="C776" s="1293"/>
      <c r="D776" s="1293"/>
      <c r="E776" s="1293"/>
      <c r="F776" s="1293"/>
      <c r="G776" s="1293"/>
      <c r="H776" s="1293"/>
      <c r="I776" s="1293"/>
      <c r="J776" s="1293"/>
      <c r="K776" s="3447"/>
      <c r="L776" s="756"/>
    </row>
    <row r="777" spans="1:12" s="1826" customFormat="1">
      <c r="A777" s="2070"/>
      <c r="B777" s="1293"/>
      <c r="C777" s="1293"/>
      <c r="D777" s="1293"/>
      <c r="E777" s="1293"/>
      <c r="F777" s="1293"/>
      <c r="G777" s="1293"/>
      <c r="H777" s="1293"/>
      <c r="I777" s="1293"/>
      <c r="J777" s="1293"/>
      <c r="K777" s="3447"/>
      <c r="L777" s="756"/>
    </row>
    <row r="778" spans="1:12" s="1826" customFormat="1">
      <c r="A778" s="2070"/>
      <c r="B778" s="1293"/>
      <c r="C778" s="1293"/>
      <c r="D778" s="1293"/>
      <c r="E778" s="1293"/>
      <c r="F778" s="1293"/>
      <c r="G778" s="1293"/>
      <c r="H778" s="1293"/>
      <c r="I778" s="1293"/>
      <c r="J778" s="1293"/>
      <c r="K778" s="3447"/>
      <c r="L778" s="756"/>
    </row>
    <row r="779" spans="1:12" s="1826" customFormat="1">
      <c r="A779" s="2070"/>
      <c r="B779" s="1293"/>
      <c r="C779" s="1293"/>
      <c r="D779" s="1293"/>
      <c r="E779" s="1293"/>
      <c r="F779" s="1293"/>
      <c r="G779" s="1293"/>
      <c r="H779" s="1293"/>
      <c r="I779" s="1293"/>
      <c r="J779" s="1293"/>
      <c r="K779" s="3447"/>
      <c r="L779" s="756"/>
    </row>
    <row r="780" spans="1:12" s="1826" customFormat="1">
      <c r="A780" s="2070"/>
      <c r="B780" s="1293"/>
      <c r="C780" s="1293"/>
      <c r="D780" s="1293"/>
      <c r="E780" s="1293"/>
      <c r="F780" s="1293"/>
      <c r="G780" s="1293"/>
      <c r="H780" s="1293"/>
      <c r="I780" s="1293"/>
      <c r="J780" s="1293"/>
      <c r="K780" s="3447"/>
      <c r="L780" s="756"/>
    </row>
    <row r="781" spans="1:12" s="1826" customFormat="1">
      <c r="A781" s="2070"/>
      <c r="B781" s="1293"/>
      <c r="C781" s="1293"/>
      <c r="D781" s="1293"/>
      <c r="E781" s="1293"/>
      <c r="F781" s="1293"/>
      <c r="G781" s="1293"/>
      <c r="H781" s="1293"/>
      <c r="I781" s="1293"/>
      <c r="J781" s="1293"/>
      <c r="K781" s="3447"/>
      <c r="L781" s="756"/>
    </row>
    <row r="782" spans="1:12" s="1826" customFormat="1">
      <c r="A782" s="2070"/>
      <c r="B782" s="1293"/>
      <c r="C782" s="1293"/>
      <c r="D782" s="1293"/>
      <c r="E782" s="1293"/>
      <c r="F782" s="1293"/>
      <c r="G782" s="1293"/>
      <c r="H782" s="1293"/>
      <c r="I782" s="1293"/>
      <c r="J782" s="1293"/>
      <c r="K782" s="3447"/>
      <c r="L782" s="756"/>
    </row>
    <row r="783" spans="1:12" s="1826" customFormat="1">
      <c r="A783" s="2070"/>
      <c r="B783" s="1293"/>
      <c r="C783" s="1293"/>
      <c r="D783" s="1293"/>
      <c r="E783" s="1293"/>
      <c r="F783" s="1293"/>
      <c r="G783" s="1293"/>
      <c r="H783" s="1293"/>
      <c r="I783" s="1293"/>
      <c r="J783" s="1293"/>
      <c r="K783" s="3447"/>
      <c r="L783" s="756"/>
    </row>
    <row r="784" spans="1:12" s="1826" customFormat="1">
      <c r="A784" s="2070"/>
      <c r="B784" s="1293"/>
      <c r="C784" s="1293"/>
      <c r="D784" s="1293"/>
      <c r="E784" s="1293"/>
      <c r="F784" s="1293"/>
      <c r="G784" s="1293"/>
      <c r="H784" s="1293"/>
      <c r="I784" s="1293"/>
      <c r="J784" s="1293"/>
      <c r="K784" s="3447"/>
      <c r="L784" s="756"/>
    </row>
    <row r="785" spans="1:12" s="1826" customFormat="1">
      <c r="A785" s="2070"/>
      <c r="B785" s="1293"/>
      <c r="C785" s="1293"/>
      <c r="D785" s="1293"/>
      <c r="E785" s="1293"/>
      <c r="F785" s="1293"/>
      <c r="G785" s="1293"/>
      <c r="H785" s="1293"/>
      <c r="I785" s="1293"/>
      <c r="J785" s="1293"/>
      <c r="K785" s="3447"/>
      <c r="L785" s="756"/>
    </row>
    <row r="786" spans="1:12" s="1826" customFormat="1">
      <c r="A786" s="2070"/>
      <c r="B786" s="1293"/>
      <c r="C786" s="1293"/>
      <c r="D786" s="1293"/>
      <c r="E786" s="1293"/>
      <c r="F786" s="1293"/>
      <c r="G786" s="1293"/>
      <c r="H786" s="1293"/>
      <c r="I786" s="1293"/>
      <c r="J786" s="1293"/>
      <c r="K786" s="3447"/>
      <c r="L786" s="756"/>
    </row>
    <row r="787" spans="1:12" s="1826" customFormat="1">
      <c r="A787" s="2070"/>
      <c r="B787" s="1293"/>
      <c r="C787" s="1293"/>
      <c r="D787" s="1293"/>
      <c r="E787" s="1293"/>
      <c r="F787" s="1293"/>
      <c r="G787" s="1293"/>
      <c r="H787" s="1293"/>
      <c r="I787" s="1293"/>
      <c r="J787" s="1293"/>
      <c r="K787" s="3447"/>
      <c r="L787" s="756"/>
    </row>
    <row r="788" spans="1:12" s="1826" customFormat="1">
      <c r="A788" s="2070"/>
      <c r="B788" s="1293"/>
      <c r="C788" s="1293"/>
      <c r="D788" s="1293"/>
      <c r="E788" s="1293"/>
      <c r="F788" s="1293"/>
      <c r="G788" s="1293"/>
      <c r="H788" s="1293"/>
      <c r="I788" s="1293"/>
      <c r="J788" s="1293"/>
      <c r="K788" s="3447"/>
      <c r="L788" s="756"/>
    </row>
    <row r="789" spans="1:12" s="1826" customFormat="1">
      <c r="A789" s="2070"/>
      <c r="B789" s="1293"/>
      <c r="C789" s="1293"/>
      <c r="D789" s="1293"/>
      <c r="E789" s="1293"/>
      <c r="F789" s="1293"/>
      <c r="G789" s="1293"/>
      <c r="H789" s="1293"/>
      <c r="I789" s="1293"/>
      <c r="J789" s="1293"/>
      <c r="K789" s="3447"/>
      <c r="L789" s="756"/>
    </row>
    <row r="790" spans="1:12" s="1826" customFormat="1">
      <c r="A790" s="2070"/>
      <c r="B790" s="1293"/>
      <c r="C790" s="1293"/>
      <c r="D790" s="1293"/>
      <c r="E790" s="1293"/>
      <c r="F790" s="1293"/>
      <c r="G790" s="1293"/>
      <c r="H790" s="1293"/>
      <c r="I790" s="1293"/>
      <c r="J790" s="1293"/>
      <c r="K790" s="3447"/>
      <c r="L790" s="756"/>
    </row>
    <row r="791" spans="1:12" s="1826" customFormat="1">
      <c r="A791" s="2070"/>
      <c r="B791" s="1293"/>
      <c r="C791" s="1293"/>
      <c r="D791" s="1293"/>
      <c r="E791" s="1293"/>
      <c r="F791" s="1293"/>
      <c r="G791" s="1293"/>
      <c r="H791" s="1293"/>
      <c r="I791" s="1293"/>
      <c r="J791" s="1293"/>
      <c r="K791" s="3447"/>
      <c r="L791" s="756"/>
    </row>
    <row r="792" spans="1:12" s="1826" customFormat="1">
      <c r="A792" s="2070"/>
      <c r="B792" s="1293"/>
      <c r="C792" s="1293"/>
      <c r="D792" s="1293"/>
      <c r="E792" s="1293"/>
      <c r="F792" s="1293"/>
      <c r="G792" s="1293"/>
      <c r="H792" s="1293"/>
      <c r="I792" s="1293"/>
      <c r="J792" s="1293"/>
      <c r="K792" s="3447"/>
      <c r="L792" s="756"/>
    </row>
    <row r="793" spans="1:12" s="1826" customFormat="1">
      <c r="A793" s="2070"/>
      <c r="B793" s="1293"/>
      <c r="C793" s="1293"/>
      <c r="D793" s="1293"/>
      <c r="E793" s="1293"/>
      <c r="F793" s="1293"/>
      <c r="G793" s="1293"/>
      <c r="H793" s="1293"/>
      <c r="I793" s="1293"/>
      <c r="J793" s="1293"/>
      <c r="K793" s="3447"/>
      <c r="L793" s="756"/>
    </row>
    <row r="794" spans="1:12" s="1826" customFormat="1">
      <c r="A794" s="2070"/>
      <c r="B794" s="1293"/>
      <c r="C794" s="1293"/>
      <c r="D794" s="1293"/>
      <c r="E794" s="1293"/>
      <c r="F794" s="1293"/>
      <c r="G794" s="1293"/>
      <c r="H794" s="1293"/>
      <c r="I794" s="1293"/>
      <c r="J794" s="1293"/>
      <c r="K794" s="3447"/>
      <c r="L794" s="756"/>
    </row>
    <row r="795" spans="1:12" s="1826" customFormat="1">
      <c r="A795" s="2070"/>
      <c r="B795" s="1293"/>
      <c r="C795" s="1293"/>
      <c r="D795" s="1293"/>
      <c r="E795" s="1293"/>
      <c r="F795" s="1293"/>
      <c r="G795" s="1293"/>
      <c r="H795" s="1293"/>
      <c r="I795" s="1293"/>
      <c r="J795" s="1293"/>
      <c r="K795" s="3447"/>
      <c r="L795" s="756"/>
    </row>
    <row r="796" spans="1:12" s="1826" customFormat="1">
      <c r="A796" s="2070"/>
      <c r="B796" s="1293"/>
      <c r="C796" s="1293"/>
      <c r="D796" s="1293"/>
      <c r="E796" s="1293"/>
      <c r="F796" s="1293"/>
      <c r="G796" s="1293"/>
      <c r="H796" s="1293"/>
      <c r="I796" s="1293"/>
      <c r="J796" s="1293"/>
      <c r="K796" s="3447"/>
      <c r="L796" s="756"/>
    </row>
    <row r="797" spans="1:12" s="1826" customFormat="1">
      <c r="A797" s="2070"/>
      <c r="B797" s="1293"/>
      <c r="C797" s="1293"/>
      <c r="D797" s="1293"/>
      <c r="E797" s="1293"/>
      <c r="F797" s="1293"/>
      <c r="G797" s="1293"/>
      <c r="H797" s="1293"/>
      <c r="I797" s="1293"/>
      <c r="J797" s="1293"/>
      <c r="K797" s="3447"/>
      <c r="L797" s="756"/>
    </row>
    <row r="798" spans="1:12" s="1826" customFormat="1">
      <c r="A798" s="2070"/>
      <c r="B798" s="1293"/>
      <c r="C798" s="1293"/>
      <c r="D798" s="1293"/>
      <c r="E798" s="1293"/>
      <c r="F798" s="1293"/>
      <c r="G798" s="1293"/>
      <c r="H798" s="1293"/>
      <c r="I798" s="1293"/>
      <c r="J798" s="1293"/>
      <c r="K798" s="3447"/>
      <c r="L798" s="756"/>
    </row>
    <row r="799" spans="1:12" s="1826" customFormat="1">
      <c r="A799" s="2070"/>
      <c r="B799" s="1293"/>
      <c r="C799" s="1293"/>
      <c r="D799" s="1293"/>
      <c r="E799" s="1293"/>
      <c r="F799" s="1293"/>
      <c r="G799" s="1293"/>
      <c r="H799" s="1293"/>
      <c r="I799" s="1293"/>
      <c r="J799" s="1293"/>
      <c r="K799" s="3447"/>
      <c r="L799" s="756"/>
    </row>
    <row r="800" spans="1:12" s="1826" customFormat="1">
      <c r="A800" s="2070"/>
      <c r="B800" s="1293"/>
      <c r="C800" s="1293"/>
      <c r="D800" s="1293"/>
      <c r="E800" s="1293"/>
      <c r="F800" s="1293"/>
      <c r="G800" s="1293"/>
      <c r="H800" s="1293"/>
      <c r="I800" s="1293"/>
      <c r="J800" s="1293"/>
      <c r="K800" s="3447"/>
      <c r="L800" s="756"/>
    </row>
    <row r="801" spans="1:12" s="1826" customFormat="1">
      <c r="A801" s="2070"/>
      <c r="B801" s="1293"/>
      <c r="C801" s="1293"/>
      <c r="D801" s="1293"/>
      <c r="E801" s="1293"/>
      <c r="F801" s="1293"/>
      <c r="G801" s="1293"/>
      <c r="H801" s="1293"/>
      <c r="I801" s="1293"/>
      <c r="J801" s="1293"/>
      <c r="K801" s="3447"/>
      <c r="L801" s="756"/>
    </row>
    <row r="802" spans="1:12" s="1826" customFormat="1">
      <c r="A802" s="2070"/>
      <c r="B802" s="1293"/>
      <c r="C802" s="1293"/>
      <c r="D802" s="1293"/>
      <c r="E802" s="1293"/>
      <c r="F802" s="1293"/>
      <c r="G802" s="1293"/>
      <c r="H802" s="1293"/>
      <c r="I802" s="1293"/>
      <c r="J802" s="1293"/>
      <c r="K802" s="3447"/>
      <c r="L802" s="756"/>
    </row>
    <row r="803" spans="1:12" s="1826" customFormat="1">
      <c r="A803" s="2070"/>
      <c r="B803" s="1293"/>
      <c r="C803" s="1293"/>
      <c r="D803" s="1293"/>
      <c r="E803" s="1293"/>
      <c r="F803" s="1293"/>
      <c r="G803" s="1293"/>
      <c r="H803" s="1293"/>
      <c r="I803" s="1293"/>
      <c r="J803" s="1293"/>
      <c r="K803" s="3447"/>
      <c r="L803" s="756"/>
    </row>
    <row r="804" spans="1:12" s="1826" customFormat="1">
      <c r="A804" s="2070"/>
      <c r="B804" s="1293"/>
      <c r="C804" s="1293"/>
      <c r="D804" s="1293"/>
      <c r="E804" s="1293"/>
      <c r="F804" s="1293"/>
      <c r="G804" s="1293"/>
      <c r="H804" s="1293"/>
      <c r="I804" s="1293"/>
      <c r="J804" s="1293"/>
      <c r="K804" s="3447"/>
      <c r="L804" s="756"/>
    </row>
    <row r="805" spans="1:12" s="1826" customFormat="1">
      <c r="A805" s="2070"/>
      <c r="B805" s="1293"/>
      <c r="C805" s="1293"/>
      <c r="D805" s="1293"/>
      <c r="E805" s="1293"/>
      <c r="F805" s="1293"/>
      <c r="G805" s="1293"/>
      <c r="H805" s="1293"/>
      <c r="I805" s="1293"/>
      <c r="J805" s="1293"/>
      <c r="K805" s="3447"/>
      <c r="L805" s="756"/>
    </row>
    <row r="806" spans="1:12" s="1826" customFormat="1">
      <c r="A806" s="2070"/>
      <c r="B806" s="1293"/>
      <c r="C806" s="1293"/>
      <c r="D806" s="1293"/>
      <c r="E806" s="1293"/>
      <c r="F806" s="1293"/>
      <c r="G806" s="1293"/>
      <c r="H806" s="1293"/>
      <c r="I806" s="1293"/>
      <c r="J806" s="1293"/>
      <c r="K806" s="3447"/>
      <c r="L806" s="756"/>
    </row>
    <row r="807" spans="1:12" s="1826" customFormat="1">
      <c r="A807" s="2070"/>
      <c r="B807" s="1293"/>
      <c r="C807" s="1293"/>
      <c r="D807" s="1293"/>
      <c r="E807" s="1293"/>
      <c r="F807" s="1293"/>
      <c r="G807" s="1293"/>
      <c r="H807" s="1293"/>
      <c r="I807" s="1293"/>
      <c r="J807" s="1293"/>
      <c r="K807" s="3447"/>
      <c r="L807" s="756"/>
    </row>
    <row r="808" spans="1:12" s="1826" customFormat="1">
      <c r="A808" s="2070"/>
      <c r="B808" s="1293"/>
      <c r="C808" s="1293"/>
      <c r="D808" s="1293"/>
      <c r="E808" s="1293"/>
      <c r="F808" s="1293"/>
      <c r="G808" s="1293"/>
      <c r="H808" s="1293"/>
      <c r="I808" s="1293"/>
      <c r="J808" s="1293"/>
      <c r="K808" s="3447"/>
      <c r="L808" s="756"/>
    </row>
    <row r="809" spans="1:12" s="1826" customFormat="1">
      <c r="A809" s="2070"/>
      <c r="B809" s="1293"/>
      <c r="C809" s="1293"/>
      <c r="D809" s="1293"/>
      <c r="E809" s="1293"/>
      <c r="F809" s="1293"/>
      <c r="G809" s="1293"/>
      <c r="H809" s="1293"/>
      <c r="I809" s="1293"/>
      <c r="J809" s="1293"/>
      <c r="K809" s="3447"/>
      <c r="L809" s="756"/>
    </row>
    <row r="810" spans="1:12" s="1826" customFormat="1">
      <c r="A810" s="2070"/>
      <c r="B810" s="1293"/>
      <c r="C810" s="1293"/>
      <c r="D810" s="1293"/>
      <c r="E810" s="1293"/>
      <c r="F810" s="1293"/>
      <c r="G810" s="1293"/>
      <c r="H810" s="1293"/>
      <c r="I810" s="1293"/>
      <c r="J810" s="1293"/>
      <c r="K810" s="3447"/>
      <c r="L810" s="756"/>
    </row>
    <row r="811" spans="1:12" s="1826" customFormat="1">
      <c r="A811" s="2070"/>
      <c r="B811" s="1293"/>
      <c r="C811" s="1293"/>
      <c r="D811" s="1293"/>
      <c r="E811" s="1293"/>
      <c r="F811" s="1293"/>
      <c r="G811" s="1293"/>
      <c r="H811" s="1293"/>
      <c r="I811" s="1293"/>
      <c r="J811" s="1293"/>
      <c r="K811" s="3447"/>
      <c r="L811" s="756"/>
    </row>
    <row r="812" spans="1:12" s="1826" customFormat="1">
      <c r="A812" s="2070"/>
      <c r="B812" s="1293"/>
      <c r="C812" s="1293"/>
      <c r="D812" s="1293"/>
      <c r="E812" s="1293"/>
      <c r="F812" s="1293"/>
      <c r="G812" s="1293"/>
      <c r="H812" s="1293"/>
      <c r="I812" s="1293"/>
      <c r="J812" s="1293"/>
      <c r="K812" s="3447"/>
      <c r="L812" s="756"/>
    </row>
    <row r="813" spans="1:12" s="1826" customFormat="1">
      <c r="A813" s="2070"/>
      <c r="B813" s="1293"/>
      <c r="C813" s="1293"/>
      <c r="D813" s="1293"/>
      <c r="E813" s="1293"/>
      <c r="F813" s="1293"/>
      <c r="G813" s="1293"/>
      <c r="H813" s="1293"/>
      <c r="I813" s="1293"/>
      <c r="J813" s="1293"/>
      <c r="K813" s="3447"/>
      <c r="L813" s="756"/>
    </row>
    <row r="814" spans="1:12" s="1826" customFormat="1">
      <c r="A814" s="2070"/>
      <c r="B814" s="1293"/>
      <c r="C814" s="1293"/>
      <c r="D814" s="1293"/>
      <c r="E814" s="1293"/>
      <c r="F814" s="1293"/>
      <c r="G814" s="1293"/>
      <c r="H814" s="1293"/>
      <c r="I814" s="1293"/>
      <c r="J814" s="1293"/>
      <c r="K814" s="3447"/>
      <c r="L814" s="756"/>
    </row>
    <row r="815" spans="1:12" s="1826" customFormat="1">
      <c r="A815" s="2070"/>
      <c r="B815" s="1293"/>
      <c r="C815" s="1293"/>
      <c r="D815" s="1293"/>
      <c r="E815" s="1293"/>
      <c r="F815" s="1293"/>
      <c r="G815" s="1293"/>
      <c r="H815" s="1293"/>
      <c r="I815" s="1293"/>
      <c r="J815" s="1293"/>
      <c r="K815" s="3447"/>
      <c r="L815" s="756"/>
    </row>
    <row r="816" spans="1:12" s="1826" customFormat="1">
      <c r="A816" s="2070"/>
      <c r="B816" s="1293"/>
      <c r="C816" s="1293"/>
      <c r="D816" s="1293"/>
      <c r="E816" s="1293"/>
      <c r="F816" s="1293"/>
      <c r="G816" s="1293"/>
      <c r="H816" s="1293"/>
      <c r="I816" s="1293"/>
      <c r="J816" s="1293"/>
      <c r="K816" s="3447"/>
      <c r="L816" s="756"/>
    </row>
    <row r="817" spans="1:12" s="1826" customFormat="1">
      <c r="A817" s="2070"/>
      <c r="B817" s="1293"/>
      <c r="C817" s="1293"/>
      <c r="D817" s="1293"/>
      <c r="E817" s="1293"/>
      <c r="F817" s="1293"/>
      <c r="G817" s="1293"/>
      <c r="H817" s="1293"/>
      <c r="I817" s="1293"/>
      <c r="J817" s="1293"/>
      <c r="K817" s="3447"/>
      <c r="L817" s="756"/>
    </row>
    <row r="818" spans="1:12" s="1826" customFormat="1">
      <c r="A818" s="2070"/>
      <c r="B818" s="1293"/>
      <c r="C818" s="1293"/>
      <c r="D818" s="1293"/>
      <c r="E818" s="1293"/>
      <c r="F818" s="1293"/>
      <c r="G818" s="1293"/>
      <c r="H818" s="1293"/>
      <c r="I818" s="1293"/>
      <c r="J818" s="1293"/>
      <c r="K818" s="3447"/>
      <c r="L818" s="756"/>
    </row>
    <row r="819" spans="1:12" s="1826" customFormat="1">
      <c r="A819" s="2070"/>
      <c r="B819" s="1293"/>
      <c r="C819" s="1293"/>
      <c r="D819" s="1293"/>
      <c r="E819" s="1293"/>
      <c r="F819" s="1293"/>
      <c r="G819" s="1293"/>
      <c r="H819" s="1293"/>
      <c r="I819" s="1293"/>
      <c r="J819" s="1293"/>
      <c r="K819" s="3447"/>
      <c r="L819" s="756"/>
    </row>
    <row r="820" spans="1:12" s="1826" customFormat="1">
      <c r="A820" s="2070"/>
      <c r="B820" s="1293"/>
      <c r="C820" s="1293"/>
      <c r="D820" s="1293"/>
      <c r="E820" s="1293"/>
      <c r="F820" s="1293"/>
      <c r="G820" s="1293"/>
      <c r="H820" s="1293"/>
      <c r="I820" s="1293"/>
      <c r="J820" s="1293"/>
      <c r="K820" s="3447"/>
      <c r="L820" s="756"/>
    </row>
    <row r="821" spans="1:12" s="1826" customFormat="1">
      <c r="A821" s="2070"/>
      <c r="B821" s="1293"/>
      <c r="C821" s="1293"/>
      <c r="D821" s="1293"/>
      <c r="E821" s="1293"/>
      <c r="F821" s="1293"/>
      <c r="G821" s="1293"/>
      <c r="H821" s="1293"/>
      <c r="I821" s="1293"/>
      <c r="J821" s="1293"/>
      <c r="K821" s="3447"/>
      <c r="L821" s="756"/>
    </row>
    <row r="822" spans="1:12" s="1826" customFormat="1">
      <c r="A822" s="2070"/>
      <c r="B822" s="1293"/>
      <c r="C822" s="1293"/>
      <c r="D822" s="1293"/>
      <c r="E822" s="1293"/>
      <c r="F822" s="1293"/>
      <c r="G822" s="1293"/>
      <c r="H822" s="1293"/>
      <c r="I822" s="1293"/>
      <c r="J822" s="1293"/>
      <c r="K822" s="3447"/>
      <c r="L822" s="756"/>
    </row>
    <row r="823" spans="1:12" s="1826" customFormat="1">
      <c r="A823" s="2070"/>
      <c r="B823" s="1293"/>
      <c r="C823" s="1293"/>
      <c r="D823" s="1293"/>
      <c r="E823" s="1293"/>
      <c r="F823" s="1293"/>
      <c r="G823" s="1293"/>
      <c r="H823" s="1293"/>
      <c r="I823" s="1293"/>
      <c r="J823" s="1293"/>
      <c r="K823" s="3447"/>
      <c r="L823" s="756"/>
    </row>
    <row r="824" spans="1:12" s="1826" customFormat="1">
      <c r="A824" s="2070"/>
      <c r="B824" s="1293"/>
      <c r="C824" s="1293"/>
      <c r="D824" s="1293"/>
      <c r="E824" s="1293"/>
      <c r="F824" s="1293"/>
      <c r="G824" s="1293"/>
      <c r="H824" s="1293"/>
      <c r="I824" s="1293"/>
      <c r="J824" s="1293"/>
      <c r="K824" s="3447"/>
      <c r="L824" s="756"/>
    </row>
    <row r="825" spans="1:12" s="1826" customFormat="1">
      <c r="A825" s="2070"/>
      <c r="B825" s="1293"/>
      <c r="C825" s="1293"/>
      <c r="D825" s="1293"/>
      <c r="E825" s="1293"/>
      <c r="F825" s="1293"/>
      <c r="G825" s="1293"/>
      <c r="H825" s="1293"/>
      <c r="I825" s="1293"/>
      <c r="J825" s="1293"/>
      <c r="K825" s="3447"/>
      <c r="L825" s="756"/>
    </row>
    <row r="826" spans="1:12" s="1826" customFormat="1">
      <c r="A826" s="2070"/>
      <c r="B826" s="1293"/>
      <c r="C826" s="1293"/>
      <c r="D826" s="1293"/>
      <c r="E826" s="1293"/>
      <c r="F826" s="1293"/>
      <c r="G826" s="1293"/>
      <c r="H826" s="1293"/>
      <c r="I826" s="1293"/>
      <c r="J826" s="1293"/>
      <c r="K826" s="3447"/>
      <c r="L826" s="756"/>
    </row>
    <row r="827" spans="1:12" s="1826" customFormat="1">
      <c r="A827" s="2070"/>
      <c r="B827" s="1293"/>
      <c r="C827" s="1293"/>
      <c r="D827" s="1293"/>
      <c r="E827" s="1293"/>
      <c r="F827" s="1293"/>
      <c r="G827" s="1293"/>
      <c r="H827" s="1293"/>
      <c r="I827" s="1293"/>
      <c r="J827" s="1293"/>
      <c r="K827" s="3447"/>
      <c r="L827" s="756"/>
    </row>
    <row r="828" spans="1:12" s="1826" customFormat="1">
      <c r="A828" s="2070"/>
      <c r="B828" s="1293"/>
      <c r="C828" s="1293"/>
      <c r="D828" s="1293"/>
      <c r="E828" s="1293"/>
      <c r="F828" s="1293"/>
      <c r="G828" s="1293"/>
      <c r="H828" s="1293"/>
      <c r="I828" s="1293"/>
      <c r="J828" s="1293"/>
      <c r="K828" s="3447"/>
      <c r="L828" s="756"/>
    </row>
    <row r="829" spans="1:12" s="1826" customFormat="1">
      <c r="A829" s="2070"/>
      <c r="B829" s="1293"/>
      <c r="C829" s="1293"/>
      <c r="D829" s="1293"/>
      <c r="E829" s="1293"/>
      <c r="F829" s="1293"/>
      <c r="G829" s="1293"/>
      <c r="H829" s="1293"/>
      <c r="I829" s="1293"/>
      <c r="J829" s="1293"/>
      <c r="K829" s="3447"/>
      <c r="L829" s="756"/>
    </row>
    <row r="830" spans="1:12" s="1826" customFormat="1">
      <c r="A830" s="2070"/>
      <c r="B830" s="1293"/>
      <c r="C830" s="1293"/>
      <c r="D830" s="1293"/>
      <c r="E830" s="1293"/>
      <c r="F830" s="1293"/>
      <c r="G830" s="1293"/>
      <c r="H830" s="1293"/>
      <c r="I830" s="1293"/>
      <c r="J830" s="1293"/>
      <c r="K830" s="3447"/>
      <c r="L830" s="756"/>
    </row>
    <row r="831" spans="1:12" s="1826" customFormat="1">
      <c r="A831" s="2070"/>
      <c r="B831" s="1293"/>
      <c r="C831" s="1293"/>
      <c r="D831" s="1293"/>
      <c r="E831" s="1293"/>
      <c r="F831" s="1293"/>
      <c r="G831" s="1293"/>
      <c r="H831" s="1293"/>
      <c r="I831" s="1293"/>
      <c r="J831" s="1293"/>
      <c r="K831" s="3447"/>
      <c r="L831" s="756"/>
    </row>
    <row r="832" spans="1:12" s="1826" customFormat="1">
      <c r="A832" s="2070"/>
      <c r="B832" s="1293"/>
      <c r="C832" s="1293"/>
      <c r="D832" s="1293"/>
      <c r="E832" s="1293"/>
      <c r="F832" s="1293"/>
      <c r="G832" s="1293"/>
      <c r="H832" s="1293"/>
      <c r="I832" s="1293"/>
      <c r="J832" s="1293"/>
      <c r="K832" s="3447"/>
      <c r="L832" s="756"/>
    </row>
    <row r="833" spans="1:12" s="1826" customFormat="1">
      <c r="A833" s="2070"/>
      <c r="B833" s="1293"/>
      <c r="C833" s="1293"/>
      <c r="D833" s="1293"/>
      <c r="E833" s="1293"/>
      <c r="F833" s="1293"/>
      <c r="G833" s="1293"/>
      <c r="H833" s="1293"/>
      <c r="I833" s="1293"/>
      <c r="J833" s="1293"/>
      <c r="K833" s="3447"/>
      <c r="L833" s="756"/>
    </row>
    <row r="834" spans="1:12" s="1826" customFormat="1">
      <c r="A834" s="2070"/>
      <c r="B834" s="1293"/>
      <c r="C834" s="1293"/>
      <c r="D834" s="1293"/>
      <c r="E834" s="1293"/>
      <c r="F834" s="1293"/>
      <c r="G834" s="1293"/>
      <c r="H834" s="1293"/>
      <c r="I834" s="1293"/>
      <c r="J834" s="1293"/>
      <c r="K834" s="3447"/>
      <c r="L834" s="756"/>
    </row>
    <row r="835" spans="1:12" s="1826" customFormat="1">
      <c r="A835" s="2070"/>
      <c r="B835" s="1293"/>
      <c r="C835" s="1293"/>
      <c r="D835" s="1293"/>
      <c r="E835" s="1293"/>
      <c r="F835" s="1293"/>
      <c r="G835" s="1293"/>
      <c r="H835" s="1293"/>
      <c r="I835" s="1293"/>
      <c r="J835" s="1293"/>
      <c r="K835" s="3447"/>
      <c r="L835" s="756"/>
    </row>
    <row r="836" spans="1:12" s="1826" customFormat="1">
      <c r="A836" s="2070"/>
      <c r="B836" s="1293"/>
      <c r="C836" s="1293"/>
      <c r="D836" s="1293"/>
      <c r="E836" s="1293"/>
      <c r="F836" s="1293"/>
      <c r="G836" s="1293"/>
      <c r="H836" s="1293"/>
      <c r="I836" s="1293"/>
      <c r="J836" s="1293"/>
      <c r="K836" s="3447"/>
      <c r="L836" s="756"/>
    </row>
    <row r="837" spans="1:12" s="1826" customFormat="1">
      <c r="A837" s="2070"/>
      <c r="B837" s="1293"/>
      <c r="C837" s="1293"/>
      <c r="D837" s="1293"/>
      <c r="E837" s="1293"/>
      <c r="F837" s="1293"/>
      <c r="G837" s="1293"/>
      <c r="H837" s="1293"/>
      <c r="I837" s="1293"/>
      <c r="J837" s="1293"/>
      <c r="K837" s="3447"/>
      <c r="L837" s="756"/>
    </row>
    <row r="838" spans="1:12" s="1826" customFormat="1">
      <c r="A838" s="2070"/>
      <c r="B838" s="1293"/>
      <c r="C838" s="1293"/>
      <c r="D838" s="1293"/>
      <c r="E838" s="1293"/>
      <c r="F838" s="1293"/>
      <c r="G838" s="1293"/>
      <c r="H838" s="1293"/>
      <c r="I838" s="1293"/>
      <c r="J838" s="1293"/>
      <c r="K838" s="3447"/>
      <c r="L838" s="756"/>
    </row>
    <row r="839" spans="1:12" s="1826" customFormat="1">
      <c r="A839" s="2070"/>
      <c r="B839" s="1293"/>
      <c r="C839" s="1293"/>
      <c r="D839" s="1293"/>
      <c r="E839" s="1293"/>
      <c r="F839" s="1293"/>
      <c r="G839" s="1293"/>
      <c r="H839" s="1293"/>
      <c r="I839" s="1293"/>
      <c r="J839" s="1293"/>
      <c r="K839" s="3447"/>
      <c r="L839" s="756"/>
    </row>
    <row r="840" spans="1:12" s="1826" customFormat="1">
      <c r="A840" s="2070"/>
      <c r="B840" s="1293"/>
      <c r="C840" s="1293"/>
      <c r="D840" s="1293"/>
      <c r="E840" s="1293"/>
      <c r="F840" s="1293"/>
      <c r="G840" s="1293"/>
      <c r="H840" s="1293"/>
      <c r="I840" s="1293"/>
      <c r="J840" s="1293"/>
      <c r="K840" s="3447"/>
      <c r="L840" s="756"/>
    </row>
    <row r="841" spans="1:12" s="1826" customFormat="1">
      <c r="A841" s="2070"/>
      <c r="B841" s="1293"/>
      <c r="C841" s="1293"/>
      <c r="D841" s="1293"/>
      <c r="E841" s="1293"/>
      <c r="F841" s="1293"/>
      <c r="G841" s="1293"/>
      <c r="H841" s="1293"/>
      <c r="I841" s="1293"/>
      <c r="J841" s="1293"/>
      <c r="K841" s="3447"/>
      <c r="L841" s="756"/>
    </row>
    <row r="842" spans="1:12" s="1826" customFormat="1">
      <c r="A842" s="2070"/>
      <c r="B842" s="1293"/>
      <c r="C842" s="1293"/>
      <c r="D842" s="1293"/>
      <c r="E842" s="1293"/>
      <c r="F842" s="1293"/>
      <c r="G842" s="1293"/>
      <c r="H842" s="1293"/>
      <c r="I842" s="1293"/>
      <c r="J842" s="1293"/>
      <c r="K842" s="3447"/>
      <c r="L842" s="756"/>
    </row>
    <row r="843" spans="1:12" s="1826" customFormat="1">
      <c r="A843" s="2070"/>
      <c r="B843" s="1293"/>
      <c r="C843" s="1293"/>
      <c r="D843" s="1293"/>
      <c r="E843" s="1293"/>
      <c r="F843" s="1293"/>
      <c r="G843" s="1293"/>
      <c r="H843" s="1293"/>
      <c r="I843" s="1293"/>
      <c r="J843" s="1293"/>
      <c r="K843" s="3447"/>
      <c r="L843" s="756"/>
    </row>
    <row r="844" spans="1:12" s="1826" customFormat="1">
      <c r="A844" s="2070"/>
      <c r="B844" s="1293"/>
      <c r="C844" s="1293"/>
      <c r="D844" s="1293"/>
      <c r="E844" s="1293"/>
      <c r="F844" s="1293"/>
      <c r="G844" s="1293"/>
      <c r="H844" s="1293"/>
      <c r="I844" s="1293"/>
      <c r="J844" s="1293"/>
      <c r="K844" s="3447"/>
      <c r="L844" s="756"/>
    </row>
    <row r="845" spans="1:12" s="1826" customFormat="1">
      <c r="A845" s="2070"/>
      <c r="B845" s="1293"/>
      <c r="C845" s="1293"/>
      <c r="D845" s="1293"/>
      <c r="E845" s="1293"/>
      <c r="F845" s="1293"/>
      <c r="G845" s="1293"/>
      <c r="H845" s="1293"/>
      <c r="I845" s="1293"/>
      <c r="J845" s="1293"/>
      <c r="K845" s="3447"/>
      <c r="L845" s="756"/>
    </row>
    <row r="846" spans="1:12" s="1826" customFormat="1">
      <c r="A846" s="2070"/>
      <c r="B846" s="1293"/>
      <c r="C846" s="1293"/>
      <c r="D846" s="1293"/>
      <c r="E846" s="1293"/>
      <c r="F846" s="1293"/>
      <c r="G846" s="1293"/>
      <c r="H846" s="1293"/>
      <c r="I846" s="1293"/>
      <c r="J846" s="1293"/>
      <c r="K846" s="3447"/>
      <c r="L846" s="756"/>
    </row>
    <row r="847" spans="1:12" s="1826" customFormat="1">
      <c r="A847" s="2070"/>
      <c r="B847" s="1293"/>
      <c r="C847" s="1293"/>
      <c r="D847" s="1293"/>
      <c r="E847" s="1293"/>
      <c r="F847" s="1293"/>
      <c r="G847" s="1293"/>
      <c r="H847" s="1293"/>
      <c r="I847" s="1293"/>
      <c r="J847" s="1293"/>
      <c r="K847" s="3447"/>
      <c r="L847" s="756"/>
    </row>
    <row r="848" spans="1:12" s="1826" customFormat="1">
      <c r="A848" s="2070"/>
      <c r="B848" s="1293"/>
      <c r="C848" s="1293"/>
      <c r="D848" s="1293"/>
      <c r="E848" s="1293"/>
      <c r="F848" s="1293"/>
      <c r="G848" s="1293"/>
      <c r="H848" s="1293"/>
      <c r="I848" s="1293"/>
      <c r="J848" s="1293"/>
      <c r="K848" s="3447"/>
      <c r="L848" s="756"/>
    </row>
    <row r="849" spans="1:12" s="1826" customFormat="1">
      <c r="A849" s="2070"/>
      <c r="B849" s="1293"/>
      <c r="C849" s="1293"/>
      <c r="D849" s="1293"/>
      <c r="E849" s="1293"/>
      <c r="F849" s="1293"/>
      <c r="G849" s="1293"/>
      <c r="H849" s="1293"/>
      <c r="I849" s="1293"/>
      <c r="J849" s="1293"/>
      <c r="K849" s="3447"/>
      <c r="L849" s="756"/>
    </row>
    <row r="850" spans="1:12" s="1826" customFormat="1">
      <c r="A850" s="2070"/>
      <c r="B850" s="1293"/>
      <c r="C850" s="1293"/>
      <c r="D850" s="1293"/>
      <c r="E850" s="1293"/>
      <c r="F850" s="1293"/>
      <c r="G850" s="1293"/>
      <c r="H850" s="1293"/>
      <c r="I850" s="1293"/>
      <c r="J850" s="1293"/>
      <c r="K850" s="3447"/>
      <c r="L850" s="756"/>
    </row>
    <row r="851" spans="1:12" s="1826" customFormat="1">
      <c r="A851" s="2070"/>
      <c r="B851" s="1293"/>
      <c r="C851" s="1293"/>
      <c r="D851" s="1293"/>
      <c r="E851" s="1293"/>
      <c r="F851" s="1293"/>
      <c r="G851" s="1293"/>
      <c r="H851" s="1293"/>
      <c r="I851" s="1293"/>
      <c r="J851" s="1293"/>
      <c r="K851" s="3447"/>
      <c r="L851" s="756"/>
    </row>
    <row r="852" spans="1:12" s="1826" customFormat="1">
      <c r="A852" s="2070"/>
      <c r="B852" s="1293"/>
      <c r="C852" s="1293"/>
      <c r="D852" s="1293"/>
      <c r="E852" s="1293"/>
      <c r="F852" s="1293"/>
      <c r="G852" s="1293"/>
      <c r="H852" s="1293"/>
      <c r="I852" s="1293"/>
      <c r="J852" s="1293"/>
      <c r="K852" s="3447"/>
      <c r="L852" s="756"/>
    </row>
    <row r="853" spans="1:12" s="1826" customFormat="1">
      <c r="A853" s="2070"/>
      <c r="B853" s="1293"/>
      <c r="C853" s="1293"/>
      <c r="D853" s="1293"/>
      <c r="E853" s="1293"/>
      <c r="F853" s="1293"/>
      <c r="G853" s="1293"/>
      <c r="H853" s="1293"/>
      <c r="I853" s="1293"/>
      <c r="J853" s="1293"/>
      <c r="K853" s="3447"/>
      <c r="L853" s="756"/>
    </row>
    <row r="854" spans="1:12" s="1826" customFormat="1">
      <c r="A854" s="2070"/>
      <c r="B854" s="1293"/>
      <c r="C854" s="1293"/>
      <c r="D854" s="1293"/>
      <c r="E854" s="1293"/>
      <c r="F854" s="1293"/>
      <c r="G854" s="1293"/>
      <c r="H854" s="1293"/>
      <c r="I854" s="1293"/>
      <c r="J854" s="1293"/>
      <c r="K854" s="3447"/>
      <c r="L854" s="756"/>
    </row>
    <row r="855" spans="1:12" s="1826" customFormat="1">
      <c r="A855" s="2070"/>
      <c r="B855" s="1293"/>
      <c r="C855" s="1293"/>
      <c r="D855" s="1293"/>
      <c r="E855" s="1293"/>
      <c r="F855" s="1293"/>
      <c r="G855" s="1293"/>
      <c r="H855" s="1293"/>
      <c r="I855" s="1293"/>
      <c r="J855" s="1293"/>
      <c r="K855" s="3447"/>
      <c r="L855" s="756"/>
    </row>
    <row r="856" spans="1:12" s="1826" customFormat="1">
      <c r="A856" s="2070"/>
      <c r="B856" s="1293"/>
      <c r="C856" s="1293"/>
      <c r="D856" s="1293"/>
      <c r="E856" s="1293"/>
      <c r="F856" s="1293"/>
      <c r="G856" s="1293"/>
      <c r="H856" s="1293"/>
      <c r="I856" s="1293"/>
      <c r="J856" s="1293"/>
      <c r="K856" s="3447"/>
      <c r="L856" s="756"/>
    </row>
    <row r="857" spans="1:12" s="1826" customFormat="1">
      <c r="A857" s="2070"/>
      <c r="B857" s="1293"/>
      <c r="C857" s="1293"/>
      <c r="D857" s="1293"/>
      <c r="E857" s="1293"/>
      <c r="F857" s="1293"/>
      <c r="G857" s="1293"/>
      <c r="H857" s="1293"/>
      <c r="I857" s="1293"/>
      <c r="J857" s="1293"/>
      <c r="K857" s="3447"/>
      <c r="L857" s="756"/>
    </row>
    <row r="858" spans="1:12" s="1826" customFormat="1">
      <c r="A858" s="2070"/>
      <c r="B858" s="1293"/>
      <c r="C858" s="1293"/>
      <c r="D858" s="1293"/>
      <c r="E858" s="1293"/>
      <c r="F858" s="1293"/>
      <c r="G858" s="1293"/>
      <c r="H858" s="1293"/>
      <c r="I858" s="1293"/>
      <c r="J858" s="1293"/>
      <c r="K858" s="3447"/>
      <c r="L858" s="756"/>
    </row>
    <row r="859" spans="1:12" s="1826" customFormat="1">
      <c r="A859" s="2070"/>
      <c r="B859" s="1293"/>
      <c r="C859" s="1293"/>
      <c r="D859" s="1293"/>
      <c r="E859" s="1293"/>
      <c r="F859" s="1293"/>
      <c r="G859" s="1293"/>
      <c r="H859" s="1293"/>
      <c r="I859" s="1293"/>
      <c r="J859" s="1293"/>
      <c r="K859" s="3447"/>
      <c r="L859" s="756"/>
    </row>
    <row r="860" spans="1:12" s="1826" customFormat="1">
      <c r="A860" s="2070"/>
      <c r="B860" s="1293"/>
      <c r="C860" s="1293"/>
      <c r="D860" s="1293"/>
      <c r="E860" s="1293"/>
      <c r="F860" s="1293"/>
      <c r="G860" s="1293"/>
      <c r="H860" s="1293"/>
      <c r="I860" s="1293"/>
      <c r="J860" s="1293"/>
      <c r="K860" s="3447"/>
      <c r="L860" s="756"/>
    </row>
    <row r="861" spans="1:12" s="1826" customFormat="1">
      <c r="A861" s="2070"/>
      <c r="B861" s="1293"/>
      <c r="C861" s="1293"/>
      <c r="D861" s="1293"/>
      <c r="E861" s="1293"/>
      <c r="F861" s="1293"/>
      <c r="G861" s="1293"/>
      <c r="H861" s="1293"/>
      <c r="I861" s="1293"/>
      <c r="J861" s="1293"/>
      <c r="K861" s="3447"/>
      <c r="L861" s="756"/>
    </row>
    <row r="862" spans="1:12" s="1826" customFormat="1">
      <c r="A862" s="2070"/>
      <c r="B862" s="1293"/>
      <c r="C862" s="1293"/>
      <c r="D862" s="1293"/>
      <c r="E862" s="1293"/>
      <c r="F862" s="1293"/>
      <c r="G862" s="1293"/>
      <c r="H862" s="1293"/>
      <c r="I862" s="1293"/>
      <c r="J862" s="1293"/>
      <c r="K862" s="3447"/>
      <c r="L862" s="756"/>
    </row>
    <row r="863" spans="1:12" s="1826" customFormat="1">
      <c r="A863" s="2070"/>
      <c r="B863" s="1293"/>
      <c r="C863" s="1293"/>
      <c r="D863" s="1293"/>
      <c r="E863" s="1293"/>
      <c r="F863" s="1293"/>
      <c r="G863" s="1293"/>
      <c r="H863" s="1293"/>
      <c r="I863" s="1293"/>
      <c r="J863" s="1293"/>
      <c r="K863" s="3447"/>
      <c r="L863" s="756"/>
    </row>
    <row r="864" spans="1:12" s="1826" customFormat="1">
      <c r="A864" s="2070"/>
      <c r="B864" s="1293"/>
      <c r="C864" s="1293"/>
      <c r="D864" s="1293"/>
      <c r="E864" s="1293"/>
      <c r="F864" s="1293"/>
      <c r="G864" s="1293"/>
      <c r="H864" s="1293"/>
      <c r="I864" s="1293"/>
      <c r="J864" s="1293"/>
      <c r="K864" s="3447"/>
      <c r="L864" s="756"/>
    </row>
    <row r="865" spans="1:12" s="1826" customFormat="1">
      <c r="A865" s="2070"/>
      <c r="B865" s="1293"/>
      <c r="C865" s="1293"/>
      <c r="D865" s="1293"/>
      <c r="E865" s="1293"/>
      <c r="F865" s="1293"/>
      <c r="G865" s="1293"/>
      <c r="H865" s="1293"/>
      <c r="I865" s="1293"/>
      <c r="J865" s="1293"/>
      <c r="K865" s="3447"/>
      <c r="L865" s="756"/>
    </row>
    <row r="866" spans="1:12" s="1826" customFormat="1">
      <c r="A866" s="2070"/>
      <c r="B866" s="1293"/>
      <c r="C866" s="1293"/>
      <c r="D866" s="1293"/>
      <c r="E866" s="1293"/>
      <c r="F866" s="1293"/>
      <c r="G866" s="1293"/>
      <c r="H866" s="1293"/>
      <c r="I866" s="1293"/>
      <c r="J866" s="1293"/>
      <c r="K866" s="3447"/>
      <c r="L866" s="756"/>
    </row>
    <row r="867" spans="1:12" s="1826" customFormat="1">
      <c r="A867" s="2070"/>
      <c r="B867" s="1293"/>
      <c r="C867" s="1293"/>
      <c r="D867" s="1293"/>
      <c r="E867" s="1293"/>
      <c r="F867" s="1293"/>
      <c r="G867" s="1293"/>
      <c r="H867" s="1293"/>
      <c r="I867" s="1293"/>
      <c r="J867" s="1293"/>
      <c r="K867" s="3447"/>
      <c r="L867" s="756"/>
    </row>
    <row r="868" spans="1:12" s="1826" customFormat="1">
      <c r="A868" s="2070"/>
      <c r="B868" s="1293"/>
      <c r="C868" s="1293"/>
      <c r="D868" s="1293"/>
      <c r="E868" s="1293"/>
      <c r="F868" s="1293"/>
      <c r="G868" s="1293"/>
      <c r="H868" s="1293"/>
      <c r="I868" s="1293"/>
      <c r="J868" s="1293"/>
      <c r="K868" s="3447"/>
      <c r="L868" s="756"/>
    </row>
    <row r="869" spans="1:12" s="1826" customFormat="1">
      <c r="A869" s="2070"/>
      <c r="B869" s="1293"/>
      <c r="C869" s="1293"/>
      <c r="D869" s="1293"/>
      <c r="E869" s="1293"/>
      <c r="F869" s="1293"/>
      <c r="G869" s="1293"/>
      <c r="H869" s="1293"/>
      <c r="I869" s="1293"/>
      <c r="J869" s="1293"/>
      <c r="K869" s="3447"/>
      <c r="L869" s="756"/>
    </row>
    <row r="870" spans="1:12" s="1826" customFormat="1">
      <c r="A870" s="2070"/>
      <c r="B870" s="1293"/>
      <c r="C870" s="1293"/>
      <c r="D870" s="1293"/>
      <c r="E870" s="1293"/>
      <c r="F870" s="1293"/>
      <c r="G870" s="1293"/>
      <c r="H870" s="1293"/>
      <c r="I870" s="1293"/>
      <c r="J870" s="1293"/>
      <c r="K870" s="3447"/>
      <c r="L870" s="756"/>
    </row>
    <row r="871" spans="1:12" s="1826" customFormat="1">
      <c r="A871" s="2070"/>
      <c r="B871" s="1293"/>
      <c r="C871" s="1293"/>
      <c r="D871" s="1293"/>
      <c r="E871" s="1293"/>
      <c r="F871" s="1293"/>
      <c r="G871" s="1293"/>
      <c r="H871" s="1293"/>
      <c r="I871" s="1293"/>
      <c r="J871" s="1293"/>
      <c r="K871" s="3447"/>
      <c r="L871" s="756"/>
    </row>
    <row r="872" spans="1:12" s="1826" customFormat="1">
      <c r="A872" s="2070"/>
      <c r="B872" s="1293"/>
      <c r="C872" s="1293"/>
      <c r="D872" s="1293"/>
      <c r="E872" s="1293"/>
      <c r="F872" s="1293"/>
      <c r="G872" s="1293"/>
      <c r="H872" s="1293"/>
      <c r="I872" s="1293"/>
      <c r="J872" s="1293"/>
      <c r="K872" s="3447"/>
      <c r="L872" s="756"/>
    </row>
    <row r="873" spans="1:12" s="1826" customFormat="1">
      <c r="A873" s="2070"/>
      <c r="B873" s="1293"/>
      <c r="C873" s="1293"/>
      <c r="D873" s="1293"/>
      <c r="E873" s="1293"/>
      <c r="F873" s="1293"/>
      <c r="G873" s="1293"/>
      <c r="H873" s="1293"/>
      <c r="I873" s="1293"/>
      <c r="J873" s="1293"/>
      <c r="K873" s="3447"/>
      <c r="L873" s="756"/>
    </row>
    <row r="874" spans="1:12" s="1826" customFormat="1">
      <c r="A874" s="2070"/>
      <c r="B874" s="1293"/>
      <c r="C874" s="1293"/>
      <c r="D874" s="1293"/>
      <c r="E874" s="1293"/>
      <c r="F874" s="1293"/>
      <c r="G874" s="1293"/>
      <c r="H874" s="1293"/>
      <c r="I874" s="1293"/>
      <c r="J874" s="1293"/>
      <c r="K874" s="3447"/>
      <c r="L874" s="756"/>
    </row>
    <row r="875" spans="1:12" s="1826" customFormat="1">
      <c r="A875" s="2070"/>
      <c r="B875" s="1293"/>
      <c r="C875" s="1293"/>
      <c r="D875" s="1293"/>
      <c r="E875" s="1293"/>
      <c r="F875" s="1293"/>
      <c r="G875" s="1293"/>
      <c r="H875" s="1293"/>
      <c r="I875" s="1293"/>
      <c r="J875" s="1293"/>
      <c r="K875" s="3447"/>
      <c r="L875" s="756"/>
    </row>
    <row r="876" spans="1:12" s="1826" customFormat="1">
      <c r="A876" s="2070"/>
      <c r="B876" s="1293"/>
      <c r="C876" s="1293"/>
      <c r="D876" s="1293"/>
      <c r="E876" s="1293"/>
      <c r="F876" s="1293"/>
      <c r="G876" s="1293"/>
      <c r="H876" s="1293"/>
      <c r="I876" s="1293"/>
      <c r="J876" s="1293"/>
      <c r="K876" s="3447"/>
      <c r="L876" s="756"/>
    </row>
    <row r="877" spans="1:12" s="1826" customFormat="1">
      <c r="A877" s="2070"/>
      <c r="B877" s="1293"/>
      <c r="C877" s="1293"/>
      <c r="D877" s="1293"/>
      <c r="E877" s="1293"/>
      <c r="F877" s="1293"/>
      <c r="G877" s="1293"/>
      <c r="H877" s="1293"/>
      <c r="I877" s="1293"/>
      <c r="J877" s="1293"/>
      <c r="K877" s="3447"/>
      <c r="L877" s="756"/>
    </row>
    <row r="878" spans="1:12" s="1826" customFormat="1">
      <c r="A878" s="2070"/>
      <c r="B878" s="1293"/>
      <c r="C878" s="1293"/>
      <c r="D878" s="1293"/>
      <c r="E878" s="1293"/>
      <c r="F878" s="1293"/>
      <c r="G878" s="1293"/>
      <c r="H878" s="1293"/>
      <c r="I878" s="1293"/>
      <c r="J878" s="1293"/>
      <c r="K878" s="3447"/>
      <c r="L878" s="756"/>
    </row>
    <row r="879" spans="1:12" s="1826" customFormat="1">
      <c r="A879" s="2070"/>
      <c r="B879" s="1293"/>
      <c r="C879" s="1293"/>
      <c r="D879" s="1293"/>
      <c r="E879" s="1293"/>
      <c r="F879" s="1293"/>
      <c r="G879" s="1293"/>
      <c r="H879" s="1293"/>
      <c r="I879" s="1293"/>
      <c r="J879" s="1293"/>
      <c r="K879" s="3447"/>
      <c r="L879" s="756"/>
    </row>
    <row r="880" spans="1:12" s="1826" customFormat="1">
      <c r="A880" s="2070"/>
      <c r="B880" s="1293"/>
      <c r="C880" s="1293"/>
      <c r="D880" s="1293"/>
      <c r="E880" s="1293"/>
      <c r="F880" s="1293"/>
      <c r="G880" s="1293"/>
      <c r="H880" s="1293"/>
      <c r="I880" s="1293"/>
      <c r="J880" s="1293"/>
      <c r="K880" s="3447"/>
      <c r="L880" s="756"/>
    </row>
    <row r="881" spans="1:12" s="1826" customFormat="1">
      <c r="A881" s="2070"/>
      <c r="B881" s="1293"/>
      <c r="C881" s="1293"/>
      <c r="D881" s="1293"/>
      <c r="E881" s="1293"/>
      <c r="F881" s="1293"/>
      <c r="G881" s="1293"/>
      <c r="H881" s="1293"/>
      <c r="I881" s="1293"/>
      <c r="J881" s="1293"/>
      <c r="K881" s="3447"/>
      <c r="L881" s="756"/>
    </row>
    <row r="882" spans="1:12" s="1826" customFormat="1">
      <c r="A882" s="2070"/>
      <c r="B882" s="1293"/>
      <c r="C882" s="1293"/>
      <c r="D882" s="1293"/>
      <c r="E882" s="1293"/>
      <c r="F882" s="1293"/>
      <c r="G882" s="1293"/>
      <c r="H882" s="1293"/>
      <c r="I882" s="1293"/>
      <c r="J882" s="1293"/>
      <c r="K882" s="3447"/>
      <c r="L882" s="756"/>
    </row>
    <row r="883" spans="1:12" s="1826" customFormat="1">
      <c r="A883" s="2070"/>
      <c r="B883" s="1293"/>
      <c r="C883" s="1293"/>
      <c r="D883" s="1293"/>
      <c r="E883" s="1293"/>
      <c r="F883" s="1293"/>
      <c r="G883" s="1293"/>
      <c r="H883" s="1293"/>
      <c r="I883" s="1293"/>
      <c r="J883" s="1293"/>
      <c r="K883" s="3447"/>
      <c r="L883" s="756"/>
    </row>
    <row r="884" spans="1:12" s="1826" customFormat="1">
      <c r="A884" s="2070"/>
      <c r="B884" s="1293"/>
      <c r="C884" s="1293"/>
      <c r="D884" s="1293"/>
      <c r="E884" s="1293"/>
      <c r="F884" s="1293"/>
      <c r="G884" s="1293"/>
      <c r="H884" s="1293"/>
      <c r="I884" s="1293"/>
      <c r="J884" s="1293"/>
      <c r="K884" s="3447"/>
      <c r="L884" s="756"/>
    </row>
    <row r="885" spans="1:12" s="1826" customFormat="1">
      <c r="A885" s="2070"/>
      <c r="B885" s="1293"/>
      <c r="C885" s="1293"/>
      <c r="D885" s="1293"/>
      <c r="E885" s="1293"/>
      <c r="F885" s="1293"/>
      <c r="G885" s="1293"/>
      <c r="H885" s="1293"/>
      <c r="I885" s="1293"/>
      <c r="J885" s="1293"/>
      <c r="K885" s="3447"/>
      <c r="L885" s="756"/>
    </row>
    <row r="886" spans="1:12" s="1826" customFormat="1">
      <c r="A886" s="2070"/>
      <c r="B886" s="1293"/>
      <c r="C886" s="1293"/>
      <c r="D886" s="1293"/>
      <c r="E886" s="1293"/>
      <c r="F886" s="1293"/>
      <c r="G886" s="1293"/>
      <c r="H886" s="1293"/>
      <c r="I886" s="1293"/>
      <c r="J886" s="1293"/>
      <c r="K886" s="3447"/>
      <c r="L886" s="756"/>
    </row>
    <row r="887" spans="1:12" s="1826" customFormat="1">
      <c r="A887" s="2070"/>
      <c r="B887" s="1293"/>
      <c r="C887" s="1293"/>
      <c r="D887" s="1293"/>
      <c r="E887" s="1293"/>
      <c r="F887" s="1293"/>
      <c r="G887" s="1293"/>
      <c r="H887" s="1293"/>
      <c r="I887" s="1293"/>
      <c r="J887" s="1293"/>
      <c r="K887" s="3447"/>
      <c r="L887" s="756"/>
    </row>
    <row r="888" spans="1:12" s="1826" customFormat="1">
      <c r="A888" s="2070"/>
      <c r="B888" s="1293"/>
      <c r="C888" s="1293"/>
      <c r="D888" s="1293"/>
      <c r="E888" s="1293"/>
      <c r="F888" s="1293"/>
      <c r="G888" s="1293"/>
      <c r="H888" s="1293"/>
      <c r="I888" s="1293"/>
      <c r="J888" s="1293"/>
      <c r="K888" s="3447"/>
      <c r="L888" s="756"/>
    </row>
    <row r="889" spans="1:12" s="1826" customFormat="1">
      <c r="A889" s="2070"/>
      <c r="B889" s="1293"/>
      <c r="C889" s="1293"/>
      <c r="D889" s="1293"/>
      <c r="E889" s="1293"/>
      <c r="F889" s="1293"/>
      <c r="G889" s="1293"/>
      <c r="H889" s="1293"/>
      <c r="I889" s="1293"/>
      <c r="J889" s="1293"/>
      <c r="K889" s="3447"/>
      <c r="L889" s="756"/>
    </row>
    <row r="890" spans="1:12" s="1826" customFormat="1">
      <c r="A890" s="2070"/>
      <c r="B890" s="1293"/>
      <c r="C890" s="1293"/>
      <c r="D890" s="1293"/>
      <c r="E890" s="1293"/>
      <c r="F890" s="1293"/>
      <c r="G890" s="1293"/>
      <c r="H890" s="1293"/>
      <c r="I890" s="1293"/>
      <c r="J890" s="1293"/>
      <c r="K890" s="3447"/>
      <c r="L890" s="756"/>
    </row>
    <row r="891" spans="1:12" s="1826" customFormat="1">
      <c r="A891" s="2070"/>
      <c r="B891" s="1293"/>
      <c r="C891" s="1293"/>
      <c r="D891" s="1293"/>
      <c r="E891" s="1293"/>
      <c r="F891" s="1293"/>
      <c r="G891" s="1293"/>
      <c r="H891" s="1293"/>
      <c r="I891" s="1293"/>
      <c r="J891" s="1293"/>
      <c r="K891" s="3447"/>
      <c r="L891" s="756"/>
    </row>
    <row r="892" spans="1:12" s="1826" customFormat="1">
      <c r="A892" s="2070"/>
      <c r="B892" s="1293"/>
      <c r="C892" s="1293"/>
      <c r="D892" s="1293"/>
      <c r="E892" s="1293"/>
      <c r="F892" s="1293"/>
      <c r="G892" s="1293"/>
      <c r="H892" s="1293"/>
      <c r="I892" s="1293"/>
      <c r="J892" s="1293"/>
      <c r="K892" s="3447"/>
      <c r="L892" s="756"/>
    </row>
    <row r="893" spans="1:12" s="1826" customFormat="1">
      <c r="A893" s="2070"/>
      <c r="B893" s="1293"/>
      <c r="C893" s="1293"/>
      <c r="D893" s="1293"/>
      <c r="E893" s="1293"/>
      <c r="F893" s="1293"/>
      <c r="G893" s="1293"/>
      <c r="H893" s="1293"/>
      <c r="I893" s="1293"/>
      <c r="J893" s="1293"/>
      <c r="K893" s="3447"/>
      <c r="L893" s="756"/>
    </row>
    <row r="894" spans="1:12" s="1826" customFormat="1">
      <c r="A894" s="2070"/>
      <c r="B894" s="1293"/>
      <c r="C894" s="1293"/>
      <c r="D894" s="1293"/>
      <c r="E894" s="1293"/>
      <c r="F894" s="1293"/>
      <c r="G894" s="1293"/>
      <c r="H894" s="1293"/>
      <c r="I894" s="1293"/>
      <c r="J894" s="1293"/>
      <c r="K894" s="3447"/>
      <c r="L894" s="756"/>
    </row>
    <row r="895" spans="1:12" s="1826" customFormat="1">
      <c r="A895" s="2070"/>
      <c r="B895" s="1293"/>
      <c r="C895" s="1293"/>
      <c r="D895" s="1293"/>
      <c r="E895" s="1293"/>
      <c r="F895" s="1293"/>
      <c r="G895" s="1293"/>
      <c r="H895" s="1293"/>
      <c r="I895" s="1293"/>
      <c r="J895" s="1293"/>
      <c r="K895" s="3447"/>
      <c r="L895" s="756"/>
    </row>
    <row r="896" spans="1:12" s="1826" customFormat="1">
      <c r="A896" s="2070"/>
      <c r="B896" s="1293"/>
      <c r="C896" s="1293"/>
      <c r="D896" s="1293"/>
      <c r="E896" s="1293"/>
      <c r="F896" s="1293"/>
      <c r="G896" s="1293"/>
      <c r="H896" s="1293"/>
      <c r="I896" s="1293"/>
      <c r="J896" s="1293"/>
      <c r="K896" s="3447"/>
      <c r="L896" s="756"/>
    </row>
    <row r="897" spans="1:12" s="1826" customFormat="1">
      <c r="A897" s="2070"/>
      <c r="B897" s="1293"/>
      <c r="C897" s="1293"/>
      <c r="D897" s="1293"/>
      <c r="E897" s="1293"/>
      <c r="F897" s="1293"/>
      <c r="G897" s="1293"/>
      <c r="H897" s="1293"/>
      <c r="I897" s="1293"/>
      <c r="J897" s="1293"/>
      <c r="K897" s="3447"/>
      <c r="L897" s="756"/>
    </row>
    <row r="898" spans="1:12" s="1826" customFormat="1">
      <c r="A898" s="2070"/>
      <c r="B898" s="1293"/>
      <c r="C898" s="1293"/>
      <c r="D898" s="1293"/>
      <c r="E898" s="1293"/>
      <c r="F898" s="1293"/>
      <c r="G898" s="1293"/>
      <c r="H898" s="1293"/>
      <c r="I898" s="1293"/>
      <c r="J898" s="1293"/>
      <c r="K898" s="3447"/>
      <c r="L898" s="756"/>
    </row>
    <row r="899" spans="1:12" s="1826" customFormat="1">
      <c r="A899" s="2070"/>
      <c r="B899" s="1293"/>
      <c r="C899" s="1293"/>
      <c r="D899" s="1293"/>
      <c r="E899" s="1293"/>
      <c r="F899" s="1293"/>
      <c r="G899" s="1293"/>
      <c r="H899" s="1293"/>
      <c r="I899" s="1293"/>
      <c r="J899" s="1293"/>
      <c r="K899" s="3447"/>
      <c r="L899" s="756"/>
    </row>
    <row r="900" spans="1:12" s="1826" customFormat="1">
      <c r="A900" s="2070"/>
      <c r="B900" s="1293"/>
      <c r="C900" s="1293"/>
      <c r="D900" s="1293"/>
      <c r="E900" s="1293"/>
      <c r="F900" s="1293"/>
      <c r="G900" s="1293"/>
      <c r="H900" s="1293"/>
      <c r="I900" s="1293"/>
      <c r="J900" s="1293"/>
      <c r="K900" s="3447"/>
      <c r="L900" s="756"/>
    </row>
    <row r="901" spans="1:12" s="1826" customFormat="1">
      <c r="A901" s="2070"/>
      <c r="B901" s="1293"/>
      <c r="C901" s="1293"/>
      <c r="D901" s="1293"/>
      <c r="E901" s="1293"/>
      <c r="F901" s="1293"/>
      <c r="G901" s="1293"/>
      <c r="H901" s="1293"/>
      <c r="I901" s="1293"/>
      <c r="J901" s="1293"/>
      <c r="K901" s="3447"/>
      <c r="L901" s="756"/>
    </row>
    <row r="902" spans="1:12" s="1826" customFormat="1">
      <c r="A902" s="2070"/>
      <c r="B902" s="1293"/>
      <c r="C902" s="1293"/>
      <c r="D902" s="1293"/>
      <c r="E902" s="1293"/>
      <c r="F902" s="1293"/>
      <c r="G902" s="1293"/>
      <c r="H902" s="1293"/>
      <c r="I902" s="1293"/>
      <c r="J902" s="1293"/>
      <c r="K902" s="3447"/>
      <c r="L902" s="756"/>
    </row>
    <row r="903" spans="1:12" s="1826" customFormat="1">
      <c r="A903" s="2070"/>
      <c r="B903" s="1293"/>
      <c r="C903" s="1293"/>
      <c r="D903" s="1293"/>
      <c r="E903" s="1293"/>
      <c r="F903" s="1293"/>
      <c r="G903" s="1293"/>
      <c r="H903" s="1293"/>
      <c r="I903" s="1293"/>
      <c r="J903" s="1293"/>
      <c r="K903" s="3447"/>
      <c r="L903" s="756"/>
    </row>
    <row r="904" spans="1:12" s="1826" customFormat="1">
      <c r="A904" s="2070"/>
      <c r="B904" s="1293"/>
      <c r="C904" s="1293"/>
      <c r="D904" s="1293"/>
      <c r="E904" s="1293"/>
      <c r="F904" s="1293"/>
      <c r="G904" s="1293"/>
      <c r="H904" s="1293"/>
      <c r="I904" s="1293"/>
      <c r="J904" s="1293"/>
      <c r="K904" s="3447"/>
      <c r="L904" s="756"/>
    </row>
    <row r="905" spans="1:12" s="1826" customFormat="1">
      <c r="A905" s="2070"/>
      <c r="B905" s="1293"/>
      <c r="C905" s="1293"/>
      <c r="D905" s="1293"/>
      <c r="E905" s="1293"/>
      <c r="F905" s="1293"/>
      <c r="G905" s="1293"/>
      <c r="H905" s="1293"/>
      <c r="I905" s="1293"/>
      <c r="J905" s="1293"/>
      <c r="K905" s="3447"/>
      <c r="L905" s="756"/>
    </row>
    <row r="906" spans="1:12" s="1826" customFormat="1">
      <c r="A906" s="2070"/>
      <c r="B906" s="1293"/>
      <c r="C906" s="1293"/>
      <c r="D906" s="1293"/>
      <c r="E906" s="1293"/>
      <c r="F906" s="1293"/>
      <c r="G906" s="1293"/>
      <c r="H906" s="1293"/>
      <c r="I906" s="1293"/>
      <c r="J906" s="1293"/>
      <c r="K906" s="3447"/>
      <c r="L906" s="756"/>
    </row>
    <row r="907" spans="1:12" s="1826" customFormat="1">
      <c r="A907" s="2070"/>
      <c r="B907" s="1293"/>
      <c r="C907" s="1293"/>
      <c r="D907" s="1293"/>
      <c r="E907" s="1293"/>
      <c r="F907" s="1293"/>
      <c r="G907" s="1293"/>
      <c r="H907" s="1293"/>
      <c r="I907" s="1293"/>
      <c r="J907" s="1293"/>
      <c r="K907" s="3447"/>
      <c r="L907" s="756"/>
    </row>
    <row r="908" spans="1:12" s="1826" customFormat="1">
      <c r="A908" s="2070"/>
      <c r="B908" s="1293"/>
      <c r="C908" s="1293"/>
      <c r="D908" s="1293"/>
      <c r="E908" s="1293"/>
      <c r="F908" s="1293"/>
      <c r="G908" s="1293"/>
      <c r="H908" s="1293"/>
      <c r="I908" s="1293"/>
      <c r="J908" s="1293"/>
      <c r="K908" s="3447"/>
      <c r="L908" s="756"/>
    </row>
    <row r="909" spans="1:12" s="1826" customFormat="1">
      <c r="A909" s="2070"/>
      <c r="B909" s="1293"/>
      <c r="C909" s="1293"/>
      <c r="D909" s="1293"/>
      <c r="E909" s="1293"/>
      <c r="F909" s="1293"/>
      <c r="G909" s="1293"/>
      <c r="H909" s="1293"/>
      <c r="I909" s="1293"/>
      <c r="J909" s="1293"/>
      <c r="K909" s="3447"/>
      <c r="L909" s="756"/>
    </row>
    <row r="910" spans="1:12" s="1826" customFormat="1">
      <c r="A910" s="2070"/>
      <c r="B910" s="1293"/>
      <c r="C910" s="1293"/>
      <c r="D910" s="1293"/>
      <c r="E910" s="1293"/>
      <c r="F910" s="1293"/>
      <c r="G910" s="1293"/>
      <c r="H910" s="1293"/>
      <c r="I910" s="1293"/>
      <c r="J910" s="1293"/>
      <c r="K910" s="3447"/>
      <c r="L910" s="756"/>
    </row>
    <row r="911" spans="1:12" s="1826" customFormat="1">
      <c r="A911" s="2070"/>
      <c r="B911" s="1293"/>
      <c r="C911" s="1293"/>
      <c r="D911" s="1293"/>
      <c r="E911" s="1293"/>
      <c r="F911" s="1293"/>
      <c r="G911" s="1293"/>
      <c r="H911" s="1293"/>
      <c r="I911" s="1293"/>
      <c r="J911" s="1293"/>
      <c r="K911" s="3447"/>
      <c r="L911" s="756"/>
    </row>
    <row r="912" spans="1:12" s="1826" customFormat="1">
      <c r="A912" s="2070"/>
      <c r="B912" s="1293"/>
      <c r="C912" s="1293"/>
      <c r="D912" s="1293"/>
      <c r="E912" s="1293"/>
      <c r="F912" s="1293"/>
      <c r="G912" s="1293"/>
      <c r="H912" s="1293"/>
      <c r="I912" s="1293"/>
      <c r="J912" s="1293"/>
      <c r="K912" s="3447"/>
      <c r="L912" s="756"/>
    </row>
    <row r="913" spans="1:12" s="1826" customFormat="1">
      <c r="A913" s="2070"/>
      <c r="B913" s="1293"/>
      <c r="C913" s="1293"/>
      <c r="D913" s="1293"/>
      <c r="E913" s="1293"/>
      <c r="F913" s="1293"/>
      <c r="G913" s="1293"/>
      <c r="H913" s="1293"/>
      <c r="I913" s="1293"/>
      <c r="J913" s="1293"/>
      <c r="K913" s="3447"/>
      <c r="L913" s="756"/>
    </row>
    <row r="914" spans="1:12" s="1826" customFormat="1">
      <c r="A914" s="2070"/>
      <c r="B914" s="1293"/>
      <c r="C914" s="1293"/>
      <c r="D914" s="1293"/>
      <c r="E914" s="1293"/>
      <c r="F914" s="1293"/>
      <c r="G914" s="1293"/>
      <c r="H914" s="1293"/>
      <c r="I914" s="1293"/>
      <c r="J914" s="1293"/>
      <c r="K914" s="3447"/>
      <c r="L914" s="756"/>
    </row>
    <row r="915" spans="1:12" s="1826" customFormat="1">
      <c r="A915" s="2070"/>
      <c r="B915" s="1293"/>
      <c r="C915" s="1293"/>
      <c r="D915" s="1293"/>
      <c r="E915" s="1293"/>
      <c r="F915" s="1293"/>
      <c r="G915" s="1293"/>
      <c r="H915" s="1293"/>
      <c r="I915" s="1293"/>
      <c r="J915" s="1293"/>
      <c r="K915" s="3447"/>
      <c r="L915" s="756"/>
    </row>
    <row r="916" spans="1:12" s="1826" customFormat="1">
      <c r="A916" s="2070"/>
      <c r="B916" s="1293"/>
      <c r="C916" s="1293"/>
      <c r="D916" s="1293"/>
      <c r="E916" s="1293"/>
      <c r="F916" s="1293"/>
      <c r="G916" s="1293"/>
      <c r="H916" s="1293"/>
      <c r="I916" s="1293"/>
      <c r="J916" s="1293"/>
      <c r="K916" s="3447"/>
      <c r="L916" s="756"/>
    </row>
    <row r="917" spans="1:12" s="1826" customFormat="1">
      <c r="A917" s="2070"/>
      <c r="B917" s="1293"/>
      <c r="C917" s="1293"/>
      <c r="D917" s="1293"/>
      <c r="E917" s="1293"/>
      <c r="F917" s="1293"/>
      <c r="G917" s="1293"/>
      <c r="H917" s="1293"/>
      <c r="I917" s="1293"/>
      <c r="J917" s="1293"/>
      <c r="K917" s="3447"/>
      <c r="L917" s="756"/>
    </row>
    <row r="918" spans="1:12" s="1826" customFormat="1">
      <c r="A918" s="2070"/>
      <c r="B918" s="1293"/>
      <c r="C918" s="1293"/>
      <c r="D918" s="1293"/>
      <c r="E918" s="1293"/>
      <c r="F918" s="1293"/>
      <c r="G918" s="1293"/>
      <c r="H918" s="1293"/>
      <c r="I918" s="1293"/>
      <c r="J918" s="1293"/>
      <c r="K918" s="3447"/>
      <c r="L918" s="756"/>
    </row>
    <row r="919" spans="1:12" s="1826" customFormat="1">
      <c r="A919" s="2070"/>
      <c r="B919" s="1293"/>
      <c r="C919" s="1293"/>
      <c r="D919" s="1293"/>
      <c r="E919" s="1293"/>
      <c r="F919" s="1293"/>
      <c r="G919" s="1293"/>
      <c r="H919" s="1293"/>
      <c r="I919" s="1293"/>
      <c r="J919" s="1293"/>
      <c r="K919" s="3447"/>
      <c r="L919" s="756"/>
    </row>
    <row r="920" spans="1:12" s="1826" customFormat="1">
      <c r="A920" s="2070"/>
      <c r="B920" s="1293"/>
      <c r="C920" s="1293"/>
      <c r="D920" s="1293"/>
      <c r="E920" s="1293"/>
      <c r="F920" s="1293"/>
      <c r="G920" s="1293"/>
      <c r="H920" s="1293"/>
      <c r="I920" s="1293"/>
      <c r="J920" s="1293"/>
      <c r="K920" s="3447"/>
      <c r="L920" s="756"/>
    </row>
    <row r="921" spans="1:12" s="1826" customFormat="1">
      <c r="A921" s="2070"/>
      <c r="B921" s="1293"/>
      <c r="C921" s="1293"/>
      <c r="D921" s="1293"/>
      <c r="E921" s="1293"/>
      <c r="F921" s="1293"/>
      <c r="G921" s="1293"/>
      <c r="H921" s="1293"/>
      <c r="I921" s="1293"/>
      <c r="J921" s="1293"/>
      <c r="K921" s="3447"/>
      <c r="L921" s="756"/>
    </row>
    <row r="922" spans="1:12" s="1826" customFormat="1">
      <c r="A922" s="2070"/>
      <c r="B922" s="1293"/>
      <c r="C922" s="1293"/>
      <c r="D922" s="1293"/>
      <c r="E922" s="1293"/>
      <c r="F922" s="1293"/>
      <c r="G922" s="1293"/>
      <c r="H922" s="1293"/>
      <c r="I922" s="1293"/>
      <c r="J922" s="1293"/>
      <c r="K922" s="3447"/>
      <c r="L922" s="756"/>
    </row>
    <row r="923" spans="1:12" s="1826" customFormat="1">
      <c r="A923" s="2070"/>
      <c r="B923" s="1293"/>
      <c r="C923" s="1293"/>
      <c r="D923" s="1293"/>
      <c r="E923" s="1293"/>
      <c r="F923" s="1293"/>
      <c r="G923" s="1293"/>
      <c r="H923" s="1293"/>
      <c r="I923" s="1293"/>
      <c r="J923" s="1293"/>
      <c r="K923" s="3447"/>
      <c r="L923" s="756"/>
    </row>
    <row r="924" spans="1:12" s="1826" customFormat="1">
      <c r="A924" s="2070"/>
      <c r="B924" s="1293"/>
      <c r="C924" s="1293"/>
      <c r="D924" s="1293"/>
      <c r="E924" s="1293"/>
      <c r="F924" s="1293"/>
      <c r="G924" s="1293"/>
      <c r="H924" s="1293"/>
      <c r="I924" s="1293"/>
      <c r="J924" s="1293"/>
      <c r="K924" s="3447"/>
      <c r="L924" s="756"/>
    </row>
    <row r="925" spans="1:12" s="1826" customFormat="1">
      <c r="A925" s="2070"/>
      <c r="B925" s="1293"/>
      <c r="C925" s="1293"/>
      <c r="D925" s="1293"/>
      <c r="E925" s="1293"/>
      <c r="F925" s="1293"/>
      <c r="G925" s="1293"/>
      <c r="H925" s="1293"/>
      <c r="I925" s="1293"/>
      <c r="J925" s="1293"/>
      <c r="K925" s="3447"/>
      <c r="L925" s="756"/>
    </row>
    <row r="926" spans="1:12" s="1826" customFormat="1">
      <c r="A926" s="2070"/>
      <c r="B926" s="1293"/>
      <c r="C926" s="1293"/>
      <c r="D926" s="1293"/>
      <c r="E926" s="1293"/>
      <c r="F926" s="1293"/>
      <c r="G926" s="1293"/>
      <c r="H926" s="1293"/>
      <c r="I926" s="1293"/>
      <c r="J926" s="1293"/>
      <c r="K926" s="3447"/>
      <c r="L926" s="756"/>
    </row>
    <row r="927" spans="1:12" s="1826" customFormat="1">
      <c r="A927" s="2070"/>
      <c r="B927" s="1293"/>
      <c r="C927" s="1293"/>
      <c r="D927" s="1293"/>
      <c r="E927" s="1293"/>
      <c r="F927" s="1293"/>
      <c r="G927" s="1293"/>
      <c r="H927" s="1293"/>
      <c r="I927" s="1293"/>
      <c r="J927" s="1293"/>
      <c r="K927" s="3447"/>
      <c r="L927" s="756"/>
    </row>
    <row r="928" spans="1:12" s="1826" customFormat="1">
      <c r="A928" s="2070"/>
      <c r="B928" s="1293"/>
      <c r="C928" s="1293"/>
      <c r="D928" s="1293"/>
      <c r="E928" s="1293"/>
      <c r="F928" s="1293"/>
      <c r="G928" s="1293"/>
      <c r="H928" s="1293"/>
      <c r="I928" s="1293"/>
      <c r="J928" s="1293"/>
      <c r="K928" s="3447"/>
      <c r="L928" s="756"/>
    </row>
    <row r="929" spans="1:12" s="1826" customFormat="1">
      <c r="A929" s="2070"/>
      <c r="B929" s="1293"/>
      <c r="C929" s="1293"/>
      <c r="D929" s="1293"/>
      <c r="E929" s="1293"/>
      <c r="F929" s="1293"/>
      <c r="G929" s="1293"/>
      <c r="H929" s="1293"/>
      <c r="I929" s="1293"/>
      <c r="J929" s="1293"/>
      <c r="K929" s="3447"/>
      <c r="L929" s="756"/>
    </row>
    <row r="930" spans="1:12" s="1826" customFormat="1">
      <c r="A930" s="2070"/>
      <c r="B930" s="1293"/>
      <c r="C930" s="1293"/>
      <c r="D930" s="1293"/>
      <c r="E930" s="1293"/>
      <c r="F930" s="1293"/>
      <c r="G930" s="1293"/>
      <c r="H930" s="1293"/>
      <c r="I930" s="1293"/>
      <c r="J930" s="1293"/>
      <c r="K930" s="3447"/>
      <c r="L930" s="756"/>
    </row>
    <row r="931" spans="1:12" s="1826" customFormat="1">
      <c r="A931" s="2070"/>
      <c r="B931" s="1293"/>
      <c r="C931" s="1293"/>
      <c r="D931" s="1293"/>
      <c r="E931" s="1293"/>
      <c r="F931" s="1293"/>
      <c r="G931" s="1293"/>
      <c r="H931" s="1293"/>
      <c r="I931" s="1293"/>
      <c r="J931" s="1293"/>
      <c r="K931" s="3447"/>
      <c r="L931" s="756"/>
    </row>
    <row r="932" spans="1:12" s="1826" customFormat="1">
      <c r="A932" s="2070"/>
      <c r="B932" s="1293"/>
      <c r="C932" s="1293"/>
      <c r="D932" s="1293"/>
      <c r="E932" s="1293"/>
      <c r="F932" s="1293"/>
      <c r="G932" s="1293"/>
      <c r="H932" s="1293"/>
      <c r="I932" s="1293"/>
      <c r="J932" s="1293"/>
      <c r="K932" s="3447"/>
      <c r="L932" s="756"/>
    </row>
    <row r="933" spans="1:12" s="1826" customFormat="1">
      <c r="A933" s="2070"/>
      <c r="B933" s="1293"/>
      <c r="C933" s="1293"/>
      <c r="D933" s="1293"/>
      <c r="E933" s="1293"/>
      <c r="F933" s="1293"/>
      <c r="G933" s="1293"/>
      <c r="H933" s="1293"/>
      <c r="I933" s="1293"/>
      <c r="J933" s="1293"/>
      <c r="K933" s="3447"/>
      <c r="L933" s="756"/>
    </row>
    <row r="934" spans="1:12" s="1826" customFormat="1">
      <c r="A934" s="2070"/>
      <c r="B934" s="1293"/>
      <c r="C934" s="1293"/>
      <c r="D934" s="1293"/>
      <c r="E934" s="1293"/>
      <c r="F934" s="1293"/>
      <c r="G934" s="1293"/>
      <c r="H934" s="1293"/>
      <c r="I934" s="1293"/>
      <c r="J934" s="1293"/>
      <c r="K934" s="3447"/>
      <c r="L934" s="756"/>
    </row>
    <row r="935" spans="1:12" s="1826" customFormat="1">
      <c r="A935" s="2070"/>
      <c r="B935" s="1293"/>
      <c r="C935" s="1293"/>
      <c r="D935" s="1293"/>
      <c r="E935" s="1293"/>
      <c r="F935" s="1293"/>
      <c r="G935" s="1293"/>
      <c r="H935" s="1293"/>
      <c r="I935" s="1293"/>
      <c r="J935" s="1293"/>
      <c r="K935" s="3447"/>
      <c r="L935" s="756"/>
    </row>
    <row r="936" spans="1:12" s="1826" customFormat="1">
      <c r="A936" s="2070"/>
      <c r="B936" s="1293"/>
      <c r="C936" s="1293"/>
      <c r="D936" s="1293"/>
      <c r="E936" s="1293"/>
      <c r="F936" s="1293"/>
      <c r="G936" s="1293"/>
      <c r="H936" s="1293"/>
      <c r="I936" s="1293"/>
      <c r="J936" s="1293"/>
      <c r="K936" s="3447"/>
      <c r="L936" s="756"/>
    </row>
    <row r="937" spans="1:12" s="1826" customFormat="1">
      <c r="A937" s="2070"/>
      <c r="B937" s="1293"/>
      <c r="C937" s="1293"/>
      <c r="D937" s="1293"/>
      <c r="E937" s="1293"/>
      <c r="F937" s="1293"/>
      <c r="G937" s="1293"/>
      <c r="H937" s="1293"/>
      <c r="I937" s="1293"/>
      <c r="J937" s="1293"/>
      <c r="K937" s="3447"/>
      <c r="L937" s="756"/>
    </row>
    <row r="938" spans="1:12" s="1826" customFormat="1">
      <c r="A938" s="2070"/>
      <c r="B938" s="1293"/>
      <c r="C938" s="1293"/>
      <c r="D938" s="1293"/>
      <c r="E938" s="1293"/>
      <c r="F938" s="1293"/>
      <c r="G938" s="1293"/>
      <c r="H938" s="1293"/>
      <c r="I938" s="1293"/>
      <c r="J938" s="1293"/>
      <c r="K938" s="3447"/>
      <c r="L938" s="756"/>
    </row>
    <row r="939" spans="1:12" s="1826" customFormat="1">
      <c r="A939" s="2070"/>
      <c r="B939" s="1293"/>
      <c r="C939" s="1293"/>
      <c r="D939" s="1293"/>
      <c r="E939" s="1293"/>
      <c r="F939" s="1293"/>
      <c r="G939" s="1293"/>
      <c r="H939" s="1293"/>
      <c r="I939" s="1293"/>
      <c r="J939" s="1293"/>
      <c r="K939" s="3447"/>
      <c r="L939" s="756"/>
    </row>
    <row r="940" spans="1:12" s="1826" customFormat="1">
      <c r="A940" s="2070"/>
      <c r="B940" s="1293"/>
      <c r="C940" s="1293"/>
      <c r="D940" s="1293"/>
      <c r="E940" s="1293"/>
      <c r="F940" s="1293"/>
      <c r="G940" s="1293"/>
      <c r="H940" s="1293"/>
      <c r="I940" s="1293"/>
      <c r="J940" s="1293"/>
      <c r="K940" s="3447"/>
      <c r="L940" s="756"/>
    </row>
    <row r="941" spans="1:12" s="1826" customFormat="1">
      <c r="A941" s="2070"/>
      <c r="B941" s="1293"/>
      <c r="C941" s="1293"/>
      <c r="D941" s="1293"/>
      <c r="E941" s="1293"/>
      <c r="F941" s="1293"/>
      <c r="G941" s="1293"/>
      <c r="H941" s="1293"/>
      <c r="I941" s="1293"/>
      <c r="J941" s="1293"/>
      <c r="K941" s="3447"/>
      <c r="L941" s="756"/>
    </row>
    <row r="942" spans="1:12" s="1826" customFormat="1">
      <c r="A942" s="2070"/>
      <c r="B942" s="1293"/>
      <c r="C942" s="1293"/>
      <c r="D942" s="1293"/>
      <c r="E942" s="1293"/>
      <c r="F942" s="1293"/>
      <c r="G942" s="1293"/>
      <c r="H942" s="1293"/>
      <c r="I942" s="1293"/>
      <c r="J942" s="1293"/>
      <c r="K942" s="3447"/>
      <c r="L942" s="756"/>
    </row>
    <row r="943" spans="1:12" s="1826" customFormat="1">
      <c r="A943" s="2070"/>
      <c r="B943" s="1293"/>
      <c r="C943" s="1293"/>
      <c r="D943" s="1293"/>
      <c r="E943" s="1293"/>
      <c r="F943" s="1293"/>
      <c r="G943" s="1293"/>
      <c r="H943" s="1293"/>
      <c r="I943" s="1293"/>
      <c r="J943" s="1293"/>
      <c r="K943" s="3447"/>
      <c r="L943" s="756"/>
    </row>
    <row r="944" spans="1:12" s="1826" customFormat="1">
      <c r="A944" s="2070"/>
      <c r="B944" s="1293"/>
      <c r="C944" s="1293"/>
      <c r="D944" s="1293"/>
      <c r="E944" s="1293"/>
      <c r="F944" s="1293"/>
      <c r="G944" s="1293"/>
      <c r="H944" s="1293"/>
      <c r="I944" s="1293"/>
      <c r="J944" s="1293"/>
      <c r="K944" s="3447"/>
      <c r="L944" s="756"/>
    </row>
    <row r="945" spans="1:12" s="1826" customFormat="1">
      <c r="A945" s="2070"/>
      <c r="B945" s="1293"/>
      <c r="C945" s="1293"/>
      <c r="D945" s="1293"/>
      <c r="E945" s="1293"/>
      <c r="F945" s="1293"/>
      <c r="G945" s="1293"/>
      <c r="H945" s="1293"/>
      <c r="I945" s="1293"/>
      <c r="J945" s="1293"/>
      <c r="K945" s="3447"/>
      <c r="L945" s="756"/>
    </row>
    <row r="946" spans="1:12" s="1826" customFormat="1">
      <c r="A946" s="2070"/>
      <c r="B946" s="1293"/>
      <c r="C946" s="1293"/>
      <c r="D946" s="1293"/>
      <c r="E946" s="1293"/>
      <c r="F946" s="1293"/>
      <c r="G946" s="1293"/>
      <c r="H946" s="1293"/>
      <c r="I946" s="1293"/>
      <c r="J946" s="1293"/>
      <c r="K946" s="3447"/>
      <c r="L946" s="756"/>
    </row>
    <row r="947" spans="1:12" s="1826" customFormat="1">
      <c r="A947" s="2070"/>
      <c r="B947" s="1293"/>
      <c r="C947" s="1293"/>
      <c r="D947" s="1293"/>
      <c r="E947" s="1293"/>
      <c r="F947" s="1293"/>
      <c r="G947" s="1293"/>
      <c r="H947" s="1293"/>
      <c r="I947" s="1293"/>
      <c r="J947" s="1293"/>
      <c r="K947" s="3447"/>
      <c r="L947" s="756"/>
    </row>
    <row r="948" spans="1:12" s="1826" customFormat="1">
      <c r="A948" s="2070"/>
      <c r="B948" s="1293"/>
      <c r="C948" s="1293"/>
      <c r="D948" s="1293"/>
      <c r="E948" s="1293"/>
      <c r="F948" s="1293"/>
      <c r="G948" s="1293"/>
      <c r="H948" s="1293"/>
      <c r="I948" s="1293"/>
      <c r="J948" s="1293"/>
      <c r="K948" s="3447"/>
      <c r="L948" s="756"/>
    </row>
    <row r="949" spans="1:12" s="1826" customFormat="1">
      <c r="A949" s="2070"/>
      <c r="B949" s="1293"/>
      <c r="C949" s="1293"/>
      <c r="D949" s="1293"/>
      <c r="E949" s="1293"/>
      <c r="F949" s="1293"/>
      <c r="G949" s="1293"/>
      <c r="H949" s="1293"/>
      <c r="I949" s="1293"/>
      <c r="J949" s="1293"/>
      <c r="K949" s="3447"/>
      <c r="L949" s="756"/>
    </row>
    <row r="950" spans="1:12" s="1826" customFormat="1">
      <c r="A950" s="2070"/>
      <c r="B950" s="1293"/>
      <c r="C950" s="1293"/>
      <c r="D950" s="1293"/>
      <c r="E950" s="1293"/>
      <c r="F950" s="1293"/>
      <c r="G950" s="1293"/>
      <c r="H950" s="1293"/>
      <c r="I950" s="1293"/>
      <c r="J950" s="1293"/>
      <c r="K950" s="3447"/>
      <c r="L950" s="756"/>
    </row>
    <row r="951" spans="1:12" s="1826" customFormat="1">
      <c r="A951" s="2070"/>
      <c r="B951" s="1293"/>
      <c r="C951" s="1293"/>
      <c r="D951" s="1293"/>
      <c r="E951" s="1293"/>
      <c r="F951" s="1293"/>
      <c r="G951" s="1293"/>
      <c r="H951" s="1293"/>
      <c r="I951" s="1293"/>
      <c r="J951" s="1293"/>
      <c r="K951" s="3447"/>
      <c r="L951" s="756"/>
    </row>
    <row r="952" spans="1:12" s="1826" customFormat="1">
      <c r="A952" s="2070"/>
      <c r="B952" s="1293"/>
      <c r="C952" s="1293"/>
      <c r="D952" s="1293"/>
      <c r="E952" s="1293"/>
      <c r="F952" s="1293"/>
      <c r="G952" s="1293"/>
      <c r="H952" s="1293"/>
      <c r="I952" s="1293"/>
      <c r="J952" s="1293"/>
      <c r="K952" s="3447"/>
      <c r="L952" s="756"/>
    </row>
    <row r="953" spans="1:12" s="1826" customFormat="1">
      <c r="A953" s="2070"/>
      <c r="B953" s="1293"/>
      <c r="C953" s="1293"/>
      <c r="D953" s="1293"/>
      <c r="E953" s="1293"/>
      <c r="F953" s="1293"/>
      <c r="G953" s="1293"/>
      <c r="H953" s="1293"/>
      <c r="I953" s="1293"/>
      <c r="J953" s="1293"/>
      <c r="K953" s="3447"/>
      <c r="L953" s="756"/>
    </row>
    <row r="954" spans="1:12" s="1826" customFormat="1">
      <c r="A954" s="2070"/>
      <c r="B954" s="1293"/>
      <c r="C954" s="1293"/>
      <c r="D954" s="1293"/>
      <c r="E954" s="1293"/>
      <c r="F954" s="1293"/>
      <c r="G954" s="1293"/>
      <c r="H954" s="1293"/>
      <c r="I954" s="1293"/>
      <c r="J954" s="1293"/>
      <c r="K954" s="3447"/>
      <c r="L954" s="756"/>
    </row>
    <row r="955" spans="1:12" s="1826" customFormat="1">
      <c r="A955" s="2070"/>
      <c r="B955" s="1293"/>
      <c r="C955" s="1293"/>
      <c r="D955" s="1293"/>
      <c r="E955" s="1293"/>
      <c r="F955" s="1293"/>
      <c r="G955" s="1293"/>
      <c r="H955" s="1293"/>
      <c r="I955" s="1293"/>
      <c r="J955" s="1293"/>
      <c r="K955" s="3447"/>
      <c r="L955" s="756"/>
    </row>
    <row r="956" spans="1:12" s="1826" customFormat="1">
      <c r="A956" s="2070"/>
      <c r="B956" s="1293"/>
      <c r="C956" s="1293"/>
      <c r="D956" s="1293"/>
      <c r="E956" s="1293"/>
      <c r="F956" s="1293"/>
      <c r="G956" s="1293"/>
      <c r="H956" s="1293"/>
      <c r="I956" s="1293"/>
      <c r="J956" s="1293"/>
      <c r="K956" s="3447"/>
      <c r="L956" s="756"/>
    </row>
    <row r="957" spans="1:12" s="1826" customFormat="1">
      <c r="A957" s="2070"/>
      <c r="B957" s="1293"/>
      <c r="C957" s="1293"/>
      <c r="D957" s="1293"/>
      <c r="E957" s="1293"/>
      <c r="F957" s="1293"/>
      <c r="G957" s="1293"/>
      <c r="H957" s="1293"/>
      <c r="I957" s="1293"/>
      <c r="J957" s="1293"/>
      <c r="K957" s="3447"/>
      <c r="L957" s="756"/>
    </row>
    <row r="958" spans="1:12" s="1826" customFormat="1">
      <c r="A958" s="2070"/>
      <c r="B958" s="1293"/>
      <c r="C958" s="1293"/>
      <c r="D958" s="1293"/>
      <c r="E958" s="1293"/>
      <c r="F958" s="1293"/>
      <c r="G958" s="1293"/>
      <c r="H958" s="1293"/>
      <c r="I958" s="1293"/>
      <c r="J958" s="1293"/>
      <c r="K958" s="3447"/>
      <c r="L958" s="756"/>
    </row>
    <row r="959" spans="1:12" s="1826" customFormat="1">
      <c r="A959" s="2070"/>
      <c r="B959" s="1293"/>
      <c r="C959" s="1293"/>
      <c r="D959" s="1293"/>
      <c r="E959" s="1293"/>
      <c r="F959" s="1293"/>
      <c r="G959" s="1293"/>
      <c r="H959" s="1293"/>
      <c r="I959" s="1293"/>
      <c r="J959" s="1293"/>
      <c r="K959" s="3447"/>
      <c r="L959" s="756"/>
    </row>
    <row r="960" spans="1:12" s="1826" customFormat="1">
      <c r="A960" s="2070"/>
      <c r="B960" s="1293"/>
      <c r="C960" s="1293"/>
      <c r="D960" s="1293"/>
      <c r="E960" s="1293"/>
      <c r="F960" s="1293"/>
      <c r="G960" s="1293"/>
      <c r="H960" s="1293"/>
      <c r="I960" s="1293"/>
      <c r="J960" s="1293"/>
      <c r="K960" s="3447"/>
      <c r="L960" s="756"/>
    </row>
    <row r="961" spans="1:12" s="1826" customFormat="1">
      <c r="A961" s="2070"/>
      <c r="B961" s="1293"/>
      <c r="C961" s="1293"/>
      <c r="D961" s="1293"/>
      <c r="E961" s="1293"/>
      <c r="F961" s="1293"/>
      <c r="G961" s="1293"/>
      <c r="H961" s="1293"/>
      <c r="I961" s="1293"/>
      <c r="J961" s="1293"/>
      <c r="K961" s="3447"/>
      <c r="L961" s="756"/>
    </row>
    <row r="962" spans="1:12" s="1826" customFormat="1">
      <c r="A962" s="2070"/>
      <c r="B962" s="1293"/>
      <c r="C962" s="1293"/>
      <c r="D962" s="1293"/>
      <c r="E962" s="1293"/>
      <c r="F962" s="1293"/>
      <c r="G962" s="1293"/>
      <c r="H962" s="1293"/>
      <c r="I962" s="1293"/>
      <c r="J962" s="1293"/>
      <c r="K962" s="3447"/>
      <c r="L962" s="756"/>
    </row>
    <row r="963" spans="1:12" s="1826" customFormat="1">
      <c r="A963" s="2070"/>
      <c r="B963" s="1293"/>
      <c r="C963" s="1293"/>
      <c r="D963" s="1293"/>
      <c r="E963" s="1293"/>
      <c r="F963" s="1293"/>
      <c r="G963" s="1293"/>
      <c r="H963" s="1293"/>
      <c r="I963" s="1293"/>
      <c r="J963" s="1293"/>
      <c r="K963" s="3447"/>
      <c r="L963" s="756"/>
    </row>
    <row r="964" spans="1:12" s="1826" customFormat="1">
      <c r="A964" s="2070"/>
      <c r="B964" s="1293"/>
      <c r="C964" s="1293"/>
      <c r="D964" s="1293"/>
      <c r="E964" s="1293"/>
      <c r="F964" s="1293"/>
      <c r="G964" s="1293"/>
      <c r="H964" s="1293"/>
      <c r="I964" s="1293"/>
      <c r="J964" s="1293"/>
      <c r="K964" s="3447"/>
      <c r="L964" s="756"/>
    </row>
    <row r="965" spans="1:12" s="1826" customFormat="1">
      <c r="A965" s="2070"/>
      <c r="B965" s="1293"/>
      <c r="C965" s="1293"/>
      <c r="D965" s="1293"/>
      <c r="E965" s="1293"/>
      <c r="F965" s="1293"/>
      <c r="G965" s="1293"/>
      <c r="H965" s="1293"/>
      <c r="I965" s="1293"/>
      <c r="J965" s="1293"/>
      <c r="K965" s="3447"/>
      <c r="L965" s="756"/>
    </row>
    <row r="966" spans="1:12" s="1826" customFormat="1">
      <c r="A966" s="2070"/>
      <c r="B966" s="1293"/>
      <c r="C966" s="1293"/>
      <c r="D966" s="1293"/>
      <c r="E966" s="1293"/>
      <c r="F966" s="1293"/>
      <c r="G966" s="1293"/>
      <c r="H966" s="1293"/>
      <c r="I966" s="1293"/>
      <c r="J966" s="1293"/>
      <c r="K966" s="3447"/>
      <c r="L966" s="756"/>
    </row>
    <row r="967" spans="1:12" s="1826" customFormat="1">
      <c r="A967" s="2070"/>
      <c r="B967" s="1293"/>
      <c r="C967" s="1293"/>
      <c r="D967" s="1293"/>
      <c r="E967" s="1293"/>
      <c r="F967" s="1293"/>
      <c r="G967" s="1293"/>
      <c r="H967" s="1293"/>
      <c r="I967" s="1293"/>
      <c r="J967" s="1293"/>
      <c r="K967" s="3447"/>
      <c r="L967" s="756"/>
    </row>
    <row r="968" spans="1:12" s="1826" customFormat="1">
      <c r="A968" s="2070"/>
      <c r="B968" s="1293"/>
      <c r="C968" s="1293"/>
      <c r="D968" s="1293"/>
      <c r="E968" s="1293"/>
      <c r="F968" s="1293"/>
      <c r="G968" s="1293"/>
      <c r="H968" s="1293"/>
      <c r="I968" s="1293"/>
      <c r="J968" s="1293"/>
      <c r="K968" s="3447"/>
      <c r="L968" s="756"/>
    </row>
    <row r="969" spans="1:12" s="1826" customFormat="1">
      <c r="A969" s="2070"/>
      <c r="B969" s="1293"/>
      <c r="C969" s="1293"/>
      <c r="D969" s="1293"/>
      <c r="E969" s="1293"/>
      <c r="F969" s="1293"/>
      <c r="G969" s="1293"/>
      <c r="H969" s="1293"/>
      <c r="I969" s="1293"/>
      <c r="J969" s="1293"/>
      <c r="K969" s="3447"/>
      <c r="L969" s="756"/>
    </row>
    <row r="970" spans="1:12" s="1826" customFormat="1">
      <c r="A970" s="2070"/>
      <c r="B970" s="1293"/>
      <c r="C970" s="1293"/>
      <c r="D970" s="1293"/>
      <c r="E970" s="1293"/>
      <c r="F970" s="1293"/>
      <c r="G970" s="1293"/>
      <c r="H970" s="1293"/>
      <c r="I970" s="1293"/>
      <c r="J970" s="1293"/>
      <c r="K970" s="3447"/>
      <c r="L970" s="756"/>
    </row>
    <row r="971" spans="1:12" s="1826" customFormat="1">
      <c r="A971" s="2070"/>
      <c r="B971" s="1293"/>
      <c r="C971" s="1293"/>
      <c r="D971" s="1293"/>
      <c r="E971" s="1293"/>
      <c r="F971" s="1293"/>
      <c r="G971" s="1293"/>
      <c r="H971" s="1293"/>
      <c r="I971" s="1293"/>
      <c r="J971" s="1293"/>
      <c r="K971" s="3447"/>
      <c r="L971" s="756"/>
    </row>
    <row r="972" spans="1:12" s="1826" customFormat="1">
      <c r="A972" s="2070"/>
      <c r="B972" s="1293"/>
      <c r="C972" s="1293"/>
      <c r="D972" s="1293"/>
      <c r="E972" s="1293"/>
      <c r="F972" s="1293"/>
      <c r="G972" s="1293"/>
      <c r="H972" s="1293"/>
      <c r="I972" s="1293"/>
      <c r="J972" s="1293"/>
      <c r="K972" s="3447"/>
      <c r="L972" s="756"/>
    </row>
    <row r="973" spans="1:12" s="1826" customFormat="1">
      <c r="A973" s="2070"/>
      <c r="B973" s="1293"/>
      <c r="C973" s="1293"/>
      <c r="D973" s="1293"/>
      <c r="E973" s="1293"/>
      <c r="F973" s="1293"/>
      <c r="G973" s="1293"/>
      <c r="H973" s="1293"/>
      <c r="I973" s="1293"/>
      <c r="J973" s="1293"/>
      <c r="K973" s="3447"/>
      <c r="L973" s="756"/>
    </row>
    <row r="974" spans="1:12" s="1826" customFormat="1">
      <c r="A974" s="2070"/>
      <c r="B974" s="1293"/>
      <c r="C974" s="1293"/>
      <c r="D974" s="1293"/>
      <c r="E974" s="1293"/>
      <c r="F974" s="1293"/>
      <c r="G974" s="1293"/>
      <c r="H974" s="1293"/>
      <c r="I974" s="1293"/>
      <c r="J974" s="1293"/>
      <c r="K974" s="3447"/>
      <c r="L974" s="756"/>
    </row>
    <row r="975" spans="1:12" s="1826" customFormat="1">
      <c r="A975" s="2070"/>
      <c r="B975" s="1293"/>
      <c r="C975" s="1293"/>
      <c r="D975" s="1293"/>
      <c r="E975" s="1293"/>
      <c r="F975" s="1293"/>
      <c r="G975" s="1293"/>
      <c r="H975" s="1293"/>
      <c r="I975" s="1293"/>
      <c r="J975" s="1293"/>
      <c r="K975" s="3447"/>
      <c r="L975" s="756"/>
    </row>
    <row r="976" spans="1:12" s="1826" customFormat="1">
      <c r="A976" s="2070"/>
      <c r="B976" s="1293"/>
      <c r="C976" s="1293"/>
      <c r="D976" s="1293"/>
      <c r="E976" s="1293"/>
      <c r="F976" s="1293"/>
      <c r="G976" s="1293"/>
      <c r="H976" s="1293"/>
      <c r="I976" s="1293"/>
      <c r="J976" s="1293"/>
      <c r="K976" s="3447"/>
      <c r="L976" s="756"/>
    </row>
    <row r="977" spans="1:12" s="1826" customFormat="1">
      <c r="A977" s="2070"/>
      <c r="B977" s="1293"/>
      <c r="C977" s="1293"/>
      <c r="D977" s="1293"/>
      <c r="E977" s="1293"/>
      <c r="F977" s="1293"/>
      <c r="G977" s="1293"/>
      <c r="H977" s="1293"/>
      <c r="I977" s="1293"/>
      <c r="J977" s="1293"/>
      <c r="K977" s="3447"/>
      <c r="L977" s="756"/>
    </row>
    <row r="978" spans="1:12" s="1826" customFormat="1">
      <c r="A978" s="2070"/>
      <c r="B978" s="1293"/>
      <c r="C978" s="1293"/>
      <c r="D978" s="1293"/>
      <c r="E978" s="1293"/>
      <c r="F978" s="1293"/>
      <c r="G978" s="1293"/>
      <c r="H978" s="1293"/>
      <c r="I978" s="1293"/>
      <c r="J978" s="1293"/>
      <c r="K978" s="3447"/>
      <c r="L978" s="756"/>
    </row>
    <row r="979" spans="1:12" s="1826" customFormat="1">
      <c r="A979" s="2070"/>
      <c r="B979" s="1293"/>
      <c r="C979" s="1293"/>
      <c r="D979" s="1293"/>
      <c r="E979" s="1293"/>
      <c r="F979" s="1293"/>
      <c r="G979" s="1293"/>
      <c r="H979" s="1293"/>
      <c r="I979" s="1293"/>
      <c r="J979" s="1293"/>
      <c r="K979" s="3447"/>
      <c r="L979" s="756"/>
    </row>
    <row r="980" spans="1:12" s="1826" customFormat="1">
      <c r="A980" s="2070"/>
      <c r="B980" s="1293"/>
      <c r="C980" s="1293"/>
      <c r="D980" s="1293"/>
      <c r="E980" s="1293"/>
      <c r="F980" s="1293"/>
      <c r="G980" s="1293"/>
      <c r="H980" s="1293"/>
      <c r="I980" s="1293"/>
      <c r="J980" s="1293"/>
      <c r="K980" s="3447"/>
      <c r="L980" s="756"/>
    </row>
    <row r="981" spans="1:12" s="1826" customFormat="1">
      <c r="A981" s="2070"/>
      <c r="B981" s="1293"/>
      <c r="C981" s="1293"/>
      <c r="D981" s="1293"/>
      <c r="E981" s="1293"/>
      <c r="F981" s="1293"/>
      <c r="G981" s="1293"/>
      <c r="H981" s="1293"/>
      <c r="I981" s="1293"/>
      <c r="J981" s="1293"/>
      <c r="K981" s="3447"/>
      <c r="L981" s="756"/>
    </row>
    <row r="982" spans="1:12" s="1826" customFormat="1">
      <c r="A982" s="2070"/>
      <c r="B982" s="1293"/>
      <c r="C982" s="1293"/>
      <c r="D982" s="1293"/>
      <c r="E982" s="1293"/>
      <c r="F982" s="1293"/>
      <c r="G982" s="1293"/>
      <c r="H982" s="1293"/>
      <c r="I982" s="1293"/>
      <c r="J982" s="1293"/>
      <c r="K982" s="3447"/>
      <c r="L982" s="756"/>
    </row>
    <row r="983" spans="1:12" s="1826" customFormat="1">
      <c r="A983" s="2070"/>
      <c r="B983" s="1293"/>
      <c r="C983" s="1293"/>
      <c r="D983" s="1293"/>
      <c r="E983" s="1293"/>
      <c r="F983" s="1293"/>
      <c r="G983" s="1293"/>
      <c r="H983" s="1293"/>
      <c r="I983" s="1293"/>
      <c r="J983" s="1293"/>
      <c r="K983" s="3447"/>
      <c r="L983" s="756"/>
    </row>
    <row r="984" spans="1:12" s="1826" customFormat="1">
      <c r="A984" s="2070"/>
      <c r="B984" s="1293"/>
      <c r="C984" s="1293"/>
      <c r="D984" s="1293"/>
      <c r="E984" s="1293"/>
      <c r="F984" s="1293"/>
      <c r="G984" s="1293"/>
      <c r="H984" s="1293"/>
      <c r="I984" s="1293"/>
      <c r="J984" s="1293"/>
      <c r="K984" s="3447"/>
      <c r="L984" s="756"/>
    </row>
    <row r="985" spans="1:12" s="1826" customFormat="1">
      <c r="A985" s="2070"/>
      <c r="B985" s="1293"/>
      <c r="C985" s="1293"/>
      <c r="D985" s="1293"/>
      <c r="E985" s="1293"/>
      <c r="F985" s="1293"/>
      <c r="G985" s="1293"/>
      <c r="H985" s="1293"/>
      <c r="I985" s="1293"/>
      <c r="J985" s="1293"/>
      <c r="K985" s="3447"/>
      <c r="L985" s="756"/>
    </row>
    <row r="986" spans="1:12" s="1826" customFormat="1">
      <c r="A986" s="2070"/>
      <c r="B986" s="1293"/>
      <c r="C986" s="1293"/>
      <c r="D986" s="1293"/>
      <c r="E986" s="1293"/>
      <c r="F986" s="1293"/>
      <c r="G986" s="1293"/>
      <c r="H986" s="1293"/>
      <c r="I986" s="1293"/>
      <c r="J986" s="1293"/>
      <c r="K986" s="3447"/>
      <c r="L986" s="756"/>
    </row>
    <row r="987" spans="1:12" s="1826" customFormat="1">
      <c r="A987" s="2070"/>
      <c r="B987" s="1293"/>
      <c r="C987" s="1293"/>
      <c r="D987" s="1293"/>
      <c r="E987" s="1293"/>
      <c r="F987" s="1293"/>
      <c r="G987" s="1293"/>
      <c r="H987" s="1293"/>
      <c r="I987" s="1293"/>
      <c r="J987" s="1293"/>
      <c r="K987" s="3447"/>
      <c r="L987" s="756"/>
    </row>
    <row r="988" spans="1:12" s="1826" customFormat="1">
      <c r="A988" s="2070"/>
      <c r="B988" s="1293"/>
      <c r="C988" s="1293"/>
      <c r="D988" s="1293"/>
      <c r="E988" s="1293"/>
      <c r="F988" s="1293"/>
      <c r="G988" s="1293"/>
      <c r="H988" s="1293"/>
      <c r="I988" s="1293"/>
      <c r="J988" s="1293"/>
      <c r="K988" s="3447"/>
      <c r="L988" s="756"/>
    </row>
    <row r="989" spans="1:12" s="1826" customFormat="1">
      <c r="A989" s="2070"/>
      <c r="B989" s="1293"/>
      <c r="C989" s="1293"/>
      <c r="D989" s="1293"/>
      <c r="E989" s="1293"/>
      <c r="F989" s="1293"/>
      <c r="G989" s="1293"/>
      <c r="H989" s="1293"/>
      <c r="I989" s="1293"/>
      <c r="J989" s="1293"/>
      <c r="K989" s="3447"/>
      <c r="L989" s="756"/>
    </row>
    <row r="990" spans="1:12" s="1826" customFormat="1">
      <c r="A990" s="2070"/>
      <c r="B990" s="1293"/>
      <c r="C990" s="1293"/>
      <c r="D990" s="1293"/>
      <c r="E990" s="1293"/>
      <c r="F990" s="1293"/>
      <c r="G990" s="1293"/>
      <c r="H990" s="1293"/>
      <c r="I990" s="1293"/>
      <c r="J990" s="1293"/>
      <c r="K990" s="3447"/>
      <c r="L990" s="756"/>
    </row>
    <row r="991" spans="1:12" s="1826" customFormat="1">
      <c r="A991" s="2070"/>
      <c r="B991" s="1293"/>
      <c r="C991" s="1293"/>
      <c r="D991" s="1293"/>
      <c r="E991" s="1293"/>
      <c r="F991" s="1293"/>
      <c r="G991" s="1293"/>
      <c r="H991" s="1293"/>
      <c r="I991" s="1293"/>
      <c r="J991" s="1293"/>
      <c r="K991" s="3447"/>
      <c r="L991" s="756"/>
    </row>
    <row r="992" spans="1:12" s="1826" customFormat="1">
      <c r="A992" s="2070"/>
      <c r="B992" s="1293"/>
      <c r="C992" s="1293"/>
      <c r="D992" s="1293"/>
      <c r="E992" s="1293"/>
      <c r="F992" s="1293"/>
      <c r="G992" s="1293"/>
      <c r="H992" s="1293"/>
      <c r="I992" s="1293"/>
      <c r="J992" s="1293"/>
      <c r="K992" s="3447"/>
      <c r="L992" s="756"/>
    </row>
    <row r="993" spans="1:12" s="1826" customFormat="1">
      <c r="A993" s="2070"/>
      <c r="B993" s="1293"/>
      <c r="C993" s="1293"/>
      <c r="D993" s="1293"/>
      <c r="E993" s="1293"/>
      <c r="F993" s="1293"/>
      <c r="G993" s="1293"/>
      <c r="H993" s="1293"/>
      <c r="I993" s="1293"/>
      <c r="J993" s="1293"/>
      <c r="K993" s="3447"/>
      <c r="L993" s="756"/>
    </row>
    <row r="994" spans="1:12" s="1826" customFormat="1">
      <c r="A994" s="2070"/>
      <c r="B994" s="1293"/>
      <c r="C994" s="1293"/>
      <c r="D994" s="1293"/>
      <c r="E994" s="1293"/>
      <c r="F994" s="1293"/>
      <c r="G994" s="1293"/>
      <c r="H994" s="1293"/>
      <c r="I994" s="1293"/>
      <c r="J994" s="1293"/>
      <c r="K994" s="3447"/>
      <c r="L994" s="756"/>
    </row>
    <row r="995" spans="1:12" s="1826" customFormat="1">
      <c r="A995" s="2070"/>
      <c r="B995" s="1293"/>
      <c r="C995" s="1293"/>
      <c r="D995" s="1293"/>
      <c r="E995" s="1293"/>
      <c r="F995" s="1293"/>
      <c r="G995" s="1293"/>
      <c r="H995" s="1293"/>
      <c r="I995" s="1293"/>
      <c r="J995" s="1293"/>
      <c r="K995" s="3447"/>
      <c r="L995" s="756"/>
    </row>
    <row r="996" spans="1:12" s="1826" customFormat="1">
      <c r="A996" s="2070"/>
      <c r="B996" s="1293"/>
      <c r="C996" s="1293"/>
      <c r="D996" s="1293"/>
      <c r="E996" s="1293"/>
      <c r="F996" s="1293"/>
      <c r="G996" s="1293"/>
      <c r="H996" s="1293"/>
      <c r="I996" s="1293"/>
      <c r="J996" s="1293"/>
      <c r="K996" s="3447"/>
      <c r="L996" s="756"/>
    </row>
    <row r="997" spans="1:12" s="1826" customFormat="1">
      <c r="A997" s="2070"/>
      <c r="B997" s="1293"/>
      <c r="C997" s="1293"/>
      <c r="D997" s="1293"/>
      <c r="E997" s="1293"/>
      <c r="F997" s="1293"/>
      <c r="G997" s="1293"/>
      <c r="H997" s="1293"/>
      <c r="I997" s="1293"/>
      <c r="J997" s="1293"/>
      <c r="K997" s="3447"/>
      <c r="L997" s="756"/>
    </row>
    <row r="998" spans="1:12" s="1826" customFormat="1">
      <c r="A998" s="2070"/>
      <c r="B998" s="1293"/>
      <c r="C998" s="1293"/>
      <c r="D998" s="1293"/>
      <c r="E998" s="1293"/>
      <c r="F998" s="1293"/>
      <c r="G998" s="1293"/>
      <c r="H998" s="1293"/>
      <c r="I998" s="1293"/>
      <c r="J998" s="1293"/>
      <c r="K998" s="3447"/>
      <c r="L998" s="756"/>
    </row>
    <row r="999" spans="1:12" s="1826" customFormat="1">
      <c r="A999" s="2070"/>
      <c r="B999" s="1293"/>
      <c r="C999" s="1293"/>
      <c r="D999" s="1293"/>
      <c r="E999" s="1293"/>
      <c r="F999" s="1293"/>
      <c r="G999" s="1293"/>
      <c r="H999" s="1293"/>
      <c r="I999" s="1293"/>
      <c r="J999" s="1293"/>
      <c r="K999" s="3447"/>
      <c r="L999" s="756"/>
    </row>
    <row r="1000" spans="1:12" s="1826" customFormat="1">
      <c r="A1000" s="2070"/>
      <c r="B1000" s="1293"/>
      <c r="C1000" s="1293"/>
      <c r="D1000" s="1293"/>
      <c r="E1000" s="1293"/>
      <c r="F1000" s="1293"/>
      <c r="G1000" s="1293"/>
      <c r="H1000" s="1293"/>
      <c r="I1000" s="1293"/>
      <c r="J1000" s="1293"/>
      <c r="K1000" s="3447"/>
      <c r="L1000" s="756"/>
    </row>
    <row r="1001" spans="1:12" s="1826" customFormat="1">
      <c r="A1001" s="2070"/>
      <c r="B1001" s="1293"/>
      <c r="C1001" s="1293"/>
      <c r="D1001" s="1293"/>
      <c r="E1001" s="1293"/>
      <c r="F1001" s="1293"/>
      <c r="G1001" s="1293"/>
      <c r="H1001" s="1293"/>
      <c r="I1001" s="1293"/>
      <c r="J1001" s="1293"/>
      <c r="K1001" s="3447"/>
      <c r="L1001" s="756"/>
    </row>
    <row r="1002" spans="1:12" s="1826" customFormat="1">
      <c r="A1002" s="2070"/>
      <c r="B1002" s="1293"/>
      <c r="C1002" s="1293"/>
      <c r="D1002" s="1293"/>
      <c r="E1002" s="1293"/>
      <c r="F1002" s="1293"/>
      <c r="G1002" s="1293"/>
      <c r="H1002" s="1293"/>
      <c r="I1002" s="1293"/>
      <c r="J1002" s="1293"/>
      <c r="K1002" s="3447"/>
      <c r="L1002" s="756"/>
    </row>
    <row r="1003" spans="1:12">
      <c r="A1003" s="2070"/>
      <c r="B1003" s="1293"/>
      <c r="C1003" s="1293"/>
      <c r="D1003" s="1293"/>
      <c r="E1003" s="1293"/>
      <c r="F1003" s="1293"/>
      <c r="G1003" s="1293"/>
      <c r="H1003" s="1293"/>
      <c r="I1003" s="1293"/>
      <c r="J1003" s="1293"/>
      <c r="K1003" s="3447"/>
      <c r="L1003" s="756"/>
    </row>
    <row r="1004" spans="1:12">
      <c r="A1004" s="2070"/>
      <c r="B1004" s="1293"/>
      <c r="C1004" s="1293"/>
      <c r="D1004" s="1293"/>
      <c r="E1004" s="1293"/>
      <c r="F1004" s="1293"/>
      <c r="G1004" s="1293"/>
      <c r="H1004" s="1293"/>
      <c r="I1004" s="1293"/>
      <c r="J1004" s="1293"/>
      <c r="K1004" s="3447"/>
      <c r="L1004" s="756"/>
    </row>
  </sheetData>
  <autoFilter ref="A6:L6"/>
  <mergeCells count="50">
    <mergeCell ref="A62:A63"/>
    <mergeCell ref="C62:J62"/>
    <mergeCell ref="A59:A60"/>
    <mergeCell ref="C60:J60"/>
    <mergeCell ref="C7:J7"/>
    <mergeCell ref="A38:A39"/>
    <mergeCell ref="C39:J39"/>
    <mergeCell ref="C38:J38"/>
    <mergeCell ref="C19:J19"/>
    <mergeCell ref="C10:J10"/>
    <mergeCell ref="C37:J37"/>
    <mergeCell ref="C36:J36"/>
    <mergeCell ref="K4:L4"/>
    <mergeCell ref="C73:J73"/>
    <mergeCell ref="K3:L3"/>
    <mergeCell ref="C14:J14"/>
    <mergeCell ref="C34:J34"/>
    <mergeCell ref="C71:J71"/>
    <mergeCell ref="K5:L5"/>
    <mergeCell ref="C21:J21"/>
    <mergeCell ref="A1:L1"/>
    <mergeCell ref="A2:B2"/>
    <mergeCell ref="C2:F2"/>
    <mergeCell ref="I2:J2"/>
    <mergeCell ref="A3:B3"/>
    <mergeCell ref="C3:F3"/>
    <mergeCell ref="I3:J3"/>
    <mergeCell ref="K2:L2"/>
    <mergeCell ref="A4:B4"/>
    <mergeCell ref="C4:F4"/>
    <mergeCell ref="I4:J4"/>
    <mergeCell ref="A5:B5"/>
    <mergeCell ref="C5:F5"/>
    <mergeCell ref="I5:J5"/>
    <mergeCell ref="C77:J77"/>
    <mergeCell ref="C74:J74"/>
    <mergeCell ref="C72:J72"/>
    <mergeCell ref="C69:J69"/>
    <mergeCell ref="G2:H2"/>
    <mergeCell ref="C54:J54"/>
    <mergeCell ref="C42:J42"/>
    <mergeCell ref="C47:J47"/>
    <mergeCell ref="C44:J44"/>
    <mergeCell ref="C53:J53"/>
    <mergeCell ref="C52:J52"/>
    <mergeCell ref="C51:J51"/>
    <mergeCell ref="C15:J15"/>
    <mergeCell ref="C17:J17"/>
    <mergeCell ref="C11:J11"/>
    <mergeCell ref="C31:J31"/>
  </mergeCell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tabColor rgb="FFFF0000"/>
  </sheetPr>
  <dimension ref="A1:L140"/>
  <sheetViews>
    <sheetView workbookViewId="0">
      <pane ySplit="6" topLeftCell="A72" activePane="bottomLeft" state="frozen"/>
      <selection pane="bottomLeft" activeCell="G78" sqref="G78"/>
    </sheetView>
  </sheetViews>
  <sheetFormatPr defaultRowHeight="15.75"/>
  <cols>
    <col min="1" max="1" width="11" style="8" customWidth="1"/>
    <col min="2" max="7" width="10.140625" style="7" customWidth="1"/>
    <col min="8" max="8" width="12" style="7" customWidth="1"/>
    <col min="9" max="9" width="12.7109375" style="7" customWidth="1"/>
    <col min="10" max="10" width="15" style="7" customWidth="1"/>
    <col min="11" max="11" width="45.5703125" style="12" customWidth="1"/>
    <col min="12" max="16384" width="9.140625" style="17"/>
  </cols>
  <sheetData>
    <row r="1" spans="1:12" s="16" customFormat="1" ht="30.75" customHeight="1" thickTop="1">
      <c r="A1" s="5073" t="s">
        <v>2826</v>
      </c>
      <c r="B1" s="5074"/>
      <c r="C1" s="5074"/>
      <c r="D1" s="5074"/>
      <c r="E1" s="5074"/>
      <c r="F1" s="5074"/>
      <c r="G1" s="5074"/>
      <c r="H1" s="5074"/>
      <c r="I1" s="5074"/>
      <c r="J1" s="5074"/>
      <c r="K1" s="5075"/>
      <c r="L1" s="36"/>
    </row>
    <row r="2" spans="1:12" ht="20.25" customHeight="1">
      <c r="A2" s="4845" t="s">
        <v>215</v>
      </c>
      <c r="B2" s="4846"/>
      <c r="C2" s="4630">
        <f>+(64+109+25)*25</f>
        <v>4950</v>
      </c>
      <c r="D2" s="4631"/>
      <c r="E2" s="4631"/>
      <c r="F2" s="4632"/>
      <c r="G2" s="5076"/>
      <c r="H2" s="5101"/>
      <c r="I2" s="5093" t="s">
        <v>216</v>
      </c>
      <c r="J2" s="5094"/>
      <c r="K2" s="19"/>
      <c r="L2" s="86"/>
    </row>
    <row r="3" spans="1:12" ht="20.25" customHeight="1">
      <c r="A3" s="4845" t="s">
        <v>217</v>
      </c>
      <c r="B3" s="4846"/>
      <c r="C3" s="4630"/>
      <c r="D3" s="4631"/>
      <c r="E3" s="4631"/>
      <c r="F3" s="4632"/>
      <c r="G3" s="5156"/>
      <c r="H3" s="5157"/>
      <c r="I3" s="5093" t="s">
        <v>218</v>
      </c>
      <c r="J3" s="5094"/>
      <c r="K3" s="997"/>
      <c r="L3" s="86"/>
    </row>
    <row r="4" spans="1:12" ht="20.25" customHeight="1">
      <c r="A4" s="4845" t="s">
        <v>219</v>
      </c>
      <c r="B4" s="4846"/>
      <c r="C4" s="4630" t="s">
        <v>237</v>
      </c>
      <c r="D4" s="4631"/>
      <c r="E4" s="4631"/>
      <c r="F4" s="4632"/>
      <c r="G4" s="5076"/>
      <c r="H4" s="5101"/>
      <c r="I4" s="5093" t="s">
        <v>220</v>
      </c>
      <c r="J4" s="5094"/>
      <c r="K4" s="19" t="s">
        <v>4618</v>
      </c>
      <c r="L4" s="86"/>
    </row>
    <row r="5" spans="1:12" ht="24" customHeight="1" thickBot="1">
      <c r="A5" s="5086" t="s">
        <v>221</v>
      </c>
      <c r="B5" s="5087"/>
      <c r="C5" s="5090" t="s">
        <v>4808</v>
      </c>
      <c r="D5" s="5091"/>
      <c r="E5" s="5091"/>
      <c r="F5" s="5092"/>
      <c r="G5" s="167"/>
      <c r="H5" s="168"/>
      <c r="I5" s="5093" t="s">
        <v>325</v>
      </c>
      <c r="J5" s="5094"/>
      <c r="K5" s="20" t="s">
        <v>2827</v>
      </c>
      <c r="L5" s="86"/>
    </row>
    <row r="6" spans="1:12" s="16" customFormat="1" ht="35.25" customHeight="1" thickTop="1">
      <c r="A6" s="956" t="s">
        <v>1</v>
      </c>
      <c r="B6" s="957" t="s">
        <v>0</v>
      </c>
      <c r="C6" s="957" t="s">
        <v>2</v>
      </c>
      <c r="D6" s="957" t="s">
        <v>3</v>
      </c>
      <c r="E6" s="957" t="s">
        <v>4</v>
      </c>
      <c r="F6" s="957" t="s">
        <v>5</v>
      </c>
      <c r="G6" s="957" t="s">
        <v>6</v>
      </c>
      <c r="H6" s="957" t="s">
        <v>7</v>
      </c>
      <c r="I6" s="957" t="s">
        <v>8</v>
      </c>
      <c r="J6" s="957" t="s">
        <v>9</v>
      </c>
      <c r="K6" s="958" t="s">
        <v>10</v>
      </c>
    </row>
    <row r="7" spans="1:12" ht="66" customHeight="1">
      <c r="A7" s="1943">
        <v>41883</v>
      </c>
      <c r="B7" s="1944" t="s">
        <v>32</v>
      </c>
      <c r="C7" s="5477" t="s">
        <v>2828</v>
      </c>
      <c r="D7" s="5477"/>
      <c r="E7" s="5477"/>
      <c r="F7" s="5477"/>
      <c r="G7" s="5477"/>
      <c r="H7" s="5477"/>
      <c r="I7" s="5477"/>
      <c r="J7" s="5477"/>
      <c r="K7" s="1973" t="s">
        <v>2571</v>
      </c>
    </row>
    <row r="8" spans="1:12" s="12" customFormat="1" ht="17.25" customHeight="1">
      <c r="A8" s="950">
        <v>41887</v>
      </c>
      <c r="B8" s="952" t="s">
        <v>143</v>
      </c>
      <c r="C8" s="947"/>
      <c r="D8" s="954"/>
      <c r="E8" s="947"/>
      <c r="F8" s="947"/>
      <c r="G8" s="947"/>
      <c r="H8" s="947">
        <v>1640</v>
      </c>
      <c r="I8" s="947">
        <v>100</v>
      </c>
      <c r="J8" s="947"/>
      <c r="K8" s="12" t="s">
        <v>134</v>
      </c>
      <c r="L8" s="17"/>
    </row>
    <row r="9" spans="1:12" s="12" customFormat="1" ht="17.25" customHeight="1">
      <c r="A9" s="950">
        <v>41929</v>
      </c>
      <c r="B9" s="952" t="s">
        <v>16</v>
      </c>
      <c r="C9" s="947">
        <v>270</v>
      </c>
      <c r="D9" s="954">
        <f>+C9*(100-E9)/100</f>
        <v>270</v>
      </c>
      <c r="E9" s="947">
        <v>0</v>
      </c>
      <c r="F9" s="947"/>
      <c r="G9" s="947">
        <v>90</v>
      </c>
      <c r="H9" s="947"/>
      <c r="I9" s="947"/>
      <c r="J9" s="947"/>
      <c r="K9" s="12" t="s">
        <v>2829</v>
      </c>
      <c r="L9" s="17"/>
    </row>
    <row r="10" spans="1:12" s="12" customFormat="1" ht="17.25" customHeight="1">
      <c r="A10" s="950">
        <v>41962</v>
      </c>
      <c r="B10" s="952" t="s">
        <v>143</v>
      </c>
      <c r="C10" s="962"/>
      <c r="D10" s="954"/>
      <c r="E10" s="962"/>
      <c r="F10" s="962"/>
      <c r="G10" s="962"/>
      <c r="H10" s="5457" t="s">
        <v>301</v>
      </c>
      <c r="I10" s="5465"/>
      <c r="J10" s="5458"/>
      <c r="K10" s="12" t="s">
        <v>30</v>
      </c>
      <c r="L10" s="17"/>
    </row>
    <row r="11" spans="1:12" s="12" customFormat="1" ht="17.25" customHeight="1" thickBot="1">
      <c r="A11" s="940">
        <v>41989</v>
      </c>
      <c r="B11" s="944" t="s">
        <v>16</v>
      </c>
      <c r="C11" s="963">
        <v>250</v>
      </c>
      <c r="D11" s="42">
        <f>+C11*(100-E11)/100</f>
        <v>247.5</v>
      </c>
      <c r="E11" s="963">
        <v>1</v>
      </c>
      <c r="F11" s="963"/>
      <c r="G11" s="963">
        <v>80</v>
      </c>
      <c r="H11" s="963"/>
      <c r="I11" s="963"/>
      <c r="J11" s="963"/>
      <c r="K11" s="43" t="s">
        <v>283</v>
      </c>
      <c r="L11" s="17"/>
    </row>
    <row r="12" spans="1:12" s="12" customFormat="1" ht="17.25" customHeight="1" thickTop="1">
      <c r="A12" s="47">
        <v>42033</v>
      </c>
      <c r="B12" s="48" t="s">
        <v>143</v>
      </c>
      <c r="C12" s="970"/>
      <c r="D12" s="128"/>
      <c r="E12" s="970"/>
      <c r="F12" s="970"/>
      <c r="G12" s="970"/>
      <c r="H12" s="970">
        <v>3580</v>
      </c>
      <c r="I12" s="970">
        <v>100</v>
      </c>
      <c r="J12" s="970"/>
      <c r="K12" s="50" t="s">
        <v>30</v>
      </c>
      <c r="L12" s="17"/>
    </row>
    <row r="13" spans="1:12" s="12" customFormat="1" ht="17.25" customHeight="1">
      <c r="A13" s="941">
        <v>42070</v>
      </c>
      <c r="B13" s="945" t="s">
        <v>351</v>
      </c>
      <c r="C13" s="5457" t="s">
        <v>2830</v>
      </c>
      <c r="D13" s="5465"/>
      <c r="E13" s="5465"/>
      <c r="F13" s="5465"/>
      <c r="G13" s="5465"/>
      <c r="H13" s="5465"/>
      <c r="I13" s="5465"/>
      <c r="J13" s="5458"/>
      <c r="K13" s="53"/>
      <c r="L13" s="17"/>
    </row>
    <row r="14" spans="1:12" s="12" customFormat="1" ht="19.5" customHeight="1">
      <c r="A14" s="950">
        <v>42088</v>
      </c>
      <c r="B14" s="952" t="s">
        <v>12</v>
      </c>
      <c r="C14" s="4633" t="s">
        <v>2831</v>
      </c>
      <c r="D14" s="4634"/>
      <c r="E14" s="4634"/>
      <c r="F14" s="4634"/>
      <c r="G14" s="4634"/>
      <c r="H14" s="4634"/>
      <c r="I14" s="4634"/>
      <c r="J14" s="4635"/>
      <c r="L14" s="17"/>
    </row>
    <row r="15" spans="1:12" s="12" customFormat="1" ht="17.25" customHeight="1">
      <c r="A15" s="950">
        <v>42095</v>
      </c>
      <c r="B15" s="952" t="s">
        <v>351</v>
      </c>
      <c r="C15" s="5457" t="s">
        <v>2832</v>
      </c>
      <c r="D15" s="5465"/>
      <c r="E15" s="5465"/>
      <c r="F15" s="5465"/>
      <c r="G15" s="5465"/>
      <c r="H15" s="5465"/>
      <c r="I15" s="5465"/>
      <c r="J15" s="5458"/>
      <c r="L15" s="17"/>
    </row>
    <row r="16" spans="1:12" ht="20.100000000000001" customHeight="1">
      <c r="A16" s="950">
        <v>42119</v>
      </c>
      <c r="B16" s="952" t="s">
        <v>351</v>
      </c>
      <c r="C16" s="5457" t="s">
        <v>2833</v>
      </c>
      <c r="D16" s="5465"/>
      <c r="E16" s="5465"/>
      <c r="F16" s="5465"/>
      <c r="G16" s="5465"/>
      <c r="H16" s="5465"/>
      <c r="I16" s="5465"/>
      <c r="J16" s="5458"/>
    </row>
    <row r="17" spans="1:12" s="12" customFormat="1" ht="17.25" customHeight="1">
      <c r="A17" s="4642">
        <v>42152</v>
      </c>
      <c r="B17" s="952" t="s">
        <v>16</v>
      </c>
      <c r="C17" s="947">
        <v>400</v>
      </c>
      <c r="D17" s="954">
        <f>+C17*(100-E17)/100</f>
        <v>384</v>
      </c>
      <c r="E17" s="947">
        <v>4</v>
      </c>
      <c r="F17" s="947"/>
      <c r="G17" s="947">
        <v>100</v>
      </c>
      <c r="H17" s="952"/>
      <c r="I17" s="952"/>
      <c r="J17" s="952"/>
      <c r="K17" s="12" t="s">
        <v>2834</v>
      </c>
      <c r="L17" s="17"/>
    </row>
    <row r="18" spans="1:12" s="12" customFormat="1" ht="17.25" customHeight="1">
      <c r="A18" s="4643"/>
      <c r="B18" s="952" t="s">
        <v>143</v>
      </c>
      <c r="C18" s="952"/>
      <c r="D18" s="954"/>
      <c r="E18" s="952"/>
      <c r="F18" s="952"/>
      <c r="G18" s="952"/>
      <c r="H18" s="1001" t="s">
        <v>2835</v>
      </c>
      <c r="I18" s="1002"/>
      <c r="J18" s="952"/>
      <c r="K18" s="12" t="s">
        <v>30</v>
      </c>
      <c r="L18" s="17"/>
    </row>
    <row r="19" spans="1:12" s="12" customFormat="1" ht="17.25" customHeight="1">
      <c r="A19" s="4642">
        <v>42175</v>
      </c>
      <c r="B19" s="952" t="s">
        <v>4</v>
      </c>
      <c r="C19" s="5457" t="s">
        <v>6140</v>
      </c>
      <c r="D19" s="5465"/>
      <c r="E19" s="5465"/>
      <c r="F19" s="5465"/>
      <c r="G19" s="5465"/>
      <c r="H19" s="5465"/>
      <c r="I19" s="5465"/>
      <c r="J19" s="5458"/>
      <c r="L19" s="17"/>
    </row>
    <row r="20" spans="1:12" s="12" customFormat="1" ht="17.25" customHeight="1">
      <c r="A20" s="4643"/>
      <c r="B20" s="952" t="s">
        <v>351</v>
      </c>
      <c r="C20" s="5457" t="s">
        <v>2836</v>
      </c>
      <c r="D20" s="5465"/>
      <c r="E20" s="5465"/>
      <c r="F20" s="5465"/>
      <c r="G20" s="5465"/>
      <c r="H20" s="5465"/>
      <c r="I20" s="5465"/>
      <c r="J20" s="5458"/>
      <c r="L20" s="17"/>
    </row>
    <row r="21" spans="1:12" s="12" customFormat="1" ht="17.25" customHeight="1">
      <c r="A21" s="950">
        <v>42186</v>
      </c>
      <c r="B21" s="952" t="s">
        <v>12</v>
      </c>
      <c r="C21" s="4644" t="s">
        <v>677</v>
      </c>
      <c r="D21" s="4645"/>
      <c r="E21" s="4645"/>
      <c r="F21" s="4645"/>
      <c r="G21" s="4645"/>
      <c r="H21" s="4645"/>
      <c r="I21" s="4645"/>
      <c r="J21" s="4646"/>
      <c r="L21" s="17"/>
    </row>
    <row r="22" spans="1:12" s="12" customFormat="1" ht="17.25" customHeight="1">
      <c r="A22" s="4642">
        <v>42205</v>
      </c>
      <c r="B22" s="952" t="s">
        <v>4</v>
      </c>
      <c r="C22" s="5457" t="s">
        <v>6141</v>
      </c>
      <c r="D22" s="5465"/>
      <c r="E22" s="5465"/>
      <c r="F22" s="5465"/>
      <c r="G22" s="5465"/>
      <c r="H22" s="5465"/>
      <c r="I22" s="5465"/>
      <c r="J22" s="5458"/>
      <c r="L22" s="17"/>
    </row>
    <row r="23" spans="1:12" s="12" customFormat="1" ht="17.25" customHeight="1">
      <c r="A23" s="4643"/>
      <c r="B23" s="952" t="s">
        <v>351</v>
      </c>
      <c r="C23" s="5457" t="s">
        <v>2837</v>
      </c>
      <c r="D23" s="5465"/>
      <c r="E23" s="5465"/>
      <c r="F23" s="5465"/>
      <c r="G23" s="5465"/>
      <c r="H23" s="5465"/>
      <c r="I23" s="5465"/>
      <c r="J23" s="5458"/>
      <c r="L23" s="17"/>
    </row>
    <row r="24" spans="1:12" s="12" customFormat="1" ht="14.25" customHeight="1">
      <c r="A24" s="950">
        <v>42264</v>
      </c>
      <c r="B24" s="952" t="s">
        <v>12</v>
      </c>
      <c r="C24" s="4630" t="s">
        <v>156</v>
      </c>
      <c r="D24" s="4631"/>
      <c r="E24" s="4631"/>
      <c r="F24" s="4631"/>
      <c r="G24" s="4631"/>
      <c r="H24" s="4631"/>
      <c r="I24" s="4631"/>
      <c r="J24" s="4632"/>
      <c r="L24" s="17"/>
    </row>
    <row r="25" spans="1:12" s="12" customFormat="1" ht="14.25" customHeight="1">
      <c r="A25" s="4642">
        <v>42272</v>
      </c>
      <c r="B25" s="952" t="s">
        <v>4</v>
      </c>
      <c r="C25" s="5457" t="s">
        <v>6142</v>
      </c>
      <c r="D25" s="5465"/>
      <c r="E25" s="5465"/>
      <c r="F25" s="5465"/>
      <c r="G25" s="5465"/>
      <c r="H25" s="5465"/>
      <c r="I25" s="5465"/>
      <c r="J25" s="5458"/>
      <c r="L25" s="17"/>
    </row>
    <row r="26" spans="1:12" s="12" customFormat="1" ht="14.25" customHeight="1">
      <c r="A26" s="4643"/>
      <c r="B26" s="952" t="s">
        <v>351</v>
      </c>
      <c r="C26" s="5457" t="s">
        <v>2838</v>
      </c>
      <c r="D26" s="5465"/>
      <c r="E26" s="5465"/>
      <c r="F26" s="5465"/>
      <c r="G26" s="5465"/>
      <c r="H26" s="5465"/>
      <c r="I26" s="5465"/>
      <c r="J26" s="5458"/>
      <c r="L26" s="17"/>
    </row>
    <row r="27" spans="1:12" s="12" customFormat="1">
      <c r="A27" s="950">
        <v>42281</v>
      </c>
      <c r="B27" s="952" t="s">
        <v>404</v>
      </c>
      <c r="C27" s="4644" t="s">
        <v>201</v>
      </c>
      <c r="D27" s="4645"/>
      <c r="E27" s="4645"/>
      <c r="F27" s="4645"/>
      <c r="G27" s="4645"/>
      <c r="H27" s="4645"/>
      <c r="I27" s="4645"/>
      <c r="J27" s="4646"/>
      <c r="L27" s="17"/>
    </row>
    <row r="28" spans="1:12" s="12" customFormat="1">
      <c r="A28" s="950">
        <v>42320</v>
      </c>
      <c r="B28" s="952" t="s">
        <v>143</v>
      </c>
      <c r="C28" s="952"/>
      <c r="D28" s="954"/>
      <c r="E28" s="952"/>
      <c r="F28" s="952"/>
      <c r="G28" s="952"/>
      <c r="H28" s="1001" t="s">
        <v>2835</v>
      </c>
      <c r="I28" s="952"/>
      <c r="J28" s="952"/>
      <c r="K28" s="12" t="s">
        <v>30</v>
      </c>
      <c r="L28" s="17"/>
    </row>
    <row r="29" spans="1:12" s="12" customFormat="1">
      <c r="A29" s="4642">
        <v>42333</v>
      </c>
      <c r="B29" s="952" t="s">
        <v>16</v>
      </c>
      <c r="C29" s="947">
        <v>445</v>
      </c>
      <c r="D29" s="954">
        <f>+C29*(100-E29)/100</f>
        <v>133.5</v>
      </c>
      <c r="E29" s="947">
        <v>70</v>
      </c>
      <c r="F29" s="947"/>
      <c r="G29" s="947">
        <v>90</v>
      </c>
      <c r="H29" s="952"/>
      <c r="I29" s="952"/>
      <c r="J29" s="952"/>
      <c r="K29" s="12" t="s">
        <v>20</v>
      </c>
      <c r="L29" s="17"/>
    </row>
    <row r="30" spans="1:12" s="12" customFormat="1">
      <c r="A30" s="4643"/>
      <c r="B30" s="952" t="s">
        <v>351</v>
      </c>
      <c r="C30" s="5457" t="s">
        <v>2839</v>
      </c>
      <c r="D30" s="5465"/>
      <c r="E30" s="5465"/>
      <c r="F30" s="5465"/>
      <c r="G30" s="5465"/>
      <c r="H30" s="5465"/>
      <c r="I30" s="5465"/>
      <c r="J30" s="5458"/>
      <c r="L30" s="17"/>
    </row>
    <row r="31" spans="1:12" s="12" customFormat="1" ht="16.5" thickBot="1">
      <c r="A31" s="1727">
        <v>42363</v>
      </c>
      <c r="B31" s="1732" t="s">
        <v>351</v>
      </c>
      <c r="C31" s="5462" t="s">
        <v>2840</v>
      </c>
      <c r="D31" s="5463"/>
      <c r="E31" s="5463"/>
      <c r="F31" s="5463"/>
      <c r="G31" s="5463"/>
      <c r="H31" s="5463"/>
      <c r="I31" s="5463"/>
      <c r="J31" s="5464"/>
      <c r="K31" s="43"/>
      <c r="L31" s="17"/>
    </row>
    <row r="32" spans="1:12" s="12" customFormat="1" ht="16.5" thickTop="1">
      <c r="A32" s="47">
        <v>42387</v>
      </c>
      <c r="B32" s="48" t="s">
        <v>351</v>
      </c>
      <c r="C32" s="5466" t="s">
        <v>2841</v>
      </c>
      <c r="D32" s="5467"/>
      <c r="E32" s="5467"/>
      <c r="F32" s="5467"/>
      <c r="G32" s="5467"/>
      <c r="H32" s="5467"/>
      <c r="I32" s="5467"/>
      <c r="J32" s="5468"/>
      <c r="K32" s="50"/>
      <c r="L32" s="17"/>
    </row>
    <row r="33" spans="1:12" s="12" customFormat="1">
      <c r="A33" s="1740">
        <v>42389</v>
      </c>
      <c r="B33" s="1743" t="s">
        <v>12</v>
      </c>
      <c r="C33" s="4644" t="s">
        <v>156</v>
      </c>
      <c r="D33" s="4645"/>
      <c r="E33" s="4645"/>
      <c r="F33" s="4645"/>
      <c r="G33" s="4645"/>
      <c r="H33" s="4645"/>
      <c r="I33" s="4645"/>
      <c r="J33" s="4646"/>
      <c r="L33" s="17"/>
    </row>
    <row r="34" spans="1:12" s="12" customFormat="1" ht="44.25" customHeight="1">
      <c r="A34" s="1740">
        <v>42390</v>
      </c>
      <c r="B34" s="1743" t="s">
        <v>12</v>
      </c>
      <c r="C34" s="4627" t="s">
        <v>2842</v>
      </c>
      <c r="D34" s="4628"/>
      <c r="E34" s="4628"/>
      <c r="F34" s="4628"/>
      <c r="G34" s="4628"/>
      <c r="H34" s="4628"/>
      <c r="I34" s="4628"/>
      <c r="J34" s="4629"/>
      <c r="L34" s="17"/>
    </row>
    <row r="35" spans="1:12" s="12" customFormat="1">
      <c r="A35" s="1740">
        <v>42418</v>
      </c>
      <c r="B35" s="1743" t="s">
        <v>143</v>
      </c>
      <c r="C35" s="1743"/>
      <c r="D35" s="1739"/>
      <c r="E35" s="1743"/>
      <c r="F35" s="1743"/>
      <c r="G35" s="1743"/>
      <c r="H35" s="5161" t="s">
        <v>2835</v>
      </c>
      <c r="I35" s="5162"/>
      <c r="J35" s="5163"/>
      <c r="K35" s="12" t="s">
        <v>30</v>
      </c>
      <c r="L35" s="17"/>
    </row>
    <row r="36" spans="1:12" s="12" customFormat="1">
      <c r="A36" s="1740">
        <v>42461</v>
      </c>
      <c r="B36" s="1743" t="s">
        <v>16</v>
      </c>
      <c r="C36" s="1736">
        <v>445</v>
      </c>
      <c r="D36" s="1739">
        <f>+C36*(100-E36)/100</f>
        <v>89</v>
      </c>
      <c r="E36" s="1736">
        <v>80</v>
      </c>
      <c r="F36" s="1736"/>
      <c r="G36" s="1736">
        <v>150</v>
      </c>
      <c r="H36" s="1743"/>
      <c r="I36" s="1743"/>
      <c r="J36" s="1743"/>
      <c r="K36" s="12" t="s">
        <v>3141</v>
      </c>
      <c r="L36" s="17"/>
    </row>
    <row r="37" spans="1:12" s="12" customFormat="1" ht="50.25" customHeight="1">
      <c r="A37" s="1740">
        <v>42592</v>
      </c>
      <c r="B37" s="1743" t="s">
        <v>12</v>
      </c>
      <c r="C37" s="4627" t="s">
        <v>3486</v>
      </c>
      <c r="D37" s="4628"/>
      <c r="E37" s="4628"/>
      <c r="F37" s="4628"/>
      <c r="G37" s="4628"/>
      <c r="H37" s="4628"/>
      <c r="I37" s="4628"/>
      <c r="J37" s="4629"/>
      <c r="L37" s="17"/>
    </row>
    <row r="38" spans="1:12" s="12" customFormat="1" ht="54" customHeight="1">
      <c r="A38" s="1740">
        <v>42637</v>
      </c>
      <c r="B38" s="1743" t="s">
        <v>12</v>
      </c>
      <c r="C38" s="4627" t="s">
        <v>3551</v>
      </c>
      <c r="D38" s="4628"/>
      <c r="E38" s="4628"/>
      <c r="F38" s="4628"/>
      <c r="G38" s="4628"/>
      <c r="H38" s="4628"/>
      <c r="I38" s="4628"/>
      <c r="J38" s="4629"/>
      <c r="L38" s="17"/>
    </row>
    <row r="39" spans="1:12" s="12" customFormat="1">
      <c r="A39" s="1740">
        <v>42655</v>
      </c>
      <c r="B39" s="1743" t="s">
        <v>16</v>
      </c>
      <c r="C39" s="1743">
        <v>410</v>
      </c>
      <c r="D39" s="1739">
        <f>+C39*(100-E39)/100</f>
        <v>49.2</v>
      </c>
      <c r="E39" s="1743">
        <v>88</v>
      </c>
      <c r="F39" s="1743"/>
      <c r="G39" s="1743">
        <v>115</v>
      </c>
      <c r="H39" s="1743"/>
      <c r="I39" s="1743"/>
      <c r="J39" s="1743"/>
      <c r="K39" s="12" t="s">
        <v>3395</v>
      </c>
      <c r="L39" s="17"/>
    </row>
    <row r="40" spans="1:12" s="12" customFormat="1" ht="38.25" customHeight="1">
      <c r="A40" s="1740">
        <v>42672</v>
      </c>
      <c r="B40" s="1743" t="s">
        <v>12</v>
      </c>
      <c r="C40" s="4627" t="s">
        <v>3674</v>
      </c>
      <c r="D40" s="4628"/>
      <c r="E40" s="4628"/>
      <c r="F40" s="4628"/>
      <c r="G40" s="4628"/>
      <c r="H40" s="4628"/>
      <c r="I40" s="4628"/>
      <c r="J40" s="4629"/>
      <c r="L40" s="17"/>
    </row>
    <row r="41" spans="1:12" s="12" customFormat="1" ht="36" customHeight="1">
      <c r="A41" s="520">
        <v>42707</v>
      </c>
      <c r="B41" s="521" t="s">
        <v>12</v>
      </c>
      <c r="C41" s="4341" t="s">
        <v>3743</v>
      </c>
      <c r="D41" s="4342"/>
      <c r="E41" s="4342"/>
      <c r="F41" s="4342"/>
      <c r="G41" s="4342"/>
      <c r="H41" s="4342"/>
      <c r="I41" s="4342"/>
      <c r="J41" s="4343"/>
      <c r="L41" s="17"/>
    </row>
    <row r="42" spans="1:12" s="12" customFormat="1" ht="29.25" customHeight="1" thickBot="1">
      <c r="A42" s="54">
        <v>42720</v>
      </c>
      <c r="B42" s="55" t="s">
        <v>12</v>
      </c>
      <c r="C42" s="5189" t="s">
        <v>3769</v>
      </c>
      <c r="D42" s="5190"/>
      <c r="E42" s="5190"/>
      <c r="F42" s="5190"/>
      <c r="G42" s="5190"/>
      <c r="H42" s="5190"/>
      <c r="I42" s="5190"/>
      <c r="J42" s="5191"/>
      <c r="K42" s="61" t="s">
        <v>3770</v>
      </c>
      <c r="L42" s="17"/>
    </row>
    <row r="43" spans="1:12" s="12" customFormat="1" ht="46.5" customHeight="1" thickTop="1">
      <c r="A43" s="1952">
        <v>42736</v>
      </c>
      <c r="B43" s="1953" t="s">
        <v>34</v>
      </c>
      <c r="C43" s="5283" t="s">
        <v>3827</v>
      </c>
      <c r="D43" s="5284"/>
      <c r="E43" s="5284"/>
      <c r="F43" s="5284"/>
      <c r="G43" s="5284"/>
      <c r="H43" s="5284"/>
      <c r="I43" s="5284"/>
      <c r="J43" s="5285"/>
      <c r="K43" s="1980"/>
      <c r="L43" s="17"/>
    </row>
    <row r="44" spans="1:12" s="12" customFormat="1" ht="24" customHeight="1">
      <c r="A44" s="4">
        <v>42742</v>
      </c>
      <c r="B44" s="28" t="s">
        <v>16</v>
      </c>
      <c r="C44" s="1407">
        <v>130</v>
      </c>
      <c r="D44" s="1407">
        <f>+C44*(100-E44)/100</f>
        <v>22.1</v>
      </c>
      <c r="E44" s="1407">
        <v>83</v>
      </c>
      <c r="F44" s="1407"/>
      <c r="G44" s="1407">
        <v>130</v>
      </c>
      <c r="H44" s="1407"/>
      <c r="I44" s="1407"/>
      <c r="J44" s="1407"/>
      <c r="K44" s="15" t="s">
        <v>3828</v>
      </c>
      <c r="L44" s="17"/>
    </row>
    <row r="45" spans="1:12" s="12" customFormat="1">
      <c r="A45" s="950">
        <v>42743</v>
      </c>
      <c r="B45" s="1401" t="s">
        <v>12</v>
      </c>
      <c r="C45" s="4644" t="s">
        <v>3804</v>
      </c>
      <c r="D45" s="4645"/>
      <c r="E45" s="4645"/>
      <c r="F45" s="4645"/>
      <c r="G45" s="4645"/>
      <c r="H45" s="4645"/>
      <c r="I45" s="4645"/>
      <c r="J45" s="4646"/>
      <c r="L45" s="17"/>
    </row>
    <row r="46" spans="1:12" s="12" customFormat="1">
      <c r="A46" s="950">
        <v>42763</v>
      </c>
      <c r="B46" s="952" t="s">
        <v>12</v>
      </c>
      <c r="C46" s="4644" t="s">
        <v>3804</v>
      </c>
      <c r="D46" s="4645"/>
      <c r="E46" s="4645"/>
      <c r="F46" s="4645"/>
      <c r="G46" s="4645"/>
      <c r="H46" s="4645"/>
      <c r="I46" s="4645"/>
      <c r="J46" s="4646"/>
      <c r="L46" s="17"/>
    </row>
    <row r="47" spans="1:12" s="12" customFormat="1" ht="22.5" customHeight="1">
      <c r="A47" s="140">
        <v>42773</v>
      </c>
      <c r="B47" s="137" t="s">
        <v>16</v>
      </c>
      <c r="C47" s="137">
        <v>410</v>
      </c>
      <c r="D47" s="142">
        <f>+C47*(100-E47)/100</f>
        <v>61.5</v>
      </c>
      <c r="E47" s="137">
        <v>85</v>
      </c>
      <c r="F47" s="137"/>
      <c r="G47" s="137">
        <v>120</v>
      </c>
      <c r="H47" s="137"/>
      <c r="I47" s="137"/>
      <c r="J47" s="137"/>
      <c r="K47" s="728" t="s">
        <v>2783</v>
      </c>
      <c r="L47" s="17"/>
    </row>
    <row r="48" spans="1:12" s="12" customFormat="1" ht="32.25" customHeight="1">
      <c r="A48" s="1613">
        <v>42802</v>
      </c>
      <c r="B48" s="1614" t="s">
        <v>143</v>
      </c>
      <c r="C48" s="1614"/>
      <c r="D48" s="1612"/>
      <c r="E48" s="1614"/>
      <c r="F48" s="1614"/>
      <c r="G48" s="1614"/>
      <c r="H48" s="5134" t="s">
        <v>2835</v>
      </c>
      <c r="I48" s="5135"/>
      <c r="J48" s="1614"/>
      <c r="K48" s="13" t="s">
        <v>3932</v>
      </c>
      <c r="L48" s="17"/>
    </row>
    <row r="49" spans="1:12" s="12" customFormat="1" ht="23.25" customHeight="1">
      <c r="A49" s="950">
        <v>42803</v>
      </c>
      <c r="B49" s="1615" t="s">
        <v>12</v>
      </c>
      <c r="C49" s="4644" t="s">
        <v>156</v>
      </c>
      <c r="D49" s="4645"/>
      <c r="E49" s="4645"/>
      <c r="F49" s="4645"/>
      <c r="G49" s="4645"/>
      <c r="H49" s="4645"/>
      <c r="I49" s="4645"/>
      <c r="J49" s="4646"/>
      <c r="L49" s="17"/>
    </row>
    <row r="50" spans="1:12" s="12" customFormat="1" ht="29.25" customHeight="1">
      <c r="A50" s="950">
        <v>42815</v>
      </c>
      <c r="B50" s="952" t="s">
        <v>16</v>
      </c>
      <c r="C50" s="952">
        <v>425</v>
      </c>
      <c r="D50" s="1400">
        <f>+C50*(100-E50)/100</f>
        <v>63.75</v>
      </c>
      <c r="E50" s="952">
        <v>85</v>
      </c>
      <c r="F50" s="952"/>
      <c r="G50" s="952">
        <v>130</v>
      </c>
      <c r="H50" s="952"/>
      <c r="I50" s="952"/>
      <c r="J50" s="952"/>
      <c r="K50" s="12" t="s">
        <v>3987</v>
      </c>
      <c r="L50" s="17"/>
    </row>
    <row r="51" spans="1:12" s="12" customFormat="1">
      <c r="A51" s="4">
        <v>42876</v>
      </c>
      <c r="B51" s="28" t="s">
        <v>143</v>
      </c>
      <c r="C51" s="28"/>
      <c r="D51" s="23"/>
      <c r="E51" s="28"/>
      <c r="F51" s="28"/>
      <c r="G51" s="28"/>
      <c r="H51" s="28">
        <v>3055</v>
      </c>
      <c r="I51" s="28">
        <v>100</v>
      </c>
      <c r="J51" s="28"/>
      <c r="K51" s="15" t="s">
        <v>207</v>
      </c>
      <c r="L51" s="17"/>
    </row>
    <row r="52" spans="1:12" s="12" customFormat="1" ht="20.25" customHeight="1">
      <c r="A52" s="1837">
        <v>42885</v>
      </c>
      <c r="B52" s="1838" t="s">
        <v>16</v>
      </c>
      <c r="C52" s="1838">
        <v>420</v>
      </c>
      <c r="D52" s="1836">
        <f>+C52*(100-E52)/100</f>
        <v>63</v>
      </c>
      <c r="E52" s="1838">
        <v>85</v>
      </c>
      <c r="F52" s="1838"/>
      <c r="G52" s="1838">
        <v>150</v>
      </c>
      <c r="H52" s="1838"/>
      <c r="I52" s="1838"/>
      <c r="J52" s="1838"/>
      <c r="K52" s="12" t="s">
        <v>2752</v>
      </c>
      <c r="L52" s="17"/>
    </row>
    <row r="53" spans="1:12" s="12" customFormat="1" ht="44.25" customHeight="1">
      <c r="A53" s="950">
        <v>42906</v>
      </c>
      <c r="B53" s="1859" t="s">
        <v>14</v>
      </c>
      <c r="C53" s="4627" t="s">
        <v>4155</v>
      </c>
      <c r="D53" s="4628"/>
      <c r="E53" s="4628"/>
      <c r="F53" s="4628"/>
      <c r="G53" s="4628"/>
      <c r="H53" s="4628"/>
      <c r="I53" s="4628"/>
      <c r="J53" s="4629"/>
      <c r="L53" s="17"/>
    </row>
    <row r="54" spans="1:12" s="12" customFormat="1">
      <c r="A54" s="950">
        <v>42933</v>
      </c>
      <c r="B54" s="1877" t="s">
        <v>16</v>
      </c>
      <c r="C54" s="952">
        <v>445</v>
      </c>
      <c r="D54" s="1400">
        <f>+C54*(100-E54)/100</f>
        <v>66.75</v>
      </c>
      <c r="E54" s="952">
        <v>85</v>
      </c>
      <c r="F54" s="952"/>
      <c r="G54" s="952">
        <v>140</v>
      </c>
      <c r="H54" s="952"/>
      <c r="I54" s="952"/>
      <c r="J54" s="952"/>
      <c r="K54" s="12" t="s">
        <v>3087</v>
      </c>
      <c r="L54" s="17"/>
    </row>
    <row r="55" spans="1:12" s="12" customFormat="1">
      <c r="A55" s="950">
        <v>42948</v>
      </c>
      <c r="B55" s="952" t="s">
        <v>143</v>
      </c>
      <c r="C55" s="952"/>
      <c r="D55" s="1400"/>
      <c r="E55" s="952"/>
      <c r="F55" s="952"/>
      <c r="G55" s="952"/>
      <c r="H55" s="6">
        <v>2650</v>
      </c>
      <c r="I55" s="6">
        <v>100</v>
      </c>
      <c r="J55" s="6"/>
      <c r="K55" s="25" t="s">
        <v>30</v>
      </c>
      <c r="L55" s="17"/>
    </row>
    <row r="56" spans="1:12" s="12" customFormat="1">
      <c r="A56" s="950">
        <v>43022</v>
      </c>
      <c r="B56" s="952" t="s">
        <v>143</v>
      </c>
      <c r="C56" s="952"/>
      <c r="D56" s="1400"/>
      <c r="E56" s="952"/>
      <c r="F56" s="952"/>
      <c r="G56" s="952"/>
      <c r="H56" s="952">
        <v>3470</v>
      </c>
      <c r="I56" s="952">
        <v>92</v>
      </c>
      <c r="J56" s="952"/>
      <c r="K56" s="25" t="s">
        <v>207</v>
      </c>
      <c r="L56" s="17"/>
    </row>
    <row r="57" spans="1:12" s="12" customFormat="1">
      <c r="A57" s="4">
        <v>43041</v>
      </c>
      <c r="B57" s="28" t="s">
        <v>16</v>
      </c>
      <c r="C57" s="28">
        <v>320</v>
      </c>
      <c r="D57" s="23">
        <f>+C57*(100-E57)/100</f>
        <v>48</v>
      </c>
      <c r="E57" s="28">
        <v>85</v>
      </c>
      <c r="F57" s="28"/>
      <c r="G57" s="28">
        <v>160</v>
      </c>
      <c r="H57" s="28"/>
      <c r="I57" s="28"/>
      <c r="J57" s="28"/>
      <c r="K57" s="15" t="s">
        <v>3087</v>
      </c>
      <c r="L57" s="17"/>
    </row>
    <row r="58" spans="1:12" s="12" customFormat="1">
      <c r="A58" s="950">
        <v>43057</v>
      </c>
      <c r="B58" s="952" t="s">
        <v>12</v>
      </c>
      <c r="C58" s="4644" t="s">
        <v>156</v>
      </c>
      <c r="D58" s="4645"/>
      <c r="E58" s="4645"/>
      <c r="F58" s="4645"/>
      <c r="G58" s="4645"/>
      <c r="H58" s="4645"/>
      <c r="I58" s="4645"/>
      <c r="J58" s="4646"/>
      <c r="L58" s="17"/>
    </row>
    <row r="59" spans="1:12" s="12" customFormat="1" ht="37.5" customHeight="1">
      <c r="A59" s="950">
        <v>43059</v>
      </c>
      <c r="B59" s="952" t="s">
        <v>12</v>
      </c>
      <c r="C59" s="4627" t="s">
        <v>4344</v>
      </c>
      <c r="D59" s="4628"/>
      <c r="E59" s="4628"/>
      <c r="F59" s="4628"/>
      <c r="G59" s="4628"/>
      <c r="H59" s="4628"/>
      <c r="I59" s="4628"/>
      <c r="J59" s="4629"/>
      <c r="K59" s="13" t="s">
        <v>4214</v>
      </c>
      <c r="L59" s="17"/>
    </row>
    <row r="60" spans="1:12" ht="25.5" customHeight="1">
      <c r="A60" s="2050">
        <v>43066</v>
      </c>
      <c r="B60" s="2051" t="s">
        <v>143</v>
      </c>
      <c r="C60" s="2051"/>
      <c r="D60" s="2049">
        <f>+C60*(100-E60)/100</f>
        <v>0</v>
      </c>
      <c r="E60" s="2051"/>
      <c r="F60" s="2051"/>
      <c r="G60" s="2051"/>
      <c r="H60" s="2051">
        <v>3560</v>
      </c>
      <c r="I60" s="2051">
        <v>100</v>
      </c>
      <c r="J60" s="2051"/>
      <c r="K60" s="12" t="s">
        <v>30</v>
      </c>
    </row>
    <row r="61" spans="1:12" s="800" customFormat="1" ht="20.100000000000001" customHeight="1" thickBot="1">
      <c r="A61" s="2187">
        <v>43096</v>
      </c>
      <c r="B61" s="2194" t="s">
        <v>16</v>
      </c>
      <c r="C61" s="2082">
        <v>470</v>
      </c>
      <c r="D61" s="2082">
        <f>+C61*(100-E61)/100</f>
        <v>70.5</v>
      </c>
      <c r="E61" s="2082">
        <v>85</v>
      </c>
      <c r="F61" s="2082"/>
      <c r="G61" s="2082">
        <v>230</v>
      </c>
      <c r="H61" s="2082"/>
      <c r="I61" s="2082"/>
      <c r="J61" s="2082"/>
      <c r="K61" s="43" t="s">
        <v>3987</v>
      </c>
      <c r="L61" s="17"/>
    </row>
    <row r="62" spans="1:12" s="12" customFormat="1" ht="16.5" thickTop="1">
      <c r="A62" s="47">
        <v>43147</v>
      </c>
      <c r="B62" s="48" t="s">
        <v>16</v>
      </c>
      <c r="C62" s="219">
        <v>420</v>
      </c>
      <c r="D62" s="128">
        <f>+C62*(100-E62)/100</f>
        <v>63</v>
      </c>
      <c r="E62" s="219">
        <v>85</v>
      </c>
      <c r="F62" s="219"/>
      <c r="G62" s="219">
        <v>190</v>
      </c>
      <c r="H62" s="219"/>
      <c r="I62" s="219"/>
      <c r="J62" s="48"/>
      <c r="K62" s="50" t="s">
        <v>20</v>
      </c>
      <c r="L62" s="17"/>
    </row>
    <row r="63" spans="1:12" s="12" customFormat="1">
      <c r="A63" s="2137">
        <v>43145</v>
      </c>
      <c r="B63" s="2138" t="s">
        <v>12</v>
      </c>
      <c r="C63" s="4644" t="s">
        <v>4503</v>
      </c>
      <c r="D63" s="4645"/>
      <c r="E63" s="4645"/>
      <c r="F63" s="4645"/>
      <c r="G63" s="4645"/>
      <c r="H63" s="4645"/>
      <c r="I63" s="4645"/>
      <c r="J63" s="4646"/>
      <c r="L63" s="17"/>
    </row>
    <row r="64" spans="1:12" s="12" customFormat="1" ht="44.25" customHeight="1">
      <c r="A64" s="950">
        <v>43167</v>
      </c>
      <c r="B64" s="952" t="s">
        <v>12</v>
      </c>
      <c r="C64" s="4633" t="s">
        <v>4531</v>
      </c>
      <c r="D64" s="4634"/>
      <c r="E64" s="4634"/>
      <c r="F64" s="4634"/>
      <c r="G64" s="4634"/>
      <c r="H64" s="4634"/>
      <c r="I64" s="4634"/>
      <c r="J64" s="4635"/>
      <c r="K64" s="2273" t="s">
        <v>4530</v>
      </c>
      <c r="L64" s="17"/>
    </row>
    <row r="65" spans="1:12" s="12" customFormat="1">
      <c r="A65" s="4">
        <v>43172</v>
      </c>
      <c r="B65" s="28" t="s">
        <v>143</v>
      </c>
      <c r="C65" s="28"/>
      <c r="D65" s="23">
        <f>+C65*(100-E65)/100</f>
        <v>0</v>
      </c>
      <c r="E65" s="28"/>
      <c r="F65" s="28"/>
      <c r="G65" s="28"/>
      <c r="H65" s="28">
        <v>1685</v>
      </c>
      <c r="I65" s="28">
        <v>100</v>
      </c>
      <c r="J65" s="28"/>
      <c r="K65" s="15" t="s">
        <v>4547</v>
      </c>
      <c r="L65" s="17"/>
    </row>
    <row r="66" spans="1:12" s="12" customFormat="1">
      <c r="A66" s="950">
        <v>43173</v>
      </c>
      <c r="B66" s="952" t="s">
        <v>16</v>
      </c>
      <c r="C66" s="952">
        <v>470</v>
      </c>
      <c r="D66" s="1400">
        <f>+C66*(100-E66)/100</f>
        <v>70.5</v>
      </c>
      <c r="E66" s="952">
        <v>85</v>
      </c>
      <c r="F66" s="952"/>
      <c r="G66" s="952">
        <v>170</v>
      </c>
      <c r="H66" s="952"/>
      <c r="I66" s="952"/>
      <c r="J66" s="952"/>
      <c r="K66" s="12" t="s">
        <v>4542</v>
      </c>
      <c r="L66" s="17"/>
    </row>
    <row r="67" spans="1:12" s="12" customFormat="1" ht="40.5" customHeight="1">
      <c r="A67" s="950">
        <v>43190</v>
      </c>
      <c r="B67" s="952" t="s">
        <v>12</v>
      </c>
      <c r="C67" s="4633" t="s">
        <v>4628</v>
      </c>
      <c r="D67" s="5121"/>
      <c r="E67" s="5121"/>
      <c r="F67" s="5121"/>
      <c r="G67" s="5121"/>
      <c r="H67" s="5121"/>
      <c r="I67" s="5121"/>
      <c r="J67" s="5135"/>
      <c r="K67" s="2274" t="s">
        <v>4009</v>
      </c>
      <c r="L67" s="17"/>
    </row>
    <row r="68" spans="1:12" s="12" customFormat="1">
      <c r="A68" s="950">
        <v>43214</v>
      </c>
      <c r="B68" s="952" t="s">
        <v>16</v>
      </c>
      <c r="C68" s="952">
        <v>500</v>
      </c>
      <c r="D68" s="1400">
        <f>+C68*(100-E68)/100</f>
        <v>55</v>
      </c>
      <c r="E68" s="952">
        <v>89</v>
      </c>
      <c r="F68" s="952"/>
      <c r="G68" s="952">
        <v>160</v>
      </c>
      <c r="H68" s="952"/>
      <c r="I68" s="952"/>
      <c r="J68" s="952"/>
      <c r="K68" s="12" t="s">
        <v>3987</v>
      </c>
      <c r="L68" s="17"/>
    </row>
    <row r="69" spans="1:12" s="12" customFormat="1">
      <c r="A69" s="29">
        <v>43294</v>
      </c>
      <c r="B69" s="6" t="s">
        <v>143</v>
      </c>
      <c r="C69" s="6"/>
      <c r="D69" s="31"/>
      <c r="E69" s="6"/>
      <c r="F69" s="6"/>
      <c r="G69" s="6"/>
      <c r="H69" s="6">
        <v>1860</v>
      </c>
      <c r="I69" s="6">
        <v>100</v>
      </c>
      <c r="J69" s="6"/>
      <c r="K69" s="25"/>
      <c r="L69" s="17"/>
    </row>
    <row r="70" spans="1:12" s="12" customFormat="1">
      <c r="A70" s="2348">
        <v>43311</v>
      </c>
      <c r="B70" s="2349" t="s">
        <v>16</v>
      </c>
      <c r="C70" s="952">
        <v>315</v>
      </c>
      <c r="D70" s="1400">
        <f>+C70*(100-E70)/100</f>
        <v>25.2</v>
      </c>
      <c r="E70" s="952">
        <v>92</v>
      </c>
      <c r="F70" s="952"/>
      <c r="G70" s="952">
        <v>110</v>
      </c>
      <c r="H70" s="952"/>
      <c r="I70" s="952"/>
      <c r="J70" s="952"/>
      <c r="K70" s="12" t="s">
        <v>3987</v>
      </c>
      <c r="L70" s="17"/>
    </row>
    <row r="71" spans="1:12" s="12" customFormat="1">
      <c r="A71" s="950">
        <v>43312</v>
      </c>
      <c r="B71" s="952" t="s">
        <v>143</v>
      </c>
      <c r="C71" s="952"/>
      <c r="D71" s="1400"/>
      <c r="E71" s="952"/>
      <c r="F71" s="952"/>
      <c r="G71" s="952"/>
      <c r="H71" s="952">
        <v>2160</v>
      </c>
      <c r="I71" s="952">
        <v>100</v>
      </c>
      <c r="J71" s="952"/>
      <c r="L71" s="17"/>
    </row>
    <row r="72" spans="1:12" s="12" customFormat="1" ht="33.75" customHeight="1">
      <c r="A72" s="950">
        <v>43319</v>
      </c>
      <c r="B72" s="952" t="s">
        <v>12</v>
      </c>
      <c r="C72" s="4627" t="s">
        <v>4807</v>
      </c>
      <c r="D72" s="4628"/>
      <c r="E72" s="4628"/>
      <c r="F72" s="4628"/>
      <c r="G72" s="4628"/>
      <c r="H72" s="4628"/>
      <c r="I72" s="4628"/>
      <c r="J72" s="4629"/>
      <c r="K72" s="2274" t="s">
        <v>4019</v>
      </c>
      <c r="L72" s="17"/>
    </row>
    <row r="73" spans="1:12" s="12" customFormat="1">
      <c r="A73" s="950">
        <v>43320</v>
      </c>
      <c r="B73" s="952" t="s">
        <v>12</v>
      </c>
      <c r="C73" s="4627" t="s">
        <v>4810</v>
      </c>
      <c r="D73" s="4628"/>
      <c r="E73" s="4628"/>
      <c r="F73" s="4628"/>
      <c r="G73" s="4628"/>
      <c r="H73" s="4628"/>
      <c r="I73" s="4628"/>
      <c r="J73" s="4629"/>
      <c r="L73" s="17"/>
    </row>
    <row r="74" spans="1:12" s="12" customFormat="1" ht="55.5" customHeight="1" thickBot="1">
      <c r="A74" s="2121">
        <v>43392</v>
      </c>
      <c r="B74" s="1971" t="s">
        <v>284</v>
      </c>
      <c r="C74" s="5045" t="s">
        <v>4957</v>
      </c>
      <c r="D74" s="5046"/>
      <c r="E74" s="5046"/>
      <c r="F74" s="5046"/>
      <c r="G74" s="5046"/>
      <c r="H74" s="5046"/>
      <c r="I74" s="5046"/>
      <c r="J74" s="5047"/>
      <c r="K74" s="2490"/>
      <c r="L74" s="17"/>
    </row>
    <row r="75" spans="1:12" s="12" customFormat="1" ht="16.5" thickTop="1">
      <c r="A75" s="2610">
        <v>43582</v>
      </c>
      <c r="B75" s="2614" t="s">
        <v>5370</v>
      </c>
      <c r="C75" s="5525" t="s">
        <v>6207</v>
      </c>
      <c r="D75" s="5526"/>
      <c r="E75" s="5526"/>
      <c r="F75" s="5526"/>
      <c r="G75" s="5526"/>
      <c r="H75" s="5526"/>
      <c r="I75" s="5526"/>
      <c r="J75" s="5527"/>
      <c r="K75" s="53"/>
      <c r="L75" s="17"/>
    </row>
    <row r="76" spans="1:12" s="12" customFormat="1">
      <c r="A76" s="950"/>
      <c r="B76" s="952"/>
      <c r="C76" s="952"/>
      <c r="D76" s="1400">
        <f t="shared" ref="D76:D132" si="0">+C76*(100-E76)/100</f>
        <v>0</v>
      </c>
      <c r="E76" s="952"/>
      <c r="F76" s="952"/>
      <c r="G76" s="952"/>
      <c r="H76" s="952"/>
      <c r="I76" s="952"/>
      <c r="J76" s="952"/>
      <c r="L76" s="17"/>
    </row>
    <row r="77" spans="1:12" s="12" customFormat="1">
      <c r="A77" s="950"/>
      <c r="B77" s="952"/>
      <c r="C77" s="952"/>
      <c r="D77" s="1400">
        <f t="shared" si="0"/>
        <v>0</v>
      </c>
      <c r="E77" s="952"/>
      <c r="F77" s="952"/>
      <c r="G77" s="952"/>
      <c r="H77" s="952"/>
      <c r="I77" s="952"/>
      <c r="J77" s="952"/>
      <c r="L77" s="17"/>
    </row>
    <row r="78" spans="1:12" s="12" customFormat="1">
      <c r="A78" s="950"/>
      <c r="B78" s="952"/>
      <c r="C78" s="952"/>
      <c r="D78" s="1400">
        <f t="shared" si="0"/>
        <v>0</v>
      </c>
      <c r="E78" s="952"/>
      <c r="F78" s="952"/>
      <c r="G78" s="952"/>
      <c r="H78" s="952"/>
      <c r="I78" s="952"/>
      <c r="J78" s="952"/>
      <c r="L78" s="17"/>
    </row>
    <row r="79" spans="1:12" s="12" customFormat="1">
      <c r="A79" s="950"/>
      <c r="B79" s="952"/>
      <c r="C79" s="952"/>
      <c r="D79" s="1400">
        <f t="shared" si="0"/>
        <v>0</v>
      </c>
      <c r="E79" s="952"/>
      <c r="F79" s="952"/>
      <c r="G79" s="952"/>
      <c r="H79" s="952"/>
      <c r="I79" s="952"/>
      <c r="J79" s="952"/>
      <c r="L79" s="17"/>
    </row>
    <row r="80" spans="1:12" s="12" customFormat="1">
      <c r="A80" s="950"/>
      <c r="B80" s="952"/>
      <c r="C80" s="952"/>
      <c r="D80" s="1400">
        <f t="shared" si="0"/>
        <v>0</v>
      </c>
      <c r="E80" s="952"/>
      <c r="F80" s="952"/>
      <c r="G80" s="952"/>
      <c r="H80" s="952"/>
      <c r="I80" s="952"/>
      <c r="J80" s="952"/>
      <c r="L80" s="17"/>
    </row>
    <row r="81" spans="1:12" s="12" customFormat="1">
      <c r="A81" s="950"/>
      <c r="B81" s="952"/>
      <c r="C81" s="952"/>
      <c r="D81" s="1400">
        <f t="shared" si="0"/>
        <v>0</v>
      </c>
      <c r="E81" s="952"/>
      <c r="F81" s="952"/>
      <c r="G81" s="952"/>
      <c r="H81" s="952"/>
      <c r="I81" s="952"/>
      <c r="J81" s="952"/>
      <c r="L81" s="17"/>
    </row>
    <row r="82" spans="1:12" s="12" customFormat="1">
      <c r="A82" s="950"/>
      <c r="B82" s="952"/>
      <c r="C82" s="952"/>
      <c r="D82" s="1400">
        <f t="shared" si="0"/>
        <v>0</v>
      </c>
      <c r="E82" s="952"/>
      <c r="F82" s="952"/>
      <c r="G82" s="952"/>
      <c r="H82" s="952"/>
      <c r="I82" s="952"/>
      <c r="J82" s="952"/>
      <c r="L82" s="17"/>
    </row>
    <row r="83" spans="1:12" s="12" customFormat="1">
      <c r="A83" s="950"/>
      <c r="B83" s="952"/>
      <c r="C83" s="952"/>
      <c r="D83" s="1400">
        <f t="shared" si="0"/>
        <v>0</v>
      </c>
      <c r="E83" s="952"/>
      <c r="F83" s="952"/>
      <c r="G83" s="952"/>
      <c r="H83" s="952"/>
      <c r="I83" s="952"/>
      <c r="J83" s="952"/>
      <c r="L83" s="17"/>
    </row>
    <row r="84" spans="1:12" s="12" customFormat="1">
      <c r="A84" s="950"/>
      <c r="B84" s="952"/>
      <c r="C84" s="952"/>
      <c r="D84" s="1400">
        <f t="shared" si="0"/>
        <v>0</v>
      </c>
      <c r="E84" s="952"/>
      <c r="F84" s="952"/>
      <c r="G84" s="952"/>
      <c r="H84" s="952"/>
      <c r="I84" s="952"/>
      <c r="J84" s="952"/>
      <c r="L84" s="17"/>
    </row>
    <row r="85" spans="1:12" s="12" customFormat="1">
      <c r="A85" s="950"/>
      <c r="B85" s="952"/>
      <c r="C85" s="952"/>
      <c r="D85" s="1400">
        <f t="shared" si="0"/>
        <v>0</v>
      </c>
      <c r="E85" s="952"/>
      <c r="F85" s="952"/>
      <c r="G85" s="952"/>
      <c r="H85" s="952"/>
      <c r="I85" s="952"/>
      <c r="J85" s="952"/>
      <c r="L85" s="17"/>
    </row>
    <row r="86" spans="1:12" s="12" customFormat="1">
      <c r="A86" s="950"/>
      <c r="B86" s="952"/>
      <c r="C86" s="952"/>
      <c r="D86" s="1400">
        <f t="shared" si="0"/>
        <v>0</v>
      </c>
      <c r="E86" s="952"/>
      <c r="F86" s="952"/>
      <c r="G86" s="952"/>
      <c r="H86" s="952"/>
      <c r="I86" s="952"/>
      <c r="J86" s="952"/>
      <c r="L86" s="17"/>
    </row>
    <row r="87" spans="1:12" s="12" customFormat="1">
      <c r="A87" s="950"/>
      <c r="B87" s="952"/>
      <c r="C87" s="952"/>
      <c r="D87" s="1400">
        <f t="shared" si="0"/>
        <v>0</v>
      </c>
      <c r="E87" s="952"/>
      <c r="F87" s="952"/>
      <c r="G87" s="952"/>
      <c r="H87" s="952"/>
      <c r="I87" s="952"/>
      <c r="J87" s="952"/>
      <c r="L87" s="17"/>
    </row>
    <row r="88" spans="1:12" s="12" customFormat="1">
      <c r="A88" s="950"/>
      <c r="B88" s="952"/>
      <c r="C88" s="952"/>
      <c r="D88" s="1400">
        <f t="shared" si="0"/>
        <v>0</v>
      </c>
      <c r="E88" s="952"/>
      <c r="F88" s="952"/>
      <c r="G88" s="952"/>
      <c r="H88" s="952"/>
      <c r="I88" s="952"/>
      <c r="J88" s="952"/>
      <c r="L88" s="17"/>
    </row>
    <row r="89" spans="1:12" s="12" customFormat="1">
      <c r="A89" s="950"/>
      <c r="B89" s="952"/>
      <c r="C89" s="952"/>
      <c r="D89" s="1400">
        <f t="shared" si="0"/>
        <v>0</v>
      </c>
      <c r="E89" s="952"/>
      <c r="F89" s="952"/>
      <c r="G89" s="952"/>
      <c r="H89" s="952"/>
      <c r="I89" s="952"/>
      <c r="J89" s="952"/>
      <c r="L89" s="17"/>
    </row>
    <row r="90" spans="1:12" s="12" customFormat="1">
      <c r="A90" s="950"/>
      <c r="B90" s="952"/>
      <c r="C90" s="952"/>
      <c r="D90" s="1400">
        <f t="shared" si="0"/>
        <v>0</v>
      </c>
      <c r="E90" s="952"/>
      <c r="F90" s="952"/>
      <c r="G90" s="952"/>
      <c r="H90" s="952"/>
      <c r="I90" s="952"/>
      <c r="J90" s="952"/>
      <c r="L90" s="17"/>
    </row>
    <row r="91" spans="1:12" s="12" customFormat="1">
      <c r="A91" s="950"/>
      <c r="B91" s="952"/>
      <c r="C91" s="952"/>
      <c r="D91" s="1400">
        <f t="shared" si="0"/>
        <v>0</v>
      </c>
      <c r="E91" s="952"/>
      <c r="F91" s="952"/>
      <c r="G91" s="952"/>
      <c r="H91" s="952"/>
      <c r="I91" s="952"/>
      <c r="J91" s="952"/>
      <c r="L91" s="17"/>
    </row>
    <row r="92" spans="1:12" s="12" customFormat="1">
      <c r="A92" s="950"/>
      <c r="B92" s="952"/>
      <c r="C92" s="952"/>
      <c r="D92" s="1400">
        <f t="shared" si="0"/>
        <v>0</v>
      </c>
      <c r="E92" s="952"/>
      <c r="F92" s="952"/>
      <c r="G92" s="952"/>
      <c r="H92" s="952"/>
      <c r="I92" s="952"/>
      <c r="J92" s="952"/>
      <c r="L92" s="17"/>
    </row>
    <row r="93" spans="1:12" s="12" customFormat="1">
      <c r="A93" s="950"/>
      <c r="B93" s="952"/>
      <c r="C93" s="952"/>
      <c r="D93" s="1400">
        <f t="shared" si="0"/>
        <v>0</v>
      </c>
      <c r="E93" s="952"/>
      <c r="F93" s="952"/>
      <c r="G93" s="952"/>
      <c r="H93" s="952"/>
      <c r="I93" s="952"/>
      <c r="J93" s="952"/>
      <c r="L93" s="17"/>
    </row>
    <row r="94" spans="1:12" s="12" customFormat="1">
      <c r="A94" s="950"/>
      <c r="B94" s="952"/>
      <c r="C94" s="952"/>
      <c r="D94" s="1400">
        <f t="shared" si="0"/>
        <v>0</v>
      </c>
      <c r="E94" s="952"/>
      <c r="F94" s="952"/>
      <c r="G94" s="952"/>
      <c r="H94" s="952"/>
      <c r="I94" s="952"/>
      <c r="J94" s="952"/>
      <c r="L94" s="17"/>
    </row>
    <row r="95" spans="1:12" s="12" customFormat="1">
      <c r="A95" s="950"/>
      <c r="B95" s="952"/>
      <c r="C95" s="952"/>
      <c r="D95" s="1400">
        <f t="shared" si="0"/>
        <v>0</v>
      </c>
      <c r="E95" s="952"/>
      <c r="F95" s="952"/>
      <c r="G95" s="952"/>
      <c r="H95" s="952"/>
      <c r="I95" s="952"/>
      <c r="J95" s="952"/>
      <c r="L95" s="17"/>
    </row>
    <row r="96" spans="1:12" s="12" customFormat="1">
      <c r="A96" s="950"/>
      <c r="B96" s="952"/>
      <c r="C96" s="952"/>
      <c r="D96" s="1400">
        <f t="shared" si="0"/>
        <v>0</v>
      </c>
      <c r="E96" s="952"/>
      <c r="F96" s="952"/>
      <c r="G96" s="952"/>
      <c r="H96" s="952"/>
      <c r="I96" s="952"/>
      <c r="J96" s="952"/>
      <c r="L96" s="17"/>
    </row>
    <row r="97" spans="1:12" s="12" customFormat="1">
      <c r="A97" s="950"/>
      <c r="B97" s="952"/>
      <c r="C97" s="952"/>
      <c r="D97" s="1400">
        <f t="shared" si="0"/>
        <v>0</v>
      </c>
      <c r="E97" s="952"/>
      <c r="F97" s="952"/>
      <c r="G97" s="952"/>
      <c r="H97" s="952"/>
      <c r="I97" s="952"/>
      <c r="J97" s="952"/>
      <c r="L97" s="17"/>
    </row>
    <row r="98" spans="1:12" s="12" customFormat="1">
      <c r="A98" s="950"/>
      <c r="B98" s="952"/>
      <c r="C98" s="952"/>
      <c r="D98" s="1400">
        <f t="shared" si="0"/>
        <v>0</v>
      </c>
      <c r="E98" s="952"/>
      <c r="F98" s="952"/>
      <c r="G98" s="952"/>
      <c r="H98" s="952"/>
      <c r="I98" s="952"/>
      <c r="J98" s="952"/>
      <c r="L98" s="17"/>
    </row>
    <row r="99" spans="1:12" s="12" customFormat="1">
      <c r="A99" s="950"/>
      <c r="B99" s="952"/>
      <c r="C99" s="952"/>
      <c r="D99" s="1400">
        <f t="shared" si="0"/>
        <v>0</v>
      </c>
      <c r="E99" s="952"/>
      <c r="F99" s="952"/>
      <c r="G99" s="952"/>
      <c r="H99" s="952"/>
      <c r="I99" s="952"/>
      <c r="J99" s="952"/>
      <c r="L99" s="17"/>
    </row>
    <row r="100" spans="1:12" s="12" customFormat="1">
      <c r="A100" s="950"/>
      <c r="B100" s="952"/>
      <c r="C100" s="952"/>
      <c r="D100" s="1400">
        <f t="shared" si="0"/>
        <v>0</v>
      </c>
      <c r="E100" s="952"/>
      <c r="F100" s="952"/>
      <c r="G100" s="952"/>
      <c r="H100" s="952"/>
      <c r="I100" s="952"/>
      <c r="J100" s="952"/>
      <c r="L100" s="17"/>
    </row>
    <row r="101" spans="1:12" s="12" customFormat="1">
      <c r="A101" s="950"/>
      <c r="B101" s="952"/>
      <c r="C101" s="952"/>
      <c r="D101" s="1400">
        <f t="shared" si="0"/>
        <v>0</v>
      </c>
      <c r="E101" s="952"/>
      <c r="F101" s="952"/>
      <c r="G101" s="952"/>
      <c r="H101" s="952"/>
      <c r="I101" s="952"/>
      <c r="J101" s="952"/>
      <c r="L101" s="17"/>
    </row>
    <row r="102" spans="1:12" s="12" customFormat="1">
      <c r="A102" s="950"/>
      <c r="B102" s="952"/>
      <c r="C102" s="952"/>
      <c r="D102" s="1400">
        <f t="shared" si="0"/>
        <v>0</v>
      </c>
      <c r="E102" s="952"/>
      <c r="F102" s="952"/>
      <c r="G102" s="952"/>
      <c r="H102" s="952"/>
      <c r="I102" s="952"/>
      <c r="J102" s="952"/>
      <c r="L102" s="17"/>
    </row>
    <row r="103" spans="1:12" s="12" customFormat="1">
      <c r="A103" s="950"/>
      <c r="B103" s="952"/>
      <c r="C103" s="952"/>
      <c r="D103" s="1400">
        <f t="shared" si="0"/>
        <v>0</v>
      </c>
      <c r="E103" s="952"/>
      <c r="F103" s="952"/>
      <c r="G103" s="952"/>
      <c r="H103" s="952"/>
      <c r="I103" s="952"/>
      <c r="J103" s="952"/>
      <c r="L103" s="17"/>
    </row>
    <row r="104" spans="1:12" s="12" customFormat="1">
      <c r="A104" s="950"/>
      <c r="B104" s="952"/>
      <c r="C104" s="952"/>
      <c r="D104" s="1400">
        <f t="shared" si="0"/>
        <v>0</v>
      </c>
      <c r="E104" s="952"/>
      <c r="F104" s="952"/>
      <c r="G104" s="952"/>
      <c r="H104" s="952"/>
      <c r="I104" s="952"/>
      <c r="J104" s="952"/>
      <c r="L104" s="17"/>
    </row>
    <row r="105" spans="1:12" s="12" customFormat="1">
      <c r="A105" s="950"/>
      <c r="B105" s="952"/>
      <c r="C105" s="952"/>
      <c r="D105" s="1400">
        <f t="shared" si="0"/>
        <v>0</v>
      </c>
      <c r="E105" s="952"/>
      <c r="F105" s="952"/>
      <c r="G105" s="952"/>
      <c r="H105" s="952"/>
      <c r="I105" s="952"/>
      <c r="J105" s="952"/>
      <c r="L105" s="17"/>
    </row>
    <row r="106" spans="1:12" s="12" customFormat="1">
      <c r="A106" s="950"/>
      <c r="B106" s="952"/>
      <c r="C106" s="952"/>
      <c r="D106" s="1400">
        <f t="shared" si="0"/>
        <v>0</v>
      </c>
      <c r="E106" s="952"/>
      <c r="F106" s="952"/>
      <c r="G106" s="952"/>
      <c r="H106" s="952"/>
      <c r="I106" s="952"/>
      <c r="J106" s="952"/>
      <c r="L106" s="17"/>
    </row>
    <row r="107" spans="1:12" s="12" customFormat="1">
      <c r="A107" s="950"/>
      <c r="B107" s="952"/>
      <c r="C107" s="952"/>
      <c r="D107" s="1400">
        <f t="shared" si="0"/>
        <v>0</v>
      </c>
      <c r="E107" s="952"/>
      <c r="F107" s="952"/>
      <c r="G107" s="952"/>
      <c r="H107" s="952"/>
      <c r="I107" s="952"/>
      <c r="J107" s="952"/>
      <c r="L107" s="17"/>
    </row>
    <row r="108" spans="1:12" s="12" customFormat="1">
      <c r="A108" s="950"/>
      <c r="B108" s="952"/>
      <c r="C108" s="952"/>
      <c r="D108" s="1400">
        <f t="shared" si="0"/>
        <v>0</v>
      </c>
      <c r="E108" s="952"/>
      <c r="F108" s="952"/>
      <c r="G108" s="952"/>
      <c r="H108" s="952"/>
      <c r="I108" s="952"/>
      <c r="J108" s="952"/>
      <c r="L108" s="17"/>
    </row>
    <row r="109" spans="1:12" s="12" customFormat="1">
      <c r="A109" s="950"/>
      <c r="B109" s="952"/>
      <c r="C109" s="952"/>
      <c r="D109" s="1400">
        <f t="shared" si="0"/>
        <v>0</v>
      </c>
      <c r="E109" s="952"/>
      <c r="F109" s="952"/>
      <c r="G109" s="952"/>
      <c r="H109" s="952"/>
      <c r="I109" s="952"/>
      <c r="J109" s="952"/>
      <c r="L109" s="17"/>
    </row>
    <row r="110" spans="1:12" s="12" customFormat="1">
      <c r="A110" s="950"/>
      <c r="B110" s="952"/>
      <c r="C110" s="952"/>
      <c r="D110" s="1400">
        <f t="shared" si="0"/>
        <v>0</v>
      </c>
      <c r="E110" s="952"/>
      <c r="F110" s="952"/>
      <c r="G110" s="952"/>
      <c r="H110" s="952"/>
      <c r="I110" s="952"/>
      <c r="J110" s="952"/>
      <c r="L110" s="17"/>
    </row>
    <row r="111" spans="1:12" s="12" customFormat="1">
      <c r="A111" s="950"/>
      <c r="B111" s="952"/>
      <c r="C111" s="952"/>
      <c r="D111" s="1400">
        <f t="shared" si="0"/>
        <v>0</v>
      </c>
      <c r="E111" s="952"/>
      <c r="F111" s="952"/>
      <c r="G111" s="952"/>
      <c r="H111" s="952"/>
      <c r="I111" s="952"/>
      <c r="J111" s="952"/>
      <c r="L111" s="17"/>
    </row>
    <row r="112" spans="1:12" s="12" customFormat="1">
      <c r="A112" s="950"/>
      <c r="B112" s="952"/>
      <c r="C112" s="952"/>
      <c r="D112" s="1400">
        <f t="shared" si="0"/>
        <v>0</v>
      </c>
      <c r="E112" s="952"/>
      <c r="F112" s="952"/>
      <c r="G112" s="952"/>
      <c r="H112" s="952"/>
      <c r="I112" s="952"/>
      <c r="J112" s="952"/>
      <c r="L112" s="17"/>
    </row>
    <row r="113" spans="1:12" s="12" customFormat="1">
      <c r="A113" s="950"/>
      <c r="B113" s="952"/>
      <c r="C113" s="952"/>
      <c r="D113" s="1400">
        <f t="shared" si="0"/>
        <v>0</v>
      </c>
      <c r="E113" s="952"/>
      <c r="F113" s="952"/>
      <c r="G113" s="952"/>
      <c r="H113" s="952"/>
      <c r="I113" s="952"/>
      <c r="J113" s="952"/>
      <c r="L113" s="17"/>
    </row>
    <row r="114" spans="1:12" s="12" customFormat="1">
      <c r="A114" s="950"/>
      <c r="B114" s="7"/>
      <c r="C114" s="7"/>
      <c r="D114" s="1400">
        <f t="shared" si="0"/>
        <v>0</v>
      </c>
      <c r="E114" s="7"/>
      <c r="F114" s="7"/>
      <c r="G114" s="7"/>
      <c r="H114" s="7"/>
      <c r="I114" s="7"/>
      <c r="J114" s="7"/>
      <c r="L114" s="17"/>
    </row>
    <row r="115" spans="1:12" s="12" customFormat="1">
      <c r="A115" s="950"/>
      <c r="B115" s="7"/>
      <c r="C115" s="7"/>
      <c r="D115" s="1400">
        <f t="shared" si="0"/>
        <v>0</v>
      </c>
      <c r="E115" s="7"/>
      <c r="F115" s="7"/>
      <c r="G115" s="7"/>
      <c r="H115" s="7"/>
      <c r="I115" s="7"/>
      <c r="J115" s="7"/>
      <c r="L115" s="17"/>
    </row>
    <row r="116" spans="1:12" s="12" customFormat="1">
      <c r="A116" s="950"/>
      <c r="B116" s="7"/>
      <c r="C116" s="7"/>
      <c r="D116" s="1400">
        <f t="shared" si="0"/>
        <v>0</v>
      </c>
      <c r="E116" s="7"/>
      <c r="F116" s="7"/>
      <c r="G116" s="7"/>
      <c r="H116" s="7"/>
      <c r="I116" s="7"/>
      <c r="J116" s="7"/>
      <c r="L116" s="17"/>
    </row>
    <row r="117" spans="1:12" s="12" customFormat="1">
      <c r="A117" s="950"/>
      <c r="B117" s="7"/>
      <c r="C117" s="7"/>
      <c r="D117" s="1400">
        <f t="shared" si="0"/>
        <v>0</v>
      </c>
      <c r="E117" s="7"/>
      <c r="F117" s="7"/>
      <c r="G117" s="7"/>
      <c r="H117" s="7"/>
      <c r="I117" s="7"/>
      <c r="J117" s="7"/>
      <c r="L117" s="17"/>
    </row>
    <row r="118" spans="1:12" s="7" customFormat="1">
      <c r="A118" s="950"/>
      <c r="D118" s="1400">
        <f t="shared" si="0"/>
        <v>0</v>
      </c>
      <c r="K118" s="12"/>
      <c r="L118" s="17"/>
    </row>
    <row r="119" spans="1:12" s="7" customFormat="1">
      <c r="A119" s="950"/>
      <c r="D119" s="1400">
        <f t="shared" si="0"/>
        <v>0</v>
      </c>
      <c r="K119" s="12"/>
      <c r="L119" s="17"/>
    </row>
    <row r="120" spans="1:12" s="7" customFormat="1">
      <c r="A120" s="950"/>
      <c r="D120" s="1400">
        <f t="shared" si="0"/>
        <v>0</v>
      </c>
      <c r="K120" s="12"/>
      <c r="L120" s="17"/>
    </row>
    <row r="121" spans="1:12" s="7" customFormat="1">
      <c r="A121" s="950"/>
      <c r="D121" s="1400">
        <f t="shared" si="0"/>
        <v>0</v>
      </c>
      <c r="K121" s="12"/>
      <c r="L121" s="17"/>
    </row>
    <row r="122" spans="1:12" s="7" customFormat="1">
      <c r="A122" s="950"/>
      <c r="D122" s="1400">
        <f t="shared" si="0"/>
        <v>0</v>
      </c>
      <c r="K122" s="12"/>
      <c r="L122" s="17"/>
    </row>
    <row r="123" spans="1:12" s="7" customFormat="1">
      <c r="A123" s="950"/>
      <c r="D123" s="1400">
        <f t="shared" si="0"/>
        <v>0</v>
      </c>
      <c r="K123" s="12"/>
      <c r="L123" s="17"/>
    </row>
    <row r="124" spans="1:12" s="7" customFormat="1">
      <c r="A124" s="950"/>
      <c r="D124" s="1400">
        <f t="shared" si="0"/>
        <v>0</v>
      </c>
      <c r="K124" s="12"/>
      <c r="L124" s="17"/>
    </row>
    <row r="125" spans="1:12" s="7" customFormat="1">
      <c r="A125" s="950"/>
      <c r="D125" s="1400">
        <f t="shared" si="0"/>
        <v>0</v>
      </c>
      <c r="K125" s="12"/>
      <c r="L125" s="17"/>
    </row>
    <row r="126" spans="1:12" s="7" customFormat="1">
      <c r="A126" s="950"/>
      <c r="D126" s="1400">
        <f t="shared" si="0"/>
        <v>0</v>
      </c>
      <c r="K126" s="12"/>
      <c r="L126" s="17"/>
    </row>
    <row r="127" spans="1:12" s="7" customFormat="1">
      <c r="A127" s="950"/>
      <c r="D127" s="1400">
        <f t="shared" si="0"/>
        <v>0</v>
      </c>
      <c r="K127" s="12"/>
      <c r="L127" s="17"/>
    </row>
    <row r="128" spans="1:12" s="7" customFormat="1">
      <c r="A128" s="950"/>
      <c r="D128" s="1400">
        <f t="shared" si="0"/>
        <v>0</v>
      </c>
      <c r="K128" s="12"/>
      <c r="L128" s="17"/>
    </row>
    <row r="129" spans="1:12" s="7" customFormat="1">
      <c r="A129" s="950"/>
      <c r="D129" s="1400">
        <f t="shared" si="0"/>
        <v>0</v>
      </c>
      <c r="K129" s="12"/>
      <c r="L129" s="17"/>
    </row>
    <row r="130" spans="1:12" s="7" customFormat="1">
      <c r="A130" s="950"/>
      <c r="D130" s="1400">
        <f t="shared" si="0"/>
        <v>0</v>
      </c>
      <c r="K130" s="12"/>
      <c r="L130" s="17"/>
    </row>
    <row r="131" spans="1:12" s="7" customFormat="1">
      <c r="A131" s="950"/>
      <c r="D131" s="1400">
        <f t="shared" si="0"/>
        <v>0</v>
      </c>
      <c r="K131" s="12"/>
      <c r="L131" s="17"/>
    </row>
    <row r="132" spans="1:12" s="7" customFormat="1">
      <c r="A132" s="950"/>
      <c r="D132" s="1400">
        <f t="shared" si="0"/>
        <v>0</v>
      </c>
      <c r="K132" s="12"/>
      <c r="L132" s="17"/>
    </row>
    <row r="133" spans="1:12" s="7" customFormat="1">
      <c r="A133" s="950"/>
      <c r="K133" s="12"/>
      <c r="L133" s="17"/>
    </row>
    <row r="134" spans="1:12" s="7" customFormat="1">
      <c r="A134" s="950"/>
      <c r="K134" s="12"/>
      <c r="L134" s="17"/>
    </row>
    <row r="135" spans="1:12" s="7" customFormat="1">
      <c r="A135" s="950"/>
      <c r="K135" s="12"/>
      <c r="L135" s="17"/>
    </row>
    <row r="136" spans="1:12" s="7" customFormat="1">
      <c r="A136" s="950"/>
      <c r="K136" s="12"/>
      <c r="L136" s="17"/>
    </row>
    <row r="137" spans="1:12" s="7" customFormat="1">
      <c r="A137" s="950"/>
      <c r="K137" s="12"/>
      <c r="L137" s="17"/>
    </row>
    <row r="138" spans="1:12" s="7" customFormat="1">
      <c r="A138" s="950"/>
      <c r="K138" s="12"/>
      <c r="L138" s="17"/>
    </row>
    <row r="139" spans="1:12" s="7" customFormat="1">
      <c r="A139" s="950"/>
      <c r="K139" s="12"/>
      <c r="L139" s="17"/>
    </row>
    <row r="140" spans="1:12" s="7" customFormat="1">
      <c r="A140" s="950"/>
      <c r="K140" s="12"/>
      <c r="L140" s="17"/>
    </row>
  </sheetData>
  <autoFilter ref="B6:B132"/>
  <customSheetViews>
    <customSheetView guid="{CD481555-6D06-49CD-9625-98C90CC09C9A}">
      <selection sqref="A1:K1"/>
      <pageMargins left="0.7" right="0.7" top="0.75" bottom="0.75" header="0.3" footer="0.3"/>
      <pageSetup paperSize="9" orientation="portrait" r:id="rId1"/>
    </customSheetView>
    <customSheetView guid="{9EC6AF21-4B8E-44E3-AF29-8895353139B2}">
      <pane ySplit="6" topLeftCell="A41" activePane="bottomLeft" state="frozen"/>
      <selection pane="bottomLeft" activeCell="I53" sqref="I53"/>
      <pageMargins left="0.7" right="0.7" top="0.75" bottom="0.75" header="0.3" footer="0.3"/>
      <pageSetup paperSize="9" orientation="portrait" r:id="rId2"/>
    </customSheetView>
    <customSheetView guid="{4A6D03CA-35D0-42B2-8E76-6C991766DE68}">
      <pane ySplit="5" topLeftCell="A38" activePane="bottomLeft" state="frozen"/>
      <selection pane="bottomLeft" activeCell="I52" sqref="I52"/>
      <pageMargins left="0.7" right="0.7" top="0.75" bottom="0.75" header="0.3" footer="0.3"/>
      <pageSetup paperSize="9" orientation="portrait" r:id="rId3"/>
    </customSheetView>
    <customSheetView guid="{94FC66D5-BF29-4BE8-974C-C93BA07E9FE3}">
      <pane ySplit="6" topLeftCell="A38" activePane="bottomLeft" state="frozen"/>
      <selection pane="bottomLeft" activeCell="A48" sqref="A48:XFD48"/>
      <pageMargins left="0.7" right="0.7" top="0.75" bottom="0.75" header="0.3" footer="0.3"/>
      <pageSetup paperSize="9" orientation="portrait" r:id="rId4"/>
    </customSheetView>
  </customSheetViews>
  <mergeCells count="62">
    <mergeCell ref="A5:B5"/>
    <mergeCell ref="C5:F5"/>
    <mergeCell ref="I5:J5"/>
    <mergeCell ref="A22:A23"/>
    <mergeCell ref="C22:J22"/>
    <mergeCell ref="C23:J23"/>
    <mergeCell ref="C16:J16"/>
    <mergeCell ref="A19:A20"/>
    <mergeCell ref="C19:J19"/>
    <mergeCell ref="C20:J20"/>
    <mergeCell ref="C21:J21"/>
    <mergeCell ref="C7:J7"/>
    <mergeCell ref="H10:J10"/>
    <mergeCell ref="C13:J13"/>
    <mergeCell ref="C14:J14"/>
    <mergeCell ref="C15:J15"/>
    <mergeCell ref="A1:K1"/>
    <mergeCell ref="A2:B2"/>
    <mergeCell ref="C2:F2"/>
    <mergeCell ref="G2:H2"/>
    <mergeCell ref="I2:J2"/>
    <mergeCell ref="A3:B3"/>
    <mergeCell ref="C3:F3"/>
    <mergeCell ref="G3:H3"/>
    <mergeCell ref="I3:J3"/>
    <mergeCell ref="A4:B4"/>
    <mergeCell ref="C4:F4"/>
    <mergeCell ref="G4:H4"/>
    <mergeCell ref="I4:J4"/>
    <mergeCell ref="A17:A18"/>
    <mergeCell ref="C42:J42"/>
    <mergeCell ref="A29:A30"/>
    <mergeCell ref="A25:A26"/>
    <mergeCell ref="C41:J41"/>
    <mergeCell ref="C40:J40"/>
    <mergeCell ref="C38:J38"/>
    <mergeCell ref="C25:J25"/>
    <mergeCell ref="C26:J26"/>
    <mergeCell ref="C27:J27"/>
    <mergeCell ref="C37:J37"/>
    <mergeCell ref="C31:J31"/>
    <mergeCell ref="C32:J32"/>
    <mergeCell ref="C33:J33"/>
    <mergeCell ref="C34:J34"/>
    <mergeCell ref="H35:J35"/>
    <mergeCell ref="C63:J63"/>
    <mergeCell ref="C58:J58"/>
    <mergeCell ref="C59:J59"/>
    <mergeCell ref="C67:J67"/>
    <mergeCell ref="C24:J24"/>
    <mergeCell ref="C30:J30"/>
    <mergeCell ref="C53:J53"/>
    <mergeCell ref="H48:I48"/>
    <mergeCell ref="C46:J46"/>
    <mergeCell ref="C45:J45"/>
    <mergeCell ref="C43:J43"/>
    <mergeCell ref="C49:J49"/>
    <mergeCell ref="C75:J75"/>
    <mergeCell ref="C74:J74"/>
    <mergeCell ref="C73:J73"/>
    <mergeCell ref="C72:J72"/>
    <mergeCell ref="C64:J64"/>
  </mergeCells>
  <pageMargins left="0.7" right="0.7" top="0.75" bottom="0.75" header="0.3" footer="0.3"/>
  <pageSetup paperSize="9" orientation="portrait" r:id="rId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tabColor rgb="FFFFFF00"/>
  </sheetPr>
  <dimension ref="A1:M121"/>
  <sheetViews>
    <sheetView workbookViewId="0">
      <pane ySplit="6" topLeftCell="A95" activePane="bottomLeft" state="frozen"/>
      <selection pane="bottomLeft" activeCell="N114" sqref="N114"/>
    </sheetView>
  </sheetViews>
  <sheetFormatPr defaultRowHeight="15.75"/>
  <cols>
    <col min="1" max="1" width="11" style="8" customWidth="1"/>
    <col min="2" max="2" width="10.140625" style="7" customWidth="1"/>
    <col min="3" max="11" width="13.7109375" style="7" customWidth="1"/>
    <col min="12" max="12" width="55.42578125" style="12" customWidth="1"/>
    <col min="13" max="16384" width="9.140625" style="17"/>
  </cols>
  <sheetData>
    <row r="1" spans="1:13" s="16" customFormat="1" ht="30.75" customHeight="1" thickTop="1">
      <c r="A1" s="5073" t="s">
        <v>2843</v>
      </c>
      <c r="B1" s="5074"/>
      <c r="C1" s="5074"/>
      <c r="D1" s="5074"/>
      <c r="E1" s="5074"/>
      <c r="F1" s="5074"/>
      <c r="G1" s="5074"/>
      <c r="H1" s="5074"/>
      <c r="I1" s="5074"/>
      <c r="J1" s="5074"/>
      <c r="K1" s="5074"/>
      <c r="L1" s="5075"/>
      <c r="M1" s="36"/>
    </row>
    <row r="2" spans="1:13" ht="20.25" customHeight="1">
      <c r="A2" s="4845" t="s">
        <v>215</v>
      </c>
      <c r="B2" s="4846"/>
      <c r="C2" s="4630">
        <f>(25+118+51)*25</f>
        <v>4850</v>
      </c>
      <c r="D2" s="4631"/>
      <c r="E2" s="4631"/>
      <c r="F2" s="4632"/>
      <c r="G2" s="4374" t="s">
        <v>6403</v>
      </c>
      <c r="H2" s="4375"/>
      <c r="I2" s="5093" t="s">
        <v>216</v>
      </c>
      <c r="J2" s="5094"/>
      <c r="K2" s="5148">
        <v>10</v>
      </c>
      <c r="L2" s="5238"/>
      <c r="M2" s="86"/>
    </row>
    <row r="3" spans="1:13" ht="20.25" customHeight="1">
      <c r="A3" s="4845" t="s">
        <v>217</v>
      </c>
      <c r="B3" s="4846"/>
      <c r="C3" s="4630" t="s">
        <v>236</v>
      </c>
      <c r="D3" s="4631"/>
      <c r="E3" s="4631"/>
      <c r="F3" s="4632"/>
      <c r="G3" s="5156"/>
      <c r="H3" s="5157"/>
      <c r="I3" s="5093" t="s">
        <v>218</v>
      </c>
      <c r="J3" s="5094"/>
      <c r="K3" s="5557">
        <v>144</v>
      </c>
      <c r="L3" s="5558"/>
      <c r="M3" s="86"/>
    </row>
    <row r="4" spans="1:13" ht="20.25" customHeight="1">
      <c r="A4" s="4845" t="s">
        <v>219</v>
      </c>
      <c r="B4" s="4846"/>
      <c r="C4" s="4630" t="s">
        <v>5721</v>
      </c>
      <c r="D4" s="4631"/>
      <c r="E4" s="4631"/>
      <c r="F4" s="4632"/>
      <c r="G4" s="5076"/>
      <c r="H4" s="5101"/>
      <c r="I4" s="5093" t="s">
        <v>220</v>
      </c>
      <c r="J4" s="5094"/>
      <c r="K4" s="5625" t="s">
        <v>6246</v>
      </c>
      <c r="L4" s="5626"/>
      <c r="M4" s="86"/>
    </row>
    <row r="5" spans="1:13" ht="24" customHeight="1" thickBot="1">
      <c r="A5" s="5086" t="s">
        <v>221</v>
      </c>
      <c r="B5" s="5087"/>
      <c r="C5" s="5090" t="s">
        <v>6831</v>
      </c>
      <c r="D5" s="5091"/>
      <c r="E5" s="5091"/>
      <c r="F5" s="5092"/>
      <c r="G5" s="167"/>
      <c r="H5" s="168"/>
      <c r="I5" s="5093" t="s">
        <v>325</v>
      </c>
      <c r="J5" s="5094"/>
      <c r="K5" s="5329" t="s">
        <v>2845</v>
      </c>
      <c r="L5" s="5306"/>
      <c r="M5" s="86"/>
    </row>
    <row r="6" spans="1:13" s="16" customFormat="1" ht="35.25" customHeight="1" thickTop="1">
      <c r="A6" s="956" t="s">
        <v>1</v>
      </c>
      <c r="B6" s="957" t="s">
        <v>0</v>
      </c>
      <c r="C6" s="957" t="s">
        <v>2</v>
      </c>
      <c r="D6" s="957" t="s">
        <v>3</v>
      </c>
      <c r="E6" s="957" t="s">
        <v>4</v>
      </c>
      <c r="F6" s="957" t="s">
        <v>5</v>
      </c>
      <c r="G6" s="957" t="s">
        <v>6</v>
      </c>
      <c r="H6" s="957" t="s">
        <v>7</v>
      </c>
      <c r="I6" s="957" t="s">
        <v>8</v>
      </c>
      <c r="J6" s="957" t="s">
        <v>9</v>
      </c>
      <c r="K6" s="957" t="s">
        <v>6286</v>
      </c>
      <c r="L6" s="958" t="s">
        <v>10</v>
      </c>
    </row>
    <row r="7" spans="1:13" ht="179.25" customHeight="1">
      <c r="A7" s="1943">
        <v>42380</v>
      </c>
      <c r="B7" s="1944" t="s">
        <v>32</v>
      </c>
      <c r="C7" s="5477" t="s">
        <v>2846</v>
      </c>
      <c r="D7" s="5477"/>
      <c r="E7" s="5477"/>
      <c r="F7" s="5477"/>
      <c r="G7" s="5477"/>
      <c r="H7" s="5477"/>
      <c r="I7" s="5477"/>
      <c r="J7" s="5477"/>
      <c r="K7" s="3558" t="s">
        <v>2571</v>
      </c>
      <c r="L7" s="1974" t="s">
        <v>2571</v>
      </c>
    </row>
    <row r="8" spans="1:13" s="12" customFormat="1">
      <c r="A8" s="950">
        <v>42384</v>
      </c>
      <c r="B8" s="952" t="s">
        <v>12</v>
      </c>
      <c r="C8" s="4644" t="s">
        <v>2547</v>
      </c>
      <c r="D8" s="4645"/>
      <c r="E8" s="4645"/>
      <c r="F8" s="4645"/>
      <c r="G8" s="4645"/>
      <c r="H8" s="4645"/>
      <c r="I8" s="4645"/>
      <c r="J8" s="4646"/>
      <c r="K8" s="3397"/>
      <c r="M8" s="17"/>
    </row>
    <row r="9" spans="1:13" s="12" customFormat="1">
      <c r="A9" s="950">
        <v>42385</v>
      </c>
      <c r="B9" s="952" t="s">
        <v>143</v>
      </c>
      <c r="C9" s="952"/>
      <c r="D9" s="954"/>
      <c r="E9" s="952"/>
      <c r="F9" s="952"/>
      <c r="G9" s="952"/>
      <c r="H9" s="1061">
        <v>190</v>
      </c>
      <c r="I9" s="1061">
        <v>100</v>
      </c>
      <c r="J9" s="952"/>
      <c r="K9" s="3446"/>
      <c r="L9" s="12" t="s">
        <v>134</v>
      </c>
      <c r="M9" s="17"/>
    </row>
    <row r="10" spans="1:13" s="12" customFormat="1" ht="31.5">
      <c r="A10" s="950">
        <v>42395</v>
      </c>
      <c r="B10" s="952" t="s">
        <v>16</v>
      </c>
      <c r="C10" s="947">
        <v>165</v>
      </c>
      <c r="D10" s="954">
        <f>+C10*(100-E10)/100</f>
        <v>158.4</v>
      </c>
      <c r="E10" s="947">
        <v>4</v>
      </c>
      <c r="F10" s="947"/>
      <c r="G10" s="947">
        <v>180</v>
      </c>
      <c r="H10" s="1061"/>
      <c r="I10" s="1061"/>
      <c r="J10" s="952"/>
      <c r="K10" s="3446"/>
      <c r="L10" s="12" t="s">
        <v>3124</v>
      </c>
      <c r="M10" s="17"/>
    </row>
    <row r="11" spans="1:13" s="12" customFormat="1">
      <c r="A11" s="1052">
        <v>42411</v>
      </c>
      <c r="B11" s="1053" t="s">
        <v>16</v>
      </c>
      <c r="C11" s="1051">
        <v>200</v>
      </c>
      <c r="D11" s="1054">
        <f>+C11*(100-E11)/100</f>
        <v>192</v>
      </c>
      <c r="E11" s="1051">
        <v>4</v>
      </c>
      <c r="F11" s="1051"/>
      <c r="G11" s="1051">
        <v>135</v>
      </c>
      <c r="H11" s="1061"/>
      <c r="I11" s="1061"/>
      <c r="J11" s="1053"/>
      <c r="K11" s="3446"/>
      <c r="L11" s="12" t="s">
        <v>20</v>
      </c>
      <c r="M11" s="17"/>
    </row>
    <row r="12" spans="1:13" s="12" customFormat="1">
      <c r="A12" s="950">
        <v>42413</v>
      </c>
      <c r="B12" s="1062" t="s">
        <v>143</v>
      </c>
      <c r="C12" s="952"/>
      <c r="D12" s="954"/>
      <c r="E12" s="952"/>
      <c r="F12" s="952"/>
      <c r="G12" s="952"/>
      <c r="H12" s="1061">
        <v>590</v>
      </c>
      <c r="I12" s="1061">
        <v>100</v>
      </c>
      <c r="J12" s="952"/>
      <c r="K12" s="3446"/>
      <c r="L12" s="12" t="s">
        <v>30</v>
      </c>
      <c r="M12" s="17"/>
    </row>
    <row r="13" spans="1:13" s="12" customFormat="1">
      <c r="A13" s="950">
        <v>42438</v>
      </c>
      <c r="B13" s="1098" t="s">
        <v>27</v>
      </c>
      <c r="C13" s="4644" t="s">
        <v>3113</v>
      </c>
      <c r="D13" s="4645"/>
      <c r="E13" s="4645"/>
      <c r="F13" s="4645"/>
      <c r="G13" s="4645"/>
      <c r="H13" s="4645"/>
      <c r="I13" s="4645"/>
      <c r="J13" s="4646"/>
      <c r="K13" s="3397"/>
      <c r="M13" s="17"/>
    </row>
    <row r="14" spans="1:13" s="12" customFormat="1">
      <c r="A14" s="950">
        <v>42440</v>
      </c>
      <c r="B14" s="1096" t="s">
        <v>16</v>
      </c>
      <c r="C14" s="1095">
        <v>195</v>
      </c>
      <c r="D14" s="1097">
        <f>+C14*(100-E14)/100</f>
        <v>187.2</v>
      </c>
      <c r="E14" s="1095">
        <v>4</v>
      </c>
      <c r="F14" s="1095"/>
      <c r="G14" s="1095">
        <v>135</v>
      </c>
      <c r="H14" s="1095"/>
      <c r="I14" s="1095"/>
      <c r="J14" s="1096"/>
      <c r="K14" s="3446"/>
      <c r="L14" s="12" t="s">
        <v>3125</v>
      </c>
      <c r="M14" s="17"/>
    </row>
    <row r="15" spans="1:13" s="12" customFormat="1">
      <c r="A15" s="4642">
        <v>42442</v>
      </c>
      <c r="B15" s="1101" t="s">
        <v>16</v>
      </c>
      <c r="C15" s="1100">
        <v>180</v>
      </c>
      <c r="D15" s="1102">
        <f>+C15*(100-E15)/100</f>
        <v>172.8</v>
      </c>
      <c r="E15" s="1100">
        <v>4</v>
      </c>
      <c r="F15" s="1100"/>
      <c r="G15" s="1100">
        <v>125</v>
      </c>
      <c r="H15" s="1100"/>
      <c r="I15" s="952"/>
      <c r="J15" s="952"/>
      <c r="K15" s="3446"/>
      <c r="L15" s="12" t="s">
        <v>20</v>
      </c>
      <c r="M15" s="17"/>
    </row>
    <row r="16" spans="1:13" s="12" customFormat="1">
      <c r="A16" s="4643"/>
      <c r="B16" s="1111" t="s">
        <v>12</v>
      </c>
      <c r="C16" s="4644" t="s">
        <v>51</v>
      </c>
      <c r="D16" s="4645"/>
      <c r="E16" s="4645"/>
      <c r="F16" s="4645"/>
      <c r="G16" s="4645"/>
      <c r="H16" s="4645"/>
      <c r="I16" s="4645"/>
      <c r="J16" s="4646"/>
      <c r="K16" s="3397"/>
      <c r="M16" s="17"/>
    </row>
    <row r="17" spans="1:13" s="12" customFormat="1">
      <c r="A17" s="950">
        <v>42455</v>
      </c>
      <c r="B17" s="1136" t="s">
        <v>143</v>
      </c>
      <c r="C17" s="952"/>
      <c r="D17" s="954"/>
      <c r="E17" s="952"/>
      <c r="F17" s="952"/>
      <c r="G17" s="952"/>
      <c r="H17" s="952">
        <v>1230</v>
      </c>
      <c r="I17" s="952">
        <v>100</v>
      </c>
      <c r="J17" s="952"/>
      <c r="K17" s="3446"/>
      <c r="L17" s="12" t="s">
        <v>30</v>
      </c>
      <c r="M17" s="17"/>
    </row>
    <row r="18" spans="1:13" s="12" customFormat="1">
      <c r="A18" s="950">
        <v>42458</v>
      </c>
      <c r="B18" s="1136" t="s">
        <v>16</v>
      </c>
      <c r="C18" s="1135">
        <v>180</v>
      </c>
      <c r="D18" s="1137">
        <f>+C18*(100-E18)/100</f>
        <v>172.8</v>
      </c>
      <c r="E18" s="1135">
        <v>4</v>
      </c>
      <c r="F18" s="1135"/>
      <c r="G18" s="1135">
        <v>150</v>
      </c>
      <c r="H18" s="1135"/>
      <c r="I18" s="1135"/>
      <c r="J18" s="1135"/>
      <c r="K18" s="3433"/>
      <c r="L18" s="974" t="s">
        <v>3271</v>
      </c>
      <c r="M18" s="17"/>
    </row>
    <row r="19" spans="1:13" s="12" customFormat="1" ht="21.75" customHeight="1">
      <c r="A19" s="1188">
        <v>42485</v>
      </c>
      <c r="B19" s="1189" t="s">
        <v>12</v>
      </c>
      <c r="C19" s="4644" t="s">
        <v>3269</v>
      </c>
      <c r="D19" s="4645"/>
      <c r="E19" s="4645"/>
      <c r="F19" s="4645"/>
      <c r="G19" s="4645"/>
      <c r="H19" s="4645"/>
      <c r="I19" s="4645"/>
      <c r="J19" s="4646"/>
      <c r="K19" s="3397"/>
      <c r="M19" s="17"/>
    </row>
    <row r="20" spans="1:13" s="12" customFormat="1" ht="24.75" customHeight="1">
      <c r="A20" s="1192">
        <v>42489</v>
      </c>
      <c r="B20" s="1193" t="s">
        <v>16</v>
      </c>
      <c r="C20" s="1191">
        <v>360</v>
      </c>
      <c r="D20" s="1194">
        <f>+C20*(100-E20)/100</f>
        <v>345.6</v>
      </c>
      <c r="E20" s="1191">
        <v>4</v>
      </c>
      <c r="F20" s="1191"/>
      <c r="G20" s="1191">
        <v>120</v>
      </c>
      <c r="H20" s="1191"/>
      <c r="I20" s="1191"/>
      <c r="J20" s="1191"/>
      <c r="K20" s="3433"/>
      <c r="L20" s="974" t="s">
        <v>3283</v>
      </c>
      <c r="M20" s="17"/>
    </row>
    <row r="21" spans="1:13" s="12" customFormat="1">
      <c r="A21" s="950">
        <v>42490</v>
      </c>
      <c r="B21" s="1197" t="s">
        <v>27</v>
      </c>
      <c r="C21" s="4644" t="s">
        <v>792</v>
      </c>
      <c r="D21" s="4645"/>
      <c r="E21" s="4645"/>
      <c r="F21" s="4645"/>
      <c r="G21" s="4645"/>
      <c r="H21" s="4645"/>
      <c r="I21" s="4645"/>
      <c r="J21" s="4646"/>
      <c r="K21" s="3397"/>
      <c r="M21" s="17"/>
    </row>
    <row r="22" spans="1:13" s="12" customFormat="1">
      <c r="A22" s="950">
        <v>42491</v>
      </c>
      <c r="B22" s="952" t="s">
        <v>16</v>
      </c>
      <c r="C22" s="1203">
        <v>270</v>
      </c>
      <c r="D22" s="1204">
        <f>+C22*(100-E22)/100</f>
        <v>259.2</v>
      </c>
      <c r="E22" s="1203">
        <v>4</v>
      </c>
      <c r="F22" s="1203"/>
      <c r="G22" s="1203">
        <v>120</v>
      </c>
      <c r="H22" s="1203"/>
      <c r="I22" s="1203"/>
      <c r="J22" s="952"/>
      <c r="K22" s="3446"/>
      <c r="L22" s="12" t="s">
        <v>3284</v>
      </c>
      <c r="M22" s="17"/>
    </row>
    <row r="23" spans="1:13" s="12" customFormat="1">
      <c r="A23" s="950">
        <v>42523</v>
      </c>
      <c r="B23" s="952" t="s">
        <v>143</v>
      </c>
      <c r="C23" s="952"/>
      <c r="D23" s="954"/>
      <c r="E23" s="952"/>
      <c r="F23" s="952"/>
      <c r="G23" s="952"/>
      <c r="H23" s="952">
        <v>2760</v>
      </c>
      <c r="I23" s="952">
        <v>100</v>
      </c>
      <c r="J23" s="952"/>
      <c r="K23" s="3446"/>
      <c r="L23" s="12" t="s">
        <v>30</v>
      </c>
      <c r="M23" s="17"/>
    </row>
    <row r="24" spans="1:13" s="12" customFormat="1">
      <c r="A24" s="950">
        <v>42528</v>
      </c>
      <c r="B24" s="952" t="s">
        <v>27</v>
      </c>
      <c r="C24" s="4644" t="s">
        <v>3354</v>
      </c>
      <c r="D24" s="4645"/>
      <c r="E24" s="4645"/>
      <c r="F24" s="4645"/>
      <c r="G24" s="4645"/>
      <c r="H24" s="4645"/>
      <c r="I24" s="4645"/>
      <c r="J24" s="4646"/>
      <c r="K24" s="3397"/>
      <c r="M24" s="17"/>
    </row>
    <row r="25" spans="1:13" s="12" customFormat="1">
      <c r="A25" s="950">
        <v>42538</v>
      </c>
      <c r="B25" s="952" t="s">
        <v>16</v>
      </c>
      <c r="C25" s="1236">
        <v>390</v>
      </c>
      <c r="D25" s="1240">
        <f>+C25*(100-E25)/100</f>
        <v>370.5</v>
      </c>
      <c r="E25" s="1236">
        <v>5</v>
      </c>
      <c r="F25" s="1236"/>
      <c r="G25" s="1236">
        <v>100</v>
      </c>
      <c r="H25" s="1236"/>
      <c r="I25" s="952"/>
      <c r="J25" s="952"/>
      <c r="K25" s="3446"/>
      <c r="L25" s="12" t="s">
        <v>3368</v>
      </c>
      <c r="M25" s="17"/>
    </row>
    <row r="26" spans="1:13" s="12" customFormat="1" ht="24" customHeight="1">
      <c r="A26" s="1274">
        <v>42577</v>
      </c>
      <c r="B26" s="1275" t="s">
        <v>143</v>
      </c>
      <c r="C26" s="1275"/>
      <c r="D26" s="1276"/>
      <c r="E26" s="972"/>
      <c r="F26" s="1275"/>
      <c r="G26" s="1275"/>
      <c r="H26" s="1273">
        <v>3820</v>
      </c>
      <c r="I26" s="1273">
        <v>90</v>
      </c>
      <c r="J26" s="1275"/>
      <c r="K26" s="3446"/>
      <c r="L26" s="12" t="s">
        <v>30</v>
      </c>
      <c r="M26" s="17"/>
    </row>
    <row r="27" spans="1:13" s="12" customFormat="1">
      <c r="A27" s="950">
        <v>42581</v>
      </c>
      <c r="B27" s="952" t="s">
        <v>27</v>
      </c>
      <c r="C27" s="4644" t="s">
        <v>3473</v>
      </c>
      <c r="D27" s="4645"/>
      <c r="E27" s="4645"/>
      <c r="F27" s="4645"/>
      <c r="G27" s="4645"/>
      <c r="H27" s="4645"/>
      <c r="I27" s="4645"/>
      <c r="J27" s="4646"/>
      <c r="K27" s="3397"/>
      <c r="M27" s="17"/>
    </row>
    <row r="28" spans="1:13" s="12" customFormat="1">
      <c r="A28" s="950">
        <v>42586</v>
      </c>
      <c r="B28" s="952" t="s">
        <v>143</v>
      </c>
      <c r="C28" s="952"/>
      <c r="D28" s="954"/>
      <c r="E28" s="952"/>
      <c r="F28" s="952"/>
      <c r="G28" s="952"/>
      <c r="H28" s="952">
        <v>4160</v>
      </c>
      <c r="I28" s="952">
        <v>100</v>
      </c>
      <c r="J28" s="952"/>
      <c r="K28" s="3446"/>
      <c r="L28" s="12" t="s">
        <v>3476</v>
      </c>
      <c r="M28" s="17"/>
    </row>
    <row r="29" spans="1:13" s="12" customFormat="1">
      <c r="A29" s="989">
        <v>42612</v>
      </c>
      <c r="B29" s="990" t="s">
        <v>16</v>
      </c>
      <c r="C29" s="990">
        <v>505</v>
      </c>
      <c r="D29" s="1313">
        <f>+C29*(100-E29)/100</f>
        <v>479.75</v>
      </c>
      <c r="E29" s="990">
        <v>5</v>
      </c>
      <c r="F29" s="990"/>
      <c r="G29" s="990">
        <v>90</v>
      </c>
      <c r="H29" s="990"/>
      <c r="I29" s="990"/>
      <c r="J29" s="990"/>
      <c r="K29" s="990"/>
      <c r="L29" s="993" t="s">
        <v>3520</v>
      </c>
      <c r="M29" s="17"/>
    </row>
    <row r="30" spans="1:13" s="12" customFormat="1" ht="16.5" thickBot="1">
      <c r="A30" s="1604">
        <v>42648</v>
      </c>
      <c r="B30" s="1605" t="s">
        <v>16</v>
      </c>
      <c r="C30" s="1605">
        <v>650</v>
      </c>
      <c r="D30" s="1606">
        <f>+C30*(100-E30)/100</f>
        <v>617.5</v>
      </c>
      <c r="E30" s="1605">
        <v>5</v>
      </c>
      <c r="F30" s="1605"/>
      <c r="G30" s="1605">
        <v>110</v>
      </c>
      <c r="H30" s="1605"/>
      <c r="I30" s="1605"/>
      <c r="J30" s="1605"/>
      <c r="K30" s="1605"/>
      <c r="L30" s="1607" t="s">
        <v>3520</v>
      </c>
      <c r="M30" s="17"/>
    </row>
    <row r="31" spans="1:13" s="12" customFormat="1" ht="16.5" thickTop="1">
      <c r="A31" s="1603">
        <v>42740</v>
      </c>
      <c r="B31" s="1596" t="s">
        <v>16</v>
      </c>
      <c r="C31" s="1596">
        <v>665</v>
      </c>
      <c r="D31" s="1597">
        <f>+C31*(100-E31)/100</f>
        <v>631.75</v>
      </c>
      <c r="E31" s="1596">
        <v>5</v>
      </c>
      <c r="F31" s="1596"/>
      <c r="G31" s="1596">
        <v>130</v>
      </c>
      <c r="H31" s="1596"/>
      <c r="I31" s="1596"/>
      <c r="J31" s="1596"/>
      <c r="K31" s="1596"/>
      <c r="L31" s="1598" t="s">
        <v>3520</v>
      </c>
      <c r="M31" s="17"/>
    </row>
    <row r="32" spans="1:13" s="12" customFormat="1">
      <c r="A32" s="1601">
        <v>42797</v>
      </c>
      <c r="B32" s="1602" t="s">
        <v>16</v>
      </c>
      <c r="C32" s="952">
        <v>445</v>
      </c>
      <c r="D32" s="954">
        <f>+C32*(100-E32)/100</f>
        <v>413.85</v>
      </c>
      <c r="E32" s="952">
        <v>7</v>
      </c>
      <c r="F32" s="952"/>
      <c r="G32" s="952">
        <v>190</v>
      </c>
      <c r="H32" s="952"/>
      <c r="I32" s="952"/>
      <c r="J32" s="952"/>
      <c r="K32" s="3446"/>
      <c r="L32" s="12" t="s">
        <v>20</v>
      </c>
      <c r="M32" s="17"/>
    </row>
    <row r="33" spans="1:13" s="12" customFormat="1" ht="29.25" customHeight="1">
      <c r="A33" s="1650">
        <v>42815</v>
      </c>
      <c r="B33" s="1651" t="s">
        <v>143</v>
      </c>
      <c r="C33" s="1651"/>
      <c r="D33" s="1649"/>
      <c r="E33" s="1651"/>
      <c r="F33" s="1651"/>
      <c r="G33" s="1651"/>
      <c r="H33" s="1651">
        <v>4820</v>
      </c>
      <c r="I33" s="1651">
        <v>100</v>
      </c>
      <c r="J33" s="1651"/>
      <c r="K33" s="3446"/>
      <c r="L33" s="116" t="s">
        <v>30</v>
      </c>
      <c r="M33" s="17"/>
    </row>
    <row r="34" spans="1:13" s="12" customFormat="1">
      <c r="A34" s="950">
        <v>42919</v>
      </c>
      <c r="B34" s="952" t="s">
        <v>16</v>
      </c>
      <c r="C34" s="952">
        <v>430</v>
      </c>
      <c r="D34" s="954">
        <f>+C34*(100-E34)/100</f>
        <v>395.6</v>
      </c>
      <c r="E34" s="952">
        <v>8</v>
      </c>
      <c r="F34" s="952"/>
      <c r="G34" s="952">
        <v>140</v>
      </c>
      <c r="H34" s="952"/>
      <c r="I34" s="952"/>
      <c r="J34" s="952"/>
      <c r="K34" s="3446"/>
      <c r="L34" s="12" t="s">
        <v>3518</v>
      </c>
      <c r="M34" s="17"/>
    </row>
    <row r="35" spans="1:13" s="12" customFormat="1">
      <c r="A35" s="950">
        <v>42950</v>
      </c>
      <c r="B35" s="952" t="s">
        <v>143</v>
      </c>
      <c r="C35" s="952"/>
      <c r="D35" s="954"/>
      <c r="E35" s="952"/>
      <c r="F35" s="952"/>
      <c r="G35" s="952"/>
      <c r="H35" s="952">
        <v>4575</v>
      </c>
      <c r="I35" s="952">
        <v>100</v>
      </c>
      <c r="J35" s="952"/>
      <c r="K35" s="3446"/>
      <c r="L35" s="12" t="s">
        <v>30</v>
      </c>
      <c r="M35" s="17"/>
    </row>
    <row r="36" spans="1:13" s="12" customFormat="1">
      <c r="A36" s="950">
        <v>43031</v>
      </c>
      <c r="B36" s="952" t="s">
        <v>404</v>
      </c>
      <c r="C36" s="4644" t="s">
        <v>201</v>
      </c>
      <c r="D36" s="4645"/>
      <c r="E36" s="4645"/>
      <c r="F36" s="4645"/>
      <c r="G36" s="4645"/>
      <c r="H36" s="4645"/>
      <c r="I36" s="4645"/>
      <c r="J36" s="4646"/>
      <c r="K36" s="3397"/>
      <c r="M36" s="17"/>
    </row>
    <row r="37" spans="1:13" s="12" customFormat="1" ht="32.25" customHeight="1">
      <c r="A37" s="950">
        <v>43032</v>
      </c>
      <c r="B37" s="952" t="s">
        <v>14</v>
      </c>
      <c r="C37" s="4627" t="s">
        <v>4431</v>
      </c>
      <c r="D37" s="4628"/>
      <c r="E37" s="4628"/>
      <c r="F37" s="4628"/>
      <c r="G37" s="4628"/>
      <c r="H37" s="4628"/>
      <c r="I37" s="4628"/>
      <c r="J37" s="4629"/>
      <c r="K37" s="3392"/>
      <c r="M37" s="17"/>
    </row>
    <row r="38" spans="1:13" s="12" customFormat="1">
      <c r="A38" s="950">
        <v>43074</v>
      </c>
      <c r="B38" s="952" t="s">
        <v>143</v>
      </c>
      <c r="C38" s="952"/>
      <c r="D38" s="954"/>
      <c r="E38" s="952"/>
      <c r="F38" s="952"/>
      <c r="G38" s="952"/>
      <c r="H38" s="952">
        <v>5405</v>
      </c>
      <c r="I38" s="952">
        <v>100</v>
      </c>
      <c r="J38" s="952"/>
      <c r="K38" s="3446"/>
      <c r="L38" s="12" t="s">
        <v>4366</v>
      </c>
      <c r="M38" s="17"/>
    </row>
    <row r="39" spans="1:13" s="12" customFormat="1" ht="16.5" thickBot="1">
      <c r="A39" s="54">
        <v>43100</v>
      </c>
      <c r="B39" s="55" t="s">
        <v>14</v>
      </c>
      <c r="C39" s="5145" t="s">
        <v>4427</v>
      </c>
      <c r="D39" s="5146"/>
      <c r="E39" s="5146"/>
      <c r="F39" s="5146"/>
      <c r="G39" s="5146"/>
      <c r="H39" s="5146"/>
      <c r="I39" s="5146"/>
      <c r="J39" s="5147"/>
      <c r="K39" s="3423"/>
      <c r="L39" s="57"/>
      <c r="M39" s="17"/>
    </row>
    <row r="40" spans="1:13" s="12" customFormat="1" ht="16.5" thickTop="1">
      <c r="A40" s="2079">
        <v>43102</v>
      </c>
      <c r="B40" s="2080" t="s">
        <v>14</v>
      </c>
      <c r="C40" s="5062" t="s">
        <v>4432</v>
      </c>
      <c r="D40" s="5063"/>
      <c r="E40" s="5063"/>
      <c r="F40" s="5063"/>
      <c r="G40" s="5063"/>
      <c r="H40" s="5063"/>
      <c r="I40" s="5063"/>
      <c r="J40" s="5064"/>
      <c r="K40" s="3619"/>
      <c r="L40" s="53"/>
      <c r="M40" s="17"/>
    </row>
    <row r="41" spans="1:13" s="12" customFormat="1">
      <c r="A41" s="950">
        <v>43110</v>
      </c>
      <c r="B41" s="952" t="s">
        <v>143</v>
      </c>
      <c r="C41" s="952"/>
      <c r="D41" s="954"/>
      <c r="E41" s="952"/>
      <c r="F41" s="952"/>
      <c r="G41" s="952"/>
      <c r="H41" s="952">
        <v>5730</v>
      </c>
      <c r="I41" s="952">
        <v>96</v>
      </c>
      <c r="J41" s="952"/>
      <c r="K41" s="3446"/>
      <c r="M41" s="17"/>
    </row>
    <row r="42" spans="1:13" s="12" customFormat="1">
      <c r="A42" s="4642">
        <v>43111</v>
      </c>
      <c r="B42" s="952" t="s">
        <v>16</v>
      </c>
      <c r="C42" s="952">
        <v>345</v>
      </c>
      <c r="D42" s="954">
        <f>+C42*(100-E42)/100</f>
        <v>310.5</v>
      </c>
      <c r="E42" s="952">
        <v>10</v>
      </c>
      <c r="F42" s="952"/>
      <c r="G42" s="952">
        <v>175</v>
      </c>
      <c r="H42" s="952"/>
      <c r="I42" s="952"/>
      <c r="J42" s="952"/>
      <c r="K42" s="3446"/>
      <c r="L42" s="12" t="s">
        <v>3518</v>
      </c>
      <c r="M42" s="17"/>
    </row>
    <row r="43" spans="1:13" s="12" customFormat="1">
      <c r="A43" s="4643"/>
      <c r="B43" s="952" t="s">
        <v>351</v>
      </c>
      <c r="C43" s="4644" t="s">
        <v>4449</v>
      </c>
      <c r="D43" s="4645"/>
      <c r="E43" s="4645"/>
      <c r="F43" s="4645"/>
      <c r="G43" s="4645"/>
      <c r="H43" s="4645"/>
      <c r="I43" s="4645"/>
      <c r="J43" s="4646"/>
      <c r="K43" s="3397"/>
      <c r="M43" s="17"/>
    </row>
    <row r="44" spans="1:13" s="12" customFormat="1">
      <c r="A44" s="950">
        <v>43137</v>
      </c>
      <c r="B44" s="952" t="s">
        <v>14</v>
      </c>
      <c r="C44" s="4644" t="s">
        <v>4482</v>
      </c>
      <c r="D44" s="4645"/>
      <c r="E44" s="4645"/>
      <c r="F44" s="4645"/>
      <c r="G44" s="4645"/>
      <c r="H44" s="4645"/>
      <c r="I44" s="4645"/>
      <c r="J44" s="4646"/>
      <c r="K44" s="3397"/>
      <c r="M44" s="17"/>
    </row>
    <row r="45" spans="1:13" s="12" customFormat="1" ht="16.5" customHeight="1">
      <c r="A45" s="4642">
        <v>43138</v>
      </c>
      <c r="B45" s="952" t="s">
        <v>27</v>
      </c>
      <c r="C45" s="4644" t="s">
        <v>4483</v>
      </c>
      <c r="D45" s="4645"/>
      <c r="E45" s="4645"/>
      <c r="F45" s="4645"/>
      <c r="G45" s="4645"/>
      <c r="H45" s="4645"/>
      <c r="I45" s="4645"/>
      <c r="J45" s="4646"/>
      <c r="K45" s="3397"/>
      <c r="M45" s="17"/>
    </row>
    <row r="46" spans="1:13" s="12" customFormat="1" ht="29.25" customHeight="1">
      <c r="A46" s="4643"/>
      <c r="B46" s="952" t="s">
        <v>14</v>
      </c>
      <c r="C46" s="4639" t="s">
        <v>4506</v>
      </c>
      <c r="D46" s="4640"/>
      <c r="E46" s="4640"/>
      <c r="F46" s="4640"/>
      <c r="G46" s="4640"/>
      <c r="H46" s="4640"/>
      <c r="I46" s="4640"/>
      <c r="J46" s="4641"/>
      <c r="K46" s="3405"/>
      <c r="M46" s="17"/>
    </row>
    <row r="47" spans="1:13" s="12" customFormat="1">
      <c r="A47" s="950">
        <v>43140</v>
      </c>
      <c r="B47" s="952" t="s">
        <v>143</v>
      </c>
      <c r="C47" s="2279"/>
      <c r="D47" s="2280"/>
      <c r="E47" s="2279"/>
      <c r="F47" s="2279"/>
      <c r="G47" s="2279"/>
      <c r="H47" s="2279">
        <v>5575</v>
      </c>
      <c r="I47" s="2279">
        <v>100</v>
      </c>
      <c r="J47" s="952"/>
      <c r="K47" s="3446"/>
      <c r="L47" s="12" t="s">
        <v>30</v>
      </c>
      <c r="M47" s="17"/>
    </row>
    <row r="48" spans="1:13" s="12" customFormat="1">
      <c r="A48" s="950">
        <v>43145</v>
      </c>
      <c r="B48" s="952" t="s">
        <v>16</v>
      </c>
      <c r="C48" s="2279">
        <v>330</v>
      </c>
      <c r="D48" s="2280">
        <f>+C48*(100-E48)/100</f>
        <v>297</v>
      </c>
      <c r="E48" s="2279">
        <v>10</v>
      </c>
      <c r="F48" s="2279"/>
      <c r="G48" s="2279">
        <v>180</v>
      </c>
      <c r="H48" s="2279"/>
      <c r="I48" s="2279"/>
      <c r="J48" s="952"/>
      <c r="K48" s="3446"/>
      <c r="L48" s="12" t="s">
        <v>4507</v>
      </c>
      <c r="M48" s="17"/>
    </row>
    <row r="49" spans="1:13" s="12" customFormat="1">
      <c r="A49" s="950">
        <v>43176</v>
      </c>
      <c r="B49" s="952" t="s">
        <v>143</v>
      </c>
      <c r="C49" s="2279"/>
      <c r="D49" s="2280"/>
      <c r="E49" s="2279"/>
      <c r="F49" s="2279"/>
      <c r="G49" s="2279"/>
      <c r="H49" s="2279">
        <v>4840</v>
      </c>
      <c r="I49" s="2279">
        <v>100</v>
      </c>
      <c r="J49" s="952"/>
      <c r="K49" s="3446"/>
      <c r="L49" s="12" t="s">
        <v>30</v>
      </c>
      <c r="M49" s="17"/>
    </row>
    <row r="50" spans="1:13" s="12" customFormat="1">
      <c r="A50" s="950">
        <v>43199</v>
      </c>
      <c r="B50" s="952" t="s">
        <v>143</v>
      </c>
      <c r="C50" s="2279"/>
      <c r="D50" s="2280"/>
      <c r="E50" s="2279"/>
      <c r="F50" s="2279"/>
      <c r="G50" s="2279"/>
      <c r="H50" s="2279">
        <v>4470</v>
      </c>
      <c r="I50" s="2279">
        <v>100</v>
      </c>
      <c r="J50" s="952"/>
      <c r="K50" s="3446"/>
      <c r="M50" s="17"/>
    </row>
    <row r="51" spans="1:13" s="12" customFormat="1">
      <c r="A51" s="950">
        <v>43281</v>
      </c>
      <c r="B51" s="952" t="s">
        <v>16</v>
      </c>
      <c r="C51" s="2324">
        <v>315</v>
      </c>
      <c r="D51" s="2325">
        <f>+C51*(100-E51)/100</f>
        <v>252</v>
      </c>
      <c r="E51" s="2324">
        <v>20</v>
      </c>
      <c r="F51" s="2324"/>
      <c r="G51" s="2325">
        <v>110</v>
      </c>
      <c r="H51" s="952"/>
      <c r="I51" s="952"/>
      <c r="J51" s="952"/>
      <c r="K51" s="3446"/>
      <c r="L51" s="12" t="s">
        <v>2050</v>
      </c>
      <c r="M51" s="17"/>
    </row>
    <row r="52" spans="1:13" s="12" customFormat="1">
      <c r="A52" s="2340">
        <v>43295</v>
      </c>
      <c r="B52" s="2341" t="s">
        <v>143</v>
      </c>
      <c r="C52" s="952"/>
      <c r="D52" s="954"/>
      <c r="E52" s="952"/>
      <c r="F52" s="952"/>
      <c r="G52" s="952"/>
      <c r="H52" s="2339">
        <v>4310</v>
      </c>
      <c r="I52" s="2339">
        <v>100</v>
      </c>
      <c r="J52" s="952"/>
      <c r="K52" s="3446"/>
      <c r="M52" s="17"/>
    </row>
    <row r="53" spans="1:13" s="12" customFormat="1">
      <c r="A53" s="950">
        <v>43314</v>
      </c>
      <c r="B53" s="952" t="s">
        <v>16</v>
      </c>
      <c r="C53" s="2356">
        <v>305</v>
      </c>
      <c r="D53" s="2357">
        <f>+C53*(100-E53)/100</f>
        <v>228.75</v>
      </c>
      <c r="E53" s="2356">
        <v>25</v>
      </c>
      <c r="F53" s="2356"/>
      <c r="G53" s="2357">
        <v>100</v>
      </c>
      <c r="H53" s="2356"/>
      <c r="I53" s="2356"/>
      <c r="J53" s="2357"/>
      <c r="K53" s="3439"/>
      <c r="L53" s="12" t="s">
        <v>4790</v>
      </c>
      <c r="M53" s="17"/>
    </row>
    <row r="54" spans="1:13" s="12" customFormat="1">
      <c r="A54" s="950">
        <v>43313</v>
      </c>
      <c r="B54" s="952" t="s">
        <v>4</v>
      </c>
      <c r="C54" s="5161" t="s">
        <v>4798</v>
      </c>
      <c r="D54" s="5162"/>
      <c r="E54" s="5162"/>
      <c r="F54" s="5162"/>
      <c r="G54" s="5162"/>
      <c r="H54" s="5162"/>
      <c r="I54" s="5162"/>
      <c r="J54" s="5163"/>
      <c r="K54" s="3421"/>
      <c r="M54" s="17"/>
    </row>
    <row r="55" spans="1:13" s="12" customFormat="1" ht="49.5" customHeight="1">
      <c r="A55" s="950">
        <v>43335</v>
      </c>
      <c r="B55" s="952" t="s">
        <v>12</v>
      </c>
      <c r="C55" s="4627" t="s">
        <v>4823</v>
      </c>
      <c r="D55" s="4628"/>
      <c r="E55" s="4628"/>
      <c r="F55" s="4628"/>
      <c r="G55" s="4628"/>
      <c r="H55" s="4628"/>
      <c r="I55" s="4628"/>
      <c r="J55" s="4629"/>
      <c r="K55" s="3392"/>
      <c r="M55" s="17"/>
    </row>
    <row r="56" spans="1:13" s="12" customFormat="1">
      <c r="A56" s="950">
        <v>43346</v>
      </c>
      <c r="B56" s="952" t="s">
        <v>12</v>
      </c>
      <c r="C56" s="4644" t="s">
        <v>4834</v>
      </c>
      <c r="D56" s="4645"/>
      <c r="E56" s="4645"/>
      <c r="F56" s="4645"/>
      <c r="G56" s="4645"/>
      <c r="H56" s="4645"/>
      <c r="I56" s="4645"/>
      <c r="J56" s="4646"/>
      <c r="K56" s="3397"/>
      <c r="M56" s="17"/>
    </row>
    <row r="57" spans="1:13" s="12" customFormat="1" ht="19.5" customHeight="1">
      <c r="A57" s="2381">
        <v>43347</v>
      </c>
      <c r="B57" s="2382" t="s">
        <v>12</v>
      </c>
      <c r="C57" s="4644" t="s">
        <v>4835</v>
      </c>
      <c r="D57" s="4645"/>
      <c r="E57" s="4645"/>
      <c r="F57" s="4645"/>
      <c r="G57" s="4645"/>
      <c r="H57" s="4645"/>
      <c r="I57" s="4645"/>
      <c r="J57" s="4646"/>
      <c r="K57" s="3397"/>
      <c r="M57" s="17"/>
    </row>
    <row r="58" spans="1:13" s="12" customFormat="1" ht="39" customHeight="1">
      <c r="A58" s="950">
        <v>43363</v>
      </c>
      <c r="B58" s="952" t="s">
        <v>14</v>
      </c>
      <c r="C58" s="4627" t="s">
        <v>4877</v>
      </c>
      <c r="D58" s="4628"/>
      <c r="E58" s="4628"/>
      <c r="F58" s="4628"/>
      <c r="G58" s="4628"/>
      <c r="H58" s="4628"/>
      <c r="I58" s="4628"/>
      <c r="J58" s="4629"/>
      <c r="K58" s="3392"/>
      <c r="M58" s="17"/>
    </row>
    <row r="59" spans="1:13">
      <c r="A59" s="2400">
        <v>43363</v>
      </c>
      <c r="B59" s="2401" t="s">
        <v>143</v>
      </c>
      <c r="C59" s="2398"/>
      <c r="D59" s="2399"/>
      <c r="E59" s="2398"/>
      <c r="F59" s="2398"/>
      <c r="G59" s="2398"/>
      <c r="H59" s="2398">
        <v>4440</v>
      </c>
      <c r="I59" s="2398">
        <v>100</v>
      </c>
      <c r="J59" s="2398"/>
      <c r="K59" s="3433"/>
    </row>
    <row r="60" spans="1:13" s="12" customFormat="1">
      <c r="A60" s="950">
        <v>43373</v>
      </c>
      <c r="B60" s="952" t="s">
        <v>143</v>
      </c>
      <c r="C60" s="952"/>
      <c r="D60" s="954"/>
      <c r="E60" s="952"/>
      <c r="F60" s="952"/>
      <c r="G60" s="952"/>
      <c r="H60" s="952">
        <v>3975</v>
      </c>
      <c r="I60" s="952">
        <v>100</v>
      </c>
      <c r="J60" s="952"/>
      <c r="K60" s="3446"/>
      <c r="L60" s="12" t="s">
        <v>2253</v>
      </c>
      <c r="M60" s="17"/>
    </row>
    <row r="61" spans="1:13" s="12" customFormat="1">
      <c r="A61" s="4">
        <v>43374</v>
      </c>
      <c r="B61" s="28" t="s">
        <v>16</v>
      </c>
      <c r="C61" s="28">
        <v>245</v>
      </c>
      <c r="D61" s="23">
        <f>+C61*(100-E61)/100</f>
        <v>171.5</v>
      </c>
      <c r="E61" s="28">
        <v>30</v>
      </c>
      <c r="F61" s="28"/>
      <c r="G61" s="28">
        <v>100</v>
      </c>
      <c r="H61" s="28"/>
      <c r="I61" s="28"/>
      <c r="J61" s="28"/>
      <c r="K61" s="28"/>
      <c r="L61" s="15" t="s">
        <v>4153</v>
      </c>
      <c r="M61" s="17"/>
    </row>
    <row r="62" spans="1:13" s="800" customFormat="1" ht="20.100000000000001" customHeight="1">
      <c r="A62" s="520">
        <v>43376</v>
      </c>
      <c r="B62" s="521" t="s">
        <v>12</v>
      </c>
      <c r="C62" s="4341" t="s">
        <v>4903</v>
      </c>
      <c r="D62" s="4342"/>
      <c r="E62" s="4342"/>
      <c r="F62" s="4342"/>
      <c r="G62" s="4342"/>
      <c r="H62" s="4342"/>
      <c r="I62" s="4342"/>
      <c r="J62" s="4343"/>
      <c r="K62" s="3390"/>
      <c r="L62" s="17"/>
      <c r="M62" s="17"/>
    </row>
    <row r="63" spans="1:13" s="12" customFormat="1">
      <c r="A63" s="950">
        <v>43377</v>
      </c>
      <c r="B63" s="952" t="s">
        <v>16</v>
      </c>
      <c r="C63" s="952">
        <v>380</v>
      </c>
      <c r="D63" s="954">
        <f>+C63*(100-E63)/100</f>
        <v>266</v>
      </c>
      <c r="E63" s="952">
        <v>30</v>
      </c>
      <c r="F63" s="952"/>
      <c r="G63" s="952">
        <v>100</v>
      </c>
      <c r="H63" s="952"/>
      <c r="I63" s="952"/>
      <c r="J63" s="952"/>
      <c r="K63" s="3446"/>
      <c r="L63" s="12" t="s">
        <v>4906</v>
      </c>
      <c r="M63" s="17"/>
    </row>
    <row r="64" spans="1:13" s="12" customFormat="1" ht="33.75" customHeight="1">
      <c r="A64" s="950">
        <v>43383</v>
      </c>
      <c r="B64" s="952" t="s">
        <v>14</v>
      </c>
      <c r="C64" s="4633" t="s">
        <v>4913</v>
      </c>
      <c r="D64" s="5121"/>
      <c r="E64" s="5121"/>
      <c r="F64" s="5121"/>
      <c r="G64" s="5121"/>
      <c r="H64" s="5121"/>
      <c r="I64" s="5121"/>
      <c r="J64" s="5135"/>
      <c r="K64" s="3418"/>
      <c r="M64" s="17"/>
    </row>
    <row r="65" spans="1:13" s="12" customFormat="1" ht="27" customHeight="1">
      <c r="A65" s="950">
        <v>43392</v>
      </c>
      <c r="B65" s="2436" t="s">
        <v>12</v>
      </c>
      <c r="C65" s="4644" t="s">
        <v>4947</v>
      </c>
      <c r="D65" s="4645"/>
      <c r="E65" s="4645"/>
      <c r="F65" s="4645"/>
      <c r="G65" s="4645"/>
      <c r="H65" s="4645"/>
      <c r="I65" s="4645"/>
      <c r="J65" s="4646"/>
      <c r="K65" s="3397"/>
      <c r="M65" s="17"/>
    </row>
    <row r="66" spans="1:13" s="12" customFormat="1">
      <c r="A66" s="950">
        <v>43401</v>
      </c>
      <c r="B66" s="952" t="s">
        <v>16</v>
      </c>
      <c r="C66" s="952">
        <v>360</v>
      </c>
      <c r="D66" s="954">
        <f>+C66*(100-E66)/100</f>
        <v>252</v>
      </c>
      <c r="E66" s="952">
        <v>30</v>
      </c>
      <c r="F66" s="952"/>
      <c r="G66" s="952">
        <v>100</v>
      </c>
      <c r="H66" s="952"/>
      <c r="I66" s="952"/>
      <c r="J66" s="952"/>
      <c r="K66" s="3446"/>
      <c r="L66" s="12" t="s">
        <v>4151</v>
      </c>
      <c r="M66" s="17"/>
    </row>
    <row r="67" spans="1:13" s="12" customFormat="1">
      <c r="A67" s="950">
        <v>43427</v>
      </c>
      <c r="B67" s="952" t="s">
        <v>143</v>
      </c>
      <c r="C67" s="952"/>
      <c r="D67" s="954"/>
      <c r="E67" s="952"/>
      <c r="F67" s="952"/>
      <c r="G67" s="952"/>
      <c r="H67" s="952">
        <v>4305</v>
      </c>
      <c r="I67" s="952">
        <v>100</v>
      </c>
      <c r="J67" s="952"/>
      <c r="K67" s="3446"/>
      <c r="L67" s="12" t="s">
        <v>30</v>
      </c>
      <c r="M67" s="17"/>
    </row>
    <row r="68" spans="1:13" s="12" customFormat="1" ht="18.75" customHeight="1" thickBot="1">
      <c r="A68" s="2609">
        <v>43452</v>
      </c>
      <c r="B68" s="2613" t="s">
        <v>12</v>
      </c>
      <c r="C68" s="5158" t="s">
        <v>5068</v>
      </c>
      <c r="D68" s="5623"/>
      <c r="E68" s="5623"/>
      <c r="F68" s="5623"/>
      <c r="G68" s="5623"/>
      <c r="H68" s="5623"/>
      <c r="I68" s="5623"/>
      <c r="J68" s="5624"/>
      <c r="K68" s="3474"/>
      <c r="L68" s="43"/>
      <c r="M68" s="17"/>
    </row>
    <row r="69" spans="1:13" s="12" customFormat="1" ht="49.5" customHeight="1" thickTop="1">
      <c r="A69" s="47">
        <v>43500</v>
      </c>
      <c r="B69" s="48" t="s">
        <v>12</v>
      </c>
      <c r="C69" s="5062" t="s">
        <v>5165</v>
      </c>
      <c r="D69" s="5621"/>
      <c r="E69" s="5621"/>
      <c r="F69" s="5621"/>
      <c r="G69" s="5621"/>
      <c r="H69" s="5621"/>
      <c r="I69" s="5621"/>
      <c r="J69" s="5622"/>
      <c r="K69" s="3473"/>
      <c r="L69" s="2632" t="s">
        <v>5166</v>
      </c>
      <c r="M69" s="17"/>
    </row>
    <row r="70" spans="1:13" s="12" customFormat="1" ht="39" customHeight="1">
      <c r="A70" s="950">
        <v>43504</v>
      </c>
      <c r="B70" s="952" t="s">
        <v>12</v>
      </c>
      <c r="C70" s="4633" t="s">
        <v>5169</v>
      </c>
      <c r="D70" s="5121"/>
      <c r="E70" s="5121"/>
      <c r="F70" s="5121"/>
      <c r="G70" s="5121"/>
      <c r="H70" s="5121"/>
      <c r="I70" s="5121"/>
      <c r="J70" s="5135"/>
      <c r="K70" s="3418"/>
      <c r="L70" s="2576" t="s">
        <v>5168</v>
      </c>
      <c r="M70" s="17"/>
    </row>
    <row r="71" spans="1:13" s="12" customFormat="1" ht="60" customHeight="1">
      <c r="A71" s="1943">
        <v>43508</v>
      </c>
      <c r="B71" s="1944" t="s">
        <v>34</v>
      </c>
      <c r="C71" s="5477" t="s">
        <v>5713</v>
      </c>
      <c r="D71" s="5477"/>
      <c r="E71" s="5477"/>
      <c r="F71" s="5477"/>
      <c r="G71" s="5477"/>
      <c r="H71" s="5477"/>
      <c r="I71" s="5477"/>
      <c r="J71" s="5477"/>
      <c r="K71" s="3558"/>
      <c r="L71" s="1945" t="s">
        <v>2571</v>
      </c>
      <c r="M71" s="17"/>
    </row>
    <row r="72" spans="1:13" s="12" customFormat="1">
      <c r="A72" s="950">
        <v>43518</v>
      </c>
      <c r="B72" s="952" t="s">
        <v>16</v>
      </c>
      <c r="C72" s="2798">
        <v>310</v>
      </c>
      <c r="D72" s="2799">
        <f>+C72*(100-E72)/100</f>
        <v>62</v>
      </c>
      <c r="E72" s="2798">
        <v>80</v>
      </c>
      <c r="F72" s="2798"/>
      <c r="G72" s="2798">
        <v>110</v>
      </c>
      <c r="H72" s="2798"/>
      <c r="I72" s="2798"/>
      <c r="J72" s="2798"/>
      <c r="K72" s="3433"/>
      <c r="L72" s="12" t="s">
        <v>4152</v>
      </c>
      <c r="M72" s="17"/>
    </row>
    <row r="73" spans="1:13" s="12" customFormat="1">
      <c r="A73" s="950">
        <v>43523</v>
      </c>
      <c r="B73" s="952" t="s">
        <v>4</v>
      </c>
      <c r="C73" s="4644" t="s">
        <v>5229</v>
      </c>
      <c r="D73" s="4645"/>
      <c r="E73" s="4645"/>
      <c r="F73" s="4645"/>
      <c r="G73" s="4645"/>
      <c r="H73" s="4645"/>
      <c r="I73" s="4645"/>
      <c r="J73" s="4646"/>
      <c r="K73" s="3397"/>
      <c r="M73" s="17"/>
    </row>
    <row r="74" spans="1:13" s="12" customFormat="1">
      <c r="A74" s="950">
        <v>43567</v>
      </c>
      <c r="B74" s="952" t="s">
        <v>143</v>
      </c>
      <c r="C74" s="2798"/>
      <c r="D74" s="2799"/>
      <c r="E74" s="2798"/>
      <c r="F74" s="2798"/>
      <c r="G74" s="2798"/>
      <c r="H74" s="2798">
        <v>4445</v>
      </c>
      <c r="I74" s="2798">
        <v>100</v>
      </c>
      <c r="J74" s="2798"/>
      <c r="K74" s="3433"/>
      <c r="L74" s="12" t="s">
        <v>207</v>
      </c>
      <c r="M74" s="17"/>
    </row>
    <row r="75" spans="1:13" s="12" customFormat="1">
      <c r="A75" s="950">
        <v>43636</v>
      </c>
      <c r="B75" s="952" t="s">
        <v>12</v>
      </c>
      <c r="C75" s="4644" t="s">
        <v>156</v>
      </c>
      <c r="D75" s="4645"/>
      <c r="E75" s="4645"/>
      <c r="F75" s="4645"/>
      <c r="G75" s="4645"/>
      <c r="H75" s="4645"/>
      <c r="I75" s="4645"/>
      <c r="J75" s="4646"/>
      <c r="K75" s="3397"/>
      <c r="M75" s="17"/>
    </row>
    <row r="76" spans="1:13" s="12" customFormat="1">
      <c r="A76" s="520">
        <v>43681</v>
      </c>
      <c r="B76" s="521" t="s">
        <v>16</v>
      </c>
      <c r="C76" s="2798">
        <v>270</v>
      </c>
      <c r="D76" s="2799">
        <f>+C76*(100-E76)/100</f>
        <v>108</v>
      </c>
      <c r="E76" s="2798">
        <v>60</v>
      </c>
      <c r="F76" s="2798"/>
      <c r="G76" s="2798">
        <v>70</v>
      </c>
      <c r="H76" s="2798"/>
      <c r="I76" s="2798"/>
      <c r="J76" s="2798"/>
      <c r="K76" s="3433"/>
      <c r="L76" s="12" t="s">
        <v>4151</v>
      </c>
      <c r="M76" s="17"/>
    </row>
    <row r="77" spans="1:13" s="12" customFormat="1">
      <c r="A77" s="950">
        <v>43707</v>
      </c>
      <c r="B77" s="952" t="s">
        <v>143</v>
      </c>
      <c r="C77" s="952"/>
      <c r="D77" s="954"/>
      <c r="E77" s="952"/>
      <c r="F77" s="952"/>
      <c r="G77" s="952"/>
      <c r="H77" s="2834">
        <v>4490</v>
      </c>
      <c r="I77" s="2834">
        <v>95</v>
      </c>
      <c r="J77" s="952"/>
      <c r="K77" s="3446"/>
      <c r="L77" s="12" t="s">
        <v>86</v>
      </c>
      <c r="M77" s="17"/>
    </row>
    <row r="78" spans="1:13" s="12" customFormat="1">
      <c r="A78" s="950">
        <v>43726</v>
      </c>
      <c r="B78" s="952" t="s">
        <v>12</v>
      </c>
      <c r="C78" s="4644" t="s">
        <v>5671</v>
      </c>
      <c r="D78" s="4645"/>
      <c r="E78" s="4645"/>
      <c r="F78" s="4645"/>
      <c r="G78" s="4645"/>
      <c r="H78" s="4645"/>
      <c r="I78" s="4645"/>
      <c r="J78" s="4646"/>
      <c r="K78" s="3397"/>
      <c r="M78" s="17"/>
    </row>
    <row r="79" spans="1:13" s="12" customFormat="1" ht="58.5" customHeight="1">
      <c r="A79" s="950">
        <v>43735</v>
      </c>
      <c r="B79" s="952" t="s">
        <v>12</v>
      </c>
      <c r="C79" s="4627" t="s">
        <v>5707</v>
      </c>
      <c r="D79" s="4628"/>
      <c r="E79" s="4628"/>
      <c r="F79" s="4628"/>
      <c r="G79" s="4628"/>
      <c r="H79" s="4628"/>
      <c r="I79" s="4628"/>
      <c r="J79" s="4629"/>
      <c r="K79" s="3392"/>
      <c r="M79" s="17"/>
    </row>
    <row r="80" spans="1:13" s="12" customFormat="1" ht="72.75" customHeight="1">
      <c r="A80" s="1943">
        <v>43745</v>
      </c>
      <c r="B80" s="1944" t="s">
        <v>34</v>
      </c>
      <c r="C80" s="4770" t="s">
        <v>5720</v>
      </c>
      <c r="D80" s="5260"/>
      <c r="E80" s="5260"/>
      <c r="F80" s="5260"/>
      <c r="G80" s="5260"/>
      <c r="H80" s="5260"/>
      <c r="I80" s="5260"/>
      <c r="J80" s="5261"/>
      <c r="K80" s="3558"/>
      <c r="L80" s="1945" t="s">
        <v>2571</v>
      </c>
      <c r="M80" s="17"/>
    </row>
    <row r="81" spans="1:13" s="12" customFormat="1">
      <c r="A81" s="950">
        <v>43780</v>
      </c>
      <c r="B81" s="952" t="s">
        <v>16</v>
      </c>
      <c r="C81" s="2971">
        <v>245</v>
      </c>
      <c r="D81" s="954">
        <f>+C81*(100-E81)/100</f>
        <v>110.25</v>
      </c>
      <c r="E81" s="2971">
        <v>55</v>
      </c>
      <c r="F81" s="952"/>
      <c r="G81" s="2971">
        <v>70</v>
      </c>
      <c r="H81" s="2971"/>
      <c r="I81" s="2971"/>
      <c r="J81" s="952"/>
      <c r="K81" s="3446"/>
      <c r="L81" s="12" t="s">
        <v>4152</v>
      </c>
      <c r="M81" s="17"/>
    </row>
    <row r="82" spans="1:13" s="12" customFormat="1">
      <c r="A82" s="950">
        <v>43791</v>
      </c>
      <c r="B82" s="952" t="s">
        <v>143</v>
      </c>
      <c r="C82" s="952"/>
      <c r="D82" s="954"/>
      <c r="E82" s="952"/>
      <c r="F82" s="952"/>
      <c r="G82" s="2971"/>
      <c r="H82" s="2971">
        <v>4330</v>
      </c>
      <c r="I82" s="2971">
        <v>100</v>
      </c>
      <c r="J82" s="952"/>
      <c r="K82" s="3446"/>
      <c r="M82" s="17"/>
    </row>
    <row r="83" spans="1:13" s="12" customFormat="1">
      <c r="A83" s="4">
        <v>43808</v>
      </c>
      <c r="B83" s="28" t="s">
        <v>143</v>
      </c>
      <c r="C83" s="28"/>
      <c r="D83" s="23" t="s">
        <v>324</v>
      </c>
      <c r="E83" s="28"/>
      <c r="F83" s="28"/>
      <c r="G83" s="2972"/>
      <c r="H83" s="2972">
        <v>3625</v>
      </c>
      <c r="I83" s="2972">
        <v>100</v>
      </c>
      <c r="J83" s="28"/>
      <c r="K83" s="28"/>
      <c r="L83" s="15" t="s">
        <v>136</v>
      </c>
      <c r="M83" s="17"/>
    </row>
    <row r="84" spans="1:13" s="12" customFormat="1">
      <c r="A84" s="950">
        <v>43836</v>
      </c>
      <c r="B84" s="952" t="s">
        <v>16</v>
      </c>
      <c r="C84" s="2971">
        <v>250</v>
      </c>
      <c r="D84" s="954">
        <f>+C84*(100-E84)/100</f>
        <v>112.5</v>
      </c>
      <c r="E84" s="2971">
        <v>55</v>
      </c>
      <c r="F84" s="952"/>
      <c r="G84" s="2971">
        <v>127</v>
      </c>
      <c r="H84" s="2971"/>
      <c r="I84" s="2971"/>
      <c r="J84" s="952"/>
      <c r="K84" s="3446"/>
      <c r="L84" s="12" t="s">
        <v>4152</v>
      </c>
      <c r="M84" s="17"/>
    </row>
    <row r="85" spans="1:13" s="12" customFormat="1">
      <c r="A85" s="3628">
        <v>43920</v>
      </c>
      <c r="B85" s="3143" t="s">
        <v>4</v>
      </c>
      <c r="C85" s="3143"/>
      <c r="D85" s="3144"/>
      <c r="E85" s="3146">
        <v>65</v>
      </c>
      <c r="F85" s="3143"/>
      <c r="G85" s="3143"/>
      <c r="H85" s="3143"/>
      <c r="I85" s="3143"/>
      <c r="J85" s="3143"/>
      <c r="K85" s="3143"/>
      <c r="L85" s="3145"/>
      <c r="M85" s="17"/>
    </row>
    <row r="86" spans="1:13" s="12" customFormat="1">
      <c r="A86" s="3628">
        <v>43951</v>
      </c>
      <c r="B86" s="3143" t="s">
        <v>4</v>
      </c>
      <c r="C86" s="3143"/>
      <c r="D86" s="3144"/>
      <c r="E86" s="3146">
        <v>70</v>
      </c>
      <c r="F86" s="3143"/>
      <c r="G86" s="3143"/>
      <c r="H86" s="3143"/>
      <c r="I86" s="3143"/>
      <c r="J86" s="3143"/>
      <c r="K86" s="3143"/>
      <c r="L86" s="3145"/>
      <c r="M86" s="17"/>
    </row>
    <row r="87" spans="1:13" s="12" customFormat="1" ht="18.75">
      <c r="A87" s="4623">
        <v>43971</v>
      </c>
      <c r="B87" s="28" t="s">
        <v>16</v>
      </c>
      <c r="C87" s="23">
        <v>135</v>
      </c>
      <c r="D87" s="23">
        <v>40.500000000000007</v>
      </c>
      <c r="E87" s="23">
        <v>70</v>
      </c>
      <c r="F87" s="1263" t="s">
        <v>70</v>
      </c>
      <c r="G87" s="23">
        <v>95</v>
      </c>
      <c r="H87" s="28"/>
      <c r="I87" s="28"/>
      <c r="J87" s="28"/>
      <c r="K87" s="28"/>
      <c r="L87" s="15" t="s">
        <v>6170</v>
      </c>
      <c r="M87" s="17"/>
    </row>
    <row r="88" spans="1:13" s="12" customFormat="1">
      <c r="A88" s="4624"/>
      <c r="B88" s="28" t="s">
        <v>16</v>
      </c>
      <c r="C88" s="28"/>
      <c r="D88" s="23">
        <f>+C88*(100-E88)/100</f>
        <v>0</v>
      </c>
      <c r="E88" s="3165"/>
      <c r="F88" s="28"/>
      <c r="G88" s="28"/>
      <c r="H88" s="3165">
        <v>2265</v>
      </c>
      <c r="I88" s="3165">
        <v>100</v>
      </c>
      <c r="J88" s="28"/>
      <c r="K88" s="28"/>
      <c r="L88" s="15"/>
      <c r="M88" s="17"/>
    </row>
    <row r="89" spans="1:13" s="12" customFormat="1">
      <c r="A89" s="950">
        <v>43972</v>
      </c>
      <c r="B89" s="952" t="s">
        <v>12</v>
      </c>
      <c r="C89" s="4644" t="s">
        <v>6174</v>
      </c>
      <c r="D89" s="4645"/>
      <c r="E89" s="4645"/>
      <c r="F89" s="4645"/>
      <c r="G89" s="4645"/>
      <c r="H89" s="4645"/>
      <c r="I89" s="4645"/>
      <c r="J89" s="4646"/>
      <c r="K89" s="3397"/>
      <c r="M89" s="17"/>
    </row>
    <row r="90" spans="1:13" s="12" customFormat="1">
      <c r="A90" s="3628">
        <v>43981</v>
      </c>
      <c r="B90" s="3143" t="s">
        <v>4</v>
      </c>
      <c r="C90" s="3143"/>
      <c r="D90" s="3144"/>
      <c r="E90" s="3146">
        <v>70</v>
      </c>
      <c r="F90" s="3143"/>
      <c r="G90" s="3143"/>
      <c r="H90" s="3143"/>
      <c r="I90" s="3143"/>
      <c r="J90" s="3143"/>
      <c r="K90" s="3143"/>
      <c r="L90" s="3145"/>
      <c r="M90" s="17"/>
    </row>
    <row r="91" spans="1:13" s="12" customFormat="1">
      <c r="A91" s="3628">
        <v>44012</v>
      </c>
      <c r="B91" s="3143" t="s">
        <v>4</v>
      </c>
      <c r="C91" s="3143"/>
      <c r="D91" s="3144"/>
      <c r="E91" s="3146">
        <v>70</v>
      </c>
      <c r="F91" s="3143"/>
      <c r="G91" s="3143"/>
      <c r="H91" s="3143"/>
      <c r="I91" s="3143"/>
      <c r="J91" s="3143"/>
      <c r="K91" s="3143"/>
      <c r="L91" s="3145"/>
      <c r="M91" s="17"/>
    </row>
    <row r="92" spans="1:13" s="12" customFormat="1">
      <c r="A92" s="950">
        <v>44013</v>
      </c>
      <c r="B92" s="952" t="s">
        <v>16</v>
      </c>
      <c r="C92" s="3186">
        <v>210</v>
      </c>
      <c r="D92" s="3188">
        <f>+C92*(100-E92)/100</f>
        <v>52.5</v>
      </c>
      <c r="E92" s="3186">
        <v>75</v>
      </c>
      <c r="F92" s="3186"/>
      <c r="G92" s="3186">
        <v>105</v>
      </c>
      <c r="H92" s="3186"/>
      <c r="I92" s="3186"/>
      <c r="J92" s="3186"/>
      <c r="K92" s="3433"/>
      <c r="L92" s="974" t="s">
        <v>4152</v>
      </c>
      <c r="M92" s="17"/>
    </row>
    <row r="93" spans="1:13" s="12" customFormat="1">
      <c r="A93" s="3628">
        <v>44042</v>
      </c>
      <c r="B93" s="3143" t="s">
        <v>4</v>
      </c>
      <c r="C93" s="3143"/>
      <c r="D93" s="3144"/>
      <c r="E93" s="3146">
        <v>70</v>
      </c>
      <c r="F93" s="3143"/>
      <c r="G93" s="3143"/>
      <c r="H93" s="3143"/>
      <c r="I93" s="3143"/>
      <c r="J93" s="3143"/>
      <c r="K93" s="3143"/>
      <c r="L93" s="3145"/>
      <c r="M93" s="17"/>
    </row>
    <row r="94" spans="1:13" s="12" customFormat="1" ht="38.25" customHeight="1">
      <c r="A94" s="950">
        <v>44048</v>
      </c>
      <c r="B94" s="1891" t="s">
        <v>12</v>
      </c>
      <c r="C94" s="4627" t="s">
        <v>6250</v>
      </c>
      <c r="D94" s="4628"/>
      <c r="E94" s="4628"/>
      <c r="F94" s="4628"/>
      <c r="G94" s="4628"/>
      <c r="H94" s="4628"/>
      <c r="I94" s="4628"/>
      <c r="J94" s="4629"/>
      <c r="K94" s="3392"/>
      <c r="L94" s="2576" t="s">
        <v>5726</v>
      </c>
      <c r="M94" s="17"/>
    </row>
    <row r="95" spans="1:13" s="7" customFormat="1">
      <c r="A95" s="4">
        <v>44071</v>
      </c>
      <c r="B95" s="991" t="s">
        <v>143</v>
      </c>
      <c r="C95" s="1850"/>
      <c r="D95" s="23" t="s">
        <v>324</v>
      </c>
      <c r="E95" s="3212"/>
      <c r="F95" s="1850"/>
      <c r="G95" s="1850"/>
      <c r="H95" s="1850">
        <v>2845</v>
      </c>
      <c r="I95" s="1850">
        <v>90</v>
      </c>
      <c r="J95" s="1850"/>
      <c r="K95" s="1850"/>
      <c r="L95" s="15" t="s">
        <v>6272</v>
      </c>
      <c r="M95" s="17"/>
    </row>
    <row r="96" spans="1:13" s="12" customFormat="1">
      <c r="A96" s="3628">
        <v>44073</v>
      </c>
      <c r="B96" s="3143" t="s">
        <v>4</v>
      </c>
      <c r="C96" s="3143"/>
      <c r="D96" s="3144"/>
      <c r="E96" s="3146">
        <v>70</v>
      </c>
      <c r="F96" s="3143"/>
      <c r="G96" s="3143"/>
      <c r="H96" s="3143"/>
      <c r="I96" s="3143"/>
      <c r="J96" s="3143"/>
      <c r="K96" s="3143"/>
      <c r="L96" s="3145"/>
      <c r="M96" s="17"/>
    </row>
    <row r="97" spans="1:13" s="7" customFormat="1" ht="40.5" customHeight="1">
      <c r="A97" s="950">
        <v>44156</v>
      </c>
      <c r="B97" s="1891" t="s">
        <v>12</v>
      </c>
      <c r="C97" s="4627" t="s">
        <v>6437</v>
      </c>
      <c r="D97" s="4628"/>
      <c r="E97" s="4628"/>
      <c r="F97" s="4628"/>
      <c r="G97" s="4628"/>
      <c r="H97" s="4628"/>
      <c r="I97" s="4628"/>
      <c r="J97" s="4629"/>
      <c r="L97" s="2576" t="s">
        <v>6384</v>
      </c>
      <c r="M97" s="17"/>
    </row>
    <row r="98" spans="1:13" s="7" customFormat="1">
      <c r="A98" s="4">
        <v>44162</v>
      </c>
      <c r="B98" s="991" t="s">
        <v>16</v>
      </c>
      <c r="C98" s="1850">
        <v>275</v>
      </c>
      <c r="D98" s="23">
        <f t="shared" ref="D98:D115" si="0">+C98*(100-E98)/100</f>
        <v>68.75</v>
      </c>
      <c r="E98" s="3728">
        <v>75</v>
      </c>
      <c r="F98" s="1850"/>
      <c r="G98" s="1850">
        <v>80</v>
      </c>
      <c r="H98" s="1850"/>
      <c r="I98" s="1850"/>
      <c r="J98" s="1850"/>
      <c r="K98" s="1850"/>
      <c r="L98" s="15" t="s">
        <v>6393</v>
      </c>
      <c r="M98" s="17"/>
    </row>
    <row r="99" spans="1:13" s="7" customFormat="1">
      <c r="A99" s="950">
        <v>44164</v>
      </c>
      <c r="B99" s="1891" t="s">
        <v>16</v>
      </c>
      <c r="C99" s="7">
        <v>225</v>
      </c>
      <c r="D99" s="954">
        <f t="shared" si="0"/>
        <v>56.25</v>
      </c>
      <c r="E99" s="3128">
        <v>75</v>
      </c>
      <c r="G99" s="7">
        <v>95</v>
      </c>
      <c r="L99" s="12" t="s">
        <v>20</v>
      </c>
      <c r="M99" s="17"/>
    </row>
    <row r="100" spans="1:13" s="7" customFormat="1" ht="39" customHeight="1">
      <c r="A100" s="950">
        <v>44207</v>
      </c>
      <c r="B100" s="1891" t="s">
        <v>12</v>
      </c>
      <c r="C100" s="5118" t="s">
        <v>6470</v>
      </c>
      <c r="D100" s="4628"/>
      <c r="E100" s="4628"/>
      <c r="F100" s="4628"/>
      <c r="G100" s="4628"/>
      <c r="H100" s="4628"/>
      <c r="I100" s="4628"/>
      <c r="J100" s="5119"/>
      <c r="L100" s="2576" t="s">
        <v>6223</v>
      </c>
      <c r="M100" s="17"/>
    </row>
    <row r="101" spans="1:13" s="7" customFormat="1">
      <c r="A101" s="950">
        <v>44212</v>
      </c>
      <c r="B101" s="1891" t="s">
        <v>143</v>
      </c>
      <c r="D101" s="954" t="s">
        <v>324</v>
      </c>
      <c r="E101" s="3128"/>
      <c r="H101" s="7">
        <v>1985</v>
      </c>
      <c r="I101" s="7">
        <v>100</v>
      </c>
      <c r="L101" s="12" t="s">
        <v>30</v>
      </c>
      <c r="M101" s="17"/>
    </row>
    <row r="102" spans="1:13" s="7" customFormat="1">
      <c r="A102" s="950">
        <v>44295</v>
      </c>
      <c r="B102" s="1891" t="s">
        <v>16</v>
      </c>
      <c r="C102" s="600">
        <v>250</v>
      </c>
      <c r="D102" s="3923">
        <f t="shared" ref="D102" si="1">+C102-(E102*C102/100)</f>
        <v>50</v>
      </c>
      <c r="E102" s="3923">
        <v>80</v>
      </c>
      <c r="F102" s="600" t="s">
        <v>70</v>
      </c>
      <c r="G102" s="600">
        <v>163</v>
      </c>
      <c r="L102" s="12" t="s">
        <v>4152</v>
      </c>
      <c r="M102" s="17"/>
    </row>
    <row r="103" spans="1:13" s="7" customFormat="1" ht="18.75">
      <c r="A103" s="950">
        <v>44298</v>
      </c>
      <c r="B103" s="1891" t="s">
        <v>12</v>
      </c>
      <c r="C103" s="5170" t="s">
        <v>6595</v>
      </c>
      <c r="D103" s="4645"/>
      <c r="E103" s="4645"/>
      <c r="F103" s="4645"/>
      <c r="G103" s="4645"/>
      <c r="H103" s="4645"/>
      <c r="I103" s="4645"/>
      <c r="J103" s="5171"/>
      <c r="L103" s="2576" t="s">
        <v>6596</v>
      </c>
      <c r="M103" s="17"/>
    </row>
    <row r="104" spans="1:13" s="7" customFormat="1">
      <c r="A104" s="950">
        <v>44367</v>
      </c>
      <c r="B104" s="1891" t="s">
        <v>143</v>
      </c>
      <c r="D104" s="3796" t="s">
        <v>324</v>
      </c>
      <c r="H104" s="7">
        <v>3020</v>
      </c>
      <c r="I104" s="7">
        <v>100</v>
      </c>
      <c r="L104" s="12" t="s">
        <v>30</v>
      </c>
      <c r="M104" s="17"/>
    </row>
    <row r="105" spans="1:13" s="7" customFormat="1" ht="35.25" customHeight="1">
      <c r="A105" s="950">
        <v>44368</v>
      </c>
      <c r="B105" s="1891" t="s">
        <v>404</v>
      </c>
      <c r="C105" s="5340" t="s">
        <v>6706</v>
      </c>
      <c r="D105" s="4634"/>
      <c r="E105" s="4634"/>
      <c r="F105" s="4634"/>
      <c r="G105" s="4634"/>
      <c r="H105" s="4634"/>
      <c r="I105" s="4634"/>
      <c r="J105" s="5341"/>
      <c r="L105" s="2576" t="s">
        <v>6707</v>
      </c>
      <c r="M105" s="17"/>
    </row>
    <row r="106" spans="1:13" s="7" customFormat="1">
      <c r="A106" s="950">
        <v>44377</v>
      </c>
      <c r="B106" s="1891" t="s">
        <v>16</v>
      </c>
      <c r="C106" s="7">
        <v>250</v>
      </c>
      <c r="D106" s="3796">
        <f t="shared" si="0"/>
        <v>50</v>
      </c>
      <c r="E106" s="7">
        <v>80</v>
      </c>
      <c r="F106" s="7" t="s">
        <v>70</v>
      </c>
      <c r="G106" s="7">
        <v>130</v>
      </c>
      <c r="L106" s="12" t="s">
        <v>4152</v>
      </c>
      <c r="M106" s="17"/>
    </row>
    <row r="107" spans="1:13" s="7" customFormat="1">
      <c r="A107" s="950">
        <v>44380</v>
      </c>
      <c r="B107" s="1891" t="s">
        <v>12</v>
      </c>
      <c r="C107" s="5170" t="s">
        <v>6721</v>
      </c>
      <c r="D107" s="4645"/>
      <c r="E107" s="4645"/>
      <c r="F107" s="4645"/>
      <c r="G107" s="4645"/>
      <c r="H107" s="4645"/>
      <c r="I107" s="4645"/>
      <c r="J107" s="5171"/>
      <c r="L107" s="12"/>
      <c r="M107" s="17"/>
    </row>
    <row r="108" spans="1:13" s="7" customFormat="1">
      <c r="A108" s="950">
        <v>44441</v>
      </c>
      <c r="B108" s="1891" t="s">
        <v>143</v>
      </c>
      <c r="D108" s="3796">
        <f t="shared" si="0"/>
        <v>0</v>
      </c>
      <c r="H108" s="7">
        <v>3245</v>
      </c>
      <c r="I108" s="7">
        <v>100</v>
      </c>
      <c r="L108" s="12" t="s">
        <v>30</v>
      </c>
      <c r="M108" s="17"/>
    </row>
    <row r="109" spans="1:13" s="7" customFormat="1" ht="36" customHeight="1">
      <c r="A109" s="950">
        <v>44447</v>
      </c>
      <c r="B109" s="1891" t="s">
        <v>12</v>
      </c>
      <c r="C109" s="5118" t="s">
        <v>6830</v>
      </c>
      <c r="D109" s="4628"/>
      <c r="E109" s="4628"/>
      <c r="F109" s="4628"/>
      <c r="G109" s="4628"/>
      <c r="H109" s="4628"/>
      <c r="I109" s="4628"/>
      <c r="J109" s="5119"/>
      <c r="L109" s="2576" t="s">
        <v>6829</v>
      </c>
      <c r="M109" s="17"/>
    </row>
    <row r="110" spans="1:13" s="7" customFormat="1">
      <c r="A110" s="950"/>
      <c r="B110" s="1891"/>
      <c r="D110" s="3940">
        <f t="shared" si="0"/>
        <v>0</v>
      </c>
      <c r="L110" s="12"/>
      <c r="M110" s="17"/>
    </row>
    <row r="111" spans="1:13" s="7" customFormat="1">
      <c r="A111" s="950"/>
      <c r="D111" s="3940">
        <f t="shared" si="0"/>
        <v>0</v>
      </c>
      <c r="L111" s="12"/>
      <c r="M111" s="17"/>
    </row>
    <row r="112" spans="1:13" s="7" customFormat="1">
      <c r="A112" s="950"/>
      <c r="D112" s="3940">
        <f t="shared" si="0"/>
        <v>0</v>
      </c>
      <c r="L112" s="12"/>
      <c r="M112" s="17"/>
    </row>
    <row r="113" spans="1:13" s="7" customFormat="1">
      <c r="A113" s="950"/>
      <c r="D113" s="3940">
        <f t="shared" si="0"/>
        <v>0</v>
      </c>
      <c r="L113" s="12"/>
      <c r="M113" s="17"/>
    </row>
    <row r="114" spans="1:13" s="7" customFormat="1">
      <c r="A114" s="950"/>
      <c r="D114" s="3940">
        <f t="shared" si="0"/>
        <v>0</v>
      </c>
      <c r="L114" s="12"/>
      <c r="M114" s="17"/>
    </row>
    <row r="115" spans="1:13" s="7" customFormat="1">
      <c r="A115" s="950"/>
      <c r="D115" s="3940">
        <f t="shared" si="0"/>
        <v>0</v>
      </c>
      <c r="L115" s="12"/>
      <c r="M115" s="17"/>
    </row>
    <row r="116" spans="1:13" s="7" customFormat="1">
      <c r="A116" s="950"/>
      <c r="L116" s="12"/>
      <c r="M116" s="17"/>
    </row>
    <row r="117" spans="1:13" s="7" customFormat="1">
      <c r="A117" s="950"/>
      <c r="L117" s="12"/>
      <c r="M117" s="17"/>
    </row>
    <row r="118" spans="1:13" s="7" customFormat="1">
      <c r="A118" s="950"/>
      <c r="L118" s="12"/>
      <c r="M118" s="17"/>
    </row>
    <row r="119" spans="1:13">
      <c r="A119" s="950"/>
    </row>
    <row r="120" spans="1:13">
      <c r="A120" s="950"/>
    </row>
    <row r="121" spans="1:13">
      <c r="A121" s="950"/>
    </row>
  </sheetData>
  <autoFilter ref="A6:L6"/>
  <customSheetViews>
    <customSheetView guid="{CD481555-6D06-49CD-9625-98C90CC09C9A}" showAutoFilter="1">
      <selection activeCell="O20" sqref="O20"/>
      <pageMargins left="0.7" right="0.7" top="0.75" bottom="0.75" header="0.3" footer="0.3"/>
      <pageSetup paperSize="9" orientation="portrait" r:id="rId1"/>
      <autoFilter ref="B6:B98"/>
    </customSheetView>
    <customSheetView guid="{9EC6AF21-4B8E-44E3-AF29-8895353139B2}" showAutoFilter="1">
      <pane ySplit="6" topLeftCell="A17" activePane="bottomLeft" state="frozen"/>
      <selection pane="bottomLeft" activeCell="O20" sqref="O20"/>
      <pageMargins left="0.7" right="0.7" top="0.75" bottom="0.75" header="0.3" footer="0.3"/>
      <pageSetup paperSize="9" orientation="portrait" r:id="rId2"/>
      <autoFilter ref="B6:B98"/>
    </customSheetView>
    <customSheetView guid="{4A6D03CA-35D0-42B2-8E76-6C991766DE68}" showAutoFilter="1">
      <pane ySplit="5" topLeftCell="A17" activePane="bottomLeft" state="frozen"/>
      <selection pane="bottomLeft" activeCell="O20" sqref="O20"/>
      <pageMargins left="0.7" right="0.7" top="0.75" bottom="0.75" header="0.3" footer="0.3"/>
      <pageSetup paperSize="9" orientation="portrait" r:id="rId3"/>
      <autoFilter ref="B6:B98"/>
    </customSheetView>
    <customSheetView guid="{94FC66D5-BF29-4BE8-974C-C93BA07E9FE3}" showAutoFilter="1">
      <pane ySplit="6" topLeftCell="A17" activePane="bottomLeft" state="frozen"/>
      <selection pane="bottomLeft" activeCell="O20" sqref="O20"/>
      <pageMargins left="0.7" right="0.7" top="0.75" bottom="0.75" header="0.3" footer="0.3"/>
      <pageSetup paperSize="9" orientation="portrait" r:id="rId4"/>
      <autoFilter ref="B6:B98"/>
    </customSheetView>
  </customSheetViews>
  <mergeCells count="65">
    <mergeCell ref="C109:J109"/>
    <mergeCell ref="C105:J105"/>
    <mergeCell ref="C97:J97"/>
    <mergeCell ref="K3:L3"/>
    <mergeCell ref="K4:L4"/>
    <mergeCell ref="K5:L5"/>
    <mergeCell ref="C94:J94"/>
    <mergeCell ref="C89:J89"/>
    <mergeCell ref="C36:J36"/>
    <mergeCell ref="C44:J44"/>
    <mergeCell ref="C45:J45"/>
    <mergeCell ref="C55:J55"/>
    <mergeCell ref="C73:J73"/>
    <mergeCell ref="C70:J70"/>
    <mergeCell ref="C71:J71"/>
    <mergeCell ref="I4:J4"/>
    <mergeCell ref="C80:J80"/>
    <mergeCell ref="C78:J78"/>
    <mergeCell ref="A87:A88"/>
    <mergeCell ref="A45:A46"/>
    <mergeCell ref="C46:J46"/>
    <mergeCell ref="C57:J57"/>
    <mergeCell ref="C75:J75"/>
    <mergeCell ref="C79:J79"/>
    <mergeCell ref="C54:J54"/>
    <mergeCell ref="C69:J69"/>
    <mergeCell ref="C58:J58"/>
    <mergeCell ref="C68:J68"/>
    <mergeCell ref="C64:J64"/>
    <mergeCell ref="C56:J56"/>
    <mergeCell ref="C65:J65"/>
    <mergeCell ref="C62:J62"/>
    <mergeCell ref="A42:A43"/>
    <mergeCell ref="C43:J43"/>
    <mergeCell ref="C39:J39"/>
    <mergeCell ref="C40:J40"/>
    <mergeCell ref="C37:J37"/>
    <mergeCell ref="C21:J21"/>
    <mergeCell ref="C27:J27"/>
    <mergeCell ref="C19:J19"/>
    <mergeCell ref="C16:J16"/>
    <mergeCell ref="C24:J24"/>
    <mergeCell ref="A15:A16"/>
    <mergeCell ref="A1:L1"/>
    <mergeCell ref="A2:B2"/>
    <mergeCell ref="C2:F2"/>
    <mergeCell ref="G2:H2"/>
    <mergeCell ref="I2:J2"/>
    <mergeCell ref="K2:L2"/>
    <mergeCell ref="C107:J107"/>
    <mergeCell ref="C103:J103"/>
    <mergeCell ref="A3:B3"/>
    <mergeCell ref="C3:F3"/>
    <mergeCell ref="G3:H3"/>
    <mergeCell ref="I3:J3"/>
    <mergeCell ref="C13:J13"/>
    <mergeCell ref="C7:J7"/>
    <mergeCell ref="A4:B4"/>
    <mergeCell ref="C4:F4"/>
    <mergeCell ref="G4:H4"/>
    <mergeCell ref="A5:B5"/>
    <mergeCell ref="C5:F5"/>
    <mergeCell ref="I5:J5"/>
    <mergeCell ref="C8:J8"/>
    <mergeCell ref="C100:J100"/>
  </mergeCells>
  <pageMargins left="0.7" right="0.7" top="0.75" bottom="0.75" header="0.3" footer="0.3"/>
  <pageSetup paperSize="9" orientation="portrait" r:id="rId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tabColor rgb="FFFF0000"/>
  </sheetPr>
  <dimension ref="A1:L114"/>
  <sheetViews>
    <sheetView workbookViewId="0">
      <pane ySplit="6" topLeftCell="A13" activePane="bottomLeft" state="frozen"/>
      <selection pane="bottomLeft" activeCell="H27" sqref="H27"/>
    </sheetView>
  </sheetViews>
  <sheetFormatPr defaultRowHeight="15.75"/>
  <cols>
    <col min="1" max="1" width="11" style="8" customWidth="1"/>
    <col min="2" max="7" width="10.140625" style="7" customWidth="1"/>
    <col min="8" max="8" width="12" style="7" customWidth="1"/>
    <col min="9" max="9" width="12.7109375" style="7" customWidth="1"/>
    <col min="10" max="10" width="15" style="7" customWidth="1"/>
    <col min="11" max="11" width="45.5703125" style="12" customWidth="1"/>
    <col min="12" max="16384" width="9.140625" style="17"/>
  </cols>
  <sheetData>
    <row r="1" spans="1:12" s="16" customFormat="1" ht="30.75" customHeight="1" thickTop="1">
      <c r="A1" s="5073" t="s">
        <v>2847</v>
      </c>
      <c r="B1" s="5074"/>
      <c r="C1" s="5074"/>
      <c r="D1" s="5074"/>
      <c r="E1" s="5074"/>
      <c r="F1" s="5074"/>
      <c r="G1" s="5074"/>
      <c r="H1" s="5074"/>
      <c r="I1" s="5074"/>
      <c r="J1" s="5074"/>
      <c r="K1" s="5075"/>
      <c r="L1" s="36"/>
    </row>
    <row r="2" spans="1:12" ht="20.25" customHeight="1">
      <c r="A2" s="4845" t="s">
        <v>215</v>
      </c>
      <c r="B2" s="4846"/>
      <c r="C2" s="4630">
        <f>+(25+120+89)*25</f>
        <v>5850</v>
      </c>
      <c r="D2" s="4631"/>
      <c r="E2" s="4631"/>
      <c r="F2" s="4632"/>
      <c r="G2" s="5378" t="s">
        <v>2848</v>
      </c>
      <c r="H2" s="5379"/>
      <c r="I2" s="5093" t="s">
        <v>216</v>
      </c>
      <c r="J2" s="5094"/>
      <c r="K2" s="19">
        <v>8</v>
      </c>
      <c r="L2" s="86"/>
    </row>
    <row r="3" spans="1:12" ht="20.25" customHeight="1">
      <c r="A3" s="4845" t="s">
        <v>217</v>
      </c>
      <c r="B3" s="4846"/>
      <c r="C3" s="4630" t="s">
        <v>250</v>
      </c>
      <c r="D3" s="4631"/>
      <c r="E3" s="4631"/>
      <c r="F3" s="4632"/>
      <c r="G3" s="5378"/>
      <c r="H3" s="5379"/>
      <c r="I3" s="5093" t="s">
        <v>218</v>
      </c>
      <c r="J3" s="5094"/>
      <c r="K3" s="997">
        <v>119</v>
      </c>
      <c r="L3" s="86"/>
    </row>
    <row r="4" spans="1:12" ht="20.25" customHeight="1">
      <c r="A4" s="4845" t="s">
        <v>219</v>
      </c>
      <c r="B4" s="4846"/>
      <c r="C4" s="4630"/>
      <c r="D4" s="4631"/>
      <c r="E4" s="4631"/>
      <c r="F4" s="4632"/>
      <c r="G4" s="5378"/>
      <c r="H4" s="5379"/>
      <c r="I4" s="5093" t="s">
        <v>220</v>
      </c>
      <c r="J4" s="5094"/>
      <c r="K4" s="19">
        <v>1.5</v>
      </c>
      <c r="L4" s="86"/>
    </row>
    <row r="5" spans="1:12" ht="45.75" customHeight="1" thickBot="1">
      <c r="A5" s="5086" t="s">
        <v>221</v>
      </c>
      <c r="B5" s="5087"/>
      <c r="C5" s="5090" t="s">
        <v>4118</v>
      </c>
      <c r="D5" s="5091"/>
      <c r="E5" s="5091"/>
      <c r="F5" s="5092"/>
      <c r="G5" s="5380"/>
      <c r="H5" s="5381"/>
      <c r="I5" s="5093" t="s">
        <v>325</v>
      </c>
      <c r="J5" s="5094"/>
      <c r="K5" s="20" t="s">
        <v>2849</v>
      </c>
      <c r="L5" s="86"/>
    </row>
    <row r="6" spans="1:12" s="16" customFormat="1" ht="35.25" customHeight="1" thickTop="1">
      <c r="A6" s="956" t="s">
        <v>1</v>
      </c>
      <c r="B6" s="957" t="s">
        <v>0</v>
      </c>
      <c r="C6" s="957" t="s">
        <v>2</v>
      </c>
      <c r="D6" s="957" t="s">
        <v>3</v>
      </c>
      <c r="E6" s="957" t="s">
        <v>4</v>
      </c>
      <c r="F6" s="957" t="s">
        <v>5</v>
      </c>
      <c r="G6" s="957" t="s">
        <v>6</v>
      </c>
      <c r="H6" s="957" t="s">
        <v>7</v>
      </c>
      <c r="I6" s="957" t="s">
        <v>8</v>
      </c>
      <c r="J6" s="957" t="s">
        <v>9</v>
      </c>
      <c r="K6" s="958" t="s">
        <v>10</v>
      </c>
    </row>
    <row r="7" spans="1:12" ht="90.75" customHeight="1">
      <c r="A7" s="950">
        <v>42396</v>
      </c>
      <c r="B7" s="952" t="s">
        <v>32</v>
      </c>
      <c r="C7" s="5627" t="s">
        <v>3099</v>
      </c>
      <c r="D7" s="5627"/>
      <c r="E7" s="5627"/>
      <c r="F7" s="5627"/>
      <c r="G7" s="5627"/>
      <c r="H7" s="5627"/>
      <c r="I7" s="5627"/>
      <c r="J7" s="5627"/>
      <c r="K7" s="1047" t="s">
        <v>3030</v>
      </c>
    </row>
    <row r="8" spans="1:12" s="12" customFormat="1" ht="58.5" customHeight="1">
      <c r="A8" s="950">
        <v>42397</v>
      </c>
      <c r="B8" s="1041" t="s">
        <v>12</v>
      </c>
      <c r="C8" s="4627" t="s">
        <v>3275</v>
      </c>
      <c r="D8" s="4628"/>
      <c r="E8" s="4628"/>
      <c r="F8" s="4628"/>
      <c r="G8" s="4628"/>
      <c r="H8" s="4628"/>
      <c r="I8" s="4628"/>
      <c r="J8" s="4629"/>
      <c r="K8" s="1802" t="s">
        <v>2571</v>
      </c>
      <c r="L8" s="17"/>
    </row>
    <row r="9" spans="1:12" s="12" customFormat="1" ht="27" customHeight="1">
      <c r="A9" s="4">
        <v>42412</v>
      </c>
      <c r="B9" s="28" t="s">
        <v>12</v>
      </c>
      <c r="C9" s="4763" t="s">
        <v>3032</v>
      </c>
      <c r="D9" s="4764"/>
      <c r="E9" s="4764"/>
      <c r="F9" s="4764"/>
      <c r="G9" s="4764"/>
      <c r="H9" s="4764"/>
      <c r="I9" s="4764"/>
      <c r="J9" s="4765"/>
      <c r="L9" s="17"/>
    </row>
    <row r="10" spans="1:12" s="12" customFormat="1">
      <c r="A10" s="4642">
        <v>42413</v>
      </c>
      <c r="B10" s="1062" t="s">
        <v>143</v>
      </c>
      <c r="C10" s="952"/>
      <c r="D10" s="954"/>
      <c r="E10" s="952"/>
      <c r="F10" s="952"/>
      <c r="G10" s="952"/>
      <c r="H10" s="952"/>
      <c r="I10" s="952"/>
      <c r="J10" s="952">
        <v>5500</v>
      </c>
      <c r="K10" s="12" t="s">
        <v>3044</v>
      </c>
      <c r="L10" s="17"/>
    </row>
    <row r="11" spans="1:12" s="12" customFormat="1" ht="31.5">
      <c r="A11" s="4769"/>
      <c r="B11" s="1062" t="s">
        <v>143</v>
      </c>
      <c r="C11" s="952"/>
      <c r="D11" s="954"/>
      <c r="E11" s="952"/>
      <c r="F11" s="952"/>
      <c r="G11" s="952"/>
      <c r="H11" s="952">
        <v>5620</v>
      </c>
      <c r="I11" s="952">
        <v>100</v>
      </c>
      <c r="J11" s="952"/>
      <c r="K11" s="12" t="s">
        <v>3045</v>
      </c>
      <c r="L11" s="17"/>
    </row>
    <row r="12" spans="1:12" s="12" customFormat="1">
      <c r="A12" s="4643"/>
      <c r="B12" s="1125" t="s">
        <v>425</v>
      </c>
      <c r="C12" s="4680" t="s">
        <v>3059</v>
      </c>
      <c r="D12" s="4681"/>
      <c r="E12" s="4681"/>
      <c r="F12" s="4681"/>
      <c r="G12" s="4681"/>
      <c r="H12" s="4681"/>
      <c r="I12" s="4681"/>
      <c r="J12" s="4682"/>
      <c r="L12" s="17"/>
    </row>
    <row r="13" spans="1:12" s="12" customFormat="1">
      <c r="A13" s="1130">
        <v>42457</v>
      </c>
      <c r="B13" s="1136" t="s">
        <v>143</v>
      </c>
      <c r="C13" s="1131"/>
      <c r="D13" s="1132"/>
      <c r="E13" s="1132"/>
      <c r="F13" s="1132"/>
      <c r="G13" s="1132"/>
      <c r="H13" s="1132">
        <v>5710</v>
      </c>
      <c r="I13" s="1132">
        <v>100</v>
      </c>
      <c r="J13" s="1133"/>
      <c r="K13" s="12" t="s">
        <v>3191</v>
      </c>
      <c r="L13" s="17"/>
    </row>
    <row r="14" spans="1:12" s="12" customFormat="1">
      <c r="A14" s="950">
        <v>42458</v>
      </c>
      <c r="B14" s="1125" t="s">
        <v>425</v>
      </c>
      <c r="C14" s="4644" t="s">
        <v>3174</v>
      </c>
      <c r="D14" s="4645"/>
      <c r="E14" s="4645"/>
      <c r="F14" s="4645"/>
      <c r="G14" s="4645"/>
      <c r="H14" s="4645"/>
      <c r="I14" s="4645"/>
      <c r="J14" s="4646"/>
      <c r="L14" s="17"/>
    </row>
    <row r="15" spans="1:12" s="12" customFormat="1" ht="31.5" customHeight="1">
      <c r="A15" s="4642">
        <v>42459</v>
      </c>
      <c r="B15" s="1743" t="s">
        <v>16</v>
      </c>
      <c r="C15" s="4627" t="s">
        <v>3202</v>
      </c>
      <c r="D15" s="4628"/>
      <c r="E15" s="4628"/>
      <c r="F15" s="4628"/>
      <c r="G15" s="4628"/>
      <c r="H15" s="4628"/>
      <c r="I15" s="4628"/>
      <c r="J15" s="4629"/>
      <c r="L15" s="17"/>
    </row>
    <row r="16" spans="1:12" s="12" customFormat="1">
      <c r="A16" s="4769"/>
      <c r="B16" s="1743" t="s">
        <v>143</v>
      </c>
      <c r="C16" s="1743"/>
      <c r="D16" s="1739"/>
      <c r="E16" s="1743"/>
      <c r="F16" s="1743"/>
      <c r="G16" s="1743"/>
      <c r="H16" s="1743"/>
      <c r="I16" s="1743"/>
      <c r="J16" s="1743">
        <v>5705</v>
      </c>
      <c r="K16" s="12" t="s">
        <v>3203</v>
      </c>
      <c r="L16" s="17"/>
    </row>
    <row r="17" spans="1:12" s="12" customFormat="1" ht="16.5" thickBot="1">
      <c r="A17" s="5055"/>
      <c r="B17" s="55" t="s">
        <v>41</v>
      </c>
      <c r="C17" s="5078" t="s">
        <v>3273</v>
      </c>
      <c r="D17" s="5079"/>
      <c r="E17" s="5079"/>
      <c r="F17" s="5079"/>
      <c r="G17" s="5079"/>
      <c r="H17" s="5079"/>
      <c r="I17" s="5079"/>
      <c r="J17" s="5080"/>
      <c r="K17" s="57"/>
      <c r="L17" s="17"/>
    </row>
    <row r="18" spans="1:12" s="12" customFormat="1" ht="16.5" thickTop="1">
      <c r="A18" s="1728">
        <v>42876</v>
      </c>
      <c r="B18" s="1832" t="s">
        <v>143</v>
      </c>
      <c r="C18" s="1731"/>
      <c r="D18" s="62"/>
      <c r="E18" s="1731"/>
      <c r="F18" s="1731"/>
      <c r="G18" s="1731"/>
      <c r="H18" s="1731"/>
      <c r="I18" s="1731"/>
      <c r="J18" s="1731">
        <v>3465</v>
      </c>
      <c r="K18" s="53" t="s">
        <v>4096</v>
      </c>
      <c r="L18" s="17"/>
    </row>
    <row r="19" spans="1:12" s="12" customFormat="1" ht="36.75" customHeight="1" thickBot="1">
      <c r="A19" s="54">
        <v>42893</v>
      </c>
      <c r="B19" s="55" t="s">
        <v>12</v>
      </c>
      <c r="C19" s="5189" t="s">
        <v>4638</v>
      </c>
      <c r="D19" s="5190"/>
      <c r="E19" s="5190"/>
      <c r="F19" s="5190"/>
      <c r="G19" s="5190"/>
      <c r="H19" s="5190"/>
      <c r="I19" s="5190"/>
      <c r="J19" s="5191"/>
      <c r="K19" s="57"/>
      <c r="L19" s="17"/>
    </row>
    <row r="20" spans="1:12" s="12" customFormat="1" ht="16.5" thickTop="1">
      <c r="A20" s="2191">
        <v>43177</v>
      </c>
      <c r="B20" s="2192" t="s">
        <v>143</v>
      </c>
      <c r="C20" s="2192"/>
      <c r="D20" s="62"/>
      <c r="E20" s="2192"/>
      <c r="F20" s="2192"/>
      <c r="G20" s="2192"/>
      <c r="H20" s="2192"/>
      <c r="I20" s="2192"/>
      <c r="J20" s="2192">
        <v>4970</v>
      </c>
      <c r="K20" s="53" t="s">
        <v>458</v>
      </c>
      <c r="L20" s="17"/>
    </row>
    <row r="22" spans="1:12" s="12" customFormat="1">
      <c r="A22" s="950"/>
      <c r="B22" s="952"/>
      <c r="C22" s="952"/>
      <c r="D22" s="1018">
        <f t="shared" ref="D22:D29" si="0">+C22*(100-E22)/100</f>
        <v>0</v>
      </c>
      <c r="E22" s="952"/>
      <c r="F22" s="952"/>
      <c r="G22" s="952"/>
      <c r="H22" s="952"/>
      <c r="I22" s="952"/>
      <c r="J22" s="952"/>
      <c r="L22" s="17"/>
    </row>
    <row r="23" spans="1:12" s="12" customFormat="1">
      <c r="A23" s="950"/>
      <c r="B23" s="952"/>
      <c r="C23" s="952"/>
      <c r="D23" s="1018">
        <f t="shared" si="0"/>
        <v>0</v>
      </c>
      <c r="E23" s="952"/>
      <c r="F23" s="952"/>
      <c r="G23" s="952"/>
      <c r="H23" s="952"/>
      <c r="I23" s="952"/>
      <c r="J23" s="952"/>
      <c r="L23" s="17"/>
    </row>
    <row r="24" spans="1:12" s="12" customFormat="1">
      <c r="A24" s="950"/>
      <c r="B24" s="952"/>
      <c r="C24" s="952"/>
      <c r="D24" s="1018">
        <f t="shared" si="0"/>
        <v>0</v>
      </c>
      <c r="E24" s="952"/>
      <c r="F24" s="952"/>
      <c r="G24" s="952"/>
      <c r="H24" s="952"/>
      <c r="I24" s="952"/>
      <c r="J24" s="952"/>
      <c r="L24" s="17"/>
    </row>
    <row r="25" spans="1:12" s="12" customFormat="1">
      <c r="A25" s="950"/>
      <c r="B25" s="952"/>
      <c r="C25" s="952"/>
      <c r="D25" s="1018">
        <f t="shared" si="0"/>
        <v>0</v>
      </c>
      <c r="E25" s="952"/>
      <c r="F25" s="952"/>
      <c r="G25" s="952"/>
      <c r="H25" s="952"/>
      <c r="I25" s="952"/>
      <c r="J25" s="952"/>
      <c r="L25" s="17"/>
    </row>
    <row r="26" spans="1:12" s="12" customFormat="1">
      <c r="A26" s="950"/>
      <c r="B26" s="952"/>
      <c r="C26" s="952"/>
      <c r="D26" s="1018">
        <f t="shared" si="0"/>
        <v>0</v>
      </c>
      <c r="E26" s="952"/>
      <c r="F26" s="952"/>
      <c r="G26" s="952"/>
      <c r="H26" s="952"/>
      <c r="I26" s="952"/>
      <c r="J26" s="952"/>
      <c r="L26" s="17"/>
    </row>
    <row r="27" spans="1:12" s="12" customFormat="1">
      <c r="A27" s="950"/>
      <c r="B27" s="952"/>
      <c r="C27" s="952"/>
      <c r="D27" s="1018">
        <f t="shared" si="0"/>
        <v>0</v>
      </c>
      <c r="E27" s="952"/>
      <c r="F27" s="952"/>
      <c r="G27" s="952"/>
      <c r="H27" s="952"/>
      <c r="I27" s="952"/>
      <c r="J27" s="952"/>
      <c r="L27" s="17"/>
    </row>
    <row r="28" spans="1:12" s="12" customFormat="1">
      <c r="A28" s="950"/>
      <c r="B28" s="952"/>
      <c r="C28" s="952"/>
      <c r="D28" s="1018">
        <f t="shared" si="0"/>
        <v>0</v>
      </c>
      <c r="E28" s="952"/>
      <c r="F28" s="952"/>
      <c r="G28" s="952"/>
      <c r="H28" s="952"/>
      <c r="I28" s="952"/>
      <c r="J28" s="952"/>
      <c r="L28" s="17"/>
    </row>
    <row r="29" spans="1:12" s="12" customFormat="1">
      <c r="A29" s="950"/>
      <c r="B29" s="952"/>
      <c r="C29" s="952"/>
      <c r="D29" s="1018">
        <f t="shared" si="0"/>
        <v>0</v>
      </c>
      <c r="E29" s="952"/>
      <c r="F29" s="952"/>
      <c r="G29" s="952"/>
      <c r="H29" s="952"/>
      <c r="I29" s="952"/>
      <c r="J29" s="952"/>
      <c r="L29" s="17"/>
    </row>
    <row r="30" spans="1:12" s="12" customFormat="1">
      <c r="A30" s="950"/>
      <c r="B30" s="952"/>
      <c r="C30" s="952"/>
      <c r="D30" s="952"/>
      <c r="E30" s="952"/>
      <c r="F30" s="952"/>
      <c r="G30" s="952"/>
      <c r="H30" s="952"/>
      <c r="I30" s="952"/>
      <c r="J30" s="952"/>
      <c r="L30" s="17"/>
    </row>
    <row r="31" spans="1:12" s="12" customFormat="1">
      <c r="A31" s="950"/>
      <c r="B31" s="952"/>
      <c r="C31" s="952"/>
      <c r="D31" s="952"/>
      <c r="E31" s="952"/>
      <c r="F31" s="952"/>
      <c r="G31" s="952"/>
      <c r="H31" s="952"/>
      <c r="I31" s="952"/>
      <c r="J31" s="952"/>
      <c r="L31" s="17"/>
    </row>
    <row r="32" spans="1:12" s="12" customFormat="1">
      <c r="A32" s="950"/>
      <c r="B32" s="952"/>
      <c r="C32" s="952"/>
      <c r="D32" s="952"/>
      <c r="E32" s="952"/>
      <c r="F32" s="952"/>
      <c r="G32" s="952"/>
      <c r="H32" s="952"/>
      <c r="I32" s="952"/>
      <c r="J32" s="952"/>
      <c r="L32" s="17"/>
    </row>
    <row r="33" spans="1:12" s="12" customFormat="1">
      <c r="A33" s="950"/>
      <c r="B33" s="952"/>
      <c r="C33" s="952"/>
      <c r="D33" s="952"/>
      <c r="E33" s="952"/>
      <c r="F33" s="952"/>
      <c r="G33" s="952"/>
      <c r="H33" s="952"/>
      <c r="I33" s="952"/>
      <c r="J33" s="952"/>
      <c r="L33" s="17"/>
    </row>
    <row r="34" spans="1:12" s="12" customFormat="1">
      <c r="A34" s="950"/>
      <c r="B34" s="952"/>
      <c r="C34" s="952"/>
      <c r="D34" s="952"/>
      <c r="E34" s="952"/>
      <c r="F34" s="952"/>
      <c r="G34" s="952"/>
      <c r="H34" s="952"/>
      <c r="I34" s="952"/>
      <c r="J34" s="952"/>
      <c r="L34" s="17"/>
    </row>
    <row r="35" spans="1:12" s="12" customFormat="1">
      <c r="A35" s="950"/>
      <c r="B35" s="952"/>
      <c r="C35" s="952"/>
      <c r="D35" s="952"/>
      <c r="E35" s="952"/>
      <c r="F35" s="952"/>
      <c r="G35" s="952"/>
      <c r="H35" s="952"/>
      <c r="I35" s="952"/>
      <c r="J35" s="952"/>
      <c r="L35" s="17"/>
    </row>
    <row r="36" spans="1:12" s="12" customFormat="1">
      <c r="A36" s="950"/>
      <c r="B36" s="952"/>
      <c r="C36" s="952"/>
      <c r="D36" s="952"/>
      <c r="E36" s="952"/>
      <c r="F36" s="952"/>
      <c r="G36" s="952"/>
      <c r="H36" s="952"/>
      <c r="I36" s="952"/>
      <c r="J36" s="952"/>
      <c r="L36" s="17"/>
    </row>
    <row r="37" spans="1:12" s="12" customFormat="1">
      <c r="A37" s="950"/>
      <c r="B37" s="952"/>
      <c r="C37" s="952"/>
      <c r="D37" s="952"/>
      <c r="E37" s="952"/>
      <c r="F37" s="952"/>
      <c r="G37" s="952"/>
      <c r="H37" s="952"/>
      <c r="I37" s="952"/>
      <c r="J37" s="952"/>
      <c r="L37" s="17"/>
    </row>
    <row r="38" spans="1:12" s="12" customFormat="1">
      <c r="A38" s="950"/>
      <c r="B38" s="952"/>
      <c r="C38" s="952"/>
      <c r="D38" s="952"/>
      <c r="E38" s="952"/>
      <c r="F38" s="952"/>
      <c r="G38" s="952"/>
      <c r="H38" s="952"/>
      <c r="I38" s="952"/>
      <c r="J38" s="952"/>
      <c r="L38" s="17"/>
    </row>
    <row r="39" spans="1:12" s="12" customFormat="1">
      <c r="A39" s="950"/>
      <c r="B39" s="952"/>
      <c r="C39" s="952"/>
      <c r="D39" s="952"/>
      <c r="E39" s="952"/>
      <c r="F39" s="952"/>
      <c r="G39" s="952"/>
      <c r="H39" s="952"/>
      <c r="I39" s="952"/>
      <c r="J39" s="952"/>
      <c r="L39" s="17"/>
    </row>
    <row r="40" spans="1:12" s="12" customFormat="1">
      <c r="A40" s="950"/>
      <c r="B40" s="952"/>
      <c r="C40" s="952"/>
      <c r="D40" s="952"/>
      <c r="E40" s="952"/>
      <c r="F40" s="952"/>
      <c r="G40" s="952"/>
      <c r="H40" s="952"/>
      <c r="I40" s="952"/>
      <c r="J40" s="952"/>
      <c r="L40" s="17"/>
    </row>
    <row r="41" spans="1:12" s="12" customFormat="1">
      <c r="A41" s="950"/>
      <c r="B41" s="952"/>
      <c r="C41" s="952"/>
      <c r="D41" s="952"/>
      <c r="E41" s="952"/>
      <c r="F41" s="952"/>
      <c r="G41" s="952"/>
      <c r="H41" s="952"/>
      <c r="I41" s="952"/>
      <c r="J41" s="952"/>
      <c r="L41" s="17"/>
    </row>
    <row r="42" spans="1:12" s="12" customFormat="1">
      <c r="A42" s="950"/>
      <c r="B42" s="952"/>
      <c r="C42" s="952"/>
      <c r="D42" s="952"/>
      <c r="E42" s="952"/>
      <c r="F42" s="952"/>
      <c r="G42" s="952"/>
      <c r="H42" s="952"/>
      <c r="I42" s="952"/>
      <c r="J42" s="952"/>
      <c r="L42" s="17"/>
    </row>
    <row r="43" spans="1:12" s="12" customFormat="1">
      <c r="A43" s="950"/>
      <c r="B43" s="952"/>
      <c r="C43" s="952"/>
      <c r="D43" s="952"/>
      <c r="E43" s="952"/>
      <c r="F43" s="952"/>
      <c r="G43" s="952"/>
      <c r="H43" s="952"/>
      <c r="I43" s="952"/>
      <c r="J43" s="952"/>
      <c r="L43" s="17"/>
    </row>
    <row r="44" spans="1:12" s="12" customFormat="1">
      <c r="A44" s="950"/>
      <c r="B44" s="952"/>
      <c r="C44" s="952"/>
      <c r="D44" s="952"/>
      <c r="E44" s="952"/>
      <c r="F44" s="952"/>
      <c r="G44" s="952"/>
      <c r="H44" s="952"/>
      <c r="I44" s="952"/>
      <c r="J44" s="952"/>
      <c r="L44" s="17"/>
    </row>
    <row r="45" spans="1:12" s="12" customFormat="1">
      <c r="A45" s="950"/>
      <c r="B45" s="952"/>
      <c r="C45" s="952"/>
      <c r="D45" s="952"/>
      <c r="E45" s="952"/>
      <c r="F45" s="952"/>
      <c r="G45" s="952"/>
      <c r="H45" s="952"/>
      <c r="I45" s="952"/>
      <c r="J45" s="952"/>
      <c r="L45" s="17"/>
    </row>
    <row r="46" spans="1:12" s="12" customFormat="1">
      <c r="A46" s="950"/>
      <c r="B46" s="952"/>
      <c r="C46" s="952"/>
      <c r="D46" s="952"/>
      <c r="E46" s="952"/>
      <c r="F46" s="952"/>
      <c r="G46" s="952"/>
      <c r="H46" s="952"/>
      <c r="I46" s="952"/>
      <c r="J46" s="952"/>
      <c r="L46" s="17"/>
    </row>
    <row r="47" spans="1:12" s="12" customFormat="1">
      <c r="A47" s="950"/>
      <c r="B47" s="952"/>
      <c r="C47" s="952"/>
      <c r="D47" s="952"/>
      <c r="E47" s="952"/>
      <c r="F47" s="952"/>
      <c r="G47" s="952"/>
      <c r="H47" s="952"/>
      <c r="I47" s="952"/>
      <c r="J47" s="952"/>
      <c r="L47" s="17"/>
    </row>
    <row r="48" spans="1:12" s="12" customFormat="1">
      <c r="A48" s="950"/>
      <c r="B48" s="952"/>
      <c r="C48" s="952"/>
      <c r="D48" s="952"/>
      <c r="E48" s="952"/>
      <c r="F48" s="952"/>
      <c r="G48" s="952"/>
      <c r="H48" s="952"/>
      <c r="I48" s="952"/>
      <c r="J48" s="952"/>
      <c r="L48" s="17"/>
    </row>
    <row r="49" spans="1:12" s="12" customFormat="1">
      <c r="A49" s="950"/>
      <c r="B49" s="952"/>
      <c r="C49" s="952"/>
      <c r="D49" s="952"/>
      <c r="E49" s="952"/>
      <c r="F49" s="952"/>
      <c r="G49" s="952"/>
      <c r="H49" s="952"/>
      <c r="I49" s="952"/>
      <c r="J49" s="952"/>
      <c r="L49" s="17"/>
    </row>
    <row r="50" spans="1:12" s="12" customFormat="1">
      <c r="A50" s="950"/>
      <c r="B50" s="952"/>
      <c r="C50" s="952"/>
      <c r="D50" s="952"/>
      <c r="E50" s="952"/>
      <c r="F50" s="952"/>
      <c r="G50" s="952"/>
      <c r="H50" s="952"/>
      <c r="I50" s="952"/>
      <c r="J50" s="952"/>
      <c r="L50" s="17"/>
    </row>
    <row r="51" spans="1:12" s="12" customFormat="1">
      <c r="A51" s="950"/>
      <c r="B51" s="952"/>
      <c r="C51" s="952"/>
      <c r="D51" s="952"/>
      <c r="E51" s="952"/>
      <c r="F51" s="952"/>
      <c r="G51" s="952"/>
      <c r="H51" s="952"/>
      <c r="I51" s="952"/>
      <c r="J51" s="952"/>
      <c r="L51" s="17"/>
    </row>
    <row r="52" spans="1:12" s="12" customFormat="1">
      <c r="A52" s="950"/>
      <c r="B52" s="952"/>
      <c r="C52" s="952"/>
      <c r="D52" s="952"/>
      <c r="E52" s="952"/>
      <c r="F52" s="952"/>
      <c r="G52" s="952"/>
      <c r="H52" s="952"/>
      <c r="I52" s="952"/>
      <c r="J52" s="952"/>
      <c r="L52" s="17"/>
    </row>
    <row r="53" spans="1:12" s="12" customFormat="1">
      <c r="A53" s="950"/>
      <c r="B53" s="952"/>
      <c r="C53" s="952"/>
      <c r="D53" s="952"/>
      <c r="E53" s="952"/>
      <c r="F53" s="952"/>
      <c r="G53" s="952"/>
      <c r="H53" s="952"/>
      <c r="I53" s="952"/>
      <c r="J53" s="952"/>
      <c r="L53" s="17"/>
    </row>
    <row r="54" spans="1:12" s="12" customFormat="1">
      <c r="A54" s="950"/>
      <c r="B54" s="952"/>
      <c r="C54" s="952"/>
      <c r="D54" s="952"/>
      <c r="E54" s="952"/>
      <c r="F54" s="952"/>
      <c r="G54" s="952"/>
      <c r="H54" s="952"/>
      <c r="I54" s="952"/>
      <c r="J54" s="952"/>
      <c r="L54" s="17"/>
    </row>
    <row r="55" spans="1:12" s="12" customFormat="1">
      <c r="A55" s="950"/>
      <c r="B55" s="952"/>
      <c r="C55" s="952"/>
      <c r="D55" s="952"/>
      <c r="E55" s="952"/>
      <c r="F55" s="952"/>
      <c r="G55" s="952"/>
      <c r="H55" s="952"/>
      <c r="I55" s="952"/>
      <c r="J55" s="952"/>
      <c r="L55" s="17"/>
    </row>
    <row r="56" spans="1:12" s="12" customFormat="1">
      <c r="A56" s="950"/>
      <c r="B56" s="952"/>
      <c r="C56" s="952"/>
      <c r="D56" s="952"/>
      <c r="E56" s="952"/>
      <c r="F56" s="952"/>
      <c r="G56" s="952"/>
      <c r="H56" s="952"/>
      <c r="I56" s="952"/>
      <c r="J56" s="952"/>
      <c r="L56" s="17"/>
    </row>
    <row r="57" spans="1:12" s="12" customFormat="1">
      <c r="A57" s="950"/>
      <c r="B57" s="952"/>
      <c r="C57" s="952"/>
      <c r="D57" s="952"/>
      <c r="E57" s="952"/>
      <c r="F57" s="952"/>
      <c r="G57" s="952"/>
      <c r="H57" s="952"/>
      <c r="I57" s="952"/>
      <c r="J57" s="952"/>
      <c r="L57" s="17"/>
    </row>
    <row r="58" spans="1:12" s="12" customFormat="1">
      <c r="A58" s="950"/>
      <c r="B58" s="952"/>
      <c r="C58" s="952"/>
      <c r="D58" s="952"/>
      <c r="E58" s="952"/>
      <c r="F58" s="952"/>
      <c r="G58" s="952"/>
      <c r="H58" s="952"/>
      <c r="I58" s="952"/>
      <c r="J58" s="952"/>
      <c r="L58" s="17"/>
    </row>
    <row r="59" spans="1:12" s="12" customFormat="1">
      <c r="A59" s="950"/>
      <c r="B59" s="952"/>
      <c r="C59" s="952"/>
      <c r="D59" s="952"/>
      <c r="E59" s="952"/>
      <c r="F59" s="952"/>
      <c r="G59" s="952"/>
      <c r="H59" s="952"/>
      <c r="I59" s="952"/>
      <c r="J59" s="952"/>
      <c r="L59" s="17"/>
    </row>
    <row r="60" spans="1:12" s="12" customFormat="1">
      <c r="A60" s="950"/>
      <c r="B60" s="952"/>
      <c r="C60" s="952"/>
      <c r="D60" s="952"/>
      <c r="E60" s="952"/>
      <c r="F60" s="952"/>
      <c r="G60" s="952"/>
      <c r="H60" s="952"/>
      <c r="I60" s="952"/>
      <c r="J60" s="952"/>
      <c r="L60" s="17"/>
    </row>
    <row r="61" spans="1:12" s="12" customFormat="1">
      <c r="A61" s="950"/>
      <c r="B61" s="952"/>
      <c r="C61" s="952"/>
      <c r="D61" s="952"/>
      <c r="E61" s="952"/>
      <c r="F61" s="952"/>
      <c r="G61" s="952"/>
      <c r="H61" s="952"/>
      <c r="I61" s="952"/>
      <c r="J61" s="952"/>
      <c r="L61" s="17"/>
    </row>
    <row r="62" spans="1:12" s="12" customFormat="1">
      <c r="A62" s="950"/>
      <c r="B62" s="952"/>
      <c r="C62" s="952"/>
      <c r="D62" s="952"/>
      <c r="E62" s="952"/>
      <c r="F62" s="952"/>
      <c r="G62" s="952"/>
      <c r="H62" s="952"/>
      <c r="I62" s="952"/>
      <c r="J62" s="952"/>
      <c r="L62" s="17"/>
    </row>
    <row r="63" spans="1:12" s="12" customFormat="1">
      <c r="A63" s="950"/>
      <c r="B63" s="952"/>
      <c r="C63" s="952"/>
      <c r="D63" s="952"/>
      <c r="E63" s="952"/>
      <c r="F63" s="952"/>
      <c r="G63" s="952"/>
      <c r="H63" s="952"/>
      <c r="I63" s="952"/>
      <c r="J63" s="952"/>
      <c r="L63" s="17"/>
    </row>
    <row r="64" spans="1:12" s="12" customFormat="1">
      <c r="A64" s="950"/>
      <c r="B64" s="952"/>
      <c r="C64" s="952"/>
      <c r="D64" s="952"/>
      <c r="E64" s="952"/>
      <c r="F64" s="952"/>
      <c r="G64" s="952"/>
      <c r="H64" s="952"/>
      <c r="I64" s="952"/>
      <c r="J64" s="952"/>
      <c r="L64" s="17"/>
    </row>
    <row r="65" spans="1:12" s="12" customFormat="1">
      <c r="A65" s="950"/>
      <c r="B65" s="952"/>
      <c r="C65" s="952"/>
      <c r="D65" s="952"/>
      <c r="E65" s="952"/>
      <c r="F65" s="952"/>
      <c r="G65" s="952"/>
      <c r="H65" s="952"/>
      <c r="I65" s="952"/>
      <c r="J65" s="952"/>
      <c r="L65" s="17"/>
    </row>
    <row r="66" spans="1:12" s="12" customFormat="1">
      <c r="A66" s="950"/>
      <c r="B66" s="952"/>
      <c r="C66" s="952"/>
      <c r="D66" s="952"/>
      <c r="E66" s="952"/>
      <c r="F66" s="952"/>
      <c r="G66" s="952"/>
      <c r="H66" s="952"/>
      <c r="I66" s="952"/>
      <c r="J66" s="952"/>
      <c r="L66" s="17"/>
    </row>
    <row r="67" spans="1:12" s="12" customFormat="1">
      <c r="A67" s="950"/>
      <c r="B67" s="952"/>
      <c r="C67" s="952"/>
      <c r="D67" s="952"/>
      <c r="E67" s="952"/>
      <c r="F67" s="952"/>
      <c r="G67" s="952"/>
      <c r="H67" s="952"/>
      <c r="I67" s="952"/>
      <c r="J67" s="952"/>
      <c r="L67" s="17"/>
    </row>
    <row r="68" spans="1:12" s="12" customFormat="1">
      <c r="A68" s="950"/>
      <c r="B68" s="952"/>
      <c r="C68" s="952"/>
      <c r="D68" s="952"/>
      <c r="E68" s="952"/>
      <c r="F68" s="952"/>
      <c r="G68" s="952"/>
      <c r="H68" s="952"/>
      <c r="I68" s="952"/>
      <c r="J68" s="952"/>
      <c r="L68" s="17"/>
    </row>
    <row r="69" spans="1:12" s="12" customFormat="1">
      <c r="A69" s="950"/>
      <c r="B69" s="952"/>
      <c r="C69" s="952"/>
      <c r="D69" s="952"/>
      <c r="E69" s="952"/>
      <c r="F69" s="952"/>
      <c r="G69" s="952"/>
      <c r="H69" s="952"/>
      <c r="I69" s="952"/>
      <c r="J69" s="952"/>
      <c r="L69" s="17"/>
    </row>
    <row r="70" spans="1:12" s="12" customFormat="1">
      <c r="A70" s="950"/>
      <c r="B70" s="952"/>
      <c r="C70" s="952"/>
      <c r="D70" s="952"/>
      <c r="E70" s="952"/>
      <c r="F70" s="952"/>
      <c r="G70" s="952"/>
      <c r="H70" s="952"/>
      <c r="I70" s="952"/>
      <c r="J70" s="952"/>
      <c r="L70" s="17"/>
    </row>
    <row r="71" spans="1:12" s="12" customFormat="1">
      <c r="A71" s="950"/>
      <c r="B71" s="952"/>
      <c r="C71" s="952"/>
      <c r="D71" s="952"/>
      <c r="E71" s="952"/>
      <c r="F71" s="952"/>
      <c r="G71" s="952"/>
      <c r="H71" s="952"/>
      <c r="I71" s="952"/>
      <c r="J71" s="952"/>
      <c r="L71" s="17"/>
    </row>
    <row r="72" spans="1:12" s="12" customFormat="1">
      <c r="A72" s="950"/>
      <c r="B72" s="952"/>
      <c r="C72" s="952"/>
      <c r="D72" s="952"/>
      <c r="E72" s="952"/>
      <c r="F72" s="952"/>
      <c r="G72" s="952"/>
      <c r="H72" s="952"/>
      <c r="I72" s="952"/>
      <c r="J72" s="952"/>
      <c r="L72" s="17"/>
    </row>
    <row r="73" spans="1:12" s="12" customFormat="1">
      <c r="A73" s="950"/>
      <c r="B73" s="952"/>
      <c r="C73" s="952"/>
      <c r="D73" s="952"/>
      <c r="E73" s="952"/>
      <c r="F73" s="952"/>
      <c r="G73" s="952"/>
      <c r="H73" s="952"/>
      <c r="I73" s="952"/>
      <c r="J73" s="952"/>
      <c r="L73" s="17"/>
    </row>
    <row r="74" spans="1:12" s="12" customFormat="1">
      <c r="A74" s="950"/>
      <c r="B74" s="952"/>
      <c r="C74" s="952"/>
      <c r="D74" s="952"/>
      <c r="E74" s="952"/>
      <c r="F74" s="952"/>
      <c r="G74" s="952"/>
      <c r="H74" s="952"/>
      <c r="I74" s="952"/>
      <c r="J74" s="952"/>
      <c r="L74" s="17"/>
    </row>
    <row r="75" spans="1:12" s="12" customFormat="1">
      <c r="A75" s="950"/>
      <c r="B75" s="952"/>
      <c r="C75" s="952"/>
      <c r="D75" s="952"/>
      <c r="E75" s="952"/>
      <c r="F75" s="952"/>
      <c r="G75" s="952"/>
      <c r="H75" s="952"/>
      <c r="I75" s="952"/>
      <c r="J75" s="952"/>
      <c r="L75" s="17"/>
    </row>
    <row r="76" spans="1:12" s="12" customFormat="1">
      <c r="A76" s="950"/>
      <c r="B76" s="952"/>
      <c r="C76" s="952"/>
      <c r="D76" s="952"/>
      <c r="E76" s="952"/>
      <c r="F76" s="952"/>
      <c r="G76" s="952"/>
      <c r="H76" s="952"/>
      <c r="I76" s="952"/>
      <c r="J76" s="952"/>
      <c r="L76" s="17"/>
    </row>
    <row r="77" spans="1:12" s="12" customFormat="1">
      <c r="A77" s="950"/>
      <c r="B77" s="952"/>
      <c r="C77" s="952"/>
      <c r="D77" s="952"/>
      <c r="E77" s="952"/>
      <c r="F77" s="952"/>
      <c r="G77" s="952"/>
      <c r="H77" s="952"/>
      <c r="I77" s="952"/>
      <c r="J77" s="952"/>
      <c r="L77" s="17"/>
    </row>
    <row r="78" spans="1:12" s="12" customFormat="1">
      <c r="A78" s="950"/>
      <c r="B78" s="952"/>
      <c r="C78" s="952"/>
      <c r="D78" s="952"/>
      <c r="E78" s="952"/>
      <c r="F78" s="952"/>
      <c r="G78" s="952"/>
      <c r="H78" s="952"/>
      <c r="I78" s="952"/>
      <c r="J78" s="952"/>
      <c r="L78" s="17"/>
    </row>
    <row r="79" spans="1:12" s="12" customFormat="1">
      <c r="A79" s="950"/>
      <c r="B79" s="952"/>
      <c r="C79" s="952"/>
      <c r="D79" s="952"/>
      <c r="E79" s="952"/>
      <c r="F79" s="952"/>
      <c r="G79" s="952"/>
      <c r="H79" s="952"/>
      <c r="I79" s="952"/>
      <c r="J79" s="952"/>
      <c r="L79" s="17"/>
    </row>
    <row r="80" spans="1:12" s="12" customFormat="1">
      <c r="A80" s="950"/>
      <c r="B80" s="952"/>
      <c r="C80" s="952"/>
      <c r="D80" s="952"/>
      <c r="E80" s="952"/>
      <c r="F80" s="952"/>
      <c r="G80" s="952"/>
      <c r="H80" s="952"/>
      <c r="I80" s="952"/>
      <c r="J80" s="952"/>
      <c r="L80" s="17"/>
    </row>
    <row r="81" spans="1:12" s="12" customFormat="1">
      <c r="A81" s="950"/>
      <c r="B81" s="952"/>
      <c r="C81" s="952"/>
      <c r="D81" s="952"/>
      <c r="E81" s="952"/>
      <c r="F81" s="952"/>
      <c r="G81" s="952"/>
      <c r="H81" s="952"/>
      <c r="I81" s="952"/>
      <c r="J81" s="952"/>
      <c r="L81" s="17"/>
    </row>
    <row r="82" spans="1:12" s="12" customFormat="1">
      <c r="A82" s="950"/>
      <c r="B82" s="952"/>
      <c r="C82" s="952"/>
      <c r="D82" s="952"/>
      <c r="E82" s="952"/>
      <c r="F82" s="952"/>
      <c r="G82" s="952"/>
      <c r="H82" s="952"/>
      <c r="I82" s="952"/>
      <c r="J82" s="952"/>
      <c r="L82" s="17"/>
    </row>
    <row r="83" spans="1:12" s="12" customFormat="1">
      <c r="A83" s="950"/>
      <c r="B83" s="952"/>
      <c r="C83" s="952"/>
      <c r="D83" s="952"/>
      <c r="E83" s="952"/>
      <c r="F83" s="952"/>
      <c r="G83" s="952"/>
      <c r="H83" s="952"/>
      <c r="I83" s="952"/>
      <c r="J83" s="952"/>
      <c r="L83" s="17"/>
    </row>
    <row r="84" spans="1:12" s="12" customFormat="1">
      <c r="A84" s="950"/>
      <c r="B84" s="952"/>
      <c r="C84" s="952"/>
      <c r="D84" s="952"/>
      <c r="E84" s="952"/>
      <c r="F84" s="952"/>
      <c r="G84" s="952"/>
      <c r="H84" s="952"/>
      <c r="I84" s="952"/>
      <c r="J84" s="952"/>
      <c r="L84" s="17"/>
    </row>
    <row r="85" spans="1:12" s="12" customFormat="1">
      <c r="A85" s="950"/>
      <c r="B85" s="952"/>
      <c r="C85" s="952"/>
      <c r="D85" s="952"/>
      <c r="E85" s="952"/>
      <c r="F85" s="952"/>
      <c r="G85" s="952"/>
      <c r="H85" s="952"/>
      <c r="I85" s="952"/>
      <c r="J85" s="952"/>
      <c r="L85" s="17"/>
    </row>
    <row r="86" spans="1:12" s="12" customFormat="1">
      <c r="A86" s="950"/>
      <c r="B86" s="952"/>
      <c r="C86" s="952"/>
      <c r="D86" s="952"/>
      <c r="E86" s="952"/>
      <c r="F86" s="952"/>
      <c r="G86" s="952"/>
      <c r="H86" s="952"/>
      <c r="I86" s="952"/>
      <c r="J86" s="952"/>
      <c r="L86" s="17"/>
    </row>
    <row r="87" spans="1:12" s="12" customFormat="1">
      <c r="A87" s="950"/>
      <c r="B87" s="952"/>
      <c r="C87" s="952"/>
      <c r="D87" s="952"/>
      <c r="E87" s="952"/>
      <c r="F87" s="952"/>
      <c r="G87" s="952"/>
      <c r="H87" s="952"/>
      <c r="I87" s="952"/>
      <c r="J87" s="952"/>
      <c r="L87" s="17"/>
    </row>
    <row r="88" spans="1:12" s="12" customFormat="1">
      <c r="A88" s="950"/>
      <c r="B88" s="7"/>
      <c r="C88" s="7"/>
      <c r="D88" s="7"/>
      <c r="E88" s="7"/>
      <c r="F88" s="7"/>
      <c r="G88" s="7"/>
      <c r="H88" s="7"/>
      <c r="I88" s="7"/>
      <c r="J88" s="7"/>
      <c r="L88" s="17"/>
    </row>
    <row r="89" spans="1:12" s="12" customFormat="1">
      <c r="A89" s="950"/>
      <c r="B89" s="7"/>
      <c r="C89" s="7"/>
      <c r="D89" s="7"/>
      <c r="E89" s="7"/>
      <c r="F89" s="7"/>
      <c r="G89" s="7"/>
      <c r="H89" s="7"/>
      <c r="I89" s="7"/>
      <c r="J89" s="7"/>
      <c r="L89" s="17"/>
    </row>
    <row r="90" spans="1:12" s="12" customFormat="1">
      <c r="A90" s="950"/>
      <c r="B90" s="7"/>
      <c r="C90" s="7"/>
      <c r="D90" s="7"/>
      <c r="E90" s="7"/>
      <c r="F90" s="7"/>
      <c r="G90" s="7"/>
      <c r="H90" s="7"/>
      <c r="I90" s="7"/>
      <c r="J90" s="7"/>
      <c r="L90" s="17"/>
    </row>
    <row r="91" spans="1:12" s="12" customFormat="1">
      <c r="A91" s="950"/>
      <c r="B91" s="7"/>
      <c r="C91" s="7"/>
      <c r="D91" s="7"/>
      <c r="E91" s="7"/>
      <c r="F91" s="7"/>
      <c r="G91" s="7"/>
      <c r="H91" s="7"/>
      <c r="I91" s="7"/>
      <c r="J91" s="7"/>
      <c r="L91" s="17"/>
    </row>
    <row r="92" spans="1:12" s="7" customFormat="1">
      <c r="A92" s="950"/>
      <c r="K92" s="12"/>
      <c r="L92" s="17"/>
    </row>
    <row r="93" spans="1:12" s="7" customFormat="1">
      <c r="A93" s="950"/>
      <c r="K93" s="12"/>
      <c r="L93" s="17"/>
    </row>
    <row r="94" spans="1:12" s="7" customFormat="1">
      <c r="A94" s="950"/>
      <c r="K94" s="12"/>
      <c r="L94" s="17"/>
    </row>
    <row r="95" spans="1:12" s="7" customFormat="1">
      <c r="A95" s="950"/>
      <c r="K95" s="12"/>
      <c r="L95" s="17"/>
    </row>
    <row r="96" spans="1:12" s="7" customFormat="1">
      <c r="A96" s="950"/>
      <c r="K96" s="12"/>
      <c r="L96" s="17"/>
    </row>
    <row r="97" spans="1:12" s="7" customFormat="1">
      <c r="A97" s="950"/>
      <c r="K97" s="12"/>
      <c r="L97" s="17"/>
    </row>
    <row r="98" spans="1:12" s="7" customFormat="1">
      <c r="A98" s="950"/>
      <c r="K98" s="12"/>
      <c r="L98" s="17"/>
    </row>
    <row r="99" spans="1:12" s="7" customFormat="1">
      <c r="A99" s="950"/>
      <c r="K99" s="12"/>
      <c r="L99" s="17"/>
    </row>
    <row r="100" spans="1:12" s="7" customFormat="1">
      <c r="A100" s="950"/>
      <c r="K100" s="12"/>
      <c r="L100" s="17"/>
    </row>
    <row r="101" spans="1:12" s="7" customFormat="1">
      <c r="A101" s="950"/>
      <c r="K101" s="12"/>
      <c r="L101" s="17"/>
    </row>
    <row r="102" spans="1:12" s="7" customFormat="1">
      <c r="A102" s="950"/>
      <c r="K102" s="12"/>
      <c r="L102" s="17"/>
    </row>
    <row r="103" spans="1:12" s="7" customFormat="1">
      <c r="A103" s="950"/>
      <c r="K103" s="12"/>
      <c r="L103" s="17"/>
    </row>
    <row r="104" spans="1:12" s="7" customFormat="1">
      <c r="A104" s="950"/>
      <c r="K104" s="12"/>
      <c r="L104" s="17"/>
    </row>
    <row r="105" spans="1:12" s="7" customFormat="1">
      <c r="A105" s="950"/>
      <c r="K105" s="12"/>
      <c r="L105" s="17"/>
    </row>
    <row r="106" spans="1:12" s="7" customFormat="1">
      <c r="A106" s="950"/>
      <c r="K106" s="12"/>
      <c r="L106" s="17"/>
    </row>
    <row r="107" spans="1:12" s="7" customFormat="1">
      <c r="A107" s="950"/>
      <c r="K107" s="12"/>
      <c r="L107" s="17"/>
    </row>
    <row r="108" spans="1:12" s="7" customFormat="1">
      <c r="A108" s="950"/>
      <c r="K108" s="12"/>
      <c r="L108" s="17"/>
    </row>
    <row r="109" spans="1:12" s="7" customFormat="1">
      <c r="A109" s="950"/>
      <c r="K109" s="12"/>
      <c r="L109" s="17"/>
    </row>
    <row r="110" spans="1:12" s="7" customFormat="1">
      <c r="A110" s="950"/>
      <c r="K110" s="12"/>
      <c r="L110" s="17"/>
    </row>
    <row r="111" spans="1:12" s="7" customFormat="1">
      <c r="A111" s="950"/>
      <c r="K111" s="12"/>
      <c r="L111" s="17"/>
    </row>
    <row r="112" spans="1:12" s="7" customFormat="1">
      <c r="A112" s="950"/>
      <c r="K112" s="12"/>
      <c r="L112" s="17"/>
    </row>
    <row r="113" spans="1:12" s="7" customFormat="1">
      <c r="A113" s="950"/>
      <c r="K113" s="12"/>
      <c r="L113" s="17"/>
    </row>
    <row r="114" spans="1:12" s="7" customFormat="1">
      <c r="A114" s="950"/>
      <c r="K114" s="12"/>
      <c r="L114" s="17"/>
    </row>
  </sheetData>
  <autoFilter ref="B6:B29"/>
  <customSheetViews>
    <customSheetView guid="{CD481555-6D06-49CD-9625-98C90CC09C9A}" showAutoFilter="1">
      <selection activeCell="C17" sqref="C17:J17"/>
      <pageMargins left="0.7" right="0.7" top="0.75" bottom="0.75" header="0.3" footer="0.3"/>
      <pageSetup paperSize="9" orientation="portrait" r:id="rId1"/>
      <autoFilter ref="B6:B29"/>
    </customSheetView>
    <customSheetView guid="{9EC6AF21-4B8E-44E3-AF29-8895353139B2}" showAutoFilter="1">
      <pane ySplit="6" topLeftCell="A7" activePane="bottomLeft" state="frozen"/>
      <selection pane="bottomLeft" activeCell="C17" sqref="C17:J17"/>
      <pageMargins left="0.7" right="0.7" top="0.75" bottom="0.75" header="0.3" footer="0.3"/>
      <pageSetup paperSize="9" orientation="portrait" r:id="rId2"/>
      <autoFilter ref="B6:B29"/>
    </customSheetView>
    <customSheetView guid="{4A6D03CA-35D0-42B2-8E76-6C991766DE68}" showAutoFilter="1">
      <pane ySplit="5" topLeftCell="A7" activePane="bottomLeft" state="frozen"/>
      <selection pane="bottomLeft" activeCell="C17" sqref="C17:J17"/>
      <pageMargins left="0.7" right="0.7" top="0.75" bottom="0.75" header="0.3" footer="0.3"/>
      <pageSetup paperSize="9" orientation="portrait" r:id="rId3"/>
      <autoFilter ref="B6:B29"/>
    </customSheetView>
    <customSheetView guid="{94FC66D5-BF29-4BE8-974C-C93BA07E9FE3}" showAutoFilter="1">
      <pane ySplit="6" topLeftCell="A7" activePane="bottomLeft" state="frozen"/>
      <selection pane="bottomLeft" activeCell="C17" sqref="C17:J17"/>
      <pageMargins left="0.7" right="0.7" top="0.75" bottom="0.75" header="0.3" footer="0.3"/>
      <pageSetup paperSize="9" orientation="portrait" r:id="rId4"/>
      <autoFilter ref="B6:B29"/>
    </customSheetView>
  </customSheetViews>
  <mergeCells count="24">
    <mergeCell ref="C19:J19"/>
    <mergeCell ref="C17:J17"/>
    <mergeCell ref="C14:J14"/>
    <mergeCell ref="C9:J9"/>
    <mergeCell ref="A15:A17"/>
    <mergeCell ref="C15:J15"/>
    <mergeCell ref="A10:A12"/>
    <mergeCell ref="C12:J12"/>
    <mergeCell ref="A1:K1"/>
    <mergeCell ref="A2:B2"/>
    <mergeCell ref="C2:F2"/>
    <mergeCell ref="I2:J2"/>
    <mergeCell ref="C8:J8"/>
    <mergeCell ref="A3:B3"/>
    <mergeCell ref="C3:F3"/>
    <mergeCell ref="I3:J3"/>
    <mergeCell ref="C7:J7"/>
    <mergeCell ref="A4:B4"/>
    <mergeCell ref="C4:F4"/>
    <mergeCell ref="I4:J4"/>
    <mergeCell ref="A5:B5"/>
    <mergeCell ref="C5:F5"/>
    <mergeCell ref="I5:J5"/>
    <mergeCell ref="G2:H5"/>
  </mergeCells>
  <pageMargins left="0.7" right="0.7" top="0.75" bottom="0.75" header="0.3" footer="0.3"/>
  <pageSetup paperSize="9" orientation="portrait" r:id="rId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tabColor rgb="FFFFFF00"/>
  </sheetPr>
  <dimension ref="A1:M112"/>
  <sheetViews>
    <sheetView workbookViewId="0">
      <pane ySplit="6" topLeftCell="A40" activePane="bottomLeft" state="frozen"/>
      <selection pane="bottomLeft" activeCell="I60" sqref="I60"/>
    </sheetView>
  </sheetViews>
  <sheetFormatPr defaultRowHeight="15.75"/>
  <cols>
    <col min="1" max="1" width="11" style="8" customWidth="1"/>
    <col min="2" max="7" width="10.140625" style="7" customWidth="1"/>
    <col min="8" max="8" width="12" style="7" customWidth="1"/>
    <col min="9" max="9" width="12.7109375" style="7" customWidth="1"/>
    <col min="10" max="11" width="15" style="7" customWidth="1"/>
    <col min="12" max="12" width="45.5703125" style="12" customWidth="1"/>
    <col min="13" max="16384" width="9.140625" style="17"/>
  </cols>
  <sheetData>
    <row r="1" spans="1:13" s="16" customFormat="1" ht="30.75" customHeight="1" thickTop="1">
      <c r="A1" s="5631" t="s">
        <v>3097</v>
      </c>
      <c r="B1" s="5632"/>
      <c r="C1" s="5632"/>
      <c r="D1" s="5632"/>
      <c r="E1" s="5632"/>
      <c r="F1" s="5632"/>
      <c r="G1" s="5632"/>
      <c r="H1" s="5632"/>
      <c r="I1" s="5632"/>
      <c r="J1" s="5632"/>
      <c r="K1" s="5632"/>
      <c r="L1" s="5633"/>
      <c r="M1" s="36"/>
    </row>
    <row r="2" spans="1:13" ht="20.25" customHeight="1">
      <c r="A2" s="5226" t="s">
        <v>215</v>
      </c>
      <c r="B2" s="5227"/>
      <c r="C2" s="5180">
        <f>+(208+24)*25</f>
        <v>5800</v>
      </c>
      <c r="D2" s="5181"/>
      <c r="E2" s="5181"/>
      <c r="F2" s="5182"/>
      <c r="G2" s="5634" t="s">
        <v>2848</v>
      </c>
      <c r="H2" s="5635"/>
      <c r="I2" s="5228" t="s">
        <v>216</v>
      </c>
      <c r="J2" s="5229"/>
      <c r="K2" s="3620"/>
      <c r="L2" s="113">
        <v>8</v>
      </c>
      <c r="M2" s="86"/>
    </row>
    <row r="3" spans="1:13" ht="20.25" customHeight="1">
      <c r="A3" s="4845" t="s">
        <v>217</v>
      </c>
      <c r="B3" s="4846"/>
      <c r="C3" s="4630" t="s">
        <v>236</v>
      </c>
      <c r="D3" s="4631"/>
      <c r="E3" s="4631"/>
      <c r="F3" s="4632"/>
      <c r="G3" s="5634"/>
      <c r="H3" s="5635"/>
      <c r="I3" s="5093" t="s">
        <v>218</v>
      </c>
      <c r="J3" s="5094"/>
      <c r="K3" s="3213"/>
      <c r="L3" s="997" t="s">
        <v>248</v>
      </c>
      <c r="M3" s="86"/>
    </row>
    <row r="4" spans="1:13" ht="20.25" customHeight="1">
      <c r="A4" s="4845" t="s">
        <v>219</v>
      </c>
      <c r="B4" s="4846"/>
      <c r="C4" s="4630" t="s">
        <v>4619</v>
      </c>
      <c r="D4" s="4631"/>
      <c r="E4" s="4631"/>
      <c r="F4" s="4632"/>
      <c r="G4" s="5634"/>
      <c r="H4" s="5635"/>
      <c r="I4" s="5093" t="s">
        <v>220</v>
      </c>
      <c r="J4" s="5094"/>
      <c r="K4" s="3213"/>
      <c r="L4" s="19" t="s">
        <v>6205</v>
      </c>
      <c r="M4" s="86"/>
    </row>
    <row r="5" spans="1:13" ht="45.75" customHeight="1" thickBot="1">
      <c r="A5" s="5086" t="s">
        <v>221</v>
      </c>
      <c r="B5" s="5087"/>
      <c r="C5" s="5090" t="s">
        <v>4750</v>
      </c>
      <c r="D5" s="5091"/>
      <c r="E5" s="5091"/>
      <c r="F5" s="5092"/>
      <c r="G5" s="5636"/>
      <c r="H5" s="5637"/>
      <c r="I5" s="5093" t="s">
        <v>325</v>
      </c>
      <c r="J5" s="5094"/>
      <c r="K5" s="3213"/>
      <c r="L5" s="2479" t="s">
        <v>6162</v>
      </c>
      <c r="M5" s="86"/>
    </row>
    <row r="6" spans="1:13" s="16" customFormat="1" ht="35.25" customHeight="1" thickTop="1">
      <c r="A6" s="956" t="s">
        <v>1</v>
      </c>
      <c r="B6" s="957" t="s">
        <v>0</v>
      </c>
      <c r="C6" s="957" t="s">
        <v>2</v>
      </c>
      <c r="D6" s="957" t="s">
        <v>3</v>
      </c>
      <c r="E6" s="957" t="s">
        <v>4</v>
      </c>
      <c r="F6" s="957" t="s">
        <v>5</v>
      </c>
      <c r="G6" s="957" t="s">
        <v>6</v>
      </c>
      <c r="H6" s="957" t="s">
        <v>7</v>
      </c>
      <c r="I6" s="957" t="s">
        <v>8</v>
      </c>
      <c r="J6" s="957" t="s">
        <v>9</v>
      </c>
      <c r="K6" s="957" t="s">
        <v>6286</v>
      </c>
      <c r="L6" s="958" t="s">
        <v>10</v>
      </c>
    </row>
    <row r="7" spans="1:13" ht="85.5" customHeight="1">
      <c r="A7" s="1943">
        <v>42433</v>
      </c>
      <c r="B7" s="1944" t="s">
        <v>32</v>
      </c>
      <c r="C7" s="5477" t="s">
        <v>3149</v>
      </c>
      <c r="D7" s="5477"/>
      <c r="E7" s="5477"/>
      <c r="F7" s="5477"/>
      <c r="G7" s="5477"/>
      <c r="H7" s="5477"/>
      <c r="I7" s="5477"/>
      <c r="J7" s="5477"/>
      <c r="K7" s="3558" t="s">
        <v>2571</v>
      </c>
      <c r="L7" s="3622" t="s">
        <v>2571</v>
      </c>
    </row>
    <row r="8" spans="1:13" s="12" customFormat="1" ht="31.5">
      <c r="A8" s="1080">
        <v>42438</v>
      </c>
      <c r="B8" s="1093" t="s">
        <v>16</v>
      </c>
      <c r="C8" s="1081">
        <v>90</v>
      </c>
      <c r="D8" s="1082">
        <f t="shared" ref="D8:D77" si="0">+C8*(100-E8)/100</f>
        <v>72</v>
      </c>
      <c r="E8" s="1081">
        <v>20</v>
      </c>
      <c r="F8" s="1081"/>
      <c r="G8" s="1081">
        <v>140</v>
      </c>
      <c r="H8" s="1081"/>
      <c r="I8" s="1081"/>
      <c r="J8" s="1081"/>
      <c r="K8" s="3446"/>
      <c r="L8" s="12" t="s">
        <v>3120</v>
      </c>
      <c r="M8" s="17"/>
    </row>
    <row r="9" spans="1:13" s="12" customFormat="1" ht="24" customHeight="1">
      <c r="A9" s="1080">
        <v>42455</v>
      </c>
      <c r="B9" s="1136" t="s">
        <v>143</v>
      </c>
      <c r="C9" s="1081"/>
      <c r="D9" s="1082"/>
      <c r="E9" s="1081"/>
      <c r="F9" s="1081"/>
      <c r="G9" s="1081"/>
      <c r="H9" s="1081"/>
      <c r="I9" s="1081"/>
      <c r="J9" s="1081"/>
      <c r="K9" s="3446"/>
      <c r="L9" s="13" t="s">
        <v>3179</v>
      </c>
      <c r="M9" s="17"/>
    </row>
    <row r="10" spans="1:13" s="12" customFormat="1" ht="24" customHeight="1">
      <c r="A10" s="1080">
        <v>42457</v>
      </c>
      <c r="B10" s="1136" t="s">
        <v>143</v>
      </c>
      <c r="C10" s="1081"/>
      <c r="D10" s="1082"/>
      <c r="E10" s="1081"/>
      <c r="F10" s="1081"/>
      <c r="G10" s="1081"/>
      <c r="H10" s="1081">
        <v>5535</v>
      </c>
      <c r="I10" s="1081">
        <v>93</v>
      </c>
      <c r="J10" s="1081"/>
      <c r="K10" s="3446"/>
      <c r="M10" s="17"/>
    </row>
    <row r="11" spans="1:13" s="12" customFormat="1" ht="39" customHeight="1">
      <c r="A11" s="1214">
        <v>42508</v>
      </c>
      <c r="B11" s="1215" t="s">
        <v>12</v>
      </c>
      <c r="C11" s="4633" t="s">
        <v>3303</v>
      </c>
      <c r="D11" s="4634"/>
      <c r="E11" s="4634"/>
      <c r="F11" s="4634"/>
      <c r="G11" s="4634"/>
      <c r="H11" s="4634"/>
      <c r="I11" s="4634"/>
      <c r="J11" s="4635"/>
      <c r="K11" s="3395"/>
      <c r="L11" s="1801"/>
      <c r="M11" s="17"/>
    </row>
    <row r="12" spans="1:13" s="12" customFormat="1" ht="18.75" customHeight="1">
      <c r="A12" s="140">
        <v>42510</v>
      </c>
      <c r="B12" s="137" t="s">
        <v>16</v>
      </c>
      <c r="C12" s="137">
        <v>55</v>
      </c>
      <c r="D12" s="142">
        <f t="shared" si="0"/>
        <v>27.5</v>
      </c>
      <c r="E12" s="137">
        <v>50</v>
      </c>
      <c r="F12" s="137"/>
      <c r="G12" s="137">
        <v>110</v>
      </c>
      <c r="H12" s="137"/>
      <c r="I12" s="137"/>
      <c r="J12" s="137"/>
      <c r="K12" s="137"/>
      <c r="L12" s="143" t="s">
        <v>3308</v>
      </c>
      <c r="M12" s="17"/>
    </row>
    <row r="13" spans="1:13" s="12" customFormat="1" ht="18.75" customHeight="1">
      <c r="A13" s="140">
        <v>42523</v>
      </c>
      <c r="B13" s="137" t="s">
        <v>143</v>
      </c>
      <c r="C13" s="137"/>
      <c r="D13" s="142"/>
      <c r="E13" s="137"/>
      <c r="F13" s="137"/>
      <c r="G13" s="137"/>
      <c r="H13" s="137">
        <v>5020</v>
      </c>
      <c r="I13" s="137">
        <v>100</v>
      </c>
      <c r="J13" s="137"/>
      <c r="K13" s="137"/>
      <c r="L13" s="143" t="s">
        <v>3340</v>
      </c>
      <c r="M13" s="17"/>
    </row>
    <row r="14" spans="1:13" s="12" customFormat="1" ht="24" customHeight="1">
      <c r="A14" s="1274">
        <v>42577</v>
      </c>
      <c r="B14" s="1275" t="s">
        <v>143</v>
      </c>
      <c r="C14" s="1275"/>
      <c r="D14" s="1276"/>
      <c r="E14" s="972"/>
      <c r="F14" s="1275"/>
      <c r="G14" s="1275"/>
      <c r="H14" s="1273">
        <v>5780</v>
      </c>
      <c r="I14" s="1273">
        <v>100</v>
      </c>
      <c r="J14" s="1275"/>
      <c r="K14" s="3446"/>
      <c r="L14" s="12" t="s">
        <v>3444</v>
      </c>
      <c r="M14" s="17"/>
    </row>
    <row r="15" spans="1:13" s="12" customFormat="1">
      <c r="A15" s="1080">
        <v>42603</v>
      </c>
      <c r="B15" s="1081" t="s">
        <v>12</v>
      </c>
      <c r="C15" s="4644" t="s">
        <v>4068</v>
      </c>
      <c r="D15" s="4645"/>
      <c r="E15" s="4645"/>
      <c r="F15" s="4645"/>
      <c r="G15" s="4645"/>
      <c r="H15" s="4645"/>
      <c r="I15" s="4645"/>
      <c r="J15" s="4646"/>
      <c r="K15" s="3397"/>
      <c r="M15" s="17"/>
    </row>
    <row r="16" spans="1:13" s="12" customFormat="1">
      <c r="A16" s="29">
        <v>42611</v>
      </c>
      <c r="B16" s="6" t="s">
        <v>16</v>
      </c>
      <c r="C16" s="6">
        <v>35</v>
      </c>
      <c r="D16" s="31">
        <f t="shared" si="0"/>
        <v>17.5</v>
      </c>
      <c r="E16" s="6">
        <v>50</v>
      </c>
      <c r="F16" s="6"/>
      <c r="G16" s="6">
        <v>100</v>
      </c>
      <c r="H16" s="6"/>
      <c r="I16" s="6"/>
      <c r="J16" s="6"/>
      <c r="K16" s="6"/>
      <c r="L16" s="25" t="s">
        <v>3519</v>
      </c>
      <c r="M16" s="17"/>
    </row>
    <row r="17" spans="1:13" s="12" customFormat="1">
      <c r="A17" s="1080">
        <v>42706</v>
      </c>
      <c r="B17" s="1388" t="s">
        <v>12</v>
      </c>
      <c r="C17" s="4644" t="s">
        <v>3747</v>
      </c>
      <c r="D17" s="4645"/>
      <c r="E17" s="4645"/>
      <c r="F17" s="4645"/>
      <c r="G17" s="4645"/>
      <c r="H17" s="4645"/>
      <c r="I17" s="4645"/>
      <c r="J17" s="4646"/>
      <c r="K17" s="3397"/>
      <c r="M17" s="17"/>
    </row>
    <row r="18" spans="1:13" s="12" customFormat="1" ht="16.5" thickBot="1">
      <c r="A18" s="1595">
        <v>42720</v>
      </c>
      <c r="B18" s="55" t="s">
        <v>16</v>
      </c>
      <c r="C18" s="55">
        <v>65</v>
      </c>
      <c r="D18" s="63">
        <f t="shared" si="0"/>
        <v>32.5</v>
      </c>
      <c r="E18" s="55">
        <v>50</v>
      </c>
      <c r="F18" s="55"/>
      <c r="G18" s="55">
        <v>120</v>
      </c>
      <c r="H18" s="55"/>
      <c r="I18" s="55"/>
      <c r="J18" s="55"/>
      <c r="K18" s="55"/>
      <c r="L18" s="57" t="s">
        <v>3518</v>
      </c>
      <c r="M18" s="17"/>
    </row>
    <row r="19" spans="1:13" s="12" customFormat="1" ht="16.5" thickTop="1">
      <c r="A19" s="1777">
        <v>42795</v>
      </c>
      <c r="B19" s="1778" t="s">
        <v>16</v>
      </c>
      <c r="C19" s="1778">
        <v>45</v>
      </c>
      <c r="D19" s="1779">
        <f t="shared" si="0"/>
        <v>22.5</v>
      </c>
      <c r="E19" s="1778">
        <v>50</v>
      </c>
      <c r="F19" s="1778"/>
      <c r="G19" s="1778">
        <v>180</v>
      </c>
      <c r="H19" s="1778"/>
      <c r="I19" s="1778"/>
      <c r="J19" s="1778"/>
      <c r="K19" s="3621"/>
      <c r="L19" s="1569" t="s">
        <v>3518</v>
      </c>
      <c r="M19" s="17"/>
    </row>
    <row r="20" spans="1:13" s="12" customFormat="1" ht="29.25" customHeight="1">
      <c r="A20" s="140">
        <v>42815</v>
      </c>
      <c r="B20" s="137" t="s">
        <v>143</v>
      </c>
      <c r="C20" s="137"/>
      <c r="D20" s="142"/>
      <c r="E20" s="137"/>
      <c r="F20" s="137"/>
      <c r="G20" s="137"/>
      <c r="H20" s="137">
        <v>5670</v>
      </c>
      <c r="I20" s="137">
        <v>100</v>
      </c>
      <c r="J20" s="137"/>
      <c r="K20" s="137"/>
      <c r="L20" s="728" t="s">
        <v>50</v>
      </c>
      <c r="M20" s="17"/>
    </row>
    <row r="21" spans="1:13" s="12" customFormat="1" ht="21.75" customHeight="1">
      <c r="A21" s="140">
        <v>42817</v>
      </c>
      <c r="B21" s="137" t="s">
        <v>16</v>
      </c>
      <c r="C21" s="137">
        <v>50</v>
      </c>
      <c r="D21" s="142">
        <f t="shared" si="0"/>
        <v>25</v>
      </c>
      <c r="E21" s="137">
        <v>50</v>
      </c>
      <c r="F21" s="137"/>
      <c r="G21" s="137">
        <v>175</v>
      </c>
      <c r="H21" s="137"/>
      <c r="I21" s="137"/>
      <c r="J21" s="137"/>
      <c r="K21" s="137"/>
      <c r="L21" s="143" t="s">
        <v>3987</v>
      </c>
      <c r="M21" s="17"/>
    </row>
    <row r="22" spans="1:13" s="12" customFormat="1" ht="43.5" customHeight="1">
      <c r="A22" s="1080">
        <v>42850</v>
      </c>
      <c r="B22" s="1081" t="s">
        <v>12</v>
      </c>
      <c r="C22" s="4627" t="s">
        <v>4069</v>
      </c>
      <c r="D22" s="4628"/>
      <c r="E22" s="4628"/>
      <c r="F22" s="4628"/>
      <c r="G22" s="4628"/>
      <c r="H22" s="4628"/>
      <c r="I22" s="4628"/>
      <c r="J22" s="4629"/>
      <c r="K22" s="3392"/>
      <c r="M22" s="17"/>
    </row>
    <row r="23" spans="1:13" s="12" customFormat="1" ht="20.25" customHeight="1">
      <c r="A23" s="1080">
        <v>42860</v>
      </c>
      <c r="B23" s="1081" t="s">
        <v>16</v>
      </c>
      <c r="C23" s="1081">
        <v>45</v>
      </c>
      <c r="D23" s="1082">
        <f t="shared" si="0"/>
        <v>22.5</v>
      </c>
      <c r="E23" s="1081">
        <v>50</v>
      </c>
      <c r="F23" s="1081"/>
      <c r="G23" s="1081">
        <v>170</v>
      </c>
      <c r="H23" s="1081"/>
      <c r="I23" s="1081"/>
      <c r="J23" s="1081"/>
      <c r="K23" s="3446"/>
      <c r="L23" s="12" t="s">
        <v>3987</v>
      </c>
      <c r="M23" s="17"/>
    </row>
    <row r="24" spans="1:13" s="12" customFormat="1" ht="51" customHeight="1">
      <c r="A24" s="1080">
        <v>42907</v>
      </c>
      <c r="B24" s="1859" t="s">
        <v>12</v>
      </c>
      <c r="C24" s="4627" t="s">
        <v>4139</v>
      </c>
      <c r="D24" s="4628"/>
      <c r="E24" s="4628"/>
      <c r="F24" s="4628"/>
      <c r="G24" s="4628"/>
      <c r="H24" s="4628"/>
      <c r="I24" s="4628"/>
      <c r="J24" s="4629"/>
      <c r="K24" s="3392"/>
      <c r="L24" s="1869" t="s">
        <v>4156</v>
      </c>
      <c r="M24" s="17"/>
    </row>
    <row r="25" spans="1:13" s="12" customFormat="1" ht="16.5" thickBot="1">
      <c r="A25" s="2190">
        <v>42980</v>
      </c>
      <c r="B25" s="2193" t="s">
        <v>16</v>
      </c>
      <c r="C25" s="2193">
        <v>35</v>
      </c>
      <c r="D25" s="42">
        <f t="shared" si="0"/>
        <v>17.5</v>
      </c>
      <c r="E25" s="2193">
        <v>50</v>
      </c>
      <c r="F25" s="2193"/>
      <c r="G25" s="2193">
        <v>96</v>
      </c>
      <c r="H25" s="2193"/>
      <c r="I25" s="2193"/>
      <c r="J25" s="2193"/>
      <c r="K25" s="3431"/>
      <c r="L25" s="43" t="s">
        <v>4233</v>
      </c>
      <c r="M25" s="17"/>
    </row>
    <row r="26" spans="1:13" s="12" customFormat="1" ht="16.5" thickTop="1">
      <c r="A26" s="47">
        <v>43112</v>
      </c>
      <c r="B26" s="48" t="s">
        <v>16</v>
      </c>
      <c r="C26" s="48">
        <v>45</v>
      </c>
      <c r="D26" s="128">
        <f t="shared" si="0"/>
        <v>44.1</v>
      </c>
      <c r="E26" s="48">
        <v>2</v>
      </c>
      <c r="F26" s="48"/>
      <c r="G26" s="48">
        <v>175</v>
      </c>
      <c r="H26" s="48"/>
      <c r="I26" s="48"/>
      <c r="J26" s="48"/>
      <c r="K26" s="48"/>
      <c r="L26" s="50" t="s">
        <v>3987</v>
      </c>
      <c r="M26" s="17"/>
    </row>
    <row r="27" spans="1:13" s="12" customFormat="1" ht="66.75" customHeight="1">
      <c r="A27" s="1080">
        <v>43181</v>
      </c>
      <c r="B27" s="1081" t="s">
        <v>12</v>
      </c>
      <c r="C27" s="4627" t="s">
        <v>4580</v>
      </c>
      <c r="D27" s="4628"/>
      <c r="E27" s="4628"/>
      <c r="F27" s="4628"/>
      <c r="G27" s="4628"/>
      <c r="H27" s="4628"/>
      <c r="I27" s="4628"/>
      <c r="J27" s="4629"/>
      <c r="K27" s="3392"/>
      <c r="L27" s="2275"/>
      <c r="M27" s="17"/>
    </row>
    <row r="28" spans="1:13" s="12" customFormat="1" ht="59.25" customHeight="1">
      <c r="A28" s="1943">
        <v>43190</v>
      </c>
      <c r="B28" s="1944" t="s">
        <v>34</v>
      </c>
      <c r="C28" s="5477" t="s">
        <v>4739</v>
      </c>
      <c r="D28" s="5477"/>
      <c r="E28" s="5477"/>
      <c r="F28" s="5477"/>
      <c r="G28" s="5477"/>
      <c r="H28" s="5477"/>
      <c r="I28" s="5477"/>
      <c r="J28" s="5477"/>
      <c r="K28" s="3558"/>
      <c r="L28" s="2276" t="s">
        <v>2571</v>
      </c>
      <c r="M28" s="17"/>
    </row>
    <row r="29" spans="1:13" s="12" customFormat="1">
      <c r="A29" s="2281">
        <v>43199</v>
      </c>
      <c r="B29" s="2282" t="s">
        <v>143</v>
      </c>
      <c r="C29" s="1081"/>
      <c r="D29" s="1082"/>
      <c r="E29" s="1081"/>
      <c r="F29" s="1081"/>
      <c r="G29" s="1081"/>
      <c r="H29" s="1081">
        <v>5825</v>
      </c>
      <c r="I29" s="1081">
        <v>100</v>
      </c>
      <c r="J29" s="1081"/>
      <c r="K29" s="3446"/>
      <c r="M29" s="17"/>
    </row>
    <row r="30" spans="1:13" s="12" customFormat="1">
      <c r="A30" s="1080">
        <v>43205</v>
      </c>
      <c r="B30" s="1081" t="s">
        <v>16</v>
      </c>
      <c r="C30" s="1081">
        <v>50</v>
      </c>
      <c r="D30" s="1082">
        <f t="shared" si="0"/>
        <v>49</v>
      </c>
      <c r="E30" s="1081">
        <v>2</v>
      </c>
      <c r="F30" s="1081"/>
      <c r="G30" s="1081">
        <v>132</v>
      </c>
      <c r="H30" s="1081"/>
      <c r="I30" s="1081"/>
      <c r="J30" s="1081"/>
      <c r="K30" s="3446"/>
      <c r="L30" s="12" t="s">
        <v>3987</v>
      </c>
      <c r="M30" s="17"/>
    </row>
    <row r="31" spans="1:13" s="12" customFormat="1" ht="45.75" customHeight="1">
      <c r="A31" s="1080">
        <v>43276</v>
      </c>
      <c r="B31" s="1081" t="s">
        <v>12</v>
      </c>
      <c r="C31" s="4627" t="s">
        <v>4749</v>
      </c>
      <c r="D31" s="4628"/>
      <c r="E31" s="4628"/>
      <c r="F31" s="4628"/>
      <c r="G31" s="4628"/>
      <c r="H31" s="4628"/>
      <c r="I31" s="4628"/>
      <c r="J31" s="4629"/>
      <c r="K31" s="3392"/>
      <c r="M31" s="17"/>
    </row>
    <row r="32" spans="1:13" s="12" customFormat="1">
      <c r="A32" s="1080">
        <v>43299</v>
      </c>
      <c r="B32" s="1081" t="s">
        <v>11</v>
      </c>
      <c r="C32" s="5161" t="s">
        <v>4761</v>
      </c>
      <c r="D32" s="5162"/>
      <c r="E32" s="5162"/>
      <c r="F32" s="5162"/>
      <c r="G32" s="5162"/>
      <c r="H32" s="5162"/>
      <c r="I32" s="5162"/>
      <c r="J32" s="5163"/>
      <c r="K32" s="3421"/>
      <c r="M32" s="17"/>
    </row>
    <row r="33" spans="1:13" s="12" customFormat="1">
      <c r="A33" s="1080">
        <v>43348</v>
      </c>
      <c r="B33" s="1081" t="s">
        <v>11</v>
      </c>
      <c r="C33" s="5161" t="s">
        <v>4862</v>
      </c>
      <c r="D33" s="5162" t="e">
        <f t="shared" si="0"/>
        <v>#VALUE!</v>
      </c>
      <c r="E33" s="5162"/>
      <c r="F33" s="5162"/>
      <c r="G33" s="5162"/>
      <c r="H33" s="5162"/>
      <c r="I33" s="5162"/>
      <c r="J33" s="5163"/>
      <c r="K33" s="3421"/>
      <c r="M33" s="17"/>
    </row>
    <row r="34" spans="1:13" s="12" customFormat="1">
      <c r="A34" s="1080">
        <v>43378</v>
      </c>
      <c r="B34" s="1081" t="s">
        <v>16</v>
      </c>
      <c r="C34" s="1081">
        <v>60</v>
      </c>
      <c r="D34" s="1082">
        <f t="shared" si="0"/>
        <v>18</v>
      </c>
      <c r="E34" s="1081">
        <v>70</v>
      </c>
      <c r="F34" s="1081"/>
      <c r="G34" s="1081">
        <v>100</v>
      </c>
      <c r="H34" s="1081"/>
      <c r="I34" s="1081"/>
      <c r="J34" s="1081"/>
      <c r="K34" s="3446"/>
      <c r="L34" s="12" t="s">
        <v>2752</v>
      </c>
      <c r="M34" s="17"/>
    </row>
    <row r="35" spans="1:13" s="12" customFormat="1">
      <c r="A35" s="1080">
        <v>43441</v>
      </c>
      <c r="B35" s="1081" t="s">
        <v>16</v>
      </c>
      <c r="C35" s="1081">
        <v>55</v>
      </c>
      <c r="D35" s="1082">
        <f t="shared" si="0"/>
        <v>16.5</v>
      </c>
      <c r="E35" s="1081">
        <v>70</v>
      </c>
      <c r="F35" s="1081"/>
      <c r="G35" s="1081">
        <v>100</v>
      </c>
      <c r="H35" s="1081"/>
      <c r="I35" s="1081"/>
      <c r="J35" s="1081"/>
      <c r="K35" s="3446"/>
      <c r="L35" s="12" t="s">
        <v>4696</v>
      </c>
      <c r="M35" s="17"/>
    </row>
    <row r="36" spans="1:13" s="12" customFormat="1" ht="25.5" customHeight="1" thickBot="1">
      <c r="A36" s="54">
        <v>43458</v>
      </c>
      <c r="B36" s="2729" t="s">
        <v>12</v>
      </c>
      <c r="C36" s="5111" t="s">
        <v>5078</v>
      </c>
      <c r="D36" s="5112"/>
      <c r="E36" s="5112"/>
      <c r="F36" s="5112"/>
      <c r="G36" s="5112"/>
      <c r="H36" s="5112"/>
      <c r="I36" s="5112"/>
      <c r="J36" s="5113"/>
      <c r="K36" s="3415"/>
      <c r="L36" s="57"/>
      <c r="M36" s="17"/>
    </row>
    <row r="37" spans="1:13" s="12" customFormat="1" ht="25.5" customHeight="1" thickTop="1">
      <c r="A37" s="4647">
        <v>43564</v>
      </c>
      <c r="B37" s="48" t="s">
        <v>11</v>
      </c>
      <c r="C37" s="5177" t="s">
        <v>5334</v>
      </c>
      <c r="D37" s="5178"/>
      <c r="E37" s="5178"/>
      <c r="F37" s="5178"/>
      <c r="G37" s="5178"/>
      <c r="H37" s="5178"/>
      <c r="I37" s="5178"/>
      <c r="J37" s="5179"/>
      <c r="K37" s="3214"/>
      <c r="L37" s="983"/>
      <c r="M37" s="17"/>
    </row>
    <row r="38" spans="1:13" s="12" customFormat="1">
      <c r="A38" s="4643"/>
      <c r="B38" s="2614" t="s">
        <v>12</v>
      </c>
      <c r="C38" s="5628" t="s">
        <v>757</v>
      </c>
      <c r="D38" s="5629"/>
      <c r="E38" s="5629"/>
      <c r="F38" s="5629"/>
      <c r="G38" s="5629"/>
      <c r="H38" s="5629"/>
      <c r="I38" s="5629"/>
      <c r="J38" s="5630"/>
      <c r="K38" s="3475"/>
      <c r="L38" s="53"/>
      <c r="M38" s="17"/>
    </row>
    <row r="39" spans="1:13" s="12" customFormat="1">
      <c r="A39" s="4">
        <v>43567</v>
      </c>
      <c r="B39" s="28" t="s">
        <v>143</v>
      </c>
      <c r="C39" s="28"/>
      <c r="D39" s="23"/>
      <c r="E39" s="28"/>
      <c r="F39" s="28"/>
      <c r="G39" s="28"/>
      <c r="H39" s="28">
        <v>4845</v>
      </c>
      <c r="I39" s="28">
        <v>100</v>
      </c>
      <c r="J39" s="28"/>
      <c r="K39" s="28"/>
      <c r="L39" s="15" t="s">
        <v>407</v>
      </c>
      <c r="M39" s="17"/>
    </row>
    <row r="40" spans="1:13" s="12" customFormat="1">
      <c r="A40" s="1080">
        <v>43566</v>
      </c>
      <c r="B40" s="1081" t="s">
        <v>12</v>
      </c>
      <c r="C40" s="4630" t="s">
        <v>5343</v>
      </c>
      <c r="D40" s="5162"/>
      <c r="E40" s="5162"/>
      <c r="F40" s="5162"/>
      <c r="G40" s="5162"/>
      <c r="H40" s="5162"/>
      <c r="I40" s="5162"/>
      <c r="J40" s="5163"/>
      <c r="K40" s="3421"/>
      <c r="M40" s="17"/>
    </row>
    <row r="41" spans="1:13" s="12" customFormat="1">
      <c r="A41" s="1080">
        <v>43622</v>
      </c>
      <c r="B41" s="1081" t="s">
        <v>12</v>
      </c>
      <c r="C41" s="4630" t="s">
        <v>5438</v>
      </c>
      <c r="D41" s="5162"/>
      <c r="E41" s="5162"/>
      <c r="F41" s="5162"/>
      <c r="G41" s="5162"/>
      <c r="H41" s="5162"/>
      <c r="I41" s="5162"/>
      <c r="J41" s="5163"/>
      <c r="K41" s="3421"/>
      <c r="M41" s="17"/>
    </row>
    <row r="42" spans="1:13" s="12" customFormat="1">
      <c r="A42" s="1080">
        <v>43873</v>
      </c>
      <c r="B42" s="1081" t="s">
        <v>12</v>
      </c>
      <c r="C42" s="5161" t="s">
        <v>5986</v>
      </c>
      <c r="D42" s="5162"/>
      <c r="E42" s="5162"/>
      <c r="F42" s="5162"/>
      <c r="G42" s="5162"/>
      <c r="H42" s="5162"/>
      <c r="I42" s="5162"/>
      <c r="J42" s="5163"/>
      <c r="K42" s="3421"/>
      <c r="M42" s="17"/>
    </row>
    <row r="43" spans="1:13" s="12" customFormat="1" ht="20.25" customHeight="1">
      <c r="A43" s="3078">
        <v>43888</v>
      </c>
      <c r="B43" s="3079" t="s">
        <v>12</v>
      </c>
      <c r="C43" s="5161" t="s">
        <v>6006</v>
      </c>
      <c r="D43" s="5162"/>
      <c r="E43" s="5162"/>
      <c r="F43" s="5162"/>
      <c r="G43" s="5162"/>
      <c r="H43" s="5162"/>
      <c r="I43" s="5162"/>
      <c r="J43" s="5163"/>
      <c r="K43" s="3421"/>
      <c r="M43" s="17"/>
    </row>
    <row r="44" spans="1:13" s="12" customFormat="1" ht="21.75" customHeight="1">
      <c r="A44" s="1080">
        <v>43889</v>
      </c>
      <c r="B44" s="1081" t="s">
        <v>143</v>
      </c>
      <c r="C44" s="1081"/>
      <c r="D44" s="1082"/>
      <c r="E44" s="1081"/>
      <c r="F44" s="1081"/>
      <c r="G44" s="1081"/>
      <c r="H44" s="1081"/>
      <c r="I44" s="1081"/>
      <c r="J44" s="3069">
        <v>3280</v>
      </c>
      <c r="K44" s="3433"/>
      <c r="M44" s="17"/>
    </row>
    <row r="45" spans="1:13" s="12" customFormat="1">
      <c r="A45" s="3628">
        <v>43920</v>
      </c>
      <c r="B45" s="3143" t="s">
        <v>4</v>
      </c>
      <c r="C45" s="3143"/>
      <c r="D45" s="3144"/>
      <c r="E45" s="3146">
        <v>3</v>
      </c>
      <c r="F45" s="3143"/>
      <c r="G45" s="3143"/>
      <c r="H45" s="3143"/>
      <c r="I45" s="3143"/>
      <c r="J45" s="3143"/>
      <c r="K45" s="3143"/>
      <c r="L45" s="3145"/>
      <c r="M45" s="17"/>
    </row>
    <row r="46" spans="1:13" s="12" customFormat="1" ht="23.25" customHeight="1">
      <c r="A46" s="1080">
        <v>43924</v>
      </c>
      <c r="B46" s="1081" t="s">
        <v>12</v>
      </c>
      <c r="C46" s="4633" t="s">
        <v>6079</v>
      </c>
      <c r="D46" s="4634"/>
      <c r="E46" s="4634"/>
      <c r="F46" s="4634"/>
      <c r="G46" s="4634"/>
      <c r="H46" s="4634"/>
      <c r="I46" s="4634"/>
      <c r="J46" s="4635"/>
      <c r="K46" s="3395"/>
      <c r="M46" s="17"/>
    </row>
    <row r="47" spans="1:13" s="12" customFormat="1">
      <c r="A47" s="1080">
        <v>43956</v>
      </c>
      <c r="B47" s="1081" t="s">
        <v>27</v>
      </c>
      <c r="C47" s="4627" t="s">
        <v>6152</v>
      </c>
      <c r="D47" s="4628"/>
      <c r="E47" s="4628"/>
      <c r="F47" s="4628"/>
      <c r="G47" s="4628"/>
      <c r="H47" s="4628"/>
      <c r="I47" s="4628"/>
      <c r="J47" s="4629"/>
      <c r="K47" s="3392"/>
      <c r="M47" s="17"/>
    </row>
    <row r="48" spans="1:13" s="12" customFormat="1">
      <c r="A48" s="3628">
        <v>43981</v>
      </c>
      <c r="B48" s="3143" t="s">
        <v>4</v>
      </c>
      <c r="C48" s="3143"/>
      <c r="D48" s="3144"/>
      <c r="E48" s="3146">
        <v>3</v>
      </c>
      <c r="F48" s="3143"/>
      <c r="G48" s="3143"/>
      <c r="H48" s="3143"/>
      <c r="I48" s="3143"/>
      <c r="J48" s="3143"/>
      <c r="K48" s="3143"/>
      <c r="L48" s="3145"/>
      <c r="M48" s="17"/>
    </row>
    <row r="49" spans="1:13" s="12" customFormat="1" ht="21" customHeight="1">
      <c r="A49" s="3628">
        <v>44012</v>
      </c>
      <c r="B49" s="3143" t="s">
        <v>4</v>
      </c>
      <c r="C49" s="3143"/>
      <c r="D49" s="3144"/>
      <c r="E49" s="3146">
        <v>10</v>
      </c>
      <c r="F49" s="3143"/>
      <c r="G49" s="3143"/>
      <c r="H49" s="3143"/>
      <c r="I49" s="3143"/>
      <c r="J49" s="3143"/>
      <c r="K49" s="3143"/>
      <c r="L49" s="3145"/>
      <c r="M49" s="17"/>
    </row>
    <row r="50" spans="1:13" s="12" customFormat="1">
      <c r="A50" s="1080">
        <v>44013</v>
      </c>
      <c r="B50" s="1081" t="s">
        <v>12</v>
      </c>
      <c r="C50" s="4627" t="s">
        <v>757</v>
      </c>
      <c r="D50" s="4628"/>
      <c r="E50" s="4628"/>
      <c r="F50" s="4628"/>
      <c r="G50" s="4628"/>
      <c r="H50" s="4628"/>
      <c r="I50" s="4628"/>
      <c r="J50" s="4629"/>
      <c r="K50" s="3392"/>
      <c r="M50" s="17"/>
    </row>
    <row r="51" spans="1:13" s="12" customFormat="1">
      <c r="A51" s="1080">
        <v>44024</v>
      </c>
      <c r="B51" s="1081" t="s">
        <v>16</v>
      </c>
      <c r="C51" s="1081">
        <v>34</v>
      </c>
      <c r="D51" s="1082">
        <f t="shared" si="0"/>
        <v>10.199999999999999</v>
      </c>
      <c r="E51" s="1081">
        <v>70</v>
      </c>
      <c r="F51" s="1081" t="s">
        <v>70</v>
      </c>
      <c r="G51" s="1081">
        <v>80</v>
      </c>
      <c r="H51" s="1081"/>
      <c r="I51" s="1081"/>
      <c r="J51" s="1081"/>
      <c r="K51" s="3446"/>
      <c r="L51" s="12" t="s">
        <v>6215</v>
      </c>
      <c r="M51" s="17"/>
    </row>
    <row r="52" spans="1:13" s="12" customFormat="1" ht="21" customHeight="1">
      <c r="A52" s="3628">
        <v>44042</v>
      </c>
      <c r="B52" s="3143" t="s">
        <v>4</v>
      </c>
      <c r="C52" s="3143"/>
      <c r="D52" s="3144"/>
      <c r="E52" s="3146">
        <v>20</v>
      </c>
      <c r="F52" s="3143"/>
      <c r="G52" s="3143"/>
      <c r="H52" s="3143"/>
      <c r="I52" s="3143"/>
      <c r="J52" s="3143"/>
      <c r="K52" s="3143"/>
      <c r="L52" s="3145"/>
      <c r="M52" s="17"/>
    </row>
    <row r="53" spans="1:13" s="12" customFormat="1">
      <c r="A53" s="1080">
        <v>44071</v>
      </c>
      <c r="B53" s="1081" t="s">
        <v>143</v>
      </c>
      <c r="C53" s="1081"/>
      <c r="D53" s="1082" t="s">
        <v>324</v>
      </c>
      <c r="E53" s="1081"/>
      <c r="F53" s="1081"/>
      <c r="G53" s="1081"/>
      <c r="H53" s="1081">
        <v>5726</v>
      </c>
      <c r="I53" s="1081">
        <v>100</v>
      </c>
      <c r="J53" s="1081"/>
      <c r="K53" s="3446"/>
      <c r="L53" s="12" t="s">
        <v>6273</v>
      </c>
      <c r="M53" s="17"/>
    </row>
    <row r="54" spans="1:13" s="12" customFormat="1" ht="21" customHeight="1">
      <c r="A54" s="3628">
        <v>44073</v>
      </c>
      <c r="B54" s="3143" t="s">
        <v>4</v>
      </c>
      <c r="C54" s="3143"/>
      <c r="D54" s="3144"/>
      <c r="E54" s="3146">
        <v>20</v>
      </c>
      <c r="F54" s="3143"/>
      <c r="G54" s="3143"/>
      <c r="H54" s="3143"/>
      <c r="I54" s="3143"/>
      <c r="J54" s="3143"/>
      <c r="K54" s="3143"/>
      <c r="L54" s="3145"/>
      <c r="M54" s="17"/>
    </row>
    <row r="55" spans="1:13" s="12" customFormat="1" ht="26.25" customHeight="1">
      <c r="A55" s="950">
        <v>44102</v>
      </c>
      <c r="B55" s="952" t="s">
        <v>12</v>
      </c>
      <c r="C55" s="4627" t="s">
        <v>6355</v>
      </c>
      <c r="D55" s="4628"/>
      <c r="E55" s="4628"/>
      <c r="F55" s="4628"/>
      <c r="G55" s="4628"/>
      <c r="H55" s="4628"/>
      <c r="I55" s="4628"/>
      <c r="J55" s="4629"/>
      <c r="L55" s="17"/>
    </row>
    <row r="56" spans="1:13" s="12" customFormat="1">
      <c r="A56" s="1080">
        <v>44135</v>
      </c>
      <c r="B56" s="1081" t="s">
        <v>11</v>
      </c>
      <c r="C56" s="5161" t="s">
        <v>6367</v>
      </c>
      <c r="D56" s="5162"/>
      <c r="E56" s="5162"/>
      <c r="F56" s="5162"/>
      <c r="G56" s="5162"/>
      <c r="H56" s="5162"/>
      <c r="I56" s="5162"/>
      <c r="J56" s="5163"/>
      <c r="K56" s="3446"/>
      <c r="M56" s="17"/>
    </row>
    <row r="57" spans="1:13" s="12" customFormat="1">
      <c r="A57" s="1080">
        <v>44344</v>
      </c>
      <c r="B57" s="1081" t="s">
        <v>27</v>
      </c>
      <c r="C57" s="5161" t="s">
        <v>6676</v>
      </c>
      <c r="D57" s="5162"/>
      <c r="E57" s="5162"/>
      <c r="F57" s="5162"/>
      <c r="G57" s="5162"/>
      <c r="H57" s="5162"/>
      <c r="I57" s="5162"/>
      <c r="J57" s="5163"/>
      <c r="K57" s="3446"/>
      <c r="M57" s="17"/>
    </row>
    <row r="58" spans="1:13" s="12" customFormat="1">
      <c r="A58" s="1080"/>
      <c r="B58" s="1081"/>
      <c r="C58" s="1081"/>
      <c r="D58" s="1082">
        <f t="shared" si="0"/>
        <v>0</v>
      </c>
      <c r="E58" s="1081"/>
      <c r="F58" s="1081"/>
      <c r="G58" s="1081"/>
      <c r="H58" s="1081"/>
      <c r="I58" s="1081"/>
      <c r="J58" s="1081"/>
      <c r="K58" s="3446"/>
      <c r="M58" s="17"/>
    </row>
    <row r="59" spans="1:13" s="12" customFormat="1">
      <c r="A59" s="1080"/>
      <c r="B59" s="1081"/>
      <c r="C59" s="1081"/>
      <c r="D59" s="1082">
        <f t="shared" si="0"/>
        <v>0</v>
      </c>
      <c r="E59" s="1081"/>
      <c r="F59" s="1081"/>
      <c r="G59" s="1081"/>
      <c r="H59" s="1081"/>
      <c r="I59" s="1081"/>
      <c r="J59" s="1081"/>
      <c r="K59" s="3446"/>
      <c r="M59" s="17"/>
    </row>
    <row r="60" spans="1:13" s="12" customFormat="1">
      <c r="A60" s="1080"/>
      <c r="B60" s="1081"/>
      <c r="C60" s="1081"/>
      <c r="D60" s="1082">
        <f t="shared" si="0"/>
        <v>0</v>
      </c>
      <c r="E60" s="1081"/>
      <c r="F60" s="1081"/>
      <c r="G60" s="1081"/>
      <c r="H60" s="1081"/>
      <c r="I60" s="1081"/>
      <c r="J60" s="1081"/>
      <c r="K60" s="3446"/>
      <c r="M60" s="17"/>
    </row>
    <row r="61" spans="1:13" s="12" customFormat="1">
      <c r="A61" s="1080"/>
      <c r="B61" s="1081"/>
      <c r="C61" s="1081"/>
      <c r="D61" s="1082">
        <f t="shared" si="0"/>
        <v>0</v>
      </c>
      <c r="E61" s="1081"/>
      <c r="F61" s="1081"/>
      <c r="G61" s="1081"/>
      <c r="H61" s="1081"/>
      <c r="I61" s="1081"/>
      <c r="J61" s="1081"/>
      <c r="K61" s="3446"/>
      <c r="M61" s="17"/>
    </row>
    <row r="62" spans="1:13" s="12" customFormat="1">
      <c r="A62" s="1080"/>
      <c r="B62" s="1081"/>
      <c r="C62" s="1081"/>
      <c r="D62" s="1082">
        <f t="shared" si="0"/>
        <v>0</v>
      </c>
      <c r="E62" s="1081"/>
      <c r="F62" s="1081"/>
      <c r="G62" s="1081"/>
      <c r="H62" s="1081"/>
      <c r="I62" s="1081"/>
      <c r="J62" s="1081"/>
      <c r="K62" s="3446"/>
      <c r="M62" s="17"/>
    </row>
    <row r="63" spans="1:13" s="12" customFormat="1">
      <c r="A63" s="1080"/>
      <c r="B63" s="1081"/>
      <c r="C63" s="1081"/>
      <c r="D63" s="1082">
        <f t="shared" si="0"/>
        <v>0</v>
      </c>
      <c r="E63" s="1081"/>
      <c r="F63" s="1081"/>
      <c r="G63" s="1081"/>
      <c r="H63" s="1081"/>
      <c r="I63" s="1081"/>
      <c r="J63" s="1081"/>
      <c r="K63" s="3446"/>
      <c r="M63" s="17"/>
    </row>
    <row r="64" spans="1:13" s="12" customFormat="1">
      <c r="A64" s="1080"/>
      <c r="B64" s="1081"/>
      <c r="C64" s="1081"/>
      <c r="D64" s="1082">
        <f t="shared" si="0"/>
        <v>0</v>
      </c>
      <c r="E64" s="1081"/>
      <c r="F64" s="1081"/>
      <c r="G64" s="1081"/>
      <c r="H64" s="1081"/>
      <c r="I64" s="1081"/>
      <c r="J64" s="1081"/>
      <c r="K64" s="3446"/>
      <c r="M64" s="17"/>
    </row>
    <row r="65" spans="1:13" s="12" customFormat="1">
      <c r="A65" s="1080"/>
      <c r="B65" s="1081"/>
      <c r="C65" s="1081"/>
      <c r="D65" s="1082">
        <f t="shared" si="0"/>
        <v>0</v>
      </c>
      <c r="E65" s="1081"/>
      <c r="F65" s="1081"/>
      <c r="G65" s="1081"/>
      <c r="H65" s="1081"/>
      <c r="I65" s="1081"/>
      <c r="J65" s="1081"/>
      <c r="K65" s="3446"/>
      <c r="M65" s="17"/>
    </row>
    <row r="66" spans="1:13" s="12" customFormat="1">
      <c r="A66" s="1080"/>
      <c r="B66" s="1081"/>
      <c r="C66" s="1081"/>
      <c r="D66" s="1082">
        <f t="shared" si="0"/>
        <v>0</v>
      </c>
      <c r="E66" s="1081"/>
      <c r="F66" s="1081"/>
      <c r="G66" s="1081"/>
      <c r="H66" s="1081"/>
      <c r="I66" s="1081"/>
      <c r="J66" s="1081"/>
      <c r="K66" s="3446"/>
      <c r="M66" s="17"/>
    </row>
    <row r="67" spans="1:13" s="12" customFormat="1">
      <c r="A67" s="1080"/>
      <c r="B67" s="1081"/>
      <c r="C67" s="1081"/>
      <c r="D67" s="1082">
        <f t="shared" si="0"/>
        <v>0</v>
      </c>
      <c r="E67" s="1081"/>
      <c r="F67" s="1081"/>
      <c r="G67" s="1081"/>
      <c r="H67" s="1081"/>
      <c r="I67" s="1081"/>
      <c r="J67" s="1081"/>
      <c r="K67" s="3446"/>
      <c r="M67" s="17"/>
    </row>
    <row r="68" spans="1:13" s="12" customFormat="1">
      <c r="A68" s="1080"/>
      <c r="B68" s="1081"/>
      <c r="C68" s="1081"/>
      <c r="D68" s="1082">
        <f t="shared" si="0"/>
        <v>0</v>
      </c>
      <c r="E68" s="1081"/>
      <c r="F68" s="1081"/>
      <c r="G68" s="1081"/>
      <c r="H68" s="1081"/>
      <c r="I68" s="1081"/>
      <c r="J68" s="1081"/>
      <c r="K68" s="3446"/>
      <c r="M68" s="17"/>
    </row>
    <row r="69" spans="1:13" s="12" customFormat="1">
      <c r="A69" s="1080"/>
      <c r="B69" s="1081"/>
      <c r="C69" s="1081"/>
      <c r="D69" s="1082">
        <f t="shared" si="0"/>
        <v>0</v>
      </c>
      <c r="E69" s="1081"/>
      <c r="F69" s="1081"/>
      <c r="G69" s="1081"/>
      <c r="H69" s="1081"/>
      <c r="I69" s="1081"/>
      <c r="J69" s="1081"/>
      <c r="K69" s="3446"/>
      <c r="M69" s="17"/>
    </row>
    <row r="70" spans="1:13" s="12" customFormat="1">
      <c r="A70" s="1080"/>
      <c r="B70" s="1081"/>
      <c r="C70" s="1081"/>
      <c r="D70" s="1082">
        <f t="shared" si="0"/>
        <v>0</v>
      </c>
      <c r="E70" s="1081"/>
      <c r="F70" s="1081"/>
      <c r="G70" s="1081"/>
      <c r="H70" s="1081"/>
      <c r="I70" s="1081"/>
      <c r="J70" s="1081"/>
      <c r="K70" s="3446"/>
      <c r="M70" s="17"/>
    </row>
    <row r="71" spans="1:13" s="12" customFormat="1">
      <c r="A71" s="1080"/>
      <c r="B71" s="1081"/>
      <c r="C71" s="1081"/>
      <c r="D71" s="1082">
        <f t="shared" si="0"/>
        <v>0</v>
      </c>
      <c r="E71" s="1081"/>
      <c r="F71" s="1081"/>
      <c r="G71" s="1081"/>
      <c r="H71" s="1081"/>
      <c r="I71" s="1081"/>
      <c r="J71" s="1081"/>
      <c r="K71" s="3446"/>
      <c r="M71" s="17"/>
    </row>
    <row r="72" spans="1:13" s="12" customFormat="1">
      <c r="A72" s="1080"/>
      <c r="B72" s="1081"/>
      <c r="C72" s="1081"/>
      <c r="D72" s="1082">
        <f t="shared" si="0"/>
        <v>0</v>
      </c>
      <c r="E72" s="1081"/>
      <c r="F72" s="1081"/>
      <c r="G72" s="1081"/>
      <c r="H72" s="1081"/>
      <c r="I72" s="1081"/>
      <c r="J72" s="1081"/>
      <c r="K72" s="3446"/>
      <c r="M72" s="17"/>
    </row>
    <row r="73" spans="1:13" s="12" customFormat="1">
      <c r="A73" s="1080"/>
      <c r="B73" s="1081"/>
      <c r="C73" s="1081"/>
      <c r="D73" s="1082">
        <f t="shared" si="0"/>
        <v>0</v>
      </c>
      <c r="E73" s="1081"/>
      <c r="F73" s="1081"/>
      <c r="G73" s="1081"/>
      <c r="H73" s="1081"/>
      <c r="I73" s="1081"/>
      <c r="J73" s="1081"/>
      <c r="K73" s="3446"/>
      <c r="M73" s="17"/>
    </row>
    <row r="74" spans="1:13" s="12" customFormat="1">
      <c r="A74" s="1080"/>
      <c r="B74" s="1081"/>
      <c r="C74" s="1081"/>
      <c r="D74" s="1082">
        <f t="shared" si="0"/>
        <v>0</v>
      </c>
      <c r="E74" s="1081"/>
      <c r="F74" s="1081"/>
      <c r="G74" s="1081"/>
      <c r="H74" s="1081"/>
      <c r="I74" s="1081"/>
      <c r="J74" s="1081"/>
      <c r="K74" s="3446"/>
      <c r="M74" s="17"/>
    </row>
    <row r="75" spans="1:13" s="12" customFormat="1">
      <c r="A75" s="1080"/>
      <c r="B75" s="1081"/>
      <c r="C75" s="1081"/>
      <c r="D75" s="1082">
        <f t="shared" si="0"/>
        <v>0</v>
      </c>
      <c r="E75" s="1081"/>
      <c r="F75" s="1081"/>
      <c r="G75" s="1081"/>
      <c r="H75" s="1081"/>
      <c r="I75" s="1081"/>
      <c r="J75" s="1081"/>
      <c r="K75" s="3446"/>
      <c r="M75" s="17"/>
    </row>
    <row r="76" spans="1:13" s="12" customFormat="1">
      <c r="A76" s="1080"/>
      <c r="B76" s="1081"/>
      <c r="C76" s="1081"/>
      <c r="D76" s="1082">
        <f t="shared" si="0"/>
        <v>0</v>
      </c>
      <c r="E76" s="1081"/>
      <c r="F76" s="1081"/>
      <c r="G76" s="1081"/>
      <c r="H76" s="1081"/>
      <c r="I76" s="1081"/>
      <c r="J76" s="1081"/>
      <c r="K76" s="3446"/>
      <c r="M76" s="17"/>
    </row>
    <row r="77" spans="1:13" s="12" customFormat="1">
      <c r="A77" s="1080"/>
      <c r="B77" s="1081"/>
      <c r="C77" s="1081"/>
      <c r="D77" s="1082">
        <f t="shared" si="0"/>
        <v>0</v>
      </c>
      <c r="E77" s="1081"/>
      <c r="F77" s="1081"/>
      <c r="G77" s="1081"/>
      <c r="H77" s="1081"/>
      <c r="I77" s="1081"/>
      <c r="J77" s="1081"/>
      <c r="K77" s="3446"/>
      <c r="M77" s="17"/>
    </row>
    <row r="78" spans="1:13" s="12" customFormat="1">
      <c r="A78" s="1080"/>
      <c r="B78" s="1081"/>
      <c r="C78" s="1081"/>
      <c r="D78" s="1082">
        <f t="shared" ref="D78:D83" si="1">+C78*(100-E78)/100</f>
        <v>0</v>
      </c>
      <c r="E78" s="1081"/>
      <c r="F78" s="1081"/>
      <c r="G78" s="1081"/>
      <c r="H78" s="1081"/>
      <c r="I78" s="1081"/>
      <c r="J78" s="1081"/>
      <c r="K78" s="3446"/>
      <c r="M78" s="17"/>
    </row>
    <row r="79" spans="1:13" s="12" customFormat="1">
      <c r="A79" s="1080"/>
      <c r="B79" s="1081"/>
      <c r="C79" s="1081"/>
      <c r="D79" s="1082">
        <f t="shared" si="1"/>
        <v>0</v>
      </c>
      <c r="E79" s="1081"/>
      <c r="F79" s="1081"/>
      <c r="G79" s="1081"/>
      <c r="H79" s="1081"/>
      <c r="I79" s="1081"/>
      <c r="J79" s="1081"/>
      <c r="K79" s="3446"/>
      <c r="M79" s="17"/>
    </row>
    <row r="80" spans="1:13" s="12" customFormat="1">
      <c r="A80" s="1080"/>
      <c r="B80" s="1081"/>
      <c r="C80" s="1081"/>
      <c r="D80" s="1082">
        <f t="shared" si="1"/>
        <v>0</v>
      </c>
      <c r="E80" s="1081"/>
      <c r="F80" s="1081"/>
      <c r="G80" s="1081"/>
      <c r="H80" s="1081"/>
      <c r="I80" s="1081"/>
      <c r="J80" s="1081"/>
      <c r="K80" s="3446"/>
      <c r="M80" s="17"/>
    </row>
    <row r="81" spans="1:13" s="12" customFormat="1">
      <c r="A81" s="1080"/>
      <c r="B81" s="1081"/>
      <c r="C81" s="1081"/>
      <c r="D81" s="1082">
        <f t="shared" si="1"/>
        <v>0</v>
      </c>
      <c r="E81" s="1081"/>
      <c r="F81" s="1081"/>
      <c r="G81" s="1081"/>
      <c r="H81" s="1081"/>
      <c r="I81" s="1081"/>
      <c r="J81" s="1081"/>
      <c r="K81" s="3446"/>
      <c r="M81" s="17"/>
    </row>
    <row r="82" spans="1:13" s="12" customFormat="1">
      <c r="A82" s="1080"/>
      <c r="B82" s="1081"/>
      <c r="C82" s="1081"/>
      <c r="D82" s="1082">
        <f t="shared" si="1"/>
        <v>0</v>
      </c>
      <c r="E82" s="1081"/>
      <c r="F82" s="1081"/>
      <c r="G82" s="1081"/>
      <c r="H82" s="1081"/>
      <c r="I82" s="1081"/>
      <c r="J82" s="1081"/>
      <c r="K82" s="3446"/>
      <c r="M82" s="17"/>
    </row>
    <row r="83" spans="1:13" s="12" customFormat="1">
      <c r="A83" s="1080"/>
      <c r="B83" s="1081"/>
      <c r="C83" s="1081"/>
      <c r="D83" s="1082">
        <f t="shared" si="1"/>
        <v>0</v>
      </c>
      <c r="E83" s="1081"/>
      <c r="F83" s="1081"/>
      <c r="G83" s="1081"/>
      <c r="H83" s="1081"/>
      <c r="I83" s="1081"/>
      <c r="J83" s="1081"/>
      <c r="K83" s="3446"/>
      <c r="M83" s="17"/>
    </row>
    <row r="84" spans="1:13" s="12" customFormat="1">
      <c r="A84" s="1080"/>
      <c r="B84" s="1081"/>
      <c r="C84" s="1081"/>
      <c r="D84" s="1081"/>
      <c r="E84" s="1081"/>
      <c r="F84" s="1081"/>
      <c r="G84" s="1081"/>
      <c r="H84" s="1081"/>
      <c r="I84" s="1081"/>
      <c r="J84" s="1081"/>
      <c r="K84" s="3446"/>
      <c r="M84" s="17"/>
    </row>
    <row r="85" spans="1:13" s="12" customFormat="1">
      <c r="A85" s="1080"/>
      <c r="B85" s="1081"/>
      <c r="C85" s="1081"/>
      <c r="D85" s="1081"/>
      <c r="E85" s="1081"/>
      <c r="F85" s="1081"/>
      <c r="G85" s="1081"/>
      <c r="H85" s="1081"/>
      <c r="I85" s="1081"/>
      <c r="J85" s="1081"/>
      <c r="K85" s="3446"/>
      <c r="M85" s="17"/>
    </row>
    <row r="86" spans="1:13" s="12" customFormat="1">
      <c r="A86" s="1080"/>
      <c r="B86" s="7"/>
      <c r="C86" s="7"/>
      <c r="D86" s="7"/>
      <c r="E86" s="7"/>
      <c r="F86" s="7"/>
      <c r="G86" s="7"/>
      <c r="H86" s="7"/>
      <c r="I86" s="7"/>
      <c r="J86" s="7"/>
      <c r="K86" s="7"/>
      <c r="M86" s="17"/>
    </row>
    <row r="87" spans="1:13" s="12" customFormat="1">
      <c r="A87" s="1080"/>
      <c r="B87" s="7"/>
      <c r="C87" s="7"/>
      <c r="D87" s="7"/>
      <c r="E87" s="7"/>
      <c r="F87" s="7"/>
      <c r="G87" s="7"/>
      <c r="H87" s="7"/>
      <c r="I87" s="7"/>
      <c r="J87" s="7"/>
      <c r="K87" s="7"/>
      <c r="M87" s="17"/>
    </row>
    <row r="88" spans="1:13" s="7" customFormat="1">
      <c r="A88" s="1080"/>
      <c r="L88" s="12"/>
      <c r="M88" s="17"/>
    </row>
    <row r="89" spans="1:13" s="7" customFormat="1">
      <c r="A89" s="1080"/>
      <c r="L89" s="12"/>
      <c r="M89" s="17"/>
    </row>
    <row r="90" spans="1:13" s="7" customFormat="1">
      <c r="A90" s="1080"/>
      <c r="L90" s="12"/>
      <c r="M90" s="17"/>
    </row>
    <row r="91" spans="1:13" s="7" customFormat="1">
      <c r="A91" s="1080"/>
      <c r="L91" s="12"/>
      <c r="M91" s="17"/>
    </row>
    <row r="92" spans="1:13" s="7" customFormat="1">
      <c r="A92" s="1080"/>
      <c r="L92" s="12"/>
      <c r="M92" s="17"/>
    </row>
    <row r="93" spans="1:13" s="7" customFormat="1">
      <c r="A93" s="1080"/>
      <c r="L93" s="12"/>
      <c r="M93" s="17"/>
    </row>
    <row r="94" spans="1:13" s="7" customFormat="1">
      <c r="A94" s="1080"/>
      <c r="L94" s="12"/>
      <c r="M94" s="17"/>
    </row>
    <row r="95" spans="1:13" s="7" customFormat="1">
      <c r="A95" s="1080"/>
      <c r="L95" s="12"/>
      <c r="M95" s="17"/>
    </row>
    <row r="96" spans="1:13" s="7" customFormat="1">
      <c r="A96" s="1080"/>
      <c r="L96" s="12"/>
      <c r="M96" s="17"/>
    </row>
    <row r="97" spans="1:13" s="7" customFormat="1">
      <c r="A97" s="1080"/>
      <c r="L97" s="12"/>
      <c r="M97" s="17"/>
    </row>
    <row r="98" spans="1:13" s="7" customFormat="1">
      <c r="A98" s="1080"/>
      <c r="L98" s="12"/>
      <c r="M98" s="17"/>
    </row>
    <row r="99" spans="1:13" s="7" customFormat="1">
      <c r="A99" s="1080"/>
      <c r="L99" s="12"/>
      <c r="M99" s="17"/>
    </row>
    <row r="100" spans="1:13" s="7" customFormat="1">
      <c r="A100" s="1080"/>
      <c r="L100" s="12"/>
      <c r="M100" s="17"/>
    </row>
    <row r="101" spans="1:13" s="7" customFormat="1">
      <c r="A101" s="1080"/>
      <c r="L101" s="12"/>
      <c r="M101" s="17"/>
    </row>
    <row r="102" spans="1:13" s="7" customFormat="1">
      <c r="A102" s="1080"/>
      <c r="L102" s="12"/>
      <c r="M102" s="17"/>
    </row>
    <row r="103" spans="1:13" s="7" customFormat="1">
      <c r="A103" s="1080"/>
      <c r="L103" s="12"/>
      <c r="M103" s="17"/>
    </row>
    <row r="104" spans="1:13" s="7" customFormat="1">
      <c r="A104" s="1080"/>
      <c r="L104" s="12"/>
      <c r="M104" s="17"/>
    </row>
    <row r="105" spans="1:13" s="7" customFormat="1">
      <c r="A105" s="1080"/>
      <c r="L105" s="12"/>
      <c r="M105" s="17"/>
    </row>
    <row r="106" spans="1:13" s="7" customFormat="1">
      <c r="A106" s="1080"/>
      <c r="L106" s="12"/>
      <c r="M106" s="17"/>
    </row>
    <row r="107" spans="1:13" s="7" customFormat="1">
      <c r="A107" s="1080"/>
      <c r="L107" s="12"/>
      <c r="M107" s="17"/>
    </row>
    <row r="108" spans="1:13" s="7" customFormat="1">
      <c r="A108" s="1080"/>
      <c r="L108" s="12"/>
      <c r="M108" s="17"/>
    </row>
    <row r="109" spans="1:13" s="7" customFormat="1">
      <c r="A109" s="1080"/>
      <c r="L109" s="12"/>
      <c r="M109" s="17"/>
    </row>
    <row r="110" spans="1:13" s="7" customFormat="1">
      <c r="A110" s="1080"/>
      <c r="L110" s="12"/>
      <c r="M110" s="17"/>
    </row>
    <row r="111" spans="1:13">
      <c r="A111" s="1080"/>
    </row>
    <row r="112" spans="1:13">
      <c r="A112" s="1080"/>
    </row>
  </sheetData>
  <autoFilter ref="A6:L6"/>
  <customSheetViews>
    <customSheetView guid="{CD481555-6D06-49CD-9625-98C90CC09C9A}" showAutoFilter="1">
      <selection activeCell="F24" sqref="F24"/>
      <pageMargins left="0.7" right="0.7" top="0.75" bottom="0.75" header="0.3" footer="0.3"/>
      <autoFilter ref="B6:B26"/>
    </customSheetView>
    <customSheetView guid="{9EC6AF21-4B8E-44E3-AF29-8895353139B2}" showAutoFilter="1">
      <pane ySplit="6" topLeftCell="A10" activePane="bottomLeft" state="frozen"/>
      <selection pane="bottomLeft" activeCell="F24" sqref="F24"/>
      <pageMargins left="0.7" right="0.7" top="0.75" bottom="0.75" header="0.3" footer="0.3"/>
      <autoFilter ref="B6:B26"/>
    </customSheetView>
    <customSheetView guid="{4A6D03CA-35D0-42B2-8E76-6C991766DE68}" showAutoFilter="1">
      <pane ySplit="5" topLeftCell="A7" activePane="bottomLeft" state="frozen"/>
      <selection pane="bottomLeft" activeCell="H21" sqref="H21"/>
      <pageMargins left="0.7" right="0.7" top="0.75" bottom="0.75" header="0.3" footer="0.3"/>
      <autoFilter ref="B6:B26"/>
    </customSheetView>
    <customSheetView guid="{94FC66D5-BF29-4BE8-974C-C93BA07E9FE3}" showAutoFilter="1">
      <pane ySplit="6" topLeftCell="A7" activePane="bottomLeft" state="frozen"/>
      <selection pane="bottomLeft" activeCell="H21" sqref="H21"/>
      <pageMargins left="0.7" right="0.7" top="0.75" bottom="0.75" header="0.3" footer="0.3"/>
      <autoFilter ref="B6:B26"/>
    </customSheetView>
  </customSheetViews>
  <mergeCells count="39">
    <mergeCell ref="C36:J36"/>
    <mergeCell ref="C33:J33"/>
    <mergeCell ref="I5:J5"/>
    <mergeCell ref="G2:H5"/>
    <mergeCell ref="C28:J28"/>
    <mergeCell ref="C17:J17"/>
    <mergeCell ref="C15:J15"/>
    <mergeCell ref="C27:J27"/>
    <mergeCell ref="C24:J24"/>
    <mergeCell ref="C22:J22"/>
    <mergeCell ref="C32:J32"/>
    <mergeCell ref="C31:J31"/>
    <mergeCell ref="A1:L1"/>
    <mergeCell ref="A2:B2"/>
    <mergeCell ref="C2:F2"/>
    <mergeCell ref="I2:J2"/>
    <mergeCell ref="C11:J11"/>
    <mergeCell ref="A3:B3"/>
    <mergeCell ref="C3:F3"/>
    <mergeCell ref="I3:J3"/>
    <mergeCell ref="C7:J7"/>
    <mergeCell ref="A4:B4"/>
    <mergeCell ref="C4:F4"/>
    <mergeCell ref="I4:J4"/>
    <mergeCell ref="A5:B5"/>
    <mergeCell ref="C5:F5"/>
    <mergeCell ref="C57:J57"/>
    <mergeCell ref="C56:J56"/>
    <mergeCell ref="C43:J43"/>
    <mergeCell ref="C42:J42"/>
    <mergeCell ref="A37:A38"/>
    <mergeCell ref="C38:J38"/>
    <mergeCell ref="C40:J40"/>
    <mergeCell ref="C37:J37"/>
    <mergeCell ref="C41:J41"/>
    <mergeCell ref="C55:J55"/>
    <mergeCell ref="C50:J50"/>
    <mergeCell ref="C47:J47"/>
    <mergeCell ref="C46:J46"/>
  </mergeCell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tabColor rgb="FF7030A0"/>
  </sheetPr>
  <dimension ref="A1:Z125"/>
  <sheetViews>
    <sheetView workbookViewId="0">
      <pane ySplit="6" topLeftCell="A19" activePane="bottomLeft" state="frozen"/>
      <selection pane="bottomLeft" activeCell="I34" sqref="I34"/>
    </sheetView>
  </sheetViews>
  <sheetFormatPr defaultRowHeight="15.75"/>
  <cols>
    <col min="1" max="1" width="11" style="8" customWidth="1"/>
    <col min="2" max="2" width="10.140625" style="7" customWidth="1"/>
    <col min="3" max="3" width="12.85546875" style="7" customWidth="1"/>
    <col min="4" max="7" width="10.140625" style="7" customWidth="1"/>
    <col min="8" max="8" width="12" style="7" customWidth="1"/>
    <col min="9" max="9" width="12.7109375" style="7" customWidth="1"/>
    <col min="10" max="10" width="13.42578125" style="7" customWidth="1"/>
    <col min="11" max="11" width="45.5703125" style="12" customWidth="1"/>
    <col min="12" max="16384" width="9.140625" style="17"/>
  </cols>
  <sheetData>
    <row r="1" spans="1:26" s="16" customFormat="1" ht="30.75" customHeight="1" thickTop="1">
      <c r="A1" s="5073" t="s">
        <v>2850</v>
      </c>
      <c r="B1" s="5074"/>
      <c r="C1" s="5074"/>
      <c r="D1" s="5074"/>
      <c r="E1" s="5074"/>
      <c r="F1" s="5074"/>
      <c r="G1" s="5074"/>
      <c r="H1" s="5074"/>
      <c r="I1" s="5074"/>
      <c r="J1" s="5074"/>
      <c r="K1" s="5075"/>
    </row>
    <row r="2" spans="1:26" ht="20.25" customHeight="1">
      <c r="A2" s="4845" t="s">
        <v>215</v>
      </c>
      <c r="B2" s="4846"/>
      <c r="C2" s="4630"/>
      <c r="D2" s="4631"/>
      <c r="E2" s="4631"/>
      <c r="F2" s="4632"/>
      <c r="G2" s="5076"/>
      <c r="H2" s="5101"/>
      <c r="I2" s="5093" t="s">
        <v>216</v>
      </c>
      <c r="J2" s="5094"/>
      <c r="K2" s="19"/>
    </row>
    <row r="3" spans="1:26" ht="20.25" customHeight="1">
      <c r="A3" s="4845" t="s">
        <v>217</v>
      </c>
      <c r="B3" s="4846"/>
      <c r="C3" s="4630"/>
      <c r="D3" s="4631"/>
      <c r="E3" s="4631"/>
      <c r="F3" s="4632"/>
      <c r="G3" s="5156"/>
      <c r="H3" s="5157"/>
      <c r="I3" s="5093" t="s">
        <v>218</v>
      </c>
      <c r="J3" s="5094"/>
      <c r="K3" s="997"/>
    </row>
    <row r="4" spans="1:26" ht="20.25" customHeight="1">
      <c r="A4" s="4845" t="s">
        <v>219</v>
      </c>
      <c r="B4" s="4846"/>
      <c r="C4" s="4630"/>
      <c r="D4" s="4631"/>
      <c r="E4" s="4631"/>
      <c r="F4" s="4632"/>
      <c r="G4" s="5076"/>
      <c r="H4" s="5101"/>
      <c r="I4" s="5093" t="s">
        <v>220</v>
      </c>
      <c r="J4" s="5094"/>
      <c r="K4" s="19"/>
    </row>
    <row r="5" spans="1:26" ht="24" customHeight="1" thickBot="1">
      <c r="A5" s="5086" t="s">
        <v>221</v>
      </c>
      <c r="B5" s="5087"/>
      <c r="C5" s="5090"/>
      <c r="D5" s="5091"/>
      <c r="E5" s="5091"/>
      <c r="F5" s="5092"/>
      <c r="G5" s="167"/>
      <c r="H5" s="168"/>
      <c r="I5" s="5093" t="s">
        <v>325</v>
      </c>
      <c r="J5" s="5094"/>
      <c r="K5" s="20" t="s">
        <v>2851</v>
      </c>
    </row>
    <row r="6" spans="1:26" s="16" customFormat="1" ht="35.25" customHeight="1" thickTop="1">
      <c r="A6" s="956" t="s">
        <v>1</v>
      </c>
      <c r="B6" s="957" t="s">
        <v>0</v>
      </c>
      <c r="C6" s="957" t="s">
        <v>2</v>
      </c>
      <c r="D6" s="957" t="s">
        <v>3</v>
      </c>
      <c r="E6" s="957" t="s">
        <v>4</v>
      </c>
      <c r="F6" s="957" t="s">
        <v>5</v>
      </c>
      <c r="G6" s="957" t="s">
        <v>6</v>
      </c>
      <c r="H6" s="957" t="s">
        <v>7</v>
      </c>
      <c r="I6" s="957" t="s">
        <v>8</v>
      </c>
      <c r="J6" s="957" t="s">
        <v>9</v>
      </c>
      <c r="K6" s="958" t="s">
        <v>10</v>
      </c>
    </row>
    <row r="7" spans="1:26" ht="120" customHeight="1">
      <c r="A7" s="1943">
        <v>42102</v>
      </c>
      <c r="B7" s="1944" t="s">
        <v>32</v>
      </c>
      <c r="C7" s="5477" t="s">
        <v>2852</v>
      </c>
      <c r="D7" s="5477"/>
      <c r="E7" s="5477"/>
      <c r="F7" s="5477"/>
      <c r="G7" s="5477"/>
      <c r="H7" s="5477"/>
      <c r="I7" s="5477"/>
      <c r="J7" s="5477"/>
      <c r="K7" s="1975" t="s">
        <v>2571</v>
      </c>
    </row>
    <row r="8" spans="1:26" s="12" customFormat="1" ht="17.25" customHeight="1">
      <c r="A8" s="950">
        <v>42105</v>
      </c>
      <c r="B8" s="952" t="s">
        <v>12</v>
      </c>
      <c r="C8" s="4644" t="s">
        <v>126</v>
      </c>
      <c r="D8" s="4645"/>
      <c r="E8" s="4645"/>
      <c r="F8" s="4645"/>
      <c r="G8" s="4645"/>
      <c r="H8" s="4645"/>
      <c r="I8" s="4645"/>
      <c r="J8" s="4646"/>
    </row>
    <row r="9" spans="1:26" ht="20.100000000000001" customHeight="1">
      <c r="A9" s="950">
        <v>42107</v>
      </c>
      <c r="B9" s="952" t="s">
        <v>12</v>
      </c>
      <c r="C9" s="4644" t="s">
        <v>2853</v>
      </c>
      <c r="D9" s="4645"/>
      <c r="E9" s="4645"/>
      <c r="F9" s="4645"/>
      <c r="G9" s="4645"/>
      <c r="H9" s="4645"/>
      <c r="I9" s="4645"/>
      <c r="J9" s="4646"/>
    </row>
    <row r="10" spans="1:26" s="12" customFormat="1" ht="17.25" customHeight="1">
      <c r="A10" s="950">
        <v>42113</v>
      </c>
      <c r="B10" s="952" t="s">
        <v>16</v>
      </c>
      <c r="C10" s="947">
        <v>160</v>
      </c>
      <c r="D10" s="954">
        <f t="shared" ref="D10:D73" si="0">+C10*(100-E10)/100</f>
        <v>128</v>
      </c>
      <c r="E10" s="947">
        <v>20</v>
      </c>
      <c r="F10" s="947"/>
      <c r="G10" s="947">
        <v>135</v>
      </c>
      <c r="H10" s="952"/>
      <c r="I10" s="952"/>
      <c r="J10" s="952"/>
      <c r="K10" s="12" t="s">
        <v>283</v>
      </c>
    </row>
    <row r="11" spans="1:26" s="12" customFormat="1" ht="17.25" customHeight="1">
      <c r="A11" s="950">
        <v>42132</v>
      </c>
      <c r="B11" s="952" t="s">
        <v>12</v>
      </c>
      <c r="C11" s="4644" t="s">
        <v>2614</v>
      </c>
      <c r="D11" s="4645"/>
      <c r="E11" s="4645"/>
      <c r="F11" s="4645"/>
      <c r="G11" s="4645"/>
      <c r="H11" s="4645"/>
      <c r="I11" s="4645"/>
      <c r="J11" s="4646"/>
    </row>
    <row r="12" spans="1:26" s="12" customFormat="1">
      <c r="A12" s="950">
        <v>42136</v>
      </c>
      <c r="B12" s="952" t="s">
        <v>143</v>
      </c>
      <c r="C12" s="952"/>
      <c r="D12" s="954"/>
      <c r="E12" s="952"/>
      <c r="F12" s="952"/>
      <c r="G12" s="952"/>
      <c r="H12" s="954">
        <v>5625</v>
      </c>
      <c r="I12" s="954">
        <v>100</v>
      </c>
      <c r="J12" s="954"/>
      <c r="K12" s="12" t="s">
        <v>2854</v>
      </c>
    </row>
    <row r="13" spans="1:26" s="266" customFormat="1" ht="30.75" customHeight="1">
      <c r="A13" s="4561">
        <v>42138</v>
      </c>
      <c r="B13" s="5312" t="s">
        <v>11</v>
      </c>
      <c r="C13" s="264" t="s">
        <v>488</v>
      </c>
      <c r="D13" s="5315" t="s">
        <v>489</v>
      </c>
      <c r="E13" s="5316"/>
      <c r="F13" s="5315" t="s">
        <v>490</v>
      </c>
      <c r="G13" s="5316"/>
      <c r="H13" s="4998" t="s">
        <v>491</v>
      </c>
      <c r="I13" s="4999"/>
      <c r="J13" s="5141" t="s">
        <v>492</v>
      </c>
      <c r="K13" s="5318"/>
      <c r="L13" s="17"/>
      <c r="M13" s="17"/>
      <c r="N13" s="17"/>
      <c r="O13" s="17"/>
      <c r="P13" s="17"/>
      <c r="Q13" s="17"/>
      <c r="R13" s="17"/>
      <c r="S13" s="17"/>
      <c r="T13" s="17"/>
      <c r="U13" s="17"/>
      <c r="V13" s="17"/>
      <c r="W13" s="17"/>
      <c r="X13" s="17"/>
      <c r="Y13" s="17"/>
      <c r="Z13" s="17"/>
    </row>
    <row r="14" spans="1:26" s="266" customFormat="1" ht="24.75" customHeight="1">
      <c r="A14" s="5309"/>
      <c r="B14" s="5313"/>
      <c r="C14" s="264" t="s">
        <v>493</v>
      </c>
      <c r="D14" s="4996">
        <v>0.1</v>
      </c>
      <c r="E14" s="5296"/>
      <c r="F14" s="4996">
        <v>0.65</v>
      </c>
      <c r="G14" s="5296"/>
      <c r="H14" s="4996">
        <v>0.2</v>
      </c>
      <c r="I14" s="5296"/>
      <c r="J14" s="4996">
        <v>0.05</v>
      </c>
      <c r="K14" s="5296"/>
      <c r="L14" s="17"/>
      <c r="M14" s="17"/>
      <c r="N14" s="17"/>
      <c r="O14" s="17"/>
      <c r="P14" s="17"/>
      <c r="Q14" s="17"/>
      <c r="R14" s="17"/>
      <c r="S14" s="17"/>
      <c r="T14" s="17"/>
      <c r="U14" s="17"/>
      <c r="V14" s="17"/>
      <c r="W14" s="17"/>
      <c r="X14" s="17"/>
      <c r="Y14" s="17"/>
      <c r="Z14" s="17"/>
    </row>
    <row r="15" spans="1:26" s="266" customFormat="1" ht="32.25" customHeight="1">
      <c r="A15" s="4562"/>
      <c r="B15" s="5314"/>
      <c r="C15" s="267" t="s">
        <v>494</v>
      </c>
      <c r="D15" s="4994" t="s">
        <v>495</v>
      </c>
      <c r="E15" s="4995"/>
      <c r="F15" s="5310" t="s">
        <v>2855</v>
      </c>
      <c r="G15" s="5311"/>
      <c r="H15" s="4994" t="s">
        <v>497</v>
      </c>
      <c r="I15" s="4995"/>
      <c r="J15" s="5141" t="s">
        <v>498</v>
      </c>
      <c r="K15" s="5318"/>
      <c r="L15" s="17"/>
      <c r="M15" s="17"/>
      <c r="N15" s="17"/>
      <c r="O15" s="17"/>
      <c r="P15" s="17"/>
      <c r="Q15" s="17"/>
      <c r="R15" s="17"/>
      <c r="S15" s="17"/>
      <c r="T15" s="17"/>
      <c r="U15" s="17"/>
      <c r="V15" s="17"/>
      <c r="W15" s="17"/>
      <c r="X15" s="17"/>
      <c r="Y15" s="17"/>
      <c r="Z15" s="17"/>
    </row>
    <row r="16" spans="1:26" s="12" customFormat="1">
      <c r="A16" s="950">
        <v>42140</v>
      </c>
      <c r="B16" s="952" t="s">
        <v>12</v>
      </c>
      <c r="C16" s="4644" t="s">
        <v>2856</v>
      </c>
      <c r="D16" s="4645"/>
      <c r="E16" s="4645"/>
      <c r="F16" s="4645"/>
      <c r="G16" s="4645"/>
      <c r="H16" s="4645"/>
      <c r="I16" s="4645"/>
      <c r="J16" s="4646"/>
    </row>
    <row r="17" spans="1:12" s="12" customFormat="1">
      <c r="A17" s="950">
        <v>42164</v>
      </c>
      <c r="B17" s="952" t="s">
        <v>12</v>
      </c>
      <c r="C17" s="4644" t="s">
        <v>2857</v>
      </c>
      <c r="D17" s="4645"/>
      <c r="E17" s="4645"/>
      <c r="F17" s="4645"/>
      <c r="G17" s="4645"/>
      <c r="H17" s="4645"/>
      <c r="I17" s="4645"/>
      <c r="J17" s="4646"/>
    </row>
    <row r="18" spans="1:12" s="12" customFormat="1">
      <c r="A18" s="950">
        <v>42171</v>
      </c>
      <c r="B18" s="952" t="s">
        <v>12</v>
      </c>
      <c r="C18" s="4644" t="s">
        <v>2858</v>
      </c>
      <c r="D18" s="4645"/>
      <c r="E18" s="4645"/>
      <c r="F18" s="4645"/>
      <c r="G18" s="4645"/>
      <c r="H18" s="4645"/>
      <c r="I18" s="4645"/>
      <c r="J18" s="4646"/>
    </row>
    <row r="19" spans="1:12" s="12" customFormat="1">
      <c r="A19" s="950">
        <v>42174</v>
      </c>
      <c r="B19" s="952" t="s">
        <v>12</v>
      </c>
      <c r="C19" s="4644" t="s">
        <v>2859</v>
      </c>
      <c r="D19" s="4645"/>
      <c r="E19" s="4645"/>
      <c r="F19" s="4645"/>
      <c r="G19" s="4645"/>
      <c r="H19" s="4645"/>
      <c r="I19" s="4645"/>
      <c r="J19" s="4646"/>
    </row>
    <row r="20" spans="1:12" s="12" customFormat="1">
      <c r="A20" s="950">
        <v>42194</v>
      </c>
      <c r="B20" s="952" t="s">
        <v>143</v>
      </c>
      <c r="C20" s="952"/>
      <c r="D20" s="954"/>
      <c r="E20" s="952"/>
      <c r="F20" s="952"/>
      <c r="G20" s="952"/>
      <c r="H20" s="947">
        <v>5600</v>
      </c>
      <c r="I20" s="947">
        <v>100</v>
      </c>
      <c r="J20" s="952"/>
      <c r="K20" s="12" t="s">
        <v>2860</v>
      </c>
    </row>
    <row r="21" spans="1:12" s="12" customFormat="1" ht="16.5" thickBot="1">
      <c r="A21" s="1720">
        <v>42220</v>
      </c>
      <c r="B21" s="1722" t="s">
        <v>41</v>
      </c>
      <c r="C21" s="5638" t="s">
        <v>6143</v>
      </c>
      <c r="D21" s="5639"/>
      <c r="E21" s="5639"/>
      <c r="F21" s="5639"/>
      <c r="G21" s="5639"/>
      <c r="H21" s="5639"/>
      <c r="I21" s="5639"/>
      <c r="J21" s="5640"/>
      <c r="K21" s="43"/>
    </row>
    <row r="22" spans="1:12" s="12" customFormat="1" ht="17.25" thickTop="1" thickBot="1">
      <c r="A22" s="1763">
        <v>42380</v>
      </c>
      <c r="B22" s="1764" t="s">
        <v>27</v>
      </c>
      <c r="C22" s="5108" t="s">
        <v>2861</v>
      </c>
      <c r="D22" s="5109"/>
      <c r="E22" s="5109"/>
      <c r="F22" s="5109"/>
      <c r="G22" s="5109"/>
      <c r="H22" s="5109"/>
      <c r="I22" s="5109"/>
      <c r="J22" s="5110"/>
      <c r="K22" s="1783"/>
    </row>
    <row r="23" spans="1:12" s="12" customFormat="1" ht="21.75" customHeight="1" thickTop="1">
      <c r="A23" s="1728">
        <v>42815</v>
      </c>
      <c r="B23" s="1731" t="s">
        <v>143</v>
      </c>
      <c r="C23" s="1731"/>
      <c r="D23" s="62"/>
      <c r="E23" s="1731"/>
      <c r="F23" s="1731"/>
      <c r="G23" s="1731"/>
      <c r="H23" s="1731"/>
      <c r="I23" s="1731"/>
      <c r="J23" s="1731">
        <v>4105</v>
      </c>
      <c r="K23" s="1008" t="s">
        <v>9</v>
      </c>
      <c r="L23" s="17"/>
    </row>
    <row r="24" spans="1:12" s="12" customFormat="1" ht="15.75" customHeight="1" thickBot="1">
      <c r="A24" s="2210">
        <v>43019</v>
      </c>
      <c r="B24" s="2211" t="s">
        <v>11</v>
      </c>
      <c r="C24" s="5548" t="s">
        <v>2332</v>
      </c>
      <c r="D24" s="5549"/>
      <c r="E24" s="5549"/>
      <c r="F24" s="5549"/>
      <c r="G24" s="5549"/>
      <c r="H24" s="5549"/>
      <c r="I24" s="5549"/>
      <c r="J24" s="5550"/>
      <c r="K24" s="57"/>
    </row>
    <row r="25" spans="1:12" s="12" customFormat="1" ht="16.5" thickTop="1">
      <c r="A25" s="2191">
        <v>43193</v>
      </c>
      <c r="B25" s="2192" t="s">
        <v>15</v>
      </c>
      <c r="C25" s="5098" t="s">
        <v>4621</v>
      </c>
      <c r="D25" s="5099"/>
      <c r="E25" s="5099"/>
      <c r="F25" s="5099"/>
      <c r="G25" s="5099"/>
      <c r="H25" s="5099"/>
      <c r="I25" s="5099"/>
      <c r="J25" s="5100"/>
      <c r="K25" s="53"/>
    </row>
    <row r="26" spans="1:12" s="12" customFormat="1">
      <c r="A26" s="950">
        <v>43200</v>
      </c>
      <c r="B26" s="952" t="s">
        <v>11</v>
      </c>
      <c r="C26" s="4644" t="s">
        <v>4632</v>
      </c>
      <c r="D26" s="4645"/>
      <c r="E26" s="4645"/>
      <c r="F26" s="4645"/>
      <c r="G26" s="4645"/>
      <c r="H26" s="4645"/>
      <c r="I26" s="4645"/>
      <c r="J26" s="4646"/>
    </row>
    <row r="27" spans="1:12" s="12" customFormat="1" ht="69" customHeight="1" thickBot="1">
      <c r="A27" s="2121">
        <v>43203</v>
      </c>
      <c r="B27" s="1971" t="s">
        <v>15</v>
      </c>
      <c r="C27" s="5045" t="s">
        <v>4640</v>
      </c>
      <c r="D27" s="5046"/>
      <c r="E27" s="5046"/>
      <c r="F27" s="5046"/>
      <c r="G27" s="5046"/>
      <c r="H27" s="5046"/>
      <c r="I27" s="5046"/>
      <c r="J27" s="5047"/>
      <c r="K27" s="2490"/>
    </row>
    <row r="28" spans="1:12" s="12" customFormat="1" ht="16.5" thickTop="1">
      <c r="A28" s="2610"/>
      <c r="B28" s="2614"/>
      <c r="C28" s="2614"/>
      <c r="D28" s="62">
        <f t="shared" si="0"/>
        <v>0</v>
      </c>
      <c r="E28" s="2614"/>
      <c r="F28" s="2614"/>
      <c r="G28" s="2614"/>
      <c r="H28" s="2614"/>
      <c r="I28" s="2614"/>
      <c r="J28" s="2614"/>
      <c r="K28" s="53"/>
    </row>
    <row r="29" spans="1:12" s="12" customFormat="1">
      <c r="A29" s="950"/>
      <c r="B29" s="952"/>
      <c r="C29" s="952"/>
      <c r="D29" s="954">
        <f t="shared" si="0"/>
        <v>0</v>
      </c>
      <c r="E29" s="952"/>
      <c r="F29" s="952"/>
      <c r="G29" s="952"/>
      <c r="H29" s="952"/>
      <c r="I29" s="952"/>
      <c r="J29" s="952"/>
    </row>
    <row r="30" spans="1:12" s="12" customFormat="1">
      <c r="A30" s="950"/>
      <c r="B30" s="952"/>
      <c r="C30" s="952"/>
      <c r="D30" s="954">
        <f t="shared" si="0"/>
        <v>0</v>
      </c>
      <c r="E30" s="952"/>
      <c r="F30" s="952"/>
      <c r="G30" s="952"/>
      <c r="H30" s="952"/>
      <c r="I30" s="952"/>
      <c r="J30" s="952"/>
    </row>
    <row r="31" spans="1:12" s="12" customFormat="1">
      <c r="A31" s="950"/>
      <c r="B31" s="952"/>
      <c r="C31" s="952"/>
      <c r="D31" s="954">
        <f t="shared" si="0"/>
        <v>0</v>
      </c>
      <c r="E31" s="952"/>
      <c r="F31" s="952"/>
      <c r="G31" s="952"/>
      <c r="H31" s="952"/>
      <c r="I31" s="952"/>
      <c r="J31" s="952"/>
    </row>
    <row r="32" spans="1:12" s="12" customFormat="1">
      <c r="A32" s="950"/>
      <c r="B32" s="952"/>
      <c r="C32" s="952"/>
      <c r="D32" s="1739">
        <f t="shared" si="0"/>
        <v>0</v>
      </c>
      <c r="E32" s="952"/>
      <c r="F32" s="952"/>
      <c r="G32" s="952"/>
      <c r="H32" s="952"/>
      <c r="I32" s="952"/>
      <c r="J32" s="952"/>
    </row>
    <row r="33" spans="1:10" s="12" customFormat="1">
      <c r="A33" s="950"/>
      <c r="B33" s="952"/>
      <c r="C33" s="952"/>
      <c r="D33" s="1739">
        <f t="shared" si="0"/>
        <v>0</v>
      </c>
      <c r="E33" s="952"/>
      <c r="F33" s="952"/>
      <c r="G33" s="952"/>
      <c r="H33" s="952"/>
      <c r="I33" s="952"/>
      <c r="J33" s="952"/>
    </row>
    <row r="34" spans="1:10" s="12" customFormat="1">
      <c r="A34" s="950"/>
      <c r="B34" s="952"/>
      <c r="C34" s="952"/>
      <c r="D34" s="1739">
        <f t="shared" si="0"/>
        <v>0</v>
      </c>
      <c r="E34" s="952"/>
      <c r="F34" s="952"/>
      <c r="G34" s="952"/>
      <c r="H34" s="952"/>
      <c r="I34" s="952"/>
      <c r="J34" s="952"/>
    </row>
    <row r="35" spans="1:10" s="12" customFormat="1">
      <c r="A35" s="950"/>
      <c r="B35" s="952"/>
      <c r="C35" s="952"/>
      <c r="D35" s="1739">
        <f t="shared" si="0"/>
        <v>0</v>
      </c>
      <c r="E35" s="952"/>
      <c r="F35" s="952"/>
      <c r="G35" s="952"/>
      <c r="H35" s="952"/>
      <c r="I35" s="952"/>
      <c r="J35" s="952"/>
    </row>
    <row r="36" spans="1:10" s="12" customFormat="1">
      <c r="A36" s="950"/>
      <c r="B36" s="952"/>
      <c r="C36" s="952"/>
      <c r="D36" s="1739">
        <f t="shared" si="0"/>
        <v>0</v>
      </c>
      <c r="E36" s="952"/>
      <c r="F36" s="952"/>
      <c r="G36" s="952"/>
      <c r="H36" s="952"/>
      <c r="I36" s="952"/>
      <c r="J36" s="952"/>
    </row>
    <row r="37" spans="1:10" s="12" customFormat="1">
      <c r="A37" s="950"/>
      <c r="B37" s="952"/>
      <c r="C37" s="952"/>
      <c r="D37" s="1739">
        <f t="shared" si="0"/>
        <v>0</v>
      </c>
      <c r="E37" s="952"/>
      <c r="F37" s="952"/>
      <c r="G37" s="952"/>
      <c r="H37" s="952"/>
      <c r="I37" s="952"/>
      <c r="J37" s="952"/>
    </row>
    <row r="38" spans="1:10" s="12" customFormat="1">
      <c r="A38" s="950"/>
      <c r="B38" s="952"/>
      <c r="C38" s="952"/>
      <c r="D38" s="1739">
        <f t="shared" si="0"/>
        <v>0</v>
      </c>
      <c r="E38" s="952"/>
      <c r="F38" s="952"/>
      <c r="G38" s="952"/>
      <c r="H38" s="952"/>
      <c r="I38" s="952"/>
      <c r="J38" s="952"/>
    </row>
    <row r="39" spans="1:10" s="12" customFormat="1">
      <c r="A39" s="950"/>
      <c r="B39" s="952"/>
      <c r="C39" s="952"/>
      <c r="D39" s="1739">
        <f t="shared" si="0"/>
        <v>0</v>
      </c>
      <c r="E39" s="952"/>
      <c r="F39" s="952"/>
      <c r="G39" s="952"/>
      <c r="H39" s="952"/>
      <c r="I39" s="952"/>
      <c r="J39" s="952"/>
    </row>
    <row r="40" spans="1:10" s="12" customFormat="1">
      <c r="A40" s="950"/>
      <c r="B40" s="952"/>
      <c r="C40" s="952"/>
      <c r="D40" s="1739">
        <f t="shared" si="0"/>
        <v>0</v>
      </c>
      <c r="E40" s="952"/>
      <c r="F40" s="952"/>
      <c r="G40" s="952"/>
      <c r="H40" s="952"/>
      <c r="I40" s="952"/>
      <c r="J40" s="952"/>
    </row>
    <row r="41" spans="1:10" s="12" customFormat="1">
      <c r="A41" s="950"/>
      <c r="B41" s="952"/>
      <c r="C41" s="952"/>
      <c r="D41" s="1739">
        <f t="shared" si="0"/>
        <v>0</v>
      </c>
      <c r="E41" s="952"/>
      <c r="F41" s="952"/>
      <c r="G41" s="952"/>
      <c r="H41" s="952"/>
      <c r="I41" s="952"/>
      <c r="J41" s="952"/>
    </row>
    <row r="42" spans="1:10" s="12" customFormat="1">
      <c r="A42" s="950"/>
      <c r="B42" s="952"/>
      <c r="C42" s="952"/>
      <c r="D42" s="1739">
        <f t="shared" si="0"/>
        <v>0</v>
      </c>
      <c r="E42" s="952"/>
      <c r="F42" s="952"/>
      <c r="G42" s="952"/>
      <c r="H42" s="952"/>
      <c r="I42" s="952"/>
      <c r="J42" s="952"/>
    </row>
    <row r="43" spans="1:10" s="12" customFormat="1">
      <c r="A43" s="950"/>
      <c r="B43" s="952"/>
      <c r="C43" s="952"/>
      <c r="D43" s="1739">
        <f t="shared" si="0"/>
        <v>0</v>
      </c>
      <c r="E43" s="952"/>
      <c r="F43" s="952"/>
      <c r="G43" s="952"/>
      <c r="H43" s="952"/>
      <c r="I43" s="952"/>
      <c r="J43" s="952"/>
    </row>
    <row r="44" spans="1:10" s="12" customFormat="1">
      <c r="A44" s="950"/>
      <c r="B44" s="952"/>
      <c r="C44" s="952"/>
      <c r="D44" s="1739">
        <f t="shared" si="0"/>
        <v>0</v>
      </c>
      <c r="E44" s="952"/>
      <c r="F44" s="952"/>
      <c r="G44" s="952"/>
      <c r="H44" s="952"/>
      <c r="I44" s="952"/>
      <c r="J44" s="952"/>
    </row>
    <row r="45" spans="1:10" s="12" customFormat="1">
      <c r="A45" s="950"/>
      <c r="B45" s="952"/>
      <c r="C45" s="952"/>
      <c r="D45" s="1739">
        <f t="shared" si="0"/>
        <v>0</v>
      </c>
      <c r="E45" s="952"/>
      <c r="F45" s="952"/>
      <c r="G45" s="952"/>
      <c r="H45" s="952"/>
      <c r="I45" s="952"/>
      <c r="J45" s="952"/>
    </row>
    <row r="46" spans="1:10" s="12" customFormat="1">
      <c r="A46" s="950"/>
      <c r="B46" s="952"/>
      <c r="C46" s="952"/>
      <c r="D46" s="1739">
        <f t="shared" si="0"/>
        <v>0</v>
      </c>
      <c r="E46" s="952"/>
      <c r="F46" s="952"/>
      <c r="G46" s="952"/>
      <c r="H46" s="952"/>
      <c r="I46" s="952"/>
      <c r="J46" s="952"/>
    </row>
    <row r="47" spans="1:10" s="12" customFormat="1">
      <c r="A47" s="950"/>
      <c r="B47" s="952"/>
      <c r="C47" s="952"/>
      <c r="D47" s="1739">
        <f t="shared" si="0"/>
        <v>0</v>
      </c>
      <c r="E47" s="952"/>
      <c r="F47" s="952"/>
      <c r="G47" s="952"/>
      <c r="H47" s="952"/>
      <c r="I47" s="952"/>
      <c r="J47" s="952"/>
    </row>
    <row r="48" spans="1:10" s="12" customFormat="1">
      <c r="A48" s="950"/>
      <c r="B48" s="952"/>
      <c r="C48" s="952"/>
      <c r="D48" s="1739">
        <f t="shared" si="0"/>
        <v>0</v>
      </c>
      <c r="E48" s="952"/>
      <c r="F48" s="952"/>
      <c r="G48" s="952"/>
      <c r="H48" s="952"/>
      <c r="I48" s="952"/>
      <c r="J48" s="952"/>
    </row>
    <row r="49" spans="1:10" s="12" customFormat="1">
      <c r="A49" s="950"/>
      <c r="B49" s="952"/>
      <c r="C49" s="952"/>
      <c r="D49" s="1739">
        <f t="shared" si="0"/>
        <v>0</v>
      </c>
      <c r="E49" s="952"/>
      <c r="F49" s="952"/>
      <c r="G49" s="952"/>
      <c r="H49" s="952"/>
      <c r="I49" s="952"/>
      <c r="J49" s="952"/>
    </row>
    <row r="50" spans="1:10" s="12" customFormat="1">
      <c r="A50" s="950"/>
      <c r="B50" s="952"/>
      <c r="C50" s="952"/>
      <c r="D50" s="1739">
        <f t="shared" si="0"/>
        <v>0</v>
      </c>
      <c r="E50" s="952"/>
      <c r="F50" s="952"/>
      <c r="G50" s="952"/>
      <c r="H50" s="952"/>
      <c r="I50" s="952"/>
      <c r="J50" s="952"/>
    </row>
    <row r="51" spans="1:10" s="12" customFormat="1">
      <c r="A51" s="950"/>
      <c r="B51" s="952"/>
      <c r="C51" s="952"/>
      <c r="D51" s="1739">
        <f t="shared" si="0"/>
        <v>0</v>
      </c>
      <c r="E51" s="952"/>
      <c r="F51" s="952"/>
      <c r="G51" s="952"/>
      <c r="H51" s="952"/>
      <c r="I51" s="952"/>
      <c r="J51" s="952"/>
    </row>
    <row r="52" spans="1:10" s="12" customFormat="1">
      <c r="A52" s="950"/>
      <c r="B52" s="952"/>
      <c r="C52" s="952"/>
      <c r="D52" s="1739">
        <f t="shared" si="0"/>
        <v>0</v>
      </c>
      <c r="E52" s="952"/>
      <c r="F52" s="952"/>
      <c r="G52" s="952"/>
      <c r="H52" s="952"/>
      <c r="I52" s="952"/>
      <c r="J52" s="952"/>
    </row>
    <row r="53" spans="1:10" s="12" customFormat="1">
      <c r="A53" s="950"/>
      <c r="B53" s="952"/>
      <c r="C53" s="952"/>
      <c r="D53" s="1739">
        <f t="shared" si="0"/>
        <v>0</v>
      </c>
      <c r="E53" s="952"/>
      <c r="F53" s="952"/>
      <c r="G53" s="952"/>
      <c r="H53" s="952"/>
      <c r="I53" s="952"/>
      <c r="J53" s="952"/>
    </row>
    <row r="54" spans="1:10" s="12" customFormat="1">
      <c r="A54" s="950"/>
      <c r="B54" s="952"/>
      <c r="C54" s="952"/>
      <c r="D54" s="1739">
        <f t="shared" si="0"/>
        <v>0</v>
      </c>
      <c r="E54" s="952"/>
      <c r="F54" s="952"/>
      <c r="G54" s="952"/>
      <c r="H54" s="952"/>
      <c r="I54" s="952"/>
      <c r="J54" s="952"/>
    </row>
    <row r="55" spans="1:10" s="12" customFormat="1">
      <c r="A55" s="950"/>
      <c r="B55" s="952"/>
      <c r="C55" s="952"/>
      <c r="D55" s="1739">
        <f t="shared" si="0"/>
        <v>0</v>
      </c>
      <c r="E55" s="952"/>
      <c r="F55" s="952"/>
      <c r="G55" s="952"/>
      <c r="H55" s="952"/>
      <c r="I55" s="952"/>
      <c r="J55" s="952"/>
    </row>
    <row r="56" spans="1:10" s="12" customFormat="1">
      <c r="A56" s="950"/>
      <c r="B56" s="952"/>
      <c r="C56" s="952"/>
      <c r="D56" s="1739">
        <f t="shared" si="0"/>
        <v>0</v>
      </c>
      <c r="E56" s="952"/>
      <c r="F56" s="952"/>
      <c r="G56" s="952"/>
      <c r="H56" s="952"/>
      <c r="I56" s="952"/>
      <c r="J56" s="952"/>
    </row>
    <row r="57" spans="1:10" s="12" customFormat="1">
      <c r="A57" s="950"/>
      <c r="B57" s="952"/>
      <c r="C57" s="952"/>
      <c r="D57" s="1739">
        <f t="shared" si="0"/>
        <v>0</v>
      </c>
      <c r="E57" s="952"/>
      <c r="F57" s="952"/>
      <c r="G57" s="952"/>
      <c r="H57" s="952"/>
      <c r="I57" s="952"/>
      <c r="J57" s="952"/>
    </row>
    <row r="58" spans="1:10" s="12" customFormat="1">
      <c r="A58" s="950"/>
      <c r="B58" s="952"/>
      <c r="C58" s="952"/>
      <c r="D58" s="1739">
        <f t="shared" si="0"/>
        <v>0</v>
      </c>
      <c r="E58" s="952"/>
      <c r="F58" s="952"/>
      <c r="G58" s="952"/>
      <c r="H58" s="952"/>
      <c r="I58" s="952"/>
      <c r="J58" s="952"/>
    </row>
    <row r="59" spans="1:10" s="12" customFormat="1">
      <c r="A59" s="950"/>
      <c r="B59" s="952"/>
      <c r="C59" s="952"/>
      <c r="D59" s="1739">
        <f t="shared" si="0"/>
        <v>0</v>
      </c>
      <c r="E59" s="952"/>
      <c r="F59" s="952"/>
      <c r="G59" s="952"/>
      <c r="H59" s="952"/>
      <c r="I59" s="952"/>
      <c r="J59" s="952"/>
    </row>
    <row r="60" spans="1:10" s="12" customFormat="1">
      <c r="A60" s="950"/>
      <c r="B60" s="952"/>
      <c r="C60" s="952"/>
      <c r="D60" s="1739">
        <f t="shared" si="0"/>
        <v>0</v>
      </c>
      <c r="E60" s="952"/>
      <c r="F60" s="952"/>
      <c r="G60" s="952"/>
      <c r="H60" s="952"/>
      <c r="I60" s="952"/>
      <c r="J60" s="952"/>
    </row>
    <row r="61" spans="1:10" s="12" customFormat="1">
      <c r="A61" s="950"/>
      <c r="B61" s="952"/>
      <c r="C61" s="952"/>
      <c r="D61" s="1739">
        <f t="shared" si="0"/>
        <v>0</v>
      </c>
      <c r="E61" s="952"/>
      <c r="F61" s="952"/>
      <c r="G61" s="952"/>
      <c r="H61" s="952"/>
      <c r="I61" s="952"/>
      <c r="J61" s="952"/>
    </row>
    <row r="62" spans="1:10" s="12" customFormat="1">
      <c r="A62" s="950"/>
      <c r="B62" s="952"/>
      <c r="C62" s="952"/>
      <c r="D62" s="1739">
        <f t="shared" si="0"/>
        <v>0</v>
      </c>
      <c r="E62" s="952"/>
      <c r="F62" s="952"/>
      <c r="G62" s="952"/>
      <c r="H62" s="952"/>
      <c r="I62" s="952"/>
      <c r="J62" s="952"/>
    </row>
    <row r="63" spans="1:10" s="12" customFormat="1">
      <c r="A63" s="950"/>
      <c r="B63" s="952"/>
      <c r="C63" s="952"/>
      <c r="D63" s="1739">
        <f t="shared" si="0"/>
        <v>0</v>
      </c>
      <c r="E63" s="952"/>
      <c r="F63" s="952"/>
      <c r="G63" s="952"/>
      <c r="H63" s="952"/>
      <c r="I63" s="952"/>
      <c r="J63" s="952"/>
    </row>
    <row r="64" spans="1:10" s="12" customFormat="1">
      <c r="A64" s="950"/>
      <c r="B64" s="952"/>
      <c r="C64" s="952"/>
      <c r="D64" s="1739">
        <f t="shared" si="0"/>
        <v>0</v>
      </c>
      <c r="E64" s="952"/>
      <c r="F64" s="952"/>
      <c r="G64" s="952"/>
      <c r="H64" s="952"/>
      <c r="I64" s="952"/>
      <c r="J64" s="952"/>
    </row>
    <row r="65" spans="1:10" s="12" customFormat="1">
      <c r="A65" s="950"/>
      <c r="B65" s="952"/>
      <c r="C65" s="952"/>
      <c r="D65" s="1739">
        <f t="shared" si="0"/>
        <v>0</v>
      </c>
      <c r="E65" s="952"/>
      <c r="F65" s="952"/>
      <c r="G65" s="952"/>
      <c r="H65" s="952"/>
      <c r="I65" s="952"/>
      <c r="J65" s="952"/>
    </row>
    <row r="66" spans="1:10" s="12" customFormat="1">
      <c r="A66" s="950"/>
      <c r="B66" s="952"/>
      <c r="C66" s="952"/>
      <c r="D66" s="1739">
        <f t="shared" si="0"/>
        <v>0</v>
      </c>
      <c r="E66" s="952"/>
      <c r="F66" s="952"/>
      <c r="G66" s="952"/>
      <c r="H66" s="952"/>
      <c r="I66" s="952"/>
      <c r="J66" s="952"/>
    </row>
    <row r="67" spans="1:10" s="12" customFormat="1">
      <c r="A67" s="950"/>
      <c r="B67" s="952"/>
      <c r="C67" s="952"/>
      <c r="D67" s="1739">
        <f t="shared" si="0"/>
        <v>0</v>
      </c>
      <c r="E67" s="952"/>
      <c r="F67" s="952"/>
      <c r="G67" s="952"/>
      <c r="H67" s="952"/>
      <c r="I67" s="952"/>
      <c r="J67" s="952"/>
    </row>
    <row r="68" spans="1:10" s="12" customFormat="1">
      <c r="A68" s="950"/>
      <c r="B68" s="952"/>
      <c r="C68" s="952"/>
      <c r="D68" s="1739">
        <f t="shared" si="0"/>
        <v>0</v>
      </c>
      <c r="E68" s="952"/>
      <c r="F68" s="952"/>
      <c r="G68" s="952"/>
      <c r="H68" s="952"/>
      <c r="I68" s="952"/>
      <c r="J68" s="952"/>
    </row>
    <row r="69" spans="1:10" s="12" customFormat="1">
      <c r="A69" s="950"/>
      <c r="B69" s="952"/>
      <c r="C69" s="952"/>
      <c r="D69" s="1739">
        <f t="shared" si="0"/>
        <v>0</v>
      </c>
      <c r="E69" s="952"/>
      <c r="F69" s="952"/>
      <c r="G69" s="952"/>
      <c r="H69" s="952"/>
      <c r="I69" s="952"/>
      <c r="J69" s="952"/>
    </row>
    <row r="70" spans="1:10" s="12" customFormat="1">
      <c r="A70" s="950"/>
      <c r="B70" s="952"/>
      <c r="C70" s="952"/>
      <c r="D70" s="1739">
        <f t="shared" si="0"/>
        <v>0</v>
      </c>
      <c r="E70" s="952"/>
      <c r="F70" s="952"/>
      <c r="G70" s="952"/>
      <c r="H70" s="952"/>
      <c r="I70" s="952"/>
      <c r="J70" s="952"/>
    </row>
    <row r="71" spans="1:10" s="12" customFormat="1">
      <c r="A71" s="950"/>
      <c r="B71" s="952"/>
      <c r="C71" s="952"/>
      <c r="D71" s="1739">
        <f t="shared" si="0"/>
        <v>0</v>
      </c>
      <c r="E71" s="952"/>
      <c r="F71" s="952"/>
      <c r="G71" s="952"/>
      <c r="H71" s="952"/>
      <c r="I71" s="952"/>
      <c r="J71" s="952"/>
    </row>
    <row r="72" spans="1:10" s="12" customFormat="1">
      <c r="A72" s="950"/>
      <c r="B72" s="952"/>
      <c r="C72" s="952"/>
      <c r="D72" s="1739">
        <f t="shared" si="0"/>
        <v>0</v>
      </c>
      <c r="E72" s="952"/>
      <c r="F72" s="952"/>
      <c r="G72" s="952"/>
      <c r="H72" s="952"/>
      <c r="I72" s="952"/>
      <c r="J72" s="952"/>
    </row>
    <row r="73" spans="1:10" s="12" customFormat="1">
      <c r="A73" s="950"/>
      <c r="B73" s="952"/>
      <c r="C73" s="952"/>
      <c r="D73" s="1739">
        <f t="shared" si="0"/>
        <v>0</v>
      </c>
      <c r="E73" s="952"/>
      <c r="F73" s="952"/>
      <c r="G73" s="952"/>
      <c r="H73" s="952"/>
      <c r="I73" s="952"/>
      <c r="J73" s="952"/>
    </row>
    <row r="74" spans="1:10" s="12" customFormat="1">
      <c r="A74" s="950"/>
      <c r="B74" s="952"/>
      <c r="C74" s="952"/>
      <c r="D74" s="1739">
        <f t="shared" ref="D74:D115" si="1">+C74*(100-E74)/100</f>
        <v>0</v>
      </c>
      <c r="E74" s="952"/>
      <c r="F74" s="952"/>
      <c r="G74" s="952"/>
      <c r="H74" s="952"/>
      <c r="I74" s="952"/>
      <c r="J74" s="952"/>
    </row>
    <row r="75" spans="1:10" s="12" customFormat="1">
      <c r="A75" s="950"/>
      <c r="B75" s="952"/>
      <c r="C75" s="952"/>
      <c r="D75" s="1739">
        <f t="shared" si="1"/>
        <v>0</v>
      </c>
      <c r="E75" s="952"/>
      <c r="F75" s="952"/>
      <c r="G75" s="952"/>
      <c r="H75" s="952"/>
      <c r="I75" s="952"/>
      <c r="J75" s="952"/>
    </row>
    <row r="76" spans="1:10" s="12" customFormat="1">
      <c r="A76" s="950"/>
      <c r="B76" s="952"/>
      <c r="C76" s="952"/>
      <c r="D76" s="1739">
        <f t="shared" si="1"/>
        <v>0</v>
      </c>
      <c r="E76" s="952"/>
      <c r="F76" s="952"/>
      <c r="G76" s="952"/>
      <c r="H76" s="952"/>
      <c r="I76" s="952"/>
      <c r="J76" s="952"/>
    </row>
    <row r="77" spans="1:10" s="12" customFormat="1">
      <c r="A77" s="950"/>
      <c r="B77" s="952"/>
      <c r="C77" s="952"/>
      <c r="D77" s="1739">
        <f t="shared" si="1"/>
        <v>0</v>
      </c>
      <c r="E77" s="952"/>
      <c r="F77" s="952"/>
      <c r="G77" s="952"/>
      <c r="H77" s="952"/>
      <c r="I77" s="952"/>
      <c r="J77" s="952"/>
    </row>
    <row r="78" spans="1:10" s="12" customFormat="1">
      <c r="A78" s="950"/>
      <c r="B78" s="952"/>
      <c r="C78" s="952"/>
      <c r="D78" s="1739">
        <f t="shared" si="1"/>
        <v>0</v>
      </c>
      <c r="E78" s="952"/>
      <c r="F78" s="952"/>
      <c r="G78" s="952"/>
      <c r="H78" s="952"/>
      <c r="I78" s="952"/>
      <c r="J78" s="952"/>
    </row>
    <row r="79" spans="1:10" s="12" customFormat="1">
      <c r="A79" s="950"/>
      <c r="B79" s="952"/>
      <c r="C79" s="952"/>
      <c r="D79" s="1739">
        <f t="shared" si="1"/>
        <v>0</v>
      </c>
      <c r="E79" s="952"/>
      <c r="F79" s="952"/>
      <c r="G79" s="952"/>
      <c r="H79" s="952"/>
      <c r="I79" s="952"/>
      <c r="J79" s="952"/>
    </row>
    <row r="80" spans="1:10" s="12" customFormat="1">
      <c r="A80" s="950"/>
      <c r="B80" s="952"/>
      <c r="C80" s="952"/>
      <c r="D80" s="1739">
        <f t="shared" si="1"/>
        <v>0</v>
      </c>
      <c r="E80" s="952"/>
      <c r="F80" s="952"/>
      <c r="G80" s="952"/>
      <c r="H80" s="952"/>
      <c r="I80" s="952"/>
      <c r="J80" s="952"/>
    </row>
    <row r="81" spans="1:10" s="12" customFormat="1">
      <c r="A81" s="950"/>
      <c r="B81" s="952"/>
      <c r="C81" s="952"/>
      <c r="D81" s="1739">
        <f t="shared" si="1"/>
        <v>0</v>
      </c>
      <c r="E81" s="952"/>
      <c r="F81" s="952"/>
      <c r="G81" s="952"/>
      <c r="H81" s="952"/>
      <c r="I81" s="952"/>
      <c r="J81" s="952"/>
    </row>
    <row r="82" spans="1:10" s="12" customFormat="1">
      <c r="A82" s="950"/>
      <c r="B82" s="952"/>
      <c r="C82" s="952"/>
      <c r="D82" s="1739">
        <f t="shared" si="1"/>
        <v>0</v>
      </c>
      <c r="E82" s="952"/>
      <c r="F82" s="952"/>
      <c r="G82" s="952"/>
      <c r="H82" s="952"/>
      <c r="I82" s="952"/>
      <c r="J82" s="952"/>
    </row>
    <row r="83" spans="1:10" s="12" customFormat="1">
      <c r="A83" s="950"/>
      <c r="B83" s="952"/>
      <c r="C83" s="952"/>
      <c r="D83" s="1739">
        <f t="shared" si="1"/>
        <v>0</v>
      </c>
      <c r="E83" s="952"/>
      <c r="F83" s="952"/>
      <c r="G83" s="952"/>
      <c r="H83" s="952"/>
      <c r="I83" s="952"/>
      <c r="J83" s="952"/>
    </row>
    <row r="84" spans="1:10" s="12" customFormat="1">
      <c r="A84" s="950"/>
      <c r="B84" s="952"/>
      <c r="C84" s="952"/>
      <c r="D84" s="1739">
        <f t="shared" si="1"/>
        <v>0</v>
      </c>
      <c r="E84" s="952"/>
      <c r="F84" s="952"/>
      <c r="G84" s="952"/>
      <c r="H84" s="952"/>
      <c r="I84" s="952"/>
      <c r="J84" s="952"/>
    </row>
    <row r="85" spans="1:10" s="12" customFormat="1">
      <c r="A85" s="950"/>
      <c r="B85" s="952"/>
      <c r="C85" s="952"/>
      <c r="D85" s="1739">
        <f t="shared" si="1"/>
        <v>0</v>
      </c>
      <c r="E85" s="952"/>
      <c r="F85" s="952"/>
      <c r="G85" s="952"/>
      <c r="H85" s="952"/>
      <c r="I85" s="952"/>
      <c r="J85" s="952"/>
    </row>
    <row r="86" spans="1:10" s="12" customFormat="1">
      <c r="A86" s="950"/>
      <c r="B86" s="952"/>
      <c r="C86" s="952"/>
      <c r="D86" s="1739">
        <f t="shared" si="1"/>
        <v>0</v>
      </c>
      <c r="E86" s="952"/>
      <c r="F86" s="952"/>
      <c r="G86" s="952"/>
      <c r="H86" s="952"/>
      <c r="I86" s="952"/>
      <c r="J86" s="952"/>
    </row>
    <row r="87" spans="1:10" s="12" customFormat="1">
      <c r="A87" s="950"/>
      <c r="B87" s="952"/>
      <c r="C87" s="952"/>
      <c r="D87" s="1739">
        <f t="shared" si="1"/>
        <v>0</v>
      </c>
      <c r="E87" s="952"/>
      <c r="F87" s="952"/>
      <c r="G87" s="952"/>
      <c r="H87" s="952"/>
      <c r="I87" s="952"/>
      <c r="J87" s="952"/>
    </row>
    <row r="88" spans="1:10" s="12" customFormat="1">
      <c r="A88" s="950"/>
      <c r="B88" s="952"/>
      <c r="C88" s="952"/>
      <c r="D88" s="1739">
        <f t="shared" si="1"/>
        <v>0</v>
      </c>
      <c r="E88" s="952"/>
      <c r="F88" s="952"/>
      <c r="G88" s="952"/>
      <c r="H88" s="952"/>
      <c r="I88" s="952"/>
      <c r="J88" s="952"/>
    </row>
    <row r="89" spans="1:10" s="12" customFormat="1">
      <c r="A89" s="950"/>
      <c r="B89" s="952"/>
      <c r="C89" s="952"/>
      <c r="D89" s="1739">
        <f t="shared" si="1"/>
        <v>0</v>
      </c>
      <c r="E89" s="952"/>
      <c r="F89" s="952"/>
      <c r="G89" s="952"/>
      <c r="H89" s="952"/>
      <c r="I89" s="952"/>
      <c r="J89" s="952"/>
    </row>
    <row r="90" spans="1:10" s="12" customFormat="1">
      <c r="A90" s="950"/>
      <c r="B90" s="952"/>
      <c r="C90" s="952"/>
      <c r="D90" s="1739">
        <f t="shared" si="1"/>
        <v>0</v>
      </c>
      <c r="E90" s="952"/>
      <c r="F90" s="952"/>
      <c r="G90" s="952"/>
      <c r="H90" s="952"/>
      <c r="I90" s="952"/>
      <c r="J90" s="952"/>
    </row>
    <row r="91" spans="1:10" s="12" customFormat="1">
      <c r="A91" s="950"/>
      <c r="B91" s="952"/>
      <c r="C91" s="952"/>
      <c r="D91" s="1739">
        <f t="shared" si="1"/>
        <v>0</v>
      </c>
      <c r="E91" s="952"/>
      <c r="F91" s="952"/>
      <c r="G91" s="952"/>
      <c r="H91" s="952"/>
      <c r="I91" s="952"/>
      <c r="J91" s="952"/>
    </row>
    <row r="92" spans="1:10" s="12" customFormat="1">
      <c r="A92" s="950"/>
      <c r="B92" s="952"/>
      <c r="C92" s="952"/>
      <c r="D92" s="1739">
        <f t="shared" si="1"/>
        <v>0</v>
      </c>
      <c r="E92" s="952"/>
      <c r="F92" s="952"/>
      <c r="G92" s="952"/>
      <c r="H92" s="952"/>
      <c r="I92" s="952"/>
      <c r="J92" s="952"/>
    </row>
    <row r="93" spans="1:10" s="12" customFormat="1">
      <c r="A93" s="950"/>
      <c r="B93" s="952"/>
      <c r="C93" s="952"/>
      <c r="D93" s="1739">
        <f t="shared" si="1"/>
        <v>0</v>
      </c>
      <c r="E93" s="952"/>
      <c r="F93" s="952"/>
      <c r="G93" s="952"/>
      <c r="H93" s="952"/>
      <c r="I93" s="952"/>
      <c r="J93" s="952"/>
    </row>
    <row r="94" spans="1:10" s="12" customFormat="1">
      <c r="A94" s="950"/>
      <c r="B94" s="952"/>
      <c r="C94" s="952"/>
      <c r="D94" s="1739">
        <f t="shared" si="1"/>
        <v>0</v>
      </c>
      <c r="E94" s="952"/>
      <c r="F94" s="952"/>
      <c r="G94" s="952"/>
      <c r="H94" s="952"/>
      <c r="I94" s="952"/>
      <c r="J94" s="952"/>
    </row>
    <row r="95" spans="1:10" s="12" customFormat="1">
      <c r="A95" s="950"/>
      <c r="B95" s="952"/>
      <c r="C95" s="952"/>
      <c r="D95" s="1739">
        <f t="shared" si="1"/>
        <v>0</v>
      </c>
      <c r="E95" s="952"/>
      <c r="F95" s="952"/>
      <c r="G95" s="952"/>
      <c r="H95" s="952"/>
      <c r="I95" s="952"/>
      <c r="J95" s="952"/>
    </row>
    <row r="96" spans="1:10" s="12" customFormat="1">
      <c r="A96" s="950"/>
      <c r="B96" s="952"/>
      <c r="C96" s="952"/>
      <c r="D96" s="1739">
        <f t="shared" si="1"/>
        <v>0</v>
      </c>
      <c r="E96" s="952"/>
      <c r="F96" s="952"/>
      <c r="G96" s="952"/>
      <c r="H96" s="952"/>
      <c r="I96" s="952"/>
      <c r="J96" s="952"/>
    </row>
    <row r="97" spans="1:11" s="12" customFormat="1">
      <c r="A97" s="950"/>
      <c r="B97" s="952"/>
      <c r="C97" s="952"/>
      <c r="D97" s="1739">
        <f t="shared" si="1"/>
        <v>0</v>
      </c>
      <c r="E97" s="952"/>
      <c r="F97" s="952"/>
      <c r="G97" s="952"/>
      <c r="H97" s="952"/>
      <c r="I97" s="952"/>
      <c r="J97" s="952"/>
    </row>
    <row r="98" spans="1:11" s="12" customFormat="1">
      <c r="A98" s="950"/>
      <c r="B98" s="952"/>
      <c r="C98" s="952"/>
      <c r="D98" s="1739">
        <f t="shared" si="1"/>
        <v>0</v>
      </c>
      <c r="E98" s="952"/>
      <c r="F98" s="952"/>
      <c r="G98" s="952"/>
      <c r="H98" s="952"/>
      <c r="I98" s="952"/>
      <c r="J98" s="952"/>
    </row>
    <row r="99" spans="1:11" s="12" customFormat="1">
      <c r="A99" s="950"/>
      <c r="B99" s="7"/>
      <c r="C99" s="7"/>
      <c r="D99" s="1739">
        <f t="shared" si="1"/>
        <v>0</v>
      </c>
      <c r="E99" s="7"/>
      <c r="F99" s="7"/>
      <c r="G99" s="7"/>
      <c r="H99" s="7"/>
      <c r="I99" s="7"/>
      <c r="J99" s="7"/>
    </row>
    <row r="100" spans="1:11" s="12" customFormat="1">
      <c r="A100" s="950"/>
      <c r="B100" s="7"/>
      <c r="C100" s="7"/>
      <c r="D100" s="1739">
        <f t="shared" si="1"/>
        <v>0</v>
      </c>
      <c r="E100" s="7"/>
      <c r="F100" s="7"/>
      <c r="G100" s="7"/>
      <c r="H100" s="7"/>
      <c r="I100" s="7"/>
      <c r="J100" s="7"/>
    </row>
    <row r="101" spans="1:11" s="12" customFormat="1">
      <c r="A101" s="950"/>
      <c r="B101" s="7"/>
      <c r="C101" s="7"/>
      <c r="D101" s="1739">
        <f t="shared" si="1"/>
        <v>0</v>
      </c>
      <c r="E101" s="7"/>
      <c r="F101" s="7"/>
      <c r="G101" s="7"/>
      <c r="H101" s="7"/>
      <c r="I101" s="7"/>
      <c r="J101" s="7"/>
    </row>
    <row r="102" spans="1:11" s="12" customFormat="1">
      <c r="A102" s="950"/>
      <c r="B102" s="7"/>
      <c r="C102" s="7"/>
      <c r="D102" s="1739">
        <f t="shared" si="1"/>
        <v>0</v>
      </c>
      <c r="E102" s="7"/>
      <c r="F102" s="7"/>
      <c r="G102" s="7"/>
      <c r="H102" s="7"/>
      <c r="I102" s="7"/>
      <c r="J102" s="7"/>
    </row>
    <row r="103" spans="1:11" s="7" customFormat="1">
      <c r="A103" s="950"/>
      <c r="D103" s="1739">
        <f t="shared" si="1"/>
        <v>0</v>
      </c>
      <c r="K103" s="12"/>
    </row>
    <row r="104" spans="1:11" s="7" customFormat="1">
      <c r="A104" s="950"/>
      <c r="D104" s="1739">
        <f t="shared" si="1"/>
        <v>0</v>
      </c>
      <c r="K104" s="12"/>
    </row>
    <row r="105" spans="1:11" s="7" customFormat="1">
      <c r="A105" s="950"/>
      <c r="D105" s="1739">
        <f t="shared" si="1"/>
        <v>0</v>
      </c>
      <c r="K105" s="12"/>
    </row>
    <row r="106" spans="1:11" s="7" customFormat="1">
      <c r="A106" s="950"/>
      <c r="D106" s="1739">
        <f t="shared" si="1"/>
        <v>0</v>
      </c>
      <c r="K106" s="12"/>
    </row>
    <row r="107" spans="1:11" s="7" customFormat="1">
      <c r="A107" s="950"/>
      <c r="D107" s="1739">
        <f t="shared" si="1"/>
        <v>0</v>
      </c>
      <c r="K107" s="12"/>
    </row>
    <row r="108" spans="1:11" s="7" customFormat="1">
      <c r="A108" s="950"/>
      <c r="D108" s="1739">
        <f t="shared" si="1"/>
        <v>0</v>
      </c>
      <c r="K108" s="12"/>
    </row>
    <row r="109" spans="1:11" s="7" customFormat="1">
      <c r="A109" s="950"/>
      <c r="D109" s="1739">
        <f t="shared" si="1"/>
        <v>0</v>
      </c>
      <c r="K109" s="12"/>
    </row>
    <row r="110" spans="1:11" s="7" customFormat="1">
      <c r="A110" s="950"/>
      <c r="D110" s="1739">
        <f t="shared" si="1"/>
        <v>0</v>
      </c>
      <c r="K110" s="12"/>
    </row>
    <row r="111" spans="1:11" s="7" customFormat="1">
      <c r="A111" s="950"/>
      <c r="D111" s="1739">
        <f t="shared" si="1"/>
        <v>0</v>
      </c>
      <c r="K111" s="12"/>
    </row>
    <row r="112" spans="1:11" s="7" customFormat="1">
      <c r="A112" s="950"/>
      <c r="D112" s="1739">
        <f t="shared" si="1"/>
        <v>0</v>
      </c>
      <c r="K112" s="12"/>
    </row>
    <row r="113" spans="1:11" s="7" customFormat="1">
      <c r="A113" s="950"/>
      <c r="D113" s="1739">
        <f t="shared" si="1"/>
        <v>0</v>
      </c>
      <c r="K113" s="12"/>
    </row>
    <row r="114" spans="1:11" s="7" customFormat="1">
      <c r="A114" s="950"/>
      <c r="D114" s="1739">
        <f t="shared" si="1"/>
        <v>0</v>
      </c>
      <c r="K114" s="12"/>
    </row>
    <row r="115" spans="1:11" s="7" customFormat="1">
      <c r="A115" s="950"/>
      <c r="D115" s="1739">
        <f t="shared" si="1"/>
        <v>0</v>
      </c>
      <c r="K115" s="12"/>
    </row>
    <row r="116" spans="1:11" s="7" customFormat="1">
      <c r="A116" s="950"/>
      <c r="K116" s="12"/>
    </row>
    <row r="117" spans="1:11" s="7" customFormat="1">
      <c r="A117" s="950"/>
      <c r="K117" s="12"/>
    </row>
    <row r="118" spans="1:11" s="7" customFormat="1">
      <c r="A118" s="950"/>
      <c r="K118" s="12"/>
    </row>
    <row r="119" spans="1:11" s="7" customFormat="1">
      <c r="A119" s="950"/>
      <c r="K119" s="12"/>
    </row>
    <row r="120" spans="1:11" s="7" customFormat="1">
      <c r="A120" s="950"/>
      <c r="K120" s="12"/>
    </row>
    <row r="121" spans="1:11" s="7" customFormat="1">
      <c r="A121" s="950"/>
      <c r="K121" s="12"/>
    </row>
    <row r="122" spans="1:11" s="7" customFormat="1">
      <c r="A122" s="950"/>
      <c r="K122" s="12"/>
    </row>
    <row r="123" spans="1:11" s="7" customFormat="1">
      <c r="A123" s="950"/>
      <c r="K123" s="12"/>
    </row>
    <row r="124" spans="1:11" s="7" customFormat="1">
      <c r="A124" s="950"/>
      <c r="K124" s="12"/>
    </row>
    <row r="125" spans="1:11" s="7" customFormat="1">
      <c r="A125" s="950"/>
      <c r="K125" s="12"/>
    </row>
  </sheetData>
  <customSheetViews>
    <customSheetView guid="{CD481555-6D06-49CD-9625-98C90CC09C9A}">
      <selection activeCell="C52" sqref="C52:J52"/>
      <pageMargins left="0.7" right="0.7" top="0.75" bottom="0.75" header="0.3" footer="0.3"/>
    </customSheetView>
    <customSheetView guid="{9EC6AF21-4B8E-44E3-AF29-8895353139B2}">
      <pane ySplit="6" topLeftCell="A13" activePane="bottomLeft" state="frozen"/>
      <selection pane="bottomLeft" activeCell="C52" sqref="C52:J52"/>
      <pageMargins left="0.7" right="0.7" top="0.75" bottom="0.75" header="0.3" footer="0.3"/>
    </customSheetView>
    <customSheetView guid="{4A6D03CA-35D0-42B2-8E76-6C991766DE68}">
      <pane ySplit="5" topLeftCell="A13" activePane="bottomLeft" state="frozen"/>
      <selection pane="bottomLeft" activeCell="C52" sqref="C52:J52"/>
      <pageMargins left="0.7" right="0.7" top="0.75" bottom="0.75" header="0.3" footer="0.3"/>
    </customSheetView>
    <customSheetView guid="{94FC66D5-BF29-4BE8-974C-C93BA07E9FE3}">
      <pane ySplit="6" topLeftCell="A13" activePane="bottomLeft" state="frozen"/>
      <selection pane="bottomLeft" activeCell="C52" sqref="C52:J52"/>
      <pageMargins left="0.7" right="0.7" top="0.75" bottom="0.75" header="0.3" footer="0.3"/>
    </customSheetView>
  </customSheetViews>
  <mergeCells count="44">
    <mergeCell ref="C27:J27"/>
    <mergeCell ref="A3:B3"/>
    <mergeCell ref="C3:F3"/>
    <mergeCell ref="G3:H3"/>
    <mergeCell ref="I3:J3"/>
    <mergeCell ref="A4:B4"/>
    <mergeCell ref="C4:F4"/>
    <mergeCell ref="G4:H4"/>
    <mergeCell ref="I4:J4"/>
    <mergeCell ref="A5:B5"/>
    <mergeCell ref="C5:F5"/>
    <mergeCell ref="I5:J5"/>
    <mergeCell ref="A13:A15"/>
    <mergeCell ref="B13:B15"/>
    <mergeCell ref="D13:E13"/>
    <mergeCell ref="F13:G13"/>
    <mergeCell ref="A1:K1"/>
    <mergeCell ref="A2:B2"/>
    <mergeCell ref="C2:F2"/>
    <mergeCell ref="G2:H2"/>
    <mergeCell ref="I2:J2"/>
    <mergeCell ref="H13:I13"/>
    <mergeCell ref="C21:J21"/>
    <mergeCell ref="C7:J7"/>
    <mergeCell ref="C8:J8"/>
    <mergeCell ref="C9:J9"/>
    <mergeCell ref="C11:J11"/>
    <mergeCell ref="J13:K13"/>
    <mergeCell ref="C26:J26"/>
    <mergeCell ref="C25:J25"/>
    <mergeCell ref="C24:J24"/>
    <mergeCell ref="C22:J22"/>
    <mergeCell ref="D14:E14"/>
    <mergeCell ref="F14:G14"/>
    <mergeCell ref="H14:I14"/>
    <mergeCell ref="J14:K14"/>
    <mergeCell ref="D15:E15"/>
    <mergeCell ref="F15:G15"/>
    <mergeCell ref="H15:I15"/>
    <mergeCell ref="J15:K15"/>
    <mergeCell ref="C16:J16"/>
    <mergeCell ref="C17:J17"/>
    <mergeCell ref="C18:J18"/>
    <mergeCell ref="C19:J19"/>
  </mergeCell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tabColor rgb="FFFF0000"/>
  </sheetPr>
  <dimension ref="A1:L101"/>
  <sheetViews>
    <sheetView workbookViewId="0">
      <pane ySplit="6" topLeftCell="A31" activePane="bottomLeft" state="frozen"/>
      <selection pane="bottomLeft" activeCell="A34" sqref="A34:K34"/>
    </sheetView>
  </sheetViews>
  <sheetFormatPr defaultRowHeight="15.75"/>
  <cols>
    <col min="1" max="1" width="11" style="8" customWidth="1"/>
    <col min="2" max="7" width="10.140625" style="7" customWidth="1"/>
    <col min="8" max="8" width="12" style="7" customWidth="1"/>
    <col min="9" max="9" width="12.7109375" style="7" customWidth="1"/>
    <col min="10" max="10" width="15" style="7" customWidth="1"/>
    <col min="11" max="11" width="58.5703125" style="12" customWidth="1"/>
    <col min="12" max="16384" width="9.140625" style="17"/>
  </cols>
  <sheetData>
    <row r="1" spans="1:12" s="16" customFormat="1" ht="30.75" customHeight="1" thickTop="1">
      <c r="A1" s="5073" t="s">
        <v>3367</v>
      </c>
      <c r="B1" s="5074"/>
      <c r="C1" s="5074"/>
      <c r="D1" s="5074"/>
      <c r="E1" s="5074"/>
      <c r="F1" s="5074"/>
      <c r="G1" s="5074"/>
      <c r="H1" s="5074"/>
      <c r="I1" s="5074"/>
      <c r="J1" s="5074"/>
      <c r="K1" s="5075"/>
      <c r="L1" s="36"/>
    </row>
    <row r="2" spans="1:12" ht="20.25" customHeight="1">
      <c r="A2" s="4845" t="s">
        <v>215</v>
      </c>
      <c r="B2" s="4846"/>
      <c r="C2" s="4630">
        <f>+(25+105+73)*25</f>
        <v>5075</v>
      </c>
      <c r="D2" s="4631"/>
      <c r="E2" s="4631"/>
      <c r="F2" s="4632"/>
      <c r="G2" s="5378" t="s">
        <v>2848</v>
      </c>
      <c r="H2" s="5379"/>
      <c r="I2" s="5093" t="s">
        <v>216</v>
      </c>
      <c r="J2" s="5094"/>
      <c r="K2" s="19">
        <v>10</v>
      </c>
      <c r="L2" s="86"/>
    </row>
    <row r="3" spans="1:12" ht="20.25" customHeight="1">
      <c r="A3" s="4845" t="s">
        <v>217</v>
      </c>
      <c r="B3" s="4846"/>
      <c r="C3" s="4630" t="s">
        <v>236</v>
      </c>
      <c r="D3" s="4631"/>
      <c r="E3" s="4631"/>
      <c r="F3" s="4632"/>
      <c r="G3" s="5378"/>
      <c r="H3" s="5379"/>
      <c r="I3" s="5093" t="s">
        <v>218</v>
      </c>
      <c r="J3" s="5094"/>
      <c r="K3" s="997">
        <v>128</v>
      </c>
      <c r="L3" s="86"/>
    </row>
    <row r="4" spans="1:12" ht="20.25" customHeight="1">
      <c r="A4" s="4845" t="s">
        <v>219</v>
      </c>
      <c r="B4" s="4846"/>
      <c r="C4" s="4630" t="s">
        <v>3374</v>
      </c>
      <c r="D4" s="4631"/>
      <c r="E4" s="4631"/>
      <c r="F4" s="4632"/>
      <c r="G4" s="5378"/>
      <c r="H4" s="5379"/>
      <c r="I4" s="5093" t="s">
        <v>220</v>
      </c>
      <c r="J4" s="5094"/>
      <c r="K4" s="19" t="s">
        <v>5156</v>
      </c>
      <c r="L4" s="86"/>
    </row>
    <row r="5" spans="1:12" ht="45.75" customHeight="1" thickBot="1">
      <c r="A5" s="5086" t="s">
        <v>221</v>
      </c>
      <c r="B5" s="5087"/>
      <c r="C5" s="5090" t="s">
        <v>5158</v>
      </c>
      <c r="D5" s="5091"/>
      <c r="E5" s="5091"/>
      <c r="F5" s="5092"/>
      <c r="G5" s="5380"/>
      <c r="H5" s="5381"/>
      <c r="I5" s="5093" t="s">
        <v>325</v>
      </c>
      <c r="J5" s="5094"/>
      <c r="K5" s="20" t="s">
        <v>5159</v>
      </c>
      <c r="L5" s="86"/>
    </row>
    <row r="6" spans="1:12" s="16" customFormat="1" ht="35.25" customHeight="1" thickTop="1">
      <c r="A6" s="956" t="s">
        <v>1</v>
      </c>
      <c r="B6" s="957" t="s">
        <v>0</v>
      </c>
      <c r="C6" s="957" t="s">
        <v>2</v>
      </c>
      <c r="D6" s="957" t="s">
        <v>3</v>
      </c>
      <c r="E6" s="957" t="s">
        <v>4</v>
      </c>
      <c r="F6" s="957" t="s">
        <v>5</v>
      </c>
      <c r="G6" s="957" t="s">
        <v>6</v>
      </c>
      <c r="H6" s="957" t="s">
        <v>7</v>
      </c>
      <c r="I6" s="957" t="s">
        <v>8</v>
      </c>
      <c r="J6" s="957" t="s">
        <v>9</v>
      </c>
      <c r="K6" s="958" t="s">
        <v>10</v>
      </c>
    </row>
    <row r="7" spans="1:12" ht="85.5" customHeight="1">
      <c r="A7" s="1943">
        <v>42545</v>
      </c>
      <c r="B7" s="1944" t="s">
        <v>32</v>
      </c>
      <c r="C7" s="5477" t="s">
        <v>3802</v>
      </c>
      <c r="D7" s="5477"/>
      <c r="E7" s="5477"/>
      <c r="F7" s="5477"/>
      <c r="G7" s="5477"/>
      <c r="H7" s="5477"/>
      <c r="I7" s="5477"/>
      <c r="J7" s="5477"/>
      <c r="K7" s="1981" t="s">
        <v>4054</v>
      </c>
    </row>
    <row r="8" spans="1:12" s="12" customFormat="1">
      <c r="A8" s="29">
        <v>42551</v>
      </c>
      <c r="B8" s="6" t="s">
        <v>16</v>
      </c>
      <c r="C8" s="6">
        <v>130</v>
      </c>
      <c r="D8" s="31">
        <f t="shared" ref="D8:D66" si="0">+C8*(100-E8)/100</f>
        <v>130</v>
      </c>
      <c r="E8" s="6">
        <v>0</v>
      </c>
      <c r="F8" s="6"/>
      <c r="G8" s="6">
        <v>110</v>
      </c>
      <c r="H8" s="6"/>
      <c r="I8" s="6"/>
      <c r="J8" s="6"/>
      <c r="K8" s="116" t="s">
        <v>3387</v>
      </c>
      <c r="L8" s="17"/>
    </row>
    <row r="9" spans="1:12" s="12" customFormat="1">
      <c r="A9" s="1238">
        <v>42578</v>
      </c>
      <c r="B9" s="1239" t="s">
        <v>143</v>
      </c>
      <c r="C9" s="1239"/>
      <c r="D9" s="1240"/>
      <c r="E9" s="1239"/>
      <c r="F9" s="1239"/>
      <c r="G9" s="1239"/>
      <c r="H9" s="1239">
        <v>5485</v>
      </c>
      <c r="I9" s="1239">
        <v>100</v>
      </c>
      <c r="J9" s="1239"/>
      <c r="K9" s="12" t="s">
        <v>3447</v>
      </c>
      <c r="L9" s="17"/>
    </row>
    <row r="10" spans="1:12" s="12" customFormat="1">
      <c r="A10" s="1238">
        <v>42635</v>
      </c>
      <c r="B10" s="1239" t="s">
        <v>143</v>
      </c>
      <c r="C10" s="1239"/>
      <c r="D10" s="1240"/>
      <c r="E10" s="1239"/>
      <c r="F10" s="1239"/>
      <c r="G10" s="1239"/>
      <c r="H10" s="1239">
        <v>5540</v>
      </c>
      <c r="I10" s="1239">
        <v>100</v>
      </c>
      <c r="J10" s="1239"/>
      <c r="K10" s="12" t="s">
        <v>3549</v>
      </c>
      <c r="L10" s="17"/>
    </row>
    <row r="11" spans="1:12" s="12" customFormat="1">
      <c r="A11" s="4">
        <v>42656</v>
      </c>
      <c r="B11" s="28" t="s">
        <v>16</v>
      </c>
      <c r="C11" s="28">
        <v>235</v>
      </c>
      <c r="D11" s="23">
        <f t="shared" si="0"/>
        <v>235</v>
      </c>
      <c r="E11" s="28">
        <v>0</v>
      </c>
      <c r="F11" s="28" t="s">
        <v>70</v>
      </c>
      <c r="G11" s="28">
        <v>120</v>
      </c>
      <c r="H11" s="28"/>
      <c r="I11" s="28"/>
      <c r="J11" s="28"/>
      <c r="K11" s="15" t="s">
        <v>3395</v>
      </c>
      <c r="L11" s="17"/>
    </row>
    <row r="12" spans="1:12" s="12" customFormat="1" ht="16.5" thickBot="1">
      <c r="A12" s="1727">
        <v>42682</v>
      </c>
      <c r="B12" s="1732" t="s">
        <v>143</v>
      </c>
      <c r="C12" s="1732"/>
      <c r="D12" s="42"/>
      <c r="E12" s="1732"/>
      <c r="F12" s="1732"/>
      <c r="G12" s="1732"/>
      <c r="H12" s="1732">
        <v>5575</v>
      </c>
      <c r="I12" s="1732">
        <v>100</v>
      </c>
      <c r="J12" s="1732"/>
      <c r="K12" s="43" t="s">
        <v>3698</v>
      </c>
      <c r="L12" s="17"/>
    </row>
    <row r="13" spans="1:12" s="12" customFormat="1" ht="16.5" thickTop="1">
      <c r="A13" s="208">
        <v>42740</v>
      </c>
      <c r="B13" s="149" t="s">
        <v>16</v>
      </c>
      <c r="C13" s="149">
        <v>105</v>
      </c>
      <c r="D13" s="151">
        <f t="shared" si="0"/>
        <v>105</v>
      </c>
      <c r="E13" s="149">
        <v>0</v>
      </c>
      <c r="F13" s="149"/>
      <c r="G13" s="149">
        <v>130</v>
      </c>
      <c r="H13" s="149"/>
      <c r="I13" s="149"/>
      <c r="J13" s="149"/>
      <c r="K13" s="965" t="s">
        <v>2752</v>
      </c>
      <c r="L13" s="17"/>
    </row>
    <row r="14" spans="1:12" s="12" customFormat="1" ht="29.25" customHeight="1">
      <c r="A14" s="1650">
        <v>42815</v>
      </c>
      <c r="B14" s="1651" t="s">
        <v>143</v>
      </c>
      <c r="C14" s="1651"/>
      <c r="D14" s="1649"/>
      <c r="E14" s="1651"/>
      <c r="F14" s="1651"/>
      <c r="G14" s="1651"/>
      <c r="H14" s="1651">
        <v>5630</v>
      </c>
      <c r="I14" s="1651">
        <v>95</v>
      </c>
      <c r="J14" s="1651"/>
      <c r="K14" s="13" t="s">
        <v>3990</v>
      </c>
      <c r="L14" s="17"/>
    </row>
    <row r="15" spans="1:12" s="12" customFormat="1">
      <c r="A15" s="140">
        <v>42860</v>
      </c>
      <c r="B15" s="137" t="s">
        <v>16</v>
      </c>
      <c r="C15" s="137">
        <v>135</v>
      </c>
      <c r="D15" s="142">
        <f t="shared" si="0"/>
        <v>133.65</v>
      </c>
      <c r="E15" s="137">
        <v>1</v>
      </c>
      <c r="F15" s="137"/>
      <c r="G15" s="137">
        <v>155</v>
      </c>
      <c r="H15" s="137"/>
      <c r="I15" s="137"/>
      <c r="J15" s="137"/>
      <c r="K15" s="143" t="s">
        <v>3987</v>
      </c>
      <c r="L15" s="17"/>
    </row>
    <row r="16" spans="1:12" s="12" customFormat="1">
      <c r="A16" s="140">
        <v>42950</v>
      </c>
      <c r="B16" s="137" t="s">
        <v>16</v>
      </c>
      <c r="C16" s="137"/>
      <c r="D16" s="142"/>
      <c r="E16" s="137"/>
      <c r="F16" s="137"/>
      <c r="G16" s="137"/>
      <c r="H16" s="137">
        <v>4610</v>
      </c>
      <c r="I16" s="137">
        <v>100</v>
      </c>
      <c r="J16" s="137"/>
      <c r="K16" s="143" t="s">
        <v>30</v>
      </c>
      <c r="L16" s="17"/>
    </row>
    <row r="17" spans="1:12" s="12" customFormat="1">
      <c r="A17" s="1238">
        <v>43022</v>
      </c>
      <c r="B17" s="1239" t="s">
        <v>143</v>
      </c>
      <c r="C17" s="1239"/>
      <c r="D17" s="1240"/>
      <c r="E17" s="1239"/>
      <c r="F17" s="1239"/>
      <c r="G17" s="1239"/>
      <c r="H17" s="1239">
        <v>4770</v>
      </c>
      <c r="I17" s="1239">
        <v>100</v>
      </c>
      <c r="J17" s="1239"/>
      <c r="K17" s="12" t="s">
        <v>30</v>
      </c>
      <c r="L17" s="17"/>
    </row>
    <row r="18" spans="1:12" s="12" customFormat="1" ht="21" customHeight="1">
      <c r="A18" s="5404">
        <v>43040</v>
      </c>
      <c r="B18" s="137" t="s">
        <v>16</v>
      </c>
      <c r="C18" s="2025">
        <v>165</v>
      </c>
      <c r="D18" s="142">
        <f>+C18*(100-E18)/100</f>
        <v>132</v>
      </c>
      <c r="E18" s="2025">
        <v>20</v>
      </c>
      <c r="F18" s="141"/>
      <c r="G18" s="141">
        <v>150</v>
      </c>
      <c r="H18" s="141"/>
      <c r="I18" s="141"/>
      <c r="J18" s="141"/>
      <c r="K18" s="143" t="s">
        <v>2752</v>
      </c>
      <c r="L18" s="17"/>
    </row>
    <row r="19" spans="1:12" s="12" customFormat="1" ht="16.5" thickBot="1">
      <c r="A19" s="5641"/>
      <c r="B19" s="2193" t="s">
        <v>12</v>
      </c>
      <c r="C19" s="5126" t="s">
        <v>4326</v>
      </c>
      <c r="D19" s="5127"/>
      <c r="E19" s="5127"/>
      <c r="F19" s="5127"/>
      <c r="G19" s="5127"/>
      <c r="H19" s="5127"/>
      <c r="I19" s="5127"/>
      <c r="J19" s="5128"/>
      <c r="K19" s="43"/>
      <c r="L19" s="17"/>
    </row>
    <row r="20" spans="1:12" s="12" customFormat="1" ht="16.5" thickTop="1">
      <c r="A20" s="44">
        <v>43172</v>
      </c>
      <c r="B20" s="45" t="s">
        <v>143</v>
      </c>
      <c r="C20" s="45"/>
      <c r="D20" s="173"/>
      <c r="E20" s="45"/>
      <c r="F20" s="45"/>
      <c r="G20" s="45"/>
      <c r="H20" s="45">
        <v>4065</v>
      </c>
      <c r="I20" s="45">
        <v>100</v>
      </c>
      <c r="J20" s="45"/>
      <c r="K20" s="46" t="s">
        <v>4548</v>
      </c>
      <c r="L20" s="17"/>
    </row>
    <row r="21" spans="1:12" s="12" customFormat="1">
      <c r="A21" s="1238">
        <v>43173</v>
      </c>
      <c r="B21" s="1239" t="s">
        <v>16</v>
      </c>
      <c r="C21" s="1239">
        <v>170</v>
      </c>
      <c r="D21" s="1240">
        <f t="shared" si="0"/>
        <v>136</v>
      </c>
      <c r="E21" s="1239">
        <v>20</v>
      </c>
      <c r="F21" s="1239"/>
      <c r="G21" s="1239">
        <v>160</v>
      </c>
      <c r="H21" s="1239"/>
      <c r="I21" s="1239"/>
      <c r="J21" s="1239"/>
      <c r="K21" s="12" t="s">
        <v>4542</v>
      </c>
      <c r="L21" s="17"/>
    </row>
    <row r="22" spans="1:12" s="270" customFormat="1" ht="18.75" customHeight="1">
      <c r="A22" s="2286">
        <v>43216</v>
      </c>
      <c r="B22" s="2287" t="s">
        <v>12</v>
      </c>
      <c r="C22" s="4340" t="s">
        <v>4643</v>
      </c>
      <c r="D22" s="4263"/>
      <c r="E22" s="4263"/>
      <c r="F22" s="4263"/>
      <c r="G22" s="4263"/>
      <c r="H22" s="4263"/>
      <c r="I22" s="4263"/>
      <c r="J22" s="4344"/>
      <c r="K22" s="547"/>
    </row>
    <row r="23" spans="1:12" s="12" customFormat="1">
      <c r="A23" s="1238">
        <v>43280</v>
      </c>
      <c r="B23" s="1239" t="s">
        <v>16</v>
      </c>
      <c r="C23" s="1239">
        <v>185</v>
      </c>
      <c r="D23" s="1240">
        <f t="shared" si="0"/>
        <v>83.25</v>
      </c>
      <c r="E23" s="1239">
        <v>55</v>
      </c>
      <c r="F23" s="1239"/>
      <c r="G23" s="1239">
        <v>170</v>
      </c>
      <c r="H23" s="1239"/>
      <c r="I23" s="1239"/>
      <c r="J23" s="1239"/>
      <c r="K23" s="12" t="s">
        <v>4747</v>
      </c>
      <c r="L23" s="17"/>
    </row>
    <row r="24" spans="1:12" s="12" customFormat="1">
      <c r="A24" s="29">
        <v>43294</v>
      </c>
      <c r="B24" s="6" t="s">
        <v>143</v>
      </c>
      <c r="C24" s="6"/>
      <c r="D24" s="31"/>
      <c r="E24" s="6"/>
      <c r="F24" s="6"/>
      <c r="G24" s="6"/>
      <c r="H24" s="6">
        <v>3270</v>
      </c>
      <c r="I24" s="6">
        <v>100</v>
      </c>
      <c r="J24" s="6"/>
      <c r="K24" s="25"/>
      <c r="L24" s="17"/>
    </row>
    <row r="25" spans="1:12" s="12" customFormat="1">
      <c r="A25" s="1238">
        <v>43313</v>
      </c>
      <c r="B25" s="1239" t="s">
        <v>4</v>
      </c>
      <c r="C25" s="5161" t="s">
        <v>4796</v>
      </c>
      <c r="D25" s="5162"/>
      <c r="E25" s="5162"/>
      <c r="F25" s="5162"/>
      <c r="G25" s="5162"/>
      <c r="H25" s="5162"/>
      <c r="I25" s="5162"/>
      <c r="J25" s="5163"/>
      <c r="L25" s="17"/>
    </row>
    <row r="26" spans="1:12" s="12" customFormat="1">
      <c r="A26" s="1238">
        <v>43375</v>
      </c>
      <c r="B26" s="1239" t="s">
        <v>16</v>
      </c>
      <c r="C26" s="1239">
        <v>180</v>
      </c>
      <c r="D26" s="1240">
        <f t="shared" si="0"/>
        <v>36</v>
      </c>
      <c r="E26" s="1239">
        <v>80</v>
      </c>
      <c r="F26" s="1239"/>
      <c r="G26" s="1239">
        <v>165</v>
      </c>
      <c r="H26" s="1239"/>
      <c r="I26" s="1239"/>
      <c r="J26" s="1239"/>
      <c r="K26" s="12" t="s">
        <v>2752</v>
      </c>
      <c r="L26" s="17"/>
    </row>
    <row r="27" spans="1:12" s="12" customFormat="1">
      <c r="A27" s="1238">
        <v>43415</v>
      </c>
      <c r="B27" s="1239" t="s">
        <v>143</v>
      </c>
      <c r="C27" s="1239"/>
      <c r="D27" s="1240"/>
      <c r="E27" s="1239"/>
      <c r="F27" s="1239"/>
      <c r="G27" s="1239"/>
      <c r="H27" s="1239">
        <v>2440</v>
      </c>
      <c r="I27" s="1239">
        <v>100</v>
      </c>
      <c r="J27" s="1239"/>
      <c r="K27" s="12" t="s">
        <v>30</v>
      </c>
      <c r="L27" s="17"/>
    </row>
    <row r="28" spans="1:12" s="12" customFormat="1" ht="16.5" thickBot="1">
      <c r="A28" s="54">
        <v>43441</v>
      </c>
      <c r="B28" s="55" t="s">
        <v>16</v>
      </c>
      <c r="C28" s="55">
        <v>215</v>
      </c>
      <c r="D28" s="63">
        <f t="shared" si="0"/>
        <v>43</v>
      </c>
      <c r="E28" s="55">
        <v>80</v>
      </c>
      <c r="F28" s="55"/>
      <c r="G28" s="55">
        <v>100</v>
      </c>
      <c r="H28" s="55"/>
      <c r="I28" s="55"/>
      <c r="J28" s="55"/>
      <c r="K28" s="57" t="s">
        <v>4151</v>
      </c>
      <c r="L28" s="17"/>
    </row>
    <row r="29" spans="1:12" s="12" customFormat="1" ht="16.5" thickTop="1">
      <c r="A29" s="2557">
        <v>43479</v>
      </c>
      <c r="B29" s="2558" t="s">
        <v>12</v>
      </c>
      <c r="C29" s="5642" t="s">
        <v>974</v>
      </c>
      <c r="D29" s="5643"/>
      <c r="E29" s="5643"/>
      <c r="F29" s="5643"/>
      <c r="G29" s="5643"/>
      <c r="H29" s="5643"/>
      <c r="I29" s="5643"/>
      <c r="J29" s="5644"/>
      <c r="K29" s="53"/>
      <c r="L29" s="17"/>
    </row>
    <row r="30" spans="1:12" s="12" customFormat="1">
      <c r="A30" s="1238">
        <v>43482</v>
      </c>
      <c r="B30" s="1239" t="s">
        <v>12</v>
      </c>
      <c r="C30" s="4630" t="s">
        <v>5141</v>
      </c>
      <c r="D30" s="5162"/>
      <c r="E30" s="5162"/>
      <c r="F30" s="5162"/>
      <c r="G30" s="5162"/>
      <c r="H30" s="5162"/>
      <c r="I30" s="5162"/>
      <c r="J30" s="5163"/>
      <c r="L30" s="17"/>
    </row>
    <row r="31" spans="1:12" s="12" customFormat="1">
      <c r="A31" s="1238">
        <v>43486</v>
      </c>
      <c r="B31" s="1239" t="s">
        <v>12</v>
      </c>
      <c r="C31" s="4630" t="s">
        <v>5078</v>
      </c>
      <c r="D31" s="5162"/>
      <c r="E31" s="5162"/>
      <c r="F31" s="5162"/>
      <c r="G31" s="5162"/>
      <c r="H31" s="5162"/>
      <c r="I31" s="5162"/>
      <c r="J31" s="5163"/>
      <c r="L31" s="17"/>
    </row>
    <row r="32" spans="1:12" s="12" customFormat="1" ht="51.75" customHeight="1">
      <c r="A32" s="1238">
        <v>43490</v>
      </c>
      <c r="B32" s="1239" t="s">
        <v>12</v>
      </c>
      <c r="C32" s="4633" t="s">
        <v>5157</v>
      </c>
      <c r="D32" s="5121"/>
      <c r="E32" s="5121"/>
      <c r="F32" s="5121"/>
      <c r="G32" s="5121"/>
      <c r="H32" s="5121"/>
      <c r="I32" s="5121"/>
      <c r="J32" s="5135"/>
      <c r="K32" s="2576" t="s">
        <v>4788</v>
      </c>
      <c r="L32" s="17"/>
    </row>
    <row r="33" spans="1:12" s="12" customFormat="1" ht="100.5" customHeight="1">
      <c r="A33" s="1943">
        <v>43888</v>
      </c>
      <c r="B33" s="1944" t="s">
        <v>15</v>
      </c>
      <c r="C33" s="5477" t="s">
        <v>5998</v>
      </c>
      <c r="D33" s="5477"/>
      <c r="E33" s="5477"/>
      <c r="F33" s="5477"/>
      <c r="G33" s="5477"/>
      <c r="H33" s="5477"/>
      <c r="I33" s="5477"/>
      <c r="J33" s="5477"/>
      <c r="K33" s="1981"/>
      <c r="L33" s="17"/>
    </row>
    <row r="34" spans="1:12" s="12" customFormat="1">
      <c r="A34" s="3215">
        <v>44078</v>
      </c>
      <c r="B34" s="3216" t="s">
        <v>143</v>
      </c>
      <c r="C34" s="3216"/>
      <c r="D34" s="52"/>
      <c r="E34" s="3216"/>
      <c r="F34" s="3216"/>
      <c r="G34" s="3216"/>
      <c r="H34" s="3216"/>
      <c r="I34" s="3216"/>
      <c r="J34" s="3216">
        <v>1200</v>
      </c>
      <c r="K34" s="53" t="s">
        <v>458</v>
      </c>
      <c r="L34" s="17"/>
    </row>
    <row r="35" spans="1:12" s="12" customFormat="1">
      <c r="A35" s="1238"/>
      <c r="B35" s="1239"/>
      <c r="C35" s="1239"/>
      <c r="D35" s="1240">
        <f t="shared" si="0"/>
        <v>0</v>
      </c>
      <c r="E35" s="1239"/>
      <c r="F35" s="1239"/>
      <c r="G35" s="1239"/>
      <c r="H35" s="1239"/>
      <c r="I35" s="1239"/>
      <c r="J35" s="1239"/>
      <c r="L35" s="17"/>
    </row>
    <row r="36" spans="1:12" s="12" customFormat="1">
      <c r="A36" s="1238"/>
      <c r="B36" s="1239"/>
      <c r="C36" s="1239"/>
      <c r="D36" s="1240">
        <f t="shared" si="0"/>
        <v>0</v>
      </c>
      <c r="E36" s="1239"/>
      <c r="F36" s="1239"/>
      <c r="G36" s="1239"/>
      <c r="H36" s="1239"/>
      <c r="I36" s="1239"/>
      <c r="J36" s="1239"/>
      <c r="L36" s="17"/>
    </row>
    <row r="37" spans="1:12" s="12" customFormat="1">
      <c r="A37" s="1238"/>
      <c r="B37" s="1239"/>
      <c r="C37" s="1239"/>
      <c r="D37" s="1240">
        <f t="shared" si="0"/>
        <v>0</v>
      </c>
      <c r="E37" s="1239"/>
      <c r="F37" s="1239"/>
      <c r="G37" s="1239"/>
      <c r="H37" s="1239"/>
      <c r="I37" s="1239"/>
      <c r="J37" s="1239"/>
      <c r="L37" s="17"/>
    </row>
    <row r="38" spans="1:12" s="12" customFormat="1">
      <c r="A38" s="1238"/>
      <c r="B38" s="1239"/>
      <c r="C38" s="1239"/>
      <c r="D38" s="1240">
        <f t="shared" si="0"/>
        <v>0</v>
      </c>
      <c r="E38" s="1239"/>
      <c r="F38" s="1239"/>
      <c r="G38" s="1239"/>
      <c r="H38" s="1239"/>
      <c r="I38" s="1239"/>
      <c r="J38" s="1239"/>
      <c r="L38" s="17"/>
    </row>
    <row r="39" spans="1:12" s="12" customFormat="1">
      <c r="A39" s="1238"/>
      <c r="B39" s="1239"/>
      <c r="C39" s="1239"/>
      <c r="D39" s="1240">
        <f t="shared" si="0"/>
        <v>0</v>
      </c>
      <c r="E39" s="1239"/>
      <c r="F39" s="1239"/>
      <c r="G39" s="1239"/>
      <c r="H39" s="1239"/>
      <c r="I39" s="1239"/>
      <c r="J39" s="1239"/>
      <c r="L39" s="17"/>
    </row>
    <row r="40" spans="1:12" s="12" customFormat="1">
      <c r="A40" s="1238"/>
      <c r="B40" s="1239"/>
      <c r="C40" s="1239"/>
      <c r="D40" s="1240">
        <f t="shared" si="0"/>
        <v>0</v>
      </c>
      <c r="E40" s="1239"/>
      <c r="F40" s="1239"/>
      <c r="G40" s="1239"/>
      <c r="H40" s="1239"/>
      <c r="I40" s="1239"/>
      <c r="J40" s="1239"/>
      <c r="L40" s="17"/>
    </row>
    <row r="41" spans="1:12" s="12" customFormat="1">
      <c r="A41" s="1238"/>
      <c r="B41" s="1239"/>
      <c r="C41" s="1239"/>
      <c r="D41" s="1240">
        <f t="shared" si="0"/>
        <v>0</v>
      </c>
      <c r="E41" s="1239"/>
      <c r="F41" s="1239"/>
      <c r="G41" s="1239"/>
      <c r="H41" s="1239"/>
      <c r="I41" s="1239"/>
      <c r="J41" s="1239"/>
      <c r="L41" s="17"/>
    </row>
    <row r="42" spans="1:12" s="12" customFormat="1">
      <c r="A42" s="1238"/>
      <c r="B42" s="1239"/>
      <c r="C42" s="1239"/>
      <c r="D42" s="1240">
        <f t="shared" si="0"/>
        <v>0</v>
      </c>
      <c r="E42" s="1239"/>
      <c r="F42" s="1239"/>
      <c r="G42" s="1239"/>
      <c r="H42" s="1239"/>
      <c r="I42" s="1239"/>
      <c r="J42" s="1239"/>
      <c r="L42" s="17"/>
    </row>
    <row r="43" spans="1:12" s="12" customFormat="1">
      <c r="A43" s="1238"/>
      <c r="B43" s="1239"/>
      <c r="C43" s="1239"/>
      <c r="D43" s="1240">
        <f t="shared" si="0"/>
        <v>0</v>
      </c>
      <c r="E43" s="1239"/>
      <c r="F43" s="1239"/>
      <c r="G43" s="1239"/>
      <c r="H43" s="1239"/>
      <c r="I43" s="1239"/>
      <c r="J43" s="1239"/>
      <c r="L43" s="17"/>
    </row>
    <row r="44" spans="1:12" s="12" customFormat="1">
      <c r="A44" s="1238"/>
      <c r="B44" s="1239"/>
      <c r="C44" s="1239"/>
      <c r="D44" s="1240">
        <f t="shared" si="0"/>
        <v>0</v>
      </c>
      <c r="E44" s="1239"/>
      <c r="F44" s="1239"/>
      <c r="G44" s="1239"/>
      <c r="H44" s="1239"/>
      <c r="I44" s="1239"/>
      <c r="J44" s="1239"/>
      <c r="L44" s="17"/>
    </row>
    <row r="45" spans="1:12" s="12" customFormat="1">
      <c r="A45" s="1238"/>
      <c r="B45" s="1239"/>
      <c r="C45" s="1239"/>
      <c r="D45" s="1240">
        <f t="shared" si="0"/>
        <v>0</v>
      </c>
      <c r="E45" s="1239"/>
      <c r="F45" s="1239"/>
      <c r="G45" s="1239"/>
      <c r="H45" s="1239"/>
      <c r="I45" s="1239"/>
      <c r="J45" s="1239"/>
      <c r="L45" s="17"/>
    </row>
    <row r="46" spans="1:12" s="12" customFormat="1">
      <c r="A46" s="1238"/>
      <c r="B46" s="1239"/>
      <c r="C46" s="1239"/>
      <c r="D46" s="1240">
        <f t="shared" si="0"/>
        <v>0</v>
      </c>
      <c r="E46" s="1239"/>
      <c r="F46" s="1239"/>
      <c r="G46" s="1239"/>
      <c r="H46" s="1239"/>
      <c r="I46" s="1239"/>
      <c r="J46" s="1239"/>
      <c r="L46" s="17"/>
    </row>
    <row r="47" spans="1:12" s="12" customFormat="1">
      <c r="A47" s="1238"/>
      <c r="B47" s="1239"/>
      <c r="C47" s="1239"/>
      <c r="D47" s="1240">
        <f t="shared" si="0"/>
        <v>0</v>
      </c>
      <c r="E47" s="1239"/>
      <c r="F47" s="1239"/>
      <c r="G47" s="1239"/>
      <c r="H47" s="1239"/>
      <c r="I47" s="1239"/>
      <c r="J47" s="1239"/>
      <c r="L47" s="17"/>
    </row>
    <row r="48" spans="1:12" s="12" customFormat="1">
      <c r="A48" s="1238"/>
      <c r="B48" s="1239"/>
      <c r="C48" s="1239"/>
      <c r="D48" s="1240">
        <f t="shared" si="0"/>
        <v>0</v>
      </c>
      <c r="E48" s="1239"/>
      <c r="F48" s="1239"/>
      <c r="G48" s="1239"/>
      <c r="H48" s="1239"/>
      <c r="I48" s="1239"/>
      <c r="J48" s="1239"/>
      <c r="L48" s="17"/>
    </row>
    <row r="49" spans="1:12" s="12" customFormat="1">
      <c r="A49" s="1238"/>
      <c r="B49" s="1239"/>
      <c r="C49" s="1239"/>
      <c r="D49" s="1240">
        <f t="shared" si="0"/>
        <v>0</v>
      </c>
      <c r="E49" s="1239"/>
      <c r="F49" s="1239"/>
      <c r="G49" s="1239"/>
      <c r="H49" s="1239"/>
      <c r="I49" s="1239"/>
      <c r="J49" s="1239"/>
      <c r="L49" s="17"/>
    </row>
    <row r="50" spans="1:12" s="12" customFormat="1">
      <c r="A50" s="1238"/>
      <c r="B50" s="1239"/>
      <c r="C50" s="1239"/>
      <c r="D50" s="1240">
        <f t="shared" si="0"/>
        <v>0</v>
      </c>
      <c r="E50" s="1239"/>
      <c r="F50" s="1239"/>
      <c r="G50" s="1239"/>
      <c r="H50" s="1239"/>
      <c r="I50" s="1239"/>
      <c r="J50" s="1239"/>
      <c r="L50" s="17"/>
    </row>
    <row r="51" spans="1:12" s="12" customFormat="1">
      <c r="A51" s="1238"/>
      <c r="B51" s="1239"/>
      <c r="C51" s="1239"/>
      <c r="D51" s="1240">
        <f t="shared" si="0"/>
        <v>0</v>
      </c>
      <c r="E51" s="1239"/>
      <c r="F51" s="1239"/>
      <c r="G51" s="1239"/>
      <c r="H51" s="1239"/>
      <c r="I51" s="1239"/>
      <c r="J51" s="1239"/>
      <c r="L51" s="17"/>
    </row>
    <row r="52" spans="1:12" s="12" customFormat="1">
      <c r="A52" s="1238"/>
      <c r="B52" s="1239"/>
      <c r="C52" s="1239"/>
      <c r="D52" s="1240">
        <f t="shared" si="0"/>
        <v>0</v>
      </c>
      <c r="E52" s="1239"/>
      <c r="F52" s="1239"/>
      <c r="G52" s="1239"/>
      <c r="H52" s="1239"/>
      <c r="I52" s="1239"/>
      <c r="J52" s="1239"/>
      <c r="L52" s="17"/>
    </row>
    <row r="53" spans="1:12" s="12" customFormat="1">
      <c r="A53" s="1238"/>
      <c r="B53" s="1239"/>
      <c r="C53" s="1239"/>
      <c r="D53" s="1240">
        <f t="shared" si="0"/>
        <v>0</v>
      </c>
      <c r="E53" s="1239"/>
      <c r="F53" s="1239"/>
      <c r="G53" s="1239"/>
      <c r="H53" s="1239"/>
      <c r="I53" s="1239"/>
      <c r="J53" s="1239"/>
      <c r="L53" s="17"/>
    </row>
    <row r="54" spans="1:12" s="12" customFormat="1">
      <c r="A54" s="1238"/>
      <c r="B54" s="1239"/>
      <c r="C54" s="1239"/>
      <c r="D54" s="1240">
        <f t="shared" si="0"/>
        <v>0</v>
      </c>
      <c r="E54" s="1239"/>
      <c r="F54" s="1239"/>
      <c r="G54" s="1239"/>
      <c r="H54" s="1239"/>
      <c r="I54" s="1239"/>
      <c r="J54" s="1239"/>
      <c r="L54" s="17"/>
    </row>
    <row r="55" spans="1:12" s="12" customFormat="1">
      <c r="A55" s="1238"/>
      <c r="B55" s="1239"/>
      <c r="C55" s="1239"/>
      <c r="D55" s="1240">
        <f t="shared" si="0"/>
        <v>0</v>
      </c>
      <c r="E55" s="1239"/>
      <c r="F55" s="1239"/>
      <c r="G55" s="1239"/>
      <c r="H55" s="1239"/>
      <c r="I55" s="1239"/>
      <c r="J55" s="1239"/>
      <c r="L55" s="17"/>
    </row>
    <row r="56" spans="1:12" s="12" customFormat="1">
      <c r="A56" s="1238"/>
      <c r="B56" s="1239"/>
      <c r="C56" s="1239"/>
      <c r="D56" s="1240">
        <f t="shared" si="0"/>
        <v>0</v>
      </c>
      <c r="E56" s="1239"/>
      <c r="F56" s="1239"/>
      <c r="G56" s="1239"/>
      <c r="H56" s="1239"/>
      <c r="I56" s="1239"/>
      <c r="J56" s="1239"/>
      <c r="L56" s="17"/>
    </row>
    <row r="57" spans="1:12" s="12" customFormat="1">
      <c r="A57" s="1238"/>
      <c r="B57" s="1239"/>
      <c r="C57" s="1239"/>
      <c r="D57" s="1240">
        <f t="shared" si="0"/>
        <v>0</v>
      </c>
      <c r="E57" s="1239"/>
      <c r="F57" s="1239"/>
      <c r="G57" s="1239"/>
      <c r="H57" s="1239"/>
      <c r="I57" s="1239"/>
      <c r="J57" s="1239"/>
      <c r="L57" s="17"/>
    </row>
    <row r="58" spans="1:12" s="12" customFormat="1">
      <c r="A58" s="1238"/>
      <c r="B58" s="1239"/>
      <c r="C58" s="1239"/>
      <c r="D58" s="1240">
        <f t="shared" si="0"/>
        <v>0</v>
      </c>
      <c r="E58" s="1239"/>
      <c r="F58" s="1239"/>
      <c r="G58" s="1239"/>
      <c r="H58" s="1239"/>
      <c r="I58" s="1239"/>
      <c r="J58" s="1239"/>
      <c r="L58" s="17"/>
    </row>
    <row r="59" spans="1:12" s="12" customFormat="1">
      <c r="A59" s="1238"/>
      <c r="B59" s="1239"/>
      <c r="C59" s="1239"/>
      <c r="D59" s="1240">
        <f t="shared" si="0"/>
        <v>0</v>
      </c>
      <c r="E59" s="1239"/>
      <c r="F59" s="1239"/>
      <c r="G59" s="1239"/>
      <c r="H59" s="1239"/>
      <c r="I59" s="1239"/>
      <c r="J59" s="1239"/>
      <c r="L59" s="17"/>
    </row>
    <row r="60" spans="1:12" s="12" customFormat="1">
      <c r="A60" s="1238"/>
      <c r="B60" s="1239"/>
      <c r="C60" s="1239"/>
      <c r="D60" s="1240">
        <f t="shared" si="0"/>
        <v>0</v>
      </c>
      <c r="E60" s="1239"/>
      <c r="F60" s="1239"/>
      <c r="G60" s="1239"/>
      <c r="H60" s="1239"/>
      <c r="I60" s="1239"/>
      <c r="J60" s="1239"/>
      <c r="L60" s="17"/>
    </row>
    <row r="61" spans="1:12" s="12" customFormat="1">
      <c r="A61" s="1238"/>
      <c r="B61" s="1239"/>
      <c r="C61" s="1239"/>
      <c r="D61" s="1240">
        <f t="shared" si="0"/>
        <v>0</v>
      </c>
      <c r="E61" s="1239"/>
      <c r="F61" s="1239"/>
      <c r="G61" s="1239"/>
      <c r="H61" s="1239"/>
      <c r="I61" s="1239"/>
      <c r="J61" s="1239"/>
      <c r="L61" s="17"/>
    </row>
    <row r="62" spans="1:12" s="12" customFormat="1">
      <c r="A62" s="1238"/>
      <c r="B62" s="1239"/>
      <c r="C62" s="1239"/>
      <c r="D62" s="1240">
        <f t="shared" si="0"/>
        <v>0</v>
      </c>
      <c r="E62" s="1239"/>
      <c r="F62" s="1239"/>
      <c r="G62" s="1239"/>
      <c r="H62" s="1239"/>
      <c r="I62" s="1239"/>
      <c r="J62" s="1239"/>
      <c r="L62" s="17"/>
    </row>
    <row r="63" spans="1:12" s="12" customFormat="1">
      <c r="A63" s="1238"/>
      <c r="B63" s="1239"/>
      <c r="C63" s="1239"/>
      <c r="D63" s="1240">
        <f t="shared" si="0"/>
        <v>0</v>
      </c>
      <c r="E63" s="1239"/>
      <c r="F63" s="1239"/>
      <c r="G63" s="1239"/>
      <c r="H63" s="1239"/>
      <c r="I63" s="1239"/>
      <c r="J63" s="1239"/>
      <c r="L63" s="17"/>
    </row>
    <row r="64" spans="1:12" s="12" customFormat="1">
      <c r="A64" s="1238"/>
      <c r="B64" s="1239"/>
      <c r="C64" s="1239"/>
      <c r="D64" s="1240">
        <f t="shared" si="0"/>
        <v>0</v>
      </c>
      <c r="E64" s="1239"/>
      <c r="F64" s="1239"/>
      <c r="G64" s="1239"/>
      <c r="H64" s="1239"/>
      <c r="I64" s="1239"/>
      <c r="J64" s="1239"/>
      <c r="L64" s="17"/>
    </row>
    <row r="65" spans="1:12" s="12" customFormat="1">
      <c r="A65" s="1238"/>
      <c r="B65" s="1239"/>
      <c r="C65" s="1239"/>
      <c r="D65" s="1240">
        <f t="shared" si="0"/>
        <v>0</v>
      </c>
      <c r="E65" s="1239"/>
      <c r="F65" s="1239"/>
      <c r="G65" s="1239"/>
      <c r="H65" s="1239"/>
      <c r="I65" s="1239"/>
      <c r="J65" s="1239"/>
      <c r="L65" s="17"/>
    </row>
    <row r="66" spans="1:12" s="12" customFormat="1">
      <c r="A66" s="1238"/>
      <c r="B66" s="1239"/>
      <c r="C66" s="1239"/>
      <c r="D66" s="1240">
        <f t="shared" si="0"/>
        <v>0</v>
      </c>
      <c r="E66" s="1239"/>
      <c r="F66" s="1239"/>
      <c r="G66" s="1239"/>
      <c r="H66" s="1239"/>
      <c r="I66" s="1239"/>
      <c r="J66" s="1239"/>
      <c r="L66" s="17"/>
    </row>
    <row r="67" spans="1:12" s="12" customFormat="1">
      <c r="A67" s="1238"/>
      <c r="B67" s="1239"/>
      <c r="C67" s="1239"/>
      <c r="D67" s="1240">
        <f t="shared" ref="D67:D72" si="1">+C67*(100-E67)/100</f>
        <v>0</v>
      </c>
      <c r="E67" s="1239"/>
      <c r="F67" s="1239"/>
      <c r="G67" s="1239"/>
      <c r="H67" s="1239"/>
      <c r="I67" s="1239"/>
      <c r="J67" s="1239"/>
      <c r="L67" s="17"/>
    </row>
    <row r="68" spans="1:12" s="12" customFormat="1">
      <c r="A68" s="1238"/>
      <c r="B68" s="1239"/>
      <c r="C68" s="1239"/>
      <c r="D68" s="1240">
        <f t="shared" si="1"/>
        <v>0</v>
      </c>
      <c r="E68" s="1239"/>
      <c r="F68" s="1239"/>
      <c r="G68" s="1239"/>
      <c r="H68" s="1239"/>
      <c r="I68" s="1239"/>
      <c r="J68" s="1239"/>
      <c r="L68" s="17"/>
    </row>
    <row r="69" spans="1:12" s="12" customFormat="1">
      <c r="A69" s="1238"/>
      <c r="B69" s="1239"/>
      <c r="C69" s="1239"/>
      <c r="D69" s="1240">
        <f t="shared" si="1"/>
        <v>0</v>
      </c>
      <c r="E69" s="1239"/>
      <c r="F69" s="1239"/>
      <c r="G69" s="1239"/>
      <c r="H69" s="1239"/>
      <c r="I69" s="1239"/>
      <c r="J69" s="1239"/>
      <c r="L69" s="17"/>
    </row>
    <row r="70" spans="1:12" s="12" customFormat="1">
      <c r="A70" s="1238"/>
      <c r="B70" s="1239"/>
      <c r="C70" s="1239"/>
      <c r="D70" s="1240">
        <f t="shared" si="1"/>
        <v>0</v>
      </c>
      <c r="E70" s="1239"/>
      <c r="F70" s="1239"/>
      <c r="G70" s="1239"/>
      <c r="H70" s="1239"/>
      <c r="I70" s="1239"/>
      <c r="J70" s="1239"/>
      <c r="L70" s="17"/>
    </row>
    <row r="71" spans="1:12" s="12" customFormat="1">
      <c r="A71" s="1238"/>
      <c r="B71" s="1239"/>
      <c r="C71" s="1239"/>
      <c r="D71" s="1240">
        <f t="shared" si="1"/>
        <v>0</v>
      </c>
      <c r="E71" s="1239"/>
      <c r="F71" s="1239"/>
      <c r="G71" s="1239"/>
      <c r="H71" s="1239"/>
      <c r="I71" s="1239"/>
      <c r="J71" s="1239"/>
      <c r="L71" s="17"/>
    </row>
    <row r="72" spans="1:12" s="12" customFormat="1">
      <c r="A72" s="1238"/>
      <c r="B72" s="1239"/>
      <c r="C72" s="1239"/>
      <c r="D72" s="1240">
        <f t="shared" si="1"/>
        <v>0</v>
      </c>
      <c r="E72" s="1239"/>
      <c r="F72" s="1239"/>
      <c r="G72" s="1239"/>
      <c r="H72" s="1239"/>
      <c r="I72" s="1239"/>
      <c r="J72" s="1239"/>
      <c r="L72" s="17"/>
    </row>
    <row r="73" spans="1:12" s="12" customFormat="1">
      <c r="A73" s="1238"/>
      <c r="B73" s="1239"/>
      <c r="C73" s="1239"/>
      <c r="D73" s="1239"/>
      <c r="E73" s="1239"/>
      <c r="F73" s="1239"/>
      <c r="G73" s="1239"/>
      <c r="H73" s="1239"/>
      <c r="I73" s="1239"/>
      <c r="J73" s="1239"/>
      <c r="L73" s="17"/>
    </row>
    <row r="74" spans="1:12" s="12" customFormat="1">
      <c r="A74" s="1238"/>
      <c r="B74" s="1239"/>
      <c r="C74" s="1239"/>
      <c r="D74" s="1239"/>
      <c r="E74" s="1239"/>
      <c r="F74" s="1239"/>
      <c r="G74" s="1239"/>
      <c r="H74" s="1239"/>
      <c r="I74" s="1239"/>
      <c r="J74" s="1239"/>
      <c r="L74" s="17"/>
    </row>
    <row r="75" spans="1:12" s="12" customFormat="1">
      <c r="A75" s="1238"/>
      <c r="B75" s="7"/>
      <c r="C75" s="7"/>
      <c r="D75" s="7"/>
      <c r="E75" s="7"/>
      <c r="F75" s="7"/>
      <c r="G75" s="7"/>
      <c r="H75" s="7"/>
      <c r="I75" s="7"/>
      <c r="J75" s="7"/>
      <c r="L75" s="17"/>
    </row>
    <row r="76" spans="1:12" s="12" customFormat="1">
      <c r="A76" s="1238"/>
      <c r="B76" s="7"/>
      <c r="C76" s="7"/>
      <c r="D76" s="7"/>
      <c r="E76" s="7"/>
      <c r="F76" s="7"/>
      <c r="G76" s="7"/>
      <c r="H76" s="7"/>
      <c r="I76" s="7"/>
      <c r="J76" s="7"/>
      <c r="L76" s="17"/>
    </row>
    <row r="77" spans="1:12" s="12" customFormat="1">
      <c r="A77" s="1238"/>
      <c r="B77" s="7"/>
      <c r="C77" s="7"/>
      <c r="D77" s="7"/>
      <c r="E77" s="7"/>
      <c r="F77" s="7"/>
      <c r="G77" s="7"/>
      <c r="H77" s="7"/>
      <c r="I77" s="7"/>
      <c r="J77" s="7"/>
      <c r="L77" s="17"/>
    </row>
    <row r="78" spans="1:12" s="12" customFormat="1">
      <c r="A78" s="1238"/>
      <c r="B78" s="7"/>
      <c r="C78" s="7"/>
      <c r="D78" s="7"/>
      <c r="E78" s="7"/>
      <c r="F78" s="7"/>
      <c r="G78" s="7"/>
      <c r="H78" s="7"/>
      <c r="I78" s="7"/>
      <c r="J78" s="7"/>
      <c r="L78" s="17"/>
    </row>
    <row r="79" spans="1:12" s="7" customFormat="1">
      <c r="A79" s="1238"/>
      <c r="K79" s="12"/>
      <c r="L79" s="17"/>
    </row>
    <row r="80" spans="1:12" s="7" customFormat="1">
      <c r="A80" s="1238"/>
      <c r="K80" s="12"/>
      <c r="L80" s="17"/>
    </row>
    <row r="81" spans="1:12" s="7" customFormat="1">
      <c r="A81" s="1238"/>
      <c r="K81" s="12"/>
      <c r="L81" s="17"/>
    </row>
    <row r="82" spans="1:12" s="7" customFormat="1">
      <c r="A82" s="1238"/>
      <c r="K82" s="12"/>
      <c r="L82" s="17"/>
    </row>
    <row r="83" spans="1:12" s="7" customFormat="1">
      <c r="A83" s="1238"/>
      <c r="K83" s="12"/>
      <c r="L83" s="17"/>
    </row>
    <row r="84" spans="1:12" s="7" customFormat="1">
      <c r="A84" s="1238"/>
      <c r="K84" s="12"/>
      <c r="L84" s="17"/>
    </row>
    <row r="85" spans="1:12" s="7" customFormat="1">
      <c r="A85" s="1238"/>
      <c r="K85" s="12"/>
      <c r="L85" s="17"/>
    </row>
    <row r="86" spans="1:12" s="7" customFormat="1">
      <c r="A86" s="1238"/>
      <c r="K86" s="12"/>
      <c r="L86" s="17"/>
    </row>
    <row r="87" spans="1:12" s="7" customFormat="1">
      <c r="A87" s="1238"/>
      <c r="K87" s="12"/>
      <c r="L87" s="17"/>
    </row>
    <row r="88" spans="1:12" s="7" customFormat="1">
      <c r="A88" s="1238"/>
      <c r="K88" s="12"/>
      <c r="L88" s="17"/>
    </row>
    <row r="89" spans="1:12" s="7" customFormat="1">
      <c r="A89" s="1238"/>
      <c r="K89" s="12"/>
      <c r="L89" s="17"/>
    </row>
    <row r="90" spans="1:12" s="7" customFormat="1">
      <c r="A90" s="1238"/>
      <c r="K90" s="12"/>
      <c r="L90" s="17"/>
    </row>
    <row r="91" spans="1:12" s="7" customFormat="1">
      <c r="A91" s="1238"/>
      <c r="K91" s="12"/>
      <c r="L91" s="17"/>
    </row>
    <row r="92" spans="1:12" s="7" customFormat="1">
      <c r="A92" s="1238"/>
      <c r="K92" s="12"/>
      <c r="L92" s="17"/>
    </row>
    <row r="93" spans="1:12" s="7" customFormat="1">
      <c r="A93" s="1238"/>
      <c r="K93" s="12"/>
      <c r="L93" s="17"/>
    </row>
    <row r="94" spans="1:12" s="7" customFormat="1">
      <c r="A94" s="1238"/>
      <c r="K94" s="12"/>
      <c r="L94" s="17"/>
    </row>
    <row r="95" spans="1:12" s="7" customFormat="1">
      <c r="A95" s="1238"/>
      <c r="K95" s="12"/>
      <c r="L95" s="17"/>
    </row>
    <row r="96" spans="1:12" s="7" customFormat="1">
      <c r="A96" s="1238"/>
      <c r="K96" s="12"/>
      <c r="L96" s="17"/>
    </row>
    <row r="97" spans="1:12" s="7" customFormat="1">
      <c r="A97" s="1238"/>
      <c r="K97" s="12"/>
      <c r="L97" s="17"/>
    </row>
    <row r="98" spans="1:12" s="7" customFormat="1">
      <c r="A98" s="1238"/>
      <c r="K98" s="12"/>
      <c r="L98" s="17"/>
    </row>
    <row r="99" spans="1:12" s="7" customFormat="1">
      <c r="A99" s="1238"/>
      <c r="K99" s="12"/>
      <c r="L99" s="17"/>
    </row>
    <row r="100" spans="1:12" s="7" customFormat="1">
      <c r="A100" s="1238"/>
      <c r="K100" s="12"/>
      <c r="L100" s="17"/>
    </row>
    <row r="101" spans="1:12" s="7" customFormat="1">
      <c r="A101" s="1238"/>
      <c r="K101" s="12"/>
      <c r="L101" s="17"/>
    </row>
  </sheetData>
  <autoFilter ref="B6:B17"/>
  <customSheetViews>
    <customSheetView guid="{CD481555-6D06-49CD-9625-98C90CC09C9A}" showAutoFilter="1">
      <selection activeCell="H27" sqref="H27"/>
      <pageMargins left="0.7" right="0.7" top="0.75" bottom="0.75" header="0.3" footer="0.3"/>
      <autoFilter ref="B6:B17"/>
    </customSheetView>
    <customSheetView guid="{9EC6AF21-4B8E-44E3-AF29-8895353139B2}" showAutoFilter="1">
      <pane ySplit="6" topLeftCell="A7" activePane="bottomLeft" state="frozen"/>
      <selection pane="bottomLeft" activeCell="H27" sqref="H27"/>
      <pageMargins left="0.7" right="0.7" top="0.75" bottom="0.75" header="0.3" footer="0.3"/>
      <autoFilter ref="B6:B17"/>
    </customSheetView>
    <customSheetView guid="{4A6D03CA-35D0-42B2-8E76-6C991766DE68}" showAutoFilter="1">
      <pane ySplit="5" topLeftCell="A7" activePane="bottomLeft" state="frozen"/>
      <selection pane="bottomLeft" activeCell="H27" sqref="H27"/>
      <pageMargins left="0.7" right="0.7" top="0.75" bottom="0.75" header="0.3" footer="0.3"/>
      <autoFilter ref="B6:B17"/>
    </customSheetView>
    <customSheetView guid="{94FC66D5-BF29-4BE8-974C-C93BA07E9FE3}" showAutoFilter="1">
      <pane ySplit="6" topLeftCell="A7" activePane="bottomLeft" state="frozen"/>
      <selection pane="bottomLeft" activeCell="H27" sqref="H27"/>
      <pageMargins left="0.7" right="0.7" top="0.75" bottom="0.75" header="0.3" footer="0.3"/>
      <autoFilter ref="B6:B17"/>
    </customSheetView>
  </customSheetViews>
  <mergeCells count="24">
    <mergeCell ref="C33:J33"/>
    <mergeCell ref="A1:K1"/>
    <mergeCell ref="A2:B2"/>
    <mergeCell ref="C2:F2"/>
    <mergeCell ref="G2:H5"/>
    <mergeCell ref="I2:J2"/>
    <mergeCell ref="A3:B3"/>
    <mergeCell ref="C3:F3"/>
    <mergeCell ref="I3:J3"/>
    <mergeCell ref="A4:B4"/>
    <mergeCell ref="C4:F4"/>
    <mergeCell ref="I4:J4"/>
    <mergeCell ref="A5:B5"/>
    <mergeCell ref="C5:F5"/>
    <mergeCell ref="I5:J5"/>
    <mergeCell ref="C32:J32"/>
    <mergeCell ref="C31:J31"/>
    <mergeCell ref="C30:J30"/>
    <mergeCell ref="A18:A19"/>
    <mergeCell ref="C19:J19"/>
    <mergeCell ref="C7:J7"/>
    <mergeCell ref="C29:J29"/>
    <mergeCell ref="C25:J25"/>
    <mergeCell ref="C22:J22"/>
  </mergeCell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tabColor rgb="FFFF0000"/>
  </sheetPr>
  <dimension ref="A1:L100"/>
  <sheetViews>
    <sheetView workbookViewId="0">
      <pane ySplit="6" topLeftCell="A40" activePane="bottomLeft" state="frozen"/>
      <selection pane="bottomLeft" activeCell="A48" sqref="A48:K48"/>
    </sheetView>
  </sheetViews>
  <sheetFormatPr defaultRowHeight="15.75"/>
  <cols>
    <col min="1" max="1" width="11" style="8" customWidth="1"/>
    <col min="2" max="7" width="10.140625" style="7" customWidth="1"/>
    <col min="8" max="8" width="12" style="7" customWidth="1"/>
    <col min="9" max="9" width="12.7109375" style="7" customWidth="1"/>
    <col min="10" max="10" width="15" style="7" customWidth="1"/>
    <col min="11" max="11" width="60.7109375" style="12" customWidth="1"/>
    <col min="12" max="16384" width="9.140625" style="17"/>
  </cols>
  <sheetData>
    <row r="1" spans="1:12" s="16" customFormat="1" ht="30.75" customHeight="1" thickTop="1">
      <c r="A1" s="5073" t="s">
        <v>4904</v>
      </c>
      <c r="B1" s="5074"/>
      <c r="C1" s="5074"/>
      <c r="D1" s="5074"/>
      <c r="E1" s="5074"/>
      <c r="F1" s="5074"/>
      <c r="G1" s="5074"/>
      <c r="H1" s="5074"/>
      <c r="I1" s="5074"/>
      <c r="J1" s="5074"/>
      <c r="K1" s="5075"/>
      <c r="L1" s="36"/>
    </row>
    <row r="2" spans="1:12" ht="20.25" customHeight="1">
      <c r="A2" s="4845" t="s">
        <v>215</v>
      </c>
      <c r="B2" s="4846"/>
      <c r="C2" s="4630">
        <f>(87+125+25)*25</f>
        <v>5925</v>
      </c>
      <c r="D2" s="4631"/>
      <c r="E2" s="4631"/>
      <c r="F2" s="4632"/>
      <c r="G2" s="5646" t="s">
        <v>3383</v>
      </c>
      <c r="H2" s="5379"/>
      <c r="I2" s="5093" t="s">
        <v>216</v>
      </c>
      <c r="J2" s="5094"/>
      <c r="K2" s="19" t="s">
        <v>251</v>
      </c>
      <c r="L2" s="86"/>
    </row>
    <row r="3" spans="1:12" ht="20.25" customHeight="1">
      <c r="A3" s="4845" t="s">
        <v>217</v>
      </c>
      <c r="B3" s="4846"/>
      <c r="C3" s="4630" t="s">
        <v>4085</v>
      </c>
      <c r="D3" s="4631"/>
      <c r="E3" s="4631"/>
      <c r="F3" s="4632"/>
      <c r="G3" s="5378"/>
      <c r="H3" s="5379"/>
      <c r="I3" s="5093" t="s">
        <v>218</v>
      </c>
      <c r="J3" s="5094"/>
      <c r="K3" s="997" t="s">
        <v>2726</v>
      </c>
      <c r="L3" s="86"/>
    </row>
    <row r="4" spans="1:12" ht="20.25" customHeight="1">
      <c r="A4" s="4845" t="s">
        <v>219</v>
      </c>
      <c r="B4" s="4846"/>
      <c r="C4" s="4630" t="s">
        <v>2844</v>
      </c>
      <c r="D4" s="4631"/>
      <c r="E4" s="4631"/>
      <c r="F4" s="4632"/>
      <c r="G4" s="5378"/>
      <c r="H4" s="5379"/>
      <c r="I4" s="5093" t="s">
        <v>220</v>
      </c>
      <c r="J4" s="5094"/>
      <c r="K4" s="19" t="s">
        <v>4190</v>
      </c>
      <c r="L4" s="86"/>
    </row>
    <row r="5" spans="1:12" ht="63.75" customHeight="1" thickBot="1">
      <c r="A5" s="5086" t="s">
        <v>221</v>
      </c>
      <c r="B5" s="5087"/>
      <c r="C5" s="5090" t="s">
        <v>3400</v>
      </c>
      <c r="D5" s="5091"/>
      <c r="E5" s="5091"/>
      <c r="F5" s="5092"/>
      <c r="G5" s="5380"/>
      <c r="H5" s="5381"/>
      <c r="I5" s="5093" t="s">
        <v>325</v>
      </c>
      <c r="J5" s="5094"/>
      <c r="K5" s="1319" t="s">
        <v>6003</v>
      </c>
      <c r="L5" s="86"/>
    </row>
    <row r="6" spans="1:12" s="16" customFormat="1" ht="35.25" customHeight="1" thickTop="1">
      <c r="A6" s="956" t="s">
        <v>1</v>
      </c>
      <c r="B6" s="957" t="s">
        <v>0</v>
      </c>
      <c r="C6" s="957" t="s">
        <v>2</v>
      </c>
      <c r="D6" s="957" t="s">
        <v>3</v>
      </c>
      <c r="E6" s="957" t="s">
        <v>4</v>
      </c>
      <c r="F6" s="957" t="s">
        <v>5</v>
      </c>
      <c r="G6" s="957" t="s">
        <v>6</v>
      </c>
      <c r="H6" s="957" t="s">
        <v>7</v>
      </c>
      <c r="I6" s="957" t="s">
        <v>8</v>
      </c>
      <c r="J6" s="957" t="s">
        <v>9</v>
      </c>
      <c r="K6" s="958" t="s">
        <v>10</v>
      </c>
    </row>
    <row r="7" spans="1:12" ht="106.5" customHeight="1">
      <c r="A7" s="1943">
        <v>42565</v>
      </c>
      <c r="B7" s="1944" t="s">
        <v>32</v>
      </c>
      <c r="C7" s="5477" t="s">
        <v>3428</v>
      </c>
      <c r="D7" s="5477"/>
      <c r="E7" s="5477"/>
      <c r="F7" s="5477"/>
      <c r="G7" s="5477"/>
      <c r="H7" s="5477"/>
      <c r="I7" s="5477"/>
      <c r="J7" s="5477"/>
      <c r="K7" s="1973" t="s">
        <v>3975</v>
      </c>
    </row>
    <row r="8" spans="1:12" s="12" customFormat="1" ht="31.5">
      <c r="A8" s="1245">
        <v>42567</v>
      </c>
      <c r="B8" s="1246" t="s">
        <v>16</v>
      </c>
      <c r="C8" s="1246">
        <v>155</v>
      </c>
      <c r="D8" s="1247">
        <f t="shared" ref="D8:D70" si="0">+C8*(100-E8)/100</f>
        <v>155</v>
      </c>
      <c r="E8" s="1246">
        <v>0</v>
      </c>
      <c r="F8" s="1246"/>
      <c r="G8" s="1246">
        <v>90</v>
      </c>
      <c r="H8" s="1246"/>
      <c r="I8" s="1246"/>
      <c r="J8" s="1246"/>
      <c r="K8" s="25" t="s">
        <v>3416</v>
      </c>
      <c r="L8" s="17"/>
    </row>
    <row r="9" spans="1:12" s="12" customFormat="1" ht="21" customHeight="1">
      <c r="A9" s="1245">
        <v>42577</v>
      </c>
      <c r="B9" s="1246" t="s">
        <v>3445</v>
      </c>
      <c r="C9" s="1246"/>
      <c r="D9" s="1247"/>
      <c r="E9" s="1246"/>
      <c r="F9" s="1246"/>
      <c r="G9" s="1246"/>
      <c r="H9" s="1246"/>
      <c r="I9" s="1246"/>
      <c r="J9" s="1246">
        <v>1520</v>
      </c>
      <c r="K9" s="13" t="s">
        <v>3455</v>
      </c>
      <c r="L9" s="17"/>
    </row>
    <row r="10" spans="1:12" s="12" customFormat="1">
      <c r="A10" s="989">
        <v>42612</v>
      </c>
      <c r="B10" s="990" t="s">
        <v>16</v>
      </c>
      <c r="C10" s="990">
        <v>505</v>
      </c>
      <c r="D10" s="1313">
        <f>+C10*(100-E10)/100</f>
        <v>479.75</v>
      </c>
      <c r="E10" s="990">
        <v>5</v>
      </c>
      <c r="F10" s="990"/>
      <c r="G10" s="990">
        <v>90</v>
      </c>
      <c r="H10" s="990"/>
      <c r="I10" s="990"/>
      <c r="J10" s="990"/>
      <c r="K10" s="993" t="s">
        <v>3521</v>
      </c>
      <c r="L10" s="17"/>
    </row>
    <row r="11" spans="1:12" s="12" customFormat="1" ht="21" customHeight="1">
      <c r="A11" s="4642">
        <v>42645</v>
      </c>
      <c r="B11" s="1318" t="s">
        <v>12</v>
      </c>
      <c r="C11" s="4627" t="s">
        <v>3566</v>
      </c>
      <c r="D11" s="4628"/>
      <c r="E11" s="4628"/>
      <c r="F11" s="4628"/>
      <c r="G11" s="4628"/>
      <c r="H11" s="4628"/>
      <c r="I11" s="4628"/>
      <c r="J11" s="4629"/>
      <c r="L11" s="17"/>
    </row>
    <row r="12" spans="1:12" s="12" customFormat="1" ht="33" customHeight="1">
      <c r="A12" s="4769"/>
      <c r="B12" s="1944" t="s">
        <v>15</v>
      </c>
      <c r="C12" s="5645" t="s">
        <v>3565</v>
      </c>
      <c r="D12" s="5165"/>
      <c r="E12" s="5165"/>
      <c r="F12" s="5165"/>
      <c r="G12" s="5165"/>
      <c r="H12" s="5165"/>
      <c r="I12" s="5165"/>
      <c r="J12" s="5214"/>
      <c r="K12" s="3053" t="s">
        <v>3976</v>
      </c>
      <c r="L12" s="17"/>
    </row>
    <row r="13" spans="1:12" s="12" customFormat="1">
      <c r="A13" s="989">
        <v>42648</v>
      </c>
      <c r="B13" s="990" t="s">
        <v>16</v>
      </c>
      <c r="C13" s="990">
        <v>650</v>
      </c>
      <c r="D13" s="1313">
        <f>+C13*(100-E13)/100</f>
        <v>617.5</v>
      </c>
      <c r="E13" s="990">
        <v>5</v>
      </c>
      <c r="F13" s="990"/>
      <c r="G13" s="990">
        <v>110</v>
      </c>
      <c r="H13" s="990"/>
      <c r="I13" s="990"/>
      <c r="J13" s="990"/>
      <c r="K13" s="993" t="s">
        <v>3520</v>
      </c>
      <c r="L13" s="17"/>
    </row>
    <row r="14" spans="1:12" s="12" customFormat="1">
      <c r="A14" s="1245">
        <v>42649</v>
      </c>
      <c r="B14" s="1329" t="s">
        <v>16</v>
      </c>
      <c r="C14" s="1246">
        <v>225</v>
      </c>
      <c r="D14" s="1247">
        <f t="shared" si="0"/>
        <v>218.25</v>
      </c>
      <c r="E14" s="1246">
        <v>3</v>
      </c>
      <c r="F14" s="1246"/>
      <c r="G14" s="1246">
        <v>120</v>
      </c>
      <c r="H14" s="1246"/>
      <c r="I14" s="1246"/>
      <c r="J14" s="1246"/>
      <c r="K14" s="12" t="s">
        <v>3577</v>
      </c>
      <c r="L14" s="17"/>
    </row>
    <row r="15" spans="1:12" s="12" customFormat="1">
      <c r="A15" s="1245">
        <v>42651</v>
      </c>
      <c r="B15" s="1329" t="s">
        <v>3445</v>
      </c>
      <c r="C15" s="1246"/>
      <c r="D15" s="1247"/>
      <c r="E15" s="1246"/>
      <c r="F15" s="1246"/>
      <c r="G15" s="1246"/>
      <c r="H15" s="1246">
        <v>3900</v>
      </c>
      <c r="I15" s="1246">
        <v>100</v>
      </c>
      <c r="J15" s="1246"/>
      <c r="K15" s="12" t="s">
        <v>30</v>
      </c>
      <c r="L15" s="17"/>
    </row>
    <row r="16" spans="1:12" s="12" customFormat="1" ht="16.5" thickBot="1">
      <c r="A16" s="54">
        <v>42682</v>
      </c>
      <c r="B16" s="55" t="s">
        <v>3445</v>
      </c>
      <c r="C16" s="55"/>
      <c r="D16" s="63"/>
      <c r="E16" s="55"/>
      <c r="F16" s="55"/>
      <c r="G16" s="55"/>
      <c r="H16" s="55">
        <v>4450</v>
      </c>
      <c r="I16" s="55">
        <v>100</v>
      </c>
      <c r="J16" s="55"/>
      <c r="K16" s="57" t="s">
        <v>30</v>
      </c>
      <c r="L16" s="17"/>
    </row>
    <row r="17" spans="1:12" s="12" customFormat="1" ht="16.5" thickTop="1">
      <c r="A17" s="1594">
        <v>42740</v>
      </c>
      <c r="B17" s="1596" t="s">
        <v>16</v>
      </c>
      <c r="C17" s="1596">
        <v>665</v>
      </c>
      <c r="D17" s="1597">
        <f t="shared" si="0"/>
        <v>631.75</v>
      </c>
      <c r="E17" s="1596">
        <v>5</v>
      </c>
      <c r="F17" s="1596"/>
      <c r="G17" s="1596">
        <v>130</v>
      </c>
      <c r="H17" s="1596"/>
      <c r="I17" s="1596"/>
      <c r="J17" s="1596"/>
      <c r="K17" s="1598" t="s">
        <v>3520</v>
      </c>
      <c r="L17" s="17"/>
    </row>
    <row r="18" spans="1:12" s="12" customFormat="1">
      <c r="A18" s="1245">
        <v>42755</v>
      </c>
      <c r="B18" s="1246" t="s">
        <v>11</v>
      </c>
      <c r="C18" s="5161" t="s">
        <v>3906</v>
      </c>
      <c r="D18" s="5162"/>
      <c r="E18" s="5162"/>
      <c r="F18" s="5162"/>
      <c r="G18" s="5162"/>
      <c r="H18" s="5162"/>
      <c r="I18" s="5162"/>
      <c r="J18" s="5163"/>
      <c r="L18" s="17"/>
    </row>
    <row r="19" spans="1:12" s="12" customFormat="1">
      <c r="A19" s="4">
        <v>42795</v>
      </c>
      <c r="B19" s="28" t="s">
        <v>16</v>
      </c>
      <c r="C19" s="28">
        <v>125</v>
      </c>
      <c r="D19" s="23">
        <f t="shared" si="0"/>
        <v>122.5</v>
      </c>
      <c r="E19" s="28">
        <v>2</v>
      </c>
      <c r="F19" s="28"/>
      <c r="G19" s="28">
        <v>160</v>
      </c>
      <c r="H19" s="28"/>
      <c r="I19" s="28"/>
      <c r="J19" s="28"/>
      <c r="K19" s="15" t="s">
        <v>3518</v>
      </c>
      <c r="L19" s="17"/>
    </row>
    <row r="20" spans="1:12" s="12" customFormat="1">
      <c r="A20" s="1245">
        <v>42796</v>
      </c>
      <c r="B20" s="1602" t="s">
        <v>3445</v>
      </c>
      <c r="C20" s="1246"/>
      <c r="D20" s="1247"/>
      <c r="E20" s="1246"/>
      <c r="F20" s="1246"/>
      <c r="G20" s="1246"/>
      <c r="H20" s="1246">
        <v>5510</v>
      </c>
      <c r="I20" s="1246">
        <v>100</v>
      </c>
      <c r="J20" s="1246"/>
      <c r="K20" s="12" t="s">
        <v>3923</v>
      </c>
      <c r="L20" s="17"/>
    </row>
    <row r="21" spans="1:12" s="12" customFormat="1">
      <c r="A21" s="1245">
        <v>42813</v>
      </c>
      <c r="B21" s="1646" t="s">
        <v>404</v>
      </c>
      <c r="C21" s="4644" t="s">
        <v>3960</v>
      </c>
      <c r="D21" s="4645"/>
      <c r="E21" s="4645"/>
      <c r="F21" s="4645"/>
      <c r="G21" s="4645"/>
      <c r="H21" s="4645"/>
      <c r="I21" s="4645"/>
      <c r="J21" s="4646"/>
      <c r="L21" s="17"/>
    </row>
    <row r="22" spans="1:12" s="12" customFormat="1">
      <c r="A22" s="1245">
        <v>42859</v>
      </c>
      <c r="B22" s="1246" t="s">
        <v>16</v>
      </c>
      <c r="C22" s="1246">
        <v>140</v>
      </c>
      <c r="D22" s="1247">
        <f t="shared" si="0"/>
        <v>137.19999999999999</v>
      </c>
      <c r="E22" s="1246">
        <v>2</v>
      </c>
      <c r="F22" s="1246"/>
      <c r="G22" s="1246">
        <v>160</v>
      </c>
      <c r="H22" s="1246"/>
      <c r="I22" s="1246"/>
      <c r="J22" s="1246"/>
      <c r="K22" s="12" t="s">
        <v>2050</v>
      </c>
      <c r="L22" s="17"/>
    </row>
    <row r="23" spans="1:12" s="12" customFormat="1">
      <c r="A23" s="1245">
        <v>42931</v>
      </c>
      <c r="B23" s="1246" t="s">
        <v>404</v>
      </c>
      <c r="C23" s="4644" t="s">
        <v>3960</v>
      </c>
      <c r="D23" s="4645"/>
      <c r="E23" s="4645"/>
      <c r="F23" s="4645"/>
      <c r="G23" s="4645"/>
      <c r="H23" s="4645"/>
      <c r="I23" s="4645"/>
      <c r="J23" s="4646"/>
      <c r="L23" s="17"/>
    </row>
    <row r="24" spans="1:12" s="12" customFormat="1">
      <c r="A24" s="1245">
        <v>42950</v>
      </c>
      <c r="B24" s="1246" t="s">
        <v>3445</v>
      </c>
      <c r="C24" s="1246"/>
      <c r="D24" s="1247"/>
      <c r="E24" s="1246"/>
      <c r="F24" s="1246"/>
      <c r="G24" s="1246"/>
      <c r="H24" s="1246">
        <v>5520</v>
      </c>
      <c r="I24" s="1246">
        <v>100</v>
      </c>
      <c r="J24" s="1246"/>
      <c r="K24" s="12" t="s">
        <v>4191</v>
      </c>
      <c r="L24" s="17"/>
    </row>
    <row r="25" spans="1:12" s="12" customFormat="1">
      <c r="A25" s="520">
        <v>42976</v>
      </c>
      <c r="B25" s="521" t="s">
        <v>12</v>
      </c>
      <c r="C25" s="4965" t="s">
        <v>126</v>
      </c>
      <c r="D25" s="4966"/>
      <c r="E25" s="4966"/>
      <c r="F25" s="4966"/>
      <c r="G25" s="4966"/>
      <c r="H25" s="4966"/>
      <c r="I25" s="4966"/>
      <c r="J25" s="4967"/>
      <c r="L25" s="17"/>
    </row>
    <row r="26" spans="1:12" s="12" customFormat="1">
      <c r="A26" s="1245">
        <v>42982</v>
      </c>
      <c r="B26" s="1904" t="s">
        <v>12</v>
      </c>
      <c r="C26" s="4644" t="s">
        <v>126</v>
      </c>
      <c r="D26" s="4645"/>
      <c r="E26" s="4645"/>
      <c r="F26" s="4645"/>
      <c r="G26" s="4645"/>
      <c r="H26" s="4645"/>
      <c r="I26" s="4645"/>
      <c r="J26" s="4646"/>
      <c r="L26" s="17"/>
    </row>
    <row r="27" spans="1:12" s="12" customFormat="1" ht="24" customHeight="1">
      <c r="A27" s="140">
        <v>43040</v>
      </c>
      <c r="B27" s="137" t="s">
        <v>16</v>
      </c>
      <c r="C27" s="141">
        <v>80</v>
      </c>
      <c r="D27" s="142">
        <f>+C27*(100-E27)/100</f>
        <v>48</v>
      </c>
      <c r="E27" s="141">
        <v>40</v>
      </c>
      <c r="F27" s="141"/>
      <c r="G27" s="141">
        <v>130</v>
      </c>
      <c r="H27" s="141"/>
      <c r="I27" s="141"/>
      <c r="J27" s="141"/>
      <c r="K27" s="728" t="s">
        <v>2752</v>
      </c>
      <c r="L27" s="17"/>
    </row>
    <row r="28" spans="1:12" s="12" customFormat="1">
      <c r="A28" s="1245">
        <v>43042</v>
      </c>
      <c r="B28" s="1246" t="s">
        <v>12</v>
      </c>
      <c r="C28" s="4627" t="s">
        <v>4329</v>
      </c>
      <c r="D28" s="4628"/>
      <c r="E28" s="4628"/>
      <c r="F28" s="4628"/>
      <c r="G28" s="4628"/>
      <c r="H28" s="4628"/>
      <c r="I28" s="4628"/>
      <c r="J28" s="4629"/>
      <c r="L28" s="17"/>
    </row>
    <row r="29" spans="1:12" s="12" customFormat="1">
      <c r="A29" s="1245">
        <v>43054</v>
      </c>
      <c r="B29" s="2044" t="s">
        <v>12</v>
      </c>
      <c r="C29" s="4644" t="s">
        <v>126</v>
      </c>
      <c r="D29" s="4645"/>
      <c r="E29" s="4645"/>
      <c r="F29" s="4645"/>
      <c r="G29" s="4645"/>
      <c r="H29" s="4645"/>
      <c r="I29" s="4645"/>
      <c r="J29" s="4646"/>
      <c r="L29" s="17"/>
    </row>
    <row r="30" spans="1:12" s="12" customFormat="1">
      <c r="A30" s="1245">
        <v>43074</v>
      </c>
      <c r="B30" s="1246" t="s">
        <v>3445</v>
      </c>
      <c r="C30" s="1246"/>
      <c r="D30" s="1247"/>
      <c r="E30" s="1246"/>
      <c r="F30" s="1246"/>
      <c r="G30" s="1246"/>
      <c r="H30" s="1246">
        <v>5785</v>
      </c>
      <c r="I30" s="1246">
        <v>99</v>
      </c>
      <c r="J30" s="1246"/>
      <c r="K30" s="12" t="s">
        <v>4191</v>
      </c>
      <c r="L30" s="17"/>
    </row>
    <row r="31" spans="1:12" s="12" customFormat="1" ht="16.5" thickBot="1">
      <c r="A31" s="2091">
        <v>43077</v>
      </c>
      <c r="B31" s="2094" t="s">
        <v>12</v>
      </c>
      <c r="C31" s="5126" t="s">
        <v>126</v>
      </c>
      <c r="D31" s="5127"/>
      <c r="E31" s="5127"/>
      <c r="F31" s="5127"/>
      <c r="G31" s="5127"/>
      <c r="H31" s="5127"/>
      <c r="I31" s="5127"/>
      <c r="J31" s="5128"/>
      <c r="K31" s="43"/>
      <c r="L31" s="17"/>
    </row>
    <row r="32" spans="1:12" s="12" customFormat="1" ht="21" customHeight="1" thickTop="1">
      <c r="A32" s="47">
        <v>43112</v>
      </c>
      <c r="B32" s="48" t="s">
        <v>12</v>
      </c>
      <c r="C32" s="5129" t="s">
        <v>4445</v>
      </c>
      <c r="D32" s="5130"/>
      <c r="E32" s="5130"/>
      <c r="F32" s="5130"/>
      <c r="G32" s="5130"/>
      <c r="H32" s="5130"/>
      <c r="I32" s="5130"/>
      <c r="J32" s="5131"/>
      <c r="K32" s="50"/>
      <c r="L32" s="17"/>
    </row>
    <row r="33" spans="1:12" s="12" customFormat="1">
      <c r="A33" s="1245">
        <v>43132</v>
      </c>
      <c r="B33" s="1246" t="s">
        <v>16</v>
      </c>
      <c r="C33" s="2279">
        <v>75</v>
      </c>
      <c r="D33" s="2280">
        <f t="shared" si="0"/>
        <v>45</v>
      </c>
      <c r="E33" s="2279">
        <v>40</v>
      </c>
      <c r="F33" s="2279"/>
      <c r="G33" s="2279">
        <v>135</v>
      </c>
      <c r="H33" s="2279"/>
      <c r="I33" s="2279"/>
      <c r="J33" s="2279"/>
      <c r="K33" s="12" t="s">
        <v>4479</v>
      </c>
      <c r="L33" s="17"/>
    </row>
    <row r="34" spans="1:12" s="12" customFormat="1">
      <c r="A34" s="1245">
        <v>43172</v>
      </c>
      <c r="B34" s="1246" t="s">
        <v>3445</v>
      </c>
      <c r="C34" s="2279"/>
      <c r="D34" s="2280"/>
      <c r="E34" s="2279"/>
      <c r="F34" s="2279"/>
      <c r="G34" s="2279"/>
      <c r="H34" s="2279">
        <v>5740</v>
      </c>
      <c r="I34" s="2279">
        <v>100</v>
      </c>
      <c r="J34" s="2279"/>
      <c r="K34" s="12" t="s">
        <v>4549</v>
      </c>
      <c r="L34" s="17"/>
    </row>
    <row r="35" spans="1:12" s="12" customFormat="1">
      <c r="A35" s="2281">
        <v>43199</v>
      </c>
      <c r="B35" s="2282" t="s">
        <v>143</v>
      </c>
      <c r="C35" s="2279"/>
      <c r="D35" s="2280"/>
      <c r="E35" s="2279"/>
      <c r="F35" s="2279"/>
      <c r="G35" s="2279"/>
      <c r="H35" s="4630" t="s">
        <v>315</v>
      </c>
      <c r="I35" s="4632"/>
      <c r="J35" s="2279"/>
      <c r="L35" s="17"/>
    </row>
    <row r="36" spans="1:12" s="12" customFormat="1">
      <c r="A36" s="1245">
        <v>43224</v>
      </c>
      <c r="B36" s="1246" t="s">
        <v>12</v>
      </c>
      <c r="C36" s="4644" t="s">
        <v>126</v>
      </c>
      <c r="D36" s="4645"/>
      <c r="E36" s="4645"/>
      <c r="F36" s="4645"/>
      <c r="G36" s="4645"/>
      <c r="H36" s="4645"/>
      <c r="I36" s="4645"/>
      <c r="J36" s="4646"/>
      <c r="L36" s="17"/>
    </row>
    <row r="37" spans="1:12" s="12" customFormat="1">
      <c r="A37" s="1245">
        <v>43252</v>
      </c>
      <c r="B37" s="1246" t="s">
        <v>12</v>
      </c>
      <c r="C37" s="4644" t="s">
        <v>126</v>
      </c>
      <c r="D37" s="4645"/>
      <c r="E37" s="4645"/>
      <c r="F37" s="4645"/>
      <c r="G37" s="4645"/>
      <c r="H37" s="4645"/>
      <c r="I37" s="4645"/>
      <c r="J37" s="4646"/>
      <c r="L37" s="17"/>
    </row>
    <row r="38" spans="1:12" s="12" customFormat="1">
      <c r="A38" s="2358">
        <v>43314</v>
      </c>
      <c r="B38" s="2359" t="s">
        <v>16</v>
      </c>
      <c r="C38" s="2356">
        <v>65</v>
      </c>
      <c r="D38" s="2357">
        <f t="shared" si="0"/>
        <v>39</v>
      </c>
      <c r="E38" s="2356">
        <v>40</v>
      </c>
      <c r="F38" s="2356"/>
      <c r="G38" s="2357">
        <v>100</v>
      </c>
      <c r="H38" s="1246"/>
      <c r="I38" s="1246"/>
      <c r="J38" s="1246"/>
      <c r="K38" s="12" t="s">
        <v>4152</v>
      </c>
      <c r="L38" s="17"/>
    </row>
    <row r="39" spans="1:12" s="12" customFormat="1">
      <c r="A39" s="1245">
        <v>43323</v>
      </c>
      <c r="B39" s="1246" t="s">
        <v>12</v>
      </c>
      <c r="C39" s="4644" t="s">
        <v>4811</v>
      </c>
      <c r="D39" s="4645"/>
      <c r="E39" s="4645"/>
      <c r="F39" s="4645"/>
      <c r="G39" s="4645"/>
      <c r="H39" s="4645"/>
      <c r="I39" s="4645"/>
      <c r="J39" s="4646"/>
      <c r="L39" s="17"/>
    </row>
    <row r="40" spans="1:12" s="12" customFormat="1">
      <c r="A40" s="4">
        <v>43375</v>
      </c>
      <c r="B40" s="28" t="s">
        <v>16</v>
      </c>
      <c r="C40" s="28">
        <v>20</v>
      </c>
      <c r="D40" s="23">
        <f t="shared" si="0"/>
        <v>12</v>
      </c>
      <c r="E40" s="28">
        <v>40</v>
      </c>
      <c r="F40" s="28"/>
      <c r="G40" s="28">
        <v>100</v>
      </c>
      <c r="H40" s="28"/>
      <c r="I40" s="28"/>
      <c r="J40" s="28"/>
      <c r="K40" s="15" t="s">
        <v>4151</v>
      </c>
      <c r="L40" s="17"/>
    </row>
    <row r="41" spans="1:12" s="12" customFormat="1">
      <c r="A41" s="1245">
        <v>43386</v>
      </c>
      <c r="B41" s="1246" t="s">
        <v>143</v>
      </c>
      <c r="C41" s="1246"/>
      <c r="D41" s="1247"/>
      <c r="E41" s="1246"/>
      <c r="F41" s="1246"/>
      <c r="G41" s="1246"/>
      <c r="H41" s="1246">
        <v>5150</v>
      </c>
      <c r="I41" s="1246">
        <v>100</v>
      </c>
      <c r="J41" s="1246"/>
      <c r="L41" s="17"/>
    </row>
    <row r="42" spans="1:12" s="12" customFormat="1">
      <c r="A42" s="1245">
        <v>43415</v>
      </c>
      <c r="B42" s="1246" t="s">
        <v>143</v>
      </c>
      <c r="C42" s="1246"/>
      <c r="D42" s="1247"/>
      <c r="E42" s="1246"/>
      <c r="F42" s="1246"/>
      <c r="G42" s="1246"/>
      <c r="H42" s="1246">
        <v>5500</v>
      </c>
      <c r="I42" s="1246">
        <v>100</v>
      </c>
      <c r="J42" s="1246"/>
      <c r="K42" s="12" t="s">
        <v>4970</v>
      </c>
      <c r="L42" s="17"/>
    </row>
    <row r="43" spans="1:12" s="12" customFormat="1" ht="16.5" thickBot="1">
      <c r="A43" s="54">
        <v>43419</v>
      </c>
      <c r="B43" s="55" t="s">
        <v>12</v>
      </c>
      <c r="C43" s="5090" t="s">
        <v>5045</v>
      </c>
      <c r="D43" s="5544"/>
      <c r="E43" s="5544"/>
      <c r="F43" s="5544"/>
      <c r="G43" s="5544"/>
      <c r="H43" s="5544"/>
      <c r="I43" s="5544"/>
      <c r="J43" s="5545"/>
      <c r="K43" s="57"/>
      <c r="L43" s="17"/>
    </row>
    <row r="44" spans="1:12" s="12" customFormat="1" ht="16.5" thickTop="1">
      <c r="A44" s="2610">
        <v>43547</v>
      </c>
      <c r="B44" s="2614" t="s">
        <v>27</v>
      </c>
      <c r="C44" s="2614"/>
      <c r="D44" s="62">
        <f t="shared" si="0"/>
        <v>0</v>
      </c>
      <c r="E44" s="2614"/>
      <c r="F44" s="2614"/>
      <c r="G44" s="2614"/>
      <c r="H44" s="2614"/>
      <c r="I44" s="2614"/>
      <c r="J44" s="2614"/>
      <c r="K44" s="53" t="s">
        <v>5286</v>
      </c>
      <c r="L44" s="17"/>
    </row>
    <row r="45" spans="1:12" s="12" customFormat="1">
      <c r="A45" s="1245">
        <v>43886</v>
      </c>
      <c r="B45" s="1246" t="s">
        <v>11</v>
      </c>
      <c r="C45" s="4644" t="s">
        <v>3108</v>
      </c>
      <c r="D45" s="4645"/>
      <c r="E45" s="4645"/>
      <c r="F45" s="4645"/>
      <c r="G45" s="4645"/>
      <c r="H45" s="4645"/>
      <c r="I45" s="4645"/>
      <c r="J45" s="4646"/>
      <c r="L45" s="17"/>
    </row>
    <row r="46" spans="1:12" s="12" customFormat="1" ht="114.75" customHeight="1">
      <c r="A46" s="1943">
        <v>43890</v>
      </c>
      <c r="B46" s="1944" t="s">
        <v>6007</v>
      </c>
      <c r="C46" s="5174" t="s">
        <v>6004</v>
      </c>
      <c r="D46" s="5174"/>
      <c r="E46" s="5174"/>
      <c r="F46" s="5174"/>
      <c r="G46" s="5174"/>
      <c r="H46" s="5174"/>
      <c r="I46" s="5174"/>
      <c r="J46" s="5174"/>
      <c r="K46" s="1974" t="s">
        <v>6008</v>
      </c>
      <c r="L46" s="17"/>
    </row>
    <row r="47" spans="1:12" s="12" customFormat="1" ht="64.5" customHeight="1">
      <c r="A47" s="1943">
        <v>43891</v>
      </c>
      <c r="B47" s="1944" t="s">
        <v>6007</v>
      </c>
      <c r="C47" s="5174" t="s">
        <v>6009</v>
      </c>
      <c r="D47" s="5174" t="s">
        <v>324</v>
      </c>
      <c r="E47" s="5174"/>
      <c r="F47" s="5174"/>
      <c r="G47" s="5174"/>
      <c r="H47" s="5174"/>
      <c r="I47" s="5174"/>
      <c r="J47" s="5174"/>
      <c r="K47" s="1974" t="s">
        <v>6008</v>
      </c>
      <c r="L47" s="17"/>
    </row>
    <row r="48" spans="1:12" s="12" customFormat="1">
      <c r="A48" s="3215">
        <v>44078</v>
      </c>
      <c r="B48" s="3216" t="s">
        <v>143</v>
      </c>
      <c r="C48" s="3216"/>
      <c r="D48" s="52"/>
      <c r="E48" s="3216"/>
      <c r="F48" s="3216"/>
      <c r="G48" s="3216"/>
      <c r="H48" s="3216"/>
      <c r="I48" s="3216"/>
      <c r="J48" s="3216">
        <v>3100</v>
      </c>
      <c r="K48" s="53" t="s">
        <v>458</v>
      </c>
      <c r="L48" s="17"/>
    </row>
    <row r="49" spans="1:12" s="12" customFormat="1">
      <c r="A49" s="1245"/>
      <c r="B49" s="1246"/>
      <c r="C49" s="1246"/>
      <c r="D49" s="1247">
        <f t="shared" si="0"/>
        <v>0</v>
      </c>
      <c r="E49" s="1246"/>
      <c r="F49" s="1246"/>
      <c r="G49" s="1246"/>
      <c r="H49" s="1246"/>
      <c r="I49" s="1246"/>
      <c r="J49" s="1246"/>
      <c r="L49" s="17"/>
    </row>
    <row r="50" spans="1:12" s="12" customFormat="1">
      <c r="A50" s="1245"/>
      <c r="B50" s="1246"/>
      <c r="C50" s="1246"/>
      <c r="D50" s="1247">
        <f t="shared" si="0"/>
        <v>0</v>
      </c>
      <c r="E50" s="1246"/>
      <c r="F50" s="1246"/>
      <c r="G50" s="1246"/>
      <c r="H50" s="1246"/>
      <c r="I50" s="1246"/>
      <c r="J50" s="1246"/>
      <c r="L50" s="17"/>
    </row>
    <row r="51" spans="1:12" s="12" customFormat="1">
      <c r="A51" s="1245"/>
      <c r="B51" s="1246"/>
      <c r="C51" s="1246"/>
      <c r="D51" s="1247">
        <f t="shared" si="0"/>
        <v>0</v>
      </c>
      <c r="E51" s="1246"/>
      <c r="F51" s="1246"/>
      <c r="G51" s="1246"/>
      <c r="H51" s="1246"/>
      <c r="I51" s="1246"/>
      <c r="J51" s="1246"/>
      <c r="L51" s="17"/>
    </row>
    <row r="52" spans="1:12" s="12" customFormat="1">
      <c r="A52" s="1245"/>
      <c r="B52" s="1246"/>
      <c r="C52" s="1246"/>
      <c r="D52" s="1247">
        <f t="shared" si="0"/>
        <v>0</v>
      </c>
      <c r="E52" s="1246"/>
      <c r="F52" s="1246"/>
      <c r="G52" s="1246"/>
      <c r="H52" s="1246"/>
      <c r="I52" s="1246"/>
      <c r="J52" s="1246"/>
      <c r="L52" s="17"/>
    </row>
    <row r="53" spans="1:12" s="12" customFormat="1">
      <c r="A53" s="1245"/>
      <c r="B53" s="1246"/>
      <c r="C53" s="1246"/>
      <c r="D53" s="1247">
        <f t="shared" si="0"/>
        <v>0</v>
      </c>
      <c r="E53" s="1246"/>
      <c r="F53" s="1246"/>
      <c r="G53" s="1246"/>
      <c r="H53" s="1246"/>
      <c r="I53" s="1246"/>
      <c r="J53" s="1246"/>
      <c r="L53" s="17"/>
    </row>
    <row r="54" spans="1:12" s="12" customFormat="1">
      <c r="A54" s="1245"/>
      <c r="B54" s="1246"/>
      <c r="C54" s="1246"/>
      <c r="D54" s="1247">
        <f t="shared" si="0"/>
        <v>0</v>
      </c>
      <c r="E54" s="1246"/>
      <c r="F54" s="1246"/>
      <c r="G54" s="1246"/>
      <c r="H54" s="1246"/>
      <c r="I54" s="1246"/>
      <c r="J54" s="1246"/>
      <c r="L54" s="17"/>
    </row>
    <row r="55" spans="1:12" s="12" customFormat="1">
      <c r="A55" s="1245"/>
      <c r="B55" s="1246"/>
      <c r="C55" s="1246"/>
      <c r="D55" s="1247">
        <f t="shared" si="0"/>
        <v>0</v>
      </c>
      <c r="E55" s="1246"/>
      <c r="F55" s="1246"/>
      <c r="G55" s="1246"/>
      <c r="H55" s="1246"/>
      <c r="I55" s="1246"/>
      <c r="J55" s="1246"/>
      <c r="L55" s="17"/>
    </row>
    <row r="56" spans="1:12" s="12" customFormat="1">
      <c r="A56" s="1245"/>
      <c r="B56" s="1246"/>
      <c r="C56" s="1246"/>
      <c r="D56" s="1247">
        <f t="shared" si="0"/>
        <v>0</v>
      </c>
      <c r="E56" s="1246"/>
      <c r="F56" s="1246"/>
      <c r="G56" s="1246"/>
      <c r="H56" s="1246"/>
      <c r="I56" s="1246"/>
      <c r="J56" s="1246"/>
      <c r="L56" s="17"/>
    </row>
    <row r="57" spans="1:12" s="12" customFormat="1">
      <c r="A57" s="1245"/>
      <c r="B57" s="1246"/>
      <c r="C57" s="1246"/>
      <c r="D57" s="1247">
        <f t="shared" si="0"/>
        <v>0</v>
      </c>
      <c r="E57" s="1246"/>
      <c r="F57" s="1246"/>
      <c r="G57" s="1246"/>
      <c r="H57" s="1246"/>
      <c r="I57" s="1246"/>
      <c r="J57" s="1246"/>
      <c r="L57" s="17"/>
    </row>
    <row r="58" spans="1:12" s="12" customFormat="1">
      <c r="A58" s="1245"/>
      <c r="B58" s="1246"/>
      <c r="C58" s="1246"/>
      <c r="D58" s="1247">
        <f t="shared" si="0"/>
        <v>0</v>
      </c>
      <c r="E58" s="1246"/>
      <c r="F58" s="1246"/>
      <c r="G58" s="1246"/>
      <c r="H58" s="1246"/>
      <c r="I58" s="1246"/>
      <c r="J58" s="1246"/>
      <c r="L58" s="17"/>
    </row>
    <row r="59" spans="1:12" s="12" customFormat="1">
      <c r="A59" s="1245"/>
      <c r="B59" s="1246"/>
      <c r="C59" s="1246"/>
      <c r="D59" s="1247">
        <f t="shared" si="0"/>
        <v>0</v>
      </c>
      <c r="E59" s="1246"/>
      <c r="F59" s="1246"/>
      <c r="G59" s="1246"/>
      <c r="H59" s="1246"/>
      <c r="I59" s="1246"/>
      <c r="J59" s="1246"/>
      <c r="L59" s="17"/>
    </row>
    <row r="60" spans="1:12" s="12" customFormat="1">
      <c r="A60" s="1245"/>
      <c r="B60" s="1246"/>
      <c r="C60" s="1246"/>
      <c r="D60" s="1247">
        <f t="shared" si="0"/>
        <v>0</v>
      </c>
      <c r="E60" s="1246"/>
      <c r="F60" s="1246"/>
      <c r="G60" s="1246"/>
      <c r="H60" s="1246"/>
      <c r="I60" s="1246"/>
      <c r="J60" s="1246"/>
      <c r="L60" s="17"/>
    </row>
    <row r="61" spans="1:12" s="12" customFormat="1">
      <c r="A61" s="1245"/>
      <c r="B61" s="1246"/>
      <c r="C61" s="1246"/>
      <c r="D61" s="1247">
        <f t="shared" si="0"/>
        <v>0</v>
      </c>
      <c r="E61" s="1246"/>
      <c r="F61" s="1246"/>
      <c r="G61" s="1246"/>
      <c r="H61" s="1246"/>
      <c r="I61" s="1246"/>
      <c r="J61" s="1246"/>
      <c r="L61" s="17"/>
    </row>
    <row r="62" spans="1:12" s="12" customFormat="1">
      <c r="A62" s="1245"/>
      <c r="B62" s="1246"/>
      <c r="C62" s="1246"/>
      <c r="D62" s="1247">
        <f t="shared" si="0"/>
        <v>0</v>
      </c>
      <c r="E62" s="1246"/>
      <c r="F62" s="1246"/>
      <c r="G62" s="1246"/>
      <c r="H62" s="1246"/>
      <c r="I62" s="1246"/>
      <c r="J62" s="1246"/>
      <c r="L62" s="17"/>
    </row>
    <row r="63" spans="1:12" s="12" customFormat="1">
      <c r="A63" s="1245"/>
      <c r="B63" s="1246"/>
      <c r="C63" s="1246"/>
      <c r="D63" s="1247">
        <f t="shared" si="0"/>
        <v>0</v>
      </c>
      <c r="E63" s="1246"/>
      <c r="F63" s="1246"/>
      <c r="G63" s="1246"/>
      <c r="H63" s="1246"/>
      <c r="I63" s="1246"/>
      <c r="J63" s="1246"/>
      <c r="L63" s="17"/>
    </row>
    <row r="64" spans="1:12" s="12" customFormat="1">
      <c r="A64" s="1245"/>
      <c r="B64" s="1246"/>
      <c r="C64" s="1246"/>
      <c r="D64" s="1247">
        <f t="shared" si="0"/>
        <v>0</v>
      </c>
      <c r="E64" s="1246"/>
      <c r="F64" s="1246"/>
      <c r="G64" s="1246"/>
      <c r="H64" s="1246"/>
      <c r="I64" s="1246"/>
      <c r="J64" s="1246"/>
      <c r="L64" s="17"/>
    </row>
    <row r="65" spans="1:12" s="12" customFormat="1">
      <c r="A65" s="1245"/>
      <c r="B65" s="1246"/>
      <c r="C65" s="1246"/>
      <c r="D65" s="1247">
        <f t="shared" si="0"/>
        <v>0</v>
      </c>
      <c r="E65" s="1246"/>
      <c r="F65" s="1246"/>
      <c r="G65" s="1246"/>
      <c r="H65" s="1246"/>
      <c r="I65" s="1246"/>
      <c r="J65" s="1246"/>
      <c r="L65" s="17"/>
    </row>
    <row r="66" spans="1:12" s="12" customFormat="1">
      <c r="A66" s="1245"/>
      <c r="B66" s="1246"/>
      <c r="C66" s="1246"/>
      <c r="D66" s="1247">
        <f t="shared" si="0"/>
        <v>0</v>
      </c>
      <c r="E66" s="1246"/>
      <c r="F66" s="1246"/>
      <c r="G66" s="1246"/>
      <c r="H66" s="1246"/>
      <c r="I66" s="1246"/>
      <c r="J66" s="1246"/>
      <c r="L66" s="17"/>
    </row>
    <row r="67" spans="1:12" s="12" customFormat="1">
      <c r="A67" s="1245"/>
      <c r="B67" s="1246"/>
      <c r="C67" s="1246"/>
      <c r="D67" s="1247">
        <f t="shared" si="0"/>
        <v>0</v>
      </c>
      <c r="E67" s="1246"/>
      <c r="F67" s="1246"/>
      <c r="G67" s="1246"/>
      <c r="H67" s="1246"/>
      <c r="I67" s="1246"/>
      <c r="J67" s="1246"/>
      <c r="L67" s="17"/>
    </row>
    <row r="68" spans="1:12" s="12" customFormat="1">
      <c r="A68" s="1245"/>
      <c r="B68" s="1246"/>
      <c r="C68" s="1246"/>
      <c r="D68" s="1247">
        <f t="shared" si="0"/>
        <v>0</v>
      </c>
      <c r="E68" s="1246"/>
      <c r="F68" s="1246"/>
      <c r="G68" s="1246"/>
      <c r="H68" s="1246"/>
      <c r="I68" s="1246"/>
      <c r="J68" s="1246"/>
      <c r="L68" s="17"/>
    </row>
    <row r="69" spans="1:12" s="12" customFormat="1">
      <c r="A69" s="1245"/>
      <c r="B69" s="1246"/>
      <c r="C69" s="1246"/>
      <c r="D69" s="1247">
        <f t="shared" si="0"/>
        <v>0</v>
      </c>
      <c r="E69" s="1246"/>
      <c r="F69" s="1246"/>
      <c r="G69" s="1246"/>
      <c r="H69" s="1246"/>
      <c r="I69" s="1246"/>
      <c r="J69" s="1246"/>
      <c r="L69" s="17"/>
    </row>
    <row r="70" spans="1:12" s="12" customFormat="1">
      <c r="A70" s="1245"/>
      <c r="B70" s="1246"/>
      <c r="C70" s="1246"/>
      <c r="D70" s="1247">
        <f t="shared" si="0"/>
        <v>0</v>
      </c>
      <c r="E70" s="1246"/>
      <c r="F70" s="1246"/>
      <c r="G70" s="1246"/>
      <c r="H70" s="1246"/>
      <c r="I70" s="1246"/>
      <c r="J70" s="1246"/>
      <c r="L70" s="17"/>
    </row>
    <row r="71" spans="1:12" s="12" customFormat="1">
      <c r="A71" s="1245"/>
      <c r="B71" s="1246"/>
      <c r="C71" s="1246"/>
      <c r="D71" s="1247">
        <f>+C71*(100-E71)/100</f>
        <v>0</v>
      </c>
      <c r="E71" s="1246"/>
      <c r="F71" s="1246"/>
      <c r="G71" s="1246"/>
      <c r="H71" s="1246"/>
      <c r="I71" s="1246"/>
      <c r="J71" s="1246"/>
      <c r="L71" s="17"/>
    </row>
    <row r="72" spans="1:12" s="12" customFormat="1">
      <c r="A72" s="1245"/>
      <c r="B72" s="1246"/>
      <c r="C72" s="1246"/>
      <c r="D72" s="1246"/>
      <c r="E72" s="1246"/>
      <c r="F72" s="1246"/>
      <c r="G72" s="1246"/>
      <c r="H72" s="1246"/>
      <c r="I72" s="1246"/>
      <c r="J72" s="1246"/>
      <c r="L72" s="17"/>
    </row>
    <row r="73" spans="1:12" s="12" customFormat="1">
      <c r="A73" s="1245"/>
      <c r="B73" s="1246"/>
      <c r="C73" s="1246"/>
      <c r="D73" s="1246"/>
      <c r="E73" s="1246"/>
      <c r="F73" s="1246"/>
      <c r="G73" s="1246"/>
      <c r="H73" s="1246"/>
      <c r="I73" s="1246"/>
      <c r="J73" s="1246"/>
      <c r="L73" s="17"/>
    </row>
    <row r="74" spans="1:12" s="12" customFormat="1">
      <c r="A74" s="1245"/>
      <c r="B74" s="7"/>
      <c r="C74" s="7"/>
      <c r="D74" s="7"/>
      <c r="E74" s="7"/>
      <c r="F74" s="7"/>
      <c r="G74" s="7"/>
      <c r="H74" s="7"/>
      <c r="I74" s="7"/>
      <c r="J74" s="7"/>
      <c r="L74" s="17"/>
    </row>
    <row r="75" spans="1:12" s="12" customFormat="1">
      <c r="A75" s="1245"/>
      <c r="B75" s="7"/>
      <c r="C75" s="7"/>
      <c r="D75" s="7"/>
      <c r="E75" s="7"/>
      <c r="F75" s="7"/>
      <c r="G75" s="7"/>
      <c r="H75" s="7"/>
      <c r="I75" s="7"/>
      <c r="J75" s="7"/>
      <c r="L75" s="17"/>
    </row>
    <row r="76" spans="1:12" s="12" customFormat="1">
      <c r="A76" s="1245"/>
      <c r="B76" s="7"/>
      <c r="C76" s="7"/>
      <c r="D76" s="7"/>
      <c r="E76" s="7"/>
      <c r="F76" s="7"/>
      <c r="G76" s="7"/>
      <c r="H76" s="7"/>
      <c r="I76" s="7"/>
      <c r="J76" s="7"/>
      <c r="L76" s="17"/>
    </row>
    <row r="77" spans="1:12" s="12" customFormat="1">
      <c r="A77" s="1245"/>
      <c r="B77" s="7"/>
      <c r="C77" s="7"/>
      <c r="D77" s="7"/>
      <c r="E77" s="7"/>
      <c r="F77" s="7"/>
      <c r="G77" s="7"/>
      <c r="H77" s="7"/>
      <c r="I77" s="7"/>
      <c r="J77" s="7"/>
      <c r="L77" s="17"/>
    </row>
    <row r="78" spans="1:12" s="7" customFormat="1">
      <c r="A78" s="1245"/>
      <c r="K78" s="12"/>
      <c r="L78" s="17"/>
    </row>
    <row r="79" spans="1:12" s="7" customFormat="1">
      <c r="A79" s="1245"/>
      <c r="K79" s="12"/>
      <c r="L79" s="17"/>
    </row>
    <row r="80" spans="1:12" s="7" customFormat="1">
      <c r="A80" s="1245"/>
      <c r="K80" s="12"/>
      <c r="L80" s="17"/>
    </row>
    <row r="81" spans="1:12" s="7" customFormat="1">
      <c r="A81" s="1245"/>
      <c r="K81" s="12"/>
      <c r="L81" s="17"/>
    </row>
    <row r="82" spans="1:12" s="7" customFormat="1">
      <c r="A82" s="1245"/>
      <c r="K82" s="12"/>
      <c r="L82" s="17"/>
    </row>
    <row r="83" spans="1:12" s="7" customFormat="1">
      <c r="A83" s="1245"/>
      <c r="K83" s="12"/>
      <c r="L83" s="17"/>
    </row>
    <row r="84" spans="1:12" s="7" customFormat="1">
      <c r="A84" s="1245"/>
      <c r="K84" s="12"/>
      <c r="L84" s="17"/>
    </row>
    <row r="85" spans="1:12" s="7" customFormat="1">
      <c r="A85" s="1245"/>
      <c r="K85" s="12"/>
      <c r="L85" s="17"/>
    </row>
    <row r="86" spans="1:12" s="7" customFormat="1">
      <c r="A86" s="1245"/>
      <c r="K86" s="12"/>
      <c r="L86" s="17"/>
    </row>
    <row r="87" spans="1:12" s="7" customFormat="1">
      <c r="A87" s="1245"/>
      <c r="K87" s="12"/>
      <c r="L87" s="17"/>
    </row>
    <row r="88" spans="1:12" s="7" customFormat="1">
      <c r="A88" s="1245"/>
      <c r="K88" s="12"/>
      <c r="L88" s="17"/>
    </row>
    <row r="89" spans="1:12" s="7" customFormat="1">
      <c r="A89" s="1245"/>
      <c r="K89" s="12"/>
      <c r="L89" s="17"/>
    </row>
    <row r="90" spans="1:12" s="7" customFormat="1">
      <c r="A90" s="1245"/>
      <c r="K90" s="12"/>
      <c r="L90" s="17"/>
    </row>
    <row r="91" spans="1:12" s="7" customFormat="1">
      <c r="A91" s="1245"/>
      <c r="K91" s="12"/>
      <c r="L91" s="17"/>
    </row>
    <row r="92" spans="1:12" s="7" customFormat="1">
      <c r="A92" s="1245"/>
      <c r="K92" s="12"/>
      <c r="L92" s="17"/>
    </row>
    <row r="93" spans="1:12" s="7" customFormat="1">
      <c r="A93" s="1245"/>
      <c r="K93" s="12"/>
      <c r="L93" s="17"/>
    </row>
    <row r="94" spans="1:12" s="7" customFormat="1">
      <c r="A94" s="1245"/>
      <c r="K94" s="12"/>
      <c r="L94" s="17"/>
    </row>
    <row r="95" spans="1:12" s="7" customFormat="1">
      <c r="A95" s="1245"/>
      <c r="K95" s="12"/>
      <c r="L95" s="17"/>
    </row>
    <row r="96" spans="1:12" s="7" customFormat="1">
      <c r="A96" s="1245"/>
      <c r="K96" s="12"/>
      <c r="L96" s="17"/>
    </row>
    <row r="97" spans="1:12" s="7" customFormat="1">
      <c r="A97" s="1245"/>
      <c r="K97" s="12"/>
      <c r="L97" s="17"/>
    </row>
    <row r="98" spans="1:12" s="7" customFormat="1">
      <c r="A98" s="1245"/>
      <c r="K98" s="12"/>
      <c r="L98" s="17"/>
    </row>
    <row r="99" spans="1:12" s="7" customFormat="1">
      <c r="A99" s="1245"/>
      <c r="K99" s="12"/>
      <c r="L99" s="17"/>
    </row>
    <row r="100" spans="1:12" s="7" customFormat="1">
      <c r="A100" s="1245"/>
      <c r="K100" s="12"/>
      <c r="L100" s="17"/>
    </row>
  </sheetData>
  <autoFilter ref="B6:B71"/>
  <customSheetViews>
    <customSheetView guid="{CD481555-6D06-49CD-9625-98C90CC09C9A}">
      <selection activeCell="G23" sqref="G23"/>
      <pageMargins left="0.7" right="0.7" top="0.75" bottom="0.75" header="0.3" footer="0.3"/>
      <pageSetup paperSize="9" orientation="portrait" r:id="rId1"/>
    </customSheetView>
    <customSheetView guid="{9EC6AF21-4B8E-44E3-AF29-8895353139B2}">
      <selection activeCell="C21" sqref="C21:J21"/>
      <pageMargins left="0.7" right="0.7" top="0.75" bottom="0.75" header="0.3" footer="0.3"/>
      <pageSetup paperSize="9" orientation="portrait" r:id="rId2"/>
    </customSheetView>
    <customSheetView guid="{4A6D03CA-35D0-42B2-8E76-6C991766DE68}">
      <selection activeCell="J19" sqref="J19"/>
      <pageMargins left="0.7" right="0.7" top="0.75" bottom="0.75" header="0.3" footer="0.3"/>
      <pageSetup paperSize="9" orientation="portrait" r:id="rId3"/>
    </customSheetView>
    <customSheetView guid="{94FC66D5-BF29-4BE8-974C-C93BA07E9FE3}">
      <selection activeCell="J19" sqref="J19"/>
      <pageMargins left="0.7" right="0.7" top="0.75" bottom="0.75" header="0.3" footer="0.3"/>
      <pageSetup paperSize="9" orientation="portrait" r:id="rId4"/>
    </customSheetView>
  </customSheetViews>
  <mergeCells count="35">
    <mergeCell ref="A1:K1"/>
    <mergeCell ref="A2:B2"/>
    <mergeCell ref="C2:F2"/>
    <mergeCell ref="G2:H5"/>
    <mergeCell ref="I2:J2"/>
    <mergeCell ref="A3:B3"/>
    <mergeCell ref="C3:F3"/>
    <mergeCell ref="I3:J3"/>
    <mergeCell ref="A4:B4"/>
    <mergeCell ref="C4:F4"/>
    <mergeCell ref="I4:J4"/>
    <mergeCell ref="A5:B5"/>
    <mergeCell ref="C5:F5"/>
    <mergeCell ref="I5:J5"/>
    <mergeCell ref="C7:J7"/>
    <mergeCell ref="C36:J36"/>
    <mergeCell ref="H35:I35"/>
    <mergeCell ref="C29:J29"/>
    <mergeCell ref="C28:J28"/>
    <mergeCell ref="C47:J47"/>
    <mergeCell ref="C46:J46"/>
    <mergeCell ref="C45:J45"/>
    <mergeCell ref="A11:A12"/>
    <mergeCell ref="C32:J32"/>
    <mergeCell ref="C31:J31"/>
    <mergeCell ref="C11:J11"/>
    <mergeCell ref="C12:J12"/>
    <mergeCell ref="C26:J26"/>
    <mergeCell ref="C25:J25"/>
    <mergeCell ref="C23:J23"/>
    <mergeCell ref="C21:J21"/>
    <mergeCell ref="C18:J18"/>
    <mergeCell ref="C43:J43"/>
    <mergeCell ref="C39:J39"/>
    <mergeCell ref="C37:J37"/>
  </mergeCells>
  <pageMargins left="0.7" right="0.7" top="0.75" bottom="0.75" header="0.3" footer="0.3"/>
  <pageSetup paperSize="9" orientation="portrait" r:id="rId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M1006"/>
  <sheetViews>
    <sheetView zoomScaleNormal="100" workbookViewId="0">
      <pane ySplit="6" topLeftCell="A52" activePane="bottomLeft" state="frozen"/>
      <selection pane="bottomLeft" activeCell="C62" sqref="C62:J62"/>
    </sheetView>
  </sheetViews>
  <sheetFormatPr defaultRowHeight="15.75"/>
  <cols>
    <col min="1" max="1" width="14.7109375" style="1824" customWidth="1"/>
    <col min="2" max="6" width="10.140625" style="1295" customWidth="1"/>
    <col min="7" max="7" width="13.140625" style="1295" customWidth="1"/>
    <col min="8" max="8" width="14.28515625" style="1295" customWidth="1"/>
    <col min="9" max="9" width="12.42578125" style="1295" customWidth="1"/>
    <col min="10" max="10" width="18.42578125" style="1295" customWidth="1"/>
    <col min="11" max="11" width="18.42578125" style="3386" customWidth="1"/>
    <col min="12" max="12" width="53.7109375" style="1294" customWidth="1"/>
    <col min="13" max="13" width="24.85546875" style="800" customWidth="1"/>
    <col min="14" max="16384" width="9.140625" style="800"/>
  </cols>
  <sheetData>
    <row r="1" spans="1:13" s="1817" customFormat="1" ht="30.75" customHeight="1" thickTop="1">
      <c r="A1" s="5605" t="s">
        <v>4090</v>
      </c>
      <c r="B1" s="5606"/>
      <c r="C1" s="5606"/>
      <c r="D1" s="5606"/>
      <c r="E1" s="5606"/>
      <c r="F1" s="5606"/>
      <c r="G1" s="5606"/>
      <c r="H1" s="5606"/>
      <c r="I1" s="5606"/>
      <c r="J1" s="5606"/>
      <c r="K1" s="5606"/>
      <c r="L1" s="5607"/>
      <c r="M1" s="1816"/>
    </row>
    <row r="2" spans="1:13" s="523" customFormat="1" ht="20.25" customHeight="1">
      <c r="A2" s="5596" t="s">
        <v>215</v>
      </c>
      <c r="B2" s="5597"/>
      <c r="C2" s="4425">
        <f>+(30+114+87)*25</f>
        <v>5775</v>
      </c>
      <c r="D2" s="4426"/>
      <c r="E2" s="4426"/>
      <c r="F2" s="4427"/>
      <c r="G2" s="4374" t="s">
        <v>6403</v>
      </c>
      <c r="H2" s="4375"/>
      <c r="I2" s="5598" t="s">
        <v>216</v>
      </c>
      <c r="J2" s="5599"/>
      <c r="K2" s="5608" t="s">
        <v>251</v>
      </c>
      <c r="L2" s="5609"/>
      <c r="M2" s="1819"/>
    </row>
    <row r="3" spans="1:13" s="523" customFormat="1" ht="20.25" customHeight="1">
      <c r="A3" s="5596" t="s">
        <v>217</v>
      </c>
      <c r="B3" s="5597"/>
      <c r="C3" s="4425" t="s">
        <v>688</v>
      </c>
      <c r="D3" s="4426"/>
      <c r="E3" s="4426"/>
      <c r="F3" s="4427"/>
      <c r="G3" s="5652" t="s">
        <v>6677</v>
      </c>
      <c r="H3" s="5653"/>
      <c r="I3" s="5598" t="s">
        <v>218</v>
      </c>
      <c r="J3" s="5599"/>
      <c r="K3" s="5608" t="s">
        <v>248</v>
      </c>
      <c r="L3" s="5609"/>
      <c r="M3" s="1819"/>
    </row>
    <row r="4" spans="1:13" s="523" customFormat="1" ht="20.25" customHeight="1">
      <c r="A4" s="5596" t="s">
        <v>219</v>
      </c>
      <c r="B4" s="5597"/>
      <c r="C4" s="4425" t="s">
        <v>6081</v>
      </c>
      <c r="D4" s="4426"/>
      <c r="E4" s="4426"/>
      <c r="F4" s="4427"/>
      <c r="G4" s="3159"/>
      <c r="H4" s="3160"/>
      <c r="I4" s="5598" t="s">
        <v>220</v>
      </c>
      <c r="J4" s="5599"/>
      <c r="K4" s="5610" t="s">
        <v>5750</v>
      </c>
      <c r="L4" s="5611"/>
      <c r="M4" s="1819"/>
    </row>
    <row r="5" spans="1:13" s="523" customFormat="1" ht="66.75" customHeight="1" thickBot="1">
      <c r="A5" s="5600" t="s">
        <v>221</v>
      </c>
      <c r="B5" s="5601"/>
      <c r="C5" s="5658" t="s">
        <v>6080</v>
      </c>
      <c r="D5" s="5659"/>
      <c r="E5" s="5659"/>
      <c r="F5" s="5660"/>
      <c r="G5" s="3738"/>
      <c r="H5" s="3739"/>
      <c r="I5" s="5598" t="s">
        <v>325</v>
      </c>
      <c r="J5" s="5599"/>
      <c r="K5" s="5654" t="s">
        <v>4091</v>
      </c>
      <c r="L5" s="5618"/>
      <c r="M5" s="1819"/>
    </row>
    <row r="6" spans="1:13" ht="43.5" customHeight="1" thickTop="1" thickBot="1">
      <c r="A6" s="1820" t="s">
        <v>1</v>
      </c>
      <c r="B6" s="1821" t="s">
        <v>0</v>
      </c>
      <c r="C6" s="1821" t="s">
        <v>2</v>
      </c>
      <c r="D6" s="1821" t="s">
        <v>3</v>
      </c>
      <c r="E6" s="1821" t="s">
        <v>4</v>
      </c>
      <c r="F6" s="1821" t="s">
        <v>5</v>
      </c>
      <c r="G6" s="1821" t="s">
        <v>6</v>
      </c>
      <c r="H6" s="1821" t="s">
        <v>7</v>
      </c>
      <c r="I6" s="1821" t="s">
        <v>8</v>
      </c>
      <c r="J6" s="1821" t="s">
        <v>9</v>
      </c>
      <c r="K6" s="3611" t="s">
        <v>6286</v>
      </c>
      <c r="L6" s="1822" t="s">
        <v>10</v>
      </c>
    </row>
    <row r="7" spans="1:13" ht="123" customHeight="1" thickTop="1">
      <c r="A7" s="1977">
        <v>42871</v>
      </c>
      <c r="B7" s="1978" t="s">
        <v>32</v>
      </c>
      <c r="C7" s="5619" t="s">
        <v>4101</v>
      </c>
      <c r="D7" s="5620"/>
      <c r="E7" s="5620"/>
      <c r="F7" s="5620"/>
      <c r="G7" s="5620"/>
      <c r="H7" s="5620"/>
      <c r="I7" s="5620"/>
      <c r="J7" s="5620"/>
      <c r="K7" s="3618" t="s">
        <v>6315</v>
      </c>
      <c r="L7" s="1979" t="s">
        <v>4102</v>
      </c>
    </row>
    <row r="8" spans="1:13" ht="26.25" customHeight="1">
      <c r="A8" s="520">
        <v>42884</v>
      </c>
      <c r="B8" s="521" t="s">
        <v>16</v>
      </c>
      <c r="C8" s="1627">
        <v>155</v>
      </c>
      <c r="D8" s="1627">
        <f t="shared" ref="D8:D78" si="0">+C8*(100-E8)/100</f>
        <v>139.5</v>
      </c>
      <c r="E8" s="1627">
        <v>10</v>
      </c>
      <c r="F8" s="1627"/>
      <c r="G8" s="1627">
        <v>130</v>
      </c>
      <c r="H8" s="1627"/>
      <c r="I8" s="1627"/>
      <c r="J8" s="1627"/>
      <c r="K8" s="3412"/>
      <c r="L8" s="756" t="s">
        <v>2752</v>
      </c>
    </row>
    <row r="9" spans="1:13">
      <c r="A9" s="2011">
        <v>42948</v>
      </c>
      <c r="B9" s="2012" t="s">
        <v>143</v>
      </c>
      <c r="C9" s="1641"/>
      <c r="D9" s="1641"/>
      <c r="E9" s="1641"/>
      <c r="F9" s="1641"/>
      <c r="G9" s="1641"/>
      <c r="H9" s="1641">
        <v>3945</v>
      </c>
      <c r="I9" s="1641">
        <v>100</v>
      </c>
      <c r="J9" s="1641"/>
      <c r="K9" s="3623"/>
      <c r="L9" s="2013" t="s">
        <v>30</v>
      </c>
    </row>
    <row r="10" spans="1:13">
      <c r="A10" s="520">
        <v>43022</v>
      </c>
      <c r="B10" s="521" t="s">
        <v>143</v>
      </c>
      <c r="C10" s="1627"/>
      <c r="D10" s="1627"/>
      <c r="E10" s="1627"/>
      <c r="F10" s="1627"/>
      <c r="G10" s="1627"/>
      <c r="H10" s="1627">
        <v>4305</v>
      </c>
      <c r="I10" s="1627">
        <v>100</v>
      </c>
      <c r="J10" s="1627"/>
      <c r="K10" s="3412"/>
      <c r="L10" s="1823" t="s">
        <v>30</v>
      </c>
    </row>
    <row r="11" spans="1:13" s="12" customFormat="1" ht="24" customHeight="1" thickBot="1">
      <c r="A11" s="2126">
        <v>43040</v>
      </c>
      <c r="B11" s="2127" t="s">
        <v>16</v>
      </c>
      <c r="C11" s="2128">
        <v>195</v>
      </c>
      <c r="D11" s="2129">
        <f>+C11*(100-E11)/100</f>
        <v>175.5</v>
      </c>
      <c r="E11" s="2128">
        <v>10</v>
      </c>
      <c r="F11" s="2128"/>
      <c r="G11" s="2128">
        <v>160</v>
      </c>
      <c r="H11" s="2128"/>
      <c r="I11" s="2128"/>
      <c r="J11" s="2128"/>
      <c r="K11" s="2128"/>
      <c r="L11" s="2130" t="s">
        <v>2752</v>
      </c>
      <c r="M11" s="17"/>
    </row>
    <row r="12" spans="1:13" ht="20.100000000000001" customHeight="1" thickTop="1">
      <c r="A12" s="2123">
        <v>43132</v>
      </c>
      <c r="B12" s="2124" t="s">
        <v>16</v>
      </c>
      <c r="C12" s="1761">
        <v>205</v>
      </c>
      <c r="D12" s="1761">
        <f t="shared" si="0"/>
        <v>184.5</v>
      </c>
      <c r="E12" s="1761">
        <v>10</v>
      </c>
      <c r="F12" s="1761"/>
      <c r="G12" s="1761">
        <v>170</v>
      </c>
      <c r="H12" s="1761"/>
      <c r="I12" s="1761"/>
      <c r="J12" s="1761"/>
      <c r="K12" s="3615"/>
      <c r="L12" s="2125" t="s">
        <v>4479</v>
      </c>
    </row>
    <row r="13" spans="1:13" s="17" customFormat="1" ht="20.100000000000001" customHeight="1">
      <c r="A13" s="2244">
        <v>43179</v>
      </c>
      <c r="B13" s="2245" t="s">
        <v>143</v>
      </c>
      <c r="C13" s="2245"/>
      <c r="D13" s="2243"/>
      <c r="E13" s="2245"/>
      <c r="F13" s="2245"/>
      <c r="G13" s="2245"/>
      <c r="H13" s="176">
        <v>4660</v>
      </c>
      <c r="I13" s="176">
        <v>100</v>
      </c>
      <c r="J13" s="2245"/>
      <c r="K13" s="3446"/>
      <c r="L13" s="12" t="s">
        <v>30</v>
      </c>
    </row>
    <row r="14" spans="1:13">
      <c r="A14" s="520">
        <v>43315</v>
      </c>
      <c r="B14" s="521" t="s">
        <v>16</v>
      </c>
      <c r="C14" s="1627">
        <v>200</v>
      </c>
      <c r="D14" s="1627">
        <f t="shared" si="0"/>
        <v>188</v>
      </c>
      <c r="E14" s="1627">
        <v>6</v>
      </c>
      <c r="F14" s="1627"/>
      <c r="G14" s="1627">
        <v>110</v>
      </c>
      <c r="H14" s="1627"/>
      <c r="I14" s="1627"/>
      <c r="J14" s="1627"/>
      <c r="K14" s="3412"/>
      <c r="L14" s="1823" t="s">
        <v>4790</v>
      </c>
    </row>
    <row r="15" spans="1:13">
      <c r="A15" s="520">
        <v>43376</v>
      </c>
      <c r="B15" s="521" t="s">
        <v>16</v>
      </c>
      <c r="C15" s="1627">
        <v>200</v>
      </c>
      <c r="D15" s="1627">
        <f t="shared" si="0"/>
        <v>188</v>
      </c>
      <c r="E15" s="1627">
        <v>6</v>
      </c>
      <c r="F15" s="1627"/>
      <c r="G15" s="1627">
        <v>100</v>
      </c>
      <c r="H15" s="1627"/>
      <c r="I15" s="1627"/>
      <c r="J15" s="1627"/>
      <c r="K15" s="3412"/>
      <c r="L15" s="1823" t="s">
        <v>4479</v>
      </c>
    </row>
    <row r="16" spans="1:13">
      <c r="A16" s="520">
        <v>43410</v>
      </c>
      <c r="B16" s="521" t="s">
        <v>14</v>
      </c>
      <c r="C16" s="4965" t="s">
        <v>4958</v>
      </c>
      <c r="D16" s="4966"/>
      <c r="E16" s="4966"/>
      <c r="F16" s="4966"/>
      <c r="G16" s="4966"/>
      <c r="H16" s="4966"/>
      <c r="I16" s="4966"/>
      <c r="J16" s="4967"/>
      <c r="K16" s="3413"/>
      <c r="L16" s="1823"/>
    </row>
    <row r="17" spans="1:12">
      <c r="A17" s="520">
        <v>43415</v>
      </c>
      <c r="B17" s="521" t="s">
        <v>143</v>
      </c>
      <c r="C17" s="1627"/>
      <c r="D17" s="1627"/>
      <c r="E17" s="1627"/>
      <c r="F17" s="1627"/>
      <c r="G17" s="1627"/>
      <c r="H17" s="1627">
        <v>4270</v>
      </c>
      <c r="I17" s="1627">
        <v>100</v>
      </c>
      <c r="J17" s="1627"/>
      <c r="K17" s="3412"/>
      <c r="L17" s="1823" t="s">
        <v>30</v>
      </c>
    </row>
    <row r="18" spans="1:12" ht="16.5" thickBot="1">
      <c r="A18" s="2210">
        <v>43441</v>
      </c>
      <c r="B18" s="2211" t="s">
        <v>16</v>
      </c>
      <c r="C18" s="2212">
        <v>195</v>
      </c>
      <c r="D18" s="2212">
        <f t="shared" si="0"/>
        <v>183.3</v>
      </c>
      <c r="E18" s="2212">
        <v>6</v>
      </c>
      <c r="F18" s="2212"/>
      <c r="G18" s="2212">
        <v>120</v>
      </c>
      <c r="H18" s="2212"/>
      <c r="I18" s="2212"/>
      <c r="J18" s="2212"/>
      <c r="K18" s="3614"/>
      <c r="L18" s="2213" t="s">
        <v>4151</v>
      </c>
    </row>
    <row r="19" spans="1:12" ht="33.75" customHeight="1" thickTop="1">
      <c r="A19" s="2606">
        <v>43544</v>
      </c>
      <c r="B19" s="2615" t="s">
        <v>12</v>
      </c>
      <c r="C19" s="5655" t="s">
        <v>5292</v>
      </c>
      <c r="D19" s="5656"/>
      <c r="E19" s="5656"/>
      <c r="F19" s="5656"/>
      <c r="G19" s="5656"/>
      <c r="H19" s="5656"/>
      <c r="I19" s="5656"/>
      <c r="J19" s="5657"/>
      <c r="K19" s="3624"/>
      <c r="L19" s="2125"/>
    </row>
    <row r="20" spans="1:12" ht="20.100000000000001" customHeight="1">
      <c r="A20" s="520">
        <v>43563</v>
      </c>
      <c r="B20" s="521" t="s">
        <v>16</v>
      </c>
      <c r="C20" s="1627">
        <v>165</v>
      </c>
      <c r="D20" s="1627">
        <f t="shared" si="0"/>
        <v>155.1</v>
      </c>
      <c r="E20" s="1627">
        <v>6</v>
      </c>
      <c r="F20" s="1627" t="s">
        <v>70</v>
      </c>
      <c r="G20" s="1627">
        <v>115</v>
      </c>
      <c r="H20" s="1627"/>
      <c r="I20" s="1627"/>
      <c r="J20" s="1627"/>
      <c r="K20" s="3412"/>
      <c r="L20" s="1823" t="s">
        <v>4151</v>
      </c>
    </row>
    <row r="21" spans="1:12" ht="20.100000000000001" customHeight="1">
      <c r="A21" s="520">
        <v>43570</v>
      </c>
      <c r="B21" s="521" t="s">
        <v>143</v>
      </c>
      <c r="C21" s="1627"/>
      <c r="D21" s="1627"/>
      <c r="E21" s="1627"/>
      <c r="F21" s="1627"/>
      <c r="G21" s="1627"/>
      <c r="H21" s="1627">
        <v>4120</v>
      </c>
      <c r="I21" s="1627">
        <v>100</v>
      </c>
      <c r="J21" s="1627"/>
      <c r="K21" s="3412"/>
      <c r="L21" s="1823" t="s">
        <v>30</v>
      </c>
    </row>
    <row r="22" spans="1:12" ht="20.100000000000001" customHeight="1">
      <c r="A22" s="520">
        <v>43680</v>
      </c>
      <c r="B22" s="521" t="s">
        <v>16</v>
      </c>
      <c r="C22" s="1627">
        <v>160</v>
      </c>
      <c r="D22" s="1627">
        <f t="shared" si="0"/>
        <v>152</v>
      </c>
      <c r="E22" s="1627">
        <v>5</v>
      </c>
      <c r="F22" s="1627"/>
      <c r="G22" s="1627">
        <v>75</v>
      </c>
      <c r="H22" s="1627"/>
      <c r="I22" s="1627"/>
      <c r="J22" s="1627"/>
      <c r="K22" s="3412"/>
      <c r="L22" s="1823" t="s">
        <v>4151</v>
      </c>
    </row>
    <row r="23" spans="1:12">
      <c r="A23" s="520">
        <v>43696</v>
      </c>
      <c r="B23" s="521" t="s">
        <v>14</v>
      </c>
      <c r="C23" s="4341" t="s">
        <v>5591</v>
      </c>
      <c r="D23" s="4342"/>
      <c r="E23" s="4342"/>
      <c r="F23" s="4342"/>
      <c r="G23" s="4342"/>
      <c r="H23" s="4342"/>
      <c r="I23" s="4342"/>
      <c r="J23" s="4343"/>
      <c r="K23" s="3389"/>
      <c r="L23" s="1823"/>
    </row>
    <row r="24" spans="1:12" ht="20.100000000000001" customHeight="1">
      <c r="A24" s="520">
        <v>43712</v>
      </c>
      <c r="B24" s="521" t="s">
        <v>143</v>
      </c>
      <c r="C24" s="1627"/>
      <c r="D24" s="1627"/>
      <c r="E24" s="1627"/>
      <c r="F24" s="1627"/>
      <c r="G24" s="1627"/>
      <c r="H24" s="1627">
        <v>4135</v>
      </c>
      <c r="I24" s="1627">
        <v>100</v>
      </c>
      <c r="J24" s="1627"/>
      <c r="K24" s="3412"/>
      <c r="L24" s="1823" t="s">
        <v>169</v>
      </c>
    </row>
    <row r="25" spans="1:12" ht="20.100000000000001" customHeight="1">
      <c r="A25" s="520">
        <v>43781</v>
      </c>
      <c r="B25" s="521" t="s">
        <v>16</v>
      </c>
      <c r="C25" s="1627">
        <v>140</v>
      </c>
      <c r="D25" s="1627">
        <f t="shared" si="0"/>
        <v>138.6</v>
      </c>
      <c r="E25" s="1627">
        <v>1</v>
      </c>
      <c r="F25" s="1627"/>
      <c r="G25" s="1627">
        <v>100</v>
      </c>
      <c r="H25" s="1627"/>
      <c r="I25" s="1627"/>
      <c r="J25" s="1627"/>
      <c r="K25" s="3412"/>
      <c r="L25" s="1823" t="s">
        <v>4790</v>
      </c>
    </row>
    <row r="26" spans="1:12" s="17" customFormat="1" ht="20.100000000000001" customHeight="1">
      <c r="A26" s="2903">
        <v>43784</v>
      </c>
      <c r="B26" s="2904" t="s">
        <v>11</v>
      </c>
      <c r="C26" s="4627" t="s">
        <v>5769</v>
      </c>
      <c r="D26" s="4645"/>
      <c r="E26" s="4645"/>
      <c r="F26" s="4645"/>
      <c r="G26" s="4645"/>
      <c r="H26" s="4645"/>
      <c r="I26" s="4645"/>
      <c r="J26" s="4646"/>
      <c r="K26" s="3397"/>
      <c r="L26" s="12"/>
    </row>
    <row r="27" spans="1:12" ht="20.100000000000001" customHeight="1">
      <c r="A27" s="520">
        <v>43791</v>
      </c>
      <c r="B27" s="521" t="s">
        <v>143</v>
      </c>
      <c r="C27" s="1627"/>
      <c r="D27" s="1627"/>
      <c r="E27" s="1627"/>
      <c r="F27" s="1627"/>
      <c r="G27" s="1627"/>
      <c r="H27" s="1627">
        <v>4500</v>
      </c>
      <c r="I27" s="1627">
        <v>100</v>
      </c>
      <c r="J27" s="1627"/>
      <c r="K27" s="3412"/>
      <c r="L27" s="1823" t="s">
        <v>5778</v>
      </c>
    </row>
    <row r="28" spans="1:12" ht="20.100000000000001" customHeight="1">
      <c r="A28" s="4561">
        <v>43808</v>
      </c>
      <c r="B28" s="521" t="s">
        <v>16</v>
      </c>
      <c r="C28" s="1627">
        <v>160</v>
      </c>
      <c r="D28" s="1627">
        <f t="shared" si="0"/>
        <v>158.4</v>
      </c>
      <c r="E28" s="1627">
        <v>1</v>
      </c>
      <c r="F28" s="1627" t="s">
        <v>70</v>
      </c>
      <c r="G28" s="1627">
        <v>130</v>
      </c>
      <c r="H28" s="1627"/>
      <c r="I28" s="1627"/>
      <c r="J28" s="1627"/>
      <c r="K28" s="3412"/>
      <c r="L28" s="1823" t="s">
        <v>5844</v>
      </c>
    </row>
    <row r="29" spans="1:12" ht="20.100000000000001" customHeight="1">
      <c r="A29" s="4562"/>
      <c r="B29" s="521" t="s">
        <v>143</v>
      </c>
      <c r="C29" s="1627"/>
      <c r="D29" s="1627" t="s">
        <v>324</v>
      </c>
      <c r="E29" s="1627"/>
      <c r="F29" s="1627"/>
      <c r="G29" s="1627"/>
      <c r="H29" s="1627">
        <v>4630</v>
      </c>
      <c r="I29" s="1627">
        <v>94</v>
      </c>
      <c r="J29" s="1627"/>
      <c r="K29" s="3412"/>
      <c r="L29" s="1823" t="s">
        <v>30</v>
      </c>
    </row>
    <row r="30" spans="1:12" ht="20.100000000000001" customHeight="1">
      <c r="A30" s="520">
        <v>43885</v>
      </c>
      <c r="B30" s="521" t="s">
        <v>12</v>
      </c>
      <c r="C30" s="4965" t="s">
        <v>5992</v>
      </c>
      <c r="D30" s="4966"/>
      <c r="E30" s="4966"/>
      <c r="F30" s="4966"/>
      <c r="G30" s="4966"/>
      <c r="H30" s="4966"/>
      <c r="I30" s="4966"/>
      <c r="J30" s="4967"/>
      <c r="K30" s="3413"/>
      <c r="L30" s="1823"/>
    </row>
    <row r="31" spans="1:12">
      <c r="A31" s="2261">
        <v>43887</v>
      </c>
      <c r="B31" s="1297" t="s">
        <v>16</v>
      </c>
      <c r="C31" s="1880">
        <v>225</v>
      </c>
      <c r="D31" s="1880">
        <f t="shared" si="0"/>
        <v>222.75</v>
      </c>
      <c r="E31" s="1880">
        <v>1</v>
      </c>
      <c r="F31" s="1880" t="s">
        <v>70</v>
      </c>
      <c r="G31" s="1880">
        <v>87</v>
      </c>
      <c r="H31" s="1880"/>
      <c r="I31" s="1880"/>
      <c r="J31" s="1880"/>
      <c r="K31" s="3612"/>
      <c r="L31" s="1881" t="s">
        <v>5993</v>
      </c>
    </row>
    <row r="32" spans="1:12" ht="20.100000000000001" customHeight="1">
      <c r="A32" s="520">
        <v>43900</v>
      </c>
      <c r="B32" s="521" t="s">
        <v>157</v>
      </c>
      <c r="C32" s="4965" t="s">
        <v>6035</v>
      </c>
      <c r="D32" s="4966"/>
      <c r="E32" s="4966"/>
      <c r="F32" s="4966"/>
      <c r="G32" s="4966"/>
      <c r="H32" s="4966"/>
      <c r="I32" s="4966"/>
      <c r="J32" s="4967"/>
      <c r="K32" s="3413"/>
      <c r="L32" s="1823"/>
    </row>
    <row r="33" spans="1:12" ht="20.100000000000001" customHeight="1">
      <c r="A33" s="3632">
        <v>43920</v>
      </c>
      <c r="B33" s="3151" t="s">
        <v>4</v>
      </c>
      <c r="C33" s="3152"/>
      <c r="D33" s="3152"/>
      <c r="E33" s="3152">
        <v>1</v>
      </c>
      <c r="F33" s="3152"/>
      <c r="G33" s="3152"/>
      <c r="H33" s="3152"/>
      <c r="I33" s="3152"/>
      <c r="J33" s="3152"/>
      <c r="K33" s="3617"/>
      <c r="L33" s="3153"/>
    </row>
    <row r="34" spans="1:12" ht="33" customHeight="1">
      <c r="A34" s="520">
        <v>43925</v>
      </c>
      <c r="B34" s="1384" t="s">
        <v>14</v>
      </c>
      <c r="C34" s="4341" t="s">
        <v>6067</v>
      </c>
      <c r="D34" s="4342"/>
      <c r="E34" s="4342"/>
      <c r="F34" s="4342"/>
      <c r="G34" s="4342"/>
      <c r="H34" s="4342"/>
      <c r="I34" s="4342"/>
      <c r="J34" s="4343"/>
      <c r="K34" s="3389"/>
      <c r="L34" s="1823"/>
    </row>
    <row r="35" spans="1:12">
      <c r="A35" s="520">
        <v>43939</v>
      </c>
      <c r="B35" s="1384" t="s">
        <v>14</v>
      </c>
      <c r="C35" s="4341" t="s">
        <v>6084</v>
      </c>
      <c r="D35" s="4342"/>
      <c r="E35" s="4342"/>
      <c r="F35" s="4342"/>
      <c r="G35" s="4342"/>
      <c r="H35" s="4342"/>
      <c r="I35" s="4342"/>
      <c r="J35" s="4343"/>
      <c r="K35" s="3389"/>
      <c r="L35" s="1823"/>
    </row>
    <row r="36" spans="1:12">
      <c r="A36" s="3632">
        <v>43951</v>
      </c>
      <c r="B36" s="3151" t="s">
        <v>4</v>
      </c>
      <c r="C36" s="3152"/>
      <c r="D36" s="3152"/>
      <c r="E36" s="3152">
        <v>1</v>
      </c>
      <c r="F36" s="3152"/>
      <c r="G36" s="3152"/>
      <c r="H36" s="3152"/>
      <c r="I36" s="3152"/>
      <c r="J36" s="3152"/>
      <c r="K36" s="3617"/>
      <c r="L36" s="3153"/>
    </row>
    <row r="37" spans="1:12">
      <c r="A37" s="520">
        <v>43969</v>
      </c>
      <c r="B37" s="521" t="s">
        <v>16</v>
      </c>
      <c r="C37" s="1627">
        <v>140</v>
      </c>
      <c r="D37" s="1627">
        <v>138.6</v>
      </c>
      <c r="E37" s="1627">
        <v>1</v>
      </c>
      <c r="F37" s="1627" t="s">
        <v>70</v>
      </c>
      <c r="G37" s="1627">
        <v>95</v>
      </c>
      <c r="H37" s="1627"/>
      <c r="I37" s="1627"/>
      <c r="J37" s="1627"/>
      <c r="K37" s="3412"/>
      <c r="L37" s="1823" t="s">
        <v>4790</v>
      </c>
    </row>
    <row r="38" spans="1:12">
      <c r="A38" s="520">
        <v>43970</v>
      </c>
      <c r="B38" s="521" t="s">
        <v>143</v>
      </c>
      <c r="C38" s="1627"/>
      <c r="D38" s="1627">
        <f t="shared" si="0"/>
        <v>0</v>
      </c>
      <c r="E38" s="1627"/>
      <c r="F38" s="1627"/>
      <c r="G38" s="1627"/>
      <c r="H38" s="1293">
        <v>4725</v>
      </c>
      <c r="I38" s="1293">
        <v>100</v>
      </c>
      <c r="J38" s="1627"/>
      <c r="K38" s="3412"/>
      <c r="L38" s="1823"/>
    </row>
    <row r="39" spans="1:12" ht="18.75" customHeight="1">
      <c r="A39" s="3632">
        <v>43981</v>
      </c>
      <c r="B39" s="3151" t="s">
        <v>4</v>
      </c>
      <c r="C39" s="3152"/>
      <c r="D39" s="3152"/>
      <c r="E39" s="3152">
        <v>1</v>
      </c>
      <c r="F39" s="3152"/>
      <c r="G39" s="3152"/>
      <c r="H39" s="3152"/>
      <c r="I39" s="3152"/>
      <c r="J39" s="3152"/>
      <c r="K39" s="3617"/>
      <c r="L39" s="3153"/>
    </row>
    <row r="40" spans="1:12" ht="32.25" customHeight="1">
      <c r="A40" s="520">
        <v>43988</v>
      </c>
      <c r="B40" s="1384" t="s">
        <v>14</v>
      </c>
      <c r="C40" s="4341" t="s">
        <v>6194</v>
      </c>
      <c r="D40" s="4342"/>
      <c r="E40" s="4342"/>
      <c r="F40" s="4342"/>
      <c r="G40" s="4342"/>
      <c r="H40" s="4342"/>
      <c r="I40" s="4342"/>
      <c r="J40" s="4343"/>
      <c r="K40" s="3389"/>
      <c r="L40" s="1823"/>
    </row>
    <row r="41" spans="1:12">
      <c r="A41" s="3632">
        <v>44012</v>
      </c>
      <c r="B41" s="3151" t="s">
        <v>4</v>
      </c>
      <c r="C41" s="3152"/>
      <c r="D41" s="3152"/>
      <c r="E41" s="3152">
        <v>2</v>
      </c>
      <c r="F41" s="3152"/>
      <c r="G41" s="3152"/>
      <c r="H41" s="3152"/>
      <c r="I41" s="3152"/>
      <c r="J41" s="3152"/>
      <c r="K41" s="3617"/>
      <c r="L41" s="3153"/>
    </row>
    <row r="42" spans="1:12">
      <c r="A42" s="520">
        <v>44024</v>
      </c>
      <c r="B42" s="1384" t="s">
        <v>16</v>
      </c>
      <c r="C42" s="1627">
        <v>135</v>
      </c>
      <c r="D42" s="1627">
        <f t="shared" si="0"/>
        <v>132.30000000000001</v>
      </c>
      <c r="E42" s="1627">
        <v>2</v>
      </c>
      <c r="F42" s="1627" t="s">
        <v>70</v>
      </c>
      <c r="G42" s="1627">
        <v>100</v>
      </c>
      <c r="H42" s="1627"/>
      <c r="I42" s="1627"/>
      <c r="J42" s="1627"/>
      <c r="K42" s="3412"/>
      <c r="L42" s="1823" t="s">
        <v>5347</v>
      </c>
    </row>
    <row r="43" spans="1:12">
      <c r="A43" s="3632">
        <v>44042</v>
      </c>
      <c r="B43" s="3154" t="s">
        <v>4</v>
      </c>
      <c r="C43" s="3152"/>
      <c r="D43" s="3152"/>
      <c r="E43" s="3152">
        <v>3</v>
      </c>
      <c r="F43" s="3152"/>
      <c r="G43" s="3152"/>
      <c r="H43" s="3152"/>
      <c r="I43" s="3152"/>
      <c r="J43" s="3152"/>
      <c r="K43" s="3617"/>
      <c r="L43" s="3153"/>
    </row>
    <row r="44" spans="1:12">
      <c r="A44" s="520">
        <v>44071</v>
      </c>
      <c r="B44" s="1384" t="s">
        <v>143</v>
      </c>
      <c r="C44" s="1627"/>
      <c r="D44" s="1627" t="s">
        <v>324</v>
      </c>
      <c r="E44" s="1627"/>
      <c r="F44" s="1627"/>
      <c r="G44" s="1627"/>
      <c r="H44" s="1627">
        <v>5310</v>
      </c>
      <c r="I44" s="1627">
        <v>100</v>
      </c>
      <c r="J44" s="1627"/>
      <c r="K44" s="3412"/>
      <c r="L44" s="1823" t="s">
        <v>2255</v>
      </c>
    </row>
    <row r="45" spans="1:12">
      <c r="A45" s="3632">
        <v>44073</v>
      </c>
      <c r="B45" s="3154" t="s">
        <v>4</v>
      </c>
      <c r="C45" s="3152"/>
      <c r="D45" s="3152"/>
      <c r="E45" s="3152">
        <v>10</v>
      </c>
      <c r="F45" s="3152"/>
      <c r="G45" s="3152"/>
      <c r="H45" s="3152"/>
      <c r="I45" s="3152"/>
      <c r="J45" s="3152"/>
      <c r="K45" s="3617"/>
      <c r="L45" s="3153"/>
    </row>
    <row r="46" spans="1:12">
      <c r="A46" s="2011">
        <v>44162</v>
      </c>
      <c r="B46" s="1894" t="s">
        <v>16</v>
      </c>
      <c r="C46" s="1641">
        <v>210</v>
      </c>
      <c r="D46" s="1641">
        <f t="shared" si="0"/>
        <v>189</v>
      </c>
      <c r="E46" s="1641">
        <v>10</v>
      </c>
      <c r="F46" s="1641"/>
      <c r="G46" s="1641">
        <v>105</v>
      </c>
      <c r="H46" s="1641"/>
      <c r="I46" s="1641"/>
      <c r="J46" s="1641"/>
      <c r="K46" s="3623"/>
      <c r="L46" s="2013" t="s">
        <v>4152</v>
      </c>
    </row>
    <row r="47" spans="1:12">
      <c r="A47" s="5650">
        <v>44165</v>
      </c>
      <c r="B47" s="1894" t="s">
        <v>16</v>
      </c>
      <c r="C47" s="1641">
        <v>205</v>
      </c>
      <c r="D47" s="1641">
        <f t="shared" si="0"/>
        <v>184.5</v>
      </c>
      <c r="E47" s="1641">
        <v>10</v>
      </c>
      <c r="F47" s="1641"/>
      <c r="G47" s="1641">
        <v>92</v>
      </c>
      <c r="H47" s="1641"/>
      <c r="I47" s="1641"/>
      <c r="J47" s="1641"/>
      <c r="K47" s="3623"/>
      <c r="L47" s="2013" t="s">
        <v>6394</v>
      </c>
    </row>
    <row r="48" spans="1:12">
      <c r="A48" s="5651"/>
      <c r="B48" s="1894" t="s">
        <v>143</v>
      </c>
      <c r="C48" s="1627"/>
      <c r="D48" s="1627">
        <f t="shared" si="0"/>
        <v>0</v>
      </c>
      <c r="E48" s="1627"/>
      <c r="F48" s="1627"/>
      <c r="G48" s="1627"/>
      <c r="H48" s="1627">
        <v>5470</v>
      </c>
      <c r="I48" s="1627">
        <v>100</v>
      </c>
      <c r="J48" s="1627"/>
      <c r="K48" s="3412"/>
      <c r="L48" s="1823"/>
    </row>
    <row r="49" spans="1:12">
      <c r="A49" s="520">
        <v>44212</v>
      </c>
      <c r="B49" s="1384" t="s">
        <v>143</v>
      </c>
      <c r="C49" s="1627" t="s">
        <v>324</v>
      </c>
      <c r="D49" s="1627" t="s">
        <v>324</v>
      </c>
      <c r="E49" s="1627"/>
      <c r="F49" s="1627"/>
      <c r="G49" s="1627"/>
      <c r="H49" s="1627">
        <v>5520</v>
      </c>
      <c r="I49" s="1627">
        <v>100</v>
      </c>
      <c r="J49" s="1627"/>
      <c r="K49" s="3412"/>
      <c r="L49" s="1823" t="s">
        <v>6480</v>
      </c>
    </row>
    <row r="50" spans="1:12">
      <c r="A50" s="2261">
        <v>44295</v>
      </c>
      <c r="B50" s="2891" t="s">
        <v>16</v>
      </c>
      <c r="C50" s="1880">
        <v>145</v>
      </c>
      <c r="D50" s="1880">
        <f>+C50-(E50*C50/100)</f>
        <v>130.5</v>
      </c>
      <c r="E50" s="1880">
        <v>10</v>
      </c>
      <c r="F50" s="1880" t="s">
        <v>70</v>
      </c>
      <c r="G50" s="1880">
        <v>160</v>
      </c>
      <c r="H50" s="1880"/>
      <c r="I50" s="1880"/>
      <c r="J50" s="1880"/>
      <c r="K50" s="3612"/>
      <c r="L50" s="1881" t="s">
        <v>6573</v>
      </c>
    </row>
    <row r="51" spans="1:12">
      <c r="A51" s="520">
        <v>44329</v>
      </c>
      <c r="B51" s="1384" t="s">
        <v>14</v>
      </c>
      <c r="C51" s="5612" t="s">
        <v>6626</v>
      </c>
      <c r="D51" s="4966"/>
      <c r="E51" s="4966"/>
      <c r="F51" s="4966"/>
      <c r="G51" s="4966"/>
      <c r="H51" s="4966"/>
      <c r="I51" s="4966"/>
      <c r="J51" s="5613"/>
      <c r="K51" s="3412"/>
      <c r="L51" s="1823"/>
    </row>
    <row r="52" spans="1:12" ht="33.75" customHeight="1">
      <c r="A52" s="520">
        <v>44343</v>
      </c>
      <c r="B52" s="1384" t="s">
        <v>14</v>
      </c>
      <c r="C52" s="5257" t="s">
        <v>6652</v>
      </c>
      <c r="D52" s="4342"/>
      <c r="E52" s="4342"/>
      <c r="F52" s="4342"/>
      <c r="G52" s="4342"/>
      <c r="H52" s="4342"/>
      <c r="I52" s="4342"/>
      <c r="J52" s="5258"/>
      <c r="K52" s="3412"/>
      <c r="L52" s="1823"/>
    </row>
    <row r="53" spans="1:12">
      <c r="A53" s="4293">
        <v>44352</v>
      </c>
      <c r="B53" s="4009" t="s">
        <v>143</v>
      </c>
      <c r="C53" s="4005"/>
      <c r="D53" s="3996"/>
      <c r="E53" s="4005"/>
      <c r="F53" s="4005"/>
      <c r="G53" s="4005"/>
      <c r="H53" s="4005">
        <v>5510</v>
      </c>
      <c r="I53" s="4005">
        <v>99</v>
      </c>
      <c r="J53" s="4005"/>
      <c r="K53" s="4005"/>
      <c r="L53" s="271" t="s">
        <v>6668</v>
      </c>
    </row>
    <row r="54" spans="1:12" ht="23.25" customHeight="1">
      <c r="A54" s="4307"/>
      <c r="B54" s="4028" t="s">
        <v>11</v>
      </c>
      <c r="C54" s="5647" t="s">
        <v>6667</v>
      </c>
      <c r="D54" s="5648"/>
      <c r="E54" s="5648"/>
      <c r="F54" s="5648"/>
      <c r="G54" s="5648"/>
      <c r="H54" s="5648"/>
      <c r="I54" s="5648"/>
      <c r="J54" s="5649"/>
      <c r="K54" s="4029"/>
      <c r="L54" s="4030"/>
    </row>
    <row r="55" spans="1:12" ht="24.75" customHeight="1">
      <c r="A55" s="520">
        <v>44358</v>
      </c>
      <c r="B55" s="1384" t="s">
        <v>14</v>
      </c>
      <c r="C55" s="5612" t="s">
        <v>6678</v>
      </c>
      <c r="D55" s="4966"/>
      <c r="E55" s="4966"/>
      <c r="F55" s="4966"/>
      <c r="G55" s="4966"/>
      <c r="H55" s="4966"/>
      <c r="I55" s="4966"/>
      <c r="J55" s="5613"/>
      <c r="K55" s="3412"/>
      <c r="L55" s="1823"/>
    </row>
    <row r="56" spans="1:12" ht="31.5">
      <c r="A56" s="4561">
        <v>44363</v>
      </c>
      <c r="B56" s="2891" t="s">
        <v>16</v>
      </c>
      <c r="C56" s="1880">
        <v>50</v>
      </c>
      <c r="D56" s="1880">
        <f t="shared" si="0"/>
        <v>45</v>
      </c>
      <c r="E56" s="1880">
        <v>10</v>
      </c>
      <c r="F56" s="1880" t="s">
        <v>70</v>
      </c>
      <c r="G56" s="1880">
        <v>70</v>
      </c>
      <c r="H56" s="1880"/>
      <c r="I56" s="1880"/>
      <c r="J56" s="1880"/>
      <c r="K56" s="3612"/>
      <c r="L56" s="3073" t="s">
        <v>6691</v>
      </c>
    </row>
    <row r="57" spans="1:12">
      <c r="A57" s="5309"/>
      <c r="B57" s="1384" t="s">
        <v>12</v>
      </c>
      <c r="C57" s="5612" t="s">
        <v>6689</v>
      </c>
      <c r="D57" s="4966"/>
      <c r="E57" s="4966"/>
      <c r="F57" s="4966"/>
      <c r="G57" s="4966"/>
      <c r="H57" s="4966"/>
      <c r="I57" s="4966"/>
      <c r="J57" s="5613"/>
      <c r="K57" s="3412"/>
      <c r="L57" s="1823"/>
    </row>
    <row r="58" spans="1:12">
      <c r="A58" s="4562"/>
      <c r="B58" s="2891" t="s">
        <v>143</v>
      </c>
      <c r="C58" s="1880"/>
      <c r="D58" s="1880"/>
      <c r="E58" s="1880"/>
      <c r="F58" s="1880"/>
      <c r="G58" s="1880"/>
      <c r="H58" s="1880">
        <v>4295</v>
      </c>
      <c r="I58" s="1880">
        <v>100</v>
      </c>
      <c r="J58" s="1880"/>
      <c r="K58" s="3612"/>
      <c r="L58" s="1881" t="s">
        <v>6696</v>
      </c>
    </row>
    <row r="59" spans="1:12">
      <c r="A59" s="4561">
        <v>44365</v>
      </c>
      <c r="B59" s="1894" t="s">
        <v>16</v>
      </c>
      <c r="C59" s="1627">
        <v>190</v>
      </c>
      <c r="D59" s="1627">
        <f t="shared" si="0"/>
        <v>171</v>
      </c>
      <c r="E59" s="1627">
        <v>10</v>
      </c>
      <c r="F59" s="1627" t="s">
        <v>70</v>
      </c>
      <c r="G59" s="1627">
        <v>120</v>
      </c>
      <c r="H59" s="1627"/>
      <c r="I59" s="1627"/>
      <c r="J59" s="1627"/>
      <c r="K59" s="3412"/>
      <c r="L59" s="1823" t="s">
        <v>6695</v>
      </c>
    </row>
    <row r="60" spans="1:12">
      <c r="A60" s="4562"/>
      <c r="B60" s="1894" t="s">
        <v>143</v>
      </c>
      <c r="C60" s="1627"/>
      <c r="D60" s="1627"/>
      <c r="E60" s="1627"/>
      <c r="F60" s="1627"/>
      <c r="G60" s="1627"/>
      <c r="H60" s="1627">
        <v>4680</v>
      </c>
      <c r="I60" s="1627">
        <v>100</v>
      </c>
      <c r="J60" s="1627"/>
      <c r="K60" s="3412"/>
      <c r="L60" s="1823" t="s">
        <v>30</v>
      </c>
    </row>
    <row r="61" spans="1:12">
      <c r="A61" s="4561">
        <v>44379</v>
      </c>
      <c r="B61" s="1894" t="s">
        <v>14</v>
      </c>
      <c r="C61" s="5612" t="s">
        <v>6720</v>
      </c>
      <c r="D61" s="4966"/>
      <c r="E61" s="4966"/>
      <c r="F61" s="4966"/>
      <c r="G61" s="4966"/>
      <c r="H61" s="4966"/>
      <c r="I61" s="4966"/>
      <c r="J61" s="5613"/>
      <c r="K61" s="3412"/>
      <c r="L61" s="1823"/>
    </row>
    <row r="62" spans="1:12">
      <c r="A62" s="4562"/>
      <c r="B62" s="1894" t="s">
        <v>27</v>
      </c>
      <c r="C62" s="5612" t="s">
        <v>6727</v>
      </c>
      <c r="D62" s="4966"/>
      <c r="E62" s="4966"/>
      <c r="F62" s="4966"/>
      <c r="G62" s="4966"/>
      <c r="H62" s="4966"/>
      <c r="I62" s="4966"/>
      <c r="J62" s="5613"/>
      <c r="K62" s="3412"/>
      <c r="L62" s="1823"/>
    </row>
    <row r="63" spans="1:12" ht="29.25" customHeight="1">
      <c r="A63" s="520">
        <v>44429</v>
      </c>
      <c r="B63" s="2891" t="s">
        <v>16</v>
      </c>
      <c r="C63" s="1880">
        <v>130</v>
      </c>
      <c r="D63" s="1880">
        <f t="shared" si="0"/>
        <v>117</v>
      </c>
      <c r="E63" s="1880">
        <v>10</v>
      </c>
      <c r="F63" s="1880" t="s">
        <v>70</v>
      </c>
      <c r="G63" s="1880">
        <v>110</v>
      </c>
      <c r="H63" s="1880"/>
      <c r="I63" s="1880"/>
      <c r="J63" s="1880"/>
      <c r="K63" s="3612"/>
      <c r="L63" s="3073" t="s">
        <v>3987</v>
      </c>
    </row>
    <row r="64" spans="1:12">
      <c r="A64" s="520">
        <v>44437</v>
      </c>
      <c r="B64" s="1894" t="s">
        <v>143</v>
      </c>
      <c r="C64" s="1627"/>
      <c r="D64" s="1627">
        <f t="shared" si="0"/>
        <v>0</v>
      </c>
      <c r="E64" s="1627"/>
      <c r="F64" s="1627"/>
      <c r="G64" s="1627"/>
      <c r="H64" s="1293">
        <v>5230</v>
      </c>
      <c r="I64" s="1293">
        <v>100</v>
      </c>
      <c r="J64" s="1627"/>
      <c r="K64" s="3412"/>
      <c r="L64" s="1823" t="s">
        <v>30</v>
      </c>
    </row>
    <row r="65" spans="1:12">
      <c r="A65" s="520"/>
      <c r="B65" s="1894"/>
      <c r="C65" s="1627"/>
      <c r="D65" s="1627">
        <f t="shared" si="0"/>
        <v>0</v>
      </c>
      <c r="E65" s="1627"/>
      <c r="F65" s="1627"/>
      <c r="G65" s="1627"/>
      <c r="H65" s="1627"/>
      <c r="I65" s="1627"/>
      <c r="J65" s="1627"/>
      <c r="K65" s="3412"/>
      <c r="L65" s="1823"/>
    </row>
    <row r="66" spans="1:12">
      <c r="A66" s="520"/>
      <c r="B66" s="1894"/>
      <c r="C66" s="1627"/>
      <c r="D66" s="1627">
        <f t="shared" si="0"/>
        <v>0</v>
      </c>
      <c r="E66" s="1627"/>
      <c r="F66" s="1627"/>
      <c r="G66" s="1627"/>
      <c r="H66" s="1627"/>
      <c r="I66" s="1627"/>
      <c r="J66" s="1627"/>
      <c r="K66" s="3412"/>
      <c r="L66" s="1823"/>
    </row>
    <row r="67" spans="1:12">
      <c r="A67" s="520"/>
      <c r="B67" s="1894"/>
      <c r="C67" s="1627"/>
      <c r="D67" s="1627">
        <f t="shared" si="0"/>
        <v>0</v>
      </c>
      <c r="E67" s="1627"/>
      <c r="F67" s="1627"/>
      <c r="G67" s="1627"/>
      <c r="H67" s="1627"/>
      <c r="I67" s="1627"/>
      <c r="J67" s="1627"/>
      <c r="K67" s="3412"/>
      <c r="L67" s="1823"/>
    </row>
    <row r="68" spans="1:12">
      <c r="A68" s="520"/>
      <c r="B68" s="1894"/>
      <c r="C68" s="1627"/>
      <c r="D68" s="1627">
        <f t="shared" si="0"/>
        <v>0</v>
      </c>
      <c r="E68" s="1627"/>
      <c r="F68" s="1627"/>
      <c r="G68" s="1627"/>
      <c r="H68" s="1627"/>
      <c r="I68" s="1627"/>
      <c r="J68" s="1627"/>
      <c r="K68" s="3412"/>
      <c r="L68" s="1823"/>
    </row>
    <row r="69" spans="1:12">
      <c r="A69" s="520"/>
      <c r="B69" s="1894"/>
      <c r="C69" s="1627"/>
      <c r="D69" s="1627">
        <f t="shared" si="0"/>
        <v>0</v>
      </c>
      <c r="E69" s="1627"/>
      <c r="F69" s="1627"/>
      <c r="G69" s="1627"/>
      <c r="H69" s="1627"/>
      <c r="I69" s="1627"/>
      <c r="J69" s="1627"/>
      <c r="K69" s="3412"/>
      <c r="L69" s="1823"/>
    </row>
    <row r="70" spans="1:12">
      <c r="B70" s="1894"/>
      <c r="C70" s="1627"/>
      <c r="D70" s="1627">
        <f t="shared" si="0"/>
        <v>0</v>
      </c>
      <c r="E70" s="1627"/>
      <c r="F70" s="1627"/>
      <c r="G70" s="1627"/>
      <c r="H70" s="1627"/>
      <c r="I70" s="1627"/>
      <c r="J70" s="1627"/>
      <c r="K70" s="3412"/>
      <c r="L70" s="1823"/>
    </row>
    <row r="71" spans="1:12">
      <c r="B71" s="1894"/>
      <c r="C71" s="1627"/>
      <c r="D71" s="1627">
        <f t="shared" si="0"/>
        <v>0</v>
      </c>
      <c r="E71" s="1627"/>
      <c r="F71" s="1627"/>
      <c r="G71" s="1627"/>
      <c r="H71" s="1627"/>
      <c r="I71" s="1627"/>
      <c r="J71" s="1627"/>
      <c r="K71" s="3412"/>
      <c r="L71" s="1823"/>
    </row>
    <row r="72" spans="1:12">
      <c r="B72" s="1894"/>
      <c r="C72" s="1627"/>
      <c r="D72" s="1627">
        <f t="shared" si="0"/>
        <v>0</v>
      </c>
      <c r="E72" s="1627"/>
      <c r="F72" s="1627"/>
      <c r="G72" s="1627"/>
      <c r="H72" s="1627"/>
      <c r="I72" s="1627"/>
      <c r="J72" s="1627"/>
      <c r="K72" s="3412"/>
      <c r="L72" s="1823"/>
    </row>
    <row r="73" spans="1:12">
      <c r="B73" s="1894"/>
      <c r="C73" s="1627"/>
      <c r="D73" s="1627">
        <f t="shared" si="0"/>
        <v>0</v>
      </c>
      <c r="E73" s="1627"/>
      <c r="F73" s="1627"/>
      <c r="G73" s="1627"/>
      <c r="H73" s="1627"/>
      <c r="I73" s="1627"/>
      <c r="J73" s="1627"/>
      <c r="K73" s="3412"/>
      <c r="L73" s="1823"/>
    </row>
    <row r="74" spans="1:12">
      <c r="B74" s="1894"/>
      <c r="C74" s="1627"/>
      <c r="D74" s="1627">
        <f t="shared" si="0"/>
        <v>0</v>
      </c>
      <c r="E74" s="1627"/>
      <c r="F74" s="1627"/>
      <c r="G74" s="1627"/>
      <c r="H74" s="1627"/>
      <c r="I74" s="1627"/>
      <c r="J74" s="1627"/>
      <c r="K74" s="3412"/>
      <c r="L74" s="1823"/>
    </row>
    <row r="75" spans="1:12">
      <c r="B75" s="1894"/>
      <c r="C75" s="1293"/>
      <c r="D75" s="1627">
        <f t="shared" si="0"/>
        <v>0</v>
      </c>
      <c r="E75" s="1293"/>
      <c r="F75" s="1293"/>
      <c r="G75" s="1293"/>
      <c r="H75" s="1293"/>
      <c r="I75" s="1293"/>
      <c r="J75" s="1293"/>
      <c r="K75" s="3447"/>
      <c r="L75" s="1823"/>
    </row>
    <row r="76" spans="1:12">
      <c r="B76" s="1894"/>
      <c r="C76" s="1293"/>
      <c r="D76" s="1627">
        <f t="shared" si="0"/>
        <v>0</v>
      </c>
      <c r="E76" s="1293"/>
      <c r="F76" s="1293"/>
      <c r="G76" s="1293"/>
      <c r="H76" s="1293"/>
      <c r="I76" s="1293"/>
      <c r="J76" s="1293"/>
      <c r="K76" s="3447"/>
      <c r="L76" s="1823"/>
    </row>
    <row r="77" spans="1:12">
      <c r="B77" s="1894"/>
      <c r="C77" s="1293"/>
      <c r="D77" s="1627">
        <f t="shared" si="0"/>
        <v>0</v>
      </c>
      <c r="E77" s="1293"/>
      <c r="F77" s="1293"/>
      <c r="G77" s="1293"/>
      <c r="H77" s="1293"/>
      <c r="I77" s="1293"/>
      <c r="J77" s="1293"/>
      <c r="K77" s="3447"/>
      <c r="L77" s="1823"/>
    </row>
    <row r="78" spans="1:12">
      <c r="B78" s="1894"/>
      <c r="C78" s="1293"/>
      <c r="D78" s="1627">
        <f t="shared" si="0"/>
        <v>0</v>
      </c>
      <c r="E78" s="1293"/>
      <c r="F78" s="1293"/>
      <c r="G78" s="1293"/>
      <c r="H78" s="1293"/>
      <c r="I78" s="1293"/>
      <c r="J78" s="1293"/>
      <c r="K78" s="3447"/>
      <c r="L78" s="1823"/>
    </row>
    <row r="79" spans="1:12">
      <c r="B79" s="1894"/>
      <c r="C79" s="1293"/>
      <c r="D79" s="1627">
        <f t="shared" ref="D79:D142" si="1">+C79*(100-E79)/100</f>
        <v>0</v>
      </c>
      <c r="E79" s="1293"/>
      <c r="F79" s="1293"/>
      <c r="G79" s="1293"/>
      <c r="H79" s="1293"/>
      <c r="I79" s="1293"/>
      <c r="J79" s="1293"/>
      <c r="K79" s="3447"/>
      <c r="L79" s="1823"/>
    </row>
    <row r="80" spans="1:12">
      <c r="B80" s="1894"/>
      <c r="C80" s="1293"/>
      <c r="D80" s="1627">
        <f t="shared" si="1"/>
        <v>0</v>
      </c>
      <c r="E80" s="1293"/>
      <c r="F80" s="1293"/>
      <c r="G80" s="1293"/>
      <c r="H80" s="1293"/>
      <c r="I80" s="1293"/>
      <c r="J80" s="1293"/>
      <c r="K80" s="3447"/>
      <c r="L80" s="1823"/>
    </row>
    <row r="81" spans="2:12">
      <c r="B81" s="1894"/>
      <c r="C81" s="1293"/>
      <c r="D81" s="1627">
        <f t="shared" si="1"/>
        <v>0</v>
      </c>
      <c r="E81" s="1293"/>
      <c r="F81" s="1293"/>
      <c r="G81" s="1293"/>
      <c r="H81" s="1293"/>
      <c r="I81" s="1293"/>
      <c r="J81" s="1293"/>
      <c r="K81" s="3447"/>
      <c r="L81" s="1823"/>
    </row>
    <row r="82" spans="2:12">
      <c r="B82" s="1894"/>
      <c r="C82" s="1293"/>
      <c r="D82" s="1627">
        <f t="shared" si="1"/>
        <v>0</v>
      </c>
      <c r="E82" s="1293"/>
      <c r="F82" s="1293"/>
      <c r="G82" s="1293"/>
      <c r="H82" s="1293"/>
      <c r="I82" s="1293"/>
      <c r="J82" s="1293"/>
      <c r="K82" s="3447"/>
      <c r="L82" s="1823"/>
    </row>
    <row r="83" spans="2:12">
      <c r="B83" s="1894"/>
      <c r="C83" s="1293"/>
      <c r="D83" s="1627">
        <f t="shared" si="1"/>
        <v>0</v>
      </c>
      <c r="E83" s="1293"/>
      <c r="F83" s="1293"/>
      <c r="G83" s="1293"/>
      <c r="H83" s="1293"/>
      <c r="I83" s="1293"/>
      <c r="J83" s="1293"/>
      <c r="K83" s="3447"/>
      <c r="L83" s="1823"/>
    </row>
    <row r="84" spans="2:12">
      <c r="B84" s="1894"/>
      <c r="C84" s="1293"/>
      <c r="D84" s="1627">
        <f t="shared" si="1"/>
        <v>0</v>
      </c>
      <c r="E84" s="1293"/>
      <c r="F84" s="1293"/>
      <c r="G84" s="1293"/>
      <c r="H84" s="1293"/>
      <c r="I84" s="1293"/>
      <c r="J84" s="1293"/>
      <c r="K84" s="3447"/>
      <c r="L84" s="1823"/>
    </row>
    <row r="85" spans="2:12">
      <c r="B85" s="1894"/>
      <c r="C85" s="1293"/>
      <c r="D85" s="1627">
        <f t="shared" si="1"/>
        <v>0</v>
      </c>
      <c r="E85" s="1293"/>
      <c r="F85" s="1293"/>
      <c r="G85" s="1293"/>
      <c r="H85" s="1293"/>
      <c r="I85" s="1293"/>
      <c r="J85" s="1293"/>
      <c r="K85" s="3447"/>
      <c r="L85" s="1823"/>
    </row>
    <row r="86" spans="2:12">
      <c r="B86" s="1894"/>
      <c r="C86" s="1293"/>
      <c r="D86" s="1627">
        <f t="shared" si="1"/>
        <v>0</v>
      </c>
      <c r="E86" s="1293"/>
      <c r="F86" s="1293"/>
      <c r="G86" s="1293"/>
      <c r="H86" s="1293"/>
      <c r="I86" s="1293"/>
      <c r="J86" s="1293"/>
      <c r="K86" s="3447"/>
      <c r="L86" s="1823"/>
    </row>
    <row r="87" spans="2:12">
      <c r="B87" s="1894"/>
      <c r="C87" s="1293"/>
      <c r="D87" s="1627">
        <f t="shared" si="1"/>
        <v>0</v>
      </c>
      <c r="E87" s="1293"/>
      <c r="F87" s="1293"/>
      <c r="G87" s="1293"/>
      <c r="H87" s="1293"/>
      <c r="I87" s="1293"/>
      <c r="J87" s="1293"/>
      <c r="K87" s="3447"/>
      <c r="L87" s="1823"/>
    </row>
    <row r="88" spans="2:12">
      <c r="B88" s="1894"/>
      <c r="C88" s="1293"/>
      <c r="D88" s="1627">
        <f t="shared" si="1"/>
        <v>0</v>
      </c>
      <c r="E88" s="1293"/>
      <c r="F88" s="1293"/>
      <c r="G88" s="1293"/>
      <c r="H88" s="1293"/>
      <c r="I88" s="1293"/>
      <c r="J88" s="1293"/>
      <c r="K88" s="3447"/>
      <c r="L88" s="1823"/>
    </row>
    <row r="89" spans="2:12">
      <c r="B89" s="1894"/>
      <c r="C89" s="1293"/>
      <c r="D89" s="1627">
        <f t="shared" si="1"/>
        <v>0</v>
      </c>
      <c r="E89" s="1293"/>
      <c r="F89" s="1293"/>
      <c r="G89" s="1293"/>
      <c r="H89" s="1293"/>
      <c r="I89" s="1293"/>
      <c r="J89" s="1293"/>
      <c r="K89" s="3447"/>
      <c r="L89" s="1823"/>
    </row>
    <row r="90" spans="2:12">
      <c r="B90" s="1894"/>
      <c r="C90" s="1293"/>
      <c r="D90" s="1627">
        <f t="shared" si="1"/>
        <v>0</v>
      </c>
      <c r="E90" s="1293"/>
      <c r="F90" s="1293"/>
      <c r="G90" s="1293"/>
      <c r="H90" s="1293"/>
      <c r="I90" s="1293"/>
      <c r="J90" s="1293"/>
      <c r="K90" s="3447"/>
      <c r="L90" s="1823"/>
    </row>
    <row r="91" spans="2:12">
      <c r="C91" s="1293"/>
      <c r="D91" s="1627">
        <f t="shared" si="1"/>
        <v>0</v>
      </c>
      <c r="E91" s="1293"/>
      <c r="F91" s="1293"/>
      <c r="G91" s="1293"/>
      <c r="H91" s="1293"/>
      <c r="I91" s="1293"/>
      <c r="J91" s="1293"/>
      <c r="K91" s="3447"/>
      <c r="L91" s="1823"/>
    </row>
    <row r="92" spans="2:12">
      <c r="C92" s="1293"/>
      <c r="D92" s="1627">
        <f t="shared" si="1"/>
        <v>0</v>
      </c>
      <c r="E92" s="1293"/>
      <c r="F92" s="1293"/>
      <c r="G92" s="1293"/>
      <c r="H92" s="1293"/>
      <c r="I92" s="1293"/>
      <c r="J92" s="1293"/>
      <c r="K92" s="3447"/>
      <c r="L92" s="1823"/>
    </row>
    <row r="93" spans="2:12">
      <c r="C93" s="1293"/>
      <c r="D93" s="1627">
        <f t="shared" si="1"/>
        <v>0</v>
      </c>
      <c r="E93" s="1293"/>
      <c r="F93" s="1293"/>
      <c r="G93" s="1293"/>
      <c r="H93" s="1293"/>
      <c r="I93" s="1293"/>
      <c r="J93" s="1293"/>
      <c r="K93" s="3447"/>
      <c r="L93" s="1823"/>
    </row>
    <row r="94" spans="2:12">
      <c r="C94" s="1293"/>
      <c r="D94" s="1627">
        <f t="shared" si="1"/>
        <v>0</v>
      </c>
      <c r="E94" s="1293"/>
      <c r="F94" s="1293"/>
      <c r="G94" s="1293"/>
      <c r="H94" s="1293"/>
      <c r="I94" s="1293"/>
      <c r="J94" s="1293"/>
      <c r="K94" s="3447"/>
      <c r="L94" s="1823"/>
    </row>
    <row r="95" spans="2:12">
      <c r="C95" s="1293"/>
      <c r="D95" s="1627">
        <f t="shared" si="1"/>
        <v>0</v>
      </c>
      <c r="E95" s="1293"/>
      <c r="F95" s="1293"/>
      <c r="G95" s="1293"/>
      <c r="H95" s="1293"/>
      <c r="I95" s="1293"/>
      <c r="J95" s="1293"/>
      <c r="K95" s="3447"/>
      <c r="L95" s="1823"/>
    </row>
    <row r="96" spans="2:12">
      <c r="C96" s="1293"/>
      <c r="D96" s="1627">
        <f t="shared" si="1"/>
        <v>0</v>
      </c>
      <c r="E96" s="1293"/>
      <c r="F96" s="1293"/>
      <c r="G96" s="1293"/>
      <c r="H96" s="1293"/>
      <c r="I96" s="1293"/>
      <c r="J96" s="1293"/>
      <c r="K96" s="3447"/>
      <c r="L96" s="1823"/>
    </row>
    <row r="97" spans="3:12">
      <c r="C97" s="1293"/>
      <c r="D97" s="1627">
        <f t="shared" si="1"/>
        <v>0</v>
      </c>
      <c r="E97" s="1293"/>
      <c r="F97" s="1293"/>
      <c r="G97" s="1293"/>
      <c r="H97" s="1293"/>
      <c r="I97" s="1293"/>
      <c r="J97" s="1293"/>
      <c r="K97" s="3447"/>
      <c r="L97" s="1823"/>
    </row>
    <row r="98" spans="3:12">
      <c r="C98" s="1293"/>
      <c r="D98" s="1627">
        <f t="shared" si="1"/>
        <v>0</v>
      </c>
      <c r="E98" s="1293"/>
      <c r="F98" s="1293"/>
      <c r="G98" s="1293"/>
      <c r="H98" s="1293"/>
      <c r="I98" s="1293"/>
      <c r="J98" s="1293"/>
      <c r="K98" s="3447"/>
      <c r="L98" s="1823"/>
    </row>
    <row r="99" spans="3:12">
      <c r="C99" s="1293"/>
      <c r="D99" s="1627">
        <f t="shared" si="1"/>
        <v>0</v>
      </c>
      <c r="E99" s="1293"/>
      <c r="F99" s="1293"/>
      <c r="G99" s="1293"/>
      <c r="H99" s="1293"/>
      <c r="I99" s="1293"/>
      <c r="J99" s="1293"/>
      <c r="K99" s="3447"/>
      <c r="L99" s="1823"/>
    </row>
    <row r="100" spans="3:12">
      <c r="C100" s="1293"/>
      <c r="D100" s="1627">
        <f t="shared" si="1"/>
        <v>0</v>
      </c>
      <c r="E100" s="1293"/>
      <c r="F100" s="1293"/>
      <c r="G100" s="1293"/>
      <c r="H100" s="1293"/>
      <c r="I100" s="1293"/>
      <c r="J100" s="1293"/>
      <c r="K100" s="3447"/>
      <c r="L100" s="1823"/>
    </row>
    <row r="101" spans="3:12">
      <c r="C101" s="1293"/>
      <c r="D101" s="1627">
        <f t="shared" si="1"/>
        <v>0</v>
      </c>
      <c r="E101" s="1293"/>
      <c r="F101" s="1293"/>
      <c r="G101" s="1293"/>
      <c r="H101" s="1293"/>
      <c r="I101" s="1293"/>
      <c r="J101" s="1293"/>
      <c r="K101" s="3447"/>
      <c r="L101" s="1823"/>
    </row>
    <row r="102" spans="3:12">
      <c r="C102" s="1293"/>
      <c r="D102" s="1627">
        <f t="shared" si="1"/>
        <v>0</v>
      </c>
      <c r="E102" s="1293"/>
      <c r="F102" s="1293"/>
      <c r="G102" s="1293"/>
      <c r="H102" s="1293"/>
      <c r="I102" s="1293"/>
      <c r="J102" s="1293"/>
      <c r="K102" s="3447"/>
      <c r="L102" s="1823"/>
    </row>
    <row r="103" spans="3:12">
      <c r="C103" s="1293"/>
      <c r="D103" s="1627">
        <f t="shared" si="1"/>
        <v>0</v>
      </c>
      <c r="E103" s="1293"/>
      <c r="F103" s="1293"/>
      <c r="G103" s="1293"/>
      <c r="H103" s="1293"/>
      <c r="I103" s="1293"/>
      <c r="J103" s="1293"/>
      <c r="K103" s="3447"/>
      <c r="L103" s="1823"/>
    </row>
    <row r="104" spans="3:12">
      <c r="C104" s="1293"/>
      <c r="D104" s="1627">
        <f t="shared" si="1"/>
        <v>0</v>
      </c>
      <c r="E104" s="1293"/>
      <c r="F104" s="1293"/>
      <c r="G104" s="1293"/>
      <c r="H104" s="1293"/>
      <c r="I104" s="1293"/>
      <c r="J104" s="1293"/>
      <c r="K104" s="3447"/>
      <c r="L104" s="1823"/>
    </row>
    <row r="105" spans="3:12">
      <c r="C105" s="1293"/>
      <c r="D105" s="1627">
        <f t="shared" si="1"/>
        <v>0</v>
      </c>
      <c r="E105" s="1293"/>
      <c r="F105" s="1293"/>
      <c r="G105" s="1293"/>
      <c r="H105" s="1293"/>
      <c r="I105" s="1293"/>
      <c r="J105" s="1293"/>
      <c r="K105" s="3447"/>
      <c r="L105" s="1823"/>
    </row>
    <row r="106" spans="3:12">
      <c r="C106" s="1293"/>
      <c r="D106" s="1627">
        <f t="shared" si="1"/>
        <v>0</v>
      </c>
      <c r="E106" s="1293"/>
      <c r="F106" s="1293"/>
      <c r="G106" s="1293"/>
      <c r="H106" s="1293"/>
      <c r="I106" s="1293"/>
      <c r="J106" s="1293"/>
      <c r="K106" s="3447"/>
      <c r="L106" s="1823"/>
    </row>
    <row r="107" spans="3:12">
      <c r="C107" s="1293"/>
      <c r="D107" s="1627">
        <f t="shared" si="1"/>
        <v>0</v>
      </c>
      <c r="E107" s="1293"/>
      <c r="F107" s="1293"/>
      <c r="G107" s="1293"/>
      <c r="H107" s="1293"/>
      <c r="I107" s="1293"/>
      <c r="J107" s="1293"/>
      <c r="K107" s="3447"/>
      <c r="L107" s="1823"/>
    </row>
    <row r="108" spans="3:12">
      <c r="C108" s="1293"/>
      <c r="D108" s="1627">
        <f t="shared" si="1"/>
        <v>0</v>
      </c>
      <c r="E108" s="1293"/>
      <c r="F108" s="1293"/>
      <c r="G108" s="1293"/>
      <c r="H108" s="1293"/>
      <c r="I108" s="1293"/>
      <c r="J108" s="1293"/>
      <c r="K108" s="3447"/>
      <c r="L108" s="1823"/>
    </row>
    <row r="109" spans="3:12">
      <c r="C109" s="1293"/>
      <c r="D109" s="1627">
        <f t="shared" si="1"/>
        <v>0</v>
      </c>
      <c r="E109" s="1293"/>
      <c r="F109" s="1293"/>
      <c r="G109" s="1293"/>
      <c r="H109" s="1293"/>
      <c r="I109" s="1293"/>
      <c r="J109" s="1293"/>
      <c r="K109" s="3447"/>
      <c r="L109" s="1823"/>
    </row>
    <row r="110" spans="3:12">
      <c r="C110" s="1293"/>
      <c r="D110" s="1627">
        <f t="shared" si="1"/>
        <v>0</v>
      </c>
      <c r="E110" s="1293"/>
      <c r="F110" s="1293"/>
      <c r="G110" s="1293"/>
      <c r="H110" s="1293"/>
      <c r="I110" s="1293"/>
      <c r="J110" s="1293"/>
      <c r="K110" s="3447"/>
      <c r="L110" s="1823"/>
    </row>
    <row r="111" spans="3:12">
      <c r="C111" s="1293"/>
      <c r="D111" s="1627">
        <f t="shared" si="1"/>
        <v>0</v>
      </c>
      <c r="E111" s="1293"/>
      <c r="F111" s="1293"/>
      <c r="G111" s="1293"/>
      <c r="H111" s="1293"/>
      <c r="I111" s="1293"/>
      <c r="J111" s="1293"/>
      <c r="K111" s="3447"/>
      <c r="L111" s="1823"/>
    </row>
    <row r="112" spans="3:12">
      <c r="C112" s="1293"/>
      <c r="D112" s="1627">
        <f t="shared" si="1"/>
        <v>0</v>
      </c>
      <c r="E112" s="1293"/>
      <c r="F112" s="1293"/>
      <c r="G112" s="1293"/>
      <c r="H112" s="1293"/>
      <c r="I112" s="1293"/>
      <c r="J112" s="1293"/>
      <c r="K112" s="3447"/>
      <c r="L112" s="1823"/>
    </row>
    <row r="113" spans="3:12">
      <c r="C113" s="1293"/>
      <c r="D113" s="1627">
        <f t="shared" si="1"/>
        <v>0</v>
      </c>
      <c r="E113" s="1293"/>
      <c r="F113" s="1293"/>
      <c r="G113" s="1293"/>
      <c r="H113" s="1293"/>
      <c r="I113" s="1293"/>
      <c r="J113" s="1293"/>
      <c r="K113" s="3447"/>
      <c r="L113" s="1823"/>
    </row>
    <row r="114" spans="3:12">
      <c r="C114" s="1293"/>
      <c r="D114" s="1627">
        <f t="shared" si="1"/>
        <v>0</v>
      </c>
      <c r="E114" s="1293"/>
      <c r="F114" s="1293"/>
      <c r="G114" s="1293"/>
      <c r="H114" s="1293"/>
      <c r="I114" s="1293"/>
      <c r="J114" s="1293"/>
      <c r="K114" s="3447"/>
      <c r="L114" s="1823"/>
    </row>
    <row r="115" spans="3:12">
      <c r="C115" s="1293"/>
      <c r="D115" s="1627">
        <f t="shared" si="1"/>
        <v>0</v>
      </c>
      <c r="E115" s="1293"/>
      <c r="F115" s="1293"/>
      <c r="G115" s="1293"/>
      <c r="H115" s="1293"/>
      <c r="I115" s="1293"/>
      <c r="J115" s="1293"/>
      <c r="K115" s="3447"/>
      <c r="L115" s="1823"/>
    </row>
    <row r="116" spans="3:12">
      <c r="C116" s="1293"/>
      <c r="D116" s="1627">
        <f t="shared" si="1"/>
        <v>0</v>
      </c>
      <c r="E116" s="1293"/>
      <c r="F116" s="1293"/>
      <c r="G116" s="1293"/>
      <c r="H116" s="1293"/>
      <c r="I116" s="1293"/>
      <c r="J116" s="1293"/>
      <c r="K116" s="3447"/>
      <c r="L116" s="1823"/>
    </row>
    <row r="117" spans="3:12">
      <c r="C117" s="1293"/>
      <c r="D117" s="1627">
        <f t="shared" si="1"/>
        <v>0</v>
      </c>
      <c r="E117" s="1293"/>
      <c r="F117" s="1293"/>
      <c r="G117" s="1293"/>
      <c r="H117" s="1293"/>
      <c r="I117" s="1293"/>
      <c r="J117" s="1293"/>
      <c r="K117" s="3447"/>
      <c r="L117" s="1823"/>
    </row>
    <row r="118" spans="3:12">
      <c r="C118" s="1293"/>
      <c r="D118" s="1627">
        <f t="shared" si="1"/>
        <v>0</v>
      </c>
      <c r="E118" s="1293"/>
      <c r="F118" s="1293"/>
      <c r="G118" s="1293"/>
      <c r="H118" s="1293"/>
      <c r="I118" s="1293"/>
      <c r="J118" s="1293"/>
      <c r="K118" s="3447"/>
      <c r="L118" s="1823"/>
    </row>
    <row r="119" spans="3:12">
      <c r="C119" s="1293"/>
      <c r="D119" s="1627">
        <f t="shared" si="1"/>
        <v>0</v>
      </c>
      <c r="E119" s="1293"/>
      <c r="F119" s="1293"/>
      <c r="G119" s="1293"/>
      <c r="H119" s="1293"/>
      <c r="I119" s="1293"/>
      <c r="J119" s="1293"/>
      <c r="K119" s="3447"/>
      <c r="L119" s="1823"/>
    </row>
    <row r="120" spans="3:12">
      <c r="C120" s="1293"/>
      <c r="D120" s="1627">
        <f t="shared" si="1"/>
        <v>0</v>
      </c>
      <c r="E120" s="1293"/>
      <c r="F120" s="1293"/>
      <c r="G120" s="1293"/>
      <c r="H120" s="1293"/>
      <c r="I120" s="1293"/>
      <c r="J120" s="1293"/>
      <c r="K120" s="3447"/>
      <c r="L120" s="1823"/>
    </row>
    <row r="121" spans="3:12">
      <c r="C121" s="1293"/>
      <c r="D121" s="1627">
        <f t="shared" si="1"/>
        <v>0</v>
      </c>
      <c r="E121" s="1293"/>
      <c r="F121" s="1293"/>
      <c r="G121" s="1293"/>
      <c r="H121" s="1293"/>
      <c r="I121" s="1293"/>
      <c r="J121" s="1293"/>
      <c r="K121" s="3447"/>
      <c r="L121" s="1823"/>
    </row>
    <row r="122" spans="3:12">
      <c r="C122" s="1293"/>
      <c r="D122" s="1627">
        <f t="shared" si="1"/>
        <v>0</v>
      </c>
      <c r="E122" s="1293"/>
      <c r="F122" s="1293"/>
      <c r="G122" s="1293"/>
      <c r="H122" s="1293"/>
      <c r="I122" s="1293"/>
      <c r="J122" s="1293"/>
      <c r="K122" s="3447"/>
      <c r="L122" s="1823"/>
    </row>
    <row r="123" spans="3:12">
      <c r="C123" s="1293"/>
      <c r="D123" s="1627">
        <f t="shared" si="1"/>
        <v>0</v>
      </c>
      <c r="E123" s="1293"/>
      <c r="F123" s="1293"/>
      <c r="G123" s="1293"/>
      <c r="H123" s="1293"/>
      <c r="I123" s="1293"/>
      <c r="J123" s="1293"/>
      <c r="K123" s="3447"/>
      <c r="L123" s="1823"/>
    </row>
    <row r="124" spans="3:12">
      <c r="C124" s="1293"/>
      <c r="D124" s="1627">
        <f t="shared" si="1"/>
        <v>0</v>
      </c>
      <c r="E124" s="1293"/>
      <c r="F124" s="1293"/>
      <c r="G124" s="1293"/>
      <c r="H124" s="1293"/>
      <c r="I124" s="1293"/>
      <c r="J124" s="1293"/>
      <c r="K124" s="3447"/>
      <c r="L124" s="1823"/>
    </row>
    <row r="125" spans="3:12">
      <c r="C125" s="1293"/>
      <c r="D125" s="1627">
        <f t="shared" si="1"/>
        <v>0</v>
      </c>
      <c r="E125" s="1293"/>
      <c r="F125" s="1293"/>
      <c r="G125" s="1293"/>
      <c r="H125" s="1293"/>
      <c r="I125" s="1293"/>
      <c r="J125" s="1293"/>
      <c r="K125" s="3447"/>
      <c r="L125" s="1823"/>
    </row>
    <row r="126" spans="3:12">
      <c r="C126" s="1293"/>
      <c r="D126" s="1627">
        <f t="shared" si="1"/>
        <v>0</v>
      </c>
      <c r="E126" s="1293"/>
      <c r="F126" s="1293"/>
      <c r="G126" s="1293"/>
      <c r="H126" s="1293"/>
      <c r="I126" s="1293"/>
      <c r="J126" s="1293"/>
      <c r="K126" s="3447"/>
      <c r="L126" s="1823"/>
    </row>
    <row r="127" spans="3:12">
      <c r="C127" s="1293"/>
      <c r="D127" s="1627">
        <f t="shared" si="1"/>
        <v>0</v>
      </c>
      <c r="E127" s="1293"/>
      <c r="F127" s="1293"/>
      <c r="G127" s="1293"/>
      <c r="H127" s="1293"/>
      <c r="I127" s="1293"/>
      <c r="J127" s="1293"/>
      <c r="K127" s="3447"/>
      <c r="L127" s="1823"/>
    </row>
    <row r="128" spans="3:12">
      <c r="C128" s="1293"/>
      <c r="D128" s="1627">
        <f t="shared" si="1"/>
        <v>0</v>
      </c>
      <c r="E128" s="1293"/>
      <c r="F128" s="1293"/>
      <c r="G128" s="1293"/>
      <c r="H128" s="1293"/>
      <c r="I128" s="1293"/>
      <c r="J128" s="1293"/>
      <c r="K128" s="3447"/>
      <c r="L128" s="1823"/>
    </row>
    <row r="129" spans="3:12">
      <c r="C129" s="1293"/>
      <c r="D129" s="1627">
        <f t="shared" si="1"/>
        <v>0</v>
      </c>
      <c r="E129" s="1293"/>
      <c r="F129" s="1293"/>
      <c r="G129" s="1293"/>
      <c r="H129" s="1293"/>
      <c r="I129" s="1293"/>
      <c r="J129" s="1293"/>
      <c r="K129" s="3447"/>
      <c r="L129" s="1823"/>
    </row>
    <row r="130" spans="3:12">
      <c r="C130" s="1293"/>
      <c r="D130" s="1627">
        <f t="shared" si="1"/>
        <v>0</v>
      </c>
      <c r="E130" s="1293"/>
      <c r="F130" s="1293"/>
      <c r="G130" s="1293"/>
      <c r="H130" s="1293"/>
      <c r="I130" s="1293"/>
      <c r="J130" s="1293"/>
      <c r="K130" s="3447"/>
      <c r="L130" s="1823"/>
    </row>
    <row r="131" spans="3:12">
      <c r="C131" s="1293"/>
      <c r="D131" s="1627">
        <f t="shared" si="1"/>
        <v>0</v>
      </c>
      <c r="E131" s="1293"/>
      <c r="F131" s="1293"/>
      <c r="G131" s="1293"/>
      <c r="H131" s="1293"/>
      <c r="I131" s="1293"/>
      <c r="J131" s="1293"/>
      <c r="K131" s="3447"/>
      <c r="L131" s="1823"/>
    </row>
    <row r="132" spans="3:12">
      <c r="C132" s="1293"/>
      <c r="D132" s="1627">
        <f t="shared" si="1"/>
        <v>0</v>
      </c>
      <c r="E132" s="1293"/>
      <c r="F132" s="1293"/>
      <c r="G132" s="1293"/>
      <c r="H132" s="1293"/>
      <c r="I132" s="1293"/>
      <c r="J132" s="1293"/>
      <c r="K132" s="3447"/>
      <c r="L132" s="1823"/>
    </row>
    <row r="133" spans="3:12">
      <c r="C133" s="1293"/>
      <c r="D133" s="1627">
        <f t="shared" si="1"/>
        <v>0</v>
      </c>
      <c r="E133" s="1293"/>
      <c r="F133" s="1293"/>
      <c r="G133" s="1293"/>
      <c r="H133" s="1293"/>
      <c r="I133" s="1293"/>
      <c r="J133" s="1293"/>
      <c r="K133" s="3447"/>
      <c r="L133" s="1823"/>
    </row>
    <row r="134" spans="3:12">
      <c r="C134" s="1293"/>
      <c r="D134" s="1627">
        <f t="shared" si="1"/>
        <v>0</v>
      </c>
      <c r="E134" s="1293"/>
      <c r="F134" s="1293"/>
      <c r="G134" s="1293"/>
      <c r="H134" s="1293"/>
      <c r="I134" s="1293"/>
      <c r="J134" s="1293"/>
      <c r="K134" s="3447"/>
      <c r="L134" s="1823"/>
    </row>
    <row r="135" spans="3:12">
      <c r="C135" s="1293"/>
      <c r="D135" s="1627">
        <f t="shared" si="1"/>
        <v>0</v>
      </c>
      <c r="E135" s="1293"/>
      <c r="F135" s="1293"/>
      <c r="G135" s="1293"/>
      <c r="H135" s="1293"/>
      <c r="I135" s="1293"/>
      <c r="J135" s="1293"/>
      <c r="K135" s="3447"/>
      <c r="L135" s="1823"/>
    </row>
    <row r="136" spans="3:12">
      <c r="C136" s="1293"/>
      <c r="D136" s="1627">
        <f t="shared" si="1"/>
        <v>0</v>
      </c>
      <c r="E136" s="1293"/>
      <c r="F136" s="1293"/>
      <c r="G136" s="1293"/>
      <c r="H136" s="1293"/>
      <c r="I136" s="1293"/>
      <c r="J136" s="1293"/>
      <c r="K136" s="3447"/>
      <c r="L136" s="1823"/>
    </row>
    <row r="137" spans="3:12">
      <c r="C137" s="1293"/>
      <c r="D137" s="1627">
        <f t="shared" si="1"/>
        <v>0</v>
      </c>
      <c r="E137" s="1293"/>
      <c r="F137" s="1293"/>
      <c r="G137" s="1293"/>
      <c r="H137" s="1293"/>
      <c r="I137" s="1293"/>
      <c r="J137" s="1293"/>
      <c r="K137" s="3447"/>
      <c r="L137" s="1823"/>
    </row>
    <row r="138" spans="3:12">
      <c r="C138" s="1293"/>
      <c r="D138" s="1627">
        <f t="shared" si="1"/>
        <v>0</v>
      </c>
      <c r="E138" s="1293"/>
      <c r="F138" s="1293"/>
      <c r="G138" s="1293"/>
      <c r="H138" s="1293"/>
      <c r="I138" s="1293"/>
      <c r="J138" s="1293"/>
      <c r="K138" s="3447"/>
      <c r="L138" s="1823"/>
    </row>
    <row r="139" spans="3:12">
      <c r="C139" s="1293"/>
      <c r="D139" s="1627">
        <f t="shared" si="1"/>
        <v>0</v>
      </c>
      <c r="E139" s="1293"/>
      <c r="F139" s="1293"/>
      <c r="G139" s="1293"/>
      <c r="H139" s="1293"/>
      <c r="I139" s="1293"/>
      <c r="J139" s="1293"/>
      <c r="K139" s="3447"/>
      <c r="L139" s="1823"/>
    </row>
    <row r="140" spans="3:12">
      <c r="C140" s="1293"/>
      <c r="D140" s="1627">
        <f t="shared" si="1"/>
        <v>0</v>
      </c>
      <c r="E140" s="1293"/>
      <c r="F140" s="1293"/>
      <c r="G140" s="1293"/>
      <c r="H140" s="1293"/>
      <c r="I140" s="1293"/>
      <c r="J140" s="1293"/>
      <c r="K140" s="3447"/>
      <c r="L140" s="1823"/>
    </row>
    <row r="141" spans="3:12">
      <c r="C141" s="1293"/>
      <c r="D141" s="1627">
        <f t="shared" si="1"/>
        <v>0</v>
      </c>
      <c r="E141" s="1293"/>
      <c r="F141" s="1293"/>
      <c r="G141" s="1293"/>
      <c r="H141" s="1293"/>
      <c r="I141" s="1293"/>
      <c r="J141" s="1293"/>
      <c r="K141" s="3447"/>
      <c r="L141" s="1823"/>
    </row>
    <row r="142" spans="3:12">
      <c r="C142" s="1293"/>
      <c r="D142" s="1627">
        <f t="shared" si="1"/>
        <v>0</v>
      </c>
      <c r="E142" s="1293"/>
      <c r="F142" s="1293"/>
      <c r="G142" s="1293"/>
      <c r="H142" s="1293"/>
      <c r="I142" s="1293"/>
      <c r="J142" s="1293"/>
      <c r="K142" s="3447"/>
      <c r="L142" s="1823"/>
    </row>
    <row r="143" spans="3:12">
      <c r="C143" s="1293"/>
      <c r="D143" s="1627">
        <f t="shared" ref="D143:D153" si="2">+C143*(100-E143)/100</f>
        <v>0</v>
      </c>
      <c r="E143" s="1293"/>
      <c r="F143" s="1293"/>
      <c r="G143" s="1293"/>
      <c r="H143" s="1293"/>
      <c r="I143" s="1293"/>
      <c r="J143" s="1293"/>
      <c r="K143" s="3447"/>
      <c r="L143" s="1823"/>
    </row>
    <row r="144" spans="3:12">
      <c r="C144" s="1293"/>
      <c r="D144" s="1627">
        <f t="shared" si="2"/>
        <v>0</v>
      </c>
      <c r="E144" s="1293"/>
      <c r="F144" s="1293"/>
      <c r="G144" s="1293"/>
      <c r="H144" s="1293"/>
      <c r="I144" s="1293"/>
      <c r="J144" s="1293"/>
      <c r="K144" s="3447"/>
      <c r="L144" s="1823"/>
    </row>
    <row r="145" spans="1:12" s="1826" customFormat="1">
      <c r="A145" s="1824"/>
      <c r="B145" s="1295"/>
      <c r="C145" s="1293"/>
      <c r="D145" s="1627">
        <f t="shared" si="2"/>
        <v>0</v>
      </c>
      <c r="E145" s="1293"/>
      <c r="F145" s="1293"/>
      <c r="G145" s="1293"/>
      <c r="H145" s="1293"/>
      <c r="I145" s="1293"/>
      <c r="J145" s="1293"/>
      <c r="K145" s="3447"/>
      <c r="L145" s="1823"/>
    </row>
    <row r="146" spans="1:12" s="1826" customFormat="1">
      <c r="A146" s="1824"/>
      <c r="B146" s="1295"/>
      <c r="C146" s="1293"/>
      <c r="D146" s="1627">
        <f t="shared" si="2"/>
        <v>0</v>
      </c>
      <c r="E146" s="1293"/>
      <c r="F146" s="1293"/>
      <c r="G146" s="1293"/>
      <c r="H146" s="1293"/>
      <c r="I146" s="1293"/>
      <c r="J146" s="1293"/>
      <c r="K146" s="3447"/>
      <c r="L146" s="1823"/>
    </row>
    <row r="147" spans="1:12" s="1826" customFormat="1">
      <c r="A147" s="1824"/>
      <c r="B147" s="1295"/>
      <c r="C147" s="1293"/>
      <c r="D147" s="1627">
        <f t="shared" si="2"/>
        <v>0</v>
      </c>
      <c r="E147" s="1293"/>
      <c r="F147" s="1293"/>
      <c r="G147" s="1293"/>
      <c r="H147" s="1293"/>
      <c r="I147" s="1293"/>
      <c r="J147" s="1293"/>
      <c r="K147" s="3447"/>
      <c r="L147" s="1823"/>
    </row>
    <row r="148" spans="1:12" s="1826" customFormat="1">
      <c r="A148" s="1825"/>
      <c r="B148" s="1293"/>
      <c r="C148" s="1293"/>
      <c r="D148" s="1627">
        <f t="shared" si="2"/>
        <v>0</v>
      </c>
      <c r="E148" s="1293"/>
      <c r="F148" s="1293"/>
      <c r="G148" s="1293"/>
      <c r="H148" s="1293"/>
      <c r="I148" s="1293"/>
      <c r="J148" s="1293"/>
      <c r="K148" s="3447"/>
      <c r="L148" s="1823"/>
    </row>
    <row r="149" spans="1:12" s="1826" customFormat="1">
      <c r="A149" s="1825"/>
      <c r="B149" s="1293"/>
      <c r="C149" s="1293"/>
      <c r="D149" s="1627">
        <f t="shared" si="2"/>
        <v>0</v>
      </c>
      <c r="E149" s="1293"/>
      <c r="F149" s="1293"/>
      <c r="G149" s="1293"/>
      <c r="H149" s="1293"/>
      <c r="I149" s="1293"/>
      <c r="J149" s="1293"/>
      <c r="K149" s="3447"/>
      <c r="L149" s="1823"/>
    </row>
    <row r="150" spans="1:12" s="1826" customFormat="1">
      <c r="A150" s="1825"/>
      <c r="B150" s="1293"/>
      <c r="C150" s="1293"/>
      <c r="D150" s="1627">
        <f t="shared" si="2"/>
        <v>0</v>
      </c>
      <c r="E150" s="1293"/>
      <c r="F150" s="1293"/>
      <c r="G150" s="1293"/>
      <c r="H150" s="1293"/>
      <c r="I150" s="1293"/>
      <c r="J150" s="1293"/>
      <c r="K150" s="3447"/>
      <c r="L150" s="1823"/>
    </row>
    <row r="151" spans="1:12" s="1826" customFormat="1">
      <c r="A151" s="1825"/>
      <c r="B151" s="1293"/>
      <c r="C151" s="1293"/>
      <c r="D151" s="1627">
        <f t="shared" si="2"/>
        <v>0</v>
      </c>
      <c r="E151" s="1293"/>
      <c r="F151" s="1293"/>
      <c r="G151" s="1293"/>
      <c r="H151" s="1293"/>
      <c r="I151" s="1293"/>
      <c r="J151" s="1293"/>
      <c r="K151" s="3447"/>
      <c r="L151" s="1823"/>
    </row>
    <row r="152" spans="1:12" s="1826" customFormat="1">
      <c r="A152" s="1825"/>
      <c r="B152" s="1293"/>
      <c r="C152" s="1293"/>
      <c r="D152" s="1627">
        <f t="shared" si="2"/>
        <v>0</v>
      </c>
      <c r="E152" s="1293"/>
      <c r="F152" s="1293"/>
      <c r="G152" s="1293"/>
      <c r="H152" s="1293"/>
      <c r="I152" s="1293"/>
      <c r="J152" s="1293"/>
      <c r="K152" s="3447"/>
      <c r="L152" s="1823"/>
    </row>
    <row r="153" spans="1:12" s="1826" customFormat="1">
      <c r="A153" s="1825"/>
      <c r="B153" s="1293"/>
      <c r="C153" s="1293"/>
      <c r="D153" s="1627">
        <f t="shared" si="2"/>
        <v>0</v>
      </c>
      <c r="E153" s="1293"/>
      <c r="F153" s="1293"/>
      <c r="G153" s="1293"/>
      <c r="H153" s="1293"/>
      <c r="I153" s="1293"/>
      <c r="J153" s="1293"/>
      <c r="K153" s="3447"/>
      <c r="L153" s="1823"/>
    </row>
    <row r="154" spans="1:12" s="1826" customFormat="1">
      <c r="A154" s="1825"/>
      <c r="B154" s="1293"/>
      <c r="C154" s="1293"/>
      <c r="D154" s="1293"/>
      <c r="E154" s="1293"/>
      <c r="F154" s="1293"/>
      <c r="G154" s="1293"/>
      <c r="H154" s="1293"/>
      <c r="I154" s="1293"/>
      <c r="J154" s="1293"/>
      <c r="K154" s="3447"/>
      <c r="L154" s="1823"/>
    </row>
    <row r="155" spans="1:12" s="1826" customFormat="1">
      <c r="A155" s="1825"/>
      <c r="B155" s="1293"/>
      <c r="C155" s="1293"/>
      <c r="D155" s="1293"/>
      <c r="E155" s="1293"/>
      <c r="F155" s="1293"/>
      <c r="G155" s="1293"/>
      <c r="H155" s="1293"/>
      <c r="I155" s="1293"/>
      <c r="J155" s="1293"/>
      <c r="K155" s="3447"/>
      <c r="L155" s="1823"/>
    </row>
    <row r="156" spans="1:12" s="1826" customFormat="1">
      <c r="A156" s="1825"/>
      <c r="B156" s="1293"/>
      <c r="C156" s="1293"/>
      <c r="D156" s="1293"/>
      <c r="E156" s="1293"/>
      <c r="F156" s="1293"/>
      <c r="G156" s="1293"/>
      <c r="H156" s="1293"/>
      <c r="I156" s="1293"/>
      <c r="J156" s="1293"/>
      <c r="K156" s="3447"/>
      <c r="L156" s="1823"/>
    </row>
    <row r="157" spans="1:12" s="1826" customFormat="1">
      <c r="A157" s="1825"/>
      <c r="B157" s="1293"/>
      <c r="C157" s="1293"/>
      <c r="D157" s="1293"/>
      <c r="E157" s="1293"/>
      <c r="F157" s="1293"/>
      <c r="G157" s="1293"/>
      <c r="H157" s="1293"/>
      <c r="I157" s="1293"/>
      <c r="J157" s="1293"/>
      <c r="K157" s="3447"/>
      <c r="L157" s="1823"/>
    </row>
    <row r="158" spans="1:12" s="1826" customFormat="1">
      <c r="A158" s="1825"/>
      <c r="B158" s="1293"/>
      <c r="C158" s="1293"/>
      <c r="D158" s="1293"/>
      <c r="E158" s="1293"/>
      <c r="F158" s="1293"/>
      <c r="G158" s="1293"/>
      <c r="H158" s="1293"/>
      <c r="I158" s="1293"/>
      <c r="J158" s="1293"/>
      <c r="K158" s="3447"/>
      <c r="L158" s="1823"/>
    </row>
    <row r="159" spans="1:12" s="1826" customFormat="1">
      <c r="A159" s="1825"/>
      <c r="B159" s="1293"/>
      <c r="C159" s="1293"/>
      <c r="D159" s="1293"/>
      <c r="E159" s="1293"/>
      <c r="F159" s="1293"/>
      <c r="G159" s="1293"/>
      <c r="H159" s="1293"/>
      <c r="I159" s="1293"/>
      <c r="J159" s="1293"/>
      <c r="K159" s="3447"/>
      <c r="L159" s="1823"/>
    </row>
    <row r="160" spans="1:12" s="1826" customFormat="1">
      <c r="A160" s="1825"/>
      <c r="B160" s="1293"/>
      <c r="C160" s="1293"/>
      <c r="D160" s="1293"/>
      <c r="E160" s="1293"/>
      <c r="F160" s="1293"/>
      <c r="G160" s="1293"/>
      <c r="H160" s="1293"/>
      <c r="I160" s="1293"/>
      <c r="J160" s="1293"/>
      <c r="K160" s="3447"/>
      <c r="L160" s="1823"/>
    </row>
    <row r="161" spans="1:12" s="1826" customFormat="1">
      <c r="A161" s="1825"/>
      <c r="B161" s="1293"/>
      <c r="C161" s="1293"/>
      <c r="D161" s="1293"/>
      <c r="E161" s="1293"/>
      <c r="F161" s="1293"/>
      <c r="G161" s="1293"/>
      <c r="H161" s="1293"/>
      <c r="I161" s="1293"/>
      <c r="J161" s="1293"/>
      <c r="K161" s="3447"/>
      <c r="L161" s="1823"/>
    </row>
    <row r="162" spans="1:12" s="1826" customFormat="1">
      <c r="A162" s="1825"/>
      <c r="B162" s="1293"/>
      <c r="C162" s="1293"/>
      <c r="D162" s="1293"/>
      <c r="E162" s="1293"/>
      <c r="F162" s="1293"/>
      <c r="G162" s="1293"/>
      <c r="H162" s="1293"/>
      <c r="I162" s="1293"/>
      <c r="J162" s="1293"/>
      <c r="K162" s="3447"/>
      <c r="L162" s="1823"/>
    </row>
    <row r="163" spans="1:12" s="1826" customFormat="1">
      <c r="A163" s="1825"/>
      <c r="B163" s="1293"/>
      <c r="C163" s="1293"/>
      <c r="D163" s="1293"/>
      <c r="E163" s="1293"/>
      <c r="F163" s="1293"/>
      <c r="G163" s="1293"/>
      <c r="H163" s="1293"/>
      <c r="I163" s="1293"/>
      <c r="J163" s="1293"/>
      <c r="K163" s="3447"/>
      <c r="L163" s="1823"/>
    </row>
    <row r="164" spans="1:12" s="1826" customFormat="1">
      <c r="A164" s="1825"/>
      <c r="B164" s="1293"/>
      <c r="C164" s="1293"/>
      <c r="D164" s="1293"/>
      <c r="E164" s="1293"/>
      <c r="F164" s="1293"/>
      <c r="G164" s="1293"/>
      <c r="H164" s="1293"/>
      <c r="I164" s="1293"/>
      <c r="J164" s="1293"/>
      <c r="K164" s="3447"/>
      <c r="L164" s="1823"/>
    </row>
    <row r="165" spans="1:12" s="1826" customFormat="1">
      <c r="A165" s="1825"/>
      <c r="B165" s="1293"/>
      <c r="C165" s="1293"/>
      <c r="D165" s="1293"/>
      <c r="E165" s="1293"/>
      <c r="F165" s="1293"/>
      <c r="G165" s="1293"/>
      <c r="H165" s="1293"/>
      <c r="I165" s="1293"/>
      <c r="J165" s="1293"/>
      <c r="K165" s="3447"/>
      <c r="L165" s="1823"/>
    </row>
    <row r="166" spans="1:12" s="1826" customFormat="1">
      <c r="A166" s="1825"/>
      <c r="B166" s="1293"/>
      <c r="C166" s="1293"/>
      <c r="D166" s="1293"/>
      <c r="E166" s="1293"/>
      <c r="F166" s="1293"/>
      <c r="G166" s="1293"/>
      <c r="H166" s="1293"/>
      <c r="I166" s="1293"/>
      <c r="J166" s="1293"/>
      <c r="K166" s="3447"/>
      <c r="L166" s="1823"/>
    </row>
    <row r="167" spans="1:12" s="1826" customFormat="1">
      <c r="A167" s="1825"/>
      <c r="B167" s="1293"/>
      <c r="C167" s="1293"/>
      <c r="D167" s="1293"/>
      <c r="E167" s="1293"/>
      <c r="F167" s="1293"/>
      <c r="G167" s="1293"/>
      <c r="H167" s="1293"/>
      <c r="I167" s="1293"/>
      <c r="J167" s="1293"/>
      <c r="K167" s="3447"/>
      <c r="L167" s="1823"/>
    </row>
    <row r="168" spans="1:12" s="1826" customFormat="1">
      <c r="A168" s="1825"/>
      <c r="B168" s="1293"/>
      <c r="C168" s="1293"/>
      <c r="D168" s="1293"/>
      <c r="E168" s="1293"/>
      <c r="F168" s="1293"/>
      <c r="G168" s="1293"/>
      <c r="H168" s="1293"/>
      <c r="I168" s="1293"/>
      <c r="J168" s="1293"/>
      <c r="K168" s="3447"/>
      <c r="L168" s="1823"/>
    </row>
    <row r="169" spans="1:12" s="1826" customFormat="1">
      <c r="A169" s="1825"/>
      <c r="B169" s="1293"/>
      <c r="C169" s="1293"/>
      <c r="D169" s="1293"/>
      <c r="E169" s="1293"/>
      <c r="F169" s="1293"/>
      <c r="G169" s="1293"/>
      <c r="H169" s="1293"/>
      <c r="I169" s="1293"/>
      <c r="J169" s="1293"/>
      <c r="K169" s="3447"/>
      <c r="L169" s="1823"/>
    </row>
    <row r="170" spans="1:12" s="1826" customFormat="1">
      <c r="A170" s="1825"/>
      <c r="B170" s="1293"/>
      <c r="C170" s="1293"/>
      <c r="D170" s="1293"/>
      <c r="E170" s="1293"/>
      <c r="F170" s="1293"/>
      <c r="G170" s="1293"/>
      <c r="H170" s="1293"/>
      <c r="I170" s="1293"/>
      <c r="J170" s="1293"/>
      <c r="K170" s="3447"/>
      <c r="L170" s="1823"/>
    </row>
    <row r="171" spans="1:12" s="1826" customFormat="1">
      <c r="A171" s="1825"/>
      <c r="B171" s="1293"/>
      <c r="C171" s="1293"/>
      <c r="D171" s="1293"/>
      <c r="E171" s="1293"/>
      <c r="F171" s="1293"/>
      <c r="G171" s="1293"/>
      <c r="H171" s="1293"/>
      <c r="I171" s="1293"/>
      <c r="J171" s="1293"/>
      <c r="K171" s="3447"/>
      <c r="L171" s="1823"/>
    </row>
    <row r="172" spans="1:12" s="1826" customFormat="1">
      <c r="A172" s="1825"/>
      <c r="B172" s="1293"/>
      <c r="C172" s="1293"/>
      <c r="D172" s="1293"/>
      <c r="E172" s="1293"/>
      <c r="F172" s="1293"/>
      <c r="G172" s="1293"/>
      <c r="H172" s="1293"/>
      <c r="I172" s="1293"/>
      <c r="J172" s="1293"/>
      <c r="K172" s="3447"/>
      <c r="L172" s="1823"/>
    </row>
    <row r="173" spans="1:12" s="1826" customFormat="1">
      <c r="A173" s="1825"/>
      <c r="B173" s="1293"/>
      <c r="C173" s="1293"/>
      <c r="D173" s="1293"/>
      <c r="E173" s="1293"/>
      <c r="F173" s="1293"/>
      <c r="G173" s="1293"/>
      <c r="H173" s="1293"/>
      <c r="I173" s="1293"/>
      <c r="J173" s="1293"/>
      <c r="K173" s="3447"/>
      <c r="L173" s="1823"/>
    </row>
    <row r="174" spans="1:12" s="1826" customFormat="1">
      <c r="A174" s="1825"/>
      <c r="B174" s="1293"/>
      <c r="C174" s="1293"/>
      <c r="D174" s="1293"/>
      <c r="E174" s="1293"/>
      <c r="F174" s="1293"/>
      <c r="G174" s="1293"/>
      <c r="H174" s="1293"/>
      <c r="I174" s="1293"/>
      <c r="J174" s="1293"/>
      <c r="K174" s="3447"/>
      <c r="L174" s="1823"/>
    </row>
    <row r="175" spans="1:12" s="1826" customFormat="1">
      <c r="A175" s="1825"/>
      <c r="B175" s="1293"/>
      <c r="C175" s="1293"/>
      <c r="D175" s="1293"/>
      <c r="E175" s="1293"/>
      <c r="F175" s="1293"/>
      <c r="G175" s="1293"/>
      <c r="H175" s="1293"/>
      <c r="I175" s="1293"/>
      <c r="J175" s="1293"/>
      <c r="K175" s="3447"/>
      <c r="L175" s="1823"/>
    </row>
    <row r="176" spans="1:12" s="1826" customFormat="1">
      <c r="A176" s="1825"/>
      <c r="B176" s="1293"/>
      <c r="C176" s="1293"/>
      <c r="D176" s="1293"/>
      <c r="E176" s="1293"/>
      <c r="F176" s="1293"/>
      <c r="G176" s="1293"/>
      <c r="H176" s="1293"/>
      <c r="I176" s="1293"/>
      <c r="J176" s="1293"/>
      <c r="K176" s="3447"/>
      <c r="L176" s="1823"/>
    </row>
    <row r="177" spans="1:12" s="1826" customFormat="1">
      <c r="A177" s="1825"/>
      <c r="B177" s="1293"/>
      <c r="C177" s="1293"/>
      <c r="D177" s="1293"/>
      <c r="E177" s="1293"/>
      <c r="F177" s="1293"/>
      <c r="G177" s="1293"/>
      <c r="H177" s="1293"/>
      <c r="I177" s="1293"/>
      <c r="J177" s="1293"/>
      <c r="K177" s="3447"/>
      <c r="L177" s="1823"/>
    </row>
    <row r="178" spans="1:12" s="1826" customFormat="1">
      <c r="A178" s="1825"/>
      <c r="B178" s="1293"/>
      <c r="C178" s="1293"/>
      <c r="D178" s="1293"/>
      <c r="E178" s="1293"/>
      <c r="F178" s="1293"/>
      <c r="G178" s="1293"/>
      <c r="H178" s="1293"/>
      <c r="I178" s="1293"/>
      <c r="J178" s="1293"/>
      <c r="K178" s="3447"/>
      <c r="L178" s="1823"/>
    </row>
    <row r="179" spans="1:12" s="1826" customFormat="1">
      <c r="A179" s="1825"/>
      <c r="B179" s="1293"/>
      <c r="C179" s="1293"/>
      <c r="D179" s="1293"/>
      <c r="E179" s="1293"/>
      <c r="F179" s="1293"/>
      <c r="G179" s="1293"/>
      <c r="H179" s="1293"/>
      <c r="I179" s="1293"/>
      <c r="J179" s="1293"/>
      <c r="K179" s="3447"/>
      <c r="L179" s="1823"/>
    </row>
    <row r="180" spans="1:12" s="1826" customFormat="1">
      <c r="A180" s="1825"/>
      <c r="B180" s="1293"/>
      <c r="C180" s="1293"/>
      <c r="D180" s="1293"/>
      <c r="E180" s="1293"/>
      <c r="F180" s="1293"/>
      <c r="G180" s="1293"/>
      <c r="H180" s="1293"/>
      <c r="I180" s="1293"/>
      <c r="J180" s="1293"/>
      <c r="K180" s="3447"/>
      <c r="L180" s="1823"/>
    </row>
    <row r="181" spans="1:12" s="1826" customFormat="1">
      <c r="A181" s="1825"/>
      <c r="B181" s="1293"/>
      <c r="C181" s="1293"/>
      <c r="D181" s="1293"/>
      <c r="E181" s="1293"/>
      <c r="F181" s="1293"/>
      <c r="G181" s="1293"/>
      <c r="H181" s="1293"/>
      <c r="I181" s="1293"/>
      <c r="J181" s="1293"/>
      <c r="K181" s="3447"/>
      <c r="L181" s="1823"/>
    </row>
    <row r="182" spans="1:12" s="1826" customFormat="1">
      <c r="A182" s="1825"/>
      <c r="B182" s="1293"/>
      <c r="C182" s="1293"/>
      <c r="D182" s="1293"/>
      <c r="E182" s="1293"/>
      <c r="F182" s="1293"/>
      <c r="G182" s="1293"/>
      <c r="H182" s="1293"/>
      <c r="I182" s="1293"/>
      <c r="J182" s="1293"/>
      <c r="K182" s="3447"/>
      <c r="L182" s="1823"/>
    </row>
    <row r="183" spans="1:12" s="1826" customFormat="1">
      <c r="A183" s="1825"/>
      <c r="B183" s="1293"/>
      <c r="C183" s="1293"/>
      <c r="D183" s="1293"/>
      <c r="E183" s="1293"/>
      <c r="F183" s="1293"/>
      <c r="G183" s="1293"/>
      <c r="H183" s="1293"/>
      <c r="I183" s="1293"/>
      <c r="J183" s="1293"/>
      <c r="K183" s="3447"/>
      <c r="L183" s="1823"/>
    </row>
    <row r="184" spans="1:12" s="1826" customFormat="1">
      <c r="A184" s="1825"/>
      <c r="B184" s="1293"/>
      <c r="C184" s="1293"/>
      <c r="D184" s="1293"/>
      <c r="E184" s="1293"/>
      <c r="F184" s="1293"/>
      <c r="G184" s="1293"/>
      <c r="H184" s="1293"/>
      <c r="I184" s="1293"/>
      <c r="J184" s="1293"/>
      <c r="K184" s="3447"/>
      <c r="L184" s="1823"/>
    </row>
    <row r="185" spans="1:12" s="1826" customFormat="1">
      <c r="A185" s="1825"/>
      <c r="B185" s="1293"/>
      <c r="C185" s="1293"/>
      <c r="D185" s="1293"/>
      <c r="E185" s="1293"/>
      <c r="F185" s="1293"/>
      <c r="G185" s="1293"/>
      <c r="H185" s="1293"/>
      <c r="I185" s="1293"/>
      <c r="J185" s="1293"/>
      <c r="K185" s="3447"/>
      <c r="L185" s="1823"/>
    </row>
    <row r="186" spans="1:12" s="1826" customFormat="1">
      <c r="A186" s="1825"/>
      <c r="B186" s="1293"/>
      <c r="C186" s="1293"/>
      <c r="D186" s="1293"/>
      <c r="E186" s="1293"/>
      <c r="F186" s="1293"/>
      <c r="G186" s="1293"/>
      <c r="H186" s="1293"/>
      <c r="I186" s="1293"/>
      <c r="J186" s="1293"/>
      <c r="K186" s="3447"/>
      <c r="L186" s="1823"/>
    </row>
    <row r="187" spans="1:12" s="1826" customFormat="1">
      <c r="A187" s="1825"/>
      <c r="B187" s="1293"/>
      <c r="C187" s="1293"/>
      <c r="D187" s="1293"/>
      <c r="E187" s="1293"/>
      <c r="F187" s="1293"/>
      <c r="G187" s="1293"/>
      <c r="H187" s="1293"/>
      <c r="I187" s="1293"/>
      <c r="J187" s="1293"/>
      <c r="K187" s="3447"/>
      <c r="L187" s="1823"/>
    </row>
    <row r="188" spans="1:12" s="1826" customFormat="1">
      <c r="A188" s="1825"/>
      <c r="B188" s="1293"/>
      <c r="C188" s="1293"/>
      <c r="D188" s="1293"/>
      <c r="E188" s="1293"/>
      <c r="F188" s="1293"/>
      <c r="G188" s="1293"/>
      <c r="H188" s="1293"/>
      <c r="I188" s="1293"/>
      <c r="J188" s="1293"/>
      <c r="K188" s="3447"/>
      <c r="L188" s="1823"/>
    </row>
    <row r="189" spans="1:12" s="1826" customFormat="1">
      <c r="A189" s="1825"/>
      <c r="B189" s="1293"/>
      <c r="C189" s="1293"/>
      <c r="D189" s="1293"/>
      <c r="E189" s="1293"/>
      <c r="F189" s="1293"/>
      <c r="G189" s="1293"/>
      <c r="H189" s="1293"/>
      <c r="I189" s="1293"/>
      <c r="J189" s="1293"/>
      <c r="K189" s="3447"/>
      <c r="L189" s="1823"/>
    </row>
    <row r="190" spans="1:12" s="1826" customFormat="1">
      <c r="A190" s="1825"/>
      <c r="B190" s="1293"/>
      <c r="C190" s="1293"/>
      <c r="D190" s="1293"/>
      <c r="E190" s="1293"/>
      <c r="F190" s="1293"/>
      <c r="G190" s="1293"/>
      <c r="H190" s="1293"/>
      <c r="I190" s="1293"/>
      <c r="J190" s="1293"/>
      <c r="K190" s="3447"/>
      <c r="L190" s="1823"/>
    </row>
    <row r="191" spans="1:12" s="1826" customFormat="1">
      <c r="A191" s="1825"/>
      <c r="B191" s="1293"/>
      <c r="C191" s="1293"/>
      <c r="D191" s="1293"/>
      <c r="E191" s="1293"/>
      <c r="F191" s="1293"/>
      <c r="G191" s="1293"/>
      <c r="H191" s="1293"/>
      <c r="I191" s="1293"/>
      <c r="J191" s="1293"/>
      <c r="K191" s="3447"/>
      <c r="L191" s="1823"/>
    </row>
    <row r="192" spans="1:12" s="1826" customFormat="1">
      <c r="A192" s="1825"/>
      <c r="B192" s="1293"/>
      <c r="C192" s="1293"/>
      <c r="D192" s="1293"/>
      <c r="E192" s="1293"/>
      <c r="F192" s="1293"/>
      <c r="G192" s="1293"/>
      <c r="H192" s="1293"/>
      <c r="I192" s="1293"/>
      <c r="J192" s="1293"/>
      <c r="K192" s="3447"/>
      <c r="L192" s="1823"/>
    </row>
    <row r="193" spans="1:12" s="1826" customFormat="1">
      <c r="A193" s="1825"/>
      <c r="B193" s="1293"/>
      <c r="C193" s="1293"/>
      <c r="D193" s="1293"/>
      <c r="E193" s="1293"/>
      <c r="F193" s="1293"/>
      <c r="G193" s="1293"/>
      <c r="H193" s="1293"/>
      <c r="I193" s="1293"/>
      <c r="J193" s="1293"/>
      <c r="K193" s="3447"/>
      <c r="L193" s="1823"/>
    </row>
    <row r="194" spans="1:12" s="1826" customFormat="1">
      <c r="A194" s="1825"/>
      <c r="B194" s="1293"/>
      <c r="C194" s="1293"/>
      <c r="D194" s="1293"/>
      <c r="E194" s="1293"/>
      <c r="F194" s="1293"/>
      <c r="G194" s="1293"/>
      <c r="H194" s="1293"/>
      <c r="I194" s="1293"/>
      <c r="J194" s="1293"/>
      <c r="K194" s="3447"/>
      <c r="L194" s="1823"/>
    </row>
    <row r="195" spans="1:12" s="1826" customFormat="1">
      <c r="A195" s="1825"/>
      <c r="B195" s="1293"/>
      <c r="C195" s="1293"/>
      <c r="D195" s="1293"/>
      <c r="E195" s="1293"/>
      <c r="F195" s="1293"/>
      <c r="G195" s="1293"/>
      <c r="H195" s="1293"/>
      <c r="I195" s="1293"/>
      <c r="J195" s="1293"/>
      <c r="K195" s="3447"/>
      <c r="L195" s="1823"/>
    </row>
    <row r="196" spans="1:12" s="1826" customFormat="1">
      <c r="A196" s="1825"/>
      <c r="B196" s="1293"/>
      <c r="C196" s="1293"/>
      <c r="D196" s="1293"/>
      <c r="E196" s="1293"/>
      <c r="F196" s="1293"/>
      <c r="G196" s="1293"/>
      <c r="H196" s="1293"/>
      <c r="I196" s="1293"/>
      <c r="J196" s="1293"/>
      <c r="K196" s="3447"/>
      <c r="L196" s="1823"/>
    </row>
    <row r="197" spans="1:12" s="1826" customFormat="1">
      <c r="A197" s="1825"/>
      <c r="B197" s="1293"/>
      <c r="C197" s="1293"/>
      <c r="D197" s="1293"/>
      <c r="E197" s="1293"/>
      <c r="F197" s="1293"/>
      <c r="G197" s="1293"/>
      <c r="H197" s="1293"/>
      <c r="I197" s="1293"/>
      <c r="J197" s="1293"/>
      <c r="K197" s="3447"/>
      <c r="L197" s="1823"/>
    </row>
    <row r="198" spans="1:12" s="1826" customFormat="1">
      <c r="A198" s="1825"/>
      <c r="B198" s="1293"/>
      <c r="C198" s="1293"/>
      <c r="D198" s="1293"/>
      <c r="E198" s="1293"/>
      <c r="F198" s="1293"/>
      <c r="G198" s="1293"/>
      <c r="H198" s="1293"/>
      <c r="I198" s="1293"/>
      <c r="J198" s="1293"/>
      <c r="K198" s="3447"/>
      <c r="L198" s="1823"/>
    </row>
    <row r="199" spans="1:12" s="1826" customFormat="1">
      <c r="A199" s="1825"/>
      <c r="B199" s="1293"/>
      <c r="C199" s="1293"/>
      <c r="D199" s="1293"/>
      <c r="E199" s="1293"/>
      <c r="F199" s="1293"/>
      <c r="G199" s="1293"/>
      <c r="H199" s="1293"/>
      <c r="I199" s="1293"/>
      <c r="J199" s="1293"/>
      <c r="K199" s="3447"/>
      <c r="L199" s="1823"/>
    </row>
    <row r="200" spans="1:12" s="1826" customFormat="1">
      <c r="A200" s="1825"/>
      <c r="B200" s="1293"/>
      <c r="C200" s="1293"/>
      <c r="D200" s="1293"/>
      <c r="E200" s="1293"/>
      <c r="F200" s="1293"/>
      <c r="G200" s="1293"/>
      <c r="H200" s="1293"/>
      <c r="I200" s="1293"/>
      <c r="J200" s="1293"/>
      <c r="K200" s="3447"/>
      <c r="L200" s="1823"/>
    </row>
    <row r="201" spans="1:12" s="1826" customFormat="1">
      <c r="A201" s="1825"/>
      <c r="B201" s="1293"/>
      <c r="C201" s="1293"/>
      <c r="D201" s="1293"/>
      <c r="E201" s="1293"/>
      <c r="F201" s="1293"/>
      <c r="G201" s="1293"/>
      <c r="H201" s="1293"/>
      <c r="I201" s="1293"/>
      <c r="J201" s="1293"/>
      <c r="K201" s="3447"/>
      <c r="L201" s="1823"/>
    </row>
    <row r="202" spans="1:12" s="1826" customFormat="1">
      <c r="A202" s="1825"/>
      <c r="B202" s="1293"/>
      <c r="C202" s="1293"/>
      <c r="D202" s="1293"/>
      <c r="E202" s="1293"/>
      <c r="F202" s="1293"/>
      <c r="G202" s="1293"/>
      <c r="H202" s="1293"/>
      <c r="I202" s="1293"/>
      <c r="J202" s="1293"/>
      <c r="K202" s="3447"/>
      <c r="L202" s="1823"/>
    </row>
    <row r="203" spans="1:12" s="1826" customFormat="1">
      <c r="A203" s="1825"/>
      <c r="B203" s="1293"/>
      <c r="C203" s="1293"/>
      <c r="D203" s="1293"/>
      <c r="E203" s="1293"/>
      <c r="F203" s="1293"/>
      <c r="G203" s="1293"/>
      <c r="H203" s="1293"/>
      <c r="I203" s="1293"/>
      <c r="J203" s="1293"/>
      <c r="K203" s="3447"/>
      <c r="L203" s="1823"/>
    </row>
    <row r="204" spans="1:12" s="1826" customFormat="1">
      <c r="A204" s="1825"/>
      <c r="B204" s="1293"/>
      <c r="C204" s="1293"/>
      <c r="D204" s="1293"/>
      <c r="E204" s="1293"/>
      <c r="F204" s="1293"/>
      <c r="G204" s="1293"/>
      <c r="H204" s="1293"/>
      <c r="I204" s="1293"/>
      <c r="J204" s="1293"/>
      <c r="K204" s="3447"/>
      <c r="L204" s="1823"/>
    </row>
    <row r="205" spans="1:12" s="1826" customFormat="1">
      <c r="A205" s="1825"/>
      <c r="B205" s="1293"/>
      <c r="C205" s="1293"/>
      <c r="D205" s="1293"/>
      <c r="E205" s="1293"/>
      <c r="F205" s="1293"/>
      <c r="G205" s="1293"/>
      <c r="H205" s="1293"/>
      <c r="I205" s="1293"/>
      <c r="J205" s="1293"/>
      <c r="K205" s="3447"/>
      <c r="L205" s="1823"/>
    </row>
    <row r="206" spans="1:12" s="1826" customFormat="1">
      <c r="A206" s="1825"/>
      <c r="B206" s="1293"/>
      <c r="C206" s="1293"/>
      <c r="D206" s="1293"/>
      <c r="E206" s="1293"/>
      <c r="F206" s="1293"/>
      <c r="G206" s="1293"/>
      <c r="H206" s="1293"/>
      <c r="I206" s="1293"/>
      <c r="J206" s="1293"/>
      <c r="K206" s="3447"/>
      <c r="L206" s="1823"/>
    </row>
    <row r="207" spans="1:12" s="1826" customFormat="1">
      <c r="A207" s="1825"/>
      <c r="B207" s="1293"/>
      <c r="C207" s="1293"/>
      <c r="D207" s="1293"/>
      <c r="E207" s="1293"/>
      <c r="F207" s="1293"/>
      <c r="G207" s="1293"/>
      <c r="H207" s="1293"/>
      <c r="I207" s="1293"/>
      <c r="J207" s="1293"/>
      <c r="K207" s="3447"/>
      <c r="L207" s="1823"/>
    </row>
    <row r="208" spans="1:12" s="1826" customFormat="1">
      <c r="A208" s="1825"/>
      <c r="B208" s="1293"/>
      <c r="C208" s="1293"/>
      <c r="D208" s="1293"/>
      <c r="E208" s="1293"/>
      <c r="F208" s="1293"/>
      <c r="G208" s="1293"/>
      <c r="H208" s="1293"/>
      <c r="I208" s="1293"/>
      <c r="J208" s="1293"/>
      <c r="K208" s="3447"/>
      <c r="L208" s="1823"/>
    </row>
    <row r="209" spans="1:12" s="1826" customFormat="1">
      <c r="A209" s="1825"/>
      <c r="B209" s="1293"/>
      <c r="C209" s="1293"/>
      <c r="D209" s="1293"/>
      <c r="E209" s="1293"/>
      <c r="F209" s="1293"/>
      <c r="G209" s="1293"/>
      <c r="H209" s="1293"/>
      <c r="I209" s="1293"/>
      <c r="J209" s="1293"/>
      <c r="K209" s="3447"/>
      <c r="L209" s="1823"/>
    </row>
    <row r="210" spans="1:12" s="1826" customFormat="1">
      <c r="A210" s="1825"/>
      <c r="B210" s="1293"/>
      <c r="C210" s="1293"/>
      <c r="D210" s="1293"/>
      <c r="E210" s="1293"/>
      <c r="F210" s="1293"/>
      <c r="G210" s="1293"/>
      <c r="H210" s="1293"/>
      <c r="I210" s="1293"/>
      <c r="J210" s="1293"/>
      <c r="K210" s="3447"/>
      <c r="L210" s="1823"/>
    </row>
    <row r="211" spans="1:12" s="1826" customFormat="1">
      <c r="A211" s="1825"/>
      <c r="B211" s="1293"/>
      <c r="C211" s="1293"/>
      <c r="D211" s="1293"/>
      <c r="E211" s="1293"/>
      <c r="F211" s="1293"/>
      <c r="G211" s="1293"/>
      <c r="H211" s="1293"/>
      <c r="I211" s="1293"/>
      <c r="J211" s="1293"/>
      <c r="K211" s="3447"/>
      <c r="L211" s="1823"/>
    </row>
    <row r="212" spans="1:12" s="1826" customFormat="1">
      <c r="A212" s="1825"/>
      <c r="B212" s="1293"/>
      <c r="C212" s="1293"/>
      <c r="D212" s="1293"/>
      <c r="E212" s="1293"/>
      <c r="F212" s="1293"/>
      <c r="G212" s="1293"/>
      <c r="H212" s="1293"/>
      <c r="I212" s="1293"/>
      <c r="J212" s="1293"/>
      <c r="K212" s="3447"/>
      <c r="L212" s="1823"/>
    </row>
    <row r="213" spans="1:12" s="1826" customFormat="1">
      <c r="A213" s="1825"/>
      <c r="B213" s="1293"/>
      <c r="C213" s="1293"/>
      <c r="D213" s="1293"/>
      <c r="E213" s="1293"/>
      <c r="F213" s="1293"/>
      <c r="G213" s="1293"/>
      <c r="H213" s="1293"/>
      <c r="I213" s="1293"/>
      <c r="J213" s="1293"/>
      <c r="K213" s="3447"/>
      <c r="L213" s="1823"/>
    </row>
    <row r="214" spans="1:12" s="1826" customFormat="1">
      <c r="A214" s="1825"/>
      <c r="B214" s="1293"/>
      <c r="C214" s="1293"/>
      <c r="D214" s="1293"/>
      <c r="E214" s="1293"/>
      <c r="F214" s="1293"/>
      <c r="G214" s="1293"/>
      <c r="H214" s="1293"/>
      <c r="I214" s="1293"/>
      <c r="J214" s="1293"/>
      <c r="K214" s="3447"/>
      <c r="L214" s="1823"/>
    </row>
    <row r="215" spans="1:12" s="1826" customFormat="1">
      <c r="A215" s="1825"/>
      <c r="B215" s="1293"/>
      <c r="C215" s="1293"/>
      <c r="D215" s="1293"/>
      <c r="E215" s="1293"/>
      <c r="F215" s="1293"/>
      <c r="G215" s="1293"/>
      <c r="H215" s="1293"/>
      <c r="I215" s="1293"/>
      <c r="J215" s="1293"/>
      <c r="K215" s="3447"/>
      <c r="L215" s="1823"/>
    </row>
    <row r="216" spans="1:12" s="1826" customFormat="1">
      <c r="A216" s="1825"/>
      <c r="B216" s="1293"/>
      <c r="C216" s="1293"/>
      <c r="D216" s="1293"/>
      <c r="E216" s="1293"/>
      <c r="F216" s="1293"/>
      <c r="G216" s="1293"/>
      <c r="H216" s="1293"/>
      <c r="I216" s="1293"/>
      <c r="J216" s="1293"/>
      <c r="K216" s="3447"/>
      <c r="L216" s="1823"/>
    </row>
    <row r="217" spans="1:12" s="1826" customFormat="1">
      <c r="A217" s="1825"/>
      <c r="B217" s="1293"/>
      <c r="C217" s="1293"/>
      <c r="D217" s="1293"/>
      <c r="E217" s="1293"/>
      <c r="F217" s="1293"/>
      <c r="G217" s="1293"/>
      <c r="H217" s="1293"/>
      <c r="I217" s="1293"/>
      <c r="J217" s="1293"/>
      <c r="K217" s="3447"/>
      <c r="L217" s="1823"/>
    </row>
    <row r="218" spans="1:12" s="1826" customFormat="1">
      <c r="A218" s="1825"/>
      <c r="B218" s="1293"/>
      <c r="C218" s="1293"/>
      <c r="D218" s="1293"/>
      <c r="E218" s="1293"/>
      <c r="F218" s="1293"/>
      <c r="G218" s="1293"/>
      <c r="H218" s="1293"/>
      <c r="I218" s="1293"/>
      <c r="J218" s="1293"/>
      <c r="K218" s="3447"/>
      <c r="L218" s="1823"/>
    </row>
    <row r="219" spans="1:12" s="1826" customFormat="1">
      <c r="A219" s="1825"/>
      <c r="B219" s="1293"/>
      <c r="C219" s="1293"/>
      <c r="D219" s="1293"/>
      <c r="E219" s="1293"/>
      <c r="F219" s="1293"/>
      <c r="G219" s="1293"/>
      <c r="H219" s="1293"/>
      <c r="I219" s="1293"/>
      <c r="J219" s="1293"/>
      <c r="K219" s="3447"/>
      <c r="L219" s="1823"/>
    </row>
    <row r="220" spans="1:12" s="1826" customFormat="1">
      <c r="A220" s="1825"/>
      <c r="B220" s="1293"/>
      <c r="C220" s="1293"/>
      <c r="D220" s="1293"/>
      <c r="E220" s="1293"/>
      <c r="F220" s="1293"/>
      <c r="G220" s="1293"/>
      <c r="H220" s="1293"/>
      <c r="I220" s="1293"/>
      <c r="J220" s="1293"/>
      <c r="K220" s="3447"/>
      <c r="L220" s="1823"/>
    </row>
    <row r="221" spans="1:12" s="1826" customFormat="1">
      <c r="A221" s="1825"/>
      <c r="B221" s="1293"/>
      <c r="C221" s="1293"/>
      <c r="D221" s="1293"/>
      <c r="E221" s="1293"/>
      <c r="F221" s="1293"/>
      <c r="G221" s="1293"/>
      <c r="H221" s="1293"/>
      <c r="I221" s="1293"/>
      <c r="J221" s="1293"/>
      <c r="K221" s="3447"/>
      <c r="L221" s="1823"/>
    </row>
    <row r="222" spans="1:12" s="1826" customFormat="1">
      <c r="A222" s="1825"/>
      <c r="B222" s="1293"/>
      <c r="C222" s="1293"/>
      <c r="D222" s="1293"/>
      <c r="E222" s="1293"/>
      <c r="F222" s="1293"/>
      <c r="G222" s="1293"/>
      <c r="H222" s="1293"/>
      <c r="I222" s="1293"/>
      <c r="J222" s="1293"/>
      <c r="K222" s="3447"/>
      <c r="L222" s="1823"/>
    </row>
    <row r="223" spans="1:12" s="1826" customFormat="1">
      <c r="A223" s="1825"/>
      <c r="B223" s="1293"/>
      <c r="C223" s="1293"/>
      <c r="D223" s="1293"/>
      <c r="E223" s="1293"/>
      <c r="F223" s="1293"/>
      <c r="G223" s="1293"/>
      <c r="H223" s="1293"/>
      <c r="I223" s="1293"/>
      <c r="J223" s="1293"/>
      <c r="K223" s="3447"/>
      <c r="L223" s="1823"/>
    </row>
    <row r="224" spans="1:12" s="1826" customFormat="1">
      <c r="A224" s="1825"/>
      <c r="B224" s="1293"/>
      <c r="C224" s="1293"/>
      <c r="D224" s="1293"/>
      <c r="E224" s="1293"/>
      <c r="F224" s="1293"/>
      <c r="G224" s="1293"/>
      <c r="H224" s="1293"/>
      <c r="I224" s="1293"/>
      <c r="J224" s="1293"/>
      <c r="K224" s="3447"/>
      <c r="L224" s="1823"/>
    </row>
    <row r="225" spans="1:12" s="1826" customFormat="1">
      <c r="A225" s="1825"/>
      <c r="B225" s="1293"/>
      <c r="C225" s="1293"/>
      <c r="D225" s="1293"/>
      <c r="E225" s="1293"/>
      <c r="F225" s="1293"/>
      <c r="G225" s="1293"/>
      <c r="H225" s="1293"/>
      <c r="I225" s="1293"/>
      <c r="J225" s="1293"/>
      <c r="K225" s="3447"/>
      <c r="L225" s="1823"/>
    </row>
    <row r="226" spans="1:12" s="1826" customFormat="1">
      <c r="A226" s="1825"/>
      <c r="B226" s="1293"/>
      <c r="C226" s="1293"/>
      <c r="D226" s="1293"/>
      <c r="E226" s="1293"/>
      <c r="F226" s="1293"/>
      <c r="G226" s="1293"/>
      <c r="H226" s="1293"/>
      <c r="I226" s="1293"/>
      <c r="J226" s="1293"/>
      <c r="K226" s="3447"/>
      <c r="L226" s="1823"/>
    </row>
    <row r="227" spans="1:12" s="1826" customFormat="1">
      <c r="A227" s="1825"/>
      <c r="B227" s="1293"/>
      <c r="C227" s="1293"/>
      <c r="D227" s="1293"/>
      <c r="E227" s="1293"/>
      <c r="F227" s="1293"/>
      <c r="G227" s="1293"/>
      <c r="H227" s="1293"/>
      <c r="I227" s="1293"/>
      <c r="J227" s="1293"/>
      <c r="K227" s="3447"/>
      <c r="L227" s="1823"/>
    </row>
    <row r="228" spans="1:12" s="1826" customFormat="1">
      <c r="A228" s="1825"/>
      <c r="B228" s="1293"/>
      <c r="C228" s="1293"/>
      <c r="D228" s="1293"/>
      <c r="E228" s="1293"/>
      <c r="F228" s="1293"/>
      <c r="G228" s="1293"/>
      <c r="H228" s="1293"/>
      <c r="I228" s="1293"/>
      <c r="J228" s="1293"/>
      <c r="K228" s="3447"/>
      <c r="L228" s="1823"/>
    </row>
    <row r="229" spans="1:12" s="1826" customFormat="1">
      <c r="A229" s="1825"/>
      <c r="B229" s="1293"/>
      <c r="C229" s="1293"/>
      <c r="D229" s="1293"/>
      <c r="E229" s="1293"/>
      <c r="F229" s="1293"/>
      <c r="G229" s="1293"/>
      <c r="H229" s="1293"/>
      <c r="I229" s="1293"/>
      <c r="J229" s="1293"/>
      <c r="K229" s="3447"/>
      <c r="L229" s="1823"/>
    </row>
    <row r="230" spans="1:12" s="1826" customFormat="1">
      <c r="A230" s="1825"/>
      <c r="B230" s="1293"/>
      <c r="C230" s="1293"/>
      <c r="D230" s="1293"/>
      <c r="E230" s="1293"/>
      <c r="F230" s="1293"/>
      <c r="G230" s="1293"/>
      <c r="H230" s="1293"/>
      <c r="I230" s="1293"/>
      <c r="J230" s="1293"/>
      <c r="K230" s="3447"/>
      <c r="L230" s="1823"/>
    </row>
    <row r="231" spans="1:12" s="1826" customFormat="1">
      <c r="A231" s="1825"/>
      <c r="B231" s="1293"/>
      <c r="C231" s="1293"/>
      <c r="D231" s="1293"/>
      <c r="E231" s="1293"/>
      <c r="F231" s="1293"/>
      <c r="G231" s="1293"/>
      <c r="H231" s="1293"/>
      <c r="I231" s="1293"/>
      <c r="J231" s="1293"/>
      <c r="K231" s="3447"/>
      <c r="L231" s="1823"/>
    </row>
    <row r="232" spans="1:12" s="1826" customFormat="1">
      <c r="A232" s="1825"/>
      <c r="B232" s="1293"/>
      <c r="C232" s="1293"/>
      <c r="D232" s="1293"/>
      <c r="E232" s="1293"/>
      <c r="F232" s="1293"/>
      <c r="G232" s="1293"/>
      <c r="H232" s="1293"/>
      <c r="I232" s="1293"/>
      <c r="J232" s="1293"/>
      <c r="K232" s="3447"/>
      <c r="L232" s="1823"/>
    </row>
    <row r="233" spans="1:12" s="1826" customFormat="1">
      <c r="A233" s="1825"/>
      <c r="B233" s="1293"/>
      <c r="C233" s="1293"/>
      <c r="D233" s="1293"/>
      <c r="E233" s="1293"/>
      <c r="F233" s="1293"/>
      <c r="G233" s="1293"/>
      <c r="H233" s="1293"/>
      <c r="I233" s="1293"/>
      <c r="J233" s="1293"/>
      <c r="K233" s="3447"/>
      <c r="L233" s="1823"/>
    </row>
    <row r="234" spans="1:12" s="1826" customFormat="1">
      <c r="A234" s="1825"/>
      <c r="B234" s="1293"/>
      <c r="C234" s="1293"/>
      <c r="D234" s="1293"/>
      <c r="E234" s="1293"/>
      <c r="F234" s="1293"/>
      <c r="G234" s="1293"/>
      <c r="H234" s="1293"/>
      <c r="I234" s="1293"/>
      <c r="J234" s="1293"/>
      <c r="K234" s="3447"/>
      <c r="L234" s="1823"/>
    </row>
    <row r="235" spans="1:12" s="1826" customFormat="1">
      <c r="A235" s="1825"/>
      <c r="B235" s="1293"/>
      <c r="C235" s="1293"/>
      <c r="D235" s="1293"/>
      <c r="E235" s="1293"/>
      <c r="F235" s="1293"/>
      <c r="G235" s="1293"/>
      <c r="H235" s="1293"/>
      <c r="I235" s="1293"/>
      <c r="J235" s="1293"/>
      <c r="K235" s="3447"/>
      <c r="L235" s="1823"/>
    </row>
    <row r="236" spans="1:12" s="1826" customFormat="1">
      <c r="A236" s="1825"/>
      <c r="B236" s="1293"/>
      <c r="C236" s="1293"/>
      <c r="D236" s="1293"/>
      <c r="E236" s="1293"/>
      <c r="F236" s="1293"/>
      <c r="G236" s="1293"/>
      <c r="H236" s="1293"/>
      <c r="I236" s="1293"/>
      <c r="J236" s="1293"/>
      <c r="K236" s="3447"/>
      <c r="L236" s="1823"/>
    </row>
    <row r="237" spans="1:12" s="1826" customFormat="1">
      <c r="A237" s="1825"/>
      <c r="B237" s="1293"/>
      <c r="C237" s="1293"/>
      <c r="D237" s="1293"/>
      <c r="E237" s="1293"/>
      <c r="F237" s="1293"/>
      <c r="G237" s="1293"/>
      <c r="H237" s="1293"/>
      <c r="I237" s="1293"/>
      <c r="J237" s="1293"/>
      <c r="K237" s="3447"/>
      <c r="L237" s="1823"/>
    </row>
    <row r="238" spans="1:12" s="1826" customFormat="1">
      <c r="A238" s="1825"/>
      <c r="B238" s="1293"/>
      <c r="C238" s="1293"/>
      <c r="D238" s="1293"/>
      <c r="E238" s="1293"/>
      <c r="F238" s="1293"/>
      <c r="G238" s="1293"/>
      <c r="H238" s="1293"/>
      <c r="I238" s="1293"/>
      <c r="J238" s="1293"/>
      <c r="K238" s="3447"/>
      <c r="L238" s="1823"/>
    </row>
    <row r="239" spans="1:12" s="1826" customFormat="1">
      <c r="A239" s="1825"/>
      <c r="B239" s="1293"/>
      <c r="C239" s="1293"/>
      <c r="D239" s="1293"/>
      <c r="E239" s="1293"/>
      <c r="F239" s="1293"/>
      <c r="G239" s="1293"/>
      <c r="H239" s="1293"/>
      <c r="I239" s="1293"/>
      <c r="J239" s="1293"/>
      <c r="K239" s="3447"/>
      <c r="L239" s="1823"/>
    </row>
    <row r="240" spans="1:12" s="1826" customFormat="1">
      <c r="A240" s="1825"/>
      <c r="B240" s="1293"/>
      <c r="C240" s="1293"/>
      <c r="D240" s="1293"/>
      <c r="E240" s="1293"/>
      <c r="F240" s="1293"/>
      <c r="G240" s="1293"/>
      <c r="H240" s="1293"/>
      <c r="I240" s="1293"/>
      <c r="J240" s="1293"/>
      <c r="K240" s="3447"/>
      <c r="L240" s="1823"/>
    </row>
    <row r="241" spans="1:12" s="1826" customFormat="1">
      <c r="A241" s="1825"/>
      <c r="B241" s="1293"/>
      <c r="C241" s="1293"/>
      <c r="D241" s="1293"/>
      <c r="E241" s="1293"/>
      <c r="F241" s="1293"/>
      <c r="G241" s="1293"/>
      <c r="H241" s="1293"/>
      <c r="I241" s="1293"/>
      <c r="J241" s="1293"/>
      <c r="K241" s="3447"/>
      <c r="L241" s="1823"/>
    </row>
    <row r="242" spans="1:12" s="1826" customFormat="1">
      <c r="A242" s="1825"/>
      <c r="B242" s="1293"/>
      <c r="C242" s="1293"/>
      <c r="D242" s="1293"/>
      <c r="E242" s="1293"/>
      <c r="F242" s="1293"/>
      <c r="G242" s="1293"/>
      <c r="H242" s="1293"/>
      <c r="I242" s="1293"/>
      <c r="J242" s="1293"/>
      <c r="K242" s="3447"/>
      <c r="L242" s="1823"/>
    </row>
    <row r="243" spans="1:12" s="1826" customFormat="1">
      <c r="A243" s="1825"/>
      <c r="B243" s="1293"/>
      <c r="C243" s="1293"/>
      <c r="D243" s="1293"/>
      <c r="E243" s="1293"/>
      <c r="F243" s="1293"/>
      <c r="G243" s="1293"/>
      <c r="H243" s="1293"/>
      <c r="I243" s="1293"/>
      <c r="J243" s="1293"/>
      <c r="K243" s="3447"/>
      <c r="L243" s="1823"/>
    </row>
    <row r="244" spans="1:12" s="1826" customFormat="1">
      <c r="A244" s="1825"/>
      <c r="B244" s="1293"/>
      <c r="C244" s="1293"/>
      <c r="D244" s="1293"/>
      <c r="E244" s="1293"/>
      <c r="F244" s="1293"/>
      <c r="G244" s="1293"/>
      <c r="H244" s="1293"/>
      <c r="I244" s="1293"/>
      <c r="J244" s="1293"/>
      <c r="K244" s="3447"/>
      <c r="L244" s="1823"/>
    </row>
    <row r="245" spans="1:12" s="1826" customFormat="1">
      <c r="A245" s="1825"/>
      <c r="B245" s="1293"/>
      <c r="C245" s="1293"/>
      <c r="D245" s="1293"/>
      <c r="E245" s="1293"/>
      <c r="F245" s="1293"/>
      <c r="G245" s="1293"/>
      <c r="H245" s="1293"/>
      <c r="I245" s="1293"/>
      <c r="J245" s="1293"/>
      <c r="K245" s="3447"/>
      <c r="L245" s="1823"/>
    </row>
    <row r="246" spans="1:12" s="1826" customFormat="1">
      <c r="A246" s="1825"/>
      <c r="B246" s="1293"/>
      <c r="C246" s="1293"/>
      <c r="D246" s="1293"/>
      <c r="E246" s="1293"/>
      <c r="F246" s="1293"/>
      <c r="G246" s="1293"/>
      <c r="H246" s="1293"/>
      <c r="I246" s="1293"/>
      <c r="J246" s="1293"/>
      <c r="K246" s="3447"/>
      <c r="L246" s="1823"/>
    </row>
    <row r="247" spans="1:12" s="1826" customFormat="1">
      <c r="A247" s="1825"/>
      <c r="B247" s="1293"/>
      <c r="C247" s="1293"/>
      <c r="D247" s="1293"/>
      <c r="E247" s="1293"/>
      <c r="F247" s="1293"/>
      <c r="G247" s="1293"/>
      <c r="H247" s="1293"/>
      <c r="I247" s="1293"/>
      <c r="J247" s="1293"/>
      <c r="K247" s="3447"/>
      <c r="L247" s="1823"/>
    </row>
    <row r="248" spans="1:12" s="1826" customFormat="1">
      <c r="A248" s="1825"/>
      <c r="B248" s="1293"/>
      <c r="C248" s="1293"/>
      <c r="D248" s="1293"/>
      <c r="E248" s="1293"/>
      <c r="F248" s="1293"/>
      <c r="G248" s="1293"/>
      <c r="H248" s="1293"/>
      <c r="I248" s="1293"/>
      <c r="J248" s="1293"/>
      <c r="K248" s="3447"/>
      <c r="L248" s="1823"/>
    </row>
    <row r="249" spans="1:12" s="1826" customFormat="1">
      <c r="A249" s="1825"/>
      <c r="B249" s="1293"/>
      <c r="C249" s="1293"/>
      <c r="D249" s="1293"/>
      <c r="E249" s="1293"/>
      <c r="F249" s="1293"/>
      <c r="G249" s="1293"/>
      <c r="H249" s="1293"/>
      <c r="I249" s="1293"/>
      <c r="J249" s="1293"/>
      <c r="K249" s="3447"/>
      <c r="L249" s="1823"/>
    </row>
    <row r="250" spans="1:12" s="1826" customFormat="1">
      <c r="A250" s="1825"/>
      <c r="B250" s="1293"/>
      <c r="C250" s="1293"/>
      <c r="D250" s="1293"/>
      <c r="E250" s="1293"/>
      <c r="F250" s="1293"/>
      <c r="G250" s="1293"/>
      <c r="H250" s="1293"/>
      <c r="I250" s="1293"/>
      <c r="J250" s="1293"/>
      <c r="K250" s="3447"/>
      <c r="L250" s="1823"/>
    </row>
    <row r="251" spans="1:12" s="1826" customFormat="1">
      <c r="A251" s="1825"/>
      <c r="B251" s="1293"/>
      <c r="C251" s="1293"/>
      <c r="D251" s="1293"/>
      <c r="E251" s="1293"/>
      <c r="F251" s="1293"/>
      <c r="G251" s="1293"/>
      <c r="H251" s="1293"/>
      <c r="I251" s="1293"/>
      <c r="J251" s="1293"/>
      <c r="K251" s="3447"/>
      <c r="L251" s="1823"/>
    </row>
    <row r="252" spans="1:12" s="1826" customFormat="1">
      <c r="A252" s="1825"/>
      <c r="B252" s="1293"/>
      <c r="C252" s="1293"/>
      <c r="D252" s="1293"/>
      <c r="E252" s="1293"/>
      <c r="F252" s="1293"/>
      <c r="G252" s="1293"/>
      <c r="H252" s="1293"/>
      <c r="I252" s="1293"/>
      <c r="J252" s="1293"/>
      <c r="K252" s="3447"/>
      <c r="L252" s="1823"/>
    </row>
    <row r="253" spans="1:12" s="1826" customFormat="1">
      <c r="A253" s="1825"/>
      <c r="B253" s="1293"/>
      <c r="C253" s="1293"/>
      <c r="D253" s="1293"/>
      <c r="E253" s="1293"/>
      <c r="F253" s="1293"/>
      <c r="G253" s="1293"/>
      <c r="H253" s="1293"/>
      <c r="I253" s="1293"/>
      <c r="J253" s="1293"/>
      <c r="K253" s="3447"/>
      <c r="L253" s="1823"/>
    </row>
    <row r="254" spans="1:12" s="1826" customFormat="1">
      <c r="A254" s="1825"/>
      <c r="B254" s="1293"/>
      <c r="C254" s="1293"/>
      <c r="D254" s="1293"/>
      <c r="E254" s="1293"/>
      <c r="F254" s="1293"/>
      <c r="G254" s="1293"/>
      <c r="H254" s="1293"/>
      <c r="I254" s="1293"/>
      <c r="J254" s="1293"/>
      <c r="K254" s="3447"/>
      <c r="L254" s="1823"/>
    </row>
    <row r="255" spans="1:12" s="1826" customFormat="1">
      <c r="A255" s="1825"/>
      <c r="B255" s="1293"/>
      <c r="C255" s="1293"/>
      <c r="D255" s="1293"/>
      <c r="E255" s="1293"/>
      <c r="F255" s="1293"/>
      <c r="G255" s="1293"/>
      <c r="H255" s="1293"/>
      <c r="I255" s="1293"/>
      <c r="J255" s="1293"/>
      <c r="K255" s="3447"/>
      <c r="L255" s="1823"/>
    </row>
    <row r="256" spans="1:12" s="1826" customFormat="1">
      <c r="A256" s="1825"/>
      <c r="B256" s="1293"/>
      <c r="C256" s="1293"/>
      <c r="D256" s="1293"/>
      <c r="E256" s="1293"/>
      <c r="F256" s="1293"/>
      <c r="G256" s="1293"/>
      <c r="H256" s="1293"/>
      <c r="I256" s="1293"/>
      <c r="J256" s="1293"/>
      <c r="K256" s="3447"/>
      <c r="L256" s="1823"/>
    </row>
    <row r="257" spans="1:12" s="1826" customFormat="1">
      <c r="A257" s="1825"/>
      <c r="B257" s="1293"/>
      <c r="C257" s="1293"/>
      <c r="D257" s="1293"/>
      <c r="E257" s="1293"/>
      <c r="F257" s="1293"/>
      <c r="G257" s="1293"/>
      <c r="H257" s="1293"/>
      <c r="I257" s="1293"/>
      <c r="J257" s="1293"/>
      <c r="K257" s="3447"/>
      <c r="L257" s="1823"/>
    </row>
    <row r="258" spans="1:12" s="1826" customFormat="1">
      <c r="A258" s="1825"/>
      <c r="B258" s="1293"/>
      <c r="C258" s="1293"/>
      <c r="D258" s="1293"/>
      <c r="E258" s="1293"/>
      <c r="F258" s="1293"/>
      <c r="G258" s="1293"/>
      <c r="H258" s="1293"/>
      <c r="I258" s="1293"/>
      <c r="J258" s="1293"/>
      <c r="K258" s="3447"/>
      <c r="L258" s="1823"/>
    </row>
    <row r="259" spans="1:12" s="1826" customFormat="1">
      <c r="A259" s="1825"/>
      <c r="B259" s="1293"/>
      <c r="C259" s="1293"/>
      <c r="D259" s="1293"/>
      <c r="E259" s="1293"/>
      <c r="F259" s="1293"/>
      <c r="G259" s="1293"/>
      <c r="H259" s="1293"/>
      <c r="I259" s="1293"/>
      <c r="J259" s="1293"/>
      <c r="K259" s="3447"/>
      <c r="L259" s="1823"/>
    </row>
    <row r="260" spans="1:12" s="1826" customFormat="1">
      <c r="A260" s="1825"/>
      <c r="B260" s="1293"/>
      <c r="C260" s="1293"/>
      <c r="D260" s="1293"/>
      <c r="E260" s="1293"/>
      <c r="F260" s="1293"/>
      <c r="G260" s="1293"/>
      <c r="H260" s="1293"/>
      <c r="I260" s="1293"/>
      <c r="J260" s="1293"/>
      <c r="K260" s="3447"/>
      <c r="L260" s="1823"/>
    </row>
    <row r="261" spans="1:12" s="1826" customFormat="1">
      <c r="A261" s="1825"/>
      <c r="B261" s="1293"/>
      <c r="C261" s="1293"/>
      <c r="D261" s="1293"/>
      <c r="E261" s="1293"/>
      <c r="F261" s="1293"/>
      <c r="G261" s="1293"/>
      <c r="H261" s="1293"/>
      <c r="I261" s="1293"/>
      <c r="J261" s="1293"/>
      <c r="K261" s="3447"/>
      <c r="L261" s="1823"/>
    </row>
    <row r="262" spans="1:12" s="1826" customFormat="1">
      <c r="A262" s="1825"/>
      <c r="B262" s="1293"/>
      <c r="C262" s="1293"/>
      <c r="D262" s="1293"/>
      <c r="E262" s="1293"/>
      <c r="F262" s="1293"/>
      <c r="G262" s="1293"/>
      <c r="H262" s="1293"/>
      <c r="I262" s="1293"/>
      <c r="J262" s="1293"/>
      <c r="K262" s="3447"/>
      <c r="L262" s="1823"/>
    </row>
    <row r="263" spans="1:12" s="1826" customFormat="1">
      <c r="A263" s="1825"/>
      <c r="B263" s="1293"/>
      <c r="C263" s="1293"/>
      <c r="D263" s="1293"/>
      <c r="E263" s="1293"/>
      <c r="F263" s="1293"/>
      <c r="G263" s="1293"/>
      <c r="H263" s="1293"/>
      <c r="I263" s="1293"/>
      <c r="J263" s="1293"/>
      <c r="K263" s="3447"/>
      <c r="L263" s="1823"/>
    </row>
    <row r="264" spans="1:12" s="1826" customFormat="1">
      <c r="A264" s="1825"/>
      <c r="B264" s="1293"/>
      <c r="C264" s="1293"/>
      <c r="D264" s="1293"/>
      <c r="E264" s="1293"/>
      <c r="F264" s="1293"/>
      <c r="G264" s="1293"/>
      <c r="H264" s="1293"/>
      <c r="I264" s="1293"/>
      <c r="J264" s="1293"/>
      <c r="K264" s="3447"/>
      <c r="L264" s="1823"/>
    </row>
    <row r="265" spans="1:12" s="1826" customFormat="1">
      <c r="A265" s="1825"/>
      <c r="B265" s="1293"/>
      <c r="C265" s="1293"/>
      <c r="D265" s="1293"/>
      <c r="E265" s="1293"/>
      <c r="F265" s="1293"/>
      <c r="G265" s="1293"/>
      <c r="H265" s="1293"/>
      <c r="I265" s="1293"/>
      <c r="J265" s="1293"/>
      <c r="K265" s="3447"/>
      <c r="L265" s="1823"/>
    </row>
    <row r="266" spans="1:12" s="1826" customFormat="1">
      <c r="A266" s="1825"/>
      <c r="B266" s="1293"/>
      <c r="C266" s="1293"/>
      <c r="D266" s="1293"/>
      <c r="E266" s="1293"/>
      <c r="F266" s="1293"/>
      <c r="G266" s="1293"/>
      <c r="H266" s="1293"/>
      <c r="I266" s="1293"/>
      <c r="J266" s="1293"/>
      <c r="K266" s="3447"/>
      <c r="L266" s="1823"/>
    </row>
    <row r="267" spans="1:12" s="1826" customFormat="1">
      <c r="A267" s="1825"/>
      <c r="B267" s="1293"/>
      <c r="C267" s="1293"/>
      <c r="D267" s="1293"/>
      <c r="E267" s="1293"/>
      <c r="F267" s="1293"/>
      <c r="G267" s="1293"/>
      <c r="H267" s="1293"/>
      <c r="I267" s="1293"/>
      <c r="J267" s="1293"/>
      <c r="K267" s="3447"/>
      <c r="L267" s="1823"/>
    </row>
    <row r="268" spans="1:12" s="1826" customFormat="1">
      <c r="A268" s="1825"/>
      <c r="B268" s="1293"/>
      <c r="C268" s="1293"/>
      <c r="D268" s="1293"/>
      <c r="E268" s="1293"/>
      <c r="F268" s="1293"/>
      <c r="G268" s="1293"/>
      <c r="H268" s="1293"/>
      <c r="I268" s="1293"/>
      <c r="J268" s="1293"/>
      <c r="K268" s="3447"/>
      <c r="L268" s="1823"/>
    </row>
    <row r="269" spans="1:12" s="1826" customFormat="1">
      <c r="A269" s="1825"/>
      <c r="B269" s="1293"/>
      <c r="C269" s="1293"/>
      <c r="D269" s="1293"/>
      <c r="E269" s="1293"/>
      <c r="F269" s="1293"/>
      <c r="G269" s="1293"/>
      <c r="H269" s="1293"/>
      <c r="I269" s="1293"/>
      <c r="J269" s="1293"/>
      <c r="K269" s="3447"/>
      <c r="L269" s="1823"/>
    </row>
    <row r="270" spans="1:12" s="1826" customFormat="1">
      <c r="A270" s="1825"/>
      <c r="B270" s="1293"/>
      <c r="C270" s="1293"/>
      <c r="D270" s="1293"/>
      <c r="E270" s="1293"/>
      <c r="F270" s="1293"/>
      <c r="G270" s="1293"/>
      <c r="H270" s="1293"/>
      <c r="I270" s="1293"/>
      <c r="J270" s="1293"/>
      <c r="K270" s="3447"/>
      <c r="L270" s="1823"/>
    </row>
    <row r="271" spans="1:12" s="1826" customFormat="1">
      <c r="A271" s="1825"/>
      <c r="B271" s="1293"/>
      <c r="C271" s="1293"/>
      <c r="D271" s="1293"/>
      <c r="E271" s="1293"/>
      <c r="F271" s="1293"/>
      <c r="G271" s="1293"/>
      <c r="H271" s="1293"/>
      <c r="I271" s="1293"/>
      <c r="J271" s="1293"/>
      <c r="K271" s="3447"/>
      <c r="L271" s="1823"/>
    </row>
    <row r="272" spans="1:12" s="1826" customFormat="1">
      <c r="A272" s="1825"/>
      <c r="B272" s="1293"/>
      <c r="C272" s="1293"/>
      <c r="D272" s="1293"/>
      <c r="E272" s="1293"/>
      <c r="F272" s="1293"/>
      <c r="G272" s="1293"/>
      <c r="H272" s="1293"/>
      <c r="I272" s="1293"/>
      <c r="J272" s="1293"/>
      <c r="K272" s="3447"/>
      <c r="L272" s="1823"/>
    </row>
    <row r="273" spans="1:12" s="1826" customFormat="1">
      <c r="A273" s="1825"/>
      <c r="B273" s="1293"/>
      <c r="C273" s="1293"/>
      <c r="D273" s="1293"/>
      <c r="E273" s="1293"/>
      <c r="F273" s="1293"/>
      <c r="G273" s="1293"/>
      <c r="H273" s="1293"/>
      <c r="I273" s="1293"/>
      <c r="J273" s="1293"/>
      <c r="K273" s="3447"/>
      <c r="L273" s="1823"/>
    </row>
    <row r="274" spans="1:12" s="1826" customFormat="1">
      <c r="A274" s="1825"/>
      <c r="B274" s="1293"/>
      <c r="C274" s="1293"/>
      <c r="D274" s="1293"/>
      <c r="E274" s="1293"/>
      <c r="F274" s="1293"/>
      <c r="G274" s="1293"/>
      <c r="H274" s="1293"/>
      <c r="I274" s="1293"/>
      <c r="J274" s="1293"/>
      <c r="K274" s="3447"/>
      <c r="L274" s="1823"/>
    </row>
    <row r="275" spans="1:12" s="1826" customFormat="1">
      <c r="A275" s="1825"/>
      <c r="B275" s="1293"/>
      <c r="C275" s="1293"/>
      <c r="D275" s="1293"/>
      <c r="E275" s="1293"/>
      <c r="F275" s="1293"/>
      <c r="G275" s="1293"/>
      <c r="H275" s="1293"/>
      <c r="I275" s="1293"/>
      <c r="J275" s="1293"/>
      <c r="K275" s="3447"/>
      <c r="L275" s="1823"/>
    </row>
    <row r="276" spans="1:12" s="1826" customFormat="1">
      <c r="A276" s="1825"/>
      <c r="B276" s="1293"/>
      <c r="C276" s="1293"/>
      <c r="D276" s="1293"/>
      <c r="E276" s="1293"/>
      <c r="F276" s="1293"/>
      <c r="G276" s="1293"/>
      <c r="H276" s="1293"/>
      <c r="I276" s="1293"/>
      <c r="J276" s="1293"/>
      <c r="K276" s="3447"/>
      <c r="L276" s="1823"/>
    </row>
    <row r="277" spans="1:12" s="1826" customFormat="1">
      <c r="A277" s="1825"/>
      <c r="B277" s="1293"/>
      <c r="C277" s="1293"/>
      <c r="D277" s="1293"/>
      <c r="E277" s="1293"/>
      <c r="F277" s="1293"/>
      <c r="G277" s="1293"/>
      <c r="H277" s="1293"/>
      <c r="I277" s="1293"/>
      <c r="J277" s="1293"/>
      <c r="K277" s="3447"/>
      <c r="L277" s="1823"/>
    </row>
    <row r="278" spans="1:12" s="1826" customFormat="1">
      <c r="A278" s="1825"/>
      <c r="B278" s="1293"/>
      <c r="C278" s="1293"/>
      <c r="D278" s="1293"/>
      <c r="E278" s="1293"/>
      <c r="F278" s="1293"/>
      <c r="G278" s="1293"/>
      <c r="H278" s="1293"/>
      <c r="I278" s="1293"/>
      <c r="J278" s="1293"/>
      <c r="K278" s="3447"/>
      <c r="L278" s="1823"/>
    </row>
    <row r="279" spans="1:12" s="1826" customFormat="1">
      <c r="A279" s="1825"/>
      <c r="B279" s="1293"/>
      <c r="C279" s="1293"/>
      <c r="D279" s="1293"/>
      <c r="E279" s="1293"/>
      <c r="F279" s="1293"/>
      <c r="G279" s="1293"/>
      <c r="H279" s="1293"/>
      <c r="I279" s="1293"/>
      <c r="J279" s="1293"/>
      <c r="K279" s="3447"/>
      <c r="L279" s="1823"/>
    </row>
    <row r="280" spans="1:12" s="1826" customFormat="1">
      <c r="A280" s="1825"/>
      <c r="B280" s="1293"/>
      <c r="C280" s="1293"/>
      <c r="D280" s="1293"/>
      <c r="E280" s="1293"/>
      <c r="F280" s="1293"/>
      <c r="G280" s="1293"/>
      <c r="H280" s="1293"/>
      <c r="I280" s="1293"/>
      <c r="J280" s="1293"/>
      <c r="K280" s="3447"/>
      <c r="L280" s="1823"/>
    </row>
    <row r="281" spans="1:12" s="1826" customFormat="1">
      <c r="A281" s="1825"/>
      <c r="B281" s="1293"/>
      <c r="C281" s="1293"/>
      <c r="D281" s="1293"/>
      <c r="E281" s="1293"/>
      <c r="F281" s="1293"/>
      <c r="G281" s="1293"/>
      <c r="H281" s="1293"/>
      <c r="I281" s="1293"/>
      <c r="J281" s="1293"/>
      <c r="K281" s="3447"/>
      <c r="L281" s="1823"/>
    </row>
    <row r="282" spans="1:12" s="1826" customFormat="1">
      <c r="A282" s="1825"/>
      <c r="B282" s="1293"/>
      <c r="C282" s="1293"/>
      <c r="D282" s="1293"/>
      <c r="E282" s="1293"/>
      <c r="F282" s="1293"/>
      <c r="G282" s="1293"/>
      <c r="H282" s="1293"/>
      <c r="I282" s="1293"/>
      <c r="J282" s="1293"/>
      <c r="K282" s="3447"/>
      <c r="L282" s="1823"/>
    </row>
    <row r="283" spans="1:12" s="1826" customFormat="1">
      <c r="A283" s="1825"/>
      <c r="B283" s="1293"/>
      <c r="C283" s="1293"/>
      <c r="D283" s="1293"/>
      <c r="E283" s="1293"/>
      <c r="F283" s="1293"/>
      <c r="G283" s="1293"/>
      <c r="H283" s="1293"/>
      <c r="I283" s="1293"/>
      <c r="J283" s="1293"/>
      <c r="K283" s="3447"/>
      <c r="L283" s="1823"/>
    </row>
    <row r="284" spans="1:12" s="1826" customFormat="1">
      <c r="A284" s="1825"/>
      <c r="B284" s="1293"/>
      <c r="C284" s="1293"/>
      <c r="D284" s="1293"/>
      <c r="E284" s="1293"/>
      <c r="F284" s="1293"/>
      <c r="G284" s="1293"/>
      <c r="H284" s="1293"/>
      <c r="I284" s="1293"/>
      <c r="J284" s="1293"/>
      <c r="K284" s="3447"/>
      <c r="L284" s="1823"/>
    </row>
    <row r="285" spans="1:12" s="1826" customFormat="1">
      <c r="A285" s="1825"/>
      <c r="B285" s="1293"/>
      <c r="C285" s="1293"/>
      <c r="D285" s="1293"/>
      <c r="E285" s="1293"/>
      <c r="F285" s="1293"/>
      <c r="G285" s="1293"/>
      <c r="H285" s="1293"/>
      <c r="I285" s="1293"/>
      <c r="J285" s="1293"/>
      <c r="K285" s="3447"/>
      <c r="L285" s="1823"/>
    </row>
    <row r="286" spans="1:12" s="1826" customFormat="1">
      <c r="A286" s="1825"/>
      <c r="B286" s="1293"/>
      <c r="C286" s="1293"/>
      <c r="D286" s="1293"/>
      <c r="E286" s="1293"/>
      <c r="F286" s="1293"/>
      <c r="G286" s="1293"/>
      <c r="H286" s="1293"/>
      <c r="I286" s="1293"/>
      <c r="J286" s="1293"/>
      <c r="K286" s="3447"/>
      <c r="L286" s="1823"/>
    </row>
    <row r="287" spans="1:12" s="1826" customFormat="1">
      <c r="A287" s="1825"/>
      <c r="B287" s="1293"/>
      <c r="C287" s="1293"/>
      <c r="D287" s="1293"/>
      <c r="E287" s="1293"/>
      <c r="F287" s="1293"/>
      <c r="G287" s="1293"/>
      <c r="H287" s="1293"/>
      <c r="I287" s="1293"/>
      <c r="J287" s="1293"/>
      <c r="K287" s="3447"/>
      <c r="L287" s="1823"/>
    </row>
    <row r="288" spans="1:12" s="1826" customFormat="1">
      <c r="A288" s="1825"/>
      <c r="B288" s="1293"/>
      <c r="C288" s="1293"/>
      <c r="D288" s="1293"/>
      <c r="E288" s="1293"/>
      <c r="F288" s="1293"/>
      <c r="G288" s="1293"/>
      <c r="H288" s="1293"/>
      <c r="I288" s="1293"/>
      <c r="J288" s="1293"/>
      <c r="K288" s="3447"/>
      <c r="L288" s="1823"/>
    </row>
    <row r="289" spans="1:12" s="1826" customFormat="1">
      <c r="A289" s="1825"/>
      <c r="B289" s="1293"/>
      <c r="C289" s="1293"/>
      <c r="D289" s="1293"/>
      <c r="E289" s="1293"/>
      <c r="F289" s="1293"/>
      <c r="G289" s="1293"/>
      <c r="H289" s="1293"/>
      <c r="I289" s="1293"/>
      <c r="J289" s="1293"/>
      <c r="K289" s="3447"/>
      <c r="L289" s="1823"/>
    </row>
    <row r="290" spans="1:12" s="1826" customFormat="1">
      <c r="A290" s="1825"/>
      <c r="B290" s="1293"/>
      <c r="C290" s="1293"/>
      <c r="D290" s="1293"/>
      <c r="E290" s="1293"/>
      <c r="F290" s="1293"/>
      <c r="G290" s="1293"/>
      <c r="H290" s="1293"/>
      <c r="I290" s="1293"/>
      <c r="J290" s="1293"/>
      <c r="K290" s="3447"/>
      <c r="L290" s="1823"/>
    </row>
    <row r="291" spans="1:12" s="1826" customFormat="1">
      <c r="A291" s="1825"/>
      <c r="B291" s="1293"/>
      <c r="C291" s="1293"/>
      <c r="D291" s="1293"/>
      <c r="E291" s="1293"/>
      <c r="F291" s="1293"/>
      <c r="G291" s="1293"/>
      <c r="H291" s="1293"/>
      <c r="I291" s="1293"/>
      <c r="J291" s="1293"/>
      <c r="K291" s="3447"/>
      <c r="L291" s="1823"/>
    </row>
    <row r="292" spans="1:12" s="1826" customFormat="1">
      <c r="A292" s="1825"/>
      <c r="B292" s="1293"/>
      <c r="C292" s="1293"/>
      <c r="D292" s="1293"/>
      <c r="E292" s="1293"/>
      <c r="F292" s="1293"/>
      <c r="G292" s="1293"/>
      <c r="H292" s="1293"/>
      <c r="I292" s="1293"/>
      <c r="J292" s="1293"/>
      <c r="K292" s="3447"/>
      <c r="L292" s="1823"/>
    </row>
    <row r="293" spans="1:12" s="1826" customFormat="1">
      <c r="A293" s="1825"/>
      <c r="B293" s="1293"/>
      <c r="C293" s="1293"/>
      <c r="D293" s="1293"/>
      <c r="E293" s="1293"/>
      <c r="F293" s="1293"/>
      <c r="G293" s="1293"/>
      <c r="H293" s="1293"/>
      <c r="I293" s="1293"/>
      <c r="J293" s="1293"/>
      <c r="K293" s="3447"/>
      <c r="L293" s="1823"/>
    </row>
    <row r="294" spans="1:12" s="1826" customFormat="1">
      <c r="A294" s="1825"/>
      <c r="B294" s="1293"/>
      <c r="C294" s="1293"/>
      <c r="D294" s="1293"/>
      <c r="E294" s="1293"/>
      <c r="F294" s="1293"/>
      <c r="G294" s="1293"/>
      <c r="H294" s="1293"/>
      <c r="I294" s="1293"/>
      <c r="J294" s="1293"/>
      <c r="K294" s="3447"/>
      <c r="L294" s="1823"/>
    </row>
    <row r="295" spans="1:12" s="1826" customFormat="1">
      <c r="A295" s="1825"/>
      <c r="B295" s="1293"/>
      <c r="C295" s="1293"/>
      <c r="D295" s="1293"/>
      <c r="E295" s="1293"/>
      <c r="F295" s="1293"/>
      <c r="G295" s="1293"/>
      <c r="H295" s="1293"/>
      <c r="I295" s="1293"/>
      <c r="J295" s="1293"/>
      <c r="K295" s="3447"/>
      <c r="L295" s="1823"/>
    </row>
    <row r="296" spans="1:12" s="1826" customFormat="1">
      <c r="A296" s="1825"/>
      <c r="B296" s="1293"/>
      <c r="C296" s="1293"/>
      <c r="D296" s="1293"/>
      <c r="E296" s="1293"/>
      <c r="F296" s="1293"/>
      <c r="G296" s="1293"/>
      <c r="H296" s="1293"/>
      <c r="I296" s="1293"/>
      <c r="J296" s="1293"/>
      <c r="K296" s="3447"/>
      <c r="L296" s="1823"/>
    </row>
    <row r="297" spans="1:12" s="1826" customFormat="1">
      <c r="A297" s="1825"/>
      <c r="B297" s="1293"/>
      <c r="C297" s="1293"/>
      <c r="D297" s="1293"/>
      <c r="E297" s="1293"/>
      <c r="F297" s="1293"/>
      <c r="G297" s="1293"/>
      <c r="H297" s="1293"/>
      <c r="I297" s="1293"/>
      <c r="J297" s="1293"/>
      <c r="K297" s="3447"/>
      <c r="L297" s="1823"/>
    </row>
    <row r="298" spans="1:12" s="1826" customFormat="1">
      <c r="A298" s="1825"/>
      <c r="B298" s="1293"/>
      <c r="C298" s="1293"/>
      <c r="D298" s="1293"/>
      <c r="E298" s="1293"/>
      <c r="F298" s="1293"/>
      <c r="G298" s="1293"/>
      <c r="H298" s="1293"/>
      <c r="I298" s="1293"/>
      <c r="J298" s="1293"/>
      <c r="K298" s="3447"/>
      <c r="L298" s="1823"/>
    </row>
    <row r="299" spans="1:12" s="1826" customFormat="1">
      <c r="A299" s="1825"/>
      <c r="B299" s="1293"/>
      <c r="C299" s="1293"/>
      <c r="D299" s="1293"/>
      <c r="E299" s="1293"/>
      <c r="F299" s="1293"/>
      <c r="G299" s="1293"/>
      <c r="H299" s="1293"/>
      <c r="I299" s="1293"/>
      <c r="J299" s="1293"/>
      <c r="K299" s="3447"/>
      <c r="L299" s="1823"/>
    </row>
    <row r="300" spans="1:12" s="1826" customFormat="1">
      <c r="A300" s="1825"/>
      <c r="B300" s="1293"/>
      <c r="C300" s="1293"/>
      <c r="D300" s="1293"/>
      <c r="E300" s="1293"/>
      <c r="F300" s="1293"/>
      <c r="G300" s="1293"/>
      <c r="H300" s="1293"/>
      <c r="I300" s="1293"/>
      <c r="J300" s="1293"/>
      <c r="K300" s="3447"/>
      <c r="L300" s="1823"/>
    </row>
    <row r="301" spans="1:12" s="1826" customFormat="1">
      <c r="A301" s="1825"/>
      <c r="B301" s="1293"/>
      <c r="C301" s="1293"/>
      <c r="D301" s="1293"/>
      <c r="E301" s="1293"/>
      <c r="F301" s="1293"/>
      <c r="G301" s="1293"/>
      <c r="H301" s="1293"/>
      <c r="I301" s="1293"/>
      <c r="J301" s="1293"/>
      <c r="K301" s="3447"/>
      <c r="L301" s="1823"/>
    </row>
    <row r="302" spans="1:12" s="1826" customFormat="1">
      <c r="A302" s="1825"/>
      <c r="B302" s="1293"/>
      <c r="C302" s="1293"/>
      <c r="D302" s="1293"/>
      <c r="E302" s="1293"/>
      <c r="F302" s="1293"/>
      <c r="G302" s="1293"/>
      <c r="H302" s="1293"/>
      <c r="I302" s="1293"/>
      <c r="J302" s="1293"/>
      <c r="K302" s="3447"/>
      <c r="L302" s="1823"/>
    </row>
    <row r="303" spans="1:12" s="1826" customFormat="1">
      <c r="A303" s="1825"/>
      <c r="B303" s="1293"/>
      <c r="C303" s="1293"/>
      <c r="D303" s="1293"/>
      <c r="E303" s="1293"/>
      <c r="F303" s="1293"/>
      <c r="G303" s="1293"/>
      <c r="H303" s="1293"/>
      <c r="I303" s="1293"/>
      <c r="J303" s="1293"/>
      <c r="K303" s="3447"/>
      <c r="L303" s="1823"/>
    </row>
    <row r="304" spans="1:12" s="1826" customFormat="1">
      <c r="A304" s="1825"/>
      <c r="B304" s="1293"/>
      <c r="C304" s="1293"/>
      <c r="D304" s="1293"/>
      <c r="E304" s="1293"/>
      <c r="F304" s="1293"/>
      <c r="G304" s="1293"/>
      <c r="H304" s="1293"/>
      <c r="I304" s="1293"/>
      <c r="J304" s="1293"/>
      <c r="K304" s="3447"/>
      <c r="L304" s="1823"/>
    </row>
    <row r="305" spans="1:12" s="1826" customFormat="1">
      <c r="A305" s="1825"/>
      <c r="B305" s="1293"/>
      <c r="C305" s="1293"/>
      <c r="D305" s="1293"/>
      <c r="E305" s="1293"/>
      <c r="F305" s="1293"/>
      <c r="G305" s="1293"/>
      <c r="H305" s="1293"/>
      <c r="I305" s="1293"/>
      <c r="J305" s="1293"/>
      <c r="K305" s="3447"/>
      <c r="L305" s="1823"/>
    </row>
    <row r="306" spans="1:12" s="1826" customFormat="1">
      <c r="A306" s="1825"/>
      <c r="B306" s="1293"/>
      <c r="C306" s="1293"/>
      <c r="D306" s="1293"/>
      <c r="E306" s="1293"/>
      <c r="F306" s="1293"/>
      <c r="G306" s="1293"/>
      <c r="H306" s="1293"/>
      <c r="I306" s="1293"/>
      <c r="J306" s="1293"/>
      <c r="K306" s="3447"/>
      <c r="L306" s="1823"/>
    </row>
    <row r="307" spans="1:12" s="1826" customFormat="1">
      <c r="A307" s="1825"/>
      <c r="B307" s="1293"/>
      <c r="C307" s="1293"/>
      <c r="D307" s="1293"/>
      <c r="E307" s="1293"/>
      <c r="F307" s="1293"/>
      <c r="G307" s="1293"/>
      <c r="H307" s="1293"/>
      <c r="I307" s="1293"/>
      <c r="J307" s="1293"/>
      <c r="K307" s="3447"/>
      <c r="L307" s="1823"/>
    </row>
    <row r="308" spans="1:12" s="1826" customFormat="1">
      <c r="A308" s="1825"/>
      <c r="B308" s="1293"/>
      <c r="C308" s="1293"/>
      <c r="D308" s="1293"/>
      <c r="E308" s="1293"/>
      <c r="F308" s="1293"/>
      <c r="G308" s="1293"/>
      <c r="H308" s="1293"/>
      <c r="I308" s="1293"/>
      <c r="J308" s="1293"/>
      <c r="K308" s="3447"/>
      <c r="L308" s="1823"/>
    </row>
    <row r="309" spans="1:12" s="1826" customFormat="1">
      <c r="A309" s="1825"/>
      <c r="B309" s="1293"/>
      <c r="C309" s="1293"/>
      <c r="D309" s="1293"/>
      <c r="E309" s="1293"/>
      <c r="F309" s="1293"/>
      <c r="G309" s="1293"/>
      <c r="H309" s="1293"/>
      <c r="I309" s="1293"/>
      <c r="J309" s="1293"/>
      <c r="K309" s="3447"/>
      <c r="L309" s="1823"/>
    </row>
    <row r="310" spans="1:12" s="1826" customFormat="1">
      <c r="A310" s="1825"/>
      <c r="B310" s="1293"/>
      <c r="C310" s="1293"/>
      <c r="D310" s="1293"/>
      <c r="E310" s="1293"/>
      <c r="F310" s="1293"/>
      <c r="G310" s="1293"/>
      <c r="H310" s="1293"/>
      <c r="I310" s="1293"/>
      <c r="J310" s="1293"/>
      <c r="K310" s="3447"/>
      <c r="L310" s="1823"/>
    </row>
    <row r="311" spans="1:12" s="1826" customFormat="1">
      <c r="A311" s="1825"/>
      <c r="B311" s="1293"/>
      <c r="C311" s="1293"/>
      <c r="D311" s="1293"/>
      <c r="E311" s="1293"/>
      <c r="F311" s="1293"/>
      <c r="G311" s="1293"/>
      <c r="H311" s="1293"/>
      <c r="I311" s="1293"/>
      <c r="J311" s="1293"/>
      <c r="K311" s="3447"/>
      <c r="L311" s="1823"/>
    </row>
    <row r="312" spans="1:12" s="1826" customFormat="1">
      <c r="A312" s="1825"/>
      <c r="B312" s="1293"/>
      <c r="C312" s="1293"/>
      <c r="D312" s="1293"/>
      <c r="E312" s="1293"/>
      <c r="F312" s="1293"/>
      <c r="G312" s="1293"/>
      <c r="H312" s="1293"/>
      <c r="I312" s="1293"/>
      <c r="J312" s="1293"/>
      <c r="K312" s="3447"/>
      <c r="L312" s="1823"/>
    </row>
    <row r="313" spans="1:12" s="1826" customFormat="1">
      <c r="A313" s="1825"/>
      <c r="B313" s="1293"/>
      <c r="C313" s="1293"/>
      <c r="D313" s="1293"/>
      <c r="E313" s="1293"/>
      <c r="F313" s="1293"/>
      <c r="G313" s="1293"/>
      <c r="H313" s="1293"/>
      <c r="I313" s="1293"/>
      <c r="J313" s="1293"/>
      <c r="K313" s="3447"/>
      <c r="L313" s="1823"/>
    </row>
    <row r="314" spans="1:12" s="1826" customFormat="1">
      <c r="A314" s="1825"/>
      <c r="B314" s="1293"/>
      <c r="C314" s="1293"/>
      <c r="D314" s="1293"/>
      <c r="E314" s="1293"/>
      <c r="F314" s="1293"/>
      <c r="G314" s="1293"/>
      <c r="H314" s="1293"/>
      <c r="I314" s="1293"/>
      <c r="J314" s="1293"/>
      <c r="K314" s="3447"/>
      <c r="L314" s="1823"/>
    </row>
    <row r="315" spans="1:12" s="1826" customFormat="1">
      <c r="A315" s="1825"/>
      <c r="B315" s="1293"/>
      <c r="C315" s="1293"/>
      <c r="D315" s="1293"/>
      <c r="E315" s="1293"/>
      <c r="F315" s="1293"/>
      <c r="G315" s="1293"/>
      <c r="H315" s="1293"/>
      <c r="I315" s="1293"/>
      <c r="J315" s="1293"/>
      <c r="K315" s="3447"/>
      <c r="L315" s="1823"/>
    </row>
    <row r="316" spans="1:12" s="1826" customFormat="1">
      <c r="A316" s="1825"/>
      <c r="B316" s="1293"/>
      <c r="C316" s="1293"/>
      <c r="D316" s="1293"/>
      <c r="E316" s="1293"/>
      <c r="F316" s="1293"/>
      <c r="G316" s="1293"/>
      <c r="H316" s="1293"/>
      <c r="I316" s="1293"/>
      <c r="J316" s="1293"/>
      <c r="K316" s="3447"/>
      <c r="L316" s="1823"/>
    </row>
    <row r="317" spans="1:12" s="1826" customFormat="1">
      <c r="A317" s="1825"/>
      <c r="B317" s="1293"/>
      <c r="C317" s="1293"/>
      <c r="D317" s="1293"/>
      <c r="E317" s="1293"/>
      <c r="F317" s="1293"/>
      <c r="G317" s="1293"/>
      <c r="H317" s="1293"/>
      <c r="I317" s="1293"/>
      <c r="J317" s="1293"/>
      <c r="K317" s="3447"/>
      <c r="L317" s="1823"/>
    </row>
    <row r="318" spans="1:12" s="1826" customFormat="1">
      <c r="A318" s="1825"/>
      <c r="B318" s="1293"/>
      <c r="C318" s="1293"/>
      <c r="D318" s="1293"/>
      <c r="E318" s="1293"/>
      <c r="F318" s="1293"/>
      <c r="G318" s="1293"/>
      <c r="H318" s="1293"/>
      <c r="I318" s="1293"/>
      <c r="J318" s="1293"/>
      <c r="K318" s="3447"/>
      <c r="L318" s="1823"/>
    </row>
    <row r="319" spans="1:12" s="1826" customFormat="1">
      <c r="A319" s="1825"/>
      <c r="B319" s="1293"/>
      <c r="C319" s="1293"/>
      <c r="D319" s="1293"/>
      <c r="E319" s="1293"/>
      <c r="F319" s="1293"/>
      <c r="G319" s="1293"/>
      <c r="H319" s="1293"/>
      <c r="I319" s="1293"/>
      <c r="J319" s="1293"/>
      <c r="K319" s="3447"/>
      <c r="L319" s="1823"/>
    </row>
    <row r="320" spans="1:12" s="1826" customFormat="1">
      <c r="A320" s="1825"/>
      <c r="B320" s="1293"/>
      <c r="C320" s="1293"/>
      <c r="D320" s="1293"/>
      <c r="E320" s="1293"/>
      <c r="F320" s="1293"/>
      <c r="G320" s="1293"/>
      <c r="H320" s="1293"/>
      <c r="I320" s="1293"/>
      <c r="J320" s="1293"/>
      <c r="K320" s="3447"/>
      <c r="L320" s="1823"/>
    </row>
    <row r="321" spans="1:12" s="1826" customFormat="1">
      <c r="A321" s="1825"/>
      <c r="B321" s="1293"/>
      <c r="C321" s="1293"/>
      <c r="D321" s="1293"/>
      <c r="E321" s="1293"/>
      <c r="F321" s="1293"/>
      <c r="G321" s="1293"/>
      <c r="H321" s="1293"/>
      <c r="I321" s="1293"/>
      <c r="J321" s="1293"/>
      <c r="K321" s="3447"/>
      <c r="L321" s="1823"/>
    </row>
    <row r="322" spans="1:12" s="1826" customFormat="1">
      <c r="A322" s="1825"/>
      <c r="B322" s="1293"/>
      <c r="C322" s="1293"/>
      <c r="D322" s="1293"/>
      <c r="E322" s="1293"/>
      <c r="F322" s="1293"/>
      <c r="G322" s="1293"/>
      <c r="H322" s="1293"/>
      <c r="I322" s="1293"/>
      <c r="J322" s="1293"/>
      <c r="K322" s="3447"/>
      <c r="L322" s="1823"/>
    </row>
    <row r="323" spans="1:12" s="1826" customFormat="1">
      <c r="A323" s="1825"/>
      <c r="B323" s="1293"/>
      <c r="C323" s="1293"/>
      <c r="D323" s="1293"/>
      <c r="E323" s="1293"/>
      <c r="F323" s="1293"/>
      <c r="G323" s="1293"/>
      <c r="H323" s="1293"/>
      <c r="I323" s="1293"/>
      <c r="J323" s="1293"/>
      <c r="K323" s="3447"/>
      <c r="L323" s="1823"/>
    </row>
    <row r="324" spans="1:12" s="1826" customFormat="1">
      <c r="A324" s="1825"/>
      <c r="B324" s="1293"/>
      <c r="C324" s="1293"/>
      <c r="D324" s="1293"/>
      <c r="E324" s="1293"/>
      <c r="F324" s="1293"/>
      <c r="G324" s="1293"/>
      <c r="H324" s="1293"/>
      <c r="I324" s="1293"/>
      <c r="J324" s="1293"/>
      <c r="K324" s="3447"/>
      <c r="L324" s="1823"/>
    </row>
    <row r="325" spans="1:12" s="1826" customFormat="1">
      <c r="A325" s="1825"/>
      <c r="B325" s="1293"/>
      <c r="C325" s="1293"/>
      <c r="D325" s="1293"/>
      <c r="E325" s="1293"/>
      <c r="F325" s="1293"/>
      <c r="G325" s="1293"/>
      <c r="H325" s="1293"/>
      <c r="I325" s="1293"/>
      <c r="J325" s="1293"/>
      <c r="K325" s="3447"/>
      <c r="L325" s="1823"/>
    </row>
    <row r="326" spans="1:12" s="1826" customFormat="1">
      <c r="A326" s="1825"/>
      <c r="B326" s="1293"/>
      <c r="C326" s="1293"/>
      <c r="D326" s="1293"/>
      <c r="E326" s="1293"/>
      <c r="F326" s="1293"/>
      <c r="G326" s="1293"/>
      <c r="H326" s="1293"/>
      <c r="I326" s="1293"/>
      <c r="J326" s="1293"/>
      <c r="K326" s="3447"/>
      <c r="L326" s="1823"/>
    </row>
    <row r="327" spans="1:12" s="1826" customFormat="1">
      <c r="A327" s="1825"/>
      <c r="B327" s="1293"/>
      <c r="C327" s="1293"/>
      <c r="D327" s="1293"/>
      <c r="E327" s="1293"/>
      <c r="F327" s="1293"/>
      <c r="G327" s="1293"/>
      <c r="H327" s="1293"/>
      <c r="I327" s="1293"/>
      <c r="J327" s="1293"/>
      <c r="K327" s="3447"/>
      <c r="L327" s="1823"/>
    </row>
    <row r="328" spans="1:12" s="1826" customFormat="1">
      <c r="A328" s="1825"/>
      <c r="B328" s="1293"/>
      <c r="C328" s="1293"/>
      <c r="D328" s="1293"/>
      <c r="E328" s="1293"/>
      <c r="F328" s="1293"/>
      <c r="G328" s="1293"/>
      <c r="H328" s="1293"/>
      <c r="I328" s="1293"/>
      <c r="J328" s="1293"/>
      <c r="K328" s="3447"/>
      <c r="L328" s="1823"/>
    </row>
    <row r="329" spans="1:12" s="1826" customFormat="1">
      <c r="A329" s="1825"/>
      <c r="B329" s="1293"/>
      <c r="C329" s="1293"/>
      <c r="D329" s="1293"/>
      <c r="E329" s="1293"/>
      <c r="F329" s="1293"/>
      <c r="G329" s="1293"/>
      <c r="H329" s="1293"/>
      <c r="I329" s="1293"/>
      <c r="J329" s="1293"/>
      <c r="K329" s="3447"/>
      <c r="L329" s="1823"/>
    </row>
    <row r="330" spans="1:12" s="1826" customFormat="1">
      <c r="A330" s="1825"/>
      <c r="B330" s="1293"/>
      <c r="C330" s="1293"/>
      <c r="D330" s="1293"/>
      <c r="E330" s="1293"/>
      <c r="F330" s="1293"/>
      <c r="G330" s="1293"/>
      <c r="H330" s="1293"/>
      <c r="I330" s="1293"/>
      <c r="J330" s="1293"/>
      <c r="K330" s="3447"/>
      <c r="L330" s="1823"/>
    </row>
    <row r="331" spans="1:12" s="1826" customFormat="1">
      <c r="A331" s="1825"/>
      <c r="B331" s="1293"/>
      <c r="C331" s="1293"/>
      <c r="D331" s="1293"/>
      <c r="E331" s="1293"/>
      <c r="F331" s="1293"/>
      <c r="G331" s="1293"/>
      <c r="H331" s="1293"/>
      <c r="I331" s="1293"/>
      <c r="J331" s="1293"/>
      <c r="K331" s="3447"/>
      <c r="L331" s="1823"/>
    </row>
    <row r="332" spans="1:12" s="1826" customFormat="1">
      <c r="A332" s="1825"/>
      <c r="B332" s="1293"/>
      <c r="C332" s="1293"/>
      <c r="D332" s="1293"/>
      <c r="E332" s="1293"/>
      <c r="F332" s="1293"/>
      <c r="G332" s="1293"/>
      <c r="H332" s="1293"/>
      <c r="I332" s="1293"/>
      <c r="J332" s="1293"/>
      <c r="K332" s="3447"/>
      <c r="L332" s="1823"/>
    </row>
    <row r="333" spans="1:12" s="1826" customFormat="1">
      <c r="A333" s="1825"/>
      <c r="B333" s="1293"/>
      <c r="C333" s="1293"/>
      <c r="D333" s="1293"/>
      <c r="E333" s="1293"/>
      <c r="F333" s="1293"/>
      <c r="G333" s="1293"/>
      <c r="H333" s="1293"/>
      <c r="I333" s="1293"/>
      <c r="J333" s="1293"/>
      <c r="K333" s="3447"/>
      <c r="L333" s="1823"/>
    </row>
    <row r="334" spans="1:12" s="1826" customFormat="1">
      <c r="A334" s="1825"/>
      <c r="B334" s="1293"/>
      <c r="C334" s="1293"/>
      <c r="D334" s="1293"/>
      <c r="E334" s="1293"/>
      <c r="F334" s="1293"/>
      <c r="G334" s="1293"/>
      <c r="H334" s="1293"/>
      <c r="I334" s="1293"/>
      <c r="J334" s="1293"/>
      <c r="K334" s="3447"/>
      <c r="L334" s="1823"/>
    </row>
    <row r="335" spans="1:12" s="1826" customFormat="1">
      <c r="A335" s="1825"/>
      <c r="B335" s="1293"/>
      <c r="C335" s="1293"/>
      <c r="D335" s="1293"/>
      <c r="E335" s="1293"/>
      <c r="F335" s="1293"/>
      <c r="G335" s="1293"/>
      <c r="H335" s="1293"/>
      <c r="I335" s="1293"/>
      <c r="J335" s="1293"/>
      <c r="K335" s="3447"/>
      <c r="L335" s="1823"/>
    </row>
    <row r="336" spans="1:12" s="1826" customFormat="1">
      <c r="A336" s="1825"/>
      <c r="B336" s="1293"/>
      <c r="C336" s="1293"/>
      <c r="D336" s="1293"/>
      <c r="E336" s="1293"/>
      <c r="F336" s="1293"/>
      <c r="G336" s="1293"/>
      <c r="H336" s="1293"/>
      <c r="I336" s="1293"/>
      <c r="J336" s="1293"/>
      <c r="K336" s="3447"/>
      <c r="L336" s="1823"/>
    </row>
    <row r="337" spans="1:12" s="1826" customFormat="1">
      <c r="A337" s="1825"/>
      <c r="B337" s="1293"/>
      <c r="C337" s="1293"/>
      <c r="D337" s="1293"/>
      <c r="E337" s="1293"/>
      <c r="F337" s="1293"/>
      <c r="G337" s="1293"/>
      <c r="H337" s="1293"/>
      <c r="I337" s="1293"/>
      <c r="J337" s="1293"/>
      <c r="K337" s="3447"/>
      <c r="L337" s="1823"/>
    </row>
    <row r="338" spans="1:12" s="1826" customFormat="1">
      <c r="A338" s="1825"/>
      <c r="B338" s="1293"/>
      <c r="C338" s="1293"/>
      <c r="D338" s="1293"/>
      <c r="E338" s="1293"/>
      <c r="F338" s="1293"/>
      <c r="G338" s="1293"/>
      <c r="H338" s="1293"/>
      <c r="I338" s="1293"/>
      <c r="J338" s="1293"/>
      <c r="K338" s="3447"/>
      <c r="L338" s="1823"/>
    </row>
    <row r="339" spans="1:12" s="1826" customFormat="1">
      <c r="A339" s="1825"/>
      <c r="B339" s="1293"/>
      <c r="C339" s="1293"/>
      <c r="D339" s="1293"/>
      <c r="E339" s="1293"/>
      <c r="F339" s="1293"/>
      <c r="G339" s="1293"/>
      <c r="H339" s="1293"/>
      <c r="I339" s="1293"/>
      <c r="J339" s="1293"/>
      <c r="K339" s="3447"/>
      <c r="L339" s="1823"/>
    </row>
    <row r="340" spans="1:12" s="1826" customFormat="1">
      <c r="A340" s="1825"/>
      <c r="B340" s="1293"/>
      <c r="C340" s="1293"/>
      <c r="D340" s="1293"/>
      <c r="E340" s="1293"/>
      <c r="F340" s="1293"/>
      <c r="G340" s="1293"/>
      <c r="H340" s="1293"/>
      <c r="I340" s="1293"/>
      <c r="J340" s="1293"/>
      <c r="K340" s="3447"/>
      <c r="L340" s="1823"/>
    </row>
    <row r="341" spans="1:12" s="1826" customFormat="1">
      <c r="A341" s="1825"/>
      <c r="B341" s="1293"/>
      <c r="C341" s="1293"/>
      <c r="D341" s="1293"/>
      <c r="E341" s="1293"/>
      <c r="F341" s="1293"/>
      <c r="G341" s="1293"/>
      <c r="H341" s="1293"/>
      <c r="I341" s="1293"/>
      <c r="J341" s="1293"/>
      <c r="K341" s="3447"/>
      <c r="L341" s="1823"/>
    </row>
    <row r="342" spans="1:12" s="1826" customFormat="1">
      <c r="A342" s="1825"/>
      <c r="B342" s="1293"/>
      <c r="C342" s="1293"/>
      <c r="D342" s="1293"/>
      <c r="E342" s="1293"/>
      <c r="F342" s="1293"/>
      <c r="G342" s="1293"/>
      <c r="H342" s="1293"/>
      <c r="I342" s="1293"/>
      <c r="J342" s="1293"/>
      <c r="K342" s="3447"/>
      <c r="L342" s="1823"/>
    </row>
    <row r="343" spans="1:12" s="1826" customFormat="1">
      <c r="A343" s="1825"/>
      <c r="B343" s="1293"/>
      <c r="C343" s="1293"/>
      <c r="D343" s="1293"/>
      <c r="E343" s="1293"/>
      <c r="F343" s="1293"/>
      <c r="G343" s="1293"/>
      <c r="H343" s="1293"/>
      <c r="I343" s="1293"/>
      <c r="J343" s="1293"/>
      <c r="K343" s="3447"/>
      <c r="L343" s="1823"/>
    </row>
    <row r="344" spans="1:12" s="1826" customFormat="1">
      <c r="A344" s="1825"/>
      <c r="B344" s="1293"/>
      <c r="C344" s="1293"/>
      <c r="D344" s="1293"/>
      <c r="E344" s="1293"/>
      <c r="F344" s="1293"/>
      <c r="G344" s="1293"/>
      <c r="H344" s="1293"/>
      <c r="I344" s="1293"/>
      <c r="J344" s="1293"/>
      <c r="K344" s="3447"/>
      <c r="L344" s="1823"/>
    </row>
    <row r="345" spans="1:12" s="1826" customFormat="1">
      <c r="A345" s="1825"/>
      <c r="B345" s="1293"/>
      <c r="C345" s="1293"/>
      <c r="D345" s="1293"/>
      <c r="E345" s="1293"/>
      <c r="F345" s="1293"/>
      <c r="G345" s="1293"/>
      <c r="H345" s="1293"/>
      <c r="I345" s="1293"/>
      <c r="J345" s="1293"/>
      <c r="K345" s="3447"/>
      <c r="L345" s="1823"/>
    </row>
    <row r="346" spans="1:12" s="1826" customFormat="1">
      <c r="A346" s="1825"/>
      <c r="B346" s="1293"/>
      <c r="C346" s="1293"/>
      <c r="D346" s="1293"/>
      <c r="E346" s="1293"/>
      <c r="F346" s="1293"/>
      <c r="G346" s="1293"/>
      <c r="H346" s="1293"/>
      <c r="I346" s="1293"/>
      <c r="J346" s="1293"/>
      <c r="K346" s="3447"/>
      <c r="L346" s="1823"/>
    </row>
    <row r="347" spans="1:12" s="1826" customFormat="1">
      <c r="A347" s="1825"/>
      <c r="B347" s="1293"/>
      <c r="C347" s="1293"/>
      <c r="D347" s="1293"/>
      <c r="E347" s="1293"/>
      <c r="F347" s="1293"/>
      <c r="G347" s="1293"/>
      <c r="H347" s="1293"/>
      <c r="I347" s="1293"/>
      <c r="J347" s="1293"/>
      <c r="K347" s="3447"/>
      <c r="L347" s="1823"/>
    </row>
    <row r="348" spans="1:12" s="1826" customFormat="1">
      <c r="A348" s="1825"/>
      <c r="B348" s="1293"/>
      <c r="C348" s="1293"/>
      <c r="D348" s="1293"/>
      <c r="E348" s="1293"/>
      <c r="F348" s="1293"/>
      <c r="G348" s="1293"/>
      <c r="H348" s="1293"/>
      <c r="I348" s="1293"/>
      <c r="J348" s="1293"/>
      <c r="K348" s="3447"/>
      <c r="L348" s="1823"/>
    </row>
    <row r="349" spans="1:12" s="1826" customFormat="1">
      <c r="A349" s="1825"/>
      <c r="B349" s="1293"/>
      <c r="C349" s="1293"/>
      <c r="D349" s="1293"/>
      <c r="E349" s="1293"/>
      <c r="F349" s="1293"/>
      <c r="G349" s="1293"/>
      <c r="H349" s="1293"/>
      <c r="I349" s="1293"/>
      <c r="J349" s="1293"/>
      <c r="K349" s="3447"/>
      <c r="L349" s="1823"/>
    </row>
    <row r="350" spans="1:12" s="1826" customFormat="1">
      <c r="A350" s="1825"/>
      <c r="B350" s="1293"/>
      <c r="C350" s="1293"/>
      <c r="D350" s="1293"/>
      <c r="E350" s="1293"/>
      <c r="F350" s="1293"/>
      <c r="G350" s="1293"/>
      <c r="H350" s="1293"/>
      <c r="I350" s="1293"/>
      <c r="J350" s="1293"/>
      <c r="K350" s="3447"/>
      <c r="L350" s="1823"/>
    </row>
    <row r="351" spans="1:12" s="1826" customFormat="1">
      <c r="A351" s="1825"/>
      <c r="B351" s="1293"/>
      <c r="C351" s="1293"/>
      <c r="D351" s="1293"/>
      <c r="E351" s="1293"/>
      <c r="F351" s="1293"/>
      <c r="G351" s="1293"/>
      <c r="H351" s="1293"/>
      <c r="I351" s="1293"/>
      <c r="J351" s="1293"/>
      <c r="K351" s="3447"/>
      <c r="L351" s="1823"/>
    </row>
    <row r="352" spans="1:12" s="1826" customFormat="1">
      <c r="A352" s="1825"/>
      <c r="B352" s="1293"/>
      <c r="C352" s="1293"/>
      <c r="D352" s="1293"/>
      <c r="E352" s="1293"/>
      <c r="F352" s="1293"/>
      <c r="G352" s="1293"/>
      <c r="H352" s="1293"/>
      <c r="I352" s="1293"/>
      <c r="J352" s="1293"/>
      <c r="K352" s="3447"/>
      <c r="L352" s="1823"/>
    </row>
    <row r="353" spans="1:12" s="1826" customFormat="1">
      <c r="A353" s="1825"/>
      <c r="B353" s="1293"/>
      <c r="C353" s="1293"/>
      <c r="D353" s="1293"/>
      <c r="E353" s="1293"/>
      <c r="F353" s="1293"/>
      <c r="G353" s="1293"/>
      <c r="H353" s="1293"/>
      <c r="I353" s="1293"/>
      <c r="J353" s="1293"/>
      <c r="K353" s="3447"/>
      <c r="L353" s="1823"/>
    </row>
    <row r="354" spans="1:12" s="1826" customFormat="1">
      <c r="A354" s="1825"/>
      <c r="B354" s="1293"/>
      <c r="C354" s="1293"/>
      <c r="D354" s="1293"/>
      <c r="E354" s="1293"/>
      <c r="F354" s="1293"/>
      <c r="G354" s="1293"/>
      <c r="H354" s="1293"/>
      <c r="I354" s="1293"/>
      <c r="J354" s="1293"/>
      <c r="K354" s="3447"/>
      <c r="L354" s="1823"/>
    </row>
    <row r="355" spans="1:12" s="1826" customFormat="1">
      <c r="A355" s="1825"/>
      <c r="B355" s="1293"/>
      <c r="C355" s="1293"/>
      <c r="D355" s="1293"/>
      <c r="E355" s="1293"/>
      <c r="F355" s="1293"/>
      <c r="G355" s="1293"/>
      <c r="H355" s="1293"/>
      <c r="I355" s="1293"/>
      <c r="J355" s="1293"/>
      <c r="K355" s="3447"/>
      <c r="L355" s="1823"/>
    </row>
    <row r="356" spans="1:12" s="1826" customFormat="1">
      <c r="A356" s="1825"/>
      <c r="B356" s="1293"/>
      <c r="C356" s="1293"/>
      <c r="D356" s="1293"/>
      <c r="E356" s="1293"/>
      <c r="F356" s="1293"/>
      <c r="G356" s="1293"/>
      <c r="H356" s="1293"/>
      <c r="I356" s="1293"/>
      <c r="J356" s="1293"/>
      <c r="K356" s="3447"/>
      <c r="L356" s="1823"/>
    </row>
    <row r="357" spans="1:12" s="1826" customFormat="1">
      <c r="A357" s="1825"/>
      <c r="B357" s="1293"/>
      <c r="C357" s="1293"/>
      <c r="D357" s="1293"/>
      <c r="E357" s="1293"/>
      <c r="F357" s="1293"/>
      <c r="G357" s="1293"/>
      <c r="H357" s="1293"/>
      <c r="I357" s="1293"/>
      <c r="J357" s="1293"/>
      <c r="K357" s="3447"/>
      <c r="L357" s="1823"/>
    </row>
    <row r="358" spans="1:12" s="1826" customFormat="1">
      <c r="A358" s="1825"/>
      <c r="B358" s="1293"/>
      <c r="C358" s="1293"/>
      <c r="D358" s="1293"/>
      <c r="E358" s="1293"/>
      <c r="F358" s="1293"/>
      <c r="G358" s="1293"/>
      <c r="H358" s="1293"/>
      <c r="I358" s="1293"/>
      <c r="J358" s="1293"/>
      <c r="K358" s="3447"/>
      <c r="L358" s="1823"/>
    </row>
    <row r="359" spans="1:12" s="1826" customFormat="1">
      <c r="A359" s="1825"/>
      <c r="B359" s="1293"/>
      <c r="C359" s="1293"/>
      <c r="D359" s="1293"/>
      <c r="E359" s="1293"/>
      <c r="F359" s="1293"/>
      <c r="G359" s="1293"/>
      <c r="H359" s="1293"/>
      <c r="I359" s="1293"/>
      <c r="J359" s="1293"/>
      <c r="K359" s="3447"/>
      <c r="L359" s="1823"/>
    </row>
    <row r="360" spans="1:12" s="1826" customFormat="1">
      <c r="A360" s="1825"/>
      <c r="B360" s="1293"/>
      <c r="C360" s="1293"/>
      <c r="D360" s="1293"/>
      <c r="E360" s="1293"/>
      <c r="F360" s="1293"/>
      <c r="G360" s="1293"/>
      <c r="H360" s="1293"/>
      <c r="I360" s="1293"/>
      <c r="J360" s="1293"/>
      <c r="K360" s="3447"/>
      <c r="L360" s="1823"/>
    </row>
    <row r="361" spans="1:12" s="1826" customFormat="1">
      <c r="A361" s="1825"/>
      <c r="B361" s="1293"/>
      <c r="C361" s="1293"/>
      <c r="D361" s="1293"/>
      <c r="E361" s="1293"/>
      <c r="F361" s="1293"/>
      <c r="G361" s="1293"/>
      <c r="H361" s="1293"/>
      <c r="I361" s="1293"/>
      <c r="J361" s="1293"/>
      <c r="K361" s="3447"/>
      <c r="L361" s="1823"/>
    </row>
    <row r="362" spans="1:12" s="1826" customFormat="1">
      <c r="A362" s="1825"/>
      <c r="B362" s="1293"/>
      <c r="C362" s="1293"/>
      <c r="D362" s="1293"/>
      <c r="E362" s="1293"/>
      <c r="F362" s="1293"/>
      <c r="G362" s="1293"/>
      <c r="H362" s="1293"/>
      <c r="I362" s="1293"/>
      <c r="J362" s="1293"/>
      <c r="K362" s="3447"/>
      <c r="L362" s="1823"/>
    </row>
    <row r="363" spans="1:12" s="1826" customFormat="1">
      <c r="A363" s="1825"/>
      <c r="B363" s="1293"/>
      <c r="C363" s="1293"/>
      <c r="D363" s="1293"/>
      <c r="E363" s="1293"/>
      <c r="F363" s="1293"/>
      <c r="G363" s="1293"/>
      <c r="H363" s="1293"/>
      <c r="I363" s="1293"/>
      <c r="J363" s="1293"/>
      <c r="K363" s="3447"/>
      <c r="L363" s="1823"/>
    </row>
    <row r="364" spans="1:12" s="1826" customFormat="1">
      <c r="A364" s="1825"/>
      <c r="B364" s="1293"/>
      <c r="C364" s="1293"/>
      <c r="D364" s="1293"/>
      <c r="E364" s="1293"/>
      <c r="F364" s="1293"/>
      <c r="G364" s="1293"/>
      <c r="H364" s="1293"/>
      <c r="I364" s="1293"/>
      <c r="J364" s="1293"/>
      <c r="K364" s="3447"/>
      <c r="L364" s="1823"/>
    </row>
    <row r="365" spans="1:12" s="1826" customFormat="1">
      <c r="A365" s="1825"/>
      <c r="B365" s="1293"/>
      <c r="C365" s="1293"/>
      <c r="D365" s="1293"/>
      <c r="E365" s="1293"/>
      <c r="F365" s="1293"/>
      <c r="G365" s="1293"/>
      <c r="H365" s="1293"/>
      <c r="I365" s="1293"/>
      <c r="J365" s="1293"/>
      <c r="K365" s="3447"/>
      <c r="L365" s="1823"/>
    </row>
    <row r="366" spans="1:12" s="1826" customFormat="1">
      <c r="A366" s="1825"/>
      <c r="B366" s="1293"/>
      <c r="C366" s="1293"/>
      <c r="D366" s="1293"/>
      <c r="E366" s="1293"/>
      <c r="F366" s="1293"/>
      <c r="G366" s="1293"/>
      <c r="H366" s="1293"/>
      <c r="I366" s="1293"/>
      <c r="J366" s="1293"/>
      <c r="K366" s="3447"/>
      <c r="L366" s="1823"/>
    </row>
    <row r="367" spans="1:12" s="1826" customFormat="1">
      <c r="A367" s="1825"/>
      <c r="B367" s="1293"/>
      <c r="C367" s="1293"/>
      <c r="D367" s="1293"/>
      <c r="E367" s="1293"/>
      <c r="F367" s="1293"/>
      <c r="G367" s="1293"/>
      <c r="H367" s="1293"/>
      <c r="I367" s="1293"/>
      <c r="J367" s="1293"/>
      <c r="K367" s="3447"/>
      <c r="L367" s="1823"/>
    </row>
    <row r="368" spans="1:12" s="1826" customFormat="1">
      <c r="A368" s="1825"/>
      <c r="B368" s="1293"/>
      <c r="C368" s="1293"/>
      <c r="D368" s="1293"/>
      <c r="E368" s="1293"/>
      <c r="F368" s="1293"/>
      <c r="G368" s="1293"/>
      <c r="H368" s="1293"/>
      <c r="I368" s="1293"/>
      <c r="J368" s="1293"/>
      <c r="K368" s="3447"/>
      <c r="L368" s="1823"/>
    </row>
    <row r="369" spans="1:12" s="1826" customFormat="1">
      <c r="A369" s="1825"/>
      <c r="B369" s="1293"/>
      <c r="C369" s="1293"/>
      <c r="D369" s="1293"/>
      <c r="E369" s="1293"/>
      <c r="F369" s="1293"/>
      <c r="G369" s="1293"/>
      <c r="H369" s="1293"/>
      <c r="I369" s="1293"/>
      <c r="J369" s="1293"/>
      <c r="K369" s="3447"/>
      <c r="L369" s="1823"/>
    </row>
    <row r="370" spans="1:12" s="1826" customFormat="1">
      <c r="A370" s="1825"/>
      <c r="B370" s="1293"/>
      <c r="C370" s="1293"/>
      <c r="D370" s="1293"/>
      <c r="E370" s="1293"/>
      <c r="F370" s="1293"/>
      <c r="G370" s="1293"/>
      <c r="H370" s="1293"/>
      <c r="I370" s="1293"/>
      <c r="J370" s="1293"/>
      <c r="K370" s="3447"/>
      <c r="L370" s="1823"/>
    </row>
    <row r="371" spans="1:12" s="1826" customFormat="1">
      <c r="A371" s="1825"/>
      <c r="B371" s="1293"/>
      <c r="C371" s="1293"/>
      <c r="D371" s="1293"/>
      <c r="E371" s="1293"/>
      <c r="F371" s="1293"/>
      <c r="G371" s="1293"/>
      <c r="H371" s="1293"/>
      <c r="I371" s="1293"/>
      <c r="J371" s="1293"/>
      <c r="K371" s="3447"/>
      <c r="L371" s="1823"/>
    </row>
    <row r="372" spans="1:12" s="1826" customFormat="1">
      <c r="A372" s="1825"/>
      <c r="B372" s="1293"/>
      <c r="C372" s="1293"/>
      <c r="D372" s="1293"/>
      <c r="E372" s="1293"/>
      <c r="F372" s="1293"/>
      <c r="G372" s="1293"/>
      <c r="H372" s="1293"/>
      <c r="I372" s="1293"/>
      <c r="J372" s="1293"/>
      <c r="K372" s="3447"/>
      <c r="L372" s="1823"/>
    </row>
    <row r="373" spans="1:12" s="1826" customFormat="1">
      <c r="A373" s="1825"/>
      <c r="B373" s="1293"/>
      <c r="C373" s="1293"/>
      <c r="D373" s="1293"/>
      <c r="E373" s="1293"/>
      <c r="F373" s="1293"/>
      <c r="G373" s="1293"/>
      <c r="H373" s="1293"/>
      <c r="I373" s="1293"/>
      <c r="J373" s="1293"/>
      <c r="K373" s="3447"/>
      <c r="L373" s="1823"/>
    </row>
    <row r="374" spans="1:12" s="1826" customFormat="1">
      <c r="A374" s="1825"/>
      <c r="B374" s="1293"/>
      <c r="C374" s="1293"/>
      <c r="D374" s="1293"/>
      <c r="E374" s="1293"/>
      <c r="F374" s="1293"/>
      <c r="G374" s="1293"/>
      <c r="H374" s="1293"/>
      <c r="I374" s="1293"/>
      <c r="J374" s="1293"/>
      <c r="K374" s="3447"/>
      <c r="L374" s="1823"/>
    </row>
    <row r="375" spans="1:12" s="1826" customFormat="1">
      <c r="A375" s="1825"/>
      <c r="B375" s="1293"/>
      <c r="C375" s="1293"/>
      <c r="D375" s="1293"/>
      <c r="E375" s="1293"/>
      <c r="F375" s="1293"/>
      <c r="G375" s="1293"/>
      <c r="H375" s="1293"/>
      <c r="I375" s="1293"/>
      <c r="J375" s="1293"/>
      <c r="K375" s="3447"/>
      <c r="L375" s="1823"/>
    </row>
    <row r="376" spans="1:12" s="1826" customFormat="1">
      <c r="A376" s="1825"/>
      <c r="B376" s="1293"/>
      <c r="C376" s="1293"/>
      <c r="D376" s="1293"/>
      <c r="E376" s="1293"/>
      <c r="F376" s="1293"/>
      <c r="G376" s="1293"/>
      <c r="H376" s="1293"/>
      <c r="I376" s="1293"/>
      <c r="J376" s="1293"/>
      <c r="K376" s="3447"/>
      <c r="L376" s="1823"/>
    </row>
    <row r="377" spans="1:12" s="1826" customFormat="1">
      <c r="A377" s="1825"/>
      <c r="B377" s="1293"/>
      <c r="C377" s="1293"/>
      <c r="D377" s="1293"/>
      <c r="E377" s="1293"/>
      <c r="F377" s="1293"/>
      <c r="G377" s="1293"/>
      <c r="H377" s="1293"/>
      <c r="I377" s="1293"/>
      <c r="J377" s="1293"/>
      <c r="K377" s="3447"/>
      <c r="L377" s="1823"/>
    </row>
    <row r="378" spans="1:12" s="1826" customFormat="1">
      <c r="A378" s="1825"/>
      <c r="B378" s="1293"/>
      <c r="C378" s="1293"/>
      <c r="D378" s="1293"/>
      <c r="E378" s="1293"/>
      <c r="F378" s="1293"/>
      <c r="G378" s="1293"/>
      <c r="H378" s="1293"/>
      <c r="I378" s="1293"/>
      <c r="J378" s="1293"/>
      <c r="K378" s="3447"/>
      <c r="L378" s="1823"/>
    </row>
    <row r="379" spans="1:12" s="1826" customFormat="1">
      <c r="A379" s="1825"/>
      <c r="B379" s="1293"/>
      <c r="C379" s="1293"/>
      <c r="D379" s="1293"/>
      <c r="E379" s="1293"/>
      <c r="F379" s="1293"/>
      <c r="G379" s="1293"/>
      <c r="H379" s="1293"/>
      <c r="I379" s="1293"/>
      <c r="J379" s="1293"/>
      <c r="K379" s="3447"/>
      <c r="L379" s="1823"/>
    </row>
    <row r="380" spans="1:12" s="1826" customFormat="1">
      <c r="A380" s="1825"/>
      <c r="B380" s="1293"/>
      <c r="C380" s="1293"/>
      <c r="D380" s="1293"/>
      <c r="E380" s="1293"/>
      <c r="F380" s="1293"/>
      <c r="G380" s="1293"/>
      <c r="H380" s="1293"/>
      <c r="I380" s="1293"/>
      <c r="J380" s="1293"/>
      <c r="K380" s="3447"/>
      <c r="L380" s="1823"/>
    </row>
    <row r="381" spans="1:12" s="1826" customFormat="1">
      <c r="A381" s="1825"/>
      <c r="B381" s="1293"/>
      <c r="C381" s="1293"/>
      <c r="D381" s="1293"/>
      <c r="E381" s="1293"/>
      <c r="F381" s="1293"/>
      <c r="G381" s="1293"/>
      <c r="H381" s="1293"/>
      <c r="I381" s="1293"/>
      <c r="J381" s="1293"/>
      <c r="K381" s="3447"/>
      <c r="L381" s="1823"/>
    </row>
    <row r="382" spans="1:12" s="1826" customFormat="1">
      <c r="A382" s="1825"/>
      <c r="B382" s="1293"/>
      <c r="C382" s="1293"/>
      <c r="D382" s="1293"/>
      <c r="E382" s="1293"/>
      <c r="F382" s="1293"/>
      <c r="G382" s="1293"/>
      <c r="H382" s="1293"/>
      <c r="I382" s="1293"/>
      <c r="J382" s="1293"/>
      <c r="K382" s="3447"/>
      <c r="L382" s="1823"/>
    </row>
    <row r="383" spans="1:12" s="1826" customFormat="1">
      <c r="A383" s="1825"/>
      <c r="B383" s="1293"/>
      <c r="C383" s="1293"/>
      <c r="D383" s="1293"/>
      <c r="E383" s="1293"/>
      <c r="F383" s="1293"/>
      <c r="G383" s="1293"/>
      <c r="H383" s="1293"/>
      <c r="I383" s="1293"/>
      <c r="J383" s="1293"/>
      <c r="K383" s="3447"/>
      <c r="L383" s="1823"/>
    </row>
    <row r="384" spans="1:12" s="1826" customFormat="1">
      <c r="A384" s="1825"/>
      <c r="B384" s="1293"/>
      <c r="C384" s="1293"/>
      <c r="D384" s="1293"/>
      <c r="E384" s="1293"/>
      <c r="F384" s="1293"/>
      <c r="G384" s="1293"/>
      <c r="H384" s="1293"/>
      <c r="I384" s="1293"/>
      <c r="J384" s="1293"/>
      <c r="K384" s="3447"/>
      <c r="L384" s="1823"/>
    </row>
    <row r="385" spans="1:12" s="1826" customFormat="1">
      <c r="A385" s="1825"/>
      <c r="B385" s="1293"/>
      <c r="C385" s="1293"/>
      <c r="D385" s="1293"/>
      <c r="E385" s="1293"/>
      <c r="F385" s="1293"/>
      <c r="G385" s="1293"/>
      <c r="H385" s="1293"/>
      <c r="I385" s="1293"/>
      <c r="J385" s="1293"/>
      <c r="K385" s="3447"/>
      <c r="L385" s="1823"/>
    </row>
    <row r="386" spans="1:12" s="1826" customFormat="1">
      <c r="A386" s="1825"/>
      <c r="B386" s="1293"/>
      <c r="C386" s="1293"/>
      <c r="D386" s="1293"/>
      <c r="E386" s="1293"/>
      <c r="F386" s="1293"/>
      <c r="G386" s="1293"/>
      <c r="H386" s="1293"/>
      <c r="I386" s="1293"/>
      <c r="J386" s="1293"/>
      <c r="K386" s="3447"/>
      <c r="L386" s="1823"/>
    </row>
    <row r="387" spans="1:12" s="1826" customFormat="1">
      <c r="A387" s="1825"/>
      <c r="B387" s="1293"/>
      <c r="C387" s="1293"/>
      <c r="D387" s="1293"/>
      <c r="E387" s="1293"/>
      <c r="F387" s="1293"/>
      <c r="G387" s="1293"/>
      <c r="H387" s="1293"/>
      <c r="I387" s="1293"/>
      <c r="J387" s="1293"/>
      <c r="K387" s="3447"/>
      <c r="L387" s="1823"/>
    </row>
    <row r="388" spans="1:12" s="1826" customFormat="1">
      <c r="A388" s="1825"/>
      <c r="B388" s="1293"/>
      <c r="C388" s="1293"/>
      <c r="D388" s="1293"/>
      <c r="E388" s="1293"/>
      <c r="F388" s="1293"/>
      <c r="G388" s="1293"/>
      <c r="H388" s="1293"/>
      <c r="I388" s="1293"/>
      <c r="J388" s="1293"/>
      <c r="K388" s="3447"/>
      <c r="L388" s="1823"/>
    </row>
    <row r="389" spans="1:12" s="1826" customFormat="1">
      <c r="A389" s="1825"/>
      <c r="B389" s="1293"/>
      <c r="C389" s="1293"/>
      <c r="D389" s="1293"/>
      <c r="E389" s="1293"/>
      <c r="F389" s="1293"/>
      <c r="G389" s="1293"/>
      <c r="H389" s="1293"/>
      <c r="I389" s="1293"/>
      <c r="J389" s="1293"/>
      <c r="K389" s="3447"/>
      <c r="L389" s="1823"/>
    </row>
    <row r="390" spans="1:12" s="1826" customFormat="1">
      <c r="A390" s="1825"/>
      <c r="B390" s="1293"/>
      <c r="C390" s="1293"/>
      <c r="D390" s="1293"/>
      <c r="E390" s="1293"/>
      <c r="F390" s="1293"/>
      <c r="G390" s="1293"/>
      <c r="H390" s="1293"/>
      <c r="I390" s="1293"/>
      <c r="J390" s="1293"/>
      <c r="K390" s="3447"/>
      <c r="L390" s="1823"/>
    </row>
    <row r="391" spans="1:12" s="1826" customFormat="1">
      <c r="A391" s="1825"/>
      <c r="B391" s="1293"/>
      <c r="C391" s="1293"/>
      <c r="D391" s="1293"/>
      <c r="E391" s="1293"/>
      <c r="F391" s="1293"/>
      <c r="G391" s="1293"/>
      <c r="H391" s="1293"/>
      <c r="I391" s="1293"/>
      <c r="J391" s="1293"/>
      <c r="K391" s="3447"/>
      <c r="L391" s="1823"/>
    </row>
    <row r="392" spans="1:12" s="1826" customFormat="1">
      <c r="A392" s="1825"/>
      <c r="B392" s="1293"/>
      <c r="C392" s="1293"/>
      <c r="D392" s="1293"/>
      <c r="E392" s="1293"/>
      <c r="F392" s="1293"/>
      <c r="G392" s="1293"/>
      <c r="H392" s="1293"/>
      <c r="I392" s="1293"/>
      <c r="J392" s="1293"/>
      <c r="K392" s="3447"/>
      <c r="L392" s="1823"/>
    </row>
    <row r="393" spans="1:12" s="1826" customFormat="1">
      <c r="A393" s="1825"/>
      <c r="B393" s="1293"/>
      <c r="C393" s="1293"/>
      <c r="D393" s="1293"/>
      <c r="E393" s="1293"/>
      <c r="F393" s="1293"/>
      <c r="G393" s="1293"/>
      <c r="H393" s="1293"/>
      <c r="I393" s="1293"/>
      <c r="J393" s="1293"/>
      <c r="K393" s="3447"/>
      <c r="L393" s="1823"/>
    </row>
    <row r="394" spans="1:12" s="1826" customFormat="1">
      <c r="A394" s="1825"/>
      <c r="B394" s="1293"/>
      <c r="C394" s="1293"/>
      <c r="D394" s="1293"/>
      <c r="E394" s="1293"/>
      <c r="F394" s="1293"/>
      <c r="G394" s="1293"/>
      <c r="H394" s="1293"/>
      <c r="I394" s="1293"/>
      <c r="J394" s="1293"/>
      <c r="K394" s="3447"/>
      <c r="L394" s="1823"/>
    </row>
    <row r="395" spans="1:12" s="1826" customFormat="1">
      <c r="A395" s="1825"/>
      <c r="B395" s="1293"/>
      <c r="C395" s="1293"/>
      <c r="D395" s="1293"/>
      <c r="E395" s="1293"/>
      <c r="F395" s="1293"/>
      <c r="G395" s="1293"/>
      <c r="H395" s="1293"/>
      <c r="I395" s="1293"/>
      <c r="J395" s="1293"/>
      <c r="K395" s="3447"/>
      <c r="L395" s="1823"/>
    </row>
    <row r="396" spans="1:12" s="1826" customFormat="1">
      <c r="A396" s="1825"/>
      <c r="B396" s="1293"/>
      <c r="C396" s="1293"/>
      <c r="D396" s="1293"/>
      <c r="E396" s="1293"/>
      <c r="F396" s="1293"/>
      <c r="G396" s="1293"/>
      <c r="H396" s="1293"/>
      <c r="I396" s="1293"/>
      <c r="J396" s="1293"/>
      <c r="K396" s="3447"/>
      <c r="L396" s="1823"/>
    </row>
    <row r="397" spans="1:12" s="1826" customFormat="1">
      <c r="A397" s="1825"/>
      <c r="B397" s="1293"/>
      <c r="C397" s="1293"/>
      <c r="D397" s="1293"/>
      <c r="E397" s="1293"/>
      <c r="F397" s="1293"/>
      <c r="G397" s="1293"/>
      <c r="H397" s="1293"/>
      <c r="I397" s="1293"/>
      <c r="J397" s="1293"/>
      <c r="K397" s="3447"/>
      <c r="L397" s="1823"/>
    </row>
    <row r="398" spans="1:12" s="1826" customFormat="1">
      <c r="A398" s="1825"/>
      <c r="B398" s="1293"/>
      <c r="C398" s="1293"/>
      <c r="D398" s="1293"/>
      <c r="E398" s="1293"/>
      <c r="F398" s="1293"/>
      <c r="G398" s="1293"/>
      <c r="H398" s="1293"/>
      <c r="I398" s="1293"/>
      <c r="J398" s="1293"/>
      <c r="K398" s="3447"/>
      <c r="L398" s="1823"/>
    </row>
    <row r="399" spans="1:12" s="1826" customFormat="1">
      <c r="A399" s="1825"/>
      <c r="B399" s="1293"/>
      <c r="C399" s="1293"/>
      <c r="D399" s="1293"/>
      <c r="E399" s="1293"/>
      <c r="F399" s="1293"/>
      <c r="G399" s="1293"/>
      <c r="H399" s="1293"/>
      <c r="I399" s="1293"/>
      <c r="J399" s="1293"/>
      <c r="K399" s="3447"/>
      <c r="L399" s="1823"/>
    </row>
    <row r="400" spans="1:12" s="1826" customFormat="1">
      <c r="A400" s="1825"/>
      <c r="B400" s="1293"/>
      <c r="C400" s="1293"/>
      <c r="D400" s="1293"/>
      <c r="E400" s="1293"/>
      <c r="F400" s="1293"/>
      <c r="G400" s="1293"/>
      <c r="H400" s="1293"/>
      <c r="I400" s="1293"/>
      <c r="J400" s="1293"/>
      <c r="K400" s="3447"/>
      <c r="L400" s="1823"/>
    </row>
    <row r="401" spans="1:12" s="1826" customFormat="1">
      <c r="A401" s="1825"/>
      <c r="B401" s="1293"/>
      <c r="C401" s="1293"/>
      <c r="D401" s="1293"/>
      <c r="E401" s="1293"/>
      <c r="F401" s="1293"/>
      <c r="G401" s="1293"/>
      <c r="H401" s="1293"/>
      <c r="I401" s="1293"/>
      <c r="J401" s="1293"/>
      <c r="K401" s="3447"/>
      <c r="L401" s="1823"/>
    </row>
    <row r="402" spans="1:12" s="1826" customFormat="1">
      <c r="A402" s="1825"/>
      <c r="B402" s="1293"/>
      <c r="C402" s="1293"/>
      <c r="D402" s="1293"/>
      <c r="E402" s="1293"/>
      <c r="F402" s="1293"/>
      <c r="G402" s="1293"/>
      <c r="H402" s="1293"/>
      <c r="I402" s="1293"/>
      <c r="J402" s="1293"/>
      <c r="K402" s="3447"/>
      <c r="L402" s="1823"/>
    </row>
    <row r="403" spans="1:12" s="1826" customFormat="1">
      <c r="A403" s="1825"/>
      <c r="B403" s="1293"/>
      <c r="C403" s="1293"/>
      <c r="D403" s="1293"/>
      <c r="E403" s="1293"/>
      <c r="F403" s="1293"/>
      <c r="G403" s="1293"/>
      <c r="H403" s="1293"/>
      <c r="I403" s="1293"/>
      <c r="J403" s="1293"/>
      <c r="K403" s="3447"/>
      <c r="L403" s="1823"/>
    </row>
    <row r="404" spans="1:12" s="1826" customFormat="1">
      <c r="A404" s="1825"/>
      <c r="B404" s="1293"/>
      <c r="C404" s="1293"/>
      <c r="D404" s="1293"/>
      <c r="E404" s="1293"/>
      <c r="F404" s="1293"/>
      <c r="G404" s="1293"/>
      <c r="H404" s="1293"/>
      <c r="I404" s="1293"/>
      <c r="J404" s="1293"/>
      <c r="K404" s="3447"/>
      <c r="L404" s="1823"/>
    </row>
    <row r="405" spans="1:12" s="1826" customFormat="1">
      <c r="A405" s="1825"/>
      <c r="B405" s="1293"/>
      <c r="C405" s="1293"/>
      <c r="D405" s="1293"/>
      <c r="E405" s="1293"/>
      <c r="F405" s="1293"/>
      <c r="G405" s="1293"/>
      <c r="H405" s="1293"/>
      <c r="I405" s="1293"/>
      <c r="J405" s="1293"/>
      <c r="K405" s="3447"/>
      <c r="L405" s="1823"/>
    </row>
    <row r="406" spans="1:12" s="1826" customFormat="1">
      <c r="A406" s="1825"/>
      <c r="B406" s="1293"/>
      <c r="C406" s="1293"/>
      <c r="D406" s="1293"/>
      <c r="E406" s="1293"/>
      <c r="F406" s="1293"/>
      <c r="G406" s="1293"/>
      <c r="H406" s="1293"/>
      <c r="I406" s="1293"/>
      <c r="J406" s="1293"/>
      <c r="K406" s="3447"/>
      <c r="L406" s="1823"/>
    </row>
    <row r="407" spans="1:12" s="1826" customFormat="1">
      <c r="A407" s="1825"/>
      <c r="B407" s="1293"/>
      <c r="C407" s="1293"/>
      <c r="D407" s="1293"/>
      <c r="E407" s="1293"/>
      <c r="F407" s="1293"/>
      <c r="G407" s="1293"/>
      <c r="H407" s="1293"/>
      <c r="I407" s="1293"/>
      <c r="J407" s="1293"/>
      <c r="K407" s="3447"/>
      <c r="L407" s="1823"/>
    </row>
    <row r="408" spans="1:12" s="1826" customFormat="1">
      <c r="A408" s="1825"/>
      <c r="B408" s="1293"/>
      <c r="C408" s="1293"/>
      <c r="D408" s="1293"/>
      <c r="E408" s="1293"/>
      <c r="F408" s="1293"/>
      <c r="G408" s="1293"/>
      <c r="H408" s="1293"/>
      <c r="I408" s="1293"/>
      <c r="J408" s="1293"/>
      <c r="K408" s="3447"/>
      <c r="L408" s="1823"/>
    </row>
    <row r="409" spans="1:12" s="1826" customFormat="1">
      <c r="A409" s="1825"/>
      <c r="B409" s="1293"/>
      <c r="C409" s="1293"/>
      <c r="D409" s="1293"/>
      <c r="E409" s="1293"/>
      <c r="F409" s="1293"/>
      <c r="G409" s="1293"/>
      <c r="H409" s="1293"/>
      <c r="I409" s="1293"/>
      <c r="J409" s="1293"/>
      <c r="K409" s="3447"/>
      <c r="L409" s="1823"/>
    </row>
    <row r="410" spans="1:12" s="1826" customFormat="1">
      <c r="A410" s="1825"/>
      <c r="B410" s="1293"/>
      <c r="C410" s="1293"/>
      <c r="D410" s="1293"/>
      <c r="E410" s="1293"/>
      <c r="F410" s="1293"/>
      <c r="G410" s="1293"/>
      <c r="H410" s="1293"/>
      <c r="I410" s="1293"/>
      <c r="J410" s="1293"/>
      <c r="K410" s="3447"/>
      <c r="L410" s="1823"/>
    </row>
    <row r="411" spans="1:12" s="1826" customFormat="1">
      <c r="A411" s="1825"/>
      <c r="B411" s="1293"/>
      <c r="C411" s="1293"/>
      <c r="D411" s="1293"/>
      <c r="E411" s="1293"/>
      <c r="F411" s="1293"/>
      <c r="G411" s="1293"/>
      <c r="H411" s="1293"/>
      <c r="I411" s="1293"/>
      <c r="J411" s="1293"/>
      <c r="K411" s="3447"/>
      <c r="L411" s="1823"/>
    </row>
    <row r="412" spans="1:12" s="1826" customFormat="1">
      <c r="A412" s="1825"/>
      <c r="B412" s="1293"/>
      <c r="C412" s="1293"/>
      <c r="D412" s="1293"/>
      <c r="E412" s="1293"/>
      <c r="F412" s="1293"/>
      <c r="G412" s="1293"/>
      <c r="H412" s="1293"/>
      <c r="I412" s="1293"/>
      <c r="J412" s="1293"/>
      <c r="K412" s="3447"/>
      <c r="L412" s="1823"/>
    </row>
    <row r="413" spans="1:12" s="1826" customFormat="1">
      <c r="A413" s="1825"/>
      <c r="B413" s="1293"/>
      <c r="C413" s="1293"/>
      <c r="D413" s="1293"/>
      <c r="E413" s="1293"/>
      <c r="F413" s="1293"/>
      <c r="G413" s="1293"/>
      <c r="H413" s="1293"/>
      <c r="I413" s="1293"/>
      <c r="J413" s="1293"/>
      <c r="K413" s="3447"/>
      <c r="L413" s="1823"/>
    </row>
    <row r="414" spans="1:12" s="1826" customFormat="1">
      <c r="A414" s="1825"/>
      <c r="B414" s="1293"/>
      <c r="C414" s="1293"/>
      <c r="D414" s="1293"/>
      <c r="E414" s="1293"/>
      <c r="F414" s="1293"/>
      <c r="G414" s="1293"/>
      <c r="H414" s="1293"/>
      <c r="I414" s="1293"/>
      <c r="J414" s="1293"/>
      <c r="K414" s="3447"/>
      <c r="L414" s="1823"/>
    </row>
    <row r="415" spans="1:12" s="1826" customFormat="1">
      <c r="A415" s="1825"/>
      <c r="B415" s="1293"/>
      <c r="C415" s="1293"/>
      <c r="D415" s="1293"/>
      <c r="E415" s="1293"/>
      <c r="F415" s="1293"/>
      <c r="G415" s="1293"/>
      <c r="H415" s="1293"/>
      <c r="I415" s="1293"/>
      <c r="J415" s="1293"/>
      <c r="K415" s="3447"/>
      <c r="L415" s="1823"/>
    </row>
    <row r="416" spans="1:12" s="1826" customFormat="1">
      <c r="A416" s="1825"/>
      <c r="B416" s="1293"/>
      <c r="C416" s="1293"/>
      <c r="D416" s="1293"/>
      <c r="E416" s="1293"/>
      <c r="F416" s="1293"/>
      <c r="G416" s="1293"/>
      <c r="H416" s="1293"/>
      <c r="I416" s="1293"/>
      <c r="J416" s="1293"/>
      <c r="K416" s="3447"/>
      <c r="L416" s="1823"/>
    </row>
    <row r="417" spans="1:12" s="1826" customFormat="1">
      <c r="A417" s="1825"/>
      <c r="B417" s="1293"/>
      <c r="C417" s="1293"/>
      <c r="D417" s="1293"/>
      <c r="E417" s="1293"/>
      <c r="F417" s="1293"/>
      <c r="G417" s="1293"/>
      <c r="H417" s="1293"/>
      <c r="I417" s="1293"/>
      <c r="J417" s="1293"/>
      <c r="K417" s="3447"/>
      <c r="L417" s="1823"/>
    </row>
    <row r="418" spans="1:12" s="1826" customFormat="1">
      <c r="A418" s="1825"/>
      <c r="B418" s="1293"/>
      <c r="C418" s="1293"/>
      <c r="D418" s="1293"/>
      <c r="E418" s="1293"/>
      <c r="F418" s="1293"/>
      <c r="G418" s="1293"/>
      <c r="H418" s="1293"/>
      <c r="I418" s="1293"/>
      <c r="J418" s="1293"/>
      <c r="K418" s="3447"/>
      <c r="L418" s="1823"/>
    </row>
    <row r="419" spans="1:12" s="1826" customFormat="1">
      <c r="A419" s="1825"/>
      <c r="B419" s="1293"/>
      <c r="C419" s="1293"/>
      <c r="D419" s="1293"/>
      <c r="E419" s="1293"/>
      <c r="F419" s="1293"/>
      <c r="G419" s="1293"/>
      <c r="H419" s="1293"/>
      <c r="I419" s="1293"/>
      <c r="J419" s="1293"/>
      <c r="K419" s="3447"/>
      <c r="L419" s="1823"/>
    </row>
    <row r="420" spans="1:12" s="1826" customFormat="1">
      <c r="A420" s="1825"/>
      <c r="B420" s="1293"/>
      <c r="C420" s="1293"/>
      <c r="D420" s="1293"/>
      <c r="E420" s="1293"/>
      <c r="F420" s="1293"/>
      <c r="G420" s="1293"/>
      <c r="H420" s="1293"/>
      <c r="I420" s="1293"/>
      <c r="J420" s="1293"/>
      <c r="K420" s="3447"/>
      <c r="L420" s="1823"/>
    </row>
    <row r="421" spans="1:12" s="1826" customFormat="1">
      <c r="A421" s="1825"/>
      <c r="B421" s="1293"/>
      <c r="C421" s="1293"/>
      <c r="D421" s="1293"/>
      <c r="E421" s="1293"/>
      <c r="F421" s="1293"/>
      <c r="G421" s="1293"/>
      <c r="H421" s="1293"/>
      <c r="I421" s="1293"/>
      <c r="J421" s="1293"/>
      <c r="K421" s="3447"/>
      <c r="L421" s="1823"/>
    </row>
    <row r="422" spans="1:12" s="1826" customFormat="1">
      <c r="A422" s="1825"/>
      <c r="B422" s="1293"/>
      <c r="C422" s="1293"/>
      <c r="D422" s="1293"/>
      <c r="E422" s="1293"/>
      <c r="F422" s="1293"/>
      <c r="G422" s="1293"/>
      <c r="H422" s="1293"/>
      <c r="I422" s="1293"/>
      <c r="J422" s="1293"/>
      <c r="K422" s="3447"/>
      <c r="L422" s="1823"/>
    </row>
    <row r="423" spans="1:12" s="1826" customFormat="1">
      <c r="A423" s="1825"/>
      <c r="B423" s="1293"/>
      <c r="C423" s="1293"/>
      <c r="D423" s="1293"/>
      <c r="E423" s="1293"/>
      <c r="F423" s="1293"/>
      <c r="G423" s="1293"/>
      <c r="H423" s="1293"/>
      <c r="I423" s="1293"/>
      <c r="J423" s="1293"/>
      <c r="K423" s="3447"/>
      <c r="L423" s="1823"/>
    </row>
    <row r="424" spans="1:12" s="1826" customFormat="1">
      <c r="A424" s="1825"/>
      <c r="B424" s="1293"/>
      <c r="C424" s="1293"/>
      <c r="D424" s="1293"/>
      <c r="E424" s="1293"/>
      <c r="F424" s="1293"/>
      <c r="G424" s="1293"/>
      <c r="H424" s="1293"/>
      <c r="I424" s="1293"/>
      <c r="J424" s="1293"/>
      <c r="K424" s="3447"/>
      <c r="L424" s="1823"/>
    </row>
    <row r="425" spans="1:12" s="1826" customFormat="1">
      <c r="A425" s="1825"/>
      <c r="B425" s="1293"/>
      <c r="C425" s="1293"/>
      <c r="D425" s="1293"/>
      <c r="E425" s="1293"/>
      <c r="F425" s="1293"/>
      <c r="G425" s="1293"/>
      <c r="H425" s="1293"/>
      <c r="I425" s="1293"/>
      <c r="J425" s="1293"/>
      <c r="K425" s="3447"/>
      <c r="L425" s="1823"/>
    </row>
    <row r="426" spans="1:12" s="1826" customFormat="1">
      <c r="A426" s="1825"/>
      <c r="B426" s="1293"/>
      <c r="C426" s="1293"/>
      <c r="D426" s="1293"/>
      <c r="E426" s="1293"/>
      <c r="F426" s="1293"/>
      <c r="G426" s="1293"/>
      <c r="H426" s="1293"/>
      <c r="I426" s="1293"/>
      <c r="J426" s="1293"/>
      <c r="K426" s="3447"/>
      <c r="L426" s="1823"/>
    </row>
    <row r="427" spans="1:12" s="1826" customFormat="1">
      <c r="A427" s="1825"/>
      <c r="B427" s="1293"/>
      <c r="C427" s="1293"/>
      <c r="D427" s="1293"/>
      <c r="E427" s="1293"/>
      <c r="F427" s="1293"/>
      <c r="G427" s="1293"/>
      <c r="H427" s="1293"/>
      <c r="I427" s="1293"/>
      <c r="J427" s="1293"/>
      <c r="K427" s="3447"/>
      <c r="L427" s="1823"/>
    </row>
    <row r="428" spans="1:12" s="1826" customFormat="1">
      <c r="A428" s="1825"/>
      <c r="B428" s="1293"/>
      <c r="C428" s="1293"/>
      <c r="D428" s="1293"/>
      <c r="E428" s="1293"/>
      <c r="F428" s="1293"/>
      <c r="G428" s="1293"/>
      <c r="H428" s="1293"/>
      <c r="I428" s="1293"/>
      <c r="J428" s="1293"/>
      <c r="K428" s="3447"/>
      <c r="L428" s="1823"/>
    </row>
    <row r="429" spans="1:12" s="1826" customFormat="1">
      <c r="A429" s="1825"/>
      <c r="B429" s="1293"/>
      <c r="C429" s="1293"/>
      <c r="D429" s="1293"/>
      <c r="E429" s="1293"/>
      <c r="F429" s="1293"/>
      <c r="G429" s="1293"/>
      <c r="H429" s="1293"/>
      <c r="I429" s="1293"/>
      <c r="J429" s="1293"/>
      <c r="K429" s="3447"/>
      <c r="L429" s="1823"/>
    </row>
    <row r="430" spans="1:12" s="1826" customFormat="1">
      <c r="A430" s="1825"/>
      <c r="B430" s="1293"/>
      <c r="C430" s="1293"/>
      <c r="D430" s="1293"/>
      <c r="E430" s="1293"/>
      <c r="F430" s="1293"/>
      <c r="G430" s="1293"/>
      <c r="H430" s="1293"/>
      <c r="I430" s="1293"/>
      <c r="J430" s="1293"/>
      <c r="K430" s="3447"/>
      <c r="L430" s="1823"/>
    </row>
    <row r="431" spans="1:12" s="1826" customFormat="1">
      <c r="A431" s="1825"/>
      <c r="B431" s="1293"/>
      <c r="C431" s="1293"/>
      <c r="D431" s="1293"/>
      <c r="E431" s="1293"/>
      <c r="F431" s="1293"/>
      <c r="G431" s="1293"/>
      <c r="H431" s="1293"/>
      <c r="I431" s="1293"/>
      <c r="J431" s="1293"/>
      <c r="K431" s="3447"/>
      <c r="L431" s="1823"/>
    </row>
    <row r="432" spans="1:12" s="1826" customFormat="1">
      <c r="A432" s="1825"/>
      <c r="B432" s="1293"/>
      <c r="C432" s="1293"/>
      <c r="D432" s="1293"/>
      <c r="E432" s="1293"/>
      <c r="F432" s="1293"/>
      <c r="G432" s="1293"/>
      <c r="H432" s="1293"/>
      <c r="I432" s="1293"/>
      <c r="J432" s="1293"/>
      <c r="K432" s="3447"/>
      <c r="L432" s="1823"/>
    </row>
    <row r="433" spans="1:12" s="1826" customFormat="1">
      <c r="A433" s="1825"/>
      <c r="B433" s="1293"/>
      <c r="C433" s="1293"/>
      <c r="D433" s="1293"/>
      <c r="E433" s="1293"/>
      <c r="F433" s="1293"/>
      <c r="G433" s="1293"/>
      <c r="H433" s="1293"/>
      <c r="I433" s="1293"/>
      <c r="J433" s="1293"/>
      <c r="K433" s="3447"/>
      <c r="L433" s="1823"/>
    </row>
    <row r="434" spans="1:12" s="1826" customFormat="1">
      <c r="A434" s="1825"/>
      <c r="B434" s="1293"/>
      <c r="C434" s="1293"/>
      <c r="D434" s="1293"/>
      <c r="E434" s="1293"/>
      <c r="F434" s="1293"/>
      <c r="G434" s="1293"/>
      <c r="H434" s="1293"/>
      <c r="I434" s="1293"/>
      <c r="J434" s="1293"/>
      <c r="K434" s="3447"/>
      <c r="L434" s="1823"/>
    </row>
    <row r="435" spans="1:12" s="1826" customFormat="1">
      <c r="A435" s="1825"/>
      <c r="B435" s="1293"/>
      <c r="C435" s="1293"/>
      <c r="D435" s="1293"/>
      <c r="E435" s="1293"/>
      <c r="F435" s="1293"/>
      <c r="G435" s="1293"/>
      <c r="H435" s="1293"/>
      <c r="I435" s="1293"/>
      <c r="J435" s="1293"/>
      <c r="K435" s="3447"/>
      <c r="L435" s="1823"/>
    </row>
    <row r="436" spans="1:12" s="1826" customFormat="1">
      <c r="A436" s="1825"/>
      <c r="B436" s="1293"/>
      <c r="C436" s="1293"/>
      <c r="D436" s="1293"/>
      <c r="E436" s="1293"/>
      <c r="F436" s="1293"/>
      <c r="G436" s="1293"/>
      <c r="H436" s="1293"/>
      <c r="I436" s="1293"/>
      <c r="J436" s="1293"/>
      <c r="K436" s="3447"/>
      <c r="L436" s="1823"/>
    </row>
    <row r="437" spans="1:12" s="1826" customFormat="1">
      <c r="A437" s="1825"/>
      <c r="B437" s="1293"/>
      <c r="C437" s="1293"/>
      <c r="D437" s="1293"/>
      <c r="E437" s="1293"/>
      <c r="F437" s="1293"/>
      <c r="G437" s="1293"/>
      <c r="H437" s="1293"/>
      <c r="I437" s="1293"/>
      <c r="J437" s="1293"/>
      <c r="K437" s="3447"/>
      <c r="L437" s="1823"/>
    </row>
    <row r="438" spans="1:12" s="1826" customFormat="1">
      <c r="A438" s="1825"/>
      <c r="B438" s="1293"/>
      <c r="C438" s="1293"/>
      <c r="D438" s="1293"/>
      <c r="E438" s="1293"/>
      <c r="F438" s="1293"/>
      <c r="G438" s="1293"/>
      <c r="H438" s="1293"/>
      <c r="I438" s="1293"/>
      <c r="J438" s="1293"/>
      <c r="K438" s="3447"/>
      <c r="L438" s="1823"/>
    </row>
    <row r="439" spans="1:12" s="1826" customFormat="1">
      <c r="A439" s="1825"/>
      <c r="B439" s="1293"/>
      <c r="C439" s="1293"/>
      <c r="D439" s="1293"/>
      <c r="E439" s="1293"/>
      <c r="F439" s="1293"/>
      <c r="G439" s="1293"/>
      <c r="H439" s="1293"/>
      <c r="I439" s="1293"/>
      <c r="J439" s="1293"/>
      <c r="K439" s="3447"/>
      <c r="L439" s="1823"/>
    </row>
    <row r="440" spans="1:12" s="1826" customFormat="1">
      <c r="A440" s="1825"/>
      <c r="B440" s="1293"/>
      <c r="C440" s="1293"/>
      <c r="D440" s="1293"/>
      <c r="E440" s="1293"/>
      <c r="F440" s="1293"/>
      <c r="G440" s="1293"/>
      <c r="H440" s="1293"/>
      <c r="I440" s="1293"/>
      <c r="J440" s="1293"/>
      <c r="K440" s="3447"/>
      <c r="L440" s="1823"/>
    </row>
    <row r="441" spans="1:12" s="1826" customFormat="1">
      <c r="A441" s="1825"/>
      <c r="B441" s="1293"/>
      <c r="C441" s="1293"/>
      <c r="D441" s="1293"/>
      <c r="E441" s="1293"/>
      <c r="F441" s="1293"/>
      <c r="G441" s="1293"/>
      <c r="H441" s="1293"/>
      <c r="I441" s="1293"/>
      <c r="J441" s="1293"/>
      <c r="K441" s="3447"/>
      <c r="L441" s="1823"/>
    </row>
    <row r="442" spans="1:12" s="1826" customFormat="1">
      <c r="A442" s="1825"/>
      <c r="B442" s="1293"/>
      <c r="C442" s="1293"/>
      <c r="D442" s="1293"/>
      <c r="E442" s="1293"/>
      <c r="F442" s="1293"/>
      <c r="G442" s="1293"/>
      <c r="H442" s="1293"/>
      <c r="I442" s="1293"/>
      <c r="J442" s="1293"/>
      <c r="K442" s="3447"/>
      <c r="L442" s="1823"/>
    </row>
    <row r="443" spans="1:12" s="1826" customFormat="1">
      <c r="A443" s="1825"/>
      <c r="B443" s="1293"/>
      <c r="C443" s="1293"/>
      <c r="D443" s="1293"/>
      <c r="E443" s="1293"/>
      <c r="F443" s="1293"/>
      <c r="G443" s="1293"/>
      <c r="H443" s="1293"/>
      <c r="I443" s="1293"/>
      <c r="J443" s="1293"/>
      <c r="K443" s="3447"/>
      <c r="L443" s="1823"/>
    </row>
    <row r="444" spans="1:12" s="1826" customFormat="1">
      <c r="A444" s="1825"/>
      <c r="B444" s="1293"/>
      <c r="C444" s="1293"/>
      <c r="D444" s="1293"/>
      <c r="E444" s="1293"/>
      <c r="F444" s="1293"/>
      <c r="G444" s="1293"/>
      <c r="H444" s="1293"/>
      <c r="I444" s="1293"/>
      <c r="J444" s="1293"/>
      <c r="K444" s="3447"/>
      <c r="L444" s="1823"/>
    </row>
    <row r="445" spans="1:12" s="1826" customFormat="1">
      <c r="A445" s="1825"/>
      <c r="B445" s="1293"/>
      <c r="C445" s="1293"/>
      <c r="D445" s="1293"/>
      <c r="E445" s="1293"/>
      <c r="F445" s="1293"/>
      <c r="G445" s="1293"/>
      <c r="H445" s="1293"/>
      <c r="I445" s="1293"/>
      <c r="J445" s="1293"/>
      <c r="K445" s="3447"/>
      <c r="L445" s="1823"/>
    </row>
    <row r="446" spans="1:12" s="1826" customFormat="1">
      <c r="A446" s="1825"/>
      <c r="B446" s="1293"/>
      <c r="C446" s="1293"/>
      <c r="D446" s="1293"/>
      <c r="E446" s="1293"/>
      <c r="F446" s="1293"/>
      <c r="G446" s="1293"/>
      <c r="H446" s="1293"/>
      <c r="I446" s="1293"/>
      <c r="J446" s="1293"/>
      <c r="K446" s="3447"/>
      <c r="L446" s="1823"/>
    </row>
    <row r="447" spans="1:12" s="1826" customFormat="1">
      <c r="A447" s="1825"/>
      <c r="B447" s="1293"/>
      <c r="C447" s="1293"/>
      <c r="D447" s="1293"/>
      <c r="E447" s="1293"/>
      <c r="F447" s="1293"/>
      <c r="G447" s="1293"/>
      <c r="H447" s="1293"/>
      <c r="I447" s="1293"/>
      <c r="J447" s="1293"/>
      <c r="K447" s="3447"/>
      <c r="L447" s="1823"/>
    </row>
    <row r="448" spans="1:12" s="1826" customFormat="1">
      <c r="A448" s="1825"/>
      <c r="B448" s="1293"/>
      <c r="C448" s="1293"/>
      <c r="D448" s="1293"/>
      <c r="E448" s="1293"/>
      <c r="F448" s="1293"/>
      <c r="G448" s="1293"/>
      <c r="H448" s="1293"/>
      <c r="I448" s="1293"/>
      <c r="J448" s="1293"/>
      <c r="K448" s="3447"/>
      <c r="L448" s="1823"/>
    </row>
    <row r="449" spans="1:12" s="1826" customFormat="1">
      <c r="A449" s="1825"/>
      <c r="B449" s="1293"/>
      <c r="C449" s="1293"/>
      <c r="D449" s="1293"/>
      <c r="E449" s="1293"/>
      <c r="F449" s="1293"/>
      <c r="G449" s="1293"/>
      <c r="H449" s="1293"/>
      <c r="I449" s="1293"/>
      <c r="J449" s="1293"/>
      <c r="K449" s="3447"/>
      <c r="L449" s="1823"/>
    </row>
    <row r="450" spans="1:12" s="1826" customFormat="1">
      <c r="A450" s="1825"/>
      <c r="B450" s="1293"/>
      <c r="C450" s="1293"/>
      <c r="D450" s="1293"/>
      <c r="E450" s="1293"/>
      <c r="F450" s="1293"/>
      <c r="G450" s="1293"/>
      <c r="H450" s="1293"/>
      <c r="I450" s="1293"/>
      <c r="J450" s="1293"/>
      <c r="K450" s="3447"/>
      <c r="L450" s="1823"/>
    </row>
    <row r="451" spans="1:12" s="1826" customFormat="1">
      <c r="A451" s="1825"/>
      <c r="B451" s="1293"/>
      <c r="C451" s="1293"/>
      <c r="D451" s="1293"/>
      <c r="E451" s="1293"/>
      <c r="F451" s="1293"/>
      <c r="G451" s="1293"/>
      <c r="H451" s="1293"/>
      <c r="I451" s="1293"/>
      <c r="J451" s="1293"/>
      <c r="K451" s="3447"/>
      <c r="L451" s="1823"/>
    </row>
    <row r="452" spans="1:12" s="1826" customFormat="1">
      <c r="A452" s="1825"/>
      <c r="B452" s="1293"/>
      <c r="C452" s="1293"/>
      <c r="D452" s="1293"/>
      <c r="E452" s="1293"/>
      <c r="F452" s="1293"/>
      <c r="G452" s="1293"/>
      <c r="H452" s="1293"/>
      <c r="I452" s="1293"/>
      <c r="J452" s="1293"/>
      <c r="K452" s="3447"/>
      <c r="L452" s="1823"/>
    </row>
    <row r="453" spans="1:12" s="1826" customFormat="1">
      <c r="A453" s="1825"/>
      <c r="B453" s="1293"/>
      <c r="C453" s="1293"/>
      <c r="D453" s="1293"/>
      <c r="E453" s="1293"/>
      <c r="F453" s="1293"/>
      <c r="G453" s="1293"/>
      <c r="H453" s="1293"/>
      <c r="I453" s="1293"/>
      <c r="J453" s="1293"/>
      <c r="K453" s="3447"/>
      <c r="L453" s="1823"/>
    </row>
    <row r="454" spans="1:12" s="1826" customFormat="1">
      <c r="A454" s="1825"/>
      <c r="B454" s="1293"/>
      <c r="C454" s="1293"/>
      <c r="D454" s="1293"/>
      <c r="E454" s="1293"/>
      <c r="F454" s="1293"/>
      <c r="G454" s="1293"/>
      <c r="H454" s="1293"/>
      <c r="I454" s="1293"/>
      <c r="J454" s="1293"/>
      <c r="K454" s="3447"/>
      <c r="L454" s="1823"/>
    </row>
    <row r="455" spans="1:12" s="1826" customFormat="1">
      <c r="A455" s="1825"/>
      <c r="B455" s="1293"/>
      <c r="C455" s="1293"/>
      <c r="D455" s="1293"/>
      <c r="E455" s="1293"/>
      <c r="F455" s="1293"/>
      <c r="G455" s="1293"/>
      <c r="H455" s="1293"/>
      <c r="I455" s="1293"/>
      <c r="J455" s="1293"/>
      <c r="K455" s="3447"/>
      <c r="L455" s="1823"/>
    </row>
    <row r="456" spans="1:12" s="1826" customFormat="1">
      <c r="A456" s="1825"/>
      <c r="B456" s="1293"/>
      <c r="C456" s="1293"/>
      <c r="D456" s="1293"/>
      <c r="E456" s="1293"/>
      <c r="F456" s="1293"/>
      <c r="G456" s="1293"/>
      <c r="H456" s="1293"/>
      <c r="I456" s="1293"/>
      <c r="J456" s="1293"/>
      <c r="K456" s="3447"/>
      <c r="L456" s="1823"/>
    </row>
    <row r="457" spans="1:12" s="1826" customFormat="1">
      <c r="A457" s="1825"/>
      <c r="B457" s="1293"/>
      <c r="C457" s="1293"/>
      <c r="D457" s="1293"/>
      <c r="E457" s="1293"/>
      <c r="F457" s="1293"/>
      <c r="G457" s="1293"/>
      <c r="H457" s="1293"/>
      <c r="I457" s="1293"/>
      <c r="J457" s="1293"/>
      <c r="K457" s="3447"/>
      <c r="L457" s="1823"/>
    </row>
    <row r="458" spans="1:12" s="1826" customFormat="1">
      <c r="A458" s="1825"/>
      <c r="B458" s="1293"/>
      <c r="C458" s="1293"/>
      <c r="D458" s="1293"/>
      <c r="E458" s="1293"/>
      <c r="F458" s="1293"/>
      <c r="G458" s="1293"/>
      <c r="H458" s="1293"/>
      <c r="I458" s="1293"/>
      <c r="J458" s="1293"/>
      <c r="K458" s="3447"/>
      <c r="L458" s="1823"/>
    </row>
    <row r="459" spans="1:12" s="1826" customFormat="1">
      <c r="A459" s="1825"/>
      <c r="B459" s="1293"/>
      <c r="C459" s="1293"/>
      <c r="D459" s="1293"/>
      <c r="E459" s="1293"/>
      <c r="F459" s="1293"/>
      <c r="G459" s="1293"/>
      <c r="H459" s="1293"/>
      <c r="I459" s="1293"/>
      <c r="J459" s="1293"/>
      <c r="K459" s="3447"/>
      <c r="L459" s="1823"/>
    </row>
    <row r="460" spans="1:12" s="1826" customFormat="1">
      <c r="A460" s="1825"/>
      <c r="B460" s="1293"/>
      <c r="C460" s="1293"/>
      <c r="D460" s="1293"/>
      <c r="E460" s="1293"/>
      <c r="F460" s="1293"/>
      <c r="G460" s="1293"/>
      <c r="H460" s="1293"/>
      <c r="I460" s="1293"/>
      <c r="J460" s="1293"/>
      <c r="K460" s="3447"/>
      <c r="L460" s="1823"/>
    </row>
    <row r="461" spans="1:12" s="1826" customFormat="1">
      <c r="A461" s="1825"/>
      <c r="B461" s="1293"/>
      <c r="C461" s="1293"/>
      <c r="D461" s="1293"/>
      <c r="E461" s="1293"/>
      <c r="F461" s="1293"/>
      <c r="G461" s="1293"/>
      <c r="H461" s="1293"/>
      <c r="I461" s="1293"/>
      <c r="J461" s="1293"/>
      <c r="K461" s="3447"/>
      <c r="L461" s="1823"/>
    </row>
    <row r="462" spans="1:12" s="1826" customFormat="1">
      <c r="A462" s="1825"/>
      <c r="B462" s="1293"/>
      <c r="C462" s="1293"/>
      <c r="D462" s="1293"/>
      <c r="E462" s="1293"/>
      <c r="F462" s="1293"/>
      <c r="G462" s="1293"/>
      <c r="H462" s="1293"/>
      <c r="I462" s="1293"/>
      <c r="J462" s="1293"/>
      <c r="K462" s="3447"/>
      <c r="L462" s="1823"/>
    </row>
    <row r="463" spans="1:12" s="1826" customFormat="1">
      <c r="A463" s="1825"/>
      <c r="B463" s="1293"/>
      <c r="C463" s="1293"/>
      <c r="D463" s="1293"/>
      <c r="E463" s="1293"/>
      <c r="F463" s="1293"/>
      <c r="G463" s="1293"/>
      <c r="H463" s="1293"/>
      <c r="I463" s="1293"/>
      <c r="J463" s="1293"/>
      <c r="K463" s="3447"/>
      <c r="L463" s="1823"/>
    </row>
    <row r="464" spans="1:12" s="1826" customFormat="1">
      <c r="A464" s="1825"/>
      <c r="B464" s="1293"/>
      <c r="C464" s="1293"/>
      <c r="D464" s="1293"/>
      <c r="E464" s="1293"/>
      <c r="F464" s="1293"/>
      <c r="G464" s="1293"/>
      <c r="H464" s="1293"/>
      <c r="I464" s="1293"/>
      <c r="J464" s="1293"/>
      <c r="K464" s="3447"/>
      <c r="L464" s="1823"/>
    </row>
    <row r="465" spans="1:12" s="1826" customFormat="1">
      <c r="A465" s="1825"/>
      <c r="B465" s="1293"/>
      <c r="C465" s="1293"/>
      <c r="D465" s="1293"/>
      <c r="E465" s="1293"/>
      <c r="F465" s="1293"/>
      <c r="G465" s="1293"/>
      <c r="H465" s="1293"/>
      <c r="I465" s="1293"/>
      <c r="J465" s="1293"/>
      <c r="K465" s="3447"/>
      <c r="L465" s="1823"/>
    </row>
    <row r="466" spans="1:12" s="1826" customFormat="1">
      <c r="A466" s="1825"/>
      <c r="B466" s="1293"/>
      <c r="C466" s="1293"/>
      <c r="D466" s="1293"/>
      <c r="E466" s="1293"/>
      <c r="F466" s="1293"/>
      <c r="G466" s="1293"/>
      <c r="H466" s="1293"/>
      <c r="I466" s="1293"/>
      <c r="J466" s="1293"/>
      <c r="K466" s="3447"/>
      <c r="L466" s="1823"/>
    </row>
    <row r="467" spans="1:12" s="1826" customFormat="1">
      <c r="A467" s="1825"/>
      <c r="B467" s="1293"/>
      <c r="C467" s="1293"/>
      <c r="D467" s="1293"/>
      <c r="E467" s="1293"/>
      <c r="F467" s="1293"/>
      <c r="G467" s="1293"/>
      <c r="H467" s="1293"/>
      <c r="I467" s="1293"/>
      <c r="J467" s="1293"/>
      <c r="K467" s="3447"/>
      <c r="L467" s="1823"/>
    </row>
    <row r="468" spans="1:12" s="1826" customFormat="1">
      <c r="A468" s="1825"/>
      <c r="B468" s="1293"/>
      <c r="C468" s="1293"/>
      <c r="D468" s="1293"/>
      <c r="E468" s="1293"/>
      <c r="F468" s="1293"/>
      <c r="G468" s="1293"/>
      <c r="H468" s="1293"/>
      <c r="I468" s="1293"/>
      <c r="J468" s="1293"/>
      <c r="K468" s="3447"/>
      <c r="L468" s="1823"/>
    </row>
    <row r="469" spans="1:12" s="1826" customFormat="1">
      <c r="A469" s="1825"/>
      <c r="B469" s="1293"/>
      <c r="C469" s="1293"/>
      <c r="D469" s="1293"/>
      <c r="E469" s="1293"/>
      <c r="F469" s="1293"/>
      <c r="G469" s="1293"/>
      <c r="H469" s="1293"/>
      <c r="I469" s="1293"/>
      <c r="J469" s="1293"/>
      <c r="K469" s="3447"/>
      <c r="L469" s="1823"/>
    </row>
    <row r="470" spans="1:12" s="1826" customFormat="1">
      <c r="A470" s="1825"/>
      <c r="B470" s="1293"/>
      <c r="C470" s="1293"/>
      <c r="D470" s="1293"/>
      <c r="E470" s="1293"/>
      <c r="F470" s="1293"/>
      <c r="G470" s="1293"/>
      <c r="H470" s="1293"/>
      <c r="I470" s="1293"/>
      <c r="J470" s="1293"/>
      <c r="K470" s="3447"/>
      <c r="L470" s="1823"/>
    </row>
    <row r="471" spans="1:12" s="1826" customFormat="1">
      <c r="A471" s="1825"/>
      <c r="B471" s="1293"/>
      <c r="C471" s="1293"/>
      <c r="D471" s="1293"/>
      <c r="E471" s="1293"/>
      <c r="F471" s="1293"/>
      <c r="G471" s="1293"/>
      <c r="H471" s="1293"/>
      <c r="I471" s="1293"/>
      <c r="J471" s="1293"/>
      <c r="K471" s="3447"/>
      <c r="L471" s="1823"/>
    </row>
    <row r="472" spans="1:12" s="1826" customFormat="1">
      <c r="A472" s="1825"/>
      <c r="B472" s="1293"/>
      <c r="C472" s="1293"/>
      <c r="D472" s="1293"/>
      <c r="E472" s="1293"/>
      <c r="F472" s="1293"/>
      <c r="G472" s="1293"/>
      <c r="H472" s="1293"/>
      <c r="I472" s="1293"/>
      <c r="J472" s="1293"/>
      <c r="K472" s="3447"/>
      <c r="L472" s="1823"/>
    </row>
    <row r="473" spans="1:12" s="1826" customFormat="1">
      <c r="A473" s="1825"/>
      <c r="B473" s="1293"/>
      <c r="C473" s="1293"/>
      <c r="D473" s="1293"/>
      <c r="E473" s="1293"/>
      <c r="F473" s="1293"/>
      <c r="G473" s="1293"/>
      <c r="H473" s="1293"/>
      <c r="I473" s="1293"/>
      <c r="J473" s="1293"/>
      <c r="K473" s="3447"/>
      <c r="L473" s="1823"/>
    </row>
    <row r="474" spans="1:12" s="1826" customFormat="1">
      <c r="A474" s="1825"/>
      <c r="B474" s="1293"/>
      <c r="C474" s="1293"/>
      <c r="D474" s="1293"/>
      <c r="E474" s="1293"/>
      <c r="F474" s="1293"/>
      <c r="G474" s="1293"/>
      <c r="H474" s="1293"/>
      <c r="I474" s="1293"/>
      <c r="J474" s="1293"/>
      <c r="K474" s="3447"/>
      <c r="L474" s="1823"/>
    </row>
    <row r="475" spans="1:12" s="1826" customFormat="1">
      <c r="A475" s="1825"/>
      <c r="B475" s="1293"/>
      <c r="C475" s="1293"/>
      <c r="D475" s="1293"/>
      <c r="E475" s="1293"/>
      <c r="F475" s="1293"/>
      <c r="G475" s="1293"/>
      <c r="H475" s="1293"/>
      <c r="I475" s="1293"/>
      <c r="J475" s="1293"/>
      <c r="K475" s="3447"/>
      <c r="L475" s="1823"/>
    </row>
    <row r="476" spans="1:12" s="1826" customFormat="1">
      <c r="A476" s="1825"/>
      <c r="B476" s="1293"/>
      <c r="C476" s="1293"/>
      <c r="D476" s="1293"/>
      <c r="E476" s="1293"/>
      <c r="F476" s="1293"/>
      <c r="G476" s="1293"/>
      <c r="H476" s="1293"/>
      <c r="I476" s="1293"/>
      <c r="J476" s="1293"/>
      <c r="K476" s="3447"/>
      <c r="L476" s="1823"/>
    </row>
    <row r="477" spans="1:12" s="1826" customFormat="1">
      <c r="A477" s="1825"/>
      <c r="B477" s="1293"/>
      <c r="C477" s="1293"/>
      <c r="D477" s="1293"/>
      <c r="E477" s="1293"/>
      <c r="F477" s="1293"/>
      <c r="G477" s="1293"/>
      <c r="H477" s="1293"/>
      <c r="I477" s="1293"/>
      <c r="J477" s="1293"/>
      <c r="K477" s="3447"/>
      <c r="L477" s="1823"/>
    </row>
    <row r="478" spans="1:12" s="1826" customFormat="1">
      <c r="A478" s="1825"/>
      <c r="B478" s="1293"/>
      <c r="C478" s="1293"/>
      <c r="D478" s="1293"/>
      <c r="E478" s="1293"/>
      <c r="F478" s="1293"/>
      <c r="G478" s="1293"/>
      <c r="H478" s="1293"/>
      <c r="I478" s="1293"/>
      <c r="J478" s="1293"/>
      <c r="K478" s="3447"/>
      <c r="L478" s="1823"/>
    </row>
    <row r="479" spans="1:12" s="1826" customFormat="1">
      <c r="A479" s="1825"/>
      <c r="B479" s="1293"/>
      <c r="C479" s="1293"/>
      <c r="D479" s="1293"/>
      <c r="E479" s="1293"/>
      <c r="F479" s="1293"/>
      <c r="G479" s="1293"/>
      <c r="H479" s="1293"/>
      <c r="I479" s="1293"/>
      <c r="J479" s="1293"/>
      <c r="K479" s="3447"/>
      <c r="L479" s="1823"/>
    </row>
    <row r="480" spans="1:12" s="1826" customFormat="1">
      <c r="A480" s="1825"/>
      <c r="B480" s="1293"/>
      <c r="C480" s="1293"/>
      <c r="D480" s="1293"/>
      <c r="E480" s="1293"/>
      <c r="F480" s="1293"/>
      <c r="G480" s="1293"/>
      <c r="H480" s="1293"/>
      <c r="I480" s="1293"/>
      <c r="J480" s="1293"/>
      <c r="K480" s="3447"/>
      <c r="L480" s="1823"/>
    </row>
    <row r="481" spans="1:12" s="1826" customFormat="1">
      <c r="A481" s="1825"/>
      <c r="B481" s="1293"/>
      <c r="C481" s="1293"/>
      <c r="D481" s="1293"/>
      <c r="E481" s="1293"/>
      <c r="F481" s="1293"/>
      <c r="G481" s="1293"/>
      <c r="H481" s="1293"/>
      <c r="I481" s="1293"/>
      <c r="J481" s="1293"/>
      <c r="K481" s="3447"/>
      <c r="L481" s="1823"/>
    </row>
    <row r="482" spans="1:12" s="1826" customFormat="1">
      <c r="A482" s="1825"/>
      <c r="B482" s="1293"/>
      <c r="C482" s="1293"/>
      <c r="D482" s="1293"/>
      <c r="E482" s="1293"/>
      <c r="F482" s="1293"/>
      <c r="G482" s="1293"/>
      <c r="H482" s="1293"/>
      <c r="I482" s="1293"/>
      <c r="J482" s="1293"/>
      <c r="K482" s="3447"/>
      <c r="L482" s="1823"/>
    </row>
    <row r="483" spans="1:12" s="1826" customFormat="1">
      <c r="A483" s="1825"/>
      <c r="B483" s="1293"/>
      <c r="C483" s="1293"/>
      <c r="D483" s="1293"/>
      <c r="E483" s="1293"/>
      <c r="F483" s="1293"/>
      <c r="G483" s="1293"/>
      <c r="H483" s="1293"/>
      <c r="I483" s="1293"/>
      <c r="J483" s="1293"/>
      <c r="K483" s="3447"/>
      <c r="L483" s="1823"/>
    </row>
    <row r="484" spans="1:12" s="1826" customFormat="1">
      <c r="A484" s="1825"/>
      <c r="B484" s="1293"/>
      <c r="C484" s="1293"/>
      <c r="D484" s="1293"/>
      <c r="E484" s="1293"/>
      <c r="F484" s="1293"/>
      <c r="G484" s="1293"/>
      <c r="H484" s="1293"/>
      <c r="I484" s="1293"/>
      <c r="J484" s="1293"/>
      <c r="K484" s="3447"/>
      <c r="L484" s="1823"/>
    </row>
    <row r="485" spans="1:12" s="1826" customFormat="1">
      <c r="A485" s="1825"/>
      <c r="B485" s="1293"/>
      <c r="C485" s="1293"/>
      <c r="D485" s="1293"/>
      <c r="E485" s="1293"/>
      <c r="F485" s="1293"/>
      <c r="G485" s="1293"/>
      <c r="H485" s="1293"/>
      <c r="I485" s="1293"/>
      <c r="J485" s="1293"/>
      <c r="K485" s="3447"/>
      <c r="L485" s="1823"/>
    </row>
    <row r="486" spans="1:12" s="1826" customFormat="1">
      <c r="A486" s="1825"/>
      <c r="B486" s="1293"/>
      <c r="C486" s="1293"/>
      <c r="D486" s="1293"/>
      <c r="E486" s="1293"/>
      <c r="F486" s="1293"/>
      <c r="G486" s="1293"/>
      <c r="H486" s="1293"/>
      <c r="I486" s="1293"/>
      <c r="J486" s="1293"/>
      <c r="K486" s="3447"/>
      <c r="L486" s="1823"/>
    </row>
    <row r="487" spans="1:12" s="1826" customFormat="1">
      <c r="A487" s="1825"/>
      <c r="B487" s="1293"/>
      <c r="C487" s="1293"/>
      <c r="D487" s="1293"/>
      <c r="E487" s="1293"/>
      <c r="F487" s="1293"/>
      <c r="G487" s="1293"/>
      <c r="H487" s="1293"/>
      <c r="I487" s="1293"/>
      <c r="J487" s="1293"/>
      <c r="K487" s="3447"/>
      <c r="L487" s="1823"/>
    </row>
    <row r="488" spans="1:12" s="1826" customFormat="1">
      <c r="A488" s="1825"/>
      <c r="B488" s="1293"/>
      <c r="C488" s="1293"/>
      <c r="D488" s="1293"/>
      <c r="E488" s="1293"/>
      <c r="F488" s="1293"/>
      <c r="G488" s="1293"/>
      <c r="H488" s="1293"/>
      <c r="I488" s="1293"/>
      <c r="J488" s="1293"/>
      <c r="K488" s="3447"/>
      <c r="L488" s="1823"/>
    </row>
    <row r="489" spans="1:12" s="1826" customFormat="1">
      <c r="A489" s="1825"/>
      <c r="B489" s="1293"/>
      <c r="C489" s="1293"/>
      <c r="D489" s="1293"/>
      <c r="E489" s="1293"/>
      <c r="F489" s="1293"/>
      <c r="G489" s="1293"/>
      <c r="H489" s="1293"/>
      <c r="I489" s="1293"/>
      <c r="J489" s="1293"/>
      <c r="K489" s="3447"/>
      <c r="L489" s="1823"/>
    </row>
    <row r="490" spans="1:12" s="1826" customFormat="1">
      <c r="A490" s="1825"/>
      <c r="B490" s="1293"/>
      <c r="C490" s="1293"/>
      <c r="D490" s="1293"/>
      <c r="E490" s="1293"/>
      <c r="F490" s="1293"/>
      <c r="G490" s="1293"/>
      <c r="H490" s="1293"/>
      <c r="I490" s="1293"/>
      <c r="J490" s="1293"/>
      <c r="K490" s="3447"/>
      <c r="L490" s="1823"/>
    </row>
    <row r="491" spans="1:12" s="1826" customFormat="1">
      <c r="A491" s="1825"/>
      <c r="B491" s="1293"/>
      <c r="C491" s="1293"/>
      <c r="D491" s="1293"/>
      <c r="E491" s="1293"/>
      <c r="F491" s="1293"/>
      <c r="G491" s="1293"/>
      <c r="H491" s="1293"/>
      <c r="I491" s="1293"/>
      <c r="J491" s="1293"/>
      <c r="K491" s="3447"/>
      <c r="L491" s="1823"/>
    </row>
    <row r="492" spans="1:12" s="1826" customFormat="1">
      <c r="A492" s="1825"/>
      <c r="B492" s="1293"/>
      <c r="C492" s="1293"/>
      <c r="D492" s="1293"/>
      <c r="E492" s="1293"/>
      <c r="F492" s="1293"/>
      <c r="G492" s="1293"/>
      <c r="H492" s="1293"/>
      <c r="I492" s="1293"/>
      <c r="J492" s="1293"/>
      <c r="K492" s="3447"/>
      <c r="L492" s="1823"/>
    </row>
    <row r="493" spans="1:12" s="1826" customFormat="1">
      <c r="A493" s="1825"/>
      <c r="B493" s="1293"/>
      <c r="C493" s="1293"/>
      <c r="D493" s="1293"/>
      <c r="E493" s="1293"/>
      <c r="F493" s="1293"/>
      <c r="G493" s="1293"/>
      <c r="H493" s="1293"/>
      <c r="I493" s="1293"/>
      <c r="J493" s="1293"/>
      <c r="K493" s="3447"/>
      <c r="L493" s="1823"/>
    </row>
    <row r="494" spans="1:12" s="1826" customFormat="1">
      <c r="A494" s="1825"/>
      <c r="B494" s="1293"/>
      <c r="C494" s="1293"/>
      <c r="D494" s="1293"/>
      <c r="E494" s="1293"/>
      <c r="F494" s="1293"/>
      <c r="G494" s="1293"/>
      <c r="H494" s="1293"/>
      <c r="I494" s="1293"/>
      <c r="J494" s="1293"/>
      <c r="K494" s="3447"/>
      <c r="L494" s="1823"/>
    </row>
    <row r="495" spans="1:12" s="1826" customFormat="1">
      <c r="A495" s="1825"/>
      <c r="B495" s="1293"/>
      <c r="C495" s="1293"/>
      <c r="D495" s="1293"/>
      <c r="E495" s="1293"/>
      <c r="F495" s="1293"/>
      <c r="G495" s="1293"/>
      <c r="H495" s="1293"/>
      <c r="I495" s="1293"/>
      <c r="J495" s="1293"/>
      <c r="K495" s="3447"/>
      <c r="L495" s="1823"/>
    </row>
    <row r="496" spans="1:12" s="1826" customFormat="1">
      <c r="A496" s="1825"/>
      <c r="B496" s="1293"/>
      <c r="C496" s="1293"/>
      <c r="D496" s="1293"/>
      <c r="E496" s="1293"/>
      <c r="F496" s="1293"/>
      <c r="G496" s="1293"/>
      <c r="H496" s="1293"/>
      <c r="I496" s="1293"/>
      <c r="J496" s="1293"/>
      <c r="K496" s="3447"/>
      <c r="L496" s="1823"/>
    </row>
    <row r="497" spans="1:12" s="1826" customFormat="1">
      <c r="A497" s="1825"/>
      <c r="B497" s="1293"/>
      <c r="C497" s="1293"/>
      <c r="D497" s="1293"/>
      <c r="E497" s="1293"/>
      <c r="F497" s="1293"/>
      <c r="G497" s="1293"/>
      <c r="H497" s="1293"/>
      <c r="I497" s="1293"/>
      <c r="J497" s="1293"/>
      <c r="K497" s="3447"/>
      <c r="L497" s="1823"/>
    </row>
    <row r="498" spans="1:12" s="1826" customFormat="1">
      <c r="A498" s="1825"/>
      <c r="B498" s="1293"/>
      <c r="C498" s="1293"/>
      <c r="D498" s="1293"/>
      <c r="E498" s="1293"/>
      <c r="F498" s="1293"/>
      <c r="G498" s="1293"/>
      <c r="H498" s="1293"/>
      <c r="I498" s="1293"/>
      <c r="J498" s="1293"/>
      <c r="K498" s="3447"/>
      <c r="L498" s="1823"/>
    </row>
    <row r="499" spans="1:12" s="1826" customFormat="1">
      <c r="A499" s="1825"/>
      <c r="B499" s="1293"/>
      <c r="C499" s="1293"/>
      <c r="D499" s="1293"/>
      <c r="E499" s="1293"/>
      <c r="F499" s="1293"/>
      <c r="G499" s="1293"/>
      <c r="H499" s="1293"/>
      <c r="I499" s="1293"/>
      <c r="J499" s="1293"/>
      <c r="K499" s="3447"/>
      <c r="L499" s="1823"/>
    </row>
    <row r="500" spans="1:12" s="1826" customFormat="1">
      <c r="A500" s="1825"/>
      <c r="B500" s="1293"/>
      <c r="C500" s="1293"/>
      <c r="D500" s="1293"/>
      <c r="E500" s="1293"/>
      <c r="F500" s="1293"/>
      <c r="G500" s="1293"/>
      <c r="H500" s="1293"/>
      <c r="I500" s="1293"/>
      <c r="J500" s="1293"/>
      <c r="K500" s="3447"/>
      <c r="L500" s="1823"/>
    </row>
    <row r="501" spans="1:12" s="1826" customFormat="1">
      <c r="A501" s="1825"/>
      <c r="B501" s="1293"/>
      <c r="C501" s="1293"/>
      <c r="D501" s="1293"/>
      <c r="E501" s="1293"/>
      <c r="F501" s="1293"/>
      <c r="G501" s="1293"/>
      <c r="H501" s="1293"/>
      <c r="I501" s="1293"/>
      <c r="J501" s="1293"/>
      <c r="K501" s="3447"/>
      <c r="L501" s="1823"/>
    </row>
    <row r="502" spans="1:12" s="1826" customFormat="1">
      <c r="A502" s="1825"/>
      <c r="B502" s="1293"/>
      <c r="C502" s="1293"/>
      <c r="D502" s="1293"/>
      <c r="E502" s="1293"/>
      <c r="F502" s="1293"/>
      <c r="G502" s="1293"/>
      <c r="H502" s="1293"/>
      <c r="I502" s="1293"/>
      <c r="J502" s="1293"/>
      <c r="K502" s="3447"/>
      <c r="L502" s="1823"/>
    </row>
    <row r="503" spans="1:12" s="1826" customFormat="1">
      <c r="A503" s="1825"/>
      <c r="B503" s="1293"/>
      <c r="C503" s="1293"/>
      <c r="D503" s="1293"/>
      <c r="E503" s="1293"/>
      <c r="F503" s="1293"/>
      <c r="G503" s="1293"/>
      <c r="H503" s="1293"/>
      <c r="I503" s="1293"/>
      <c r="J503" s="1293"/>
      <c r="K503" s="3447"/>
      <c r="L503" s="1823"/>
    </row>
    <row r="504" spans="1:12" s="1826" customFormat="1">
      <c r="A504" s="1825"/>
      <c r="B504" s="1293"/>
      <c r="C504" s="1293"/>
      <c r="D504" s="1293"/>
      <c r="E504" s="1293"/>
      <c r="F504" s="1293"/>
      <c r="G504" s="1293"/>
      <c r="H504" s="1293"/>
      <c r="I504" s="1293"/>
      <c r="J504" s="1293"/>
      <c r="K504" s="3447"/>
      <c r="L504" s="1823"/>
    </row>
    <row r="505" spans="1:12" s="1826" customFormat="1">
      <c r="A505" s="1825"/>
      <c r="B505" s="1293"/>
      <c r="C505" s="1293"/>
      <c r="D505" s="1293"/>
      <c r="E505" s="1293"/>
      <c r="F505" s="1293"/>
      <c r="G505" s="1293"/>
      <c r="H505" s="1293"/>
      <c r="I505" s="1293"/>
      <c r="J505" s="1293"/>
      <c r="K505" s="3447"/>
      <c r="L505" s="1823"/>
    </row>
    <row r="506" spans="1:12" s="1826" customFormat="1">
      <c r="A506" s="1825"/>
      <c r="B506" s="1293"/>
      <c r="C506" s="1293"/>
      <c r="D506" s="1293"/>
      <c r="E506" s="1293"/>
      <c r="F506" s="1293"/>
      <c r="G506" s="1293"/>
      <c r="H506" s="1293"/>
      <c r="I506" s="1293"/>
      <c r="J506" s="1293"/>
      <c r="K506" s="3447"/>
      <c r="L506" s="1823"/>
    </row>
    <row r="507" spans="1:12" s="1826" customFormat="1">
      <c r="A507" s="1825"/>
      <c r="B507" s="1293"/>
      <c r="C507" s="1293"/>
      <c r="D507" s="1293"/>
      <c r="E507" s="1293"/>
      <c r="F507" s="1293"/>
      <c r="G507" s="1293"/>
      <c r="H507" s="1293"/>
      <c r="I507" s="1293"/>
      <c r="J507" s="1293"/>
      <c r="K507" s="3447"/>
      <c r="L507" s="1823"/>
    </row>
    <row r="508" spans="1:12" s="1826" customFormat="1">
      <c r="A508" s="1825"/>
      <c r="B508" s="1293"/>
      <c r="C508" s="1293"/>
      <c r="D508" s="1293"/>
      <c r="E508" s="1293"/>
      <c r="F508" s="1293"/>
      <c r="G508" s="1293"/>
      <c r="H508" s="1293"/>
      <c r="I508" s="1293"/>
      <c r="J508" s="1293"/>
      <c r="K508" s="3447"/>
      <c r="L508" s="1823"/>
    </row>
    <row r="509" spans="1:12" s="1826" customFormat="1">
      <c r="A509" s="1825"/>
      <c r="B509" s="1293"/>
      <c r="C509" s="1293"/>
      <c r="D509" s="1293"/>
      <c r="E509" s="1293"/>
      <c r="F509" s="1293"/>
      <c r="G509" s="1293"/>
      <c r="H509" s="1293"/>
      <c r="I509" s="1293"/>
      <c r="J509" s="1293"/>
      <c r="K509" s="3447"/>
      <c r="L509" s="1823"/>
    </row>
    <row r="510" spans="1:12" s="1826" customFormat="1">
      <c r="A510" s="1825"/>
      <c r="B510" s="1293"/>
      <c r="C510" s="1293"/>
      <c r="D510" s="1293"/>
      <c r="E510" s="1293"/>
      <c r="F510" s="1293"/>
      <c r="G510" s="1293"/>
      <c r="H510" s="1293"/>
      <c r="I510" s="1293"/>
      <c r="J510" s="1293"/>
      <c r="K510" s="3447"/>
      <c r="L510" s="1823"/>
    </row>
    <row r="511" spans="1:12" s="1826" customFormat="1">
      <c r="A511" s="1825"/>
      <c r="B511" s="1293"/>
      <c r="C511" s="1293"/>
      <c r="D511" s="1293"/>
      <c r="E511" s="1293"/>
      <c r="F511" s="1293"/>
      <c r="G511" s="1293"/>
      <c r="H511" s="1293"/>
      <c r="I511" s="1293"/>
      <c r="J511" s="1293"/>
      <c r="K511" s="3447"/>
      <c r="L511" s="1823"/>
    </row>
    <row r="512" spans="1:12" s="1826" customFormat="1">
      <c r="A512" s="1825"/>
      <c r="B512" s="1293"/>
      <c r="C512" s="1293"/>
      <c r="D512" s="1293"/>
      <c r="E512" s="1293"/>
      <c r="F512" s="1293"/>
      <c r="G512" s="1293"/>
      <c r="H512" s="1293"/>
      <c r="I512" s="1293"/>
      <c r="J512" s="1293"/>
      <c r="K512" s="3447"/>
      <c r="L512" s="1823"/>
    </row>
    <row r="513" spans="1:12" s="1826" customFormat="1">
      <c r="A513" s="1825"/>
      <c r="B513" s="1293"/>
      <c r="C513" s="1293"/>
      <c r="D513" s="1293"/>
      <c r="E513" s="1293"/>
      <c r="F513" s="1293"/>
      <c r="G513" s="1293"/>
      <c r="H513" s="1293"/>
      <c r="I513" s="1293"/>
      <c r="J513" s="1293"/>
      <c r="K513" s="3447"/>
      <c r="L513" s="1823"/>
    </row>
    <row r="514" spans="1:12" s="1826" customFormat="1">
      <c r="A514" s="1825"/>
      <c r="B514" s="1293"/>
      <c r="C514" s="1293"/>
      <c r="D514" s="1293"/>
      <c r="E514" s="1293"/>
      <c r="F514" s="1293"/>
      <c r="G514" s="1293"/>
      <c r="H514" s="1293"/>
      <c r="I514" s="1293"/>
      <c r="J514" s="1293"/>
      <c r="K514" s="3447"/>
      <c r="L514" s="1823"/>
    </row>
    <row r="515" spans="1:12" s="1826" customFormat="1">
      <c r="A515" s="1825"/>
      <c r="B515" s="1293"/>
      <c r="C515" s="1293"/>
      <c r="D515" s="1293"/>
      <c r="E515" s="1293"/>
      <c r="F515" s="1293"/>
      <c r="G515" s="1293"/>
      <c r="H515" s="1293"/>
      <c r="I515" s="1293"/>
      <c r="J515" s="1293"/>
      <c r="K515" s="3447"/>
      <c r="L515" s="1823"/>
    </row>
    <row r="516" spans="1:12" s="1826" customFormat="1">
      <c r="A516" s="1825"/>
      <c r="B516" s="1293"/>
      <c r="C516" s="1293"/>
      <c r="D516" s="1293"/>
      <c r="E516" s="1293"/>
      <c r="F516" s="1293"/>
      <c r="G516" s="1293"/>
      <c r="H516" s="1293"/>
      <c r="I516" s="1293"/>
      <c r="J516" s="1293"/>
      <c r="K516" s="3447"/>
      <c r="L516" s="1823"/>
    </row>
    <row r="517" spans="1:12" s="1826" customFormat="1">
      <c r="A517" s="1825"/>
      <c r="B517" s="1293"/>
      <c r="C517" s="1293"/>
      <c r="D517" s="1293"/>
      <c r="E517" s="1293"/>
      <c r="F517" s="1293"/>
      <c r="G517" s="1293"/>
      <c r="H517" s="1293"/>
      <c r="I517" s="1293"/>
      <c r="J517" s="1293"/>
      <c r="K517" s="3447"/>
      <c r="L517" s="1823"/>
    </row>
    <row r="518" spans="1:12" s="1826" customFormat="1">
      <c r="A518" s="1825"/>
      <c r="B518" s="1293"/>
      <c r="C518" s="1293"/>
      <c r="D518" s="1293"/>
      <c r="E518" s="1293"/>
      <c r="F518" s="1293"/>
      <c r="G518" s="1293"/>
      <c r="H518" s="1293"/>
      <c r="I518" s="1293"/>
      <c r="J518" s="1293"/>
      <c r="K518" s="3447"/>
      <c r="L518" s="1823"/>
    </row>
    <row r="519" spans="1:12" s="1826" customFormat="1">
      <c r="A519" s="1825"/>
      <c r="B519" s="1293"/>
      <c r="C519" s="1293"/>
      <c r="D519" s="1293"/>
      <c r="E519" s="1293"/>
      <c r="F519" s="1293"/>
      <c r="G519" s="1293"/>
      <c r="H519" s="1293"/>
      <c r="I519" s="1293"/>
      <c r="J519" s="1293"/>
      <c r="K519" s="3447"/>
      <c r="L519" s="1823"/>
    </row>
    <row r="520" spans="1:12" s="1826" customFormat="1">
      <c r="A520" s="1825"/>
      <c r="B520" s="1293"/>
      <c r="C520" s="1293"/>
      <c r="D520" s="1293"/>
      <c r="E520" s="1293"/>
      <c r="F520" s="1293"/>
      <c r="G520" s="1293"/>
      <c r="H520" s="1293"/>
      <c r="I520" s="1293"/>
      <c r="J520" s="1293"/>
      <c r="K520" s="3447"/>
      <c r="L520" s="1823"/>
    </row>
    <row r="521" spans="1:12" s="1826" customFormat="1">
      <c r="A521" s="1825"/>
      <c r="B521" s="1293"/>
      <c r="C521" s="1293"/>
      <c r="D521" s="1293"/>
      <c r="E521" s="1293"/>
      <c r="F521" s="1293"/>
      <c r="G521" s="1293"/>
      <c r="H521" s="1293"/>
      <c r="I521" s="1293"/>
      <c r="J521" s="1293"/>
      <c r="K521" s="3447"/>
      <c r="L521" s="1823"/>
    </row>
    <row r="522" spans="1:12" s="1826" customFormat="1">
      <c r="A522" s="1825"/>
      <c r="B522" s="1293"/>
      <c r="C522" s="1293"/>
      <c r="D522" s="1293"/>
      <c r="E522" s="1293"/>
      <c r="F522" s="1293"/>
      <c r="G522" s="1293"/>
      <c r="H522" s="1293"/>
      <c r="I522" s="1293"/>
      <c r="J522" s="1293"/>
      <c r="K522" s="3447"/>
      <c r="L522" s="1823"/>
    </row>
    <row r="523" spans="1:12" s="1826" customFormat="1">
      <c r="A523" s="1825"/>
      <c r="B523" s="1293"/>
      <c r="C523" s="1293"/>
      <c r="D523" s="1293"/>
      <c r="E523" s="1293"/>
      <c r="F523" s="1293"/>
      <c r="G523" s="1293"/>
      <c r="H523" s="1293"/>
      <c r="I523" s="1293"/>
      <c r="J523" s="1293"/>
      <c r="K523" s="3447"/>
      <c r="L523" s="1823"/>
    </row>
    <row r="524" spans="1:12" s="1826" customFormat="1">
      <c r="A524" s="1825"/>
      <c r="B524" s="1293"/>
      <c r="C524" s="1293"/>
      <c r="D524" s="1293"/>
      <c r="E524" s="1293"/>
      <c r="F524" s="1293"/>
      <c r="G524" s="1293"/>
      <c r="H524" s="1293"/>
      <c r="I524" s="1293"/>
      <c r="J524" s="1293"/>
      <c r="K524" s="3447"/>
      <c r="L524" s="1823"/>
    </row>
    <row r="525" spans="1:12" s="1826" customFormat="1">
      <c r="A525" s="1825"/>
      <c r="B525" s="1293"/>
      <c r="C525" s="1293"/>
      <c r="D525" s="1293"/>
      <c r="E525" s="1293"/>
      <c r="F525" s="1293"/>
      <c r="G525" s="1293"/>
      <c r="H525" s="1293"/>
      <c r="I525" s="1293"/>
      <c r="J525" s="1293"/>
      <c r="K525" s="3447"/>
      <c r="L525" s="1823"/>
    </row>
    <row r="526" spans="1:12" s="1826" customFormat="1">
      <c r="A526" s="1825"/>
      <c r="B526" s="1293"/>
      <c r="C526" s="1293"/>
      <c r="D526" s="1293"/>
      <c r="E526" s="1293"/>
      <c r="F526" s="1293"/>
      <c r="G526" s="1293"/>
      <c r="H526" s="1293"/>
      <c r="I526" s="1293"/>
      <c r="J526" s="1293"/>
      <c r="K526" s="3447"/>
      <c r="L526" s="1823"/>
    </row>
    <row r="527" spans="1:12" s="1826" customFormat="1">
      <c r="A527" s="1825"/>
      <c r="B527" s="1293"/>
      <c r="C527" s="1293"/>
      <c r="D527" s="1293"/>
      <c r="E527" s="1293"/>
      <c r="F527" s="1293"/>
      <c r="G527" s="1293"/>
      <c r="H527" s="1293"/>
      <c r="I527" s="1293"/>
      <c r="J527" s="1293"/>
      <c r="K527" s="3447"/>
      <c r="L527" s="1823"/>
    </row>
    <row r="528" spans="1:12" s="1826" customFormat="1">
      <c r="A528" s="1825"/>
      <c r="B528" s="1293"/>
      <c r="C528" s="1293"/>
      <c r="D528" s="1293"/>
      <c r="E528" s="1293"/>
      <c r="F528" s="1293"/>
      <c r="G528" s="1293"/>
      <c r="H528" s="1293"/>
      <c r="I528" s="1293"/>
      <c r="J528" s="1293"/>
      <c r="K528" s="3447"/>
      <c r="L528" s="1823"/>
    </row>
    <row r="529" spans="1:12" s="1826" customFormat="1">
      <c r="A529" s="1825"/>
      <c r="B529" s="1293"/>
      <c r="C529" s="1293"/>
      <c r="D529" s="1293"/>
      <c r="E529" s="1293"/>
      <c r="F529" s="1293"/>
      <c r="G529" s="1293"/>
      <c r="H529" s="1293"/>
      <c r="I529" s="1293"/>
      <c r="J529" s="1293"/>
      <c r="K529" s="3447"/>
      <c r="L529" s="1823"/>
    </row>
    <row r="530" spans="1:12" s="1826" customFormat="1">
      <c r="A530" s="1825"/>
      <c r="B530" s="1293"/>
      <c r="C530" s="1293"/>
      <c r="D530" s="1293"/>
      <c r="E530" s="1293"/>
      <c r="F530" s="1293"/>
      <c r="G530" s="1293"/>
      <c r="H530" s="1293"/>
      <c r="I530" s="1293"/>
      <c r="J530" s="1293"/>
      <c r="K530" s="3447"/>
      <c r="L530" s="1823"/>
    </row>
    <row r="531" spans="1:12" s="1826" customFormat="1">
      <c r="A531" s="1825"/>
      <c r="B531" s="1293"/>
      <c r="C531" s="1293"/>
      <c r="D531" s="1293"/>
      <c r="E531" s="1293"/>
      <c r="F531" s="1293"/>
      <c r="G531" s="1293"/>
      <c r="H531" s="1293"/>
      <c r="I531" s="1293"/>
      <c r="J531" s="1293"/>
      <c r="K531" s="3447"/>
      <c r="L531" s="1823"/>
    </row>
    <row r="532" spans="1:12" s="1826" customFormat="1">
      <c r="A532" s="1825"/>
      <c r="B532" s="1293"/>
      <c r="C532" s="1293"/>
      <c r="D532" s="1293"/>
      <c r="E532" s="1293"/>
      <c r="F532" s="1293"/>
      <c r="G532" s="1293"/>
      <c r="H532" s="1293"/>
      <c r="I532" s="1293"/>
      <c r="J532" s="1293"/>
      <c r="K532" s="3447"/>
      <c r="L532" s="1823"/>
    </row>
    <row r="533" spans="1:12" s="1826" customFormat="1">
      <c r="A533" s="1825"/>
      <c r="B533" s="1293"/>
      <c r="C533" s="1293"/>
      <c r="D533" s="1293"/>
      <c r="E533" s="1293"/>
      <c r="F533" s="1293"/>
      <c r="G533" s="1293"/>
      <c r="H533" s="1293"/>
      <c r="I533" s="1293"/>
      <c r="J533" s="1293"/>
      <c r="K533" s="3447"/>
      <c r="L533" s="1823"/>
    </row>
    <row r="534" spans="1:12" s="1826" customFormat="1">
      <c r="A534" s="1825"/>
      <c r="B534" s="1293"/>
      <c r="C534" s="1293"/>
      <c r="D534" s="1293"/>
      <c r="E534" s="1293"/>
      <c r="F534" s="1293"/>
      <c r="G534" s="1293"/>
      <c r="H534" s="1293"/>
      <c r="I534" s="1293"/>
      <c r="J534" s="1293"/>
      <c r="K534" s="3447"/>
      <c r="L534" s="1823"/>
    </row>
    <row r="535" spans="1:12" s="1826" customFormat="1">
      <c r="A535" s="1825"/>
      <c r="B535" s="1293"/>
      <c r="C535" s="1293"/>
      <c r="D535" s="1293"/>
      <c r="E535" s="1293"/>
      <c r="F535" s="1293"/>
      <c r="G535" s="1293"/>
      <c r="H535" s="1293"/>
      <c r="I535" s="1293"/>
      <c r="J535" s="1293"/>
      <c r="K535" s="3447"/>
      <c r="L535" s="1823"/>
    </row>
    <row r="536" spans="1:12" s="1826" customFormat="1">
      <c r="A536" s="1825"/>
      <c r="B536" s="1293"/>
      <c r="C536" s="1293"/>
      <c r="D536" s="1293"/>
      <c r="E536" s="1293"/>
      <c r="F536" s="1293"/>
      <c r="G536" s="1293"/>
      <c r="H536" s="1293"/>
      <c r="I536" s="1293"/>
      <c r="J536" s="1293"/>
      <c r="K536" s="3447"/>
      <c r="L536" s="1823"/>
    </row>
    <row r="537" spans="1:12" s="1826" customFormat="1">
      <c r="A537" s="1825"/>
      <c r="B537" s="1293"/>
      <c r="C537" s="1293"/>
      <c r="D537" s="1293"/>
      <c r="E537" s="1293"/>
      <c r="F537" s="1293"/>
      <c r="G537" s="1293"/>
      <c r="H537" s="1293"/>
      <c r="I537" s="1293"/>
      <c r="J537" s="1293"/>
      <c r="K537" s="3447"/>
      <c r="L537" s="1823"/>
    </row>
    <row r="538" spans="1:12" s="1826" customFormat="1">
      <c r="A538" s="1825"/>
      <c r="B538" s="1293"/>
      <c r="C538" s="1293"/>
      <c r="D538" s="1293"/>
      <c r="E538" s="1293"/>
      <c r="F538" s="1293"/>
      <c r="G538" s="1293"/>
      <c r="H538" s="1293"/>
      <c r="I538" s="1293"/>
      <c r="J538" s="1293"/>
      <c r="K538" s="3447"/>
      <c r="L538" s="1823"/>
    </row>
    <row r="539" spans="1:12" s="1826" customFormat="1">
      <c r="A539" s="1825"/>
      <c r="B539" s="1293"/>
      <c r="C539" s="1293"/>
      <c r="D539" s="1293"/>
      <c r="E539" s="1293"/>
      <c r="F539" s="1293"/>
      <c r="G539" s="1293"/>
      <c r="H539" s="1293"/>
      <c r="I539" s="1293"/>
      <c r="J539" s="1293"/>
      <c r="K539" s="3447"/>
      <c r="L539" s="1823"/>
    </row>
    <row r="540" spans="1:12" s="1826" customFormat="1">
      <c r="A540" s="1825"/>
      <c r="B540" s="1293"/>
      <c r="C540" s="1293"/>
      <c r="D540" s="1293"/>
      <c r="E540" s="1293"/>
      <c r="F540" s="1293"/>
      <c r="G540" s="1293"/>
      <c r="H540" s="1293"/>
      <c r="I540" s="1293"/>
      <c r="J540" s="1293"/>
      <c r="K540" s="3447"/>
      <c r="L540" s="1823"/>
    </row>
    <row r="541" spans="1:12" s="1826" customFormat="1">
      <c r="A541" s="1825"/>
      <c r="B541" s="1293"/>
      <c r="C541" s="1293"/>
      <c r="D541" s="1293"/>
      <c r="E541" s="1293"/>
      <c r="F541" s="1293"/>
      <c r="G541" s="1293"/>
      <c r="H541" s="1293"/>
      <c r="I541" s="1293"/>
      <c r="J541" s="1293"/>
      <c r="K541" s="3447"/>
      <c r="L541" s="1823"/>
    </row>
    <row r="542" spans="1:12" s="1826" customFormat="1">
      <c r="A542" s="1825"/>
      <c r="B542" s="1293"/>
      <c r="C542" s="1293"/>
      <c r="D542" s="1293"/>
      <c r="E542" s="1293"/>
      <c r="F542" s="1293"/>
      <c r="G542" s="1293"/>
      <c r="H542" s="1293"/>
      <c r="I542" s="1293"/>
      <c r="J542" s="1293"/>
      <c r="K542" s="3447"/>
      <c r="L542" s="1823"/>
    </row>
    <row r="543" spans="1:12" s="1826" customFormat="1">
      <c r="A543" s="1825"/>
      <c r="B543" s="1293"/>
      <c r="C543" s="1293"/>
      <c r="D543" s="1293"/>
      <c r="E543" s="1293"/>
      <c r="F543" s="1293"/>
      <c r="G543" s="1293"/>
      <c r="H543" s="1293"/>
      <c r="I543" s="1293"/>
      <c r="J543" s="1293"/>
      <c r="K543" s="3447"/>
      <c r="L543" s="1823"/>
    </row>
    <row r="544" spans="1:12" s="1826" customFormat="1">
      <c r="A544" s="1825"/>
      <c r="B544" s="1293"/>
      <c r="C544" s="1293"/>
      <c r="D544" s="1293"/>
      <c r="E544" s="1293"/>
      <c r="F544" s="1293"/>
      <c r="G544" s="1293"/>
      <c r="H544" s="1293"/>
      <c r="I544" s="1293"/>
      <c r="J544" s="1293"/>
      <c r="K544" s="3447"/>
      <c r="L544" s="1823"/>
    </row>
    <row r="545" spans="1:12" s="1826" customFormat="1">
      <c r="A545" s="1825"/>
      <c r="B545" s="1293"/>
      <c r="C545" s="1293"/>
      <c r="D545" s="1293"/>
      <c r="E545" s="1293"/>
      <c r="F545" s="1293"/>
      <c r="G545" s="1293"/>
      <c r="H545" s="1293"/>
      <c r="I545" s="1293"/>
      <c r="J545" s="1293"/>
      <c r="K545" s="3447"/>
      <c r="L545" s="1823"/>
    </row>
    <row r="546" spans="1:12" s="1826" customFormat="1">
      <c r="A546" s="1825"/>
      <c r="B546" s="1293"/>
      <c r="C546" s="1293"/>
      <c r="D546" s="1293"/>
      <c r="E546" s="1293"/>
      <c r="F546" s="1293"/>
      <c r="G546" s="1293"/>
      <c r="H546" s="1293"/>
      <c r="I546" s="1293"/>
      <c r="J546" s="1293"/>
      <c r="K546" s="3447"/>
      <c r="L546" s="1823"/>
    </row>
    <row r="547" spans="1:12" s="1826" customFormat="1">
      <c r="A547" s="1825"/>
      <c r="B547" s="1293"/>
      <c r="C547" s="1293"/>
      <c r="D547" s="1293"/>
      <c r="E547" s="1293"/>
      <c r="F547" s="1293"/>
      <c r="G547" s="1293"/>
      <c r="H547" s="1293"/>
      <c r="I547" s="1293"/>
      <c r="J547" s="1293"/>
      <c r="K547" s="3447"/>
      <c r="L547" s="1823"/>
    </row>
    <row r="548" spans="1:12" s="1826" customFormat="1">
      <c r="A548" s="1825"/>
      <c r="B548" s="1293"/>
      <c r="C548" s="1293"/>
      <c r="D548" s="1293"/>
      <c r="E548" s="1293"/>
      <c r="F548" s="1293"/>
      <c r="G548" s="1293"/>
      <c r="H548" s="1293"/>
      <c r="I548" s="1293"/>
      <c r="J548" s="1293"/>
      <c r="K548" s="3447"/>
      <c r="L548" s="1823"/>
    </row>
    <row r="549" spans="1:12" s="1826" customFormat="1">
      <c r="A549" s="1825"/>
      <c r="B549" s="1293"/>
      <c r="C549" s="1293"/>
      <c r="D549" s="1293"/>
      <c r="E549" s="1293"/>
      <c r="F549" s="1293"/>
      <c r="G549" s="1293"/>
      <c r="H549" s="1293"/>
      <c r="I549" s="1293"/>
      <c r="J549" s="1293"/>
      <c r="K549" s="3447"/>
      <c r="L549" s="1823"/>
    </row>
    <row r="550" spans="1:12" s="1826" customFormat="1">
      <c r="A550" s="1825"/>
      <c r="B550" s="1293"/>
      <c r="C550" s="1293"/>
      <c r="D550" s="1293"/>
      <c r="E550" s="1293"/>
      <c r="F550" s="1293"/>
      <c r="G550" s="1293"/>
      <c r="H550" s="1293"/>
      <c r="I550" s="1293"/>
      <c r="J550" s="1293"/>
      <c r="K550" s="3447"/>
      <c r="L550" s="1823"/>
    </row>
    <row r="551" spans="1:12" s="1826" customFormat="1">
      <c r="A551" s="1825"/>
      <c r="B551" s="1293"/>
      <c r="C551" s="1293"/>
      <c r="D551" s="1293"/>
      <c r="E551" s="1293"/>
      <c r="F551" s="1293"/>
      <c r="G551" s="1293"/>
      <c r="H551" s="1293"/>
      <c r="I551" s="1293"/>
      <c r="J551" s="1293"/>
      <c r="K551" s="3447"/>
      <c r="L551" s="1823"/>
    </row>
    <row r="552" spans="1:12" s="1826" customFormat="1">
      <c r="A552" s="1825"/>
      <c r="B552" s="1293"/>
      <c r="C552" s="1293"/>
      <c r="D552" s="1293"/>
      <c r="E552" s="1293"/>
      <c r="F552" s="1293"/>
      <c r="G552" s="1293"/>
      <c r="H552" s="1293"/>
      <c r="I552" s="1293"/>
      <c r="J552" s="1293"/>
      <c r="K552" s="3447"/>
      <c r="L552" s="1823"/>
    </row>
    <row r="553" spans="1:12" s="1826" customFormat="1">
      <c r="A553" s="1825"/>
      <c r="B553" s="1293"/>
      <c r="C553" s="1293"/>
      <c r="D553" s="1293"/>
      <c r="E553" s="1293"/>
      <c r="F553" s="1293"/>
      <c r="G553" s="1293"/>
      <c r="H553" s="1293"/>
      <c r="I553" s="1293"/>
      <c r="J553" s="1293"/>
      <c r="K553" s="3447"/>
      <c r="L553" s="1823"/>
    </row>
    <row r="554" spans="1:12" s="1826" customFormat="1">
      <c r="A554" s="1825"/>
      <c r="B554" s="1293"/>
      <c r="C554" s="1293"/>
      <c r="D554" s="1293"/>
      <c r="E554" s="1293"/>
      <c r="F554" s="1293"/>
      <c r="G554" s="1293"/>
      <c r="H554" s="1293"/>
      <c r="I554" s="1293"/>
      <c r="J554" s="1293"/>
      <c r="K554" s="3447"/>
      <c r="L554" s="1823"/>
    </row>
    <row r="555" spans="1:12" s="1826" customFormat="1">
      <c r="A555" s="1825"/>
      <c r="B555" s="1293"/>
      <c r="C555" s="1293"/>
      <c r="D555" s="1293"/>
      <c r="E555" s="1293"/>
      <c r="F555" s="1293"/>
      <c r="G555" s="1293"/>
      <c r="H555" s="1293"/>
      <c r="I555" s="1293"/>
      <c r="J555" s="1293"/>
      <c r="K555" s="3447"/>
      <c r="L555" s="1823"/>
    </row>
    <row r="556" spans="1:12" s="1826" customFormat="1">
      <c r="A556" s="1825"/>
      <c r="B556" s="1293"/>
      <c r="C556" s="1293"/>
      <c r="D556" s="1293"/>
      <c r="E556" s="1293"/>
      <c r="F556" s="1293"/>
      <c r="G556" s="1293"/>
      <c r="H556" s="1293"/>
      <c r="I556" s="1293"/>
      <c r="J556" s="1293"/>
      <c r="K556" s="3447"/>
      <c r="L556" s="1823"/>
    </row>
    <row r="557" spans="1:12" s="1826" customFormat="1">
      <c r="A557" s="1825"/>
      <c r="B557" s="1293"/>
      <c r="C557" s="1293"/>
      <c r="D557" s="1293"/>
      <c r="E557" s="1293"/>
      <c r="F557" s="1293"/>
      <c r="G557" s="1293"/>
      <c r="H557" s="1293"/>
      <c r="I557" s="1293"/>
      <c r="J557" s="1293"/>
      <c r="K557" s="3447"/>
      <c r="L557" s="1823"/>
    </row>
    <row r="558" spans="1:12" s="1826" customFormat="1">
      <c r="A558" s="1825"/>
      <c r="B558" s="1293"/>
      <c r="C558" s="1293"/>
      <c r="D558" s="1293"/>
      <c r="E558" s="1293"/>
      <c r="F558" s="1293"/>
      <c r="G558" s="1293"/>
      <c r="H558" s="1293"/>
      <c r="I558" s="1293"/>
      <c r="J558" s="1293"/>
      <c r="K558" s="3447"/>
      <c r="L558" s="1823"/>
    </row>
    <row r="559" spans="1:12" s="1826" customFormat="1">
      <c r="A559" s="1825"/>
      <c r="B559" s="1293"/>
      <c r="C559" s="1293"/>
      <c r="D559" s="1293"/>
      <c r="E559" s="1293"/>
      <c r="F559" s="1293"/>
      <c r="G559" s="1293"/>
      <c r="H559" s="1293"/>
      <c r="I559" s="1293"/>
      <c r="J559" s="1293"/>
      <c r="K559" s="3447"/>
      <c r="L559" s="1823"/>
    </row>
    <row r="560" spans="1:12" s="1826" customFormat="1">
      <c r="A560" s="1825"/>
      <c r="B560" s="1293"/>
      <c r="C560" s="1293"/>
      <c r="D560" s="1293"/>
      <c r="E560" s="1293"/>
      <c r="F560" s="1293"/>
      <c r="G560" s="1293"/>
      <c r="H560" s="1293"/>
      <c r="I560" s="1293"/>
      <c r="J560" s="1293"/>
      <c r="K560" s="3447"/>
      <c r="L560" s="1823"/>
    </row>
    <row r="561" spans="1:12" s="1826" customFormat="1">
      <c r="A561" s="1825"/>
      <c r="B561" s="1293"/>
      <c r="C561" s="1293"/>
      <c r="D561" s="1293"/>
      <c r="E561" s="1293"/>
      <c r="F561" s="1293"/>
      <c r="G561" s="1293"/>
      <c r="H561" s="1293"/>
      <c r="I561" s="1293"/>
      <c r="J561" s="1293"/>
      <c r="K561" s="3447"/>
      <c r="L561" s="1823"/>
    </row>
    <row r="562" spans="1:12" s="1826" customFormat="1">
      <c r="A562" s="1825"/>
      <c r="B562" s="1293"/>
      <c r="C562" s="1293"/>
      <c r="D562" s="1293"/>
      <c r="E562" s="1293"/>
      <c r="F562" s="1293"/>
      <c r="G562" s="1293"/>
      <c r="H562" s="1293"/>
      <c r="I562" s="1293"/>
      <c r="J562" s="1293"/>
      <c r="K562" s="3447"/>
      <c r="L562" s="1823"/>
    </row>
    <row r="563" spans="1:12" s="1826" customFormat="1">
      <c r="A563" s="1825"/>
      <c r="B563" s="1293"/>
      <c r="C563" s="1293"/>
      <c r="D563" s="1293"/>
      <c r="E563" s="1293"/>
      <c r="F563" s="1293"/>
      <c r="G563" s="1293"/>
      <c r="H563" s="1293"/>
      <c r="I563" s="1293"/>
      <c r="J563" s="1293"/>
      <c r="K563" s="3447"/>
      <c r="L563" s="1823"/>
    </row>
    <row r="564" spans="1:12" s="1826" customFormat="1">
      <c r="A564" s="1825"/>
      <c r="B564" s="1293"/>
      <c r="C564" s="1293"/>
      <c r="D564" s="1293"/>
      <c r="E564" s="1293"/>
      <c r="F564" s="1293"/>
      <c r="G564" s="1293"/>
      <c r="H564" s="1293"/>
      <c r="I564" s="1293"/>
      <c r="J564" s="1293"/>
      <c r="K564" s="3447"/>
      <c r="L564" s="1823"/>
    </row>
    <row r="565" spans="1:12" s="1826" customFormat="1">
      <c r="A565" s="1825"/>
      <c r="B565" s="1293"/>
      <c r="C565" s="1293"/>
      <c r="D565" s="1293"/>
      <c r="E565" s="1293"/>
      <c r="F565" s="1293"/>
      <c r="G565" s="1293"/>
      <c r="H565" s="1293"/>
      <c r="I565" s="1293"/>
      <c r="J565" s="1293"/>
      <c r="K565" s="3447"/>
      <c r="L565" s="1823"/>
    </row>
    <row r="566" spans="1:12" s="1826" customFormat="1">
      <c r="A566" s="1825"/>
      <c r="B566" s="1293"/>
      <c r="C566" s="1293"/>
      <c r="D566" s="1293"/>
      <c r="E566" s="1293"/>
      <c r="F566" s="1293"/>
      <c r="G566" s="1293"/>
      <c r="H566" s="1293"/>
      <c r="I566" s="1293"/>
      <c r="J566" s="1293"/>
      <c r="K566" s="3447"/>
      <c r="L566" s="1823"/>
    </row>
    <row r="567" spans="1:12" s="1826" customFormat="1">
      <c r="A567" s="1825"/>
      <c r="B567" s="1293"/>
      <c r="C567" s="1293"/>
      <c r="D567" s="1293"/>
      <c r="E567" s="1293"/>
      <c r="F567" s="1293"/>
      <c r="G567" s="1293"/>
      <c r="H567" s="1293"/>
      <c r="I567" s="1293"/>
      <c r="J567" s="1293"/>
      <c r="K567" s="3447"/>
      <c r="L567" s="1823"/>
    </row>
    <row r="568" spans="1:12" s="1826" customFormat="1">
      <c r="A568" s="1825"/>
      <c r="B568" s="1293"/>
      <c r="C568" s="1293"/>
      <c r="D568" s="1293"/>
      <c r="E568" s="1293"/>
      <c r="F568" s="1293"/>
      <c r="G568" s="1293"/>
      <c r="H568" s="1293"/>
      <c r="I568" s="1293"/>
      <c r="J568" s="1293"/>
      <c r="K568" s="3447"/>
      <c r="L568" s="1823"/>
    </row>
    <row r="569" spans="1:12" s="1826" customFormat="1">
      <c r="A569" s="1825"/>
      <c r="B569" s="1293"/>
      <c r="C569" s="1293"/>
      <c r="D569" s="1293"/>
      <c r="E569" s="1293"/>
      <c r="F569" s="1293"/>
      <c r="G569" s="1293"/>
      <c r="H569" s="1293"/>
      <c r="I569" s="1293"/>
      <c r="J569" s="1293"/>
      <c r="K569" s="3447"/>
      <c r="L569" s="1823"/>
    </row>
    <row r="570" spans="1:12" s="1826" customFormat="1">
      <c r="A570" s="1825"/>
      <c r="B570" s="1293"/>
      <c r="C570" s="1293"/>
      <c r="D570" s="1293"/>
      <c r="E570" s="1293"/>
      <c r="F570" s="1293"/>
      <c r="G570" s="1293"/>
      <c r="H570" s="1293"/>
      <c r="I570" s="1293"/>
      <c r="J570" s="1293"/>
      <c r="K570" s="3447"/>
      <c r="L570" s="1823"/>
    </row>
    <row r="571" spans="1:12" s="1826" customFormat="1">
      <c r="A571" s="1825"/>
      <c r="B571" s="1293"/>
      <c r="C571" s="1293"/>
      <c r="D571" s="1293"/>
      <c r="E571" s="1293"/>
      <c r="F571" s="1293"/>
      <c r="G571" s="1293"/>
      <c r="H571" s="1293"/>
      <c r="I571" s="1293"/>
      <c r="J571" s="1293"/>
      <c r="K571" s="3447"/>
      <c r="L571" s="1823"/>
    </row>
    <row r="572" spans="1:12" s="1826" customFormat="1">
      <c r="A572" s="1825"/>
      <c r="B572" s="1293"/>
      <c r="C572" s="1293"/>
      <c r="D572" s="1293"/>
      <c r="E572" s="1293"/>
      <c r="F572" s="1293"/>
      <c r="G572" s="1293"/>
      <c r="H572" s="1293"/>
      <c r="I572" s="1293"/>
      <c r="J572" s="1293"/>
      <c r="K572" s="3447"/>
      <c r="L572" s="1823"/>
    </row>
    <row r="573" spans="1:12" s="1826" customFormat="1">
      <c r="A573" s="1825"/>
      <c r="B573" s="1293"/>
      <c r="C573" s="1293"/>
      <c r="D573" s="1293"/>
      <c r="E573" s="1293"/>
      <c r="F573" s="1293"/>
      <c r="G573" s="1293"/>
      <c r="H573" s="1293"/>
      <c r="I573" s="1293"/>
      <c r="J573" s="1293"/>
      <c r="K573" s="3447"/>
      <c r="L573" s="1823"/>
    </row>
    <row r="574" spans="1:12" s="1826" customFormat="1">
      <c r="A574" s="1825"/>
      <c r="B574" s="1293"/>
      <c r="C574" s="1293"/>
      <c r="D574" s="1293"/>
      <c r="E574" s="1293"/>
      <c r="F574" s="1293"/>
      <c r="G574" s="1293"/>
      <c r="H574" s="1293"/>
      <c r="I574" s="1293"/>
      <c r="J574" s="1293"/>
      <c r="K574" s="3447"/>
      <c r="L574" s="1823"/>
    </row>
    <row r="575" spans="1:12" s="1826" customFormat="1">
      <c r="A575" s="1825"/>
      <c r="B575" s="1293"/>
      <c r="C575" s="1293"/>
      <c r="D575" s="1293"/>
      <c r="E575" s="1293"/>
      <c r="F575" s="1293"/>
      <c r="G575" s="1293"/>
      <c r="H575" s="1293"/>
      <c r="I575" s="1293"/>
      <c r="J575" s="1293"/>
      <c r="K575" s="3447"/>
      <c r="L575" s="1823"/>
    </row>
    <row r="576" spans="1:12" s="1826" customFormat="1">
      <c r="A576" s="1825"/>
      <c r="B576" s="1293"/>
      <c r="C576" s="1293"/>
      <c r="D576" s="1293"/>
      <c r="E576" s="1293"/>
      <c r="F576" s="1293"/>
      <c r="G576" s="1293"/>
      <c r="H576" s="1293"/>
      <c r="I576" s="1293"/>
      <c r="J576" s="1293"/>
      <c r="K576" s="3447"/>
      <c r="L576" s="1823"/>
    </row>
    <row r="577" spans="1:12" s="1826" customFormat="1">
      <c r="A577" s="1825"/>
      <c r="B577" s="1293"/>
      <c r="C577" s="1293"/>
      <c r="D577" s="1293"/>
      <c r="E577" s="1293"/>
      <c r="F577" s="1293"/>
      <c r="G577" s="1293"/>
      <c r="H577" s="1293"/>
      <c r="I577" s="1293"/>
      <c r="J577" s="1293"/>
      <c r="K577" s="3447"/>
      <c r="L577" s="1823"/>
    </row>
    <row r="578" spans="1:12" s="1826" customFormat="1">
      <c r="A578" s="1825"/>
      <c r="B578" s="1293"/>
      <c r="C578" s="1293"/>
      <c r="D578" s="1293"/>
      <c r="E578" s="1293"/>
      <c r="F578" s="1293"/>
      <c r="G578" s="1293"/>
      <c r="H578" s="1293"/>
      <c r="I578" s="1293"/>
      <c r="J578" s="1293"/>
      <c r="K578" s="3447"/>
      <c r="L578" s="1823"/>
    </row>
    <row r="579" spans="1:12" s="1826" customFormat="1">
      <c r="A579" s="1825"/>
      <c r="B579" s="1293"/>
      <c r="C579" s="1293"/>
      <c r="D579" s="1293"/>
      <c r="E579" s="1293"/>
      <c r="F579" s="1293"/>
      <c r="G579" s="1293"/>
      <c r="H579" s="1293"/>
      <c r="I579" s="1293"/>
      <c r="J579" s="1293"/>
      <c r="K579" s="3447"/>
      <c r="L579" s="1823"/>
    </row>
    <row r="580" spans="1:12" s="1826" customFormat="1">
      <c r="A580" s="1825"/>
      <c r="B580" s="1293"/>
      <c r="C580" s="1293"/>
      <c r="D580" s="1293"/>
      <c r="E580" s="1293"/>
      <c r="F580" s="1293"/>
      <c r="G580" s="1293"/>
      <c r="H580" s="1293"/>
      <c r="I580" s="1293"/>
      <c r="J580" s="1293"/>
      <c r="K580" s="3447"/>
      <c r="L580" s="1823"/>
    </row>
    <row r="581" spans="1:12" s="1826" customFormat="1">
      <c r="A581" s="1825"/>
      <c r="B581" s="1293"/>
      <c r="C581" s="1293"/>
      <c r="D581" s="1293"/>
      <c r="E581" s="1293"/>
      <c r="F581" s="1293"/>
      <c r="G581" s="1293"/>
      <c r="H581" s="1293"/>
      <c r="I581" s="1293"/>
      <c r="J581" s="1293"/>
      <c r="K581" s="3447"/>
      <c r="L581" s="1823"/>
    </row>
    <row r="582" spans="1:12" s="1826" customFormat="1">
      <c r="A582" s="1825"/>
      <c r="B582" s="1293"/>
      <c r="C582" s="1293"/>
      <c r="D582" s="1293"/>
      <c r="E582" s="1293"/>
      <c r="F582" s="1293"/>
      <c r="G582" s="1293"/>
      <c r="H582" s="1293"/>
      <c r="I582" s="1293"/>
      <c r="J582" s="1293"/>
      <c r="K582" s="3447"/>
      <c r="L582" s="1823"/>
    </row>
    <row r="583" spans="1:12" s="1826" customFormat="1">
      <c r="A583" s="1825"/>
      <c r="B583" s="1293"/>
      <c r="C583" s="1293"/>
      <c r="D583" s="1293"/>
      <c r="E583" s="1293"/>
      <c r="F583" s="1293"/>
      <c r="G583" s="1293"/>
      <c r="H583" s="1293"/>
      <c r="I583" s="1293"/>
      <c r="J583" s="1293"/>
      <c r="K583" s="3447"/>
      <c r="L583" s="1823"/>
    </row>
    <row r="584" spans="1:12" s="1826" customFormat="1">
      <c r="A584" s="1825"/>
      <c r="B584" s="1293"/>
      <c r="C584" s="1293"/>
      <c r="D584" s="1293"/>
      <c r="E584" s="1293"/>
      <c r="F584" s="1293"/>
      <c r="G584" s="1293"/>
      <c r="H584" s="1293"/>
      <c r="I584" s="1293"/>
      <c r="J584" s="1293"/>
      <c r="K584" s="3447"/>
      <c r="L584" s="1823"/>
    </row>
    <row r="585" spans="1:12" s="1826" customFormat="1">
      <c r="A585" s="1825"/>
      <c r="B585" s="1293"/>
      <c r="C585" s="1293"/>
      <c r="D585" s="1293"/>
      <c r="E585" s="1293"/>
      <c r="F585" s="1293"/>
      <c r="G585" s="1293"/>
      <c r="H585" s="1293"/>
      <c r="I585" s="1293"/>
      <c r="J585" s="1293"/>
      <c r="K585" s="3447"/>
      <c r="L585" s="1823"/>
    </row>
    <row r="586" spans="1:12" s="1826" customFormat="1">
      <c r="A586" s="1825"/>
      <c r="B586" s="1293"/>
      <c r="C586" s="1293"/>
      <c r="D586" s="1293"/>
      <c r="E586" s="1293"/>
      <c r="F586" s="1293"/>
      <c r="G586" s="1293"/>
      <c r="H586" s="1293"/>
      <c r="I586" s="1293"/>
      <c r="J586" s="1293"/>
      <c r="K586" s="3447"/>
      <c r="L586" s="1823"/>
    </row>
    <row r="587" spans="1:12" s="1826" customFormat="1">
      <c r="A587" s="1825"/>
      <c r="B587" s="1293"/>
      <c r="C587" s="1293"/>
      <c r="D587" s="1293"/>
      <c r="E587" s="1293"/>
      <c r="F587" s="1293"/>
      <c r="G587" s="1293"/>
      <c r="H587" s="1293"/>
      <c r="I587" s="1293"/>
      <c r="J587" s="1293"/>
      <c r="K587" s="3447"/>
      <c r="L587" s="1823"/>
    </row>
    <row r="588" spans="1:12" s="1826" customFormat="1">
      <c r="A588" s="1825"/>
      <c r="B588" s="1293"/>
      <c r="C588" s="1293"/>
      <c r="D588" s="1293"/>
      <c r="E588" s="1293"/>
      <c r="F588" s="1293"/>
      <c r="G588" s="1293"/>
      <c r="H588" s="1293"/>
      <c r="I588" s="1293"/>
      <c r="J588" s="1293"/>
      <c r="K588" s="3447"/>
      <c r="L588" s="1823"/>
    </row>
    <row r="589" spans="1:12" s="1826" customFormat="1">
      <c r="A589" s="1825"/>
      <c r="B589" s="1293"/>
      <c r="C589" s="1293"/>
      <c r="D589" s="1293"/>
      <c r="E589" s="1293"/>
      <c r="F589" s="1293"/>
      <c r="G589" s="1293"/>
      <c r="H589" s="1293"/>
      <c r="I589" s="1293"/>
      <c r="J589" s="1293"/>
      <c r="K589" s="3447"/>
      <c r="L589" s="1823"/>
    </row>
    <row r="590" spans="1:12" s="1826" customFormat="1">
      <c r="A590" s="1825"/>
      <c r="B590" s="1293"/>
      <c r="C590" s="1293"/>
      <c r="D590" s="1293"/>
      <c r="E590" s="1293"/>
      <c r="F590" s="1293"/>
      <c r="G590" s="1293"/>
      <c r="H590" s="1293"/>
      <c r="I590" s="1293"/>
      <c r="J590" s="1293"/>
      <c r="K590" s="3447"/>
      <c r="L590" s="1823"/>
    </row>
    <row r="591" spans="1:12" s="1826" customFormat="1">
      <c r="A591" s="1825"/>
      <c r="B591" s="1293"/>
      <c r="C591" s="1293"/>
      <c r="D591" s="1293"/>
      <c r="E591" s="1293"/>
      <c r="F591" s="1293"/>
      <c r="G591" s="1293"/>
      <c r="H591" s="1293"/>
      <c r="I591" s="1293"/>
      <c r="J591" s="1293"/>
      <c r="K591" s="3447"/>
      <c r="L591" s="1823"/>
    </row>
    <row r="592" spans="1:12" s="1826" customFormat="1">
      <c r="A592" s="1825"/>
      <c r="B592" s="1293"/>
      <c r="C592" s="1293"/>
      <c r="D592" s="1293"/>
      <c r="E592" s="1293"/>
      <c r="F592" s="1293"/>
      <c r="G592" s="1293"/>
      <c r="H592" s="1293"/>
      <c r="I592" s="1293"/>
      <c r="J592" s="1293"/>
      <c r="K592" s="3447"/>
      <c r="L592" s="1823"/>
    </row>
    <row r="593" spans="1:12" s="1826" customFormat="1">
      <c r="A593" s="1825"/>
      <c r="B593" s="1293"/>
      <c r="C593" s="1293"/>
      <c r="D593" s="1293"/>
      <c r="E593" s="1293"/>
      <c r="F593" s="1293"/>
      <c r="G593" s="1293"/>
      <c r="H593" s="1293"/>
      <c r="I593" s="1293"/>
      <c r="J593" s="1293"/>
      <c r="K593" s="3447"/>
      <c r="L593" s="1823"/>
    </row>
    <row r="594" spans="1:12" s="1826" customFormat="1">
      <c r="A594" s="1825"/>
      <c r="B594" s="1293"/>
      <c r="C594" s="1293"/>
      <c r="D594" s="1293"/>
      <c r="E594" s="1293"/>
      <c r="F594" s="1293"/>
      <c r="G594" s="1293"/>
      <c r="H594" s="1293"/>
      <c r="I594" s="1293"/>
      <c r="J594" s="1293"/>
      <c r="K594" s="3447"/>
      <c r="L594" s="1823"/>
    </row>
    <row r="595" spans="1:12" s="1826" customFormat="1">
      <c r="A595" s="1825"/>
      <c r="B595" s="1293"/>
      <c r="C595" s="1293"/>
      <c r="D595" s="1293"/>
      <c r="E595" s="1293"/>
      <c r="F595" s="1293"/>
      <c r="G595" s="1293"/>
      <c r="H595" s="1293"/>
      <c r="I595" s="1293"/>
      <c r="J595" s="1293"/>
      <c r="K595" s="3447"/>
      <c r="L595" s="1823"/>
    </row>
    <row r="596" spans="1:12" s="1826" customFormat="1">
      <c r="A596" s="1825"/>
      <c r="B596" s="1293"/>
      <c r="C596" s="1293"/>
      <c r="D596" s="1293"/>
      <c r="E596" s="1293"/>
      <c r="F596" s="1293"/>
      <c r="G596" s="1293"/>
      <c r="H596" s="1293"/>
      <c r="I596" s="1293"/>
      <c r="J596" s="1293"/>
      <c r="K596" s="3447"/>
      <c r="L596" s="1823"/>
    </row>
    <row r="597" spans="1:12" s="1826" customFormat="1">
      <c r="A597" s="1825"/>
      <c r="B597" s="1293"/>
      <c r="C597" s="1293"/>
      <c r="D597" s="1293"/>
      <c r="E597" s="1293"/>
      <c r="F597" s="1293"/>
      <c r="G597" s="1293"/>
      <c r="H597" s="1293"/>
      <c r="I597" s="1293"/>
      <c r="J597" s="1293"/>
      <c r="K597" s="3447"/>
      <c r="L597" s="1823"/>
    </row>
    <row r="598" spans="1:12" s="1826" customFormat="1">
      <c r="A598" s="1825"/>
      <c r="B598" s="1293"/>
      <c r="C598" s="1293"/>
      <c r="D598" s="1293"/>
      <c r="E598" s="1293"/>
      <c r="F598" s="1293"/>
      <c r="G598" s="1293"/>
      <c r="H598" s="1293"/>
      <c r="I598" s="1293"/>
      <c r="J598" s="1293"/>
      <c r="K598" s="3447"/>
      <c r="L598" s="1823"/>
    </row>
    <row r="599" spans="1:12" s="1826" customFormat="1">
      <c r="A599" s="1825"/>
      <c r="B599" s="1293"/>
      <c r="C599" s="1293"/>
      <c r="D599" s="1293"/>
      <c r="E599" s="1293"/>
      <c r="F599" s="1293"/>
      <c r="G599" s="1293"/>
      <c r="H599" s="1293"/>
      <c r="I599" s="1293"/>
      <c r="J599" s="1293"/>
      <c r="K599" s="3447"/>
      <c r="L599" s="1823"/>
    </row>
    <row r="600" spans="1:12" s="1826" customFormat="1">
      <c r="A600" s="1825"/>
      <c r="B600" s="1293"/>
      <c r="C600" s="1293"/>
      <c r="D600" s="1293"/>
      <c r="E600" s="1293"/>
      <c r="F600" s="1293"/>
      <c r="G600" s="1293"/>
      <c r="H600" s="1293"/>
      <c r="I600" s="1293"/>
      <c r="J600" s="1293"/>
      <c r="K600" s="3447"/>
      <c r="L600" s="1823"/>
    </row>
    <row r="601" spans="1:12" s="1826" customFormat="1">
      <c r="A601" s="1825"/>
      <c r="B601" s="1293"/>
      <c r="C601" s="1293"/>
      <c r="D601" s="1293"/>
      <c r="E601" s="1293"/>
      <c r="F601" s="1293"/>
      <c r="G601" s="1293"/>
      <c r="H601" s="1293"/>
      <c r="I601" s="1293"/>
      <c r="J601" s="1293"/>
      <c r="K601" s="3447"/>
      <c r="L601" s="1823"/>
    </row>
    <row r="602" spans="1:12" s="1826" customFormat="1">
      <c r="A602" s="1825"/>
      <c r="B602" s="1293"/>
      <c r="C602" s="1293"/>
      <c r="D602" s="1293"/>
      <c r="E602" s="1293"/>
      <c r="F602" s="1293"/>
      <c r="G602" s="1293"/>
      <c r="H602" s="1293"/>
      <c r="I602" s="1293"/>
      <c r="J602" s="1293"/>
      <c r="K602" s="3447"/>
      <c r="L602" s="1823"/>
    </row>
    <row r="603" spans="1:12" s="1826" customFormat="1">
      <c r="A603" s="1825"/>
      <c r="B603" s="1293"/>
      <c r="C603" s="1293"/>
      <c r="D603" s="1293"/>
      <c r="E603" s="1293"/>
      <c r="F603" s="1293"/>
      <c r="G603" s="1293"/>
      <c r="H603" s="1293"/>
      <c r="I603" s="1293"/>
      <c r="J603" s="1293"/>
      <c r="K603" s="3447"/>
      <c r="L603" s="1823"/>
    </row>
    <row r="604" spans="1:12" s="1826" customFormat="1">
      <c r="A604" s="1825"/>
      <c r="B604" s="1293"/>
      <c r="C604" s="1293"/>
      <c r="D604" s="1293"/>
      <c r="E604" s="1293"/>
      <c r="F604" s="1293"/>
      <c r="G604" s="1293"/>
      <c r="H604" s="1293"/>
      <c r="I604" s="1293"/>
      <c r="J604" s="1293"/>
      <c r="K604" s="3447"/>
      <c r="L604" s="1823"/>
    </row>
    <row r="605" spans="1:12" s="1826" customFormat="1">
      <c r="A605" s="1825"/>
      <c r="B605" s="1293"/>
      <c r="C605" s="1293"/>
      <c r="D605" s="1293"/>
      <c r="E605" s="1293"/>
      <c r="F605" s="1293"/>
      <c r="G605" s="1293"/>
      <c r="H605" s="1293"/>
      <c r="I605" s="1293"/>
      <c r="J605" s="1293"/>
      <c r="K605" s="3447"/>
      <c r="L605" s="1823"/>
    </row>
    <row r="606" spans="1:12" s="1826" customFormat="1">
      <c r="A606" s="1825"/>
      <c r="B606" s="1293"/>
      <c r="C606" s="1293"/>
      <c r="D606" s="1293"/>
      <c r="E606" s="1293"/>
      <c r="F606" s="1293"/>
      <c r="G606" s="1293"/>
      <c r="H606" s="1293"/>
      <c r="I606" s="1293"/>
      <c r="J606" s="1293"/>
      <c r="K606" s="3447"/>
      <c r="L606" s="1823"/>
    </row>
    <row r="607" spans="1:12" s="1826" customFormat="1">
      <c r="A607" s="1825"/>
      <c r="B607" s="1293"/>
      <c r="C607" s="1293"/>
      <c r="D607" s="1293"/>
      <c r="E607" s="1293"/>
      <c r="F607" s="1293"/>
      <c r="G607" s="1293"/>
      <c r="H607" s="1293"/>
      <c r="I607" s="1293"/>
      <c r="J607" s="1293"/>
      <c r="K607" s="3447"/>
      <c r="L607" s="1823"/>
    </row>
    <row r="608" spans="1:12" s="1826" customFormat="1">
      <c r="A608" s="1825"/>
      <c r="B608" s="1293"/>
      <c r="C608" s="1293"/>
      <c r="D608" s="1293"/>
      <c r="E608" s="1293"/>
      <c r="F608" s="1293"/>
      <c r="G608" s="1293"/>
      <c r="H608" s="1293"/>
      <c r="I608" s="1293"/>
      <c r="J608" s="1293"/>
      <c r="K608" s="3447"/>
      <c r="L608" s="1823"/>
    </row>
    <row r="609" spans="1:12" s="1826" customFormat="1">
      <c r="A609" s="1825"/>
      <c r="B609" s="1293"/>
      <c r="C609" s="1293"/>
      <c r="D609" s="1293"/>
      <c r="E609" s="1293"/>
      <c r="F609" s="1293"/>
      <c r="G609" s="1293"/>
      <c r="H609" s="1293"/>
      <c r="I609" s="1293"/>
      <c r="J609" s="1293"/>
      <c r="K609" s="3447"/>
      <c r="L609" s="1823"/>
    </row>
    <row r="610" spans="1:12" s="1826" customFormat="1">
      <c r="A610" s="1825"/>
      <c r="B610" s="1293"/>
      <c r="C610" s="1293"/>
      <c r="D610" s="1293"/>
      <c r="E610" s="1293"/>
      <c r="F610" s="1293"/>
      <c r="G610" s="1293"/>
      <c r="H610" s="1293"/>
      <c r="I610" s="1293"/>
      <c r="J610" s="1293"/>
      <c r="K610" s="3447"/>
      <c r="L610" s="1823"/>
    </row>
    <row r="611" spans="1:12" s="1826" customFormat="1">
      <c r="A611" s="1825"/>
      <c r="B611" s="1293"/>
      <c r="C611" s="1293"/>
      <c r="D611" s="1293"/>
      <c r="E611" s="1293"/>
      <c r="F611" s="1293"/>
      <c r="G611" s="1293"/>
      <c r="H611" s="1293"/>
      <c r="I611" s="1293"/>
      <c r="J611" s="1293"/>
      <c r="K611" s="3447"/>
      <c r="L611" s="1823"/>
    </row>
    <row r="612" spans="1:12" s="1826" customFormat="1">
      <c r="A612" s="1825"/>
      <c r="B612" s="1293"/>
      <c r="C612" s="1293"/>
      <c r="D612" s="1293"/>
      <c r="E612" s="1293"/>
      <c r="F612" s="1293"/>
      <c r="G612" s="1293"/>
      <c r="H612" s="1293"/>
      <c r="I612" s="1293"/>
      <c r="J612" s="1293"/>
      <c r="K612" s="3447"/>
      <c r="L612" s="1823"/>
    </row>
    <row r="613" spans="1:12" s="1826" customFormat="1">
      <c r="A613" s="1825"/>
      <c r="B613" s="1293"/>
      <c r="C613" s="1293"/>
      <c r="D613" s="1293"/>
      <c r="E613" s="1293"/>
      <c r="F613" s="1293"/>
      <c r="G613" s="1293"/>
      <c r="H613" s="1293"/>
      <c r="I613" s="1293"/>
      <c r="J613" s="1293"/>
      <c r="K613" s="3447"/>
      <c r="L613" s="1823"/>
    </row>
    <row r="614" spans="1:12" s="1826" customFormat="1">
      <c r="A614" s="1825"/>
      <c r="B614" s="1293"/>
      <c r="C614" s="1293"/>
      <c r="D614" s="1293"/>
      <c r="E614" s="1293"/>
      <c r="F614" s="1293"/>
      <c r="G614" s="1293"/>
      <c r="H614" s="1293"/>
      <c r="I614" s="1293"/>
      <c r="J614" s="1293"/>
      <c r="K614" s="3447"/>
      <c r="L614" s="1823"/>
    </row>
    <row r="615" spans="1:12" s="1826" customFormat="1">
      <c r="A615" s="1825"/>
      <c r="B615" s="1293"/>
      <c r="C615" s="1293"/>
      <c r="D615" s="1293"/>
      <c r="E615" s="1293"/>
      <c r="F615" s="1293"/>
      <c r="G615" s="1293"/>
      <c r="H615" s="1293"/>
      <c r="I615" s="1293"/>
      <c r="J615" s="1293"/>
      <c r="K615" s="3447"/>
      <c r="L615" s="1823"/>
    </row>
    <row r="616" spans="1:12" s="1826" customFormat="1">
      <c r="A616" s="1825"/>
      <c r="B616" s="1293"/>
      <c r="C616" s="1293"/>
      <c r="D616" s="1293"/>
      <c r="E616" s="1293"/>
      <c r="F616" s="1293"/>
      <c r="G616" s="1293"/>
      <c r="H616" s="1293"/>
      <c r="I616" s="1293"/>
      <c r="J616" s="1293"/>
      <c r="K616" s="3447"/>
      <c r="L616" s="1823"/>
    </row>
    <row r="617" spans="1:12" s="1826" customFormat="1">
      <c r="A617" s="1825"/>
      <c r="B617" s="1293"/>
      <c r="C617" s="1293"/>
      <c r="D617" s="1293"/>
      <c r="E617" s="1293"/>
      <c r="F617" s="1293"/>
      <c r="G617" s="1293"/>
      <c r="H617" s="1293"/>
      <c r="I617" s="1293"/>
      <c r="J617" s="1293"/>
      <c r="K617" s="3447"/>
      <c r="L617" s="1823"/>
    </row>
    <row r="618" spans="1:12" s="1826" customFormat="1">
      <c r="A618" s="1825"/>
      <c r="B618" s="1293"/>
      <c r="C618" s="1293"/>
      <c r="D618" s="1293"/>
      <c r="E618" s="1293"/>
      <c r="F618" s="1293"/>
      <c r="G618" s="1293"/>
      <c r="H618" s="1293"/>
      <c r="I618" s="1293"/>
      <c r="J618" s="1293"/>
      <c r="K618" s="3447"/>
      <c r="L618" s="1823"/>
    </row>
    <row r="619" spans="1:12" s="1826" customFormat="1">
      <c r="A619" s="1825"/>
      <c r="B619" s="1293"/>
      <c r="C619" s="1293"/>
      <c r="D619" s="1293"/>
      <c r="E619" s="1293"/>
      <c r="F619" s="1293"/>
      <c r="G619" s="1293"/>
      <c r="H619" s="1293"/>
      <c r="I619" s="1293"/>
      <c r="J619" s="1293"/>
      <c r="K619" s="3447"/>
      <c r="L619" s="1823"/>
    </row>
    <row r="620" spans="1:12" s="1826" customFormat="1">
      <c r="A620" s="1825"/>
      <c r="B620" s="1293"/>
      <c r="C620" s="1293"/>
      <c r="D620" s="1293"/>
      <c r="E620" s="1293"/>
      <c r="F620" s="1293"/>
      <c r="G620" s="1293"/>
      <c r="H620" s="1293"/>
      <c r="I620" s="1293"/>
      <c r="J620" s="1293"/>
      <c r="K620" s="3447"/>
      <c r="L620" s="1823"/>
    </row>
    <row r="621" spans="1:12" s="1826" customFormat="1">
      <c r="A621" s="1825"/>
      <c r="B621" s="1293"/>
      <c r="C621" s="1293"/>
      <c r="D621" s="1293"/>
      <c r="E621" s="1293"/>
      <c r="F621" s="1293"/>
      <c r="G621" s="1293"/>
      <c r="H621" s="1293"/>
      <c r="I621" s="1293"/>
      <c r="J621" s="1293"/>
      <c r="K621" s="3447"/>
      <c r="L621" s="1823"/>
    </row>
    <row r="622" spans="1:12" s="1826" customFormat="1">
      <c r="A622" s="1825"/>
      <c r="B622" s="1293"/>
      <c r="C622" s="1293"/>
      <c r="D622" s="1293"/>
      <c r="E622" s="1293"/>
      <c r="F622" s="1293"/>
      <c r="G622" s="1293"/>
      <c r="H622" s="1293"/>
      <c r="I622" s="1293"/>
      <c r="J622" s="1293"/>
      <c r="K622" s="3447"/>
      <c r="L622" s="1823"/>
    </row>
    <row r="623" spans="1:12" s="1826" customFormat="1">
      <c r="A623" s="1825"/>
      <c r="B623" s="1293"/>
      <c r="C623" s="1293"/>
      <c r="D623" s="1293"/>
      <c r="E623" s="1293"/>
      <c r="F623" s="1293"/>
      <c r="G623" s="1293"/>
      <c r="H623" s="1293"/>
      <c r="I623" s="1293"/>
      <c r="J623" s="1293"/>
      <c r="K623" s="3447"/>
      <c r="L623" s="1823"/>
    </row>
    <row r="624" spans="1:12" s="1826" customFormat="1">
      <c r="A624" s="1825"/>
      <c r="B624" s="1293"/>
      <c r="C624" s="1293"/>
      <c r="D624" s="1293"/>
      <c r="E624" s="1293"/>
      <c r="F624" s="1293"/>
      <c r="G624" s="1293"/>
      <c r="H624" s="1293"/>
      <c r="I624" s="1293"/>
      <c r="J624" s="1293"/>
      <c r="K624" s="3447"/>
      <c r="L624" s="1823"/>
    </row>
    <row r="625" spans="1:12" s="1826" customFormat="1">
      <c r="A625" s="1825"/>
      <c r="B625" s="1293"/>
      <c r="C625" s="1293"/>
      <c r="D625" s="1293"/>
      <c r="E625" s="1293"/>
      <c r="F625" s="1293"/>
      <c r="G625" s="1293"/>
      <c r="H625" s="1293"/>
      <c r="I625" s="1293"/>
      <c r="J625" s="1293"/>
      <c r="K625" s="3447"/>
      <c r="L625" s="1823"/>
    </row>
    <row r="626" spans="1:12" s="1826" customFormat="1">
      <c r="A626" s="1825"/>
      <c r="B626" s="1293"/>
      <c r="C626" s="1293"/>
      <c r="D626" s="1293"/>
      <c r="E626" s="1293"/>
      <c r="F626" s="1293"/>
      <c r="G626" s="1293"/>
      <c r="H626" s="1293"/>
      <c r="I626" s="1293"/>
      <c r="J626" s="1293"/>
      <c r="K626" s="3447"/>
      <c r="L626" s="1823"/>
    </row>
    <row r="627" spans="1:12" s="1826" customFormat="1">
      <c r="A627" s="1825"/>
      <c r="B627" s="1293"/>
      <c r="C627" s="1293"/>
      <c r="D627" s="1293"/>
      <c r="E627" s="1293"/>
      <c r="F627" s="1293"/>
      <c r="G627" s="1293"/>
      <c r="H627" s="1293"/>
      <c r="I627" s="1293"/>
      <c r="J627" s="1293"/>
      <c r="K627" s="3447"/>
      <c r="L627" s="1823"/>
    </row>
    <row r="628" spans="1:12" s="1826" customFormat="1">
      <c r="A628" s="1825"/>
      <c r="B628" s="1293"/>
      <c r="C628" s="1293"/>
      <c r="D628" s="1293"/>
      <c r="E628" s="1293"/>
      <c r="F628" s="1293"/>
      <c r="G628" s="1293"/>
      <c r="H628" s="1293"/>
      <c r="I628" s="1293"/>
      <c r="J628" s="1293"/>
      <c r="K628" s="3447"/>
      <c r="L628" s="1823"/>
    </row>
    <row r="629" spans="1:12" s="1826" customFormat="1">
      <c r="A629" s="1825"/>
      <c r="B629" s="1293"/>
      <c r="C629" s="1293"/>
      <c r="D629" s="1293"/>
      <c r="E629" s="1293"/>
      <c r="F629" s="1293"/>
      <c r="G629" s="1293"/>
      <c r="H629" s="1293"/>
      <c r="I629" s="1293"/>
      <c r="J629" s="1293"/>
      <c r="K629" s="3447"/>
      <c r="L629" s="1823"/>
    </row>
    <row r="630" spans="1:12" s="1826" customFormat="1">
      <c r="A630" s="1825"/>
      <c r="B630" s="1293"/>
      <c r="C630" s="1293"/>
      <c r="D630" s="1293"/>
      <c r="E630" s="1293"/>
      <c r="F630" s="1293"/>
      <c r="G630" s="1293"/>
      <c r="H630" s="1293"/>
      <c r="I630" s="1293"/>
      <c r="J630" s="1293"/>
      <c r="K630" s="3447"/>
      <c r="L630" s="1823"/>
    </row>
    <row r="631" spans="1:12" s="1826" customFormat="1">
      <c r="A631" s="1825"/>
      <c r="B631" s="1293"/>
      <c r="C631" s="1293"/>
      <c r="D631" s="1293"/>
      <c r="E631" s="1293"/>
      <c r="F631" s="1293"/>
      <c r="G631" s="1293"/>
      <c r="H631" s="1293"/>
      <c r="I631" s="1293"/>
      <c r="J631" s="1293"/>
      <c r="K631" s="3447"/>
      <c r="L631" s="1823"/>
    </row>
    <row r="632" spans="1:12" s="1826" customFormat="1">
      <c r="A632" s="1825"/>
      <c r="B632" s="1293"/>
      <c r="C632" s="1293"/>
      <c r="D632" s="1293"/>
      <c r="E632" s="1293"/>
      <c r="F632" s="1293"/>
      <c r="G632" s="1293"/>
      <c r="H632" s="1293"/>
      <c r="I632" s="1293"/>
      <c r="J632" s="1293"/>
      <c r="K632" s="3447"/>
      <c r="L632" s="1823"/>
    </row>
    <row r="633" spans="1:12" s="1826" customFormat="1">
      <c r="A633" s="1825"/>
      <c r="B633" s="1293"/>
      <c r="C633" s="1293"/>
      <c r="D633" s="1293"/>
      <c r="E633" s="1293"/>
      <c r="F633" s="1293"/>
      <c r="G633" s="1293"/>
      <c r="H633" s="1293"/>
      <c r="I633" s="1293"/>
      <c r="J633" s="1293"/>
      <c r="K633" s="3447"/>
      <c r="L633" s="1823"/>
    </row>
    <row r="634" spans="1:12" s="1826" customFormat="1">
      <c r="A634" s="1825"/>
      <c r="B634" s="1293"/>
      <c r="C634" s="1293"/>
      <c r="D634" s="1293"/>
      <c r="E634" s="1293"/>
      <c r="F634" s="1293"/>
      <c r="G634" s="1293"/>
      <c r="H634" s="1293"/>
      <c r="I634" s="1293"/>
      <c r="J634" s="1293"/>
      <c r="K634" s="3447"/>
      <c r="L634" s="1823"/>
    </row>
    <row r="635" spans="1:12" s="1826" customFormat="1">
      <c r="A635" s="1825"/>
      <c r="B635" s="1293"/>
      <c r="C635" s="1293"/>
      <c r="D635" s="1293"/>
      <c r="E635" s="1293"/>
      <c r="F635" s="1293"/>
      <c r="G635" s="1293"/>
      <c r="H635" s="1293"/>
      <c r="I635" s="1293"/>
      <c r="J635" s="1293"/>
      <c r="K635" s="3447"/>
      <c r="L635" s="1823"/>
    </row>
    <row r="636" spans="1:12" s="1826" customFormat="1">
      <c r="A636" s="1825"/>
      <c r="B636" s="1293"/>
      <c r="C636" s="1293"/>
      <c r="D636" s="1293"/>
      <c r="E636" s="1293"/>
      <c r="F636" s="1293"/>
      <c r="G636" s="1293"/>
      <c r="H636" s="1293"/>
      <c r="I636" s="1293"/>
      <c r="J636" s="1293"/>
      <c r="K636" s="3447"/>
      <c r="L636" s="1823"/>
    </row>
    <row r="637" spans="1:12" s="1826" customFormat="1">
      <c r="A637" s="1825"/>
      <c r="B637" s="1293"/>
      <c r="C637" s="1293"/>
      <c r="D637" s="1293"/>
      <c r="E637" s="1293"/>
      <c r="F637" s="1293"/>
      <c r="G637" s="1293"/>
      <c r="H637" s="1293"/>
      <c r="I637" s="1293"/>
      <c r="J637" s="1293"/>
      <c r="K637" s="3447"/>
      <c r="L637" s="1823"/>
    </row>
    <row r="638" spans="1:12" s="1826" customFormat="1">
      <c r="A638" s="1825"/>
      <c r="B638" s="1293"/>
      <c r="C638" s="1293"/>
      <c r="D638" s="1293"/>
      <c r="E638" s="1293"/>
      <c r="F638" s="1293"/>
      <c r="G638" s="1293"/>
      <c r="H638" s="1293"/>
      <c r="I638" s="1293"/>
      <c r="J638" s="1293"/>
      <c r="K638" s="3447"/>
      <c r="L638" s="1823"/>
    </row>
    <row r="639" spans="1:12" s="1826" customFormat="1">
      <c r="A639" s="1825"/>
      <c r="B639" s="1293"/>
      <c r="C639" s="1293"/>
      <c r="D639" s="1293"/>
      <c r="E639" s="1293"/>
      <c r="F639" s="1293"/>
      <c r="G639" s="1293"/>
      <c r="H639" s="1293"/>
      <c r="I639" s="1293"/>
      <c r="J639" s="1293"/>
      <c r="K639" s="3447"/>
      <c r="L639" s="1823"/>
    </row>
    <row r="640" spans="1:12" s="1826" customFormat="1">
      <c r="A640" s="1825"/>
      <c r="B640" s="1293"/>
      <c r="C640" s="1293"/>
      <c r="D640" s="1293"/>
      <c r="E640" s="1293"/>
      <c r="F640" s="1293"/>
      <c r="G640" s="1293"/>
      <c r="H640" s="1293"/>
      <c r="I640" s="1293"/>
      <c r="J640" s="1293"/>
      <c r="K640" s="3447"/>
      <c r="L640" s="1823"/>
    </row>
    <row r="641" spans="1:12" s="1826" customFormat="1">
      <c r="A641" s="1825"/>
      <c r="B641" s="1293"/>
      <c r="C641" s="1293"/>
      <c r="D641" s="1293"/>
      <c r="E641" s="1293"/>
      <c r="F641" s="1293"/>
      <c r="G641" s="1293"/>
      <c r="H641" s="1293"/>
      <c r="I641" s="1293"/>
      <c r="J641" s="1293"/>
      <c r="K641" s="3447"/>
      <c r="L641" s="1823"/>
    </row>
    <row r="642" spans="1:12" s="1826" customFormat="1">
      <c r="A642" s="1825"/>
      <c r="B642" s="1293"/>
      <c r="C642" s="1293"/>
      <c r="D642" s="1293"/>
      <c r="E642" s="1293"/>
      <c r="F642" s="1293"/>
      <c r="G642" s="1293"/>
      <c r="H642" s="1293"/>
      <c r="I642" s="1293"/>
      <c r="J642" s="1293"/>
      <c r="K642" s="3447"/>
      <c r="L642" s="1823"/>
    </row>
    <row r="643" spans="1:12" s="1826" customFormat="1">
      <c r="A643" s="1825"/>
      <c r="B643" s="1293"/>
      <c r="C643" s="1293"/>
      <c r="D643" s="1293"/>
      <c r="E643" s="1293"/>
      <c r="F643" s="1293"/>
      <c r="G643" s="1293"/>
      <c r="H643" s="1293"/>
      <c r="I643" s="1293"/>
      <c r="J643" s="1293"/>
      <c r="K643" s="3447"/>
      <c r="L643" s="1823"/>
    </row>
    <row r="644" spans="1:12" s="1826" customFormat="1">
      <c r="A644" s="1825"/>
      <c r="B644" s="1293"/>
      <c r="C644" s="1293"/>
      <c r="D644" s="1293"/>
      <c r="E644" s="1293"/>
      <c r="F644" s="1293"/>
      <c r="G644" s="1293"/>
      <c r="H644" s="1293"/>
      <c r="I644" s="1293"/>
      <c r="J644" s="1293"/>
      <c r="K644" s="3447"/>
      <c r="L644" s="1823"/>
    </row>
    <row r="645" spans="1:12" s="1826" customFormat="1">
      <c r="A645" s="1825"/>
      <c r="B645" s="1293"/>
      <c r="C645" s="1293"/>
      <c r="D645" s="1293"/>
      <c r="E645" s="1293"/>
      <c r="F645" s="1293"/>
      <c r="G645" s="1293"/>
      <c r="H645" s="1293"/>
      <c r="I645" s="1293"/>
      <c r="J645" s="1293"/>
      <c r="K645" s="3447"/>
      <c r="L645" s="1823"/>
    </row>
    <row r="646" spans="1:12" s="1826" customFormat="1">
      <c r="A646" s="1825"/>
      <c r="B646" s="1293"/>
      <c r="C646" s="1293"/>
      <c r="D646" s="1293"/>
      <c r="E646" s="1293"/>
      <c r="F646" s="1293"/>
      <c r="G646" s="1293"/>
      <c r="H646" s="1293"/>
      <c r="I646" s="1293"/>
      <c r="J646" s="1293"/>
      <c r="K646" s="3447"/>
      <c r="L646" s="1823"/>
    </row>
    <row r="647" spans="1:12" s="1826" customFormat="1">
      <c r="A647" s="1825"/>
      <c r="B647" s="1293"/>
      <c r="C647" s="1293"/>
      <c r="D647" s="1293"/>
      <c r="E647" s="1293"/>
      <c r="F647" s="1293"/>
      <c r="G647" s="1293"/>
      <c r="H647" s="1293"/>
      <c r="I647" s="1293"/>
      <c r="J647" s="1293"/>
      <c r="K647" s="3447"/>
      <c r="L647" s="1823"/>
    </row>
    <row r="648" spans="1:12" s="1826" customFormat="1">
      <c r="A648" s="1825"/>
      <c r="B648" s="1293"/>
      <c r="C648" s="1293"/>
      <c r="D648" s="1293"/>
      <c r="E648" s="1293"/>
      <c r="F648" s="1293"/>
      <c r="G648" s="1293"/>
      <c r="H648" s="1293"/>
      <c r="I648" s="1293"/>
      <c r="J648" s="1293"/>
      <c r="K648" s="3447"/>
      <c r="L648" s="1823"/>
    </row>
    <row r="649" spans="1:12" s="1826" customFormat="1">
      <c r="A649" s="1825"/>
      <c r="B649" s="1293"/>
      <c r="C649" s="1293"/>
      <c r="D649" s="1293"/>
      <c r="E649" s="1293"/>
      <c r="F649" s="1293"/>
      <c r="G649" s="1293"/>
      <c r="H649" s="1293"/>
      <c r="I649" s="1293"/>
      <c r="J649" s="1293"/>
      <c r="K649" s="3447"/>
      <c r="L649" s="1823"/>
    </row>
    <row r="650" spans="1:12" s="1826" customFormat="1">
      <c r="A650" s="1825"/>
      <c r="B650" s="1293"/>
      <c r="C650" s="1293"/>
      <c r="D650" s="1293"/>
      <c r="E650" s="1293"/>
      <c r="F650" s="1293"/>
      <c r="G650" s="1293"/>
      <c r="H650" s="1293"/>
      <c r="I650" s="1293"/>
      <c r="J650" s="1293"/>
      <c r="K650" s="3447"/>
      <c r="L650" s="1823"/>
    </row>
    <row r="651" spans="1:12" s="1826" customFormat="1">
      <c r="A651" s="1825"/>
      <c r="B651" s="1293"/>
      <c r="C651" s="1293"/>
      <c r="D651" s="1293"/>
      <c r="E651" s="1293"/>
      <c r="F651" s="1293"/>
      <c r="G651" s="1293"/>
      <c r="H651" s="1293"/>
      <c r="I651" s="1293"/>
      <c r="J651" s="1293"/>
      <c r="K651" s="3447"/>
      <c r="L651" s="1823"/>
    </row>
    <row r="652" spans="1:12" s="1826" customFormat="1">
      <c r="A652" s="1825"/>
      <c r="B652" s="1293"/>
      <c r="C652" s="1293"/>
      <c r="D652" s="1293"/>
      <c r="E652" s="1293"/>
      <c r="F652" s="1293"/>
      <c r="G652" s="1293"/>
      <c r="H652" s="1293"/>
      <c r="I652" s="1293"/>
      <c r="J652" s="1293"/>
      <c r="K652" s="3447"/>
      <c r="L652" s="1823"/>
    </row>
    <row r="653" spans="1:12" s="1826" customFormat="1">
      <c r="A653" s="1825"/>
      <c r="B653" s="1293"/>
      <c r="C653" s="1293"/>
      <c r="D653" s="1293"/>
      <c r="E653" s="1293"/>
      <c r="F653" s="1293"/>
      <c r="G653" s="1293"/>
      <c r="H653" s="1293"/>
      <c r="I653" s="1293"/>
      <c r="J653" s="1293"/>
      <c r="K653" s="3447"/>
      <c r="L653" s="1823"/>
    </row>
    <row r="654" spans="1:12" s="1826" customFormat="1">
      <c r="A654" s="1825"/>
      <c r="B654" s="1293"/>
      <c r="C654" s="1293"/>
      <c r="D654" s="1293"/>
      <c r="E654" s="1293"/>
      <c r="F654" s="1293"/>
      <c r="G654" s="1293"/>
      <c r="H654" s="1293"/>
      <c r="I654" s="1293"/>
      <c r="J654" s="1293"/>
      <c r="K654" s="3447"/>
      <c r="L654" s="1823"/>
    </row>
    <row r="655" spans="1:12" s="1826" customFormat="1">
      <c r="A655" s="1825"/>
      <c r="B655" s="1293"/>
      <c r="C655" s="1293"/>
      <c r="D655" s="1293"/>
      <c r="E655" s="1293"/>
      <c r="F655" s="1293"/>
      <c r="G655" s="1293"/>
      <c r="H655" s="1293"/>
      <c r="I655" s="1293"/>
      <c r="J655" s="1293"/>
      <c r="K655" s="3447"/>
      <c r="L655" s="1823"/>
    </row>
    <row r="656" spans="1:12" s="1826" customFormat="1">
      <c r="A656" s="1825"/>
      <c r="B656" s="1293"/>
      <c r="C656" s="1293"/>
      <c r="D656" s="1293"/>
      <c r="E656" s="1293"/>
      <c r="F656" s="1293"/>
      <c r="G656" s="1293"/>
      <c r="H656" s="1293"/>
      <c r="I656" s="1293"/>
      <c r="J656" s="1293"/>
      <c r="K656" s="3447"/>
      <c r="L656" s="1823"/>
    </row>
    <row r="657" spans="1:12" s="1826" customFormat="1">
      <c r="A657" s="1825"/>
      <c r="B657" s="1293"/>
      <c r="C657" s="1293"/>
      <c r="D657" s="1293"/>
      <c r="E657" s="1293"/>
      <c r="F657" s="1293"/>
      <c r="G657" s="1293"/>
      <c r="H657" s="1293"/>
      <c r="I657" s="1293"/>
      <c r="J657" s="1293"/>
      <c r="K657" s="3447"/>
      <c r="L657" s="1823"/>
    </row>
    <row r="658" spans="1:12" s="1826" customFormat="1">
      <c r="A658" s="1825"/>
      <c r="B658" s="1293"/>
      <c r="C658" s="1293"/>
      <c r="D658" s="1293"/>
      <c r="E658" s="1293"/>
      <c r="F658" s="1293"/>
      <c r="G658" s="1293"/>
      <c r="H658" s="1293"/>
      <c r="I658" s="1293"/>
      <c r="J658" s="1293"/>
      <c r="K658" s="3447"/>
      <c r="L658" s="1823"/>
    </row>
    <row r="659" spans="1:12" s="1826" customFormat="1">
      <c r="A659" s="1825"/>
      <c r="B659" s="1293"/>
      <c r="C659" s="1293"/>
      <c r="D659" s="1293"/>
      <c r="E659" s="1293"/>
      <c r="F659" s="1293"/>
      <c r="G659" s="1293"/>
      <c r="H659" s="1293"/>
      <c r="I659" s="1293"/>
      <c r="J659" s="1293"/>
      <c r="K659" s="3447"/>
      <c r="L659" s="1823"/>
    </row>
    <row r="660" spans="1:12" s="1826" customFormat="1">
      <c r="A660" s="1825"/>
      <c r="B660" s="1293"/>
      <c r="C660" s="1293"/>
      <c r="D660" s="1293"/>
      <c r="E660" s="1293"/>
      <c r="F660" s="1293"/>
      <c r="G660" s="1293"/>
      <c r="H660" s="1293"/>
      <c r="I660" s="1293"/>
      <c r="J660" s="1293"/>
      <c r="K660" s="3447"/>
      <c r="L660" s="1823"/>
    </row>
    <row r="661" spans="1:12" s="1826" customFormat="1">
      <c r="A661" s="1825"/>
      <c r="B661" s="1293"/>
      <c r="C661" s="1293"/>
      <c r="D661" s="1293"/>
      <c r="E661" s="1293"/>
      <c r="F661" s="1293"/>
      <c r="G661" s="1293"/>
      <c r="H661" s="1293"/>
      <c r="I661" s="1293"/>
      <c r="J661" s="1293"/>
      <c r="K661" s="3447"/>
      <c r="L661" s="1823"/>
    </row>
    <row r="662" spans="1:12" s="1826" customFormat="1">
      <c r="A662" s="1825"/>
      <c r="B662" s="1293"/>
      <c r="C662" s="1293"/>
      <c r="D662" s="1293"/>
      <c r="E662" s="1293"/>
      <c r="F662" s="1293"/>
      <c r="G662" s="1293"/>
      <c r="H662" s="1293"/>
      <c r="I662" s="1293"/>
      <c r="J662" s="1293"/>
      <c r="K662" s="3447"/>
      <c r="L662" s="1823"/>
    </row>
    <row r="663" spans="1:12" s="1826" customFormat="1">
      <c r="A663" s="1825"/>
      <c r="B663" s="1293"/>
      <c r="C663" s="1293"/>
      <c r="D663" s="1293"/>
      <c r="E663" s="1293"/>
      <c r="F663" s="1293"/>
      <c r="G663" s="1293"/>
      <c r="H663" s="1293"/>
      <c r="I663" s="1293"/>
      <c r="J663" s="1293"/>
      <c r="K663" s="3447"/>
      <c r="L663" s="1823"/>
    </row>
    <row r="664" spans="1:12" s="1826" customFormat="1">
      <c r="A664" s="1825"/>
      <c r="B664" s="1293"/>
      <c r="C664" s="1293"/>
      <c r="D664" s="1293"/>
      <c r="E664" s="1293"/>
      <c r="F664" s="1293"/>
      <c r="G664" s="1293"/>
      <c r="H664" s="1293"/>
      <c r="I664" s="1293"/>
      <c r="J664" s="1293"/>
      <c r="K664" s="3447"/>
      <c r="L664" s="1823"/>
    </row>
    <row r="665" spans="1:12" s="1826" customFormat="1">
      <c r="A665" s="1825"/>
      <c r="B665" s="1293"/>
      <c r="C665" s="1293"/>
      <c r="D665" s="1293"/>
      <c r="E665" s="1293"/>
      <c r="F665" s="1293"/>
      <c r="G665" s="1293"/>
      <c r="H665" s="1293"/>
      <c r="I665" s="1293"/>
      <c r="J665" s="1293"/>
      <c r="K665" s="3447"/>
      <c r="L665" s="1823"/>
    </row>
    <row r="666" spans="1:12" s="1826" customFormat="1">
      <c r="A666" s="1825"/>
      <c r="B666" s="1293"/>
      <c r="C666" s="1293"/>
      <c r="D666" s="1293"/>
      <c r="E666" s="1293"/>
      <c r="F666" s="1293"/>
      <c r="G666" s="1293"/>
      <c r="H666" s="1293"/>
      <c r="I666" s="1293"/>
      <c r="J666" s="1293"/>
      <c r="K666" s="3447"/>
      <c r="L666" s="1823"/>
    </row>
    <row r="667" spans="1:12" s="1826" customFormat="1">
      <c r="A667" s="1825"/>
      <c r="B667" s="1293"/>
      <c r="C667" s="1293"/>
      <c r="D667" s="1293"/>
      <c r="E667" s="1293"/>
      <c r="F667" s="1293"/>
      <c r="G667" s="1293"/>
      <c r="H667" s="1293"/>
      <c r="I667" s="1293"/>
      <c r="J667" s="1293"/>
      <c r="K667" s="3447"/>
      <c r="L667" s="1823"/>
    </row>
    <row r="668" spans="1:12" s="1826" customFormat="1">
      <c r="A668" s="1825"/>
      <c r="B668" s="1293"/>
      <c r="C668" s="1293"/>
      <c r="D668" s="1293"/>
      <c r="E668" s="1293"/>
      <c r="F668" s="1293"/>
      <c r="G668" s="1293"/>
      <c r="H668" s="1293"/>
      <c r="I668" s="1293"/>
      <c r="J668" s="1293"/>
      <c r="K668" s="3447"/>
      <c r="L668" s="1823"/>
    </row>
    <row r="669" spans="1:12" s="1826" customFormat="1">
      <c r="A669" s="1825"/>
      <c r="B669" s="1293"/>
      <c r="C669" s="1293"/>
      <c r="D669" s="1293"/>
      <c r="E669" s="1293"/>
      <c r="F669" s="1293"/>
      <c r="G669" s="1293"/>
      <c r="H669" s="1293"/>
      <c r="I669" s="1293"/>
      <c r="J669" s="1293"/>
      <c r="K669" s="3447"/>
      <c r="L669" s="1823"/>
    </row>
    <row r="670" spans="1:12" s="1826" customFormat="1">
      <c r="A670" s="1825"/>
      <c r="B670" s="1293"/>
      <c r="C670" s="1293"/>
      <c r="D670" s="1293"/>
      <c r="E670" s="1293"/>
      <c r="F670" s="1293"/>
      <c r="G670" s="1293"/>
      <c r="H670" s="1293"/>
      <c r="I670" s="1293"/>
      <c r="J670" s="1293"/>
      <c r="K670" s="3447"/>
      <c r="L670" s="1823"/>
    </row>
    <row r="671" spans="1:12" s="1826" customFormat="1">
      <c r="A671" s="1825"/>
      <c r="B671" s="1293"/>
      <c r="C671" s="1293"/>
      <c r="D671" s="1293"/>
      <c r="E671" s="1293"/>
      <c r="F671" s="1293"/>
      <c r="G671" s="1293"/>
      <c r="H671" s="1293"/>
      <c r="I671" s="1293"/>
      <c r="J671" s="1293"/>
      <c r="K671" s="3447"/>
      <c r="L671" s="1823"/>
    </row>
    <row r="672" spans="1:12" s="1826" customFormat="1">
      <c r="A672" s="1825"/>
      <c r="B672" s="1293"/>
      <c r="C672" s="1293"/>
      <c r="D672" s="1293"/>
      <c r="E672" s="1293"/>
      <c r="F672" s="1293"/>
      <c r="G672" s="1293"/>
      <c r="H672" s="1293"/>
      <c r="I672" s="1293"/>
      <c r="J672" s="1293"/>
      <c r="K672" s="3447"/>
      <c r="L672" s="1823"/>
    </row>
    <row r="673" spans="1:12" s="1826" customFormat="1">
      <c r="A673" s="1825"/>
      <c r="B673" s="1293"/>
      <c r="C673" s="1293"/>
      <c r="D673" s="1293"/>
      <c r="E673" s="1293"/>
      <c r="F673" s="1293"/>
      <c r="G673" s="1293"/>
      <c r="H673" s="1293"/>
      <c r="I673" s="1293"/>
      <c r="J673" s="1293"/>
      <c r="K673" s="3447"/>
      <c r="L673" s="1823"/>
    </row>
    <row r="674" spans="1:12" s="1826" customFormat="1">
      <c r="A674" s="1825"/>
      <c r="B674" s="1293"/>
      <c r="C674" s="1293"/>
      <c r="D674" s="1293"/>
      <c r="E674" s="1293"/>
      <c r="F674" s="1293"/>
      <c r="G674" s="1293"/>
      <c r="H674" s="1293"/>
      <c r="I674" s="1293"/>
      <c r="J674" s="1293"/>
      <c r="K674" s="3447"/>
      <c r="L674" s="1823"/>
    </row>
    <row r="675" spans="1:12" s="1826" customFormat="1">
      <c r="A675" s="1825"/>
      <c r="B675" s="1293"/>
      <c r="C675" s="1293"/>
      <c r="D675" s="1293"/>
      <c r="E675" s="1293"/>
      <c r="F675" s="1293"/>
      <c r="G675" s="1293"/>
      <c r="H675" s="1293"/>
      <c r="I675" s="1293"/>
      <c r="J675" s="1293"/>
      <c r="K675" s="3447"/>
      <c r="L675" s="1823"/>
    </row>
    <row r="676" spans="1:12" s="1826" customFormat="1">
      <c r="A676" s="1825"/>
      <c r="B676" s="1293"/>
      <c r="C676" s="1293"/>
      <c r="D676" s="1293"/>
      <c r="E676" s="1293"/>
      <c r="F676" s="1293"/>
      <c r="G676" s="1293"/>
      <c r="H676" s="1293"/>
      <c r="I676" s="1293"/>
      <c r="J676" s="1293"/>
      <c r="K676" s="3447"/>
      <c r="L676" s="1823"/>
    </row>
    <row r="677" spans="1:12" s="1826" customFormat="1">
      <c r="A677" s="1825"/>
      <c r="B677" s="1293"/>
      <c r="C677" s="1293"/>
      <c r="D677" s="1293"/>
      <c r="E677" s="1293"/>
      <c r="F677" s="1293"/>
      <c r="G677" s="1293"/>
      <c r="H677" s="1293"/>
      <c r="I677" s="1293"/>
      <c r="J677" s="1293"/>
      <c r="K677" s="3447"/>
      <c r="L677" s="1823"/>
    </row>
    <row r="678" spans="1:12" s="1826" customFormat="1">
      <c r="A678" s="1825"/>
      <c r="B678" s="1293"/>
      <c r="C678" s="1293"/>
      <c r="D678" s="1293"/>
      <c r="E678" s="1293"/>
      <c r="F678" s="1293"/>
      <c r="G678" s="1293"/>
      <c r="H678" s="1293"/>
      <c r="I678" s="1293"/>
      <c r="J678" s="1293"/>
      <c r="K678" s="3447"/>
      <c r="L678" s="1823"/>
    </row>
    <row r="679" spans="1:12" s="1826" customFormat="1">
      <c r="A679" s="1825"/>
      <c r="B679" s="1293"/>
      <c r="C679" s="1293"/>
      <c r="D679" s="1293"/>
      <c r="E679" s="1293"/>
      <c r="F679" s="1293"/>
      <c r="G679" s="1293"/>
      <c r="H679" s="1293"/>
      <c r="I679" s="1293"/>
      <c r="J679" s="1293"/>
      <c r="K679" s="3447"/>
      <c r="L679" s="1823"/>
    </row>
    <row r="680" spans="1:12" s="1826" customFormat="1">
      <c r="A680" s="1825"/>
      <c r="B680" s="1293"/>
      <c r="C680" s="1293"/>
      <c r="D680" s="1293"/>
      <c r="E680" s="1293"/>
      <c r="F680" s="1293"/>
      <c r="G680" s="1293"/>
      <c r="H680" s="1293"/>
      <c r="I680" s="1293"/>
      <c r="J680" s="1293"/>
      <c r="K680" s="3447"/>
      <c r="L680" s="1823"/>
    </row>
    <row r="681" spans="1:12" s="1826" customFormat="1">
      <c r="A681" s="1825"/>
      <c r="B681" s="1293"/>
      <c r="C681" s="1293"/>
      <c r="D681" s="1293"/>
      <c r="E681" s="1293"/>
      <c r="F681" s="1293"/>
      <c r="G681" s="1293"/>
      <c r="H681" s="1293"/>
      <c r="I681" s="1293"/>
      <c r="J681" s="1293"/>
      <c r="K681" s="3447"/>
      <c r="L681" s="1823"/>
    </row>
    <row r="682" spans="1:12" s="1826" customFormat="1">
      <c r="A682" s="1825"/>
      <c r="B682" s="1293"/>
      <c r="C682" s="1293"/>
      <c r="D682" s="1293"/>
      <c r="E682" s="1293"/>
      <c r="F682" s="1293"/>
      <c r="G682" s="1293"/>
      <c r="H682" s="1293"/>
      <c r="I682" s="1293"/>
      <c r="J682" s="1293"/>
      <c r="K682" s="3447"/>
      <c r="L682" s="1823"/>
    </row>
    <row r="683" spans="1:12" s="1826" customFormat="1">
      <c r="A683" s="1825"/>
      <c r="B683" s="1293"/>
      <c r="C683" s="1293"/>
      <c r="D683" s="1293"/>
      <c r="E683" s="1293"/>
      <c r="F683" s="1293"/>
      <c r="G683" s="1293"/>
      <c r="H683" s="1293"/>
      <c r="I683" s="1293"/>
      <c r="J683" s="1293"/>
      <c r="K683" s="3447"/>
      <c r="L683" s="1823"/>
    </row>
    <row r="684" spans="1:12" s="1826" customFormat="1">
      <c r="A684" s="1825"/>
      <c r="B684" s="1293"/>
      <c r="C684" s="1293"/>
      <c r="D684" s="1293"/>
      <c r="E684" s="1293"/>
      <c r="F684" s="1293"/>
      <c r="G684" s="1293"/>
      <c r="H684" s="1293"/>
      <c r="I684" s="1293"/>
      <c r="J684" s="1293"/>
      <c r="K684" s="3447"/>
      <c r="L684" s="1823"/>
    </row>
    <row r="685" spans="1:12" s="1826" customFormat="1">
      <c r="A685" s="1825"/>
      <c r="B685" s="1293"/>
      <c r="C685" s="1293"/>
      <c r="D685" s="1293"/>
      <c r="E685" s="1293"/>
      <c r="F685" s="1293"/>
      <c r="G685" s="1293"/>
      <c r="H685" s="1293"/>
      <c r="I685" s="1293"/>
      <c r="J685" s="1293"/>
      <c r="K685" s="3447"/>
      <c r="L685" s="1823"/>
    </row>
    <row r="686" spans="1:12" s="1826" customFormat="1">
      <c r="A686" s="1825"/>
      <c r="B686" s="1293"/>
      <c r="C686" s="1293"/>
      <c r="D686" s="1293"/>
      <c r="E686" s="1293"/>
      <c r="F686" s="1293"/>
      <c r="G686" s="1293"/>
      <c r="H686" s="1293"/>
      <c r="I686" s="1293"/>
      <c r="J686" s="1293"/>
      <c r="K686" s="3447"/>
      <c r="L686" s="1823"/>
    </row>
    <row r="687" spans="1:12" s="1826" customFormat="1">
      <c r="A687" s="1825"/>
      <c r="B687" s="1293"/>
      <c r="C687" s="1293"/>
      <c r="D687" s="1293"/>
      <c r="E687" s="1293"/>
      <c r="F687" s="1293"/>
      <c r="G687" s="1293"/>
      <c r="H687" s="1293"/>
      <c r="I687" s="1293"/>
      <c r="J687" s="1293"/>
      <c r="K687" s="3447"/>
      <c r="L687" s="1823"/>
    </row>
    <row r="688" spans="1:12" s="1826" customFormat="1">
      <c r="A688" s="1825"/>
      <c r="B688" s="1293"/>
      <c r="C688" s="1293"/>
      <c r="D688" s="1293"/>
      <c r="E688" s="1293"/>
      <c r="F688" s="1293"/>
      <c r="G688" s="1293"/>
      <c r="H688" s="1293"/>
      <c r="I688" s="1293"/>
      <c r="J688" s="1293"/>
      <c r="K688" s="3447"/>
      <c r="L688" s="1823"/>
    </row>
    <row r="689" spans="1:12" s="1826" customFormat="1">
      <c r="A689" s="1825"/>
      <c r="B689" s="1293"/>
      <c r="C689" s="1293"/>
      <c r="D689" s="1293"/>
      <c r="E689" s="1293"/>
      <c r="F689" s="1293"/>
      <c r="G689" s="1293"/>
      <c r="H689" s="1293"/>
      <c r="I689" s="1293"/>
      <c r="J689" s="1293"/>
      <c r="K689" s="3447"/>
      <c r="L689" s="1823"/>
    </row>
    <row r="690" spans="1:12" s="1826" customFormat="1">
      <c r="A690" s="1825"/>
      <c r="B690" s="1293"/>
      <c r="C690" s="1293"/>
      <c r="D690" s="1293"/>
      <c r="E690" s="1293"/>
      <c r="F690" s="1293"/>
      <c r="G690" s="1293"/>
      <c r="H690" s="1293"/>
      <c r="I690" s="1293"/>
      <c r="J690" s="1293"/>
      <c r="K690" s="3447"/>
      <c r="L690" s="1823"/>
    </row>
    <row r="691" spans="1:12" s="1826" customFormat="1">
      <c r="A691" s="1825"/>
      <c r="B691" s="1293"/>
      <c r="C691" s="1293"/>
      <c r="D691" s="1293"/>
      <c r="E691" s="1293"/>
      <c r="F691" s="1293"/>
      <c r="G691" s="1293"/>
      <c r="H691" s="1293"/>
      <c r="I691" s="1293"/>
      <c r="J691" s="1293"/>
      <c r="K691" s="3447"/>
      <c r="L691" s="1823"/>
    </row>
    <row r="692" spans="1:12" s="1826" customFormat="1">
      <c r="A692" s="1825"/>
      <c r="B692" s="1293"/>
      <c r="C692" s="1293"/>
      <c r="D692" s="1293"/>
      <c r="E692" s="1293"/>
      <c r="F692" s="1293"/>
      <c r="G692" s="1293"/>
      <c r="H692" s="1293"/>
      <c r="I692" s="1293"/>
      <c r="J692" s="1293"/>
      <c r="K692" s="3447"/>
      <c r="L692" s="1823"/>
    </row>
    <row r="693" spans="1:12" s="1826" customFormat="1">
      <c r="A693" s="1825"/>
      <c r="B693" s="1293"/>
      <c r="C693" s="1293"/>
      <c r="D693" s="1293"/>
      <c r="E693" s="1293"/>
      <c r="F693" s="1293"/>
      <c r="G693" s="1293"/>
      <c r="H693" s="1293"/>
      <c r="I693" s="1293"/>
      <c r="J693" s="1293"/>
      <c r="K693" s="3447"/>
      <c r="L693" s="1823"/>
    </row>
    <row r="694" spans="1:12" s="1826" customFormat="1">
      <c r="A694" s="1825"/>
      <c r="B694" s="1293"/>
      <c r="C694" s="1293"/>
      <c r="D694" s="1293"/>
      <c r="E694" s="1293"/>
      <c r="F694" s="1293"/>
      <c r="G694" s="1293"/>
      <c r="H694" s="1293"/>
      <c r="I694" s="1293"/>
      <c r="J694" s="1293"/>
      <c r="K694" s="3447"/>
      <c r="L694" s="1823"/>
    </row>
    <row r="695" spans="1:12" s="1826" customFormat="1">
      <c r="A695" s="1825"/>
      <c r="B695" s="1293"/>
      <c r="C695" s="1293"/>
      <c r="D695" s="1293"/>
      <c r="E695" s="1293"/>
      <c r="F695" s="1293"/>
      <c r="G695" s="1293"/>
      <c r="H695" s="1293"/>
      <c r="I695" s="1293"/>
      <c r="J695" s="1293"/>
      <c r="K695" s="3447"/>
      <c r="L695" s="1823"/>
    </row>
    <row r="696" spans="1:12" s="1826" customFormat="1">
      <c r="A696" s="1825"/>
      <c r="B696" s="1293"/>
      <c r="C696" s="1293"/>
      <c r="D696" s="1293"/>
      <c r="E696" s="1293"/>
      <c r="F696" s="1293"/>
      <c r="G696" s="1293"/>
      <c r="H696" s="1293"/>
      <c r="I696" s="1293"/>
      <c r="J696" s="1293"/>
      <c r="K696" s="3447"/>
      <c r="L696" s="1823"/>
    </row>
    <row r="697" spans="1:12" s="1826" customFormat="1">
      <c r="A697" s="1825"/>
      <c r="B697" s="1293"/>
      <c r="C697" s="1293"/>
      <c r="D697" s="1293"/>
      <c r="E697" s="1293"/>
      <c r="F697" s="1293"/>
      <c r="G697" s="1293"/>
      <c r="H697" s="1293"/>
      <c r="I697" s="1293"/>
      <c r="J697" s="1293"/>
      <c r="K697" s="3447"/>
      <c r="L697" s="1823"/>
    </row>
    <row r="698" spans="1:12" s="1826" customFormat="1">
      <c r="A698" s="1825"/>
      <c r="B698" s="1293"/>
      <c r="C698" s="1293"/>
      <c r="D698" s="1293"/>
      <c r="E698" s="1293"/>
      <c r="F698" s="1293"/>
      <c r="G698" s="1293"/>
      <c r="H698" s="1293"/>
      <c r="I698" s="1293"/>
      <c r="J698" s="1293"/>
      <c r="K698" s="3447"/>
      <c r="L698" s="1823"/>
    </row>
    <row r="699" spans="1:12" s="1826" customFormat="1">
      <c r="A699" s="1825"/>
      <c r="B699" s="1293"/>
      <c r="C699" s="1293"/>
      <c r="D699" s="1293"/>
      <c r="E699" s="1293"/>
      <c r="F699" s="1293"/>
      <c r="G699" s="1293"/>
      <c r="H699" s="1293"/>
      <c r="I699" s="1293"/>
      <c r="J699" s="1293"/>
      <c r="K699" s="3447"/>
      <c r="L699" s="1823"/>
    </row>
    <row r="700" spans="1:12" s="1826" customFormat="1">
      <c r="A700" s="1825"/>
      <c r="B700" s="1293"/>
      <c r="C700" s="1293"/>
      <c r="D700" s="1293"/>
      <c r="E700" s="1293"/>
      <c r="F700" s="1293"/>
      <c r="G700" s="1293"/>
      <c r="H700" s="1293"/>
      <c r="I700" s="1293"/>
      <c r="J700" s="1293"/>
      <c r="K700" s="3447"/>
      <c r="L700" s="1823"/>
    </row>
    <row r="701" spans="1:12" s="1826" customFormat="1">
      <c r="A701" s="1825"/>
      <c r="B701" s="1293"/>
      <c r="C701" s="1293"/>
      <c r="D701" s="1293"/>
      <c r="E701" s="1293"/>
      <c r="F701" s="1293"/>
      <c r="G701" s="1293"/>
      <c r="H701" s="1293"/>
      <c r="I701" s="1293"/>
      <c r="J701" s="1293"/>
      <c r="K701" s="3447"/>
      <c r="L701" s="1823"/>
    </row>
    <row r="702" spans="1:12" s="1826" customFormat="1">
      <c r="A702" s="1825"/>
      <c r="B702" s="1293"/>
      <c r="C702" s="1293"/>
      <c r="D702" s="1293"/>
      <c r="E702" s="1293"/>
      <c r="F702" s="1293"/>
      <c r="G702" s="1293"/>
      <c r="H702" s="1293"/>
      <c r="I702" s="1293"/>
      <c r="J702" s="1293"/>
      <c r="K702" s="3447"/>
      <c r="L702" s="1823"/>
    </row>
    <row r="703" spans="1:12" s="1826" customFormat="1">
      <c r="A703" s="1825"/>
      <c r="B703" s="1293"/>
      <c r="C703" s="1293"/>
      <c r="D703" s="1293"/>
      <c r="E703" s="1293"/>
      <c r="F703" s="1293"/>
      <c r="G703" s="1293"/>
      <c r="H703" s="1293"/>
      <c r="I703" s="1293"/>
      <c r="J703" s="1293"/>
      <c r="K703" s="3447"/>
      <c r="L703" s="1823"/>
    </row>
    <row r="704" spans="1:12" s="1826" customFormat="1">
      <c r="A704" s="1825"/>
      <c r="B704" s="1293"/>
      <c r="C704" s="1293"/>
      <c r="D704" s="1293"/>
      <c r="E704" s="1293"/>
      <c r="F704" s="1293"/>
      <c r="G704" s="1293"/>
      <c r="H704" s="1293"/>
      <c r="I704" s="1293"/>
      <c r="J704" s="1293"/>
      <c r="K704" s="3447"/>
      <c r="L704" s="1823"/>
    </row>
    <row r="705" spans="1:12" s="1826" customFormat="1">
      <c r="A705" s="1825"/>
      <c r="B705" s="1293"/>
      <c r="C705" s="1293"/>
      <c r="D705" s="1293"/>
      <c r="E705" s="1293"/>
      <c r="F705" s="1293"/>
      <c r="G705" s="1293"/>
      <c r="H705" s="1293"/>
      <c r="I705" s="1293"/>
      <c r="J705" s="1293"/>
      <c r="K705" s="3447"/>
      <c r="L705" s="1823"/>
    </row>
    <row r="706" spans="1:12" s="1826" customFormat="1">
      <c r="A706" s="1825"/>
      <c r="B706" s="1293"/>
      <c r="C706" s="1293"/>
      <c r="D706" s="1293"/>
      <c r="E706" s="1293"/>
      <c r="F706" s="1293"/>
      <c r="G706" s="1293"/>
      <c r="H706" s="1293"/>
      <c r="I706" s="1293"/>
      <c r="J706" s="1293"/>
      <c r="K706" s="3447"/>
      <c r="L706" s="1823"/>
    </row>
    <row r="707" spans="1:12" s="1826" customFormat="1">
      <c r="A707" s="1825"/>
      <c r="B707" s="1293"/>
      <c r="C707" s="1293"/>
      <c r="D707" s="1293"/>
      <c r="E707" s="1293"/>
      <c r="F707" s="1293"/>
      <c r="G707" s="1293"/>
      <c r="H707" s="1293"/>
      <c r="I707" s="1293"/>
      <c r="J707" s="1293"/>
      <c r="K707" s="3447"/>
      <c r="L707" s="1823"/>
    </row>
    <row r="708" spans="1:12" s="1826" customFormat="1">
      <c r="A708" s="1825"/>
      <c r="B708" s="1293"/>
      <c r="C708" s="1293"/>
      <c r="D708" s="1293"/>
      <c r="E708" s="1293"/>
      <c r="F708" s="1293"/>
      <c r="G708" s="1293"/>
      <c r="H708" s="1293"/>
      <c r="I708" s="1293"/>
      <c r="J708" s="1293"/>
      <c r="K708" s="3447"/>
      <c r="L708" s="1823"/>
    </row>
    <row r="709" spans="1:12" s="1826" customFormat="1">
      <c r="A709" s="1825"/>
      <c r="B709" s="1293"/>
      <c r="C709" s="1293"/>
      <c r="D709" s="1293"/>
      <c r="E709" s="1293"/>
      <c r="F709" s="1293"/>
      <c r="G709" s="1293"/>
      <c r="H709" s="1293"/>
      <c r="I709" s="1293"/>
      <c r="J709" s="1293"/>
      <c r="K709" s="3447"/>
      <c r="L709" s="1823"/>
    </row>
    <row r="710" spans="1:12" s="1826" customFormat="1">
      <c r="A710" s="1825"/>
      <c r="B710" s="1293"/>
      <c r="C710" s="1293"/>
      <c r="D710" s="1293"/>
      <c r="E710" s="1293"/>
      <c r="F710" s="1293"/>
      <c r="G710" s="1293"/>
      <c r="H710" s="1293"/>
      <c r="I710" s="1293"/>
      <c r="J710" s="1293"/>
      <c r="K710" s="3447"/>
      <c r="L710" s="1823"/>
    </row>
    <row r="711" spans="1:12" s="1826" customFormat="1">
      <c r="A711" s="1825"/>
      <c r="B711" s="1293"/>
      <c r="C711" s="1293"/>
      <c r="D711" s="1293"/>
      <c r="E711" s="1293"/>
      <c r="F711" s="1293"/>
      <c r="G711" s="1293"/>
      <c r="H711" s="1293"/>
      <c r="I711" s="1293"/>
      <c r="J711" s="1293"/>
      <c r="K711" s="3447"/>
      <c r="L711" s="1823"/>
    </row>
    <row r="712" spans="1:12" s="1826" customFormat="1">
      <c r="A712" s="1825"/>
      <c r="B712" s="1293"/>
      <c r="C712" s="1293"/>
      <c r="D712" s="1293"/>
      <c r="E712" s="1293"/>
      <c r="F712" s="1293"/>
      <c r="G712" s="1293"/>
      <c r="H712" s="1293"/>
      <c r="I712" s="1293"/>
      <c r="J712" s="1293"/>
      <c r="K712" s="3447"/>
      <c r="L712" s="1823"/>
    </row>
    <row r="713" spans="1:12" s="1826" customFormat="1">
      <c r="A713" s="1825"/>
      <c r="B713" s="1293"/>
      <c r="C713" s="1293"/>
      <c r="D713" s="1293"/>
      <c r="E713" s="1293"/>
      <c r="F713" s="1293"/>
      <c r="G713" s="1293"/>
      <c r="H713" s="1293"/>
      <c r="I713" s="1293"/>
      <c r="J713" s="1293"/>
      <c r="K713" s="3447"/>
      <c r="L713" s="1823"/>
    </row>
    <row r="714" spans="1:12" s="1826" customFormat="1">
      <c r="A714" s="1825"/>
      <c r="B714" s="1293"/>
      <c r="C714" s="1293"/>
      <c r="D714" s="1293"/>
      <c r="E714" s="1293"/>
      <c r="F714" s="1293"/>
      <c r="G714" s="1293"/>
      <c r="H714" s="1293"/>
      <c r="I714" s="1293"/>
      <c r="J714" s="1293"/>
      <c r="K714" s="3447"/>
      <c r="L714" s="1823"/>
    </row>
    <row r="715" spans="1:12" s="1826" customFormat="1">
      <c r="A715" s="1825"/>
      <c r="B715" s="1293"/>
      <c r="C715" s="1293"/>
      <c r="D715" s="1293"/>
      <c r="E715" s="1293"/>
      <c r="F715" s="1293"/>
      <c r="G715" s="1293"/>
      <c r="H715" s="1293"/>
      <c r="I715" s="1293"/>
      <c r="J715" s="1293"/>
      <c r="K715" s="3447"/>
      <c r="L715" s="1823"/>
    </row>
    <row r="716" spans="1:12" s="1826" customFormat="1">
      <c r="A716" s="1825"/>
      <c r="B716" s="1293"/>
      <c r="C716" s="1293"/>
      <c r="D716" s="1293"/>
      <c r="E716" s="1293"/>
      <c r="F716" s="1293"/>
      <c r="G716" s="1293"/>
      <c r="H716" s="1293"/>
      <c r="I716" s="1293"/>
      <c r="J716" s="1293"/>
      <c r="K716" s="3447"/>
      <c r="L716" s="1823"/>
    </row>
    <row r="717" spans="1:12" s="1826" customFormat="1">
      <c r="A717" s="1825"/>
      <c r="B717" s="1293"/>
      <c r="C717" s="1293"/>
      <c r="D717" s="1293"/>
      <c r="E717" s="1293"/>
      <c r="F717" s="1293"/>
      <c r="G717" s="1293"/>
      <c r="H717" s="1293"/>
      <c r="I717" s="1293"/>
      <c r="J717" s="1293"/>
      <c r="K717" s="3447"/>
      <c r="L717" s="1823"/>
    </row>
    <row r="718" spans="1:12" s="1826" customFormat="1">
      <c r="A718" s="1825"/>
      <c r="B718" s="1293"/>
      <c r="C718" s="1293"/>
      <c r="D718" s="1293"/>
      <c r="E718" s="1293"/>
      <c r="F718" s="1293"/>
      <c r="G718" s="1293"/>
      <c r="H718" s="1293"/>
      <c r="I718" s="1293"/>
      <c r="J718" s="1293"/>
      <c r="K718" s="3447"/>
      <c r="L718" s="1823"/>
    </row>
    <row r="719" spans="1:12" s="1826" customFormat="1">
      <c r="A719" s="1825"/>
      <c r="B719" s="1293"/>
      <c r="C719" s="1293"/>
      <c r="D719" s="1293"/>
      <c r="E719" s="1293"/>
      <c r="F719" s="1293"/>
      <c r="G719" s="1293"/>
      <c r="H719" s="1293"/>
      <c r="I719" s="1293"/>
      <c r="J719" s="1293"/>
      <c r="K719" s="3447"/>
      <c r="L719" s="1823"/>
    </row>
    <row r="720" spans="1:12" s="1826" customFormat="1">
      <c r="A720" s="1825"/>
      <c r="B720" s="1293"/>
      <c r="C720" s="1293"/>
      <c r="D720" s="1293"/>
      <c r="E720" s="1293"/>
      <c r="F720" s="1293"/>
      <c r="G720" s="1293"/>
      <c r="H720" s="1293"/>
      <c r="I720" s="1293"/>
      <c r="J720" s="1293"/>
      <c r="K720" s="3447"/>
      <c r="L720" s="1823"/>
    </row>
    <row r="721" spans="1:12" s="1826" customFormat="1">
      <c r="A721" s="1825"/>
      <c r="B721" s="1293"/>
      <c r="C721" s="1293"/>
      <c r="D721" s="1293"/>
      <c r="E721" s="1293"/>
      <c r="F721" s="1293"/>
      <c r="G721" s="1293"/>
      <c r="H721" s="1293"/>
      <c r="I721" s="1293"/>
      <c r="J721" s="1293"/>
      <c r="K721" s="3447"/>
      <c r="L721" s="1823"/>
    </row>
    <row r="722" spans="1:12" s="1826" customFormat="1">
      <c r="A722" s="1825"/>
      <c r="B722" s="1293"/>
      <c r="C722" s="1293"/>
      <c r="D722" s="1293"/>
      <c r="E722" s="1293"/>
      <c r="F722" s="1293"/>
      <c r="G722" s="1293"/>
      <c r="H722" s="1293"/>
      <c r="I722" s="1293"/>
      <c r="J722" s="1293"/>
      <c r="K722" s="3447"/>
      <c r="L722" s="1823"/>
    </row>
    <row r="723" spans="1:12" s="1826" customFormat="1">
      <c r="A723" s="1825"/>
      <c r="B723" s="1293"/>
      <c r="C723" s="1293"/>
      <c r="D723" s="1293"/>
      <c r="E723" s="1293"/>
      <c r="F723" s="1293"/>
      <c r="G723" s="1293"/>
      <c r="H723" s="1293"/>
      <c r="I723" s="1293"/>
      <c r="J723" s="1293"/>
      <c r="K723" s="3447"/>
      <c r="L723" s="1823"/>
    </row>
    <row r="724" spans="1:12" s="1826" customFormat="1">
      <c r="A724" s="1825"/>
      <c r="B724" s="1293"/>
      <c r="C724" s="1293"/>
      <c r="D724" s="1293"/>
      <c r="E724" s="1293"/>
      <c r="F724" s="1293"/>
      <c r="G724" s="1293"/>
      <c r="H724" s="1293"/>
      <c r="I724" s="1293"/>
      <c r="J724" s="1293"/>
      <c r="K724" s="3447"/>
      <c r="L724" s="1823"/>
    </row>
    <row r="725" spans="1:12" s="1826" customFormat="1">
      <c r="A725" s="1825"/>
      <c r="B725" s="1293"/>
      <c r="C725" s="1293"/>
      <c r="D725" s="1293"/>
      <c r="E725" s="1293"/>
      <c r="F725" s="1293"/>
      <c r="G725" s="1293"/>
      <c r="H725" s="1293"/>
      <c r="I725" s="1293"/>
      <c r="J725" s="1293"/>
      <c r="K725" s="3447"/>
      <c r="L725" s="1823"/>
    </row>
    <row r="726" spans="1:12" s="1826" customFormat="1">
      <c r="A726" s="1825"/>
      <c r="B726" s="1293"/>
      <c r="C726" s="1293"/>
      <c r="D726" s="1293"/>
      <c r="E726" s="1293"/>
      <c r="F726" s="1293"/>
      <c r="G726" s="1293"/>
      <c r="H726" s="1293"/>
      <c r="I726" s="1293"/>
      <c r="J726" s="1293"/>
      <c r="K726" s="3447"/>
      <c r="L726" s="1823"/>
    </row>
    <row r="727" spans="1:12" s="1826" customFormat="1">
      <c r="A727" s="1825"/>
      <c r="B727" s="1293"/>
      <c r="C727" s="1293"/>
      <c r="D727" s="1293"/>
      <c r="E727" s="1293"/>
      <c r="F727" s="1293"/>
      <c r="G727" s="1293"/>
      <c r="H727" s="1293"/>
      <c r="I727" s="1293"/>
      <c r="J727" s="1293"/>
      <c r="K727" s="3447"/>
      <c r="L727" s="1823"/>
    </row>
    <row r="728" spans="1:12" s="1826" customFormat="1">
      <c r="A728" s="1825"/>
      <c r="B728" s="1293"/>
      <c r="C728" s="1293"/>
      <c r="D728" s="1293"/>
      <c r="E728" s="1293"/>
      <c r="F728" s="1293"/>
      <c r="G728" s="1293"/>
      <c r="H728" s="1293"/>
      <c r="I728" s="1293"/>
      <c r="J728" s="1293"/>
      <c r="K728" s="3447"/>
      <c r="L728" s="1823"/>
    </row>
    <row r="729" spans="1:12" s="1826" customFormat="1">
      <c r="A729" s="1825"/>
      <c r="B729" s="1293"/>
      <c r="C729" s="1293"/>
      <c r="D729" s="1293"/>
      <c r="E729" s="1293"/>
      <c r="F729" s="1293"/>
      <c r="G729" s="1293"/>
      <c r="H729" s="1293"/>
      <c r="I729" s="1293"/>
      <c r="J729" s="1293"/>
      <c r="K729" s="3447"/>
      <c r="L729" s="1823"/>
    </row>
    <row r="730" spans="1:12" s="1826" customFormat="1">
      <c r="A730" s="1825"/>
      <c r="B730" s="1293"/>
      <c r="C730" s="1293"/>
      <c r="D730" s="1293"/>
      <c r="E730" s="1293"/>
      <c r="F730" s="1293"/>
      <c r="G730" s="1293"/>
      <c r="H730" s="1293"/>
      <c r="I730" s="1293"/>
      <c r="J730" s="1293"/>
      <c r="K730" s="3447"/>
      <c r="L730" s="1823"/>
    </row>
    <row r="731" spans="1:12" s="1826" customFormat="1">
      <c r="A731" s="1825"/>
      <c r="B731" s="1293"/>
      <c r="C731" s="1293"/>
      <c r="D731" s="1293"/>
      <c r="E731" s="1293"/>
      <c r="F731" s="1293"/>
      <c r="G731" s="1293"/>
      <c r="H731" s="1293"/>
      <c r="I731" s="1293"/>
      <c r="J731" s="1293"/>
      <c r="K731" s="3447"/>
      <c r="L731" s="1823"/>
    </row>
    <row r="732" spans="1:12" s="1826" customFormat="1">
      <c r="A732" s="1825"/>
      <c r="B732" s="1293"/>
      <c r="C732" s="1293"/>
      <c r="D732" s="1293"/>
      <c r="E732" s="1293"/>
      <c r="F732" s="1293"/>
      <c r="G732" s="1293"/>
      <c r="H732" s="1293"/>
      <c r="I732" s="1293"/>
      <c r="J732" s="1293"/>
      <c r="K732" s="3447"/>
      <c r="L732" s="1823"/>
    </row>
    <row r="733" spans="1:12" s="1826" customFormat="1">
      <c r="A733" s="1825"/>
      <c r="B733" s="1293"/>
      <c r="C733" s="1293"/>
      <c r="D733" s="1293"/>
      <c r="E733" s="1293"/>
      <c r="F733" s="1293"/>
      <c r="G733" s="1293"/>
      <c r="H733" s="1293"/>
      <c r="I733" s="1293"/>
      <c r="J733" s="1293"/>
      <c r="K733" s="3447"/>
      <c r="L733" s="1823"/>
    </row>
    <row r="734" spans="1:12" s="1826" customFormat="1">
      <c r="A734" s="1825"/>
      <c r="B734" s="1293"/>
      <c r="C734" s="1293"/>
      <c r="D734" s="1293"/>
      <c r="E734" s="1293"/>
      <c r="F734" s="1293"/>
      <c r="G734" s="1293"/>
      <c r="H734" s="1293"/>
      <c r="I734" s="1293"/>
      <c r="J734" s="1293"/>
      <c r="K734" s="3447"/>
      <c r="L734" s="1823"/>
    </row>
    <row r="735" spans="1:12" s="1826" customFormat="1">
      <c r="A735" s="1825"/>
      <c r="B735" s="1293"/>
      <c r="C735" s="1293"/>
      <c r="D735" s="1293"/>
      <c r="E735" s="1293"/>
      <c r="F735" s="1293"/>
      <c r="G735" s="1293"/>
      <c r="H735" s="1293"/>
      <c r="I735" s="1293"/>
      <c r="J735" s="1293"/>
      <c r="K735" s="3447"/>
      <c r="L735" s="1823"/>
    </row>
    <row r="736" spans="1:12" s="1826" customFormat="1">
      <c r="A736" s="1825"/>
      <c r="B736" s="1293"/>
      <c r="C736" s="1293"/>
      <c r="D736" s="1293"/>
      <c r="E736" s="1293"/>
      <c r="F736" s="1293"/>
      <c r="G736" s="1293"/>
      <c r="H736" s="1293"/>
      <c r="I736" s="1293"/>
      <c r="J736" s="1293"/>
      <c r="K736" s="3447"/>
      <c r="L736" s="1823"/>
    </row>
    <row r="737" spans="1:12" s="1826" customFormat="1">
      <c r="A737" s="1825"/>
      <c r="B737" s="1293"/>
      <c r="C737" s="1293"/>
      <c r="D737" s="1293"/>
      <c r="E737" s="1293"/>
      <c r="F737" s="1293"/>
      <c r="G737" s="1293"/>
      <c r="H737" s="1293"/>
      <c r="I737" s="1293"/>
      <c r="J737" s="1293"/>
      <c r="K737" s="3447"/>
      <c r="L737" s="1823"/>
    </row>
    <row r="738" spans="1:12" s="1826" customFormat="1">
      <c r="A738" s="1825"/>
      <c r="B738" s="1293"/>
      <c r="C738" s="1293"/>
      <c r="D738" s="1293"/>
      <c r="E738" s="1293"/>
      <c r="F738" s="1293"/>
      <c r="G738" s="1293"/>
      <c r="H738" s="1293"/>
      <c r="I738" s="1293"/>
      <c r="J738" s="1293"/>
      <c r="K738" s="3447"/>
      <c r="L738" s="1823"/>
    </row>
    <row r="739" spans="1:12" s="1826" customFormat="1">
      <c r="A739" s="1825"/>
      <c r="B739" s="1293"/>
      <c r="C739" s="1293"/>
      <c r="D739" s="1293"/>
      <c r="E739" s="1293"/>
      <c r="F739" s="1293"/>
      <c r="G739" s="1293"/>
      <c r="H739" s="1293"/>
      <c r="I739" s="1293"/>
      <c r="J739" s="1293"/>
      <c r="K739" s="3447"/>
      <c r="L739" s="1823"/>
    </row>
    <row r="740" spans="1:12" s="1826" customFormat="1">
      <c r="A740" s="1825"/>
      <c r="B740" s="1293"/>
      <c r="C740" s="1293"/>
      <c r="D740" s="1293"/>
      <c r="E740" s="1293"/>
      <c r="F740" s="1293"/>
      <c r="G740" s="1293"/>
      <c r="H740" s="1293"/>
      <c r="I740" s="1293"/>
      <c r="J740" s="1293"/>
      <c r="K740" s="3447"/>
      <c r="L740" s="1823"/>
    </row>
    <row r="741" spans="1:12" s="1826" customFormat="1">
      <c r="A741" s="1825"/>
      <c r="B741" s="1293"/>
      <c r="C741" s="1293"/>
      <c r="D741" s="1293"/>
      <c r="E741" s="1293"/>
      <c r="F741" s="1293"/>
      <c r="G741" s="1293"/>
      <c r="H741" s="1293"/>
      <c r="I741" s="1293"/>
      <c r="J741" s="1293"/>
      <c r="K741" s="3447"/>
      <c r="L741" s="1823"/>
    </row>
    <row r="742" spans="1:12" s="1826" customFormat="1">
      <c r="A742" s="1825"/>
      <c r="B742" s="1293"/>
      <c r="C742" s="1293"/>
      <c r="D742" s="1293"/>
      <c r="E742" s="1293"/>
      <c r="F742" s="1293"/>
      <c r="G742" s="1293"/>
      <c r="H742" s="1293"/>
      <c r="I742" s="1293"/>
      <c r="J742" s="1293"/>
      <c r="K742" s="3447"/>
      <c r="L742" s="1823"/>
    </row>
    <row r="743" spans="1:12" s="1826" customFormat="1">
      <c r="A743" s="1825"/>
      <c r="B743" s="1293"/>
      <c r="C743" s="1293"/>
      <c r="D743" s="1293"/>
      <c r="E743" s="1293"/>
      <c r="F743" s="1293"/>
      <c r="G743" s="1293"/>
      <c r="H743" s="1293"/>
      <c r="I743" s="1293"/>
      <c r="J743" s="1293"/>
      <c r="K743" s="3447"/>
      <c r="L743" s="1823"/>
    </row>
    <row r="744" spans="1:12" s="1826" customFormat="1">
      <c r="A744" s="1825"/>
      <c r="B744" s="1293"/>
      <c r="C744" s="1293"/>
      <c r="D744" s="1293"/>
      <c r="E744" s="1293"/>
      <c r="F744" s="1293"/>
      <c r="G744" s="1293"/>
      <c r="H744" s="1293"/>
      <c r="I744" s="1293"/>
      <c r="J744" s="1293"/>
      <c r="K744" s="3447"/>
      <c r="L744" s="1823"/>
    </row>
    <row r="745" spans="1:12" s="1826" customFormat="1">
      <c r="A745" s="1825"/>
      <c r="B745" s="1293"/>
      <c r="C745" s="1293"/>
      <c r="D745" s="1293"/>
      <c r="E745" s="1293"/>
      <c r="F745" s="1293"/>
      <c r="G745" s="1293"/>
      <c r="H745" s="1293"/>
      <c r="I745" s="1293"/>
      <c r="J745" s="1293"/>
      <c r="K745" s="3447"/>
      <c r="L745" s="1823"/>
    </row>
    <row r="746" spans="1:12" s="1826" customFormat="1">
      <c r="A746" s="1825"/>
      <c r="B746" s="1293"/>
      <c r="C746" s="1293"/>
      <c r="D746" s="1293"/>
      <c r="E746" s="1293"/>
      <c r="F746" s="1293"/>
      <c r="G746" s="1293"/>
      <c r="H746" s="1293"/>
      <c r="I746" s="1293"/>
      <c r="J746" s="1293"/>
      <c r="K746" s="3447"/>
      <c r="L746" s="1823"/>
    </row>
    <row r="747" spans="1:12" s="1826" customFormat="1">
      <c r="A747" s="1825"/>
      <c r="B747" s="1293"/>
      <c r="C747" s="1293"/>
      <c r="D747" s="1293"/>
      <c r="E747" s="1293"/>
      <c r="F747" s="1293"/>
      <c r="G747" s="1293"/>
      <c r="H747" s="1293"/>
      <c r="I747" s="1293"/>
      <c r="J747" s="1293"/>
      <c r="K747" s="3447"/>
      <c r="L747" s="1823"/>
    </row>
    <row r="748" spans="1:12" s="1826" customFormat="1">
      <c r="A748" s="1825"/>
      <c r="B748" s="1293"/>
      <c r="C748" s="1293"/>
      <c r="D748" s="1293"/>
      <c r="E748" s="1293"/>
      <c r="F748" s="1293"/>
      <c r="G748" s="1293"/>
      <c r="H748" s="1293"/>
      <c r="I748" s="1293"/>
      <c r="J748" s="1293"/>
      <c r="K748" s="3447"/>
      <c r="L748" s="1823"/>
    </row>
    <row r="749" spans="1:12" s="1826" customFormat="1">
      <c r="A749" s="1825"/>
      <c r="B749" s="1293"/>
      <c r="C749" s="1293"/>
      <c r="D749" s="1293"/>
      <c r="E749" s="1293"/>
      <c r="F749" s="1293"/>
      <c r="G749" s="1293"/>
      <c r="H749" s="1293"/>
      <c r="I749" s="1293"/>
      <c r="J749" s="1293"/>
      <c r="K749" s="3447"/>
      <c r="L749" s="1823"/>
    </row>
    <row r="750" spans="1:12" s="1826" customFormat="1">
      <c r="A750" s="1825"/>
      <c r="B750" s="1293"/>
      <c r="C750" s="1293"/>
      <c r="D750" s="1293"/>
      <c r="E750" s="1293"/>
      <c r="F750" s="1293"/>
      <c r="G750" s="1293"/>
      <c r="H750" s="1293"/>
      <c r="I750" s="1293"/>
      <c r="J750" s="1293"/>
      <c r="K750" s="3447"/>
      <c r="L750" s="1823"/>
    </row>
    <row r="751" spans="1:12" s="1826" customFormat="1">
      <c r="A751" s="1825"/>
      <c r="B751" s="1293"/>
      <c r="C751" s="1293"/>
      <c r="D751" s="1293"/>
      <c r="E751" s="1293"/>
      <c r="F751" s="1293"/>
      <c r="G751" s="1293"/>
      <c r="H751" s="1293"/>
      <c r="I751" s="1293"/>
      <c r="J751" s="1293"/>
      <c r="K751" s="3447"/>
      <c r="L751" s="1823"/>
    </row>
    <row r="752" spans="1:12" s="1826" customFormat="1">
      <c r="A752" s="1825"/>
      <c r="B752" s="1293"/>
      <c r="C752" s="1293"/>
      <c r="D752" s="1293"/>
      <c r="E752" s="1293"/>
      <c r="F752" s="1293"/>
      <c r="G752" s="1293"/>
      <c r="H752" s="1293"/>
      <c r="I752" s="1293"/>
      <c r="J752" s="1293"/>
      <c r="K752" s="3447"/>
      <c r="L752" s="1823"/>
    </row>
    <row r="753" spans="1:12" s="1826" customFormat="1">
      <c r="A753" s="1825"/>
      <c r="B753" s="1293"/>
      <c r="C753" s="1293"/>
      <c r="D753" s="1293"/>
      <c r="E753" s="1293"/>
      <c r="F753" s="1293"/>
      <c r="G753" s="1293"/>
      <c r="H753" s="1293"/>
      <c r="I753" s="1293"/>
      <c r="J753" s="1293"/>
      <c r="K753" s="3447"/>
      <c r="L753" s="1823"/>
    </row>
    <row r="754" spans="1:12" s="1826" customFormat="1">
      <c r="A754" s="1825"/>
      <c r="B754" s="1293"/>
      <c r="C754" s="1293"/>
      <c r="D754" s="1293"/>
      <c r="E754" s="1293"/>
      <c r="F754" s="1293"/>
      <c r="G754" s="1293"/>
      <c r="H754" s="1293"/>
      <c r="I754" s="1293"/>
      <c r="J754" s="1293"/>
      <c r="K754" s="3447"/>
      <c r="L754" s="1823"/>
    </row>
    <row r="755" spans="1:12" s="1826" customFormat="1">
      <c r="A755" s="1825"/>
      <c r="B755" s="1293"/>
      <c r="C755" s="1293"/>
      <c r="D755" s="1293"/>
      <c r="E755" s="1293"/>
      <c r="F755" s="1293"/>
      <c r="G755" s="1293"/>
      <c r="H755" s="1293"/>
      <c r="I755" s="1293"/>
      <c r="J755" s="1293"/>
      <c r="K755" s="3447"/>
      <c r="L755" s="1823"/>
    </row>
    <row r="756" spans="1:12" s="1826" customFormat="1">
      <c r="A756" s="1825"/>
      <c r="B756" s="1293"/>
      <c r="C756" s="1293"/>
      <c r="D756" s="1293"/>
      <c r="E756" s="1293"/>
      <c r="F756" s="1293"/>
      <c r="G756" s="1293"/>
      <c r="H756" s="1293"/>
      <c r="I756" s="1293"/>
      <c r="J756" s="1293"/>
      <c r="K756" s="3447"/>
      <c r="L756" s="1823"/>
    </row>
    <row r="757" spans="1:12" s="1826" customFormat="1">
      <c r="A757" s="1825"/>
      <c r="B757" s="1293"/>
      <c r="C757" s="1293"/>
      <c r="D757" s="1293"/>
      <c r="E757" s="1293"/>
      <c r="F757" s="1293"/>
      <c r="G757" s="1293"/>
      <c r="H757" s="1293"/>
      <c r="I757" s="1293"/>
      <c r="J757" s="1293"/>
      <c r="K757" s="3447"/>
      <c r="L757" s="1823"/>
    </row>
    <row r="758" spans="1:12" s="1826" customFormat="1">
      <c r="A758" s="1825"/>
      <c r="B758" s="1293"/>
      <c r="C758" s="1293"/>
      <c r="D758" s="1293"/>
      <c r="E758" s="1293"/>
      <c r="F758" s="1293"/>
      <c r="G758" s="1293"/>
      <c r="H758" s="1293"/>
      <c r="I758" s="1293"/>
      <c r="J758" s="1293"/>
      <c r="K758" s="3447"/>
      <c r="L758" s="1823"/>
    </row>
    <row r="759" spans="1:12" s="1826" customFormat="1">
      <c r="A759" s="1825"/>
      <c r="B759" s="1293"/>
      <c r="C759" s="1293"/>
      <c r="D759" s="1293"/>
      <c r="E759" s="1293"/>
      <c r="F759" s="1293"/>
      <c r="G759" s="1293"/>
      <c r="H759" s="1293"/>
      <c r="I759" s="1293"/>
      <c r="J759" s="1293"/>
      <c r="K759" s="3447"/>
      <c r="L759" s="1823"/>
    </row>
    <row r="760" spans="1:12" s="1826" customFormat="1">
      <c r="A760" s="1825"/>
      <c r="B760" s="1293"/>
      <c r="C760" s="1293"/>
      <c r="D760" s="1293"/>
      <c r="E760" s="1293"/>
      <c r="F760" s="1293"/>
      <c r="G760" s="1293"/>
      <c r="H760" s="1293"/>
      <c r="I760" s="1293"/>
      <c r="J760" s="1293"/>
      <c r="K760" s="3447"/>
      <c r="L760" s="1823"/>
    </row>
    <row r="761" spans="1:12" s="1826" customFormat="1">
      <c r="A761" s="1825"/>
      <c r="B761" s="1293"/>
      <c r="C761" s="1293"/>
      <c r="D761" s="1293"/>
      <c r="E761" s="1293"/>
      <c r="F761" s="1293"/>
      <c r="G761" s="1293"/>
      <c r="H761" s="1293"/>
      <c r="I761" s="1293"/>
      <c r="J761" s="1293"/>
      <c r="K761" s="3447"/>
      <c r="L761" s="1823"/>
    </row>
    <row r="762" spans="1:12" s="1826" customFormat="1">
      <c r="A762" s="1825"/>
      <c r="B762" s="1293"/>
      <c r="C762" s="1293"/>
      <c r="D762" s="1293"/>
      <c r="E762" s="1293"/>
      <c r="F762" s="1293"/>
      <c r="G762" s="1293"/>
      <c r="H762" s="1293"/>
      <c r="I762" s="1293"/>
      <c r="J762" s="1293"/>
      <c r="K762" s="3447"/>
      <c r="L762" s="1823"/>
    </row>
    <row r="763" spans="1:12" s="1826" customFormat="1">
      <c r="A763" s="1825"/>
      <c r="B763" s="1293"/>
      <c r="C763" s="1293"/>
      <c r="D763" s="1293"/>
      <c r="E763" s="1293"/>
      <c r="F763" s="1293"/>
      <c r="G763" s="1293"/>
      <c r="H763" s="1293"/>
      <c r="I763" s="1293"/>
      <c r="J763" s="1293"/>
      <c r="K763" s="3447"/>
      <c r="L763" s="1823"/>
    </row>
    <row r="764" spans="1:12" s="1826" customFormat="1">
      <c r="A764" s="1825"/>
      <c r="B764" s="1293"/>
      <c r="C764" s="1293"/>
      <c r="D764" s="1293"/>
      <c r="E764" s="1293"/>
      <c r="F764" s="1293"/>
      <c r="G764" s="1293"/>
      <c r="H764" s="1293"/>
      <c r="I764" s="1293"/>
      <c r="J764" s="1293"/>
      <c r="K764" s="3447"/>
      <c r="L764" s="1823"/>
    </row>
    <row r="765" spans="1:12" s="1826" customFormat="1">
      <c r="A765" s="1825"/>
      <c r="B765" s="1293"/>
      <c r="C765" s="1293"/>
      <c r="D765" s="1293"/>
      <c r="E765" s="1293"/>
      <c r="F765" s="1293"/>
      <c r="G765" s="1293"/>
      <c r="H765" s="1293"/>
      <c r="I765" s="1293"/>
      <c r="J765" s="1293"/>
      <c r="K765" s="3447"/>
      <c r="L765" s="1823"/>
    </row>
    <row r="766" spans="1:12" s="1826" customFormat="1">
      <c r="A766" s="1825"/>
      <c r="B766" s="1293"/>
      <c r="C766" s="1293"/>
      <c r="D766" s="1293"/>
      <c r="E766" s="1293"/>
      <c r="F766" s="1293"/>
      <c r="G766" s="1293"/>
      <c r="H766" s="1293"/>
      <c r="I766" s="1293"/>
      <c r="J766" s="1293"/>
      <c r="K766" s="3447"/>
      <c r="L766" s="1823"/>
    </row>
    <row r="767" spans="1:12" s="1826" customFormat="1">
      <c r="A767" s="1825"/>
      <c r="B767" s="1293"/>
      <c r="C767" s="1293"/>
      <c r="D767" s="1293"/>
      <c r="E767" s="1293"/>
      <c r="F767" s="1293"/>
      <c r="G767" s="1293"/>
      <c r="H767" s="1293"/>
      <c r="I767" s="1293"/>
      <c r="J767" s="1293"/>
      <c r="K767" s="3447"/>
      <c r="L767" s="1823"/>
    </row>
    <row r="768" spans="1:12" s="1826" customFormat="1">
      <c r="A768" s="1825"/>
      <c r="B768" s="1293"/>
      <c r="C768" s="1293"/>
      <c r="D768" s="1293"/>
      <c r="E768" s="1293"/>
      <c r="F768" s="1293"/>
      <c r="G768" s="1293"/>
      <c r="H768" s="1293"/>
      <c r="I768" s="1293"/>
      <c r="J768" s="1293"/>
      <c r="K768" s="3447"/>
      <c r="L768" s="1823"/>
    </row>
    <row r="769" spans="1:12" s="1826" customFormat="1">
      <c r="A769" s="1825"/>
      <c r="B769" s="1293"/>
      <c r="C769" s="1293"/>
      <c r="D769" s="1293"/>
      <c r="E769" s="1293"/>
      <c r="F769" s="1293"/>
      <c r="G769" s="1293"/>
      <c r="H769" s="1293"/>
      <c r="I769" s="1293"/>
      <c r="J769" s="1293"/>
      <c r="K769" s="3447"/>
      <c r="L769" s="1823"/>
    </row>
    <row r="770" spans="1:12" s="1826" customFormat="1">
      <c r="A770" s="1825"/>
      <c r="B770" s="1293"/>
      <c r="C770" s="1293"/>
      <c r="D770" s="1293"/>
      <c r="E770" s="1293"/>
      <c r="F770" s="1293"/>
      <c r="G770" s="1293"/>
      <c r="H770" s="1293"/>
      <c r="I770" s="1293"/>
      <c r="J770" s="1293"/>
      <c r="K770" s="3447"/>
      <c r="L770" s="1823"/>
    </row>
    <row r="771" spans="1:12" s="1826" customFormat="1">
      <c r="A771" s="1825"/>
      <c r="B771" s="1293"/>
      <c r="C771" s="1293"/>
      <c r="D771" s="1293"/>
      <c r="E771" s="1293"/>
      <c r="F771" s="1293"/>
      <c r="G771" s="1293"/>
      <c r="H771" s="1293"/>
      <c r="I771" s="1293"/>
      <c r="J771" s="1293"/>
      <c r="K771" s="3447"/>
      <c r="L771" s="1823"/>
    </row>
    <row r="772" spans="1:12" s="1826" customFormat="1">
      <c r="A772" s="1825"/>
      <c r="B772" s="1293"/>
      <c r="C772" s="1293"/>
      <c r="D772" s="1293"/>
      <c r="E772" s="1293"/>
      <c r="F772" s="1293"/>
      <c r="G772" s="1293"/>
      <c r="H772" s="1293"/>
      <c r="I772" s="1293"/>
      <c r="J772" s="1293"/>
      <c r="K772" s="3447"/>
      <c r="L772" s="1823"/>
    </row>
    <row r="773" spans="1:12" s="1826" customFormat="1">
      <c r="A773" s="1825"/>
      <c r="B773" s="1293"/>
      <c r="C773" s="1293"/>
      <c r="D773" s="1293"/>
      <c r="E773" s="1293"/>
      <c r="F773" s="1293"/>
      <c r="G773" s="1293"/>
      <c r="H773" s="1293"/>
      <c r="I773" s="1293"/>
      <c r="J773" s="1293"/>
      <c r="K773" s="3447"/>
      <c r="L773" s="1823"/>
    </row>
    <row r="774" spans="1:12" s="1826" customFormat="1">
      <c r="A774" s="1825"/>
      <c r="B774" s="1293"/>
      <c r="C774" s="1293"/>
      <c r="D774" s="1293"/>
      <c r="E774" s="1293"/>
      <c r="F774" s="1293"/>
      <c r="G774" s="1293"/>
      <c r="H774" s="1293"/>
      <c r="I774" s="1293"/>
      <c r="J774" s="1293"/>
      <c r="K774" s="3447"/>
      <c r="L774" s="1823"/>
    </row>
    <row r="775" spans="1:12" s="1826" customFormat="1">
      <c r="A775" s="1825"/>
      <c r="B775" s="1293"/>
      <c r="C775" s="1293"/>
      <c r="D775" s="1293"/>
      <c r="E775" s="1293"/>
      <c r="F775" s="1293"/>
      <c r="G775" s="1293"/>
      <c r="H775" s="1293"/>
      <c r="I775" s="1293"/>
      <c r="J775" s="1293"/>
      <c r="K775" s="3447"/>
      <c r="L775" s="1823"/>
    </row>
    <row r="776" spans="1:12" s="1826" customFormat="1">
      <c r="A776" s="1825"/>
      <c r="B776" s="1293"/>
      <c r="C776" s="1293"/>
      <c r="D776" s="1293"/>
      <c r="E776" s="1293"/>
      <c r="F776" s="1293"/>
      <c r="G776" s="1293"/>
      <c r="H776" s="1293"/>
      <c r="I776" s="1293"/>
      <c r="J776" s="1293"/>
      <c r="K776" s="3447"/>
      <c r="L776" s="1823"/>
    </row>
    <row r="777" spans="1:12" s="1826" customFormat="1">
      <c r="A777" s="1825"/>
      <c r="B777" s="1293"/>
      <c r="C777" s="1293"/>
      <c r="D777" s="1293"/>
      <c r="E777" s="1293"/>
      <c r="F777" s="1293"/>
      <c r="G777" s="1293"/>
      <c r="H777" s="1293"/>
      <c r="I777" s="1293"/>
      <c r="J777" s="1293"/>
      <c r="K777" s="3447"/>
      <c r="L777" s="1823"/>
    </row>
    <row r="778" spans="1:12" s="1826" customFormat="1">
      <c r="A778" s="1825"/>
      <c r="B778" s="1293"/>
      <c r="C778" s="1293"/>
      <c r="D778" s="1293"/>
      <c r="E778" s="1293"/>
      <c r="F778" s="1293"/>
      <c r="G778" s="1293"/>
      <c r="H778" s="1293"/>
      <c r="I778" s="1293"/>
      <c r="J778" s="1293"/>
      <c r="K778" s="3447"/>
      <c r="L778" s="1823"/>
    </row>
    <row r="779" spans="1:12" s="1826" customFormat="1">
      <c r="A779" s="1825"/>
      <c r="B779" s="1293"/>
      <c r="C779" s="1293"/>
      <c r="D779" s="1293"/>
      <c r="E779" s="1293"/>
      <c r="F779" s="1293"/>
      <c r="G779" s="1293"/>
      <c r="H779" s="1293"/>
      <c r="I779" s="1293"/>
      <c r="J779" s="1293"/>
      <c r="K779" s="3447"/>
      <c r="L779" s="1823"/>
    </row>
    <row r="780" spans="1:12" s="1826" customFormat="1">
      <c r="A780" s="1825"/>
      <c r="B780" s="1293"/>
      <c r="C780" s="1293"/>
      <c r="D780" s="1293"/>
      <c r="E780" s="1293"/>
      <c r="F780" s="1293"/>
      <c r="G780" s="1293"/>
      <c r="H780" s="1293"/>
      <c r="I780" s="1293"/>
      <c r="J780" s="1293"/>
      <c r="K780" s="3447"/>
      <c r="L780" s="1823"/>
    </row>
    <row r="781" spans="1:12" s="1826" customFormat="1">
      <c r="A781" s="1825"/>
      <c r="B781" s="1293"/>
      <c r="C781" s="1293"/>
      <c r="D781" s="1293"/>
      <c r="E781" s="1293"/>
      <c r="F781" s="1293"/>
      <c r="G781" s="1293"/>
      <c r="H781" s="1293"/>
      <c r="I781" s="1293"/>
      <c r="J781" s="1293"/>
      <c r="K781" s="3447"/>
      <c r="L781" s="1823"/>
    </row>
    <row r="782" spans="1:12" s="1826" customFormat="1">
      <c r="A782" s="1825"/>
      <c r="B782" s="1293"/>
      <c r="C782" s="1293"/>
      <c r="D782" s="1293"/>
      <c r="E782" s="1293"/>
      <c r="F782" s="1293"/>
      <c r="G782" s="1293"/>
      <c r="H782" s="1293"/>
      <c r="I782" s="1293"/>
      <c r="J782" s="1293"/>
      <c r="K782" s="3447"/>
      <c r="L782" s="1823"/>
    </row>
    <row r="783" spans="1:12" s="1826" customFormat="1">
      <c r="A783" s="1825"/>
      <c r="B783" s="1293"/>
      <c r="C783" s="1293"/>
      <c r="D783" s="1293"/>
      <c r="E783" s="1293"/>
      <c r="F783" s="1293"/>
      <c r="G783" s="1293"/>
      <c r="H783" s="1293"/>
      <c r="I783" s="1293"/>
      <c r="J783" s="1293"/>
      <c r="K783" s="3447"/>
      <c r="L783" s="1823"/>
    </row>
    <row r="784" spans="1:12" s="1826" customFormat="1">
      <c r="A784" s="1825"/>
      <c r="B784" s="1293"/>
      <c r="C784" s="1293"/>
      <c r="D784" s="1293"/>
      <c r="E784" s="1293"/>
      <c r="F784" s="1293"/>
      <c r="G784" s="1293"/>
      <c r="H784" s="1293"/>
      <c r="I784" s="1293"/>
      <c r="J784" s="1293"/>
      <c r="K784" s="3447"/>
      <c r="L784" s="1823"/>
    </row>
    <row r="785" spans="1:12" s="1826" customFormat="1">
      <c r="A785" s="1825"/>
      <c r="B785" s="1293"/>
      <c r="C785" s="1293"/>
      <c r="D785" s="1293"/>
      <c r="E785" s="1293"/>
      <c r="F785" s="1293"/>
      <c r="G785" s="1293"/>
      <c r="H785" s="1293"/>
      <c r="I785" s="1293"/>
      <c r="J785" s="1293"/>
      <c r="K785" s="3447"/>
      <c r="L785" s="1823"/>
    </row>
    <row r="786" spans="1:12" s="1826" customFormat="1">
      <c r="A786" s="1825"/>
      <c r="B786" s="1293"/>
      <c r="C786" s="1293"/>
      <c r="D786" s="1293"/>
      <c r="E786" s="1293"/>
      <c r="F786" s="1293"/>
      <c r="G786" s="1293"/>
      <c r="H786" s="1293"/>
      <c r="I786" s="1293"/>
      <c r="J786" s="1293"/>
      <c r="K786" s="3447"/>
      <c r="L786" s="1823"/>
    </row>
    <row r="787" spans="1:12" s="1826" customFormat="1">
      <c r="A787" s="1825"/>
      <c r="B787" s="1293"/>
      <c r="C787" s="1293"/>
      <c r="D787" s="1293"/>
      <c r="E787" s="1293"/>
      <c r="F787" s="1293"/>
      <c r="G787" s="1293"/>
      <c r="H787" s="1293"/>
      <c r="I787" s="1293"/>
      <c r="J787" s="1293"/>
      <c r="K787" s="3447"/>
      <c r="L787" s="1823"/>
    </row>
    <row r="788" spans="1:12" s="1826" customFormat="1">
      <c r="A788" s="1825"/>
      <c r="B788" s="1293"/>
      <c r="C788" s="1293"/>
      <c r="D788" s="1293"/>
      <c r="E788" s="1293"/>
      <c r="F788" s="1293"/>
      <c r="G788" s="1293"/>
      <c r="H788" s="1293"/>
      <c r="I788" s="1293"/>
      <c r="J788" s="1293"/>
      <c r="K788" s="3447"/>
      <c r="L788" s="1823"/>
    </row>
    <row r="789" spans="1:12" s="1826" customFormat="1">
      <c r="A789" s="1825"/>
      <c r="B789" s="1293"/>
      <c r="C789" s="1293"/>
      <c r="D789" s="1293"/>
      <c r="E789" s="1293"/>
      <c r="F789" s="1293"/>
      <c r="G789" s="1293"/>
      <c r="H789" s="1293"/>
      <c r="I789" s="1293"/>
      <c r="J789" s="1293"/>
      <c r="K789" s="3447"/>
      <c r="L789" s="1823"/>
    </row>
    <row r="790" spans="1:12" s="1826" customFormat="1">
      <c r="A790" s="1825"/>
      <c r="B790" s="1293"/>
      <c r="C790" s="1293"/>
      <c r="D790" s="1293"/>
      <c r="E790" s="1293"/>
      <c r="F790" s="1293"/>
      <c r="G790" s="1293"/>
      <c r="H790" s="1293"/>
      <c r="I790" s="1293"/>
      <c r="J790" s="1293"/>
      <c r="K790" s="3447"/>
      <c r="L790" s="1823"/>
    </row>
    <row r="791" spans="1:12" s="1826" customFormat="1">
      <c r="A791" s="1825"/>
      <c r="B791" s="1293"/>
      <c r="C791" s="1293"/>
      <c r="D791" s="1293"/>
      <c r="E791" s="1293"/>
      <c r="F791" s="1293"/>
      <c r="G791" s="1293"/>
      <c r="H791" s="1293"/>
      <c r="I791" s="1293"/>
      <c r="J791" s="1293"/>
      <c r="K791" s="3447"/>
      <c r="L791" s="1823"/>
    </row>
    <row r="792" spans="1:12" s="1826" customFormat="1">
      <c r="A792" s="1825"/>
      <c r="B792" s="1293"/>
      <c r="C792" s="1293"/>
      <c r="D792" s="1293"/>
      <c r="E792" s="1293"/>
      <c r="F792" s="1293"/>
      <c r="G792" s="1293"/>
      <c r="H792" s="1293"/>
      <c r="I792" s="1293"/>
      <c r="J792" s="1293"/>
      <c r="K792" s="3447"/>
      <c r="L792" s="1823"/>
    </row>
    <row r="793" spans="1:12" s="1826" customFormat="1">
      <c r="A793" s="1825"/>
      <c r="B793" s="1293"/>
      <c r="C793" s="1293"/>
      <c r="D793" s="1293"/>
      <c r="E793" s="1293"/>
      <c r="F793" s="1293"/>
      <c r="G793" s="1293"/>
      <c r="H793" s="1293"/>
      <c r="I793" s="1293"/>
      <c r="J793" s="1293"/>
      <c r="K793" s="3447"/>
      <c r="L793" s="1823"/>
    </row>
    <row r="794" spans="1:12" s="1826" customFormat="1">
      <c r="A794" s="1825"/>
      <c r="B794" s="1293"/>
      <c r="C794" s="1293"/>
      <c r="D794" s="1293"/>
      <c r="E794" s="1293"/>
      <c r="F794" s="1293"/>
      <c r="G794" s="1293"/>
      <c r="H794" s="1293"/>
      <c r="I794" s="1293"/>
      <c r="J794" s="1293"/>
      <c r="K794" s="3447"/>
      <c r="L794" s="1823"/>
    </row>
    <row r="795" spans="1:12" s="1826" customFormat="1">
      <c r="A795" s="1825"/>
      <c r="B795" s="1293"/>
      <c r="C795" s="1293"/>
      <c r="D795" s="1293"/>
      <c r="E795" s="1293"/>
      <c r="F795" s="1293"/>
      <c r="G795" s="1293"/>
      <c r="H795" s="1293"/>
      <c r="I795" s="1293"/>
      <c r="J795" s="1293"/>
      <c r="K795" s="3447"/>
      <c r="L795" s="1823"/>
    </row>
    <row r="796" spans="1:12" s="1826" customFormat="1">
      <c r="A796" s="1825"/>
      <c r="B796" s="1293"/>
      <c r="C796" s="1293"/>
      <c r="D796" s="1293"/>
      <c r="E796" s="1293"/>
      <c r="F796" s="1293"/>
      <c r="G796" s="1293"/>
      <c r="H796" s="1293"/>
      <c r="I796" s="1293"/>
      <c r="J796" s="1293"/>
      <c r="K796" s="3447"/>
      <c r="L796" s="1823"/>
    </row>
    <row r="797" spans="1:12" s="1826" customFormat="1">
      <c r="A797" s="1825"/>
      <c r="B797" s="1293"/>
      <c r="C797" s="1293"/>
      <c r="D797" s="1293"/>
      <c r="E797" s="1293"/>
      <c r="F797" s="1293"/>
      <c r="G797" s="1293"/>
      <c r="H797" s="1293"/>
      <c r="I797" s="1293"/>
      <c r="J797" s="1293"/>
      <c r="K797" s="3447"/>
      <c r="L797" s="1823"/>
    </row>
    <row r="798" spans="1:12" s="1826" customFormat="1">
      <c r="A798" s="1825"/>
      <c r="B798" s="1293"/>
      <c r="C798" s="1293"/>
      <c r="D798" s="1293"/>
      <c r="E798" s="1293"/>
      <c r="F798" s="1293"/>
      <c r="G798" s="1293"/>
      <c r="H798" s="1293"/>
      <c r="I798" s="1293"/>
      <c r="J798" s="1293"/>
      <c r="K798" s="3447"/>
      <c r="L798" s="1823"/>
    </row>
    <row r="799" spans="1:12" s="1826" customFormat="1">
      <c r="A799" s="1825"/>
      <c r="B799" s="1293"/>
      <c r="C799" s="1293"/>
      <c r="D799" s="1293"/>
      <c r="E799" s="1293"/>
      <c r="F799" s="1293"/>
      <c r="G799" s="1293"/>
      <c r="H799" s="1293"/>
      <c r="I799" s="1293"/>
      <c r="J799" s="1293"/>
      <c r="K799" s="3447"/>
      <c r="L799" s="1823"/>
    </row>
    <row r="800" spans="1:12" s="1826" customFormat="1">
      <c r="A800" s="1825"/>
      <c r="B800" s="1293"/>
      <c r="C800" s="1293"/>
      <c r="D800" s="1293"/>
      <c r="E800" s="1293"/>
      <c r="F800" s="1293"/>
      <c r="G800" s="1293"/>
      <c r="H800" s="1293"/>
      <c r="I800" s="1293"/>
      <c r="J800" s="1293"/>
      <c r="K800" s="3447"/>
      <c r="L800" s="1823"/>
    </row>
    <row r="801" spans="1:12" s="1826" customFormat="1">
      <c r="A801" s="1825"/>
      <c r="B801" s="1293"/>
      <c r="C801" s="1293"/>
      <c r="D801" s="1293"/>
      <c r="E801" s="1293"/>
      <c r="F801" s="1293"/>
      <c r="G801" s="1293"/>
      <c r="H801" s="1293"/>
      <c r="I801" s="1293"/>
      <c r="J801" s="1293"/>
      <c r="K801" s="3447"/>
      <c r="L801" s="1823"/>
    </row>
    <row r="802" spans="1:12" s="1826" customFormat="1">
      <c r="A802" s="1825"/>
      <c r="B802" s="1293"/>
      <c r="C802" s="1293"/>
      <c r="D802" s="1293"/>
      <c r="E802" s="1293"/>
      <c r="F802" s="1293"/>
      <c r="G802" s="1293"/>
      <c r="H802" s="1293"/>
      <c r="I802" s="1293"/>
      <c r="J802" s="1293"/>
      <c r="K802" s="3447"/>
      <c r="L802" s="1823"/>
    </row>
    <row r="803" spans="1:12" s="1826" customFormat="1">
      <c r="A803" s="1825"/>
      <c r="B803" s="1293"/>
      <c r="C803" s="1293"/>
      <c r="D803" s="1293"/>
      <c r="E803" s="1293"/>
      <c r="F803" s="1293"/>
      <c r="G803" s="1293"/>
      <c r="H803" s="1293"/>
      <c r="I803" s="1293"/>
      <c r="J803" s="1293"/>
      <c r="K803" s="3447"/>
      <c r="L803" s="1823"/>
    </row>
    <row r="804" spans="1:12" s="1826" customFormat="1">
      <c r="A804" s="1825"/>
      <c r="B804" s="1293"/>
      <c r="C804" s="1293"/>
      <c r="D804" s="1293"/>
      <c r="E804" s="1293"/>
      <c r="F804" s="1293"/>
      <c r="G804" s="1293"/>
      <c r="H804" s="1293"/>
      <c r="I804" s="1293"/>
      <c r="J804" s="1293"/>
      <c r="K804" s="3447"/>
      <c r="L804" s="1823"/>
    </row>
    <row r="805" spans="1:12" s="1826" customFormat="1">
      <c r="A805" s="1825"/>
      <c r="B805" s="1293"/>
      <c r="C805" s="1293"/>
      <c r="D805" s="1293"/>
      <c r="E805" s="1293"/>
      <c r="F805" s="1293"/>
      <c r="G805" s="1293"/>
      <c r="H805" s="1293"/>
      <c r="I805" s="1293"/>
      <c r="J805" s="1293"/>
      <c r="K805" s="3447"/>
      <c r="L805" s="1823"/>
    </row>
    <row r="806" spans="1:12" s="1826" customFormat="1">
      <c r="A806" s="1825"/>
      <c r="B806" s="1293"/>
      <c r="C806" s="1293"/>
      <c r="D806" s="1293"/>
      <c r="E806" s="1293"/>
      <c r="F806" s="1293"/>
      <c r="G806" s="1293"/>
      <c r="H806" s="1293"/>
      <c r="I806" s="1293"/>
      <c r="J806" s="1293"/>
      <c r="K806" s="3447"/>
      <c r="L806" s="1823"/>
    </row>
    <row r="807" spans="1:12" s="1826" customFormat="1">
      <c r="A807" s="1825"/>
      <c r="B807" s="1293"/>
      <c r="C807" s="1293"/>
      <c r="D807" s="1293"/>
      <c r="E807" s="1293"/>
      <c r="F807" s="1293"/>
      <c r="G807" s="1293"/>
      <c r="H807" s="1293"/>
      <c r="I807" s="1293"/>
      <c r="J807" s="1293"/>
      <c r="K807" s="3447"/>
      <c r="L807" s="1823"/>
    </row>
    <row r="808" spans="1:12" s="1826" customFormat="1">
      <c r="A808" s="1825"/>
      <c r="B808" s="1293"/>
      <c r="C808" s="1293"/>
      <c r="D808" s="1293"/>
      <c r="E808" s="1293"/>
      <c r="F808" s="1293"/>
      <c r="G808" s="1293"/>
      <c r="H808" s="1293"/>
      <c r="I808" s="1293"/>
      <c r="J808" s="1293"/>
      <c r="K808" s="3447"/>
      <c r="L808" s="1823"/>
    </row>
    <row r="809" spans="1:12" s="1826" customFormat="1">
      <c r="A809" s="1825"/>
      <c r="B809" s="1293"/>
      <c r="C809" s="1293"/>
      <c r="D809" s="1293"/>
      <c r="E809" s="1293"/>
      <c r="F809" s="1293"/>
      <c r="G809" s="1293"/>
      <c r="H809" s="1293"/>
      <c r="I809" s="1293"/>
      <c r="J809" s="1293"/>
      <c r="K809" s="3447"/>
      <c r="L809" s="1823"/>
    </row>
    <row r="810" spans="1:12" s="1826" customFormat="1">
      <c r="A810" s="1825"/>
      <c r="B810" s="1293"/>
      <c r="C810" s="1293"/>
      <c r="D810" s="1293"/>
      <c r="E810" s="1293"/>
      <c r="F810" s="1293"/>
      <c r="G810" s="1293"/>
      <c r="H810" s="1293"/>
      <c r="I810" s="1293"/>
      <c r="J810" s="1293"/>
      <c r="K810" s="3447"/>
      <c r="L810" s="1823"/>
    </row>
    <row r="811" spans="1:12" s="1826" customFormat="1">
      <c r="A811" s="1825"/>
      <c r="B811" s="1293"/>
      <c r="C811" s="1293"/>
      <c r="D811" s="1293"/>
      <c r="E811" s="1293"/>
      <c r="F811" s="1293"/>
      <c r="G811" s="1293"/>
      <c r="H811" s="1293"/>
      <c r="I811" s="1293"/>
      <c r="J811" s="1293"/>
      <c r="K811" s="3447"/>
      <c r="L811" s="1823"/>
    </row>
    <row r="812" spans="1:12" s="1826" customFormat="1">
      <c r="A812" s="1825"/>
      <c r="B812" s="1293"/>
      <c r="C812" s="1293"/>
      <c r="D812" s="1293"/>
      <c r="E812" s="1293"/>
      <c r="F812" s="1293"/>
      <c r="G812" s="1293"/>
      <c r="H812" s="1293"/>
      <c r="I812" s="1293"/>
      <c r="J812" s="1293"/>
      <c r="K812" s="3447"/>
      <c r="L812" s="1823"/>
    </row>
    <row r="813" spans="1:12" s="1826" customFormat="1">
      <c r="A813" s="1825"/>
      <c r="B813" s="1293"/>
      <c r="C813" s="1293"/>
      <c r="D813" s="1293"/>
      <c r="E813" s="1293"/>
      <c r="F813" s="1293"/>
      <c r="G813" s="1293"/>
      <c r="H813" s="1293"/>
      <c r="I813" s="1293"/>
      <c r="J813" s="1293"/>
      <c r="K813" s="3447"/>
      <c r="L813" s="1823"/>
    </row>
    <row r="814" spans="1:12" s="1826" customFormat="1">
      <c r="A814" s="1825"/>
      <c r="B814" s="1293"/>
      <c r="C814" s="1293"/>
      <c r="D814" s="1293"/>
      <c r="E814" s="1293"/>
      <c r="F814" s="1293"/>
      <c r="G814" s="1293"/>
      <c r="H814" s="1293"/>
      <c r="I814" s="1293"/>
      <c r="J814" s="1293"/>
      <c r="K814" s="3447"/>
      <c r="L814" s="1823"/>
    </row>
    <row r="815" spans="1:12" s="1826" customFormat="1">
      <c r="A815" s="1825"/>
      <c r="B815" s="1293"/>
      <c r="C815" s="1293"/>
      <c r="D815" s="1293"/>
      <c r="E815" s="1293"/>
      <c r="F815" s="1293"/>
      <c r="G815" s="1293"/>
      <c r="H815" s="1293"/>
      <c r="I815" s="1293"/>
      <c r="J815" s="1293"/>
      <c r="K815" s="3447"/>
      <c r="L815" s="1823"/>
    </row>
    <row r="816" spans="1:12" s="1826" customFormat="1">
      <c r="A816" s="1825"/>
      <c r="B816" s="1293"/>
      <c r="C816" s="1293"/>
      <c r="D816" s="1293"/>
      <c r="E816" s="1293"/>
      <c r="F816" s="1293"/>
      <c r="G816" s="1293"/>
      <c r="H816" s="1293"/>
      <c r="I816" s="1293"/>
      <c r="J816" s="1293"/>
      <c r="K816" s="3447"/>
      <c r="L816" s="1823"/>
    </row>
    <row r="817" spans="1:12" s="1826" customFormat="1">
      <c r="A817" s="1825"/>
      <c r="B817" s="1293"/>
      <c r="C817" s="1293"/>
      <c r="D817" s="1293"/>
      <c r="E817" s="1293"/>
      <c r="F817" s="1293"/>
      <c r="G817" s="1293"/>
      <c r="H817" s="1293"/>
      <c r="I817" s="1293"/>
      <c r="J817" s="1293"/>
      <c r="K817" s="3447"/>
      <c r="L817" s="1823"/>
    </row>
    <row r="818" spans="1:12" s="1826" customFormat="1">
      <c r="A818" s="1825"/>
      <c r="B818" s="1293"/>
      <c r="C818" s="1293"/>
      <c r="D818" s="1293"/>
      <c r="E818" s="1293"/>
      <c r="F818" s="1293"/>
      <c r="G818" s="1293"/>
      <c r="H818" s="1293"/>
      <c r="I818" s="1293"/>
      <c r="J818" s="1293"/>
      <c r="K818" s="3447"/>
      <c r="L818" s="1823"/>
    </row>
    <row r="819" spans="1:12" s="1826" customFormat="1">
      <c r="A819" s="1825"/>
      <c r="B819" s="1293"/>
      <c r="C819" s="1293"/>
      <c r="D819" s="1293"/>
      <c r="E819" s="1293"/>
      <c r="F819" s="1293"/>
      <c r="G819" s="1293"/>
      <c r="H819" s="1293"/>
      <c r="I819" s="1293"/>
      <c r="J819" s="1293"/>
      <c r="K819" s="3447"/>
      <c r="L819" s="1823"/>
    </row>
    <row r="820" spans="1:12" s="1826" customFormat="1">
      <c r="A820" s="1825"/>
      <c r="B820" s="1293"/>
      <c r="C820" s="1293"/>
      <c r="D820" s="1293"/>
      <c r="E820" s="1293"/>
      <c r="F820" s="1293"/>
      <c r="G820" s="1293"/>
      <c r="H820" s="1293"/>
      <c r="I820" s="1293"/>
      <c r="J820" s="1293"/>
      <c r="K820" s="3447"/>
      <c r="L820" s="1823"/>
    </row>
    <row r="821" spans="1:12" s="1826" customFormat="1">
      <c r="A821" s="1825"/>
      <c r="B821" s="1293"/>
      <c r="C821" s="1293"/>
      <c r="D821" s="1293"/>
      <c r="E821" s="1293"/>
      <c r="F821" s="1293"/>
      <c r="G821" s="1293"/>
      <c r="H821" s="1293"/>
      <c r="I821" s="1293"/>
      <c r="J821" s="1293"/>
      <c r="K821" s="3447"/>
      <c r="L821" s="1823"/>
    </row>
    <row r="822" spans="1:12" s="1826" customFormat="1">
      <c r="A822" s="1825"/>
      <c r="B822" s="1293"/>
      <c r="C822" s="1293"/>
      <c r="D822" s="1293"/>
      <c r="E822" s="1293"/>
      <c r="F822" s="1293"/>
      <c r="G822" s="1293"/>
      <c r="H822" s="1293"/>
      <c r="I822" s="1293"/>
      <c r="J822" s="1293"/>
      <c r="K822" s="3447"/>
      <c r="L822" s="1823"/>
    </row>
    <row r="823" spans="1:12" s="1826" customFormat="1">
      <c r="A823" s="1825"/>
      <c r="B823" s="1293"/>
      <c r="C823" s="1293"/>
      <c r="D823" s="1293"/>
      <c r="E823" s="1293"/>
      <c r="F823" s="1293"/>
      <c r="G823" s="1293"/>
      <c r="H823" s="1293"/>
      <c r="I823" s="1293"/>
      <c r="J823" s="1293"/>
      <c r="K823" s="3447"/>
      <c r="L823" s="1823"/>
    </row>
    <row r="824" spans="1:12" s="1826" customFormat="1">
      <c r="A824" s="1825"/>
      <c r="B824" s="1293"/>
      <c r="C824" s="1293"/>
      <c r="D824" s="1293"/>
      <c r="E824" s="1293"/>
      <c r="F824" s="1293"/>
      <c r="G824" s="1293"/>
      <c r="H824" s="1293"/>
      <c r="I824" s="1293"/>
      <c r="J824" s="1293"/>
      <c r="K824" s="3447"/>
      <c r="L824" s="1823"/>
    </row>
    <row r="825" spans="1:12" s="1826" customFormat="1">
      <c r="A825" s="1825"/>
      <c r="B825" s="1293"/>
      <c r="C825" s="1293"/>
      <c r="D825" s="1293"/>
      <c r="E825" s="1293"/>
      <c r="F825" s="1293"/>
      <c r="G825" s="1293"/>
      <c r="H825" s="1293"/>
      <c r="I825" s="1293"/>
      <c r="J825" s="1293"/>
      <c r="K825" s="3447"/>
      <c r="L825" s="1823"/>
    </row>
    <row r="826" spans="1:12" s="1826" customFormat="1">
      <c r="A826" s="1825"/>
      <c r="B826" s="1293"/>
      <c r="C826" s="1293"/>
      <c r="D826" s="1293"/>
      <c r="E826" s="1293"/>
      <c r="F826" s="1293"/>
      <c r="G826" s="1293"/>
      <c r="H826" s="1293"/>
      <c r="I826" s="1293"/>
      <c r="J826" s="1293"/>
      <c r="K826" s="3447"/>
      <c r="L826" s="1823"/>
    </row>
    <row r="827" spans="1:12" s="1826" customFormat="1">
      <c r="A827" s="1825"/>
      <c r="B827" s="1293"/>
      <c r="C827" s="1293"/>
      <c r="D827" s="1293"/>
      <c r="E827" s="1293"/>
      <c r="F827" s="1293"/>
      <c r="G827" s="1293"/>
      <c r="H827" s="1293"/>
      <c r="I827" s="1293"/>
      <c r="J827" s="1293"/>
      <c r="K827" s="3447"/>
      <c r="L827" s="1823"/>
    </row>
    <row r="828" spans="1:12" s="1826" customFormat="1">
      <c r="A828" s="1825"/>
      <c r="B828" s="1293"/>
      <c r="C828" s="1293"/>
      <c r="D828" s="1293"/>
      <c r="E828" s="1293"/>
      <c r="F828" s="1293"/>
      <c r="G828" s="1293"/>
      <c r="H828" s="1293"/>
      <c r="I828" s="1293"/>
      <c r="J828" s="1293"/>
      <c r="K828" s="3447"/>
      <c r="L828" s="1823"/>
    </row>
    <row r="829" spans="1:12" s="1826" customFormat="1">
      <c r="A829" s="1825"/>
      <c r="B829" s="1293"/>
      <c r="C829" s="1293"/>
      <c r="D829" s="1293"/>
      <c r="E829" s="1293"/>
      <c r="F829" s="1293"/>
      <c r="G829" s="1293"/>
      <c r="H829" s="1293"/>
      <c r="I829" s="1293"/>
      <c r="J829" s="1293"/>
      <c r="K829" s="3447"/>
      <c r="L829" s="1823"/>
    </row>
    <row r="830" spans="1:12" s="1826" customFormat="1">
      <c r="A830" s="1825"/>
      <c r="B830" s="1293"/>
      <c r="C830" s="1293"/>
      <c r="D830" s="1293"/>
      <c r="E830" s="1293"/>
      <c r="F830" s="1293"/>
      <c r="G830" s="1293"/>
      <c r="H830" s="1293"/>
      <c r="I830" s="1293"/>
      <c r="J830" s="1293"/>
      <c r="K830" s="3447"/>
      <c r="L830" s="1823"/>
    </row>
    <row r="831" spans="1:12" s="1826" customFormat="1">
      <c r="A831" s="1825"/>
      <c r="B831" s="1293"/>
      <c r="C831" s="1293"/>
      <c r="D831" s="1293"/>
      <c r="E831" s="1293"/>
      <c r="F831" s="1293"/>
      <c r="G831" s="1293"/>
      <c r="H831" s="1293"/>
      <c r="I831" s="1293"/>
      <c r="J831" s="1293"/>
      <c r="K831" s="3447"/>
      <c r="L831" s="1823"/>
    </row>
    <row r="832" spans="1:12" s="1826" customFormat="1">
      <c r="A832" s="1825"/>
      <c r="B832" s="1293"/>
      <c r="C832" s="1293"/>
      <c r="D832" s="1293"/>
      <c r="E832" s="1293"/>
      <c r="F832" s="1293"/>
      <c r="G832" s="1293"/>
      <c r="H832" s="1293"/>
      <c r="I832" s="1293"/>
      <c r="J832" s="1293"/>
      <c r="K832" s="3447"/>
      <c r="L832" s="1823"/>
    </row>
    <row r="833" spans="1:12" s="1826" customFormat="1">
      <c r="A833" s="1825"/>
      <c r="B833" s="1293"/>
      <c r="C833" s="1293"/>
      <c r="D833" s="1293"/>
      <c r="E833" s="1293"/>
      <c r="F833" s="1293"/>
      <c r="G833" s="1293"/>
      <c r="H833" s="1293"/>
      <c r="I833" s="1293"/>
      <c r="J833" s="1293"/>
      <c r="K833" s="3447"/>
      <c r="L833" s="1823"/>
    </row>
    <row r="834" spans="1:12" s="1826" customFormat="1">
      <c r="A834" s="1825"/>
      <c r="B834" s="1293"/>
      <c r="C834" s="1293"/>
      <c r="D834" s="1293"/>
      <c r="E834" s="1293"/>
      <c r="F834" s="1293"/>
      <c r="G834" s="1293"/>
      <c r="H834" s="1293"/>
      <c r="I834" s="1293"/>
      <c r="J834" s="1293"/>
      <c r="K834" s="3447"/>
      <c r="L834" s="1823"/>
    </row>
    <row r="835" spans="1:12" s="1826" customFormat="1">
      <c r="A835" s="1825"/>
      <c r="B835" s="1293"/>
      <c r="C835" s="1293"/>
      <c r="D835" s="1293"/>
      <c r="E835" s="1293"/>
      <c r="F835" s="1293"/>
      <c r="G835" s="1293"/>
      <c r="H835" s="1293"/>
      <c r="I835" s="1293"/>
      <c r="J835" s="1293"/>
      <c r="K835" s="3447"/>
      <c r="L835" s="1823"/>
    </row>
    <row r="836" spans="1:12" s="1826" customFormat="1">
      <c r="A836" s="1825"/>
      <c r="B836" s="1293"/>
      <c r="C836" s="1293"/>
      <c r="D836" s="1293"/>
      <c r="E836" s="1293"/>
      <c r="F836" s="1293"/>
      <c r="G836" s="1293"/>
      <c r="H836" s="1293"/>
      <c r="I836" s="1293"/>
      <c r="J836" s="1293"/>
      <c r="K836" s="3447"/>
      <c r="L836" s="1823"/>
    </row>
    <row r="837" spans="1:12" s="1826" customFormat="1">
      <c r="A837" s="1825"/>
      <c r="B837" s="1293"/>
      <c r="C837" s="1293"/>
      <c r="D837" s="1293"/>
      <c r="E837" s="1293"/>
      <c r="F837" s="1293"/>
      <c r="G837" s="1293"/>
      <c r="H837" s="1293"/>
      <c r="I837" s="1293"/>
      <c r="J837" s="1293"/>
      <c r="K837" s="3447"/>
      <c r="L837" s="1823"/>
    </row>
    <row r="838" spans="1:12" s="1826" customFormat="1">
      <c r="A838" s="1825"/>
      <c r="B838" s="1293"/>
      <c r="C838" s="1293"/>
      <c r="D838" s="1293"/>
      <c r="E838" s="1293"/>
      <c r="F838" s="1293"/>
      <c r="G838" s="1293"/>
      <c r="H838" s="1293"/>
      <c r="I838" s="1293"/>
      <c r="J838" s="1293"/>
      <c r="K838" s="3447"/>
      <c r="L838" s="1823"/>
    </row>
    <row r="839" spans="1:12" s="1826" customFormat="1">
      <c r="A839" s="1825"/>
      <c r="B839" s="1293"/>
      <c r="C839" s="1293"/>
      <c r="D839" s="1293"/>
      <c r="E839" s="1293"/>
      <c r="F839" s="1293"/>
      <c r="G839" s="1293"/>
      <c r="H839" s="1293"/>
      <c r="I839" s="1293"/>
      <c r="J839" s="1293"/>
      <c r="K839" s="3447"/>
      <c r="L839" s="1823"/>
    </row>
    <row r="840" spans="1:12" s="1826" customFormat="1">
      <c r="A840" s="1825"/>
      <c r="B840" s="1293"/>
      <c r="C840" s="1293"/>
      <c r="D840" s="1293"/>
      <c r="E840" s="1293"/>
      <c r="F840" s="1293"/>
      <c r="G840" s="1293"/>
      <c r="H840" s="1293"/>
      <c r="I840" s="1293"/>
      <c r="J840" s="1293"/>
      <c r="K840" s="3447"/>
      <c r="L840" s="1823"/>
    </row>
    <row r="841" spans="1:12" s="1826" customFormat="1">
      <c r="A841" s="1825"/>
      <c r="B841" s="1293"/>
      <c r="C841" s="1293"/>
      <c r="D841" s="1293"/>
      <c r="E841" s="1293"/>
      <c r="F841" s="1293"/>
      <c r="G841" s="1293"/>
      <c r="H841" s="1293"/>
      <c r="I841" s="1293"/>
      <c r="J841" s="1293"/>
      <c r="K841" s="3447"/>
      <c r="L841" s="1823"/>
    </row>
    <row r="842" spans="1:12" s="1826" customFormat="1">
      <c r="A842" s="1825"/>
      <c r="B842" s="1293"/>
      <c r="C842" s="1293"/>
      <c r="D842" s="1293"/>
      <c r="E842" s="1293"/>
      <c r="F842" s="1293"/>
      <c r="G842" s="1293"/>
      <c r="H842" s="1293"/>
      <c r="I842" s="1293"/>
      <c r="J842" s="1293"/>
      <c r="K842" s="3447"/>
      <c r="L842" s="1823"/>
    </row>
    <row r="843" spans="1:12" s="1826" customFormat="1">
      <c r="A843" s="1825"/>
      <c r="B843" s="1293"/>
      <c r="C843" s="1293"/>
      <c r="D843" s="1293"/>
      <c r="E843" s="1293"/>
      <c r="F843" s="1293"/>
      <c r="G843" s="1293"/>
      <c r="H843" s="1293"/>
      <c r="I843" s="1293"/>
      <c r="J843" s="1293"/>
      <c r="K843" s="3447"/>
      <c r="L843" s="1823"/>
    </row>
    <row r="844" spans="1:12" s="1826" customFormat="1">
      <c r="A844" s="1825"/>
      <c r="B844" s="1293"/>
      <c r="C844" s="1293"/>
      <c r="D844" s="1293"/>
      <c r="E844" s="1293"/>
      <c r="F844" s="1293"/>
      <c r="G844" s="1293"/>
      <c r="H844" s="1293"/>
      <c r="I844" s="1293"/>
      <c r="J844" s="1293"/>
      <c r="K844" s="3447"/>
      <c r="L844" s="1823"/>
    </row>
    <row r="845" spans="1:12" s="1826" customFormat="1">
      <c r="A845" s="1825"/>
      <c r="B845" s="1293"/>
      <c r="C845" s="1293"/>
      <c r="D845" s="1293"/>
      <c r="E845" s="1293"/>
      <c r="F845" s="1293"/>
      <c r="G845" s="1293"/>
      <c r="H845" s="1293"/>
      <c r="I845" s="1293"/>
      <c r="J845" s="1293"/>
      <c r="K845" s="3447"/>
      <c r="L845" s="1823"/>
    </row>
    <row r="846" spans="1:12" s="1826" customFormat="1">
      <c r="A846" s="1825"/>
      <c r="B846" s="1293"/>
      <c r="C846" s="1293"/>
      <c r="D846" s="1293"/>
      <c r="E846" s="1293"/>
      <c r="F846" s="1293"/>
      <c r="G846" s="1293"/>
      <c r="H846" s="1293"/>
      <c r="I846" s="1293"/>
      <c r="J846" s="1293"/>
      <c r="K846" s="3447"/>
      <c r="L846" s="1823"/>
    </row>
    <row r="847" spans="1:12" s="1826" customFormat="1">
      <c r="A847" s="1825"/>
      <c r="B847" s="1293"/>
      <c r="C847" s="1293"/>
      <c r="D847" s="1293"/>
      <c r="E847" s="1293"/>
      <c r="F847" s="1293"/>
      <c r="G847" s="1293"/>
      <c r="H847" s="1293"/>
      <c r="I847" s="1293"/>
      <c r="J847" s="1293"/>
      <c r="K847" s="3447"/>
      <c r="L847" s="1823"/>
    </row>
    <row r="848" spans="1:12" s="1826" customFormat="1">
      <c r="A848" s="1825"/>
      <c r="B848" s="1293"/>
      <c r="C848" s="1293"/>
      <c r="D848" s="1293"/>
      <c r="E848" s="1293"/>
      <c r="F848" s="1293"/>
      <c r="G848" s="1293"/>
      <c r="H848" s="1293"/>
      <c r="I848" s="1293"/>
      <c r="J848" s="1293"/>
      <c r="K848" s="3447"/>
      <c r="L848" s="1823"/>
    </row>
    <row r="849" spans="1:12" s="1826" customFormat="1">
      <c r="A849" s="1825"/>
      <c r="B849" s="1293"/>
      <c r="C849" s="1293"/>
      <c r="D849" s="1293"/>
      <c r="E849" s="1293"/>
      <c r="F849" s="1293"/>
      <c r="G849" s="1293"/>
      <c r="H849" s="1293"/>
      <c r="I849" s="1293"/>
      <c r="J849" s="1293"/>
      <c r="K849" s="3447"/>
      <c r="L849" s="1823"/>
    </row>
    <row r="850" spans="1:12" s="1826" customFormat="1">
      <c r="A850" s="1825"/>
      <c r="B850" s="1293"/>
      <c r="C850" s="1293"/>
      <c r="D850" s="1293"/>
      <c r="E850" s="1293"/>
      <c r="F850" s="1293"/>
      <c r="G850" s="1293"/>
      <c r="H850" s="1293"/>
      <c r="I850" s="1293"/>
      <c r="J850" s="1293"/>
      <c r="K850" s="3447"/>
      <c r="L850" s="1823"/>
    </row>
    <row r="851" spans="1:12" s="1826" customFormat="1">
      <c r="A851" s="1825"/>
      <c r="B851" s="1293"/>
      <c r="C851" s="1293"/>
      <c r="D851" s="1293"/>
      <c r="E851" s="1293"/>
      <c r="F851" s="1293"/>
      <c r="G851" s="1293"/>
      <c r="H851" s="1293"/>
      <c r="I851" s="1293"/>
      <c r="J851" s="1293"/>
      <c r="K851" s="3447"/>
      <c r="L851" s="1823"/>
    </row>
    <row r="852" spans="1:12" s="1826" customFormat="1">
      <c r="A852" s="1825"/>
      <c r="B852" s="1293"/>
      <c r="C852" s="1293"/>
      <c r="D852" s="1293"/>
      <c r="E852" s="1293"/>
      <c r="F852" s="1293"/>
      <c r="G852" s="1293"/>
      <c r="H852" s="1293"/>
      <c r="I852" s="1293"/>
      <c r="J852" s="1293"/>
      <c r="K852" s="3447"/>
      <c r="L852" s="1823"/>
    </row>
    <row r="853" spans="1:12" s="1826" customFormat="1">
      <c r="A853" s="1825"/>
      <c r="B853" s="1293"/>
      <c r="C853" s="1293"/>
      <c r="D853" s="1293"/>
      <c r="E853" s="1293"/>
      <c r="F853" s="1293"/>
      <c r="G853" s="1293"/>
      <c r="H853" s="1293"/>
      <c r="I853" s="1293"/>
      <c r="J853" s="1293"/>
      <c r="K853" s="3447"/>
      <c r="L853" s="1823"/>
    </row>
    <row r="854" spans="1:12" s="1826" customFormat="1">
      <c r="A854" s="1825"/>
      <c r="B854" s="1293"/>
      <c r="C854" s="1293"/>
      <c r="D854" s="1293"/>
      <c r="E854" s="1293"/>
      <c r="F854" s="1293"/>
      <c r="G854" s="1293"/>
      <c r="H854" s="1293"/>
      <c r="I854" s="1293"/>
      <c r="J854" s="1293"/>
      <c r="K854" s="3447"/>
      <c r="L854" s="1823"/>
    </row>
    <row r="855" spans="1:12" s="1826" customFormat="1">
      <c r="A855" s="1825"/>
      <c r="B855" s="1293"/>
      <c r="C855" s="1293"/>
      <c r="D855" s="1293"/>
      <c r="E855" s="1293"/>
      <c r="F855" s="1293"/>
      <c r="G855" s="1293"/>
      <c r="H855" s="1293"/>
      <c r="I855" s="1293"/>
      <c r="J855" s="1293"/>
      <c r="K855" s="3447"/>
      <c r="L855" s="1823"/>
    </row>
    <row r="856" spans="1:12" s="1826" customFormat="1">
      <c r="A856" s="1825"/>
      <c r="B856" s="1293"/>
      <c r="C856" s="1293"/>
      <c r="D856" s="1293"/>
      <c r="E856" s="1293"/>
      <c r="F856" s="1293"/>
      <c r="G856" s="1293"/>
      <c r="H856" s="1293"/>
      <c r="I856" s="1293"/>
      <c r="J856" s="1293"/>
      <c r="K856" s="3447"/>
      <c r="L856" s="1823"/>
    </row>
    <row r="857" spans="1:12" s="1826" customFormat="1">
      <c r="A857" s="1825"/>
      <c r="B857" s="1293"/>
      <c r="C857" s="1293"/>
      <c r="D857" s="1293"/>
      <c r="E857" s="1293"/>
      <c r="F857" s="1293"/>
      <c r="G857" s="1293"/>
      <c r="H857" s="1293"/>
      <c r="I857" s="1293"/>
      <c r="J857" s="1293"/>
      <c r="K857" s="3447"/>
      <c r="L857" s="1823"/>
    </row>
    <row r="858" spans="1:12" s="1826" customFormat="1">
      <c r="A858" s="1825"/>
      <c r="B858" s="1293"/>
      <c r="C858" s="1293"/>
      <c r="D858" s="1293"/>
      <c r="E858" s="1293"/>
      <c r="F858" s="1293"/>
      <c r="G858" s="1293"/>
      <c r="H858" s="1293"/>
      <c r="I858" s="1293"/>
      <c r="J858" s="1293"/>
      <c r="K858" s="3447"/>
      <c r="L858" s="1823"/>
    </row>
    <row r="859" spans="1:12" s="1826" customFormat="1">
      <c r="A859" s="1825"/>
      <c r="B859" s="1293"/>
      <c r="C859" s="1293"/>
      <c r="D859" s="1293"/>
      <c r="E859" s="1293"/>
      <c r="F859" s="1293"/>
      <c r="G859" s="1293"/>
      <c r="H859" s="1293"/>
      <c r="I859" s="1293"/>
      <c r="J859" s="1293"/>
      <c r="K859" s="3447"/>
      <c r="L859" s="1823"/>
    </row>
    <row r="860" spans="1:12" s="1826" customFormat="1">
      <c r="A860" s="1825"/>
      <c r="B860" s="1293"/>
      <c r="C860" s="1293"/>
      <c r="D860" s="1293"/>
      <c r="E860" s="1293"/>
      <c r="F860" s="1293"/>
      <c r="G860" s="1293"/>
      <c r="H860" s="1293"/>
      <c r="I860" s="1293"/>
      <c r="J860" s="1293"/>
      <c r="K860" s="3447"/>
      <c r="L860" s="1823"/>
    </row>
    <row r="861" spans="1:12" s="1826" customFormat="1">
      <c r="A861" s="1825"/>
      <c r="B861" s="1293"/>
      <c r="C861" s="1293"/>
      <c r="D861" s="1293"/>
      <c r="E861" s="1293"/>
      <c r="F861" s="1293"/>
      <c r="G861" s="1293"/>
      <c r="H861" s="1293"/>
      <c r="I861" s="1293"/>
      <c r="J861" s="1293"/>
      <c r="K861" s="3447"/>
      <c r="L861" s="1823"/>
    </row>
    <row r="862" spans="1:12" s="1826" customFormat="1">
      <c r="A862" s="1825"/>
      <c r="B862" s="1293"/>
      <c r="C862" s="1293"/>
      <c r="D862" s="1293"/>
      <c r="E862" s="1293"/>
      <c r="F862" s="1293"/>
      <c r="G862" s="1293"/>
      <c r="H862" s="1293"/>
      <c r="I862" s="1293"/>
      <c r="J862" s="1293"/>
      <c r="K862" s="3447"/>
      <c r="L862" s="1823"/>
    </row>
    <row r="863" spans="1:12" s="1826" customFormat="1">
      <c r="A863" s="1825"/>
      <c r="B863" s="1293"/>
      <c r="C863" s="1293"/>
      <c r="D863" s="1293"/>
      <c r="E863" s="1293"/>
      <c r="F863" s="1293"/>
      <c r="G863" s="1293"/>
      <c r="H863" s="1293"/>
      <c r="I863" s="1293"/>
      <c r="J863" s="1293"/>
      <c r="K863" s="3447"/>
      <c r="L863" s="1823"/>
    </row>
    <row r="864" spans="1:12" s="1826" customFormat="1">
      <c r="A864" s="1825"/>
      <c r="B864" s="1293"/>
      <c r="C864" s="1293"/>
      <c r="D864" s="1293"/>
      <c r="E864" s="1293"/>
      <c r="F864" s="1293"/>
      <c r="G864" s="1293"/>
      <c r="H864" s="1293"/>
      <c r="I864" s="1293"/>
      <c r="J864" s="1293"/>
      <c r="K864" s="3447"/>
      <c r="L864" s="1823"/>
    </row>
    <row r="865" spans="1:12" s="1826" customFormat="1">
      <c r="A865" s="1825"/>
      <c r="B865" s="1293"/>
      <c r="C865" s="1293"/>
      <c r="D865" s="1293"/>
      <c r="E865" s="1293"/>
      <c r="F865" s="1293"/>
      <c r="G865" s="1293"/>
      <c r="H865" s="1293"/>
      <c r="I865" s="1293"/>
      <c r="J865" s="1293"/>
      <c r="K865" s="3447"/>
      <c r="L865" s="1823"/>
    </row>
    <row r="866" spans="1:12" s="1826" customFormat="1">
      <c r="A866" s="1825"/>
      <c r="B866" s="1293"/>
      <c r="C866" s="1293"/>
      <c r="D866" s="1293"/>
      <c r="E866" s="1293"/>
      <c r="F866" s="1293"/>
      <c r="G866" s="1293"/>
      <c r="H866" s="1293"/>
      <c r="I866" s="1293"/>
      <c r="J866" s="1293"/>
      <c r="K866" s="3447"/>
      <c r="L866" s="1823"/>
    </row>
    <row r="867" spans="1:12" s="1826" customFormat="1">
      <c r="A867" s="1825"/>
      <c r="B867" s="1293"/>
      <c r="C867" s="1293"/>
      <c r="D867" s="1293"/>
      <c r="E867" s="1293"/>
      <c r="F867" s="1293"/>
      <c r="G867" s="1293"/>
      <c r="H867" s="1293"/>
      <c r="I867" s="1293"/>
      <c r="J867" s="1293"/>
      <c r="K867" s="3447"/>
      <c r="L867" s="1823"/>
    </row>
    <row r="868" spans="1:12" s="1826" customFormat="1">
      <c r="A868" s="1825"/>
      <c r="B868" s="1293"/>
      <c r="C868" s="1293"/>
      <c r="D868" s="1293"/>
      <c r="E868" s="1293"/>
      <c r="F868" s="1293"/>
      <c r="G868" s="1293"/>
      <c r="H868" s="1293"/>
      <c r="I868" s="1293"/>
      <c r="J868" s="1293"/>
      <c r="K868" s="3447"/>
      <c r="L868" s="1823"/>
    </row>
    <row r="869" spans="1:12" s="1826" customFormat="1">
      <c r="A869" s="1825"/>
      <c r="B869" s="1293"/>
      <c r="C869" s="1293"/>
      <c r="D869" s="1293"/>
      <c r="E869" s="1293"/>
      <c r="F869" s="1293"/>
      <c r="G869" s="1293"/>
      <c r="H869" s="1293"/>
      <c r="I869" s="1293"/>
      <c r="J869" s="1293"/>
      <c r="K869" s="3447"/>
      <c r="L869" s="1823"/>
    </row>
    <row r="870" spans="1:12" s="1826" customFormat="1">
      <c r="A870" s="1825"/>
      <c r="B870" s="1293"/>
      <c r="C870" s="1293"/>
      <c r="D870" s="1293"/>
      <c r="E870" s="1293"/>
      <c r="F870" s="1293"/>
      <c r="G870" s="1293"/>
      <c r="H870" s="1293"/>
      <c r="I870" s="1293"/>
      <c r="J870" s="1293"/>
      <c r="K870" s="3447"/>
      <c r="L870" s="1823"/>
    </row>
    <row r="871" spans="1:12" s="1826" customFormat="1">
      <c r="A871" s="1825"/>
      <c r="B871" s="1293"/>
      <c r="C871" s="1293"/>
      <c r="D871" s="1293"/>
      <c r="E871" s="1293"/>
      <c r="F871" s="1293"/>
      <c r="G871" s="1293"/>
      <c r="H871" s="1293"/>
      <c r="I871" s="1293"/>
      <c r="J871" s="1293"/>
      <c r="K871" s="3447"/>
      <c r="L871" s="1823"/>
    </row>
    <row r="872" spans="1:12" s="1826" customFormat="1">
      <c r="A872" s="1825"/>
      <c r="B872" s="1293"/>
      <c r="C872" s="1293"/>
      <c r="D872" s="1293"/>
      <c r="E872" s="1293"/>
      <c r="F872" s="1293"/>
      <c r="G872" s="1293"/>
      <c r="H872" s="1293"/>
      <c r="I872" s="1293"/>
      <c r="J872" s="1293"/>
      <c r="K872" s="3447"/>
      <c r="L872" s="1823"/>
    </row>
    <row r="873" spans="1:12" s="1826" customFormat="1">
      <c r="A873" s="1825"/>
      <c r="B873" s="1293"/>
      <c r="C873" s="1293"/>
      <c r="D873" s="1293"/>
      <c r="E873" s="1293"/>
      <c r="F873" s="1293"/>
      <c r="G873" s="1293"/>
      <c r="H873" s="1293"/>
      <c r="I873" s="1293"/>
      <c r="J873" s="1293"/>
      <c r="K873" s="3447"/>
      <c r="L873" s="1823"/>
    </row>
    <row r="874" spans="1:12" s="1826" customFormat="1">
      <c r="A874" s="1825"/>
      <c r="B874" s="1293"/>
      <c r="C874" s="1293"/>
      <c r="D874" s="1293"/>
      <c r="E874" s="1293"/>
      <c r="F874" s="1293"/>
      <c r="G874" s="1293"/>
      <c r="H874" s="1293"/>
      <c r="I874" s="1293"/>
      <c r="J874" s="1293"/>
      <c r="K874" s="3447"/>
      <c r="L874" s="1823"/>
    </row>
    <row r="875" spans="1:12" s="1826" customFormat="1">
      <c r="A875" s="1825"/>
      <c r="B875" s="1293"/>
      <c r="C875" s="1293"/>
      <c r="D875" s="1293"/>
      <c r="E875" s="1293"/>
      <c r="F875" s="1293"/>
      <c r="G875" s="1293"/>
      <c r="H875" s="1293"/>
      <c r="I875" s="1293"/>
      <c r="J875" s="1293"/>
      <c r="K875" s="3447"/>
      <c r="L875" s="1823"/>
    </row>
    <row r="876" spans="1:12" s="1826" customFormat="1">
      <c r="A876" s="1825"/>
      <c r="B876" s="1293"/>
      <c r="C876" s="1293"/>
      <c r="D876" s="1293"/>
      <c r="E876" s="1293"/>
      <c r="F876" s="1293"/>
      <c r="G876" s="1293"/>
      <c r="H876" s="1293"/>
      <c r="I876" s="1293"/>
      <c r="J876" s="1293"/>
      <c r="K876" s="3447"/>
      <c r="L876" s="1823"/>
    </row>
    <row r="877" spans="1:12" s="1826" customFormat="1">
      <c r="A877" s="1825"/>
      <c r="B877" s="1293"/>
      <c r="C877" s="1293"/>
      <c r="D877" s="1293"/>
      <c r="E877" s="1293"/>
      <c r="F877" s="1293"/>
      <c r="G877" s="1293"/>
      <c r="H877" s="1293"/>
      <c r="I877" s="1293"/>
      <c r="J877" s="1293"/>
      <c r="K877" s="3447"/>
      <c r="L877" s="1823"/>
    </row>
    <row r="878" spans="1:12" s="1826" customFormat="1">
      <c r="A878" s="1825"/>
      <c r="B878" s="1293"/>
      <c r="C878" s="1293"/>
      <c r="D878" s="1293"/>
      <c r="E878" s="1293"/>
      <c r="F878" s="1293"/>
      <c r="G878" s="1293"/>
      <c r="H878" s="1293"/>
      <c r="I878" s="1293"/>
      <c r="J878" s="1293"/>
      <c r="K878" s="3447"/>
      <c r="L878" s="1823"/>
    </row>
    <row r="879" spans="1:12" s="1826" customFormat="1">
      <c r="A879" s="1825"/>
      <c r="B879" s="1293"/>
      <c r="C879" s="1293"/>
      <c r="D879" s="1293"/>
      <c r="E879" s="1293"/>
      <c r="F879" s="1293"/>
      <c r="G879" s="1293"/>
      <c r="H879" s="1293"/>
      <c r="I879" s="1293"/>
      <c r="J879" s="1293"/>
      <c r="K879" s="3447"/>
      <c r="L879" s="1823"/>
    </row>
    <row r="880" spans="1:12" s="1826" customFormat="1">
      <c r="A880" s="1825"/>
      <c r="B880" s="1293"/>
      <c r="C880" s="1293"/>
      <c r="D880" s="1293"/>
      <c r="E880" s="1293"/>
      <c r="F880" s="1293"/>
      <c r="G880" s="1293"/>
      <c r="H880" s="1293"/>
      <c r="I880" s="1293"/>
      <c r="J880" s="1293"/>
      <c r="K880" s="3447"/>
      <c r="L880" s="1823"/>
    </row>
    <row r="881" spans="1:12" s="1826" customFormat="1">
      <c r="A881" s="1825"/>
      <c r="B881" s="1293"/>
      <c r="C881" s="1293"/>
      <c r="D881" s="1293"/>
      <c r="E881" s="1293"/>
      <c r="F881" s="1293"/>
      <c r="G881" s="1293"/>
      <c r="H881" s="1293"/>
      <c r="I881" s="1293"/>
      <c r="J881" s="1293"/>
      <c r="K881" s="3447"/>
      <c r="L881" s="1823"/>
    </row>
    <row r="882" spans="1:12" s="1826" customFormat="1">
      <c r="A882" s="1825"/>
      <c r="B882" s="1293"/>
      <c r="C882" s="1293"/>
      <c r="D882" s="1293"/>
      <c r="E882" s="1293"/>
      <c r="F882" s="1293"/>
      <c r="G882" s="1293"/>
      <c r="H882" s="1293"/>
      <c r="I882" s="1293"/>
      <c r="J882" s="1293"/>
      <c r="K882" s="3447"/>
      <c r="L882" s="1823"/>
    </row>
    <row r="883" spans="1:12" s="1826" customFormat="1">
      <c r="A883" s="1825"/>
      <c r="B883" s="1293"/>
      <c r="C883" s="1293"/>
      <c r="D883" s="1293"/>
      <c r="E883" s="1293"/>
      <c r="F883" s="1293"/>
      <c r="G883" s="1293"/>
      <c r="H883" s="1293"/>
      <c r="I883" s="1293"/>
      <c r="J883" s="1293"/>
      <c r="K883" s="3447"/>
      <c r="L883" s="1823"/>
    </row>
    <row r="884" spans="1:12" s="1826" customFormat="1">
      <c r="A884" s="1825"/>
      <c r="B884" s="1293"/>
      <c r="C884" s="1293"/>
      <c r="D884" s="1293"/>
      <c r="E884" s="1293"/>
      <c r="F884" s="1293"/>
      <c r="G884" s="1293"/>
      <c r="H884" s="1293"/>
      <c r="I884" s="1293"/>
      <c r="J884" s="1293"/>
      <c r="K884" s="3447"/>
      <c r="L884" s="1823"/>
    </row>
    <row r="885" spans="1:12" s="1826" customFormat="1">
      <c r="A885" s="1825"/>
      <c r="B885" s="1293"/>
      <c r="C885" s="1293"/>
      <c r="D885" s="1293"/>
      <c r="E885" s="1293"/>
      <c r="F885" s="1293"/>
      <c r="G885" s="1293"/>
      <c r="H885" s="1293"/>
      <c r="I885" s="1293"/>
      <c r="J885" s="1293"/>
      <c r="K885" s="3447"/>
      <c r="L885" s="1823"/>
    </row>
    <row r="886" spans="1:12" s="1826" customFormat="1">
      <c r="A886" s="1825"/>
      <c r="B886" s="1293"/>
      <c r="C886" s="1293"/>
      <c r="D886" s="1293"/>
      <c r="E886" s="1293"/>
      <c r="F886" s="1293"/>
      <c r="G886" s="1293"/>
      <c r="H886" s="1293"/>
      <c r="I886" s="1293"/>
      <c r="J886" s="1293"/>
      <c r="K886" s="3447"/>
      <c r="L886" s="1823"/>
    </row>
    <row r="887" spans="1:12" s="1826" customFormat="1">
      <c r="A887" s="1825"/>
      <c r="B887" s="1293"/>
      <c r="C887" s="1293"/>
      <c r="D887" s="1293"/>
      <c r="E887" s="1293"/>
      <c r="F887" s="1293"/>
      <c r="G887" s="1293"/>
      <c r="H887" s="1293"/>
      <c r="I887" s="1293"/>
      <c r="J887" s="1293"/>
      <c r="K887" s="3447"/>
      <c r="L887" s="1823"/>
    </row>
    <row r="888" spans="1:12" s="1826" customFormat="1">
      <c r="A888" s="1825"/>
      <c r="B888" s="1293"/>
      <c r="C888" s="1293"/>
      <c r="D888" s="1293"/>
      <c r="E888" s="1293"/>
      <c r="F888" s="1293"/>
      <c r="G888" s="1293"/>
      <c r="H888" s="1293"/>
      <c r="I888" s="1293"/>
      <c r="J888" s="1293"/>
      <c r="K888" s="3447"/>
      <c r="L888" s="1823"/>
    </row>
    <row r="889" spans="1:12" s="1826" customFormat="1">
      <c r="A889" s="1825"/>
      <c r="B889" s="1293"/>
      <c r="C889" s="1293"/>
      <c r="D889" s="1293"/>
      <c r="E889" s="1293"/>
      <c r="F889" s="1293"/>
      <c r="G889" s="1293"/>
      <c r="H889" s="1293"/>
      <c r="I889" s="1293"/>
      <c r="J889" s="1293"/>
      <c r="K889" s="3447"/>
      <c r="L889" s="1823"/>
    </row>
    <row r="890" spans="1:12" s="1826" customFormat="1">
      <c r="A890" s="1825"/>
      <c r="B890" s="1293"/>
      <c r="C890" s="1293"/>
      <c r="D890" s="1293"/>
      <c r="E890" s="1293"/>
      <c r="F890" s="1293"/>
      <c r="G890" s="1293"/>
      <c r="H890" s="1293"/>
      <c r="I890" s="1293"/>
      <c r="J890" s="1293"/>
      <c r="K890" s="3447"/>
      <c r="L890" s="1823"/>
    </row>
    <row r="891" spans="1:12" s="1826" customFormat="1">
      <c r="A891" s="1825"/>
      <c r="B891" s="1293"/>
      <c r="C891" s="1293"/>
      <c r="D891" s="1293"/>
      <c r="E891" s="1293"/>
      <c r="F891" s="1293"/>
      <c r="G891" s="1293"/>
      <c r="H891" s="1293"/>
      <c r="I891" s="1293"/>
      <c r="J891" s="1293"/>
      <c r="K891" s="3447"/>
      <c r="L891" s="1823"/>
    </row>
    <row r="892" spans="1:12" s="1826" customFormat="1">
      <c r="A892" s="1825"/>
      <c r="B892" s="1293"/>
      <c r="C892" s="1293"/>
      <c r="D892" s="1293"/>
      <c r="E892" s="1293"/>
      <c r="F892" s="1293"/>
      <c r="G892" s="1293"/>
      <c r="H892" s="1293"/>
      <c r="I892" s="1293"/>
      <c r="J892" s="1293"/>
      <c r="K892" s="3447"/>
      <c r="L892" s="1823"/>
    </row>
    <row r="893" spans="1:12" s="1826" customFormat="1">
      <c r="A893" s="1825"/>
      <c r="B893" s="1293"/>
      <c r="C893" s="1293"/>
      <c r="D893" s="1293"/>
      <c r="E893" s="1293"/>
      <c r="F893" s="1293"/>
      <c r="G893" s="1293"/>
      <c r="H893" s="1293"/>
      <c r="I893" s="1293"/>
      <c r="J893" s="1293"/>
      <c r="K893" s="3447"/>
      <c r="L893" s="1823"/>
    </row>
    <row r="894" spans="1:12" s="1826" customFormat="1">
      <c r="A894" s="1825"/>
      <c r="B894" s="1293"/>
      <c r="C894" s="1293"/>
      <c r="D894" s="1293"/>
      <c r="E894" s="1293"/>
      <c r="F894" s="1293"/>
      <c r="G894" s="1293"/>
      <c r="H894" s="1293"/>
      <c r="I894" s="1293"/>
      <c r="J894" s="1293"/>
      <c r="K894" s="3447"/>
      <c r="L894" s="1823"/>
    </row>
    <row r="895" spans="1:12" s="1826" customFormat="1">
      <c r="A895" s="1825"/>
      <c r="B895" s="1293"/>
      <c r="C895" s="1293"/>
      <c r="D895" s="1293"/>
      <c r="E895" s="1293"/>
      <c r="F895" s="1293"/>
      <c r="G895" s="1293"/>
      <c r="H895" s="1293"/>
      <c r="I895" s="1293"/>
      <c r="J895" s="1293"/>
      <c r="K895" s="3447"/>
      <c r="L895" s="1823"/>
    </row>
    <row r="896" spans="1:12" s="1826" customFormat="1">
      <c r="A896" s="1825"/>
      <c r="B896" s="1293"/>
      <c r="C896" s="1293"/>
      <c r="D896" s="1293"/>
      <c r="E896" s="1293"/>
      <c r="F896" s="1293"/>
      <c r="G896" s="1293"/>
      <c r="H896" s="1293"/>
      <c r="I896" s="1293"/>
      <c r="J896" s="1293"/>
      <c r="K896" s="3447"/>
      <c r="L896" s="1823"/>
    </row>
    <row r="897" spans="1:12" s="1826" customFormat="1">
      <c r="A897" s="1825"/>
      <c r="B897" s="1293"/>
      <c r="C897" s="1293"/>
      <c r="D897" s="1293"/>
      <c r="E897" s="1293"/>
      <c r="F897" s="1293"/>
      <c r="G897" s="1293"/>
      <c r="H897" s="1293"/>
      <c r="I897" s="1293"/>
      <c r="J897" s="1293"/>
      <c r="K897" s="3447"/>
      <c r="L897" s="1823"/>
    </row>
    <row r="898" spans="1:12" s="1826" customFormat="1">
      <c r="A898" s="1825"/>
      <c r="B898" s="1293"/>
      <c r="C898" s="1293"/>
      <c r="D898" s="1293"/>
      <c r="E898" s="1293"/>
      <c r="F898" s="1293"/>
      <c r="G898" s="1293"/>
      <c r="H898" s="1293"/>
      <c r="I898" s="1293"/>
      <c r="J898" s="1293"/>
      <c r="K898" s="3447"/>
      <c r="L898" s="1823"/>
    </row>
    <row r="899" spans="1:12" s="1826" customFormat="1">
      <c r="A899" s="1825"/>
      <c r="B899" s="1293"/>
      <c r="C899" s="1293"/>
      <c r="D899" s="1293"/>
      <c r="E899" s="1293"/>
      <c r="F899" s="1293"/>
      <c r="G899" s="1293"/>
      <c r="H899" s="1293"/>
      <c r="I899" s="1293"/>
      <c r="J899" s="1293"/>
      <c r="K899" s="3447"/>
      <c r="L899" s="1823"/>
    </row>
    <row r="900" spans="1:12" s="1826" customFormat="1">
      <c r="A900" s="1825"/>
      <c r="B900" s="1293"/>
      <c r="C900" s="1293"/>
      <c r="D900" s="1293"/>
      <c r="E900" s="1293"/>
      <c r="F900" s="1293"/>
      <c r="G900" s="1293"/>
      <c r="H900" s="1293"/>
      <c r="I900" s="1293"/>
      <c r="J900" s="1293"/>
      <c r="K900" s="3447"/>
      <c r="L900" s="1823"/>
    </row>
    <row r="901" spans="1:12" s="1826" customFormat="1">
      <c r="A901" s="1825"/>
      <c r="B901" s="1293"/>
      <c r="C901" s="1293"/>
      <c r="D901" s="1293"/>
      <c r="E901" s="1293"/>
      <c r="F901" s="1293"/>
      <c r="G901" s="1293"/>
      <c r="H901" s="1293"/>
      <c r="I901" s="1293"/>
      <c r="J901" s="1293"/>
      <c r="K901" s="3447"/>
      <c r="L901" s="1823"/>
    </row>
    <row r="902" spans="1:12" s="1826" customFormat="1">
      <c r="A902" s="1825"/>
      <c r="B902" s="1293"/>
      <c r="C902" s="1293"/>
      <c r="D902" s="1293"/>
      <c r="E902" s="1293"/>
      <c r="F902" s="1293"/>
      <c r="G902" s="1293"/>
      <c r="H902" s="1293"/>
      <c r="I902" s="1293"/>
      <c r="J902" s="1293"/>
      <c r="K902" s="3447"/>
      <c r="L902" s="1823"/>
    </row>
    <row r="903" spans="1:12" s="1826" customFormat="1">
      <c r="A903" s="1825"/>
      <c r="B903" s="1293"/>
      <c r="C903" s="1293"/>
      <c r="D903" s="1293"/>
      <c r="E903" s="1293"/>
      <c r="F903" s="1293"/>
      <c r="G903" s="1293"/>
      <c r="H903" s="1293"/>
      <c r="I903" s="1293"/>
      <c r="J903" s="1293"/>
      <c r="K903" s="3447"/>
      <c r="L903" s="1823"/>
    </row>
    <row r="904" spans="1:12" s="1826" customFormat="1">
      <c r="A904" s="1825"/>
      <c r="B904" s="1293"/>
      <c r="C904" s="1293"/>
      <c r="D904" s="1293"/>
      <c r="E904" s="1293"/>
      <c r="F904" s="1293"/>
      <c r="G904" s="1293"/>
      <c r="H904" s="1293"/>
      <c r="I904" s="1293"/>
      <c r="J904" s="1293"/>
      <c r="K904" s="3447"/>
      <c r="L904" s="1823"/>
    </row>
    <row r="905" spans="1:12" s="1826" customFormat="1">
      <c r="A905" s="1825"/>
      <c r="B905" s="1293"/>
      <c r="C905" s="1293"/>
      <c r="D905" s="1293"/>
      <c r="E905" s="1293"/>
      <c r="F905" s="1293"/>
      <c r="G905" s="1293"/>
      <c r="H905" s="1293"/>
      <c r="I905" s="1293"/>
      <c r="J905" s="1293"/>
      <c r="K905" s="3447"/>
      <c r="L905" s="1823"/>
    </row>
    <row r="906" spans="1:12" s="1826" customFormat="1">
      <c r="A906" s="1825"/>
      <c r="B906" s="1293"/>
      <c r="C906" s="1293"/>
      <c r="D906" s="1293"/>
      <c r="E906" s="1293"/>
      <c r="F906" s="1293"/>
      <c r="G906" s="1293"/>
      <c r="H906" s="1293"/>
      <c r="I906" s="1293"/>
      <c r="J906" s="1293"/>
      <c r="K906" s="3447"/>
      <c r="L906" s="1823"/>
    </row>
    <row r="907" spans="1:12" s="1826" customFormat="1">
      <c r="A907" s="1825"/>
      <c r="B907" s="1293"/>
      <c r="C907" s="1293"/>
      <c r="D907" s="1293"/>
      <c r="E907" s="1293"/>
      <c r="F907" s="1293"/>
      <c r="G907" s="1293"/>
      <c r="H907" s="1293"/>
      <c r="I907" s="1293"/>
      <c r="J907" s="1293"/>
      <c r="K907" s="3447"/>
      <c r="L907" s="1823"/>
    </row>
    <row r="908" spans="1:12" s="1826" customFormat="1">
      <c r="A908" s="1825"/>
      <c r="B908" s="1293"/>
      <c r="C908" s="1293"/>
      <c r="D908" s="1293"/>
      <c r="E908" s="1293"/>
      <c r="F908" s="1293"/>
      <c r="G908" s="1293"/>
      <c r="H908" s="1293"/>
      <c r="I908" s="1293"/>
      <c r="J908" s="1293"/>
      <c r="K908" s="3447"/>
      <c r="L908" s="1823"/>
    </row>
    <row r="909" spans="1:12" s="1826" customFormat="1">
      <c r="A909" s="1825"/>
      <c r="B909" s="1293"/>
      <c r="C909" s="1293"/>
      <c r="D909" s="1293"/>
      <c r="E909" s="1293"/>
      <c r="F909" s="1293"/>
      <c r="G909" s="1293"/>
      <c r="H909" s="1293"/>
      <c r="I909" s="1293"/>
      <c r="J909" s="1293"/>
      <c r="K909" s="3447"/>
      <c r="L909" s="1823"/>
    </row>
    <row r="910" spans="1:12" s="1826" customFormat="1">
      <c r="A910" s="1825"/>
      <c r="B910" s="1293"/>
      <c r="C910" s="1293"/>
      <c r="D910" s="1293"/>
      <c r="E910" s="1293"/>
      <c r="F910" s="1293"/>
      <c r="G910" s="1293"/>
      <c r="H910" s="1293"/>
      <c r="I910" s="1293"/>
      <c r="J910" s="1293"/>
      <c r="K910" s="3447"/>
      <c r="L910" s="1823"/>
    </row>
    <row r="911" spans="1:12" s="1826" customFormat="1">
      <c r="A911" s="1825"/>
      <c r="B911" s="1293"/>
      <c r="C911" s="1293"/>
      <c r="D911" s="1293"/>
      <c r="E911" s="1293"/>
      <c r="F911" s="1293"/>
      <c r="G911" s="1293"/>
      <c r="H911" s="1293"/>
      <c r="I911" s="1293"/>
      <c r="J911" s="1293"/>
      <c r="K911" s="3447"/>
      <c r="L911" s="1823"/>
    </row>
    <row r="912" spans="1:12" s="1826" customFormat="1">
      <c r="A912" s="1825"/>
      <c r="B912" s="1293"/>
      <c r="C912" s="1293"/>
      <c r="D912" s="1293"/>
      <c r="E912" s="1293"/>
      <c r="F912" s="1293"/>
      <c r="G912" s="1293"/>
      <c r="H912" s="1293"/>
      <c r="I912" s="1293"/>
      <c r="J912" s="1293"/>
      <c r="K912" s="3447"/>
      <c r="L912" s="1823"/>
    </row>
    <row r="913" spans="1:12" s="1826" customFormat="1">
      <c r="A913" s="1825"/>
      <c r="B913" s="1293"/>
      <c r="C913" s="1293"/>
      <c r="D913" s="1293"/>
      <c r="E913" s="1293"/>
      <c r="F913" s="1293"/>
      <c r="G913" s="1293"/>
      <c r="H913" s="1293"/>
      <c r="I913" s="1293"/>
      <c r="J913" s="1293"/>
      <c r="K913" s="3447"/>
      <c r="L913" s="1823"/>
    </row>
    <row r="914" spans="1:12" s="1826" customFormat="1">
      <c r="A914" s="1825"/>
      <c r="B914" s="1293"/>
      <c r="C914" s="1293"/>
      <c r="D914" s="1293"/>
      <c r="E914" s="1293"/>
      <c r="F914" s="1293"/>
      <c r="G914" s="1293"/>
      <c r="H914" s="1293"/>
      <c r="I914" s="1293"/>
      <c r="J914" s="1293"/>
      <c r="K914" s="3447"/>
      <c r="L914" s="1823"/>
    </row>
    <row r="915" spans="1:12" s="1826" customFormat="1">
      <c r="A915" s="1825"/>
      <c r="B915" s="1293"/>
      <c r="C915" s="1293"/>
      <c r="D915" s="1293"/>
      <c r="E915" s="1293"/>
      <c r="F915" s="1293"/>
      <c r="G915" s="1293"/>
      <c r="H915" s="1293"/>
      <c r="I915" s="1293"/>
      <c r="J915" s="1293"/>
      <c r="K915" s="3447"/>
      <c r="L915" s="1823"/>
    </row>
    <row r="916" spans="1:12" s="1826" customFormat="1">
      <c r="A916" s="1825"/>
      <c r="B916" s="1293"/>
      <c r="C916" s="1293"/>
      <c r="D916" s="1293"/>
      <c r="E916" s="1293"/>
      <c r="F916" s="1293"/>
      <c r="G916" s="1293"/>
      <c r="H916" s="1293"/>
      <c r="I916" s="1293"/>
      <c r="J916" s="1293"/>
      <c r="K916" s="3447"/>
      <c r="L916" s="1823"/>
    </row>
    <row r="917" spans="1:12" s="1826" customFormat="1">
      <c r="A917" s="1825"/>
      <c r="B917" s="1293"/>
      <c r="C917" s="1293"/>
      <c r="D917" s="1293"/>
      <c r="E917" s="1293"/>
      <c r="F917" s="1293"/>
      <c r="G917" s="1293"/>
      <c r="H917" s="1293"/>
      <c r="I917" s="1293"/>
      <c r="J917" s="1293"/>
      <c r="K917" s="3447"/>
      <c r="L917" s="1823"/>
    </row>
    <row r="918" spans="1:12" s="1826" customFormat="1">
      <c r="A918" s="1825"/>
      <c r="B918" s="1293"/>
      <c r="C918" s="1293"/>
      <c r="D918" s="1293"/>
      <c r="E918" s="1293"/>
      <c r="F918" s="1293"/>
      <c r="G918" s="1293"/>
      <c r="H918" s="1293"/>
      <c r="I918" s="1293"/>
      <c r="J918" s="1293"/>
      <c r="K918" s="3447"/>
      <c r="L918" s="1823"/>
    </row>
    <row r="919" spans="1:12" s="1826" customFormat="1">
      <c r="A919" s="1825"/>
      <c r="B919" s="1293"/>
      <c r="C919" s="1293"/>
      <c r="D919" s="1293"/>
      <c r="E919" s="1293"/>
      <c r="F919" s="1293"/>
      <c r="G919" s="1293"/>
      <c r="H919" s="1293"/>
      <c r="I919" s="1293"/>
      <c r="J919" s="1293"/>
      <c r="K919" s="3447"/>
      <c r="L919" s="1823"/>
    </row>
    <row r="920" spans="1:12" s="1826" customFormat="1">
      <c r="A920" s="1825"/>
      <c r="B920" s="1293"/>
      <c r="C920" s="1293"/>
      <c r="D920" s="1293"/>
      <c r="E920" s="1293"/>
      <c r="F920" s="1293"/>
      <c r="G920" s="1293"/>
      <c r="H920" s="1293"/>
      <c r="I920" s="1293"/>
      <c r="J920" s="1293"/>
      <c r="K920" s="3447"/>
      <c r="L920" s="1823"/>
    </row>
    <row r="921" spans="1:12" s="1826" customFormat="1">
      <c r="A921" s="1825"/>
      <c r="B921" s="1293"/>
      <c r="C921" s="1293"/>
      <c r="D921" s="1293"/>
      <c r="E921" s="1293"/>
      <c r="F921" s="1293"/>
      <c r="G921" s="1293"/>
      <c r="H921" s="1293"/>
      <c r="I921" s="1293"/>
      <c r="J921" s="1293"/>
      <c r="K921" s="3447"/>
      <c r="L921" s="1823"/>
    </row>
    <row r="922" spans="1:12" s="1826" customFormat="1">
      <c r="A922" s="1825"/>
      <c r="B922" s="1293"/>
      <c r="C922" s="1293"/>
      <c r="D922" s="1293"/>
      <c r="E922" s="1293"/>
      <c r="F922" s="1293"/>
      <c r="G922" s="1293"/>
      <c r="H922" s="1293"/>
      <c r="I922" s="1293"/>
      <c r="J922" s="1293"/>
      <c r="K922" s="3447"/>
      <c r="L922" s="1823"/>
    </row>
    <row r="923" spans="1:12" s="1826" customFormat="1">
      <c r="A923" s="1825"/>
      <c r="B923" s="1293"/>
      <c r="C923" s="1293"/>
      <c r="D923" s="1293"/>
      <c r="E923" s="1293"/>
      <c r="F923" s="1293"/>
      <c r="G923" s="1293"/>
      <c r="H923" s="1293"/>
      <c r="I923" s="1293"/>
      <c r="J923" s="1293"/>
      <c r="K923" s="3447"/>
      <c r="L923" s="1823"/>
    </row>
    <row r="924" spans="1:12" s="1826" customFormat="1">
      <c r="A924" s="1825"/>
      <c r="B924" s="1293"/>
      <c r="C924" s="1293"/>
      <c r="D924" s="1293"/>
      <c r="E924" s="1293"/>
      <c r="F924" s="1293"/>
      <c r="G924" s="1293"/>
      <c r="H924" s="1293"/>
      <c r="I924" s="1293"/>
      <c r="J924" s="1293"/>
      <c r="K924" s="3447"/>
      <c r="L924" s="1823"/>
    </row>
    <row r="925" spans="1:12" s="1826" customFormat="1">
      <c r="A925" s="1825"/>
      <c r="B925" s="1293"/>
      <c r="C925" s="1293"/>
      <c r="D925" s="1293"/>
      <c r="E925" s="1293"/>
      <c r="F925" s="1293"/>
      <c r="G925" s="1293"/>
      <c r="H925" s="1293"/>
      <c r="I925" s="1293"/>
      <c r="J925" s="1293"/>
      <c r="K925" s="3447"/>
      <c r="L925" s="1823"/>
    </row>
    <row r="926" spans="1:12" s="1826" customFormat="1">
      <c r="A926" s="1825"/>
      <c r="B926" s="1293"/>
      <c r="C926" s="1293"/>
      <c r="D926" s="1293"/>
      <c r="E926" s="1293"/>
      <c r="F926" s="1293"/>
      <c r="G926" s="1293"/>
      <c r="H926" s="1293"/>
      <c r="I926" s="1293"/>
      <c r="J926" s="1293"/>
      <c r="K926" s="3447"/>
      <c r="L926" s="1823"/>
    </row>
    <row r="927" spans="1:12" s="1826" customFormat="1">
      <c r="A927" s="1825"/>
      <c r="B927" s="1293"/>
      <c r="C927" s="1293"/>
      <c r="D927" s="1293"/>
      <c r="E927" s="1293"/>
      <c r="F927" s="1293"/>
      <c r="G927" s="1293"/>
      <c r="H927" s="1293"/>
      <c r="I927" s="1293"/>
      <c r="J927" s="1293"/>
      <c r="K927" s="3447"/>
      <c r="L927" s="1823"/>
    </row>
    <row r="928" spans="1:12" s="1826" customFormat="1">
      <c r="A928" s="1825"/>
      <c r="B928" s="1293"/>
      <c r="C928" s="1293"/>
      <c r="D928" s="1293"/>
      <c r="E928" s="1293"/>
      <c r="F928" s="1293"/>
      <c r="G928" s="1293"/>
      <c r="H928" s="1293"/>
      <c r="I928" s="1293"/>
      <c r="J928" s="1293"/>
      <c r="K928" s="3447"/>
      <c r="L928" s="1823"/>
    </row>
    <row r="929" spans="1:12" s="1826" customFormat="1">
      <c r="A929" s="1825"/>
      <c r="B929" s="1293"/>
      <c r="C929" s="1293"/>
      <c r="D929" s="1293"/>
      <c r="E929" s="1293"/>
      <c r="F929" s="1293"/>
      <c r="G929" s="1293"/>
      <c r="H929" s="1293"/>
      <c r="I929" s="1293"/>
      <c r="J929" s="1293"/>
      <c r="K929" s="3447"/>
      <c r="L929" s="1823"/>
    </row>
    <row r="930" spans="1:12" s="1826" customFormat="1">
      <c r="A930" s="1825"/>
      <c r="B930" s="1293"/>
      <c r="C930" s="1293"/>
      <c r="D930" s="1293"/>
      <c r="E930" s="1293"/>
      <c r="F930" s="1293"/>
      <c r="G930" s="1293"/>
      <c r="H930" s="1293"/>
      <c r="I930" s="1293"/>
      <c r="J930" s="1293"/>
      <c r="K930" s="3447"/>
      <c r="L930" s="1823"/>
    </row>
    <row r="931" spans="1:12" s="1826" customFormat="1">
      <c r="A931" s="1825"/>
      <c r="B931" s="1293"/>
      <c r="C931" s="1293"/>
      <c r="D931" s="1293"/>
      <c r="E931" s="1293"/>
      <c r="F931" s="1293"/>
      <c r="G931" s="1293"/>
      <c r="H931" s="1293"/>
      <c r="I931" s="1293"/>
      <c r="J931" s="1293"/>
      <c r="K931" s="3447"/>
      <c r="L931" s="1823"/>
    </row>
    <row r="932" spans="1:12" s="1826" customFormat="1">
      <c r="A932" s="1825"/>
      <c r="B932" s="1293"/>
      <c r="C932" s="1293"/>
      <c r="D932" s="1293"/>
      <c r="E932" s="1293"/>
      <c r="F932" s="1293"/>
      <c r="G932" s="1293"/>
      <c r="H932" s="1293"/>
      <c r="I932" s="1293"/>
      <c r="J932" s="1293"/>
      <c r="K932" s="3447"/>
      <c r="L932" s="1823"/>
    </row>
    <row r="933" spans="1:12" s="1826" customFormat="1">
      <c r="A933" s="1825"/>
      <c r="B933" s="1293"/>
      <c r="C933" s="1293"/>
      <c r="D933" s="1293"/>
      <c r="E933" s="1293"/>
      <c r="F933" s="1293"/>
      <c r="G933" s="1293"/>
      <c r="H933" s="1293"/>
      <c r="I933" s="1293"/>
      <c r="J933" s="1293"/>
      <c r="K933" s="3447"/>
      <c r="L933" s="1823"/>
    </row>
    <row r="934" spans="1:12" s="1826" customFormat="1">
      <c r="A934" s="1825"/>
      <c r="B934" s="1293"/>
      <c r="C934" s="1293"/>
      <c r="D934" s="1293"/>
      <c r="E934" s="1293"/>
      <c r="F934" s="1293"/>
      <c r="G934" s="1293"/>
      <c r="H934" s="1293"/>
      <c r="I934" s="1293"/>
      <c r="J934" s="1293"/>
      <c r="K934" s="3447"/>
      <c r="L934" s="1823"/>
    </row>
    <row r="935" spans="1:12" s="1826" customFormat="1">
      <c r="A935" s="1825"/>
      <c r="B935" s="1293"/>
      <c r="C935" s="1293"/>
      <c r="D935" s="1293"/>
      <c r="E935" s="1293"/>
      <c r="F935" s="1293"/>
      <c r="G935" s="1293"/>
      <c r="H935" s="1293"/>
      <c r="I935" s="1293"/>
      <c r="J935" s="1293"/>
      <c r="K935" s="3447"/>
      <c r="L935" s="1823"/>
    </row>
    <row r="936" spans="1:12" s="1826" customFormat="1">
      <c r="A936" s="1825"/>
      <c r="B936" s="1293"/>
      <c r="C936" s="1293"/>
      <c r="D936" s="1293"/>
      <c r="E936" s="1293"/>
      <c r="F936" s="1293"/>
      <c r="G936" s="1293"/>
      <c r="H936" s="1293"/>
      <c r="I936" s="1293"/>
      <c r="J936" s="1293"/>
      <c r="K936" s="3447"/>
      <c r="L936" s="1823"/>
    </row>
    <row r="937" spans="1:12" s="1826" customFormat="1">
      <c r="A937" s="1825"/>
      <c r="B937" s="1293"/>
      <c r="C937" s="1293"/>
      <c r="D937" s="1293"/>
      <c r="E937" s="1293"/>
      <c r="F937" s="1293"/>
      <c r="G937" s="1293"/>
      <c r="H937" s="1293"/>
      <c r="I937" s="1293"/>
      <c r="J937" s="1293"/>
      <c r="K937" s="3447"/>
      <c r="L937" s="1823"/>
    </row>
    <row r="938" spans="1:12" s="1826" customFormat="1">
      <c r="A938" s="1825"/>
      <c r="B938" s="1293"/>
      <c r="C938" s="1293"/>
      <c r="D938" s="1293"/>
      <c r="E938" s="1293"/>
      <c r="F938" s="1293"/>
      <c r="G938" s="1293"/>
      <c r="H938" s="1293"/>
      <c r="I938" s="1293"/>
      <c r="J938" s="1293"/>
      <c r="K938" s="3447"/>
      <c r="L938" s="1823"/>
    </row>
    <row r="939" spans="1:12" s="1826" customFormat="1">
      <c r="A939" s="1825"/>
      <c r="B939" s="1293"/>
      <c r="C939" s="1293"/>
      <c r="D939" s="1293"/>
      <c r="E939" s="1293"/>
      <c r="F939" s="1293"/>
      <c r="G939" s="1293"/>
      <c r="H939" s="1293"/>
      <c r="I939" s="1293"/>
      <c r="J939" s="1293"/>
      <c r="K939" s="3447"/>
      <c r="L939" s="1823"/>
    </row>
    <row r="940" spans="1:12" s="1826" customFormat="1">
      <c r="A940" s="1825"/>
      <c r="B940" s="1293"/>
      <c r="C940" s="1293"/>
      <c r="D940" s="1293"/>
      <c r="E940" s="1293"/>
      <c r="F940" s="1293"/>
      <c r="G940" s="1293"/>
      <c r="H940" s="1293"/>
      <c r="I940" s="1293"/>
      <c r="J940" s="1293"/>
      <c r="K940" s="3447"/>
      <c r="L940" s="1823"/>
    </row>
    <row r="941" spans="1:12" s="1826" customFormat="1">
      <c r="A941" s="1825"/>
      <c r="B941" s="1293"/>
      <c r="C941" s="1293"/>
      <c r="D941" s="1293"/>
      <c r="E941" s="1293"/>
      <c r="F941" s="1293"/>
      <c r="G941" s="1293"/>
      <c r="H941" s="1293"/>
      <c r="I941" s="1293"/>
      <c r="J941" s="1293"/>
      <c r="K941" s="3447"/>
      <c r="L941" s="1823"/>
    </row>
    <row r="942" spans="1:12" s="1826" customFormat="1">
      <c r="A942" s="1825"/>
      <c r="B942" s="1293"/>
      <c r="C942" s="1293"/>
      <c r="D942" s="1293"/>
      <c r="E942" s="1293"/>
      <c r="F942" s="1293"/>
      <c r="G942" s="1293"/>
      <c r="H942" s="1293"/>
      <c r="I942" s="1293"/>
      <c r="J942" s="1293"/>
      <c r="K942" s="3447"/>
      <c r="L942" s="1823"/>
    </row>
    <row r="943" spans="1:12" s="1826" customFormat="1">
      <c r="A943" s="1825"/>
      <c r="B943" s="1293"/>
      <c r="C943" s="1293"/>
      <c r="D943" s="1293"/>
      <c r="E943" s="1293"/>
      <c r="F943" s="1293"/>
      <c r="G943" s="1293"/>
      <c r="H943" s="1293"/>
      <c r="I943" s="1293"/>
      <c r="J943" s="1293"/>
      <c r="K943" s="3447"/>
      <c r="L943" s="1823"/>
    </row>
    <row r="944" spans="1:12" s="1826" customFormat="1">
      <c r="A944" s="1825"/>
      <c r="B944" s="1293"/>
      <c r="C944" s="1293"/>
      <c r="D944" s="1293"/>
      <c r="E944" s="1293"/>
      <c r="F944" s="1293"/>
      <c r="G944" s="1293"/>
      <c r="H944" s="1293"/>
      <c r="I944" s="1293"/>
      <c r="J944" s="1293"/>
      <c r="K944" s="3447"/>
      <c r="L944" s="1823"/>
    </row>
    <row r="945" spans="1:12" s="1826" customFormat="1">
      <c r="A945" s="1825"/>
      <c r="B945" s="1293"/>
      <c r="C945" s="1293"/>
      <c r="D945" s="1293"/>
      <c r="E945" s="1293"/>
      <c r="F945" s="1293"/>
      <c r="G945" s="1293"/>
      <c r="H945" s="1293"/>
      <c r="I945" s="1293"/>
      <c r="J945" s="1293"/>
      <c r="K945" s="3447"/>
      <c r="L945" s="1823"/>
    </row>
    <row r="946" spans="1:12" s="1826" customFormat="1">
      <c r="A946" s="1825"/>
      <c r="B946" s="1293"/>
      <c r="C946" s="1293"/>
      <c r="D946" s="1293"/>
      <c r="E946" s="1293"/>
      <c r="F946" s="1293"/>
      <c r="G946" s="1293"/>
      <c r="H946" s="1293"/>
      <c r="I946" s="1293"/>
      <c r="J946" s="1293"/>
      <c r="K946" s="3447"/>
      <c r="L946" s="1823"/>
    </row>
    <row r="947" spans="1:12" s="1826" customFormat="1">
      <c r="A947" s="1825"/>
      <c r="B947" s="1293"/>
      <c r="C947" s="1293"/>
      <c r="D947" s="1293"/>
      <c r="E947" s="1293"/>
      <c r="F947" s="1293"/>
      <c r="G947" s="1293"/>
      <c r="H947" s="1293"/>
      <c r="I947" s="1293"/>
      <c r="J947" s="1293"/>
      <c r="K947" s="3447"/>
      <c r="L947" s="1823"/>
    </row>
    <row r="948" spans="1:12" s="1826" customFormat="1">
      <c r="A948" s="1825"/>
      <c r="B948" s="1293"/>
      <c r="C948" s="1293"/>
      <c r="D948" s="1293"/>
      <c r="E948" s="1293"/>
      <c r="F948" s="1293"/>
      <c r="G948" s="1293"/>
      <c r="H948" s="1293"/>
      <c r="I948" s="1293"/>
      <c r="J948" s="1293"/>
      <c r="K948" s="3447"/>
      <c r="L948" s="1823"/>
    </row>
    <row r="949" spans="1:12" s="1826" customFormat="1">
      <c r="A949" s="1825"/>
      <c r="B949" s="1293"/>
      <c r="C949" s="1293"/>
      <c r="D949" s="1293"/>
      <c r="E949" s="1293"/>
      <c r="F949" s="1293"/>
      <c r="G949" s="1293"/>
      <c r="H949" s="1293"/>
      <c r="I949" s="1293"/>
      <c r="J949" s="1293"/>
      <c r="K949" s="3447"/>
      <c r="L949" s="1823"/>
    </row>
    <row r="950" spans="1:12" s="1826" customFormat="1">
      <c r="A950" s="1825"/>
      <c r="B950" s="1293"/>
      <c r="C950" s="1293"/>
      <c r="D950" s="1293"/>
      <c r="E950" s="1293"/>
      <c r="F950" s="1293"/>
      <c r="G950" s="1293"/>
      <c r="H950" s="1293"/>
      <c r="I950" s="1293"/>
      <c r="J950" s="1293"/>
      <c r="K950" s="3447"/>
      <c r="L950" s="1823"/>
    </row>
    <row r="951" spans="1:12" s="1826" customFormat="1">
      <c r="A951" s="1825"/>
      <c r="B951" s="1293"/>
      <c r="C951" s="1293"/>
      <c r="D951" s="1293"/>
      <c r="E951" s="1293"/>
      <c r="F951" s="1293"/>
      <c r="G951" s="1293"/>
      <c r="H951" s="1293"/>
      <c r="I951" s="1293"/>
      <c r="J951" s="1293"/>
      <c r="K951" s="3447"/>
      <c r="L951" s="1823"/>
    </row>
    <row r="952" spans="1:12" s="1826" customFormat="1">
      <c r="A952" s="1825"/>
      <c r="B952" s="1293"/>
      <c r="C952" s="1293"/>
      <c r="D952" s="1293"/>
      <c r="E952" s="1293"/>
      <c r="F952" s="1293"/>
      <c r="G952" s="1293"/>
      <c r="H952" s="1293"/>
      <c r="I952" s="1293"/>
      <c r="J952" s="1293"/>
      <c r="K952" s="3447"/>
      <c r="L952" s="1823"/>
    </row>
    <row r="953" spans="1:12" s="1826" customFormat="1">
      <c r="A953" s="1825"/>
      <c r="B953" s="1293"/>
      <c r="C953" s="1293"/>
      <c r="D953" s="1293"/>
      <c r="E953" s="1293"/>
      <c r="F953" s="1293"/>
      <c r="G953" s="1293"/>
      <c r="H953" s="1293"/>
      <c r="I953" s="1293"/>
      <c r="J953" s="1293"/>
      <c r="K953" s="3447"/>
      <c r="L953" s="1823"/>
    </row>
    <row r="954" spans="1:12" s="1826" customFormat="1">
      <c r="A954" s="1825"/>
      <c r="B954" s="1293"/>
      <c r="C954" s="1293"/>
      <c r="D954" s="1293"/>
      <c r="E954" s="1293"/>
      <c r="F954" s="1293"/>
      <c r="G954" s="1293"/>
      <c r="H954" s="1293"/>
      <c r="I954" s="1293"/>
      <c r="J954" s="1293"/>
      <c r="K954" s="3447"/>
      <c r="L954" s="1823"/>
    </row>
    <row r="955" spans="1:12" s="1826" customFormat="1">
      <c r="A955" s="1825"/>
      <c r="B955" s="1293"/>
      <c r="C955" s="1293"/>
      <c r="D955" s="1293"/>
      <c r="E955" s="1293"/>
      <c r="F955" s="1293"/>
      <c r="G955" s="1293"/>
      <c r="H955" s="1293"/>
      <c r="I955" s="1293"/>
      <c r="J955" s="1293"/>
      <c r="K955" s="3447"/>
      <c r="L955" s="1823"/>
    </row>
    <row r="956" spans="1:12" s="1826" customFormat="1">
      <c r="A956" s="1825"/>
      <c r="B956" s="1293"/>
      <c r="C956" s="1293"/>
      <c r="D956" s="1293"/>
      <c r="E956" s="1293"/>
      <c r="F956" s="1293"/>
      <c r="G956" s="1293"/>
      <c r="H956" s="1293"/>
      <c r="I956" s="1293"/>
      <c r="J956" s="1293"/>
      <c r="K956" s="3447"/>
      <c r="L956" s="1823"/>
    </row>
    <row r="957" spans="1:12" s="1826" customFormat="1">
      <c r="A957" s="1825"/>
      <c r="B957" s="1293"/>
      <c r="C957" s="1293"/>
      <c r="D957" s="1293"/>
      <c r="E957" s="1293"/>
      <c r="F957" s="1293"/>
      <c r="G957" s="1293"/>
      <c r="H957" s="1293"/>
      <c r="I957" s="1293"/>
      <c r="J957" s="1293"/>
      <c r="K957" s="3447"/>
      <c r="L957" s="1823"/>
    </row>
    <row r="958" spans="1:12" s="1826" customFormat="1">
      <c r="A958" s="1825"/>
      <c r="B958" s="1293"/>
      <c r="C958" s="1293"/>
      <c r="D958" s="1293"/>
      <c r="E958" s="1293"/>
      <c r="F958" s="1293"/>
      <c r="G958" s="1293"/>
      <c r="H958" s="1293"/>
      <c r="I958" s="1293"/>
      <c r="J958" s="1293"/>
      <c r="K958" s="3447"/>
      <c r="L958" s="1823"/>
    </row>
    <row r="959" spans="1:12" s="1826" customFormat="1">
      <c r="A959" s="1825"/>
      <c r="B959" s="1293"/>
      <c r="C959" s="1293"/>
      <c r="D959" s="1293"/>
      <c r="E959" s="1293"/>
      <c r="F959" s="1293"/>
      <c r="G959" s="1293"/>
      <c r="H959" s="1293"/>
      <c r="I959" s="1293"/>
      <c r="J959" s="1293"/>
      <c r="K959" s="3447"/>
      <c r="L959" s="1823"/>
    </row>
    <row r="960" spans="1:12" s="1826" customFormat="1">
      <c r="A960" s="1825"/>
      <c r="B960" s="1293"/>
      <c r="C960" s="1293"/>
      <c r="D960" s="1293"/>
      <c r="E960" s="1293"/>
      <c r="F960" s="1293"/>
      <c r="G960" s="1293"/>
      <c r="H960" s="1293"/>
      <c r="I960" s="1293"/>
      <c r="J960" s="1293"/>
      <c r="K960" s="3447"/>
      <c r="L960" s="1823"/>
    </row>
    <row r="961" spans="1:12" s="1826" customFormat="1">
      <c r="A961" s="1825"/>
      <c r="B961" s="1293"/>
      <c r="C961" s="1293"/>
      <c r="D961" s="1293"/>
      <c r="E961" s="1293"/>
      <c r="F961" s="1293"/>
      <c r="G961" s="1293"/>
      <c r="H961" s="1293"/>
      <c r="I961" s="1293"/>
      <c r="J961" s="1293"/>
      <c r="K961" s="3447"/>
      <c r="L961" s="1823"/>
    </row>
    <row r="962" spans="1:12" s="1826" customFormat="1">
      <c r="A962" s="1825"/>
      <c r="B962" s="1293"/>
      <c r="C962" s="1293"/>
      <c r="D962" s="1293"/>
      <c r="E962" s="1293"/>
      <c r="F962" s="1293"/>
      <c r="G962" s="1293"/>
      <c r="H962" s="1293"/>
      <c r="I962" s="1293"/>
      <c r="J962" s="1293"/>
      <c r="K962" s="3447"/>
      <c r="L962" s="1823"/>
    </row>
    <row r="963" spans="1:12" s="1826" customFormat="1">
      <c r="A963" s="1825"/>
      <c r="B963" s="1293"/>
      <c r="C963" s="1293"/>
      <c r="D963" s="1293"/>
      <c r="E963" s="1293"/>
      <c r="F963" s="1293"/>
      <c r="G963" s="1293"/>
      <c r="H963" s="1293"/>
      <c r="I963" s="1293"/>
      <c r="J963" s="1293"/>
      <c r="K963" s="3447"/>
      <c r="L963" s="1823"/>
    </row>
    <row r="964" spans="1:12" s="1826" customFormat="1">
      <c r="A964" s="1825"/>
      <c r="B964" s="1293"/>
      <c r="C964" s="1293"/>
      <c r="D964" s="1293"/>
      <c r="E964" s="1293"/>
      <c r="F964" s="1293"/>
      <c r="G964" s="1293"/>
      <c r="H964" s="1293"/>
      <c r="I964" s="1293"/>
      <c r="J964" s="1293"/>
      <c r="K964" s="3447"/>
      <c r="L964" s="1823"/>
    </row>
    <row r="965" spans="1:12" s="1826" customFormat="1">
      <c r="A965" s="1825"/>
      <c r="B965" s="1293"/>
      <c r="C965" s="1293"/>
      <c r="D965" s="1293"/>
      <c r="E965" s="1293"/>
      <c r="F965" s="1293"/>
      <c r="G965" s="1293"/>
      <c r="H965" s="1293"/>
      <c r="I965" s="1293"/>
      <c r="J965" s="1293"/>
      <c r="K965" s="3447"/>
      <c r="L965" s="1823"/>
    </row>
    <row r="966" spans="1:12" s="1826" customFormat="1">
      <c r="A966" s="1825"/>
      <c r="B966" s="1293"/>
      <c r="C966" s="1293"/>
      <c r="D966" s="1293"/>
      <c r="E966" s="1293"/>
      <c r="F966" s="1293"/>
      <c r="G966" s="1293"/>
      <c r="H966" s="1293"/>
      <c r="I966" s="1293"/>
      <c r="J966" s="1293"/>
      <c r="K966" s="3447"/>
      <c r="L966" s="1823"/>
    </row>
    <row r="967" spans="1:12" s="1826" customFormat="1">
      <c r="A967" s="1825"/>
      <c r="B967" s="1293"/>
      <c r="C967" s="1293"/>
      <c r="D967" s="1293"/>
      <c r="E967" s="1293"/>
      <c r="F967" s="1293"/>
      <c r="G967" s="1293"/>
      <c r="H967" s="1293"/>
      <c r="I967" s="1293"/>
      <c r="J967" s="1293"/>
      <c r="K967" s="3447"/>
      <c r="L967" s="1823"/>
    </row>
    <row r="968" spans="1:12" s="1826" customFormat="1">
      <c r="A968" s="1825"/>
      <c r="B968" s="1293"/>
      <c r="C968" s="1293"/>
      <c r="D968" s="1293"/>
      <c r="E968" s="1293"/>
      <c r="F968" s="1293"/>
      <c r="G968" s="1293"/>
      <c r="H968" s="1293"/>
      <c r="I968" s="1293"/>
      <c r="J968" s="1293"/>
      <c r="K968" s="3447"/>
      <c r="L968" s="1823"/>
    </row>
    <row r="969" spans="1:12" s="1826" customFormat="1">
      <c r="A969" s="1825"/>
      <c r="B969" s="1293"/>
      <c r="C969" s="1293"/>
      <c r="D969" s="1293"/>
      <c r="E969" s="1293"/>
      <c r="F969" s="1293"/>
      <c r="G969" s="1293"/>
      <c r="H969" s="1293"/>
      <c r="I969" s="1293"/>
      <c r="J969" s="1293"/>
      <c r="K969" s="3447"/>
      <c r="L969" s="1823"/>
    </row>
    <row r="970" spans="1:12" s="1826" customFormat="1">
      <c r="A970" s="1825"/>
      <c r="B970" s="1293"/>
      <c r="C970" s="1293"/>
      <c r="D970" s="1293"/>
      <c r="E970" s="1293"/>
      <c r="F970" s="1293"/>
      <c r="G970" s="1293"/>
      <c r="H970" s="1293"/>
      <c r="I970" s="1293"/>
      <c r="J970" s="1293"/>
      <c r="K970" s="3447"/>
      <c r="L970" s="1823"/>
    </row>
    <row r="971" spans="1:12" s="1826" customFormat="1">
      <c r="A971" s="1825"/>
      <c r="B971" s="1293"/>
      <c r="C971" s="1293"/>
      <c r="D971" s="1293"/>
      <c r="E971" s="1293"/>
      <c r="F971" s="1293"/>
      <c r="G971" s="1293"/>
      <c r="H971" s="1293"/>
      <c r="I971" s="1293"/>
      <c r="J971" s="1293"/>
      <c r="K971" s="3447"/>
      <c r="L971" s="1823"/>
    </row>
    <row r="972" spans="1:12" s="1826" customFormat="1">
      <c r="A972" s="1825"/>
      <c r="B972" s="1293"/>
      <c r="C972" s="1293"/>
      <c r="D972" s="1293"/>
      <c r="E972" s="1293"/>
      <c r="F972" s="1293"/>
      <c r="G972" s="1293"/>
      <c r="H972" s="1293"/>
      <c r="I972" s="1293"/>
      <c r="J972" s="1293"/>
      <c r="K972" s="3447"/>
      <c r="L972" s="1823"/>
    </row>
    <row r="973" spans="1:12" s="1826" customFormat="1">
      <c r="A973" s="1825"/>
      <c r="B973" s="1293"/>
      <c r="C973" s="1293"/>
      <c r="D973" s="1293"/>
      <c r="E973" s="1293"/>
      <c r="F973" s="1293"/>
      <c r="G973" s="1293"/>
      <c r="H973" s="1293"/>
      <c r="I973" s="1293"/>
      <c r="J973" s="1293"/>
      <c r="K973" s="3447"/>
      <c r="L973" s="1823"/>
    </row>
    <row r="974" spans="1:12" s="1826" customFormat="1">
      <c r="A974" s="1825"/>
      <c r="B974" s="1293"/>
      <c r="C974" s="1293"/>
      <c r="D974" s="1293"/>
      <c r="E974" s="1293"/>
      <c r="F974" s="1293"/>
      <c r="G974" s="1293"/>
      <c r="H974" s="1293"/>
      <c r="I974" s="1293"/>
      <c r="J974" s="1293"/>
      <c r="K974" s="3447"/>
      <c r="L974" s="1823"/>
    </row>
    <row r="975" spans="1:12" s="1826" customFormat="1">
      <c r="A975" s="1825"/>
      <c r="B975" s="1293"/>
      <c r="C975" s="1293"/>
      <c r="D975" s="1293"/>
      <c r="E975" s="1293"/>
      <c r="F975" s="1293"/>
      <c r="G975" s="1293"/>
      <c r="H975" s="1293"/>
      <c r="I975" s="1293"/>
      <c r="J975" s="1293"/>
      <c r="K975" s="3447"/>
      <c r="L975" s="1823"/>
    </row>
    <row r="976" spans="1:12" s="1826" customFormat="1">
      <c r="A976" s="1825"/>
      <c r="B976" s="1293"/>
      <c r="C976" s="1293"/>
      <c r="D976" s="1293"/>
      <c r="E976" s="1293"/>
      <c r="F976" s="1293"/>
      <c r="G976" s="1293"/>
      <c r="H976" s="1293"/>
      <c r="I976" s="1293"/>
      <c r="J976" s="1293"/>
      <c r="K976" s="3447"/>
      <c r="L976" s="1823"/>
    </row>
    <row r="977" spans="1:12" s="1826" customFormat="1">
      <c r="A977" s="1825"/>
      <c r="B977" s="1293"/>
      <c r="C977" s="1293"/>
      <c r="D977" s="1293"/>
      <c r="E977" s="1293"/>
      <c r="F977" s="1293"/>
      <c r="G977" s="1293"/>
      <c r="H977" s="1293"/>
      <c r="I977" s="1293"/>
      <c r="J977" s="1293"/>
      <c r="K977" s="3447"/>
      <c r="L977" s="1823"/>
    </row>
    <row r="978" spans="1:12" s="1826" customFormat="1">
      <c r="A978" s="1825"/>
      <c r="B978" s="1293"/>
      <c r="C978" s="1293"/>
      <c r="D978" s="1293"/>
      <c r="E978" s="1293"/>
      <c r="F978" s="1293"/>
      <c r="G978" s="1293"/>
      <c r="H978" s="1293"/>
      <c r="I978" s="1293"/>
      <c r="J978" s="1293"/>
      <c r="K978" s="3447"/>
      <c r="L978" s="1823"/>
    </row>
    <row r="979" spans="1:12" s="1826" customFormat="1">
      <c r="A979" s="1825"/>
      <c r="B979" s="1293"/>
      <c r="C979" s="1293"/>
      <c r="D979" s="1293"/>
      <c r="E979" s="1293"/>
      <c r="F979" s="1293"/>
      <c r="G979" s="1293"/>
      <c r="H979" s="1293"/>
      <c r="I979" s="1293"/>
      <c r="J979" s="1293"/>
      <c r="K979" s="3447"/>
      <c r="L979" s="1823"/>
    </row>
    <row r="980" spans="1:12" s="1826" customFormat="1">
      <c r="A980" s="1825"/>
      <c r="B980" s="1293"/>
      <c r="C980" s="1293"/>
      <c r="D980" s="1293"/>
      <c r="E980" s="1293"/>
      <c r="F980" s="1293"/>
      <c r="G980" s="1293"/>
      <c r="H980" s="1293"/>
      <c r="I980" s="1293"/>
      <c r="J980" s="1293"/>
      <c r="K980" s="3447"/>
      <c r="L980" s="1823"/>
    </row>
    <row r="981" spans="1:12" s="1826" customFormat="1">
      <c r="A981" s="1825"/>
      <c r="B981" s="1293"/>
      <c r="C981" s="1293"/>
      <c r="D981" s="1293"/>
      <c r="E981" s="1293"/>
      <c r="F981" s="1293"/>
      <c r="G981" s="1293"/>
      <c r="H981" s="1293"/>
      <c r="I981" s="1293"/>
      <c r="J981" s="1293"/>
      <c r="K981" s="3447"/>
      <c r="L981" s="1823"/>
    </row>
    <row r="982" spans="1:12" s="1826" customFormat="1">
      <c r="A982" s="1825"/>
      <c r="B982" s="1293"/>
      <c r="C982" s="1293"/>
      <c r="D982" s="1293"/>
      <c r="E982" s="1293"/>
      <c r="F982" s="1293"/>
      <c r="G982" s="1293"/>
      <c r="H982" s="1293"/>
      <c r="I982" s="1293"/>
      <c r="J982" s="1293"/>
      <c r="K982" s="3447"/>
      <c r="L982" s="1823"/>
    </row>
    <row r="983" spans="1:12" s="1826" customFormat="1">
      <c r="A983" s="1825"/>
      <c r="B983" s="1293"/>
      <c r="C983" s="1293"/>
      <c r="D983" s="1293"/>
      <c r="E983" s="1293"/>
      <c r="F983" s="1293"/>
      <c r="G983" s="1293"/>
      <c r="H983" s="1293"/>
      <c r="I983" s="1293"/>
      <c r="J983" s="1293"/>
      <c r="K983" s="3447"/>
      <c r="L983" s="1823"/>
    </row>
    <row r="984" spans="1:12" s="1826" customFormat="1">
      <c r="A984" s="1825"/>
      <c r="B984" s="1293"/>
      <c r="C984" s="1293"/>
      <c r="D984" s="1293"/>
      <c r="E984" s="1293"/>
      <c r="F984" s="1293"/>
      <c r="G984" s="1293"/>
      <c r="H984" s="1293"/>
      <c r="I984" s="1293"/>
      <c r="J984" s="1293"/>
      <c r="K984" s="3447"/>
      <c r="L984" s="1823"/>
    </row>
    <row r="985" spans="1:12" s="1826" customFormat="1">
      <c r="A985" s="1825"/>
      <c r="B985" s="1293"/>
      <c r="C985" s="1293"/>
      <c r="D985" s="1293"/>
      <c r="E985" s="1293"/>
      <c r="F985" s="1293"/>
      <c r="G985" s="1293"/>
      <c r="H985" s="1293"/>
      <c r="I985" s="1293"/>
      <c r="J985" s="1293"/>
      <c r="K985" s="3447"/>
      <c r="L985" s="1823"/>
    </row>
    <row r="986" spans="1:12" s="1826" customFormat="1">
      <c r="A986" s="1825"/>
      <c r="B986" s="1293"/>
      <c r="C986" s="1293"/>
      <c r="D986" s="1293"/>
      <c r="E986" s="1293"/>
      <c r="F986" s="1293"/>
      <c r="G986" s="1293"/>
      <c r="H986" s="1293"/>
      <c r="I986" s="1293"/>
      <c r="J986" s="1293"/>
      <c r="K986" s="3447"/>
      <c r="L986" s="1823"/>
    </row>
    <row r="987" spans="1:12" s="1826" customFormat="1">
      <c r="A987" s="1825"/>
      <c r="B987" s="1293"/>
      <c r="C987" s="1293"/>
      <c r="D987" s="1293"/>
      <c r="E987" s="1293"/>
      <c r="F987" s="1293"/>
      <c r="G987" s="1293"/>
      <c r="H987" s="1293"/>
      <c r="I987" s="1293"/>
      <c r="J987" s="1293"/>
      <c r="K987" s="3447"/>
      <c r="L987" s="1823"/>
    </row>
    <row r="988" spans="1:12" s="1826" customFormat="1">
      <c r="A988" s="1825"/>
      <c r="B988" s="1293"/>
      <c r="C988" s="1293"/>
      <c r="D988" s="1293"/>
      <c r="E988" s="1293"/>
      <c r="F988" s="1293"/>
      <c r="G988" s="1293"/>
      <c r="H988" s="1293"/>
      <c r="I988" s="1293"/>
      <c r="J988" s="1293"/>
      <c r="K988" s="3447"/>
      <c r="L988" s="1823"/>
    </row>
    <row r="989" spans="1:12" s="1826" customFormat="1">
      <c r="A989" s="1825"/>
      <c r="B989" s="1293"/>
      <c r="C989" s="1293"/>
      <c r="D989" s="1293"/>
      <c r="E989" s="1293"/>
      <c r="F989" s="1293"/>
      <c r="G989" s="1293"/>
      <c r="H989" s="1293"/>
      <c r="I989" s="1293"/>
      <c r="J989" s="1293"/>
      <c r="K989" s="3447"/>
      <c r="L989" s="1823"/>
    </row>
    <row r="990" spans="1:12" s="1826" customFormat="1">
      <c r="A990" s="1825"/>
      <c r="B990" s="1293"/>
      <c r="C990" s="1293"/>
      <c r="D990" s="1293"/>
      <c r="E990" s="1293"/>
      <c r="F990" s="1293"/>
      <c r="G990" s="1293"/>
      <c r="H990" s="1293"/>
      <c r="I990" s="1293"/>
      <c r="J990" s="1293"/>
      <c r="K990" s="3447"/>
      <c r="L990" s="1823"/>
    </row>
    <row r="991" spans="1:12" s="1826" customFormat="1">
      <c r="A991" s="1825"/>
      <c r="B991" s="1293"/>
      <c r="C991" s="1293"/>
      <c r="D991" s="1293"/>
      <c r="E991" s="1293"/>
      <c r="F991" s="1293"/>
      <c r="G991" s="1293"/>
      <c r="H991" s="1293"/>
      <c r="I991" s="1293"/>
      <c r="J991" s="1293"/>
      <c r="K991" s="3447"/>
      <c r="L991" s="1823"/>
    </row>
    <row r="992" spans="1:12" s="1826" customFormat="1">
      <c r="A992" s="1825"/>
      <c r="B992" s="1293"/>
      <c r="C992" s="1293"/>
      <c r="D992" s="1293"/>
      <c r="E992" s="1293"/>
      <c r="F992" s="1293"/>
      <c r="G992" s="1293"/>
      <c r="H992" s="1293"/>
      <c r="I992" s="1293"/>
      <c r="J992" s="1293"/>
      <c r="K992" s="3447"/>
      <c r="L992" s="1823"/>
    </row>
    <row r="993" spans="1:12" s="1826" customFormat="1">
      <c r="A993" s="1825"/>
      <c r="B993" s="1293"/>
      <c r="C993" s="1293"/>
      <c r="D993" s="1293"/>
      <c r="E993" s="1293"/>
      <c r="F993" s="1293"/>
      <c r="G993" s="1293"/>
      <c r="H993" s="1293"/>
      <c r="I993" s="1293"/>
      <c r="J993" s="1293"/>
      <c r="K993" s="3447"/>
      <c r="L993" s="1823"/>
    </row>
    <row r="994" spans="1:12" s="1826" customFormat="1">
      <c r="A994" s="1825"/>
      <c r="B994" s="1293"/>
      <c r="C994" s="1293"/>
      <c r="D994" s="1293"/>
      <c r="E994" s="1293"/>
      <c r="F994" s="1293"/>
      <c r="G994" s="1293"/>
      <c r="H994" s="1293"/>
      <c r="I994" s="1293"/>
      <c r="J994" s="1293"/>
      <c r="K994" s="3447"/>
      <c r="L994" s="1823"/>
    </row>
    <row r="995" spans="1:12" s="1826" customFormat="1">
      <c r="A995" s="1825"/>
      <c r="B995" s="1293"/>
      <c r="C995" s="1293"/>
      <c r="D995" s="1293"/>
      <c r="E995" s="1293"/>
      <c r="F995" s="1293"/>
      <c r="G995" s="1293"/>
      <c r="H995" s="1293"/>
      <c r="I995" s="1293"/>
      <c r="J995" s="1293"/>
      <c r="K995" s="3447"/>
      <c r="L995" s="1823"/>
    </row>
    <row r="996" spans="1:12" s="1826" customFormat="1">
      <c r="A996" s="1825"/>
      <c r="B996" s="1293"/>
      <c r="C996" s="1293"/>
      <c r="D996" s="1293"/>
      <c r="E996" s="1293"/>
      <c r="F996" s="1293"/>
      <c r="G996" s="1293"/>
      <c r="H996" s="1293"/>
      <c r="I996" s="1293"/>
      <c r="J996" s="1293"/>
      <c r="K996" s="3447"/>
      <c r="L996" s="1823"/>
    </row>
    <row r="997" spans="1:12" s="1826" customFormat="1">
      <c r="A997" s="1825"/>
      <c r="B997" s="1293"/>
      <c r="C997" s="1293"/>
      <c r="D997" s="1293"/>
      <c r="E997" s="1293"/>
      <c r="F997" s="1293"/>
      <c r="G997" s="1293"/>
      <c r="H997" s="1293"/>
      <c r="I997" s="1293"/>
      <c r="J997" s="1293"/>
      <c r="K997" s="3447"/>
      <c r="L997" s="1823"/>
    </row>
    <row r="998" spans="1:12" s="1826" customFormat="1">
      <c r="A998" s="1825"/>
      <c r="B998" s="1293"/>
      <c r="C998" s="1293"/>
      <c r="D998" s="1293"/>
      <c r="E998" s="1293"/>
      <c r="F998" s="1293"/>
      <c r="G998" s="1293"/>
      <c r="H998" s="1293"/>
      <c r="I998" s="1293"/>
      <c r="J998" s="1293"/>
      <c r="K998" s="3447"/>
      <c r="L998" s="1823"/>
    </row>
    <row r="999" spans="1:12" s="1826" customFormat="1">
      <c r="A999" s="1825"/>
      <c r="B999" s="1293"/>
      <c r="C999" s="1293"/>
      <c r="D999" s="1293"/>
      <c r="E999" s="1293"/>
      <c r="F999" s="1293"/>
      <c r="G999" s="1293"/>
      <c r="H999" s="1293"/>
      <c r="I999" s="1293"/>
      <c r="J999" s="1293"/>
      <c r="K999" s="3447"/>
      <c r="L999" s="1823"/>
    </row>
    <row r="1000" spans="1:12" s="1826" customFormat="1">
      <c r="A1000" s="1825"/>
      <c r="B1000" s="1293"/>
      <c r="C1000" s="1293"/>
      <c r="D1000" s="1293"/>
      <c r="E1000" s="1293"/>
      <c r="F1000" s="1293"/>
      <c r="G1000" s="1293"/>
      <c r="H1000" s="1293"/>
      <c r="I1000" s="1293"/>
      <c r="J1000" s="1293"/>
      <c r="K1000" s="3447"/>
      <c r="L1000" s="1823"/>
    </row>
    <row r="1001" spans="1:12" s="1826" customFormat="1">
      <c r="A1001" s="1825"/>
      <c r="B1001" s="1293"/>
      <c r="C1001" s="1293"/>
      <c r="D1001" s="1293"/>
      <c r="E1001" s="1293"/>
      <c r="F1001" s="1293"/>
      <c r="G1001" s="1293"/>
      <c r="H1001" s="1293"/>
      <c r="I1001" s="1293"/>
      <c r="J1001" s="1293"/>
      <c r="K1001" s="3447"/>
      <c r="L1001" s="1823"/>
    </row>
    <row r="1002" spans="1:12" s="1826" customFormat="1">
      <c r="A1002" s="1825"/>
      <c r="B1002" s="1293"/>
      <c r="C1002" s="1293"/>
      <c r="D1002" s="1293"/>
      <c r="E1002" s="1293"/>
      <c r="F1002" s="1293"/>
      <c r="G1002" s="1293"/>
      <c r="H1002" s="1293"/>
      <c r="I1002" s="1293"/>
      <c r="J1002" s="1293"/>
      <c r="K1002" s="3447"/>
      <c r="L1002" s="1823"/>
    </row>
    <row r="1003" spans="1:12" s="1826" customFormat="1">
      <c r="A1003" s="1825"/>
      <c r="B1003" s="1293"/>
      <c r="C1003" s="1293"/>
      <c r="D1003" s="1293"/>
      <c r="E1003" s="1293"/>
      <c r="F1003" s="1293"/>
      <c r="G1003" s="1293"/>
      <c r="H1003" s="1293"/>
      <c r="I1003" s="1293"/>
      <c r="J1003" s="1293"/>
      <c r="K1003" s="3447"/>
      <c r="L1003" s="1823"/>
    </row>
    <row r="1004" spans="1:12">
      <c r="A1004" s="1825"/>
      <c r="B1004" s="1293"/>
      <c r="C1004" s="1293"/>
      <c r="D1004" s="1293"/>
      <c r="E1004" s="1293"/>
      <c r="F1004" s="1293"/>
      <c r="G1004" s="1293"/>
      <c r="H1004" s="1293"/>
      <c r="I1004" s="1293"/>
      <c r="J1004" s="1293"/>
      <c r="K1004" s="3447"/>
      <c r="L1004" s="1823"/>
    </row>
    <row r="1005" spans="1:12">
      <c r="A1005" s="1825"/>
      <c r="B1005" s="1293"/>
      <c r="C1005" s="1293"/>
      <c r="D1005" s="1293"/>
      <c r="E1005" s="1293"/>
      <c r="F1005" s="1293"/>
      <c r="G1005" s="1293"/>
      <c r="H1005" s="1293"/>
      <c r="I1005" s="1293"/>
      <c r="J1005" s="1293"/>
      <c r="K1005" s="3447"/>
      <c r="L1005" s="1823"/>
    </row>
    <row r="1006" spans="1:12">
      <c r="A1006" s="1825"/>
      <c r="B1006" s="1293"/>
      <c r="C1006" s="1293"/>
      <c r="D1006" s="1293"/>
      <c r="E1006" s="1293"/>
      <c r="F1006" s="1293"/>
      <c r="G1006" s="1293"/>
      <c r="H1006" s="1293"/>
      <c r="I1006" s="1293"/>
      <c r="J1006" s="1293"/>
      <c r="K1006" s="3447"/>
      <c r="L1006" s="1823"/>
    </row>
  </sheetData>
  <autoFilter ref="A6:L6"/>
  <mergeCells count="42">
    <mergeCell ref="K3:L3"/>
    <mergeCell ref="G3:H3"/>
    <mergeCell ref="K4:L4"/>
    <mergeCell ref="K5:L5"/>
    <mergeCell ref="C19:J19"/>
    <mergeCell ref="C5:F5"/>
    <mergeCell ref="I5:J5"/>
    <mergeCell ref="C7:J7"/>
    <mergeCell ref="A3:B3"/>
    <mergeCell ref="C3:F3"/>
    <mergeCell ref="I3:J3"/>
    <mergeCell ref="C26:J26"/>
    <mergeCell ref="C23:J23"/>
    <mergeCell ref="C16:J16"/>
    <mergeCell ref="A4:B4"/>
    <mergeCell ref="C4:F4"/>
    <mergeCell ref="I4:J4"/>
    <mergeCell ref="A5:B5"/>
    <mergeCell ref="G2:H2"/>
    <mergeCell ref="A1:L1"/>
    <mergeCell ref="A2:B2"/>
    <mergeCell ref="C2:F2"/>
    <mergeCell ref="I2:J2"/>
    <mergeCell ref="K2:L2"/>
    <mergeCell ref="C52:J52"/>
    <mergeCell ref="C40:J40"/>
    <mergeCell ref="C35:J35"/>
    <mergeCell ref="C34:J34"/>
    <mergeCell ref="A28:A29"/>
    <mergeCell ref="C51:J51"/>
    <mergeCell ref="C32:J32"/>
    <mergeCell ref="C30:J30"/>
    <mergeCell ref="A47:A48"/>
    <mergeCell ref="C61:J61"/>
    <mergeCell ref="A56:A58"/>
    <mergeCell ref="A59:A60"/>
    <mergeCell ref="C57:J57"/>
    <mergeCell ref="A53:A54"/>
    <mergeCell ref="C55:J55"/>
    <mergeCell ref="C54:J54"/>
    <mergeCell ref="A61:A62"/>
    <mergeCell ref="C62:J62"/>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M995"/>
  <sheetViews>
    <sheetView zoomScaleNormal="100" workbookViewId="0">
      <pane ySplit="6" topLeftCell="A30" activePane="bottomLeft" state="frozen"/>
      <selection pane="bottomLeft" activeCell="E47" sqref="E47"/>
    </sheetView>
  </sheetViews>
  <sheetFormatPr defaultRowHeight="15.75"/>
  <cols>
    <col min="1" max="1" width="14.7109375" style="1824" customWidth="1"/>
    <col min="2" max="6" width="10.140625" style="1295" customWidth="1"/>
    <col min="7" max="7" width="13.140625" style="1295" customWidth="1"/>
    <col min="8" max="8" width="14.28515625" style="1295" customWidth="1"/>
    <col min="9" max="9" width="12.42578125" style="1295" customWidth="1"/>
    <col min="10" max="10" width="18.42578125" style="1295" customWidth="1"/>
    <col min="11" max="11" width="18.42578125" style="3386" customWidth="1"/>
    <col min="12" max="12" width="53.7109375" style="1294" customWidth="1"/>
    <col min="13" max="13" width="24.85546875" style="800" customWidth="1"/>
    <col min="14" max="16384" width="9.140625" style="800"/>
  </cols>
  <sheetData>
    <row r="1" spans="1:13" s="1817" customFormat="1" ht="30.75" customHeight="1" thickTop="1">
      <c r="A1" s="5605" t="s">
        <v>4912</v>
      </c>
      <c r="B1" s="5606"/>
      <c r="C1" s="5606"/>
      <c r="D1" s="5606"/>
      <c r="E1" s="5606"/>
      <c r="F1" s="5606"/>
      <c r="G1" s="5606"/>
      <c r="H1" s="5606"/>
      <c r="I1" s="5606"/>
      <c r="J1" s="5606"/>
      <c r="K1" s="5606"/>
      <c r="L1" s="5607"/>
      <c r="M1" s="1816"/>
    </row>
    <row r="2" spans="1:13" s="523" customFormat="1" ht="20.25" customHeight="1">
      <c r="A2" s="5596" t="s">
        <v>215</v>
      </c>
      <c r="B2" s="5597"/>
      <c r="C2" s="4425">
        <f>(25+121+85)*25</f>
        <v>5775</v>
      </c>
      <c r="D2" s="4426"/>
      <c r="E2" s="4426"/>
      <c r="F2" s="4427"/>
      <c r="G2" s="5661"/>
      <c r="H2" s="5662"/>
      <c r="I2" s="5598" t="s">
        <v>216</v>
      </c>
      <c r="J2" s="5599"/>
      <c r="K2" s="5608" t="s">
        <v>251</v>
      </c>
      <c r="L2" s="5609"/>
      <c r="M2" s="1819"/>
    </row>
    <row r="3" spans="1:13" s="523" customFormat="1" ht="20.25" customHeight="1">
      <c r="A3" s="5596" t="s">
        <v>217</v>
      </c>
      <c r="B3" s="5597"/>
      <c r="C3" s="4425" t="s">
        <v>240</v>
      </c>
      <c r="D3" s="4426"/>
      <c r="E3" s="4426"/>
      <c r="F3" s="4427"/>
      <c r="G3" s="5661"/>
      <c r="H3" s="5662"/>
      <c r="I3" s="5598" t="s">
        <v>218</v>
      </c>
      <c r="J3" s="5599"/>
      <c r="K3" s="5608" t="s">
        <v>6379</v>
      </c>
      <c r="L3" s="5609"/>
      <c r="M3" s="1819"/>
    </row>
    <row r="4" spans="1:13" s="523" customFormat="1" ht="20.25" customHeight="1">
      <c r="A4" s="5596" t="s">
        <v>219</v>
      </c>
      <c r="B4" s="5597"/>
      <c r="C4" s="4425" t="s">
        <v>2844</v>
      </c>
      <c r="D4" s="4426"/>
      <c r="E4" s="4426"/>
      <c r="F4" s="4427"/>
      <c r="G4" s="5661"/>
      <c r="H4" s="5662"/>
      <c r="I4" s="5598" t="s">
        <v>220</v>
      </c>
      <c r="J4" s="5599"/>
      <c r="K4" s="5610" t="s">
        <v>6163</v>
      </c>
      <c r="L4" s="5611"/>
      <c r="M4" s="1819"/>
    </row>
    <row r="5" spans="1:13" s="523" customFormat="1" ht="66.75" customHeight="1" thickBot="1">
      <c r="A5" s="5600" t="s">
        <v>221</v>
      </c>
      <c r="B5" s="5601"/>
      <c r="C5" s="5658" t="s">
        <v>4948</v>
      </c>
      <c r="D5" s="5659"/>
      <c r="E5" s="5659"/>
      <c r="F5" s="5660"/>
      <c r="G5" s="5663"/>
      <c r="H5" s="5664"/>
      <c r="I5" s="5598" t="s">
        <v>325</v>
      </c>
      <c r="J5" s="5599"/>
      <c r="K5" s="5665" t="s">
        <v>4946</v>
      </c>
      <c r="L5" s="5666"/>
      <c r="M5" s="1819"/>
    </row>
    <row r="6" spans="1:13" ht="43.5" customHeight="1" thickTop="1" thickBot="1">
      <c r="A6" s="1820" t="s">
        <v>1</v>
      </c>
      <c r="B6" s="1821" t="s">
        <v>0</v>
      </c>
      <c r="C6" s="1821" t="s">
        <v>2</v>
      </c>
      <c r="D6" s="1821" t="s">
        <v>3</v>
      </c>
      <c r="E6" s="1821" t="s">
        <v>4</v>
      </c>
      <c r="F6" s="1821" t="s">
        <v>5</v>
      </c>
      <c r="G6" s="1821" t="s">
        <v>6</v>
      </c>
      <c r="H6" s="1821" t="s">
        <v>7</v>
      </c>
      <c r="I6" s="1821" t="s">
        <v>8</v>
      </c>
      <c r="J6" s="1821" t="s">
        <v>9</v>
      </c>
      <c r="K6" s="3611" t="s">
        <v>6286</v>
      </c>
      <c r="L6" s="1822" t="s">
        <v>10</v>
      </c>
    </row>
    <row r="7" spans="1:13" ht="123" customHeight="1" thickTop="1">
      <c r="A7" s="1977">
        <v>43389</v>
      </c>
      <c r="B7" s="1978" t="s">
        <v>1220</v>
      </c>
      <c r="C7" s="5619" t="s">
        <v>5535</v>
      </c>
      <c r="D7" s="5620"/>
      <c r="E7" s="5620"/>
      <c r="F7" s="5620"/>
      <c r="G7" s="5620"/>
      <c r="H7" s="5620"/>
      <c r="I7" s="5620"/>
      <c r="J7" s="5620"/>
      <c r="K7" s="2425" t="s">
        <v>2571</v>
      </c>
      <c r="L7" s="2425" t="s">
        <v>2571</v>
      </c>
    </row>
    <row r="8" spans="1:13" ht="16.5" customHeight="1">
      <c r="A8" s="520">
        <v>43401</v>
      </c>
      <c r="B8" s="521" t="s">
        <v>16</v>
      </c>
      <c r="C8" s="1627">
        <v>120</v>
      </c>
      <c r="D8" s="1627">
        <f t="shared" ref="D8:D67" si="0">+C8*(100-E8)/100</f>
        <v>102</v>
      </c>
      <c r="E8" s="1627">
        <v>15</v>
      </c>
      <c r="F8" s="1627"/>
      <c r="G8" s="1627">
        <v>120</v>
      </c>
      <c r="H8" s="1627"/>
      <c r="I8" s="1627"/>
      <c r="J8" s="1627"/>
      <c r="K8" s="3412"/>
      <c r="L8" s="1823" t="s">
        <v>4950</v>
      </c>
    </row>
    <row r="9" spans="1:13">
      <c r="A9" s="520">
        <v>43402</v>
      </c>
      <c r="B9" s="521" t="s">
        <v>143</v>
      </c>
      <c r="C9" s="1627"/>
      <c r="D9" s="1627"/>
      <c r="E9" s="1627"/>
      <c r="F9" s="1627"/>
      <c r="G9" s="1627"/>
      <c r="H9" s="1627">
        <v>5430</v>
      </c>
      <c r="I9" s="1627">
        <v>100</v>
      </c>
      <c r="J9" s="1627"/>
      <c r="K9" s="3412"/>
      <c r="L9" s="1823"/>
    </row>
    <row r="10" spans="1:13">
      <c r="A10" s="520">
        <v>43414</v>
      </c>
      <c r="B10" s="521" t="s">
        <v>143</v>
      </c>
      <c r="C10" s="1627"/>
      <c r="D10" s="1627"/>
      <c r="E10" s="1627"/>
      <c r="F10" s="1627"/>
      <c r="G10" s="1627"/>
      <c r="H10" s="1627">
        <v>5710</v>
      </c>
      <c r="I10" s="1627">
        <v>94</v>
      </c>
      <c r="J10" s="1627"/>
      <c r="K10" s="3412"/>
      <c r="L10" s="1823" t="s">
        <v>4969</v>
      </c>
    </row>
    <row r="11" spans="1:13" ht="20.100000000000001" customHeight="1" thickBot="1">
      <c r="A11" s="520">
        <v>43440</v>
      </c>
      <c r="B11" s="521" t="s">
        <v>16</v>
      </c>
      <c r="C11" s="1627">
        <v>95</v>
      </c>
      <c r="D11" s="1627">
        <f t="shared" si="0"/>
        <v>80.75</v>
      </c>
      <c r="E11" s="1627">
        <v>15</v>
      </c>
      <c r="F11" s="1627"/>
      <c r="G11" s="1627">
        <v>100</v>
      </c>
      <c r="H11" s="1627"/>
      <c r="I11" s="1627"/>
      <c r="J11" s="1627"/>
      <c r="K11" s="3412"/>
      <c r="L11" s="1823" t="s">
        <v>4151</v>
      </c>
    </row>
    <row r="12" spans="1:13" ht="20.100000000000001" customHeight="1" thickTop="1">
      <c r="A12" s="47">
        <v>43484</v>
      </c>
      <c r="B12" s="48" t="s">
        <v>143</v>
      </c>
      <c r="C12" s="48"/>
      <c r="D12" s="128"/>
      <c r="E12" s="48"/>
      <c r="F12" s="48"/>
      <c r="G12" s="48"/>
      <c r="H12" s="219">
        <v>5750</v>
      </c>
      <c r="I12" s="219">
        <v>100</v>
      </c>
      <c r="J12" s="48"/>
      <c r="K12" s="48"/>
      <c r="L12" s="50"/>
    </row>
    <row r="13" spans="1:13" ht="20.100000000000001" customHeight="1">
      <c r="A13" s="520">
        <v>43540</v>
      </c>
      <c r="B13" s="521" t="s">
        <v>143</v>
      </c>
      <c r="C13" s="1627"/>
      <c r="D13" s="1627"/>
      <c r="E13" s="1627"/>
      <c r="F13" s="1627"/>
      <c r="G13" s="1627"/>
      <c r="H13" s="1627">
        <v>5770</v>
      </c>
      <c r="I13" s="1627">
        <v>100</v>
      </c>
      <c r="J13" s="1627"/>
      <c r="K13" s="3412"/>
      <c r="L13" s="1823"/>
    </row>
    <row r="14" spans="1:13" ht="20.100000000000001" customHeight="1">
      <c r="A14" s="520">
        <v>43564</v>
      </c>
      <c r="B14" s="521" t="s">
        <v>16</v>
      </c>
      <c r="C14" s="1627">
        <v>75</v>
      </c>
      <c r="D14" s="1627">
        <f t="shared" si="0"/>
        <v>66</v>
      </c>
      <c r="E14" s="1627">
        <v>12</v>
      </c>
      <c r="F14" s="1627" t="s">
        <v>70</v>
      </c>
      <c r="G14" s="1627">
        <v>110</v>
      </c>
      <c r="H14" s="1627"/>
      <c r="I14" s="1627"/>
      <c r="J14" s="1627"/>
      <c r="K14" s="3412"/>
      <c r="L14" s="1823" t="s">
        <v>4151</v>
      </c>
    </row>
    <row r="15" spans="1:13">
      <c r="A15" s="520">
        <v>43567</v>
      </c>
      <c r="B15" s="521" t="s">
        <v>143</v>
      </c>
      <c r="C15" s="1627"/>
      <c r="D15" s="1627"/>
      <c r="E15" s="1627"/>
      <c r="F15" s="1627"/>
      <c r="G15" s="1627"/>
      <c r="H15" s="1627">
        <v>5735</v>
      </c>
      <c r="I15" s="1627">
        <v>100</v>
      </c>
      <c r="J15" s="1627"/>
      <c r="K15" s="3412"/>
      <c r="L15" s="1823" t="s">
        <v>5340</v>
      </c>
    </row>
    <row r="16" spans="1:13" ht="20.100000000000001" customHeight="1">
      <c r="A16" s="520">
        <v>43644</v>
      </c>
      <c r="B16" s="521" t="s">
        <v>12</v>
      </c>
      <c r="C16" s="4341" t="s">
        <v>5497</v>
      </c>
      <c r="D16" s="4342"/>
      <c r="E16" s="4342"/>
      <c r="F16" s="4342"/>
      <c r="G16" s="4342"/>
      <c r="H16" s="4342"/>
      <c r="I16" s="4342"/>
      <c r="J16" s="4343"/>
      <c r="K16" s="3389"/>
      <c r="L16" s="1823"/>
    </row>
    <row r="17" spans="1:13" ht="20.100000000000001" customHeight="1">
      <c r="A17" s="520">
        <v>43670</v>
      </c>
      <c r="B17" s="521" t="s">
        <v>12</v>
      </c>
      <c r="C17" s="4341" t="s">
        <v>5497</v>
      </c>
      <c r="D17" s="4342"/>
      <c r="E17" s="4342"/>
      <c r="F17" s="4342"/>
      <c r="G17" s="4342"/>
      <c r="H17" s="4342"/>
      <c r="I17" s="4342"/>
      <c r="J17" s="4343"/>
      <c r="K17" s="3389"/>
      <c r="L17" s="1823"/>
    </row>
    <row r="18" spans="1:13" ht="20.100000000000001" customHeight="1">
      <c r="A18" s="520">
        <v>43673</v>
      </c>
      <c r="B18" s="521" t="s">
        <v>12</v>
      </c>
      <c r="C18" s="4965" t="s">
        <v>2553</v>
      </c>
      <c r="D18" s="4966"/>
      <c r="E18" s="4966"/>
      <c r="F18" s="4966"/>
      <c r="G18" s="4966"/>
      <c r="H18" s="4966"/>
      <c r="I18" s="4966"/>
      <c r="J18" s="4967"/>
      <c r="K18" s="3413"/>
      <c r="L18" s="1823"/>
    </row>
    <row r="19" spans="1:13" ht="20.100000000000001" customHeight="1">
      <c r="A19" s="520">
        <v>43681</v>
      </c>
      <c r="B19" s="521" t="s">
        <v>16</v>
      </c>
      <c r="C19" s="1627">
        <v>25</v>
      </c>
      <c r="D19" s="1627">
        <f t="shared" si="0"/>
        <v>22</v>
      </c>
      <c r="E19" s="1627">
        <v>12</v>
      </c>
      <c r="F19" s="1627"/>
      <c r="G19" s="1627">
        <v>70</v>
      </c>
      <c r="H19" s="1627"/>
      <c r="I19" s="1627"/>
      <c r="J19" s="1627"/>
      <c r="K19" s="3412"/>
      <c r="L19" s="1823" t="s">
        <v>4153</v>
      </c>
    </row>
    <row r="20" spans="1:13" ht="20.100000000000001" customHeight="1">
      <c r="A20" s="520">
        <v>43707</v>
      </c>
      <c r="B20" s="521" t="s">
        <v>143</v>
      </c>
      <c r="C20" s="1627"/>
      <c r="D20" s="1627"/>
      <c r="E20" s="1627"/>
      <c r="F20" s="1627"/>
      <c r="G20" s="1627"/>
      <c r="H20" s="1627">
        <v>5750</v>
      </c>
      <c r="I20" s="1627">
        <v>100</v>
      </c>
      <c r="J20" s="1627"/>
      <c r="K20" s="3412"/>
      <c r="L20" s="1823" t="s">
        <v>5603</v>
      </c>
    </row>
    <row r="21" spans="1:13" ht="20.100000000000001" customHeight="1">
      <c r="A21" s="520">
        <v>43781</v>
      </c>
      <c r="B21" s="521" t="s">
        <v>16</v>
      </c>
      <c r="C21" s="1627">
        <v>50</v>
      </c>
      <c r="D21" s="1627">
        <f t="shared" si="0"/>
        <v>45</v>
      </c>
      <c r="E21" s="1627">
        <v>10</v>
      </c>
      <c r="F21" s="1627"/>
      <c r="G21" s="1627">
        <v>100</v>
      </c>
      <c r="H21" s="1627"/>
      <c r="I21" s="1627"/>
      <c r="J21" s="1627"/>
      <c r="K21" s="3412"/>
      <c r="L21" s="1823" t="s">
        <v>4152</v>
      </c>
    </row>
    <row r="22" spans="1:13" ht="20.100000000000001" customHeight="1">
      <c r="A22" s="520">
        <v>43791</v>
      </c>
      <c r="B22" s="521" t="s">
        <v>143</v>
      </c>
      <c r="C22" s="1627"/>
      <c r="D22" s="1627"/>
      <c r="E22" s="1627"/>
      <c r="F22" s="1627"/>
      <c r="G22" s="1627"/>
      <c r="H22" s="1627">
        <v>5775</v>
      </c>
      <c r="I22" s="1627">
        <v>100</v>
      </c>
      <c r="J22" s="1627"/>
      <c r="K22" s="3412"/>
      <c r="L22" s="1823"/>
    </row>
    <row r="23" spans="1:13" ht="20.100000000000001" customHeight="1">
      <c r="A23" s="2261">
        <v>43826</v>
      </c>
      <c r="B23" s="1297" t="s">
        <v>16</v>
      </c>
      <c r="C23" s="1880">
        <v>100</v>
      </c>
      <c r="D23" s="1880">
        <f t="shared" si="0"/>
        <v>90</v>
      </c>
      <c r="E23" s="1880">
        <v>10</v>
      </c>
      <c r="F23" s="1880" t="s">
        <v>70</v>
      </c>
      <c r="G23" s="1880">
        <v>120</v>
      </c>
      <c r="H23" s="1880"/>
      <c r="I23" s="1880"/>
      <c r="J23" s="1880"/>
      <c r="K23" s="3612"/>
      <c r="L23" s="1881" t="s">
        <v>5840</v>
      </c>
    </row>
    <row r="24" spans="1:13">
      <c r="A24" s="520">
        <v>43826</v>
      </c>
      <c r="B24" s="521" t="s">
        <v>143</v>
      </c>
      <c r="C24" s="1627"/>
      <c r="D24" s="1627" t="s">
        <v>324</v>
      </c>
      <c r="E24" s="1627"/>
      <c r="F24" s="1627"/>
      <c r="G24" s="1627"/>
      <c r="H24" s="1627"/>
      <c r="I24" s="1627"/>
      <c r="J24" s="1627">
        <v>4660</v>
      </c>
      <c r="K24" s="3412"/>
      <c r="L24" s="1823" t="s">
        <v>5841</v>
      </c>
    </row>
    <row r="25" spans="1:13" ht="20.100000000000001" customHeight="1">
      <c r="A25" s="520">
        <v>43835</v>
      </c>
      <c r="B25" s="521" t="s">
        <v>12</v>
      </c>
      <c r="C25" s="4341" t="s">
        <v>5497</v>
      </c>
      <c r="D25" s="4342"/>
      <c r="E25" s="4342"/>
      <c r="F25" s="4342"/>
      <c r="G25" s="4342"/>
      <c r="H25" s="4342"/>
      <c r="I25" s="4342"/>
      <c r="J25" s="4343"/>
      <c r="K25" s="3389"/>
      <c r="L25" s="1823"/>
    </row>
    <row r="26" spans="1:13">
      <c r="A26" s="520">
        <v>43888</v>
      </c>
      <c r="B26" s="521" t="s">
        <v>16</v>
      </c>
      <c r="C26" s="1627">
        <v>40</v>
      </c>
      <c r="D26" s="1627">
        <f t="shared" si="0"/>
        <v>36</v>
      </c>
      <c r="E26" s="1627">
        <v>10</v>
      </c>
      <c r="F26" s="1627" t="s">
        <v>70</v>
      </c>
      <c r="G26" s="1627">
        <v>98</v>
      </c>
      <c r="H26" s="1627"/>
      <c r="I26" s="1627"/>
      <c r="J26" s="1627"/>
      <c r="K26" s="3412"/>
      <c r="L26" s="1823" t="s">
        <v>4153</v>
      </c>
    </row>
    <row r="27" spans="1:13">
      <c r="A27" s="520">
        <v>43904</v>
      </c>
      <c r="B27" s="521" t="s">
        <v>41</v>
      </c>
      <c r="C27" s="4965" t="s">
        <v>6048</v>
      </c>
      <c r="D27" s="4966"/>
      <c r="E27" s="4966"/>
      <c r="F27" s="4966"/>
      <c r="G27" s="4966"/>
      <c r="H27" s="4966"/>
      <c r="I27" s="4966"/>
      <c r="J27" s="4967"/>
      <c r="K27" s="3413"/>
      <c r="L27" s="1823"/>
    </row>
    <row r="28" spans="1:13">
      <c r="A28" s="520">
        <v>43908</v>
      </c>
      <c r="B28" s="521" t="s">
        <v>1220</v>
      </c>
      <c r="C28" s="4965" t="s">
        <v>2011</v>
      </c>
      <c r="D28" s="4966"/>
      <c r="E28" s="4966"/>
      <c r="F28" s="4966"/>
      <c r="G28" s="4966"/>
      <c r="H28" s="4966"/>
      <c r="I28" s="4966"/>
      <c r="J28" s="4967"/>
      <c r="K28" s="3413"/>
      <c r="L28" s="1823"/>
    </row>
    <row r="29" spans="1:13">
      <c r="A29" s="3632">
        <v>43920</v>
      </c>
      <c r="B29" s="3151" t="s">
        <v>4</v>
      </c>
      <c r="C29" s="3152"/>
      <c r="D29" s="3152"/>
      <c r="E29" s="3152">
        <v>10</v>
      </c>
      <c r="F29" s="3152"/>
      <c r="G29" s="3152"/>
      <c r="H29" s="3152"/>
      <c r="I29" s="3152"/>
      <c r="J29" s="3152"/>
      <c r="K29" s="3617"/>
      <c r="L29" s="3153"/>
    </row>
    <row r="30" spans="1:13">
      <c r="A30" s="3632">
        <v>43951</v>
      </c>
      <c r="B30" s="3151" t="s">
        <v>4</v>
      </c>
      <c r="C30" s="3152"/>
      <c r="D30" s="3152"/>
      <c r="E30" s="3152">
        <v>10</v>
      </c>
      <c r="F30" s="3152"/>
      <c r="G30" s="3152"/>
      <c r="H30" s="3152"/>
      <c r="I30" s="3152"/>
      <c r="J30" s="3152"/>
      <c r="K30" s="3617"/>
      <c r="L30" s="3153"/>
    </row>
    <row r="31" spans="1:13" s="12" customFormat="1">
      <c r="A31" s="3632">
        <v>43981</v>
      </c>
      <c r="B31" s="3151" t="s">
        <v>4</v>
      </c>
      <c r="C31" s="3152"/>
      <c r="D31" s="3152"/>
      <c r="E31" s="3152">
        <v>10</v>
      </c>
      <c r="F31" s="3152"/>
      <c r="G31" s="3152"/>
      <c r="H31" s="3152"/>
      <c r="I31" s="3152"/>
      <c r="J31" s="3152"/>
      <c r="K31" s="3617"/>
      <c r="L31" s="3153"/>
      <c r="M31" s="17"/>
    </row>
    <row r="32" spans="1:13">
      <c r="A32" s="3632">
        <v>44012</v>
      </c>
      <c r="B32" s="3151" t="s">
        <v>4</v>
      </c>
      <c r="C32" s="3152"/>
      <c r="D32" s="3152"/>
      <c r="E32" s="3152">
        <v>10</v>
      </c>
      <c r="F32" s="3152"/>
      <c r="G32" s="3152"/>
      <c r="H32" s="3152"/>
      <c r="I32" s="3152"/>
      <c r="J32" s="3152"/>
      <c r="K32" s="3617"/>
      <c r="L32" s="3153"/>
    </row>
    <row r="33" spans="1:12">
      <c r="A33" s="3187">
        <v>44013</v>
      </c>
      <c r="B33" s="3189" t="s">
        <v>16</v>
      </c>
      <c r="C33" s="3186">
        <v>46</v>
      </c>
      <c r="D33" s="3188">
        <f>+C33*(100-E33)/100</f>
        <v>40.479999999999997</v>
      </c>
      <c r="E33" s="3186">
        <v>12</v>
      </c>
      <c r="F33" s="3186"/>
      <c r="G33" s="3186">
        <v>60</v>
      </c>
      <c r="H33" s="3186"/>
      <c r="I33" s="3186"/>
      <c r="J33" s="3186"/>
      <c r="K33" s="3433"/>
      <c r="L33" s="974" t="s">
        <v>4152</v>
      </c>
    </row>
    <row r="34" spans="1:12">
      <c r="A34" s="3632">
        <v>44042</v>
      </c>
      <c r="B34" s="3151" t="s">
        <v>4</v>
      </c>
      <c r="C34" s="3152"/>
      <c r="D34" s="3152"/>
      <c r="E34" s="3152">
        <v>10</v>
      </c>
      <c r="F34" s="3152"/>
      <c r="G34" s="3152"/>
      <c r="H34" s="3152"/>
      <c r="I34" s="3152"/>
      <c r="J34" s="3152"/>
      <c r="K34" s="3617"/>
      <c r="L34" s="3153"/>
    </row>
    <row r="35" spans="1:12">
      <c r="A35" s="520">
        <v>44073</v>
      </c>
      <c r="B35" s="521" t="s">
        <v>143</v>
      </c>
      <c r="C35" s="1627"/>
      <c r="D35" s="1627" t="s">
        <v>324</v>
      </c>
      <c r="E35" s="1627"/>
      <c r="F35" s="1627"/>
      <c r="G35" s="1627"/>
      <c r="H35" s="1627">
        <v>5775</v>
      </c>
      <c r="I35" s="1627">
        <v>100</v>
      </c>
      <c r="J35" s="1627"/>
      <c r="K35" s="3412"/>
      <c r="L35" s="1823" t="s">
        <v>6275</v>
      </c>
    </row>
    <row r="36" spans="1:12">
      <c r="A36" s="3632">
        <v>44073</v>
      </c>
      <c r="B36" s="3151" t="s">
        <v>4</v>
      </c>
      <c r="C36" s="3152"/>
      <c r="D36" s="3152"/>
      <c r="E36" s="3152">
        <v>20</v>
      </c>
      <c r="F36" s="3152"/>
      <c r="G36" s="3152"/>
      <c r="H36" s="3152"/>
      <c r="I36" s="3152"/>
      <c r="J36" s="3152"/>
      <c r="K36" s="3617"/>
      <c r="L36" s="3153"/>
    </row>
    <row r="37" spans="1:12">
      <c r="A37" s="520">
        <v>44159</v>
      </c>
      <c r="B37" s="1384" t="s">
        <v>27</v>
      </c>
      <c r="C37" s="4965" t="s">
        <v>6380</v>
      </c>
      <c r="D37" s="4966"/>
      <c r="E37" s="4966"/>
      <c r="F37" s="4966"/>
      <c r="G37" s="4966"/>
      <c r="H37" s="4966"/>
      <c r="I37" s="4966"/>
      <c r="J37" s="4967"/>
      <c r="K37" s="3412"/>
      <c r="L37" s="1823"/>
    </row>
    <row r="38" spans="1:12" ht="31.5">
      <c r="A38" s="520">
        <v>44212</v>
      </c>
      <c r="B38" s="1384" t="s">
        <v>143</v>
      </c>
      <c r="C38" s="1627"/>
      <c r="D38" s="1627" t="s">
        <v>324</v>
      </c>
      <c r="E38" s="1627"/>
      <c r="F38" s="1627"/>
      <c r="G38" s="1627"/>
      <c r="H38" s="1627">
        <v>5775</v>
      </c>
      <c r="I38" s="1627">
        <v>100</v>
      </c>
      <c r="J38" s="1627"/>
      <c r="K38" s="3412"/>
      <c r="L38" s="1881" t="s">
        <v>6448</v>
      </c>
    </row>
    <row r="39" spans="1:12">
      <c r="A39" s="520">
        <v>44296</v>
      </c>
      <c r="B39" s="1384" t="s">
        <v>16</v>
      </c>
      <c r="C39" s="1627">
        <v>50</v>
      </c>
      <c r="D39" s="1627">
        <f t="shared" ref="D39" si="1">+C39-(E39*C39/100)</f>
        <v>40</v>
      </c>
      <c r="E39" s="1627">
        <v>20</v>
      </c>
      <c r="F39" s="1627" t="s">
        <v>70</v>
      </c>
      <c r="G39" s="1627">
        <v>160</v>
      </c>
      <c r="H39" s="1627"/>
      <c r="I39" s="1627"/>
      <c r="J39" s="1627"/>
      <c r="K39" s="3412"/>
      <c r="L39" s="1823" t="s">
        <v>4152</v>
      </c>
    </row>
    <row r="40" spans="1:12" ht="31.5">
      <c r="A40" s="520">
        <v>44367</v>
      </c>
      <c r="B40" s="1295" t="s">
        <v>143</v>
      </c>
      <c r="C40" s="1627"/>
      <c r="D40" s="1627" t="s">
        <v>324</v>
      </c>
      <c r="E40" s="1627"/>
      <c r="F40" s="1627"/>
      <c r="G40" s="1627"/>
      <c r="H40" s="1627">
        <v>5745</v>
      </c>
      <c r="I40" s="1627">
        <v>100</v>
      </c>
      <c r="J40" s="1627"/>
      <c r="K40" s="3412"/>
      <c r="L40" s="1881" t="s">
        <v>6699</v>
      </c>
    </row>
    <row r="41" spans="1:12" ht="29.25" customHeight="1">
      <c r="A41" s="520">
        <v>44429</v>
      </c>
      <c r="B41" s="1295" t="s">
        <v>16</v>
      </c>
      <c r="C41" s="1627">
        <v>40</v>
      </c>
      <c r="D41" s="1627">
        <f t="shared" si="0"/>
        <v>32</v>
      </c>
      <c r="E41" s="1627">
        <v>20</v>
      </c>
      <c r="F41" s="1627" t="s">
        <v>70</v>
      </c>
      <c r="G41" s="1627">
        <v>110</v>
      </c>
      <c r="H41" s="1627"/>
      <c r="I41" s="1627"/>
      <c r="J41" s="1627"/>
      <c r="K41" s="3412"/>
      <c r="L41" s="1823" t="s">
        <v>4152</v>
      </c>
    </row>
    <row r="42" spans="1:12">
      <c r="A42" s="520">
        <v>44495</v>
      </c>
      <c r="B42" s="1295" t="s">
        <v>12</v>
      </c>
      <c r="C42" s="5612" t="s">
        <v>5497</v>
      </c>
      <c r="D42" s="4966"/>
      <c r="E42" s="4966"/>
      <c r="F42" s="4966"/>
      <c r="G42" s="4966"/>
      <c r="H42" s="4966"/>
      <c r="I42" s="4966"/>
      <c r="J42" s="5613"/>
      <c r="K42" s="3412"/>
      <c r="L42" s="1823"/>
    </row>
    <row r="43" spans="1:12">
      <c r="A43" s="520"/>
      <c r="C43" s="1627"/>
      <c r="D43" s="1627">
        <f t="shared" si="0"/>
        <v>0</v>
      </c>
      <c r="E43" s="1627"/>
      <c r="F43" s="1627"/>
      <c r="G43" s="1627"/>
      <c r="H43" s="1627"/>
      <c r="I43" s="1627"/>
      <c r="J43" s="1627"/>
      <c r="K43" s="3412"/>
      <c r="L43" s="1823"/>
    </row>
    <row r="44" spans="1:12">
      <c r="A44" s="520"/>
      <c r="C44" s="1627"/>
      <c r="D44" s="1627">
        <f t="shared" si="0"/>
        <v>0</v>
      </c>
      <c r="E44" s="1627"/>
      <c r="F44" s="1627"/>
      <c r="G44" s="1627"/>
      <c r="H44" s="1627"/>
      <c r="I44" s="1627"/>
      <c r="J44" s="1627"/>
      <c r="K44" s="3412"/>
      <c r="L44" s="1823"/>
    </row>
    <row r="45" spans="1:12">
      <c r="A45" s="520"/>
      <c r="C45" s="1627"/>
      <c r="D45" s="1627">
        <f t="shared" si="0"/>
        <v>0</v>
      </c>
      <c r="E45" s="1627"/>
      <c r="F45" s="1627"/>
      <c r="G45" s="1627"/>
      <c r="H45" s="1627"/>
      <c r="I45" s="1627"/>
      <c r="J45" s="1627"/>
      <c r="K45" s="3412"/>
      <c r="L45" s="1823"/>
    </row>
    <row r="46" spans="1:12">
      <c r="A46" s="520"/>
      <c r="C46" s="1627"/>
      <c r="D46" s="1627">
        <f t="shared" si="0"/>
        <v>0</v>
      </c>
      <c r="E46" s="1627"/>
      <c r="F46" s="1627"/>
      <c r="G46" s="1627"/>
      <c r="H46" s="1627"/>
      <c r="I46" s="1627"/>
      <c r="J46" s="1627"/>
      <c r="K46" s="3412"/>
      <c r="L46" s="1823"/>
    </row>
    <row r="47" spans="1:12">
      <c r="A47" s="520"/>
      <c r="C47" s="1627"/>
      <c r="D47" s="1627">
        <f t="shared" si="0"/>
        <v>0</v>
      </c>
      <c r="E47" s="1627"/>
      <c r="F47" s="1627"/>
      <c r="G47" s="1627"/>
      <c r="H47" s="1627"/>
      <c r="I47" s="1627"/>
      <c r="J47" s="1627"/>
      <c r="K47" s="3412"/>
      <c r="L47" s="1823"/>
    </row>
    <row r="48" spans="1:12">
      <c r="A48" s="520"/>
      <c r="C48" s="1627"/>
      <c r="D48" s="1627">
        <f t="shared" si="0"/>
        <v>0</v>
      </c>
      <c r="E48" s="1627"/>
      <c r="F48" s="1627"/>
      <c r="G48" s="1627"/>
      <c r="H48" s="1627"/>
      <c r="I48" s="1627"/>
      <c r="J48" s="1627"/>
      <c r="K48" s="3412"/>
      <c r="L48" s="1823"/>
    </row>
    <row r="49" spans="1:12">
      <c r="A49" s="520"/>
      <c r="C49" s="1627"/>
      <c r="D49" s="1627">
        <f t="shared" si="0"/>
        <v>0</v>
      </c>
      <c r="E49" s="1627"/>
      <c r="F49" s="1627"/>
      <c r="G49" s="1627"/>
      <c r="H49" s="1627"/>
      <c r="I49" s="1627"/>
      <c r="J49" s="1627"/>
      <c r="K49" s="3412"/>
      <c r="L49" s="1823"/>
    </row>
    <row r="50" spans="1:12">
      <c r="A50" s="520"/>
      <c r="C50" s="1627"/>
      <c r="D50" s="1627">
        <f t="shared" si="0"/>
        <v>0</v>
      </c>
      <c r="E50" s="1627"/>
      <c r="F50" s="1627"/>
      <c r="G50" s="1627"/>
      <c r="H50" s="1627"/>
      <c r="I50" s="1627"/>
      <c r="J50" s="1627"/>
      <c r="K50" s="3412"/>
      <c r="L50" s="1823"/>
    </row>
    <row r="51" spans="1:12">
      <c r="A51" s="520"/>
      <c r="C51" s="1627"/>
      <c r="D51" s="1627">
        <f t="shared" si="0"/>
        <v>0</v>
      </c>
      <c r="E51" s="1627"/>
      <c r="F51" s="1627"/>
      <c r="G51" s="1627"/>
      <c r="H51" s="1627"/>
      <c r="I51" s="1627"/>
      <c r="J51" s="1627"/>
      <c r="K51" s="3412"/>
      <c r="L51" s="1823"/>
    </row>
    <row r="52" spans="1:12">
      <c r="A52" s="520"/>
      <c r="C52" s="1627"/>
      <c r="D52" s="1627">
        <f t="shared" si="0"/>
        <v>0</v>
      </c>
      <c r="E52" s="1627"/>
      <c r="F52" s="1627"/>
      <c r="G52" s="1627"/>
      <c r="H52" s="1627"/>
      <c r="I52" s="1627"/>
      <c r="J52" s="1627"/>
      <c r="K52" s="3412"/>
      <c r="L52" s="1823"/>
    </row>
    <row r="53" spans="1:12">
      <c r="A53" s="520"/>
      <c r="C53" s="1627"/>
      <c r="D53" s="1627">
        <f t="shared" si="0"/>
        <v>0</v>
      </c>
      <c r="E53" s="1627"/>
      <c r="F53" s="1627"/>
      <c r="G53" s="1627"/>
      <c r="H53" s="1627"/>
      <c r="I53" s="1627"/>
      <c r="J53" s="1627"/>
      <c r="K53" s="3412"/>
      <c r="L53" s="1823"/>
    </row>
    <row r="54" spans="1:12">
      <c r="A54" s="520"/>
      <c r="C54" s="1627"/>
      <c r="D54" s="1627">
        <f t="shared" si="0"/>
        <v>0</v>
      </c>
      <c r="E54" s="1627"/>
      <c r="F54" s="1627"/>
      <c r="G54" s="1627"/>
      <c r="H54" s="1627"/>
      <c r="I54" s="1627"/>
      <c r="J54" s="1627"/>
      <c r="K54" s="3412"/>
      <c r="L54" s="1823"/>
    </row>
    <row r="55" spans="1:12">
      <c r="A55" s="520"/>
      <c r="C55" s="1627"/>
      <c r="D55" s="1627">
        <f t="shared" si="0"/>
        <v>0</v>
      </c>
      <c r="E55" s="1627"/>
      <c r="F55" s="1627"/>
      <c r="G55" s="1627"/>
      <c r="H55" s="1627"/>
      <c r="I55" s="1627"/>
      <c r="J55" s="1627"/>
      <c r="K55" s="3412"/>
      <c r="L55" s="1823"/>
    </row>
    <row r="56" spans="1:12">
      <c r="A56" s="520"/>
      <c r="C56" s="1627"/>
      <c r="D56" s="1627">
        <f t="shared" si="0"/>
        <v>0</v>
      </c>
      <c r="E56" s="1627"/>
      <c r="F56" s="1627"/>
      <c r="G56" s="1627"/>
      <c r="H56" s="1627"/>
      <c r="I56" s="1627"/>
      <c r="J56" s="1627"/>
      <c r="K56" s="3412"/>
      <c r="L56" s="1823"/>
    </row>
    <row r="57" spans="1:12">
      <c r="A57" s="520"/>
      <c r="C57" s="1627"/>
      <c r="D57" s="1627">
        <f t="shared" si="0"/>
        <v>0</v>
      </c>
      <c r="E57" s="1627"/>
      <c r="F57" s="1627"/>
      <c r="G57" s="1627"/>
      <c r="H57" s="1627"/>
      <c r="I57" s="1627"/>
      <c r="J57" s="1627"/>
      <c r="K57" s="3412"/>
      <c r="L57" s="1823"/>
    </row>
    <row r="58" spans="1:12">
      <c r="A58" s="520"/>
      <c r="C58" s="1627"/>
      <c r="D58" s="1627">
        <f t="shared" si="0"/>
        <v>0</v>
      </c>
      <c r="E58" s="1627"/>
      <c r="F58" s="1627"/>
      <c r="G58" s="1627"/>
      <c r="H58" s="1627"/>
      <c r="I58" s="1627"/>
      <c r="J58" s="1627"/>
      <c r="K58" s="3412"/>
      <c r="L58" s="1823"/>
    </row>
    <row r="59" spans="1:12">
      <c r="C59" s="1627"/>
      <c r="D59" s="1627">
        <f t="shared" si="0"/>
        <v>0</v>
      </c>
      <c r="E59" s="1627"/>
      <c r="F59" s="1627"/>
      <c r="G59" s="1627"/>
      <c r="H59" s="1627"/>
      <c r="I59" s="1627"/>
      <c r="J59" s="1627"/>
      <c r="K59" s="3412"/>
      <c r="L59" s="1823"/>
    </row>
    <row r="60" spans="1:12">
      <c r="C60" s="1627"/>
      <c r="D60" s="1627">
        <f t="shared" si="0"/>
        <v>0</v>
      </c>
      <c r="E60" s="1627"/>
      <c r="F60" s="1627"/>
      <c r="G60" s="1627"/>
      <c r="H60" s="1627"/>
      <c r="I60" s="1627"/>
      <c r="J60" s="1627"/>
      <c r="K60" s="3412"/>
      <c r="L60" s="1823"/>
    </row>
    <row r="61" spans="1:12">
      <c r="C61" s="1627"/>
      <c r="D61" s="1627">
        <f t="shared" si="0"/>
        <v>0</v>
      </c>
      <c r="E61" s="1627"/>
      <c r="F61" s="1627"/>
      <c r="G61" s="1627"/>
      <c r="H61" s="1627"/>
      <c r="I61" s="1627"/>
      <c r="J61" s="1627"/>
      <c r="K61" s="3412"/>
      <c r="L61" s="1823"/>
    </row>
    <row r="62" spans="1:12">
      <c r="C62" s="1627"/>
      <c r="D62" s="1627">
        <f t="shared" si="0"/>
        <v>0</v>
      </c>
      <c r="E62" s="1627"/>
      <c r="F62" s="1627"/>
      <c r="G62" s="1627"/>
      <c r="H62" s="1627"/>
      <c r="I62" s="1627"/>
      <c r="J62" s="1627"/>
      <c r="K62" s="3412"/>
      <c r="L62" s="1823"/>
    </row>
    <row r="63" spans="1:12">
      <c r="C63" s="1627"/>
      <c r="D63" s="1627">
        <f t="shared" si="0"/>
        <v>0</v>
      </c>
      <c r="E63" s="1627"/>
      <c r="F63" s="1627"/>
      <c r="G63" s="1627"/>
      <c r="H63" s="1627"/>
      <c r="I63" s="1627"/>
      <c r="J63" s="1627"/>
      <c r="K63" s="3412"/>
      <c r="L63" s="1823"/>
    </row>
    <row r="64" spans="1:12">
      <c r="C64" s="1293"/>
      <c r="D64" s="1627">
        <f t="shared" si="0"/>
        <v>0</v>
      </c>
      <c r="E64" s="1293"/>
      <c r="F64" s="1293"/>
      <c r="G64" s="1293"/>
      <c r="H64" s="1293"/>
      <c r="I64" s="1293"/>
      <c r="J64" s="1293"/>
      <c r="K64" s="3447"/>
      <c r="L64" s="1823"/>
    </row>
    <row r="65" spans="3:12">
      <c r="C65" s="1293"/>
      <c r="D65" s="1627">
        <f t="shared" si="0"/>
        <v>0</v>
      </c>
      <c r="E65" s="1293"/>
      <c r="F65" s="1293"/>
      <c r="G65" s="1293"/>
      <c r="H65" s="1293"/>
      <c r="I65" s="1293"/>
      <c r="J65" s="1293"/>
      <c r="K65" s="3447"/>
      <c r="L65" s="1823"/>
    </row>
    <row r="66" spans="3:12">
      <c r="C66" s="1293"/>
      <c r="D66" s="1627">
        <f t="shared" si="0"/>
        <v>0</v>
      </c>
      <c r="E66" s="1293"/>
      <c r="F66" s="1293"/>
      <c r="G66" s="1293"/>
      <c r="H66" s="1293"/>
      <c r="I66" s="1293"/>
      <c r="J66" s="1293"/>
      <c r="K66" s="3447"/>
      <c r="L66" s="1823"/>
    </row>
    <row r="67" spans="3:12">
      <c r="C67" s="1293"/>
      <c r="D67" s="1627">
        <f t="shared" si="0"/>
        <v>0</v>
      </c>
      <c r="E67" s="1293"/>
      <c r="F67" s="1293"/>
      <c r="G67" s="1293"/>
      <c r="H67" s="1293"/>
      <c r="I67" s="1293"/>
      <c r="J67" s="1293"/>
      <c r="K67" s="3447"/>
      <c r="L67" s="1823"/>
    </row>
    <row r="68" spans="3:12">
      <c r="C68" s="1293"/>
      <c r="D68" s="1627">
        <f t="shared" ref="D68:D131" si="2">+C68*(100-E68)/100</f>
        <v>0</v>
      </c>
      <c r="E68" s="1293"/>
      <c r="F68" s="1293"/>
      <c r="G68" s="1293"/>
      <c r="H68" s="1293"/>
      <c r="I68" s="1293"/>
      <c r="J68" s="1293"/>
      <c r="K68" s="3447"/>
      <c r="L68" s="1823"/>
    </row>
    <row r="69" spans="3:12">
      <c r="C69" s="1293"/>
      <c r="D69" s="1627">
        <f t="shared" si="2"/>
        <v>0</v>
      </c>
      <c r="E69" s="1293"/>
      <c r="F69" s="1293"/>
      <c r="G69" s="1293"/>
      <c r="H69" s="1293"/>
      <c r="I69" s="1293"/>
      <c r="J69" s="1293"/>
      <c r="K69" s="3447"/>
      <c r="L69" s="1823"/>
    </row>
    <row r="70" spans="3:12">
      <c r="C70" s="1293"/>
      <c r="D70" s="1627">
        <f t="shared" si="2"/>
        <v>0</v>
      </c>
      <c r="E70" s="1293"/>
      <c r="F70" s="1293"/>
      <c r="G70" s="1293"/>
      <c r="H70" s="1293"/>
      <c r="I70" s="1293"/>
      <c r="J70" s="1293"/>
      <c r="K70" s="3447"/>
      <c r="L70" s="1823"/>
    </row>
    <row r="71" spans="3:12">
      <c r="C71" s="1293"/>
      <c r="D71" s="1627">
        <f t="shared" si="2"/>
        <v>0</v>
      </c>
      <c r="E71" s="1293"/>
      <c r="F71" s="1293"/>
      <c r="G71" s="1293"/>
      <c r="H71" s="1293"/>
      <c r="I71" s="1293"/>
      <c r="J71" s="1293"/>
      <c r="K71" s="3447"/>
      <c r="L71" s="1823"/>
    </row>
    <row r="72" spans="3:12">
      <c r="C72" s="1293"/>
      <c r="D72" s="1627">
        <f t="shared" si="2"/>
        <v>0</v>
      </c>
      <c r="E72" s="1293"/>
      <c r="F72" s="1293"/>
      <c r="G72" s="1293"/>
      <c r="H72" s="1293"/>
      <c r="I72" s="1293"/>
      <c r="J72" s="1293"/>
      <c r="K72" s="3447"/>
      <c r="L72" s="1823"/>
    </row>
    <row r="73" spans="3:12">
      <c r="C73" s="1293"/>
      <c r="D73" s="1627">
        <f t="shared" si="2"/>
        <v>0</v>
      </c>
      <c r="E73" s="1293"/>
      <c r="F73" s="1293"/>
      <c r="G73" s="1293"/>
      <c r="H73" s="1293"/>
      <c r="I73" s="1293"/>
      <c r="J73" s="1293"/>
      <c r="K73" s="3447"/>
      <c r="L73" s="1823"/>
    </row>
    <row r="74" spans="3:12">
      <c r="C74" s="1293"/>
      <c r="D74" s="1627">
        <f t="shared" si="2"/>
        <v>0</v>
      </c>
      <c r="E74" s="1293"/>
      <c r="F74" s="1293"/>
      <c r="G74" s="1293"/>
      <c r="H74" s="1293"/>
      <c r="I74" s="1293"/>
      <c r="J74" s="1293"/>
      <c r="K74" s="3447"/>
      <c r="L74" s="1823"/>
    </row>
    <row r="75" spans="3:12">
      <c r="C75" s="1293"/>
      <c r="D75" s="1627">
        <f t="shared" si="2"/>
        <v>0</v>
      </c>
      <c r="E75" s="1293"/>
      <c r="F75" s="1293"/>
      <c r="G75" s="1293"/>
      <c r="H75" s="1293"/>
      <c r="I75" s="1293"/>
      <c r="J75" s="1293"/>
      <c r="K75" s="3447"/>
      <c r="L75" s="1823"/>
    </row>
    <row r="76" spans="3:12">
      <c r="C76" s="1293"/>
      <c r="D76" s="1627">
        <f t="shared" si="2"/>
        <v>0</v>
      </c>
      <c r="E76" s="1293"/>
      <c r="F76" s="1293"/>
      <c r="G76" s="1293"/>
      <c r="H76" s="1293"/>
      <c r="I76" s="1293"/>
      <c r="J76" s="1293"/>
      <c r="K76" s="3447"/>
      <c r="L76" s="1823"/>
    </row>
    <row r="77" spans="3:12">
      <c r="C77" s="1293"/>
      <c r="D77" s="1627">
        <f t="shared" si="2"/>
        <v>0</v>
      </c>
      <c r="E77" s="1293"/>
      <c r="F77" s="1293"/>
      <c r="G77" s="1293"/>
      <c r="H77" s="1293"/>
      <c r="I77" s="1293"/>
      <c r="J77" s="1293"/>
      <c r="K77" s="3447"/>
      <c r="L77" s="1823"/>
    </row>
    <row r="78" spans="3:12">
      <c r="C78" s="1293"/>
      <c r="D78" s="1627">
        <f t="shared" si="2"/>
        <v>0</v>
      </c>
      <c r="E78" s="1293"/>
      <c r="F78" s="1293"/>
      <c r="G78" s="1293"/>
      <c r="H78" s="1293"/>
      <c r="I78" s="1293"/>
      <c r="J78" s="1293"/>
      <c r="K78" s="3447"/>
      <c r="L78" s="1823"/>
    </row>
    <row r="79" spans="3:12">
      <c r="C79" s="1293"/>
      <c r="D79" s="1627">
        <f t="shared" si="2"/>
        <v>0</v>
      </c>
      <c r="E79" s="1293"/>
      <c r="F79" s="1293"/>
      <c r="G79" s="1293"/>
      <c r="H79" s="1293"/>
      <c r="I79" s="1293"/>
      <c r="J79" s="1293"/>
      <c r="K79" s="3447"/>
      <c r="L79" s="1823"/>
    </row>
    <row r="80" spans="3:12">
      <c r="C80" s="1293"/>
      <c r="D80" s="1627">
        <f t="shared" si="2"/>
        <v>0</v>
      </c>
      <c r="E80" s="1293"/>
      <c r="F80" s="1293"/>
      <c r="G80" s="1293"/>
      <c r="H80" s="1293"/>
      <c r="I80" s="1293"/>
      <c r="J80" s="1293"/>
      <c r="K80" s="3447"/>
      <c r="L80" s="1823"/>
    </row>
    <row r="81" spans="3:12">
      <c r="C81" s="1293"/>
      <c r="D81" s="1627">
        <f t="shared" si="2"/>
        <v>0</v>
      </c>
      <c r="E81" s="1293"/>
      <c r="F81" s="1293"/>
      <c r="G81" s="1293"/>
      <c r="H81" s="1293"/>
      <c r="I81" s="1293"/>
      <c r="J81" s="1293"/>
      <c r="K81" s="3447"/>
      <c r="L81" s="1823"/>
    </row>
    <row r="82" spans="3:12">
      <c r="C82" s="1293"/>
      <c r="D82" s="1627">
        <f t="shared" si="2"/>
        <v>0</v>
      </c>
      <c r="E82" s="1293"/>
      <c r="F82" s="1293"/>
      <c r="G82" s="1293"/>
      <c r="H82" s="1293"/>
      <c r="I82" s="1293"/>
      <c r="J82" s="1293"/>
      <c r="K82" s="3447"/>
      <c r="L82" s="1823"/>
    </row>
    <row r="83" spans="3:12">
      <c r="C83" s="1293"/>
      <c r="D83" s="1627">
        <f t="shared" si="2"/>
        <v>0</v>
      </c>
      <c r="E83" s="1293"/>
      <c r="F83" s="1293"/>
      <c r="G83" s="1293"/>
      <c r="H83" s="1293"/>
      <c r="I83" s="1293"/>
      <c r="J83" s="1293"/>
      <c r="K83" s="3447"/>
      <c r="L83" s="1823"/>
    </row>
    <row r="84" spans="3:12">
      <c r="C84" s="1293"/>
      <c r="D84" s="1627">
        <f t="shared" si="2"/>
        <v>0</v>
      </c>
      <c r="E84" s="1293"/>
      <c r="F84" s="1293"/>
      <c r="G84" s="1293"/>
      <c r="H84" s="1293"/>
      <c r="I84" s="1293"/>
      <c r="J84" s="1293"/>
      <c r="K84" s="3447"/>
      <c r="L84" s="1823"/>
    </row>
    <row r="85" spans="3:12">
      <c r="C85" s="1293"/>
      <c r="D85" s="1627">
        <f t="shared" si="2"/>
        <v>0</v>
      </c>
      <c r="E85" s="1293"/>
      <c r="F85" s="1293"/>
      <c r="G85" s="1293"/>
      <c r="H85" s="1293"/>
      <c r="I85" s="1293"/>
      <c r="J85" s="1293"/>
      <c r="K85" s="3447"/>
      <c r="L85" s="1823"/>
    </row>
    <row r="86" spans="3:12">
      <c r="C86" s="1293"/>
      <c r="D86" s="1627">
        <f t="shared" si="2"/>
        <v>0</v>
      </c>
      <c r="E86" s="1293"/>
      <c r="F86" s="1293"/>
      <c r="G86" s="1293"/>
      <c r="H86" s="1293"/>
      <c r="I86" s="1293"/>
      <c r="J86" s="1293"/>
      <c r="K86" s="3447"/>
      <c r="L86" s="1823"/>
    </row>
    <row r="87" spans="3:12">
      <c r="C87" s="1293"/>
      <c r="D87" s="1627">
        <f t="shared" si="2"/>
        <v>0</v>
      </c>
      <c r="E87" s="1293"/>
      <c r="F87" s="1293"/>
      <c r="G87" s="1293"/>
      <c r="H87" s="1293"/>
      <c r="I87" s="1293"/>
      <c r="J87" s="1293"/>
      <c r="K87" s="3447"/>
      <c r="L87" s="1823"/>
    </row>
    <row r="88" spans="3:12">
      <c r="C88" s="1293"/>
      <c r="D88" s="1627">
        <f t="shared" si="2"/>
        <v>0</v>
      </c>
      <c r="E88" s="1293"/>
      <c r="F88" s="1293"/>
      <c r="G88" s="1293"/>
      <c r="H88" s="1293"/>
      <c r="I88" s="1293"/>
      <c r="J88" s="1293"/>
      <c r="K88" s="3447"/>
      <c r="L88" s="1823"/>
    </row>
    <row r="89" spans="3:12">
      <c r="C89" s="1293"/>
      <c r="D89" s="1627">
        <f t="shared" si="2"/>
        <v>0</v>
      </c>
      <c r="E89" s="1293"/>
      <c r="F89" s="1293"/>
      <c r="G89" s="1293"/>
      <c r="H89" s="1293"/>
      <c r="I89" s="1293"/>
      <c r="J89" s="1293"/>
      <c r="K89" s="3447"/>
      <c r="L89" s="1823"/>
    </row>
    <row r="90" spans="3:12">
      <c r="C90" s="1293"/>
      <c r="D90" s="1627">
        <f t="shared" si="2"/>
        <v>0</v>
      </c>
      <c r="E90" s="1293"/>
      <c r="F90" s="1293"/>
      <c r="G90" s="1293"/>
      <c r="H90" s="1293"/>
      <c r="I90" s="1293"/>
      <c r="J90" s="1293"/>
      <c r="K90" s="3447"/>
      <c r="L90" s="1823"/>
    </row>
    <row r="91" spans="3:12">
      <c r="C91" s="1293"/>
      <c r="D91" s="1627">
        <f t="shared" si="2"/>
        <v>0</v>
      </c>
      <c r="E91" s="1293"/>
      <c r="F91" s="1293"/>
      <c r="G91" s="1293"/>
      <c r="H91" s="1293"/>
      <c r="I91" s="1293"/>
      <c r="J91" s="1293"/>
      <c r="K91" s="3447"/>
      <c r="L91" s="1823"/>
    </row>
    <row r="92" spans="3:12">
      <c r="C92" s="1293"/>
      <c r="D92" s="1627">
        <f t="shared" si="2"/>
        <v>0</v>
      </c>
      <c r="E92" s="1293"/>
      <c r="F92" s="1293"/>
      <c r="G92" s="1293"/>
      <c r="H92" s="1293"/>
      <c r="I92" s="1293"/>
      <c r="J92" s="1293"/>
      <c r="K92" s="3447"/>
      <c r="L92" s="1823"/>
    </row>
    <row r="93" spans="3:12">
      <c r="C93" s="1293"/>
      <c r="D93" s="1627">
        <f t="shared" si="2"/>
        <v>0</v>
      </c>
      <c r="E93" s="1293"/>
      <c r="F93" s="1293"/>
      <c r="G93" s="1293"/>
      <c r="H93" s="1293"/>
      <c r="I93" s="1293"/>
      <c r="J93" s="1293"/>
      <c r="K93" s="3447"/>
      <c r="L93" s="1823"/>
    </row>
    <row r="94" spans="3:12">
      <c r="C94" s="1293"/>
      <c r="D94" s="1627">
        <f t="shared" si="2"/>
        <v>0</v>
      </c>
      <c r="E94" s="1293"/>
      <c r="F94" s="1293"/>
      <c r="G94" s="1293"/>
      <c r="H94" s="1293"/>
      <c r="I94" s="1293"/>
      <c r="J94" s="1293"/>
      <c r="K94" s="3447"/>
      <c r="L94" s="1823"/>
    </row>
    <row r="95" spans="3:12">
      <c r="C95" s="1293"/>
      <c r="D95" s="1627">
        <f t="shared" si="2"/>
        <v>0</v>
      </c>
      <c r="E95" s="1293"/>
      <c r="F95" s="1293"/>
      <c r="G95" s="1293"/>
      <c r="H95" s="1293"/>
      <c r="I95" s="1293"/>
      <c r="J95" s="1293"/>
      <c r="K95" s="3447"/>
      <c r="L95" s="1823"/>
    </row>
    <row r="96" spans="3:12">
      <c r="C96" s="1293"/>
      <c r="D96" s="1627">
        <f t="shared" si="2"/>
        <v>0</v>
      </c>
      <c r="E96" s="1293"/>
      <c r="F96" s="1293"/>
      <c r="G96" s="1293"/>
      <c r="H96" s="1293"/>
      <c r="I96" s="1293"/>
      <c r="J96" s="1293"/>
      <c r="K96" s="3447"/>
      <c r="L96" s="1823"/>
    </row>
    <row r="97" spans="3:12">
      <c r="C97" s="1293"/>
      <c r="D97" s="1627">
        <f t="shared" si="2"/>
        <v>0</v>
      </c>
      <c r="E97" s="1293"/>
      <c r="F97" s="1293"/>
      <c r="G97" s="1293"/>
      <c r="H97" s="1293"/>
      <c r="I97" s="1293"/>
      <c r="J97" s="1293"/>
      <c r="K97" s="3447"/>
      <c r="L97" s="1823"/>
    </row>
    <row r="98" spans="3:12">
      <c r="C98" s="1293"/>
      <c r="D98" s="1627">
        <f t="shared" si="2"/>
        <v>0</v>
      </c>
      <c r="E98" s="1293"/>
      <c r="F98" s="1293"/>
      <c r="G98" s="1293"/>
      <c r="H98" s="1293"/>
      <c r="I98" s="1293"/>
      <c r="J98" s="1293"/>
      <c r="K98" s="3447"/>
      <c r="L98" s="1823"/>
    </row>
    <row r="99" spans="3:12">
      <c r="C99" s="1293"/>
      <c r="D99" s="1627">
        <f t="shared" si="2"/>
        <v>0</v>
      </c>
      <c r="E99" s="1293"/>
      <c r="F99" s="1293"/>
      <c r="G99" s="1293"/>
      <c r="H99" s="1293"/>
      <c r="I99" s="1293"/>
      <c r="J99" s="1293"/>
      <c r="K99" s="3447"/>
      <c r="L99" s="1823"/>
    </row>
    <row r="100" spans="3:12">
      <c r="C100" s="1293"/>
      <c r="D100" s="1627">
        <f t="shared" si="2"/>
        <v>0</v>
      </c>
      <c r="E100" s="1293"/>
      <c r="F100" s="1293"/>
      <c r="G100" s="1293"/>
      <c r="H100" s="1293"/>
      <c r="I100" s="1293"/>
      <c r="J100" s="1293"/>
      <c r="K100" s="3447"/>
      <c r="L100" s="1823"/>
    </row>
    <row r="101" spans="3:12">
      <c r="C101" s="1293"/>
      <c r="D101" s="1627">
        <f t="shared" si="2"/>
        <v>0</v>
      </c>
      <c r="E101" s="1293"/>
      <c r="F101" s="1293"/>
      <c r="G101" s="1293"/>
      <c r="H101" s="1293"/>
      <c r="I101" s="1293"/>
      <c r="J101" s="1293"/>
      <c r="K101" s="3447"/>
      <c r="L101" s="1823"/>
    </row>
    <row r="102" spans="3:12">
      <c r="C102" s="1293"/>
      <c r="D102" s="1627">
        <f t="shared" si="2"/>
        <v>0</v>
      </c>
      <c r="E102" s="1293"/>
      <c r="F102" s="1293"/>
      <c r="G102" s="1293"/>
      <c r="H102" s="1293"/>
      <c r="I102" s="1293"/>
      <c r="J102" s="1293"/>
      <c r="K102" s="3447"/>
      <c r="L102" s="1823"/>
    </row>
    <row r="103" spans="3:12">
      <c r="C103" s="1293"/>
      <c r="D103" s="1627">
        <f t="shared" si="2"/>
        <v>0</v>
      </c>
      <c r="E103" s="1293"/>
      <c r="F103" s="1293"/>
      <c r="G103" s="1293"/>
      <c r="H103" s="1293"/>
      <c r="I103" s="1293"/>
      <c r="J103" s="1293"/>
      <c r="K103" s="3447"/>
      <c r="L103" s="1823"/>
    </row>
    <row r="104" spans="3:12">
      <c r="C104" s="1293"/>
      <c r="D104" s="1627">
        <f t="shared" si="2"/>
        <v>0</v>
      </c>
      <c r="E104" s="1293"/>
      <c r="F104" s="1293"/>
      <c r="G104" s="1293"/>
      <c r="H104" s="1293"/>
      <c r="I104" s="1293"/>
      <c r="J104" s="1293"/>
      <c r="K104" s="3447"/>
      <c r="L104" s="1823"/>
    </row>
    <row r="105" spans="3:12">
      <c r="C105" s="1293"/>
      <c r="D105" s="1627">
        <f t="shared" si="2"/>
        <v>0</v>
      </c>
      <c r="E105" s="1293"/>
      <c r="F105" s="1293"/>
      <c r="G105" s="1293"/>
      <c r="H105" s="1293"/>
      <c r="I105" s="1293"/>
      <c r="J105" s="1293"/>
      <c r="K105" s="3447"/>
      <c r="L105" s="1823"/>
    </row>
    <row r="106" spans="3:12">
      <c r="C106" s="1293"/>
      <c r="D106" s="1627">
        <f t="shared" si="2"/>
        <v>0</v>
      </c>
      <c r="E106" s="1293"/>
      <c r="F106" s="1293"/>
      <c r="G106" s="1293"/>
      <c r="H106" s="1293"/>
      <c r="I106" s="1293"/>
      <c r="J106" s="1293"/>
      <c r="K106" s="3447"/>
      <c r="L106" s="1823"/>
    </row>
    <row r="107" spans="3:12">
      <c r="C107" s="1293"/>
      <c r="D107" s="1627">
        <f t="shared" si="2"/>
        <v>0</v>
      </c>
      <c r="E107" s="1293"/>
      <c r="F107" s="1293"/>
      <c r="G107" s="1293"/>
      <c r="H107" s="1293"/>
      <c r="I107" s="1293"/>
      <c r="J107" s="1293"/>
      <c r="K107" s="3447"/>
      <c r="L107" s="1823"/>
    </row>
    <row r="108" spans="3:12">
      <c r="C108" s="1293"/>
      <c r="D108" s="1627">
        <f t="shared" si="2"/>
        <v>0</v>
      </c>
      <c r="E108" s="1293"/>
      <c r="F108" s="1293"/>
      <c r="G108" s="1293"/>
      <c r="H108" s="1293"/>
      <c r="I108" s="1293"/>
      <c r="J108" s="1293"/>
      <c r="K108" s="3447"/>
      <c r="L108" s="1823"/>
    </row>
    <row r="109" spans="3:12">
      <c r="C109" s="1293"/>
      <c r="D109" s="1627">
        <f t="shared" si="2"/>
        <v>0</v>
      </c>
      <c r="E109" s="1293"/>
      <c r="F109" s="1293"/>
      <c r="G109" s="1293"/>
      <c r="H109" s="1293"/>
      <c r="I109" s="1293"/>
      <c r="J109" s="1293"/>
      <c r="K109" s="3447"/>
      <c r="L109" s="1823"/>
    </row>
    <row r="110" spans="3:12">
      <c r="C110" s="1293"/>
      <c r="D110" s="1627">
        <f t="shared" si="2"/>
        <v>0</v>
      </c>
      <c r="E110" s="1293"/>
      <c r="F110" s="1293"/>
      <c r="G110" s="1293"/>
      <c r="H110" s="1293"/>
      <c r="I110" s="1293"/>
      <c r="J110" s="1293"/>
      <c r="K110" s="3447"/>
      <c r="L110" s="1823"/>
    </row>
    <row r="111" spans="3:12">
      <c r="C111" s="1293"/>
      <c r="D111" s="1627">
        <f t="shared" si="2"/>
        <v>0</v>
      </c>
      <c r="E111" s="1293"/>
      <c r="F111" s="1293"/>
      <c r="G111" s="1293"/>
      <c r="H111" s="1293"/>
      <c r="I111" s="1293"/>
      <c r="J111" s="1293"/>
      <c r="K111" s="3447"/>
      <c r="L111" s="1823"/>
    </row>
    <row r="112" spans="3:12">
      <c r="C112" s="1293"/>
      <c r="D112" s="1627">
        <f t="shared" si="2"/>
        <v>0</v>
      </c>
      <c r="E112" s="1293"/>
      <c r="F112" s="1293"/>
      <c r="G112" s="1293"/>
      <c r="H112" s="1293"/>
      <c r="I112" s="1293"/>
      <c r="J112" s="1293"/>
      <c r="K112" s="3447"/>
      <c r="L112" s="1823"/>
    </row>
    <row r="113" spans="3:12">
      <c r="C113" s="1293"/>
      <c r="D113" s="1627">
        <f t="shared" si="2"/>
        <v>0</v>
      </c>
      <c r="E113" s="1293"/>
      <c r="F113" s="1293"/>
      <c r="G113" s="1293"/>
      <c r="H113" s="1293"/>
      <c r="I113" s="1293"/>
      <c r="J113" s="1293"/>
      <c r="K113" s="3447"/>
      <c r="L113" s="1823"/>
    </row>
    <row r="114" spans="3:12">
      <c r="C114" s="1293"/>
      <c r="D114" s="1627">
        <f t="shared" si="2"/>
        <v>0</v>
      </c>
      <c r="E114" s="1293"/>
      <c r="F114" s="1293"/>
      <c r="G114" s="1293"/>
      <c r="H114" s="1293"/>
      <c r="I114" s="1293"/>
      <c r="J114" s="1293"/>
      <c r="K114" s="3447"/>
      <c r="L114" s="1823"/>
    </row>
    <row r="115" spans="3:12">
      <c r="C115" s="1293"/>
      <c r="D115" s="1627">
        <f t="shared" si="2"/>
        <v>0</v>
      </c>
      <c r="E115" s="1293"/>
      <c r="F115" s="1293"/>
      <c r="G115" s="1293"/>
      <c r="H115" s="1293"/>
      <c r="I115" s="1293"/>
      <c r="J115" s="1293"/>
      <c r="K115" s="3447"/>
      <c r="L115" s="1823"/>
    </row>
    <row r="116" spans="3:12">
      <c r="C116" s="1293"/>
      <c r="D116" s="1627">
        <f t="shared" si="2"/>
        <v>0</v>
      </c>
      <c r="E116" s="1293"/>
      <c r="F116" s="1293"/>
      <c r="G116" s="1293"/>
      <c r="H116" s="1293"/>
      <c r="I116" s="1293"/>
      <c r="J116" s="1293"/>
      <c r="K116" s="3447"/>
      <c r="L116" s="1823"/>
    </row>
    <row r="117" spans="3:12">
      <c r="C117" s="1293"/>
      <c r="D117" s="1627">
        <f t="shared" si="2"/>
        <v>0</v>
      </c>
      <c r="E117" s="1293"/>
      <c r="F117" s="1293"/>
      <c r="G117" s="1293"/>
      <c r="H117" s="1293"/>
      <c r="I117" s="1293"/>
      <c r="J117" s="1293"/>
      <c r="K117" s="3447"/>
      <c r="L117" s="1823"/>
    </row>
    <row r="118" spans="3:12">
      <c r="C118" s="1293"/>
      <c r="D118" s="1627">
        <f t="shared" si="2"/>
        <v>0</v>
      </c>
      <c r="E118" s="1293"/>
      <c r="F118" s="1293"/>
      <c r="G118" s="1293"/>
      <c r="H118" s="1293"/>
      <c r="I118" s="1293"/>
      <c r="J118" s="1293"/>
      <c r="K118" s="3447"/>
      <c r="L118" s="1823"/>
    </row>
    <row r="119" spans="3:12">
      <c r="C119" s="1293"/>
      <c r="D119" s="1627">
        <f t="shared" si="2"/>
        <v>0</v>
      </c>
      <c r="E119" s="1293"/>
      <c r="F119" s="1293"/>
      <c r="G119" s="1293"/>
      <c r="H119" s="1293"/>
      <c r="I119" s="1293"/>
      <c r="J119" s="1293"/>
      <c r="K119" s="3447"/>
      <c r="L119" s="1823"/>
    </row>
    <row r="120" spans="3:12">
      <c r="C120" s="1293"/>
      <c r="D120" s="1627">
        <f t="shared" si="2"/>
        <v>0</v>
      </c>
      <c r="E120" s="1293"/>
      <c r="F120" s="1293"/>
      <c r="G120" s="1293"/>
      <c r="H120" s="1293"/>
      <c r="I120" s="1293"/>
      <c r="J120" s="1293"/>
      <c r="K120" s="3447"/>
      <c r="L120" s="1823"/>
    </row>
    <row r="121" spans="3:12">
      <c r="C121" s="1293"/>
      <c r="D121" s="1627">
        <f t="shared" si="2"/>
        <v>0</v>
      </c>
      <c r="E121" s="1293"/>
      <c r="F121" s="1293"/>
      <c r="G121" s="1293"/>
      <c r="H121" s="1293"/>
      <c r="I121" s="1293"/>
      <c r="J121" s="1293"/>
      <c r="K121" s="3447"/>
      <c r="L121" s="1823"/>
    </row>
    <row r="122" spans="3:12">
      <c r="C122" s="1293"/>
      <c r="D122" s="1627">
        <f t="shared" si="2"/>
        <v>0</v>
      </c>
      <c r="E122" s="1293"/>
      <c r="F122" s="1293"/>
      <c r="G122" s="1293"/>
      <c r="H122" s="1293"/>
      <c r="I122" s="1293"/>
      <c r="J122" s="1293"/>
      <c r="K122" s="3447"/>
      <c r="L122" s="1823"/>
    </row>
    <row r="123" spans="3:12">
      <c r="C123" s="1293"/>
      <c r="D123" s="1627">
        <f t="shared" si="2"/>
        <v>0</v>
      </c>
      <c r="E123" s="1293"/>
      <c r="F123" s="1293"/>
      <c r="G123" s="1293"/>
      <c r="H123" s="1293"/>
      <c r="I123" s="1293"/>
      <c r="J123" s="1293"/>
      <c r="K123" s="3447"/>
      <c r="L123" s="1823"/>
    </row>
    <row r="124" spans="3:12">
      <c r="C124" s="1293"/>
      <c r="D124" s="1627">
        <f t="shared" si="2"/>
        <v>0</v>
      </c>
      <c r="E124" s="1293"/>
      <c r="F124" s="1293"/>
      <c r="G124" s="1293"/>
      <c r="H124" s="1293"/>
      <c r="I124" s="1293"/>
      <c r="J124" s="1293"/>
      <c r="K124" s="3447"/>
      <c r="L124" s="1823"/>
    </row>
    <row r="125" spans="3:12">
      <c r="C125" s="1293"/>
      <c r="D125" s="1627">
        <f t="shared" si="2"/>
        <v>0</v>
      </c>
      <c r="E125" s="1293"/>
      <c r="F125" s="1293"/>
      <c r="G125" s="1293"/>
      <c r="H125" s="1293"/>
      <c r="I125" s="1293"/>
      <c r="J125" s="1293"/>
      <c r="K125" s="3447"/>
      <c r="L125" s="1823"/>
    </row>
    <row r="126" spans="3:12">
      <c r="C126" s="1293"/>
      <c r="D126" s="1627">
        <f t="shared" si="2"/>
        <v>0</v>
      </c>
      <c r="E126" s="1293"/>
      <c r="F126" s="1293"/>
      <c r="G126" s="1293"/>
      <c r="H126" s="1293"/>
      <c r="I126" s="1293"/>
      <c r="J126" s="1293"/>
      <c r="K126" s="3447"/>
      <c r="L126" s="1823"/>
    </row>
    <row r="127" spans="3:12">
      <c r="C127" s="1293"/>
      <c r="D127" s="1627">
        <f t="shared" si="2"/>
        <v>0</v>
      </c>
      <c r="E127" s="1293"/>
      <c r="F127" s="1293"/>
      <c r="G127" s="1293"/>
      <c r="H127" s="1293"/>
      <c r="I127" s="1293"/>
      <c r="J127" s="1293"/>
      <c r="K127" s="3447"/>
      <c r="L127" s="1823"/>
    </row>
    <row r="128" spans="3:12">
      <c r="C128" s="1293"/>
      <c r="D128" s="1627">
        <f t="shared" si="2"/>
        <v>0</v>
      </c>
      <c r="E128" s="1293"/>
      <c r="F128" s="1293"/>
      <c r="G128" s="1293"/>
      <c r="H128" s="1293"/>
      <c r="I128" s="1293"/>
      <c r="J128" s="1293"/>
      <c r="K128" s="3447"/>
      <c r="L128" s="1823"/>
    </row>
    <row r="129" spans="1:12">
      <c r="C129" s="1293"/>
      <c r="D129" s="1627">
        <f t="shared" si="2"/>
        <v>0</v>
      </c>
      <c r="E129" s="1293"/>
      <c r="F129" s="1293"/>
      <c r="G129" s="1293"/>
      <c r="H129" s="1293"/>
      <c r="I129" s="1293"/>
      <c r="J129" s="1293"/>
      <c r="K129" s="3447"/>
      <c r="L129" s="1823"/>
    </row>
    <row r="130" spans="1:12">
      <c r="C130" s="1293"/>
      <c r="D130" s="1627">
        <f t="shared" si="2"/>
        <v>0</v>
      </c>
      <c r="E130" s="1293"/>
      <c r="F130" s="1293"/>
      <c r="G130" s="1293"/>
      <c r="H130" s="1293"/>
      <c r="I130" s="1293"/>
      <c r="J130" s="1293"/>
      <c r="K130" s="3447"/>
      <c r="L130" s="1823"/>
    </row>
    <row r="131" spans="1:12">
      <c r="C131" s="1293"/>
      <c r="D131" s="1627">
        <f t="shared" si="2"/>
        <v>0</v>
      </c>
      <c r="E131" s="1293"/>
      <c r="F131" s="1293"/>
      <c r="G131" s="1293"/>
      <c r="H131" s="1293"/>
      <c r="I131" s="1293"/>
      <c r="J131" s="1293"/>
      <c r="K131" s="3447"/>
      <c r="L131" s="1823"/>
    </row>
    <row r="132" spans="1:12">
      <c r="C132" s="1293"/>
      <c r="D132" s="1627">
        <f t="shared" ref="D132:D142" si="3">+C132*(100-E132)/100</f>
        <v>0</v>
      </c>
      <c r="E132" s="1293"/>
      <c r="F132" s="1293"/>
      <c r="G132" s="1293"/>
      <c r="H132" s="1293"/>
      <c r="I132" s="1293"/>
      <c r="J132" s="1293"/>
      <c r="K132" s="3447"/>
      <c r="L132" s="1823"/>
    </row>
    <row r="133" spans="1:12">
      <c r="C133" s="1293"/>
      <c r="D133" s="1627">
        <f t="shared" si="3"/>
        <v>0</v>
      </c>
      <c r="E133" s="1293"/>
      <c r="F133" s="1293"/>
      <c r="G133" s="1293"/>
      <c r="H133" s="1293"/>
      <c r="I133" s="1293"/>
      <c r="J133" s="1293"/>
      <c r="K133" s="3447"/>
      <c r="L133" s="1823"/>
    </row>
    <row r="134" spans="1:12">
      <c r="C134" s="1293"/>
      <c r="D134" s="1627">
        <f t="shared" si="3"/>
        <v>0</v>
      </c>
      <c r="E134" s="1293"/>
      <c r="F134" s="1293"/>
      <c r="G134" s="1293"/>
      <c r="H134" s="1293"/>
      <c r="I134" s="1293"/>
      <c r="J134" s="1293"/>
      <c r="K134" s="3447"/>
      <c r="L134" s="1823"/>
    </row>
    <row r="135" spans="1:12" s="1826" customFormat="1">
      <c r="A135" s="1824"/>
      <c r="B135" s="1295"/>
      <c r="C135" s="1293"/>
      <c r="D135" s="1627">
        <f t="shared" si="3"/>
        <v>0</v>
      </c>
      <c r="E135" s="1293"/>
      <c r="F135" s="1293"/>
      <c r="G135" s="1293"/>
      <c r="H135" s="1293"/>
      <c r="I135" s="1293"/>
      <c r="J135" s="1293"/>
      <c r="K135" s="3447"/>
      <c r="L135" s="1823"/>
    </row>
    <row r="136" spans="1:12" s="1826" customFormat="1">
      <c r="A136" s="1824"/>
      <c r="B136" s="1295"/>
      <c r="C136" s="1293"/>
      <c r="D136" s="1627">
        <f t="shared" si="3"/>
        <v>0</v>
      </c>
      <c r="E136" s="1293"/>
      <c r="F136" s="1293"/>
      <c r="G136" s="1293"/>
      <c r="H136" s="1293"/>
      <c r="I136" s="1293"/>
      <c r="J136" s="1293"/>
      <c r="K136" s="3447"/>
      <c r="L136" s="1823"/>
    </row>
    <row r="137" spans="1:12" s="1826" customFormat="1">
      <c r="A137" s="1825"/>
      <c r="B137" s="1293"/>
      <c r="C137" s="1293"/>
      <c r="D137" s="1627">
        <f t="shared" si="3"/>
        <v>0</v>
      </c>
      <c r="E137" s="1293"/>
      <c r="F137" s="1293"/>
      <c r="G137" s="1293"/>
      <c r="H137" s="1293"/>
      <c r="I137" s="1293"/>
      <c r="J137" s="1293"/>
      <c r="K137" s="3447"/>
      <c r="L137" s="1823"/>
    </row>
    <row r="138" spans="1:12" s="1826" customFormat="1">
      <c r="A138" s="1825"/>
      <c r="B138" s="1293"/>
      <c r="C138" s="1293"/>
      <c r="D138" s="1627">
        <f t="shared" si="3"/>
        <v>0</v>
      </c>
      <c r="E138" s="1293"/>
      <c r="F138" s="1293"/>
      <c r="G138" s="1293"/>
      <c r="H138" s="1293"/>
      <c r="I138" s="1293"/>
      <c r="J138" s="1293"/>
      <c r="K138" s="3447"/>
      <c r="L138" s="1823"/>
    </row>
    <row r="139" spans="1:12" s="1826" customFormat="1">
      <c r="A139" s="1825"/>
      <c r="B139" s="1293"/>
      <c r="C139" s="1293"/>
      <c r="D139" s="1627">
        <f t="shared" si="3"/>
        <v>0</v>
      </c>
      <c r="E139" s="1293"/>
      <c r="F139" s="1293"/>
      <c r="G139" s="1293"/>
      <c r="H139" s="1293"/>
      <c r="I139" s="1293"/>
      <c r="J139" s="1293"/>
      <c r="K139" s="3447"/>
      <c r="L139" s="1823"/>
    </row>
    <row r="140" spans="1:12" s="1826" customFormat="1">
      <c r="A140" s="1825"/>
      <c r="B140" s="1293"/>
      <c r="C140" s="1293"/>
      <c r="D140" s="1627">
        <f t="shared" si="3"/>
        <v>0</v>
      </c>
      <c r="E140" s="1293"/>
      <c r="F140" s="1293"/>
      <c r="G140" s="1293"/>
      <c r="H140" s="1293"/>
      <c r="I140" s="1293"/>
      <c r="J140" s="1293"/>
      <c r="K140" s="3447"/>
      <c r="L140" s="1823"/>
    </row>
    <row r="141" spans="1:12" s="1826" customFormat="1">
      <c r="A141" s="1825"/>
      <c r="B141" s="1293"/>
      <c r="C141" s="1293"/>
      <c r="D141" s="1627">
        <f t="shared" si="3"/>
        <v>0</v>
      </c>
      <c r="E141" s="1293"/>
      <c r="F141" s="1293"/>
      <c r="G141" s="1293"/>
      <c r="H141" s="1293"/>
      <c r="I141" s="1293"/>
      <c r="J141" s="1293"/>
      <c r="K141" s="3447"/>
      <c r="L141" s="1823"/>
    </row>
    <row r="142" spans="1:12" s="1826" customFormat="1">
      <c r="A142" s="1825"/>
      <c r="B142" s="1293"/>
      <c r="C142" s="1293"/>
      <c r="D142" s="1627">
        <f t="shared" si="3"/>
        <v>0</v>
      </c>
      <c r="E142" s="1293"/>
      <c r="F142" s="1293"/>
      <c r="G142" s="1293"/>
      <c r="H142" s="1293"/>
      <c r="I142" s="1293"/>
      <c r="J142" s="1293"/>
      <c r="K142" s="3447"/>
      <c r="L142" s="1823"/>
    </row>
    <row r="143" spans="1:12" s="1826" customFormat="1">
      <c r="A143" s="1825"/>
      <c r="B143" s="1293"/>
      <c r="C143" s="1293"/>
      <c r="D143" s="1293"/>
      <c r="E143" s="1293"/>
      <c r="F143" s="1293"/>
      <c r="G143" s="1293"/>
      <c r="H143" s="1293"/>
      <c r="I143" s="1293"/>
      <c r="J143" s="1293"/>
      <c r="K143" s="3447"/>
      <c r="L143" s="1823"/>
    </row>
    <row r="144" spans="1:12" s="1826" customFormat="1">
      <c r="A144" s="1825"/>
      <c r="B144" s="1293"/>
      <c r="C144" s="1293"/>
      <c r="D144" s="1293"/>
      <c r="E144" s="1293"/>
      <c r="F144" s="1293"/>
      <c r="G144" s="1293"/>
      <c r="H144" s="1293"/>
      <c r="I144" s="1293"/>
      <c r="J144" s="1293"/>
      <c r="K144" s="3447"/>
      <c r="L144" s="1823"/>
    </row>
    <row r="145" spans="1:12" s="1826" customFormat="1">
      <c r="A145" s="1825"/>
      <c r="B145" s="1293"/>
      <c r="C145" s="1293"/>
      <c r="D145" s="1293"/>
      <c r="E145" s="1293"/>
      <c r="F145" s="1293"/>
      <c r="G145" s="1293"/>
      <c r="H145" s="1293"/>
      <c r="I145" s="1293"/>
      <c r="J145" s="1293"/>
      <c r="K145" s="3447"/>
      <c r="L145" s="1823"/>
    </row>
    <row r="146" spans="1:12" s="1826" customFormat="1">
      <c r="A146" s="1825"/>
      <c r="B146" s="1293"/>
      <c r="C146" s="1293"/>
      <c r="D146" s="1293"/>
      <c r="E146" s="1293"/>
      <c r="F146" s="1293"/>
      <c r="G146" s="1293"/>
      <c r="H146" s="1293"/>
      <c r="I146" s="1293"/>
      <c r="J146" s="1293"/>
      <c r="K146" s="3447"/>
      <c r="L146" s="1823"/>
    </row>
    <row r="147" spans="1:12" s="1826" customFormat="1">
      <c r="A147" s="1825"/>
      <c r="B147" s="1293"/>
      <c r="C147" s="1293"/>
      <c r="D147" s="1293"/>
      <c r="E147" s="1293"/>
      <c r="F147" s="1293"/>
      <c r="G147" s="1293"/>
      <c r="H147" s="1293"/>
      <c r="I147" s="1293"/>
      <c r="J147" s="1293"/>
      <c r="K147" s="3447"/>
      <c r="L147" s="1823"/>
    </row>
    <row r="148" spans="1:12" s="1826" customFormat="1">
      <c r="A148" s="1825"/>
      <c r="B148" s="1293"/>
      <c r="C148" s="1293"/>
      <c r="D148" s="1293"/>
      <c r="E148" s="1293"/>
      <c r="F148" s="1293"/>
      <c r="G148" s="1293"/>
      <c r="H148" s="1293"/>
      <c r="I148" s="1293"/>
      <c r="J148" s="1293"/>
      <c r="K148" s="3447"/>
      <c r="L148" s="1823"/>
    </row>
    <row r="149" spans="1:12" s="1826" customFormat="1">
      <c r="A149" s="1825"/>
      <c r="B149" s="1293"/>
      <c r="C149" s="1293"/>
      <c r="D149" s="1293"/>
      <c r="E149" s="1293"/>
      <c r="F149" s="1293"/>
      <c r="G149" s="1293"/>
      <c r="H149" s="1293"/>
      <c r="I149" s="1293"/>
      <c r="J149" s="1293"/>
      <c r="K149" s="3447"/>
      <c r="L149" s="1823"/>
    </row>
    <row r="150" spans="1:12" s="1826" customFormat="1">
      <c r="A150" s="1825"/>
      <c r="B150" s="1293"/>
      <c r="C150" s="1293"/>
      <c r="D150" s="1293"/>
      <c r="E150" s="1293"/>
      <c r="F150" s="1293"/>
      <c r="G150" s="1293"/>
      <c r="H150" s="1293"/>
      <c r="I150" s="1293"/>
      <c r="J150" s="1293"/>
      <c r="K150" s="3447"/>
      <c r="L150" s="1823"/>
    </row>
    <row r="151" spans="1:12" s="1826" customFormat="1">
      <c r="A151" s="1825"/>
      <c r="B151" s="1293"/>
      <c r="C151" s="1293"/>
      <c r="D151" s="1293"/>
      <c r="E151" s="1293"/>
      <c r="F151" s="1293"/>
      <c r="G151" s="1293"/>
      <c r="H151" s="1293"/>
      <c r="I151" s="1293"/>
      <c r="J151" s="1293"/>
      <c r="K151" s="3447"/>
      <c r="L151" s="1823"/>
    </row>
    <row r="152" spans="1:12" s="1826" customFormat="1">
      <c r="A152" s="1825"/>
      <c r="B152" s="1293"/>
      <c r="C152" s="1293"/>
      <c r="D152" s="1293"/>
      <c r="E152" s="1293"/>
      <c r="F152" s="1293"/>
      <c r="G152" s="1293"/>
      <c r="H152" s="1293"/>
      <c r="I152" s="1293"/>
      <c r="J152" s="1293"/>
      <c r="K152" s="3447"/>
      <c r="L152" s="1823"/>
    </row>
    <row r="153" spans="1:12" s="1826" customFormat="1">
      <c r="A153" s="1825"/>
      <c r="B153" s="1293"/>
      <c r="C153" s="1293"/>
      <c r="D153" s="1293"/>
      <c r="E153" s="1293"/>
      <c r="F153" s="1293"/>
      <c r="G153" s="1293"/>
      <c r="H153" s="1293"/>
      <c r="I153" s="1293"/>
      <c r="J153" s="1293"/>
      <c r="K153" s="3447"/>
      <c r="L153" s="1823"/>
    </row>
    <row r="154" spans="1:12" s="1826" customFormat="1">
      <c r="A154" s="1825"/>
      <c r="B154" s="1293"/>
      <c r="C154" s="1293"/>
      <c r="D154" s="1293"/>
      <c r="E154" s="1293"/>
      <c r="F154" s="1293"/>
      <c r="G154" s="1293"/>
      <c r="H154" s="1293"/>
      <c r="I154" s="1293"/>
      <c r="J154" s="1293"/>
      <c r="K154" s="3447"/>
      <c r="L154" s="1823"/>
    </row>
    <row r="155" spans="1:12" s="1826" customFormat="1">
      <c r="A155" s="1825"/>
      <c r="B155" s="1293"/>
      <c r="C155" s="1293"/>
      <c r="D155" s="1293"/>
      <c r="E155" s="1293"/>
      <c r="F155" s="1293"/>
      <c r="G155" s="1293"/>
      <c r="H155" s="1293"/>
      <c r="I155" s="1293"/>
      <c r="J155" s="1293"/>
      <c r="K155" s="3447"/>
      <c r="L155" s="1823"/>
    </row>
    <row r="156" spans="1:12" s="1826" customFormat="1">
      <c r="A156" s="1825"/>
      <c r="B156" s="1293"/>
      <c r="C156" s="1293"/>
      <c r="D156" s="1293"/>
      <c r="E156" s="1293"/>
      <c r="F156" s="1293"/>
      <c r="G156" s="1293"/>
      <c r="H156" s="1293"/>
      <c r="I156" s="1293"/>
      <c r="J156" s="1293"/>
      <c r="K156" s="3447"/>
      <c r="L156" s="1823"/>
    </row>
    <row r="157" spans="1:12" s="1826" customFormat="1">
      <c r="A157" s="1825"/>
      <c r="B157" s="1293"/>
      <c r="C157" s="1293"/>
      <c r="D157" s="1293"/>
      <c r="E157" s="1293"/>
      <c r="F157" s="1293"/>
      <c r="G157" s="1293"/>
      <c r="H157" s="1293"/>
      <c r="I157" s="1293"/>
      <c r="J157" s="1293"/>
      <c r="K157" s="3447"/>
      <c r="L157" s="1823"/>
    </row>
    <row r="158" spans="1:12" s="1826" customFormat="1">
      <c r="A158" s="1825"/>
      <c r="B158" s="1293"/>
      <c r="C158" s="1293"/>
      <c r="D158" s="1293"/>
      <c r="E158" s="1293"/>
      <c r="F158" s="1293"/>
      <c r="G158" s="1293"/>
      <c r="H158" s="1293"/>
      <c r="I158" s="1293"/>
      <c r="J158" s="1293"/>
      <c r="K158" s="3447"/>
      <c r="L158" s="1823"/>
    </row>
    <row r="159" spans="1:12" s="1826" customFormat="1">
      <c r="A159" s="1825"/>
      <c r="B159" s="1293"/>
      <c r="C159" s="1293"/>
      <c r="D159" s="1293"/>
      <c r="E159" s="1293"/>
      <c r="F159" s="1293"/>
      <c r="G159" s="1293"/>
      <c r="H159" s="1293"/>
      <c r="I159" s="1293"/>
      <c r="J159" s="1293"/>
      <c r="K159" s="3447"/>
      <c r="L159" s="1823"/>
    </row>
    <row r="160" spans="1:12" s="1826" customFormat="1">
      <c r="A160" s="1825"/>
      <c r="B160" s="1293"/>
      <c r="C160" s="1293"/>
      <c r="D160" s="1293"/>
      <c r="E160" s="1293"/>
      <c r="F160" s="1293"/>
      <c r="G160" s="1293"/>
      <c r="H160" s="1293"/>
      <c r="I160" s="1293"/>
      <c r="J160" s="1293"/>
      <c r="K160" s="3447"/>
      <c r="L160" s="1823"/>
    </row>
    <row r="161" spans="1:12" s="1826" customFormat="1">
      <c r="A161" s="1825"/>
      <c r="B161" s="1293"/>
      <c r="C161" s="1293"/>
      <c r="D161" s="1293"/>
      <c r="E161" s="1293"/>
      <c r="F161" s="1293"/>
      <c r="G161" s="1293"/>
      <c r="H161" s="1293"/>
      <c r="I161" s="1293"/>
      <c r="J161" s="1293"/>
      <c r="K161" s="3447"/>
      <c r="L161" s="1823"/>
    </row>
    <row r="162" spans="1:12" s="1826" customFormat="1">
      <c r="A162" s="1825"/>
      <c r="B162" s="1293"/>
      <c r="C162" s="1293"/>
      <c r="D162" s="1293"/>
      <c r="E162" s="1293"/>
      <c r="F162" s="1293"/>
      <c r="G162" s="1293"/>
      <c r="H162" s="1293"/>
      <c r="I162" s="1293"/>
      <c r="J162" s="1293"/>
      <c r="K162" s="3447"/>
      <c r="L162" s="1823"/>
    </row>
    <row r="163" spans="1:12" s="1826" customFormat="1">
      <c r="A163" s="1825"/>
      <c r="B163" s="1293"/>
      <c r="C163" s="1293"/>
      <c r="D163" s="1293"/>
      <c r="E163" s="1293"/>
      <c r="F163" s="1293"/>
      <c r="G163" s="1293"/>
      <c r="H163" s="1293"/>
      <c r="I163" s="1293"/>
      <c r="J163" s="1293"/>
      <c r="K163" s="3447"/>
      <c r="L163" s="1823"/>
    </row>
    <row r="164" spans="1:12" s="1826" customFormat="1">
      <c r="A164" s="1825"/>
      <c r="B164" s="1293"/>
      <c r="C164" s="1293"/>
      <c r="D164" s="1293"/>
      <c r="E164" s="1293"/>
      <c r="F164" s="1293"/>
      <c r="G164" s="1293"/>
      <c r="H164" s="1293"/>
      <c r="I164" s="1293"/>
      <c r="J164" s="1293"/>
      <c r="K164" s="3447"/>
      <c r="L164" s="1823"/>
    </row>
    <row r="165" spans="1:12" s="1826" customFormat="1">
      <c r="A165" s="1825"/>
      <c r="B165" s="1293"/>
      <c r="C165" s="1293"/>
      <c r="D165" s="1293"/>
      <c r="E165" s="1293"/>
      <c r="F165" s="1293"/>
      <c r="G165" s="1293"/>
      <c r="H165" s="1293"/>
      <c r="I165" s="1293"/>
      <c r="J165" s="1293"/>
      <c r="K165" s="3447"/>
      <c r="L165" s="1823"/>
    </row>
    <row r="166" spans="1:12" s="1826" customFormat="1">
      <c r="A166" s="1825"/>
      <c r="B166" s="1293"/>
      <c r="C166" s="1293"/>
      <c r="D166" s="1293"/>
      <c r="E166" s="1293"/>
      <c r="F166" s="1293"/>
      <c r="G166" s="1293"/>
      <c r="H166" s="1293"/>
      <c r="I166" s="1293"/>
      <c r="J166" s="1293"/>
      <c r="K166" s="3447"/>
      <c r="L166" s="1823"/>
    </row>
    <row r="167" spans="1:12" s="1826" customFormat="1">
      <c r="A167" s="1825"/>
      <c r="B167" s="1293"/>
      <c r="C167" s="1293"/>
      <c r="D167" s="1293"/>
      <c r="E167" s="1293"/>
      <c r="F167" s="1293"/>
      <c r="G167" s="1293"/>
      <c r="H167" s="1293"/>
      <c r="I167" s="1293"/>
      <c r="J167" s="1293"/>
      <c r="K167" s="3447"/>
      <c r="L167" s="1823"/>
    </row>
    <row r="168" spans="1:12" s="1826" customFormat="1">
      <c r="A168" s="1825"/>
      <c r="B168" s="1293"/>
      <c r="C168" s="1293"/>
      <c r="D168" s="1293"/>
      <c r="E168" s="1293"/>
      <c r="F168" s="1293"/>
      <c r="G168" s="1293"/>
      <c r="H168" s="1293"/>
      <c r="I168" s="1293"/>
      <c r="J168" s="1293"/>
      <c r="K168" s="3447"/>
      <c r="L168" s="1823"/>
    </row>
    <row r="169" spans="1:12" s="1826" customFormat="1">
      <c r="A169" s="1825"/>
      <c r="B169" s="1293"/>
      <c r="C169" s="1293"/>
      <c r="D169" s="1293"/>
      <c r="E169" s="1293"/>
      <c r="F169" s="1293"/>
      <c r="G169" s="1293"/>
      <c r="H169" s="1293"/>
      <c r="I169" s="1293"/>
      <c r="J169" s="1293"/>
      <c r="K169" s="3447"/>
      <c r="L169" s="1823"/>
    </row>
    <row r="170" spans="1:12" s="1826" customFormat="1">
      <c r="A170" s="1825"/>
      <c r="B170" s="1293"/>
      <c r="C170" s="1293"/>
      <c r="D170" s="1293"/>
      <c r="E170" s="1293"/>
      <c r="F170" s="1293"/>
      <c r="G170" s="1293"/>
      <c r="H170" s="1293"/>
      <c r="I170" s="1293"/>
      <c r="J170" s="1293"/>
      <c r="K170" s="3447"/>
      <c r="L170" s="1823"/>
    </row>
    <row r="171" spans="1:12" s="1826" customFormat="1">
      <c r="A171" s="1825"/>
      <c r="B171" s="1293"/>
      <c r="C171" s="1293"/>
      <c r="D171" s="1293"/>
      <c r="E171" s="1293"/>
      <c r="F171" s="1293"/>
      <c r="G171" s="1293"/>
      <c r="H171" s="1293"/>
      <c r="I171" s="1293"/>
      <c r="J171" s="1293"/>
      <c r="K171" s="3447"/>
      <c r="L171" s="1823"/>
    </row>
    <row r="172" spans="1:12" s="1826" customFormat="1">
      <c r="A172" s="1825"/>
      <c r="B172" s="1293"/>
      <c r="C172" s="1293"/>
      <c r="D172" s="1293"/>
      <c r="E172" s="1293"/>
      <c r="F172" s="1293"/>
      <c r="G172" s="1293"/>
      <c r="H172" s="1293"/>
      <c r="I172" s="1293"/>
      <c r="J172" s="1293"/>
      <c r="K172" s="3447"/>
      <c r="L172" s="1823"/>
    </row>
    <row r="173" spans="1:12" s="1826" customFormat="1">
      <c r="A173" s="1825"/>
      <c r="B173" s="1293"/>
      <c r="C173" s="1293"/>
      <c r="D173" s="1293"/>
      <c r="E173" s="1293"/>
      <c r="F173" s="1293"/>
      <c r="G173" s="1293"/>
      <c r="H173" s="1293"/>
      <c r="I173" s="1293"/>
      <c r="J173" s="1293"/>
      <c r="K173" s="3447"/>
      <c r="L173" s="1823"/>
    </row>
    <row r="174" spans="1:12" s="1826" customFormat="1">
      <c r="A174" s="1825"/>
      <c r="B174" s="1293"/>
      <c r="C174" s="1293"/>
      <c r="D174" s="1293"/>
      <c r="E174" s="1293"/>
      <c r="F174" s="1293"/>
      <c r="G174" s="1293"/>
      <c r="H174" s="1293"/>
      <c r="I174" s="1293"/>
      <c r="J174" s="1293"/>
      <c r="K174" s="3447"/>
      <c r="L174" s="1823"/>
    </row>
    <row r="175" spans="1:12" s="1826" customFormat="1">
      <c r="A175" s="1825"/>
      <c r="B175" s="1293"/>
      <c r="C175" s="1293"/>
      <c r="D175" s="1293"/>
      <c r="E175" s="1293"/>
      <c r="F175" s="1293"/>
      <c r="G175" s="1293"/>
      <c r="H175" s="1293"/>
      <c r="I175" s="1293"/>
      <c r="J175" s="1293"/>
      <c r="K175" s="3447"/>
      <c r="L175" s="1823"/>
    </row>
    <row r="176" spans="1:12" s="1826" customFormat="1">
      <c r="A176" s="1825"/>
      <c r="B176" s="1293"/>
      <c r="C176" s="1293"/>
      <c r="D176" s="1293"/>
      <c r="E176" s="1293"/>
      <c r="F176" s="1293"/>
      <c r="G176" s="1293"/>
      <c r="H176" s="1293"/>
      <c r="I176" s="1293"/>
      <c r="J176" s="1293"/>
      <c r="K176" s="3447"/>
      <c r="L176" s="1823"/>
    </row>
    <row r="177" spans="1:12" s="1826" customFormat="1">
      <c r="A177" s="1825"/>
      <c r="B177" s="1293"/>
      <c r="C177" s="1293"/>
      <c r="D177" s="1293"/>
      <c r="E177" s="1293"/>
      <c r="F177" s="1293"/>
      <c r="G177" s="1293"/>
      <c r="H177" s="1293"/>
      <c r="I177" s="1293"/>
      <c r="J177" s="1293"/>
      <c r="K177" s="3447"/>
      <c r="L177" s="1823"/>
    </row>
    <row r="178" spans="1:12" s="1826" customFormat="1">
      <c r="A178" s="1825"/>
      <c r="B178" s="1293"/>
      <c r="C178" s="1293"/>
      <c r="D178" s="1293"/>
      <c r="E178" s="1293"/>
      <c r="F178" s="1293"/>
      <c r="G178" s="1293"/>
      <c r="H178" s="1293"/>
      <c r="I178" s="1293"/>
      <c r="J178" s="1293"/>
      <c r="K178" s="3447"/>
      <c r="L178" s="1823"/>
    </row>
    <row r="179" spans="1:12" s="1826" customFormat="1">
      <c r="A179" s="1825"/>
      <c r="B179" s="1293"/>
      <c r="C179" s="1293"/>
      <c r="D179" s="1293"/>
      <c r="E179" s="1293"/>
      <c r="F179" s="1293"/>
      <c r="G179" s="1293"/>
      <c r="H179" s="1293"/>
      <c r="I179" s="1293"/>
      <c r="J179" s="1293"/>
      <c r="K179" s="3447"/>
      <c r="L179" s="1823"/>
    </row>
    <row r="180" spans="1:12" s="1826" customFormat="1">
      <c r="A180" s="1825"/>
      <c r="B180" s="1293"/>
      <c r="C180" s="1293"/>
      <c r="D180" s="1293"/>
      <c r="E180" s="1293"/>
      <c r="F180" s="1293"/>
      <c r="G180" s="1293"/>
      <c r="H180" s="1293"/>
      <c r="I180" s="1293"/>
      <c r="J180" s="1293"/>
      <c r="K180" s="3447"/>
      <c r="L180" s="1823"/>
    </row>
    <row r="181" spans="1:12" s="1826" customFormat="1">
      <c r="A181" s="1825"/>
      <c r="B181" s="1293"/>
      <c r="C181" s="1293"/>
      <c r="D181" s="1293"/>
      <c r="E181" s="1293"/>
      <c r="F181" s="1293"/>
      <c r="G181" s="1293"/>
      <c r="H181" s="1293"/>
      <c r="I181" s="1293"/>
      <c r="J181" s="1293"/>
      <c r="K181" s="3447"/>
      <c r="L181" s="1823"/>
    </row>
    <row r="182" spans="1:12" s="1826" customFormat="1">
      <c r="A182" s="1825"/>
      <c r="B182" s="1293"/>
      <c r="C182" s="1293"/>
      <c r="D182" s="1293"/>
      <c r="E182" s="1293"/>
      <c r="F182" s="1293"/>
      <c r="G182" s="1293"/>
      <c r="H182" s="1293"/>
      <c r="I182" s="1293"/>
      <c r="J182" s="1293"/>
      <c r="K182" s="3447"/>
      <c r="L182" s="1823"/>
    </row>
    <row r="183" spans="1:12" s="1826" customFormat="1">
      <c r="A183" s="1825"/>
      <c r="B183" s="1293"/>
      <c r="C183" s="1293"/>
      <c r="D183" s="1293"/>
      <c r="E183" s="1293"/>
      <c r="F183" s="1293"/>
      <c r="G183" s="1293"/>
      <c r="H183" s="1293"/>
      <c r="I183" s="1293"/>
      <c r="J183" s="1293"/>
      <c r="K183" s="3447"/>
      <c r="L183" s="1823"/>
    </row>
    <row r="184" spans="1:12" s="1826" customFormat="1">
      <c r="A184" s="1825"/>
      <c r="B184" s="1293"/>
      <c r="C184" s="1293"/>
      <c r="D184" s="1293"/>
      <c r="E184" s="1293"/>
      <c r="F184" s="1293"/>
      <c r="G184" s="1293"/>
      <c r="H184" s="1293"/>
      <c r="I184" s="1293"/>
      <c r="J184" s="1293"/>
      <c r="K184" s="3447"/>
      <c r="L184" s="1823"/>
    </row>
    <row r="185" spans="1:12" s="1826" customFormat="1">
      <c r="A185" s="1825"/>
      <c r="B185" s="1293"/>
      <c r="C185" s="1293"/>
      <c r="D185" s="1293"/>
      <c r="E185" s="1293"/>
      <c r="F185" s="1293"/>
      <c r="G185" s="1293"/>
      <c r="H185" s="1293"/>
      <c r="I185" s="1293"/>
      <c r="J185" s="1293"/>
      <c r="K185" s="3447"/>
      <c r="L185" s="1823"/>
    </row>
    <row r="186" spans="1:12" s="1826" customFormat="1">
      <c r="A186" s="1825"/>
      <c r="B186" s="1293"/>
      <c r="C186" s="1293"/>
      <c r="D186" s="1293"/>
      <c r="E186" s="1293"/>
      <c r="F186" s="1293"/>
      <c r="G186" s="1293"/>
      <c r="H186" s="1293"/>
      <c r="I186" s="1293"/>
      <c r="J186" s="1293"/>
      <c r="K186" s="3447"/>
      <c r="L186" s="1823"/>
    </row>
    <row r="187" spans="1:12" s="1826" customFormat="1">
      <c r="A187" s="1825"/>
      <c r="B187" s="1293"/>
      <c r="C187" s="1293"/>
      <c r="D187" s="1293"/>
      <c r="E187" s="1293"/>
      <c r="F187" s="1293"/>
      <c r="G187" s="1293"/>
      <c r="H187" s="1293"/>
      <c r="I187" s="1293"/>
      <c r="J187" s="1293"/>
      <c r="K187" s="3447"/>
      <c r="L187" s="1823"/>
    </row>
    <row r="188" spans="1:12" s="1826" customFormat="1">
      <c r="A188" s="1825"/>
      <c r="B188" s="1293"/>
      <c r="C188" s="1293"/>
      <c r="D188" s="1293"/>
      <c r="E188" s="1293"/>
      <c r="F188" s="1293"/>
      <c r="G188" s="1293"/>
      <c r="H188" s="1293"/>
      <c r="I188" s="1293"/>
      <c r="J188" s="1293"/>
      <c r="K188" s="3447"/>
      <c r="L188" s="1823"/>
    </row>
    <row r="189" spans="1:12" s="1826" customFormat="1">
      <c r="A189" s="1825"/>
      <c r="B189" s="1293"/>
      <c r="C189" s="1293"/>
      <c r="D189" s="1293"/>
      <c r="E189" s="1293"/>
      <c r="F189" s="1293"/>
      <c r="G189" s="1293"/>
      <c r="H189" s="1293"/>
      <c r="I189" s="1293"/>
      <c r="J189" s="1293"/>
      <c r="K189" s="3447"/>
      <c r="L189" s="1823"/>
    </row>
    <row r="190" spans="1:12" s="1826" customFormat="1">
      <c r="A190" s="1825"/>
      <c r="B190" s="1293"/>
      <c r="C190" s="1293"/>
      <c r="D190" s="1293"/>
      <c r="E190" s="1293"/>
      <c r="F190" s="1293"/>
      <c r="G190" s="1293"/>
      <c r="H190" s="1293"/>
      <c r="I190" s="1293"/>
      <c r="J190" s="1293"/>
      <c r="K190" s="3447"/>
      <c r="L190" s="1823"/>
    </row>
    <row r="191" spans="1:12" s="1826" customFormat="1">
      <c r="A191" s="1825"/>
      <c r="B191" s="1293"/>
      <c r="C191" s="1293"/>
      <c r="D191" s="1293"/>
      <c r="E191" s="1293"/>
      <c r="F191" s="1293"/>
      <c r="G191" s="1293"/>
      <c r="H191" s="1293"/>
      <c r="I191" s="1293"/>
      <c r="J191" s="1293"/>
      <c r="K191" s="3447"/>
      <c r="L191" s="1823"/>
    </row>
    <row r="192" spans="1:12" s="1826" customFormat="1">
      <c r="A192" s="1825"/>
      <c r="B192" s="1293"/>
      <c r="C192" s="1293"/>
      <c r="D192" s="1293"/>
      <c r="E192" s="1293"/>
      <c r="F192" s="1293"/>
      <c r="G192" s="1293"/>
      <c r="H192" s="1293"/>
      <c r="I192" s="1293"/>
      <c r="J192" s="1293"/>
      <c r="K192" s="3447"/>
      <c r="L192" s="1823"/>
    </row>
    <row r="193" spans="1:12" s="1826" customFormat="1">
      <c r="A193" s="1825"/>
      <c r="B193" s="1293"/>
      <c r="C193" s="1293"/>
      <c r="D193" s="1293"/>
      <c r="E193" s="1293"/>
      <c r="F193" s="1293"/>
      <c r="G193" s="1293"/>
      <c r="H193" s="1293"/>
      <c r="I193" s="1293"/>
      <c r="J193" s="1293"/>
      <c r="K193" s="3447"/>
      <c r="L193" s="1823"/>
    </row>
    <row r="194" spans="1:12" s="1826" customFormat="1">
      <c r="A194" s="1825"/>
      <c r="B194" s="1293"/>
      <c r="C194" s="1293"/>
      <c r="D194" s="1293"/>
      <c r="E194" s="1293"/>
      <c r="F194" s="1293"/>
      <c r="G194" s="1293"/>
      <c r="H194" s="1293"/>
      <c r="I194" s="1293"/>
      <c r="J194" s="1293"/>
      <c r="K194" s="3447"/>
      <c r="L194" s="1823"/>
    </row>
    <row r="195" spans="1:12" s="1826" customFormat="1">
      <c r="A195" s="1825"/>
      <c r="B195" s="1293"/>
      <c r="C195" s="1293"/>
      <c r="D195" s="1293"/>
      <c r="E195" s="1293"/>
      <c r="F195" s="1293"/>
      <c r="G195" s="1293"/>
      <c r="H195" s="1293"/>
      <c r="I195" s="1293"/>
      <c r="J195" s="1293"/>
      <c r="K195" s="3447"/>
      <c r="L195" s="1823"/>
    </row>
    <row r="196" spans="1:12" s="1826" customFormat="1">
      <c r="A196" s="1825"/>
      <c r="B196" s="1293"/>
      <c r="C196" s="1293"/>
      <c r="D196" s="1293"/>
      <c r="E196" s="1293"/>
      <c r="F196" s="1293"/>
      <c r="G196" s="1293"/>
      <c r="H196" s="1293"/>
      <c r="I196" s="1293"/>
      <c r="J196" s="1293"/>
      <c r="K196" s="3447"/>
      <c r="L196" s="1823"/>
    </row>
    <row r="197" spans="1:12" s="1826" customFormat="1">
      <c r="A197" s="1825"/>
      <c r="B197" s="1293"/>
      <c r="C197" s="1293"/>
      <c r="D197" s="1293"/>
      <c r="E197" s="1293"/>
      <c r="F197" s="1293"/>
      <c r="G197" s="1293"/>
      <c r="H197" s="1293"/>
      <c r="I197" s="1293"/>
      <c r="J197" s="1293"/>
      <c r="K197" s="3447"/>
      <c r="L197" s="1823"/>
    </row>
    <row r="198" spans="1:12" s="1826" customFormat="1">
      <c r="A198" s="1825"/>
      <c r="B198" s="1293"/>
      <c r="C198" s="1293"/>
      <c r="D198" s="1293"/>
      <c r="E198" s="1293"/>
      <c r="F198" s="1293"/>
      <c r="G198" s="1293"/>
      <c r="H198" s="1293"/>
      <c r="I198" s="1293"/>
      <c r="J198" s="1293"/>
      <c r="K198" s="3447"/>
      <c r="L198" s="1823"/>
    </row>
    <row r="199" spans="1:12" s="1826" customFormat="1">
      <c r="A199" s="1825"/>
      <c r="B199" s="1293"/>
      <c r="C199" s="1293"/>
      <c r="D199" s="1293"/>
      <c r="E199" s="1293"/>
      <c r="F199" s="1293"/>
      <c r="G199" s="1293"/>
      <c r="H199" s="1293"/>
      <c r="I199" s="1293"/>
      <c r="J199" s="1293"/>
      <c r="K199" s="3447"/>
      <c r="L199" s="1823"/>
    </row>
    <row r="200" spans="1:12" s="1826" customFormat="1">
      <c r="A200" s="1825"/>
      <c r="B200" s="1293"/>
      <c r="C200" s="1293"/>
      <c r="D200" s="1293"/>
      <c r="E200" s="1293"/>
      <c r="F200" s="1293"/>
      <c r="G200" s="1293"/>
      <c r="H200" s="1293"/>
      <c r="I200" s="1293"/>
      <c r="J200" s="1293"/>
      <c r="K200" s="3447"/>
      <c r="L200" s="1823"/>
    </row>
    <row r="201" spans="1:12" s="1826" customFormat="1">
      <c r="A201" s="1825"/>
      <c r="B201" s="1293"/>
      <c r="C201" s="1293"/>
      <c r="D201" s="1293"/>
      <c r="E201" s="1293"/>
      <c r="F201" s="1293"/>
      <c r="G201" s="1293"/>
      <c r="H201" s="1293"/>
      <c r="I201" s="1293"/>
      <c r="J201" s="1293"/>
      <c r="K201" s="3447"/>
      <c r="L201" s="1823"/>
    </row>
    <row r="202" spans="1:12" s="1826" customFormat="1">
      <c r="A202" s="1825"/>
      <c r="B202" s="1293"/>
      <c r="C202" s="1293"/>
      <c r="D202" s="1293"/>
      <c r="E202" s="1293"/>
      <c r="F202" s="1293"/>
      <c r="G202" s="1293"/>
      <c r="H202" s="1293"/>
      <c r="I202" s="1293"/>
      <c r="J202" s="1293"/>
      <c r="K202" s="3447"/>
      <c r="L202" s="1823"/>
    </row>
    <row r="203" spans="1:12" s="1826" customFormat="1">
      <c r="A203" s="1825"/>
      <c r="B203" s="1293"/>
      <c r="C203" s="1293"/>
      <c r="D203" s="1293"/>
      <c r="E203" s="1293"/>
      <c r="F203" s="1293"/>
      <c r="G203" s="1293"/>
      <c r="H203" s="1293"/>
      <c r="I203" s="1293"/>
      <c r="J203" s="1293"/>
      <c r="K203" s="3447"/>
      <c r="L203" s="1823"/>
    </row>
    <row r="204" spans="1:12" s="1826" customFormat="1">
      <c r="A204" s="1825"/>
      <c r="B204" s="1293"/>
      <c r="C204" s="1293"/>
      <c r="D204" s="1293"/>
      <c r="E204" s="1293"/>
      <c r="F204" s="1293"/>
      <c r="G204" s="1293"/>
      <c r="H204" s="1293"/>
      <c r="I204" s="1293"/>
      <c r="J204" s="1293"/>
      <c r="K204" s="3447"/>
      <c r="L204" s="1823"/>
    </row>
    <row r="205" spans="1:12" s="1826" customFormat="1">
      <c r="A205" s="1825"/>
      <c r="B205" s="1293"/>
      <c r="C205" s="1293"/>
      <c r="D205" s="1293"/>
      <c r="E205" s="1293"/>
      <c r="F205" s="1293"/>
      <c r="G205" s="1293"/>
      <c r="H205" s="1293"/>
      <c r="I205" s="1293"/>
      <c r="J205" s="1293"/>
      <c r="K205" s="3447"/>
      <c r="L205" s="1823"/>
    </row>
    <row r="206" spans="1:12" s="1826" customFormat="1">
      <c r="A206" s="1825"/>
      <c r="B206" s="1293"/>
      <c r="C206" s="1293"/>
      <c r="D206" s="1293"/>
      <c r="E206" s="1293"/>
      <c r="F206" s="1293"/>
      <c r="G206" s="1293"/>
      <c r="H206" s="1293"/>
      <c r="I206" s="1293"/>
      <c r="J206" s="1293"/>
      <c r="K206" s="3447"/>
      <c r="L206" s="1823"/>
    </row>
    <row r="207" spans="1:12" s="1826" customFormat="1">
      <c r="A207" s="1825"/>
      <c r="B207" s="1293"/>
      <c r="C207" s="1293"/>
      <c r="D207" s="1293"/>
      <c r="E207" s="1293"/>
      <c r="F207" s="1293"/>
      <c r="G207" s="1293"/>
      <c r="H207" s="1293"/>
      <c r="I207" s="1293"/>
      <c r="J207" s="1293"/>
      <c r="K207" s="3447"/>
      <c r="L207" s="1823"/>
    </row>
    <row r="208" spans="1:12" s="1826" customFormat="1">
      <c r="A208" s="1825"/>
      <c r="B208" s="1293"/>
      <c r="C208" s="1293"/>
      <c r="D208" s="1293"/>
      <c r="E208" s="1293"/>
      <c r="F208" s="1293"/>
      <c r="G208" s="1293"/>
      <c r="H208" s="1293"/>
      <c r="I208" s="1293"/>
      <c r="J208" s="1293"/>
      <c r="K208" s="3447"/>
      <c r="L208" s="1823"/>
    </row>
    <row r="209" spans="1:12" s="1826" customFormat="1">
      <c r="A209" s="1825"/>
      <c r="B209" s="1293"/>
      <c r="C209" s="1293"/>
      <c r="D209" s="1293"/>
      <c r="E209" s="1293"/>
      <c r="F209" s="1293"/>
      <c r="G209" s="1293"/>
      <c r="H209" s="1293"/>
      <c r="I209" s="1293"/>
      <c r="J209" s="1293"/>
      <c r="K209" s="3447"/>
      <c r="L209" s="1823"/>
    </row>
    <row r="210" spans="1:12" s="1826" customFormat="1">
      <c r="A210" s="1825"/>
      <c r="B210" s="1293"/>
      <c r="C210" s="1293"/>
      <c r="D210" s="1293"/>
      <c r="E210" s="1293"/>
      <c r="F210" s="1293"/>
      <c r="G210" s="1293"/>
      <c r="H210" s="1293"/>
      <c r="I210" s="1293"/>
      <c r="J210" s="1293"/>
      <c r="K210" s="3447"/>
      <c r="L210" s="1823"/>
    </row>
    <row r="211" spans="1:12" s="1826" customFormat="1">
      <c r="A211" s="1825"/>
      <c r="B211" s="1293"/>
      <c r="C211" s="1293"/>
      <c r="D211" s="1293"/>
      <c r="E211" s="1293"/>
      <c r="F211" s="1293"/>
      <c r="G211" s="1293"/>
      <c r="H211" s="1293"/>
      <c r="I211" s="1293"/>
      <c r="J211" s="1293"/>
      <c r="K211" s="3447"/>
      <c r="L211" s="1823"/>
    </row>
    <row r="212" spans="1:12" s="1826" customFormat="1">
      <c r="A212" s="1825"/>
      <c r="B212" s="1293"/>
      <c r="C212" s="1293"/>
      <c r="D212" s="1293"/>
      <c r="E212" s="1293"/>
      <c r="F212" s="1293"/>
      <c r="G212" s="1293"/>
      <c r="H212" s="1293"/>
      <c r="I212" s="1293"/>
      <c r="J212" s="1293"/>
      <c r="K212" s="3447"/>
      <c r="L212" s="1823"/>
    </row>
    <row r="213" spans="1:12" s="1826" customFormat="1">
      <c r="A213" s="1825"/>
      <c r="B213" s="1293"/>
      <c r="C213" s="1293"/>
      <c r="D213" s="1293"/>
      <c r="E213" s="1293"/>
      <c r="F213" s="1293"/>
      <c r="G213" s="1293"/>
      <c r="H213" s="1293"/>
      <c r="I213" s="1293"/>
      <c r="J213" s="1293"/>
      <c r="K213" s="3447"/>
      <c r="L213" s="1823"/>
    </row>
    <row r="214" spans="1:12" s="1826" customFormat="1">
      <c r="A214" s="1825"/>
      <c r="B214" s="1293"/>
      <c r="C214" s="1293"/>
      <c r="D214" s="1293"/>
      <c r="E214" s="1293"/>
      <c r="F214" s="1293"/>
      <c r="G214" s="1293"/>
      <c r="H214" s="1293"/>
      <c r="I214" s="1293"/>
      <c r="J214" s="1293"/>
      <c r="K214" s="3447"/>
      <c r="L214" s="1823"/>
    </row>
    <row r="215" spans="1:12" s="1826" customFormat="1">
      <c r="A215" s="1825"/>
      <c r="B215" s="1293"/>
      <c r="C215" s="1293"/>
      <c r="D215" s="1293"/>
      <c r="E215" s="1293"/>
      <c r="F215" s="1293"/>
      <c r="G215" s="1293"/>
      <c r="H215" s="1293"/>
      <c r="I215" s="1293"/>
      <c r="J215" s="1293"/>
      <c r="K215" s="3447"/>
      <c r="L215" s="1823"/>
    </row>
    <row r="216" spans="1:12" s="1826" customFormat="1">
      <c r="A216" s="1825"/>
      <c r="B216" s="1293"/>
      <c r="C216" s="1293"/>
      <c r="D216" s="1293"/>
      <c r="E216" s="1293"/>
      <c r="F216" s="1293"/>
      <c r="G216" s="1293"/>
      <c r="H216" s="1293"/>
      <c r="I216" s="1293"/>
      <c r="J216" s="1293"/>
      <c r="K216" s="3447"/>
      <c r="L216" s="1823"/>
    </row>
    <row r="217" spans="1:12" s="1826" customFormat="1">
      <c r="A217" s="1825"/>
      <c r="B217" s="1293"/>
      <c r="C217" s="1293"/>
      <c r="D217" s="1293"/>
      <c r="E217" s="1293"/>
      <c r="F217" s="1293"/>
      <c r="G217" s="1293"/>
      <c r="H217" s="1293"/>
      <c r="I217" s="1293"/>
      <c r="J217" s="1293"/>
      <c r="K217" s="3447"/>
      <c r="L217" s="1823"/>
    </row>
    <row r="218" spans="1:12" s="1826" customFormat="1">
      <c r="A218" s="1825"/>
      <c r="B218" s="1293"/>
      <c r="C218" s="1293"/>
      <c r="D218" s="1293"/>
      <c r="E218" s="1293"/>
      <c r="F218" s="1293"/>
      <c r="G218" s="1293"/>
      <c r="H218" s="1293"/>
      <c r="I218" s="1293"/>
      <c r="J218" s="1293"/>
      <c r="K218" s="3447"/>
      <c r="L218" s="1823"/>
    </row>
    <row r="219" spans="1:12" s="1826" customFormat="1">
      <c r="A219" s="1825"/>
      <c r="B219" s="1293"/>
      <c r="C219" s="1293"/>
      <c r="D219" s="1293"/>
      <c r="E219" s="1293"/>
      <c r="F219" s="1293"/>
      <c r="G219" s="1293"/>
      <c r="H219" s="1293"/>
      <c r="I219" s="1293"/>
      <c r="J219" s="1293"/>
      <c r="K219" s="3447"/>
      <c r="L219" s="1823"/>
    </row>
    <row r="220" spans="1:12" s="1826" customFormat="1">
      <c r="A220" s="1825"/>
      <c r="B220" s="1293"/>
      <c r="C220" s="1293"/>
      <c r="D220" s="1293"/>
      <c r="E220" s="1293"/>
      <c r="F220" s="1293"/>
      <c r="G220" s="1293"/>
      <c r="H220" s="1293"/>
      <c r="I220" s="1293"/>
      <c r="J220" s="1293"/>
      <c r="K220" s="3447"/>
      <c r="L220" s="1823"/>
    </row>
    <row r="221" spans="1:12" s="1826" customFormat="1">
      <c r="A221" s="1825"/>
      <c r="B221" s="1293"/>
      <c r="C221" s="1293"/>
      <c r="D221" s="1293"/>
      <c r="E221" s="1293"/>
      <c r="F221" s="1293"/>
      <c r="G221" s="1293"/>
      <c r="H221" s="1293"/>
      <c r="I221" s="1293"/>
      <c r="J221" s="1293"/>
      <c r="K221" s="3447"/>
      <c r="L221" s="1823"/>
    </row>
    <row r="222" spans="1:12" s="1826" customFormat="1">
      <c r="A222" s="1825"/>
      <c r="B222" s="1293"/>
      <c r="C222" s="1293"/>
      <c r="D222" s="1293"/>
      <c r="E222" s="1293"/>
      <c r="F222" s="1293"/>
      <c r="G222" s="1293"/>
      <c r="H222" s="1293"/>
      <c r="I222" s="1293"/>
      <c r="J222" s="1293"/>
      <c r="K222" s="3447"/>
      <c r="L222" s="1823"/>
    </row>
    <row r="223" spans="1:12" s="1826" customFormat="1">
      <c r="A223" s="1825"/>
      <c r="B223" s="1293"/>
      <c r="C223" s="1293"/>
      <c r="D223" s="1293"/>
      <c r="E223" s="1293"/>
      <c r="F223" s="1293"/>
      <c r="G223" s="1293"/>
      <c r="H223" s="1293"/>
      <c r="I223" s="1293"/>
      <c r="J223" s="1293"/>
      <c r="K223" s="3447"/>
      <c r="L223" s="1823"/>
    </row>
    <row r="224" spans="1:12" s="1826" customFormat="1">
      <c r="A224" s="1825"/>
      <c r="B224" s="1293"/>
      <c r="C224" s="1293"/>
      <c r="D224" s="1293"/>
      <c r="E224" s="1293"/>
      <c r="F224" s="1293"/>
      <c r="G224" s="1293"/>
      <c r="H224" s="1293"/>
      <c r="I224" s="1293"/>
      <c r="J224" s="1293"/>
      <c r="K224" s="3447"/>
      <c r="L224" s="1823"/>
    </row>
    <row r="225" spans="1:12" s="1826" customFormat="1">
      <c r="A225" s="1825"/>
      <c r="B225" s="1293"/>
      <c r="C225" s="1293"/>
      <c r="D225" s="1293"/>
      <c r="E225" s="1293"/>
      <c r="F225" s="1293"/>
      <c r="G225" s="1293"/>
      <c r="H225" s="1293"/>
      <c r="I225" s="1293"/>
      <c r="J225" s="1293"/>
      <c r="K225" s="3447"/>
      <c r="L225" s="1823"/>
    </row>
    <row r="226" spans="1:12" s="1826" customFormat="1">
      <c r="A226" s="1825"/>
      <c r="B226" s="1293"/>
      <c r="C226" s="1293"/>
      <c r="D226" s="1293"/>
      <c r="E226" s="1293"/>
      <c r="F226" s="1293"/>
      <c r="G226" s="1293"/>
      <c r="H226" s="1293"/>
      <c r="I226" s="1293"/>
      <c r="J226" s="1293"/>
      <c r="K226" s="3447"/>
      <c r="L226" s="1823"/>
    </row>
    <row r="227" spans="1:12" s="1826" customFormat="1">
      <c r="A227" s="1825"/>
      <c r="B227" s="1293"/>
      <c r="C227" s="1293"/>
      <c r="D227" s="1293"/>
      <c r="E227" s="1293"/>
      <c r="F227" s="1293"/>
      <c r="G227" s="1293"/>
      <c r="H227" s="1293"/>
      <c r="I227" s="1293"/>
      <c r="J227" s="1293"/>
      <c r="K227" s="3447"/>
      <c r="L227" s="1823"/>
    </row>
    <row r="228" spans="1:12" s="1826" customFormat="1">
      <c r="A228" s="1825"/>
      <c r="B228" s="1293"/>
      <c r="C228" s="1293"/>
      <c r="D228" s="1293"/>
      <c r="E228" s="1293"/>
      <c r="F228" s="1293"/>
      <c r="G228" s="1293"/>
      <c r="H228" s="1293"/>
      <c r="I228" s="1293"/>
      <c r="J228" s="1293"/>
      <c r="K228" s="3447"/>
      <c r="L228" s="1823"/>
    </row>
    <row r="229" spans="1:12" s="1826" customFormat="1">
      <c r="A229" s="1825"/>
      <c r="B229" s="1293"/>
      <c r="C229" s="1293"/>
      <c r="D229" s="1293"/>
      <c r="E229" s="1293"/>
      <c r="F229" s="1293"/>
      <c r="G229" s="1293"/>
      <c r="H229" s="1293"/>
      <c r="I229" s="1293"/>
      <c r="J229" s="1293"/>
      <c r="K229" s="3447"/>
      <c r="L229" s="1823"/>
    </row>
    <row r="230" spans="1:12" s="1826" customFormat="1">
      <c r="A230" s="1825"/>
      <c r="B230" s="1293"/>
      <c r="C230" s="1293"/>
      <c r="D230" s="1293"/>
      <c r="E230" s="1293"/>
      <c r="F230" s="1293"/>
      <c r="G230" s="1293"/>
      <c r="H230" s="1293"/>
      <c r="I230" s="1293"/>
      <c r="J230" s="1293"/>
      <c r="K230" s="3447"/>
      <c r="L230" s="1823"/>
    </row>
    <row r="231" spans="1:12" s="1826" customFormat="1">
      <c r="A231" s="1825"/>
      <c r="B231" s="1293"/>
      <c r="C231" s="1293"/>
      <c r="D231" s="1293"/>
      <c r="E231" s="1293"/>
      <c r="F231" s="1293"/>
      <c r="G231" s="1293"/>
      <c r="H231" s="1293"/>
      <c r="I231" s="1293"/>
      <c r="J231" s="1293"/>
      <c r="K231" s="3447"/>
      <c r="L231" s="1823"/>
    </row>
    <row r="232" spans="1:12" s="1826" customFormat="1">
      <c r="A232" s="1825"/>
      <c r="B232" s="1293"/>
      <c r="C232" s="1293"/>
      <c r="D232" s="1293"/>
      <c r="E232" s="1293"/>
      <c r="F232" s="1293"/>
      <c r="G232" s="1293"/>
      <c r="H232" s="1293"/>
      <c r="I232" s="1293"/>
      <c r="J232" s="1293"/>
      <c r="K232" s="3447"/>
      <c r="L232" s="1823"/>
    </row>
    <row r="233" spans="1:12" s="1826" customFormat="1">
      <c r="A233" s="1825"/>
      <c r="B233" s="1293"/>
      <c r="C233" s="1293"/>
      <c r="D233" s="1293"/>
      <c r="E233" s="1293"/>
      <c r="F233" s="1293"/>
      <c r="G233" s="1293"/>
      <c r="H233" s="1293"/>
      <c r="I233" s="1293"/>
      <c r="J233" s="1293"/>
      <c r="K233" s="3447"/>
      <c r="L233" s="1823"/>
    </row>
    <row r="234" spans="1:12" s="1826" customFormat="1">
      <c r="A234" s="1825"/>
      <c r="B234" s="1293"/>
      <c r="C234" s="1293"/>
      <c r="D234" s="1293"/>
      <c r="E234" s="1293"/>
      <c r="F234" s="1293"/>
      <c r="G234" s="1293"/>
      <c r="H234" s="1293"/>
      <c r="I234" s="1293"/>
      <c r="J234" s="1293"/>
      <c r="K234" s="3447"/>
      <c r="L234" s="1823"/>
    </row>
    <row r="235" spans="1:12" s="1826" customFormat="1">
      <c r="A235" s="1825"/>
      <c r="B235" s="1293"/>
      <c r="C235" s="1293"/>
      <c r="D235" s="1293"/>
      <c r="E235" s="1293"/>
      <c r="F235" s="1293"/>
      <c r="G235" s="1293"/>
      <c r="H235" s="1293"/>
      <c r="I235" s="1293"/>
      <c r="J235" s="1293"/>
      <c r="K235" s="3447"/>
      <c r="L235" s="1823"/>
    </row>
    <row r="236" spans="1:12" s="1826" customFormat="1">
      <c r="A236" s="1825"/>
      <c r="B236" s="1293"/>
      <c r="C236" s="1293"/>
      <c r="D236" s="1293"/>
      <c r="E236" s="1293"/>
      <c r="F236" s="1293"/>
      <c r="G236" s="1293"/>
      <c r="H236" s="1293"/>
      <c r="I236" s="1293"/>
      <c r="J236" s="1293"/>
      <c r="K236" s="3447"/>
      <c r="L236" s="1823"/>
    </row>
    <row r="237" spans="1:12" s="1826" customFormat="1">
      <c r="A237" s="1825"/>
      <c r="B237" s="1293"/>
      <c r="C237" s="1293"/>
      <c r="D237" s="1293"/>
      <c r="E237" s="1293"/>
      <c r="F237" s="1293"/>
      <c r="G237" s="1293"/>
      <c r="H237" s="1293"/>
      <c r="I237" s="1293"/>
      <c r="J237" s="1293"/>
      <c r="K237" s="3447"/>
      <c r="L237" s="1823"/>
    </row>
    <row r="238" spans="1:12" s="1826" customFormat="1">
      <c r="A238" s="1825"/>
      <c r="B238" s="1293"/>
      <c r="C238" s="1293"/>
      <c r="D238" s="1293"/>
      <c r="E238" s="1293"/>
      <c r="F238" s="1293"/>
      <c r="G238" s="1293"/>
      <c r="H238" s="1293"/>
      <c r="I238" s="1293"/>
      <c r="J238" s="1293"/>
      <c r="K238" s="3447"/>
      <c r="L238" s="1823"/>
    </row>
    <row r="239" spans="1:12" s="1826" customFormat="1">
      <c r="A239" s="1825"/>
      <c r="B239" s="1293"/>
      <c r="C239" s="1293"/>
      <c r="D239" s="1293"/>
      <c r="E239" s="1293"/>
      <c r="F239" s="1293"/>
      <c r="G239" s="1293"/>
      <c r="H239" s="1293"/>
      <c r="I239" s="1293"/>
      <c r="J239" s="1293"/>
      <c r="K239" s="3447"/>
      <c r="L239" s="1823"/>
    </row>
    <row r="240" spans="1:12" s="1826" customFormat="1">
      <c r="A240" s="1825"/>
      <c r="B240" s="1293"/>
      <c r="C240" s="1293"/>
      <c r="D240" s="1293"/>
      <c r="E240" s="1293"/>
      <c r="F240" s="1293"/>
      <c r="G240" s="1293"/>
      <c r="H240" s="1293"/>
      <c r="I240" s="1293"/>
      <c r="J240" s="1293"/>
      <c r="K240" s="3447"/>
      <c r="L240" s="1823"/>
    </row>
    <row r="241" spans="1:12" s="1826" customFormat="1">
      <c r="A241" s="1825"/>
      <c r="B241" s="1293"/>
      <c r="C241" s="1293"/>
      <c r="D241" s="1293"/>
      <c r="E241" s="1293"/>
      <c r="F241" s="1293"/>
      <c r="G241" s="1293"/>
      <c r="H241" s="1293"/>
      <c r="I241" s="1293"/>
      <c r="J241" s="1293"/>
      <c r="K241" s="3447"/>
      <c r="L241" s="1823"/>
    </row>
    <row r="242" spans="1:12" s="1826" customFormat="1">
      <c r="A242" s="1825"/>
      <c r="B242" s="1293"/>
      <c r="C242" s="1293"/>
      <c r="D242" s="1293"/>
      <c r="E242" s="1293"/>
      <c r="F242" s="1293"/>
      <c r="G242" s="1293"/>
      <c r="H242" s="1293"/>
      <c r="I242" s="1293"/>
      <c r="J242" s="1293"/>
      <c r="K242" s="3447"/>
      <c r="L242" s="1823"/>
    </row>
    <row r="243" spans="1:12" s="1826" customFormat="1">
      <c r="A243" s="1825"/>
      <c r="B243" s="1293"/>
      <c r="C243" s="1293"/>
      <c r="D243" s="1293"/>
      <c r="E243" s="1293"/>
      <c r="F243" s="1293"/>
      <c r="G243" s="1293"/>
      <c r="H243" s="1293"/>
      <c r="I243" s="1293"/>
      <c r="J243" s="1293"/>
      <c r="K243" s="3447"/>
      <c r="L243" s="1823"/>
    </row>
    <row r="244" spans="1:12" s="1826" customFormat="1">
      <c r="A244" s="1825"/>
      <c r="B244" s="1293"/>
      <c r="C244" s="1293"/>
      <c r="D244" s="1293"/>
      <c r="E244" s="1293"/>
      <c r="F244" s="1293"/>
      <c r="G244" s="1293"/>
      <c r="H244" s="1293"/>
      <c r="I244" s="1293"/>
      <c r="J244" s="1293"/>
      <c r="K244" s="3447"/>
      <c r="L244" s="1823"/>
    </row>
    <row r="245" spans="1:12" s="1826" customFormat="1">
      <c r="A245" s="1825"/>
      <c r="B245" s="1293"/>
      <c r="C245" s="1293"/>
      <c r="D245" s="1293"/>
      <c r="E245" s="1293"/>
      <c r="F245" s="1293"/>
      <c r="G245" s="1293"/>
      <c r="H245" s="1293"/>
      <c r="I245" s="1293"/>
      <c r="J245" s="1293"/>
      <c r="K245" s="3447"/>
      <c r="L245" s="1823"/>
    </row>
    <row r="246" spans="1:12" s="1826" customFormat="1">
      <c r="A246" s="1825"/>
      <c r="B246" s="1293"/>
      <c r="C246" s="1293"/>
      <c r="D246" s="1293"/>
      <c r="E246" s="1293"/>
      <c r="F246" s="1293"/>
      <c r="G246" s="1293"/>
      <c r="H246" s="1293"/>
      <c r="I246" s="1293"/>
      <c r="J246" s="1293"/>
      <c r="K246" s="3447"/>
      <c r="L246" s="1823"/>
    </row>
    <row r="247" spans="1:12" s="1826" customFormat="1">
      <c r="A247" s="1825"/>
      <c r="B247" s="1293"/>
      <c r="C247" s="1293"/>
      <c r="D247" s="1293"/>
      <c r="E247" s="1293"/>
      <c r="F247" s="1293"/>
      <c r="G247" s="1293"/>
      <c r="H247" s="1293"/>
      <c r="I247" s="1293"/>
      <c r="J247" s="1293"/>
      <c r="K247" s="3447"/>
      <c r="L247" s="1823"/>
    </row>
    <row r="248" spans="1:12" s="1826" customFormat="1">
      <c r="A248" s="1825"/>
      <c r="B248" s="1293"/>
      <c r="C248" s="1293"/>
      <c r="D248" s="1293"/>
      <c r="E248" s="1293"/>
      <c r="F248" s="1293"/>
      <c r="G248" s="1293"/>
      <c r="H248" s="1293"/>
      <c r="I248" s="1293"/>
      <c r="J248" s="1293"/>
      <c r="K248" s="3447"/>
      <c r="L248" s="1823"/>
    </row>
    <row r="249" spans="1:12" s="1826" customFormat="1">
      <c r="A249" s="1825"/>
      <c r="B249" s="1293"/>
      <c r="C249" s="1293"/>
      <c r="D249" s="1293"/>
      <c r="E249" s="1293"/>
      <c r="F249" s="1293"/>
      <c r="G249" s="1293"/>
      <c r="H249" s="1293"/>
      <c r="I249" s="1293"/>
      <c r="J249" s="1293"/>
      <c r="K249" s="3447"/>
      <c r="L249" s="1823"/>
    </row>
    <row r="250" spans="1:12" s="1826" customFormat="1">
      <c r="A250" s="1825"/>
      <c r="B250" s="1293"/>
      <c r="C250" s="1293"/>
      <c r="D250" s="1293"/>
      <c r="E250" s="1293"/>
      <c r="F250" s="1293"/>
      <c r="G250" s="1293"/>
      <c r="H250" s="1293"/>
      <c r="I250" s="1293"/>
      <c r="J250" s="1293"/>
      <c r="K250" s="3447"/>
      <c r="L250" s="1823"/>
    </row>
    <row r="251" spans="1:12" s="1826" customFormat="1">
      <c r="A251" s="1825"/>
      <c r="B251" s="1293"/>
      <c r="C251" s="1293"/>
      <c r="D251" s="1293"/>
      <c r="E251" s="1293"/>
      <c r="F251" s="1293"/>
      <c r="G251" s="1293"/>
      <c r="H251" s="1293"/>
      <c r="I251" s="1293"/>
      <c r="J251" s="1293"/>
      <c r="K251" s="3447"/>
      <c r="L251" s="1823"/>
    </row>
    <row r="252" spans="1:12" s="1826" customFormat="1">
      <c r="A252" s="1825"/>
      <c r="B252" s="1293"/>
      <c r="C252" s="1293"/>
      <c r="D252" s="1293"/>
      <c r="E252" s="1293"/>
      <c r="F252" s="1293"/>
      <c r="G252" s="1293"/>
      <c r="H252" s="1293"/>
      <c r="I252" s="1293"/>
      <c r="J252" s="1293"/>
      <c r="K252" s="3447"/>
      <c r="L252" s="1823"/>
    </row>
    <row r="253" spans="1:12" s="1826" customFormat="1">
      <c r="A253" s="1825"/>
      <c r="B253" s="1293"/>
      <c r="C253" s="1293"/>
      <c r="D253" s="1293"/>
      <c r="E253" s="1293"/>
      <c r="F253" s="1293"/>
      <c r="G253" s="1293"/>
      <c r="H253" s="1293"/>
      <c r="I253" s="1293"/>
      <c r="J253" s="1293"/>
      <c r="K253" s="3447"/>
      <c r="L253" s="1823"/>
    </row>
    <row r="254" spans="1:12" s="1826" customFormat="1">
      <c r="A254" s="1825"/>
      <c r="B254" s="1293"/>
      <c r="C254" s="1293"/>
      <c r="D254" s="1293"/>
      <c r="E254" s="1293"/>
      <c r="F254" s="1293"/>
      <c r="G254" s="1293"/>
      <c r="H254" s="1293"/>
      <c r="I254" s="1293"/>
      <c r="J254" s="1293"/>
      <c r="K254" s="3447"/>
      <c r="L254" s="1823"/>
    </row>
    <row r="255" spans="1:12" s="1826" customFormat="1">
      <c r="A255" s="1825"/>
      <c r="B255" s="1293"/>
      <c r="C255" s="1293"/>
      <c r="D255" s="1293"/>
      <c r="E255" s="1293"/>
      <c r="F255" s="1293"/>
      <c r="G255" s="1293"/>
      <c r="H255" s="1293"/>
      <c r="I255" s="1293"/>
      <c r="J255" s="1293"/>
      <c r="K255" s="3447"/>
      <c r="L255" s="1823"/>
    </row>
    <row r="256" spans="1:12" s="1826" customFormat="1">
      <c r="A256" s="1825"/>
      <c r="B256" s="1293"/>
      <c r="C256" s="1293"/>
      <c r="D256" s="1293"/>
      <c r="E256" s="1293"/>
      <c r="F256" s="1293"/>
      <c r="G256" s="1293"/>
      <c r="H256" s="1293"/>
      <c r="I256" s="1293"/>
      <c r="J256" s="1293"/>
      <c r="K256" s="3447"/>
      <c r="L256" s="1823"/>
    </row>
    <row r="257" spans="1:12" s="1826" customFormat="1">
      <c r="A257" s="1825"/>
      <c r="B257" s="1293"/>
      <c r="C257" s="1293"/>
      <c r="D257" s="1293"/>
      <c r="E257" s="1293"/>
      <c r="F257" s="1293"/>
      <c r="G257" s="1293"/>
      <c r="H257" s="1293"/>
      <c r="I257" s="1293"/>
      <c r="J257" s="1293"/>
      <c r="K257" s="3447"/>
      <c r="L257" s="1823"/>
    </row>
    <row r="258" spans="1:12" s="1826" customFormat="1">
      <c r="A258" s="1825"/>
      <c r="B258" s="1293"/>
      <c r="C258" s="1293"/>
      <c r="D258" s="1293"/>
      <c r="E258" s="1293"/>
      <c r="F258" s="1293"/>
      <c r="G258" s="1293"/>
      <c r="H258" s="1293"/>
      <c r="I258" s="1293"/>
      <c r="J258" s="1293"/>
      <c r="K258" s="3447"/>
      <c r="L258" s="1823"/>
    </row>
    <row r="259" spans="1:12" s="1826" customFormat="1">
      <c r="A259" s="1825"/>
      <c r="B259" s="1293"/>
      <c r="C259" s="1293"/>
      <c r="D259" s="1293"/>
      <c r="E259" s="1293"/>
      <c r="F259" s="1293"/>
      <c r="G259" s="1293"/>
      <c r="H259" s="1293"/>
      <c r="I259" s="1293"/>
      <c r="J259" s="1293"/>
      <c r="K259" s="3447"/>
      <c r="L259" s="1823"/>
    </row>
    <row r="260" spans="1:12" s="1826" customFormat="1">
      <c r="A260" s="1825"/>
      <c r="B260" s="1293"/>
      <c r="C260" s="1293"/>
      <c r="D260" s="1293"/>
      <c r="E260" s="1293"/>
      <c r="F260" s="1293"/>
      <c r="G260" s="1293"/>
      <c r="H260" s="1293"/>
      <c r="I260" s="1293"/>
      <c r="J260" s="1293"/>
      <c r="K260" s="3447"/>
      <c r="L260" s="1823"/>
    </row>
    <row r="261" spans="1:12" s="1826" customFormat="1">
      <c r="A261" s="1825"/>
      <c r="B261" s="1293"/>
      <c r="C261" s="1293"/>
      <c r="D261" s="1293"/>
      <c r="E261" s="1293"/>
      <c r="F261" s="1293"/>
      <c r="G261" s="1293"/>
      <c r="H261" s="1293"/>
      <c r="I261" s="1293"/>
      <c r="J261" s="1293"/>
      <c r="K261" s="3447"/>
      <c r="L261" s="1823"/>
    </row>
    <row r="262" spans="1:12" s="1826" customFormat="1">
      <c r="A262" s="1825"/>
      <c r="B262" s="1293"/>
      <c r="C262" s="1293"/>
      <c r="D262" s="1293"/>
      <c r="E262" s="1293"/>
      <c r="F262" s="1293"/>
      <c r="G262" s="1293"/>
      <c r="H262" s="1293"/>
      <c r="I262" s="1293"/>
      <c r="J262" s="1293"/>
      <c r="K262" s="3447"/>
      <c r="L262" s="1823"/>
    </row>
    <row r="263" spans="1:12" s="1826" customFormat="1">
      <c r="A263" s="1825"/>
      <c r="B263" s="1293"/>
      <c r="C263" s="1293"/>
      <c r="D263" s="1293"/>
      <c r="E263" s="1293"/>
      <c r="F263" s="1293"/>
      <c r="G263" s="1293"/>
      <c r="H263" s="1293"/>
      <c r="I263" s="1293"/>
      <c r="J263" s="1293"/>
      <c r="K263" s="3447"/>
      <c r="L263" s="1823"/>
    </row>
    <row r="264" spans="1:12" s="1826" customFormat="1">
      <c r="A264" s="1825"/>
      <c r="B264" s="1293"/>
      <c r="C264" s="1293"/>
      <c r="D264" s="1293"/>
      <c r="E264" s="1293"/>
      <c r="F264" s="1293"/>
      <c r="G264" s="1293"/>
      <c r="H264" s="1293"/>
      <c r="I264" s="1293"/>
      <c r="J264" s="1293"/>
      <c r="K264" s="3447"/>
      <c r="L264" s="1823"/>
    </row>
    <row r="265" spans="1:12" s="1826" customFormat="1">
      <c r="A265" s="1825"/>
      <c r="B265" s="1293"/>
      <c r="C265" s="1293"/>
      <c r="D265" s="1293"/>
      <c r="E265" s="1293"/>
      <c r="F265" s="1293"/>
      <c r="G265" s="1293"/>
      <c r="H265" s="1293"/>
      <c r="I265" s="1293"/>
      <c r="J265" s="1293"/>
      <c r="K265" s="3447"/>
      <c r="L265" s="1823"/>
    </row>
    <row r="266" spans="1:12" s="1826" customFormat="1">
      <c r="A266" s="1825"/>
      <c r="B266" s="1293"/>
      <c r="C266" s="1293"/>
      <c r="D266" s="1293"/>
      <c r="E266" s="1293"/>
      <c r="F266" s="1293"/>
      <c r="G266" s="1293"/>
      <c r="H266" s="1293"/>
      <c r="I266" s="1293"/>
      <c r="J266" s="1293"/>
      <c r="K266" s="3447"/>
      <c r="L266" s="1823"/>
    </row>
    <row r="267" spans="1:12" s="1826" customFormat="1">
      <c r="A267" s="1825"/>
      <c r="B267" s="1293"/>
      <c r="C267" s="1293"/>
      <c r="D267" s="1293"/>
      <c r="E267" s="1293"/>
      <c r="F267" s="1293"/>
      <c r="G267" s="1293"/>
      <c r="H267" s="1293"/>
      <c r="I267" s="1293"/>
      <c r="J267" s="1293"/>
      <c r="K267" s="3447"/>
      <c r="L267" s="1823"/>
    </row>
    <row r="268" spans="1:12" s="1826" customFormat="1">
      <c r="A268" s="1825"/>
      <c r="B268" s="1293"/>
      <c r="C268" s="1293"/>
      <c r="D268" s="1293"/>
      <c r="E268" s="1293"/>
      <c r="F268" s="1293"/>
      <c r="G268" s="1293"/>
      <c r="H268" s="1293"/>
      <c r="I268" s="1293"/>
      <c r="J268" s="1293"/>
      <c r="K268" s="3447"/>
      <c r="L268" s="1823"/>
    </row>
    <row r="269" spans="1:12" s="1826" customFormat="1">
      <c r="A269" s="1825"/>
      <c r="B269" s="1293"/>
      <c r="C269" s="1293"/>
      <c r="D269" s="1293"/>
      <c r="E269" s="1293"/>
      <c r="F269" s="1293"/>
      <c r="G269" s="1293"/>
      <c r="H269" s="1293"/>
      <c r="I269" s="1293"/>
      <c r="J269" s="1293"/>
      <c r="K269" s="3447"/>
      <c r="L269" s="1823"/>
    </row>
    <row r="270" spans="1:12" s="1826" customFormat="1">
      <c r="A270" s="1825"/>
      <c r="B270" s="1293"/>
      <c r="C270" s="1293"/>
      <c r="D270" s="1293"/>
      <c r="E270" s="1293"/>
      <c r="F270" s="1293"/>
      <c r="G270" s="1293"/>
      <c r="H270" s="1293"/>
      <c r="I270" s="1293"/>
      <c r="J270" s="1293"/>
      <c r="K270" s="3447"/>
      <c r="L270" s="1823"/>
    </row>
    <row r="271" spans="1:12" s="1826" customFormat="1">
      <c r="A271" s="1825"/>
      <c r="B271" s="1293"/>
      <c r="C271" s="1293"/>
      <c r="D271" s="1293"/>
      <c r="E271" s="1293"/>
      <c r="F271" s="1293"/>
      <c r="G271" s="1293"/>
      <c r="H271" s="1293"/>
      <c r="I271" s="1293"/>
      <c r="J271" s="1293"/>
      <c r="K271" s="3447"/>
      <c r="L271" s="1823"/>
    </row>
    <row r="272" spans="1:12" s="1826" customFormat="1">
      <c r="A272" s="1825"/>
      <c r="B272" s="1293"/>
      <c r="C272" s="1293"/>
      <c r="D272" s="1293"/>
      <c r="E272" s="1293"/>
      <c r="F272" s="1293"/>
      <c r="G272" s="1293"/>
      <c r="H272" s="1293"/>
      <c r="I272" s="1293"/>
      <c r="J272" s="1293"/>
      <c r="K272" s="3447"/>
      <c r="L272" s="1823"/>
    </row>
    <row r="273" spans="1:12" s="1826" customFormat="1">
      <c r="A273" s="1825"/>
      <c r="B273" s="1293"/>
      <c r="C273" s="1293"/>
      <c r="D273" s="1293"/>
      <c r="E273" s="1293"/>
      <c r="F273" s="1293"/>
      <c r="G273" s="1293"/>
      <c r="H273" s="1293"/>
      <c r="I273" s="1293"/>
      <c r="J273" s="1293"/>
      <c r="K273" s="3447"/>
      <c r="L273" s="1823"/>
    </row>
    <row r="274" spans="1:12" s="1826" customFormat="1">
      <c r="A274" s="1825"/>
      <c r="B274" s="1293"/>
      <c r="C274" s="1293"/>
      <c r="D274" s="1293"/>
      <c r="E274" s="1293"/>
      <c r="F274" s="1293"/>
      <c r="G274" s="1293"/>
      <c r="H274" s="1293"/>
      <c r="I274" s="1293"/>
      <c r="J274" s="1293"/>
      <c r="K274" s="3447"/>
      <c r="L274" s="1823"/>
    </row>
    <row r="275" spans="1:12" s="1826" customFormat="1">
      <c r="A275" s="1825"/>
      <c r="B275" s="1293"/>
      <c r="C275" s="1293"/>
      <c r="D275" s="1293"/>
      <c r="E275" s="1293"/>
      <c r="F275" s="1293"/>
      <c r="G275" s="1293"/>
      <c r="H275" s="1293"/>
      <c r="I275" s="1293"/>
      <c r="J275" s="1293"/>
      <c r="K275" s="3447"/>
      <c r="L275" s="1823"/>
    </row>
    <row r="276" spans="1:12" s="1826" customFormat="1">
      <c r="A276" s="1825"/>
      <c r="B276" s="1293"/>
      <c r="C276" s="1293"/>
      <c r="D276" s="1293"/>
      <c r="E276" s="1293"/>
      <c r="F276" s="1293"/>
      <c r="G276" s="1293"/>
      <c r="H276" s="1293"/>
      <c r="I276" s="1293"/>
      <c r="J276" s="1293"/>
      <c r="K276" s="3447"/>
      <c r="L276" s="1823"/>
    </row>
    <row r="277" spans="1:12" s="1826" customFormat="1">
      <c r="A277" s="1825"/>
      <c r="B277" s="1293"/>
      <c r="C277" s="1293"/>
      <c r="D277" s="1293"/>
      <c r="E277" s="1293"/>
      <c r="F277" s="1293"/>
      <c r="G277" s="1293"/>
      <c r="H277" s="1293"/>
      <c r="I277" s="1293"/>
      <c r="J277" s="1293"/>
      <c r="K277" s="3447"/>
      <c r="L277" s="1823"/>
    </row>
    <row r="278" spans="1:12" s="1826" customFormat="1">
      <c r="A278" s="1825"/>
      <c r="B278" s="1293"/>
      <c r="C278" s="1293"/>
      <c r="D278" s="1293"/>
      <c r="E278" s="1293"/>
      <c r="F278" s="1293"/>
      <c r="G278" s="1293"/>
      <c r="H278" s="1293"/>
      <c r="I278" s="1293"/>
      <c r="J278" s="1293"/>
      <c r="K278" s="3447"/>
      <c r="L278" s="1823"/>
    </row>
    <row r="279" spans="1:12" s="1826" customFormat="1">
      <c r="A279" s="1825"/>
      <c r="B279" s="1293"/>
      <c r="C279" s="1293"/>
      <c r="D279" s="1293"/>
      <c r="E279" s="1293"/>
      <c r="F279" s="1293"/>
      <c r="G279" s="1293"/>
      <c r="H279" s="1293"/>
      <c r="I279" s="1293"/>
      <c r="J279" s="1293"/>
      <c r="K279" s="3447"/>
      <c r="L279" s="1823"/>
    </row>
    <row r="280" spans="1:12" s="1826" customFormat="1">
      <c r="A280" s="1825"/>
      <c r="B280" s="1293"/>
      <c r="C280" s="1293"/>
      <c r="D280" s="1293"/>
      <c r="E280" s="1293"/>
      <c r="F280" s="1293"/>
      <c r="G280" s="1293"/>
      <c r="H280" s="1293"/>
      <c r="I280" s="1293"/>
      <c r="J280" s="1293"/>
      <c r="K280" s="3447"/>
      <c r="L280" s="1823"/>
    </row>
    <row r="281" spans="1:12" s="1826" customFormat="1">
      <c r="A281" s="1825"/>
      <c r="B281" s="1293"/>
      <c r="C281" s="1293"/>
      <c r="D281" s="1293"/>
      <c r="E281" s="1293"/>
      <c r="F281" s="1293"/>
      <c r="G281" s="1293"/>
      <c r="H281" s="1293"/>
      <c r="I281" s="1293"/>
      <c r="J281" s="1293"/>
      <c r="K281" s="3447"/>
      <c r="L281" s="1823"/>
    </row>
    <row r="282" spans="1:12" s="1826" customFormat="1">
      <c r="A282" s="1825"/>
      <c r="B282" s="1293"/>
      <c r="C282" s="1293"/>
      <c r="D282" s="1293"/>
      <c r="E282" s="1293"/>
      <c r="F282" s="1293"/>
      <c r="G282" s="1293"/>
      <c r="H282" s="1293"/>
      <c r="I282" s="1293"/>
      <c r="J282" s="1293"/>
      <c r="K282" s="3447"/>
      <c r="L282" s="1823"/>
    </row>
    <row r="283" spans="1:12" s="1826" customFormat="1">
      <c r="A283" s="1825"/>
      <c r="B283" s="1293"/>
      <c r="C283" s="1293"/>
      <c r="D283" s="1293"/>
      <c r="E283" s="1293"/>
      <c r="F283" s="1293"/>
      <c r="G283" s="1293"/>
      <c r="H283" s="1293"/>
      <c r="I283" s="1293"/>
      <c r="J283" s="1293"/>
      <c r="K283" s="3447"/>
      <c r="L283" s="1823"/>
    </row>
    <row r="284" spans="1:12" s="1826" customFormat="1">
      <c r="A284" s="1825"/>
      <c r="B284" s="1293"/>
      <c r="C284" s="1293"/>
      <c r="D284" s="1293"/>
      <c r="E284" s="1293"/>
      <c r="F284" s="1293"/>
      <c r="G284" s="1293"/>
      <c r="H284" s="1293"/>
      <c r="I284" s="1293"/>
      <c r="J284" s="1293"/>
      <c r="K284" s="3447"/>
      <c r="L284" s="1823"/>
    </row>
    <row r="285" spans="1:12" s="1826" customFormat="1">
      <c r="A285" s="1825"/>
      <c r="B285" s="1293"/>
      <c r="C285" s="1293"/>
      <c r="D285" s="1293"/>
      <c r="E285" s="1293"/>
      <c r="F285" s="1293"/>
      <c r="G285" s="1293"/>
      <c r="H285" s="1293"/>
      <c r="I285" s="1293"/>
      <c r="J285" s="1293"/>
      <c r="K285" s="3447"/>
      <c r="L285" s="1823"/>
    </row>
    <row r="286" spans="1:12" s="1826" customFormat="1">
      <c r="A286" s="1825"/>
      <c r="B286" s="1293"/>
      <c r="C286" s="1293"/>
      <c r="D286" s="1293"/>
      <c r="E286" s="1293"/>
      <c r="F286" s="1293"/>
      <c r="G286" s="1293"/>
      <c r="H286" s="1293"/>
      <c r="I286" s="1293"/>
      <c r="J286" s="1293"/>
      <c r="K286" s="3447"/>
      <c r="L286" s="1823"/>
    </row>
    <row r="287" spans="1:12" s="1826" customFormat="1">
      <c r="A287" s="1825"/>
      <c r="B287" s="1293"/>
      <c r="C287" s="1293"/>
      <c r="D287" s="1293"/>
      <c r="E287" s="1293"/>
      <c r="F287" s="1293"/>
      <c r="G287" s="1293"/>
      <c r="H287" s="1293"/>
      <c r="I287" s="1293"/>
      <c r="J287" s="1293"/>
      <c r="K287" s="3447"/>
      <c r="L287" s="1823"/>
    </row>
    <row r="288" spans="1:12" s="1826" customFormat="1">
      <c r="A288" s="1825"/>
      <c r="B288" s="1293"/>
      <c r="C288" s="1293"/>
      <c r="D288" s="1293"/>
      <c r="E288" s="1293"/>
      <c r="F288" s="1293"/>
      <c r="G288" s="1293"/>
      <c r="H288" s="1293"/>
      <c r="I288" s="1293"/>
      <c r="J288" s="1293"/>
      <c r="K288" s="3447"/>
      <c r="L288" s="1823"/>
    </row>
    <row r="289" spans="1:12" s="1826" customFormat="1">
      <c r="A289" s="1825"/>
      <c r="B289" s="1293"/>
      <c r="C289" s="1293"/>
      <c r="D289" s="1293"/>
      <c r="E289" s="1293"/>
      <c r="F289" s="1293"/>
      <c r="G289" s="1293"/>
      <c r="H289" s="1293"/>
      <c r="I289" s="1293"/>
      <c r="J289" s="1293"/>
      <c r="K289" s="3447"/>
      <c r="L289" s="1823"/>
    </row>
    <row r="290" spans="1:12" s="1826" customFormat="1">
      <c r="A290" s="1825"/>
      <c r="B290" s="1293"/>
      <c r="C290" s="1293"/>
      <c r="D290" s="1293"/>
      <c r="E290" s="1293"/>
      <c r="F290" s="1293"/>
      <c r="G290" s="1293"/>
      <c r="H290" s="1293"/>
      <c r="I290" s="1293"/>
      <c r="J290" s="1293"/>
      <c r="K290" s="3447"/>
      <c r="L290" s="1823"/>
    </row>
    <row r="291" spans="1:12" s="1826" customFormat="1">
      <c r="A291" s="1825"/>
      <c r="B291" s="1293"/>
      <c r="C291" s="1293"/>
      <c r="D291" s="1293"/>
      <c r="E291" s="1293"/>
      <c r="F291" s="1293"/>
      <c r="G291" s="1293"/>
      <c r="H291" s="1293"/>
      <c r="I291" s="1293"/>
      <c r="J291" s="1293"/>
      <c r="K291" s="3447"/>
      <c r="L291" s="1823"/>
    </row>
    <row r="292" spans="1:12" s="1826" customFormat="1">
      <c r="A292" s="1825"/>
      <c r="B292" s="1293"/>
      <c r="C292" s="1293"/>
      <c r="D292" s="1293"/>
      <c r="E292" s="1293"/>
      <c r="F292" s="1293"/>
      <c r="G292" s="1293"/>
      <c r="H292" s="1293"/>
      <c r="I292" s="1293"/>
      <c r="J292" s="1293"/>
      <c r="K292" s="3447"/>
      <c r="L292" s="1823"/>
    </row>
    <row r="293" spans="1:12" s="1826" customFormat="1">
      <c r="A293" s="1825"/>
      <c r="B293" s="1293"/>
      <c r="C293" s="1293"/>
      <c r="D293" s="1293"/>
      <c r="E293" s="1293"/>
      <c r="F293" s="1293"/>
      <c r="G293" s="1293"/>
      <c r="H293" s="1293"/>
      <c r="I293" s="1293"/>
      <c r="J293" s="1293"/>
      <c r="K293" s="3447"/>
      <c r="L293" s="1823"/>
    </row>
    <row r="294" spans="1:12" s="1826" customFormat="1">
      <c r="A294" s="1825"/>
      <c r="B294" s="1293"/>
      <c r="C294" s="1293"/>
      <c r="D294" s="1293"/>
      <c r="E294" s="1293"/>
      <c r="F294" s="1293"/>
      <c r="G294" s="1293"/>
      <c r="H294" s="1293"/>
      <c r="I294" s="1293"/>
      <c r="J294" s="1293"/>
      <c r="K294" s="3447"/>
      <c r="L294" s="1823"/>
    </row>
    <row r="295" spans="1:12" s="1826" customFormat="1">
      <c r="A295" s="1825"/>
      <c r="B295" s="1293"/>
      <c r="C295" s="1293"/>
      <c r="D295" s="1293"/>
      <c r="E295" s="1293"/>
      <c r="F295" s="1293"/>
      <c r="G295" s="1293"/>
      <c r="H295" s="1293"/>
      <c r="I295" s="1293"/>
      <c r="J295" s="1293"/>
      <c r="K295" s="3447"/>
      <c r="L295" s="1823"/>
    </row>
    <row r="296" spans="1:12" s="1826" customFormat="1">
      <c r="A296" s="1825"/>
      <c r="B296" s="1293"/>
      <c r="C296" s="1293"/>
      <c r="D296" s="1293"/>
      <c r="E296" s="1293"/>
      <c r="F296" s="1293"/>
      <c r="G296" s="1293"/>
      <c r="H296" s="1293"/>
      <c r="I296" s="1293"/>
      <c r="J296" s="1293"/>
      <c r="K296" s="3447"/>
      <c r="L296" s="1823"/>
    </row>
    <row r="297" spans="1:12" s="1826" customFormat="1">
      <c r="A297" s="1825"/>
      <c r="B297" s="1293"/>
      <c r="C297" s="1293"/>
      <c r="D297" s="1293"/>
      <c r="E297" s="1293"/>
      <c r="F297" s="1293"/>
      <c r="G297" s="1293"/>
      <c r="H297" s="1293"/>
      <c r="I297" s="1293"/>
      <c r="J297" s="1293"/>
      <c r="K297" s="3447"/>
      <c r="L297" s="1823"/>
    </row>
    <row r="298" spans="1:12" s="1826" customFormat="1">
      <c r="A298" s="1825"/>
      <c r="B298" s="1293"/>
      <c r="C298" s="1293"/>
      <c r="D298" s="1293"/>
      <c r="E298" s="1293"/>
      <c r="F298" s="1293"/>
      <c r="G298" s="1293"/>
      <c r="H298" s="1293"/>
      <c r="I298" s="1293"/>
      <c r="J298" s="1293"/>
      <c r="K298" s="3447"/>
      <c r="L298" s="1823"/>
    </row>
    <row r="299" spans="1:12" s="1826" customFormat="1">
      <c r="A299" s="1825"/>
      <c r="B299" s="1293"/>
      <c r="C299" s="1293"/>
      <c r="D299" s="1293"/>
      <c r="E299" s="1293"/>
      <c r="F299" s="1293"/>
      <c r="G299" s="1293"/>
      <c r="H299" s="1293"/>
      <c r="I299" s="1293"/>
      <c r="J299" s="1293"/>
      <c r="K299" s="3447"/>
      <c r="L299" s="1823"/>
    </row>
    <row r="300" spans="1:12" s="1826" customFormat="1">
      <c r="A300" s="1825"/>
      <c r="B300" s="1293"/>
      <c r="C300" s="1293"/>
      <c r="D300" s="1293"/>
      <c r="E300" s="1293"/>
      <c r="F300" s="1293"/>
      <c r="G300" s="1293"/>
      <c r="H300" s="1293"/>
      <c r="I300" s="1293"/>
      <c r="J300" s="1293"/>
      <c r="K300" s="3447"/>
      <c r="L300" s="1823"/>
    </row>
    <row r="301" spans="1:12" s="1826" customFormat="1">
      <c r="A301" s="1825"/>
      <c r="B301" s="1293"/>
      <c r="C301" s="1293"/>
      <c r="D301" s="1293"/>
      <c r="E301" s="1293"/>
      <c r="F301" s="1293"/>
      <c r="G301" s="1293"/>
      <c r="H301" s="1293"/>
      <c r="I301" s="1293"/>
      <c r="J301" s="1293"/>
      <c r="K301" s="3447"/>
      <c r="L301" s="1823"/>
    </row>
    <row r="302" spans="1:12" s="1826" customFormat="1">
      <c r="A302" s="1825"/>
      <c r="B302" s="1293"/>
      <c r="C302" s="1293"/>
      <c r="D302" s="1293"/>
      <c r="E302" s="1293"/>
      <c r="F302" s="1293"/>
      <c r="G302" s="1293"/>
      <c r="H302" s="1293"/>
      <c r="I302" s="1293"/>
      <c r="J302" s="1293"/>
      <c r="K302" s="3447"/>
      <c r="L302" s="1823"/>
    </row>
    <row r="303" spans="1:12" s="1826" customFormat="1">
      <c r="A303" s="1825"/>
      <c r="B303" s="1293"/>
      <c r="C303" s="1293"/>
      <c r="D303" s="1293"/>
      <c r="E303" s="1293"/>
      <c r="F303" s="1293"/>
      <c r="G303" s="1293"/>
      <c r="H303" s="1293"/>
      <c r="I303" s="1293"/>
      <c r="J303" s="1293"/>
      <c r="K303" s="3447"/>
      <c r="L303" s="1823"/>
    </row>
    <row r="304" spans="1:12" s="1826" customFormat="1">
      <c r="A304" s="1825"/>
      <c r="B304" s="1293"/>
      <c r="C304" s="1293"/>
      <c r="D304" s="1293"/>
      <c r="E304" s="1293"/>
      <c r="F304" s="1293"/>
      <c r="G304" s="1293"/>
      <c r="H304" s="1293"/>
      <c r="I304" s="1293"/>
      <c r="J304" s="1293"/>
      <c r="K304" s="3447"/>
      <c r="L304" s="1823"/>
    </row>
    <row r="305" spans="1:12" s="1826" customFormat="1">
      <c r="A305" s="1825"/>
      <c r="B305" s="1293"/>
      <c r="C305" s="1293"/>
      <c r="D305" s="1293"/>
      <c r="E305" s="1293"/>
      <c r="F305" s="1293"/>
      <c r="G305" s="1293"/>
      <c r="H305" s="1293"/>
      <c r="I305" s="1293"/>
      <c r="J305" s="1293"/>
      <c r="K305" s="3447"/>
      <c r="L305" s="1823"/>
    </row>
    <row r="306" spans="1:12" s="1826" customFormat="1">
      <c r="A306" s="1825"/>
      <c r="B306" s="1293"/>
      <c r="C306" s="1293"/>
      <c r="D306" s="1293"/>
      <c r="E306" s="1293"/>
      <c r="F306" s="1293"/>
      <c r="G306" s="1293"/>
      <c r="H306" s="1293"/>
      <c r="I306" s="1293"/>
      <c r="J306" s="1293"/>
      <c r="K306" s="3447"/>
      <c r="L306" s="1823"/>
    </row>
    <row r="307" spans="1:12" s="1826" customFormat="1">
      <c r="A307" s="1825"/>
      <c r="B307" s="1293"/>
      <c r="C307" s="1293"/>
      <c r="D307" s="1293"/>
      <c r="E307" s="1293"/>
      <c r="F307" s="1293"/>
      <c r="G307" s="1293"/>
      <c r="H307" s="1293"/>
      <c r="I307" s="1293"/>
      <c r="J307" s="1293"/>
      <c r="K307" s="3447"/>
      <c r="L307" s="1823"/>
    </row>
    <row r="308" spans="1:12" s="1826" customFormat="1">
      <c r="A308" s="1825"/>
      <c r="B308" s="1293"/>
      <c r="C308" s="1293"/>
      <c r="D308" s="1293"/>
      <c r="E308" s="1293"/>
      <c r="F308" s="1293"/>
      <c r="G308" s="1293"/>
      <c r="H308" s="1293"/>
      <c r="I308" s="1293"/>
      <c r="J308" s="1293"/>
      <c r="K308" s="3447"/>
      <c r="L308" s="1823"/>
    </row>
    <row r="309" spans="1:12" s="1826" customFormat="1">
      <c r="A309" s="1825"/>
      <c r="B309" s="1293"/>
      <c r="C309" s="1293"/>
      <c r="D309" s="1293"/>
      <c r="E309" s="1293"/>
      <c r="F309" s="1293"/>
      <c r="G309" s="1293"/>
      <c r="H309" s="1293"/>
      <c r="I309" s="1293"/>
      <c r="J309" s="1293"/>
      <c r="K309" s="3447"/>
      <c r="L309" s="1823"/>
    </row>
    <row r="310" spans="1:12" s="1826" customFormat="1">
      <c r="A310" s="1825"/>
      <c r="B310" s="1293"/>
      <c r="C310" s="1293"/>
      <c r="D310" s="1293"/>
      <c r="E310" s="1293"/>
      <c r="F310" s="1293"/>
      <c r="G310" s="1293"/>
      <c r="H310" s="1293"/>
      <c r="I310" s="1293"/>
      <c r="J310" s="1293"/>
      <c r="K310" s="3447"/>
      <c r="L310" s="1823"/>
    </row>
    <row r="311" spans="1:12" s="1826" customFormat="1">
      <c r="A311" s="1825"/>
      <c r="B311" s="1293"/>
      <c r="C311" s="1293"/>
      <c r="D311" s="1293"/>
      <c r="E311" s="1293"/>
      <c r="F311" s="1293"/>
      <c r="G311" s="1293"/>
      <c r="H311" s="1293"/>
      <c r="I311" s="1293"/>
      <c r="J311" s="1293"/>
      <c r="K311" s="3447"/>
      <c r="L311" s="1823"/>
    </row>
    <row r="312" spans="1:12" s="1826" customFormat="1">
      <c r="A312" s="1825"/>
      <c r="B312" s="1293"/>
      <c r="C312" s="1293"/>
      <c r="D312" s="1293"/>
      <c r="E312" s="1293"/>
      <c r="F312" s="1293"/>
      <c r="G312" s="1293"/>
      <c r="H312" s="1293"/>
      <c r="I312" s="1293"/>
      <c r="J312" s="1293"/>
      <c r="K312" s="3447"/>
      <c r="L312" s="1823"/>
    </row>
    <row r="313" spans="1:12" s="1826" customFormat="1">
      <c r="A313" s="1825"/>
      <c r="B313" s="1293"/>
      <c r="C313" s="1293"/>
      <c r="D313" s="1293"/>
      <c r="E313" s="1293"/>
      <c r="F313" s="1293"/>
      <c r="G313" s="1293"/>
      <c r="H313" s="1293"/>
      <c r="I313" s="1293"/>
      <c r="J313" s="1293"/>
      <c r="K313" s="3447"/>
      <c r="L313" s="1823"/>
    </row>
    <row r="314" spans="1:12" s="1826" customFormat="1">
      <c r="A314" s="1825"/>
      <c r="B314" s="1293"/>
      <c r="C314" s="1293"/>
      <c r="D314" s="1293"/>
      <c r="E314" s="1293"/>
      <c r="F314" s="1293"/>
      <c r="G314" s="1293"/>
      <c r="H314" s="1293"/>
      <c r="I314" s="1293"/>
      <c r="J314" s="1293"/>
      <c r="K314" s="3447"/>
      <c r="L314" s="1823"/>
    </row>
    <row r="315" spans="1:12" s="1826" customFormat="1">
      <c r="A315" s="1825"/>
      <c r="B315" s="1293"/>
      <c r="C315" s="1293"/>
      <c r="D315" s="1293"/>
      <c r="E315" s="1293"/>
      <c r="F315" s="1293"/>
      <c r="G315" s="1293"/>
      <c r="H315" s="1293"/>
      <c r="I315" s="1293"/>
      <c r="J315" s="1293"/>
      <c r="K315" s="3447"/>
      <c r="L315" s="1823"/>
    </row>
    <row r="316" spans="1:12" s="1826" customFormat="1">
      <c r="A316" s="1825"/>
      <c r="B316" s="1293"/>
      <c r="C316" s="1293"/>
      <c r="D316" s="1293"/>
      <c r="E316" s="1293"/>
      <c r="F316" s="1293"/>
      <c r="G316" s="1293"/>
      <c r="H316" s="1293"/>
      <c r="I316" s="1293"/>
      <c r="J316" s="1293"/>
      <c r="K316" s="3447"/>
      <c r="L316" s="1823"/>
    </row>
    <row r="317" spans="1:12" s="1826" customFormat="1">
      <c r="A317" s="1825"/>
      <c r="B317" s="1293"/>
      <c r="C317" s="1293"/>
      <c r="D317" s="1293"/>
      <c r="E317" s="1293"/>
      <c r="F317" s="1293"/>
      <c r="G317" s="1293"/>
      <c r="H317" s="1293"/>
      <c r="I317" s="1293"/>
      <c r="J317" s="1293"/>
      <c r="K317" s="3447"/>
      <c r="L317" s="1823"/>
    </row>
    <row r="318" spans="1:12" s="1826" customFormat="1">
      <c r="A318" s="1825"/>
      <c r="B318" s="1293"/>
      <c r="C318" s="1293"/>
      <c r="D318" s="1293"/>
      <c r="E318" s="1293"/>
      <c r="F318" s="1293"/>
      <c r="G318" s="1293"/>
      <c r="H318" s="1293"/>
      <c r="I318" s="1293"/>
      <c r="J318" s="1293"/>
      <c r="K318" s="3447"/>
      <c r="L318" s="1823"/>
    </row>
    <row r="319" spans="1:12" s="1826" customFormat="1">
      <c r="A319" s="1825"/>
      <c r="B319" s="1293"/>
      <c r="C319" s="1293"/>
      <c r="D319" s="1293"/>
      <c r="E319" s="1293"/>
      <c r="F319" s="1293"/>
      <c r="G319" s="1293"/>
      <c r="H319" s="1293"/>
      <c r="I319" s="1293"/>
      <c r="J319" s="1293"/>
      <c r="K319" s="3447"/>
      <c r="L319" s="1823"/>
    </row>
    <row r="320" spans="1:12" s="1826" customFormat="1">
      <c r="A320" s="1825"/>
      <c r="B320" s="1293"/>
      <c r="C320" s="1293"/>
      <c r="D320" s="1293"/>
      <c r="E320" s="1293"/>
      <c r="F320" s="1293"/>
      <c r="G320" s="1293"/>
      <c r="H320" s="1293"/>
      <c r="I320" s="1293"/>
      <c r="J320" s="1293"/>
      <c r="K320" s="3447"/>
      <c r="L320" s="1823"/>
    </row>
    <row r="321" spans="1:12" s="1826" customFormat="1">
      <c r="A321" s="1825"/>
      <c r="B321" s="1293"/>
      <c r="C321" s="1293"/>
      <c r="D321" s="1293"/>
      <c r="E321" s="1293"/>
      <c r="F321" s="1293"/>
      <c r="G321" s="1293"/>
      <c r="H321" s="1293"/>
      <c r="I321" s="1293"/>
      <c r="J321" s="1293"/>
      <c r="K321" s="3447"/>
      <c r="L321" s="1823"/>
    </row>
    <row r="322" spans="1:12" s="1826" customFormat="1">
      <c r="A322" s="1825"/>
      <c r="B322" s="1293"/>
      <c r="C322" s="1293"/>
      <c r="D322" s="1293"/>
      <c r="E322" s="1293"/>
      <c r="F322" s="1293"/>
      <c r="G322" s="1293"/>
      <c r="H322" s="1293"/>
      <c r="I322" s="1293"/>
      <c r="J322" s="1293"/>
      <c r="K322" s="3447"/>
      <c r="L322" s="1823"/>
    </row>
    <row r="323" spans="1:12" s="1826" customFormat="1">
      <c r="A323" s="1825"/>
      <c r="B323" s="1293"/>
      <c r="C323" s="1293"/>
      <c r="D323" s="1293"/>
      <c r="E323" s="1293"/>
      <c r="F323" s="1293"/>
      <c r="G323" s="1293"/>
      <c r="H323" s="1293"/>
      <c r="I323" s="1293"/>
      <c r="J323" s="1293"/>
      <c r="K323" s="3447"/>
      <c r="L323" s="1823"/>
    </row>
    <row r="324" spans="1:12" s="1826" customFormat="1">
      <c r="A324" s="1825"/>
      <c r="B324" s="1293"/>
      <c r="C324" s="1293"/>
      <c r="D324" s="1293"/>
      <c r="E324" s="1293"/>
      <c r="F324" s="1293"/>
      <c r="G324" s="1293"/>
      <c r="H324" s="1293"/>
      <c r="I324" s="1293"/>
      <c r="J324" s="1293"/>
      <c r="K324" s="3447"/>
      <c r="L324" s="1823"/>
    </row>
    <row r="325" spans="1:12" s="1826" customFormat="1">
      <c r="A325" s="1825"/>
      <c r="B325" s="1293"/>
      <c r="C325" s="1293"/>
      <c r="D325" s="1293"/>
      <c r="E325" s="1293"/>
      <c r="F325" s="1293"/>
      <c r="G325" s="1293"/>
      <c r="H325" s="1293"/>
      <c r="I325" s="1293"/>
      <c r="J325" s="1293"/>
      <c r="K325" s="3447"/>
      <c r="L325" s="1823"/>
    </row>
    <row r="326" spans="1:12" s="1826" customFormat="1">
      <c r="A326" s="1825"/>
      <c r="B326" s="1293"/>
      <c r="C326" s="1293"/>
      <c r="D326" s="1293"/>
      <c r="E326" s="1293"/>
      <c r="F326" s="1293"/>
      <c r="G326" s="1293"/>
      <c r="H326" s="1293"/>
      <c r="I326" s="1293"/>
      <c r="J326" s="1293"/>
      <c r="K326" s="3447"/>
      <c r="L326" s="1823"/>
    </row>
    <row r="327" spans="1:12" s="1826" customFormat="1">
      <c r="A327" s="1825"/>
      <c r="B327" s="1293"/>
      <c r="C327" s="1293"/>
      <c r="D327" s="1293"/>
      <c r="E327" s="1293"/>
      <c r="F327" s="1293"/>
      <c r="G327" s="1293"/>
      <c r="H327" s="1293"/>
      <c r="I327" s="1293"/>
      <c r="J327" s="1293"/>
      <c r="K327" s="3447"/>
      <c r="L327" s="1823"/>
    </row>
    <row r="328" spans="1:12" s="1826" customFormat="1">
      <c r="A328" s="1825"/>
      <c r="B328" s="1293"/>
      <c r="C328" s="1293"/>
      <c r="D328" s="1293"/>
      <c r="E328" s="1293"/>
      <c r="F328" s="1293"/>
      <c r="G328" s="1293"/>
      <c r="H328" s="1293"/>
      <c r="I328" s="1293"/>
      <c r="J328" s="1293"/>
      <c r="K328" s="3447"/>
      <c r="L328" s="1823"/>
    </row>
    <row r="329" spans="1:12" s="1826" customFormat="1">
      <c r="A329" s="1825"/>
      <c r="B329" s="1293"/>
      <c r="C329" s="1293"/>
      <c r="D329" s="1293"/>
      <c r="E329" s="1293"/>
      <c r="F329" s="1293"/>
      <c r="G329" s="1293"/>
      <c r="H329" s="1293"/>
      <c r="I329" s="1293"/>
      <c r="J329" s="1293"/>
      <c r="K329" s="3447"/>
      <c r="L329" s="1823"/>
    </row>
    <row r="330" spans="1:12" s="1826" customFormat="1">
      <c r="A330" s="1825"/>
      <c r="B330" s="1293"/>
      <c r="C330" s="1293"/>
      <c r="D330" s="1293"/>
      <c r="E330" s="1293"/>
      <c r="F330" s="1293"/>
      <c r="G330" s="1293"/>
      <c r="H330" s="1293"/>
      <c r="I330" s="1293"/>
      <c r="J330" s="1293"/>
      <c r="K330" s="3447"/>
      <c r="L330" s="1823"/>
    </row>
    <row r="331" spans="1:12" s="1826" customFormat="1">
      <c r="A331" s="1825"/>
      <c r="B331" s="1293"/>
      <c r="C331" s="1293"/>
      <c r="D331" s="1293"/>
      <c r="E331" s="1293"/>
      <c r="F331" s="1293"/>
      <c r="G331" s="1293"/>
      <c r="H331" s="1293"/>
      <c r="I331" s="1293"/>
      <c r="J331" s="1293"/>
      <c r="K331" s="3447"/>
      <c r="L331" s="1823"/>
    </row>
    <row r="332" spans="1:12" s="1826" customFormat="1">
      <c r="A332" s="1825"/>
      <c r="B332" s="1293"/>
      <c r="C332" s="1293"/>
      <c r="D332" s="1293"/>
      <c r="E332" s="1293"/>
      <c r="F332" s="1293"/>
      <c r="G332" s="1293"/>
      <c r="H332" s="1293"/>
      <c r="I332" s="1293"/>
      <c r="J332" s="1293"/>
      <c r="K332" s="3447"/>
      <c r="L332" s="1823"/>
    </row>
    <row r="333" spans="1:12" s="1826" customFormat="1">
      <c r="A333" s="1825"/>
      <c r="B333" s="1293"/>
      <c r="C333" s="1293"/>
      <c r="D333" s="1293"/>
      <c r="E333" s="1293"/>
      <c r="F333" s="1293"/>
      <c r="G333" s="1293"/>
      <c r="H333" s="1293"/>
      <c r="I333" s="1293"/>
      <c r="J333" s="1293"/>
      <c r="K333" s="3447"/>
      <c r="L333" s="1823"/>
    </row>
    <row r="334" spans="1:12" s="1826" customFormat="1">
      <c r="A334" s="1825"/>
      <c r="B334" s="1293"/>
      <c r="C334" s="1293"/>
      <c r="D334" s="1293"/>
      <c r="E334" s="1293"/>
      <c r="F334" s="1293"/>
      <c r="G334" s="1293"/>
      <c r="H334" s="1293"/>
      <c r="I334" s="1293"/>
      <c r="J334" s="1293"/>
      <c r="K334" s="3447"/>
      <c r="L334" s="1823"/>
    </row>
    <row r="335" spans="1:12" s="1826" customFormat="1">
      <c r="A335" s="1825"/>
      <c r="B335" s="1293"/>
      <c r="C335" s="1293"/>
      <c r="D335" s="1293"/>
      <c r="E335" s="1293"/>
      <c r="F335" s="1293"/>
      <c r="G335" s="1293"/>
      <c r="H335" s="1293"/>
      <c r="I335" s="1293"/>
      <c r="J335" s="1293"/>
      <c r="K335" s="3447"/>
      <c r="L335" s="1823"/>
    </row>
    <row r="336" spans="1:12" s="1826" customFormat="1">
      <c r="A336" s="1825"/>
      <c r="B336" s="1293"/>
      <c r="C336" s="1293"/>
      <c r="D336" s="1293"/>
      <c r="E336" s="1293"/>
      <c r="F336" s="1293"/>
      <c r="G336" s="1293"/>
      <c r="H336" s="1293"/>
      <c r="I336" s="1293"/>
      <c r="J336" s="1293"/>
      <c r="K336" s="3447"/>
      <c r="L336" s="1823"/>
    </row>
    <row r="337" spans="1:12" s="1826" customFormat="1">
      <c r="A337" s="1825"/>
      <c r="B337" s="1293"/>
      <c r="C337" s="1293"/>
      <c r="D337" s="1293"/>
      <c r="E337" s="1293"/>
      <c r="F337" s="1293"/>
      <c r="G337" s="1293"/>
      <c r="H337" s="1293"/>
      <c r="I337" s="1293"/>
      <c r="J337" s="1293"/>
      <c r="K337" s="3447"/>
      <c r="L337" s="1823"/>
    </row>
    <row r="338" spans="1:12" s="1826" customFormat="1">
      <c r="A338" s="1825"/>
      <c r="B338" s="1293"/>
      <c r="C338" s="1293"/>
      <c r="D338" s="1293"/>
      <c r="E338" s="1293"/>
      <c r="F338" s="1293"/>
      <c r="G338" s="1293"/>
      <c r="H338" s="1293"/>
      <c r="I338" s="1293"/>
      <c r="J338" s="1293"/>
      <c r="K338" s="3447"/>
      <c r="L338" s="1823"/>
    </row>
    <row r="339" spans="1:12" s="1826" customFormat="1">
      <c r="A339" s="1825"/>
      <c r="B339" s="1293"/>
      <c r="C339" s="1293"/>
      <c r="D339" s="1293"/>
      <c r="E339" s="1293"/>
      <c r="F339" s="1293"/>
      <c r="G339" s="1293"/>
      <c r="H339" s="1293"/>
      <c r="I339" s="1293"/>
      <c r="J339" s="1293"/>
      <c r="K339" s="3447"/>
      <c r="L339" s="1823"/>
    </row>
    <row r="340" spans="1:12" s="1826" customFormat="1">
      <c r="A340" s="1825"/>
      <c r="B340" s="1293"/>
      <c r="C340" s="1293"/>
      <c r="D340" s="1293"/>
      <c r="E340" s="1293"/>
      <c r="F340" s="1293"/>
      <c r="G340" s="1293"/>
      <c r="H340" s="1293"/>
      <c r="I340" s="1293"/>
      <c r="J340" s="1293"/>
      <c r="K340" s="3447"/>
      <c r="L340" s="1823"/>
    </row>
    <row r="341" spans="1:12" s="1826" customFormat="1">
      <c r="A341" s="1825"/>
      <c r="B341" s="1293"/>
      <c r="C341" s="1293"/>
      <c r="D341" s="1293"/>
      <c r="E341" s="1293"/>
      <c r="F341" s="1293"/>
      <c r="G341" s="1293"/>
      <c r="H341" s="1293"/>
      <c r="I341" s="1293"/>
      <c r="J341" s="1293"/>
      <c r="K341" s="3447"/>
      <c r="L341" s="1823"/>
    </row>
    <row r="342" spans="1:12" s="1826" customFormat="1">
      <c r="A342" s="1825"/>
      <c r="B342" s="1293"/>
      <c r="C342" s="1293"/>
      <c r="D342" s="1293"/>
      <c r="E342" s="1293"/>
      <c r="F342" s="1293"/>
      <c r="G342" s="1293"/>
      <c r="H342" s="1293"/>
      <c r="I342" s="1293"/>
      <c r="J342" s="1293"/>
      <c r="K342" s="3447"/>
      <c r="L342" s="1823"/>
    </row>
    <row r="343" spans="1:12" s="1826" customFormat="1">
      <c r="A343" s="1825"/>
      <c r="B343" s="1293"/>
      <c r="C343" s="1293"/>
      <c r="D343" s="1293"/>
      <c r="E343" s="1293"/>
      <c r="F343" s="1293"/>
      <c r="G343" s="1293"/>
      <c r="H343" s="1293"/>
      <c r="I343" s="1293"/>
      <c r="J343" s="1293"/>
      <c r="K343" s="3447"/>
      <c r="L343" s="1823"/>
    </row>
    <row r="344" spans="1:12" s="1826" customFormat="1">
      <c r="A344" s="1825"/>
      <c r="B344" s="1293"/>
      <c r="C344" s="1293"/>
      <c r="D344" s="1293"/>
      <c r="E344" s="1293"/>
      <c r="F344" s="1293"/>
      <c r="G344" s="1293"/>
      <c r="H344" s="1293"/>
      <c r="I344" s="1293"/>
      <c r="J344" s="1293"/>
      <c r="K344" s="3447"/>
      <c r="L344" s="1823"/>
    </row>
    <row r="345" spans="1:12" s="1826" customFormat="1">
      <c r="A345" s="1825"/>
      <c r="B345" s="1293"/>
      <c r="C345" s="1293"/>
      <c r="D345" s="1293"/>
      <c r="E345" s="1293"/>
      <c r="F345" s="1293"/>
      <c r="G345" s="1293"/>
      <c r="H345" s="1293"/>
      <c r="I345" s="1293"/>
      <c r="J345" s="1293"/>
      <c r="K345" s="3447"/>
      <c r="L345" s="1823"/>
    </row>
    <row r="346" spans="1:12" s="1826" customFormat="1">
      <c r="A346" s="1825"/>
      <c r="B346" s="1293"/>
      <c r="C346" s="1293"/>
      <c r="D346" s="1293"/>
      <c r="E346" s="1293"/>
      <c r="F346" s="1293"/>
      <c r="G346" s="1293"/>
      <c r="H346" s="1293"/>
      <c r="I346" s="1293"/>
      <c r="J346" s="1293"/>
      <c r="K346" s="3447"/>
      <c r="L346" s="1823"/>
    </row>
    <row r="347" spans="1:12" s="1826" customFormat="1">
      <c r="A347" s="1825"/>
      <c r="B347" s="1293"/>
      <c r="C347" s="1293"/>
      <c r="D347" s="1293"/>
      <c r="E347" s="1293"/>
      <c r="F347" s="1293"/>
      <c r="G347" s="1293"/>
      <c r="H347" s="1293"/>
      <c r="I347" s="1293"/>
      <c r="J347" s="1293"/>
      <c r="K347" s="3447"/>
      <c r="L347" s="1823"/>
    </row>
    <row r="348" spans="1:12" s="1826" customFormat="1">
      <c r="A348" s="1825"/>
      <c r="B348" s="1293"/>
      <c r="C348" s="1293"/>
      <c r="D348" s="1293"/>
      <c r="E348" s="1293"/>
      <c r="F348" s="1293"/>
      <c r="G348" s="1293"/>
      <c r="H348" s="1293"/>
      <c r="I348" s="1293"/>
      <c r="J348" s="1293"/>
      <c r="K348" s="3447"/>
      <c r="L348" s="1823"/>
    </row>
    <row r="349" spans="1:12" s="1826" customFormat="1">
      <c r="A349" s="1825"/>
      <c r="B349" s="1293"/>
      <c r="C349" s="1293"/>
      <c r="D349" s="1293"/>
      <c r="E349" s="1293"/>
      <c r="F349" s="1293"/>
      <c r="G349" s="1293"/>
      <c r="H349" s="1293"/>
      <c r="I349" s="1293"/>
      <c r="J349" s="1293"/>
      <c r="K349" s="3447"/>
      <c r="L349" s="1823"/>
    </row>
    <row r="350" spans="1:12" s="1826" customFormat="1">
      <c r="A350" s="1825"/>
      <c r="B350" s="1293"/>
      <c r="C350" s="1293"/>
      <c r="D350" s="1293"/>
      <c r="E350" s="1293"/>
      <c r="F350" s="1293"/>
      <c r="G350" s="1293"/>
      <c r="H350" s="1293"/>
      <c r="I350" s="1293"/>
      <c r="J350" s="1293"/>
      <c r="K350" s="3447"/>
      <c r="L350" s="1823"/>
    </row>
    <row r="351" spans="1:12" s="1826" customFormat="1">
      <c r="A351" s="1825"/>
      <c r="B351" s="1293"/>
      <c r="C351" s="1293"/>
      <c r="D351" s="1293"/>
      <c r="E351" s="1293"/>
      <c r="F351" s="1293"/>
      <c r="G351" s="1293"/>
      <c r="H351" s="1293"/>
      <c r="I351" s="1293"/>
      <c r="J351" s="1293"/>
      <c r="K351" s="3447"/>
      <c r="L351" s="1823"/>
    </row>
    <row r="352" spans="1:12" s="1826" customFormat="1">
      <c r="A352" s="1825"/>
      <c r="B352" s="1293"/>
      <c r="C352" s="1293"/>
      <c r="D352" s="1293"/>
      <c r="E352" s="1293"/>
      <c r="F352" s="1293"/>
      <c r="G352" s="1293"/>
      <c r="H352" s="1293"/>
      <c r="I352" s="1293"/>
      <c r="J352" s="1293"/>
      <c r="K352" s="3447"/>
      <c r="L352" s="1823"/>
    </row>
    <row r="353" spans="1:12" s="1826" customFormat="1">
      <c r="A353" s="1825"/>
      <c r="B353" s="1293"/>
      <c r="C353" s="1293"/>
      <c r="D353" s="1293"/>
      <c r="E353" s="1293"/>
      <c r="F353" s="1293"/>
      <c r="G353" s="1293"/>
      <c r="H353" s="1293"/>
      <c r="I353" s="1293"/>
      <c r="J353" s="1293"/>
      <c r="K353" s="3447"/>
      <c r="L353" s="1823"/>
    </row>
    <row r="354" spans="1:12" s="1826" customFormat="1">
      <c r="A354" s="1825"/>
      <c r="B354" s="1293"/>
      <c r="C354" s="1293"/>
      <c r="D354" s="1293"/>
      <c r="E354" s="1293"/>
      <c r="F354" s="1293"/>
      <c r="G354" s="1293"/>
      <c r="H354" s="1293"/>
      <c r="I354" s="1293"/>
      <c r="J354" s="1293"/>
      <c r="K354" s="3447"/>
      <c r="L354" s="1823"/>
    </row>
    <row r="355" spans="1:12" s="1826" customFormat="1">
      <c r="A355" s="1825"/>
      <c r="B355" s="1293"/>
      <c r="C355" s="1293"/>
      <c r="D355" s="1293"/>
      <c r="E355" s="1293"/>
      <c r="F355" s="1293"/>
      <c r="G355" s="1293"/>
      <c r="H355" s="1293"/>
      <c r="I355" s="1293"/>
      <c r="J355" s="1293"/>
      <c r="K355" s="3447"/>
      <c r="L355" s="1823"/>
    </row>
    <row r="356" spans="1:12" s="1826" customFormat="1">
      <c r="A356" s="1825"/>
      <c r="B356" s="1293"/>
      <c r="C356" s="1293"/>
      <c r="D356" s="1293"/>
      <c r="E356" s="1293"/>
      <c r="F356" s="1293"/>
      <c r="G356" s="1293"/>
      <c r="H356" s="1293"/>
      <c r="I356" s="1293"/>
      <c r="J356" s="1293"/>
      <c r="K356" s="3447"/>
      <c r="L356" s="1823"/>
    </row>
    <row r="357" spans="1:12" s="1826" customFormat="1">
      <c r="A357" s="1825"/>
      <c r="B357" s="1293"/>
      <c r="C357" s="1293"/>
      <c r="D357" s="1293"/>
      <c r="E357" s="1293"/>
      <c r="F357" s="1293"/>
      <c r="G357" s="1293"/>
      <c r="H357" s="1293"/>
      <c r="I357" s="1293"/>
      <c r="J357" s="1293"/>
      <c r="K357" s="3447"/>
      <c r="L357" s="1823"/>
    </row>
    <row r="358" spans="1:12" s="1826" customFormat="1">
      <c r="A358" s="1825"/>
      <c r="B358" s="1293"/>
      <c r="C358" s="1293"/>
      <c r="D358" s="1293"/>
      <c r="E358" s="1293"/>
      <c r="F358" s="1293"/>
      <c r="G358" s="1293"/>
      <c r="H358" s="1293"/>
      <c r="I358" s="1293"/>
      <c r="J358" s="1293"/>
      <c r="K358" s="3447"/>
      <c r="L358" s="1823"/>
    </row>
    <row r="359" spans="1:12" s="1826" customFormat="1">
      <c r="A359" s="1825"/>
      <c r="B359" s="1293"/>
      <c r="C359" s="1293"/>
      <c r="D359" s="1293"/>
      <c r="E359" s="1293"/>
      <c r="F359" s="1293"/>
      <c r="G359" s="1293"/>
      <c r="H359" s="1293"/>
      <c r="I359" s="1293"/>
      <c r="J359" s="1293"/>
      <c r="K359" s="3447"/>
      <c r="L359" s="1823"/>
    </row>
    <row r="360" spans="1:12" s="1826" customFormat="1">
      <c r="A360" s="1825"/>
      <c r="B360" s="1293"/>
      <c r="C360" s="1293"/>
      <c r="D360" s="1293"/>
      <c r="E360" s="1293"/>
      <c r="F360" s="1293"/>
      <c r="G360" s="1293"/>
      <c r="H360" s="1293"/>
      <c r="I360" s="1293"/>
      <c r="J360" s="1293"/>
      <c r="K360" s="3447"/>
      <c r="L360" s="1823"/>
    </row>
    <row r="361" spans="1:12" s="1826" customFormat="1">
      <c r="A361" s="1825"/>
      <c r="B361" s="1293"/>
      <c r="C361" s="1293"/>
      <c r="D361" s="1293"/>
      <c r="E361" s="1293"/>
      <c r="F361" s="1293"/>
      <c r="G361" s="1293"/>
      <c r="H361" s="1293"/>
      <c r="I361" s="1293"/>
      <c r="J361" s="1293"/>
      <c r="K361" s="3447"/>
      <c r="L361" s="1823"/>
    </row>
    <row r="362" spans="1:12" s="1826" customFormat="1">
      <c r="A362" s="1825"/>
      <c r="B362" s="1293"/>
      <c r="C362" s="1293"/>
      <c r="D362" s="1293"/>
      <c r="E362" s="1293"/>
      <c r="F362" s="1293"/>
      <c r="G362" s="1293"/>
      <c r="H362" s="1293"/>
      <c r="I362" s="1293"/>
      <c r="J362" s="1293"/>
      <c r="K362" s="3447"/>
      <c r="L362" s="1823"/>
    </row>
    <row r="363" spans="1:12" s="1826" customFormat="1">
      <c r="A363" s="1825"/>
      <c r="B363" s="1293"/>
      <c r="C363" s="1293"/>
      <c r="D363" s="1293"/>
      <c r="E363" s="1293"/>
      <c r="F363" s="1293"/>
      <c r="G363" s="1293"/>
      <c r="H363" s="1293"/>
      <c r="I363" s="1293"/>
      <c r="J363" s="1293"/>
      <c r="K363" s="3447"/>
      <c r="L363" s="1823"/>
    </row>
    <row r="364" spans="1:12" s="1826" customFormat="1">
      <c r="A364" s="1825"/>
      <c r="B364" s="1293"/>
      <c r="C364" s="1293"/>
      <c r="D364" s="1293"/>
      <c r="E364" s="1293"/>
      <c r="F364" s="1293"/>
      <c r="G364" s="1293"/>
      <c r="H364" s="1293"/>
      <c r="I364" s="1293"/>
      <c r="J364" s="1293"/>
      <c r="K364" s="3447"/>
      <c r="L364" s="1823"/>
    </row>
    <row r="365" spans="1:12" s="1826" customFormat="1">
      <c r="A365" s="1825"/>
      <c r="B365" s="1293"/>
      <c r="C365" s="1293"/>
      <c r="D365" s="1293"/>
      <c r="E365" s="1293"/>
      <c r="F365" s="1293"/>
      <c r="G365" s="1293"/>
      <c r="H365" s="1293"/>
      <c r="I365" s="1293"/>
      <c r="J365" s="1293"/>
      <c r="K365" s="3447"/>
      <c r="L365" s="1823"/>
    </row>
    <row r="366" spans="1:12" s="1826" customFormat="1">
      <c r="A366" s="1825"/>
      <c r="B366" s="1293"/>
      <c r="C366" s="1293"/>
      <c r="D366" s="1293"/>
      <c r="E366" s="1293"/>
      <c r="F366" s="1293"/>
      <c r="G366" s="1293"/>
      <c r="H366" s="1293"/>
      <c r="I366" s="1293"/>
      <c r="J366" s="1293"/>
      <c r="K366" s="3447"/>
      <c r="L366" s="1823"/>
    </row>
    <row r="367" spans="1:12" s="1826" customFormat="1">
      <c r="A367" s="1825"/>
      <c r="B367" s="1293"/>
      <c r="C367" s="1293"/>
      <c r="D367" s="1293"/>
      <c r="E367" s="1293"/>
      <c r="F367" s="1293"/>
      <c r="G367" s="1293"/>
      <c r="H367" s="1293"/>
      <c r="I367" s="1293"/>
      <c r="J367" s="1293"/>
      <c r="K367" s="3447"/>
      <c r="L367" s="1823"/>
    </row>
    <row r="368" spans="1:12" s="1826" customFormat="1">
      <c r="A368" s="1825"/>
      <c r="B368" s="1293"/>
      <c r="C368" s="1293"/>
      <c r="D368" s="1293"/>
      <c r="E368" s="1293"/>
      <c r="F368" s="1293"/>
      <c r="G368" s="1293"/>
      <c r="H368" s="1293"/>
      <c r="I368" s="1293"/>
      <c r="J368" s="1293"/>
      <c r="K368" s="3447"/>
      <c r="L368" s="1823"/>
    </row>
    <row r="369" spans="1:12" s="1826" customFormat="1">
      <c r="A369" s="1825"/>
      <c r="B369" s="1293"/>
      <c r="C369" s="1293"/>
      <c r="D369" s="1293"/>
      <c r="E369" s="1293"/>
      <c r="F369" s="1293"/>
      <c r="G369" s="1293"/>
      <c r="H369" s="1293"/>
      <c r="I369" s="1293"/>
      <c r="J369" s="1293"/>
      <c r="K369" s="3447"/>
      <c r="L369" s="1823"/>
    </row>
    <row r="370" spans="1:12" s="1826" customFormat="1">
      <c r="A370" s="1825"/>
      <c r="B370" s="1293"/>
      <c r="C370" s="1293"/>
      <c r="D370" s="1293"/>
      <c r="E370" s="1293"/>
      <c r="F370" s="1293"/>
      <c r="G370" s="1293"/>
      <c r="H370" s="1293"/>
      <c r="I370" s="1293"/>
      <c r="J370" s="1293"/>
      <c r="K370" s="3447"/>
      <c r="L370" s="1823"/>
    </row>
    <row r="371" spans="1:12" s="1826" customFormat="1">
      <c r="A371" s="1825"/>
      <c r="B371" s="1293"/>
      <c r="C371" s="1293"/>
      <c r="D371" s="1293"/>
      <c r="E371" s="1293"/>
      <c r="F371" s="1293"/>
      <c r="G371" s="1293"/>
      <c r="H371" s="1293"/>
      <c r="I371" s="1293"/>
      <c r="J371" s="1293"/>
      <c r="K371" s="3447"/>
      <c r="L371" s="1823"/>
    </row>
    <row r="372" spans="1:12" s="1826" customFormat="1">
      <c r="A372" s="1825"/>
      <c r="B372" s="1293"/>
      <c r="C372" s="1293"/>
      <c r="D372" s="1293"/>
      <c r="E372" s="1293"/>
      <c r="F372" s="1293"/>
      <c r="G372" s="1293"/>
      <c r="H372" s="1293"/>
      <c r="I372" s="1293"/>
      <c r="J372" s="1293"/>
      <c r="K372" s="3447"/>
      <c r="L372" s="1823"/>
    </row>
    <row r="373" spans="1:12" s="1826" customFormat="1">
      <c r="A373" s="1825"/>
      <c r="B373" s="1293"/>
      <c r="C373" s="1293"/>
      <c r="D373" s="1293"/>
      <c r="E373" s="1293"/>
      <c r="F373" s="1293"/>
      <c r="G373" s="1293"/>
      <c r="H373" s="1293"/>
      <c r="I373" s="1293"/>
      <c r="J373" s="1293"/>
      <c r="K373" s="3447"/>
      <c r="L373" s="1823"/>
    </row>
    <row r="374" spans="1:12" s="1826" customFormat="1">
      <c r="A374" s="1825"/>
      <c r="B374" s="1293"/>
      <c r="C374" s="1293"/>
      <c r="D374" s="1293"/>
      <c r="E374" s="1293"/>
      <c r="F374" s="1293"/>
      <c r="G374" s="1293"/>
      <c r="H374" s="1293"/>
      <c r="I374" s="1293"/>
      <c r="J374" s="1293"/>
      <c r="K374" s="3447"/>
      <c r="L374" s="1823"/>
    </row>
    <row r="375" spans="1:12" s="1826" customFormat="1">
      <c r="A375" s="1825"/>
      <c r="B375" s="1293"/>
      <c r="C375" s="1293"/>
      <c r="D375" s="1293"/>
      <c r="E375" s="1293"/>
      <c r="F375" s="1293"/>
      <c r="G375" s="1293"/>
      <c r="H375" s="1293"/>
      <c r="I375" s="1293"/>
      <c r="J375" s="1293"/>
      <c r="K375" s="3447"/>
      <c r="L375" s="1823"/>
    </row>
    <row r="376" spans="1:12" s="1826" customFormat="1">
      <c r="A376" s="1825"/>
      <c r="B376" s="1293"/>
      <c r="C376" s="1293"/>
      <c r="D376" s="1293"/>
      <c r="E376" s="1293"/>
      <c r="F376" s="1293"/>
      <c r="G376" s="1293"/>
      <c r="H376" s="1293"/>
      <c r="I376" s="1293"/>
      <c r="J376" s="1293"/>
      <c r="K376" s="3447"/>
      <c r="L376" s="1823"/>
    </row>
    <row r="377" spans="1:12" s="1826" customFormat="1">
      <c r="A377" s="1825"/>
      <c r="B377" s="1293"/>
      <c r="C377" s="1293"/>
      <c r="D377" s="1293"/>
      <c r="E377" s="1293"/>
      <c r="F377" s="1293"/>
      <c r="G377" s="1293"/>
      <c r="H377" s="1293"/>
      <c r="I377" s="1293"/>
      <c r="J377" s="1293"/>
      <c r="K377" s="3447"/>
      <c r="L377" s="1823"/>
    </row>
    <row r="378" spans="1:12" s="1826" customFormat="1">
      <c r="A378" s="1825"/>
      <c r="B378" s="1293"/>
      <c r="C378" s="1293"/>
      <c r="D378" s="1293"/>
      <c r="E378" s="1293"/>
      <c r="F378" s="1293"/>
      <c r="G378" s="1293"/>
      <c r="H378" s="1293"/>
      <c r="I378" s="1293"/>
      <c r="J378" s="1293"/>
      <c r="K378" s="3447"/>
      <c r="L378" s="1823"/>
    </row>
    <row r="379" spans="1:12" s="1826" customFormat="1">
      <c r="A379" s="1825"/>
      <c r="B379" s="1293"/>
      <c r="C379" s="1293"/>
      <c r="D379" s="1293"/>
      <c r="E379" s="1293"/>
      <c r="F379" s="1293"/>
      <c r="G379" s="1293"/>
      <c r="H379" s="1293"/>
      <c r="I379" s="1293"/>
      <c r="J379" s="1293"/>
      <c r="K379" s="3447"/>
      <c r="L379" s="1823"/>
    </row>
    <row r="380" spans="1:12" s="1826" customFormat="1">
      <c r="A380" s="1825"/>
      <c r="B380" s="1293"/>
      <c r="C380" s="1293"/>
      <c r="D380" s="1293"/>
      <c r="E380" s="1293"/>
      <c r="F380" s="1293"/>
      <c r="G380" s="1293"/>
      <c r="H380" s="1293"/>
      <c r="I380" s="1293"/>
      <c r="J380" s="1293"/>
      <c r="K380" s="3447"/>
      <c r="L380" s="1823"/>
    </row>
    <row r="381" spans="1:12" s="1826" customFormat="1">
      <c r="A381" s="1825"/>
      <c r="B381" s="1293"/>
      <c r="C381" s="1293"/>
      <c r="D381" s="1293"/>
      <c r="E381" s="1293"/>
      <c r="F381" s="1293"/>
      <c r="G381" s="1293"/>
      <c r="H381" s="1293"/>
      <c r="I381" s="1293"/>
      <c r="J381" s="1293"/>
      <c r="K381" s="3447"/>
      <c r="L381" s="1823"/>
    </row>
    <row r="382" spans="1:12" s="1826" customFormat="1">
      <c r="A382" s="1825"/>
      <c r="B382" s="1293"/>
      <c r="C382" s="1293"/>
      <c r="D382" s="1293"/>
      <c r="E382" s="1293"/>
      <c r="F382" s="1293"/>
      <c r="G382" s="1293"/>
      <c r="H382" s="1293"/>
      <c r="I382" s="1293"/>
      <c r="J382" s="1293"/>
      <c r="K382" s="3447"/>
      <c r="L382" s="1823"/>
    </row>
    <row r="383" spans="1:12" s="1826" customFormat="1">
      <c r="A383" s="1825"/>
      <c r="B383" s="1293"/>
      <c r="C383" s="1293"/>
      <c r="D383" s="1293"/>
      <c r="E383" s="1293"/>
      <c r="F383" s="1293"/>
      <c r="G383" s="1293"/>
      <c r="H383" s="1293"/>
      <c r="I383" s="1293"/>
      <c r="J383" s="1293"/>
      <c r="K383" s="3447"/>
      <c r="L383" s="1823"/>
    </row>
    <row r="384" spans="1:12" s="1826" customFormat="1">
      <c r="A384" s="1825"/>
      <c r="B384" s="1293"/>
      <c r="C384" s="1293"/>
      <c r="D384" s="1293"/>
      <c r="E384" s="1293"/>
      <c r="F384" s="1293"/>
      <c r="G384" s="1293"/>
      <c r="H384" s="1293"/>
      <c r="I384" s="1293"/>
      <c r="J384" s="1293"/>
      <c r="K384" s="3447"/>
      <c r="L384" s="1823"/>
    </row>
    <row r="385" spans="1:12" s="1826" customFormat="1">
      <c r="A385" s="1825"/>
      <c r="B385" s="1293"/>
      <c r="C385" s="1293"/>
      <c r="D385" s="1293"/>
      <c r="E385" s="1293"/>
      <c r="F385" s="1293"/>
      <c r="G385" s="1293"/>
      <c r="H385" s="1293"/>
      <c r="I385" s="1293"/>
      <c r="J385" s="1293"/>
      <c r="K385" s="3447"/>
      <c r="L385" s="1823"/>
    </row>
    <row r="386" spans="1:12" s="1826" customFormat="1">
      <c r="A386" s="1825"/>
      <c r="B386" s="1293"/>
      <c r="C386" s="1293"/>
      <c r="D386" s="1293"/>
      <c r="E386" s="1293"/>
      <c r="F386" s="1293"/>
      <c r="G386" s="1293"/>
      <c r="H386" s="1293"/>
      <c r="I386" s="1293"/>
      <c r="J386" s="1293"/>
      <c r="K386" s="3447"/>
      <c r="L386" s="1823"/>
    </row>
    <row r="387" spans="1:12" s="1826" customFormat="1">
      <c r="A387" s="1825"/>
      <c r="B387" s="1293"/>
      <c r="C387" s="1293"/>
      <c r="D387" s="1293"/>
      <c r="E387" s="1293"/>
      <c r="F387" s="1293"/>
      <c r="G387" s="1293"/>
      <c r="H387" s="1293"/>
      <c r="I387" s="1293"/>
      <c r="J387" s="1293"/>
      <c r="K387" s="3447"/>
      <c r="L387" s="1823"/>
    </row>
    <row r="388" spans="1:12" s="1826" customFormat="1">
      <c r="A388" s="1825"/>
      <c r="B388" s="1293"/>
      <c r="C388" s="1293"/>
      <c r="D388" s="1293"/>
      <c r="E388" s="1293"/>
      <c r="F388" s="1293"/>
      <c r="G388" s="1293"/>
      <c r="H388" s="1293"/>
      <c r="I388" s="1293"/>
      <c r="J388" s="1293"/>
      <c r="K388" s="3447"/>
      <c r="L388" s="1823"/>
    </row>
    <row r="389" spans="1:12" s="1826" customFormat="1">
      <c r="A389" s="1825"/>
      <c r="B389" s="1293"/>
      <c r="C389" s="1293"/>
      <c r="D389" s="1293"/>
      <c r="E389" s="1293"/>
      <c r="F389" s="1293"/>
      <c r="G389" s="1293"/>
      <c r="H389" s="1293"/>
      <c r="I389" s="1293"/>
      <c r="J389" s="1293"/>
      <c r="K389" s="3447"/>
      <c r="L389" s="1823"/>
    </row>
    <row r="390" spans="1:12" s="1826" customFormat="1">
      <c r="A390" s="1825"/>
      <c r="B390" s="1293"/>
      <c r="C390" s="1293"/>
      <c r="D390" s="1293"/>
      <c r="E390" s="1293"/>
      <c r="F390" s="1293"/>
      <c r="G390" s="1293"/>
      <c r="H390" s="1293"/>
      <c r="I390" s="1293"/>
      <c r="J390" s="1293"/>
      <c r="K390" s="3447"/>
      <c r="L390" s="1823"/>
    </row>
    <row r="391" spans="1:12" s="1826" customFormat="1">
      <c r="A391" s="1825"/>
      <c r="B391" s="1293"/>
      <c r="C391" s="1293"/>
      <c r="D391" s="1293"/>
      <c r="E391" s="1293"/>
      <c r="F391" s="1293"/>
      <c r="G391" s="1293"/>
      <c r="H391" s="1293"/>
      <c r="I391" s="1293"/>
      <c r="J391" s="1293"/>
      <c r="K391" s="3447"/>
      <c r="L391" s="1823"/>
    </row>
    <row r="392" spans="1:12" s="1826" customFormat="1">
      <c r="A392" s="1825"/>
      <c r="B392" s="1293"/>
      <c r="C392" s="1293"/>
      <c r="D392" s="1293"/>
      <c r="E392" s="1293"/>
      <c r="F392" s="1293"/>
      <c r="G392" s="1293"/>
      <c r="H392" s="1293"/>
      <c r="I392" s="1293"/>
      <c r="J392" s="1293"/>
      <c r="K392" s="3447"/>
      <c r="L392" s="1823"/>
    </row>
    <row r="393" spans="1:12" s="1826" customFormat="1">
      <c r="A393" s="1825"/>
      <c r="B393" s="1293"/>
      <c r="C393" s="1293"/>
      <c r="D393" s="1293"/>
      <c r="E393" s="1293"/>
      <c r="F393" s="1293"/>
      <c r="G393" s="1293"/>
      <c r="H393" s="1293"/>
      <c r="I393" s="1293"/>
      <c r="J393" s="1293"/>
      <c r="K393" s="3447"/>
      <c r="L393" s="1823"/>
    </row>
    <row r="394" spans="1:12" s="1826" customFormat="1">
      <c r="A394" s="1825"/>
      <c r="B394" s="1293"/>
      <c r="C394" s="1293"/>
      <c r="D394" s="1293"/>
      <c r="E394" s="1293"/>
      <c r="F394" s="1293"/>
      <c r="G394" s="1293"/>
      <c r="H394" s="1293"/>
      <c r="I394" s="1293"/>
      <c r="J394" s="1293"/>
      <c r="K394" s="3447"/>
      <c r="L394" s="1823"/>
    </row>
    <row r="395" spans="1:12" s="1826" customFormat="1">
      <c r="A395" s="1825"/>
      <c r="B395" s="1293"/>
      <c r="C395" s="1293"/>
      <c r="D395" s="1293"/>
      <c r="E395" s="1293"/>
      <c r="F395" s="1293"/>
      <c r="G395" s="1293"/>
      <c r="H395" s="1293"/>
      <c r="I395" s="1293"/>
      <c r="J395" s="1293"/>
      <c r="K395" s="3447"/>
      <c r="L395" s="1823"/>
    </row>
    <row r="396" spans="1:12" s="1826" customFormat="1">
      <c r="A396" s="1825"/>
      <c r="B396" s="1293"/>
      <c r="C396" s="1293"/>
      <c r="D396" s="1293"/>
      <c r="E396" s="1293"/>
      <c r="F396" s="1293"/>
      <c r="G396" s="1293"/>
      <c r="H396" s="1293"/>
      <c r="I396" s="1293"/>
      <c r="J396" s="1293"/>
      <c r="K396" s="3447"/>
      <c r="L396" s="1823"/>
    </row>
    <row r="397" spans="1:12" s="1826" customFormat="1">
      <c r="A397" s="1825"/>
      <c r="B397" s="1293"/>
      <c r="C397" s="1293"/>
      <c r="D397" s="1293"/>
      <c r="E397" s="1293"/>
      <c r="F397" s="1293"/>
      <c r="G397" s="1293"/>
      <c r="H397" s="1293"/>
      <c r="I397" s="1293"/>
      <c r="J397" s="1293"/>
      <c r="K397" s="3447"/>
      <c r="L397" s="1823"/>
    </row>
    <row r="398" spans="1:12" s="1826" customFormat="1">
      <c r="A398" s="1825"/>
      <c r="B398" s="1293"/>
      <c r="C398" s="1293"/>
      <c r="D398" s="1293"/>
      <c r="E398" s="1293"/>
      <c r="F398" s="1293"/>
      <c r="G398" s="1293"/>
      <c r="H398" s="1293"/>
      <c r="I398" s="1293"/>
      <c r="J398" s="1293"/>
      <c r="K398" s="3447"/>
      <c r="L398" s="1823"/>
    </row>
    <row r="399" spans="1:12" s="1826" customFormat="1">
      <c r="A399" s="1825"/>
      <c r="B399" s="1293"/>
      <c r="C399" s="1293"/>
      <c r="D399" s="1293"/>
      <c r="E399" s="1293"/>
      <c r="F399" s="1293"/>
      <c r="G399" s="1293"/>
      <c r="H399" s="1293"/>
      <c r="I399" s="1293"/>
      <c r="J399" s="1293"/>
      <c r="K399" s="3447"/>
      <c r="L399" s="1823"/>
    </row>
    <row r="400" spans="1:12" s="1826" customFormat="1">
      <c r="A400" s="1825"/>
      <c r="B400" s="1293"/>
      <c r="C400" s="1293"/>
      <c r="D400" s="1293"/>
      <c r="E400" s="1293"/>
      <c r="F400" s="1293"/>
      <c r="G400" s="1293"/>
      <c r="H400" s="1293"/>
      <c r="I400" s="1293"/>
      <c r="J400" s="1293"/>
      <c r="K400" s="3447"/>
      <c r="L400" s="1823"/>
    </row>
    <row r="401" spans="1:12" s="1826" customFormat="1">
      <c r="A401" s="1825"/>
      <c r="B401" s="1293"/>
      <c r="C401" s="1293"/>
      <c r="D401" s="1293"/>
      <c r="E401" s="1293"/>
      <c r="F401" s="1293"/>
      <c r="G401" s="1293"/>
      <c r="H401" s="1293"/>
      <c r="I401" s="1293"/>
      <c r="J401" s="1293"/>
      <c r="K401" s="3447"/>
      <c r="L401" s="1823"/>
    </row>
    <row r="402" spans="1:12" s="1826" customFormat="1">
      <c r="A402" s="1825"/>
      <c r="B402" s="1293"/>
      <c r="C402" s="1293"/>
      <c r="D402" s="1293"/>
      <c r="E402" s="1293"/>
      <c r="F402" s="1293"/>
      <c r="G402" s="1293"/>
      <c r="H402" s="1293"/>
      <c r="I402" s="1293"/>
      <c r="J402" s="1293"/>
      <c r="K402" s="3447"/>
      <c r="L402" s="1823"/>
    </row>
    <row r="403" spans="1:12" s="1826" customFormat="1">
      <c r="A403" s="1825"/>
      <c r="B403" s="1293"/>
      <c r="C403" s="1293"/>
      <c r="D403" s="1293"/>
      <c r="E403" s="1293"/>
      <c r="F403" s="1293"/>
      <c r="G403" s="1293"/>
      <c r="H403" s="1293"/>
      <c r="I403" s="1293"/>
      <c r="J403" s="1293"/>
      <c r="K403" s="3447"/>
      <c r="L403" s="1823"/>
    </row>
    <row r="404" spans="1:12" s="1826" customFormat="1">
      <c r="A404" s="1825"/>
      <c r="B404" s="1293"/>
      <c r="C404" s="1293"/>
      <c r="D404" s="1293"/>
      <c r="E404" s="1293"/>
      <c r="F404" s="1293"/>
      <c r="G404" s="1293"/>
      <c r="H404" s="1293"/>
      <c r="I404" s="1293"/>
      <c r="J404" s="1293"/>
      <c r="K404" s="3447"/>
      <c r="L404" s="1823"/>
    </row>
    <row r="405" spans="1:12" s="1826" customFormat="1">
      <c r="A405" s="1825"/>
      <c r="B405" s="1293"/>
      <c r="C405" s="1293"/>
      <c r="D405" s="1293"/>
      <c r="E405" s="1293"/>
      <c r="F405" s="1293"/>
      <c r="G405" s="1293"/>
      <c r="H405" s="1293"/>
      <c r="I405" s="1293"/>
      <c r="J405" s="1293"/>
      <c r="K405" s="3447"/>
      <c r="L405" s="1823"/>
    </row>
    <row r="406" spans="1:12" s="1826" customFormat="1">
      <c r="A406" s="1825"/>
      <c r="B406" s="1293"/>
      <c r="C406" s="1293"/>
      <c r="D406" s="1293"/>
      <c r="E406" s="1293"/>
      <c r="F406" s="1293"/>
      <c r="G406" s="1293"/>
      <c r="H406" s="1293"/>
      <c r="I406" s="1293"/>
      <c r="J406" s="1293"/>
      <c r="K406" s="3447"/>
      <c r="L406" s="1823"/>
    </row>
    <row r="407" spans="1:12" s="1826" customFormat="1">
      <c r="A407" s="1825"/>
      <c r="B407" s="1293"/>
      <c r="C407" s="1293"/>
      <c r="D407" s="1293"/>
      <c r="E407" s="1293"/>
      <c r="F407" s="1293"/>
      <c r="G407" s="1293"/>
      <c r="H407" s="1293"/>
      <c r="I407" s="1293"/>
      <c r="J407" s="1293"/>
      <c r="K407" s="3447"/>
      <c r="L407" s="1823"/>
    </row>
    <row r="408" spans="1:12" s="1826" customFormat="1">
      <c r="A408" s="1825"/>
      <c r="B408" s="1293"/>
      <c r="C408" s="1293"/>
      <c r="D408" s="1293"/>
      <c r="E408" s="1293"/>
      <c r="F408" s="1293"/>
      <c r="G408" s="1293"/>
      <c r="H408" s="1293"/>
      <c r="I408" s="1293"/>
      <c r="J408" s="1293"/>
      <c r="K408" s="3447"/>
      <c r="L408" s="1823"/>
    </row>
    <row r="409" spans="1:12" s="1826" customFormat="1">
      <c r="A409" s="1825"/>
      <c r="B409" s="1293"/>
      <c r="C409" s="1293"/>
      <c r="D409" s="1293"/>
      <c r="E409" s="1293"/>
      <c r="F409" s="1293"/>
      <c r="G409" s="1293"/>
      <c r="H409" s="1293"/>
      <c r="I409" s="1293"/>
      <c r="J409" s="1293"/>
      <c r="K409" s="3447"/>
      <c r="L409" s="1823"/>
    </row>
    <row r="410" spans="1:12" s="1826" customFormat="1">
      <c r="A410" s="1825"/>
      <c r="B410" s="1293"/>
      <c r="C410" s="1293"/>
      <c r="D410" s="1293"/>
      <c r="E410" s="1293"/>
      <c r="F410" s="1293"/>
      <c r="G410" s="1293"/>
      <c r="H410" s="1293"/>
      <c r="I410" s="1293"/>
      <c r="J410" s="1293"/>
      <c r="K410" s="3447"/>
      <c r="L410" s="1823"/>
    </row>
    <row r="411" spans="1:12" s="1826" customFormat="1">
      <c r="A411" s="1825"/>
      <c r="B411" s="1293"/>
      <c r="C411" s="1293"/>
      <c r="D411" s="1293"/>
      <c r="E411" s="1293"/>
      <c r="F411" s="1293"/>
      <c r="G411" s="1293"/>
      <c r="H411" s="1293"/>
      <c r="I411" s="1293"/>
      <c r="J411" s="1293"/>
      <c r="K411" s="3447"/>
      <c r="L411" s="1823"/>
    </row>
    <row r="412" spans="1:12" s="1826" customFormat="1">
      <c r="A412" s="1825"/>
      <c r="B412" s="1293"/>
      <c r="C412" s="1293"/>
      <c r="D412" s="1293"/>
      <c r="E412" s="1293"/>
      <c r="F412" s="1293"/>
      <c r="G412" s="1293"/>
      <c r="H412" s="1293"/>
      <c r="I412" s="1293"/>
      <c r="J412" s="1293"/>
      <c r="K412" s="3447"/>
      <c r="L412" s="1823"/>
    </row>
    <row r="413" spans="1:12" s="1826" customFormat="1">
      <c r="A413" s="1825"/>
      <c r="B413" s="1293"/>
      <c r="C413" s="1293"/>
      <c r="D413" s="1293"/>
      <c r="E413" s="1293"/>
      <c r="F413" s="1293"/>
      <c r="G413" s="1293"/>
      <c r="H413" s="1293"/>
      <c r="I413" s="1293"/>
      <c r="J413" s="1293"/>
      <c r="K413" s="3447"/>
      <c r="L413" s="1823"/>
    </row>
    <row r="414" spans="1:12" s="1826" customFormat="1">
      <c r="A414" s="1825"/>
      <c r="B414" s="1293"/>
      <c r="C414" s="1293"/>
      <c r="D414" s="1293"/>
      <c r="E414" s="1293"/>
      <c r="F414" s="1293"/>
      <c r="G414" s="1293"/>
      <c r="H414" s="1293"/>
      <c r="I414" s="1293"/>
      <c r="J414" s="1293"/>
      <c r="K414" s="3447"/>
      <c r="L414" s="1823"/>
    </row>
    <row r="415" spans="1:12" s="1826" customFormat="1">
      <c r="A415" s="1825"/>
      <c r="B415" s="1293"/>
      <c r="C415" s="1293"/>
      <c r="D415" s="1293"/>
      <c r="E415" s="1293"/>
      <c r="F415" s="1293"/>
      <c r="G415" s="1293"/>
      <c r="H415" s="1293"/>
      <c r="I415" s="1293"/>
      <c r="J415" s="1293"/>
      <c r="K415" s="3447"/>
      <c r="L415" s="1823"/>
    </row>
    <row r="416" spans="1:12" s="1826" customFormat="1">
      <c r="A416" s="1825"/>
      <c r="B416" s="1293"/>
      <c r="C416" s="1293"/>
      <c r="D416" s="1293"/>
      <c r="E416" s="1293"/>
      <c r="F416" s="1293"/>
      <c r="G416" s="1293"/>
      <c r="H416" s="1293"/>
      <c r="I416" s="1293"/>
      <c r="J416" s="1293"/>
      <c r="K416" s="3447"/>
      <c r="L416" s="1823"/>
    </row>
    <row r="417" spans="1:12" s="1826" customFormat="1">
      <c r="A417" s="1825"/>
      <c r="B417" s="1293"/>
      <c r="C417" s="1293"/>
      <c r="D417" s="1293"/>
      <c r="E417" s="1293"/>
      <c r="F417" s="1293"/>
      <c r="G417" s="1293"/>
      <c r="H417" s="1293"/>
      <c r="I417" s="1293"/>
      <c r="J417" s="1293"/>
      <c r="K417" s="3447"/>
      <c r="L417" s="1823"/>
    </row>
    <row r="418" spans="1:12" s="1826" customFormat="1">
      <c r="A418" s="1825"/>
      <c r="B418" s="1293"/>
      <c r="C418" s="1293"/>
      <c r="D418" s="1293"/>
      <c r="E418" s="1293"/>
      <c r="F418" s="1293"/>
      <c r="G418" s="1293"/>
      <c r="H418" s="1293"/>
      <c r="I418" s="1293"/>
      <c r="J418" s="1293"/>
      <c r="K418" s="3447"/>
      <c r="L418" s="1823"/>
    </row>
    <row r="419" spans="1:12" s="1826" customFormat="1">
      <c r="A419" s="1825"/>
      <c r="B419" s="1293"/>
      <c r="C419" s="1293"/>
      <c r="D419" s="1293"/>
      <c r="E419" s="1293"/>
      <c r="F419" s="1293"/>
      <c r="G419" s="1293"/>
      <c r="H419" s="1293"/>
      <c r="I419" s="1293"/>
      <c r="J419" s="1293"/>
      <c r="K419" s="3447"/>
      <c r="L419" s="1823"/>
    </row>
    <row r="420" spans="1:12" s="1826" customFormat="1">
      <c r="A420" s="1825"/>
      <c r="B420" s="1293"/>
      <c r="C420" s="1293"/>
      <c r="D420" s="1293"/>
      <c r="E420" s="1293"/>
      <c r="F420" s="1293"/>
      <c r="G420" s="1293"/>
      <c r="H420" s="1293"/>
      <c r="I420" s="1293"/>
      <c r="J420" s="1293"/>
      <c r="K420" s="3447"/>
      <c r="L420" s="1823"/>
    </row>
    <row r="421" spans="1:12" s="1826" customFormat="1">
      <c r="A421" s="1825"/>
      <c r="B421" s="1293"/>
      <c r="C421" s="1293"/>
      <c r="D421" s="1293"/>
      <c r="E421" s="1293"/>
      <c r="F421" s="1293"/>
      <c r="G421" s="1293"/>
      <c r="H421" s="1293"/>
      <c r="I421" s="1293"/>
      <c r="J421" s="1293"/>
      <c r="K421" s="3447"/>
      <c r="L421" s="1823"/>
    </row>
    <row r="422" spans="1:12" s="1826" customFormat="1">
      <c r="A422" s="1825"/>
      <c r="B422" s="1293"/>
      <c r="C422" s="1293"/>
      <c r="D422" s="1293"/>
      <c r="E422" s="1293"/>
      <c r="F422" s="1293"/>
      <c r="G422" s="1293"/>
      <c r="H422" s="1293"/>
      <c r="I422" s="1293"/>
      <c r="J422" s="1293"/>
      <c r="K422" s="3447"/>
      <c r="L422" s="1823"/>
    </row>
    <row r="423" spans="1:12" s="1826" customFormat="1">
      <c r="A423" s="1825"/>
      <c r="B423" s="1293"/>
      <c r="C423" s="1293"/>
      <c r="D423" s="1293"/>
      <c r="E423" s="1293"/>
      <c r="F423" s="1293"/>
      <c r="G423" s="1293"/>
      <c r="H423" s="1293"/>
      <c r="I423" s="1293"/>
      <c r="J423" s="1293"/>
      <c r="K423" s="3447"/>
      <c r="L423" s="1823"/>
    </row>
    <row r="424" spans="1:12" s="1826" customFormat="1">
      <c r="A424" s="1825"/>
      <c r="B424" s="1293"/>
      <c r="C424" s="1293"/>
      <c r="D424" s="1293"/>
      <c r="E424" s="1293"/>
      <c r="F424" s="1293"/>
      <c r="G424" s="1293"/>
      <c r="H424" s="1293"/>
      <c r="I424" s="1293"/>
      <c r="J424" s="1293"/>
      <c r="K424" s="3447"/>
      <c r="L424" s="1823"/>
    </row>
    <row r="425" spans="1:12" s="1826" customFormat="1">
      <c r="A425" s="1825"/>
      <c r="B425" s="1293"/>
      <c r="C425" s="1293"/>
      <c r="D425" s="1293"/>
      <c r="E425" s="1293"/>
      <c r="F425" s="1293"/>
      <c r="G425" s="1293"/>
      <c r="H425" s="1293"/>
      <c r="I425" s="1293"/>
      <c r="J425" s="1293"/>
      <c r="K425" s="3447"/>
      <c r="L425" s="1823"/>
    </row>
    <row r="426" spans="1:12" s="1826" customFormat="1">
      <c r="A426" s="1825"/>
      <c r="B426" s="1293"/>
      <c r="C426" s="1293"/>
      <c r="D426" s="1293"/>
      <c r="E426" s="1293"/>
      <c r="F426" s="1293"/>
      <c r="G426" s="1293"/>
      <c r="H426" s="1293"/>
      <c r="I426" s="1293"/>
      <c r="J426" s="1293"/>
      <c r="K426" s="3447"/>
      <c r="L426" s="1823"/>
    </row>
    <row r="427" spans="1:12" s="1826" customFormat="1">
      <c r="A427" s="1825"/>
      <c r="B427" s="1293"/>
      <c r="C427" s="1293"/>
      <c r="D427" s="1293"/>
      <c r="E427" s="1293"/>
      <c r="F427" s="1293"/>
      <c r="G427" s="1293"/>
      <c r="H427" s="1293"/>
      <c r="I427" s="1293"/>
      <c r="J427" s="1293"/>
      <c r="K427" s="3447"/>
      <c r="L427" s="1823"/>
    </row>
    <row r="428" spans="1:12" s="1826" customFormat="1">
      <c r="A428" s="1825"/>
      <c r="B428" s="1293"/>
      <c r="C428" s="1293"/>
      <c r="D428" s="1293"/>
      <c r="E428" s="1293"/>
      <c r="F428" s="1293"/>
      <c r="G428" s="1293"/>
      <c r="H428" s="1293"/>
      <c r="I428" s="1293"/>
      <c r="J428" s="1293"/>
      <c r="K428" s="3447"/>
      <c r="L428" s="1823"/>
    </row>
    <row r="429" spans="1:12" s="1826" customFormat="1">
      <c r="A429" s="1825"/>
      <c r="B429" s="1293"/>
      <c r="C429" s="1293"/>
      <c r="D429" s="1293"/>
      <c r="E429" s="1293"/>
      <c r="F429" s="1293"/>
      <c r="G429" s="1293"/>
      <c r="H429" s="1293"/>
      <c r="I429" s="1293"/>
      <c r="J429" s="1293"/>
      <c r="K429" s="3447"/>
      <c r="L429" s="1823"/>
    </row>
    <row r="430" spans="1:12" s="1826" customFormat="1">
      <c r="A430" s="1825"/>
      <c r="B430" s="1293"/>
      <c r="C430" s="1293"/>
      <c r="D430" s="1293"/>
      <c r="E430" s="1293"/>
      <c r="F430" s="1293"/>
      <c r="G430" s="1293"/>
      <c r="H430" s="1293"/>
      <c r="I430" s="1293"/>
      <c r="J430" s="1293"/>
      <c r="K430" s="3447"/>
      <c r="L430" s="1823"/>
    </row>
    <row r="431" spans="1:12" s="1826" customFormat="1">
      <c r="A431" s="1825"/>
      <c r="B431" s="1293"/>
      <c r="C431" s="1293"/>
      <c r="D431" s="1293"/>
      <c r="E431" s="1293"/>
      <c r="F431" s="1293"/>
      <c r="G431" s="1293"/>
      <c r="H431" s="1293"/>
      <c r="I431" s="1293"/>
      <c r="J431" s="1293"/>
      <c r="K431" s="3447"/>
      <c r="L431" s="1823"/>
    </row>
    <row r="432" spans="1:12" s="1826" customFormat="1">
      <c r="A432" s="1825"/>
      <c r="B432" s="1293"/>
      <c r="C432" s="1293"/>
      <c r="D432" s="1293"/>
      <c r="E432" s="1293"/>
      <c r="F432" s="1293"/>
      <c r="G432" s="1293"/>
      <c r="H432" s="1293"/>
      <c r="I432" s="1293"/>
      <c r="J432" s="1293"/>
      <c r="K432" s="3447"/>
      <c r="L432" s="1823"/>
    </row>
    <row r="433" spans="1:12" s="1826" customFormat="1">
      <c r="A433" s="1825"/>
      <c r="B433" s="1293"/>
      <c r="C433" s="1293"/>
      <c r="D433" s="1293"/>
      <c r="E433" s="1293"/>
      <c r="F433" s="1293"/>
      <c r="G433" s="1293"/>
      <c r="H433" s="1293"/>
      <c r="I433" s="1293"/>
      <c r="J433" s="1293"/>
      <c r="K433" s="3447"/>
      <c r="L433" s="1823"/>
    </row>
    <row r="434" spans="1:12" s="1826" customFormat="1">
      <c r="A434" s="1825"/>
      <c r="B434" s="1293"/>
      <c r="C434" s="1293"/>
      <c r="D434" s="1293"/>
      <c r="E434" s="1293"/>
      <c r="F434" s="1293"/>
      <c r="G434" s="1293"/>
      <c r="H434" s="1293"/>
      <c r="I434" s="1293"/>
      <c r="J434" s="1293"/>
      <c r="K434" s="3447"/>
      <c r="L434" s="1823"/>
    </row>
    <row r="435" spans="1:12" s="1826" customFormat="1">
      <c r="A435" s="1825"/>
      <c r="B435" s="1293"/>
      <c r="C435" s="1293"/>
      <c r="D435" s="1293"/>
      <c r="E435" s="1293"/>
      <c r="F435" s="1293"/>
      <c r="G435" s="1293"/>
      <c r="H435" s="1293"/>
      <c r="I435" s="1293"/>
      <c r="J435" s="1293"/>
      <c r="K435" s="3447"/>
      <c r="L435" s="1823"/>
    </row>
    <row r="436" spans="1:12" s="1826" customFormat="1">
      <c r="A436" s="1825"/>
      <c r="B436" s="1293"/>
      <c r="C436" s="1293"/>
      <c r="D436" s="1293"/>
      <c r="E436" s="1293"/>
      <c r="F436" s="1293"/>
      <c r="G436" s="1293"/>
      <c r="H436" s="1293"/>
      <c r="I436" s="1293"/>
      <c r="J436" s="1293"/>
      <c r="K436" s="3447"/>
      <c r="L436" s="1823"/>
    </row>
    <row r="437" spans="1:12" s="1826" customFormat="1">
      <c r="A437" s="1825"/>
      <c r="B437" s="1293"/>
      <c r="C437" s="1293"/>
      <c r="D437" s="1293"/>
      <c r="E437" s="1293"/>
      <c r="F437" s="1293"/>
      <c r="G437" s="1293"/>
      <c r="H437" s="1293"/>
      <c r="I437" s="1293"/>
      <c r="J437" s="1293"/>
      <c r="K437" s="3447"/>
      <c r="L437" s="1823"/>
    </row>
    <row r="438" spans="1:12" s="1826" customFormat="1">
      <c r="A438" s="1825"/>
      <c r="B438" s="1293"/>
      <c r="C438" s="1293"/>
      <c r="D438" s="1293"/>
      <c r="E438" s="1293"/>
      <c r="F438" s="1293"/>
      <c r="G438" s="1293"/>
      <c r="H438" s="1293"/>
      <c r="I438" s="1293"/>
      <c r="J438" s="1293"/>
      <c r="K438" s="3447"/>
      <c r="L438" s="1823"/>
    </row>
    <row r="439" spans="1:12" s="1826" customFormat="1">
      <c r="A439" s="1825"/>
      <c r="B439" s="1293"/>
      <c r="C439" s="1293"/>
      <c r="D439" s="1293"/>
      <c r="E439" s="1293"/>
      <c r="F439" s="1293"/>
      <c r="G439" s="1293"/>
      <c r="H439" s="1293"/>
      <c r="I439" s="1293"/>
      <c r="J439" s="1293"/>
      <c r="K439" s="3447"/>
      <c r="L439" s="1823"/>
    </row>
    <row r="440" spans="1:12" s="1826" customFormat="1">
      <c r="A440" s="1825"/>
      <c r="B440" s="1293"/>
      <c r="C440" s="1293"/>
      <c r="D440" s="1293"/>
      <c r="E440" s="1293"/>
      <c r="F440" s="1293"/>
      <c r="G440" s="1293"/>
      <c r="H440" s="1293"/>
      <c r="I440" s="1293"/>
      <c r="J440" s="1293"/>
      <c r="K440" s="3447"/>
      <c r="L440" s="1823"/>
    </row>
    <row r="441" spans="1:12" s="1826" customFormat="1">
      <c r="A441" s="1825"/>
      <c r="B441" s="1293"/>
      <c r="C441" s="1293"/>
      <c r="D441" s="1293"/>
      <c r="E441" s="1293"/>
      <c r="F441" s="1293"/>
      <c r="G441" s="1293"/>
      <c r="H441" s="1293"/>
      <c r="I441" s="1293"/>
      <c r="J441" s="1293"/>
      <c r="K441" s="3447"/>
      <c r="L441" s="1823"/>
    </row>
    <row r="442" spans="1:12" s="1826" customFormat="1">
      <c r="A442" s="1825"/>
      <c r="B442" s="1293"/>
      <c r="C442" s="1293"/>
      <c r="D442" s="1293"/>
      <c r="E442" s="1293"/>
      <c r="F442" s="1293"/>
      <c r="G442" s="1293"/>
      <c r="H442" s="1293"/>
      <c r="I442" s="1293"/>
      <c r="J442" s="1293"/>
      <c r="K442" s="3447"/>
      <c r="L442" s="1823"/>
    </row>
    <row r="443" spans="1:12" s="1826" customFormat="1">
      <c r="A443" s="1825"/>
      <c r="B443" s="1293"/>
      <c r="C443" s="1293"/>
      <c r="D443" s="1293"/>
      <c r="E443" s="1293"/>
      <c r="F443" s="1293"/>
      <c r="G443" s="1293"/>
      <c r="H443" s="1293"/>
      <c r="I443" s="1293"/>
      <c r="J443" s="1293"/>
      <c r="K443" s="3447"/>
      <c r="L443" s="1823"/>
    </row>
    <row r="444" spans="1:12" s="1826" customFormat="1">
      <c r="A444" s="1825"/>
      <c r="B444" s="1293"/>
      <c r="C444" s="1293"/>
      <c r="D444" s="1293"/>
      <c r="E444" s="1293"/>
      <c r="F444" s="1293"/>
      <c r="G444" s="1293"/>
      <c r="H444" s="1293"/>
      <c r="I444" s="1293"/>
      <c r="J444" s="1293"/>
      <c r="K444" s="3447"/>
      <c r="L444" s="1823"/>
    </row>
    <row r="445" spans="1:12" s="1826" customFormat="1">
      <c r="A445" s="1825"/>
      <c r="B445" s="1293"/>
      <c r="C445" s="1293"/>
      <c r="D445" s="1293"/>
      <c r="E445" s="1293"/>
      <c r="F445" s="1293"/>
      <c r="G445" s="1293"/>
      <c r="H445" s="1293"/>
      <c r="I445" s="1293"/>
      <c r="J445" s="1293"/>
      <c r="K445" s="3447"/>
      <c r="L445" s="1823"/>
    </row>
    <row r="446" spans="1:12" s="1826" customFormat="1">
      <c r="A446" s="1825"/>
      <c r="B446" s="1293"/>
      <c r="C446" s="1293"/>
      <c r="D446" s="1293"/>
      <c r="E446" s="1293"/>
      <c r="F446" s="1293"/>
      <c r="G446" s="1293"/>
      <c r="H446" s="1293"/>
      <c r="I446" s="1293"/>
      <c r="J446" s="1293"/>
      <c r="K446" s="3447"/>
      <c r="L446" s="1823"/>
    </row>
    <row r="447" spans="1:12" s="1826" customFormat="1">
      <c r="A447" s="1825"/>
      <c r="B447" s="1293"/>
      <c r="C447" s="1293"/>
      <c r="D447" s="1293"/>
      <c r="E447" s="1293"/>
      <c r="F447" s="1293"/>
      <c r="G447" s="1293"/>
      <c r="H447" s="1293"/>
      <c r="I447" s="1293"/>
      <c r="J447" s="1293"/>
      <c r="K447" s="3447"/>
      <c r="L447" s="1823"/>
    </row>
    <row r="448" spans="1:12" s="1826" customFormat="1">
      <c r="A448" s="1825"/>
      <c r="B448" s="1293"/>
      <c r="C448" s="1293"/>
      <c r="D448" s="1293"/>
      <c r="E448" s="1293"/>
      <c r="F448" s="1293"/>
      <c r="G448" s="1293"/>
      <c r="H448" s="1293"/>
      <c r="I448" s="1293"/>
      <c r="J448" s="1293"/>
      <c r="K448" s="3447"/>
      <c r="L448" s="1823"/>
    </row>
    <row r="449" spans="1:12" s="1826" customFormat="1">
      <c r="A449" s="1825"/>
      <c r="B449" s="1293"/>
      <c r="C449" s="1293"/>
      <c r="D449" s="1293"/>
      <c r="E449" s="1293"/>
      <c r="F449" s="1293"/>
      <c r="G449" s="1293"/>
      <c r="H449" s="1293"/>
      <c r="I449" s="1293"/>
      <c r="J449" s="1293"/>
      <c r="K449" s="3447"/>
      <c r="L449" s="1823"/>
    </row>
    <row r="450" spans="1:12" s="1826" customFormat="1">
      <c r="A450" s="1825"/>
      <c r="B450" s="1293"/>
      <c r="C450" s="1293"/>
      <c r="D450" s="1293"/>
      <c r="E450" s="1293"/>
      <c r="F450" s="1293"/>
      <c r="G450" s="1293"/>
      <c r="H450" s="1293"/>
      <c r="I450" s="1293"/>
      <c r="J450" s="1293"/>
      <c r="K450" s="3447"/>
      <c r="L450" s="1823"/>
    </row>
    <row r="451" spans="1:12" s="1826" customFormat="1">
      <c r="A451" s="1825"/>
      <c r="B451" s="1293"/>
      <c r="C451" s="1293"/>
      <c r="D451" s="1293"/>
      <c r="E451" s="1293"/>
      <c r="F451" s="1293"/>
      <c r="G451" s="1293"/>
      <c r="H451" s="1293"/>
      <c r="I451" s="1293"/>
      <c r="J451" s="1293"/>
      <c r="K451" s="3447"/>
      <c r="L451" s="1823"/>
    </row>
    <row r="452" spans="1:12" s="1826" customFormat="1">
      <c r="A452" s="1825"/>
      <c r="B452" s="1293"/>
      <c r="C452" s="1293"/>
      <c r="D452" s="1293"/>
      <c r="E452" s="1293"/>
      <c r="F452" s="1293"/>
      <c r="G452" s="1293"/>
      <c r="H452" s="1293"/>
      <c r="I452" s="1293"/>
      <c r="J452" s="1293"/>
      <c r="K452" s="3447"/>
      <c r="L452" s="1823"/>
    </row>
    <row r="453" spans="1:12" s="1826" customFormat="1">
      <c r="A453" s="1825"/>
      <c r="B453" s="1293"/>
      <c r="C453" s="1293"/>
      <c r="D453" s="1293"/>
      <c r="E453" s="1293"/>
      <c r="F453" s="1293"/>
      <c r="G453" s="1293"/>
      <c r="H453" s="1293"/>
      <c r="I453" s="1293"/>
      <c r="J453" s="1293"/>
      <c r="K453" s="3447"/>
      <c r="L453" s="1823"/>
    </row>
    <row r="454" spans="1:12" s="1826" customFormat="1">
      <c r="A454" s="1825"/>
      <c r="B454" s="1293"/>
      <c r="C454" s="1293"/>
      <c r="D454" s="1293"/>
      <c r="E454" s="1293"/>
      <c r="F454" s="1293"/>
      <c r="G454" s="1293"/>
      <c r="H454" s="1293"/>
      <c r="I454" s="1293"/>
      <c r="J454" s="1293"/>
      <c r="K454" s="3447"/>
      <c r="L454" s="1823"/>
    </row>
    <row r="455" spans="1:12" s="1826" customFormat="1">
      <c r="A455" s="1825"/>
      <c r="B455" s="1293"/>
      <c r="C455" s="1293"/>
      <c r="D455" s="1293"/>
      <c r="E455" s="1293"/>
      <c r="F455" s="1293"/>
      <c r="G455" s="1293"/>
      <c r="H455" s="1293"/>
      <c r="I455" s="1293"/>
      <c r="J455" s="1293"/>
      <c r="K455" s="3447"/>
      <c r="L455" s="1823"/>
    </row>
    <row r="456" spans="1:12" s="1826" customFormat="1">
      <c r="A456" s="1825"/>
      <c r="B456" s="1293"/>
      <c r="C456" s="1293"/>
      <c r="D456" s="1293"/>
      <c r="E456" s="1293"/>
      <c r="F456" s="1293"/>
      <c r="G456" s="1293"/>
      <c r="H456" s="1293"/>
      <c r="I456" s="1293"/>
      <c r="J456" s="1293"/>
      <c r="K456" s="3447"/>
      <c r="L456" s="1823"/>
    </row>
    <row r="457" spans="1:12" s="1826" customFormat="1">
      <c r="A457" s="1825"/>
      <c r="B457" s="1293"/>
      <c r="C457" s="1293"/>
      <c r="D457" s="1293"/>
      <c r="E457" s="1293"/>
      <c r="F457" s="1293"/>
      <c r="G457" s="1293"/>
      <c r="H457" s="1293"/>
      <c r="I457" s="1293"/>
      <c r="J457" s="1293"/>
      <c r="K457" s="3447"/>
      <c r="L457" s="1823"/>
    </row>
    <row r="458" spans="1:12" s="1826" customFormat="1">
      <c r="A458" s="1825"/>
      <c r="B458" s="1293"/>
      <c r="C458" s="1293"/>
      <c r="D458" s="1293"/>
      <c r="E458" s="1293"/>
      <c r="F458" s="1293"/>
      <c r="G458" s="1293"/>
      <c r="H458" s="1293"/>
      <c r="I458" s="1293"/>
      <c r="J458" s="1293"/>
      <c r="K458" s="3447"/>
      <c r="L458" s="1823"/>
    </row>
    <row r="459" spans="1:12" s="1826" customFormat="1">
      <c r="A459" s="1825"/>
      <c r="B459" s="1293"/>
      <c r="C459" s="1293"/>
      <c r="D459" s="1293"/>
      <c r="E459" s="1293"/>
      <c r="F459" s="1293"/>
      <c r="G459" s="1293"/>
      <c r="H459" s="1293"/>
      <c r="I459" s="1293"/>
      <c r="J459" s="1293"/>
      <c r="K459" s="3447"/>
      <c r="L459" s="1823"/>
    </row>
    <row r="460" spans="1:12" s="1826" customFormat="1">
      <c r="A460" s="1825"/>
      <c r="B460" s="1293"/>
      <c r="C460" s="1293"/>
      <c r="D460" s="1293"/>
      <c r="E460" s="1293"/>
      <c r="F460" s="1293"/>
      <c r="G460" s="1293"/>
      <c r="H460" s="1293"/>
      <c r="I460" s="1293"/>
      <c r="J460" s="1293"/>
      <c r="K460" s="3447"/>
      <c r="L460" s="1823"/>
    </row>
    <row r="461" spans="1:12" s="1826" customFormat="1">
      <c r="A461" s="1825"/>
      <c r="B461" s="1293"/>
      <c r="C461" s="1293"/>
      <c r="D461" s="1293"/>
      <c r="E461" s="1293"/>
      <c r="F461" s="1293"/>
      <c r="G461" s="1293"/>
      <c r="H461" s="1293"/>
      <c r="I461" s="1293"/>
      <c r="J461" s="1293"/>
      <c r="K461" s="3447"/>
      <c r="L461" s="1823"/>
    </row>
    <row r="462" spans="1:12" s="1826" customFormat="1">
      <c r="A462" s="1825"/>
      <c r="B462" s="1293"/>
      <c r="C462" s="1293"/>
      <c r="D462" s="1293"/>
      <c r="E462" s="1293"/>
      <c r="F462" s="1293"/>
      <c r="G462" s="1293"/>
      <c r="H462" s="1293"/>
      <c r="I462" s="1293"/>
      <c r="J462" s="1293"/>
      <c r="K462" s="3447"/>
      <c r="L462" s="1823"/>
    </row>
    <row r="463" spans="1:12" s="1826" customFormat="1">
      <c r="A463" s="1825"/>
      <c r="B463" s="1293"/>
      <c r="C463" s="1293"/>
      <c r="D463" s="1293"/>
      <c r="E463" s="1293"/>
      <c r="F463" s="1293"/>
      <c r="G463" s="1293"/>
      <c r="H463" s="1293"/>
      <c r="I463" s="1293"/>
      <c r="J463" s="1293"/>
      <c r="K463" s="3447"/>
      <c r="L463" s="1823"/>
    </row>
    <row r="464" spans="1:12" s="1826" customFormat="1">
      <c r="A464" s="1825"/>
      <c r="B464" s="1293"/>
      <c r="C464" s="1293"/>
      <c r="D464" s="1293"/>
      <c r="E464" s="1293"/>
      <c r="F464" s="1293"/>
      <c r="G464" s="1293"/>
      <c r="H464" s="1293"/>
      <c r="I464" s="1293"/>
      <c r="J464" s="1293"/>
      <c r="K464" s="3447"/>
      <c r="L464" s="1823"/>
    </row>
    <row r="465" spans="1:12" s="1826" customFormat="1">
      <c r="A465" s="1825"/>
      <c r="B465" s="1293"/>
      <c r="C465" s="1293"/>
      <c r="D465" s="1293"/>
      <c r="E465" s="1293"/>
      <c r="F465" s="1293"/>
      <c r="G465" s="1293"/>
      <c r="H465" s="1293"/>
      <c r="I465" s="1293"/>
      <c r="J465" s="1293"/>
      <c r="K465" s="3447"/>
      <c r="L465" s="1823"/>
    </row>
    <row r="466" spans="1:12" s="1826" customFormat="1">
      <c r="A466" s="1825"/>
      <c r="B466" s="1293"/>
      <c r="C466" s="1293"/>
      <c r="D466" s="1293"/>
      <c r="E466" s="1293"/>
      <c r="F466" s="1293"/>
      <c r="G466" s="1293"/>
      <c r="H466" s="1293"/>
      <c r="I466" s="1293"/>
      <c r="J466" s="1293"/>
      <c r="K466" s="3447"/>
      <c r="L466" s="1823"/>
    </row>
    <row r="467" spans="1:12" s="1826" customFormat="1">
      <c r="A467" s="1825"/>
      <c r="B467" s="1293"/>
      <c r="C467" s="1293"/>
      <c r="D467" s="1293"/>
      <c r="E467" s="1293"/>
      <c r="F467" s="1293"/>
      <c r="G467" s="1293"/>
      <c r="H467" s="1293"/>
      <c r="I467" s="1293"/>
      <c r="J467" s="1293"/>
      <c r="K467" s="3447"/>
      <c r="L467" s="1823"/>
    </row>
    <row r="468" spans="1:12" s="1826" customFormat="1">
      <c r="A468" s="1825"/>
      <c r="B468" s="1293"/>
      <c r="C468" s="1293"/>
      <c r="D468" s="1293"/>
      <c r="E468" s="1293"/>
      <c r="F468" s="1293"/>
      <c r="G468" s="1293"/>
      <c r="H468" s="1293"/>
      <c r="I468" s="1293"/>
      <c r="J468" s="1293"/>
      <c r="K468" s="3447"/>
      <c r="L468" s="1823"/>
    </row>
    <row r="469" spans="1:12" s="1826" customFormat="1">
      <c r="A469" s="1825"/>
      <c r="B469" s="1293"/>
      <c r="C469" s="1293"/>
      <c r="D469" s="1293"/>
      <c r="E469" s="1293"/>
      <c r="F469" s="1293"/>
      <c r="G469" s="1293"/>
      <c r="H469" s="1293"/>
      <c r="I469" s="1293"/>
      <c r="J469" s="1293"/>
      <c r="K469" s="3447"/>
      <c r="L469" s="1823"/>
    </row>
    <row r="470" spans="1:12" s="1826" customFormat="1">
      <c r="A470" s="1825"/>
      <c r="B470" s="1293"/>
      <c r="C470" s="1293"/>
      <c r="D470" s="1293"/>
      <c r="E470" s="1293"/>
      <c r="F470" s="1293"/>
      <c r="G470" s="1293"/>
      <c r="H470" s="1293"/>
      <c r="I470" s="1293"/>
      <c r="J470" s="1293"/>
      <c r="K470" s="3447"/>
      <c r="L470" s="1823"/>
    </row>
    <row r="471" spans="1:12" s="1826" customFormat="1">
      <c r="A471" s="1825"/>
      <c r="B471" s="1293"/>
      <c r="C471" s="1293"/>
      <c r="D471" s="1293"/>
      <c r="E471" s="1293"/>
      <c r="F471" s="1293"/>
      <c r="G471" s="1293"/>
      <c r="H471" s="1293"/>
      <c r="I471" s="1293"/>
      <c r="J471" s="1293"/>
      <c r="K471" s="3447"/>
      <c r="L471" s="1823"/>
    </row>
    <row r="472" spans="1:12" s="1826" customFormat="1">
      <c r="A472" s="1825"/>
      <c r="B472" s="1293"/>
      <c r="C472" s="1293"/>
      <c r="D472" s="1293"/>
      <c r="E472" s="1293"/>
      <c r="F472" s="1293"/>
      <c r="G472" s="1293"/>
      <c r="H472" s="1293"/>
      <c r="I472" s="1293"/>
      <c r="J472" s="1293"/>
      <c r="K472" s="3447"/>
      <c r="L472" s="1823"/>
    </row>
    <row r="473" spans="1:12" s="1826" customFormat="1">
      <c r="A473" s="1825"/>
      <c r="B473" s="1293"/>
      <c r="C473" s="1293"/>
      <c r="D473" s="1293"/>
      <c r="E473" s="1293"/>
      <c r="F473" s="1293"/>
      <c r="G473" s="1293"/>
      <c r="H473" s="1293"/>
      <c r="I473" s="1293"/>
      <c r="J473" s="1293"/>
      <c r="K473" s="3447"/>
      <c r="L473" s="1823"/>
    </row>
    <row r="474" spans="1:12" s="1826" customFormat="1">
      <c r="A474" s="1825"/>
      <c r="B474" s="1293"/>
      <c r="C474" s="1293"/>
      <c r="D474" s="1293"/>
      <c r="E474" s="1293"/>
      <c r="F474" s="1293"/>
      <c r="G474" s="1293"/>
      <c r="H474" s="1293"/>
      <c r="I474" s="1293"/>
      <c r="J474" s="1293"/>
      <c r="K474" s="3447"/>
      <c r="L474" s="1823"/>
    </row>
    <row r="475" spans="1:12" s="1826" customFormat="1">
      <c r="A475" s="1825"/>
      <c r="B475" s="1293"/>
      <c r="C475" s="1293"/>
      <c r="D475" s="1293"/>
      <c r="E475" s="1293"/>
      <c r="F475" s="1293"/>
      <c r="G475" s="1293"/>
      <c r="H475" s="1293"/>
      <c r="I475" s="1293"/>
      <c r="J475" s="1293"/>
      <c r="K475" s="3447"/>
      <c r="L475" s="1823"/>
    </row>
    <row r="476" spans="1:12" s="1826" customFormat="1">
      <c r="A476" s="1825"/>
      <c r="B476" s="1293"/>
      <c r="C476" s="1293"/>
      <c r="D476" s="1293"/>
      <c r="E476" s="1293"/>
      <c r="F476" s="1293"/>
      <c r="G476" s="1293"/>
      <c r="H476" s="1293"/>
      <c r="I476" s="1293"/>
      <c r="J476" s="1293"/>
      <c r="K476" s="3447"/>
      <c r="L476" s="1823"/>
    </row>
    <row r="477" spans="1:12" s="1826" customFormat="1">
      <c r="A477" s="1825"/>
      <c r="B477" s="1293"/>
      <c r="C477" s="1293"/>
      <c r="D477" s="1293"/>
      <c r="E477" s="1293"/>
      <c r="F477" s="1293"/>
      <c r="G477" s="1293"/>
      <c r="H477" s="1293"/>
      <c r="I477" s="1293"/>
      <c r="J477" s="1293"/>
      <c r="K477" s="3447"/>
      <c r="L477" s="1823"/>
    </row>
    <row r="478" spans="1:12" s="1826" customFormat="1">
      <c r="A478" s="1825"/>
      <c r="B478" s="1293"/>
      <c r="C478" s="1293"/>
      <c r="D478" s="1293"/>
      <c r="E478" s="1293"/>
      <c r="F478" s="1293"/>
      <c r="G478" s="1293"/>
      <c r="H478" s="1293"/>
      <c r="I478" s="1293"/>
      <c r="J478" s="1293"/>
      <c r="K478" s="3447"/>
      <c r="L478" s="1823"/>
    </row>
    <row r="479" spans="1:12" s="1826" customFormat="1">
      <c r="A479" s="1825"/>
      <c r="B479" s="1293"/>
      <c r="C479" s="1293"/>
      <c r="D479" s="1293"/>
      <c r="E479" s="1293"/>
      <c r="F479" s="1293"/>
      <c r="G479" s="1293"/>
      <c r="H479" s="1293"/>
      <c r="I479" s="1293"/>
      <c r="J479" s="1293"/>
      <c r="K479" s="3447"/>
      <c r="L479" s="1823"/>
    </row>
    <row r="480" spans="1:12" s="1826" customFormat="1">
      <c r="A480" s="1825"/>
      <c r="B480" s="1293"/>
      <c r="C480" s="1293"/>
      <c r="D480" s="1293"/>
      <c r="E480" s="1293"/>
      <c r="F480" s="1293"/>
      <c r="G480" s="1293"/>
      <c r="H480" s="1293"/>
      <c r="I480" s="1293"/>
      <c r="J480" s="1293"/>
      <c r="K480" s="3447"/>
      <c r="L480" s="1823"/>
    </row>
    <row r="481" spans="1:12" s="1826" customFormat="1">
      <c r="A481" s="1825"/>
      <c r="B481" s="1293"/>
      <c r="C481" s="1293"/>
      <c r="D481" s="1293"/>
      <c r="E481" s="1293"/>
      <c r="F481" s="1293"/>
      <c r="G481" s="1293"/>
      <c r="H481" s="1293"/>
      <c r="I481" s="1293"/>
      <c r="J481" s="1293"/>
      <c r="K481" s="3447"/>
      <c r="L481" s="1823"/>
    </row>
    <row r="482" spans="1:12" s="1826" customFormat="1">
      <c r="A482" s="1825"/>
      <c r="B482" s="1293"/>
      <c r="C482" s="1293"/>
      <c r="D482" s="1293"/>
      <c r="E482" s="1293"/>
      <c r="F482" s="1293"/>
      <c r="G482" s="1293"/>
      <c r="H482" s="1293"/>
      <c r="I482" s="1293"/>
      <c r="J482" s="1293"/>
      <c r="K482" s="3447"/>
      <c r="L482" s="1823"/>
    </row>
    <row r="483" spans="1:12" s="1826" customFormat="1">
      <c r="A483" s="1825"/>
      <c r="B483" s="1293"/>
      <c r="C483" s="1293"/>
      <c r="D483" s="1293"/>
      <c r="E483" s="1293"/>
      <c r="F483" s="1293"/>
      <c r="G483" s="1293"/>
      <c r="H483" s="1293"/>
      <c r="I483" s="1293"/>
      <c r="J483" s="1293"/>
      <c r="K483" s="3447"/>
      <c r="L483" s="1823"/>
    </row>
    <row r="484" spans="1:12" s="1826" customFormat="1">
      <c r="A484" s="1825"/>
      <c r="B484" s="1293"/>
      <c r="C484" s="1293"/>
      <c r="D484" s="1293"/>
      <c r="E484" s="1293"/>
      <c r="F484" s="1293"/>
      <c r="G484" s="1293"/>
      <c r="H484" s="1293"/>
      <c r="I484" s="1293"/>
      <c r="J484" s="1293"/>
      <c r="K484" s="3447"/>
      <c r="L484" s="1823"/>
    </row>
    <row r="485" spans="1:12" s="1826" customFormat="1">
      <c r="A485" s="1825"/>
      <c r="B485" s="1293"/>
      <c r="C485" s="1293"/>
      <c r="D485" s="1293"/>
      <c r="E485" s="1293"/>
      <c r="F485" s="1293"/>
      <c r="G485" s="1293"/>
      <c r="H485" s="1293"/>
      <c r="I485" s="1293"/>
      <c r="J485" s="1293"/>
      <c r="K485" s="3447"/>
      <c r="L485" s="1823"/>
    </row>
    <row r="486" spans="1:12" s="1826" customFormat="1">
      <c r="A486" s="1825"/>
      <c r="B486" s="1293"/>
      <c r="C486" s="1293"/>
      <c r="D486" s="1293"/>
      <c r="E486" s="1293"/>
      <c r="F486" s="1293"/>
      <c r="G486" s="1293"/>
      <c r="H486" s="1293"/>
      <c r="I486" s="1293"/>
      <c r="J486" s="1293"/>
      <c r="K486" s="3447"/>
      <c r="L486" s="1823"/>
    </row>
    <row r="487" spans="1:12" s="1826" customFormat="1">
      <c r="A487" s="1825"/>
      <c r="B487" s="1293"/>
      <c r="C487" s="1293"/>
      <c r="D487" s="1293"/>
      <c r="E487" s="1293"/>
      <c r="F487" s="1293"/>
      <c r="G487" s="1293"/>
      <c r="H487" s="1293"/>
      <c r="I487" s="1293"/>
      <c r="J487" s="1293"/>
      <c r="K487" s="3447"/>
      <c r="L487" s="1823"/>
    </row>
    <row r="488" spans="1:12" s="1826" customFormat="1">
      <c r="A488" s="1825"/>
      <c r="B488" s="1293"/>
      <c r="C488" s="1293"/>
      <c r="D488" s="1293"/>
      <c r="E488" s="1293"/>
      <c r="F488" s="1293"/>
      <c r="G488" s="1293"/>
      <c r="H488" s="1293"/>
      <c r="I488" s="1293"/>
      <c r="J488" s="1293"/>
      <c r="K488" s="3447"/>
      <c r="L488" s="1823"/>
    </row>
    <row r="489" spans="1:12" s="1826" customFormat="1">
      <c r="A489" s="1825"/>
      <c r="B489" s="1293"/>
      <c r="C489" s="1293"/>
      <c r="D489" s="1293"/>
      <c r="E489" s="1293"/>
      <c r="F489" s="1293"/>
      <c r="G489" s="1293"/>
      <c r="H489" s="1293"/>
      <c r="I489" s="1293"/>
      <c r="J489" s="1293"/>
      <c r="K489" s="3447"/>
      <c r="L489" s="1823"/>
    </row>
    <row r="490" spans="1:12" s="1826" customFormat="1">
      <c r="A490" s="1825"/>
      <c r="B490" s="1293"/>
      <c r="C490" s="1293"/>
      <c r="D490" s="1293"/>
      <c r="E490" s="1293"/>
      <c r="F490" s="1293"/>
      <c r="G490" s="1293"/>
      <c r="H490" s="1293"/>
      <c r="I490" s="1293"/>
      <c r="J490" s="1293"/>
      <c r="K490" s="3447"/>
      <c r="L490" s="1823"/>
    </row>
    <row r="491" spans="1:12" s="1826" customFormat="1">
      <c r="A491" s="1825"/>
      <c r="B491" s="1293"/>
      <c r="C491" s="1293"/>
      <c r="D491" s="1293"/>
      <c r="E491" s="1293"/>
      <c r="F491" s="1293"/>
      <c r="G491" s="1293"/>
      <c r="H491" s="1293"/>
      <c r="I491" s="1293"/>
      <c r="J491" s="1293"/>
      <c r="K491" s="3447"/>
      <c r="L491" s="1823"/>
    </row>
    <row r="492" spans="1:12" s="1826" customFormat="1">
      <c r="A492" s="1825"/>
      <c r="B492" s="1293"/>
      <c r="C492" s="1293"/>
      <c r="D492" s="1293"/>
      <c r="E492" s="1293"/>
      <c r="F492" s="1293"/>
      <c r="G492" s="1293"/>
      <c r="H492" s="1293"/>
      <c r="I492" s="1293"/>
      <c r="J492" s="1293"/>
      <c r="K492" s="3447"/>
      <c r="L492" s="1823"/>
    </row>
    <row r="493" spans="1:12" s="1826" customFormat="1">
      <c r="A493" s="1825"/>
      <c r="B493" s="1293"/>
      <c r="C493" s="1293"/>
      <c r="D493" s="1293"/>
      <c r="E493" s="1293"/>
      <c r="F493" s="1293"/>
      <c r="G493" s="1293"/>
      <c r="H493" s="1293"/>
      <c r="I493" s="1293"/>
      <c r="J493" s="1293"/>
      <c r="K493" s="3447"/>
      <c r="L493" s="1823"/>
    </row>
    <row r="494" spans="1:12" s="1826" customFormat="1">
      <c r="A494" s="1825"/>
      <c r="B494" s="1293"/>
      <c r="C494" s="1293"/>
      <c r="D494" s="1293"/>
      <c r="E494" s="1293"/>
      <c r="F494" s="1293"/>
      <c r="G494" s="1293"/>
      <c r="H494" s="1293"/>
      <c r="I494" s="1293"/>
      <c r="J494" s="1293"/>
      <c r="K494" s="3447"/>
      <c r="L494" s="1823"/>
    </row>
    <row r="495" spans="1:12" s="1826" customFormat="1">
      <c r="A495" s="1825"/>
      <c r="B495" s="1293"/>
      <c r="C495" s="1293"/>
      <c r="D495" s="1293"/>
      <c r="E495" s="1293"/>
      <c r="F495" s="1293"/>
      <c r="G495" s="1293"/>
      <c r="H495" s="1293"/>
      <c r="I495" s="1293"/>
      <c r="J495" s="1293"/>
      <c r="K495" s="3447"/>
      <c r="L495" s="1823"/>
    </row>
    <row r="496" spans="1:12" s="1826" customFormat="1">
      <c r="A496" s="1825"/>
      <c r="B496" s="1293"/>
      <c r="C496" s="1293"/>
      <c r="D496" s="1293"/>
      <c r="E496" s="1293"/>
      <c r="F496" s="1293"/>
      <c r="G496" s="1293"/>
      <c r="H496" s="1293"/>
      <c r="I496" s="1293"/>
      <c r="J496" s="1293"/>
      <c r="K496" s="3447"/>
      <c r="L496" s="1823"/>
    </row>
    <row r="497" spans="1:12" s="1826" customFormat="1">
      <c r="A497" s="1825"/>
      <c r="B497" s="1293"/>
      <c r="C497" s="1293"/>
      <c r="D497" s="1293"/>
      <c r="E497" s="1293"/>
      <c r="F497" s="1293"/>
      <c r="G497" s="1293"/>
      <c r="H497" s="1293"/>
      <c r="I497" s="1293"/>
      <c r="J497" s="1293"/>
      <c r="K497" s="3447"/>
      <c r="L497" s="1823"/>
    </row>
    <row r="498" spans="1:12" s="1826" customFormat="1">
      <c r="A498" s="1825"/>
      <c r="B498" s="1293"/>
      <c r="C498" s="1293"/>
      <c r="D498" s="1293"/>
      <c r="E498" s="1293"/>
      <c r="F498" s="1293"/>
      <c r="G498" s="1293"/>
      <c r="H498" s="1293"/>
      <c r="I498" s="1293"/>
      <c r="J498" s="1293"/>
      <c r="K498" s="3447"/>
      <c r="L498" s="1823"/>
    </row>
    <row r="499" spans="1:12" s="1826" customFormat="1">
      <c r="A499" s="1825"/>
      <c r="B499" s="1293"/>
      <c r="C499" s="1293"/>
      <c r="D499" s="1293"/>
      <c r="E499" s="1293"/>
      <c r="F499" s="1293"/>
      <c r="G499" s="1293"/>
      <c r="H499" s="1293"/>
      <c r="I499" s="1293"/>
      <c r="J499" s="1293"/>
      <c r="K499" s="3447"/>
      <c r="L499" s="1823"/>
    </row>
    <row r="500" spans="1:12" s="1826" customFormat="1">
      <c r="A500" s="1825"/>
      <c r="B500" s="1293"/>
      <c r="C500" s="1293"/>
      <c r="D500" s="1293"/>
      <c r="E500" s="1293"/>
      <c r="F500" s="1293"/>
      <c r="G500" s="1293"/>
      <c r="H500" s="1293"/>
      <c r="I500" s="1293"/>
      <c r="J500" s="1293"/>
      <c r="K500" s="3447"/>
      <c r="L500" s="1823"/>
    </row>
    <row r="501" spans="1:12" s="1826" customFormat="1">
      <c r="A501" s="1825"/>
      <c r="B501" s="1293"/>
      <c r="C501" s="1293"/>
      <c r="D501" s="1293"/>
      <c r="E501" s="1293"/>
      <c r="F501" s="1293"/>
      <c r="G501" s="1293"/>
      <c r="H501" s="1293"/>
      <c r="I501" s="1293"/>
      <c r="J501" s="1293"/>
      <c r="K501" s="3447"/>
      <c r="L501" s="1823"/>
    </row>
    <row r="502" spans="1:12" s="1826" customFormat="1">
      <c r="A502" s="1825"/>
      <c r="B502" s="1293"/>
      <c r="C502" s="1293"/>
      <c r="D502" s="1293"/>
      <c r="E502" s="1293"/>
      <c r="F502" s="1293"/>
      <c r="G502" s="1293"/>
      <c r="H502" s="1293"/>
      <c r="I502" s="1293"/>
      <c r="J502" s="1293"/>
      <c r="K502" s="3447"/>
      <c r="L502" s="1823"/>
    </row>
    <row r="503" spans="1:12" s="1826" customFormat="1">
      <c r="A503" s="1825"/>
      <c r="B503" s="1293"/>
      <c r="C503" s="1293"/>
      <c r="D503" s="1293"/>
      <c r="E503" s="1293"/>
      <c r="F503" s="1293"/>
      <c r="G503" s="1293"/>
      <c r="H503" s="1293"/>
      <c r="I503" s="1293"/>
      <c r="J503" s="1293"/>
      <c r="K503" s="3447"/>
      <c r="L503" s="1823"/>
    </row>
    <row r="504" spans="1:12" s="1826" customFormat="1">
      <c r="A504" s="1825"/>
      <c r="B504" s="1293"/>
      <c r="C504" s="1293"/>
      <c r="D504" s="1293"/>
      <c r="E504" s="1293"/>
      <c r="F504" s="1293"/>
      <c r="G504" s="1293"/>
      <c r="H504" s="1293"/>
      <c r="I504" s="1293"/>
      <c r="J504" s="1293"/>
      <c r="K504" s="3447"/>
      <c r="L504" s="1823"/>
    </row>
    <row r="505" spans="1:12" s="1826" customFormat="1">
      <c r="A505" s="1825"/>
      <c r="B505" s="1293"/>
      <c r="C505" s="1293"/>
      <c r="D505" s="1293"/>
      <c r="E505" s="1293"/>
      <c r="F505" s="1293"/>
      <c r="G505" s="1293"/>
      <c r="H505" s="1293"/>
      <c r="I505" s="1293"/>
      <c r="J505" s="1293"/>
      <c r="K505" s="3447"/>
      <c r="L505" s="1823"/>
    </row>
    <row r="506" spans="1:12" s="1826" customFormat="1">
      <c r="A506" s="1825"/>
      <c r="B506" s="1293"/>
      <c r="C506" s="1293"/>
      <c r="D506" s="1293"/>
      <c r="E506" s="1293"/>
      <c r="F506" s="1293"/>
      <c r="G506" s="1293"/>
      <c r="H506" s="1293"/>
      <c r="I506" s="1293"/>
      <c r="J506" s="1293"/>
      <c r="K506" s="3447"/>
      <c r="L506" s="1823"/>
    </row>
    <row r="507" spans="1:12" s="1826" customFormat="1">
      <c r="A507" s="1825"/>
      <c r="B507" s="1293"/>
      <c r="C507" s="1293"/>
      <c r="D507" s="1293"/>
      <c r="E507" s="1293"/>
      <c r="F507" s="1293"/>
      <c r="G507" s="1293"/>
      <c r="H507" s="1293"/>
      <c r="I507" s="1293"/>
      <c r="J507" s="1293"/>
      <c r="K507" s="3447"/>
      <c r="L507" s="1823"/>
    </row>
    <row r="508" spans="1:12" s="1826" customFormat="1">
      <c r="A508" s="1825"/>
      <c r="B508" s="1293"/>
      <c r="C508" s="1293"/>
      <c r="D508" s="1293"/>
      <c r="E508" s="1293"/>
      <c r="F508" s="1293"/>
      <c r="G508" s="1293"/>
      <c r="H508" s="1293"/>
      <c r="I508" s="1293"/>
      <c r="J508" s="1293"/>
      <c r="K508" s="3447"/>
      <c r="L508" s="1823"/>
    </row>
    <row r="509" spans="1:12" s="1826" customFormat="1">
      <c r="A509" s="1825"/>
      <c r="B509" s="1293"/>
      <c r="C509" s="1293"/>
      <c r="D509" s="1293"/>
      <c r="E509" s="1293"/>
      <c r="F509" s="1293"/>
      <c r="G509" s="1293"/>
      <c r="H509" s="1293"/>
      <c r="I509" s="1293"/>
      <c r="J509" s="1293"/>
      <c r="K509" s="3447"/>
      <c r="L509" s="1823"/>
    </row>
    <row r="510" spans="1:12" s="1826" customFormat="1">
      <c r="A510" s="1825"/>
      <c r="B510" s="1293"/>
      <c r="C510" s="1293"/>
      <c r="D510" s="1293"/>
      <c r="E510" s="1293"/>
      <c r="F510" s="1293"/>
      <c r="G510" s="1293"/>
      <c r="H510" s="1293"/>
      <c r="I510" s="1293"/>
      <c r="J510" s="1293"/>
      <c r="K510" s="3447"/>
      <c r="L510" s="1823"/>
    </row>
    <row r="511" spans="1:12" s="1826" customFormat="1">
      <c r="A511" s="1825"/>
      <c r="B511" s="1293"/>
      <c r="C511" s="1293"/>
      <c r="D511" s="1293"/>
      <c r="E511" s="1293"/>
      <c r="F511" s="1293"/>
      <c r="G511" s="1293"/>
      <c r="H511" s="1293"/>
      <c r="I511" s="1293"/>
      <c r="J511" s="1293"/>
      <c r="K511" s="3447"/>
      <c r="L511" s="1823"/>
    </row>
    <row r="512" spans="1:12" s="1826" customFormat="1">
      <c r="A512" s="1825"/>
      <c r="B512" s="1293"/>
      <c r="C512" s="1293"/>
      <c r="D512" s="1293"/>
      <c r="E512" s="1293"/>
      <c r="F512" s="1293"/>
      <c r="G512" s="1293"/>
      <c r="H512" s="1293"/>
      <c r="I512" s="1293"/>
      <c r="J512" s="1293"/>
      <c r="K512" s="3447"/>
      <c r="L512" s="1823"/>
    </row>
    <row r="513" spans="1:12" s="1826" customFormat="1">
      <c r="A513" s="1825"/>
      <c r="B513" s="1293"/>
      <c r="C513" s="1293"/>
      <c r="D513" s="1293"/>
      <c r="E513" s="1293"/>
      <c r="F513" s="1293"/>
      <c r="G513" s="1293"/>
      <c r="H513" s="1293"/>
      <c r="I513" s="1293"/>
      <c r="J513" s="1293"/>
      <c r="K513" s="3447"/>
      <c r="L513" s="1823"/>
    </row>
    <row r="514" spans="1:12" s="1826" customFormat="1">
      <c r="A514" s="1825"/>
      <c r="B514" s="1293"/>
      <c r="C514" s="1293"/>
      <c r="D514" s="1293"/>
      <c r="E514" s="1293"/>
      <c r="F514" s="1293"/>
      <c r="G514" s="1293"/>
      <c r="H514" s="1293"/>
      <c r="I514" s="1293"/>
      <c r="J514" s="1293"/>
      <c r="K514" s="3447"/>
      <c r="L514" s="1823"/>
    </row>
    <row r="515" spans="1:12" s="1826" customFormat="1">
      <c r="A515" s="1825"/>
      <c r="B515" s="1293"/>
      <c r="C515" s="1293"/>
      <c r="D515" s="1293"/>
      <c r="E515" s="1293"/>
      <c r="F515" s="1293"/>
      <c r="G515" s="1293"/>
      <c r="H515" s="1293"/>
      <c r="I515" s="1293"/>
      <c r="J515" s="1293"/>
      <c r="K515" s="3447"/>
      <c r="L515" s="1823"/>
    </row>
    <row r="516" spans="1:12" s="1826" customFormat="1">
      <c r="A516" s="1825"/>
      <c r="B516" s="1293"/>
      <c r="C516" s="1293"/>
      <c r="D516" s="1293"/>
      <c r="E516" s="1293"/>
      <c r="F516" s="1293"/>
      <c r="G516" s="1293"/>
      <c r="H516" s="1293"/>
      <c r="I516" s="1293"/>
      <c r="J516" s="1293"/>
      <c r="K516" s="3447"/>
      <c r="L516" s="1823"/>
    </row>
    <row r="517" spans="1:12" s="1826" customFormat="1">
      <c r="A517" s="1825"/>
      <c r="B517" s="1293"/>
      <c r="C517" s="1293"/>
      <c r="D517" s="1293"/>
      <c r="E517" s="1293"/>
      <c r="F517" s="1293"/>
      <c r="G517" s="1293"/>
      <c r="H517" s="1293"/>
      <c r="I517" s="1293"/>
      <c r="J517" s="1293"/>
      <c r="K517" s="3447"/>
      <c r="L517" s="1823"/>
    </row>
    <row r="518" spans="1:12" s="1826" customFormat="1">
      <c r="A518" s="1825"/>
      <c r="B518" s="1293"/>
      <c r="C518" s="1293"/>
      <c r="D518" s="1293"/>
      <c r="E518" s="1293"/>
      <c r="F518" s="1293"/>
      <c r="G518" s="1293"/>
      <c r="H518" s="1293"/>
      <c r="I518" s="1293"/>
      <c r="J518" s="1293"/>
      <c r="K518" s="3447"/>
      <c r="L518" s="1823"/>
    </row>
    <row r="519" spans="1:12" s="1826" customFormat="1">
      <c r="A519" s="1825"/>
      <c r="B519" s="1293"/>
      <c r="C519" s="1293"/>
      <c r="D519" s="1293"/>
      <c r="E519" s="1293"/>
      <c r="F519" s="1293"/>
      <c r="G519" s="1293"/>
      <c r="H519" s="1293"/>
      <c r="I519" s="1293"/>
      <c r="J519" s="1293"/>
      <c r="K519" s="3447"/>
      <c r="L519" s="1823"/>
    </row>
    <row r="520" spans="1:12" s="1826" customFormat="1">
      <c r="A520" s="1825"/>
      <c r="B520" s="1293"/>
      <c r="C520" s="1293"/>
      <c r="D520" s="1293"/>
      <c r="E520" s="1293"/>
      <c r="F520" s="1293"/>
      <c r="G520" s="1293"/>
      <c r="H520" s="1293"/>
      <c r="I520" s="1293"/>
      <c r="J520" s="1293"/>
      <c r="K520" s="3447"/>
      <c r="L520" s="1823"/>
    </row>
    <row r="521" spans="1:12" s="1826" customFormat="1">
      <c r="A521" s="1825"/>
      <c r="B521" s="1293"/>
      <c r="C521" s="1293"/>
      <c r="D521" s="1293"/>
      <c r="E521" s="1293"/>
      <c r="F521" s="1293"/>
      <c r="G521" s="1293"/>
      <c r="H521" s="1293"/>
      <c r="I521" s="1293"/>
      <c r="J521" s="1293"/>
      <c r="K521" s="3447"/>
      <c r="L521" s="1823"/>
    </row>
    <row r="522" spans="1:12" s="1826" customFormat="1">
      <c r="A522" s="1825"/>
      <c r="B522" s="1293"/>
      <c r="C522" s="1293"/>
      <c r="D522" s="1293"/>
      <c r="E522" s="1293"/>
      <c r="F522" s="1293"/>
      <c r="G522" s="1293"/>
      <c r="H522" s="1293"/>
      <c r="I522" s="1293"/>
      <c r="J522" s="1293"/>
      <c r="K522" s="3447"/>
      <c r="L522" s="1823"/>
    </row>
    <row r="523" spans="1:12" s="1826" customFormat="1">
      <c r="A523" s="1825"/>
      <c r="B523" s="1293"/>
      <c r="C523" s="1293"/>
      <c r="D523" s="1293"/>
      <c r="E523" s="1293"/>
      <c r="F523" s="1293"/>
      <c r="G523" s="1293"/>
      <c r="H523" s="1293"/>
      <c r="I523" s="1293"/>
      <c r="J523" s="1293"/>
      <c r="K523" s="3447"/>
      <c r="L523" s="1823"/>
    </row>
    <row r="524" spans="1:12" s="1826" customFormat="1">
      <c r="A524" s="1825"/>
      <c r="B524" s="1293"/>
      <c r="C524" s="1293"/>
      <c r="D524" s="1293"/>
      <c r="E524" s="1293"/>
      <c r="F524" s="1293"/>
      <c r="G524" s="1293"/>
      <c r="H524" s="1293"/>
      <c r="I524" s="1293"/>
      <c r="J524" s="1293"/>
      <c r="K524" s="3447"/>
      <c r="L524" s="1823"/>
    </row>
    <row r="525" spans="1:12" s="1826" customFormat="1">
      <c r="A525" s="1825"/>
      <c r="B525" s="1293"/>
      <c r="C525" s="1293"/>
      <c r="D525" s="1293"/>
      <c r="E525" s="1293"/>
      <c r="F525" s="1293"/>
      <c r="G525" s="1293"/>
      <c r="H525" s="1293"/>
      <c r="I525" s="1293"/>
      <c r="J525" s="1293"/>
      <c r="K525" s="3447"/>
      <c r="L525" s="1823"/>
    </row>
    <row r="526" spans="1:12" s="1826" customFormat="1">
      <c r="A526" s="1825"/>
      <c r="B526" s="1293"/>
      <c r="C526" s="1293"/>
      <c r="D526" s="1293"/>
      <c r="E526" s="1293"/>
      <c r="F526" s="1293"/>
      <c r="G526" s="1293"/>
      <c r="H526" s="1293"/>
      <c r="I526" s="1293"/>
      <c r="J526" s="1293"/>
      <c r="K526" s="3447"/>
      <c r="L526" s="1823"/>
    </row>
    <row r="527" spans="1:12" s="1826" customFormat="1">
      <c r="A527" s="1825"/>
      <c r="B527" s="1293"/>
      <c r="C527" s="1293"/>
      <c r="D527" s="1293"/>
      <c r="E527" s="1293"/>
      <c r="F527" s="1293"/>
      <c r="G527" s="1293"/>
      <c r="H527" s="1293"/>
      <c r="I527" s="1293"/>
      <c r="J527" s="1293"/>
      <c r="K527" s="3447"/>
      <c r="L527" s="1823"/>
    </row>
    <row r="528" spans="1:12" s="1826" customFormat="1">
      <c r="A528" s="1825"/>
      <c r="B528" s="1293"/>
      <c r="C528" s="1293"/>
      <c r="D528" s="1293"/>
      <c r="E528" s="1293"/>
      <c r="F528" s="1293"/>
      <c r="G528" s="1293"/>
      <c r="H528" s="1293"/>
      <c r="I528" s="1293"/>
      <c r="J528" s="1293"/>
      <c r="K528" s="3447"/>
      <c r="L528" s="1823"/>
    </row>
    <row r="529" spans="1:12" s="1826" customFormat="1">
      <c r="A529" s="1825"/>
      <c r="B529" s="1293"/>
      <c r="C529" s="1293"/>
      <c r="D529" s="1293"/>
      <c r="E529" s="1293"/>
      <c r="F529" s="1293"/>
      <c r="G529" s="1293"/>
      <c r="H529" s="1293"/>
      <c r="I529" s="1293"/>
      <c r="J529" s="1293"/>
      <c r="K529" s="3447"/>
      <c r="L529" s="1823"/>
    </row>
    <row r="530" spans="1:12" s="1826" customFormat="1">
      <c r="A530" s="1825"/>
      <c r="B530" s="1293"/>
      <c r="C530" s="1293"/>
      <c r="D530" s="1293"/>
      <c r="E530" s="1293"/>
      <c r="F530" s="1293"/>
      <c r="G530" s="1293"/>
      <c r="H530" s="1293"/>
      <c r="I530" s="1293"/>
      <c r="J530" s="1293"/>
      <c r="K530" s="3447"/>
      <c r="L530" s="1823"/>
    </row>
    <row r="531" spans="1:12" s="1826" customFormat="1">
      <c r="A531" s="1825"/>
      <c r="B531" s="1293"/>
      <c r="C531" s="1293"/>
      <c r="D531" s="1293"/>
      <c r="E531" s="1293"/>
      <c r="F531" s="1293"/>
      <c r="G531" s="1293"/>
      <c r="H531" s="1293"/>
      <c r="I531" s="1293"/>
      <c r="J531" s="1293"/>
      <c r="K531" s="3447"/>
      <c r="L531" s="1823"/>
    </row>
    <row r="532" spans="1:12" s="1826" customFormat="1">
      <c r="A532" s="1825"/>
      <c r="B532" s="1293"/>
      <c r="C532" s="1293"/>
      <c r="D532" s="1293"/>
      <c r="E532" s="1293"/>
      <c r="F532" s="1293"/>
      <c r="G532" s="1293"/>
      <c r="H532" s="1293"/>
      <c r="I532" s="1293"/>
      <c r="J532" s="1293"/>
      <c r="K532" s="3447"/>
      <c r="L532" s="1823"/>
    </row>
    <row r="533" spans="1:12" s="1826" customFormat="1">
      <c r="A533" s="1825"/>
      <c r="B533" s="1293"/>
      <c r="C533" s="1293"/>
      <c r="D533" s="1293"/>
      <c r="E533" s="1293"/>
      <c r="F533" s="1293"/>
      <c r="G533" s="1293"/>
      <c r="H533" s="1293"/>
      <c r="I533" s="1293"/>
      <c r="J533" s="1293"/>
      <c r="K533" s="3447"/>
      <c r="L533" s="1823"/>
    </row>
    <row r="534" spans="1:12" s="1826" customFormat="1">
      <c r="A534" s="1825"/>
      <c r="B534" s="1293"/>
      <c r="C534" s="1293"/>
      <c r="D534" s="1293"/>
      <c r="E534" s="1293"/>
      <c r="F534" s="1293"/>
      <c r="G534" s="1293"/>
      <c r="H534" s="1293"/>
      <c r="I534" s="1293"/>
      <c r="J534" s="1293"/>
      <c r="K534" s="3447"/>
      <c r="L534" s="1823"/>
    </row>
    <row r="535" spans="1:12" s="1826" customFormat="1">
      <c r="A535" s="1825"/>
      <c r="B535" s="1293"/>
      <c r="C535" s="1293"/>
      <c r="D535" s="1293"/>
      <c r="E535" s="1293"/>
      <c r="F535" s="1293"/>
      <c r="G535" s="1293"/>
      <c r="H535" s="1293"/>
      <c r="I535" s="1293"/>
      <c r="J535" s="1293"/>
      <c r="K535" s="3447"/>
      <c r="L535" s="1823"/>
    </row>
    <row r="536" spans="1:12" s="1826" customFormat="1">
      <c r="A536" s="1825"/>
      <c r="B536" s="1293"/>
      <c r="C536" s="1293"/>
      <c r="D536" s="1293"/>
      <c r="E536" s="1293"/>
      <c r="F536" s="1293"/>
      <c r="G536" s="1293"/>
      <c r="H536" s="1293"/>
      <c r="I536" s="1293"/>
      <c r="J536" s="1293"/>
      <c r="K536" s="3447"/>
      <c r="L536" s="1823"/>
    </row>
    <row r="537" spans="1:12" s="1826" customFormat="1">
      <c r="A537" s="1825"/>
      <c r="B537" s="1293"/>
      <c r="C537" s="1293"/>
      <c r="D537" s="1293"/>
      <c r="E537" s="1293"/>
      <c r="F537" s="1293"/>
      <c r="G537" s="1293"/>
      <c r="H537" s="1293"/>
      <c r="I537" s="1293"/>
      <c r="J537" s="1293"/>
      <c r="K537" s="3447"/>
      <c r="L537" s="1823"/>
    </row>
    <row r="538" spans="1:12" s="1826" customFormat="1">
      <c r="A538" s="1825"/>
      <c r="B538" s="1293"/>
      <c r="C538" s="1293"/>
      <c r="D538" s="1293"/>
      <c r="E538" s="1293"/>
      <c r="F538" s="1293"/>
      <c r="G538" s="1293"/>
      <c r="H538" s="1293"/>
      <c r="I538" s="1293"/>
      <c r="J538" s="1293"/>
      <c r="K538" s="3447"/>
      <c r="L538" s="1823"/>
    </row>
    <row r="539" spans="1:12" s="1826" customFormat="1">
      <c r="A539" s="1825"/>
      <c r="B539" s="1293"/>
      <c r="C539" s="1293"/>
      <c r="D539" s="1293"/>
      <c r="E539" s="1293"/>
      <c r="F539" s="1293"/>
      <c r="G539" s="1293"/>
      <c r="H539" s="1293"/>
      <c r="I539" s="1293"/>
      <c r="J539" s="1293"/>
      <c r="K539" s="3447"/>
      <c r="L539" s="1823"/>
    </row>
    <row r="540" spans="1:12" s="1826" customFormat="1">
      <c r="A540" s="1825"/>
      <c r="B540" s="1293"/>
      <c r="C540" s="1293"/>
      <c r="D540" s="1293"/>
      <c r="E540" s="1293"/>
      <c r="F540" s="1293"/>
      <c r="G540" s="1293"/>
      <c r="H540" s="1293"/>
      <c r="I540" s="1293"/>
      <c r="J540" s="1293"/>
      <c r="K540" s="3447"/>
      <c r="L540" s="1823"/>
    </row>
    <row r="541" spans="1:12" s="1826" customFormat="1">
      <c r="A541" s="1825"/>
      <c r="B541" s="1293"/>
      <c r="C541" s="1293"/>
      <c r="D541" s="1293"/>
      <c r="E541" s="1293"/>
      <c r="F541" s="1293"/>
      <c r="G541" s="1293"/>
      <c r="H541" s="1293"/>
      <c r="I541" s="1293"/>
      <c r="J541" s="1293"/>
      <c r="K541" s="3447"/>
      <c r="L541" s="1823"/>
    </row>
    <row r="542" spans="1:12" s="1826" customFormat="1">
      <c r="A542" s="1825"/>
      <c r="B542" s="1293"/>
      <c r="C542" s="1293"/>
      <c r="D542" s="1293"/>
      <c r="E542" s="1293"/>
      <c r="F542" s="1293"/>
      <c r="G542" s="1293"/>
      <c r="H542" s="1293"/>
      <c r="I542" s="1293"/>
      <c r="J542" s="1293"/>
      <c r="K542" s="3447"/>
      <c r="L542" s="1823"/>
    </row>
    <row r="543" spans="1:12" s="1826" customFormat="1">
      <c r="A543" s="1825"/>
      <c r="B543" s="1293"/>
      <c r="C543" s="1293"/>
      <c r="D543" s="1293"/>
      <c r="E543" s="1293"/>
      <c r="F543" s="1293"/>
      <c r="G543" s="1293"/>
      <c r="H543" s="1293"/>
      <c r="I543" s="1293"/>
      <c r="J543" s="1293"/>
      <c r="K543" s="3447"/>
      <c r="L543" s="1823"/>
    </row>
    <row r="544" spans="1:12" s="1826" customFormat="1">
      <c r="A544" s="1825"/>
      <c r="B544" s="1293"/>
      <c r="C544" s="1293"/>
      <c r="D544" s="1293"/>
      <c r="E544" s="1293"/>
      <c r="F544" s="1293"/>
      <c r="G544" s="1293"/>
      <c r="H544" s="1293"/>
      <c r="I544" s="1293"/>
      <c r="J544" s="1293"/>
      <c r="K544" s="3447"/>
      <c r="L544" s="1823"/>
    </row>
    <row r="545" spans="1:12" s="1826" customFormat="1">
      <c r="A545" s="1825"/>
      <c r="B545" s="1293"/>
      <c r="C545" s="1293"/>
      <c r="D545" s="1293"/>
      <c r="E545" s="1293"/>
      <c r="F545" s="1293"/>
      <c r="G545" s="1293"/>
      <c r="H545" s="1293"/>
      <c r="I545" s="1293"/>
      <c r="J545" s="1293"/>
      <c r="K545" s="3447"/>
      <c r="L545" s="1823"/>
    </row>
    <row r="546" spans="1:12" s="1826" customFormat="1">
      <c r="A546" s="1825"/>
      <c r="B546" s="1293"/>
      <c r="C546" s="1293"/>
      <c r="D546" s="1293"/>
      <c r="E546" s="1293"/>
      <c r="F546" s="1293"/>
      <c r="G546" s="1293"/>
      <c r="H546" s="1293"/>
      <c r="I546" s="1293"/>
      <c r="J546" s="1293"/>
      <c r="K546" s="3447"/>
      <c r="L546" s="1823"/>
    </row>
    <row r="547" spans="1:12" s="1826" customFormat="1">
      <c r="A547" s="1825"/>
      <c r="B547" s="1293"/>
      <c r="C547" s="1293"/>
      <c r="D547" s="1293"/>
      <c r="E547" s="1293"/>
      <c r="F547" s="1293"/>
      <c r="G547" s="1293"/>
      <c r="H547" s="1293"/>
      <c r="I547" s="1293"/>
      <c r="J547" s="1293"/>
      <c r="K547" s="3447"/>
      <c r="L547" s="1823"/>
    </row>
    <row r="548" spans="1:12" s="1826" customFormat="1">
      <c r="A548" s="1825"/>
      <c r="B548" s="1293"/>
      <c r="C548" s="1293"/>
      <c r="D548" s="1293"/>
      <c r="E548" s="1293"/>
      <c r="F548" s="1293"/>
      <c r="G548" s="1293"/>
      <c r="H548" s="1293"/>
      <c r="I548" s="1293"/>
      <c r="J548" s="1293"/>
      <c r="K548" s="3447"/>
      <c r="L548" s="1823"/>
    </row>
    <row r="549" spans="1:12" s="1826" customFormat="1">
      <c r="A549" s="1825"/>
      <c r="B549" s="1293"/>
      <c r="C549" s="1293"/>
      <c r="D549" s="1293"/>
      <c r="E549" s="1293"/>
      <c r="F549" s="1293"/>
      <c r="G549" s="1293"/>
      <c r="H549" s="1293"/>
      <c r="I549" s="1293"/>
      <c r="J549" s="1293"/>
      <c r="K549" s="3447"/>
      <c r="L549" s="1823"/>
    </row>
    <row r="550" spans="1:12" s="1826" customFormat="1">
      <c r="A550" s="1825"/>
      <c r="B550" s="1293"/>
      <c r="C550" s="1293"/>
      <c r="D550" s="1293"/>
      <c r="E550" s="1293"/>
      <c r="F550" s="1293"/>
      <c r="G550" s="1293"/>
      <c r="H550" s="1293"/>
      <c r="I550" s="1293"/>
      <c r="J550" s="1293"/>
      <c r="K550" s="3447"/>
      <c r="L550" s="1823"/>
    </row>
    <row r="551" spans="1:12" s="1826" customFormat="1">
      <c r="A551" s="1825"/>
      <c r="B551" s="1293"/>
      <c r="C551" s="1293"/>
      <c r="D551" s="1293"/>
      <c r="E551" s="1293"/>
      <c r="F551" s="1293"/>
      <c r="G551" s="1293"/>
      <c r="H551" s="1293"/>
      <c r="I551" s="1293"/>
      <c r="J551" s="1293"/>
      <c r="K551" s="3447"/>
      <c r="L551" s="1823"/>
    </row>
    <row r="552" spans="1:12" s="1826" customFormat="1">
      <c r="A552" s="1825"/>
      <c r="B552" s="1293"/>
      <c r="C552" s="1293"/>
      <c r="D552" s="1293"/>
      <c r="E552" s="1293"/>
      <c r="F552" s="1293"/>
      <c r="G552" s="1293"/>
      <c r="H552" s="1293"/>
      <c r="I552" s="1293"/>
      <c r="J552" s="1293"/>
      <c r="K552" s="3447"/>
      <c r="L552" s="1823"/>
    </row>
    <row r="553" spans="1:12" s="1826" customFormat="1">
      <c r="A553" s="1825"/>
      <c r="B553" s="1293"/>
      <c r="C553" s="1293"/>
      <c r="D553" s="1293"/>
      <c r="E553" s="1293"/>
      <c r="F553" s="1293"/>
      <c r="G553" s="1293"/>
      <c r="H553" s="1293"/>
      <c r="I553" s="1293"/>
      <c r="J553" s="1293"/>
      <c r="K553" s="3447"/>
      <c r="L553" s="1823"/>
    </row>
    <row r="554" spans="1:12" s="1826" customFormat="1">
      <c r="A554" s="1825"/>
      <c r="B554" s="1293"/>
      <c r="C554" s="1293"/>
      <c r="D554" s="1293"/>
      <c r="E554" s="1293"/>
      <c r="F554" s="1293"/>
      <c r="G554" s="1293"/>
      <c r="H554" s="1293"/>
      <c r="I554" s="1293"/>
      <c r="J554" s="1293"/>
      <c r="K554" s="3447"/>
      <c r="L554" s="1823"/>
    </row>
    <row r="555" spans="1:12" s="1826" customFormat="1">
      <c r="A555" s="1825"/>
      <c r="B555" s="1293"/>
      <c r="C555" s="1293"/>
      <c r="D555" s="1293"/>
      <c r="E555" s="1293"/>
      <c r="F555" s="1293"/>
      <c r="G555" s="1293"/>
      <c r="H555" s="1293"/>
      <c r="I555" s="1293"/>
      <c r="J555" s="1293"/>
      <c r="K555" s="3447"/>
      <c r="L555" s="1823"/>
    </row>
    <row r="556" spans="1:12" s="1826" customFormat="1">
      <c r="A556" s="1825"/>
      <c r="B556" s="1293"/>
      <c r="C556" s="1293"/>
      <c r="D556" s="1293"/>
      <c r="E556" s="1293"/>
      <c r="F556" s="1293"/>
      <c r="G556" s="1293"/>
      <c r="H556" s="1293"/>
      <c r="I556" s="1293"/>
      <c r="J556" s="1293"/>
      <c r="K556" s="3447"/>
      <c r="L556" s="1823"/>
    </row>
    <row r="557" spans="1:12" s="1826" customFormat="1">
      <c r="A557" s="1825"/>
      <c r="B557" s="1293"/>
      <c r="C557" s="1293"/>
      <c r="D557" s="1293"/>
      <c r="E557" s="1293"/>
      <c r="F557" s="1293"/>
      <c r="G557" s="1293"/>
      <c r="H557" s="1293"/>
      <c r="I557" s="1293"/>
      <c r="J557" s="1293"/>
      <c r="K557" s="3447"/>
      <c r="L557" s="1823"/>
    </row>
    <row r="558" spans="1:12" s="1826" customFormat="1">
      <c r="A558" s="1825"/>
      <c r="B558" s="1293"/>
      <c r="C558" s="1293"/>
      <c r="D558" s="1293"/>
      <c r="E558" s="1293"/>
      <c r="F558" s="1293"/>
      <c r="G558" s="1293"/>
      <c r="H558" s="1293"/>
      <c r="I558" s="1293"/>
      <c r="J558" s="1293"/>
      <c r="K558" s="3447"/>
      <c r="L558" s="1823"/>
    </row>
    <row r="559" spans="1:12" s="1826" customFormat="1">
      <c r="A559" s="1825"/>
      <c r="B559" s="1293"/>
      <c r="C559" s="1293"/>
      <c r="D559" s="1293"/>
      <c r="E559" s="1293"/>
      <c r="F559" s="1293"/>
      <c r="G559" s="1293"/>
      <c r="H559" s="1293"/>
      <c r="I559" s="1293"/>
      <c r="J559" s="1293"/>
      <c r="K559" s="3447"/>
      <c r="L559" s="1823"/>
    </row>
    <row r="560" spans="1:12" s="1826" customFormat="1">
      <c r="A560" s="1825"/>
      <c r="B560" s="1293"/>
      <c r="C560" s="1293"/>
      <c r="D560" s="1293"/>
      <c r="E560" s="1293"/>
      <c r="F560" s="1293"/>
      <c r="G560" s="1293"/>
      <c r="H560" s="1293"/>
      <c r="I560" s="1293"/>
      <c r="J560" s="1293"/>
      <c r="K560" s="3447"/>
      <c r="L560" s="1823"/>
    </row>
    <row r="561" spans="1:12" s="1826" customFormat="1">
      <c r="A561" s="1825"/>
      <c r="B561" s="1293"/>
      <c r="C561" s="1293"/>
      <c r="D561" s="1293"/>
      <c r="E561" s="1293"/>
      <c r="F561" s="1293"/>
      <c r="G561" s="1293"/>
      <c r="H561" s="1293"/>
      <c r="I561" s="1293"/>
      <c r="J561" s="1293"/>
      <c r="K561" s="3447"/>
      <c r="L561" s="1823"/>
    </row>
    <row r="562" spans="1:12" s="1826" customFormat="1">
      <c r="A562" s="1825"/>
      <c r="B562" s="1293"/>
      <c r="C562" s="1293"/>
      <c r="D562" s="1293"/>
      <c r="E562" s="1293"/>
      <c r="F562" s="1293"/>
      <c r="G562" s="1293"/>
      <c r="H562" s="1293"/>
      <c r="I562" s="1293"/>
      <c r="J562" s="1293"/>
      <c r="K562" s="3447"/>
      <c r="L562" s="1823"/>
    </row>
    <row r="563" spans="1:12" s="1826" customFormat="1">
      <c r="A563" s="1825"/>
      <c r="B563" s="1293"/>
      <c r="C563" s="1293"/>
      <c r="D563" s="1293"/>
      <c r="E563" s="1293"/>
      <c r="F563" s="1293"/>
      <c r="G563" s="1293"/>
      <c r="H563" s="1293"/>
      <c r="I563" s="1293"/>
      <c r="J563" s="1293"/>
      <c r="K563" s="3447"/>
      <c r="L563" s="1823"/>
    </row>
    <row r="564" spans="1:12" s="1826" customFormat="1">
      <c r="A564" s="1825"/>
      <c r="B564" s="1293"/>
      <c r="C564" s="1293"/>
      <c r="D564" s="1293"/>
      <c r="E564" s="1293"/>
      <c r="F564" s="1293"/>
      <c r="G564" s="1293"/>
      <c r="H564" s="1293"/>
      <c r="I564" s="1293"/>
      <c r="J564" s="1293"/>
      <c r="K564" s="3447"/>
      <c r="L564" s="1823"/>
    </row>
    <row r="565" spans="1:12" s="1826" customFormat="1">
      <c r="A565" s="1825"/>
      <c r="B565" s="1293"/>
      <c r="C565" s="1293"/>
      <c r="D565" s="1293"/>
      <c r="E565" s="1293"/>
      <c r="F565" s="1293"/>
      <c r="G565" s="1293"/>
      <c r="H565" s="1293"/>
      <c r="I565" s="1293"/>
      <c r="J565" s="1293"/>
      <c r="K565" s="3447"/>
      <c r="L565" s="1823"/>
    </row>
    <row r="566" spans="1:12" s="1826" customFormat="1">
      <c r="A566" s="1825"/>
      <c r="B566" s="1293"/>
      <c r="C566" s="1293"/>
      <c r="D566" s="1293"/>
      <c r="E566" s="1293"/>
      <c r="F566" s="1293"/>
      <c r="G566" s="1293"/>
      <c r="H566" s="1293"/>
      <c r="I566" s="1293"/>
      <c r="J566" s="1293"/>
      <c r="K566" s="3447"/>
      <c r="L566" s="1823"/>
    </row>
    <row r="567" spans="1:12" s="1826" customFormat="1">
      <c r="A567" s="1825"/>
      <c r="B567" s="1293"/>
      <c r="C567" s="1293"/>
      <c r="D567" s="1293"/>
      <c r="E567" s="1293"/>
      <c r="F567" s="1293"/>
      <c r="G567" s="1293"/>
      <c r="H567" s="1293"/>
      <c r="I567" s="1293"/>
      <c r="J567" s="1293"/>
      <c r="K567" s="3447"/>
      <c r="L567" s="1823"/>
    </row>
    <row r="568" spans="1:12" s="1826" customFormat="1">
      <c r="A568" s="1825"/>
      <c r="B568" s="1293"/>
      <c r="C568" s="1293"/>
      <c r="D568" s="1293"/>
      <c r="E568" s="1293"/>
      <c r="F568" s="1293"/>
      <c r="G568" s="1293"/>
      <c r="H568" s="1293"/>
      <c r="I568" s="1293"/>
      <c r="J568" s="1293"/>
      <c r="K568" s="3447"/>
      <c r="L568" s="1823"/>
    </row>
    <row r="569" spans="1:12" s="1826" customFormat="1">
      <c r="A569" s="1825"/>
      <c r="B569" s="1293"/>
      <c r="C569" s="1293"/>
      <c r="D569" s="1293"/>
      <c r="E569" s="1293"/>
      <c r="F569" s="1293"/>
      <c r="G569" s="1293"/>
      <c r="H569" s="1293"/>
      <c r="I569" s="1293"/>
      <c r="J569" s="1293"/>
      <c r="K569" s="3447"/>
      <c r="L569" s="1823"/>
    </row>
    <row r="570" spans="1:12" s="1826" customFormat="1">
      <c r="A570" s="1825"/>
      <c r="B570" s="1293"/>
      <c r="C570" s="1293"/>
      <c r="D570" s="1293"/>
      <c r="E570" s="1293"/>
      <c r="F570" s="1293"/>
      <c r="G570" s="1293"/>
      <c r="H570" s="1293"/>
      <c r="I570" s="1293"/>
      <c r="J570" s="1293"/>
      <c r="K570" s="3447"/>
      <c r="L570" s="1823"/>
    </row>
    <row r="571" spans="1:12" s="1826" customFormat="1">
      <c r="A571" s="1825"/>
      <c r="B571" s="1293"/>
      <c r="C571" s="1293"/>
      <c r="D571" s="1293"/>
      <c r="E571" s="1293"/>
      <c r="F571" s="1293"/>
      <c r="G571" s="1293"/>
      <c r="H571" s="1293"/>
      <c r="I571" s="1293"/>
      <c r="J571" s="1293"/>
      <c r="K571" s="3447"/>
      <c r="L571" s="1823"/>
    </row>
    <row r="572" spans="1:12" s="1826" customFormat="1">
      <c r="A572" s="1825"/>
      <c r="B572" s="1293"/>
      <c r="C572" s="1293"/>
      <c r="D572" s="1293"/>
      <c r="E572" s="1293"/>
      <c r="F572" s="1293"/>
      <c r="G572" s="1293"/>
      <c r="H572" s="1293"/>
      <c r="I572" s="1293"/>
      <c r="J572" s="1293"/>
      <c r="K572" s="3447"/>
      <c r="L572" s="1823"/>
    </row>
    <row r="573" spans="1:12" s="1826" customFormat="1">
      <c r="A573" s="1825"/>
      <c r="B573" s="1293"/>
      <c r="C573" s="1293"/>
      <c r="D573" s="1293"/>
      <c r="E573" s="1293"/>
      <c r="F573" s="1293"/>
      <c r="G573" s="1293"/>
      <c r="H573" s="1293"/>
      <c r="I573" s="1293"/>
      <c r="J573" s="1293"/>
      <c r="K573" s="3447"/>
      <c r="L573" s="1823"/>
    </row>
    <row r="574" spans="1:12" s="1826" customFormat="1">
      <c r="A574" s="1825"/>
      <c r="B574" s="1293"/>
      <c r="C574" s="1293"/>
      <c r="D574" s="1293"/>
      <c r="E574" s="1293"/>
      <c r="F574" s="1293"/>
      <c r="G574" s="1293"/>
      <c r="H574" s="1293"/>
      <c r="I574" s="1293"/>
      <c r="J574" s="1293"/>
      <c r="K574" s="3447"/>
      <c r="L574" s="1823"/>
    </row>
    <row r="575" spans="1:12" s="1826" customFormat="1">
      <c r="A575" s="1825"/>
      <c r="B575" s="1293"/>
      <c r="C575" s="1293"/>
      <c r="D575" s="1293"/>
      <c r="E575" s="1293"/>
      <c r="F575" s="1293"/>
      <c r="G575" s="1293"/>
      <c r="H575" s="1293"/>
      <c r="I575" s="1293"/>
      <c r="J575" s="1293"/>
      <c r="K575" s="3447"/>
      <c r="L575" s="1823"/>
    </row>
    <row r="576" spans="1:12" s="1826" customFormat="1">
      <c r="A576" s="1825"/>
      <c r="B576" s="1293"/>
      <c r="C576" s="1293"/>
      <c r="D576" s="1293"/>
      <c r="E576" s="1293"/>
      <c r="F576" s="1293"/>
      <c r="G576" s="1293"/>
      <c r="H576" s="1293"/>
      <c r="I576" s="1293"/>
      <c r="J576" s="1293"/>
      <c r="K576" s="3447"/>
      <c r="L576" s="1823"/>
    </row>
    <row r="577" spans="1:12" s="1826" customFormat="1">
      <c r="A577" s="1825"/>
      <c r="B577" s="1293"/>
      <c r="C577" s="1293"/>
      <c r="D577" s="1293"/>
      <c r="E577" s="1293"/>
      <c r="F577" s="1293"/>
      <c r="G577" s="1293"/>
      <c r="H577" s="1293"/>
      <c r="I577" s="1293"/>
      <c r="J577" s="1293"/>
      <c r="K577" s="3447"/>
      <c r="L577" s="1823"/>
    </row>
    <row r="578" spans="1:12" s="1826" customFormat="1">
      <c r="A578" s="1825"/>
      <c r="B578" s="1293"/>
      <c r="C578" s="1293"/>
      <c r="D578" s="1293"/>
      <c r="E578" s="1293"/>
      <c r="F578" s="1293"/>
      <c r="G578" s="1293"/>
      <c r="H578" s="1293"/>
      <c r="I578" s="1293"/>
      <c r="J578" s="1293"/>
      <c r="K578" s="3447"/>
      <c r="L578" s="1823"/>
    </row>
    <row r="579" spans="1:12" s="1826" customFormat="1">
      <c r="A579" s="1825"/>
      <c r="B579" s="1293"/>
      <c r="C579" s="1293"/>
      <c r="D579" s="1293"/>
      <c r="E579" s="1293"/>
      <c r="F579" s="1293"/>
      <c r="G579" s="1293"/>
      <c r="H579" s="1293"/>
      <c r="I579" s="1293"/>
      <c r="J579" s="1293"/>
      <c r="K579" s="3447"/>
      <c r="L579" s="1823"/>
    </row>
    <row r="580" spans="1:12" s="1826" customFormat="1">
      <c r="A580" s="1825"/>
      <c r="B580" s="1293"/>
      <c r="C580" s="1293"/>
      <c r="D580" s="1293"/>
      <c r="E580" s="1293"/>
      <c r="F580" s="1293"/>
      <c r="G580" s="1293"/>
      <c r="H580" s="1293"/>
      <c r="I580" s="1293"/>
      <c r="J580" s="1293"/>
      <c r="K580" s="3447"/>
      <c r="L580" s="1823"/>
    </row>
    <row r="581" spans="1:12" s="1826" customFormat="1">
      <c r="A581" s="1825"/>
      <c r="B581" s="1293"/>
      <c r="C581" s="1293"/>
      <c r="D581" s="1293"/>
      <c r="E581" s="1293"/>
      <c r="F581" s="1293"/>
      <c r="G581" s="1293"/>
      <c r="H581" s="1293"/>
      <c r="I581" s="1293"/>
      <c r="J581" s="1293"/>
      <c r="K581" s="3447"/>
      <c r="L581" s="1823"/>
    </row>
    <row r="582" spans="1:12" s="1826" customFormat="1">
      <c r="A582" s="1825"/>
      <c r="B582" s="1293"/>
      <c r="C582" s="1293"/>
      <c r="D582" s="1293"/>
      <c r="E582" s="1293"/>
      <c r="F582" s="1293"/>
      <c r="G582" s="1293"/>
      <c r="H582" s="1293"/>
      <c r="I582" s="1293"/>
      <c r="J582" s="1293"/>
      <c r="K582" s="3447"/>
      <c r="L582" s="1823"/>
    </row>
    <row r="583" spans="1:12" s="1826" customFormat="1">
      <c r="A583" s="1825"/>
      <c r="B583" s="1293"/>
      <c r="C583" s="1293"/>
      <c r="D583" s="1293"/>
      <c r="E583" s="1293"/>
      <c r="F583" s="1293"/>
      <c r="G583" s="1293"/>
      <c r="H583" s="1293"/>
      <c r="I583" s="1293"/>
      <c r="J583" s="1293"/>
      <c r="K583" s="3447"/>
      <c r="L583" s="1823"/>
    </row>
    <row r="584" spans="1:12" s="1826" customFormat="1">
      <c r="A584" s="1825"/>
      <c r="B584" s="1293"/>
      <c r="C584" s="1293"/>
      <c r="D584" s="1293"/>
      <c r="E584" s="1293"/>
      <c r="F584" s="1293"/>
      <c r="G584" s="1293"/>
      <c r="H584" s="1293"/>
      <c r="I584" s="1293"/>
      <c r="J584" s="1293"/>
      <c r="K584" s="3447"/>
      <c r="L584" s="1823"/>
    </row>
    <row r="585" spans="1:12" s="1826" customFormat="1">
      <c r="A585" s="1825"/>
      <c r="B585" s="1293"/>
      <c r="C585" s="1293"/>
      <c r="D585" s="1293"/>
      <c r="E585" s="1293"/>
      <c r="F585" s="1293"/>
      <c r="G585" s="1293"/>
      <c r="H585" s="1293"/>
      <c r="I585" s="1293"/>
      <c r="J585" s="1293"/>
      <c r="K585" s="3447"/>
      <c r="L585" s="1823"/>
    </row>
    <row r="586" spans="1:12" s="1826" customFormat="1">
      <c r="A586" s="1825"/>
      <c r="B586" s="1293"/>
      <c r="C586" s="1293"/>
      <c r="D586" s="1293"/>
      <c r="E586" s="1293"/>
      <c r="F586" s="1293"/>
      <c r="G586" s="1293"/>
      <c r="H586" s="1293"/>
      <c r="I586" s="1293"/>
      <c r="J586" s="1293"/>
      <c r="K586" s="3447"/>
      <c r="L586" s="1823"/>
    </row>
    <row r="587" spans="1:12" s="1826" customFormat="1">
      <c r="A587" s="1825"/>
      <c r="B587" s="1293"/>
      <c r="C587" s="1293"/>
      <c r="D587" s="1293"/>
      <c r="E587" s="1293"/>
      <c r="F587" s="1293"/>
      <c r="G587" s="1293"/>
      <c r="H587" s="1293"/>
      <c r="I587" s="1293"/>
      <c r="J587" s="1293"/>
      <c r="K587" s="3447"/>
      <c r="L587" s="1823"/>
    </row>
    <row r="588" spans="1:12" s="1826" customFormat="1">
      <c r="A588" s="1825"/>
      <c r="B588" s="1293"/>
      <c r="C588" s="1293"/>
      <c r="D588" s="1293"/>
      <c r="E588" s="1293"/>
      <c r="F588" s="1293"/>
      <c r="G588" s="1293"/>
      <c r="H588" s="1293"/>
      <c r="I588" s="1293"/>
      <c r="J588" s="1293"/>
      <c r="K588" s="3447"/>
      <c r="L588" s="1823"/>
    </row>
    <row r="589" spans="1:12" s="1826" customFormat="1">
      <c r="A589" s="1825"/>
      <c r="B589" s="1293"/>
      <c r="C589" s="1293"/>
      <c r="D589" s="1293"/>
      <c r="E589" s="1293"/>
      <c r="F589" s="1293"/>
      <c r="G589" s="1293"/>
      <c r="H589" s="1293"/>
      <c r="I589" s="1293"/>
      <c r="J589" s="1293"/>
      <c r="K589" s="3447"/>
      <c r="L589" s="1823"/>
    </row>
    <row r="590" spans="1:12" s="1826" customFormat="1">
      <c r="A590" s="1825"/>
      <c r="B590" s="1293"/>
      <c r="C590" s="1293"/>
      <c r="D590" s="1293"/>
      <c r="E590" s="1293"/>
      <c r="F590" s="1293"/>
      <c r="G590" s="1293"/>
      <c r="H590" s="1293"/>
      <c r="I590" s="1293"/>
      <c r="J590" s="1293"/>
      <c r="K590" s="3447"/>
      <c r="L590" s="1823"/>
    </row>
    <row r="591" spans="1:12" s="1826" customFormat="1">
      <c r="A591" s="1825"/>
      <c r="B591" s="1293"/>
      <c r="C591" s="1293"/>
      <c r="D591" s="1293"/>
      <c r="E591" s="1293"/>
      <c r="F591" s="1293"/>
      <c r="G591" s="1293"/>
      <c r="H591" s="1293"/>
      <c r="I591" s="1293"/>
      <c r="J591" s="1293"/>
      <c r="K591" s="3447"/>
      <c r="L591" s="1823"/>
    </row>
    <row r="592" spans="1:12" s="1826" customFormat="1">
      <c r="A592" s="1825"/>
      <c r="B592" s="1293"/>
      <c r="C592" s="1293"/>
      <c r="D592" s="1293"/>
      <c r="E592" s="1293"/>
      <c r="F592" s="1293"/>
      <c r="G592" s="1293"/>
      <c r="H592" s="1293"/>
      <c r="I592" s="1293"/>
      <c r="J592" s="1293"/>
      <c r="K592" s="3447"/>
      <c r="L592" s="1823"/>
    </row>
    <row r="593" spans="1:12" s="1826" customFormat="1">
      <c r="A593" s="1825"/>
      <c r="B593" s="1293"/>
      <c r="C593" s="1293"/>
      <c r="D593" s="1293"/>
      <c r="E593" s="1293"/>
      <c r="F593" s="1293"/>
      <c r="G593" s="1293"/>
      <c r="H593" s="1293"/>
      <c r="I593" s="1293"/>
      <c r="J593" s="1293"/>
      <c r="K593" s="3447"/>
      <c r="L593" s="1823"/>
    </row>
    <row r="594" spans="1:12" s="1826" customFormat="1">
      <c r="A594" s="1825"/>
      <c r="B594" s="1293"/>
      <c r="C594" s="1293"/>
      <c r="D594" s="1293"/>
      <c r="E594" s="1293"/>
      <c r="F594" s="1293"/>
      <c r="G594" s="1293"/>
      <c r="H594" s="1293"/>
      <c r="I594" s="1293"/>
      <c r="J594" s="1293"/>
      <c r="K594" s="3447"/>
      <c r="L594" s="1823"/>
    </row>
    <row r="595" spans="1:12" s="1826" customFormat="1">
      <c r="A595" s="1825"/>
      <c r="B595" s="1293"/>
      <c r="C595" s="1293"/>
      <c r="D595" s="1293"/>
      <c r="E595" s="1293"/>
      <c r="F595" s="1293"/>
      <c r="G595" s="1293"/>
      <c r="H595" s="1293"/>
      <c r="I595" s="1293"/>
      <c r="J595" s="1293"/>
      <c r="K595" s="3447"/>
      <c r="L595" s="1823"/>
    </row>
    <row r="596" spans="1:12" s="1826" customFormat="1">
      <c r="A596" s="1825"/>
      <c r="B596" s="1293"/>
      <c r="C596" s="1293"/>
      <c r="D596" s="1293"/>
      <c r="E596" s="1293"/>
      <c r="F596" s="1293"/>
      <c r="G596" s="1293"/>
      <c r="H596" s="1293"/>
      <c r="I596" s="1293"/>
      <c r="J596" s="1293"/>
      <c r="K596" s="3447"/>
      <c r="L596" s="1823"/>
    </row>
    <row r="597" spans="1:12" s="1826" customFormat="1">
      <c r="A597" s="1825"/>
      <c r="B597" s="1293"/>
      <c r="C597" s="1293"/>
      <c r="D597" s="1293"/>
      <c r="E597" s="1293"/>
      <c r="F597" s="1293"/>
      <c r="G597" s="1293"/>
      <c r="H597" s="1293"/>
      <c r="I597" s="1293"/>
      <c r="J597" s="1293"/>
      <c r="K597" s="3447"/>
      <c r="L597" s="1823"/>
    </row>
    <row r="598" spans="1:12" s="1826" customFormat="1">
      <c r="A598" s="1825"/>
      <c r="B598" s="1293"/>
      <c r="C598" s="1293"/>
      <c r="D598" s="1293"/>
      <c r="E598" s="1293"/>
      <c r="F598" s="1293"/>
      <c r="G598" s="1293"/>
      <c r="H598" s="1293"/>
      <c r="I598" s="1293"/>
      <c r="J598" s="1293"/>
      <c r="K598" s="3447"/>
      <c r="L598" s="1823"/>
    </row>
    <row r="599" spans="1:12" s="1826" customFormat="1">
      <c r="A599" s="1825"/>
      <c r="B599" s="1293"/>
      <c r="C599" s="1293"/>
      <c r="D599" s="1293"/>
      <c r="E599" s="1293"/>
      <c r="F599" s="1293"/>
      <c r="G599" s="1293"/>
      <c r="H599" s="1293"/>
      <c r="I599" s="1293"/>
      <c r="J599" s="1293"/>
      <c r="K599" s="3447"/>
      <c r="L599" s="1823"/>
    </row>
    <row r="600" spans="1:12" s="1826" customFormat="1">
      <c r="A600" s="1825"/>
      <c r="B600" s="1293"/>
      <c r="C600" s="1293"/>
      <c r="D600" s="1293"/>
      <c r="E600" s="1293"/>
      <c r="F600" s="1293"/>
      <c r="G600" s="1293"/>
      <c r="H600" s="1293"/>
      <c r="I600" s="1293"/>
      <c r="J600" s="1293"/>
      <c r="K600" s="3447"/>
      <c r="L600" s="1823"/>
    </row>
    <row r="601" spans="1:12" s="1826" customFormat="1">
      <c r="A601" s="1825"/>
      <c r="B601" s="1293"/>
      <c r="C601" s="1293"/>
      <c r="D601" s="1293"/>
      <c r="E601" s="1293"/>
      <c r="F601" s="1293"/>
      <c r="G601" s="1293"/>
      <c r="H601" s="1293"/>
      <c r="I601" s="1293"/>
      <c r="J601" s="1293"/>
      <c r="K601" s="3447"/>
      <c r="L601" s="1823"/>
    </row>
    <row r="602" spans="1:12" s="1826" customFormat="1">
      <c r="A602" s="1825"/>
      <c r="B602" s="1293"/>
      <c r="C602" s="1293"/>
      <c r="D602" s="1293"/>
      <c r="E602" s="1293"/>
      <c r="F602" s="1293"/>
      <c r="G602" s="1293"/>
      <c r="H602" s="1293"/>
      <c r="I602" s="1293"/>
      <c r="J602" s="1293"/>
      <c r="K602" s="3447"/>
      <c r="L602" s="1823"/>
    </row>
    <row r="603" spans="1:12" s="1826" customFormat="1">
      <c r="A603" s="1825"/>
      <c r="B603" s="1293"/>
      <c r="C603" s="1293"/>
      <c r="D603" s="1293"/>
      <c r="E603" s="1293"/>
      <c r="F603" s="1293"/>
      <c r="G603" s="1293"/>
      <c r="H603" s="1293"/>
      <c r="I603" s="1293"/>
      <c r="J603" s="1293"/>
      <c r="K603" s="3447"/>
      <c r="L603" s="1823"/>
    </row>
    <row r="604" spans="1:12" s="1826" customFormat="1">
      <c r="A604" s="1825"/>
      <c r="B604" s="1293"/>
      <c r="C604" s="1293"/>
      <c r="D604" s="1293"/>
      <c r="E604" s="1293"/>
      <c r="F604" s="1293"/>
      <c r="G604" s="1293"/>
      <c r="H604" s="1293"/>
      <c r="I604" s="1293"/>
      <c r="J604" s="1293"/>
      <c r="K604" s="3447"/>
      <c r="L604" s="1823"/>
    </row>
    <row r="605" spans="1:12" s="1826" customFormat="1">
      <c r="A605" s="1825"/>
      <c r="B605" s="1293"/>
      <c r="C605" s="1293"/>
      <c r="D605" s="1293"/>
      <c r="E605" s="1293"/>
      <c r="F605" s="1293"/>
      <c r="G605" s="1293"/>
      <c r="H605" s="1293"/>
      <c r="I605" s="1293"/>
      <c r="J605" s="1293"/>
      <c r="K605" s="3447"/>
      <c r="L605" s="1823"/>
    </row>
    <row r="606" spans="1:12" s="1826" customFormat="1">
      <c r="A606" s="1825"/>
      <c r="B606" s="1293"/>
      <c r="C606" s="1293"/>
      <c r="D606" s="1293"/>
      <c r="E606" s="1293"/>
      <c r="F606" s="1293"/>
      <c r="G606" s="1293"/>
      <c r="H606" s="1293"/>
      <c r="I606" s="1293"/>
      <c r="J606" s="1293"/>
      <c r="K606" s="3447"/>
      <c r="L606" s="1823"/>
    </row>
    <row r="607" spans="1:12" s="1826" customFormat="1">
      <c r="A607" s="1825"/>
      <c r="B607" s="1293"/>
      <c r="C607" s="1293"/>
      <c r="D607" s="1293"/>
      <c r="E607" s="1293"/>
      <c r="F607" s="1293"/>
      <c r="G607" s="1293"/>
      <c r="H607" s="1293"/>
      <c r="I607" s="1293"/>
      <c r="J607" s="1293"/>
      <c r="K607" s="3447"/>
      <c r="L607" s="1823"/>
    </row>
    <row r="608" spans="1:12" s="1826" customFormat="1">
      <c r="A608" s="1825"/>
      <c r="B608" s="1293"/>
      <c r="C608" s="1293"/>
      <c r="D608" s="1293"/>
      <c r="E608" s="1293"/>
      <c r="F608" s="1293"/>
      <c r="G608" s="1293"/>
      <c r="H608" s="1293"/>
      <c r="I608" s="1293"/>
      <c r="J608" s="1293"/>
      <c r="K608" s="3447"/>
      <c r="L608" s="1823"/>
    </row>
    <row r="609" spans="1:12" s="1826" customFormat="1">
      <c r="A609" s="1825"/>
      <c r="B609" s="1293"/>
      <c r="C609" s="1293"/>
      <c r="D609" s="1293"/>
      <c r="E609" s="1293"/>
      <c r="F609" s="1293"/>
      <c r="G609" s="1293"/>
      <c r="H609" s="1293"/>
      <c r="I609" s="1293"/>
      <c r="J609" s="1293"/>
      <c r="K609" s="3447"/>
      <c r="L609" s="1823"/>
    </row>
    <row r="610" spans="1:12" s="1826" customFormat="1">
      <c r="A610" s="1825"/>
      <c r="B610" s="1293"/>
      <c r="C610" s="1293"/>
      <c r="D610" s="1293"/>
      <c r="E610" s="1293"/>
      <c r="F610" s="1293"/>
      <c r="G610" s="1293"/>
      <c r="H610" s="1293"/>
      <c r="I610" s="1293"/>
      <c r="J610" s="1293"/>
      <c r="K610" s="3447"/>
      <c r="L610" s="1823"/>
    </row>
    <row r="611" spans="1:12" s="1826" customFormat="1">
      <c r="A611" s="1825"/>
      <c r="B611" s="1293"/>
      <c r="C611" s="1293"/>
      <c r="D611" s="1293"/>
      <c r="E611" s="1293"/>
      <c r="F611" s="1293"/>
      <c r="G611" s="1293"/>
      <c r="H611" s="1293"/>
      <c r="I611" s="1293"/>
      <c r="J611" s="1293"/>
      <c r="K611" s="3447"/>
      <c r="L611" s="1823"/>
    </row>
    <row r="612" spans="1:12" s="1826" customFormat="1">
      <c r="A612" s="1825"/>
      <c r="B612" s="1293"/>
      <c r="C612" s="1293"/>
      <c r="D612" s="1293"/>
      <c r="E612" s="1293"/>
      <c r="F612" s="1293"/>
      <c r="G612" s="1293"/>
      <c r="H612" s="1293"/>
      <c r="I612" s="1293"/>
      <c r="J612" s="1293"/>
      <c r="K612" s="3447"/>
      <c r="L612" s="1823"/>
    </row>
    <row r="613" spans="1:12" s="1826" customFormat="1">
      <c r="A613" s="1825"/>
      <c r="B613" s="1293"/>
      <c r="C613" s="1293"/>
      <c r="D613" s="1293"/>
      <c r="E613" s="1293"/>
      <c r="F613" s="1293"/>
      <c r="G613" s="1293"/>
      <c r="H613" s="1293"/>
      <c r="I613" s="1293"/>
      <c r="J613" s="1293"/>
      <c r="K613" s="3447"/>
      <c r="L613" s="1823"/>
    </row>
    <row r="614" spans="1:12" s="1826" customFormat="1">
      <c r="A614" s="1825"/>
      <c r="B614" s="1293"/>
      <c r="C614" s="1293"/>
      <c r="D614" s="1293"/>
      <c r="E614" s="1293"/>
      <c r="F614" s="1293"/>
      <c r="G614" s="1293"/>
      <c r="H614" s="1293"/>
      <c r="I614" s="1293"/>
      <c r="J614" s="1293"/>
      <c r="K614" s="3447"/>
      <c r="L614" s="1823"/>
    </row>
    <row r="615" spans="1:12" s="1826" customFormat="1">
      <c r="A615" s="1825"/>
      <c r="B615" s="1293"/>
      <c r="C615" s="1293"/>
      <c r="D615" s="1293"/>
      <c r="E615" s="1293"/>
      <c r="F615" s="1293"/>
      <c r="G615" s="1293"/>
      <c r="H615" s="1293"/>
      <c r="I615" s="1293"/>
      <c r="J615" s="1293"/>
      <c r="K615" s="3447"/>
      <c r="L615" s="1823"/>
    </row>
    <row r="616" spans="1:12" s="1826" customFormat="1">
      <c r="A616" s="1825"/>
      <c r="B616" s="1293"/>
      <c r="C616" s="1293"/>
      <c r="D616" s="1293"/>
      <c r="E616" s="1293"/>
      <c r="F616" s="1293"/>
      <c r="G616" s="1293"/>
      <c r="H616" s="1293"/>
      <c r="I616" s="1293"/>
      <c r="J616" s="1293"/>
      <c r="K616" s="3447"/>
      <c r="L616" s="1823"/>
    </row>
    <row r="617" spans="1:12" s="1826" customFormat="1">
      <c r="A617" s="1825"/>
      <c r="B617" s="1293"/>
      <c r="C617" s="1293"/>
      <c r="D617" s="1293"/>
      <c r="E617" s="1293"/>
      <c r="F617" s="1293"/>
      <c r="G617" s="1293"/>
      <c r="H617" s="1293"/>
      <c r="I617" s="1293"/>
      <c r="J617" s="1293"/>
      <c r="K617" s="3447"/>
      <c r="L617" s="1823"/>
    </row>
    <row r="618" spans="1:12" s="1826" customFormat="1">
      <c r="A618" s="1825"/>
      <c r="B618" s="1293"/>
      <c r="C618" s="1293"/>
      <c r="D618" s="1293"/>
      <c r="E618" s="1293"/>
      <c r="F618" s="1293"/>
      <c r="G618" s="1293"/>
      <c r="H618" s="1293"/>
      <c r="I618" s="1293"/>
      <c r="J618" s="1293"/>
      <c r="K618" s="3447"/>
      <c r="L618" s="1823"/>
    </row>
    <row r="619" spans="1:12" s="1826" customFormat="1">
      <c r="A619" s="1825"/>
      <c r="B619" s="1293"/>
      <c r="C619" s="1293"/>
      <c r="D619" s="1293"/>
      <c r="E619" s="1293"/>
      <c r="F619" s="1293"/>
      <c r="G619" s="1293"/>
      <c r="H619" s="1293"/>
      <c r="I619" s="1293"/>
      <c r="J619" s="1293"/>
      <c r="K619" s="3447"/>
      <c r="L619" s="1823"/>
    </row>
    <row r="620" spans="1:12" s="1826" customFormat="1">
      <c r="A620" s="1825"/>
      <c r="B620" s="1293"/>
      <c r="C620" s="1293"/>
      <c r="D620" s="1293"/>
      <c r="E620" s="1293"/>
      <c r="F620" s="1293"/>
      <c r="G620" s="1293"/>
      <c r="H620" s="1293"/>
      <c r="I620" s="1293"/>
      <c r="J620" s="1293"/>
      <c r="K620" s="3447"/>
      <c r="L620" s="1823"/>
    </row>
    <row r="621" spans="1:12" s="1826" customFormat="1">
      <c r="A621" s="1825"/>
      <c r="B621" s="1293"/>
      <c r="C621" s="1293"/>
      <c r="D621" s="1293"/>
      <c r="E621" s="1293"/>
      <c r="F621" s="1293"/>
      <c r="G621" s="1293"/>
      <c r="H621" s="1293"/>
      <c r="I621" s="1293"/>
      <c r="J621" s="1293"/>
      <c r="K621" s="3447"/>
      <c r="L621" s="1823"/>
    </row>
    <row r="622" spans="1:12" s="1826" customFormat="1">
      <c r="A622" s="1825"/>
      <c r="B622" s="1293"/>
      <c r="C622" s="1293"/>
      <c r="D622" s="1293"/>
      <c r="E622" s="1293"/>
      <c r="F622" s="1293"/>
      <c r="G622" s="1293"/>
      <c r="H622" s="1293"/>
      <c r="I622" s="1293"/>
      <c r="J622" s="1293"/>
      <c r="K622" s="3447"/>
      <c r="L622" s="1823"/>
    </row>
    <row r="623" spans="1:12" s="1826" customFormat="1">
      <c r="A623" s="1825"/>
      <c r="B623" s="1293"/>
      <c r="C623" s="1293"/>
      <c r="D623" s="1293"/>
      <c r="E623" s="1293"/>
      <c r="F623" s="1293"/>
      <c r="G623" s="1293"/>
      <c r="H623" s="1293"/>
      <c r="I623" s="1293"/>
      <c r="J623" s="1293"/>
      <c r="K623" s="3447"/>
      <c r="L623" s="1823"/>
    </row>
    <row r="624" spans="1:12" s="1826" customFormat="1">
      <c r="A624" s="1825"/>
      <c r="B624" s="1293"/>
      <c r="C624" s="1293"/>
      <c r="D624" s="1293"/>
      <c r="E624" s="1293"/>
      <c r="F624" s="1293"/>
      <c r="G624" s="1293"/>
      <c r="H624" s="1293"/>
      <c r="I624" s="1293"/>
      <c r="J624" s="1293"/>
      <c r="K624" s="3447"/>
      <c r="L624" s="1823"/>
    </row>
    <row r="625" spans="1:12" s="1826" customFormat="1">
      <c r="A625" s="1825"/>
      <c r="B625" s="1293"/>
      <c r="C625" s="1293"/>
      <c r="D625" s="1293"/>
      <c r="E625" s="1293"/>
      <c r="F625" s="1293"/>
      <c r="G625" s="1293"/>
      <c r="H625" s="1293"/>
      <c r="I625" s="1293"/>
      <c r="J625" s="1293"/>
      <c r="K625" s="3447"/>
      <c r="L625" s="1823"/>
    </row>
    <row r="626" spans="1:12" s="1826" customFormat="1">
      <c r="A626" s="1825"/>
      <c r="B626" s="1293"/>
      <c r="C626" s="1293"/>
      <c r="D626" s="1293"/>
      <c r="E626" s="1293"/>
      <c r="F626" s="1293"/>
      <c r="G626" s="1293"/>
      <c r="H626" s="1293"/>
      <c r="I626" s="1293"/>
      <c r="J626" s="1293"/>
      <c r="K626" s="3447"/>
      <c r="L626" s="1823"/>
    </row>
    <row r="627" spans="1:12" s="1826" customFormat="1">
      <c r="A627" s="1825"/>
      <c r="B627" s="1293"/>
      <c r="C627" s="1293"/>
      <c r="D627" s="1293"/>
      <c r="E627" s="1293"/>
      <c r="F627" s="1293"/>
      <c r="G627" s="1293"/>
      <c r="H627" s="1293"/>
      <c r="I627" s="1293"/>
      <c r="J627" s="1293"/>
      <c r="K627" s="3447"/>
      <c r="L627" s="1823"/>
    </row>
    <row r="628" spans="1:12" s="1826" customFormat="1">
      <c r="A628" s="1825"/>
      <c r="B628" s="1293"/>
      <c r="C628" s="1293"/>
      <c r="D628" s="1293"/>
      <c r="E628" s="1293"/>
      <c r="F628" s="1293"/>
      <c r="G628" s="1293"/>
      <c r="H628" s="1293"/>
      <c r="I628" s="1293"/>
      <c r="J628" s="1293"/>
      <c r="K628" s="3447"/>
      <c r="L628" s="1823"/>
    </row>
    <row r="629" spans="1:12" s="1826" customFormat="1">
      <c r="A629" s="1825"/>
      <c r="B629" s="1293"/>
      <c r="C629" s="1293"/>
      <c r="D629" s="1293"/>
      <c r="E629" s="1293"/>
      <c r="F629" s="1293"/>
      <c r="G629" s="1293"/>
      <c r="H629" s="1293"/>
      <c r="I629" s="1293"/>
      <c r="J629" s="1293"/>
      <c r="K629" s="3447"/>
      <c r="L629" s="1823"/>
    </row>
    <row r="630" spans="1:12" s="1826" customFormat="1">
      <c r="A630" s="1825"/>
      <c r="B630" s="1293"/>
      <c r="C630" s="1293"/>
      <c r="D630" s="1293"/>
      <c r="E630" s="1293"/>
      <c r="F630" s="1293"/>
      <c r="G630" s="1293"/>
      <c r="H630" s="1293"/>
      <c r="I630" s="1293"/>
      <c r="J630" s="1293"/>
      <c r="K630" s="3447"/>
      <c r="L630" s="1823"/>
    </row>
    <row r="631" spans="1:12" s="1826" customFormat="1">
      <c r="A631" s="1825"/>
      <c r="B631" s="1293"/>
      <c r="C631" s="1293"/>
      <c r="D631" s="1293"/>
      <c r="E631" s="1293"/>
      <c r="F631" s="1293"/>
      <c r="G631" s="1293"/>
      <c r="H631" s="1293"/>
      <c r="I631" s="1293"/>
      <c r="J631" s="1293"/>
      <c r="K631" s="3447"/>
      <c r="L631" s="1823"/>
    </row>
    <row r="632" spans="1:12" s="1826" customFormat="1">
      <c r="A632" s="1825"/>
      <c r="B632" s="1293"/>
      <c r="C632" s="1293"/>
      <c r="D632" s="1293"/>
      <c r="E632" s="1293"/>
      <c r="F632" s="1293"/>
      <c r="G632" s="1293"/>
      <c r="H632" s="1293"/>
      <c r="I632" s="1293"/>
      <c r="J632" s="1293"/>
      <c r="K632" s="3447"/>
      <c r="L632" s="1823"/>
    </row>
    <row r="633" spans="1:12" s="1826" customFormat="1">
      <c r="A633" s="1825"/>
      <c r="B633" s="1293"/>
      <c r="C633" s="1293"/>
      <c r="D633" s="1293"/>
      <c r="E633" s="1293"/>
      <c r="F633" s="1293"/>
      <c r="G633" s="1293"/>
      <c r="H633" s="1293"/>
      <c r="I633" s="1293"/>
      <c r="J633" s="1293"/>
      <c r="K633" s="3447"/>
      <c r="L633" s="1823"/>
    </row>
    <row r="634" spans="1:12" s="1826" customFormat="1">
      <c r="A634" s="1825"/>
      <c r="B634" s="1293"/>
      <c r="C634" s="1293"/>
      <c r="D634" s="1293"/>
      <c r="E634" s="1293"/>
      <c r="F634" s="1293"/>
      <c r="G634" s="1293"/>
      <c r="H634" s="1293"/>
      <c r="I634" s="1293"/>
      <c r="J634" s="1293"/>
      <c r="K634" s="3447"/>
      <c r="L634" s="1823"/>
    </row>
    <row r="635" spans="1:12" s="1826" customFormat="1">
      <c r="A635" s="1825"/>
      <c r="B635" s="1293"/>
      <c r="C635" s="1293"/>
      <c r="D635" s="1293"/>
      <c r="E635" s="1293"/>
      <c r="F635" s="1293"/>
      <c r="G635" s="1293"/>
      <c r="H635" s="1293"/>
      <c r="I635" s="1293"/>
      <c r="J635" s="1293"/>
      <c r="K635" s="3447"/>
      <c r="L635" s="1823"/>
    </row>
    <row r="636" spans="1:12" s="1826" customFormat="1">
      <c r="A636" s="1825"/>
      <c r="B636" s="1293"/>
      <c r="C636" s="1293"/>
      <c r="D636" s="1293"/>
      <c r="E636" s="1293"/>
      <c r="F636" s="1293"/>
      <c r="G636" s="1293"/>
      <c r="H636" s="1293"/>
      <c r="I636" s="1293"/>
      <c r="J636" s="1293"/>
      <c r="K636" s="3447"/>
      <c r="L636" s="1823"/>
    </row>
    <row r="637" spans="1:12" s="1826" customFormat="1">
      <c r="A637" s="1825"/>
      <c r="B637" s="1293"/>
      <c r="C637" s="1293"/>
      <c r="D637" s="1293"/>
      <c r="E637" s="1293"/>
      <c r="F637" s="1293"/>
      <c r="G637" s="1293"/>
      <c r="H637" s="1293"/>
      <c r="I637" s="1293"/>
      <c r="J637" s="1293"/>
      <c r="K637" s="3447"/>
      <c r="L637" s="1823"/>
    </row>
    <row r="638" spans="1:12" s="1826" customFormat="1">
      <c r="A638" s="1825"/>
      <c r="B638" s="1293"/>
      <c r="C638" s="1293"/>
      <c r="D638" s="1293"/>
      <c r="E638" s="1293"/>
      <c r="F638" s="1293"/>
      <c r="G638" s="1293"/>
      <c r="H638" s="1293"/>
      <c r="I638" s="1293"/>
      <c r="J638" s="1293"/>
      <c r="K638" s="3447"/>
      <c r="L638" s="1823"/>
    </row>
    <row r="639" spans="1:12" s="1826" customFormat="1">
      <c r="A639" s="1825"/>
      <c r="B639" s="1293"/>
      <c r="C639" s="1293"/>
      <c r="D639" s="1293"/>
      <c r="E639" s="1293"/>
      <c r="F639" s="1293"/>
      <c r="G639" s="1293"/>
      <c r="H639" s="1293"/>
      <c r="I639" s="1293"/>
      <c r="J639" s="1293"/>
      <c r="K639" s="3447"/>
      <c r="L639" s="1823"/>
    </row>
    <row r="640" spans="1:12" s="1826" customFormat="1">
      <c r="A640" s="1825"/>
      <c r="B640" s="1293"/>
      <c r="C640" s="1293"/>
      <c r="D640" s="1293"/>
      <c r="E640" s="1293"/>
      <c r="F640" s="1293"/>
      <c r="G640" s="1293"/>
      <c r="H640" s="1293"/>
      <c r="I640" s="1293"/>
      <c r="J640" s="1293"/>
      <c r="K640" s="3447"/>
      <c r="L640" s="1823"/>
    </row>
    <row r="641" spans="1:12" s="1826" customFormat="1">
      <c r="A641" s="1825"/>
      <c r="B641" s="1293"/>
      <c r="C641" s="1293"/>
      <c r="D641" s="1293"/>
      <c r="E641" s="1293"/>
      <c r="F641" s="1293"/>
      <c r="G641" s="1293"/>
      <c r="H641" s="1293"/>
      <c r="I641" s="1293"/>
      <c r="J641" s="1293"/>
      <c r="K641" s="3447"/>
      <c r="L641" s="1823"/>
    </row>
    <row r="642" spans="1:12" s="1826" customFormat="1">
      <c r="A642" s="1825"/>
      <c r="B642" s="1293"/>
      <c r="C642" s="1293"/>
      <c r="D642" s="1293"/>
      <c r="E642" s="1293"/>
      <c r="F642" s="1293"/>
      <c r="G642" s="1293"/>
      <c r="H642" s="1293"/>
      <c r="I642" s="1293"/>
      <c r="J642" s="1293"/>
      <c r="K642" s="3447"/>
      <c r="L642" s="1823"/>
    </row>
    <row r="643" spans="1:12" s="1826" customFormat="1">
      <c r="A643" s="1825"/>
      <c r="B643" s="1293"/>
      <c r="C643" s="1293"/>
      <c r="D643" s="1293"/>
      <c r="E643" s="1293"/>
      <c r="F643" s="1293"/>
      <c r="G643" s="1293"/>
      <c r="H643" s="1293"/>
      <c r="I643" s="1293"/>
      <c r="J643" s="1293"/>
      <c r="K643" s="3447"/>
      <c r="L643" s="1823"/>
    </row>
    <row r="644" spans="1:12" s="1826" customFormat="1">
      <c r="A644" s="1825"/>
      <c r="B644" s="1293"/>
      <c r="C644" s="1293"/>
      <c r="D644" s="1293"/>
      <c r="E644" s="1293"/>
      <c r="F644" s="1293"/>
      <c r="G644" s="1293"/>
      <c r="H644" s="1293"/>
      <c r="I644" s="1293"/>
      <c r="J644" s="1293"/>
      <c r="K644" s="3447"/>
      <c r="L644" s="1823"/>
    </row>
    <row r="645" spans="1:12" s="1826" customFormat="1">
      <c r="A645" s="1825"/>
      <c r="B645" s="1293"/>
      <c r="C645" s="1293"/>
      <c r="D645" s="1293"/>
      <c r="E645" s="1293"/>
      <c r="F645" s="1293"/>
      <c r="G645" s="1293"/>
      <c r="H645" s="1293"/>
      <c r="I645" s="1293"/>
      <c r="J645" s="1293"/>
      <c r="K645" s="3447"/>
      <c r="L645" s="1823"/>
    </row>
    <row r="646" spans="1:12" s="1826" customFormat="1">
      <c r="A646" s="1825"/>
      <c r="B646" s="1293"/>
      <c r="C646" s="1293"/>
      <c r="D646" s="1293"/>
      <c r="E646" s="1293"/>
      <c r="F646" s="1293"/>
      <c r="G646" s="1293"/>
      <c r="H646" s="1293"/>
      <c r="I646" s="1293"/>
      <c r="J646" s="1293"/>
      <c r="K646" s="3447"/>
      <c r="L646" s="1823"/>
    </row>
    <row r="647" spans="1:12" s="1826" customFormat="1">
      <c r="A647" s="1825"/>
      <c r="B647" s="1293"/>
      <c r="C647" s="1293"/>
      <c r="D647" s="1293"/>
      <c r="E647" s="1293"/>
      <c r="F647" s="1293"/>
      <c r="G647" s="1293"/>
      <c r="H647" s="1293"/>
      <c r="I647" s="1293"/>
      <c r="J647" s="1293"/>
      <c r="K647" s="3447"/>
      <c r="L647" s="1823"/>
    </row>
    <row r="648" spans="1:12" s="1826" customFormat="1">
      <c r="A648" s="1825"/>
      <c r="B648" s="1293"/>
      <c r="C648" s="1293"/>
      <c r="D648" s="1293"/>
      <c r="E648" s="1293"/>
      <c r="F648" s="1293"/>
      <c r="G648" s="1293"/>
      <c r="H648" s="1293"/>
      <c r="I648" s="1293"/>
      <c r="J648" s="1293"/>
      <c r="K648" s="3447"/>
      <c r="L648" s="1823"/>
    </row>
    <row r="649" spans="1:12" s="1826" customFormat="1">
      <c r="A649" s="1825"/>
      <c r="B649" s="1293"/>
      <c r="C649" s="1293"/>
      <c r="D649" s="1293"/>
      <c r="E649" s="1293"/>
      <c r="F649" s="1293"/>
      <c r="G649" s="1293"/>
      <c r="H649" s="1293"/>
      <c r="I649" s="1293"/>
      <c r="J649" s="1293"/>
      <c r="K649" s="3447"/>
      <c r="L649" s="1823"/>
    </row>
    <row r="650" spans="1:12" s="1826" customFormat="1">
      <c r="A650" s="1825"/>
      <c r="B650" s="1293"/>
      <c r="C650" s="1293"/>
      <c r="D650" s="1293"/>
      <c r="E650" s="1293"/>
      <c r="F650" s="1293"/>
      <c r="G650" s="1293"/>
      <c r="H650" s="1293"/>
      <c r="I650" s="1293"/>
      <c r="J650" s="1293"/>
      <c r="K650" s="3447"/>
      <c r="L650" s="1823"/>
    </row>
    <row r="651" spans="1:12" s="1826" customFormat="1">
      <c r="A651" s="1825"/>
      <c r="B651" s="1293"/>
      <c r="C651" s="1293"/>
      <c r="D651" s="1293"/>
      <c r="E651" s="1293"/>
      <c r="F651" s="1293"/>
      <c r="G651" s="1293"/>
      <c r="H651" s="1293"/>
      <c r="I651" s="1293"/>
      <c r="J651" s="1293"/>
      <c r="K651" s="3447"/>
      <c r="L651" s="1823"/>
    </row>
    <row r="652" spans="1:12" s="1826" customFormat="1">
      <c r="A652" s="1825"/>
      <c r="B652" s="1293"/>
      <c r="C652" s="1293"/>
      <c r="D652" s="1293"/>
      <c r="E652" s="1293"/>
      <c r="F652" s="1293"/>
      <c r="G652" s="1293"/>
      <c r="H652" s="1293"/>
      <c r="I652" s="1293"/>
      <c r="J652" s="1293"/>
      <c r="K652" s="3447"/>
      <c r="L652" s="1823"/>
    </row>
    <row r="653" spans="1:12" s="1826" customFormat="1">
      <c r="A653" s="1825"/>
      <c r="B653" s="1293"/>
      <c r="C653" s="1293"/>
      <c r="D653" s="1293"/>
      <c r="E653" s="1293"/>
      <c r="F653" s="1293"/>
      <c r="G653" s="1293"/>
      <c r="H653" s="1293"/>
      <c r="I653" s="1293"/>
      <c r="J653" s="1293"/>
      <c r="K653" s="3447"/>
      <c r="L653" s="1823"/>
    </row>
    <row r="654" spans="1:12" s="1826" customFormat="1">
      <c r="A654" s="1825"/>
      <c r="B654" s="1293"/>
      <c r="C654" s="1293"/>
      <c r="D654" s="1293"/>
      <c r="E654" s="1293"/>
      <c r="F654" s="1293"/>
      <c r="G654" s="1293"/>
      <c r="H654" s="1293"/>
      <c r="I654" s="1293"/>
      <c r="J654" s="1293"/>
      <c r="K654" s="3447"/>
      <c r="L654" s="1823"/>
    </row>
    <row r="655" spans="1:12" s="1826" customFormat="1">
      <c r="A655" s="1825"/>
      <c r="B655" s="1293"/>
      <c r="C655" s="1293"/>
      <c r="D655" s="1293"/>
      <c r="E655" s="1293"/>
      <c r="F655" s="1293"/>
      <c r="G655" s="1293"/>
      <c r="H655" s="1293"/>
      <c r="I655" s="1293"/>
      <c r="J655" s="1293"/>
      <c r="K655" s="3447"/>
      <c r="L655" s="1823"/>
    </row>
    <row r="656" spans="1:12" s="1826" customFormat="1">
      <c r="A656" s="1825"/>
      <c r="B656" s="1293"/>
      <c r="C656" s="1293"/>
      <c r="D656" s="1293"/>
      <c r="E656" s="1293"/>
      <c r="F656" s="1293"/>
      <c r="G656" s="1293"/>
      <c r="H656" s="1293"/>
      <c r="I656" s="1293"/>
      <c r="J656" s="1293"/>
      <c r="K656" s="3447"/>
      <c r="L656" s="1823"/>
    </row>
    <row r="657" spans="1:12" s="1826" customFormat="1">
      <c r="A657" s="1825"/>
      <c r="B657" s="1293"/>
      <c r="C657" s="1293"/>
      <c r="D657" s="1293"/>
      <c r="E657" s="1293"/>
      <c r="F657" s="1293"/>
      <c r="G657" s="1293"/>
      <c r="H657" s="1293"/>
      <c r="I657" s="1293"/>
      <c r="J657" s="1293"/>
      <c r="K657" s="3447"/>
      <c r="L657" s="1823"/>
    </row>
    <row r="658" spans="1:12" s="1826" customFormat="1">
      <c r="A658" s="1825"/>
      <c r="B658" s="1293"/>
      <c r="C658" s="1293"/>
      <c r="D658" s="1293"/>
      <c r="E658" s="1293"/>
      <c r="F658" s="1293"/>
      <c r="G658" s="1293"/>
      <c r="H658" s="1293"/>
      <c r="I658" s="1293"/>
      <c r="J658" s="1293"/>
      <c r="K658" s="3447"/>
      <c r="L658" s="1823"/>
    </row>
    <row r="659" spans="1:12" s="1826" customFormat="1">
      <c r="A659" s="1825"/>
      <c r="B659" s="1293"/>
      <c r="C659" s="1293"/>
      <c r="D659" s="1293"/>
      <c r="E659" s="1293"/>
      <c r="F659" s="1293"/>
      <c r="G659" s="1293"/>
      <c r="H659" s="1293"/>
      <c r="I659" s="1293"/>
      <c r="J659" s="1293"/>
      <c r="K659" s="3447"/>
      <c r="L659" s="1823"/>
    </row>
    <row r="660" spans="1:12" s="1826" customFormat="1">
      <c r="A660" s="1825"/>
      <c r="B660" s="1293"/>
      <c r="C660" s="1293"/>
      <c r="D660" s="1293"/>
      <c r="E660" s="1293"/>
      <c r="F660" s="1293"/>
      <c r="G660" s="1293"/>
      <c r="H660" s="1293"/>
      <c r="I660" s="1293"/>
      <c r="J660" s="1293"/>
      <c r="K660" s="3447"/>
      <c r="L660" s="1823"/>
    </row>
    <row r="661" spans="1:12" s="1826" customFormat="1">
      <c r="A661" s="1825"/>
      <c r="B661" s="1293"/>
      <c r="C661" s="1293"/>
      <c r="D661" s="1293"/>
      <c r="E661" s="1293"/>
      <c r="F661" s="1293"/>
      <c r="G661" s="1293"/>
      <c r="H661" s="1293"/>
      <c r="I661" s="1293"/>
      <c r="J661" s="1293"/>
      <c r="K661" s="3447"/>
      <c r="L661" s="1823"/>
    </row>
    <row r="662" spans="1:12" s="1826" customFormat="1">
      <c r="A662" s="1825"/>
      <c r="B662" s="1293"/>
      <c r="C662" s="1293"/>
      <c r="D662" s="1293"/>
      <c r="E662" s="1293"/>
      <c r="F662" s="1293"/>
      <c r="G662" s="1293"/>
      <c r="H662" s="1293"/>
      <c r="I662" s="1293"/>
      <c r="J662" s="1293"/>
      <c r="K662" s="3447"/>
      <c r="L662" s="1823"/>
    </row>
    <row r="663" spans="1:12" s="1826" customFormat="1">
      <c r="A663" s="1825"/>
      <c r="B663" s="1293"/>
      <c r="C663" s="1293"/>
      <c r="D663" s="1293"/>
      <c r="E663" s="1293"/>
      <c r="F663" s="1293"/>
      <c r="G663" s="1293"/>
      <c r="H663" s="1293"/>
      <c r="I663" s="1293"/>
      <c r="J663" s="1293"/>
      <c r="K663" s="3447"/>
      <c r="L663" s="1823"/>
    </row>
    <row r="664" spans="1:12" s="1826" customFormat="1">
      <c r="A664" s="1825"/>
      <c r="B664" s="1293"/>
      <c r="C664" s="1293"/>
      <c r="D664" s="1293"/>
      <c r="E664" s="1293"/>
      <c r="F664" s="1293"/>
      <c r="G664" s="1293"/>
      <c r="H664" s="1293"/>
      <c r="I664" s="1293"/>
      <c r="J664" s="1293"/>
      <c r="K664" s="3447"/>
      <c r="L664" s="1823"/>
    </row>
    <row r="665" spans="1:12" s="1826" customFormat="1">
      <c r="A665" s="1825"/>
      <c r="B665" s="1293"/>
      <c r="C665" s="1293"/>
      <c r="D665" s="1293"/>
      <c r="E665" s="1293"/>
      <c r="F665" s="1293"/>
      <c r="G665" s="1293"/>
      <c r="H665" s="1293"/>
      <c r="I665" s="1293"/>
      <c r="J665" s="1293"/>
      <c r="K665" s="3447"/>
      <c r="L665" s="1823"/>
    </row>
    <row r="666" spans="1:12" s="1826" customFormat="1">
      <c r="A666" s="1825"/>
      <c r="B666" s="1293"/>
      <c r="C666" s="1293"/>
      <c r="D666" s="1293"/>
      <c r="E666" s="1293"/>
      <c r="F666" s="1293"/>
      <c r="G666" s="1293"/>
      <c r="H666" s="1293"/>
      <c r="I666" s="1293"/>
      <c r="J666" s="1293"/>
      <c r="K666" s="3447"/>
      <c r="L666" s="1823"/>
    </row>
    <row r="667" spans="1:12" s="1826" customFormat="1">
      <c r="A667" s="1825"/>
      <c r="B667" s="1293"/>
      <c r="C667" s="1293"/>
      <c r="D667" s="1293"/>
      <c r="E667" s="1293"/>
      <c r="F667" s="1293"/>
      <c r="G667" s="1293"/>
      <c r="H667" s="1293"/>
      <c r="I667" s="1293"/>
      <c r="J667" s="1293"/>
      <c r="K667" s="3447"/>
      <c r="L667" s="1823"/>
    </row>
    <row r="668" spans="1:12" s="1826" customFormat="1">
      <c r="A668" s="1825"/>
      <c r="B668" s="1293"/>
      <c r="C668" s="1293"/>
      <c r="D668" s="1293"/>
      <c r="E668" s="1293"/>
      <c r="F668" s="1293"/>
      <c r="G668" s="1293"/>
      <c r="H668" s="1293"/>
      <c r="I668" s="1293"/>
      <c r="J668" s="1293"/>
      <c r="K668" s="3447"/>
      <c r="L668" s="1823"/>
    </row>
    <row r="669" spans="1:12" s="1826" customFormat="1">
      <c r="A669" s="1825"/>
      <c r="B669" s="1293"/>
      <c r="C669" s="1293"/>
      <c r="D669" s="1293"/>
      <c r="E669" s="1293"/>
      <c r="F669" s="1293"/>
      <c r="G669" s="1293"/>
      <c r="H669" s="1293"/>
      <c r="I669" s="1293"/>
      <c r="J669" s="1293"/>
      <c r="K669" s="3447"/>
      <c r="L669" s="1823"/>
    </row>
    <row r="670" spans="1:12" s="1826" customFormat="1">
      <c r="A670" s="1825"/>
      <c r="B670" s="1293"/>
      <c r="C670" s="1293"/>
      <c r="D670" s="1293"/>
      <c r="E670" s="1293"/>
      <c r="F670" s="1293"/>
      <c r="G670" s="1293"/>
      <c r="H670" s="1293"/>
      <c r="I670" s="1293"/>
      <c r="J670" s="1293"/>
      <c r="K670" s="3447"/>
      <c r="L670" s="1823"/>
    </row>
    <row r="671" spans="1:12" s="1826" customFormat="1">
      <c r="A671" s="1825"/>
      <c r="B671" s="1293"/>
      <c r="C671" s="1293"/>
      <c r="D671" s="1293"/>
      <c r="E671" s="1293"/>
      <c r="F671" s="1293"/>
      <c r="G671" s="1293"/>
      <c r="H671" s="1293"/>
      <c r="I671" s="1293"/>
      <c r="J671" s="1293"/>
      <c r="K671" s="3447"/>
      <c r="L671" s="1823"/>
    </row>
    <row r="672" spans="1:12" s="1826" customFormat="1">
      <c r="A672" s="1825"/>
      <c r="B672" s="1293"/>
      <c r="C672" s="1293"/>
      <c r="D672" s="1293"/>
      <c r="E672" s="1293"/>
      <c r="F672" s="1293"/>
      <c r="G672" s="1293"/>
      <c r="H672" s="1293"/>
      <c r="I672" s="1293"/>
      <c r="J672" s="1293"/>
      <c r="K672" s="3447"/>
      <c r="L672" s="1823"/>
    </row>
    <row r="673" spans="1:12" s="1826" customFormat="1">
      <c r="A673" s="1825"/>
      <c r="B673" s="1293"/>
      <c r="C673" s="1293"/>
      <c r="D673" s="1293"/>
      <c r="E673" s="1293"/>
      <c r="F673" s="1293"/>
      <c r="G673" s="1293"/>
      <c r="H673" s="1293"/>
      <c r="I673" s="1293"/>
      <c r="J673" s="1293"/>
      <c r="K673" s="3447"/>
      <c r="L673" s="1823"/>
    </row>
    <row r="674" spans="1:12" s="1826" customFormat="1">
      <c r="A674" s="1825"/>
      <c r="B674" s="1293"/>
      <c r="C674" s="1293"/>
      <c r="D674" s="1293"/>
      <c r="E674" s="1293"/>
      <c r="F674" s="1293"/>
      <c r="G674" s="1293"/>
      <c r="H674" s="1293"/>
      <c r="I674" s="1293"/>
      <c r="J674" s="1293"/>
      <c r="K674" s="3447"/>
      <c r="L674" s="1823"/>
    </row>
    <row r="675" spans="1:12" s="1826" customFormat="1">
      <c r="A675" s="1825"/>
      <c r="B675" s="1293"/>
      <c r="C675" s="1293"/>
      <c r="D675" s="1293"/>
      <c r="E675" s="1293"/>
      <c r="F675" s="1293"/>
      <c r="G675" s="1293"/>
      <c r="H675" s="1293"/>
      <c r="I675" s="1293"/>
      <c r="J675" s="1293"/>
      <c r="K675" s="3447"/>
      <c r="L675" s="1823"/>
    </row>
    <row r="676" spans="1:12" s="1826" customFormat="1">
      <c r="A676" s="1825"/>
      <c r="B676" s="1293"/>
      <c r="C676" s="1293"/>
      <c r="D676" s="1293"/>
      <c r="E676" s="1293"/>
      <c r="F676" s="1293"/>
      <c r="G676" s="1293"/>
      <c r="H676" s="1293"/>
      <c r="I676" s="1293"/>
      <c r="J676" s="1293"/>
      <c r="K676" s="3447"/>
      <c r="L676" s="1823"/>
    </row>
    <row r="677" spans="1:12" s="1826" customFormat="1">
      <c r="A677" s="1825"/>
      <c r="B677" s="1293"/>
      <c r="C677" s="1293"/>
      <c r="D677" s="1293"/>
      <c r="E677" s="1293"/>
      <c r="F677" s="1293"/>
      <c r="G677" s="1293"/>
      <c r="H677" s="1293"/>
      <c r="I677" s="1293"/>
      <c r="J677" s="1293"/>
      <c r="K677" s="3447"/>
      <c r="L677" s="1823"/>
    </row>
    <row r="678" spans="1:12" s="1826" customFormat="1">
      <c r="A678" s="1825"/>
      <c r="B678" s="1293"/>
      <c r="C678" s="1293"/>
      <c r="D678" s="1293"/>
      <c r="E678" s="1293"/>
      <c r="F678" s="1293"/>
      <c r="G678" s="1293"/>
      <c r="H678" s="1293"/>
      <c r="I678" s="1293"/>
      <c r="J678" s="1293"/>
      <c r="K678" s="3447"/>
      <c r="L678" s="1823"/>
    </row>
    <row r="679" spans="1:12" s="1826" customFormat="1">
      <c r="A679" s="1825"/>
      <c r="B679" s="1293"/>
      <c r="C679" s="1293"/>
      <c r="D679" s="1293"/>
      <c r="E679" s="1293"/>
      <c r="F679" s="1293"/>
      <c r="G679" s="1293"/>
      <c r="H679" s="1293"/>
      <c r="I679" s="1293"/>
      <c r="J679" s="1293"/>
      <c r="K679" s="3447"/>
      <c r="L679" s="1823"/>
    </row>
    <row r="680" spans="1:12" s="1826" customFormat="1">
      <c r="A680" s="1825"/>
      <c r="B680" s="1293"/>
      <c r="C680" s="1293"/>
      <c r="D680" s="1293"/>
      <c r="E680" s="1293"/>
      <c r="F680" s="1293"/>
      <c r="G680" s="1293"/>
      <c r="H680" s="1293"/>
      <c r="I680" s="1293"/>
      <c r="J680" s="1293"/>
      <c r="K680" s="3447"/>
      <c r="L680" s="1823"/>
    </row>
    <row r="681" spans="1:12" s="1826" customFormat="1">
      <c r="A681" s="1825"/>
      <c r="B681" s="1293"/>
      <c r="C681" s="1293"/>
      <c r="D681" s="1293"/>
      <c r="E681" s="1293"/>
      <c r="F681" s="1293"/>
      <c r="G681" s="1293"/>
      <c r="H681" s="1293"/>
      <c r="I681" s="1293"/>
      <c r="J681" s="1293"/>
      <c r="K681" s="3447"/>
      <c r="L681" s="1823"/>
    </row>
    <row r="682" spans="1:12" s="1826" customFormat="1">
      <c r="A682" s="1825"/>
      <c r="B682" s="1293"/>
      <c r="C682" s="1293"/>
      <c r="D682" s="1293"/>
      <c r="E682" s="1293"/>
      <c r="F682" s="1293"/>
      <c r="G682" s="1293"/>
      <c r="H682" s="1293"/>
      <c r="I682" s="1293"/>
      <c r="J682" s="1293"/>
      <c r="K682" s="3447"/>
      <c r="L682" s="1823"/>
    </row>
    <row r="683" spans="1:12" s="1826" customFormat="1">
      <c r="A683" s="1825"/>
      <c r="B683" s="1293"/>
      <c r="C683" s="1293"/>
      <c r="D683" s="1293"/>
      <c r="E683" s="1293"/>
      <c r="F683" s="1293"/>
      <c r="G683" s="1293"/>
      <c r="H683" s="1293"/>
      <c r="I683" s="1293"/>
      <c r="J683" s="1293"/>
      <c r="K683" s="3447"/>
      <c r="L683" s="1823"/>
    </row>
    <row r="684" spans="1:12" s="1826" customFormat="1">
      <c r="A684" s="1825"/>
      <c r="B684" s="1293"/>
      <c r="C684" s="1293"/>
      <c r="D684" s="1293"/>
      <c r="E684" s="1293"/>
      <c r="F684" s="1293"/>
      <c r="G684" s="1293"/>
      <c r="H684" s="1293"/>
      <c r="I684" s="1293"/>
      <c r="J684" s="1293"/>
      <c r="K684" s="3447"/>
      <c r="L684" s="1823"/>
    </row>
    <row r="685" spans="1:12" s="1826" customFormat="1">
      <c r="A685" s="1825"/>
      <c r="B685" s="1293"/>
      <c r="C685" s="1293"/>
      <c r="D685" s="1293"/>
      <c r="E685" s="1293"/>
      <c r="F685" s="1293"/>
      <c r="G685" s="1293"/>
      <c r="H685" s="1293"/>
      <c r="I685" s="1293"/>
      <c r="J685" s="1293"/>
      <c r="K685" s="3447"/>
      <c r="L685" s="1823"/>
    </row>
    <row r="686" spans="1:12" s="1826" customFormat="1">
      <c r="A686" s="1825"/>
      <c r="B686" s="1293"/>
      <c r="C686" s="1293"/>
      <c r="D686" s="1293"/>
      <c r="E686" s="1293"/>
      <c r="F686" s="1293"/>
      <c r="G686" s="1293"/>
      <c r="H686" s="1293"/>
      <c r="I686" s="1293"/>
      <c r="J686" s="1293"/>
      <c r="K686" s="3447"/>
      <c r="L686" s="1823"/>
    </row>
    <row r="687" spans="1:12" s="1826" customFormat="1">
      <c r="A687" s="1825"/>
      <c r="B687" s="1293"/>
      <c r="C687" s="1293"/>
      <c r="D687" s="1293"/>
      <c r="E687" s="1293"/>
      <c r="F687" s="1293"/>
      <c r="G687" s="1293"/>
      <c r="H687" s="1293"/>
      <c r="I687" s="1293"/>
      <c r="J687" s="1293"/>
      <c r="K687" s="3447"/>
      <c r="L687" s="1823"/>
    </row>
    <row r="688" spans="1:12" s="1826" customFormat="1">
      <c r="A688" s="1825"/>
      <c r="B688" s="1293"/>
      <c r="C688" s="1293"/>
      <c r="D688" s="1293"/>
      <c r="E688" s="1293"/>
      <c r="F688" s="1293"/>
      <c r="G688" s="1293"/>
      <c r="H688" s="1293"/>
      <c r="I688" s="1293"/>
      <c r="J688" s="1293"/>
      <c r="K688" s="3447"/>
      <c r="L688" s="1823"/>
    </row>
    <row r="689" spans="1:12" s="1826" customFormat="1">
      <c r="A689" s="1825"/>
      <c r="B689" s="1293"/>
      <c r="C689" s="1293"/>
      <c r="D689" s="1293"/>
      <c r="E689" s="1293"/>
      <c r="F689" s="1293"/>
      <c r="G689" s="1293"/>
      <c r="H689" s="1293"/>
      <c r="I689" s="1293"/>
      <c r="J689" s="1293"/>
      <c r="K689" s="3447"/>
      <c r="L689" s="1823"/>
    </row>
    <row r="690" spans="1:12" s="1826" customFormat="1">
      <c r="A690" s="1825"/>
      <c r="B690" s="1293"/>
      <c r="C690" s="1293"/>
      <c r="D690" s="1293"/>
      <c r="E690" s="1293"/>
      <c r="F690" s="1293"/>
      <c r="G690" s="1293"/>
      <c r="H690" s="1293"/>
      <c r="I690" s="1293"/>
      <c r="J690" s="1293"/>
      <c r="K690" s="3447"/>
      <c r="L690" s="1823"/>
    </row>
    <row r="691" spans="1:12" s="1826" customFormat="1">
      <c r="A691" s="1825"/>
      <c r="B691" s="1293"/>
      <c r="C691" s="1293"/>
      <c r="D691" s="1293"/>
      <c r="E691" s="1293"/>
      <c r="F691" s="1293"/>
      <c r="G691" s="1293"/>
      <c r="H691" s="1293"/>
      <c r="I691" s="1293"/>
      <c r="J691" s="1293"/>
      <c r="K691" s="3447"/>
      <c r="L691" s="1823"/>
    </row>
    <row r="692" spans="1:12" s="1826" customFormat="1">
      <c r="A692" s="1825"/>
      <c r="B692" s="1293"/>
      <c r="C692" s="1293"/>
      <c r="D692" s="1293"/>
      <c r="E692" s="1293"/>
      <c r="F692" s="1293"/>
      <c r="G692" s="1293"/>
      <c r="H692" s="1293"/>
      <c r="I692" s="1293"/>
      <c r="J692" s="1293"/>
      <c r="K692" s="3447"/>
      <c r="L692" s="1823"/>
    </row>
    <row r="693" spans="1:12" s="1826" customFormat="1">
      <c r="A693" s="1825"/>
      <c r="B693" s="1293"/>
      <c r="C693" s="1293"/>
      <c r="D693" s="1293"/>
      <c r="E693" s="1293"/>
      <c r="F693" s="1293"/>
      <c r="G693" s="1293"/>
      <c r="H693" s="1293"/>
      <c r="I693" s="1293"/>
      <c r="J693" s="1293"/>
      <c r="K693" s="3447"/>
      <c r="L693" s="1823"/>
    </row>
    <row r="694" spans="1:12" s="1826" customFormat="1">
      <c r="A694" s="1825"/>
      <c r="B694" s="1293"/>
      <c r="C694" s="1293"/>
      <c r="D694" s="1293"/>
      <c r="E694" s="1293"/>
      <c r="F694" s="1293"/>
      <c r="G694" s="1293"/>
      <c r="H694" s="1293"/>
      <c r="I694" s="1293"/>
      <c r="J694" s="1293"/>
      <c r="K694" s="3447"/>
      <c r="L694" s="1823"/>
    </row>
    <row r="695" spans="1:12" s="1826" customFormat="1">
      <c r="A695" s="1825"/>
      <c r="B695" s="1293"/>
      <c r="C695" s="1293"/>
      <c r="D695" s="1293"/>
      <c r="E695" s="1293"/>
      <c r="F695" s="1293"/>
      <c r="G695" s="1293"/>
      <c r="H695" s="1293"/>
      <c r="I695" s="1293"/>
      <c r="J695" s="1293"/>
      <c r="K695" s="3447"/>
      <c r="L695" s="1823"/>
    </row>
    <row r="696" spans="1:12" s="1826" customFormat="1">
      <c r="A696" s="1825"/>
      <c r="B696" s="1293"/>
      <c r="C696" s="1293"/>
      <c r="D696" s="1293"/>
      <c r="E696" s="1293"/>
      <c r="F696" s="1293"/>
      <c r="G696" s="1293"/>
      <c r="H696" s="1293"/>
      <c r="I696" s="1293"/>
      <c r="J696" s="1293"/>
      <c r="K696" s="3447"/>
      <c r="L696" s="1823"/>
    </row>
    <row r="697" spans="1:12" s="1826" customFormat="1">
      <c r="A697" s="1825"/>
      <c r="B697" s="1293"/>
      <c r="C697" s="1293"/>
      <c r="D697" s="1293"/>
      <c r="E697" s="1293"/>
      <c r="F697" s="1293"/>
      <c r="G697" s="1293"/>
      <c r="H697" s="1293"/>
      <c r="I697" s="1293"/>
      <c r="J697" s="1293"/>
      <c r="K697" s="3447"/>
      <c r="L697" s="1823"/>
    </row>
    <row r="698" spans="1:12" s="1826" customFormat="1">
      <c r="A698" s="1825"/>
      <c r="B698" s="1293"/>
      <c r="C698" s="1293"/>
      <c r="D698" s="1293"/>
      <c r="E698" s="1293"/>
      <c r="F698" s="1293"/>
      <c r="G698" s="1293"/>
      <c r="H698" s="1293"/>
      <c r="I698" s="1293"/>
      <c r="J698" s="1293"/>
      <c r="K698" s="3447"/>
      <c r="L698" s="1823"/>
    </row>
    <row r="699" spans="1:12" s="1826" customFormat="1">
      <c r="A699" s="1825"/>
      <c r="B699" s="1293"/>
      <c r="C699" s="1293"/>
      <c r="D699" s="1293"/>
      <c r="E699" s="1293"/>
      <c r="F699" s="1293"/>
      <c r="G699" s="1293"/>
      <c r="H699" s="1293"/>
      <c r="I699" s="1293"/>
      <c r="J699" s="1293"/>
      <c r="K699" s="3447"/>
      <c r="L699" s="1823"/>
    </row>
    <row r="700" spans="1:12" s="1826" customFormat="1">
      <c r="A700" s="1825"/>
      <c r="B700" s="1293"/>
      <c r="C700" s="1293"/>
      <c r="D700" s="1293"/>
      <c r="E700" s="1293"/>
      <c r="F700" s="1293"/>
      <c r="G700" s="1293"/>
      <c r="H700" s="1293"/>
      <c r="I700" s="1293"/>
      <c r="J700" s="1293"/>
      <c r="K700" s="3447"/>
      <c r="L700" s="1823"/>
    </row>
    <row r="701" spans="1:12" s="1826" customFormat="1">
      <c r="A701" s="1825"/>
      <c r="B701" s="1293"/>
      <c r="C701" s="1293"/>
      <c r="D701" s="1293"/>
      <c r="E701" s="1293"/>
      <c r="F701" s="1293"/>
      <c r="G701" s="1293"/>
      <c r="H701" s="1293"/>
      <c r="I701" s="1293"/>
      <c r="J701" s="1293"/>
      <c r="K701" s="3447"/>
      <c r="L701" s="1823"/>
    </row>
    <row r="702" spans="1:12" s="1826" customFormat="1">
      <c r="A702" s="1825"/>
      <c r="B702" s="1293"/>
      <c r="C702" s="1293"/>
      <c r="D702" s="1293"/>
      <c r="E702" s="1293"/>
      <c r="F702" s="1293"/>
      <c r="G702" s="1293"/>
      <c r="H702" s="1293"/>
      <c r="I702" s="1293"/>
      <c r="J702" s="1293"/>
      <c r="K702" s="3447"/>
      <c r="L702" s="1823"/>
    </row>
    <row r="703" spans="1:12" s="1826" customFormat="1">
      <c r="A703" s="1825"/>
      <c r="B703" s="1293"/>
      <c r="C703" s="1293"/>
      <c r="D703" s="1293"/>
      <c r="E703" s="1293"/>
      <c r="F703" s="1293"/>
      <c r="G703" s="1293"/>
      <c r="H703" s="1293"/>
      <c r="I703" s="1293"/>
      <c r="J703" s="1293"/>
      <c r="K703" s="3447"/>
      <c r="L703" s="1823"/>
    </row>
    <row r="704" spans="1:12" s="1826" customFormat="1">
      <c r="A704" s="1825"/>
      <c r="B704" s="1293"/>
      <c r="C704" s="1293"/>
      <c r="D704" s="1293"/>
      <c r="E704" s="1293"/>
      <c r="F704" s="1293"/>
      <c r="G704" s="1293"/>
      <c r="H704" s="1293"/>
      <c r="I704" s="1293"/>
      <c r="J704" s="1293"/>
      <c r="K704" s="3447"/>
      <c r="L704" s="1823"/>
    </row>
    <row r="705" spans="1:12" s="1826" customFormat="1">
      <c r="A705" s="1825"/>
      <c r="B705" s="1293"/>
      <c r="C705" s="1293"/>
      <c r="D705" s="1293"/>
      <c r="E705" s="1293"/>
      <c r="F705" s="1293"/>
      <c r="G705" s="1293"/>
      <c r="H705" s="1293"/>
      <c r="I705" s="1293"/>
      <c r="J705" s="1293"/>
      <c r="K705" s="3447"/>
      <c r="L705" s="1823"/>
    </row>
    <row r="706" spans="1:12" s="1826" customFormat="1">
      <c r="A706" s="1825"/>
      <c r="B706" s="1293"/>
      <c r="C706" s="1293"/>
      <c r="D706" s="1293"/>
      <c r="E706" s="1293"/>
      <c r="F706" s="1293"/>
      <c r="G706" s="1293"/>
      <c r="H706" s="1293"/>
      <c r="I706" s="1293"/>
      <c r="J706" s="1293"/>
      <c r="K706" s="3447"/>
      <c r="L706" s="1823"/>
    </row>
    <row r="707" spans="1:12" s="1826" customFormat="1">
      <c r="A707" s="1825"/>
      <c r="B707" s="1293"/>
      <c r="C707" s="1293"/>
      <c r="D707" s="1293"/>
      <c r="E707" s="1293"/>
      <c r="F707" s="1293"/>
      <c r="G707" s="1293"/>
      <c r="H707" s="1293"/>
      <c r="I707" s="1293"/>
      <c r="J707" s="1293"/>
      <c r="K707" s="3447"/>
      <c r="L707" s="1823"/>
    </row>
    <row r="708" spans="1:12" s="1826" customFormat="1">
      <c r="A708" s="1825"/>
      <c r="B708" s="1293"/>
      <c r="C708" s="1293"/>
      <c r="D708" s="1293"/>
      <c r="E708" s="1293"/>
      <c r="F708" s="1293"/>
      <c r="G708" s="1293"/>
      <c r="H708" s="1293"/>
      <c r="I708" s="1293"/>
      <c r="J708" s="1293"/>
      <c r="K708" s="3447"/>
      <c r="L708" s="1823"/>
    </row>
    <row r="709" spans="1:12" s="1826" customFormat="1">
      <c r="A709" s="1825"/>
      <c r="B709" s="1293"/>
      <c r="C709" s="1293"/>
      <c r="D709" s="1293"/>
      <c r="E709" s="1293"/>
      <c r="F709" s="1293"/>
      <c r="G709" s="1293"/>
      <c r="H709" s="1293"/>
      <c r="I709" s="1293"/>
      <c r="J709" s="1293"/>
      <c r="K709" s="3447"/>
      <c r="L709" s="1823"/>
    </row>
    <row r="710" spans="1:12" s="1826" customFormat="1">
      <c r="A710" s="1825"/>
      <c r="B710" s="1293"/>
      <c r="C710" s="1293"/>
      <c r="D710" s="1293"/>
      <c r="E710" s="1293"/>
      <c r="F710" s="1293"/>
      <c r="G710" s="1293"/>
      <c r="H710" s="1293"/>
      <c r="I710" s="1293"/>
      <c r="J710" s="1293"/>
      <c r="K710" s="3447"/>
      <c r="L710" s="1823"/>
    </row>
    <row r="711" spans="1:12" s="1826" customFormat="1">
      <c r="A711" s="1825"/>
      <c r="B711" s="1293"/>
      <c r="C711" s="1293"/>
      <c r="D711" s="1293"/>
      <c r="E711" s="1293"/>
      <c r="F711" s="1293"/>
      <c r="G711" s="1293"/>
      <c r="H711" s="1293"/>
      <c r="I711" s="1293"/>
      <c r="J711" s="1293"/>
      <c r="K711" s="3447"/>
      <c r="L711" s="1823"/>
    </row>
    <row r="712" spans="1:12" s="1826" customFormat="1">
      <c r="A712" s="1825"/>
      <c r="B712" s="1293"/>
      <c r="C712" s="1293"/>
      <c r="D712" s="1293"/>
      <c r="E712" s="1293"/>
      <c r="F712" s="1293"/>
      <c r="G712" s="1293"/>
      <c r="H712" s="1293"/>
      <c r="I712" s="1293"/>
      <c r="J712" s="1293"/>
      <c r="K712" s="3447"/>
      <c r="L712" s="1823"/>
    </row>
    <row r="713" spans="1:12" s="1826" customFormat="1">
      <c r="A713" s="1825"/>
      <c r="B713" s="1293"/>
      <c r="C713" s="1293"/>
      <c r="D713" s="1293"/>
      <c r="E713" s="1293"/>
      <c r="F713" s="1293"/>
      <c r="G713" s="1293"/>
      <c r="H713" s="1293"/>
      <c r="I713" s="1293"/>
      <c r="J713" s="1293"/>
      <c r="K713" s="3447"/>
      <c r="L713" s="1823"/>
    </row>
    <row r="714" spans="1:12" s="1826" customFormat="1">
      <c r="A714" s="1825"/>
      <c r="B714" s="1293"/>
      <c r="C714" s="1293"/>
      <c r="D714" s="1293"/>
      <c r="E714" s="1293"/>
      <c r="F714" s="1293"/>
      <c r="G714" s="1293"/>
      <c r="H714" s="1293"/>
      <c r="I714" s="1293"/>
      <c r="J714" s="1293"/>
      <c r="K714" s="3447"/>
      <c r="L714" s="1823"/>
    </row>
    <row r="715" spans="1:12" s="1826" customFormat="1">
      <c r="A715" s="1825"/>
      <c r="B715" s="1293"/>
      <c r="C715" s="1293"/>
      <c r="D715" s="1293"/>
      <c r="E715" s="1293"/>
      <c r="F715" s="1293"/>
      <c r="G715" s="1293"/>
      <c r="H715" s="1293"/>
      <c r="I715" s="1293"/>
      <c r="J715" s="1293"/>
      <c r="K715" s="3447"/>
      <c r="L715" s="1823"/>
    </row>
    <row r="716" spans="1:12" s="1826" customFormat="1">
      <c r="A716" s="1825"/>
      <c r="B716" s="1293"/>
      <c r="C716" s="1293"/>
      <c r="D716" s="1293"/>
      <c r="E716" s="1293"/>
      <c r="F716" s="1293"/>
      <c r="G716" s="1293"/>
      <c r="H716" s="1293"/>
      <c r="I716" s="1293"/>
      <c r="J716" s="1293"/>
      <c r="K716" s="3447"/>
      <c r="L716" s="1823"/>
    </row>
    <row r="717" spans="1:12" s="1826" customFormat="1">
      <c r="A717" s="1825"/>
      <c r="B717" s="1293"/>
      <c r="C717" s="1293"/>
      <c r="D717" s="1293"/>
      <c r="E717" s="1293"/>
      <c r="F717" s="1293"/>
      <c r="G717" s="1293"/>
      <c r="H717" s="1293"/>
      <c r="I717" s="1293"/>
      <c r="J717" s="1293"/>
      <c r="K717" s="3447"/>
      <c r="L717" s="1823"/>
    </row>
    <row r="718" spans="1:12" s="1826" customFormat="1">
      <c r="A718" s="1825"/>
      <c r="B718" s="1293"/>
      <c r="C718" s="1293"/>
      <c r="D718" s="1293"/>
      <c r="E718" s="1293"/>
      <c r="F718" s="1293"/>
      <c r="G718" s="1293"/>
      <c r="H718" s="1293"/>
      <c r="I718" s="1293"/>
      <c r="J718" s="1293"/>
      <c r="K718" s="3447"/>
      <c r="L718" s="1823"/>
    </row>
    <row r="719" spans="1:12" s="1826" customFormat="1">
      <c r="A719" s="1825"/>
      <c r="B719" s="1293"/>
      <c r="C719" s="1293"/>
      <c r="D719" s="1293"/>
      <c r="E719" s="1293"/>
      <c r="F719" s="1293"/>
      <c r="G719" s="1293"/>
      <c r="H719" s="1293"/>
      <c r="I719" s="1293"/>
      <c r="J719" s="1293"/>
      <c r="K719" s="3447"/>
      <c r="L719" s="1823"/>
    </row>
    <row r="720" spans="1:12" s="1826" customFormat="1">
      <c r="A720" s="1825"/>
      <c r="B720" s="1293"/>
      <c r="C720" s="1293"/>
      <c r="D720" s="1293"/>
      <c r="E720" s="1293"/>
      <c r="F720" s="1293"/>
      <c r="G720" s="1293"/>
      <c r="H720" s="1293"/>
      <c r="I720" s="1293"/>
      <c r="J720" s="1293"/>
      <c r="K720" s="3447"/>
      <c r="L720" s="1823"/>
    </row>
    <row r="721" spans="1:12" s="1826" customFormat="1">
      <c r="A721" s="1825"/>
      <c r="B721" s="1293"/>
      <c r="C721" s="1293"/>
      <c r="D721" s="1293"/>
      <c r="E721" s="1293"/>
      <c r="F721" s="1293"/>
      <c r="G721" s="1293"/>
      <c r="H721" s="1293"/>
      <c r="I721" s="1293"/>
      <c r="J721" s="1293"/>
      <c r="K721" s="3447"/>
      <c r="L721" s="1823"/>
    </row>
    <row r="722" spans="1:12" s="1826" customFormat="1">
      <c r="A722" s="1825"/>
      <c r="B722" s="1293"/>
      <c r="C722" s="1293"/>
      <c r="D722" s="1293"/>
      <c r="E722" s="1293"/>
      <c r="F722" s="1293"/>
      <c r="G722" s="1293"/>
      <c r="H722" s="1293"/>
      <c r="I722" s="1293"/>
      <c r="J722" s="1293"/>
      <c r="K722" s="3447"/>
      <c r="L722" s="1823"/>
    </row>
    <row r="723" spans="1:12" s="1826" customFormat="1">
      <c r="A723" s="1825"/>
      <c r="B723" s="1293"/>
      <c r="C723" s="1293"/>
      <c r="D723" s="1293"/>
      <c r="E723" s="1293"/>
      <c r="F723" s="1293"/>
      <c r="G723" s="1293"/>
      <c r="H723" s="1293"/>
      <c r="I723" s="1293"/>
      <c r="J723" s="1293"/>
      <c r="K723" s="3447"/>
      <c r="L723" s="1823"/>
    </row>
    <row r="724" spans="1:12" s="1826" customFormat="1">
      <c r="A724" s="1825"/>
      <c r="B724" s="1293"/>
      <c r="C724" s="1293"/>
      <c r="D724" s="1293"/>
      <c r="E724" s="1293"/>
      <c r="F724" s="1293"/>
      <c r="G724" s="1293"/>
      <c r="H724" s="1293"/>
      <c r="I724" s="1293"/>
      <c r="J724" s="1293"/>
      <c r="K724" s="3447"/>
      <c r="L724" s="1823"/>
    </row>
    <row r="725" spans="1:12" s="1826" customFormat="1">
      <c r="A725" s="1825"/>
      <c r="B725" s="1293"/>
      <c r="C725" s="1293"/>
      <c r="D725" s="1293"/>
      <c r="E725" s="1293"/>
      <c r="F725" s="1293"/>
      <c r="G725" s="1293"/>
      <c r="H725" s="1293"/>
      <c r="I725" s="1293"/>
      <c r="J725" s="1293"/>
      <c r="K725" s="3447"/>
      <c r="L725" s="1823"/>
    </row>
    <row r="726" spans="1:12" s="1826" customFormat="1">
      <c r="A726" s="1825"/>
      <c r="B726" s="1293"/>
      <c r="C726" s="1293"/>
      <c r="D726" s="1293"/>
      <c r="E726" s="1293"/>
      <c r="F726" s="1293"/>
      <c r="G726" s="1293"/>
      <c r="H726" s="1293"/>
      <c r="I726" s="1293"/>
      <c r="J726" s="1293"/>
      <c r="K726" s="3447"/>
      <c r="L726" s="1823"/>
    </row>
    <row r="727" spans="1:12" s="1826" customFormat="1">
      <c r="A727" s="1825"/>
      <c r="B727" s="1293"/>
      <c r="C727" s="1293"/>
      <c r="D727" s="1293"/>
      <c r="E727" s="1293"/>
      <c r="F727" s="1293"/>
      <c r="G727" s="1293"/>
      <c r="H727" s="1293"/>
      <c r="I727" s="1293"/>
      <c r="J727" s="1293"/>
      <c r="K727" s="3447"/>
      <c r="L727" s="1823"/>
    </row>
    <row r="728" spans="1:12" s="1826" customFormat="1">
      <c r="A728" s="1825"/>
      <c r="B728" s="1293"/>
      <c r="C728" s="1293"/>
      <c r="D728" s="1293"/>
      <c r="E728" s="1293"/>
      <c r="F728" s="1293"/>
      <c r="G728" s="1293"/>
      <c r="H728" s="1293"/>
      <c r="I728" s="1293"/>
      <c r="J728" s="1293"/>
      <c r="K728" s="3447"/>
      <c r="L728" s="1823"/>
    </row>
    <row r="729" spans="1:12" s="1826" customFormat="1">
      <c r="A729" s="1825"/>
      <c r="B729" s="1293"/>
      <c r="C729" s="1293"/>
      <c r="D729" s="1293"/>
      <c r="E729" s="1293"/>
      <c r="F729" s="1293"/>
      <c r="G729" s="1293"/>
      <c r="H729" s="1293"/>
      <c r="I729" s="1293"/>
      <c r="J729" s="1293"/>
      <c r="K729" s="3447"/>
      <c r="L729" s="1823"/>
    </row>
    <row r="730" spans="1:12" s="1826" customFormat="1">
      <c r="A730" s="1825"/>
      <c r="B730" s="1293"/>
      <c r="C730" s="1293"/>
      <c r="D730" s="1293"/>
      <c r="E730" s="1293"/>
      <c r="F730" s="1293"/>
      <c r="G730" s="1293"/>
      <c r="H730" s="1293"/>
      <c r="I730" s="1293"/>
      <c r="J730" s="1293"/>
      <c r="K730" s="3447"/>
      <c r="L730" s="1823"/>
    </row>
    <row r="731" spans="1:12" s="1826" customFormat="1">
      <c r="A731" s="1825"/>
      <c r="B731" s="1293"/>
      <c r="C731" s="1293"/>
      <c r="D731" s="1293"/>
      <c r="E731" s="1293"/>
      <c r="F731" s="1293"/>
      <c r="G731" s="1293"/>
      <c r="H731" s="1293"/>
      <c r="I731" s="1293"/>
      <c r="J731" s="1293"/>
      <c r="K731" s="3447"/>
      <c r="L731" s="1823"/>
    </row>
    <row r="732" spans="1:12" s="1826" customFormat="1">
      <c r="A732" s="1825"/>
      <c r="B732" s="1293"/>
      <c r="C732" s="1293"/>
      <c r="D732" s="1293"/>
      <c r="E732" s="1293"/>
      <c r="F732" s="1293"/>
      <c r="G732" s="1293"/>
      <c r="H732" s="1293"/>
      <c r="I732" s="1293"/>
      <c r="J732" s="1293"/>
      <c r="K732" s="3447"/>
      <c r="L732" s="1823"/>
    </row>
    <row r="733" spans="1:12" s="1826" customFormat="1">
      <c r="A733" s="1825"/>
      <c r="B733" s="1293"/>
      <c r="C733" s="1293"/>
      <c r="D733" s="1293"/>
      <c r="E733" s="1293"/>
      <c r="F733" s="1293"/>
      <c r="G733" s="1293"/>
      <c r="H733" s="1293"/>
      <c r="I733" s="1293"/>
      <c r="J733" s="1293"/>
      <c r="K733" s="3447"/>
      <c r="L733" s="1823"/>
    </row>
    <row r="734" spans="1:12" s="1826" customFormat="1">
      <c r="A734" s="1825"/>
      <c r="B734" s="1293"/>
      <c r="C734" s="1293"/>
      <c r="D734" s="1293"/>
      <c r="E734" s="1293"/>
      <c r="F734" s="1293"/>
      <c r="G734" s="1293"/>
      <c r="H734" s="1293"/>
      <c r="I734" s="1293"/>
      <c r="J734" s="1293"/>
      <c r="K734" s="3447"/>
      <c r="L734" s="1823"/>
    </row>
    <row r="735" spans="1:12" s="1826" customFormat="1">
      <c r="A735" s="1825"/>
      <c r="B735" s="1293"/>
      <c r="C735" s="1293"/>
      <c r="D735" s="1293"/>
      <c r="E735" s="1293"/>
      <c r="F735" s="1293"/>
      <c r="G735" s="1293"/>
      <c r="H735" s="1293"/>
      <c r="I735" s="1293"/>
      <c r="J735" s="1293"/>
      <c r="K735" s="3447"/>
      <c r="L735" s="1823"/>
    </row>
    <row r="736" spans="1:12" s="1826" customFormat="1">
      <c r="A736" s="1825"/>
      <c r="B736" s="1293"/>
      <c r="C736" s="1293"/>
      <c r="D736" s="1293"/>
      <c r="E736" s="1293"/>
      <c r="F736" s="1293"/>
      <c r="G736" s="1293"/>
      <c r="H736" s="1293"/>
      <c r="I736" s="1293"/>
      <c r="J736" s="1293"/>
      <c r="K736" s="3447"/>
      <c r="L736" s="1823"/>
    </row>
    <row r="737" spans="1:12" s="1826" customFormat="1">
      <c r="A737" s="1825"/>
      <c r="B737" s="1293"/>
      <c r="C737" s="1293"/>
      <c r="D737" s="1293"/>
      <c r="E737" s="1293"/>
      <c r="F737" s="1293"/>
      <c r="G737" s="1293"/>
      <c r="H737" s="1293"/>
      <c r="I737" s="1293"/>
      <c r="J737" s="1293"/>
      <c r="K737" s="3447"/>
      <c r="L737" s="1823"/>
    </row>
    <row r="738" spans="1:12" s="1826" customFormat="1">
      <c r="A738" s="1825"/>
      <c r="B738" s="1293"/>
      <c r="C738" s="1293"/>
      <c r="D738" s="1293"/>
      <c r="E738" s="1293"/>
      <c r="F738" s="1293"/>
      <c r="G738" s="1293"/>
      <c r="H738" s="1293"/>
      <c r="I738" s="1293"/>
      <c r="J738" s="1293"/>
      <c r="K738" s="3447"/>
      <c r="L738" s="1823"/>
    </row>
    <row r="739" spans="1:12" s="1826" customFormat="1">
      <c r="A739" s="1825"/>
      <c r="B739" s="1293"/>
      <c r="C739" s="1293"/>
      <c r="D739" s="1293"/>
      <c r="E739" s="1293"/>
      <c r="F739" s="1293"/>
      <c r="G739" s="1293"/>
      <c r="H739" s="1293"/>
      <c r="I739" s="1293"/>
      <c r="J739" s="1293"/>
      <c r="K739" s="3447"/>
      <c r="L739" s="1823"/>
    </row>
    <row r="740" spans="1:12" s="1826" customFormat="1">
      <c r="A740" s="1825"/>
      <c r="B740" s="1293"/>
      <c r="C740" s="1293"/>
      <c r="D740" s="1293"/>
      <c r="E740" s="1293"/>
      <c r="F740" s="1293"/>
      <c r="G740" s="1293"/>
      <c r="H740" s="1293"/>
      <c r="I740" s="1293"/>
      <c r="J740" s="1293"/>
      <c r="K740" s="3447"/>
      <c r="L740" s="1823"/>
    </row>
    <row r="741" spans="1:12" s="1826" customFormat="1">
      <c r="A741" s="1825"/>
      <c r="B741" s="1293"/>
      <c r="C741" s="1293"/>
      <c r="D741" s="1293"/>
      <c r="E741" s="1293"/>
      <c r="F741" s="1293"/>
      <c r="G741" s="1293"/>
      <c r="H741" s="1293"/>
      <c r="I741" s="1293"/>
      <c r="J741" s="1293"/>
      <c r="K741" s="3447"/>
      <c r="L741" s="1823"/>
    </row>
    <row r="742" spans="1:12" s="1826" customFormat="1">
      <c r="A742" s="1825"/>
      <c r="B742" s="1293"/>
      <c r="C742" s="1293"/>
      <c r="D742" s="1293"/>
      <c r="E742" s="1293"/>
      <c r="F742" s="1293"/>
      <c r="G742" s="1293"/>
      <c r="H742" s="1293"/>
      <c r="I742" s="1293"/>
      <c r="J742" s="1293"/>
      <c r="K742" s="3447"/>
      <c r="L742" s="1823"/>
    </row>
    <row r="743" spans="1:12" s="1826" customFormat="1">
      <c r="A743" s="1825"/>
      <c r="B743" s="1293"/>
      <c r="C743" s="1293"/>
      <c r="D743" s="1293"/>
      <c r="E743" s="1293"/>
      <c r="F743" s="1293"/>
      <c r="G743" s="1293"/>
      <c r="H743" s="1293"/>
      <c r="I743" s="1293"/>
      <c r="J743" s="1293"/>
      <c r="K743" s="3447"/>
      <c r="L743" s="1823"/>
    </row>
    <row r="744" spans="1:12" s="1826" customFormat="1">
      <c r="A744" s="1825"/>
      <c r="B744" s="1293"/>
      <c r="C744" s="1293"/>
      <c r="D744" s="1293"/>
      <c r="E744" s="1293"/>
      <c r="F744" s="1293"/>
      <c r="G744" s="1293"/>
      <c r="H744" s="1293"/>
      <c r="I744" s="1293"/>
      <c r="J744" s="1293"/>
      <c r="K744" s="3447"/>
      <c r="L744" s="1823"/>
    </row>
    <row r="745" spans="1:12" s="1826" customFormat="1">
      <c r="A745" s="1825"/>
      <c r="B745" s="1293"/>
      <c r="C745" s="1293"/>
      <c r="D745" s="1293"/>
      <c r="E745" s="1293"/>
      <c r="F745" s="1293"/>
      <c r="G745" s="1293"/>
      <c r="H745" s="1293"/>
      <c r="I745" s="1293"/>
      <c r="J745" s="1293"/>
      <c r="K745" s="3447"/>
      <c r="L745" s="1823"/>
    </row>
    <row r="746" spans="1:12" s="1826" customFormat="1">
      <c r="A746" s="1825"/>
      <c r="B746" s="1293"/>
      <c r="C746" s="1293"/>
      <c r="D746" s="1293"/>
      <c r="E746" s="1293"/>
      <c r="F746" s="1293"/>
      <c r="G746" s="1293"/>
      <c r="H746" s="1293"/>
      <c r="I746" s="1293"/>
      <c r="J746" s="1293"/>
      <c r="K746" s="3447"/>
      <c r="L746" s="1823"/>
    </row>
    <row r="747" spans="1:12" s="1826" customFormat="1">
      <c r="A747" s="1825"/>
      <c r="B747" s="1293"/>
      <c r="C747" s="1293"/>
      <c r="D747" s="1293"/>
      <c r="E747" s="1293"/>
      <c r="F747" s="1293"/>
      <c r="G747" s="1293"/>
      <c r="H747" s="1293"/>
      <c r="I747" s="1293"/>
      <c r="J747" s="1293"/>
      <c r="K747" s="3447"/>
      <c r="L747" s="1823"/>
    </row>
    <row r="748" spans="1:12" s="1826" customFormat="1">
      <c r="A748" s="1825"/>
      <c r="B748" s="1293"/>
      <c r="C748" s="1293"/>
      <c r="D748" s="1293"/>
      <c r="E748" s="1293"/>
      <c r="F748" s="1293"/>
      <c r="G748" s="1293"/>
      <c r="H748" s="1293"/>
      <c r="I748" s="1293"/>
      <c r="J748" s="1293"/>
      <c r="K748" s="3447"/>
      <c r="L748" s="1823"/>
    </row>
    <row r="749" spans="1:12" s="1826" customFormat="1">
      <c r="A749" s="1825"/>
      <c r="B749" s="1293"/>
      <c r="C749" s="1293"/>
      <c r="D749" s="1293"/>
      <c r="E749" s="1293"/>
      <c r="F749" s="1293"/>
      <c r="G749" s="1293"/>
      <c r="H749" s="1293"/>
      <c r="I749" s="1293"/>
      <c r="J749" s="1293"/>
      <c r="K749" s="3447"/>
      <c r="L749" s="1823"/>
    </row>
    <row r="750" spans="1:12" s="1826" customFormat="1">
      <c r="A750" s="1825"/>
      <c r="B750" s="1293"/>
      <c r="C750" s="1293"/>
      <c r="D750" s="1293"/>
      <c r="E750" s="1293"/>
      <c r="F750" s="1293"/>
      <c r="G750" s="1293"/>
      <c r="H750" s="1293"/>
      <c r="I750" s="1293"/>
      <c r="J750" s="1293"/>
      <c r="K750" s="3447"/>
      <c r="L750" s="1823"/>
    </row>
    <row r="751" spans="1:12" s="1826" customFormat="1">
      <c r="A751" s="1825"/>
      <c r="B751" s="1293"/>
      <c r="C751" s="1293"/>
      <c r="D751" s="1293"/>
      <c r="E751" s="1293"/>
      <c r="F751" s="1293"/>
      <c r="G751" s="1293"/>
      <c r="H751" s="1293"/>
      <c r="I751" s="1293"/>
      <c r="J751" s="1293"/>
      <c r="K751" s="3447"/>
      <c r="L751" s="1823"/>
    </row>
    <row r="752" spans="1:12" s="1826" customFormat="1">
      <c r="A752" s="1825"/>
      <c r="B752" s="1293"/>
      <c r="C752" s="1293"/>
      <c r="D752" s="1293"/>
      <c r="E752" s="1293"/>
      <c r="F752" s="1293"/>
      <c r="G752" s="1293"/>
      <c r="H752" s="1293"/>
      <c r="I752" s="1293"/>
      <c r="J752" s="1293"/>
      <c r="K752" s="3447"/>
      <c r="L752" s="1823"/>
    </row>
    <row r="753" spans="1:12" s="1826" customFormat="1">
      <c r="A753" s="1825"/>
      <c r="B753" s="1293"/>
      <c r="C753" s="1293"/>
      <c r="D753" s="1293"/>
      <c r="E753" s="1293"/>
      <c r="F753" s="1293"/>
      <c r="G753" s="1293"/>
      <c r="H753" s="1293"/>
      <c r="I753" s="1293"/>
      <c r="J753" s="1293"/>
      <c r="K753" s="3447"/>
      <c r="L753" s="1823"/>
    </row>
    <row r="754" spans="1:12" s="1826" customFormat="1">
      <c r="A754" s="1825"/>
      <c r="B754" s="1293"/>
      <c r="C754" s="1293"/>
      <c r="D754" s="1293"/>
      <c r="E754" s="1293"/>
      <c r="F754" s="1293"/>
      <c r="G754" s="1293"/>
      <c r="H754" s="1293"/>
      <c r="I754" s="1293"/>
      <c r="J754" s="1293"/>
      <c r="K754" s="3447"/>
      <c r="L754" s="1823"/>
    </row>
    <row r="755" spans="1:12" s="1826" customFormat="1">
      <c r="A755" s="1825"/>
      <c r="B755" s="1293"/>
      <c r="C755" s="1293"/>
      <c r="D755" s="1293"/>
      <c r="E755" s="1293"/>
      <c r="F755" s="1293"/>
      <c r="G755" s="1293"/>
      <c r="H755" s="1293"/>
      <c r="I755" s="1293"/>
      <c r="J755" s="1293"/>
      <c r="K755" s="3447"/>
      <c r="L755" s="1823"/>
    </row>
    <row r="756" spans="1:12" s="1826" customFormat="1">
      <c r="A756" s="1825"/>
      <c r="B756" s="1293"/>
      <c r="C756" s="1293"/>
      <c r="D756" s="1293"/>
      <c r="E756" s="1293"/>
      <c r="F756" s="1293"/>
      <c r="G756" s="1293"/>
      <c r="H756" s="1293"/>
      <c r="I756" s="1293"/>
      <c r="J756" s="1293"/>
      <c r="K756" s="3447"/>
      <c r="L756" s="1823"/>
    </row>
    <row r="757" spans="1:12" s="1826" customFormat="1">
      <c r="A757" s="1825"/>
      <c r="B757" s="1293"/>
      <c r="C757" s="1293"/>
      <c r="D757" s="1293"/>
      <c r="E757" s="1293"/>
      <c r="F757" s="1293"/>
      <c r="G757" s="1293"/>
      <c r="H757" s="1293"/>
      <c r="I757" s="1293"/>
      <c r="J757" s="1293"/>
      <c r="K757" s="3447"/>
      <c r="L757" s="1823"/>
    </row>
    <row r="758" spans="1:12" s="1826" customFormat="1">
      <c r="A758" s="1825"/>
      <c r="B758" s="1293"/>
      <c r="C758" s="1293"/>
      <c r="D758" s="1293"/>
      <c r="E758" s="1293"/>
      <c r="F758" s="1293"/>
      <c r="G758" s="1293"/>
      <c r="H758" s="1293"/>
      <c r="I758" s="1293"/>
      <c r="J758" s="1293"/>
      <c r="K758" s="3447"/>
      <c r="L758" s="1823"/>
    </row>
    <row r="759" spans="1:12" s="1826" customFormat="1">
      <c r="A759" s="1825"/>
      <c r="B759" s="1293"/>
      <c r="C759" s="1293"/>
      <c r="D759" s="1293"/>
      <c r="E759" s="1293"/>
      <c r="F759" s="1293"/>
      <c r="G759" s="1293"/>
      <c r="H759" s="1293"/>
      <c r="I759" s="1293"/>
      <c r="J759" s="1293"/>
      <c r="K759" s="3447"/>
      <c r="L759" s="1823"/>
    </row>
    <row r="760" spans="1:12" s="1826" customFormat="1">
      <c r="A760" s="1825"/>
      <c r="B760" s="1293"/>
      <c r="C760" s="1293"/>
      <c r="D760" s="1293"/>
      <c r="E760" s="1293"/>
      <c r="F760" s="1293"/>
      <c r="G760" s="1293"/>
      <c r="H760" s="1293"/>
      <c r="I760" s="1293"/>
      <c r="J760" s="1293"/>
      <c r="K760" s="3447"/>
      <c r="L760" s="1823"/>
    </row>
    <row r="761" spans="1:12" s="1826" customFormat="1">
      <c r="A761" s="1825"/>
      <c r="B761" s="1293"/>
      <c r="C761" s="1293"/>
      <c r="D761" s="1293"/>
      <c r="E761" s="1293"/>
      <c r="F761" s="1293"/>
      <c r="G761" s="1293"/>
      <c r="H761" s="1293"/>
      <c r="I761" s="1293"/>
      <c r="J761" s="1293"/>
      <c r="K761" s="3447"/>
      <c r="L761" s="1823"/>
    </row>
    <row r="762" spans="1:12" s="1826" customFormat="1">
      <c r="A762" s="1825"/>
      <c r="B762" s="1293"/>
      <c r="C762" s="1293"/>
      <c r="D762" s="1293"/>
      <c r="E762" s="1293"/>
      <c r="F762" s="1293"/>
      <c r="G762" s="1293"/>
      <c r="H762" s="1293"/>
      <c r="I762" s="1293"/>
      <c r="J762" s="1293"/>
      <c r="K762" s="3447"/>
      <c r="L762" s="1823"/>
    </row>
    <row r="763" spans="1:12" s="1826" customFormat="1">
      <c r="A763" s="1825"/>
      <c r="B763" s="1293"/>
      <c r="C763" s="1293"/>
      <c r="D763" s="1293"/>
      <c r="E763" s="1293"/>
      <c r="F763" s="1293"/>
      <c r="G763" s="1293"/>
      <c r="H763" s="1293"/>
      <c r="I763" s="1293"/>
      <c r="J763" s="1293"/>
      <c r="K763" s="3447"/>
      <c r="L763" s="1823"/>
    </row>
    <row r="764" spans="1:12" s="1826" customFormat="1">
      <c r="A764" s="1825"/>
      <c r="B764" s="1293"/>
      <c r="C764" s="1293"/>
      <c r="D764" s="1293"/>
      <c r="E764" s="1293"/>
      <c r="F764" s="1293"/>
      <c r="G764" s="1293"/>
      <c r="H764" s="1293"/>
      <c r="I764" s="1293"/>
      <c r="J764" s="1293"/>
      <c r="K764" s="3447"/>
      <c r="L764" s="1823"/>
    </row>
    <row r="765" spans="1:12" s="1826" customFormat="1">
      <c r="A765" s="1825"/>
      <c r="B765" s="1293"/>
      <c r="C765" s="1293"/>
      <c r="D765" s="1293"/>
      <c r="E765" s="1293"/>
      <c r="F765" s="1293"/>
      <c r="G765" s="1293"/>
      <c r="H765" s="1293"/>
      <c r="I765" s="1293"/>
      <c r="J765" s="1293"/>
      <c r="K765" s="3447"/>
      <c r="L765" s="1823"/>
    </row>
    <row r="766" spans="1:12" s="1826" customFormat="1">
      <c r="A766" s="1825"/>
      <c r="B766" s="1293"/>
      <c r="C766" s="1293"/>
      <c r="D766" s="1293"/>
      <c r="E766" s="1293"/>
      <c r="F766" s="1293"/>
      <c r="G766" s="1293"/>
      <c r="H766" s="1293"/>
      <c r="I766" s="1293"/>
      <c r="J766" s="1293"/>
      <c r="K766" s="3447"/>
      <c r="L766" s="1823"/>
    </row>
    <row r="767" spans="1:12" s="1826" customFormat="1">
      <c r="A767" s="1825"/>
      <c r="B767" s="1293"/>
      <c r="C767" s="1293"/>
      <c r="D767" s="1293"/>
      <c r="E767" s="1293"/>
      <c r="F767" s="1293"/>
      <c r="G767" s="1293"/>
      <c r="H767" s="1293"/>
      <c r="I767" s="1293"/>
      <c r="J767" s="1293"/>
      <c r="K767" s="3447"/>
      <c r="L767" s="1823"/>
    </row>
    <row r="768" spans="1:12" s="1826" customFormat="1">
      <c r="A768" s="1825"/>
      <c r="B768" s="1293"/>
      <c r="C768" s="1293"/>
      <c r="D768" s="1293"/>
      <c r="E768" s="1293"/>
      <c r="F768" s="1293"/>
      <c r="G768" s="1293"/>
      <c r="H768" s="1293"/>
      <c r="I768" s="1293"/>
      <c r="J768" s="1293"/>
      <c r="K768" s="3447"/>
      <c r="L768" s="1823"/>
    </row>
    <row r="769" spans="1:12" s="1826" customFormat="1">
      <c r="A769" s="1825"/>
      <c r="B769" s="1293"/>
      <c r="C769" s="1293"/>
      <c r="D769" s="1293"/>
      <c r="E769" s="1293"/>
      <c r="F769" s="1293"/>
      <c r="G769" s="1293"/>
      <c r="H769" s="1293"/>
      <c r="I769" s="1293"/>
      <c r="J769" s="1293"/>
      <c r="K769" s="3447"/>
      <c r="L769" s="1823"/>
    </row>
    <row r="770" spans="1:12" s="1826" customFormat="1">
      <c r="A770" s="1825"/>
      <c r="B770" s="1293"/>
      <c r="C770" s="1293"/>
      <c r="D770" s="1293"/>
      <c r="E770" s="1293"/>
      <c r="F770" s="1293"/>
      <c r="G770" s="1293"/>
      <c r="H770" s="1293"/>
      <c r="I770" s="1293"/>
      <c r="J770" s="1293"/>
      <c r="K770" s="3447"/>
      <c r="L770" s="1823"/>
    </row>
    <row r="771" spans="1:12" s="1826" customFormat="1">
      <c r="A771" s="1825"/>
      <c r="B771" s="1293"/>
      <c r="C771" s="1293"/>
      <c r="D771" s="1293"/>
      <c r="E771" s="1293"/>
      <c r="F771" s="1293"/>
      <c r="G771" s="1293"/>
      <c r="H771" s="1293"/>
      <c r="I771" s="1293"/>
      <c r="J771" s="1293"/>
      <c r="K771" s="3447"/>
      <c r="L771" s="1823"/>
    </row>
    <row r="772" spans="1:12" s="1826" customFormat="1">
      <c r="A772" s="1825"/>
      <c r="B772" s="1293"/>
      <c r="C772" s="1293"/>
      <c r="D772" s="1293"/>
      <c r="E772" s="1293"/>
      <c r="F772" s="1293"/>
      <c r="G772" s="1293"/>
      <c r="H772" s="1293"/>
      <c r="I772" s="1293"/>
      <c r="J772" s="1293"/>
      <c r="K772" s="3447"/>
      <c r="L772" s="1823"/>
    </row>
    <row r="773" spans="1:12" s="1826" customFormat="1">
      <c r="A773" s="1825"/>
      <c r="B773" s="1293"/>
      <c r="C773" s="1293"/>
      <c r="D773" s="1293"/>
      <c r="E773" s="1293"/>
      <c r="F773" s="1293"/>
      <c r="G773" s="1293"/>
      <c r="H773" s="1293"/>
      <c r="I773" s="1293"/>
      <c r="J773" s="1293"/>
      <c r="K773" s="3447"/>
      <c r="L773" s="1823"/>
    </row>
    <row r="774" spans="1:12" s="1826" customFormat="1">
      <c r="A774" s="1825"/>
      <c r="B774" s="1293"/>
      <c r="C774" s="1293"/>
      <c r="D774" s="1293"/>
      <c r="E774" s="1293"/>
      <c r="F774" s="1293"/>
      <c r="G774" s="1293"/>
      <c r="H774" s="1293"/>
      <c r="I774" s="1293"/>
      <c r="J774" s="1293"/>
      <c r="K774" s="3447"/>
      <c r="L774" s="1823"/>
    </row>
    <row r="775" spans="1:12" s="1826" customFormat="1">
      <c r="A775" s="1825"/>
      <c r="B775" s="1293"/>
      <c r="C775" s="1293"/>
      <c r="D775" s="1293"/>
      <c r="E775" s="1293"/>
      <c r="F775" s="1293"/>
      <c r="G775" s="1293"/>
      <c r="H775" s="1293"/>
      <c r="I775" s="1293"/>
      <c r="J775" s="1293"/>
      <c r="K775" s="3447"/>
      <c r="L775" s="1823"/>
    </row>
    <row r="776" spans="1:12" s="1826" customFormat="1">
      <c r="A776" s="1825"/>
      <c r="B776" s="1293"/>
      <c r="C776" s="1293"/>
      <c r="D776" s="1293"/>
      <c r="E776" s="1293"/>
      <c r="F776" s="1293"/>
      <c r="G776" s="1293"/>
      <c r="H776" s="1293"/>
      <c r="I776" s="1293"/>
      <c r="J776" s="1293"/>
      <c r="K776" s="3447"/>
      <c r="L776" s="1823"/>
    </row>
    <row r="777" spans="1:12" s="1826" customFormat="1">
      <c r="A777" s="1825"/>
      <c r="B777" s="1293"/>
      <c r="C777" s="1293"/>
      <c r="D777" s="1293"/>
      <c r="E777" s="1293"/>
      <c r="F777" s="1293"/>
      <c r="G777" s="1293"/>
      <c r="H777" s="1293"/>
      <c r="I777" s="1293"/>
      <c r="J777" s="1293"/>
      <c r="K777" s="3447"/>
      <c r="L777" s="1823"/>
    </row>
    <row r="778" spans="1:12" s="1826" customFormat="1">
      <c r="A778" s="1825"/>
      <c r="B778" s="1293"/>
      <c r="C778" s="1293"/>
      <c r="D778" s="1293"/>
      <c r="E778" s="1293"/>
      <c r="F778" s="1293"/>
      <c r="G778" s="1293"/>
      <c r="H778" s="1293"/>
      <c r="I778" s="1293"/>
      <c r="J778" s="1293"/>
      <c r="K778" s="3447"/>
      <c r="L778" s="1823"/>
    </row>
    <row r="779" spans="1:12" s="1826" customFormat="1">
      <c r="A779" s="1825"/>
      <c r="B779" s="1293"/>
      <c r="C779" s="1293"/>
      <c r="D779" s="1293"/>
      <c r="E779" s="1293"/>
      <c r="F779" s="1293"/>
      <c r="G779" s="1293"/>
      <c r="H779" s="1293"/>
      <c r="I779" s="1293"/>
      <c r="J779" s="1293"/>
      <c r="K779" s="3447"/>
      <c r="L779" s="1823"/>
    </row>
    <row r="780" spans="1:12" s="1826" customFormat="1">
      <c r="A780" s="1825"/>
      <c r="B780" s="1293"/>
      <c r="C780" s="1293"/>
      <c r="D780" s="1293"/>
      <c r="E780" s="1293"/>
      <c r="F780" s="1293"/>
      <c r="G780" s="1293"/>
      <c r="H780" s="1293"/>
      <c r="I780" s="1293"/>
      <c r="J780" s="1293"/>
      <c r="K780" s="3447"/>
      <c r="L780" s="1823"/>
    </row>
    <row r="781" spans="1:12" s="1826" customFormat="1">
      <c r="A781" s="1825"/>
      <c r="B781" s="1293"/>
      <c r="C781" s="1293"/>
      <c r="D781" s="1293"/>
      <c r="E781" s="1293"/>
      <c r="F781" s="1293"/>
      <c r="G781" s="1293"/>
      <c r="H781" s="1293"/>
      <c r="I781" s="1293"/>
      <c r="J781" s="1293"/>
      <c r="K781" s="3447"/>
      <c r="L781" s="1823"/>
    </row>
    <row r="782" spans="1:12" s="1826" customFormat="1">
      <c r="A782" s="1825"/>
      <c r="B782" s="1293"/>
      <c r="C782" s="1293"/>
      <c r="D782" s="1293"/>
      <c r="E782" s="1293"/>
      <c r="F782" s="1293"/>
      <c r="G782" s="1293"/>
      <c r="H782" s="1293"/>
      <c r="I782" s="1293"/>
      <c r="J782" s="1293"/>
      <c r="K782" s="3447"/>
      <c r="L782" s="1823"/>
    </row>
    <row r="783" spans="1:12" s="1826" customFormat="1">
      <c r="A783" s="1825"/>
      <c r="B783" s="1293"/>
      <c r="C783" s="1293"/>
      <c r="D783" s="1293"/>
      <c r="E783" s="1293"/>
      <c r="F783" s="1293"/>
      <c r="G783" s="1293"/>
      <c r="H783" s="1293"/>
      <c r="I783" s="1293"/>
      <c r="J783" s="1293"/>
      <c r="K783" s="3447"/>
      <c r="L783" s="1823"/>
    </row>
    <row r="784" spans="1:12" s="1826" customFormat="1">
      <c r="A784" s="1825"/>
      <c r="B784" s="1293"/>
      <c r="C784" s="1293"/>
      <c r="D784" s="1293"/>
      <c r="E784" s="1293"/>
      <c r="F784" s="1293"/>
      <c r="G784" s="1293"/>
      <c r="H784" s="1293"/>
      <c r="I784" s="1293"/>
      <c r="J784" s="1293"/>
      <c r="K784" s="3447"/>
      <c r="L784" s="1823"/>
    </row>
    <row r="785" spans="1:12" s="1826" customFormat="1">
      <c r="A785" s="1825"/>
      <c r="B785" s="1293"/>
      <c r="C785" s="1293"/>
      <c r="D785" s="1293"/>
      <c r="E785" s="1293"/>
      <c r="F785" s="1293"/>
      <c r="G785" s="1293"/>
      <c r="H785" s="1293"/>
      <c r="I785" s="1293"/>
      <c r="J785" s="1293"/>
      <c r="K785" s="3447"/>
      <c r="L785" s="1823"/>
    </row>
    <row r="786" spans="1:12" s="1826" customFormat="1">
      <c r="A786" s="1825"/>
      <c r="B786" s="1293"/>
      <c r="C786" s="1293"/>
      <c r="D786" s="1293"/>
      <c r="E786" s="1293"/>
      <c r="F786" s="1293"/>
      <c r="G786" s="1293"/>
      <c r="H786" s="1293"/>
      <c r="I786" s="1293"/>
      <c r="J786" s="1293"/>
      <c r="K786" s="3447"/>
      <c r="L786" s="1823"/>
    </row>
    <row r="787" spans="1:12" s="1826" customFormat="1">
      <c r="A787" s="1825"/>
      <c r="B787" s="1293"/>
      <c r="C787" s="1293"/>
      <c r="D787" s="1293"/>
      <c r="E787" s="1293"/>
      <c r="F787" s="1293"/>
      <c r="G787" s="1293"/>
      <c r="H787" s="1293"/>
      <c r="I787" s="1293"/>
      <c r="J787" s="1293"/>
      <c r="K787" s="3447"/>
      <c r="L787" s="1823"/>
    </row>
    <row r="788" spans="1:12" s="1826" customFormat="1">
      <c r="A788" s="1825"/>
      <c r="B788" s="1293"/>
      <c r="C788" s="1293"/>
      <c r="D788" s="1293"/>
      <c r="E788" s="1293"/>
      <c r="F788" s="1293"/>
      <c r="G788" s="1293"/>
      <c r="H788" s="1293"/>
      <c r="I788" s="1293"/>
      <c r="J788" s="1293"/>
      <c r="K788" s="3447"/>
      <c r="L788" s="1823"/>
    </row>
    <row r="789" spans="1:12" s="1826" customFormat="1">
      <c r="A789" s="1825"/>
      <c r="B789" s="1293"/>
      <c r="C789" s="1293"/>
      <c r="D789" s="1293"/>
      <c r="E789" s="1293"/>
      <c r="F789" s="1293"/>
      <c r="G789" s="1293"/>
      <c r="H789" s="1293"/>
      <c r="I789" s="1293"/>
      <c r="J789" s="1293"/>
      <c r="K789" s="3447"/>
      <c r="L789" s="1823"/>
    </row>
    <row r="790" spans="1:12" s="1826" customFormat="1">
      <c r="A790" s="1825"/>
      <c r="B790" s="1293"/>
      <c r="C790" s="1293"/>
      <c r="D790" s="1293"/>
      <c r="E790" s="1293"/>
      <c r="F790" s="1293"/>
      <c r="G790" s="1293"/>
      <c r="H790" s="1293"/>
      <c r="I790" s="1293"/>
      <c r="J790" s="1293"/>
      <c r="K790" s="3447"/>
      <c r="L790" s="1823"/>
    </row>
    <row r="791" spans="1:12" s="1826" customFormat="1">
      <c r="A791" s="1825"/>
      <c r="B791" s="1293"/>
      <c r="C791" s="1293"/>
      <c r="D791" s="1293"/>
      <c r="E791" s="1293"/>
      <c r="F791" s="1293"/>
      <c r="G791" s="1293"/>
      <c r="H791" s="1293"/>
      <c r="I791" s="1293"/>
      <c r="J791" s="1293"/>
      <c r="K791" s="3447"/>
      <c r="L791" s="1823"/>
    </row>
    <row r="792" spans="1:12" s="1826" customFormat="1">
      <c r="A792" s="1825"/>
      <c r="B792" s="1293"/>
      <c r="C792" s="1293"/>
      <c r="D792" s="1293"/>
      <c r="E792" s="1293"/>
      <c r="F792" s="1293"/>
      <c r="G792" s="1293"/>
      <c r="H792" s="1293"/>
      <c r="I792" s="1293"/>
      <c r="J792" s="1293"/>
      <c r="K792" s="3447"/>
      <c r="L792" s="1823"/>
    </row>
    <row r="793" spans="1:12" s="1826" customFormat="1">
      <c r="A793" s="1825"/>
      <c r="B793" s="1293"/>
      <c r="C793" s="1293"/>
      <c r="D793" s="1293"/>
      <c r="E793" s="1293"/>
      <c r="F793" s="1293"/>
      <c r="G793" s="1293"/>
      <c r="H793" s="1293"/>
      <c r="I793" s="1293"/>
      <c r="J793" s="1293"/>
      <c r="K793" s="3447"/>
      <c r="L793" s="1823"/>
    </row>
    <row r="794" spans="1:12" s="1826" customFormat="1">
      <c r="A794" s="1825"/>
      <c r="B794" s="1293"/>
      <c r="C794" s="1293"/>
      <c r="D794" s="1293"/>
      <c r="E794" s="1293"/>
      <c r="F794" s="1293"/>
      <c r="G794" s="1293"/>
      <c r="H794" s="1293"/>
      <c r="I794" s="1293"/>
      <c r="J794" s="1293"/>
      <c r="K794" s="3447"/>
      <c r="L794" s="1823"/>
    </row>
    <row r="795" spans="1:12" s="1826" customFormat="1">
      <c r="A795" s="1825"/>
      <c r="B795" s="1293"/>
      <c r="C795" s="1293"/>
      <c r="D795" s="1293"/>
      <c r="E795" s="1293"/>
      <c r="F795" s="1293"/>
      <c r="G795" s="1293"/>
      <c r="H795" s="1293"/>
      <c r="I795" s="1293"/>
      <c r="J795" s="1293"/>
      <c r="K795" s="3447"/>
      <c r="L795" s="1823"/>
    </row>
    <row r="796" spans="1:12" s="1826" customFormat="1">
      <c r="A796" s="1825"/>
      <c r="B796" s="1293"/>
      <c r="C796" s="1293"/>
      <c r="D796" s="1293"/>
      <c r="E796" s="1293"/>
      <c r="F796" s="1293"/>
      <c r="G796" s="1293"/>
      <c r="H796" s="1293"/>
      <c r="I796" s="1293"/>
      <c r="J796" s="1293"/>
      <c r="K796" s="3447"/>
      <c r="L796" s="1823"/>
    </row>
    <row r="797" spans="1:12" s="1826" customFormat="1">
      <c r="A797" s="1825"/>
      <c r="B797" s="1293"/>
      <c r="C797" s="1293"/>
      <c r="D797" s="1293"/>
      <c r="E797" s="1293"/>
      <c r="F797" s="1293"/>
      <c r="G797" s="1293"/>
      <c r="H797" s="1293"/>
      <c r="I797" s="1293"/>
      <c r="J797" s="1293"/>
      <c r="K797" s="3447"/>
      <c r="L797" s="1823"/>
    </row>
    <row r="798" spans="1:12" s="1826" customFormat="1">
      <c r="A798" s="1825"/>
      <c r="B798" s="1293"/>
      <c r="C798" s="1293"/>
      <c r="D798" s="1293"/>
      <c r="E798" s="1293"/>
      <c r="F798" s="1293"/>
      <c r="G798" s="1293"/>
      <c r="H798" s="1293"/>
      <c r="I798" s="1293"/>
      <c r="J798" s="1293"/>
      <c r="K798" s="3447"/>
      <c r="L798" s="1823"/>
    </row>
    <row r="799" spans="1:12" s="1826" customFormat="1">
      <c r="A799" s="1825"/>
      <c r="B799" s="1293"/>
      <c r="C799" s="1293"/>
      <c r="D799" s="1293"/>
      <c r="E799" s="1293"/>
      <c r="F799" s="1293"/>
      <c r="G799" s="1293"/>
      <c r="H799" s="1293"/>
      <c r="I799" s="1293"/>
      <c r="J799" s="1293"/>
      <c r="K799" s="3447"/>
      <c r="L799" s="1823"/>
    </row>
    <row r="800" spans="1:12" s="1826" customFormat="1">
      <c r="A800" s="1825"/>
      <c r="B800" s="1293"/>
      <c r="C800" s="1293"/>
      <c r="D800" s="1293"/>
      <c r="E800" s="1293"/>
      <c r="F800" s="1293"/>
      <c r="G800" s="1293"/>
      <c r="H800" s="1293"/>
      <c r="I800" s="1293"/>
      <c r="J800" s="1293"/>
      <c r="K800" s="3447"/>
      <c r="L800" s="1823"/>
    </row>
    <row r="801" spans="1:12" s="1826" customFormat="1">
      <c r="A801" s="1825"/>
      <c r="B801" s="1293"/>
      <c r="C801" s="1293"/>
      <c r="D801" s="1293"/>
      <c r="E801" s="1293"/>
      <c r="F801" s="1293"/>
      <c r="G801" s="1293"/>
      <c r="H801" s="1293"/>
      <c r="I801" s="1293"/>
      <c r="J801" s="1293"/>
      <c r="K801" s="3447"/>
      <c r="L801" s="1823"/>
    </row>
    <row r="802" spans="1:12" s="1826" customFormat="1">
      <c r="A802" s="1825"/>
      <c r="B802" s="1293"/>
      <c r="C802" s="1293"/>
      <c r="D802" s="1293"/>
      <c r="E802" s="1293"/>
      <c r="F802" s="1293"/>
      <c r="G802" s="1293"/>
      <c r="H802" s="1293"/>
      <c r="I802" s="1293"/>
      <c r="J802" s="1293"/>
      <c r="K802" s="3447"/>
      <c r="L802" s="1823"/>
    </row>
    <row r="803" spans="1:12" s="1826" customFormat="1">
      <c r="A803" s="1825"/>
      <c r="B803" s="1293"/>
      <c r="C803" s="1293"/>
      <c r="D803" s="1293"/>
      <c r="E803" s="1293"/>
      <c r="F803" s="1293"/>
      <c r="G803" s="1293"/>
      <c r="H803" s="1293"/>
      <c r="I803" s="1293"/>
      <c r="J803" s="1293"/>
      <c r="K803" s="3447"/>
      <c r="L803" s="1823"/>
    </row>
    <row r="804" spans="1:12" s="1826" customFormat="1">
      <c r="A804" s="1825"/>
      <c r="B804" s="1293"/>
      <c r="C804" s="1293"/>
      <c r="D804" s="1293"/>
      <c r="E804" s="1293"/>
      <c r="F804" s="1293"/>
      <c r="G804" s="1293"/>
      <c r="H804" s="1293"/>
      <c r="I804" s="1293"/>
      <c r="J804" s="1293"/>
      <c r="K804" s="3447"/>
      <c r="L804" s="1823"/>
    </row>
    <row r="805" spans="1:12" s="1826" customFormat="1">
      <c r="A805" s="1825"/>
      <c r="B805" s="1293"/>
      <c r="C805" s="1293"/>
      <c r="D805" s="1293"/>
      <c r="E805" s="1293"/>
      <c r="F805" s="1293"/>
      <c r="G805" s="1293"/>
      <c r="H805" s="1293"/>
      <c r="I805" s="1293"/>
      <c r="J805" s="1293"/>
      <c r="K805" s="3447"/>
      <c r="L805" s="1823"/>
    </row>
    <row r="806" spans="1:12" s="1826" customFormat="1">
      <c r="A806" s="1825"/>
      <c r="B806" s="1293"/>
      <c r="C806" s="1293"/>
      <c r="D806" s="1293"/>
      <c r="E806" s="1293"/>
      <c r="F806" s="1293"/>
      <c r="G806" s="1293"/>
      <c r="H806" s="1293"/>
      <c r="I806" s="1293"/>
      <c r="J806" s="1293"/>
      <c r="K806" s="3447"/>
      <c r="L806" s="1823"/>
    </row>
    <row r="807" spans="1:12" s="1826" customFormat="1">
      <c r="A807" s="1825"/>
      <c r="B807" s="1293"/>
      <c r="C807" s="1293"/>
      <c r="D807" s="1293"/>
      <c r="E807" s="1293"/>
      <c r="F807" s="1293"/>
      <c r="G807" s="1293"/>
      <c r="H807" s="1293"/>
      <c r="I807" s="1293"/>
      <c r="J807" s="1293"/>
      <c r="K807" s="3447"/>
      <c r="L807" s="1823"/>
    </row>
    <row r="808" spans="1:12" s="1826" customFormat="1">
      <c r="A808" s="1825"/>
      <c r="B808" s="1293"/>
      <c r="C808" s="1293"/>
      <c r="D808" s="1293"/>
      <c r="E808" s="1293"/>
      <c r="F808" s="1293"/>
      <c r="G808" s="1293"/>
      <c r="H808" s="1293"/>
      <c r="I808" s="1293"/>
      <c r="J808" s="1293"/>
      <c r="K808" s="3447"/>
      <c r="L808" s="1823"/>
    </row>
    <row r="809" spans="1:12" s="1826" customFormat="1">
      <c r="A809" s="1825"/>
      <c r="B809" s="1293"/>
      <c r="C809" s="1293"/>
      <c r="D809" s="1293"/>
      <c r="E809" s="1293"/>
      <c r="F809" s="1293"/>
      <c r="G809" s="1293"/>
      <c r="H809" s="1293"/>
      <c r="I809" s="1293"/>
      <c r="J809" s="1293"/>
      <c r="K809" s="3447"/>
      <c r="L809" s="1823"/>
    </row>
    <row r="810" spans="1:12" s="1826" customFormat="1">
      <c r="A810" s="1825"/>
      <c r="B810" s="1293"/>
      <c r="C810" s="1293"/>
      <c r="D810" s="1293"/>
      <c r="E810" s="1293"/>
      <c r="F810" s="1293"/>
      <c r="G810" s="1293"/>
      <c r="H810" s="1293"/>
      <c r="I810" s="1293"/>
      <c r="J810" s="1293"/>
      <c r="K810" s="3447"/>
      <c r="L810" s="1823"/>
    </row>
    <row r="811" spans="1:12" s="1826" customFormat="1">
      <c r="A811" s="1825"/>
      <c r="B811" s="1293"/>
      <c r="C811" s="1293"/>
      <c r="D811" s="1293"/>
      <c r="E811" s="1293"/>
      <c r="F811" s="1293"/>
      <c r="G811" s="1293"/>
      <c r="H811" s="1293"/>
      <c r="I811" s="1293"/>
      <c r="J811" s="1293"/>
      <c r="K811" s="3447"/>
      <c r="L811" s="1823"/>
    </row>
    <row r="812" spans="1:12" s="1826" customFormat="1">
      <c r="A812" s="1825"/>
      <c r="B812" s="1293"/>
      <c r="C812" s="1293"/>
      <c r="D812" s="1293"/>
      <c r="E812" s="1293"/>
      <c r="F812" s="1293"/>
      <c r="G812" s="1293"/>
      <c r="H812" s="1293"/>
      <c r="I812" s="1293"/>
      <c r="J812" s="1293"/>
      <c r="K812" s="3447"/>
      <c r="L812" s="1823"/>
    </row>
    <row r="813" spans="1:12" s="1826" customFormat="1">
      <c r="A813" s="1825"/>
      <c r="B813" s="1293"/>
      <c r="C813" s="1293"/>
      <c r="D813" s="1293"/>
      <c r="E813" s="1293"/>
      <c r="F813" s="1293"/>
      <c r="G813" s="1293"/>
      <c r="H813" s="1293"/>
      <c r="I813" s="1293"/>
      <c r="J813" s="1293"/>
      <c r="K813" s="3447"/>
      <c r="L813" s="1823"/>
    </row>
    <row r="814" spans="1:12" s="1826" customFormat="1">
      <c r="A814" s="1825"/>
      <c r="B814" s="1293"/>
      <c r="C814" s="1293"/>
      <c r="D814" s="1293"/>
      <c r="E814" s="1293"/>
      <c r="F814" s="1293"/>
      <c r="G814" s="1293"/>
      <c r="H814" s="1293"/>
      <c r="I814" s="1293"/>
      <c r="J814" s="1293"/>
      <c r="K814" s="3447"/>
      <c r="L814" s="1823"/>
    </row>
    <row r="815" spans="1:12" s="1826" customFormat="1">
      <c r="A815" s="1825"/>
      <c r="B815" s="1293"/>
      <c r="C815" s="1293"/>
      <c r="D815" s="1293"/>
      <c r="E815" s="1293"/>
      <c r="F815" s="1293"/>
      <c r="G815" s="1293"/>
      <c r="H815" s="1293"/>
      <c r="I815" s="1293"/>
      <c r="J815" s="1293"/>
      <c r="K815" s="3447"/>
      <c r="L815" s="1823"/>
    </row>
    <row r="816" spans="1:12" s="1826" customFormat="1">
      <c r="A816" s="1825"/>
      <c r="B816" s="1293"/>
      <c r="C816" s="1293"/>
      <c r="D816" s="1293"/>
      <c r="E816" s="1293"/>
      <c r="F816" s="1293"/>
      <c r="G816" s="1293"/>
      <c r="H816" s="1293"/>
      <c r="I816" s="1293"/>
      <c r="J816" s="1293"/>
      <c r="K816" s="3447"/>
      <c r="L816" s="1823"/>
    </row>
    <row r="817" spans="1:12" s="1826" customFormat="1">
      <c r="A817" s="1825"/>
      <c r="B817" s="1293"/>
      <c r="C817" s="1293"/>
      <c r="D817" s="1293"/>
      <c r="E817" s="1293"/>
      <c r="F817" s="1293"/>
      <c r="G817" s="1293"/>
      <c r="H817" s="1293"/>
      <c r="I817" s="1293"/>
      <c r="J817" s="1293"/>
      <c r="K817" s="3447"/>
      <c r="L817" s="1823"/>
    </row>
    <row r="818" spans="1:12" s="1826" customFormat="1">
      <c r="A818" s="1825"/>
      <c r="B818" s="1293"/>
      <c r="C818" s="1293"/>
      <c r="D818" s="1293"/>
      <c r="E818" s="1293"/>
      <c r="F818" s="1293"/>
      <c r="G818" s="1293"/>
      <c r="H818" s="1293"/>
      <c r="I818" s="1293"/>
      <c r="J818" s="1293"/>
      <c r="K818" s="3447"/>
      <c r="L818" s="1823"/>
    </row>
    <row r="819" spans="1:12" s="1826" customFormat="1">
      <c r="A819" s="1825"/>
      <c r="B819" s="1293"/>
      <c r="C819" s="1293"/>
      <c r="D819" s="1293"/>
      <c r="E819" s="1293"/>
      <c r="F819" s="1293"/>
      <c r="G819" s="1293"/>
      <c r="H819" s="1293"/>
      <c r="I819" s="1293"/>
      <c r="J819" s="1293"/>
      <c r="K819" s="3447"/>
      <c r="L819" s="1823"/>
    </row>
    <row r="820" spans="1:12" s="1826" customFormat="1">
      <c r="A820" s="1825"/>
      <c r="B820" s="1293"/>
      <c r="C820" s="1293"/>
      <c r="D820" s="1293"/>
      <c r="E820" s="1293"/>
      <c r="F820" s="1293"/>
      <c r="G820" s="1293"/>
      <c r="H820" s="1293"/>
      <c r="I820" s="1293"/>
      <c r="J820" s="1293"/>
      <c r="K820" s="3447"/>
      <c r="L820" s="1823"/>
    </row>
    <row r="821" spans="1:12" s="1826" customFormat="1">
      <c r="A821" s="1825"/>
      <c r="B821" s="1293"/>
      <c r="C821" s="1293"/>
      <c r="D821" s="1293"/>
      <c r="E821" s="1293"/>
      <c r="F821" s="1293"/>
      <c r="G821" s="1293"/>
      <c r="H821" s="1293"/>
      <c r="I821" s="1293"/>
      <c r="J821" s="1293"/>
      <c r="K821" s="3447"/>
      <c r="L821" s="1823"/>
    </row>
    <row r="822" spans="1:12" s="1826" customFormat="1">
      <c r="A822" s="1825"/>
      <c r="B822" s="1293"/>
      <c r="C822" s="1293"/>
      <c r="D822" s="1293"/>
      <c r="E822" s="1293"/>
      <c r="F822" s="1293"/>
      <c r="G822" s="1293"/>
      <c r="H822" s="1293"/>
      <c r="I822" s="1293"/>
      <c r="J822" s="1293"/>
      <c r="K822" s="3447"/>
      <c r="L822" s="1823"/>
    </row>
    <row r="823" spans="1:12" s="1826" customFormat="1">
      <c r="A823" s="1825"/>
      <c r="B823" s="1293"/>
      <c r="C823" s="1293"/>
      <c r="D823" s="1293"/>
      <c r="E823" s="1293"/>
      <c r="F823" s="1293"/>
      <c r="G823" s="1293"/>
      <c r="H823" s="1293"/>
      <c r="I823" s="1293"/>
      <c r="J823" s="1293"/>
      <c r="K823" s="3447"/>
      <c r="L823" s="1823"/>
    </row>
    <row r="824" spans="1:12" s="1826" customFormat="1">
      <c r="A824" s="1825"/>
      <c r="B824" s="1293"/>
      <c r="C824" s="1293"/>
      <c r="D824" s="1293"/>
      <c r="E824" s="1293"/>
      <c r="F824" s="1293"/>
      <c r="G824" s="1293"/>
      <c r="H824" s="1293"/>
      <c r="I824" s="1293"/>
      <c r="J824" s="1293"/>
      <c r="K824" s="3447"/>
      <c r="L824" s="1823"/>
    </row>
    <row r="825" spans="1:12" s="1826" customFormat="1">
      <c r="A825" s="1825"/>
      <c r="B825" s="1293"/>
      <c r="C825" s="1293"/>
      <c r="D825" s="1293"/>
      <c r="E825" s="1293"/>
      <c r="F825" s="1293"/>
      <c r="G825" s="1293"/>
      <c r="H825" s="1293"/>
      <c r="I825" s="1293"/>
      <c r="J825" s="1293"/>
      <c r="K825" s="3447"/>
      <c r="L825" s="1823"/>
    </row>
    <row r="826" spans="1:12" s="1826" customFormat="1">
      <c r="A826" s="1825"/>
      <c r="B826" s="1293"/>
      <c r="C826" s="1293"/>
      <c r="D826" s="1293"/>
      <c r="E826" s="1293"/>
      <c r="F826" s="1293"/>
      <c r="G826" s="1293"/>
      <c r="H826" s="1293"/>
      <c r="I826" s="1293"/>
      <c r="J826" s="1293"/>
      <c r="K826" s="3447"/>
      <c r="L826" s="1823"/>
    </row>
    <row r="827" spans="1:12" s="1826" customFormat="1">
      <c r="A827" s="1825"/>
      <c r="B827" s="1293"/>
      <c r="C827" s="1293"/>
      <c r="D827" s="1293"/>
      <c r="E827" s="1293"/>
      <c r="F827" s="1293"/>
      <c r="G827" s="1293"/>
      <c r="H827" s="1293"/>
      <c r="I827" s="1293"/>
      <c r="J827" s="1293"/>
      <c r="K827" s="3447"/>
      <c r="L827" s="1823"/>
    </row>
    <row r="828" spans="1:12" s="1826" customFormat="1">
      <c r="A828" s="1825"/>
      <c r="B828" s="1293"/>
      <c r="C828" s="1293"/>
      <c r="D828" s="1293"/>
      <c r="E828" s="1293"/>
      <c r="F828" s="1293"/>
      <c r="G828" s="1293"/>
      <c r="H828" s="1293"/>
      <c r="I828" s="1293"/>
      <c r="J828" s="1293"/>
      <c r="K828" s="3447"/>
      <c r="L828" s="1823"/>
    </row>
    <row r="829" spans="1:12" s="1826" customFormat="1">
      <c r="A829" s="1825"/>
      <c r="B829" s="1293"/>
      <c r="C829" s="1293"/>
      <c r="D829" s="1293"/>
      <c r="E829" s="1293"/>
      <c r="F829" s="1293"/>
      <c r="G829" s="1293"/>
      <c r="H829" s="1293"/>
      <c r="I829" s="1293"/>
      <c r="J829" s="1293"/>
      <c r="K829" s="3447"/>
      <c r="L829" s="1823"/>
    </row>
    <row r="830" spans="1:12" s="1826" customFormat="1">
      <c r="A830" s="1825"/>
      <c r="B830" s="1293"/>
      <c r="C830" s="1293"/>
      <c r="D830" s="1293"/>
      <c r="E830" s="1293"/>
      <c r="F830" s="1293"/>
      <c r="G830" s="1293"/>
      <c r="H830" s="1293"/>
      <c r="I830" s="1293"/>
      <c r="J830" s="1293"/>
      <c r="K830" s="3447"/>
      <c r="L830" s="1823"/>
    </row>
    <row r="831" spans="1:12" s="1826" customFormat="1">
      <c r="A831" s="1825"/>
      <c r="B831" s="1293"/>
      <c r="C831" s="1293"/>
      <c r="D831" s="1293"/>
      <c r="E831" s="1293"/>
      <c r="F831" s="1293"/>
      <c r="G831" s="1293"/>
      <c r="H831" s="1293"/>
      <c r="I831" s="1293"/>
      <c r="J831" s="1293"/>
      <c r="K831" s="3447"/>
      <c r="L831" s="1823"/>
    </row>
    <row r="832" spans="1:12" s="1826" customFormat="1">
      <c r="A832" s="1825"/>
      <c r="B832" s="1293"/>
      <c r="C832" s="1293"/>
      <c r="D832" s="1293"/>
      <c r="E832" s="1293"/>
      <c r="F832" s="1293"/>
      <c r="G832" s="1293"/>
      <c r="H832" s="1293"/>
      <c r="I832" s="1293"/>
      <c r="J832" s="1293"/>
      <c r="K832" s="3447"/>
      <c r="L832" s="1823"/>
    </row>
    <row r="833" spans="1:12" s="1826" customFormat="1">
      <c r="A833" s="1825"/>
      <c r="B833" s="1293"/>
      <c r="C833" s="1293"/>
      <c r="D833" s="1293"/>
      <c r="E833" s="1293"/>
      <c r="F833" s="1293"/>
      <c r="G833" s="1293"/>
      <c r="H833" s="1293"/>
      <c r="I833" s="1293"/>
      <c r="J833" s="1293"/>
      <c r="K833" s="3447"/>
      <c r="L833" s="1823"/>
    </row>
    <row r="834" spans="1:12" s="1826" customFormat="1">
      <c r="A834" s="1825"/>
      <c r="B834" s="1293"/>
      <c r="C834" s="1293"/>
      <c r="D834" s="1293"/>
      <c r="E834" s="1293"/>
      <c r="F834" s="1293"/>
      <c r="G834" s="1293"/>
      <c r="H834" s="1293"/>
      <c r="I834" s="1293"/>
      <c r="J834" s="1293"/>
      <c r="K834" s="3447"/>
      <c r="L834" s="1823"/>
    </row>
    <row r="835" spans="1:12" s="1826" customFormat="1">
      <c r="A835" s="1825"/>
      <c r="B835" s="1293"/>
      <c r="C835" s="1293"/>
      <c r="D835" s="1293"/>
      <c r="E835" s="1293"/>
      <c r="F835" s="1293"/>
      <c r="G835" s="1293"/>
      <c r="H835" s="1293"/>
      <c r="I835" s="1293"/>
      <c r="J835" s="1293"/>
      <c r="K835" s="3447"/>
      <c r="L835" s="1823"/>
    </row>
    <row r="836" spans="1:12" s="1826" customFormat="1">
      <c r="A836" s="1825"/>
      <c r="B836" s="1293"/>
      <c r="C836" s="1293"/>
      <c r="D836" s="1293"/>
      <c r="E836" s="1293"/>
      <c r="F836" s="1293"/>
      <c r="G836" s="1293"/>
      <c r="H836" s="1293"/>
      <c r="I836" s="1293"/>
      <c r="J836" s="1293"/>
      <c r="K836" s="3447"/>
      <c r="L836" s="1823"/>
    </row>
    <row r="837" spans="1:12" s="1826" customFormat="1">
      <c r="A837" s="1825"/>
      <c r="B837" s="1293"/>
      <c r="C837" s="1293"/>
      <c r="D837" s="1293"/>
      <c r="E837" s="1293"/>
      <c r="F837" s="1293"/>
      <c r="G837" s="1293"/>
      <c r="H837" s="1293"/>
      <c r="I837" s="1293"/>
      <c r="J837" s="1293"/>
      <c r="K837" s="3447"/>
      <c r="L837" s="1823"/>
    </row>
    <row r="838" spans="1:12" s="1826" customFormat="1">
      <c r="A838" s="1825"/>
      <c r="B838" s="1293"/>
      <c r="C838" s="1293"/>
      <c r="D838" s="1293"/>
      <c r="E838" s="1293"/>
      <c r="F838" s="1293"/>
      <c r="G838" s="1293"/>
      <c r="H838" s="1293"/>
      <c r="I838" s="1293"/>
      <c r="J838" s="1293"/>
      <c r="K838" s="3447"/>
      <c r="L838" s="1823"/>
    </row>
    <row r="839" spans="1:12" s="1826" customFormat="1">
      <c r="A839" s="1825"/>
      <c r="B839" s="1293"/>
      <c r="C839" s="1293"/>
      <c r="D839" s="1293"/>
      <c r="E839" s="1293"/>
      <c r="F839" s="1293"/>
      <c r="G839" s="1293"/>
      <c r="H839" s="1293"/>
      <c r="I839" s="1293"/>
      <c r="J839" s="1293"/>
      <c r="K839" s="3447"/>
      <c r="L839" s="1823"/>
    </row>
    <row r="840" spans="1:12" s="1826" customFormat="1">
      <c r="A840" s="1825"/>
      <c r="B840" s="1293"/>
      <c r="C840" s="1293"/>
      <c r="D840" s="1293"/>
      <c r="E840" s="1293"/>
      <c r="F840" s="1293"/>
      <c r="G840" s="1293"/>
      <c r="H840" s="1293"/>
      <c r="I840" s="1293"/>
      <c r="J840" s="1293"/>
      <c r="K840" s="3447"/>
      <c r="L840" s="1823"/>
    </row>
    <row r="841" spans="1:12" s="1826" customFormat="1">
      <c r="A841" s="1825"/>
      <c r="B841" s="1293"/>
      <c r="C841" s="1293"/>
      <c r="D841" s="1293"/>
      <c r="E841" s="1293"/>
      <c r="F841" s="1293"/>
      <c r="G841" s="1293"/>
      <c r="H841" s="1293"/>
      <c r="I841" s="1293"/>
      <c r="J841" s="1293"/>
      <c r="K841" s="3447"/>
      <c r="L841" s="1823"/>
    </row>
    <row r="842" spans="1:12" s="1826" customFormat="1">
      <c r="A842" s="1825"/>
      <c r="B842" s="1293"/>
      <c r="C842" s="1293"/>
      <c r="D842" s="1293"/>
      <c r="E842" s="1293"/>
      <c r="F842" s="1293"/>
      <c r="G842" s="1293"/>
      <c r="H842" s="1293"/>
      <c r="I842" s="1293"/>
      <c r="J842" s="1293"/>
      <c r="K842" s="3447"/>
      <c r="L842" s="1823"/>
    </row>
    <row r="843" spans="1:12" s="1826" customFormat="1">
      <c r="A843" s="1825"/>
      <c r="B843" s="1293"/>
      <c r="C843" s="1293"/>
      <c r="D843" s="1293"/>
      <c r="E843" s="1293"/>
      <c r="F843" s="1293"/>
      <c r="G843" s="1293"/>
      <c r="H843" s="1293"/>
      <c r="I843" s="1293"/>
      <c r="J843" s="1293"/>
      <c r="K843" s="3447"/>
      <c r="L843" s="1823"/>
    </row>
    <row r="844" spans="1:12" s="1826" customFormat="1">
      <c r="A844" s="1825"/>
      <c r="B844" s="1293"/>
      <c r="C844" s="1293"/>
      <c r="D844" s="1293"/>
      <c r="E844" s="1293"/>
      <c r="F844" s="1293"/>
      <c r="G844" s="1293"/>
      <c r="H844" s="1293"/>
      <c r="I844" s="1293"/>
      <c r="J844" s="1293"/>
      <c r="K844" s="3447"/>
      <c r="L844" s="1823"/>
    </row>
    <row r="845" spans="1:12" s="1826" customFormat="1">
      <c r="A845" s="1825"/>
      <c r="B845" s="1293"/>
      <c r="C845" s="1293"/>
      <c r="D845" s="1293"/>
      <c r="E845" s="1293"/>
      <c r="F845" s="1293"/>
      <c r="G845" s="1293"/>
      <c r="H845" s="1293"/>
      <c r="I845" s="1293"/>
      <c r="J845" s="1293"/>
      <c r="K845" s="3447"/>
      <c r="L845" s="1823"/>
    </row>
    <row r="846" spans="1:12" s="1826" customFormat="1">
      <c r="A846" s="1825"/>
      <c r="B846" s="1293"/>
      <c r="C846" s="1293"/>
      <c r="D846" s="1293"/>
      <c r="E846" s="1293"/>
      <c r="F846" s="1293"/>
      <c r="G846" s="1293"/>
      <c r="H846" s="1293"/>
      <c r="I846" s="1293"/>
      <c r="J846" s="1293"/>
      <c r="K846" s="3447"/>
      <c r="L846" s="1823"/>
    </row>
    <row r="847" spans="1:12" s="1826" customFormat="1">
      <c r="A847" s="1825"/>
      <c r="B847" s="1293"/>
      <c r="C847" s="1293"/>
      <c r="D847" s="1293"/>
      <c r="E847" s="1293"/>
      <c r="F847" s="1293"/>
      <c r="G847" s="1293"/>
      <c r="H847" s="1293"/>
      <c r="I847" s="1293"/>
      <c r="J847" s="1293"/>
      <c r="K847" s="3447"/>
      <c r="L847" s="1823"/>
    </row>
    <row r="848" spans="1:12" s="1826" customFormat="1">
      <c r="A848" s="1825"/>
      <c r="B848" s="1293"/>
      <c r="C848" s="1293"/>
      <c r="D848" s="1293"/>
      <c r="E848" s="1293"/>
      <c r="F848" s="1293"/>
      <c r="G848" s="1293"/>
      <c r="H848" s="1293"/>
      <c r="I848" s="1293"/>
      <c r="J848" s="1293"/>
      <c r="K848" s="3447"/>
      <c r="L848" s="1823"/>
    </row>
    <row r="849" spans="1:12" s="1826" customFormat="1">
      <c r="A849" s="1825"/>
      <c r="B849" s="1293"/>
      <c r="C849" s="1293"/>
      <c r="D849" s="1293"/>
      <c r="E849" s="1293"/>
      <c r="F849" s="1293"/>
      <c r="G849" s="1293"/>
      <c r="H849" s="1293"/>
      <c r="I849" s="1293"/>
      <c r="J849" s="1293"/>
      <c r="K849" s="3447"/>
      <c r="L849" s="1823"/>
    </row>
    <row r="850" spans="1:12" s="1826" customFormat="1">
      <c r="A850" s="1825"/>
      <c r="B850" s="1293"/>
      <c r="C850" s="1293"/>
      <c r="D850" s="1293"/>
      <c r="E850" s="1293"/>
      <c r="F850" s="1293"/>
      <c r="G850" s="1293"/>
      <c r="H850" s="1293"/>
      <c r="I850" s="1293"/>
      <c r="J850" s="1293"/>
      <c r="K850" s="3447"/>
      <c r="L850" s="1823"/>
    </row>
    <row r="851" spans="1:12" s="1826" customFormat="1">
      <c r="A851" s="1825"/>
      <c r="B851" s="1293"/>
      <c r="C851" s="1293"/>
      <c r="D851" s="1293"/>
      <c r="E851" s="1293"/>
      <c r="F851" s="1293"/>
      <c r="G851" s="1293"/>
      <c r="H851" s="1293"/>
      <c r="I851" s="1293"/>
      <c r="J851" s="1293"/>
      <c r="K851" s="3447"/>
      <c r="L851" s="1823"/>
    </row>
    <row r="852" spans="1:12" s="1826" customFormat="1">
      <c r="A852" s="1825"/>
      <c r="B852" s="1293"/>
      <c r="C852" s="1293"/>
      <c r="D852" s="1293"/>
      <c r="E852" s="1293"/>
      <c r="F852" s="1293"/>
      <c r="G852" s="1293"/>
      <c r="H852" s="1293"/>
      <c r="I852" s="1293"/>
      <c r="J852" s="1293"/>
      <c r="K852" s="3447"/>
      <c r="L852" s="1823"/>
    </row>
    <row r="853" spans="1:12" s="1826" customFormat="1">
      <c r="A853" s="1825"/>
      <c r="B853" s="1293"/>
      <c r="C853" s="1293"/>
      <c r="D853" s="1293"/>
      <c r="E853" s="1293"/>
      <c r="F853" s="1293"/>
      <c r="G853" s="1293"/>
      <c r="H853" s="1293"/>
      <c r="I853" s="1293"/>
      <c r="J853" s="1293"/>
      <c r="K853" s="3447"/>
      <c r="L853" s="1823"/>
    </row>
    <row r="854" spans="1:12" s="1826" customFormat="1">
      <c r="A854" s="1825"/>
      <c r="B854" s="1293"/>
      <c r="C854" s="1293"/>
      <c r="D854" s="1293"/>
      <c r="E854" s="1293"/>
      <c r="F854" s="1293"/>
      <c r="G854" s="1293"/>
      <c r="H854" s="1293"/>
      <c r="I854" s="1293"/>
      <c r="J854" s="1293"/>
      <c r="K854" s="3447"/>
      <c r="L854" s="1823"/>
    </row>
    <row r="855" spans="1:12" s="1826" customFormat="1">
      <c r="A855" s="1825"/>
      <c r="B855" s="1293"/>
      <c r="C855" s="1293"/>
      <c r="D855" s="1293"/>
      <c r="E855" s="1293"/>
      <c r="F855" s="1293"/>
      <c r="G855" s="1293"/>
      <c r="H855" s="1293"/>
      <c r="I855" s="1293"/>
      <c r="J855" s="1293"/>
      <c r="K855" s="3447"/>
      <c r="L855" s="1823"/>
    </row>
    <row r="856" spans="1:12" s="1826" customFormat="1">
      <c r="A856" s="1825"/>
      <c r="B856" s="1293"/>
      <c r="C856" s="1293"/>
      <c r="D856" s="1293"/>
      <c r="E856" s="1293"/>
      <c r="F856" s="1293"/>
      <c r="G856" s="1293"/>
      <c r="H856" s="1293"/>
      <c r="I856" s="1293"/>
      <c r="J856" s="1293"/>
      <c r="K856" s="3447"/>
      <c r="L856" s="1823"/>
    </row>
    <row r="857" spans="1:12" s="1826" customFormat="1">
      <c r="A857" s="1825"/>
      <c r="B857" s="1293"/>
      <c r="C857" s="1293"/>
      <c r="D857" s="1293"/>
      <c r="E857" s="1293"/>
      <c r="F857" s="1293"/>
      <c r="G857" s="1293"/>
      <c r="H857" s="1293"/>
      <c r="I857" s="1293"/>
      <c r="J857" s="1293"/>
      <c r="K857" s="3447"/>
      <c r="L857" s="1823"/>
    </row>
    <row r="858" spans="1:12" s="1826" customFormat="1">
      <c r="A858" s="1825"/>
      <c r="B858" s="1293"/>
      <c r="C858" s="1293"/>
      <c r="D858" s="1293"/>
      <c r="E858" s="1293"/>
      <c r="F858" s="1293"/>
      <c r="G858" s="1293"/>
      <c r="H858" s="1293"/>
      <c r="I858" s="1293"/>
      <c r="J858" s="1293"/>
      <c r="K858" s="3447"/>
      <c r="L858" s="1823"/>
    </row>
    <row r="859" spans="1:12" s="1826" customFormat="1">
      <c r="A859" s="1825"/>
      <c r="B859" s="1293"/>
      <c r="C859" s="1293"/>
      <c r="D859" s="1293"/>
      <c r="E859" s="1293"/>
      <c r="F859" s="1293"/>
      <c r="G859" s="1293"/>
      <c r="H859" s="1293"/>
      <c r="I859" s="1293"/>
      <c r="J859" s="1293"/>
      <c r="K859" s="3447"/>
      <c r="L859" s="1823"/>
    </row>
    <row r="860" spans="1:12" s="1826" customFormat="1">
      <c r="A860" s="1825"/>
      <c r="B860" s="1293"/>
      <c r="C860" s="1293"/>
      <c r="D860" s="1293"/>
      <c r="E860" s="1293"/>
      <c r="F860" s="1293"/>
      <c r="G860" s="1293"/>
      <c r="H860" s="1293"/>
      <c r="I860" s="1293"/>
      <c r="J860" s="1293"/>
      <c r="K860" s="3447"/>
      <c r="L860" s="1823"/>
    </row>
    <row r="861" spans="1:12" s="1826" customFormat="1">
      <c r="A861" s="1825"/>
      <c r="B861" s="1293"/>
      <c r="C861" s="1293"/>
      <c r="D861" s="1293"/>
      <c r="E861" s="1293"/>
      <c r="F861" s="1293"/>
      <c r="G861" s="1293"/>
      <c r="H861" s="1293"/>
      <c r="I861" s="1293"/>
      <c r="J861" s="1293"/>
      <c r="K861" s="3447"/>
      <c r="L861" s="1823"/>
    </row>
    <row r="862" spans="1:12" s="1826" customFormat="1">
      <c r="A862" s="1825"/>
      <c r="B862" s="1293"/>
      <c r="C862" s="1293"/>
      <c r="D862" s="1293"/>
      <c r="E862" s="1293"/>
      <c r="F862" s="1293"/>
      <c r="G862" s="1293"/>
      <c r="H862" s="1293"/>
      <c r="I862" s="1293"/>
      <c r="J862" s="1293"/>
      <c r="K862" s="3447"/>
      <c r="L862" s="1823"/>
    </row>
    <row r="863" spans="1:12" s="1826" customFormat="1">
      <c r="A863" s="1825"/>
      <c r="B863" s="1293"/>
      <c r="C863" s="1293"/>
      <c r="D863" s="1293"/>
      <c r="E863" s="1293"/>
      <c r="F863" s="1293"/>
      <c r="G863" s="1293"/>
      <c r="H863" s="1293"/>
      <c r="I863" s="1293"/>
      <c r="J863" s="1293"/>
      <c r="K863" s="3447"/>
      <c r="L863" s="1823"/>
    </row>
    <row r="864" spans="1:12" s="1826" customFormat="1">
      <c r="A864" s="1825"/>
      <c r="B864" s="1293"/>
      <c r="C864" s="1293"/>
      <c r="D864" s="1293"/>
      <c r="E864" s="1293"/>
      <c r="F864" s="1293"/>
      <c r="G864" s="1293"/>
      <c r="H864" s="1293"/>
      <c r="I864" s="1293"/>
      <c r="J864" s="1293"/>
      <c r="K864" s="3447"/>
      <c r="L864" s="1823"/>
    </row>
    <row r="865" spans="1:12" s="1826" customFormat="1">
      <c r="A865" s="1825"/>
      <c r="B865" s="1293"/>
      <c r="C865" s="1293"/>
      <c r="D865" s="1293"/>
      <c r="E865" s="1293"/>
      <c r="F865" s="1293"/>
      <c r="G865" s="1293"/>
      <c r="H865" s="1293"/>
      <c r="I865" s="1293"/>
      <c r="J865" s="1293"/>
      <c r="K865" s="3447"/>
      <c r="L865" s="1823"/>
    </row>
    <row r="866" spans="1:12" s="1826" customFormat="1">
      <c r="A866" s="1825"/>
      <c r="B866" s="1293"/>
      <c r="C866" s="1293"/>
      <c r="D866" s="1293"/>
      <c r="E866" s="1293"/>
      <c r="F866" s="1293"/>
      <c r="G866" s="1293"/>
      <c r="H866" s="1293"/>
      <c r="I866" s="1293"/>
      <c r="J866" s="1293"/>
      <c r="K866" s="3447"/>
      <c r="L866" s="1823"/>
    </row>
    <row r="867" spans="1:12" s="1826" customFormat="1">
      <c r="A867" s="1825"/>
      <c r="B867" s="1293"/>
      <c r="C867" s="1293"/>
      <c r="D867" s="1293"/>
      <c r="E867" s="1293"/>
      <c r="F867" s="1293"/>
      <c r="G867" s="1293"/>
      <c r="H867" s="1293"/>
      <c r="I867" s="1293"/>
      <c r="J867" s="1293"/>
      <c r="K867" s="3447"/>
      <c r="L867" s="1823"/>
    </row>
    <row r="868" spans="1:12" s="1826" customFormat="1">
      <c r="A868" s="1825"/>
      <c r="B868" s="1293"/>
      <c r="C868" s="1293"/>
      <c r="D868" s="1293"/>
      <c r="E868" s="1293"/>
      <c r="F868" s="1293"/>
      <c r="G868" s="1293"/>
      <c r="H868" s="1293"/>
      <c r="I868" s="1293"/>
      <c r="J868" s="1293"/>
      <c r="K868" s="3447"/>
      <c r="L868" s="1823"/>
    </row>
    <row r="869" spans="1:12" s="1826" customFormat="1">
      <c r="A869" s="1825"/>
      <c r="B869" s="1293"/>
      <c r="C869" s="1293"/>
      <c r="D869" s="1293"/>
      <c r="E869" s="1293"/>
      <c r="F869" s="1293"/>
      <c r="G869" s="1293"/>
      <c r="H869" s="1293"/>
      <c r="I869" s="1293"/>
      <c r="J869" s="1293"/>
      <c r="K869" s="3447"/>
      <c r="L869" s="1823"/>
    </row>
    <row r="870" spans="1:12" s="1826" customFormat="1">
      <c r="A870" s="1825"/>
      <c r="B870" s="1293"/>
      <c r="C870" s="1293"/>
      <c r="D870" s="1293"/>
      <c r="E870" s="1293"/>
      <c r="F870" s="1293"/>
      <c r="G870" s="1293"/>
      <c r="H870" s="1293"/>
      <c r="I870" s="1293"/>
      <c r="J870" s="1293"/>
      <c r="K870" s="3447"/>
      <c r="L870" s="1823"/>
    </row>
    <row r="871" spans="1:12" s="1826" customFormat="1">
      <c r="A871" s="1825"/>
      <c r="B871" s="1293"/>
      <c r="C871" s="1293"/>
      <c r="D871" s="1293"/>
      <c r="E871" s="1293"/>
      <c r="F871" s="1293"/>
      <c r="G871" s="1293"/>
      <c r="H871" s="1293"/>
      <c r="I871" s="1293"/>
      <c r="J871" s="1293"/>
      <c r="K871" s="3447"/>
      <c r="L871" s="1823"/>
    </row>
    <row r="872" spans="1:12" s="1826" customFormat="1">
      <c r="A872" s="1825"/>
      <c r="B872" s="1293"/>
      <c r="C872" s="1293"/>
      <c r="D872" s="1293"/>
      <c r="E872" s="1293"/>
      <c r="F872" s="1293"/>
      <c r="G872" s="1293"/>
      <c r="H872" s="1293"/>
      <c r="I872" s="1293"/>
      <c r="J872" s="1293"/>
      <c r="K872" s="3447"/>
      <c r="L872" s="1823"/>
    </row>
    <row r="873" spans="1:12" s="1826" customFormat="1">
      <c r="A873" s="1825"/>
      <c r="B873" s="1293"/>
      <c r="C873" s="1293"/>
      <c r="D873" s="1293"/>
      <c r="E873" s="1293"/>
      <c r="F873" s="1293"/>
      <c r="G873" s="1293"/>
      <c r="H873" s="1293"/>
      <c r="I873" s="1293"/>
      <c r="J873" s="1293"/>
      <c r="K873" s="3447"/>
      <c r="L873" s="1823"/>
    </row>
    <row r="874" spans="1:12" s="1826" customFormat="1">
      <c r="A874" s="1825"/>
      <c r="B874" s="1293"/>
      <c r="C874" s="1293"/>
      <c r="D874" s="1293"/>
      <c r="E874" s="1293"/>
      <c r="F874" s="1293"/>
      <c r="G874" s="1293"/>
      <c r="H874" s="1293"/>
      <c r="I874" s="1293"/>
      <c r="J874" s="1293"/>
      <c r="K874" s="3447"/>
      <c r="L874" s="1823"/>
    </row>
    <row r="875" spans="1:12" s="1826" customFormat="1">
      <c r="A875" s="1825"/>
      <c r="B875" s="1293"/>
      <c r="C875" s="1293"/>
      <c r="D875" s="1293"/>
      <c r="E875" s="1293"/>
      <c r="F875" s="1293"/>
      <c r="G875" s="1293"/>
      <c r="H875" s="1293"/>
      <c r="I875" s="1293"/>
      <c r="J875" s="1293"/>
      <c r="K875" s="3447"/>
      <c r="L875" s="1823"/>
    </row>
    <row r="876" spans="1:12" s="1826" customFormat="1">
      <c r="A876" s="1825"/>
      <c r="B876" s="1293"/>
      <c r="C876" s="1293"/>
      <c r="D876" s="1293"/>
      <c r="E876" s="1293"/>
      <c r="F876" s="1293"/>
      <c r="G876" s="1293"/>
      <c r="H876" s="1293"/>
      <c r="I876" s="1293"/>
      <c r="J876" s="1293"/>
      <c r="K876" s="3447"/>
      <c r="L876" s="1823"/>
    </row>
    <row r="877" spans="1:12" s="1826" customFormat="1">
      <c r="A877" s="1825"/>
      <c r="B877" s="1293"/>
      <c r="C877" s="1293"/>
      <c r="D877" s="1293"/>
      <c r="E877" s="1293"/>
      <c r="F877" s="1293"/>
      <c r="G877" s="1293"/>
      <c r="H877" s="1293"/>
      <c r="I877" s="1293"/>
      <c r="J877" s="1293"/>
      <c r="K877" s="3447"/>
      <c r="L877" s="1823"/>
    </row>
    <row r="878" spans="1:12" s="1826" customFormat="1">
      <c r="A878" s="1825"/>
      <c r="B878" s="1293"/>
      <c r="C878" s="1293"/>
      <c r="D878" s="1293"/>
      <c r="E878" s="1293"/>
      <c r="F878" s="1293"/>
      <c r="G878" s="1293"/>
      <c r="H878" s="1293"/>
      <c r="I878" s="1293"/>
      <c r="J878" s="1293"/>
      <c r="K878" s="3447"/>
      <c r="L878" s="1823"/>
    </row>
    <row r="879" spans="1:12" s="1826" customFormat="1">
      <c r="A879" s="1825"/>
      <c r="B879" s="1293"/>
      <c r="C879" s="1293"/>
      <c r="D879" s="1293"/>
      <c r="E879" s="1293"/>
      <c r="F879" s="1293"/>
      <c r="G879" s="1293"/>
      <c r="H879" s="1293"/>
      <c r="I879" s="1293"/>
      <c r="J879" s="1293"/>
      <c r="K879" s="3447"/>
      <c r="L879" s="1823"/>
    </row>
    <row r="880" spans="1:12" s="1826" customFormat="1">
      <c r="A880" s="1825"/>
      <c r="B880" s="1293"/>
      <c r="C880" s="1293"/>
      <c r="D880" s="1293"/>
      <c r="E880" s="1293"/>
      <c r="F880" s="1293"/>
      <c r="G880" s="1293"/>
      <c r="H880" s="1293"/>
      <c r="I880" s="1293"/>
      <c r="J880" s="1293"/>
      <c r="K880" s="3447"/>
      <c r="L880" s="1823"/>
    </row>
    <row r="881" spans="1:12" s="1826" customFormat="1">
      <c r="A881" s="1825"/>
      <c r="B881" s="1293"/>
      <c r="C881" s="1293"/>
      <c r="D881" s="1293"/>
      <c r="E881" s="1293"/>
      <c r="F881" s="1293"/>
      <c r="G881" s="1293"/>
      <c r="H881" s="1293"/>
      <c r="I881" s="1293"/>
      <c r="J881" s="1293"/>
      <c r="K881" s="3447"/>
      <c r="L881" s="1823"/>
    </row>
    <row r="882" spans="1:12" s="1826" customFormat="1">
      <c r="A882" s="1825"/>
      <c r="B882" s="1293"/>
      <c r="C882" s="1293"/>
      <c r="D882" s="1293"/>
      <c r="E882" s="1293"/>
      <c r="F882" s="1293"/>
      <c r="G882" s="1293"/>
      <c r="H882" s="1293"/>
      <c r="I882" s="1293"/>
      <c r="J882" s="1293"/>
      <c r="K882" s="3447"/>
      <c r="L882" s="1823"/>
    </row>
    <row r="883" spans="1:12" s="1826" customFormat="1">
      <c r="A883" s="1825"/>
      <c r="B883" s="1293"/>
      <c r="C883" s="1293"/>
      <c r="D883" s="1293"/>
      <c r="E883" s="1293"/>
      <c r="F883" s="1293"/>
      <c r="G883" s="1293"/>
      <c r="H883" s="1293"/>
      <c r="I883" s="1293"/>
      <c r="J883" s="1293"/>
      <c r="K883" s="3447"/>
      <c r="L883" s="1823"/>
    </row>
    <row r="884" spans="1:12" s="1826" customFormat="1">
      <c r="A884" s="1825"/>
      <c r="B884" s="1293"/>
      <c r="C884" s="1293"/>
      <c r="D884" s="1293"/>
      <c r="E884" s="1293"/>
      <c r="F884" s="1293"/>
      <c r="G884" s="1293"/>
      <c r="H884" s="1293"/>
      <c r="I884" s="1293"/>
      <c r="J884" s="1293"/>
      <c r="K884" s="3447"/>
      <c r="L884" s="1823"/>
    </row>
    <row r="885" spans="1:12" s="1826" customFormat="1">
      <c r="A885" s="1825"/>
      <c r="B885" s="1293"/>
      <c r="C885" s="1293"/>
      <c r="D885" s="1293"/>
      <c r="E885" s="1293"/>
      <c r="F885" s="1293"/>
      <c r="G885" s="1293"/>
      <c r="H885" s="1293"/>
      <c r="I885" s="1293"/>
      <c r="J885" s="1293"/>
      <c r="K885" s="3447"/>
      <c r="L885" s="1823"/>
    </row>
    <row r="886" spans="1:12" s="1826" customFormat="1">
      <c r="A886" s="1825"/>
      <c r="B886" s="1293"/>
      <c r="C886" s="1293"/>
      <c r="D886" s="1293"/>
      <c r="E886" s="1293"/>
      <c r="F886" s="1293"/>
      <c r="G886" s="1293"/>
      <c r="H886" s="1293"/>
      <c r="I886" s="1293"/>
      <c r="J886" s="1293"/>
      <c r="K886" s="3447"/>
      <c r="L886" s="1823"/>
    </row>
    <row r="887" spans="1:12" s="1826" customFormat="1">
      <c r="A887" s="1825"/>
      <c r="B887" s="1293"/>
      <c r="C887" s="1293"/>
      <c r="D887" s="1293"/>
      <c r="E887" s="1293"/>
      <c r="F887" s="1293"/>
      <c r="G887" s="1293"/>
      <c r="H887" s="1293"/>
      <c r="I887" s="1293"/>
      <c r="J887" s="1293"/>
      <c r="K887" s="3447"/>
      <c r="L887" s="1823"/>
    </row>
    <row r="888" spans="1:12" s="1826" customFormat="1">
      <c r="A888" s="1825"/>
      <c r="B888" s="1293"/>
      <c r="C888" s="1293"/>
      <c r="D888" s="1293"/>
      <c r="E888" s="1293"/>
      <c r="F888" s="1293"/>
      <c r="G888" s="1293"/>
      <c r="H888" s="1293"/>
      <c r="I888" s="1293"/>
      <c r="J888" s="1293"/>
      <c r="K888" s="3447"/>
      <c r="L888" s="1823"/>
    </row>
    <row r="889" spans="1:12" s="1826" customFormat="1">
      <c r="A889" s="1825"/>
      <c r="B889" s="1293"/>
      <c r="C889" s="1293"/>
      <c r="D889" s="1293"/>
      <c r="E889" s="1293"/>
      <c r="F889" s="1293"/>
      <c r="G889" s="1293"/>
      <c r="H889" s="1293"/>
      <c r="I889" s="1293"/>
      <c r="J889" s="1293"/>
      <c r="K889" s="3447"/>
      <c r="L889" s="1823"/>
    </row>
    <row r="890" spans="1:12" s="1826" customFormat="1">
      <c r="A890" s="1825"/>
      <c r="B890" s="1293"/>
      <c r="C890" s="1293"/>
      <c r="D890" s="1293"/>
      <c r="E890" s="1293"/>
      <c r="F890" s="1293"/>
      <c r="G890" s="1293"/>
      <c r="H890" s="1293"/>
      <c r="I890" s="1293"/>
      <c r="J890" s="1293"/>
      <c r="K890" s="3447"/>
      <c r="L890" s="1823"/>
    </row>
    <row r="891" spans="1:12" s="1826" customFormat="1">
      <c r="A891" s="1825"/>
      <c r="B891" s="1293"/>
      <c r="C891" s="1293"/>
      <c r="D891" s="1293"/>
      <c r="E891" s="1293"/>
      <c r="F891" s="1293"/>
      <c r="G891" s="1293"/>
      <c r="H891" s="1293"/>
      <c r="I891" s="1293"/>
      <c r="J891" s="1293"/>
      <c r="K891" s="3447"/>
      <c r="L891" s="1823"/>
    </row>
    <row r="892" spans="1:12" s="1826" customFormat="1">
      <c r="A892" s="1825"/>
      <c r="B892" s="1293"/>
      <c r="C892" s="1293"/>
      <c r="D892" s="1293"/>
      <c r="E892" s="1293"/>
      <c r="F892" s="1293"/>
      <c r="G892" s="1293"/>
      <c r="H892" s="1293"/>
      <c r="I892" s="1293"/>
      <c r="J892" s="1293"/>
      <c r="K892" s="3447"/>
      <c r="L892" s="1823"/>
    </row>
    <row r="893" spans="1:12" s="1826" customFormat="1">
      <c r="A893" s="1825"/>
      <c r="B893" s="1293"/>
      <c r="C893" s="1293"/>
      <c r="D893" s="1293"/>
      <c r="E893" s="1293"/>
      <c r="F893" s="1293"/>
      <c r="G893" s="1293"/>
      <c r="H893" s="1293"/>
      <c r="I893" s="1293"/>
      <c r="J893" s="1293"/>
      <c r="K893" s="3447"/>
      <c r="L893" s="1823"/>
    </row>
    <row r="894" spans="1:12" s="1826" customFormat="1">
      <c r="A894" s="1825"/>
      <c r="B894" s="1293"/>
      <c r="C894" s="1293"/>
      <c r="D894" s="1293"/>
      <c r="E894" s="1293"/>
      <c r="F894" s="1293"/>
      <c r="G894" s="1293"/>
      <c r="H894" s="1293"/>
      <c r="I894" s="1293"/>
      <c r="J894" s="1293"/>
      <c r="K894" s="3447"/>
      <c r="L894" s="1823"/>
    </row>
    <row r="895" spans="1:12" s="1826" customFormat="1">
      <c r="A895" s="1825"/>
      <c r="B895" s="1293"/>
      <c r="C895" s="1293"/>
      <c r="D895" s="1293"/>
      <c r="E895" s="1293"/>
      <c r="F895" s="1293"/>
      <c r="G895" s="1293"/>
      <c r="H895" s="1293"/>
      <c r="I895" s="1293"/>
      <c r="J895" s="1293"/>
      <c r="K895" s="3447"/>
      <c r="L895" s="1823"/>
    </row>
    <row r="896" spans="1:12" s="1826" customFormat="1">
      <c r="A896" s="1825"/>
      <c r="B896" s="1293"/>
      <c r="C896" s="1293"/>
      <c r="D896" s="1293"/>
      <c r="E896" s="1293"/>
      <c r="F896" s="1293"/>
      <c r="G896" s="1293"/>
      <c r="H896" s="1293"/>
      <c r="I896" s="1293"/>
      <c r="J896" s="1293"/>
      <c r="K896" s="3447"/>
      <c r="L896" s="1823"/>
    </row>
    <row r="897" spans="1:12" s="1826" customFormat="1">
      <c r="A897" s="1825"/>
      <c r="B897" s="1293"/>
      <c r="C897" s="1293"/>
      <c r="D897" s="1293"/>
      <c r="E897" s="1293"/>
      <c r="F897" s="1293"/>
      <c r="G897" s="1293"/>
      <c r="H897" s="1293"/>
      <c r="I897" s="1293"/>
      <c r="J897" s="1293"/>
      <c r="K897" s="3447"/>
      <c r="L897" s="1823"/>
    </row>
    <row r="898" spans="1:12" s="1826" customFormat="1">
      <c r="A898" s="1825"/>
      <c r="B898" s="1293"/>
      <c r="C898" s="1293"/>
      <c r="D898" s="1293"/>
      <c r="E898" s="1293"/>
      <c r="F898" s="1293"/>
      <c r="G898" s="1293"/>
      <c r="H898" s="1293"/>
      <c r="I898" s="1293"/>
      <c r="J898" s="1293"/>
      <c r="K898" s="3447"/>
      <c r="L898" s="1823"/>
    </row>
    <row r="899" spans="1:12" s="1826" customFormat="1">
      <c r="A899" s="1825"/>
      <c r="B899" s="1293"/>
      <c r="C899" s="1293"/>
      <c r="D899" s="1293"/>
      <c r="E899" s="1293"/>
      <c r="F899" s="1293"/>
      <c r="G899" s="1293"/>
      <c r="H899" s="1293"/>
      <c r="I899" s="1293"/>
      <c r="J899" s="1293"/>
      <c r="K899" s="3447"/>
      <c r="L899" s="1823"/>
    </row>
    <row r="900" spans="1:12" s="1826" customFormat="1">
      <c r="A900" s="1825"/>
      <c r="B900" s="1293"/>
      <c r="C900" s="1293"/>
      <c r="D900" s="1293"/>
      <c r="E900" s="1293"/>
      <c r="F900" s="1293"/>
      <c r="G900" s="1293"/>
      <c r="H900" s="1293"/>
      <c r="I900" s="1293"/>
      <c r="J900" s="1293"/>
      <c r="K900" s="3447"/>
      <c r="L900" s="1823"/>
    </row>
    <row r="901" spans="1:12" s="1826" customFormat="1">
      <c r="A901" s="1825"/>
      <c r="B901" s="1293"/>
      <c r="C901" s="1293"/>
      <c r="D901" s="1293"/>
      <c r="E901" s="1293"/>
      <c r="F901" s="1293"/>
      <c r="G901" s="1293"/>
      <c r="H901" s="1293"/>
      <c r="I901" s="1293"/>
      <c r="J901" s="1293"/>
      <c r="K901" s="3447"/>
      <c r="L901" s="1823"/>
    </row>
    <row r="902" spans="1:12" s="1826" customFormat="1">
      <c r="A902" s="1825"/>
      <c r="B902" s="1293"/>
      <c r="C902" s="1293"/>
      <c r="D902" s="1293"/>
      <c r="E902" s="1293"/>
      <c r="F902" s="1293"/>
      <c r="G902" s="1293"/>
      <c r="H902" s="1293"/>
      <c r="I902" s="1293"/>
      <c r="J902" s="1293"/>
      <c r="K902" s="3447"/>
      <c r="L902" s="1823"/>
    </row>
    <row r="903" spans="1:12" s="1826" customFormat="1">
      <c r="A903" s="1825"/>
      <c r="B903" s="1293"/>
      <c r="C903" s="1293"/>
      <c r="D903" s="1293"/>
      <c r="E903" s="1293"/>
      <c r="F903" s="1293"/>
      <c r="G903" s="1293"/>
      <c r="H903" s="1293"/>
      <c r="I903" s="1293"/>
      <c r="J903" s="1293"/>
      <c r="K903" s="3447"/>
      <c r="L903" s="1823"/>
    </row>
    <row r="904" spans="1:12" s="1826" customFormat="1">
      <c r="A904" s="1825"/>
      <c r="B904" s="1293"/>
      <c r="C904" s="1293"/>
      <c r="D904" s="1293"/>
      <c r="E904" s="1293"/>
      <c r="F904" s="1293"/>
      <c r="G904" s="1293"/>
      <c r="H904" s="1293"/>
      <c r="I904" s="1293"/>
      <c r="J904" s="1293"/>
      <c r="K904" s="3447"/>
      <c r="L904" s="1823"/>
    </row>
    <row r="905" spans="1:12" s="1826" customFormat="1">
      <c r="A905" s="1825"/>
      <c r="B905" s="1293"/>
      <c r="C905" s="1293"/>
      <c r="D905" s="1293"/>
      <c r="E905" s="1293"/>
      <c r="F905" s="1293"/>
      <c r="G905" s="1293"/>
      <c r="H905" s="1293"/>
      <c r="I905" s="1293"/>
      <c r="J905" s="1293"/>
      <c r="K905" s="3447"/>
      <c r="L905" s="1823"/>
    </row>
    <row r="906" spans="1:12" s="1826" customFormat="1">
      <c r="A906" s="1825"/>
      <c r="B906" s="1293"/>
      <c r="C906" s="1293"/>
      <c r="D906" s="1293"/>
      <c r="E906" s="1293"/>
      <c r="F906" s="1293"/>
      <c r="G906" s="1293"/>
      <c r="H906" s="1293"/>
      <c r="I906" s="1293"/>
      <c r="J906" s="1293"/>
      <c r="K906" s="3447"/>
      <c r="L906" s="1823"/>
    </row>
    <row r="907" spans="1:12" s="1826" customFormat="1">
      <c r="A907" s="1825"/>
      <c r="B907" s="1293"/>
      <c r="C907" s="1293"/>
      <c r="D907" s="1293"/>
      <c r="E907" s="1293"/>
      <c r="F907" s="1293"/>
      <c r="G907" s="1293"/>
      <c r="H907" s="1293"/>
      <c r="I907" s="1293"/>
      <c r="J907" s="1293"/>
      <c r="K907" s="3447"/>
      <c r="L907" s="1823"/>
    </row>
    <row r="908" spans="1:12" s="1826" customFormat="1">
      <c r="A908" s="1825"/>
      <c r="B908" s="1293"/>
      <c r="C908" s="1293"/>
      <c r="D908" s="1293"/>
      <c r="E908" s="1293"/>
      <c r="F908" s="1293"/>
      <c r="G908" s="1293"/>
      <c r="H908" s="1293"/>
      <c r="I908" s="1293"/>
      <c r="J908" s="1293"/>
      <c r="K908" s="3447"/>
      <c r="L908" s="1823"/>
    </row>
    <row r="909" spans="1:12" s="1826" customFormat="1">
      <c r="A909" s="1825"/>
      <c r="B909" s="1293"/>
      <c r="C909" s="1293"/>
      <c r="D909" s="1293"/>
      <c r="E909" s="1293"/>
      <c r="F909" s="1293"/>
      <c r="G909" s="1293"/>
      <c r="H909" s="1293"/>
      <c r="I909" s="1293"/>
      <c r="J909" s="1293"/>
      <c r="K909" s="3447"/>
      <c r="L909" s="1823"/>
    </row>
    <row r="910" spans="1:12" s="1826" customFormat="1">
      <c r="A910" s="1825"/>
      <c r="B910" s="1293"/>
      <c r="C910" s="1293"/>
      <c r="D910" s="1293"/>
      <c r="E910" s="1293"/>
      <c r="F910" s="1293"/>
      <c r="G910" s="1293"/>
      <c r="H910" s="1293"/>
      <c r="I910" s="1293"/>
      <c r="J910" s="1293"/>
      <c r="K910" s="3447"/>
      <c r="L910" s="1823"/>
    </row>
    <row r="911" spans="1:12" s="1826" customFormat="1">
      <c r="A911" s="1825"/>
      <c r="B911" s="1293"/>
      <c r="C911" s="1293"/>
      <c r="D911" s="1293"/>
      <c r="E911" s="1293"/>
      <c r="F911" s="1293"/>
      <c r="G911" s="1293"/>
      <c r="H911" s="1293"/>
      <c r="I911" s="1293"/>
      <c r="J911" s="1293"/>
      <c r="K911" s="3447"/>
      <c r="L911" s="1823"/>
    </row>
    <row r="912" spans="1:12" s="1826" customFormat="1">
      <c r="A912" s="1825"/>
      <c r="B912" s="1293"/>
      <c r="C912" s="1293"/>
      <c r="D912" s="1293"/>
      <c r="E912" s="1293"/>
      <c r="F912" s="1293"/>
      <c r="G912" s="1293"/>
      <c r="H912" s="1293"/>
      <c r="I912" s="1293"/>
      <c r="J912" s="1293"/>
      <c r="K912" s="3447"/>
      <c r="L912" s="1823"/>
    </row>
    <row r="913" spans="1:12" s="1826" customFormat="1">
      <c r="A913" s="1825"/>
      <c r="B913" s="1293"/>
      <c r="C913" s="1293"/>
      <c r="D913" s="1293"/>
      <c r="E913" s="1293"/>
      <c r="F913" s="1293"/>
      <c r="G913" s="1293"/>
      <c r="H913" s="1293"/>
      <c r="I913" s="1293"/>
      <c r="J913" s="1293"/>
      <c r="K913" s="3447"/>
      <c r="L913" s="1823"/>
    </row>
    <row r="914" spans="1:12" s="1826" customFormat="1">
      <c r="A914" s="1825"/>
      <c r="B914" s="1293"/>
      <c r="C914" s="1293"/>
      <c r="D914" s="1293"/>
      <c r="E914" s="1293"/>
      <c r="F914" s="1293"/>
      <c r="G914" s="1293"/>
      <c r="H914" s="1293"/>
      <c r="I914" s="1293"/>
      <c r="J914" s="1293"/>
      <c r="K914" s="3447"/>
      <c r="L914" s="1823"/>
    </row>
    <row r="915" spans="1:12" s="1826" customFormat="1">
      <c r="A915" s="1825"/>
      <c r="B915" s="1293"/>
      <c r="C915" s="1293"/>
      <c r="D915" s="1293"/>
      <c r="E915" s="1293"/>
      <c r="F915" s="1293"/>
      <c r="G915" s="1293"/>
      <c r="H915" s="1293"/>
      <c r="I915" s="1293"/>
      <c r="J915" s="1293"/>
      <c r="K915" s="3447"/>
      <c r="L915" s="1823"/>
    </row>
    <row r="916" spans="1:12" s="1826" customFormat="1">
      <c r="A916" s="1825"/>
      <c r="B916" s="1293"/>
      <c r="C916" s="1293"/>
      <c r="D916" s="1293"/>
      <c r="E916" s="1293"/>
      <c r="F916" s="1293"/>
      <c r="G916" s="1293"/>
      <c r="H916" s="1293"/>
      <c r="I916" s="1293"/>
      <c r="J916" s="1293"/>
      <c r="K916" s="3447"/>
      <c r="L916" s="1823"/>
    </row>
    <row r="917" spans="1:12" s="1826" customFormat="1">
      <c r="A917" s="1825"/>
      <c r="B917" s="1293"/>
      <c r="C917" s="1293"/>
      <c r="D917" s="1293"/>
      <c r="E917" s="1293"/>
      <c r="F917" s="1293"/>
      <c r="G917" s="1293"/>
      <c r="H917" s="1293"/>
      <c r="I917" s="1293"/>
      <c r="J917" s="1293"/>
      <c r="K917" s="3447"/>
      <c r="L917" s="1823"/>
    </row>
    <row r="918" spans="1:12" s="1826" customFormat="1">
      <c r="A918" s="1825"/>
      <c r="B918" s="1293"/>
      <c r="C918" s="1293"/>
      <c r="D918" s="1293"/>
      <c r="E918" s="1293"/>
      <c r="F918" s="1293"/>
      <c r="G918" s="1293"/>
      <c r="H918" s="1293"/>
      <c r="I918" s="1293"/>
      <c r="J918" s="1293"/>
      <c r="K918" s="3447"/>
      <c r="L918" s="1823"/>
    </row>
    <row r="919" spans="1:12" s="1826" customFormat="1">
      <c r="A919" s="1825"/>
      <c r="B919" s="1293"/>
      <c r="C919" s="1293"/>
      <c r="D919" s="1293"/>
      <c r="E919" s="1293"/>
      <c r="F919" s="1293"/>
      <c r="G919" s="1293"/>
      <c r="H919" s="1293"/>
      <c r="I919" s="1293"/>
      <c r="J919" s="1293"/>
      <c r="K919" s="3447"/>
      <c r="L919" s="1823"/>
    </row>
    <row r="920" spans="1:12" s="1826" customFormat="1">
      <c r="A920" s="1825"/>
      <c r="B920" s="1293"/>
      <c r="C920" s="1293"/>
      <c r="D920" s="1293"/>
      <c r="E920" s="1293"/>
      <c r="F920" s="1293"/>
      <c r="G920" s="1293"/>
      <c r="H920" s="1293"/>
      <c r="I920" s="1293"/>
      <c r="J920" s="1293"/>
      <c r="K920" s="3447"/>
      <c r="L920" s="1823"/>
    </row>
    <row r="921" spans="1:12" s="1826" customFormat="1">
      <c r="A921" s="1825"/>
      <c r="B921" s="1293"/>
      <c r="C921" s="1293"/>
      <c r="D921" s="1293"/>
      <c r="E921" s="1293"/>
      <c r="F921" s="1293"/>
      <c r="G921" s="1293"/>
      <c r="H921" s="1293"/>
      <c r="I921" s="1293"/>
      <c r="J921" s="1293"/>
      <c r="K921" s="3447"/>
      <c r="L921" s="1823"/>
    </row>
    <row r="922" spans="1:12" s="1826" customFormat="1">
      <c r="A922" s="1825"/>
      <c r="B922" s="1293"/>
      <c r="C922" s="1293"/>
      <c r="D922" s="1293"/>
      <c r="E922" s="1293"/>
      <c r="F922" s="1293"/>
      <c r="G922" s="1293"/>
      <c r="H922" s="1293"/>
      <c r="I922" s="1293"/>
      <c r="J922" s="1293"/>
      <c r="K922" s="3447"/>
      <c r="L922" s="1823"/>
    </row>
    <row r="923" spans="1:12" s="1826" customFormat="1">
      <c r="A923" s="1825"/>
      <c r="B923" s="1293"/>
      <c r="C923" s="1293"/>
      <c r="D923" s="1293"/>
      <c r="E923" s="1293"/>
      <c r="F923" s="1293"/>
      <c r="G923" s="1293"/>
      <c r="H923" s="1293"/>
      <c r="I923" s="1293"/>
      <c r="J923" s="1293"/>
      <c r="K923" s="3447"/>
      <c r="L923" s="1823"/>
    </row>
    <row r="924" spans="1:12" s="1826" customFormat="1">
      <c r="A924" s="1825"/>
      <c r="B924" s="1293"/>
      <c r="C924" s="1293"/>
      <c r="D924" s="1293"/>
      <c r="E924" s="1293"/>
      <c r="F924" s="1293"/>
      <c r="G924" s="1293"/>
      <c r="H924" s="1293"/>
      <c r="I924" s="1293"/>
      <c r="J924" s="1293"/>
      <c r="K924" s="3447"/>
      <c r="L924" s="1823"/>
    </row>
    <row r="925" spans="1:12" s="1826" customFormat="1">
      <c r="A925" s="1825"/>
      <c r="B925" s="1293"/>
      <c r="C925" s="1293"/>
      <c r="D925" s="1293"/>
      <c r="E925" s="1293"/>
      <c r="F925" s="1293"/>
      <c r="G925" s="1293"/>
      <c r="H925" s="1293"/>
      <c r="I925" s="1293"/>
      <c r="J925" s="1293"/>
      <c r="K925" s="3447"/>
      <c r="L925" s="1823"/>
    </row>
    <row r="926" spans="1:12" s="1826" customFormat="1">
      <c r="A926" s="1825"/>
      <c r="B926" s="1293"/>
      <c r="C926" s="1293"/>
      <c r="D926" s="1293"/>
      <c r="E926" s="1293"/>
      <c r="F926" s="1293"/>
      <c r="G926" s="1293"/>
      <c r="H926" s="1293"/>
      <c r="I926" s="1293"/>
      <c r="J926" s="1293"/>
      <c r="K926" s="3447"/>
      <c r="L926" s="1823"/>
    </row>
    <row r="927" spans="1:12" s="1826" customFormat="1">
      <c r="A927" s="1825"/>
      <c r="B927" s="1293"/>
      <c r="C927" s="1293"/>
      <c r="D927" s="1293"/>
      <c r="E927" s="1293"/>
      <c r="F927" s="1293"/>
      <c r="G927" s="1293"/>
      <c r="H927" s="1293"/>
      <c r="I927" s="1293"/>
      <c r="J927" s="1293"/>
      <c r="K927" s="3447"/>
      <c r="L927" s="1823"/>
    </row>
    <row r="928" spans="1:12" s="1826" customFormat="1">
      <c r="A928" s="1825"/>
      <c r="B928" s="1293"/>
      <c r="C928" s="1293"/>
      <c r="D928" s="1293"/>
      <c r="E928" s="1293"/>
      <c r="F928" s="1293"/>
      <c r="G928" s="1293"/>
      <c r="H928" s="1293"/>
      <c r="I928" s="1293"/>
      <c r="J928" s="1293"/>
      <c r="K928" s="3447"/>
      <c r="L928" s="1823"/>
    </row>
    <row r="929" spans="1:12" s="1826" customFormat="1">
      <c r="A929" s="1825"/>
      <c r="B929" s="1293"/>
      <c r="C929" s="1293"/>
      <c r="D929" s="1293"/>
      <c r="E929" s="1293"/>
      <c r="F929" s="1293"/>
      <c r="G929" s="1293"/>
      <c r="H929" s="1293"/>
      <c r="I929" s="1293"/>
      <c r="J929" s="1293"/>
      <c r="K929" s="3447"/>
      <c r="L929" s="1823"/>
    </row>
    <row r="930" spans="1:12" s="1826" customFormat="1">
      <c r="A930" s="1825"/>
      <c r="B930" s="1293"/>
      <c r="C930" s="1293"/>
      <c r="D930" s="1293"/>
      <c r="E930" s="1293"/>
      <c r="F930" s="1293"/>
      <c r="G930" s="1293"/>
      <c r="H930" s="1293"/>
      <c r="I930" s="1293"/>
      <c r="J930" s="1293"/>
      <c r="K930" s="3447"/>
      <c r="L930" s="1823"/>
    </row>
    <row r="931" spans="1:12" s="1826" customFormat="1">
      <c r="A931" s="1825"/>
      <c r="B931" s="1293"/>
      <c r="C931" s="1293"/>
      <c r="D931" s="1293"/>
      <c r="E931" s="1293"/>
      <c r="F931" s="1293"/>
      <c r="G931" s="1293"/>
      <c r="H931" s="1293"/>
      <c r="I931" s="1293"/>
      <c r="J931" s="1293"/>
      <c r="K931" s="3447"/>
      <c r="L931" s="1823"/>
    </row>
    <row r="932" spans="1:12" s="1826" customFormat="1">
      <c r="A932" s="1825"/>
      <c r="B932" s="1293"/>
      <c r="C932" s="1293"/>
      <c r="D932" s="1293"/>
      <c r="E932" s="1293"/>
      <c r="F932" s="1293"/>
      <c r="G932" s="1293"/>
      <c r="H932" s="1293"/>
      <c r="I932" s="1293"/>
      <c r="J932" s="1293"/>
      <c r="K932" s="3447"/>
      <c r="L932" s="1823"/>
    </row>
    <row r="933" spans="1:12" s="1826" customFormat="1">
      <c r="A933" s="1825"/>
      <c r="B933" s="1293"/>
      <c r="C933" s="1293"/>
      <c r="D933" s="1293"/>
      <c r="E933" s="1293"/>
      <c r="F933" s="1293"/>
      <c r="G933" s="1293"/>
      <c r="H933" s="1293"/>
      <c r="I933" s="1293"/>
      <c r="J933" s="1293"/>
      <c r="K933" s="3447"/>
      <c r="L933" s="1823"/>
    </row>
    <row r="934" spans="1:12" s="1826" customFormat="1">
      <c r="A934" s="1825"/>
      <c r="B934" s="1293"/>
      <c r="C934" s="1293"/>
      <c r="D934" s="1293"/>
      <c r="E934" s="1293"/>
      <c r="F934" s="1293"/>
      <c r="G934" s="1293"/>
      <c r="H934" s="1293"/>
      <c r="I934" s="1293"/>
      <c r="J934" s="1293"/>
      <c r="K934" s="3447"/>
      <c r="L934" s="1823"/>
    </row>
    <row r="935" spans="1:12" s="1826" customFormat="1">
      <c r="A935" s="1825"/>
      <c r="B935" s="1293"/>
      <c r="C935" s="1293"/>
      <c r="D935" s="1293"/>
      <c r="E935" s="1293"/>
      <c r="F935" s="1293"/>
      <c r="G935" s="1293"/>
      <c r="H935" s="1293"/>
      <c r="I935" s="1293"/>
      <c r="J935" s="1293"/>
      <c r="K935" s="3447"/>
      <c r="L935" s="1823"/>
    </row>
    <row r="936" spans="1:12" s="1826" customFormat="1">
      <c r="A936" s="1825"/>
      <c r="B936" s="1293"/>
      <c r="C936" s="1293"/>
      <c r="D936" s="1293"/>
      <c r="E936" s="1293"/>
      <c r="F936" s="1293"/>
      <c r="G936" s="1293"/>
      <c r="H936" s="1293"/>
      <c r="I936" s="1293"/>
      <c r="J936" s="1293"/>
      <c r="K936" s="3447"/>
      <c r="L936" s="1823"/>
    </row>
    <row r="937" spans="1:12" s="1826" customFormat="1">
      <c r="A937" s="1825"/>
      <c r="B937" s="1293"/>
      <c r="C937" s="1293"/>
      <c r="D937" s="1293"/>
      <c r="E937" s="1293"/>
      <c r="F937" s="1293"/>
      <c r="G937" s="1293"/>
      <c r="H937" s="1293"/>
      <c r="I937" s="1293"/>
      <c r="J937" s="1293"/>
      <c r="K937" s="3447"/>
      <c r="L937" s="1823"/>
    </row>
    <row r="938" spans="1:12" s="1826" customFormat="1">
      <c r="A938" s="1825"/>
      <c r="B938" s="1293"/>
      <c r="C938" s="1293"/>
      <c r="D938" s="1293"/>
      <c r="E938" s="1293"/>
      <c r="F938" s="1293"/>
      <c r="G938" s="1293"/>
      <c r="H938" s="1293"/>
      <c r="I938" s="1293"/>
      <c r="J938" s="1293"/>
      <c r="K938" s="3447"/>
      <c r="L938" s="1823"/>
    </row>
    <row r="939" spans="1:12" s="1826" customFormat="1">
      <c r="A939" s="1825"/>
      <c r="B939" s="1293"/>
      <c r="C939" s="1293"/>
      <c r="D939" s="1293"/>
      <c r="E939" s="1293"/>
      <c r="F939" s="1293"/>
      <c r="G939" s="1293"/>
      <c r="H939" s="1293"/>
      <c r="I939" s="1293"/>
      <c r="J939" s="1293"/>
      <c r="K939" s="3447"/>
      <c r="L939" s="1823"/>
    </row>
    <row r="940" spans="1:12" s="1826" customFormat="1">
      <c r="A940" s="1825"/>
      <c r="B940" s="1293"/>
      <c r="C940" s="1293"/>
      <c r="D940" s="1293"/>
      <c r="E940" s="1293"/>
      <c r="F940" s="1293"/>
      <c r="G940" s="1293"/>
      <c r="H940" s="1293"/>
      <c r="I940" s="1293"/>
      <c r="J940" s="1293"/>
      <c r="K940" s="3447"/>
      <c r="L940" s="1823"/>
    </row>
    <row r="941" spans="1:12" s="1826" customFormat="1">
      <c r="A941" s="1825"/>
      <c r="B941" s="1293"/>
      <c r="C941" s="1293"/>
      <c r="D941" s="1293"/>
      <c r="E941" s="1293"/>
      <c r="F941" s="1293"/>
      <c r="G941" s="1293"/>
      <c r="H941" s="1293"/>
      <c r="I941" s="1293"/>
      <c r="J941" s="1293"/>
      <c r="K941" s="3447"/>
      <c r="L941" s="1823"/>
    </row>
    <row r="942" spans="1:12" s="1826" customFormat="1">
      <c r="A942" s="1825"/>
      <c r="B942" s="1293"/>
      <c r="C942" s="1293"/>
      <c r="D942" s="1293"/>
      <c r="E942" s="1293"/>
      <c r="F942" s="1293"/>
      <c r="G942" s="1293"/>
      <c r="H942" s="1293"/>
      <c r="I942" s="1293"/>
      <c r="J942" s="1293"/>
      <c r="K942" s="3447"/>
      <c r="L942" s="1823"/>
    </row>
    <row r="943" spans="1:12" s="1826" customFormat="1">
      <c r="A943" s="1825"/>
      <c r="B943" s="1293"/>
      <c r="C943" s="1293"/>
      <c r="D943" s="1293"/>
      <c r="E943" s="1293"/>
      <c r="F943" s="1293"/>
      <c r="G943" s="1293"/>
      <c r="H943" s="1293"/>
      <c r="I943" s="1293"/>
      <c r="J943" s="1293"/>
      <c r="K943" s="3447"/>
      <c r="L943" s="1823"/>
    </row>
    <row r="944" spans="1:12" s="1826" customFormat="1">
      <c r="A944" s="1825"/>
      <c r="B944" s="1293"/>
      <c r="C944" s="1293"/>
      <c r="D944" s="1293"/>
      <c r="E944" s="1293"/>
      <c r="F944" s="1293"/>
      <c r="G944" s="1293"/>
      <c r="H944" s="1293"/>
      <c r="I944" s="1293"/>
      <c r="J944" s="1293"/>
      <c r="K944" s="3447"/>
      <c r="L944" s="1823"/>
    </row>
    <row r="945" spans="1:12" s="1826" customFormat="1">
      <c r="A945" s="1825"/>
      <c r="B945" s="1293"/>
      <c r="C945" s="1293"/>
      <c r="D945" s="1293"/>
      <c r="E945" s="1293"/>
      <c r="F945" s="1293"/>
      <c r="G945" s="1293"/>
      <c r="H945" s="1293"/>
      <c r="I945" s="1293"/>
      <c r="J945" s="1293"/>
      <c r="K945" s="3447"/>
      <c r="L945" s="1823"/>
    </row>
    <row r="946" spans="1:12" s="1826" customFormat="1">
      <c r="A946" s="1825"/>
      <c r="B946" s="1293"/>
      <c r="C946" s="1293"/>
      <c r="D946" s="1293"/>
      <c r="E946" s="1293"/>
      <c r="F946" s="1293"/>
      <c r="G946" s="1293"/>
      <c r="H946" s="1293"/>
      <c r="I946" s="1293"/>
      <c r="J946" s="1293"/>
      <c r="K946" s="3447"/>
      <c r="L946" s="1823"/>
    </row>
    <row r="947" spans="1:12" s="1826" customFormat="1">
      <c r="A947" s="1825"/>
      <c r="B947" s="1293"/>
      <c r="C947" s="1293"/>
      <c r="D947" s="1293"/>
      <c r="E947" s="1293"/>
      <c r="F947" s="1293"/>
      <c r="G947" s="1293"/>
      <c r="H947" s="1293"/>
      <c r="I947" s="1293"/>
      <c r="J947" s="1293"/>
      <c r="K947" s="3447"/>
      <c r="L947" s="1823"/>
    </row>
    <row r="948" spans="1:12" s="1826" customFormat="1">
      <c r="A948" s="1825"/>
      <c r="B948" s="1293"/>
      <c r="C948" s="1293"/>
      <c r="D948" s="1293"/>
      <c r="E948" s="1293"/>
      <c r="F948" s="1293"/>
      <c r="G948" s="1293"/>
      <c r="H948" s="1293"/>
      <c r="I948" s="1293"/>
      <c r="J948" s="1293"/>
      <c r="K948" s="3447"/>
      <c r="L948" s="1823"/>
    </row>
    <row r="949" spans="1:12" s="1826" customFormat="1">
      <c r="A949" s="1825"/>
      <c r="B949" s="1293"/>
      <c r="C949" s="1293"/>
      <c r="D949" s="1293"/>
      <c r="E949" s="1293"/>
      <c r="F949" s="1293"/>
      <c r="G949" s="1293"/>
      <c r="H949" s="1293"/>
      <c r="I949" s="1293"/>
      <c r="J949" s="1293"/>
      <c r="K949" s="3447"/>
      <c r="L949" s="1823"/>
    </row>
    <row r="950" spans="1:12" s="1826" customFormat="1">
      <c r="A950" s="1825"/>
      <c r="B950" s="1293"/>
      <c r="C950" s="1293"/>
      <c r="D950" s="1293"/>
      <c r="E950" s="1293"/>
      <c r="F950" s="1293"/>
      <c r="G950" s="1293"/>
      <c r="H950" s="1293"/>
      <c r="I950" s="1293"/>
      <c r="J950" s="1293"/>
      <c r="K950" s="3447"/>
      <c r="L950" s="1823"/>
    </row>
    <row r="951" spans="1:12" s="1826" customFormat="1">
      <c r="A951" s="1825"/>
      <c r="B951" s="1293"/>
      <c r="C951" s="1293"/>
      <c r="D951" s="1293"/>
      <c r="E951" s="1293"/>
      <c r="F951" s="1293"/>
      <c r="G951" s="1293"/>
      <c r="H951" s="1293"/>
      <c r="I951" s="1293"/>
      <c r="J951" s="1293"/>
      <c r="K951" s="3447"/>
      <c r="L951" s="1823"/>
    </row>
    <row r="952" spans="1:12" s="1826" customFormat="1">
      <c r="A952" s="1825"/>
      <c r="B952" s="1293"/>
      <c r="C952" s="1293"/>
      <c r="D952" s="1293"/>
      <c r="E952" s="1293"/>
      <c r="F952" s="1293"/>
      <c r="G952" s="1293"/>
      <c r="H952" s="1293"/>
      <c r="I952" s="1293"/>
      <c r="J952" s="1293"/>
      <c r="K952" s="3447"/>
      <c r="L952" s="1823"/>
    </row>
    <row r="953" spans="1:12" s="1826" customFormat="1">
      <c r="A953" s="1825"/>
      <c r="B953" s="1293"/>
      <c r="C953" s="1293"/>
      <c r="D953" s="1293"/>
      <c r="E953" s="1293"/>
      <c r="F953" s="1293"/>
      <c r="G953" s="1293"/>
      <c r="H953" s="1293"/>
      <c r="I953" s="1293"/>
      <c r="J953" s="1293"/>
      <c r="K953" s="3447"/>
      <c r="L953" s="1823"/>
    </row>
    <row r="954" spans="1:12" s="1826" customFormat="1">
      <c r="A954" s="1825"/>
      <c r="B954" s="1293"/>
      <c r="C954" s="1293"/>
      <c r="D954" s="1293"/>
      <c r="E954" s="1293"/>
      <c r="F954" s="1293"/>
      <c r="G954" s="1293"/>
      <c r="H954" s="1293"/>
      <c r="I954" s="1293"/>
      <c r="J954" s="1293"/>
      <c r="K954" s="3447"/>
      <c r="L954" s="1823"/>
    </row>
    <row r="955" spans="1:12" s="1826" customFormat="1">
      <c r="A955" s="1825"/>
      <c r="B955" s="1293"/>
      <c r="C955" s="1293"/>
      <c r="D955" s="1293"/>
      <c r="E955" s="1293"/>
      <c r="F955" s="1293"/>
      <c r="G955" s="1293"/>
      <c r="H955" s="1293"/>
      <c r="I955" s="1293"/>
      <c r="J955" s="1293"/>
      <c r="K955" s="3447"/>
      <c r="L955" s="1823"/>
    </row>
    <row r="956" spans="1:12" s="1826" customFormat="1">
      <c r="A956" s="1825"/>
      <c r="B956" s="1293"/>
      <c r="C956" s="1293"/>
      <c r="D956" s="1293"/>
      <c r="E956" s="1293"/>
      <c r="F956" s="1293"/>
      <c r="G956" s="1293"/>
      <c r="H956" s="1293"/>
      <c r="I956" s="1293"/>
      <c r="J956" s="1293"/>
      <c r="K956" s="3447"/>
      <c r="L956" s="1823"/>
    </row>
    <row r="957" spans="1:12" s="1826" customFormat="1">
      <c r="A957" s="1825"/>
      <c r="B957" s="1293"/>
      <c r="C957" s="1293"/>
      <c r="D957" s="1293"/>
      <c r="E957" s="1293"/>
      <c r="F957" s="1293"/>
      <c r="G957" s="1293"/>
      <c r="H957" s="1293"/>
      <c r="I957" s="1293"/>
      <c r="J957" s="1293"/>
      <c r="K957" s="3447"/>
      <c r="L957" s="1823"/>
    </row>
    <row r="958" spans="1:12" s="1826" customFormat="1">
      <c r="A958" s="1825"/>
      <c r="B958" s="1293"/>
      <c r="C958" s="1293"/>
      <c r="D958" s="1293"/>
      <c r="E958" s="1293"/>
      <c r="F958" s="1293"/>
      <c r="G958" s="1293"/>
      <c r="H958" s="1293"/>
      <c r="I958" s="1293"/>
      <c r="J958" s="1293"/>
      <c r="K958" s="3447"/>
      <c r="L958" s="1823"/>
    </row>
    <row r="959" spans="1:12" s="1826" customFormat="1">
      <c r="A959" s="1825"/>
      <c r="B959" s="1293"/>
      <c r="C959" s="1293"/>
      <c r="D959" s="1293"/>
      <c r="E959" s="1293"/>
      <c r="F959" s="1293"/>
      <c r="G959" s="1293"/>
      <c r="H959" s="1293"/>
      <c r="I959" s="1293"/>
      <c r="J959" s="1293"/>
      <c r="K959" s="3447"/>
      <c r="L959" s="1823"/>
    </row>
    <row r="960" spans="1:12" s="1826" customFormat="1">
      <c r="A960" s="1825"/>
      <c r="B960" s="1293"/>
      <c r="C960" s="1293"/>
      <c r="D960" s="1293"/>
      <c r="E960" s="1293"/>
      <c r="F960" s="1293"/>
      <c r="G960" s="1293"/>
      <c r="H960" s="1293"/>
      <c r="I960" s="1293"/>
      <c r="J960" s="1293"/>
      <c r="K960" s="3447"/>
      <c r="L960" s="1823"/>
    </row>
    <row r="961" spans="1:12" s="1826" customFormat="1">
      <c r="A961" s="1825"/>
      <c r="B961" s="1293"/>
      <c r="C961" s="1293"/>
      <c r="D961" s="1293"/>
      <c r="E961" s="1293"/>
      <c r="F961" s="1293"/>
      <c r="G961" s="1293"/>
      <c r="H961" s="1293"/>
      <c r="I961" s="1293"/>
      <c r="J961" s="1293"/>
      <c r="K961" s="3447"/>
      <c r="L961" s="1823"/>
    </row>
    <row r="962" spans="1:12" s="1826" customFormat="1">
      <c r="A962" s="1825"/>
      <c r="B962" s="1293"/>
      <c r="C962" s="1293"/>
      <c r="D962" s="1293"/>
      <c r="E962" s="1293"/>
      <c r="F962" s="1293"/>
      <c r="G962" s="1293"/>
      <c r="H962" s="1293"/>
      <c r="I962" s="1293"/>
      <c r="J962" s="1293"/>
      <c r="K962" s="3447"/>
      <c r="L962" s="1823"/>
    </row>
    <row r="963" spans="1:12" s="1826" customFormat="1">
      <c r="A963" s="1825"/>
      <c r="B963" s="1293"/>
      <c r="C963" s="1293"/>
      <c r="D963" s="1293"/>
      <c r="E963" s="1293"/>
      <c r="F963" s="1293"/>
      <c r="G963" s="1293"/>
      <c r="H963" s="1293"/>
      <c r="I963" s="1293"/>
      <c r="J963" s="1293"/>
      <c r="K963" s="3447"/>
      <c r="L963" s="1823"/>
    </row>
    <row r="964" spans="1:12" s="1826" customFormat="1">
      <c r="A964" s="1825"/>
      <c r="B964" s="1293"/>
      <c r="C964" s="1293"/>
      <c r="D964" s="1293"/>
      <c r="E964" s="1293"/>
      <c r="F964" s="1293"/>
      <c r="G964" s="1293"/>
      <c r="H964" s="1293"/>
      <c r="I964" s="1293"/>
      <c r="J964" s="1293"/>
      <c r="K964" s="3447"/>
      <c r="L964" s="1823"/>
    </row>
    <row r="965" spans="1:12" s="1826" customFormat="1">
      <c r="A965" s="1825"/>
      <c r="B965" s="1293"/>
      <c r="C965" s="1293"/>
      <c r="D965" s="1293"/>
      <c r="E965" s="1293"/>
      <c r="F965" s="1293"/>
      <c r="G965" s="1293"/>
      <c r="H965" s="1293"/>
      <c r="I965" s="1293"/>
      <c r="J965" s="1293"/>
      <c r="K965" s="3447"/>
      <c r="L965" s="1823"/>
    </row>
    <row r="966" spans="1:12" s="1826" customFormat="1">
      <c r="A966" s="1825"/>
      <c r="B966" s="1293"/>
      <c r="C966" s="1293"/>
      <c r="D966" s="1293"/>
      <c r="E966" s="1293"/>
      <c r="F966" s="1293"/>
      <c r="G966" s="1293"/>
      <c r="H966" s="1293"/>
      <c r="I966" s="1293"/>
      <c r="J966" s="1293"/>
      <c r="K966" s="3447"/>
      <c r="L966" s="1823"/>
    </row>
    <row r="967" spans="1:12" s="1826" customFormat="1">
      <c r="A967" s="1825"/>
      <c r="B967" s="1293"/>
      <c r="C967" s="1293"/>
      <c r="D967" s="1293"/>
      <c r="E967" s="1293"/>
      <c r="F967" s="1293"/>
      <c r="G967" s="1293"/>
      <c r="H967" s="1293"/>
      <c r="I967" s="1293"/>
      <c r="J967" s="1293"/>
      <c r="K967" s="3447"/>
      <c r="L967" s="1823"/>
    </row>
    <row r="968" spans="1:12" s="1826" customFormat="1">
      <c r="A968" s="1825"/>
      <c r="B968" s="1293"/>
      <c r="C968" s="1293"/>
      <c r="D968" s="1293"/>
      <c r="E968" s="1293"/>
      <c r="F968" s="1293"/>
      <c r="G968" s="1293"/>
      <c r="H968" s="1293"/>
      <c r="I968" s="1293"/>
      <c r="J968" s="1293"/>
      <c r="K968" s="3447"/>
      <c r="L968" s="1823"/>
    </row>
    <row r="969" spans="1:12" s="1826" customFormat="1">
      <c r="A969" s="1825"/>
      <c r="B969" s="1293"/>
      <c r="C969" s="1293"/>
      <c r="D969" s="1293"/>
      <c r="E969" s="1293"/>
      <c r="F969" s="1293"/>
      <c r="G969" s="1293"/>
      <c r="H969" s="1293"/>
      <c r="I969" s="1293"/>
      <c r="J969" s="1293"/>
      <c r="K969" s="3447"/>
      <c r="L969" s="1823"/>
    </row>
    <row r="970" spans="1:12" s="1826" customFormat="1">
      <c r="A970" s="1825"/>
      <c r="B970" s="1293"/>
      <c r="C970" s="1293"/>
      <c r="D970" s="1293"/>
      <c r="E970" s="1293"/>
      <c r="F970" s="1293"/>
      <c r="G970" s="1293"/>
      <c r="H970" s="1293"/>
      <c r="I970" s="1293"/>
      <c r="J970" s="1293"/>
      <c r="K970" s="3447"/>
      <c r="L970" s="1823"/>
    </row>
    <row r="971" spans="1:12" s="1826" customFormat="1">
      <c r="A971" s="1825"/>
      <c r="B971" s="1293"/>
      <c r="C971" s="1293"/>
      <c r="D971" s="1293"/>
      <c r="E971" s="1293"/>
      <c r="F971" s="1293"/>
      <c r="G971" s="1293"/>
      <c r="H971" s="1293"/>
      <c r="I971" s="1293"/>
      <c r="J971" s="1293"/>
      <c r="K971" s="3447"/>
      <c r="L971" s="1823"/>
    </row>
    <row r="972" spans="1:12" s="1826" customFormat="1">
      <c r="A972" s="1825"/>
      <c r="B972" s="1293"/>
      <c r="C972" s="1293"/>
      <c r="D972" s="1293"/>
      <c r="E972" s="1293"/>
      <c r="F972" s="1293"/>
      <c r="G972" s="1293"/>
      <c r="H972" s="1293"/>
      <c r="I972" s="1293"/>
      <c r="J972" s="1293"/>
      <c r="K972" s="3447"/>
      <c r="L972" s="1823"/>
    </row>
    <row r="973" spans="1:12" s="1826" customFormat="1">
      <c r="A973" s="1825"/>
      <c r="B973" s="1293"/>
      <c r="C973" s="1293"/>
      <c r="D973" s="1293"/>
      <c r="E973" s="1293"/>
      <c r="F973" s="1293"/>
      <c r="G973" s="1293"/>
      <c r="H973" s="1293"/>
      <c r="I973" s="1293"/>
      <c r="J973" s="1293"/>
      <c r="K973" s="3447"/>
      <c r="L973" s="1823"/>
    </row>
    <row r="974" spans="1:12" s="1826" customFormat="1">
      <c r="A974" s="1825"/>
      <c r="B974" s="1293"/>
      <c r="C974" s="1293"/>
      <c r="D974" s="1293"/>
      <c r="E974" s="1293"/>
      <c r="F974" s="1293"/>
      <c r="G974" s="1293"/>
      <c r="H974" s="1293"/>
      <c r="I974" s="1293"/>
      <c r="J974" s="1293"/>
      <c r="K974" s="3447"/>
      <c r="L974" s="1823"/>
    </row>
    <row r="975" spans="1:12" s="1826" customFormat="1">
      <c r="A975" s="1825"/>
      <c r="B975" s="1293"/>
      <c r="C975" s="1293"/>
      <c r="D975" s="1293"/>
      <c r="E975" s="1293"/>
      <c r="F975" s="1293"/>
      <c r="G975" s="1293"/>
      <c r="H975" s="1293"/>
      <c r="I975" s="1293"/>
      <c r="J975" s="1293"/>
      <c r="K975" s="3447"/>
      <c r="L975" s="1823"/>
    </row>
    <row r="976" spans="1:12" s="1826" customFormat="1">
      <c r="A976" s="1825"/>
      <c r="B976" s="1293"/>
      <c r="C976" s="1293"/>
      <c r="D976" s="1293"/>
      <c r="E976" s="1293"/>
      <c r="F976" s="1293"/>
      <c r="G976" s="1293"/>
      <c r="H976" s="1293"/>
      <c r="I976" s="1293"/>
      <c r="J976" s="1293"/>
      <c r="K976" s="3447"/>
      <c r="L976" s="1823"/>
    </row>
    <row r="977" spans="1:12" s="1826" customFormat="1">
      <c r="A977" s="1825"/>
      <c r="B977" s="1293"/>
      <c r="C977" s="1293"/>
      <c r="D977" s="1293"/>
      <c r="E977" s="1293"/>
      <c r="F977" s="1293"/>
      <c r="G977" s="1293"/>
      <c r="H977" s="1293"/>
      <c r="I977" s="1293"/>
      <c r="J977" s="1293"/>
      <c r="K977" s="3447"/>
      <c r="L977" s="1823"/>
    </row>
    <row r="978" spans="1:12" s="1826" customFormat="1">
      <c r="A978" s="1825"/>
      <c r="B978" s="1293"/>
      <c r="C978" s="1293"/>
      <c r="D978" s="1293"/>
      <c r="E978" s="1293"/>
      <c r="F978" s="1293"/>
      <c r="G978" s="1293"/>
      <c r="H978" s="1293"/>
      <c r="I978" s="1293"/>
      <c r="J978" s="1293"/>
      <c r="K978" s="3447"/>
      <c r="L978" s="1823"/>
    </row>
    <row r="979" spans="1:12" s="1826" customFormat="1">
      <c r="A979" s="1825"/>
      <c r="B979" s="1293"/>
      <c r="C979" s="1293"/>
      <c r="D979" s="1293"/>
      <c r="E979" s="1293"/>
      <c r="F979" s="1293"/>
      <c r="G979" s="1293"/>
      <c r="H979" s="1293"/>
      <c r="I979" s="1293"/>
      <c r="J979" s="1293"/>
      <c r="K979" s="3447"/>
      <c r="L979" s="1823"/>
    </row>
    <row r="980" spans="1:12" s="1826" customFormat="1">
      <c r="A980" s="1825"/>
      <c r="B980" s="1293"/>
      <c r="C980" s="1293"/>
      <c r="D980" s="1293"/>
      <c r="E980" s="1293"/>
      <c r="F980" s="1293"/>
      <c r="G980" s="1293"/>
      <c r="H980" s="1293"/>
      <c r="I980" s="1293"/>
      <c r="J980" s="1293"/>
      <c r="K980" s="3447"/>
      <c r="L980" s="1823"/>
    </row>
    <row r="981" spans="1:12" s="1826" customFormat="1">
      <c r="A981" s="1825"/>
      <c r="B981" s="1293"/>
      <c r="C981" s="1293"/>
      <c r="D981" s="1293"/>
      <c r="E981" s="1293"/>
      <c r="F981" s="1293"/>
      <c r="G981" s="1293"/>
      <c r="H981" s="1293"/>
      <c r="I981" s="1293"/>
      <c r="J981" s="1293"/>
      <c r="K981" s="3447"/>
      <c r="L981" s="1823"/>
    </row>
    <row r="982" spans="1:12" s="1826" customFormat="1">
      <c r="A982" s="1825"/>
      <c r="B982" s="1293"/>
      <c r="C982" s="1293"/>
      <c r="D982" s="1293"/>
      <c r="E982" s="1293"/>
      <c r="F982" s="1293"/>
      <c r="G982" s="1293"/>
      <c r="H982" s="1293"/>
      <c r="I982" s="1293"/>
      <c r="J982" s="1293"/>
      <c r="K982" s="3447"/>
      <c r="L982" s="1823"/>
    </row>
    <row r="983" spans="1:12" s="1826" customFormat="1">
      <c r="A983" s="1825"/>
      <c r="B983" s="1293"/>
      <c r="C983" s="1293"/>
      <c r="D983" s="1293"/>
      <c r="E983" s="1293"/>
      <c r="F983" s="1293"/>
      <c r="G983" s="1293"/>
      <c r="H983" s="1293"/>
      <c r="I983" s="1293"/>
      <c r="J983" s="1293"/>
      <c r="K983" s="3447"/>
      <c r="L983" s="1823"/>
    </row>
    <row r="984" spans="1:12" s="1826" customFormat="1">
      <c r="A984" s="1825"/>
      <c r="B984" s="1293"/>
      <c r="C984" s="1293"/>
      <c r="D984" s="1293"/>
      <c r="E984" s="1293"/>
      <c r="F984" s="1293"/>
      <c r="G984" s="1293"/>
      <c r="H984" s="1293"/>
      <c r="I984" s="1293"/>
      <c r="J984" s="1293"/>
      <c r="K984" s="3447"/>
      <c r="L984" s="1823"/>
    </row>
    <row r="985" spans="1:12" s="1826" customFormat="1">
      <c r="A985" s="1825"/>
      <c r="B985" s="1293"/>
      <c r="C985" s="1293"/>
      <c r="D985" s="1293"/>
      <c r="E985" s="1293"/>
      <c r="F985" s="1293"/>
      <c r="G985" s="1293"/>
      <c r="H985" s="1293"/>
      <c r="I985" s="1293"/>
      <c r="J985" s="1293"/>
      <c r="K985" s="3447"/>
      <c r="L985" s="1823"/>
    </row>
    <row r="986" spans="1:12" s="1826" customFormat="1">
      <c r="A986" s="1825"/>
      <c r="B986" s="1293"/>
      <c r="C986" s="1293"/>
      <c r="D986" s="1293"/>
      <c r="E986" s="1293"/>
      <c r="F986" s="1293"/>
      <c r="G986" s="1293"/>
      <c r="H986" s="1293"/>
      <c r="I986" s="1293"/>
      <c r="J986" s="1293"/>
      <c r="K986" s="3447"/>
      <c r="L986" s="1823"/>
    </row>
    <row r="987" spans="1:12" s="1826" customFormat="1">
      <c r="A987" s="1825"/>
      <c r="B987" s="1293"/>
      <c r="C987" s="1293"/>
      <c r="D987" s="1293"/>
      <c r="E987" s="1293"/>
      <c r="F987" s="1293"/>
      <c r="G987" s="1293"/>
      <c r="H987" s="1293"/>
      <c r="I987" s="1293"/>
      <c r="J987" s="1293"/>
      <c r="K987" s="3447"/>
      <c r="L987" s="1823"/>
    </row>
    <row r="988" spans="1:12" s="1826" customFormat="1">
      <c r="A988" s="1825"/>
      <c r="B988" s="1293"/>
      <c r="C988" s="1293"/>
      <c r="D988" s="1293"/>
      <c r="E988" s="1293"/>
      <c r="F988" s="1293"/>
      <c r="G988" s="1293"/>
      <c r="H988" s="1293"/>
      <c r="I988" s="1293"/>
      <c r="J988" s="1293"/>
      <c r="K988" s="3447"/>
      <c r="L988" s="1823"/>
    </row>
    <row r="989" spans="1:12" s="1826" customFormat="1">
      <c r="A989" s="1825"/>
      <c r="B989" s="1293"/>
      <c r="C989" s="1293"/>
      <c r="D989" s="1293"/>
      <c r="E989" s="1293"/>
      <c r="F989" s="1293"/>
      <c r="G989" s="1293"/>
      <c r="H989" s="1293"/>
      <c r="I989" s="1293"/>
      <c r="J989" s="1293"/>
      <c r="K989" s="3447"/>
      <c r="L989" s="1823"/>
    </row>
    <row r="990" spans="1:12" s="1826" customFormat="1">
      <c r="A990" s="1825"/>
      <c r="B990" s="1293"/>
      <c r="C990" s="1293"/>
      <c r="D990" s="1293"/>
      <c r="E990" s="1293"/>
      <c r="F990" s="1293"/>
      <c r="G990" s="1293"/>
      <c r="H990" s="1293"/>
      <c r="I990" s="1293"/>
      <c r="J990" s="1293"/>
      <c r="K990" s="3447"/>
      <c r="L990" s="1823"/>
    </row>
    <row r="991" spans="1:12" s="1826" customFormat="1">
      <c r="A991" s="1825"/>
      <c r="B991" s="1293"/>
      <c r="C991" s="1293"/>
      <c r="D991" s="1293"/>
      <c r="E991" s="1293"/>
      <c r="F991" s="1293"/>
      <c r="G991" s="1293"/>
      <c r="H991" s="1293"/>
      <c r="I991" s="1293"/>
      <c r="J991" s="1293"/>
      <c r="K991" s="3447"/>
      <c r="L991" s="1823"/>
    </row>
    <row r="992" spans="1:12" s="1826" customFormat="1">
      <c r="A992" s="1825"/>
      <c r="B992" s="1293"/>
      <c r="C992" s="1293"/>
      <c r="D992" s="1293"/>
      <c r="E992" s="1293"/>
      <c r="F992" s="1293"/>
      <c r="G992" s="1293"/>
      <c r="H992" s="1293"/>
      <c r="I992" s="1293"/>
      <c r="J992" s="1293"/>
      <c r="K992" s="3447"/>
      <c r="L992" s="1823"/>
    </row>
    <row r="993" spans="1:12" s="1826" customFormat="1">
      <c r="A993" s="1825"/>
      <c r="B993" s="1293"/>
      <c r="C993" s="1293"/>
      <c r="D993" s="1293"/>
      <c r="E993" s="1293"/>
      <c r="F993" s="1293"/>
      <c r="G993" s="1293"/>
      <c r="H993" s="1293"/>
      <c r="I993" s="1293"/>
      <c r="J993" s="1293"/>
      <c r="K993" s="3447"/>
      <c r="L993" s="1823"/>
    </row>
    <row r="994" spans="1:12">
      <c r="A994" s="1825"/>
      <c r="B994" s="1293"/>
      <c r="C994" s="1293"/>
      <c r="D994" s="1293"/>
      <c r="E994" s="1293"/>
      <c r="F994" s="1293"/>
      <c r="G994" s="1293"/>
      <c r="H994" s="1293"/>
      <c r="I994" s="1293"/>
      <c r="J994" s="1293"/>
      <c r="K994" s="3447"/>
      <c r="L994" s="1823"/>
    </row>
    <row r="995" spans="1:12">
      <c r="A995" s="1825"/>
      <c r="B995" s="1293"/>
      <c r="C995" s="1293"/>
      <c r="D995" s="1293"/>
      <c r="E995" s="1293"/>
      <c r="F995" s="1293"/>
      <c r="G995" s="1293"/>
      <c r="H995" s="1293"/>
      <c r="I995" s="1293"/>
      <c r="J995" s="1293"/>
      <c r="K995" s="3447"/>
      <c r="L995" s="1823"/>
    </row>
  </sheetData>
  <autoFilter ref="A6:L6"/>
  <mergeCells count="27">
    <mergeCell ref="A1:L1"/>
    <mergeCell ref="A2:B2"/>
    <mergeCell ref="C2:F2"/>
    <mergeCell ref="G2:H5"/>
    <mergeCell ref="I2:J2"/>
    <mergeCell ref="A3:B3"/>
    <mergeCell ref="C3:F3"/>
    <mergeCell ref="I3:J3"/>
    <mergeCell ref="A4:B4"/>
    <mergeCell ref="C4:F4"/>
    <mergeCell ref="I4:J4"/>
    <mergeCell ref="A5:B5"/>
    <mergeCell ref="C5:F5"/>
    <mergeCell ref="K4:L4"/>
    <mergeCell ref="K5:L5"/>
    <mergeCell ref="I5:J5"/>
    <mergeCell ref="C42:J42"/>
    <mergeCell ref="C37:J37"/>
    <mergeCell ref="K2:L2"/>
    <mergeCell ref="K3:L3"/>
    <mergeCell ref="C28:J28"/>
    <mergeCell ref="C27:J27"/>
    <mergeCell ref="C17:J17"/>
    <mergeCell ref="C25:J25"/>
    <mergeCell ref="C16:J16"/>
    <mergeCell ref="C7:J7"/>
    <mergeCell ref="C18:J18"/>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tabColor theme="4" tint="-0.499984740745262"/>
  </sheetPr>
  <dimension ref="A1:L971"/>
  <sheetViews>
    <sheetView zoomScaleNormal="100" workbookViewId="0">
      <pane ySplit="6" topLeftCell="A24" activePane="bottomLeft" state="frozen"/>
      <selection pane="bottomLeft" activeCell="K38" sqref="K38"/>
    </sheetView>
  </sheetViews>
  <sheetFormatPr defaultRowHeight="15.75"/>
  <cols>
    <col min="1" max="1" width="14.7109375" style="1824" customWidth="1"/>
    <col min="2" max="6" width="10.140625" style="1295" customWidth="1"/>
    <col min="7" max="7" width="13.140625" style="1295" customWidth="1"/>
    <col min="8" max="8" width="14.28515625" style="1295" customWidth="1"/>
    <col min="9" max="9" width="12.42578125" style="1295" customWidth="1"/>
    <col min="10" max="10" width="18.42578125" style="1295" customWidth="1"/>
    <col min="11" max="11" width="53.7109375" style="1294" customWidth="1"/>
    <col min="12" max="12" width="24.85546875" style="800" customWidth="1"/>
    <col min="13" max="16384" width="9.140625" style="800"/>
  </cols>
  <sheetData>
    <row r="1" spans="1:12" s="1817" customFormat="1" ht="30.75" customHeight="1" thickTop="1">
      <c r="A1" s="5605" t="s">
        <v>6144</v>
      </c>
      <c r="B1" s="5606"/>
      <c r="C1" s="5606"/>
      <c r="D1" s="5606"/>
      <c r="E1" s="5606"/>
      <c r="F1" s="5606"/>
      <c r="G1" s="5606"/>
      <c r="H1" s="5606"/>
      <c r="I1" s="5606"/>
      <c r="J1" s="5606"/>
      <c r="K1" s="5607"/>
      <c r="L1" s="1816"/>
    </row>
    <row r="2" spans="1:12" s="523" customFormat="1" ht="20.25" customHeight="1">
      <c r="A2" s="5596" t="s">
        <v>215</v>
      </c>
      <c r="B2" s="5597"/>
      <c r="C2" s="4425">
        <f xml:space="preserve"> (25+125+84)*25</f>
        <v>5850</v>
      </c>
      <c r="D2" s="4426"/>
      <c r="E2" s="4426"/>
      <c r="F2" s="4427"/>
      <c r="G2" s="4374" t="s">
        <v>6403</v>
      </c>
      <c r="H2" s="4375"/>
      <c r="I2" s="5598" t="s">
        <v>216</v>
      </c>
      <c r="J2" s="5599"/>
      <c r="K2" s="1818" t="s">
        <v>251</v>
      </c>
      <c r="L2" s="1819"/>
    </row>
    <row r="3" spans="1:12" s="523" customFormat="1" ht="20.25" customHeight="1">
      <c r="A3" s="5596" t="s">
        <v>217</v>
      </c>
      <c r="B3" s="5597"/>
      <c r="C3" s="4425" t="s">
        <v>6146</v>
      </c>
      <c r="D3" s="4426"/>
      <c r="E3" s="4426"/>
      <c r="F3" s="4427"/>
      <c r="G3" s="5652" t="s">
        <v>6677</v>
      </c>
      <c r="H3" s="5653"/>
      <c r="I3" s="5598" t="s">
        <v>218</v>
      </c>
      <c r="J3" s="5599"/>
      <c r="K3" s="1818" t="s">
        <v>6148</v>
      </c>
      <c r="L3" s="1819"/>
    </row>
    <row r="4" spans="1:12" s="523" customFormat="1" ht="20.25" customHeight="1">
      <c r="A4" s="5596" t="s">
        <v>219</v>
      </c>
      <c r="B4" s="5597"/>
      <c r="C4" s="4425" t="s">
        <v>2844</v>
      </c>
      <c r="D4" s="4426"/>
      <c r="E4" s="4426"/>
      <c r="F4" s="4427"/>
      <c r="G4" s="5652"/>
      <c r="H4" s="5653"/>
      <c r="I4" s="5598" t="s">
        <v>220</v>
      </c>
      <c r="J4" s="5599"/>
      <c r="K4" s="1294" t="s">
        <v>4190</v>
      </c>
      <c r="L4" s="1819"/>
    </row>
    <row r="5" spans="1:12" s="523" customFormat="1" ht="66.75" customHeight="1" thickBot="1">
      <c r="A5" s="5600" t="s">
        <v>221</v>
      </c>
      <c r="B5" s="5601"/>
      <c r="C5" s="5658" t="s">
        <v>6145</v>
      </c>
      <c r="D5" s="5659"/>
      <c r="E5" s="5659"/>
      <c r="F5" s="5660"/>
      <c r="G5" s="5670" t="s">
        <v>3030</v>
      </c>
      <c r="H5" s="5671"/>
      <c r="I5" s="5598" t="s">
        <v>325</v>
      </c>
      <c r="J5" s="5599"/>
      <c r="K5" s="2434" t="s">
        <v>6147</v>
      </c>
      <c r="L5" s="1819"/>
    </row>
    <row r="6" spans="1:12" ht="43.5" customHeight="1" thickTop="1" thickBot="1">
      <c r="A6" s="1820" t="s">
        <v>1</v>
      </c>
      <c r="B6" s="1821" t="s">
        <v>0</v>
      </c>
      <c r="C6" s="1821" t="s">
        <v>2</v>
      </c>
      <c r="D6" s="1821" t="s">
        <v>3</v>
      </c>
      <c r="E6" s="1821" t="s">
        <v>4</v>
      </c>
      <c r="F6" s="1821" t="s">
        <v>5</v>
      </c>
      <c r="G6" s="1821" t="s">
        <v>6</v>
      </c>
      <c r="H6" s="1821" t="s">
        <v>7</v>
      </c>
      <c r="I6" s="1821" t="s">
        <v>8</v>
      </c>
      <c r="J6" s="1821" t="s">
        <v>9</v>
      </c>
      <c r="K6" s="1822" t="s">
        <v>10</v>
      </c>
    </row>
    <row r="7" spans="1:12" ht="105.75" customHeight="1" thickTop="1">
      <c r="A7" s="1977">
        <v>43949</v>
      </c>
      <c r="B7" s="1978" t="s">
        <v>1220</v>
      </c>
      <c r="C7" s="5619" t="s">
        <v>6151</v>
      </c>
      <c r="D7" s="5620"/>
      <c r="E7" s="5620"/>
      <c r="F7" s="5620"/>
      <c r="G7" s="5620"/>
      <c r="H7" s="5620"/>
      <c r="I7" s="5620"/>
      <c r="J7" s="5620"/>
      <c r="K7" s="1979" t="s">
        <v>6157</v>
      </c>
    </row>
    <row r="8" spans="1:12" ht="51.75" customHeight="1">
      <c r="A8" s="520">
        <v>43955</v>
      </c>
      <c r="B8" s="521" t="s">
        <v>14</v>
      </c>
      <c r="C8" s="4341" t="s">
        <v>6160</v>
      </c>
      <c r="D8" s="4342"/>
      <c r="E8" s="4342"/>
      <c r="F8" s="4342"/>
      <c r="G8" s="4342"/>
      <c r="H8" s="4342"/>
      <c r="I8" s="4342"/>
      <c r="J8" s="4343"/>
      <c r="K8" s="3158"/>
    </row>
    <row r="9" spans="1:12" ht="18.75" customHeight="1">
      <c r="A9" s="520">
        <v>43958</v>
      </c>
      <c r="B9" s="521" t="s">
        <v>143</v>
      </c>
      <c r="C9" s="1627"/>
      <c r="D9" s="1627" t="s">
        <v>324</v>
      </c>
      <c r="E9" s="1627"/>
      <c r="F9" s="1627"/>
      <c r="G9" s="1627"/>
      <c r="H9" s="1627">
        <v>5320</v>
      </c>
      <c r="I9" s="1627">
        <v>100</v>
      </c>
      <c r="J9" s="1627"/>
      <c r="K9" s="1823"/>
    </row>
    <row r="10" spans="1:12">
      <c r="A10" s="520">
        <v>43960</v>
      </c>
      <c r="B10" s="521" t="s">
        <v>143</v>
      </c>
      <c r="C10" s="1627"/>
      <c r="D10" s="1627" t="s">
        <v>324</v>
      </c>
      <c r="E10" s="1627"/>
      <c r="F10" s="1627"/>
      <c r="G10" s="1627"/>
      <c r="H10" s="1627"/>
      <c r="I10" s="1627"/>
      <c r="J10" s="1627">
        <v>4915</v>
      </c>
      <c r="K10" s="1823"/>
    </row>
    <row r="11" spans="1:12" ht="47.25" customHeight="1">
      <c r="A11" s="2484">
        <v>43962</v>
      </c>
      <c r="B11" s="2485" t="s">
        <v>4264</v>
      </c>
      <c r="C11" s="5593" t="s">
        <v>6154</v>
      </c>
      <c r="D11" s="5672"/>
      <c r="E11" s="5672"/>
      <c r="F11" s="5672"/>
      <c r="G11" s="5672"/>
      <c r="H11" s="5672"/>
      <c r="I11" s="5672"/>
      <c r="J11" s="5673"/>
      <c r="K11" s="3161"/>
    </row>
    <row r="12" spans="1:12">
      <c r="A12" s="520">
        <v>43962</v>
      </c>
      <c r="B12" s="1384" t="s">
        <v>12</v>
      </c>
      <c r="C12" s="4341" t="s">
        <v>6159</v>
      </c>
      <c r="D12" s="4342"/>
      <c r="E12" s="4342"/>
      <c r="F12" s="4342"/>
      <c r="G12" s="4342"/>
      <c r="H12" s="4342"/>
      <c r="I12" s="4342"/>
      <c r="J12" s="4343"/>
      <c r="K12" s="1823"/>
    </row>
    <row r="13" spans="1:12" ht="42" customHeight="1">
      <c r="A13" s="520">
        <v>43966</v>
      </c>
      <c r="B13" s="1384" t="s">
        <v>12</v>
      </c>
      <c r="C13" s="4341" t="s">
        <v>6164</v>
      </c>
      <c r="D13" s="4342"/>
      <c r="E13" s="4342"/>
      <c r="F13" s="4342"/>
      <c r="G13" s="4342"/>
      <c r="H13" s="4342"/>
      <c r="I13" s="4342"/>
      <c r="J13" s="4343"/>
      <c r="K13" s="1823"/>
    </row>
    <row r="14" spans="1:12">
      <c r="A14" s="5309">
        <v>43970</v>
      </c>
      <c r="B14" s="1384" t="s">
        <v>16</v>
      </c>
      <c r="C14" s="1627">
        <v>25</v>
      </c>
      <c r="D14" s="1627">
        <v>24.75</v>
      </c>
      <c r="E14" s="1627">
        <v>1</v>
      </c>
      <c r="F14" s="1627" t="s">
        <v>70</v>
      </c>
      <c r="G14" s="1627">
        <v>95</v>
      </c>
      <c r="H14" s="1627"/>
      <c r="I14" s="1627"/>
      <c r="J14" s="1627"/>
      <c r="K14" s="1823" t="s">
        <v>6168</v>
      </c>
    </row>
    <row r="15" spans="1:12" ht="31.5">
      <c r="A15" s="4562"/>
      <c r="B15" s="1384" t="s">
        <v>143</v>
      </c>
      <c r="C15" s="1627"/>
      <c r="D15" s="1627">
        <f t="shared" ref="D15:D51" si="0">+C15*(100-E15)/100</f>
        <v>0</v>
      </c>
      <c r="E15" s="1627"/>
      <c r="F15" s="1627"/>
      <c r="G15" s="1627"/>
      <c r="H15" s="1293">
        <v>5665</v>
      </c>
      <c r="I15" s="1293">
        <v>100</v>
      </c>
      <c r="J15" s="1627"/>
      <c r="K15" s="1823" t="s">
        <v>6169</v>
      </c>
    </row>
    <row r="16" spans="1:12">
      <c r="A16" s="520">
        <v>43974</v>
      </c>
      <c r="B16" s="1384" t="s">
        <v>12</v>
      </c>
      <c r="C16" s="4965" t="s">
        <v>6181</v>
      </c>
      <c r="D16" s="4966"/>
      <c r="E16" s="4966"/>
      <c r="F16" s="4966"/>
      <c r="G16" s="4966"/>
      <c r="H16" s="4966"/>
      <c r="I16" s="4966"/>
      <c r="J16" s="4967"/>
      <c r="K16" s="1823"/>
    </row>
    <row r="17" spans="1:11">
      <c r="A17" s="3632">
        <v>43981</v>
      </c>
      <c r="B17" s="3154" t="s">
        <v>4</v>
      </c>
      <c r="C17" s="3152"/>
      <c r="D17" s="3152"/>
      <c r="E17" s="3152">
        <v>1</v>
      </c>
      <c r="F17" s="3152"/>
      <c r="G17" s="3152"/>
      <c r="H17" s="3152"/>
      <c r="I17" s="3152"/>
      <c r="J17" s="3152"/>
      <c r="K17" s="3153"/>
    </row>
    <row r="18" spans="1:11">
      <c r="A18" s="3632">
        <v>44012</v>
      </c>
      <c r="B18" s="3154" t="s">
        <v>4</v>
      </c>
      <c r="C18" s="3152"/>
      <c r="D18" s="3152"/>
      <c r="E18" s="3152">
        <v>1</v>
      </c>
      <c r="F18" s="3152"/>
      <c r="G18" s="3152"/>
      <c r="H18" s="3152"/>
      <c r="I18" s="3152"/>
      <c r="J18" s="3152"/>
      <c r="K18" s="3153"/>
    </row>
    <row r="19" spans="1:11">
      <c r="A19" s="3632">
        <v>44042</v>
      </c>
      <c r="B19" s="3154" t="s">
        <v>4</v>
      </c>
      <c r="C19" s="3152"/>
      <c r="D19" s="3152"/>
      <c r="E19" s="3152">
        <v>1</v>
      </c>
      <c r="F19" s="3152"/>
      <c r="G19" s="3152"/>
      <c r="H19" s="3152"/>
      <c r="I19" s="3152"/>
      <c r="J19" s="3152"/>
      <c r="K19" s="3153"/>
    </row>
    <row r="20" spans="1:11">
      <c r="A20" s="520">
        <v>44044</v>
      </c>
      <c r="B20" s="1384" t="s">
        <v>16</v>
      </c>
      <c r="C20" s="1627">
        <v>35</v>
      </c>
      <c r="D20" s="1627">
        <f t="shared" si="0"/>
        <v>34.65</v>
      </c>
      <c r="E20" s="1627">
        <v>1</v>
      </c>
      <c r="F20" s="1627" t="s">
        <v>70</v>
      </c>
      <c r="G20" s="1627">
        <v>80</v>
      </c>
      <c r="H20" s="1627"/>
      <c r="I20" s="1627"/>
      <c r="J20" s="1627"/>
      <c r="K20" s="1823" t="s">
        <v>5146</v>
      </c>
    </row>
    <row r="21" spans="1:11">
      <c r="A21" s="520">
        <v>44050</v>
      </c>
      <c r="B21" s="1384" t="s">
        <v>143</v>
      </c>
      <c r="C21" s="1627"/>
      <c r="D21" s="1627" t="s">
        <v>324</v>
      </c>
      <c r="E21" s="1627"/>
      <c r="F21" s="1627"/>
      <c r="G21" s="1627"/>
      <c r="H21" s="1627">
        <v>5770</v>
      </c>
      <c r="I21" s="1627">
        <v>100</v>
      </c>
      <c r="J21" s="1627"/>
      <c r="K21" s="1823" t="s">
        <v>6258</v>
      </c>
    </row>
    <row r="22" spans="1:11">
      <c r="A22" s="3632">
        <v>44073</v>
      </c>
      <c r="B22" s="3154" t="s">
        <v>4</v>
      </c>
      <c r="C22" s="3152"/>
      <c r="D22" s="3152"/>
      <c r="E22" s="3152">
        <v>1</v>
      </c>
      <c r="F22" s="3152"/>
      <c r="G22" s="3152"/>
      <c r="H22" s="3152"/>
      <c r="I22" s="3152"/>
      <c r="J22" s="3152"/>
      <c r="K22" s="3153"/>
    </row>
    <row r="23" spans="1:11">
      <c r="A23" s="520">
        <v>44137</v>
      </c>
      <c r="B23" s="1384" t="s">
        <v>12</v>
      </c>
      <c r="C23" s="4965" t="s">
        <v>6368</v>
      </c>
      <c r="D23" s="4966"/>
      <c r="E23" s="4966"/>
      <c r="F23" s="4966"/>
      <c r="G23" s="4966"/>
      <c r="H23" s="4966"/>
      <c r="I23" s="4966"/>
      <c r="J23" s="4967"/>
      <c r="K23" s="1823"/>
    </row>
    <row r="24" spans="1:11">
      <c r="A24" s="520">
        <v>44166</v>
      </c>
      <c r="B24" s="1384" t="s">
        <v>12</v>
      </c>
      <c r="C24" s="4965" t="s">
        <v>6402</v>
      </c>
      <c r="D24" s="4966"/>
      <c r="E24" s="4966"/>
      <c r="F24" s="4966"/>
      <c r="G24" s="4966"/>
      <c r="H24" s="4966"/>
      <c r="I24" s="4966"/>
      <c r="J24" s="4967"/>
      <c r="K24" s="1823"/>
    </row>
    <row r="25" spans="1:11" ht="51" customHeight="1">
      <c r="A25" s="520">
        <v>44167</v>
      </c>
      <c r="B25" s="1384" t="s">
        <v>16</v>
      </c>
      <c r="C25" s="4341" t="s">
        <v>6400</v>
      </c>
      <c r="D25" s="4966"/>
      <c r="E25" s="4966"/>
      <c r="F25" s="4966"/>
      <c r="G25" s="4966"/>
      <c r="H25" s="4966"/>
      <c r="I25" s="4966"/>
      <c r="J25" s="4967"/>
      <c r="K25" s="1823" t="s">
        <v>324</v>
      </c>
    </row>
    <row r="26" spans="1:11">
      <c r="A26" s="520">
        <v>44169</v>
      </c>
      <c r="B26" s="1384" t="s">
        <v>143</v>
      </c>
      <c r="C26" s="1627"/>
      <c r="D26" s="1627">
        <f t="shared" si="0"/>
        <v>0</v>
      </c>
      <c r="E26" s="1627"/>
      <c r="F26" s="1627"/>
      <c r="G26" s="1627"/>
      <c r="H26" s="5612" t="s">
        <v>3189</v>
      </c>
      <c r="I26" s="5613"/>
      <c r="J26" s="1627"/>
      <c r="K26" s="1823"/>
    </row>
    <row r="27" spans="1:11" ht="31.5">
      <c r="A27" s="520">
        <v>44171</v>
      </c>
      <c r="B27" s="1384" t="s">
        <v>143</v>
      </c>
      <c r="C27" s="1627"/>
      <c r="D27" s="1627">
        <f t="shared" si="0"/>
        <v>0</v>
      </c>
      <c r="E27" s="1627"/>
      <c r="F27" s="1627"/>
      <c r="G27" s="1627"/>
      <c r="H27" s="1627">
        <v>5810</v>
      </c>
      <c r="I27" s="1627">
        <v>97</v>
      </c>
      <c r="J27" s="1627"/>
      <c r="K27" s="1823" t="s">
        <v>6404</v>
      </c>
    </row>
    <row r="28" spans="1:11">
      <c r="A28" s="520">
        <v>44177</v>
      </c>
      <c r="B28" s="1384" t="s">
        <v>12</v>
      </c>
      <c r="C28" s="5612" t="s">
        <v>4990</v>
      </c>
      <c r="D28" s="4966"/>
      <c r="E28" s="4966"/>
      <c r="F28" s="4966"/>
      <c r="G28" s="4966"/>
      <c r="H28" s="4966"/>
      <c r="I28" s="4966"/>
      <c r="J28" s="5613"/>
      <c r="K28" s="1823"/>
    </row>
    <row r="29" spans="1:11" ht="31.5">
      <c r="A29" s="520">
        <v>44205</v>
      </c>
      <c r="B29" s="1384" t="s">
        <v>143</v>
      </c>
      <c r="C29" s="1627"/>
      <c r="D29" s="1627">
        <f t="shared" si="0"/>
        <v>0</v>
      </c>
      <c r="E29" s="1627"/>
      <c r="F29" s="1627"/>
      <c r="G29" s="1627"/>
      <c r="H29" s="1627">
        <v>5850</v>
      </c>
      <c r="I29" s="1627">
        <v>100</v>
      </c>
      <c r="J29" s="1627"/>
      <c r="K29" s="1823" t="s">
        <v>6433</v>
      </c>
    </row>
    <row r="30" spans="1:11">
      <c r="A30" s="520">
        <v>44256</v>
      </c>
      <c r="B30" s="1384" t="s">
        <v>12</v>
      </c>
      <c r="C30" s="5612" t="s">
        <v>2447</v>
      </c>
      <c r="D30" s="4966"/>
      <c r="E30" s="4966"/>
      <c r="F30" s="4966"/>
      <c r="G30" s="4966"/>
      <c r="H30" s="4966"/>
      <c r="I30" s="4966"/>
      <c r="J30" s="5613"/>
      <c r="K30" s="1823"/>
    </row>
    <row r="31" spans="1:11">
      <c r="A31" s="520">
        <v>44296</v>
      </c>
      <c r="B31" s="1384" t="s">
        <v>16</v>
      </c>
      <c r="C31" s="1627">
        <v>25</v>
      </c>
      <c r="D31" s="1627">
        <f>+C31-(E31*C31/100)</f>
        <v>23.5</v>
      </c>
      <c r="E31" s="1627">
        <v>6</v>
      </c>
      <c r="F31" s="1627" t="s">
        <v>70</v>
      </c>
      <c r="G31" s="1627">
        <v>160</v>
      </c>
      <c r="H31" s="1627"/>
      <c r="I31" s="1627"/>
      <c r="J31" s="1627"/>
      <c r="K31" s="1823" t="s">
        <v>6573</v>
      </c>
    </row>
    <row r="32" spans="1:11">
      <c r="A32" s="520">
        <v>44367</v>
      </c>
      <c r="B32" s="1384" t="s">
        <v>143</v>
      </c>
      <c r="C32" s="1627"/>
      <c r="D32" s="1627" t="s">
        <v>324</v>
      </c>
      <c r="E32" s="1627"/>
      <c r="F32" s="1627"/>
      <c r="G32" s="1627"/>
      <c r="H32" s="1627">
        <v>5850</v>
      </c>
      <c r="I32" s="1627">
        <v>100</v>
      </c>
      <c r="J32" s="1627"/>
      <c r="K32" s="1823" t="s">
        <v>6700</v>
      </c>
    </row>
    <row r="33" spans="1:11">
      <c r="A33" s="4173">
        <v>44422</v>
      </c>
      <c r="B33" s="4028" t="s">
        <v>11</v>
      </c>
      <c r="C33" s="5667" t="s">
        <v>6667</v>
      </c>
      <c r="D33" s="5668"/>
      <c r="E33" s="5668"/>
      <c r="F33" s="5668"/>
      <c r="G33" s="5668"/>
      <c r="H33" s="5668"/>
      <c r="I33" s="5668"/>
      <c r="J33" s="5669"/>
      <c r="K33" s="4030"/>
    </row>
    <row r="34" spans="1:11">
      <c r="A34" s="520">
        <v>44430</v>
      </c>
      <c r="B34" s="1384" t="s">
        <v>16</v>
      </c>
      <c r="C34" s="1627">
        <v>20</v>
      </c>
      <c r="D34" s="1627">
        <f t="shared" si="0"/>
        <v>19</v>
      </c>
      <c r="E34" s="1627">
        <v>5</v>
      </c>
      <c r="F34" s="1627" t="s">
        <v>70</v>
      </c>
      <c r="G34" s="1627">
        <v>110</v>
      </c>
      <c r="H34" s="1627"/>
      <c r="I34" s="1627"/>
      <c r="J34" s="1627"/>
      <c r="K34" s="1823" t="s">
        <v>6573</v>
      </c>
    </row>
    <row r="35" spans="1:11">
      <c r="A35" s="1824">
        <v>44450</v>
      </c>
      <c r="B35" s="1384" t="s">
        <v>143</v>
      </c>
      <c r="C35" s="1627"/>
      <c r="D35" s="1627" t="s">
        <v>324</v>
      </c>
      <c r="E35" s="1627"/>
      <c r="F35" s="1627"/>
      <c r="G35" s="1627"/>
      <c r="H35" s="1627">
        <v>5850</v>
      </c>
      <c r="I35" s="1627">
        <v>100</v>
      </c>
      <c r="J35" s="1627"/>
      <c r="K35" s="1823" t="s">
        <v>6833</v>
      </c>
    </row>
    <row r="36" spans="1:11">
      <c r="B36" s="1384"/>
      <c r="C36" s="1627"/>
      <c r="D36" s="1627">
        <f t="shared" si="0"/>
        <v>0</v>
      </c>
      <c r="E36" s="1627"/>
      <c r="F36" s="1627"/>
      <c r="G36" s="1627"/>
      <c r="H36" s="1627"/>
      <c r="I36" s="1627"/>
      <c r="J36" s="1627"/>
      <c r="K36" s="1823"/>
    </row>
    <row r="37" spans="1:11">
      <c r="B37" s="1384"/>
      <c r="C37" s="1627"/>
      <c r="D37" s="1627">
        <f t="shared" si="0"/>
        <v>0</v>
      </c>
      <c r="E37" s="1627"/>
      <c r="F37" s="1627"/>
      <c r="G37" s="1627"/>
      <c r="H37" s="1627"/>
      <c r="I37" s="1627"/>
      <c r="J37" s="1627"/>
      <c r="K37" s="1823"/>
    </row>
    <row r="38" spans="1:11">
      <c r="B38" s="1384"/>
      <c r="C38" s="1627"/>
      <c r="D38" s="1627">
        <f t="shared" si="0"/>
        <v>0</v>
      </c>
      <c r="E38" s="1627"/>
      <c r="F38" s="1627"/>
      <c r="G38" s="1627"/>
      <c r="H38" s="1627"/>
      <c r="I38" s="1627"/>
      <c r="J38" s="1627"/>
      <c r="K38" s="1823"/>
    </row>
    <row r="39" spans="1:11">
      <c r="B39" s="1384"/>
      <c r="C39" s="1627"/>
      <c r="D39" s="1627">
        <f t="shared" si="0"/>
        <v>0</v>
      </c>
      <c r="E39" s="1627"/>
      <c r="F39" s="1627"/>
      <c r="G39" s="1627"/>
      <c r="H39" s="1627"/>
      <c r="I39" s="1627"/>
      <c r="J39" s="1627"/>
      <c r="K39" s="1823"/>
    </row>
    <row r="40" spans="1:11">
      <c r="B40" s="1384"/>
      <c r="C40" s="1293"/>
      <c r="D40" s="1627">
        <f t="shared" si="0"/>
        <v>0</v>
      </c>
      <c r="E40" s="1293"/>
      <c r="F40" s="1293"/>
      <c r="G40" s="1293"/>
      <c r="H40" s="1293"/>
      <c r="I40" s="1293"/>
      <c r="J40" s="1293"/>
      <c r="K40" s="1823"/>
    </row>
    <row r="41" spans="1:11">
      <c r="B41" s="1384"/>
      <c r="C41" s="1293"/>
      <c r="D41" s="1627">
        <f t="shared" si="0"/>
        <v>0</v>
      </c>
      <c r="E41" s="1293"/>
      <c r="F41" s="1293"/>
      <c r="G41" s="1293"/>
      <c r="H41" s="1293"/>
      <c r="I41" s="1293"/>
      <c r="J41" s="1293"/>
      <c r="K41" s="1823"/>
    </row>
    <row r="42" spans="1:11">
      <c r="B42" s="1384"/>
      <c r="C42" s="1293"/>
      <c r="D42" s="1627">
        <f t="shared" si="0"/>
        <v>0</v>
      </c>
      <c r="E42" s="1293"/>
      <c r="F42" s="1293"/>
      <c r="G42" s="1293"/>
      <c r="H42" s="1293"/>
      <c r="I42" s="1293"/>
      <c r="J42" s="1293"/>
      <c r="K42" s="1823"/>
    </row>
    <row r="43" spans="1:11">
      <c r="B43" s="1384"/>
      <c r="C43" s="1293"/>
      <c r="D43" s="1627">
        <f t="shared" si="0"/>
        <v>0</v>
      </c>
      <c r="E43" s="1293"/>
      <c r="F43" s="1293"/>
      <c r="G43" s="1293"/>
      <c r="H43" s="1293"/>
      <c r="I43" s="1293"/>
      <c r="J43" s="1293"/>
      <c r="K43" s="1823"/>
    </row>
    <row r="44" spans="1:11">
      <c r="B44" s="1384"/>
      <c r="C44" s="1293"/>
      <c r="D44" s="1627">
        <f t="shared" si="0"/>
        <v>0</v>
      </c>
      <c r="E44" s="1293"/>
      <c r="F44" s="1293"/>
      <c r="G44" s="1293"/>
      <c r="H44" s="1293"/>
      <c r="I44" s="1293"/>
      <c r="J44" s="1293"/>
      <c r="K44" s="1823"/>
    </row>
    <row r="45" spans="1:11">
      <c r="B45" s="1384"/>
      <c r="C45" s="1293"/>
      <c r="D45" s="1627">
        <f t="shared" si="0"/>
        <v>0</v>
      </c>
      <c r="E45" s="1293"/>
      <c r="F45" s="1293"/>
      <c r="G45" s="1293"/>
      <c r="H45" s="1293"/>
      <c r="I45" s="1293"/>
      <c r="J45" s="1293"/>
      <c r="K45" s="1823"/>
    </row>
    <row r="46" spans="1:11">
      <c r="B46" s="1384"/>
      <c r="C46" s="1293"/>
      <c r="D46" s="1627">
        <f t="shared" si="0"/>
        <v>0</v>
      </c>
      <c r="E46" s="1293"/>
      <c r="F46" s="1293"/>
      <c r="G46" s="1293"/>
      <c r="H46" s="1293"/>
      <c r="I46" s="1293"/>
      <c r="J46" s="1293"/>
      <c r="K46" s="1823"/>
    </row>
    <row r="47" spans="1:11">
      <c r="B47" s="1384"/>
      <c r="C47" s="1293"/>
      <c r="D47" s="1627">
        <f t="shared" si="0"/>
        <v>0</v>
      </c>
      <c r="E47" s="1293"/>
      <c r="F47" s="1293"/>
      <c r="G47" s="1293"/>
      <c r="H47" s="1293"/>
      <c r="I47" s="1293"/>
      <c r="J47" s="1293"/>
      <c r="K47" s="1823"/>
    </row>
    <row r="48" spans="1:11">
      <c r="B48" s="1384"/>
      <c r="C48" s="1293"/>
      <c r="D48" s="1627">
        <f t="shared" si="0"/>
        <v>0</v>
      </c>
      <c r="E48" s="1293"/>
      <c r="F48" s="1293"/>
      <c r="G48" s="1293"/>
      <c r="H48" s="1293"/>
      <c r="I48" s="1293"/>
      <c r="J48" s="1293"/>
      <c r="K48" s="1823"/>
    </row>
    <row r="49" spans="2:11">
      <c r="B49" s="1384"/>
      <c r="C49" s="1293"/>
      <c r="D49" s="1627">
        <f t="shared" si="0"/>
        <v>0</v>
      </c>
      <c r="E49" s="1293"/>
      <c r="F49" s="1293"/>
      <c r="G49" s="1293"/>
      <c r="H49" s="1293"/>
      <c r="I49" s="1293"/>
      <c r="J49" s="1293"/>
      <c r="K49" s="1823"/>
    </row>
    <row r="50" spans="2:11">
      <c r="B50" s="1384"/>
      <c r="C50" s="1293"/>
      <c r="D50" s="1627">
        <f t="shared" si="0"/>
        <v>0</v>
      </c>
      <c r="E50" s="1293"/>
      <c r="F50" s="1293"/>
      <c r="G50" s="1293"/>
      <c r="H50" s="1293"/>
      <c r="I50" s="1293"/>
      <c r="J50" s="1293"/>
      <c r="K50" s="1823"/>
    </row>
    <row r="51" spans="2:11">
      <c r="B51" s="1384"/>
      <c r="C51" s="1293"/>
      <c r="D51" s="1627">
        <f t="shared" si="0"/>
        <v>0</v>
      </c>
      <c r="E51" s="1293"/>
      <c r="F51" s="1293"/>
      <c r="G51" s="1293"/>
      <c r="H51" s="1293"/>
      <c r="I51" s="1293"/>
      <c r="J51" s="1293"/>
      <c r="K51" s="1823"/>
    </row>
    <row r="52" spans="2:11">
      <c r="B52" s="1384"/>
      <c r="C52" s="1293"/>
      <c r="D52" s="1627">
        <f t="shared" ref="D52:D115" si="1">+C52*(100-E52)/100</f>
        <v>0</v>
      </c>
      <c r="E52" s="1293"/>
      <c r="F52" s="1293"/>
      <c r="G52" s="1293"/>
      <c r="H52" s="1293"/>
      <c r="I52" s="1293"/>
      <c r="J52" s="1293"/>
      <c r="K52" s="1823"/>
    </row>
    <row r="53" spans="2:11">
      <c r="B53" s="1384"/>
      <c r="C53" s="1293"/>
      <c r="D53" s="1627">
        <f t="shared" si="1"/>
        <v>0</v>
      </c>
      <c r="E53" s="1293"/>
      <c r="F53" s="1293"/>
      <c r="G53" s="1293"/>
      <c r="H53" s="1293"/>
      <c r="I53" s="1293"/>
      <c r="J53" s="1293"/>
      <c r="K53" s="1823"/>
    </row>
    <row r="54" spans="2:11">
      <c r="B54" s="1384"/>
      <c r="C54" s="1293"/>
      <c r="D54" s="1627">
        <f t="shared" si="1"/>
        <v>0</v>
      </c>
      <c r="E54" s="1293"/>
      <c r="F54" s="1293"/>
      <c r="G54" s="1293"/>
      <c r="H54" s="1293"/>
      <c r="I54" s="1293"/>
      <c r="J54" s="1293"/>
      <c r="K54" s="1823"/>
    </row>
    <row r="55" spans="2:11">
      <c r="B55" s="1384"/>
      <c r="C55" s="1293"/>
      <c r="D55" s="1627">
        <f t="shared" si="1"/>
        <v>0</v>
      </c>
      <c r="E55" s="1293"/>
      <c r="F55" s="1293"/>
      <c r="G55" s="1293"/>
      <c r="H55" s="1293"/>
      <c r="I55" s="1293"/>
      <c r="J55" s="1293"/>
      <c r="K55" s="1823"/>
    </row>
    <row r="56" spans="2:11">
      <c r="B56" s="1384"/>
      <c r="C56" s="1293"/>
      <c r="D56" s="1627">
        <f t="shared" si="1"/>
        <v>0</v>
      </c>
      <c r="E56" s="1293"/>
      <c r="F56" s="1293"/>
      <c r="G56" s="1293"/>
      <c r="H56" s="1293"/>
      <c r="I56" s="1293"/>
      <c r="J56" s="1293"/>
      <c r="K56" s="1823"/>
    </row>
    <row r="57" spans="2:11">
      <c r="B57" s="1384"/>
      <c r="C57" s="1293"/>
      <c r="D57" s="1627">
        <f t="shared" si="1"/>
        <v>0</v>
      </c>
      <c r="E57" s="1293"/>
      <c r="F57" s="1293"/>
      <c r="G57" s="1293"/>
      <c r="H57" s="1293"/>
      <c r="I57" s="1293"/>
      <c r="J57" s="1293"/>
      <c r="K57" s="1823"/>
    </row>
    <row r="58" spans="2:11">
      <c r="B58" s="1384"/>
      <c r="C58" s="1293"/>
      <c r="D58" s="1627">
        <f t="shared" si="1"/>
        <v>0</v>
      </c>
      <c r="E58" s="1293"/>
      <c r="F58" s="1293"/>
      <c r="G58" s="1293"/>
      <c r="H58" s="1293"/>
      <c r="I58" s="1293"/>
      <c r="J58" s="1293"/>
      <c r="K58" s="1823"/>
    </row>
    <row r="59" spans="2:11">
      <c r="B59" s="1384"/>
      <c r="C59" s="1293"/>
      <c r="D59" s="1627">
        <f t="shared" si="1"/>
        <v>0</v>
      </c>
      <c r="E59" s="1293"/>
      <c r="F59" s="1293"/>
      <c r="G59" s="1293"/>
      <c r="H59" s="1293"/>
      <c r="I59" s="1293"/>
      <c r="J59" s="1293"/>
      <c r="K59" s="1823"/>
    </row>
    <row r="60" spans="2:11">
      <c r="B60" s="1384"/>
      <c r="C60" s="1293"/>
      <c r="D60" s="1627">
        <f t="shared" si="1"/>
        <v>0</v>
      </c>
      <c r="E60" s="1293"/>
      <c r="F60" s="1293"/>
      <c r="G60" s="1293"/>
      <c r="H60" s="1293"/>
      <c r="I60" s="1293"/>
      <c r="J60" s="1293"/>
      <c r="K60" s="1823"/>
    </row>
    <row r="61" spans="2:11">
      <c r="B61" s="1384"/>
      <c r="C61" s="1293"/>
      <c r="D61" s="1627">
        <f t="shared" si="1"/>
        <v>0</v>
      </c>
      <c r="E61" s="1293"/>
      <c r="F61" s="1293"/>
      <c r="G61" s="1293"/>
      <c r="H61" s="1293"/>
      <c r="I61" s="1293"/>
      <c r="J61" s="1293"/>
      <c r="K61" s="1823"/>
    </row>
    <row r="62" spans="2:11">
      <c r="B62" s="1384"/>
      <c r="C62" s="1293"/>
      <c r="D62" s="1627">
        <f t="shared" si="1"/>
        <v>0</v>
      </c>
      <c r="E62" s="1293"/>
      <c r="F62" s="1293"/>
      <c r="G62" s="1293"/>
      <c r="H62" s="1293"/>
      <c r="I62" s="1293"/>
      <c r="J62" s="1293"/>
      <c r="K62" s="1823"/>
    </row>
    <row r="63" spans="2:11">
      <c r="B63" s="1384"/>
      <c r="C63" s="1293"/>
      <c r="D63" s="1627">
        <f t="shared" si="1"/>
        <v>0</v>
      </c>
      <c r="E63" s="1293"/>
      <c r="F63" s="1293"/>
      <c r="G63" s="1293"/>
      <c r="H63" s="1293"/>
      <c r="I63" s="1293"/>
      <c r="J63" s="1293"/>
      <c r="K63" s="1823"/>
    </row>
    <row r="64" spans="2:11">
      <c r="B64" s="1384"/>
      <c r="C64" s="1293"/>
      <c r="D64" s="1627">
        <f t="shared" si="1"/>
        <v>0</v>
      </c>
      <c r="E64" s="1293"/>
      <c r="F64" s="1293"/>
      <c r="G64" s="1293"/>
      <c r="H64" s="1293"/>
      <c r="I64" s="1293"/>
      <c r="J64" s="1293"/>
      <c r="K64" s="1823"/>
    </row>
    <row r="65" spans="2:11">
      <c r="B65" s="1384"/>
      <c r="C65" s="1293"/>
      <c r="D65" s="1627">
        <f t="shared" si="1"/>
        <v>0</v>
      </c>
      <c r="E65" s="1293"/>
      <c r="F65" s="1293"/>
      <c r="G65" s="1293"/>
      <c r="H65" s="1293"/>
      <c r="I65" s="1293"/>
      <c r="J65" s="1293"/>
      <c r="K65" s="1823"/>
    </row>
    <row r="66" spans="2:11">
      <c r="B66" s="1384"/>
      <c r="C66" s="1293"/>
      <c r="D66" s="1627">
        <f t="shared" si="1"/>
        <v>0</v>
      </c>
      <c r="E66" s="1293"/>
      <c r="F66" s="1293"/>
      <c r="G66" s="1293"/>
      <c r="H66" s="1293"/>
      <c r="I66" s="1293"/>
      <c r="J66" s="1293"/>
      <c r="K66" s="1823"/>
    </row>
    <row r="67" spans="2:11">
      <c r="B67" s="1384"/>
      <c r="C67" s="1293"/>
      <c r="D67" s="1627">
        <f t="shared" si="1"/>
        <v>0</v>
      </c>
      <c r="E67" s="1293"/>
      <c r="F67" s="1293"/>
      <c r="G67" s="1293"/>
      <c r="H67" s="1293"/>
      <c r="I67" s="1293"/>
      <c r="J67" s="1293"/>
      <c r="K67" s="1823"/>
    </row>
    <row r="68" spans="2:11">
      <c r="B68" s="1384"/>
      <c r="C68" s="1293"/>
      <c r="D68" s="1627">
        <f t="shared" si="1"/>
        <v>0</v>
      </c>
      <c r="E68" s="1293"/>
      <c r="F68" s="1293"/>
      <c r="G68" s="1293"/>
      <c r="H68" s="1293"/>
      <c r="I68" s="1293"/>
      <c r="J68" s="1293"/>
      <c r="K68" s="1823"/>
    </row>
    <row r="69" spans="2:11">
      <c r="B69" s="1384"/>
      <c r="C69" s="1293"/>
      <c r="D69" s="1627">
        <f t="shared" si="1"/>
        <v>0</v>
      </c>
      <c r="E69" s="1293"/>
      <c r="F69" s="1293"/>
      <c r="G69" s="1293"/>
      <c r="H69" s="1293"/>
      <c r="I69" s="1293"/>
      <c r="J69" s="1293"/>
      <c r="K69" s="1823"/>
    </row>
    <row r="70" spans="2:11">
      <c r="B70" s="1384"/>
      <c r="C70" s="1293"/>
      <c r="D70" s="1627">
        <f t="shared" si="1"/>
        <v>0</v>
      </c>
      <c r="E70" s="1293"/>
      <c r="F70" s="1293"/>
      <c r="G70" s="1293"/>
      <c r="H70" s="1293"/>
      <c r="I70" s="1293"/>
      <c r="J70" s="1293"/>
      <c r="K70" s="1823"/>
    </row>
    <row r="71" spans="2:11">
      <c r="B71" s="1384"/>
      <c r="C71" s="1293"/>
      <c r="D71" s="1627">
        <f t="shared" si="1"/>
        <v>0</v>
      </c>
      <c r="E71" s="1293"/>
      <c r="F71" s="1293"/>
      <c r="G71" s="1293"/>
      <c r="H71" s="1293"/>
      <c r="I71" s="1293"/>
      <c r="J71" s="1293"/>
      <c r="K71" s="1823"/>
    </row>
    <row r="72" spans="2:11">
      <c r="B72" s="1384"/>
      <c r="C72" s="1293"/>
      <c r="D72" s="1627">
        <f t="shared" si="1"/>
        <v>0</v>
      </c>
      <c r="E72" s="1293"/>
      <c r="F72" s="1293"/>
      <c r="G72" s="1293"/>
      <c r="H72" s="1293"/>
      <c r="I72" s="1293"/>
      <c r="J72" s="1293"/>
      <c r="K72" s="1823"/>
    </row>
    <row r="73" spans="2:11">
      <c r="B73" s="1384"/>
      <c r="C73" s="1293"/>
      <c r="D73" s="1627">
        <f t="shared" si="1"/>
        <v>0</v>
      </c>
      <c r="E73" s="1293"/>
      <c r="F73" s="1293"/>
      <c r="G73" s="1293"/>
      <c r="H73" s="1293"/>
      <c r="I73" s="1293"/>
      <c r="J73" s="1293"/>
      <c r="K73" s="1823"/>
    </row>
    <row r="74" spans="2:11">
      <c r="B74" s="1384"/>
      <c r="C74" s="1293"/>
      <c r="D74" s="1627">
        <f t="shared" si="1"/>
        <v>0</v>
      </c>
      <c r="E74" s="1293"/>
      <c r="F74" s="1293"/>
      <c r="G74" s="1293"/>
      <c r="H74" s="1293"/>
      <c r="I74" s="1293"/>
      <c r="J74" s="1293"/>
      <c r="K74" s="1823"/>
    </row>
    <row r="75" spans="2:11">
      <c r="B75" s="1384"/>
      <c r="C75" s="1293"/>
      <c r="D75" s="1627">
        <f t="shared" si="1"/>
        <v>0</v>
      </c>
      <c r="E75" s="1293"/>
      <c r="F75" s="1293"/>
      <c r="G75" s="1293"/>
      <c r="H75" s="1293"/>
      <c r="I75" s="1293"/>
      <c r="J75" s="1293"/>
      <c r="K75" s="1823"/>
    </row>
    <row r="76" spans="2:11">
      <c r="B76" s="1384"/>
      <c r="C76" s="1293"/>
      <c r="D76" s="1627">
        <f t="shared" si="1"/>
        <v>0</v>
      </c>
      <c r="E76" s="1293"/>
      <c r="F76" s="1293"/>
      <c r="G76" s="1293"/>
      <c r="H76" s="1293"/>
      <c r="I76" s="1293"/>
      <c r="J76" s="1293"/>
      <c r="K76" s="1823"/>
    </row>
    <row r="77" spans="2:11">
      <c r="B77" s="1384"/>
      <c r="C77" s="1293"/>
      <c r="D77" s="1627">
        <f t="shared" si="1"/>
        <v>0</v>
      </c>
      <c r="E77" s="1293"/>
      <c r="F77" s="1293"/>
      <c r="G77" s="1293"/>
      <c r="H77" s="1293"/>
      <c r="I77" s="1293"/>
      <c r="J77" s="1293"/>
      <c r="K77" s="1823"/>
    </row>
    <row r="78" spans="2:11">
      <c r="B78" s="1384"/>
      <c r="C78" s="1293"/>
      <c r="D78" s="1627">
        <f t="shared" si="1"/>
        <v>0</v>
      </c>
      <c r="E78" s="1293"/>
      <c r="F78" s="1293"/>
      <c r="G78" s="1293"/>
      <c r="H78" s="1293"/>
      <c r="I78" s="1293"/>
      <c r="J78" s="1293"/>
      <c r="K78" s="1823"/>
    </row>
    <row r="79" spans="2:11">
      <c r="B79" s="1384"/>
      <c r="C79" s="1293"/>
      <c r="D79" s="1627">
        <f t="shared" si="1"/>
        <v>0</v>
      </c>
      <c r="E79" s="1293"/>
      <c r="F79" s="1293"/>
      <c r="G79" s="1293"/>
      <c r="H79" s="1293"/>
      <c r="I79" s="1293"/>
      <c r="J79" s="1293"/>
      <c r="K79" s="1823"/>
    </row>
    <row r="80" spans="2:11">
      <c r="B80" s="1384"/>
      <c r="C80" s="1293"/>
      <c r="D80" s="1627">
        <f t="shared" si="1"/>
        <v>0</v>
      </c>
      <c r="E80" s="1293"/>
      <c r="F80" s="1293"/>
      <c r="G80" s="1293"/>
      <c r="H80" s="1293"/>
      <c r="I80" s="1293"/>
      <c r="J80" s="1293"/>
      <c r="K80" s="1823"/>
    </row>
    <row r="81" spans="2:11">
      <c r="B81" s="1384"/>
      <c r="C81" s="1293"/>
      <c r="D81" s="1627">
        <f t="shared" si="1"/>
        <v>0</v>
      </c>
      <c r="E81" s="1293"/>
      <c r="F81" s="1293"/>
      <c r="G81" s="1293"/>
      <c r="H81" s="1293"/>
      <c r="I81" s="1293"/>
      <c r="J81" s="1293"/>
      <c r="K81" s="1823"/>
    </row>
    <row r="82" spans="2:11">
      <c r="B82" s="1384"/>
      <c r="C82" s="1293"/>
      <c r="D82" s="1627">
        <f t="shared" si="1"/>
        <v>0</v>
      </c>
      <c r="E82" s="1293"/>
      <c r="F82" s="1293"/>
      <c r="G82" s="1293"/>
      <c r="H82" s="1293"/>
      <c r="I82" s="1293"/>
      <c r="J82" s="1293"/>
      <c r="K82" s="1823"/>
    </row>
    <row r="83" spans="2:11">
      <c r="B83" s="1384"/>
      <c r="C83" s="1293"/>
      <c r="D83" s="1627">
        <f t="shared" si="1"/>
        <v>0</v>
      </c>
      <c r="E83" s="1293"/>
      <c r="F83" s="1293"/>
      <c r="G83" s="1293"/>
      <c r="H83" s="1293"/>
      <c r="I83" s="1293"/>
      <c r="J83" s="1293"/>
      <c r="K83" s="1823"/>
    </row>
    <row r="84" spans="2:11">
      <c r="C84" s="1293"/>
      <c r="D84" s="1627">
        <f t="shared" si="1"/>
        <v>0</v>
      </c>
      <c r="E84" s="1293"/>
      <c r="F84" s="1293"/>
      <c r="G84" s="1293"/>
      <c r="H84" s="1293"/>
      <c r="I84" s="1293"/>
      <c r="J84" s="1293"/>
      <c r="K84" s="1823"/>
    </row>
    <row r="85" spans="2:11">
      <c r="C85" s="1293"/>
      <c r="D85" s="1627">
        <f t="shared" si="1"/>
        <v>0</v>
      </c>
      <c r="E85" s="1293"/>
      <c r="F85" s="1293"/>
      <c r="G85" s="1293"/>
      <c r="H85" s="1293"/>
      <c r="I85" s="1293"/>
      <c r="J85" s="1293"/>
      <c r="K85" s="1823"/>
    </row>
    <row r="86" spans="2:11">
      <c r="C86" s="1293"/>
      <c r="D86" s="1627">
        <f t="shared" si="1"/>
        <v>0</v>
      </c>
      <c r="E86" s="1293"/>
      <c r="F86" s="1293"/>
      <c r="G86" s="1293"/>
      <c r="H86" s="1293"/>
      <c r="I86" s="1293"/>
      <c r="J86" s="1293"/>
      <c r="K86" s="1823"/>
    </row>
    <row r="87" spans="2:11">
      <c r="C87" s="1293"/>
      <c r="D87" s="1627">
        <f t="shared" si="1"/>
        <v>0</v>
      </c>
      <c r="E87" s="1293"/>
      <c r="F87" s="1293"/>
      <c r="G87" s="1293"/>
      <c r="H87" s="1293"/>
      <c r="I87" s="1293"/>
      <c r="J87" s="1293"/>
      <c r="K87" s="1823"/>
    </row>
    <row r="88" spans="2:11">
      <c r="C88" s="1293"/>
      <c r="D88" s="1627">
        <f t="shared" si="1"/>
        <v>0</v>
      </c>
      <c r="E88" s="1293"/>
      <c r="F88" s="1293"/>
      <c r="G88" s="1293"/>
      <c r="H88" s="1293"/>
      <c r="I88" s="1293"/>
      <c r="J88" s="1293"/>
      <c r="K88" s="1823"/>
    </row>
    <row r="89" spans="2:11">
      <c r="C89" s="1293"/>
      <c r="D89" s="1627">
        <f t="shared" si="1"/>
        <v>0</v>
      </c>
      <c r="E89" s="1293"/>
      <c r="F89" s="1293"/>
      <c r="G89" s="1293"/>
      <c r="H89" s="1293"/>
      <c r="I89" s="1293"/>
      <c r="J89" s="1293"/>
      <c r="K89" s="1823"/>
    </row>
    <row r="90" spans="2:11">
      <c r="C90" s="1293"/>
      <c r="D90" s="1627">
        <f t="shared" si="1"/>
        <v>0</v>
      </c>
      <c r="E90" s="1293"/>
      <c r="F90" s="1293"/>
      <c r="G90" s="1293"/>
      <c r="H90" s="1293"/>
      <c r="I90" s="1293"/>
      <c r="J90" s="1293"/>
      <c r="K90" s="1823"/>
    </row>
    <row r="91" spans="2:11">
      <c r="C91" s="1293"/>
      <c r="D91" s="1627">
        <f t="shared" si="1"/>
        <v>0</v>
      </c>
      <c r="E91" s="1293"/>
      <c r="F91" s="1293"/>
      <c r="G91" s="1293"/>
      <c r="H91" s="1293"/>
      <c r="I91" s="1293"/>
      <c r="J91" s="1293"/>
      <c r="K91" s="1823"/>
    </row>
    <row r="92" spans="2:11">
      <c r="C92" s="1293"/>
      <c r="D92" s="1627">
        <f t="shared" si="1"/>
        <v>0</v>
      </c>
      <c r="E92" s="1293"/>
      <c r="F92" s="1293"/>
      <c r="G92" s="1293"/>
      <c r="H92" s="1293"/>
      <c r="I92" s="1293"/>
      <c r="J92" s="1293"/>
      <c r="K92" s="1823"/>
    </row>
    <row r="93" spans="2:11">
      <c r="C93" s="1293"/>
      <c r="D93" s="1627">
        <f t="shared" si="1"/>
        <v>0</v>
      </c>
      <c r="E93" s="1293"/>
      <c r="F93" s="1293"/>
      <c r="G93" s="1293"/>
      <c r="H93" s="1293"/>
      <c r="I93" s="1293"/>
      <c r="J93" s="1293"/>
      <c r="K93" s="1823"/>
    </row>
    <row r="94" spans="2:11">
      <c r="C94" s="1293"/>
      <c r="D94" s="1627">
        <f t="shared" si="1"/>
        <v>0</v>
      </c>
      <c r="E94" s="1293"/>
      <c r="F94" s="1293"/>
      <c r="G94" s="1293"/>
      <c r="H94" s="1293"/>
      <c r="I94" s="1293"/>
      <c r="J94" s="1293"/>
      <c r="K94" s="1823"/>
    </row>
    <row r="95" spans="2:11">
      <c r="C95" s="1293"/>
      <c r="D95" s="1627">
        <f t="shared" si="1"/>
        <v>0</v>
      </c>
      <c r="E95" s="1293"/>
      <c r="F95" s="1293"/>
      <c r="G95" s="1293"/>
      <c r="H95" s="1293"/>
      <c r="I95" s="1293"/>
      <c r="J95" s="1293"/>
      <c r="K95" s="1823"/>
    </row>
    <row r="96" spans="2:11">
      <c r="C96" s="1293"/>
      <c r="D96" s="1627">
        <f t="shared" si="1"/>
        <v>0</v>
      </c>
      <c r="E96" s="1293"/>
      <c r="F96" s="1293"/>
      <c r="G96" s="1293"/>
      <c r="H96" s="1293"/>
      <c r="I96" s="1293"/>
      <c r="J96" s="1293"/>
      <c r="K96" s="1823"/>
    </row>
    <row r="97" spans="3:11">
      <c r="C97" s="1293"/>
      <c r="D97" s="1627">
        <f t="shared" si="1"/>
        <v>0</v>
      </c>
      <c r="E97" s="1293"/>
      <c r="F97" s="1293"/>
      <c r="G97" s="1293"/>
      <c r="H97" s="1293"/>
      <c r="I97" s="1293"/>
      <c r="J97" s="1293"/>
      <c r="K97" s="1823"/>
    </row>
    <row r="98" spans="3:11">
      <c r="C98" s="1293"/>
      <c r="D98" s="1627">
        <f t="shared" si="1"/>
        <v>0</v>
      </c>
      <c r="E98" s="1293"/>
      <c r="F98" s="1293"/>
      <c r="G98" s="1293"/>
      <c r="H98" s="1293"/>
      <c r="I98" s="1293"/>
      <c r="J98" s="1293"/>
      <c r="K98" s="1823"/>
    </row>
    <row r="99" spans="3:11">
      <c r="C99" s="1293"/>
      <c r="D99" s="1627">
        <f t="shared" si="1"/>
        <v>0</v>
      </c>
      <c r="E99" s="1293"/>
      <c r="F99" s="1293"/>
      <c r="G99" s="1293"/>
      <c r="H99" s="1293"/>
      <c r="I99" s="1293"/>
      <c r="J99" s="1293"/>
      <c r="K99" s="1823"/>
    </row>
    <row r="100" spans="3:11">
      <c r="C100" s="1293"/>
      <c r="D100" s="1627">
        <f t="shared" si="1"/>
        <v>0</v>
      </c>
      <c r="E100" s="1293"/>
      <c r="F100" s="1293"/>
      <c r="G100" s="1293"/>
      <c r="H100" s="1293"/>
      <c r="I100" s="1293"/>
      <c r="J100" s="1293"/>
      <c r="K100" s="1823"/>
    </row>
    <row r="101" spans="3:11">
      <c r="C101" s="1293"/>
      <c r="D101" s="1627">
        <f t="shared" si="1"/>
        <v>0</v>
      </c>
      <c r="E101" s="1293"/>
      <c r="F101" s="1293"/>
      <c r="G101" s="1293"/>
      <c r="H101" s="1293"/>
      <c r="I101" s="1293"/>
      <c r="J101" s="1293"/>
      <c r="K101" s="1823"/>
    </row>
    <row r="102" spans="3:11">
      <c r="C102" s="1293"/>
      <c r="D102" s="1627">
        <f t="shared" si="1"/>
        <v>0</v>
      </c>
      <c r="E102" s="1293"/>
      <c r="F102" s="1293"/>
      <c r="G102" s="1293"/>
      <c r="H102" s="1293"/>
      <c r="I102" s="1293"/>
      <c r="J102" s="1293"/>
      <c r="K102" s="1823"/>
    </row>
    <row r="103" spans="3:11">
      <c r="C103" s="1293"/>
      <c r="D103" s="1627">
        <f t="shared" si="1"/>
        <v>0</v>
      </c>
      <c r="E103" s="1293"/>
      <c r="F103" s="1293"/>
      <c r="G103" s="1293"/>
      <c r="H103" s="1293"/>
      <c r="I103" s="1293"/>
      <c r="J103" s="1293"/>
      <c r="K103" s="1823"/>
    </row>
    <row r="104" spans="3:11">
      <c r="C104" s="1293"/>
      <c r="D104" s="1627">
        <f t="shared" si="1"/>
        <v>0</v>
      </c>
      <c r="E104" s="1293"/>
      <c r="F104" s="1293"/>
      <c r="G104" s="1293"/>
      <c r="H104" s="1293"/>
      <c r="I104" s="1293"/>
      <c r="J104" s="1293"/>
      <c r="K104" s="1823"/>
    </row>
    <row r="105" spans="3:11">
      <c r="C105" s="1293"/>
      <c r="D105" s="1627">
        <f t="shared" si="1"/>
        <v>0</v>
      </c>
      <c r="E105" s="1293"/>
      <c r="F105" s="1293"/>
      <c r="G105" s="1293"/>
      <c r="H105" s="1293"/>
      <c r="I105" s="1293"/>
      <c r="J105" s="1293"/>
      <c r="K105" s="1823"/>
    </row>
    <row r="106" spans="3:11">
      <c r="C106" s="1293"/>
      <c r="D106" s="1627">
        <f t="shared" si="1"/>
        <v>0</v>
      </c>
      <c r="E106" s="1293"/>
      <c r="F106" s="1293"/>
      <c r="G106" s="1293"/>
      <c r="H106" s="1293"/>
      <c r="I106" s="1293"/>
      <c r="J106" s="1293"/>
      <c r="K106" s="1823"/>
    </row>
    <row r="107" spans="3:11">
      <c r="C107" s="1293"/>
      <c r="D107" s="1627">
        <f t="shared" si="1"/>
        <v>0</v>
      </c>
      <c r="E107" s="1293"/>
      <c r="F107" s="1293"/>
      <c r="G107" s="1293"/>
      <c r="H107" s="1293"/>
      <c r="I107" s="1293"/>
      <c r="J107" s="1293"/>
      <c r="K107" s="1823"/>
    </row>
    <row r="108" spans="3:11">
      <c r="C108" s="1293"/>
      <c r="D108" s="1627">
        <f t="shared" si="1"/>
        <v>0</v>
      </c>
      <c r="E108" s="1293"/>
      <c r="F108" s="1293"/>
      <c r="G108" s="1293"/>
      <c r="H108" s="1293"/>
      <c r="I108" s="1293"/>
      <c r="J108" s="1293"/>
      <c r="K108" s="1823"/>
    </row>
    <row r="109" spans="3:11">
      <c r="C109" s="1293"/>
      <c r="D109" s="1627">
        <f t="shared" si="1"/>
        <v>0</v>
      </c>
      <c r="E109" s="1293"/>
      <c r="F109" s="1293"/>
      <c r="G109" s="1293"/>
      <c r="H109" s="1293"/>
      <c r="I109" s="1293"/>
      <c r="J109" s="1293"/>
      <c r="K109" s="1823"/>
    </row>
    <row r="110" spans="3:11">
      <c r="C110" s="1293"/>
      <c r="D110" s="1627">
        <f t="shared" si="1"/>
        <v>0</v>
      </c>
      <c r="E110" s="1293"/>
      <c r="F110" s="1293"/>
      <c r="G110" s="1293"/>
      <c r="H110" s="1293"/>
      <c r="I110" s="1293"/>
      <c r="J110" s="1293"/>
      <c r="K110" s="1823"/>
    </row>
    <row r="111" spans="3:11">
      <c r="C111" s="1293"/>
      <c r="D111" s="1627">
        <f t="shared" si="1"/>
        <v>0</v>
      </c>
      <c r="E111" s="1293"/>
      <c r="F111" s="1293"/>
      <c r="G111" s="1293"/>
      <c r="H111" s="1293"/>
      <c r="I111" s="1293"/>
      <c r="J111" s="1293"/>
      <c r="K111" s="1823"/>
    </row>
    <row r="112" spans="3:11">
      <c r="C112" s="1293"/>
      <c r="D112" s="1627">
        <f t="shared" si="1"/>
        <v>0</v>
      </c>
      <c r="E112" s="1293"/>
      <c r="F112" s="1293"/>
      <c r="G112" s="1293"/>
      <c r="H112" s="1293"/>
      <c r="I112" s="1293"/>
      <c r="J112" s="1293"/>
      <c r="K112" s="1823"/>
    </row>
    <row r="113" spans="1:11" s="1826" customFormat="1">
      <c r="A113" s="1825"/>
      <c r="B113" s="1293"/>
      <c r="C113" s="1293"/>
      <c r="D113" s="1627">
        <f t="shared" si="1"/>
        <v>0</v>
      </c>
      <c r="E113" s="1293"/>
      <c r="F113" s="1293"/>
      <c r="G113" s="1293"/>
      <c r="H113" s="1293"/>
      <c r="I113" s="1293"/>
      <c r="J113" s="1293"/>
      <c r="K113" s="1823"/>
    </row>
    <row r="114" spans="1:11" s="1826" customFormat="1">
      <c r="A114" s="1825"/>
      <c r="B114" s="1293"/>
      <c r="C114" s="1293"/>
      <c r="D114" s="1627">
        <f t="shared" si="1"/>
        <v>0</v>
      </c>
      <c r="E114" s="1293"/>
      <c r="F114" s="1293"/>
      <c r="G114" s="1293"/>
      <c r="H114" s="1293"/>
      <c r="I114" s="1293"/>
      <c r="J114" s="1293"/>
      <c r="K114" s="1823"/>
    </row>
    <row r="115" spans="1:11" s="1826" customFormat="1">
      <c r="A115" s="1825"/>
      <c r="B115" s="1293"/>
      <c r="C115" s="1293"/>
      <c r="D115" s="1627">
        <f t="shared" si="1"/>
        <v>0</v>
      </c>
      <c r="E115" s="1293"/>
      <c r="F115" s="1293"/>
      <c r="G115" s="1293"/>
      <c r="H115" s="1293"/>
      <c r="I115" s="1293"/>
      <c r="J115" s="1293"/>
      <c r="K115" s="1823"/>
    </row>
    <row r="116" spans="1:11" s="1826" customFormat="1">
      <c r="A116" s="1825"/>
      <c r="B116" s="1293"/>
      <c r="C116" s="1293"/>
      <c r="D116" s="1627">
        <f>+C116*(100-E116)/100</f>
        <v>0</v>
      </c>
      <c r="E116" s="1293"/>
      <c r="F116" s="1293"/>
      <c r="G116" s="1293"/>
      <c r="H116" s="1293"/>
      <c r="I116" s="1293"/>
      <c r="J116" s="1293"/>
      <c r="K116" s="1823"/>
    </row>
    <row r="117" spans="1:11" s="1826" customFormat="1">
      <c r="A117" s="1825"/>
      <c r="B117" s="1293"/>
      <c r="C117" s="1293"/>
      <c r="D117" s="1627">
        <f>+C117*(100-E117)/100</f>
        <v>0</v>
      </c>
      <c r="E117" s="1293"/>
      <c r="F117" s="1293"/>
      <c r="G117" s="1293"/>
      <c r="H117" s="1293"/>
      <c r="I117" s="1293"/>
      <c r="J117" s="1293"/>
      <c r="K117" s="1823"/>
    </row>
    <row r="118" spans="1:11" s="1826" customFormat="1">
      <c r="A118" s="1825"/>
      <c r="B118" s="1293"/>
      <c r="C118" s="1293"/>
      <c r="D118" s="1627">
        <f>+C118*(100-E118)/100</f>
        <v>0</v>
      </c>
      <c r="E118" s="1293"/>
      <c r="F118" s="1293"/>
      <c r="G118" s="1293"/>
      <c r="H118" s="1293"/>
      <c r="I118" s="1293"/>
      <c r="J118" s="1293"/>
      <c r="K118" s="1823"/>
    </row>
    <row r="119" spans="1:11" s="1826" customFormat="1">
      <c r="A119" s="1825"/>
      <c r="B119" s="1293"/>
      <c r="C119" s="1293"/>
      <c r="D119" s="1293"/>
      <c r="E119" s="1293"/>
      <c r="F119" s="1293"/>
      <c r="G119" s="1293"/>
      <c r="H119" s="1293"/>
      <c r="I119" s="1293"/>
      <c r="J119" s="1293"/>
      <c r="K119" s="1823"/>
    </row>
    <row r="120" spans="1:11" s="1826" customFormat="1">
      <c r="A120" s="1825"/>
      <c r="B120" s="1293"/>
      <c r="C120" s="1293"/>
      <c r="D120" s="1293"/>
      <c r="E120" s="1293"/>
      <c r="F120" s="1293"/>
      <c r="G120" s="1293"/>
      <c r="H120" s="1293"/>
      <c r="I120" s="1293"/>
      <c r="J120" s="1293"/>
      <c r="K120" s="1823"/>
    </row>
    <row r="121" spans="1:11" s="1826" customFormat="1">
      <c r="A121" s="1825"/>
      <c r="B121" s="1293"/>
      <c r="C121" s="1293"/>
      <c r="D121" s="1293"/>
      <c r="E121" s="1293"/>
      <c r="F121" s="1293"/>
      <c r="G121" s="1293"/>
      <c r="H121" s="1293"/>
      <c r="I121" s="1293"/>
      <c r="J121" s="1293"/>
      <c r="K121" s="1823"/>
    </row>
    <row r="122" spans="1:11" s="1826" customFormat="1">
      <c r="A122" s="1825"/>
      <c r="B122" s="1293"/>
      <c r="C122" s="1293"/>
      <c r="D122" s="1293"/>
      <c r="E122" s="1293"/>
      <c r="F122" s="1293"/>
      <c r="G122" s="1293"/>
      <c r="H122" s="1293"/>
      <c r="I122" s="1293"/>
      <c r="J122" s="1293"/>
      <c r="K122" s="1823"/>
    </row>
    <row r="123" spans="1:11" s="1826" customFormat="1">
      <c r="A123" s="1825"/>
      <c r="B123" s="1293"/>
      <c r="C123" s="1293"/>
      <c r="D123" s="1293"/>
      <c r="E123" s="1293"/>
      <c r="F123" s="1293"/>
      <c r="G123" s="1293"/>
      <c r="H123" s="1293"/>
      <c r="I123" s="1293"/>
      <c r="J123" s="1293"/>
      <c r="K123" s="1823"/>
    </row>
    <row r="124" spans="1:11" s="1826" customFormat="1">
      <c r="A124" s="1825"/>
      <c r="B124" s="1293"/>
      <c r="C124" s="1293"/>
      <c r="D124" s="1293"/>
      <c r="E124" s="1293"/>
      <c r="F124" s="1293"/>
      <c r="G124" s="1293"/>
      <c r="H124" s="1293"/>
      <c r="I124" s="1293"/>
      <c r="J124" s="1293"/>
      <c r="K124" s="1823"/>
    </row>
    <row r="125" spans="1:11" s="1826" customFormat="1">
      <c r="A125" s="1825"/>
      <c r="B125" s="1293"/>
      <c r="C125" s="1293"/>
      <c r="D125" s="1293"/>
      <c r="E125" s="1293"/>
      <c r="F125" s="1293"/>
      <c r="G125" s="1293"/>
      <c r="H125" s="1293"/>
      <c r="I125" s="1293"/>
      <c r="J125" s="1293"/>
      <c r="K125" s="1823"/>
    </row>
    <row r="126" spans="1:11" s="1826" customFormat="1">
      <c r="A126" s="1825"/>
      <c r="B126" s="1293"/>
      <c r="C126" s="1293"/>
      <c r="D126" s="1293"/>
      <c r="E126" s="1293"/>
      <c r="F126" s="1293"/>
      <c r="G126" s="1293"/>
      <c r="H126" s="1293"/>
      <c r="I126" s="1293"/>
      <c r="J126" s="1293"/>
      <c r="K126" s="1823"/>
    </row>
    <row r="127" spans="1:11" s="1826" customFormat="1">
      <c r="A127" s="1825"/>
      <c r="B127" s="1293"/>
      <c r="C127" s="1293"/>
      <c r="D127" s="1293"/>
      <c r="E127" s="1293"/>
      <c r="F127" s="1293"/>
      <c r="G127" s="1293"/>
      <c r="H127" s="1293"/>
      <c r="I127" s="1293"/>
      <c r="J127" s="1293"/>
      <c r="K127" s="1823"/>
    </row>
    <row r="128" spans="1:11" s="1826" customFormat="1">
      <c r="A128" s="1825"/>
      <c r="B128" s="1293"/>
      <c r="C128" s="1293"/>
      <c r="D128" s="1293"/>
      <c r="E128" s="1293"/>
      <c r="F128" s="1293"/>
      <c r="G128" s="1293"/>
      <c r="H128" s="1293"/>
      <c r="I128" s="1293"/>
      <c r="J128" s="1293"/>
      <c r="K128" s="1823"/>
    </row>
    <row r="129" spans="1:11" s="1826" customFormat="1">
      <c r="A129" s="1825"/>
      <c r="B129" s="1293"/>
      <c r="C129" s="1293"/>
      <c r="D129" s="1293"/>
      <c r="E129" s="1293"/>
      <c r="F129" s="1293"/>
      <c r="G129" s="1293"/>
      <c r="H129" s="1293"/>
      <c r="I129" s="1293"/>
      <c r="J129" s="1293"/>
      <c r="K129" s="1823"/>
    </row>
    <row r="130" spans="1:11" s="1826" customFormat="1">
      <c r="A130" s="1825"/>
      <c r="B130" s="1293"/>
      <c r="C130" s="1293"/>
      <c r="D130" s="1293"/>
      <c r="E130" s="1293"/>
      <c r="F130" s="1293"/>
      <c r="G130" s="1293"/>
      <c r="H130" s="1293"/>
      <c r="I130" s="1293"/>
      <c r="J130" s="1293"/>
      <c r="K130" s="1823"/>
    </row>
    <row r="131" spans="1:11" s="1826" customFormat="1">
      <c r="A131" s="1825"/>
      <c r="B131" s="1293"/>
      <c r="C131" s="1293"/>
      <c r="D131" s="1293"/>
      <c r="E131" s="1293"/>
      <c r="F131" s="1293"/>
      <c r="G131" s="1293"/>
      <c r="H131" s="1293"/>
      <c r="I131" s="1293"/>
      <c r="J131" s="1293"/>
      <c r="K131" s="1823"/>
    </row>
    <row r="132" spans="1:11" s="1826" customFormat="1">
      <c r="A132" s="1825"/>
      <c r="B132" s="1293"/>
      <c r="C132" s="1293"/>
      <c r="D132" s="1293"/>
      <c r="E132" s="1293"/>
      <c r="F132" s="1293"/>
      <c r="G132" s="1293"/>
      <c r="H132" s="1293"/>
      <c r="I132" s="1293"/>
      <c r="J132" s="1293"/>
      <c r="K132" s="1823"/>
    </row>
    <row r="133" spans="1:11" s="1826" customFormat="1">
      <c r="A133" s="1825"/>
      <c r="B133" s="1293"/>
      <c r="C133" s="1293"/>
      <c r="D133" s="1293"/>
      <c r="E133" s="1293"/>
      <c r="F133" s="1293"/>
      <c r="G133" s="1293"/>
      <c r="H133" s="1293"/>
      <c r="I133" s="1293"/>
      <c r="J133" s="1293"/>
      <c r="K133" s="1823"/>
    </row>
    <row r="134" spans="1:11" s="1826" customFormat="1">
      <c r="A134" s="1825"/>
      <c r="B134" s="1293"/>
      <c r="C134" s="1293"/>
      <c r="D134" s="1293"/>
      <c r="E134" s="1293"/>
      <c r="F134" s="1293"/>
      <c r="G134" s="1293"/>
      <c r="H134" s="1293"/>
      <c r="I134" s="1293"/>
      <c r="J134" s="1293"/>
      <c r="K134" s="1823"/>
    </row>
    <row r="135" spans="1:11" s="1826" customFormat="1">
      <c r="A135" s="1825"/>
      <c r="B135" s="1293"/>
      <c r="C135" s="1293"/>
      <c r="D135" s="1293"/>
      <c r="E135" s="1293"/>
      <c r="F135" s="1293"/>
      <c r="G135" s="1293"/>
      <c r="H135" s="1293"/>
      <c r="I135" s="1293"/>
      <c r="J135" s="1293"/>
      <c r="K135" s="1823"/>
    </row>
    <row r="136" spans="1:11" s="1826" customFormat="1">
      <c r="A136" s="1825"/>
      <c r="B136" s="1293"/>
      <c r="C136" s="1293"/>
      <c r="D136" s="1293"/>
      <c r="E136" s="1293"/>
      <c r="F136" s="1293"/>
      <c r="G136" s="1293"/>
      <c r="H136" s="1293"/>
      <c r="I136" s="1293"/>
      <c r="J136" s="1293"/>
      <c r="K136" s="1823"/>
    </row>
    <row r="137" spans="1:11" s="1826" customFormat="1">
      <c r="A137" s="1825"/>
      <c r="B137" s="1293"/>
      <c r="C137" s="1293"/>
      <c r="D137" s="1293"/>
      <c r="E137" s="1293"/>
      <c r="F137" s="1293"/>
      <c r="G137" s="1293"/>
      <c r="H137" s="1293"/>
      <c r="I137" s="1293"/>
      <c r="J137" s="1293"/>
      <c r="K137" s="1823"/>
    </row>
    <row r="138" spans="1:11" s="1826" customFormat="1">
      <c r="A138" s="1825"/>
      <c r="B138" s="1293"/>
      <c r="C138" s="1293"/>
      <c r="D138" s="1293"/>
      <c r="E138" s="1293"/>
      <c r="F138" s="1293"/>
      <c r="G138" s="1293"/>
      <c r="H138" s="1293"/>
      <c r="I138" s="1293"/>
      <c r="J138" s="1293"/>
      <c r="K138" s="1823"/>
    </row>
    <row r="139" spans="1:11" s="1826" customFormat="1">
      <c r="A139" s="1825"/>
      <c r="B139" s="1293"/>
      <c r="C139" s="1293"/>
      <c r="D139" s="1293"/>
      <c r="E139" s="1293"/>
      <c r="F139" s="1293"/>
      <c r="G139" s="1293"/>
      <c r="H139" s="1293"/>
      <c r="I139" s="1293"/>
      <c r="J139" s="1293"/>
      <c r="K139" s="1823"/>
    </row>
    <row r="140" spans="1:11" s="1826" customFormat="1">
      <c r="A140" s="1825"/>
      <c r="B140" s="1293"/>
      <c r="C140" s="1293"/>
      <c r="D140" s="1293"/>
      <c r="E140" s="1293"/>
      <c r="F140" s="1293"/>
      <c r="G140" s="1293"/>
      <c r="H140" s="1293"/>
      <c r="I140" s="1293"/>
      <c r="J140" s="1293"/>
      <c r="K140" s="1823"/>
    </row>
    <row r="141" spans="1:11" s="1826" customFormat="1">
      <c r="A141" s="1825"/>
      <c r="B141" s="1293"/>
      <c r="C141" s="1293"/>
      <c r="D141" s="1293"/>
      <c r="E141" s="1293"/>
      <c r="F141" s="1293"/>
      <c r="G141" s="1293"/>
      <c r="H141" s="1293"/>
      <c r="I141" s="1293"/>
      <c r="J141" s="1293"/>
      <c r="K141" s="1823"/>
    </row>
    <row r="142" spans="1:11" s="1826" customFormat="1">
      <c r="A142" s="1825"/>
      <c r="B142" s="1293"/>
      <c r="C142" s="1293"/>
      <c r="D142" s="1293"/>
      <c r="E142" s="1293"/>
      <c r="F142" s="1293"/>
      <c r="G142" s="1293"/>
      <c r="H142" s="1293"/>
      <c r="I142" s="1293"/>
      <c r="J142" s="1293"/>
      <c r="K142" s="1823"/>
    </row>
    <row r="143" spans="1:11" s="1826" customFormat="1">
      <c r="A143" s="1825"/>
      <c r="B143" s="1293"/>
      <c r="C143" s="1293"/>
      <c r="D143" s="1293"/>
      <c r="E143" s="1293"/>
      <c r="F143" s="1293"/>
      <c r="G143" s="1293"/>
      <c r="H143" s="1293"/>
      <c r="I143" s="1293"/>
      <c r="J143" s="1293"/>
      <c r="K143" s="1823"/>
    </row>
    <row r="144" spans="1:11" s="1826" customFormat="1">
      <c r="A144" s="1825"/>
      <c r="B144" s="1293"/>
      <c r="C144" s="1293"/>
      <c r="D144" s="1293"/>
      <c r="E144" s="1293"/>
      <c r="F144" s="1293"/>
      <c r="G144" s="1293"/>
      <c r="H144" s="1293"/>
      <c r="I144" s="1293"/>
      <c r="J144" s="1293"/>
      <c r="K144" s="1823"/>
    </row>
    <row r="145" spans="1:11" s="1826" customFormat="1">
      <c r="A145" s="1825"/>
      <c r="B145" s="1293"/>
      <c r="C145" s="1293"/>
      <c r="D145" s="1293"/>
      <c r="E145" s="1293"/>
      <c r="F145" s="1293"/>
      <c r="G145" s="1293"/>
      <c r="H145" s="1293"/>
      <c r="I145" s="1293"/>
      <c r="J145" s="1293"/>
      <c r="K145" s="1823"/>
    </row>
    <row r="146" spans="1:11" s="1826" customFormat="1">
      <c r="A146" s="1825"/>
      <c r="B146" s="1293"/>
      <c r="C146" s="1293"/>
      <c r="D146" s="1293"/>
      <c r="E146" s="1293"/>
      <c r="F146" s="1293"/>
      <c r="G146" s="1293"/>
      <c r="H146" s="1293"/>
      <c r="I146" s="1293"/>
      <c r="J146" s="1293"/>
      <c r="K146" s="1823"/>
    </row>
    <row r="147" spans="1:11" s="1826" customFormat="1">
      <c r="A147" s="1825"/>
      <c r="B147" s="1293"/>
      <c r="C147" s="1293"/>
      <c r="D147" s="1293"/>
      <c r="E147" s="1293"/>
      <c r="F147" s="1293"/>
      <c r="G147" s="1293"/>
      <c r="H147" s="1293"/>
      <c r="I147" s="1293"/>
      <c r="J147" s="1293"/>
      <c r="K147" s="1823"/>
    </row>
    <row r="148" spans="1:11" s="1826" customFormat="1">
      <c r="A148" s="1825"/>
      <c r="B148" s="1293"/>
      <c r="C148" s="1293"/>
      <c r="D148" s="1293"/>
      <c r="E148" s="1293"/>
      <c r="F148" s="1293"/>
      <c r="G148" s="1293"/>
      <c r="H148" s="1293"/>
      <c r="I148" s="1293"/>
      <c r="J148" s="1293"/>
      <c r="K148" s="1823"/>
    </row>
    <row r="149" spans="1:11" s="1826" customFormat="1">
      <c r="A149" s="1825"/>
      <c r="B149" s="1293"/>
      <c r="C149" s="1293"/>
      <c r="D149" s="1293"/>
      <c r="E149" s="1293"/>
      <c r="F149" s="1293"/>
      <c r="G149" s="1293"/>
      <c r="H149" s="1293"/>
      <c r="I149" s="1293"/>
      <c r="J149" s="1293"/>
      <c r="K149" s="1823"/>
    </row>
    <row r="150" spans="1:11" s="1826" customFormat="1">
      <c r="A150" s="1825"/>
      <c r="B150" s="1293"/>
      <c r="C150" s="1293"/>
      <c r="D150" s="1293"/>
      <c r="E150" s="1293"/>
      <c r="F150" s="1293"/>
      <c r="G150" s="1293"/>
      <c r="H150" s="1293"/>
      <c r="I150" s="1293"/>
      <c r="J150" s="1293"/>
      <c r="K150" s="1823"/>
    </row>
    <row r="151" spans="1:11" s="1826" customFormat="1">
      <c r="A151" s="1825"/>
      <c r="B151" s="1293"/>
      <c r="C151" s="1293"/>
      <c r="D151" s="1293"/>
      <c r="E151" s="1293"/>
      <c r="F151" s="1293"/>
      <c r="G151" s="1293"/>
      <c r="H151" s="1293"/>
      <c r="I151" s="1293"/>
      <c r="J151" s="1293"/>
      <c r="K151" s="1823"/>
    </row>
    <row r="152" spans="1:11" s="1826" customFormat="1">
      <c r="A152" s="1825"/>
      <c r="B152" s="1293"/>
      <c r="C152" s="1293"/>
      <c r="D152" s="1293"/>
      <c r="E152" s="1293"/>
      <c r="F152" s="1293"/>
      <c r="G152" s="1293"/>
      <c r="H152" s="1293"/>
      <c r="I152" s="1293"/>
      <c r="J152" s="1293"/>
      <c r="K152" s="1823"/>
    </row>
    <row r="153" spans="1:11" s="1826" customFormat="1">
      <c r="A153" s="1825"/>
      <c r="B153" s="1293"/>
      <c r="C153" s="1293"/>
      <c r="D153" s="1293"/>
      <c r="E153" s="1293"/>
      <c r="F153" s="1293"/>
      <c r="G153" s="1293"/>
      <c r="H153" s="1293"/>
      <c r="I153" s="1293"/>
      <c r="J153" s="1293"/>
      <c r="K153" s="1823"/>
    </row>
    <row r="154" spans="1:11" s="1826" customFormat="1">
      <c r="A154" s="1825"/>
      <c r="B154" s="1293"/>
      <c r="C154" s="1293"/>
      <c r="D154" s="1293"/>
      <c r="E154" s="1293"/>
      <c r="F154" s="1293"/>
      <c r="G154" s="1293"/>
      <c r="H154" s="1293"/>
      <c r="I154" s="1293"/>
      <c r="J154" s="1293"/>
      <c r="K154" s="1823"/>
    </row>
    <row r="155" spans="1:11" s="1826" customFormat="1">
      <c r="A155" s="1825"/>
      <c r="B155" s="1293"/>
      <c r="C155" s="1293"/>
      <c r="D155" s="1293"/>
      <c r="E155" s="1293"/>
      <c r="F155" s="1293"/>
      <c r="G155" s="1293"/>
      <c r="H155" s="1293"/>
      <c r="I155" s="1293"/>
      <c r="J155" s="1293"/>
      <c r="K155" s="1823"/>
    </row>
    <row r="156" spans="1:11" s="1826" customFormat="1">
      <c r="A156" s="1825"/>
      <c r="B156" s="1293"/>
      <c r="C156" s="1293"/>
      <c r="D156" s="1293"/>
      <c r="E156" s="1293"/>
      <c r="F156" s="1293"/>
      <c r="G156" s="1293"/>
      <c r="H156" s="1293"/>
      <c r="I156" s="1293"/>
      <c r="J156" s="1293"/>
      <c r="K156" s="1823"/>
    </row>
    <row r="157" spans="1:11" s="1826" customFormat="1">
      <c r="A157" s="1825"/>
      <c r="B157" s="1293"/>
      <c r="C157" s="1293"/>
      <c r="D157" s="1293"/>
      <c r="E157" s="1293"/>
      <c r="F157" s="1293"/>
      <c r="G157" s="1293"/>
      <c r="H157" s="1293"/>
      <c r="I157" s="1293"/>
      <c r="J157" s="1293"/>
      <c r="K157" s="1823"/>
    </row>
    <row r="158" spans="1:11" s="1826" customFormat="1">
      <c r="A158" s="1825"/>
      <c r="B158" s="1293"/>
      <c r="C158" s="1293"/>
      <c r="D158" s="1293"/>
      <c r="E158" s="1293"/>
      <c r="F158" s="1293"/>
      <c r="G158" s="1293"/>
      <c r="H158" s="1293"/>
      <c r="I158" s="1293"/>
      <c r="J158" s="1293"/>
      <c r="K158" s="1823"/>
    </row>
    <row r="159" spans="1:11" s="1826" customFormat="1">
      <c r="A159" s="1825"/>
      <c r="B159" s="1293"/>
      <c r="C159" s="1293"/>
      <c r="D159" s="1293"/>
      <c r="E159" s="1293"/>
      <c r="F159" s="1293"/>
      <c r="G159" s="1293"/>
      <c r="H159" s="1293"/>
      <c r="I159" s="1293"/>
      <c r="J159" s="1293"/>
      <c r="K159" s="1823"/>
    </row>
    <row r="160" spans="1:11" s="1826" customFormat="1">
      <c r="A160" s="1825"/>
      <c r="B160" s="1293"/>
      <c r="C160" s="1293"/>
      <c r="D160" s="1293"/>
      <c r="E160" s="1293"/>
      <c r="F160" s="1293"/>
      <c r="G160" s="1293"/>
      <c r="H160" s="1293"/>
      <c r="I160" s="1293"/>
      <c r="J160" s="1293"/>
      <c r="K160" s="1823"/>
    </row>
    <row r="161" spans="1:11" s="1826" customFormat="1">
      <c r="A161" s="1825"/>
      <c r="B161" s="1293"/>
      <c r="C161" s="1293"/>
      <c r="D161" s="1293"/>
      <c r="E161" s="1293"/>
      <c r="F161" s="1293"/>
      <c r="G161" s="1293"/>
      <c r="H161" s="1293"/>
      <c r="I161" s="1293"/>
      <c r="J161" s="1293"/>
      <c r="K161" s="1823"/>
    </row>
    <row r="162" spans="1:11" s="1826" customFormat="1">
      <c r="A162" s="1825"/>
      <c r="B162" s="1293"/>
      <c r="C162" s="1293"/>
      <c r="D162" s="1293"/>
      <c r="E162" s="1293"/>
      <c r="F162" s="1293"/>
      <c r="G162" s="1293"/>
      <c r="H162" s="1293"/>
      <c r="I162" s="1293"/>
      <c r="J162" s="1293"/>
      <c r="K162" s="1823"/>
    </row>
    <row r="163" spans="1:11" s="1826" customFormat="1">
      <c r="A163" s="1825"/>
      <c r="B163" s="1293"/>
      <c r="C163" s="1293"/>
      <c r="D163" s="1293"/>
      <c r="E163" s="1293"/>
      <c r="F163" s="1293"/>
      <c r="G163" s="1293"/>
      <c r="H163" s="1293"/>
      <c r="I163" s="1293"/>
      <c r="J163" s="1293"/>
      <c r="K163" s="1823"/>
    </row>
    <row r="164" spans="1:11" s="1826" customFormat="1">
      <c r="A164" s="1825"/>
      <c r="B164" s="1293"/>
      <c r="C164" s="1293"/>
      <c r="D164" s="1293"/>
      <c r="E164" s="1293"/>
      <c r="F164" s="1293"/>
      <c r="G164" s="1293"/>
      <c r="H164" s="1293"/>
      <c r="I164" s="1293"/>
      <c r="J164" s="1293"/>
      <c r="K164" s="1823"/>
    </row>
    <row r="165" spans="1:11" s="1826" customFormat="1">
      <c r="A165" s="1825"/>
      <c r="B165" s="1293"/>
      <c r="C165" s="1293"/>
      <c r="D165" s="1293"/>
      <c r="E165" s="1293"/>
      <c r="F165" s="1293"/>
      <c r="G165" s="1293"/>
      <c r="H165" s="1293"/>
      <c r="I165" s="1293"/>
      <c r="J165" s="1293"/>
      <c r="K165" s="1823"/>
    </row>
    <row r="166" spans="1:11" s="1826" customFormat="1">
      <c r="A166" s="1825"/>
      <c r="B166" s="1293"/>
      <c r="C166" s="1293"/>
      <c r="D166" s="1293"/>
      <c r="E166" s="1293"/>
      <c r="F166" s="1293"/>
      <c r="G166" s="1293"/>
      <c r="H166" s="1293"/>
      <c r="I166" s="1293"/>
      <c r="J166" s="1293"/>
      <c r="K166" s="1823"/>
    </row>
    <row r="167" spans="1:11" s="1826" customFormat="1">
      <c r="A167" s="1825"/>
      <c r="B167" s="1293"/>
      <c r="C167" s="1293"/>
      <c r="D167" s="1293"/>
      <c r="E167" s="1293"/>
      <c r="F167" s="1293"/>
      <c r="G167" s="1293"/>
      <c r="H167" s="1293"/>
      <c r="I167" s="1293"/>
      <c r="J167" s="1293"/>
      <c r="K167" s="1823"/>
    </row>
    <row r="168" spans="1:11" s="1826" customFormat="1">
      <c r="A168" s="1825"/>
      <c r="B168" s="1293"/>
      <c r="C168" s="1293"/>
      <c r="D168" s="1293"/>
      <c r="E168" s="1293"/>
      <c r="F168" s="1293"/>
      <c r="G168" s="1293"/>
      <c r="H168" s="1293"/>
      <c r="I168" s="1293"/>
      <c r="J168" s="1293"/>
      <c r="K168" s="1823"/>
    </row>
    <row r="169" spans="1:11" s="1826" customFormat="1">
      <c r="A169" s="1825"/>
      <c r="B169" s="1293"/>
      <c r="C169" s="1293"/>
      <c r="D169" s="1293"/>
      <c r="E169" s="1293"/>
      <c r="F169" s="1293"/>
      <c r="G169" s="1293"/>
      <c r="H169" s="1293"/>
      <c r="I169" s="1293"/>
      <c r="J169" s="1293"/>
      <c r="K169" s="1823"/>
    </row>
    <row r="170" spans="1:11" s="1826" customFormat="1">
      <c r="A170" s="1825"/>
      <c r="B170" s="1293"/>
      <c r="C170" s="1293"/>
      <c r="D170" s="1293"/>
      <c r="E170" s="1293"/>
      <c r="F170" s="1293"/>
      <c r="G170" s="1293"/>
      <c r="H170" s="1293"/>
      <c r="I170" s="1293"/>
      <c r="J170" s="1293"/>
      <c r="K170" s="1823"/>
    </row>
    <row r="171" spans="1:11" s="1826" customFormat="1">
      <c r="A171" s="1825"/>
      <c r="B171" s="1293"/>
      <c r="C171" s="1293"/>
      <c r="D171" s="1293"/>
      <c r="E171" s="1293"/>
      <c r="F171" s="1293"/>
      <c r="G171" s="1293"/>
      <c r="H171" s="1293"/>
      <c r="I171" s="1293"/>
      <c r="J171" s="1293"/>
      <c r="K171" s="1823"/>
    </row>
    <row r="172" spans="1:11" s="1826" customFormat="1">
      <c r="A172" s="1825"/>
      <c r="B172" s="1293"/>
      <c r="C172" s="1293"/>
      <c r="D172" s="1293"/>
      <c r="E172" s="1293"/>
      <c r="F172" s="1293"/>
      <c r="G172" s="1293"/>
      <c r="H172" s="1293"/>
      <c r="I172" s="1293"/>
      <c r="J172" s="1293"/>
      <c r="K172" s="1823"/>
    </row>
    <row r="173" spans="1:11" s="1826" customFormat="1">
      <c r="A173" s="1825"/>
      <c r="B173" s="1293"/>
      <c r="C173" s="1293"/>
      <c r="D173" s="1293"/>
      <c r="E173" s="1293"/>
      <c r="F173" s="1293"/>
      <c r="G173" s="1293"/>
      <c r="H173" s="1293"/>
      <c r="I173" s="1293"/>
      <c r="J173" s="1293"/>
      <c r="K173" s="1823"/>
    </row>
    <row r="174" spans="1:11" s="1826" customFormat="1">
      <c r="A174" s="1825"/>
      <c r="B174" s="1293"/>
      <c r="C174" s="1293"/>
      <c r="D174" s="1293"/>
      <c r="E174" s="1293"/>
      <c r="F174" s="1293"/>
      <c r="G174" s="1293"/>
      <c r="H174" s="1293"/>
      <c r="I174" s="1293"/>
      <c r="J174" s="1293"/>
      <c r="K174" s="1823"/>
    </row>
    <row r="175" spans="1:11" s="1826" customFormat="1">
      <c r="A175" s="1825"/>
      <c r="B175" s="1293"/>
      <c r="C175" s="1293"/>
      <c r="D175" s="1293"/>
      <c r="E175" s="1293"/>
      <c r="F175" s="1293"/>
      <c r="G175" s="1293"/>
      <c r="H175" s="1293"/>
      <c r="I175" s="1293"/>
      <c r="J175" s="1293"/>
      <c r="K175" s="1823"/>
    </row>
    <row r="176" spans="1:11" s="1826" customFormat="1">
      <c r="A176" s="1825"/>
      <c r="B176" s="1293"/>
      <c r="C176" s="1293"/>
      <c r="D176" s="1293"/>
      <c r="E176" s="1293"/>
      <c r="F176" s="1293"/>
      <c r="G176" s="1293"/>
      <c r="H176" s="1293"/>
      <c r="I176" s="1293"/>
      <c r="J176" s="1293"/>
      <c r="K176" s="1823"/>
    </row>
    <row r="177" spans="1:11" s="1826" customFormat="1">
      <c r="A177" s="1825"/>
      <c r="B177" s="1293"/>
      <c r="C177" s="1293"/>
      <c r="D177" s="1293"/>
      <c r="E177" s="1293"/>
      <c r="F177" s="1293"/>
      <c r="G177" s="1293"/>
      <c r="H177" s="1293"/>
      <c r="I177" s="1293"/>
      <c r="J177" s="1293"/>
      <c r="K177" s="1823"/>
    </row>
    <row r="178" spans="1:11" s="1826" customFormat="1">
      <c r="A178" s="1825"/>
      <c r="B178" s="1293"/>
      <c r="C178" s="1293"/>
      <c r="D178" s="1293"/>
      <c r="E178" s="1293"/>
      <c r="F178" s="1293"/>
      <c r="G178" s="1293"/>
      <c r="H178" s="1293"/>
      <c r="I178" s="1293"/>
      <c r="J178" s="1293"/>
      <c r="K178" s="1823"/>
    </row>
    <row r="179" spans="1:11" s="1826" customFormat="1">
      <c r="A179" s="1825"/>
      <c r="B179" s="1293"/>
      <c r="C179" s="1293"/>
      <c r="D179" s="1293"/>
      <c r="E179" s="1293"/>
      <c r="F179" s="1293"/>
      <c r="G179" s="1293"/>
      <c r="H179" s="1293"/>
      <c r="I179" s="1293"/>
      <c r="J179" s="1293"/>
      <c r="K179" s="1823"/>
    </row>
    <row r="180" spans="1:11" s="1826" customFormat="1">
      <c r="A180" s="1825"/>
      <c r="B180" s="1293"/>
      <c r="C180" s="1293"/>
      <c r="D180" s="1293"/>
      <c r="E180" s="1293"/>
      <c r="F180" s="1293"/>
      <c r="G180" s="1293"/>
      <c r="H180" s="1293"/>
      <c r="I180" s="1293"/>
      <c r="J180" s="1293"/>
      <c r="K180" s="1823"/>
    </row>
    <row r="181" spans="1:11" s="1826" customFormat="1">
      <c r="A181" s="1825"/>
      <c r="B181" s="1293"/>
      <c r="C181" s="1293"/>
      <c r="D181" s="1293"/>
      <c r="E181" s="1293"/>
      <c r="F181" s="1293"/>
      <c r="G181" s="1293"/>
      <c r="H181" s="1293"/>
      <c r="I181" s="1293"/>
      <c r="J181" s="1293"/>
      <c r="K181" s="1823"/>
    </row>
    <row r="182" spans="1:11" s="1826" customFormat="1">
      <c r="A182" s="1825"/>
      <c r="B182" s="1293"/>
      <c r="C182" s="1293"/>
      <c r="D182" s="1293"/>
      <c r="E182" s="1293"/>
      <c r="F182" s="1293"/>
      <c r="G182" s="1293"/>
      <c r="H182" s="1293"/>
      <c r="I182" s="1293"/>
      <c r="J182" s="1293"/>
      <c r="K182" s="1823"/>
    </row>
    <row r="183" spans="1:11" s="1826" customFormat="1">
      <c r="A183" s="1825"/>
      <c r="B183" s="1293"/>
      <c r="C183" s="1293"/>
      <c r="D183" s="1293"/>
      <c r="E183" s="1293"/>
      <c r="F183" s="1293"/>
      <c r="G183" s="1293"/>
      <c r="H183" s="1293"/>
      <c r="I183" s="1293"/>
      <c r="J183" s="1293"/>
      <c r="K183" s="1823"/>
    </row>
    <row r="184" spans="1:11" s="1826" customFormat="1">
      <c r="A184" s="1825"/>
      <c r="B184" s="1293"/>
      <c r="C184" s="1293"/>
      <c r="D184" s="1293"/>
      <c r="E184" s="1293"/>
      <c r="F184" s="1293"/>
      <c r="G184" s="1293"/>
      <c r="H184" s="1293"/>
      <c r="I184" s="1293"/>
      <c r="J184" s="1293"/>
      <c r="K184" s="1823"/>
    </row>
    <row r="185" spans="1:11" s="1826" customFormat="1">
      <c r="A185" s="1825"/>
      <c r="B185" s="1293"/>
      <c r="C185" s="1293"/>
      <c r="D185" s="1293"/>
      <c r="E185" s="1293"/>
      <c r="F185" s="1293"/>
      <c r="G185" s="1293"/>
      <c r="H185" s="1293"/>
      <c r="I185" s="1293"/>
      <c r="J185" s="1293"/>
      <c r="K185" s="1823"/>
    </row>
    <row r="186" spans="1:11" s="1826" customFormat="1">
      <c r="A186" s="1825"/>
      <c r="B186" s="1293"/>
      <c r="C186" s="1293"/>
      <c r="D186" s="1293"/>
      <c r="E186" s="1293"/>
      <c r="F186" s="1293"/>
      <c r="G186" s="1293"/>
      <c r="H186" s="1293"/>
      <c r="I186" s="1293"/>
      <c r="J186" s="1293"/>
      <c r="K186" s="1823"/>
    </row>
    <row r="187" spans="1:11" s="1826" customFormat="1">
      <c r="A187" s="1825"/>
      <c r="B187" s="1293"/>
      <c r="C187" s="1293"/>
      <c r="D187" s="1293"/>
      <c r="E187" s="1293"/>
      <c r="F187" s="1293"/>
      <c r="G187" s="1293"/>
      <c r="H187" s="1293"/>
      <c r="I187" s="1293"/>
      <c r="J187" s="1293"/>
      <c r="K187" s="1823"/>
    </row>
    <row r="188" spans="1:11" s="1826" customFormat="1">
      <c r="A188" s="1825"/>
      <c r="B188" s="1293"/>
      <c r="C188" s="1293"/>
      <c r="D188" s="1293"/>
      <c r="E188" s="1293"/>
      <c r="F188" s="1293"/>
      <c r="G188" s="1293"/>
      <c r="H188" s="1293"/>
      <c r="I188" s="1293"/>
      <c r="J188" s="1293"/>
      <c r="K188" s="1823"/>
    </row>
    <row r="189" spans="1:11" s="1826" customFormat="1">
      <c r="A189" s="1825"/>
      <c r="B189" s="1293"/>
      <c r="C189" s="1293"/>
      <c r="D189" s="1293"/>
      <c r="E189" s="1293"/>
      <c r="F189" s="1293"/>
      <c r="G189" s="1293"/>
      <c r="H189" s="1293"/>
      <c r="I189" s="1293"/>
      <c r="J189" s="1293"/>
      <c r="K189" s="1823"/>
    </row>
    <row r="190" spans="1:11" s="1826" customFormat="1">
      <c r="A190" s="1825"/>
      <c r="B190" s="1293"/>
      <c r="C190" s="1293"/>
      <c r="D190" s="1293"/>
      <c r="E190" s="1293"/>
      <c r="F190" s="1293"/>
      <c r="G190" s="1293"/>
      <c r="H190" s="1293"/>
      <c r="I190" s="1293"/>
      <c r="J190" s="1293"/>
      <c r="K190" s="1823"/>
    </row>
    <row r="191" spans="1:11" s="1826" customFormat="1">
      <c r="A191" s="1825"/>
      <c r="B191" s="1293"/>
      <c r="C191" s="1293"/>
      <c r="D191" s="1293"/>
      <c r="E191" s="1293"/>
      <c r="F191" s="1293"/>
      <c r="G191" s="1293"/>
      <c r="H191" s="1293"/>
      <c r="I191" s="1293"/>
      <c r="J191" s="1293"/>
      <c r="K191" s="1823"/>
    </row>
    <row r="192" spans="1:11" s="1826" customFormat="1">
      <c r="A192" s="1825"/>
      <c r="B192" s="1293"/>
      <c r="C192" s="1293"/>
      <c r="D192" s="1293"/>
      <c r="E192" s="1293"/>
      <c r="F192" s="1293"/>
      <c r="G192" s="1293"/>
      <c r="H192" s="1293"/>
      <c r="I192" s="1293"/>
      <c r="J192" s="1293"/>
      <c r="K192" s="1823"/>
    </row>
    <row r="193" spans="1:11" s="1826" customFormat="1">
      <c r="A193" s="1825"/>
      <c r="B193" s="1293"/>
      <c r="C193" s="1293"/>
      <c r="D193" s="1293"/>
      <c r="E193" s="1293"/>
      <c r="F193" s="1293"/>
      <c r="G193" s="1293"/>
      <c r="H193" s="1293"/>
      <c r="I193" s="1293"/>
      <c r="J193" s="1293"/>
      <c r="K193" s="1823"/>
    </row>
    <row r="194" spans="1:11" s="1826" customFormat="1">
      <c r="A194" s="1825"/>
      <c r="B194" s="1293"/>
      <c r="C194" s="1293"/>
      <c r="D194" s="1293"/>
      <c r="E194" s="1293"/>
      <c r="F194" s="1293"/>
      <c r="G194" s="1293"/>
      <c r="H194" s="1293"/>
      <c r="I194" s="1293"/>
      <c r="J194" s="1293"/>
      <c r="K194" s="1823"/>
    </row>
    <row r="195" spans="1:11" s="1826" customFormat="1">
      <c r="A195" s="1825"/>
      <c r="B195" s="1293"/>
      <c r="C195" s="1293"/>
      <c r="D195" s="1293"/>
      <c r="E195" s="1293"/>
      <c r="F195" s="1293"/>
      <c r="G195" s="1293"/>
      <c r="H195" s="1293"/>
      <c r="I195" s="1293"/>
      <c r="J195" s="1293"/>
      <c r="K195" s="1823"/>
    </row>
    <row r="196" spans="1:11" s="1826" customFormat="1">
      <c r="A196" s="1825"/>
      <c r="B196" s="1293"/>
      <c r="C196" s="1293"/>
      <c r="D196" s="1293"/>
      <c r="E196" s="1293"/>
      <c r="F196" s="1293"/>
      <c r="G196" s="1293"/>
      <c r="H196" s="1293"/>
      <c r="I196" s="1293"/>
      <c r="J196" s="1293"/>
      <c r="K196" s="1823"/>
    </row>
    <row r="197" spans="1:11" s="1826" customFormat="1">
      <c r="A197" s="1825"/>
      <c r="B197" s="1293"/>
      <c r="C197" s="1293"/>
      <c r="D197" s="1293"/>
      <c r="E197" s="1293"/>
      <c r="F197" s="1293"/>
      <c r="G197" s="1293"/>
      <c r="H197" s="1293"/>
      <c r="I197" s="1293"/>
      <c r="J197" s="1293"/>
      <c r="K197" s="1823"/>
    </row>
    <row r="198" spans="1:11" s="1826" customFormat="1">
      <c r="A198" s="1825"/>
      <c r="B198" s="1293"/>
      <c r="C198" s="1293"/>
      <c r="D198" s="1293"/>
      <c r="E198" s="1293"/>
      <c r="F198" s="1293"/>
      <c r="G198" s="1293"/>
      <c r="H198" s="1293"/>
      <c r="I198" s="1293"/>
      <c r="J198" s="1293"/>
      <c r="K198" s="1823"/>
    </row>
    <row r="199" spans="1:11" s="1826" customFormat="1">
      <c r="A199" s="1825"/>
      <c r="B199" s="1293"/>
      <c r="C199" s="1293"/>
      <c r="D199" s="1293"/>
      <c r="E199" s="1293"/>
      <c r="F199" s="1293"/>
      <c r="G199" s="1293"/>
      <c r="H199" s="1293"/>
      <c r="I199" s="1293"/>
      <c r="J199" s="1293"/>
      <c r="K199" s="1823"/>
    </row>
    <row r="200" spans="1:11" s="1826" customFormat="1">
      <c r="A200" s="1825"/>
      <c r="B200" s="1293"/>
      <c r="C200" s="1293"/>
      <c r="D200" s="1293"/>
      <c r="E200" s="1293"/>
      <c r="F200" s="1293"/>
      <c r="G200" s="1293"/>
      <c r="H200" s="1293"/>
      <c r="I200" s="1293"/>
      <c r="J200" s="1293"/>
      <c r="K200" s="1823"/>
    </row>
    <row r="201" spans="1:11" s="1826" customFormat="1">
      <c r="A201" s="1825"/>
      <c r="B201" s="1293"/>
      <c r="C201" s="1293"/>
      <c r="D201" s="1293"/>
      <c r="E201" s="1293"/>
      <c r="F201" s="1293"/>
      <c r="G201" s="1293"/>
      <c r="H201" s="1293"/>
      <c r="I201" s="1293"/>
      <c r="J201" s="1293"/>
      <c r="K201" s="1823"/>
    </row>
    <row r="202" spans="1:11" s="1826" customFormat="1">
      <c r="A202" s="1825"/>
      <c r="B202" s="1293"/>
      <c r="C202" s="1293"/>
      <c r="D202" s="1293"/>
      <c r="E202" s="1293"/>
      <c r="F202" s="1293"/>
      <c r="G202" s="1293"/>
      <c r="H202" s="1293"/>
      <c r="I202" s="1293"/>
      <c r="J202" s="1293"/>
      <c r="K202" s="1823"/>
    </row>
    <row r="203" spans="1:11" s="1826" customFormat="1">
      <c r="A203" s="1825"/>
      <c r="B203" s="1293"/>
      <c r="C203" s="1293"/>
      <c r="D203" s="1293"/>
      <c r="E203" s="1293"/>
      <c r="F203" s="1293"/>
      <c r="G203" s="1293"/>
      <c r="H203" s="1293"/>
      <c r="I203" s="1293"/>
      <c r="J203" s="1293"/>
      <c r="K203" s="1823"/>
    </row>
    <row r="204" spans="1:11" s="1826" customFormat="1">
      <c r="A204" s="1825"/>
      <c r="B204" s="1293"/>
      <c r="C204" s="1293"/>
      <c r="D204" s="1293"/>
      <c r="E204" s="1293"/>
      <c r="F204" s="1293"/>
      <c r="G204" s="1293"/>
      <c r="H204" s="1293"/>
      <c r="I204" s="1293"/>
      <c r="J204" s="1293"/>
      <c r="K204" s="1823"/>
    </row>
    <row r="205" spans="1:11" s="1826" customFormat="1">
      <c r="A205" s="1825"/>
      <c r="B205" s="1293"/>
      <c r="C205" s="1293"/>
      <c r="D205" s="1293"/>
      <c r="E205" s="1293"/>
      <c r="F205" s="1293"/>
      <c r="G205" s="1293"/>
      <c r="H205" s="1293"/>
      <c r="I205" s="1293"/>
      <c r="J205" s="1293"/>
      <c r="K205" s="1823"/>
    </row>
    <row r="206" spans="1:11" s="1826" customFormat="1">
      <c r="A206" s="1825"/>
      <c r="B206" s="1293"/>
      <c r="C206" s="1293"/>
      <c r="D206" s="1293"/>
      <c r="E206" s="1293"/>
      <c r="F206" s="1293"/>
      <c r="G206" s="1293"/>
      <c r="H206" s="1293"/>
      <c r="I206" s="1293"/>
      <c r="J206" s="1293"/>
      <c r="K206" s="1823"/>
    </row>
    <row r="207" spans="1:11" s="1826" customFormat="1">
      <c r="A207" s="1825"/>
      <c r="B207" s="1293"/>
      <c r="C207" s="1293"/>
      <c r="D207" s="1293"/>
      <c r="E207" s="1293"/>
      <c r="F207" s="1293"/>
      <c r="G207" s="1293"/>
      <c r="H207" s="1293"/>
      <c r="I207" s="1293"/>
      <c r="J207" s="1293"/>
      <c r="K207" s="1823"/>
    </row>
    <row r="208" spans="1:11" s="1826" customFormat="1">
      <c r="A208" s="1825"/>
      <c r="B208" s="1293"/>
      <c r="C208" s="1293"/>
      <c r="D208" s="1293"/>
      <c r="E208" s="1293"/>
      <c r="F208" s="1293"/>
      <c r="G208" s="1293"/>
      <c r="H208" s="1293"/>
      <c r="I208" s="1293"/>
      <c r="J208" s="1293"/>
      <c r="K208" s="1823"/>
    </row>
    <row r="209" spans="1:11" s="1826" customFormat="1">
      <c r="A209" s="1825"/>
      <c r="B209" s="1293"/>
      <c r="C209" s="1293"/>
      <c r="D209" s="1293"/>
      <c r="E209" s="1293"/>
      <c r="F209" s="1293"/>
      <c r="G209" s="1293"/>
      <c r="H209" s="1293"/>
      <c r="I209" s="1293"/>
      <c r="J209" s="1293"/>
      <c r="K209" s="1823"/>
    </row>
    <row r="210" spans="1:11" s="1826" customFormat="1">
      <c r="A210" s="1825"/>
      <c r="B210" s="1293"/>
      <c r="C210" s="1293"/>
      <c r="D210" s="1293"/>
      <c r="E210" s="1293"/>
      <c r="F210" s="1293"/>
      <c r="G210" s="1293"/>
      <c r="H210" s="1293"/>
      <c r="I210" s="1293"/>
      <c r="J210" s="1293"/>
      <c r="K210" s="1823"/>
    </row>
    <row r="211" spans="1:11" s="1826" customFormat="1">
      <c r="A211" s="1825"/>
      <c r="B211" s="1293"/>
      <c r="C211" s="1293"/>
      <c r="D211" s="1293"/>
      <c r="E211" s="1293"/>
      <c r="F211" s="1293"/>
      <c r="G211" s="1293"/>
      <c r="H211" s="1293"/>
      <c r="I211" s="1293"/>
      <c r="J211" s="1293"/>
      <c r="K211" s="1823"/>
    </row>
    <row r="212" spans="1:11" s="1826" customFormat="1">
      <c r="A212" s="1825"/>
      <c r="B212" s="1293"/>
      <c r="C212" s="1293"/>
      <c r="D212" s="1293"/>
      <c r="E212" s="1293"/>
      <c r="F212" s="1293"/>
      <c r="G212" s="1293"/>
      <c r="H212" s="1293"/>
      <c r="I212" s="1293"/>
      <c r="J212" s="1293"/>
      <c r="K212" s="1823"/>
    </row>
    <row r="213" spans="1:11" s="1826" customFormat="1">
      <c r="A213" s="1825"/>
      <c r="B213" s="1293"/>
      <c r="C213" s="1293"/>
      <c r="D213" s="1293"/>
      <c r="E213" s="1293"/>
      <c r="F213" s="1293"/>
      <c r="G213" s="1293"/>
      <c r="H213" s="1293"/>
      <c r="I213" s="1293"/>
      <c r="J213" s="1293"/>
      <c r="K213" s="1823"/>
    </row>
    <row r="214" spans="1:11" s="1826" customFormat="1">
      <c r="A214" s="1825"/>
      <c r="B214" s="1293"/>
      <c r="C214" s="1293"/>
      <c r="D214" s="1293"/>
      <c r="E214" s="1293"/>
      <c r="F214" s="1293"/>
      <c r="G214" s="1293"/>
      <c r="H214" s="1293"/>
      <c r="I214" s="1293"/>
      <c r="J214" s="1293"/>
      <c r="K214" s="1823"/>
    </row>
    <row r="215" spans="1:11" s="1826" customFormat="1">
      <c r="A215" s="1825"/>
      <c r="B215" s="1293"/>
      <c r="C215" s="1293"/>
      <c r="D215" s="1293"/>
      <c r="E215" s="1293"/>
      <c r="F215" s="1293"/>
      <c r="G215" s="1293"/>
      <c r="H215" s="1293"/>
      <c r="I215" s="1293"/>
      <c r="J215" s="1293"/>
      <c r="K215" s="1823"/>
    </row>
    <row r="216" spans="1:11" s="1826" customFormat="1">
      <c r="A216" s="1825"/>
      <c r="B216" s="1293"/>
      <c r="C216" s="1293"/>
      <c r="D216" s="1293"/>
      <c r="E216" s="1293"/>
      <c r="F216" s="1293"/>
      <c r="G216" s="1293"/>
      <c r="H216" s="1293"/>
      <c r="I216" s="1293"/>
      <c r="J216" s="1293"/>
      <c r="K216" s="1823"/>
    </row>
    <row r="217" spans="1:11" s="1826" customFormat="1">
      <c r="A217" s="1825"/>
      <c r="B217" s="1293"/>
      <c r="C217" s="1293"/>
      <c r="D217" s="1293"/>
      <c r="E217" s="1293"/>
      <c r="F217" s="1293"/>
      <c r="G217" s="1293"/>
      <c r="H217" s="1293"/>
      <c r="I217" s="1293"/>
      <c r="J217" s="1293"/>
      <c r="K217" s="1823"/>
    </row>
    <row r="218" spans="1:11" s="1826" customFormat="1">
      <c r="A218" s="1825"/>
      <c r="B218" s="1293"/>
      <c r="C218" s="1293"/>
      <c r="D218" s="1293"/>
      <c r="E218" s="1293"/>
      <c r="F218" s="1293"/>
      <c r="G218" s="1293"/>
      <c r="H218" s="1293"/>
      <c r="I218" s="1293"/>
      <c r="J218" s="1293"/>
      <c r="K218" s="1823"/>
    </row>
    <row r="219" spans="1:11" s="1826" customFormat="1">
      <c r="A219" s="1825"/>
      <c r="B219" s="1293"/>
      <c r="C219" s="1293"/>
      <c r="D219" s="1293"/>
      <c r="E219" s="1293"/>
      <c r="F219" s="1293"/>
      <c r="G219" s="1293"/>
      <c r="H219" s="1293"/>
      <c r="I219" s="1293"/>
      <c r="J219" s="1293"/>
      <c r="K219" s="1823"/>
    </row>
    <row r="220" spans="1:11" s="1826" customFormat="1">
      <c r="A220" s="1825"/>
      <c r="B220" s="1293"/>
      <c r="C220" s="1293"/>
      <c r="D220" s="1293"/>
      <c r="E220" s="1293"/>
      <c r="F220" s="1293"/>
      <c r="G220" s="1293"/>
      <c r="H220" s="1293"/>
      <c r="I220" s="1293"/>
      <c r="J220" s="1293"/>
      <c r="K220" s="1823"/>
    </row>
    <row r="221" spans="1:11" s="1826" customFormat="1">
      <c r="A221" s="1825"/>
      <c r="B221" s="1293"/>
      <c r="C221" s="1293"/>
      <c r="D221" s="1293"/>
      <c r="E221" s="1293"/>
      <c r="F221" s="1293"/>
      <c r="G221" s="1293"/>
      <c r="H221" s="1293"/>
      <c r="I221" s="1293"/>
      <c r="J221" s="1293"/>
      <c r="K221" s="1823"/>
    </row>
    <row r="222" spans="1:11" s="1826" customFormat="1">
      <c r="A222" s="1825"/>
      <c r="B222" s="1293"/>
      <c r="C222" s="1293"/>
      <c r="D222" s="1293"/>
      <c r="E222" s="1293"/>
      <c r="F222" s="1293"/>
      <c r="G222" s="1293"/>
      <c r="H222" s="1293"/>
      <c r="I222" s="1293"/>
      <c r="J222" s="1293"/>
      <c r="K222" s="1823"/>
    </row>
    <row r="223" spans="1:11" s="1826" customFormat="1">
      <c r="A223" s="1825"/>
      <c r="B223" s="1293"/>
      <c r="C223" s="1293"/>
      <c r="D223" s="1293"/>
      <c r="E223" s="1293"/>
      <c r="F223" s="1293"/>
      <c r="G223" s="1293"/>
      <c r="H223" s="1293"/>
      <c r="I223" s="1293"/>
      <c r="J223" s="1293"/>
      <c r="K223" s="1823"/>
    </row>
    <row r="224" spans="1:11" s="1826" customFormat="1">
      <c r="A224" s="1825"/>
      <c r="B224" s="1293"/>
      <c r="C224" s="1293"/>
      <c r="D224" s="1293"/>
      <c r="E224" s="1293"/>
      <c r="F224" s="1293"/>
      <c r="G224" s="1293"/>
      <c r="H224" s="1293"/>
      <c r="I224" s="1293"/>
      <c r="J224" s="1293"/>
      <c r="K224" s="1823"/>
    </row>
    <row r="225" spans="1:11" s="1826" customFormat="1">
      <c r="A225" s="1825"/>
      <c r="B225" s="1293"/>
      <c r="C225" s="1293"/>
      <c r="D225" s="1293"/>
      <c r="E225" s="1293"/>
      <c r="F225" s="1293"/>
      <c r="G225" s="1293"/>
      <c r="H225" s="1293"/>
      <c r="I225" s="1293"/>
      <c r="J225" s="1293"/>
      <c r="K225" s="1823"/>
    </row>
    <row r="226" spans="1:11" s="1826" customFormat="1">
      <c r="A226" s="1825"/>
      <c r="B226" s="1293"/>
      <c r="C226" s="1293"/>
      <c r="D226" s="1293"/>
      <c r="E226" s="1293"/>
      <c r="F226" s="1293"/>
      <c r="G226" s="1293"/>
      <c r="H226" s="1293"/>
      <c r="I226" s="1293"/>
      <c r="J226" s="1293"/>
      <c r="K226" s="1823"/>
    </row>
    <row r="227" spans="1:11" s="1826" customFormat="1">
      <c r="A227" s="1825"/>
      <c r="B227" s="1293"/>
      <c r="C227" s="1293"/>
      <c r="D227" s="1293"/>
      <c r="E227" s="1293"/>
      <c r="F227" s="1293"/>
      <c r="G227" s="1293"/>
      <c r="H227" s="1293"/>
      <c r="I227" s="1293"/>
      <c r="J227" s="1293"/>
      <c r="K227" s="1823"/>
    </row>
    <row r="228" spans="1:11" s="1826" customFormat="1">
      <c r="A228" s="1825"/>
      <c r="B228" s="1293"/>
      <c r="C228" s="1293"/>
      <c r="D228" s="1293"/>
      <c r="E228" s="1293"/>
      <c r="F228" s="1293"/>
      <c r="G228" s="1293"/>
      <c r="H228" s="1293"/>
      <c r="I228" s="1293"/>
      <c r="J228" s="1293"/>
      <c r="K228" s="1823"/>
    </row>
    <row r="229" spans="1:11" s="1826" customFormat="1">
      <c r="A229" s="1825"/>
      <c r="B229" s="1293"/>
      <c r="C229" s="1293"/>
      <c r="D229" s="1293"/>
      <c r="E229" s="1293"/>
      <c r="F229" s="1293"/>
      <c r="G229" s="1293"/>
      <c r="H229" s="1293"/>
      <c r="I229" s="1293"/>
      <c r="J229" s="1293"/>
      <c r="K229" s="1823"/>
    </row>
    <row r="230" spans="1:11" s="1826" customFormat="1">
      <c r="A230" s="1825"/>
      <c r="B230" s="1293"/>
      <c r="C230" s="1293"/>
      <c r="D230" s="1293"/>
      <c r="E230" s="1293"/>
      <c r="F230" s="1293"/>
      <c r="G230" s="1293"/>
      <c r="H230" s="1293"/>
      <c r="I230" s="1293"/>
      <c r="J230" s="1293"/>
      <c r="K230" s="1823"/>
    </row>
    <row r="231" spans="1:11" s="1826" customFormat="1">
      <c r="A231" s="1825"/>
      <c r="B231" s="1293"/>
      <c r="C231" s="1293"/>
      <c r="D231" s="1293"/>
      <c r="E231" s="1293"/>
      <c r="F231" s="1293"/>
      <c r="G231" s="1293"/>
      <c r="H231" s="1293"/>
      <c r="I231" s="1293"/>
      <c r="J231" s="1293"/>
      <c r="K231" s="1823"/>
    </row>
    <row r="232" spans="1:11" s="1826" customFormat="1">
      <c r="A232" s="1825"/>
      <c r="B232" s="1293"/>
      <c r="C232" s="1293"/>
      <c r="D232" s="1293"/>
      <c r="E232" s="1293"/>
      <c r="F232" s="1293"/>
      <c r="G232" s="1293"/>
      <c r="H232" s="1293"/>
      <c r="I232" s="1293"/>
      <c r="J232" s="1293"/>
      <c r="K232" s="1823"/>
    </row>
    <row r="233" spans="1:11" s="1826" customFormat="1">
      <c r="A233" s="1825"/>
      <c r="B233" s="1293"/>
      <c r="C233" s="1293"/>
      <c r="D233" s="1293"/>
      <c r="E233" s="1293"/>
      <c r="F233" s="1293"/>
      <c r="G233" s="1293"/>
      <c r="H233" s="1293"/>
      <c r="I233" s="1293"/>
      <c r="J233" s="1293"/>
      <c r="K233" s="1823"/>
    </row>
    <row r="234" spans="1:11" s="1826" customFormat="1">
      <c r="A234" s="1825"/>
      <c r="B234" s="1293"/>
      <c r="C234" s="1293"/>
      <c r="D234" s="1293"/>
      <c r="E234" s="1293"/>
      <c r="F234" s="1293"/>
      <c r="G234" s="1293"/>
      <c r="H234" s="1293"/>
      <c r="I234" s="1293"/>
      <c r="J234" s="1293"/>
      <c r="K234" s="1823"/>
    </row>
    <row r="235" spans="1:11" s="1826" customFormat="1">
      <c r="A235" s="1825"/>
      <c r="B235" s="1293"/>
      <c r="C235" s="1293"/>
      <c r="D235" s="1293"/>
      <c r="E235" s="1293"/>
      <c r="F235" s="1293"/>
      <c r="G235" s="1293"/>
      <c r="H235" s="1293"/>
      <c r="I235" s="1293"/>
      <c r="J235" s="1293"/>
      <c r="K235" s="1823"/>
    </row>
    <row r="236" spans="1:11" s="1826" customFormat="1">
      <c r="A236" s="1825"/>
      <c r="B236" s="1293"/>
      <c r="C236" s="1293"/>
      <c r="D236" s="1293"/>
      <c r="E236" s="1293"/>
      <c r="F236" s="1293"/>
      <c r="G236" s="1293"/>
      <c r="H236" s="1293"/>
      <c r="I236" s="1293"/>
      <c r="J236" s="1293"/>
      <c r="K236" s="1823"/>
    </row>
    <row r="237" spans="1:11" s="1826" customFormat="1">
      <c r="A237" s="1825"/>
      <c r="B237" s="1293"/>
      <c r="C237" s="1293"/>
      <c r="D237" s="1293"/>
      <c r="E237" s="1293"/>
      <c r="F237" s="1293"/>
      <c r="G237" s="1293"/>
      <c r="H237" s="1293"/>
      <c r="I237" s="1293"/>
      <c r="J237" s="1293"/>
      <c r="K237" s="1823"/>
    </row>
    <row r="238" spans="1:11" s="1826" customFormat="1">
      <c r="A238" s="1825"/>
      <c r="B238" s="1293"/>
      <c r="C238" s="1293"/>
      <c r="D238" s="1293"/>
      <c r="E238" s="1293"/>
      <c r="F238" s="1293"/>
      <c r="G238" s="1293"/>
      <c r="H238" s="1293"/>
      <c r="I238" s="1293"/>
      <c r="J238" s="1293"/>
      <c r="K238" s="1823"/>
    </row>
    <row r="239" spans="1:11" s="1826" customFormat="1">
      <c r="A239" s="1825"/>
      <c r="B239" s="1293"/>
      <c r="C239" s="1293"/>
      <c r="D239" s="1293"/>
      <c r="E239" s="1293"/>
      <c r="F239" s="1293"/>
      <c r="G239" s="1293"/>
      <c r="H239" s="1293"/>
      <c r="I239" s="1293"/>
      <c r="J239" s="1293"/>
      <c r="K239" s="1823"/>
    </row>
    <row r="240" spans="1:11" s="1826" customFormat="1">
      <c r="A240" s="1825"/>
      <c r="B240" s="1293"/>
      <c r="C240" s="1293"/>
      <c r="D240" s="1293"/>
      <c r="E240" s="1293"/>
      <c r="F240" s="1293"/>
      <c r="G240" s="1293"/>
      <c r="H240" s="1293"/>
      <c r="I240" s="1293"/>
      <c r="J240" s="1293"/>
      <c r="K240" s="1823"/>
    </row>
    <row r="241" spans="1:11" s="1826" customFormat="1">
      <c r="A241" s="1825"/>
      <c r="B241" s="1293"/>
      <c r="C241" s="1293"/>
      <c r="D241" s="1293"/>
      <c r="E241" s="1293"/>
      <c r="F241" s="1293"/>
      <c r="G241" s="1293"/>
      <c r="H241" s="1293"/>
      <c r="I241" s="1293"/>
      <c r="J241" s="1293"/>
      <c r="K241" s="1823"/>
    </row>
    <row r="242" spans="1:11" s="1826" customFormat="1">
      <c r="A242" s="1825"/>
      <c r="B242" s="1293"/>
      <c r="C242" s="1293"/>
      <c r="D242" s="1293"/>
      <c r="E242" s="1293"/>
      <c r="F242" s="1293"/>
      <c r="G242" s="1293"/>
      <c r="H242" s="1293"/>
      <c r="I242" s="1293"/>
      <c r="J242" s="1293"/>
      <c r="K242" s="1823"/>
    </row>
    <row r="243" spans="1:11" s="1826" customFormat="1">
      <c r="A243" s="1825"/>
      <c r="B243" s="1293"/>
      <c r="C243" s="1293"/>
      <c r="D243" s="1293"/>
      <c r="E243" s="1293"/>
      <c r="F243" s="1293"/>
      <c r="G243" s="1293"/>
      <c r="H243" s="1293"/>
      <c r="I243" s="1293"/>
      <c r="J243" s="1293"/>
      <c r="K243" s="1823"/>
    </row>
    <row r="244" spans="1:11" s="1826" customFormat="1">
      <c r="A244" s="1825"/>
      <c r="B244" s="1293"/>
      <c r="C244" s="1293"/>
      <c r="D244" s="1293"/>
      <c r="E244" s="1293"/>
      <c r="F244" s="1293"/>
      <c r="G244" s="1293"/>
      <c r="H244" s="1293"/>
      <c r="I244" s="1293"/>
      <c r="J244" s="1293"/>
      <c r="K244" s="1823"/>
    </row>
    <row r="245" spans="1:11" s="1826" customFormat="1">
      <c r="A245" s="1825"/>
      <c r="B245" s="1293"/>
      <c r="C245" s="1293"/>
      <c r="D245" s="1293"/>
      <c r="E245" s="1293"/>
      <c r="F245" s="1293"/>
      <c r="G245" s="1293"/>
      <c r="H245" s="1293"/>
      <c r="I245" s="1293"/>
      <c r="J245" s="1293"/>
      <c r="K245" s="1823"/>
    </row>
    <row r="246" spans="1:11" s="1826" customFormat="1">
      <c r="A246" s="1825"/>
      <c r="B246" s="1293"/>
      <c r="C246" s="1293"/>
      <c r="D246" s="1293"/>
      <c r="E246" s="1293"/>
      <c r="F246" s="1293"/>
      <c r="G246" s="1293"/>
      <c r="H246" s="1293"/>
      <c r="I246" s="1293"/>
      <c r="J246" s="1293"/>
      <c r="K246" s="1823"/>
    </row>
    <row r="247" spans="1:11" s="1826" customFormat="1">
      <c r="A247" s="1825"/>
      <c r="B247" s="1293"/>
      <c r="C247" s="1293"/>
      <c r="D247" s="1293"/>
      <c r="E247" s="1293"/>
      <c r="F247" s="1293"/>
      <c r="G247" s="1293"/>
      <c r="H247" s="1293"/>
      <c r="I247" s="1293"/>
      <c r="J247" s="1293"/>
      <c r="K247" s="1823"/>
    </row>
    <row r="248" spans="1:11" s="1826" customFormat="1">
      <c r="A248" s="1825"/>
      <c r="B248" s="1293"/>
      <c r="C248" s="1293"/>
      <c r="D248" s="1293"/>
      <c r="E248" s="1293"/>
      <c r="F248" s="1293"/>
      <c r="G248" s="1293"/>
      <c r="H248" s="1293"/>
      <c r="I248" s="1293"/>
      <c r="J248" s="1293"/>
      <c r="K248" s="1823"/>
    </row>
    <row r="249" spans="1:11" s="1826" customFormat="1">
      <c r="A249" s="1825"/>
      <c r="B249" s="1293"/>
      <c r="C249" s="1293"/>
      <c r="D249" s="1293"/>
      <c r="E249" s="1293"/>
      <c r="F249" s="1293"/>
      <c r="G249" s="1293"/>
      <c r="H249" s="1293"/>
      <c r="I249" s="1293"/>
      <c r="J249" s="1293"/>
      <c r="K249" s="1823"/>
    </row>
    <row r="250" spans="1:11" s="1826" customFormat="1">
      <c r="A250" s="1825"/>
      <c r="B250" s="1293"/>
      <c r="C250" s="1293"/>
      <c r="D250" s="1293"/>
      <c r="E250" s="1293"/>
      <c r="F250" s="1293"/>
      <c r="G250" s="1293"/>
      <c r="H250" s="1293"/>
      <c r="I250" s="1293"/>
      <c r="J250" s="1293"/>
      <c r="K250" s="1823"/>
    </row>
    <row r="251" spans="1:11" s="1826" customFormat="1">
      <c r="A251" s="1825"/>
      <c r="B251" s="1293"/>
      <c r="C251" s="1293"/>
      <c r="D251" s="1293"/>
      <c r="E251" s="1293"/>
      <c r="F251" s="1293"/>
      <c r="G251" s="1293"/>
      <c r="H251" s="1293"/>
      <c r="I251" s="1293"/>
      <c r="J251" s="1293"/>
      <c r="K251" s="1823"/>
    </row>
    <row r="252" spans="1:11" s="1826" customFormat="1">
      <c r="A252" s="1825"/>
      <c r="B252" s="1293"/>
      <c r="C252" s="1293"/>
      <c r="D252" s="1293"/>
      <c r="E252" s="1293"/>
      <c r="F252" s="1293"/>
      <c r="G252" s="1293"/>
      <c r="H252" s="1293"/>
      <c r="I252" s="1293"/>
      <c r="J252" s="1293"/>
      <c r="K252" s="1823"/>
    </row>
    <row r="253" spans="1:11" s="1826" customFormat="1">
      <c r="A253" s="1825"/>
      <c r="B253" s="1293"/>
      <c r="C253" s="1293"/>
      <c r="D253" s="1293"/>
      <c r="E253" s="1293"/>
      <c r="F253" s="1293"/>
      <c r="G253" s="1293"/>
      <c r="H253" s="1293"/>
      <c r="I253" s="1293"/>
      <c r="J253" s="1293"/>
      <c r="K253" s="1823"/>
    </row>
    <row r="254" spans="1:11" s="1826" customFormat="1">
      <c r="A254" s="1825"/>
      <c r="B254" s="1293"/>
      <c r="C254" s="1293"/>
      <c r="D254" s="1293"/>
      <c r="E254" s="1293"/>
      <c r="F254" s="1293"/>
      <c r="G254" s="1293"/>
      <c r="H254" s="1293"/>
      <c r="I254" s="1293"/>
      <c r="J254" s="1293"/>
      <c r="K254" s="1823"/>
    </row>
    <row r="255" spans="1:11" s="1826" customFormat="1">
      <c r="A255" s="1825"/>
      <c r="B255" s="1293"/>
      <c r="C255" s="1293"/>
      <c r="D255" s="1293"/>
      <c r="E255" s="1293"/>
      <c r="F255" s="1293"/>
      <c r="G255" s="1293"/>
      <c r="H255" s="1293"/>
      <c r="I255" s="1293"/>
      <c r="J255" s="1293"/>
      <c r="K255" s="1823"/>
    </row>
    <row r="256" spans="1:11" s="1826" customFormat="1">
      <c r="A256" s="1825"/>
      <c r="B256" s="1293"/>
      <c r="C256" s="1293"/>
      <c r="D256" s="1293"/>
      <c r="E256" s="1293"/>
      <c r="F256" s="1293"/>
      <c r="G256" s="1293"/>
      <c r="H256" s="1293"/>
      <c r="I256" s="1293"/>
      <c r="J256" s="1293"/>
      <c r="K256" s="1823"/>
    </row>
    <row r="257" spans="1:11" s="1826" customFormat="1">
      <c r="A257" s="1825"/>
      <c r="B257" s="1293"/>
      <c r="C257" s="1293"/>
      <c r="D257" s="1293"/>
      <c r="E257" s="1293"/>
      <c r="F257" s="1293"/>
      <c r="G257" s="1293"/>
      <c r="H257" s="1293"/>
      <c r="I257" s="1293"/>
      <c r="J257" s="1293"/>
      <c r="K257" s="1823"/>
    </row>
    <row r="258" spans="1:11" s="1826" customFormat="1">
      <c r="A258" s="1825"/>
      <c r="B258" s="1293"/>
      <c r="C258" s="1293"/>
      <c r="D258" s="1293"/>
      <c r="E258" s="1293"/>
      <c r="F258" s="1293"/>
      <c r="G258" s="1293"/>
      <c r="H258" s="1293"/>
      <c r="I258" s="1293"/>
      <c r="J258" s="1293"/>
      <c r="K258" s="1823"/>
    </row>
    <row r="259" spans="1:11" s="1826" customFormat="1">
      <c r="A259" s="1825"/>
      <c r="B259" s="1293"/>
      <c r="C259" s="1293"/>
      <c r="D259" s="1293"/>
      <c r="E259" s="1293"/>
      <c r="F259" s="1293"/>
      <c r="G259" s="1293"/>
      <c r="H259" s="1293"/>
      <c r="I259" s="1293"/>
      <c r="J259" s="1293"/>
      <c r="K259" s="1823"/>
    </row>
    <row r="260" spans="1:11" s="1826" customFormat="1">
      <c r="A260" s="1825"/>
      <c r="B260" s="1293"/>
      <c r="C260" s="1293"/>
      <c r="D260" s="1293"/>
      <c r="E260" s="1293"/>
      <c r="F260" s="1293"/>
      <c r="G260" s="1293"/>
      <c r="H260" s="1293"/>
      <c r="I260" s="1293"/>
      <c r="J260" s="1293"/>
      <c r="K260" s="1823"/>
    </row>
    <row r="261" spans="1:11" s="1826" customFormat="1">
      <c r="A261" s="1825"/>
      <c r="B261" s="1293"/>
      <c r="C261" s="1293"/>
      <c r="D261" s="1293"/>
      <c r="E261" s="1293"/>
      <c r="F261" s="1293"/>
      <c r="G261" s="1293"/>
      <c r="H261" s="1293"/>
      <c r="I261" s="1293"/>
      <c r="J261" s="1293"/>
      <c r="K261" s="1823"/>
    </row>
    <row r="262" spans="1:11" s="1826" customFormat="1">
      <c r="A262" s="1825"/>
      <c r="B262" s="1293"/>
      <c r="C262" s="1293"/>
      <c r="D262" s="1293"/>
      <c r="E262" s="1293"/>
      <c r="F262" s="1293"/>
      <c r="G262" s="1293"/>
      <c r="H262" s="1293"/>
      <c r="I262" s="1293"/>
      <c r="J262" s="1293"/>
      <c r="K262" s="1823"/>
    </row>
    <row r="263" spans="1:11" s="1826" customFormat="1">
      <c r="A263" s="1825"/>
      <c r="B263" s="1293"/>
      <c r="C263" s="1293"/>
      <c r="D263" s="1293"/>
      <c r="E263" s="1293"/>
      <c r="F263" s="1293"/>
      <c r="G263" s="1293"/>
      <c r="H263" s="1293"/>
      <c r="I263" s="1293"/>
      <c r="J263" s="1293"/>
      <c r="K263" s="1823"/>
    </row>
    <row r="264" spans="1:11" s="1826" customFormat="1">
      <c r="A264" s="1825"/>
      <c r="B264" s="1293"/>
      <c r="C264" s="1293"/>
      <c r="D264" s="1293"/>
      <c r="E264" s="1293"/>
      <c r="F264" s="1293"/>
      <c r="G264" s="1293"/>
      <c r="H264" s="1293"/>
      <c r="I264" s="1293"/>
      <c r="J264" s="1293"/>
      <c r="K264" s="1823"/>
    </row>
    <row r="265" spans="1:11" s="1826" customFormat="1">
      <c r="A265" s="1825"/>
      <c r="B265" s="1293"/>
      <c r="C265" s="1293"/>
      <c r="D265" s="1293"/>
      <c r="E265" s="1293"/>
      <c r="F265" s="1293"/>
      <c r="G265" s="1293"/>
      <c r="H265" s="1293"/>
      <c r="I265" s="1293"/>
      <c r="J265" s="1293"/>
      <c r="K265" s="1823"/>
    </row>
    <row r="266" spans="1:11" s="1826" customFormat="1">
      <c r="A266" s="1825"/>
      <c r="B266" s="1293"/>
      <c r="C266" s="1293"/>
      <c r="D266" s="1293"/>
      <c r="E266" s="1293"/>
      <c r="F266" s="1293"/>
      <c r="G266" s="1293"/>
      <c r="H266" s="1293"/>
      <c r="I266" s="1293"/>
      <c r="J266" s="1293"/>
      <c r="K266" s="1823"/>
    </row>
    <row r="267" spans="1:11" s="1826" customFormat="1">
      <c r="A267" s="1825"/>
      <c r="B267" s="1293"/>
      <c r="C267" s="1293"/>
      <c r="D267" s="1293"/>
      <c r="E267" s="1293"/>
      <c r="F267" s="1293"/>
      <c r="G267" s="1293"/>
      <c r="H267" s="1293"/>
      <c r="I267" s="1293"/>
      <c r="J267" s="1293"/>
      <c r="K267" s="1823"/>
    </row>
    <row r="268" spans="1:11" s="1826" customFormat="1">
      <c r="A268" s="1825"/>
      <c r="B268" s="1293"/>
      <c r="C268" s="1293"/>
      <c r="D268" s="1293"/>
      <c r="E268" s="1293"/>
      <c r="F268" s="1293"/>
      <c r="G268" s="1293"/>
      <c r="H268" s="1293"/>
      <c r="I268" s="1293"/>
      <c r="J268" s="1293"/>
      <c r="K268" s="1823"/>
    </row>
    <row r="269" spans="1:11" s="1826" customFormat="1">
      <c r="A269" s="1825"/>
      <c r="B269" s="1293"/>
      <c r="C269" s="1293"/>
      <c r="D269" s="1293"/>
      <c r="E269" s="1293"/>
      <c r="F269" s="1293"/>
      <c r="G269" s="1293"/>
      <c r="H269" s="1293"/>
      <c r="I269" s="1293"/>
      <c r="J269" s="1293"/>
      <c r="K269" s="1823"/>
    </row>
    <row r="270" spans="1:11" s="1826" customFormat="1">
      <c r="A270" s="1825"/>
      <c r="B270" s="1293"/>
      <c r="C270" s="1293"/>
      <c r="D270" s="1293"/>
      <c r="E270" s="1293"/>
      <c r="F270" s="1293"/>
      <c r="G270" s="1293"/>
      <c r="H270" s="1293"/>
      <c r="I270" s="1293"/>
      <c r="J270" s="1293"/>
      <c r="K270" s="1823"/>
    </row>
    <row r="271" spans="1:11" s="1826" customFormat="1">
      <c r="A271" s="1825"/>
      <c r="B271" s="1293"/>
      <c r="C271" s="1293"/>
      <c r="D271" s="1293"/>
      <c r="E271" s="1293"/>
      <c r="F271" s="1293"/>
      <c r="G271" s="1293"/>
      <c r="H271" s="1293"/>
      <c r="I271" s="1293"/>
      <c r="J271" s="1293"/>
      <c r="K271" s="1823"/>
    </row>
    <row r="272" spans="1:11" s="1826" customFormat="1">
      <c r="A272" s="1825"/>
      <c r="B272" s="1293"/>
      <c r="C272" s="1293"/>
      <c r="D272" s="1293"/>
      <c r="E272" s="1293"/>
      <c r="F272" s="1293"/>
      <c r="G272" s="1293"/>
      <c r="H272" s="1293"/>
      <c r="I272" s="1293"/>
      <c r="J272" s="1293"/>
      <c r="K272" s="1823"/>
    </row>
    <row r="273" spans="1:11" s="1826" customFormat="1">
      <c r="A273" s="1825"/>
      <c r="B273" s="1293"/>
      <c r="C273" s="1293"/>
      <c r="D273" s="1293"/>
      <c r="E273" s="1293"/>
      <c r="F273" s="1293"/>
      <c r="G273" s="1293"/>
      <c r="H273" s="1293"/>
      <c r="I273" s="1293"/>
      <c r="J273" s="1293"/>
      <c r="K273" s="1823"/>
    </row>
    <row r="274" spans="1:11" s="1826" customFormat="1">
      <c r="A274" s="1825"/>
      <c r="B274" s="1293"/>
      <c r="C274" s="1293"/>
      <c r="D274" s="1293"/>
      <c r="E274" s="1293"/>
      <c r="F274" s="1293"/>
      <c r="G274" s="1293"/>
      <c r="H274" s="1293"/>
      <c r="I274" s="1293"/>
      <c r="J274" s="1293"/>
      <c r="K274" s="1823"/>
    </row>
    <row r="275" spans="1:11" s="1826" customFormat="1">
      <c r="A275" s="1825"/>
      <c r="B275" s="1293"/>
      <c r="C275" s="1293"/>
      <c r="D275" s="1293"/>
      <c r="E275" s="1293"/>
      <c r="F275" s="1293"/>
      <c r="G275" s="1293"/>
      <c r="H275" s="1293"/>
      <c r="I275" s="1293"/>
      <c r="J275" s="1293"/>
      <c r="K275" s="1823"/>
    </row>
    <row r="276" spans="1:11" s="1826" customFormat="1">
      <c r="A276" s="1825"/>
      <c r="B276" s="1293"/>
      <c r="C276" s="1293"/>
      <c r="D276" s="1293"/>
      <c r="E276" s="1293"/>
      <c r="F276" s="1293"/>
      <c r="G276" s="1293"/>
      <c r="H276" s="1293"/>
      <c r="I276" s="1293"/>
      <c r="J276" s="1293"/>
      <c r="K276" s="1823"/>
    </row>
    <row r="277" spans="1:11" s="1826" customFormat="1">
      <c r="A277" s="1825"/>
      <c r="B277" s="1293"/>
      <c r="C277" s="1293"/>
      <c r="D277" s="1293"/>
      <c r="E277" s="1293"/>
      <c r="F277" s="1293"/>
      <c r="G277" s="1293"/>
      <c r="H277" s="1293"/>
      <c r="I277" s="1293"/>
      <c r="J277" s="1293"/>
      <c r="K277" s="1823"/>
    </row>
    <row r="278" spans="1:11" s="1826" customFormat="1">
      <c r="A278" s="1825"/>
      <c r="B278" s="1293"/>
      <c r="C278" s="1293"/>
      <c r="D278" s="1293"/>
      <c r="E278" s="1293"/>
      <c r="F278" s="1293"/>
      <c r="G278" s="1293"/>
      <c r="H278" s="1293"/>
      <c r="I278" s="1293"/>
      <c r="J278" s="1293"/>
      <c r="K278" s="1823"/>
    </row>
    <row r="279" spans="1:11" s="1826" customFormat="1">
      <c r="A279" s="1825"/>
      <c r="B279" s="1293"/>
      <c r="C279" s="1293"/>
      <c r="D279" s="1293"/>
      <c r="E279" s="1293"/>
      <c r="F279" s="1293"/>
      <c r="G279" s="1293"/>
      <c r="H279" s="1293"/>
      <c r="I279" s="1293"/>
      <c r="J279" s="1293"/>
      <c r="K279" s="1823"/>
    </row>
    <row r="280" spans="1:11" s="1826" customFormat="1">
      <c r="A280" s="1825"/>
      <c r="B280" s="1293"/>
      <c r="C280" s="1293"/>
      <c r="D280" s="1293"/>
      <c r="E280" s="1293"/>
      <c r="F280" s="1293"/>
      <c r="G280" s="1293"/>
      <c r="H280" s="1293"/>
      <c r="I280" s="1293"/>
      <c r="J280" s="1293"/>
      <c r="K280" s="1823"/>
    </row>
    <row r="281" spans="1:11" s="1826" customFormat="1">
      <c r="A281" s="1825"/>
      <c r="B281" s="1293"/>
      <c r="C281" s="1293"/>
      <c r="D281" s="1293"/>
      <c r="E281" s="1293"/>
      <c r="F281" s="1293"/>
      <c r="G281" s="1293"/>
      <c r="H281" s="1293"/>
      <c r="I281" s="1293"/>
      <c r="J281" s="1293"/>
      <c r="K281" s="1823"/>
    </row>
    <row r="282" spans="1:11" s="1826" customFormat="1">
      <c r="A282" s="1825"/>
      <c r="B282" s="1293"/>
      <c r="C282" s="1293"/>
      <c r="D282" s="1293"/>
      <c r="E282" s="1293"/>
      <c r="F282" s="1293"/>
      <c r="G282" s="1293"/>
      <c r="H282" s="1293"/>
      <c r="I282" s="1293"/>
      <c r="J282" s="1293"/>
      <c r="K282" s="1823"/>
    </row>
    <row r="283" spans="1:11" s="1826" customFormat="1">
      <c r="A283" s="1825"/>
      <c r="B283" s="1293"/>
      <c r="C283" s="1293"/>
      <c r="D283" s="1293"/>
      <c r="E283" s="1293"/>
      <c r="F283" s="1293"/>
      <c r="G283" s="1293"/>
      <c r="H283" s="1293"/>
      <c r="I283" s="1293"/>
      <c r="J283" s="1293"/>
      <c r="K283" s="1823"/>
    </row>
    <row r="284" spans="1:11" s="1826" customFormat="1">
      <c r="A284" s="1825"/>
      <c r="B284" s="1293"/>
      <c r="C284" s="1293"/>
      <c r="D284" s="1293"/>
      <c r="E284" s="1293"/>
      <c r="F284" s="1293"/>
      <c r="G284" s="1293"/>
      <c r="H284" s="1293"/>
      <c r="I284" s="1293"/>
      <c r="J284" s="1293"/>
      <c r="K284" s="1823"/>
    </row>
    <row r="285" spans="1:11" s="1826" customFormat="1">
      <c r="A285" s="1825"/>
      <c r="B285" s="1293"/>
      <c r="C285" s="1293"/>
      <c r="D285" s="1293"/>
      <c r="E285" s="1293"/>
      <c r="F285" s="1293"/>
      <c r="G285" s="1293"/>
      <c r="H285" s="1293"/>
      <c r="I285" s="1293"/>
      <c r="J285" s="1293"/>
      <c r="K285" s="1823"/>
    </row>
    <row r="286" spans="1:11" s="1826" customFormat="1">
      <c r="A286" s="1825"/>
      <c r="B286" s="1293"/>
      <c r="C286" s="1293"/>
      <c r="D286" s="1293"/>
      <c r="E286" s="1293"/>
      <c r="F286" s="1293"/>
      <c r="G286" s="1293"/>
      <c r="H286" s="1293"/>
      <c r="I286" s="1293"/>
      <c r="J286" s="1293"/>
      <c r="K286" s="1823"/>
    </row>
    <row r="287" spans="1:11" s="1826" customFormat="1">
      <c r="A287" s="1825"/>
      <c r="B287" s="1293"/>
      <c r="C287" s="1293"/>
      <c r="D287" s="1293"/>
      <c r="E287" s="1293"/>
      <c r="F287" s="1293"/>
      <c r="G287" s="1293"/>
      <c r="H287" s="1293"/>
      <c r="I287" s="1293"/>
      <c r="J287" s="1293"/>
      <c r="K287" s="1823"/>
    </row>
    <row r="288" spans="1:11" s="1826" customFormat="1">
      <c r="A288" s="1825"/>
      <c r="B288" s="1293"/>
      <c r="C288" s="1293"/>
      <c r="D288" s="1293"/>
      <c r="E288" s="1293"/>
      <c r="F288" s="1293"/>
      <c r="G288" s="1293"/>
      <c r="H288" s="1293"/>
      <c r="I288" s="1293"/>
      <c r="J288" s="1293"/>
      <c r="K288" s="1823"/>
    </row>
    <row r="289" spans="1:11" s="1826" customFormat="1">
      <c r="A289" s="1825"/>
      <c r="B289" s="1293"/>
      <c r="C289" s="1293"/>
      <c r="D289" s="1293"/>
      <c r="E289" s="1293"/>
      <c r="F289" s="1293"/>
      <c r="G289" s="1293"/>
      <c r="H289" s="1293"/>
      <c r="I289" s="1293"/>
      <c r="J289" s="1293"/>
      <c r="K289" s="1823"/>
    </row>
    <row r="290" spans="1:11" s="1826" customFormat="1">
      <c r="A290" s="1825"/>
      <c r="B290" s="1293"/>
      <c r="C290" s="1293"/>
      <c r="D290" s="1293"/>
      <c r="E290" s="1293"/>
      <c r="F290" s="1293"/>
      <c r="G290" s="1293"/>
      <c r="H290" s="1293"/>
      <c r="I290" s="1293"/>
      <c r="J290" s="1293"/>
      <c r="K290" s="1823"/>
    </row>
    <row r="291" spans="1:11" s="1826" customFormat="1">
      <c r="A291" s="1825"/>
      <c r="B291" s="1293"/>
      <c r="C291" s="1293"/>
      <c r="D291" s="1293"/>
      <c r="E291" s="1293"/>
      <c r="F291" s="1293"/>
      <c r="G291" s="1293"/>
      <c r="H291" s="1293"/>
      <c r="I291" s="1293"/>
      <c r="J291" s="1293"/>
      <c r="K291" s="1823"/>
    </row>
    <row r="292" spans="1:11" s="1826" customFormat="1">
      <c r="A292" s="1825"/>
      <c r="B292" s="1293"/>
      <c r="C292" s="1293"/>
      <c r="D292" s="1293"/>
      <c r="E292" s="1293"/>
      <c r="F292" s="1293"/>
      <c r="G292" s="1293"/>
      <c r="H292" s="1293"/>
      <c r="I292" s="1293"/>
      <c r="J292" s="1293"/>
      <c r="K292" s="1823"/>
    </row>
    <row r="293" spans="1:11" s="1826" customFormat="1">
      <c r="A293" s="1825"/>
      <c r="B293" s="1293"/>
      <c r="C293" s="1293"/>
      <c r="D293" s="1293"/>
      <c r="E293" s="1293"/>
      <c r="F293" s="1293"/>
      <c r="G293" s="1293"/>
      <c r="H293" s="1293"/>
      <c r="I293" s="1293"/>
      <c r="J293" s="1293"/>
      <c r="K293" s="1823"/>
    </row>
    <row r="294" spans="1:11" s="1826" customFormat="1">
      <c r="A294" s="1825"/>
      <c r="B294" s="1293"/>
      <c r="C294" s="1293"/>
      <c r="D294" s="1293"/>
      <c r="E294" s="1293"/>
      <c r="F294" s="1293"/>
      <c r="G294" s="1293"/>
      <c r="H294" s="1293"/>
      <c r="I294" s="1293"/>
      <c r="J294" s="1293"/>
      <c r="K294" s="1823"/>
    </row>
    <row r="295" spans="1:11" s="1826" customFormat="1">
      <c r="A295" s="1825"/>
      <c r="B295" s="1293"/>
      <c r="C295" s="1293"/>
      <c r="D295" s="1293"/>
      <c r="E295" s="1293"/>
      <c r="F295" s="1293"/>
      <c r="G295" s="1293"/>
      <c r="H295" s="1293"/>
      <c r="I295" s="1293"/>
      <c r="J295" s="1293"/>
      <c r="K295" s="1823"/>
    </row>
    <row r="296" spans="1:11" s="1826" customFormat="1">
      <c r="A296" s="1825"/>
      <c r="B296" s="1293"/>
      <c r="C296" s="1293"/>
      <c r="D296" s="1293"/>
      <c r="E296" s="1293"/>
      <c r="F296" s="1293"/>
      <c r="G296" s="1293"/>
      <c r="H296" s="1293"/>
      <c r="I296" s="1293"/>
      <c r="J296" s="1293"/>
      <c r="K296" s="1823"/>
    </row>
    <row r="297" spans="1:11" s="1826" customFormat="1">
      <c r="A297" s="1825"/>
      <c r="B297" s="1293"/>
      <c r="C297" s="1293"/>
      <c r="D297" s="1293"/>
      <c r="E297" s="1293"/>
      <c r="F297" s="1293"/>
      <c r="G297" s="1293"/>
      <c r="H297" s="1293"/>
      <c r="I297" s="1293"/>
      <c r="J297" s="1293"/>
      <c r="K297" s="1823"/>
    </row>
    <row r="298" spans="1:11" s="1826" customFormat="1">
      <c r="A298" s="1825"/>
      <c r="B298" s="1293"/>
      <c r="C298" s="1293"/>
      <c r="D298" s="1293"/>
      <c r="E298" s="1293"/>
      <c r="F298" s="1293"/>
      <c r="G298" s="1293"/>
      <c r="H298" s="1293"/>
      <c r="I298" s="1293"/>
      <c r="J298" s="1293"/>
      <c r="K298" s="1823"/>
    </row>
    <row r="299" spans="1:11" s="1826" customFormat="1">
      <c r="A299" s="1825"/>
      <c r="B299" s="1293"/>
      <c r="C299" s="1293"/>
      <c r="D299" s="1293"/>
      <c r="E299" s="1293"/>
      <c r="F299" s="1293"/>
      <c r="G299" s="1293"/>
      <c r="H299" s="1293"/>
      <c r="I299" s="1293"/>
      <c r="J299" s="1293"/>
      <c r="K299" s="1823"/>
    </row>
    <row r="300" spans="1:11" s="1826" customFormat="1">
      <c r="A300" s="1825"/>
      <c r="B300" s="1293"/>
      <c r="C300" s="1293"/>
      <c r="D300" s="1293"/>
      <c r="E300" s="1293"/>
      <c r="F300" s="1293"/>
      <c r="G300" s="1293"/>
      <c r="H300" s="1293"/>
      <c r="I300" s="1293"/>
      <c r="J300" s="1293"/>
      <c r="K300" s="1823"/>
    </row>
    <row r="301" spans="1:11" s="1826" customFormat="1">
      <c r="A301" s="1825"/>
      <c r="B301" s="1293"/>
      <c r="C301" s="1293"/>
      <c r="D301" s="1293"/>
      <c r="E301" s="1293"/>
      <c r="F301" s="1293"/>
      <c r="G301" s="1293"/>
      <c r="H301" s="1293"/>
      <c r="I301" s="1293"/>
      <c r="J301" s="1293"/>
      <c r="K301" s="1823"/>
    </row>
    <row r="302" spans="1:11" s="1826" customFormat="1">
      <c r="A302" s="1825"/>
      <c r="B302" s="1293"/>
      <c r="C302" s="1293"/>
      <c r="D302" s="1293"/>
      <c r="E302" s="1293"/>
      <c r="F302" s="1293"/>
      <c r="G302" s="1293"/>
      <c r="H302" s="1293"/>
      <c r="I302" s="1293"/>
      <c r="J302" s="1293"/>
      <c r="K302" s="1823"/>
    </row>
    <row r="303" spans="1:11" s="1826" customFormat="1">
      <c r="A303" s="1825"/>
      <c r="B303" s="1293"/>
      <c r="C303" s="1293"/>
      <c r="D303" s="1293"/>
      <c r="E303" s="1293"/>
      <c r="F303" s="1293"/>
      <c r="G303" s="1293"/>
      <c r="H303" s="1293"/>
      <c r="I303" s="1293"/>
      <c r="J303" s="1293"/>
      <c r="K303" s="1823"/>
    </row>
    <row r="304" spans="1:11" s="1826" customFormat="1">
      <c r="A304" s="1825"/>
      <c r="B304" s="1293"/>
      <c r="C304" s="1293"/>
      <c r="D304" s="1293"/>
      <c r="E304" s="1293"/>
      <c r="F304" s="1293"/>
      <c r="G304" s="1293"/>
      <c r="H304" s="1293"/>
      <c r="I304" s="1293"/>
      <c r="J304" s="1293"/>
      <c r="K304" s="1823"/>
    </row>
    <row r="305" spans="1:11" s="1826" customFormat="1">
      <c r="A305" s="1825"/>
      <c r="B305" s="1293"/>
      <c r="C305" s="1293"/>
      <c r="D305" s="1293"/>
      <c r="E305" s="1293"/>
      <c r="F305" s="1293"/>
      <c r="G305" s="1293"/>
      <c r="H305" s="1293"/>
      <c r="I305" s="1293"/>
      <c r="J305" s="1293"/>
      <c r="K305" s="1823"/>
    </row>
    <row r="306" spans="1:11" s="1826" customFormat="1">
      <c r="A306" s="1825"/>
      <c r="B306" s="1293"/>
      <c r="C306" s="1293"/>
      <c r="D306" s="1293"/>
      <c r="E306" s="1293"/>
      <c r="F306" s="1293"/>
      <c r="G306" s="1293"/>
      <c r="H306" s="1293"/>
      <c r="I306" s="1293"/>
      <c r="J306" s="1293"/>
      <c r="K306" s="1823"/>
    </row>
    <row r="307" spans="1:11" s="1826" customFormat="1">
      <c r="A307" s="1825"/>
      <c r="B307" s="1293"/>
      <c r="C307" s="1293"/>
      <c r="D307" s="1293"/>
      <c r="E307" s="1293"/>
      <c r="F307" s="1293"/>
      <c r="G307" s="1293"/>
      <c r="H307" s="1293"/>
      <c r="I307" s="1293"/>
      <c r="J307" s="1293"/>
      <c r="K307" s="1823"/>
    </row>
    <row r="308" spans="1:11" s="1826" customFormat="1">
      <c r="A308" s="1825"/>
      <c r="B308" s="1293"/>
      <c r="C308" s="1293"/>
      <c r="D308" s="1293"/>
      <c r="E308" s="1293"/>
      <c r="F308" s="1293"/>
      <c r="G308" s="1293"/>
      <c r="H308" s="1293"/>
      <c r="I308" s="1293"/>
      <c r="J308" s="1293"/>
      <c r="K308" s="1823"/>
    </row>
    <row r="309" spans="1:11" s="1826" customFormat="1">
      <c r="A309" s="1825"/>
      <c r="B309" s="1293"/>
      <c r="C309" s="1293"/>
      <c r="D309" s="1293"/>
      <c r="E309" s="1293"/>
      <c r="F309" s="1293"/>
      <c r="G309" s="1293"/>
      <c r="H309" s="1293"/>
      <c r="I309" s="1293"/>
      <c r="J309" s="1293"/>
      <c r="K309" s="1823"/>
    </row>
    <row r="310" spans="1:11" s="1826" customFormat="1">
      <c r="A310" s="1825"/>
      <c r="B310" s="1293"/>
      <c r="C310" s="1293"/>
      <c r="D310" s="1293"/>
      <c r="E310" s="1293"/>
      <c r="F310" s="1293"/>
      <c r="G310" s="1293"/>
      <c r="H310" s="1293"/>
      <c r="I310" s="1293"/>
      <c r="J310" s="1293"/>
      <c r="K310" s="1823"/>
    </row>
    <row r="311" spans="1:11" s="1826" customFormat="1">
      <c r="A311" s="1825"/>
      <c r="B311" s="1293"/>
      <c r="C311" s="1293"/>
      <c r="D311" s="1293"/>
      <c r="E311" s="1293"/>
      <c r="F311" s="1293"/>
      <c r="G311" s="1293"/>
      <c r="H311" s="1293"/>
      <c r="I311" s="1293"/>
      <c r="J311" s="1293"/>
      <c r="K311" s="1823"/>
    </row>
    <row r="312" spans="1:11" s="1826" customFormat="1">
      <c r="A312" s="1825"/>
      <c r="B312" s="1293"/>
      <c r="C312" s="1293"/>
      <c r="D312" s="1293"/>
      <c r="E312" s="1293"/>
      <c r="F312" s="1293"/>
      <c r="G312" s="1293"/>
      <c r="H312" s="1293"/>
      <c r="I312" s="1293"/>
      <c r="J312" s="1293"/>
      <c r="K312" s="1823"/>
    </row>
    <row r="313" spans="1:11" s="1826" customFormat="1">
      <c r="A313" s="1825"/>
      <c r="B313" s="1293"/>
      <c r="C313" s="1293"/>
      <c r="D313" s="1293"/>
      <c r="E313" s="1293"/>
      <c r="F313" s="1293"/>
      <c r="G313" s="1293"/>
      <c r="H313" s="1293"/>
      <c r="I313" s="1293"/>
      <c r="J313" s="1293"/>
      <c r="K313" s="1823"/>
    </row>
    <row r="314" spans="1:11" s="1826" customFormat="1">
      <c r="A314" s="1825"/>
      <c r="B314" s="1293"/>
      <c r="C314" s="1293"/>
      <c r="D314" s="1293"/>
      <c r="E314" s="1293"/>
      <c r="F314" s="1293"/>
      <c r="G314" s="1293"/>
      <c r="H314" s="1293"/>
      <c r="I314" s="1293"/>
      <c r="J314" s="1293"/>
      <c r="K314" s="1823"/>
    </row>
    <row r="315" spans="1:11" s="1826" customFormat="1">
      <c r="A315" s="1825"/>
      <c r="B315" s="1293"/>
      <c r="C315" s="1293"/>
      <c r="D315" s="1293"/>
      <c r="E315" s="1293"/>
      <c r="F315" s="1293"/>
      <c r="G315" s="1293"/>
      <c r="H315" s="1293"/>
      <c r="I315" s="1293"/>
      <c r="J315" s="1293"/>
      <c r="K315" s="1823"/>
    </row>
    <row r="316" spans="1:11" s="1826" customFormat="1">
      <c r="A316" s="1825"/>
      <c r="B316" s="1293"/>
      <c r="C316" s="1293"/>
      <c r="D316" s="1293"/>
      <c r="E316" s="1293"/>
      <c r="F316" s="1293"/>
      <c r="G316" s="1293"/>
      <c r="H316" s="1293"/>
      <c r="I316" s="1293"/>
      <c r="J316" s="1293"/>
      <c r="K316" s="1823"/>
    </row>
    <row r="317" spans="1:11" s="1826" customFormat="1">
      <c r="A317" s="1825"/>
      <c r="B317" s="1293"/>
      <c r="C317" s="1293"/>
      <c r="D317" s="1293"/>
      <c r="E317" s="1293"/>
      <c r="F317" s="1293"/>
      <c r="G317" s="1293"/>
      <c r="H317" s="1293"/>
      <c r="I317" s="1293"/>
      <c r="J317" s="1293"/>
      <c r="K317" s="1823"/>
    </row>
    <row r="318" spans="1:11" s="1826" customFormat="1">
      <c r="A318" s="1825"/>
      <c r="B318" s="1293"/>
      <c r="C318" s="1293"/>
      <c r="D318" s="1293"/>
      <c r="E318" s="1293"/>
      <c r="F318" s="1293"/>
      <c r="G318" s="1293"/>
      <c r="H318" s="1293"/>
      <c r="I318" s="1293"/>
      <c r="J318" s="1293"/>
      <c r="K318" s="1823"/>
    </row>
    <row r="319" spans="1:11" s="1826" customFormat="1">
      <c r="A319" s="1825"/>
      <c r="B319" s="1293"/>
      <c r="C319" s="1293"/>
      <c r="D319" s="1293"/>
      <c r="E319" s="1293"/>
      <c r="F319" s="1293"/>
      <c r="G319" s="1293"/>
      <c r="H319" s="1293"/>
      <c r="I319" s="1293"/>
      <c r="J319" s="1293"/>
      <c r="K319" s="1823"/>
    </row>
    <row r="320" spans="1:11" s="1826" customFormat="1">
      <c r="A320" s="1825"/>
      <c r="B320" s="1293"/>
      <c r="C320" s="1293"/>
      <c r="D320" s="1293"/>
      <c r="E320" s="1293"/>
      <c r="F320" s="1293"/>
      <c r="G320" s="1293"/>
      <c r="H320" s="1293"/>
      <c r="I320" s="1293"/>
      <c r="J320" s="1293"/>
      <c r="K320" s="1823"/>
    </row>
    <row r="321" spans="1:11" s="1826" customFormat="1">
      <c r="A321" s="1825"/>
      <c r="B321" s="1293"/>
      <c r="C321" s="1293"/>
      <c r="D321" s="1293"/>
      <c r="E321" s="1293"/>
      <c r="F321" s="1293"/>
      <c r="G321" s="1293"/>
      <c r="H321" s="1293"/>
      <c r="I321" s="1293"/>
      <c r="J321" s="1293"/>
      <c r="K321" s="1823"/>
    </row>
    <row r="322" spans="1:11" s="1826" customFormat="1">
      <c r="A322" s="1825"/>
      <c r="B322" s="1293"/>
      <c r="C322" s="1293"/>
      <c r="D322" s="1293"/>
      <c r="E322" s="1293"/>
      <c r="F322" s="1293"/>
      <c r="G322" s="1293"/>
      <c r="H322" s="1293"/>
      <c r="I322" s="1293"/>
      <c r="J322" s="1293"/>
      <c r="K322" s="1823"/>
    </row>
    <row r="323" spans="1:11" s="1826" customFormat="1">
      <c r="A323" s="1825"/>
      <c r="B323" s="1293"/>
      <c r="C323" s="1293"/>
      <c r="D323" s="1293"/>
      <c r="E323" s="1293"/>
      <c r="F323" s="1293"/>
      <c r="G323" s="1293"/>
      <c r="H323" s="1293"/>
      <c r="I323" s="1293"/>
      <c r="J323" s="1293"/>
      <c r="K323" s="1823"/>
    </row>
    <row r="324" spans="1:11" s="1826" customFormat="1">
      <c r="A324" s="1825"/>
      <c r="B324" s="1293"/>
      <c r="C324" s="1293"/>
      <c r="D324" s="1293"/>
      <c r="E324" s="1293"/>
      <c r="F324" s="1293"/>
      <c r="G324" s="1293"/>
      <c r="H324" s="1293"/>
      <c r="I324" s="1293"/>
      <c r="J324" s="1293"/>
      <c r="K324" s="1823"/>
    </row>
    <row r="325" spans="1:11" s="1826" customFormat="1">
      <c r="A325" s="1825"/>
      <c r="B325" s="1293"/>
      <c r="C325" s="1293"/>
      <c r="D325" s="1293"/>
      <c r="E325" s="1293"/>
      <c r="F325" s="1293"/>
      <c r="G325" s="1293"/>
      <c r="H325" s="1293"/>
      <c r="I325" s="1293"/>
      <c r="J325" s="1293"/>
      <c r="K325" s="1823"/>
    </row>
    <row r="326" spans="1:11" s="1826" customFormat="1">
      <c r="A326" s="1825"/>
      <c r="B326" s="1293"/>
      <c r="C326" s="1293"/>
      <c r="D326" s="1293"/>
      <c r="E326" s="1293"/>
      <c r="F326" s="1293"/>
      <c r="G326" s="1293"/>
      <c r="H326" s="1293"/>
      <c r="I326" s="1293"/>
      <c r="J326" s="1293"/>
      <c r="K326" s="1823"/>
    </row>
    <row r="327" spans="1:11" s="1826" customFormat="1">
      <c r="A327" s="1825"/>
      <c r="B327" s="1293"/>
      <c r="C327" s="1293"/>
      <c r="D327" s="1293"/>
      <c r="E327" s="1293"/>
      <c r="F327" s="1293"/>
      <c r="G327" s="1293"/>
      <c r="H327" s="1293"/>
      <c r="I327" s="1293"/>
      <c r="J327" s="1293"/>
      <c r="K327" s="1823"/>
    </row>
    <row r="328" spans="1:11" s="1826" customFormat="1">
      <c r="A328" s="1825"/>
      <c r="B328" s="1293"/>
      <c r="C328" s="1293"/>
      <c r="D328" s="1293"/>
      <c r="E328" s="1293"/>
      <c r="F328" s="1293"/>
      <c r="G328" s="1293"/>
      <c r="H328" s="1293"/>
      <c r="I328" s="1293"/>
      <c r="J328" s="1293"/>
      <c r="K328" s="1823"/>
    </row>
    <row r="329" spans="1:11" s="1826" customFormat="1">
      <c r="A329" s="1825"/>
      <c r="B329" s="1293"/>
      <c r="C329" s="1293"/>
      <c r="D329" s="1293"/>
      <c r="E329" s="1293"/>
      <c r="F329" s="1293"/>
      <c r="G329" s="1293"/>
      <c r="H329" s="1293"/>
      <c r="I329" s="1293"/>
      <c r="J329" s="1293"/>
      <c r="K329" s="1823"/>
    </row>
    <row r="330" spans="1:11" s="1826" customFormat="1">
      <c r="A330" s="1825"/>
      <c r="B330" s="1293"/>
      <c r="C330" s="1293"/>
      <c r="D330" s="1293"/>
      <c r="E330" s="1293"/>
      <c r="F330" s="1293"/>
      <c r="G330" s="1293"/>
      <c r="H330" s="1293"/>
      <c r="I330" s="1293"/>
      <c r="J330" s="1293"/>
      <c r="K330" s="1823"/>
    </row>
    <row r="331" spans="1:11" s="1826" customFormat="1">
      <c r="A331" s="1825"/>
      <c r="B331" s="1293"/>
      <c r="C331" s="1293"/>
      <c r="D331" s="1293"/>
      <c r="E331" s="1293"/>
      <c r="F331" s="1293"/>
      <c r="G331" s="1293"/>
      <c r="H331" s="1293"/>
      <c r="I331" s="1293"/>
      <c r="J331" s="1293"/>
      <c r="K331" s="1823"/>
    </row>
    <row r="332" spans="1:11" s="1826" customFormat="1">
      <c r="A332" s="1825"/>
      <c r="B332" s="1293"/>
      <c r="C332" s="1293"/>
      <c r="D332" s="1293"/>
      <c r="E332" s="1293"/>
      <c r="F332" s="1293"/>
      <c r="G332" s="1293"/>
      <c r="H332" s="1293"/>
      <c r="I332" s="1293"/>
      <c r="J332" s="1293"/>
      <c r="K332" s="1823"/>
    </row>
    <row r="333" spans="1:11" s="1826" customFormat="1">
      <c r="A333" s="1825"/>
      <c r="B333" s="1293"/>
      <c r="C333" s="1293"/>
      <c r="D333" s="1293"/>
      <c r="E333" s="1293"/>
      <c r="F333" s="1293"/>
      <c r="G333" s="1293"/>
      <c r="H333" s="1293"/>
      <c r="I333" s="1293"/>
      <c r="J333" s="1293"/>
      <c r="K333" s="1823"/>
    </row>
    <row r="334" spans="1:11" s="1826" customFormat="1">
      <c r="A334" s="1825"/>
      <c r="B334" s="1293"/>
      <c r="C334" s="1293"/>
      <c r="D334" s="1293"/>
      <c r="E334" s="1293"/>
      <c r="F334" s="1293"/>
      <c r="G334" s="1293"/>
      <c r="H334" s="1293"/>
      <c r="I334" s="1293"/>
      <c r="J334" s="1293"/>
      <c r="K334" s="1823"/>
    </row>
    <row r="335" spans="1:11" s="1826" customFormat="1">
      <c r="A335" s="1825"/>
      <c r="B335" s="1293"/>
      <c r="C335" s="1293"/>
      <c r="D335" s="1293"/>
      <c r="E335" s="1293"/>
      <c r="F335" s="1293"/>
      <c r="G335" s="1293"/>
      <c r="H335" s="1293"/>
      <c r="I335" s="1293"/>
      <c r="J335" s="1293"/>
      <c r="K335" s="1823"/>
    </row>
    <row r="336" spans="1:11" s="1826" customFormat="1">
      <c r="A336" s="1825"/>
      <c r="B336" s="1293"/>
      <c r="C336" s="1293"/>
      <c r="D336" s="1293"/>
      <c r="E336" s="1293"/>
      <c r="F336" s="1293"/>
      <c r="G336" s="1293"/>
      <c r="H336" s="1293"/>
      <c r="I336" s="1293"/>
      <c r="J336" s="1293"/>
      <c r="K336" s="1823"/>
    </row>
    <row r="337" spans="1:11" s="1826" customFormat="1">
      <c r="A337" s="1825"/>
      <c r="B337" s="1293"/>
      <c r="C337" s="1293"/>
      <c r="D337" s="1293"/>
      <c r="E337" s="1293"/>
      <c r="F337" s="1293"/>
      <c r="G337" s="1293"/>
      <c r="H337" s="1293"/>
      <c r="I337" s="1293"/>
      <c r="J337" s="1293"/>
      <c r="K337" s="1823"/>
    </row>
    <row r="338" spans="1:11" s="1826" customFormat="1">
      <c r="A338" s="1825"/>
      <c r="B338" s="1293"/>
      <c r="C338" s="1293"/>
      <c r="D338" s="1293"/>
      <c r="E338" s="1293"/>
      <c r="F338" s="1293"/>
      <c r="G338" s="1293"/>
      <c r="H338" s="1293"/>
      <c r="I338" s="1293"/>
      <c r="J338" s="1293"/>
      <c r="K338" s="1823"/>
    </row>
    <row r="339" spans="1:11" s="1826" customFormat="1">
      <c r="A339" s="1825"/>
      <c r="B339" s="1293"/>
      <c r="C339" s="1293"/>
      <c r="D339" s="1293"/>
      <c r="E339" s="1293"/>
      <c r="F339" s="1293"/>
      <c r="G339" s="1293"/>
      <c r="H339" s="1293"/>
      <c r="I339" s="1293"/>
      <c r="J339" s="1293"/>
      <c r="K339" s="1823"/>
    </row>
    <row r="340" spans="1:11" s="1826" customFormat="1">
      <c r="A340" s="1825"/>
      <c r="B340" s="1293"/>
      <c r="C340" s="1293"/>
      <c r="D340" s="1293"/>
      <c r="E340" s="1293"/>
      <c r="F340" s="1293"/>
      <c r="G340" s="1293"/>
      <c r="H340" s="1293"/>
      <c r="I340" s="1293"/>
      <c r="J340" s="1293"/>
      <c r="K340" s="1823"/>
    </row>
    <row r="341" spans="1:11" s="1826" customFormat="1">
      <c r="A341" s="1825"/>
      <c r="B341" s="1293"/>
      <c r="C341" s="1293"/>
      <c r="D341" s="1293"/>
      <c r="E341" s="1293"/>
      <c r="F341" s="1293"/>
      <c r="G341" s="1293"/>
      <c r="H341" s="1293"/>
      <c r="I341" s="1293"/>
      <c r="J341" s="1293"/>
      <c r="K341" s="1823"/>
    </row>
    <row r="342" spans="1:11" s="1826" customFormat="1">
      <c r="A342" s="1825"/>
      <c r="B342" s="1293"/>
      <c r="C342" s="1293"/>
      <c r="D342" s="1293"/>
      <c r="E342" s="1293"/>
      <c r="F342" s="1293"/>
      <c r="G342" s="1293"/>
      <c r="H342" s="1293"/>
      <c r="I342" s="1293"/>
      <c r="J342" s="1293"/>
      <c r="K342" s="1823"/>
    </row>
    <row r="343" spans="1:11" s="1826" customFormat="1">
      <c r="A343" s="1825"/>
      <c r="B343" s="1293"/>
      <c r="C343" s="1293"/>
      <c r="D343" s="1293"/>
      <c r="E343" s="1293"/>
      <c r="F343" s="1293"/>
      <c r="G343" s="1293"/>
      <c r="H343" s="1293"/>
      <c r="I343" s="1293"/>
      <c r="J343" s="1293"/>
      <c r="K343" s="1823"/>
    </row>
    <row r="344" spans="1:11" s="1826" customFormat="1">
      <c r="A344" s="1825"/>
      <c r="B344" s="1293"/>
      <c r="C344" s="1293"/>
      <c r="D344" s="1293"/>
      <c r="E344" s="1293"/>
      <c r="F344" s="1293"/>
      <c r="G344" s="1293"/>
      <c r="H344" s="1293"/>
      <c r="I344" s="1293"/>
      <c r="J344" s="1293"/>
      <c r="K344" s="1823"/>
    </row>
    <row r="345" spans="1:11" s="1826" customFormat="1">
      <c r="A345" s="1825"/>
      <c r="B345" s="1293"/>
      <c r="C345" s="1293"/>
      <c r="D345" s="1293"/>
      <c r="E345" s="1293"/>
      <c r="F345" s="1293"/>
      <c r="G345" s="1293"/>
      <c r="H345" s="1293"/>
      <c r="I345" s="1293"/>
      <c r="J345" s="1293"/>
      <c r="K345" s="1823"/>
    </row>
    <row r="346" spans="1:11" s="1826" customFormat="1">
      <c r="A346" s="1825"/>
      <c r="B346" s="1293"/>
      <c r="C346" s="1293"/>
      <c r="D346" s="1293"/>
      <c r="E346" s="1293"/>
      <c r="F346" s="1293"/>
      <c r="G346" s="1293"/>
      <c r="H346" s="1293"/>
      <c r="I346" s="1293"/>
      <c r="J346" s="1293"/>
      <c r="K346" s="1823"/>
    </row>
    <row r="347" spans="1:11" s="1826" customFormat="1">
      <c r="A347" s="1825"/>
      <c r="B347" s="1293"/>
      <c r="C347" s="1293"/>
      <c r="D347" s="1293"/>
      <c r="E347" s="1293"/>
      <c r="F347" s="1293"/>
      <c r="G347" s="1293"/>
      <c r="H347" s="1293"/>
      <c r="I347" s="1293"/>
      <c r="J347" s="1293"/>
      <c r="K347" s="1823"/>
    </row>
    <row r="348" spans="1:11" s="1826" customFormat="1">
      <c r="A348" s="1825"/>
      <c r="B348" s="1293"/>
      <c r="C348" s="1293"/>
      <c r="D348" s="1293"/>
      <c r="E348" s="1293"/>
      <c r="F348" s="1293"/>
      <c r="G348" s="1293"/>
      <c r="H348" s="1293"/>
      <c r="I348" s="1293"/>
      <c r="J348" s="1293"/>
      <c r="K348" s="1823"/>
    </row>
    <row r="349" spans="1:11" s="1826" customFormat="1">
      <c r="A349" s="1825"/>
      <c r="B349" s="1293"/>
      <c r="C349" s="1293"/>
      <c r="D349" s="1293"/>
      <c r="E349" s="1293"/>
      <c r="F349" s="1293"/>
      <c r="G349" s="1293"/>
      <c r="H349" s="1293"/>
      <c r="I349" s="1293"/>
      <c r="J349" s="1293"/>
      <c r="K349" s="1823"/>
    </row>
    <row r="350" spans="1:11" s="1826" customFormat="1">
      <c r="A350" s="1825"/>
      <c r="B350" s="1293"/>
      <c r="C350" s="1293"/>
      <c r="D350" s="1293"/>
      <c r="E350" s="1293"/>
      <c r="F350" s="1293"/>
      <c r="G350" s="1293"/>
      <c r="H350" s="1293"/>
      <c r="I350" s="1293"/>
      <c r="J350" s="1293"/>
      <c r="K350" s="1823"/>
    </row>
    <row r="351" spans="1:11" s="1826" customFormat="1">
      <c r="A351" s="1825"/>
      <c r="B351" s="1293"/>
      <c r="C351" s="1293"/>
      <c r="D351" s="1293"/>
      <c r="E351" s="1293"/>
      <c r="F351" s="1293"/>
      <c r="G351" s="1293"/>
      <c r="H351" s="1293"/>
      <c r="I351" s="1293"/>
      <c r="J351" s="1293"/>
      <c r="K351" s="1823"/>
    </row>
    <row r="352" spans="1:11" s="1826" customFormat="1">
      <c r="A352" s="1825"/>
      <c r="B352" s="1293"/>
      <c r="C352" s="1293"/>
      <c r="D352" s="1293"/>
      <c r="E352" s="1293"/>
      <c r="F352" s="1293"/>
      <c r="G352" s="1293"/>
      <c r="H352" s="1293"/>
      <c r="I352" s="1293"/>
      <c r="J352" s="1293"/>
      <c r="K352" s="1823"/>
    </row>
    <row r="353" spans="1:11" s="1826" customFormat="1">
      <c r="A353" s="1825"/>
      <c r="B353" s="1293"/>
      <c r="C353" s="1293"/>
      <c r="D353" s="1293"/>
      <c r="E353" s="1293"/>
      <c r="F353" s="1293"/>
      <c r="G353" s="1293"/>
      <c r="H353" s="1293"/>
      <c r="I353" s="1293"/>
      <c r="J353" s="1293"/>
      <c r="K353" s="1823"/>
    </row>
    <row r="354" spans="1:11" s="1826" customFormat="1">
      <c r="A354" s="1825"/>
      <c r="B354" s="1293"/>
      <c r="C354" s="1293"/>
      <c r="D354" s="1293"/>
      <c r="E354" s="1293"/>
      <c r="F354" s="1293"/>
      <c r="G354" s="1293"/>
      <c r="H354" s="1293"/>
      <c r="I354" s="1293"/>
      <c r="J354" s="1293"/>
      <c r="K354" s="1823"/>
    </row>
    <row r="355" spans="1:11" s="1826" customFormat="1">
      <c r="A355" s="1825"/>
      <c r="B355" s="1293"/>
      <c r="C355" s="1293"/>
      <c r="D355" s="1293"/>
      <c r="E355" s="1293"/>
      <c r="F355" s="1293"/>
      <c r="G355" s="1293"/>
      <c r="H355" s="1293"/>
      <c r="I355" s="1293"/>
      <c r="J355" s="1293"/>
      <c r="K355" s="1823"/>
    </row>
    <row r="356" spans="1:11" s="1826" customFormat="1">
      <c r="A356" s="1825"/>
      <c r="B356" s="1293"/>
      <c r="C356" s="1293"/>
      <c r="D356" s="1293"/>
      <c r="E356" s="1293"/>
      <c r="F356" s="1293"/>
      <c r="G356" s="1293"/>
      <c r="H356" s="1293"/>
      <c r="I356" s="1293"/>
      <c r="J356" s="1293"/>
      <c r="K356" s="1823"/>
    </row>
    <row r="357" spans="1:11" s="1826" customFormat="1">
      <c r="A357" s="1825"/>
      <c r="B357" s="1293"/>
      <c r="C357" s="1293"/>
      <c r="D357" s="1293"/>
      <c r="E357" s="1293"/>
      <c r="F357" s="1293"/>
      <c r="G357" s="1293"/>
      <c r="H357" s="1293"/>
      <c r="I357" s="1293"/>
      <c r="J357" s="1293"/>
      <c r="K357" s="1823"/>
    </row>
    <row r="358" spans="1:11" s="1826" customFormat="1">
      <c r="A358" s="1825"/>
      <c r="B358" s="1293"/>
      <c r="C358" s="1293"/>
      <c r="D358" s="1293"/>
      <c r="E358" s="1293"/>
      <c r="F358" s="1293"/>
      <c r="G358" s="1293"/>
      <c r="H358" s="1293"/>
      <c r="I358" s="1293"/>
      <c r="J358" s="1293"/>
      <c r="K358" s="1823"/>
    </row>
    <row r="359" spans="1:11" s="1826" customFormat="1">
      <c r="A359" s="1825"/>
      <c r="B359" s="1293"/>
      <c r="C359" s="1293"/>
      <c r="D359" s="1293"/>
      <c r="E359" s="1293"/>
      <c r="F359" s="1293"/>
      <c r="G359" s="1293"/>
      <c r="H359" s="1293"/>
      <c r="I359" s="1293"/>
      <c r="J359" s="1293"/>
      <c r="K359" s="1823"/>
    </row>
    <row r="360" spans="1:11" s="1826" customFormat="1">
      <c r="A360" s="1825"/>
      <c r="B360" s="1293"/>
      <c r="C360" s="1293"/>
      <c r="D360" s="1293"/>
      <c r="E360" s="1293"/>
      <c r="F360" s="1293"/>
      <c r="G360" s="1293"/>
      <c r="H360" s="1293"/>
      <c r="I360" s="1293"/>
      <c r="J360" s="1293"/>
      <c r="K360" s="1823"/>
    </row>
    <row r="361" spans="1:11" s="1826" customFormat="1">
      <c r="A361" s="1825"/>
      <c r="B361" s="1293"/>
      <c r="C361" s="1293"/>
      <c r="D361" s="1293"/>
      <c r="E361" s="1293"/>
      <c r="F361" s="1293"/>
      <c r="G361" s="1293"/>
      <c r="H361" s="1293"/>
      <c r="I361" s="1293"/>
      <c r="J361" s="1293"/>
      <c r="K361" s="1823"/>
    </row>
    <row r="362" spans="1:11" s="1826" customFormat="1">
      <c r="A362" s="1825"/>
      <c r="B362" s="1293"/>
      <c r="C362" s="1293"/>
      <c r="D362" s="1293"/>
      <c r="E362" s="1293"/>
      <c r="F362" s="1293"/>
      <c r="G362" s="1293"/>
      <c r="H362" s="1293"/>
      <c r="I362" s="1293"/>
      <c r="J362" s="1293"/>
      <c r="K362" s="1823"/>
    </row>
    <row r="363" spans="1:11" s="1826" customFormat="1">
      <c r="A363" s="1825"/>
      <c r="B363" s="1293"/>
      <c r="C363" s="1293"/>
      <c r="D363" s="1293"/>
      <c r="E363" s="1293"/>
      <c r="F363" s="1293"/>
      <c r="G363" s="1293"/>
      <c r="H363" s="1293"/>
      <c r="I363" s="1293"/>
      <c r="J363" s="1293"/>
      <c r="K363" s="1823"/>
    </row>
    <row r="364" spans="1:11" s="1826" customFormat="1">
      <c r="A364" s="1825"/>
      <c r="B364" s="1293"/>
      <c r="C364" s="1293"/>
      <c r="D364" s="1293"/>
      <c r="E364" s="1293"/>
      <c r="F364" s="1293"/>
      <c r="G364" s="1293"/>
      <c r="H364" s="1293"/>
      <c r="I364" s="1293"/>
      <c r="J364" s="1293"/>
      <c r="K364" s="1823"/>
    </row>
    <row r="365" spans="1:11" s="1826" customFormat="1">
      <c r="A365" s="1825"/>
      <c r="B365" s="1293"/>
      <c r="C365" s="1293"/>
      <c r="D365" s="1293"/>
      <c r="E365" s="1293"/>
      <c r="F365" s="1293"/>
      <c r="G365" s="1293"/>
      <c r="H365" s="1293"/>
      <c r="I365" s="1293"/>
      <c r="J365" s="1293"/>
      <c r="K365" s="1823"/>
    </row>
    <row r="366" spans="1:11" s="1826" customFormat="1">
      <c r="A366" s="1825"/>
      <c r="B366" s="1293"/>
      <c r="C366" s="1293"/>
      <c r="D366" s="1293"/>
      <c r="E366" s="1293"/>
      <c r="F366" s="1293"/>
      <c r="G366" s="1293"/>
      <c r="H366" s="1293"/>
      <c r="I366" s="1293"/>
      <c r="J366" s="1293"/>
      <c r="K366" s="1823"/>
    </row>
    <row r="367" spans="1:11" s="1826" customFormat="1">
      <c r="A367" s="1825"/>
      <c r="B367" s="1293"/>
      <c r="C367" s="1293"/>
      <c r="D367" s="1293"/>
      <c r="E367" s="1293"/>
      <c r="F367" s="1293"/>
      <c r="G367" s="1293"/>
      <c r="H367" s="1293"/>
      <c r="I367" s="1293"/>
      <c r="J367" s="1293"/>
      <c r="K367" s="1823"/>
    </row>
    <row r="368" spans="1:11" s="1826" customFormat="1">
      <c r="A368" s="1825"/>
      <c r="B368" s="1293"/>
      <c r="C368" s="1293"/>
      <c r="D368" s="1293"/>
      <c r="E368" s="1293"/>
      <c r="F368" s="1293"/>
      <c r="G368" s="1293"/>
      <c r="H368" s="1293"/>
      <c r="I368" s="1293"/>
      <c r="J368" s="1293"/>
      <c r="K368" s="1823"/>
    </row>
    <row r="369" spans="1:11" s="1826" customFormat="1">
      <c r="A369" s="1825"/>
      <c r="B369" s="1293"/>
      <c r="C369" s="1293"/>
      <c r="D369" s="1293"/>
      <c r="E369" s="1293"/>
      <c r="F369" s="1293"/>
      <c r="G369" s="1293"/>
      <c r="H369" s="1293"/>
      <c r="I369" s="1293"/>
      <c r="J369" s="1293"/>
      <c r="K369" s="1823"/>
    </row>
    <row r="370" spans="1:11" s="1826" customFormat="1">
      <c r="A370" s="1825"/>
      <c r="B370" s="1293"/>
      <c r="C370" s="1293"/>
      <c r="D370" s="1293"/>
      <c r="E370" s="1293"/>
      <c r="F370" s="1293"/>
      <c r="G370" s="1293"/>
      <c r="H370" s="1293"/>
      <c r="I370" s="1293"/>
      <c r="J370" s="1293"/>
      <c r="K370" s="1823"/>
    </row>
    <row r="371" spans="1:11" s="1826" customFormat="1">
      <c r="A371" s="1825"/>
      <c r="B371" s="1293"/>
      <c r="C371" s="1293"/>
      <c r="D371" s="1293"/>
      <c r="E371" s="1293"/>
      <c r="F371" s="1293"/>
      <c r="G371" s="1293"/>
      <c r="H371" s="1293"/>
      <c r="I371" s="1293"/>
      <c r="J371" s="1293"/>
      <c r="K371" s="1823"/>
    </row>
    <row r="372" spans="1:11" s="1826" customFormat="1">
      <c r="A372" s="1825"/>
      <c r="B372" s="1293"/>
      <c r="C372" s="1293"/>
      <c r="D372" s="1293"/>
      <c r="E372" s="1293"/>
      <c r="F372" s="1293"/>
      <c r="G372" s="1293"/>
      <c r="H372" s="1293"/>
      <c r="I372" s="1293"/>
      <c r="J372" s="1293"/>
      <c r="K372" s="1823"/>
    </row>
    <row r="373" spans="1:11" s="1826" customFormat="1">
      <c r="A373" s="1825"/>
      <c r="B373" s="1293"/>
      <c r="C373" s="1293"/>
      <c r="D373" s="1293"/>
      <c r="E373" s="1293"/>
      <c r="F373" s="1293"/>
      <c r="G373" s="1293"/>
      <c r="H373" s="1293"/>
      <c r="I373" s="1293"/>
      <c r="J373" s="1293"/>
      <c r="K373" s="1823"/>
    </row>
    <row r="374" spans="1:11" s="1826" customFormat="1">
      <c r="A374" s="1825"/>
      <c r="B374" s="1293"/>
      <c r="C374" s="1293"/>
      <c r="D374" s="1293"/>
      <c r="E374" s="1293"/>
      <c r="F374" s="1293"/>
      <c r="G374" s="1293"/>
      <c r="H374" s="1293"/>
      <c r="I374" s="1293"/>
      <c r="J374" s="1293"/>
      <c r="K374" s="1823"/>
    </row>
    <row r="375" spans="1:11" s="1826" customFormat="1">
      <c r="A375" s="1825"/>
      <c r="B375" s="1293"/>
      <c r="C375" s="1293"/>
      <c r="D375" s="1293"/>
      <c r="E375" s="1293"/>
      <c r="F375" s="1293"/>
      <c r="G375" s="1293"/>
      <c r="H375" s="1293"/>
      <c r="I375" s="1293"/>
      <c r="J375" s="1293"/>
      <c r="K375" s="1823"/>
    </row>
    <row r="376" spans="1:11" s="1826" customFormat="1">
      <c r="A376" s="1825"/>
      <c r="B376" s="1293"/>
      <c r="C376" s="1293"/>
      <c r="D376" s="1293"/>
      <c r="E376" s="1293"/>
      <c r="F376" s="1293"/>
      <c r="G376" s="1293"/>
      <c r="H376" s="1293"/>
      <c r="I376" s="1293"/>
      <c r="J376" s="1293"/>
      <c r="K376" s="1823"/>
    </row>
    <row r="377" spans="1:11" s="1826" customFormat="1">
      <c r="A377" s="1825"/>
      <c r="B377" s="1293"/>
      <c r="C377" s="1293"/>
      <c r="D377" s="1293"/>
      <c r="E377" s="1293"/>
      <c r="F377" s="1293"/>
      <c r="G377" s="1293"/>
      <c r="H377" s="1293"/>
      <c r="I377" s="1293"/>
      <c r="J377" s="1293"/>
      <c r="K377" s="1823"/>
    </row>
    <row r="378" spans="1:11" s="1826" customFormat="1">
      <c r="A378" s="1825"/>
      <c r="B378" s="1293"/>
      <c r="C378" s="1293"/>
      <c r="D378" s="1293"/>
      <c r="E378" s="1293"/>
      <c r="F378" s="1293"/>
      <c r="G378" s="1293"/>
      <c r="H378" s="1293"/>
      <c r="I378" s="1293"/>
      <c r="J378" s="1293"/>
      <c r="K378" s="1823"/>
    </row>
    <row r="379" spans="1:11" s="1826" customFormat="1">
      <c r="A379" s="1825"/>
      <c r="B379" s="1293"/>
      <c r="C379" s="1293"/>
      <c r="D379" s="1293"/>
      <c r="E379" s="1293"/>
      <c r="F379" s="1293"/>
      <c r="G379" s="1293"/>
      <c r="H379" s="1293"/>
      <c r="I379" s="1293"/>
      <c r="J379" s="1293"/>
      <c r="K379" s="1823"/>
    </row>
    <row r="380" spans="1:11" s="1826" customFormat="1">
      <c r="A380" s="1825"/>
      <c r="B380" s="1293"/>
      <c r="C380" s="1293"/>
      <c r="D380" s="1293"/>
      <c r="E380" s="1293"/>
      <c r="F380" s="1293"/>
      <c r="G380" s="1293"/>
      <c r="H380" s="1293"/>
      <c r="I380" s="1293"/>
      <c r="J380" s="1293"/>
      <c r="K380" s="1823"/>
    </row>
    <row r="381" spans="1:11" s="1826" customFormat="1">
      <c r="A381" s="1825"/>
      <c r="B381" s="1293"/>
      <c r="C381" s="1293"/>
      <c r="D381" s="1293"/>
      <c r="E381" s="1293"/>
      <c r="F381" s="1293"/>
      <c r="G381" s="1293"/>
      <c r="H381" s="1293"/>
      <c r="I381" s="1293"/>
      <c r="J381" s="1293"/>
      <c r="K381" s="1823"/>
    </row>
    <row r="382" spans="1:11" s="1826" customFormat="1">
      <c r="A382" s="1825"/>
      <c r="B382" s="1293"/>
      <c r="C382" s="1293"/>
      <c r="D382" s="1293"/>
      <c r="E382" s="1293"/>
      <c r="F382" s="1293"/>
      <c r="G382" s="1293"/>
      <c r="H382" s="1293"/>
      <c r="I382" s="1293"/>
      <c r="J382" s="1293"/>
      <c r="K382" s="1823"/>
    </row>
    <row r="383" spans="1:11" s="1826" customFormat="1">
      <c r="A383" s="1825"/>
      <c r="B383" s="1293"/>
      <c r="C383" s="1293"/>
      <c r="D383" s="1293"/>
      <c r="E383" s="1293"/>
      <c r="F383" s="1293"/>
      <c r="G383" s="1293"/>
      <c r="H383" s="1293"/>
      <c r="I383" s="1293"/>
      <c r="J383" s="1293"/>
      <c r="K383" s="1823"/>
    </row>
    <row r="384" spans="1:11" s="1826" customFormat="1">
      <c r="A384" s="1825"/>
      <c r="B384" s="1293"/>
      <c r="C384" s="1293"/>
      <c r="D384" s="1293"/>
      <c r="E384" s="1293"/>
      <c r="F384" s="1293"/>
      <c r="G384" s="1293"/>
      <c r="H384" s="1293"/>
      <c r="I384" s="1293"/>
      <c r="J384" s="1293"/>
      <c r="K384" s="1823"/>
    </row>
    <row r="385" spans="1:11" s="1826" customFormat="1">
      <c r="A385" s="1825"/>
      <c r="B385" s="1293"/>
      <c r="C385" s="1293"/>
      <c r="D385" s="1293"/>
      <c r="E385" s="1293"/>
      <c r="F385" s="1293"/>
      <c r="G385" s="1293"/>
      <c r="H385" s="1293"/>
      <c r="I385" s="1293"/>
      <c r="J385" s="1293"/>
      <c r="K385" s="1823"/>
    </row>
    <row r="386" spans="1:11" s="1826" customFormat="1">
      <c r="A386" s="1825"/>
      <c r="B386" s="1293"/>
      <c r="C386" s="1293"/>
      <c r="D386" s="1293"/>
      <c r="E386" s="1293"/>
      <c r="F386" s="1293"/>
      <c r="G386" s="1293"/>
      <c r="H386" s="1293"/>
      <c r="I386" s="1293"/>
      <c r="J386" s="1293"/>
      <c r="K386" s="1823"/>
    </row>
    <row r="387" spans="1:11" s="1826" customFormat="1">
      <c r="A387" s="1825"/>
      <c r="B387" s="1293"/>
      <c r="C387" s="1293"/>
      <c r="D387" s="1293"/>
      <c r="E387" s="1293"/>
      <c r="F387" s="1293"/>
      <c r="G387" s="1293"/>
      <c r="H387" s="1293"/>
      <c r="I387" s="1293"/>
      <c r="J387" s="1293"/>
      <c r="K387" s="1823"/>
    </row>
    <row r="388" spans="1:11" s="1826" customFormat="1">
      <c r="A388" s="1825"/>
      <c r="B388" s="1293"/>
      <c r="C388" s="1293"/>
      <c r="D388" s="1293"/>
      <c r="E388" s="1293"/>
      <c r="F388" s="1293"/>
      <c r="G388" s="1293"/>
      <c r="H388" s="1293"/>
      <c r="I388" s="1293"/>
      <c r="J388" s="1293"/>
      <c r="K388" s="1823"/>
    </row>
    <row r="389" spans="1:11" s="1826" customFormat="1">
      <c r="A389" s="1825"/>
      <c r="B389" s="1293"/>
      <c r="C389" s="1293"/>
      <c r="D389" s="1293"/>
      <c r="E389" s="1293"/>
      <c r="F389" s="1293"/>
      <c r="G389" s="1293"/>
      <c r="H389" s="1293"/>
      <c r="I389" s="1293"/>
      <c r="J389" s="1293"/>
      <c r="K389" s="1823"/>
    </row>
    <row r="390" spans="1:11" s="1826" customFormat="1">
      <c r="A390" s="1825"/>
      <c r="B390" s="1293"/>
      <c r="C390" s="1293"/>
      <c r="D390" s="1293"/>
      <c r="E390" s="1293"/>
      <c r="F390" s="1293"/>
      <c r="G390" s="1293"/>
      <c r="H390" s="1293"/>
      <c r="I390" s="1293"/>
      <c r="J390" s="1293"/>
      <c r="K390" s="1823"/>
    </row>
    <row r="391" spans="1:11" s="1826" customFormat="1">
      <c r="A391" s="1825"/>
      <c r="B391" s="1293"/>
      <c r="C391" s="1293"/>
      <c r="D391" s="1293"/>
      <c r="E391" s="1293"/>
      <c r="F391" s="1293"/>
      <c r="G391" s="1293"/>
      <c r="H391" s="1293"/>
      <c r="I391" s="1293"/>
      <c r="J391" s="1293"/>
      <c r="K391" s="1823"/>
    </row>
    <row r="392" spans="1:11" s="1826" customFormat="1">
      <c r="A392" s="1825"/>
      <c r="B392" s="1293"/>
      <c r="C392" s="1293"/>
      <c r="D392" s="1293"/>
      <c r="E392" s="1293"/>
      <c r="F392" s="1293"/>
      <c r="G392" s="1293"/>
      <c r="H392" s="1293"/>
      <c r="I392" s="1293"/>
      <c r="J392" s="1293"/>
      <c r="K392" s="1823"/>
    </row>
    <row r="393" spans="1:11" s="1826" customFormat="1">
      <c r="A393" s="1825"/>
      <c r="B393" s="1293"/>
      <c r="C393" s="1293"/>
      <c r="D393" s="1293"/>
      <c r="E393" s="1293"/>
      <c r="F393" s="1293"/>
      <c r="G393" s="1293"/>
      <c r="H393" s="1293"/>
      <c r="I393" s="1293"/>
      <c r="J393" s="1293"/>
      <c r="K393" s="1823"/>
    </row>
    <row r="394" spans="1:11" s="1826" customFormat="1">
      <c r="A394" s="1825"/>
      <c r="B394" s="1293"/>
      <c r="C394" s="1293"/>
      <c r="D394" s="1293"/>
      <c r="E394" s="1293"/>
      <c r="F394" s="1293"/>
      <c r="G394" s="1293"/>
      <c r="H394" s="1293"/>
      <c r="I394" s="1293"/>
      <c r="J394" s="1293"/>
      <c r="K394" s="1823"/>
    </row>
    <row r="395" spans="1:11" s="1826" customFormat="1">
      <c r="A395" s="1825"/>
      <c r="B395" s="1293"/>
      <c r="C395" s="1293"/>
      <c r="D395" s="1293"/>
      <c r="E395" s="1293"/>
      <c r="F395" s="1293"/>
      <c r="G395" s="1293"/>
      <c r="H395" s="1293"/>
      <c r="I395" s="1293"/>
      <c r="J395" s="1293"/>
      <c r="K395" s="1823"/>
    </row>
    <row r="396" spans="1:11" s="1826" customFormat="1">
      <c r="A396" s="1825"/>
      <c r="B396" s="1293"/>
      <c r="C396" s="1293"/>
      <c r="D396" s="1293"/>
      <c r="E396" s="1293"/>
      <c r="F396" s="1293"/>
      <c r="G396" s="1293"/>
      <c r="H396" s="1293"/>
      <c r="I396" s="1293"/>
      <c r="J396" s="1293"/>
      <c r="K396" s="1823"/>
    </row>
    <row r="397" spans="1:11" s="1826" customFormat="1">
      <c r="A397" s="1825"/>
      <c r="B397" s="1293"/>
      <c r="C397" s="1293"/>
      <c r="D397" s="1293"/>
      <c r="E397" s="1293"/>
      <c r="F397" s="1293"/>
      <c r="G397" s="1293"/>
      <c r="H397" s="1293"/>
      <c r="I397" s="1293"/>
      <c r="J397" s="1293"/>
      <c r="K397" s="1823"/>
    </row>
    <row r="398" spans="1:11" s="1826" customFormat="1">
      <c r="A398" s="1825"/>
      <c r="B398" s="1293"/>
      <c r="C398" s="1293"/>
      <c r="D398" s="1293"/>
      <c r="E398" s="1293"/>
      <c r="F398" s="1293"/>
      <c r="G398" s="1293"/>
      <c r="H398" s="1293"/>
      <c r="I398" s="1293"/>
      <c r="J398" s="1293"/>
      <c r="K398" s="1823"/>
    </row>
    <row r="399" spans="1:11" s="1826" customFormat="1">
      <c r="A399" s="1825"/>
      <c r="B399" s="1293"/>
      <c r="C399" s="1293"/>
      <c r="D399" s="1293"/>
      <c r="E399" s="1293"/>
      <c r="F399" s="1293"/>
      <c r="G399" s="1293"/>
      <c r="H399" s="1293"/>
      <c r="I399" s="1293"/>
      <c r="J399" s="1293"/>
      <c r="K399" s="1823"/>
    </row>
    <row r="400" spans="1:11" s="1826" customFormat="1">
      <c r="A400" s="1825"/>
      <c r="B400" s="1293"/>
      <c r="C400" s="1293"/>
      <c r="D400" s="1293"/>
      <c r="E400" s="1293"/>
      <c r="F400" s="1293"/>
      <c r="G400" s="1293"/>
      <c r="H400" s="1293"/>
      <c r="I400" s="1293"/>
      <c r="J400" s="1293"/>
      <c r="K400" s="1823"/>
    </row>
    <row r="401" spans="1:11" s="1826" customFormat="1">
      <c r="A401" s="1825"/>
      <c r="B401" s="1293"/>
      <c r="C401" s="1293"/>
      <c r="D401" s="1293"/>
      <c r="E401" s="1293"/>
      <c r="F401" s="1293"/>
      <c r="G401" s="1293"/>
      <c r="H401" s="1293"/>
      <c r="I401" s="1293"/>
      <c r="J401" s="1293"/>
      <c r="K401" s="1823"/>
    </row>
    <row r="402" spans="1:11" s="1826" customFormat="1">
      <c r="A402" s="1825"/>
      <c r="B402" s="1293"/>
      <c r="C402" s="1293"/>
      <c r="D402" s="1293"/>
      <c r="E402" s="1293"/>
      <c r="F402" s="1293"/>
      <c r="G402" s="1293"/>
      <c r="H402" s="1293"/>
      <c r="I402" s="1293"/>
      <c r="J402" s="1293"/>
      <c r="K402" s="1823"/>
    </row>
    <row r="403" spans="1:11" s="1826" customFormat="1">
      <c r="A403" s="1825"/>
      <c r="B403" s="1293"/>
      <c r="C403" s="1293"/>
      <c r="D403" s="1293"/>
      <c r="E403" s="1293"/>
      <c r="F403" s="1293"/>
      <c r="G403" s="1293"/>
      <c r="H403" s="1293"/>
      <c r="I403" s="1293"/>
      <c r="J403" s="1293"/>
      <c r="K403" s="1823"/>
    </row>
    <row r="404" spans="1:11" s="1826" customFormat="1">
      <c r="A404" s="1825"/>
      <c r="B404" s="1293"/>
      <c r="C404" s="1293"/>
      <c r="D404" s="1293"/>
      <c r="E404" s="1293"/>
      <c r="F404" s="1293"/>
      <c r="G404" s="1293"/>
      <c r="H404" s="1293"/>
      <c r="I404" s="1293"/>
      <c r="J404" s="1293"/>
      <c r="K404" s="1823"/>
    </row>
    <row r="405" spans="1:11" s="1826" customFormat="1">
      <c r="A405" s="1825"/>
      <c r="B405" s="1293"/>
      <c r="C405" s="1293"/>
      <c r="D405" s="1293"/>
      <c r="E405" s="1293"/>
      <c r="F405" s="1293"/>
      <c r="G405" s="1293"/>
      <c r="H405" s="1293"/>
      <c r="I405" s="1293"/>
      <c r="J405" s="1293"/>
      <c r="K405" s="1823"/>
    </row>
    <row r="406" spans="1:11" s="1826" customFormat="1">
      <c r="A406" s="1825"/>
      <c r="B406" s="1293"/>
      <c r="C406" s="1293"/>
      <c r="D406" s="1293"/>
      <c r="E406" s="1293"/>
      <c r="F406" s="1293"/>
      <c r="G406" s="1293"/>
      <c r="H406" s="1293"/>
      <c r="I406" s="1293"/>
      <c r="J406" s="1293"/>
      <c r="K406" s="1823"/>
    </row>
    <row r="407" spans="1:11" s="1826" customFormat="1">
      <c r="A407" s="1825"/>
      <c r="B407" s="1293"/>
      <c r="C407" s="1293"/>
      <c r="D407" s="1293"/>
      <c r="E407" s="1293"/>
      <c r="F407" s="1293"/>
      <c r="G407" s="1293"/>
      <c r="H407" s="1293"/>
      <c r="I407" s="1293"/>
      <c r="J407" s="1293"/>
      <c r="K407" s="1823"/>
    </row>
    <row r="408" spans="1:11" s="1826" customFormat="1">
      <c r="A408" s="1825"/>
      <c r="B408" s="1293"/>
      <c r="C408" s="1293"/>
      <c r="D408" s="1293"/>
      <c r="E408" s="1293"/>
      <c r="F408" s="1293"/>
      <c r="G408" s="1293"/>
      <c r="H408" s="1293"/>
      <c r="I408" s="1293"/>
      <c r="J408" s="1293"/>
      <c r="K408" s="1823"/>
    </row>
    <row r="409" spans="1:11" s="1826" customFormat="1">
      <c r="A409" s="1825"/>
      <c r="B409" s="1293"/>
      <c r="C409" s="1293"/>
      <c r="D409" s="1293"/>
      <c r="E409" s="1293"/>
      <c r="F409" s="1293"/>
      <c r="G409" s="1293"/>
      <c r="H409" s="1293"/>
      <c r="I409" s="1293"/>
      <c r="J409" s="1293"/>
      <c r="K409" s="1823"/>
    </row>
    <row r="410" spans="1:11" s="1826" customFormat="1">
      <c r="A410" s="1825"/>
      <c r="B410" s="1293"/>
      <c r="C410" s="1293"/>
      <c r="D410" s="1293"/>
      <c r="E410" s="1293"/>
      <c r="F410" s="1293"/>
      <c r="G410" s="1293"/>
      <c r="H410" s="1293"/>
      <c r="I410" s="1293"/>
      <c r="J410" s="1293"/>
      <c r="K410" s="1823"/>
    </row>
    <row r="411" spans="1:11" s="1826" customFormat="1">
      <c r="A411" s="1825"/>
      <c r="B411" s="1293"/>
      <c r="C411" s="1293"/>
      <c r="D411" s="1293"/>
      <c r="E411" s="1293"/>
      <c r="F411" s="1293"/>
      <c r="G411" s="1293"/>
      <c r="H411" s="1293"/>
      <c r="I411" s="1293"/>
      <c r="J411" s="1293"/>
      <c r="K411" s="1823"/>
    </row>
    <row r="412" spans="1:11" s="1826" customFormat="1">
      <c r="A412" s="1825"/>
      <c r="B412" s="1293"/>
      <c r="C412" s="1293"/>
      <c r="D412" s="1293"/>
      <c r="E412" s="1293"/>
      <c r="F412" s="1293"/>
      <c r="G412" s="1293"/>
      <c r="H412" s="1293"/>
      <c r="I412" s="1293"/>
      <c r="J412" s="1293"/>
      <c r="K412" s="1823"/>
    </row>
    <row r="413" spans="1:11" s="1826" customFormat="1">
      <c r="A413" s="1825"/>
      <c r="B413" s="1293"/>
      <c r="C413" s="1293"/>
      <c r="D413" s="1293"/>
      <c r="E413" s="1293"/>
      <c r="F413" s="1293"/>
      <c r="G413" s="1293"/>
      <c r="H413" s="1293"/>
      <c r="I413" s="1293"/>
      <c r="J413" s="1293"/>
      <c r="K413" s="1823"/>
    </row>
    <row r="414" spans="1:11" s="1826" customFormat="1">
      <c r="A414" s="1825"/>
      <c r="B414" s="1293"/>
      <c r="C414" s="1293"/>
      <c r="D414" s="1293"/>
      <c r="E414" s="1293"/>
      <c r="F414" s="1293"/>
      <c r="G414" s="1293"/>
      <c r="H414" s="1293"/>
      <c r="I414" s="1293"/>
      <c r="J414" s="1293"/>
      <c r="K414" s="1823"/>
    </row>
    <row r="415" spans="1:11" s="1826" customFormat="1">
      <c r="A415" s="1825"/>
      <c r="B415" s="1293"/>
      <c r="C415" s="1293"/>
      <c r="D415" s="1293"/>
      <c r="E415" s="1293"/>
      <c r="F415" s="1293"/>
      <c r="G415" s="1293"/>
      <c r="H415" s="1293"/>
      <c r="I415" s="1293"/>
      <c r="J415" s="1293"/>
      <c r="K415" s="1823"/>
    </row>
    <row r="416" spans="1:11" s="1826" customFormat="1">
      <c r="A416" s="1825"/>
      <c r="B416" s="1293"/>
      <c r="C416" s="1293"/>
      <c r="D416" s="1293"/>
      <c r="E416" s="1293"/>
      <c r="F416" s="1293"/>
      <c r="G416" s="1293"/>
      <c r="H416" s="1293"/>
      <c r="I416" s="1293"/>
      <c r="J416" s="1293"/>
      <c r="K416" s="1823"/>
    </row>
    <row r="417" spans="1:11" s="1826" customFormat="1">
      <c r="A417" s="1825"/>
      <c r="B417" s="1293"/>
      <c r="C417" s="1293"/>
      <c r="D417" s="1293"/>
      <c r="E417" s="1293"/>
      <c r="F417" s="1293"/>
      <c r="G417" s="1293"/>
      <c r="H417" s="1293"/>
      <c r="I417" s="1293"/>
      <c r="J417" s="1293"/>
      <c r="K417" s="1823"/>
    </row>
    <row r="418" spans="1:11" s="1826" customFormat="1">
      <c r="A418" s="1825"/>
      <c r="B418" s="1293"/>
      <c r="C418" s="1293"/>
      <c r="D418" s="1293"/>
      <c r="E418" s="1293"/>
      <c r="F418" s="1293"/>
      <c r="G418" s="1293"/>
      <c r="H418" s="1293"/>
      <c r="I418" s="1293"/>
      <c r="J418" s="1293"/>
      <c r="K418" s="1823"/>
    </row>
    <row r="419" spans="1:11" s="1826" customFormat="1">
      <c r="A419" s="1825"/>
      <c r="B419" s="1293"/>
      <c r="C419" s="1293"/>
      <c r="D419" s="1293"/>
      <c r="E419" s="1293"/>
      <c r="F419" s="1293"/>
      <c r="G419" s="1293"/>
      <c r="H419" s="1293"/>
      <c r="I419" s="1293"/>
      <c r="J419" s="1293"/>
      <c r="K419" s="1823"/>
    </row>
    <row r="420" spans="1:11" s="1826" customFormat="1">
      <c r="A420" s="1825"/>
      <c r="B420" s="1293"/>
      <c r="C420" s="1293"/>
      <c r="D420" s="1293"/>
      <c r="E420" s="1293"/>
      <c r="F420" s="1293"/>
      <c r="G420" s="1293"/>
      <c r="H420" s="1293"/>
      <c r="I420" s="1293"/>
      <c r="J420" s="1293"/>
      <c r="K420" s="1823"/>
    </row>
    <row r="421" spans="1:11" s="1826" customFormat="1">
      <c r="A421" s="1825"/>
      <c r="B421" s="1293"/>
      <c r="C421" s="1293"/>
      <c r="D421" s="1293"/>
      <c r="E421" s="1293"/>
      <c r="F421" s="1293"/>
      <c r="G421" s="1293"/>
      <c r="H421" s="1293"/>
      <c r="I421" s="1293"/>
      <c r="J421" s="1293"/>
      <c r="K421" s="1823"/>
    </row>
    <row r="422" spans="1:11" s="1826" customFormat="1">
      <c r="A422" s="1825"/>
      <c r="B422" s="1293"/>
      <c r="C422" s="1293"/>
      <c r="D422" s="1293"/>
      <c r="E422" s="1293"/>
      <c r="F422" s="1293"/>
      <c r="G422" s="1293"/>
      <c r="H422" s="1293"/>
      <c r="I422" s="1293"/>
      <c r="J422" s="1293"/>
      <c r="K422" s="1823"/>
    </row>
    <row r="423" spans="1:11" s="1826" customFormat="1">
      <c r="A423" s="1825"/>
      <c r="B423" s="1293"/>
      <c r="C423" s="1293"/>
      <c r="D423" s="1293"/>
      <c r="E423" s="1293"/>
      <c r="F423" s="1293"/>
      <c r="G423" s="1293"/>
      <c r="H423" s="1293"/>
      <c r="I423" s="1293"/>
      <c r="J423" s="1293"/>
      <c r="K423" s="1823"/>
    </row>
    <row r="424" spans="1:11" s="1826" customFormat="1">
      <c r="A424" s="1825"/>
      <c r="B424" s="1293"/>
      <c r="C424" s="1293"/>
      <c r="D424" s="1293"/>
      <c r="E424" s="1293"/>
      <c r="F424" s="1293"/>
      <c r="G424" s="1293"/>
      <c r="H424" s="1293"/>
      <c r="I424" s="1293"/>
      <c r="J424" s="1293"/>
      <c r="K424" s="1823"/>
    </row>
    <row r="425" spans="1:11" s="1826" customFormat="1">
      <c r="A425" s="1825"/>
      <c r="B425" s="1293"/>
      <c r="C425" s="1293"/>
      <c r="D425" s="1293"/>
      <c r="E425" s="1293"/>
      <c r="F425" s="1293"/>
      <c r="G425" s="1293"/>
      <c r="H425" s="1293"/>
      <c r="I425" s="1293"/>
      <c r="J425" s="1293"/>
      <c r="K425" s="1823"/>
    </row>
    <row r="426" spans="1:11" s="1826" customFormat="1">
      <c r="A426" s="1825"/>
      <c r="B426" s="1293"/>
      <c r="C426" s="1293"/>
      <c r="D426" s="1293"/>
      <c r="E426" s="1293"/>
      <c r="F426" s="1293"/>
      <c r="G426" s="1293"/>
      <c r="H426" s="1293"/>
      <c r="I426" s="1293"/>
      <c r="J426" s="1293"/>
      <c r="K426" s="1823"/>
    </row>
    <row r="427" spans="1:11" s="1826" customFormat="1">
      <c r="A427" s="1825"/>
      <c r="B427" s="1293"/>
      <c r="C427" s="1293"/>
      <c r="D427" s="1293"/>
      <c r="E427" s="1293"/>
      <c r="F427" s="1293"/>
      <c r="G427" s="1293"/>
      <c r="H427" s="1293"/>
      <c r="I427" s="1293"/>
      <c r="J427" s="1293"/>
      <c r="K427" s="1823"/>
    </row>
    <row r="428" spans="1:11" s="1826" customFormat="1">
      <c r="A428" s="1825"/>
      <c r="B428" s="1293"/>
      <c r="C428" s="1293"/>
      <c r="D428" s="1293"/>
      <c r="E428" s="1293"/>
      <c r="F428" s="1293"/>
      <c r="G428" s="1293"/>
      <c r="H428" s="1293"/>
      <c r="I428" s="1293"/>
      <c r="J428" s="1293"/>
      <c r="K428" s="1823"/>
    </row>
    <row r="429" spans="1:11" s="1826" customFormat="1">
      <c r="A429" s="1825"/>
      <c r="B429" s="1293"/>
      <c r="C429" s="1293"/>
      <c r="D429" s="1293"/>
      <c r="E429" s="1293"/>
      <c r="F429" s="1293"/>
      <c r="G429" s="1293"/>
      <c r="H429" s="1293"/>
      <c r="I429" s="1293"/>
      <c r="J429" s="1293"/>
      <c r="K429" s="1823"/>
    </row>
    <row r="430" spans="1:11" s="1826" customFormat="1">
      <c r="A430" s="1825"/>
      <c r="B430" s="1293"/>
      <c r="C430" s="1293"/>
      <c r="D430" s="1293"/>
      <c r="E430" s="1293"/>
      <c r="F430" s="1293"/>
      <c r="G430" s="1293"/>
      <c r="H430" s="1293"/>
      <c r="I430" s="1293"/>
      <c r="J430" s="1293"/>
      <c r="K430" s="1823"/>
    </row>
    <row r="431" spans="1:11" s="1826" customFormat="1">
      <c r="A431" s="1825"/>
      <c r="B431" s="1293"/>
      <c r="C431" s="1293"/>
      <c r="D431" s="1293"/>
      <c r="E431" s="1293"/>
      <c r="F431" s="1293"/>
      <c r="G431" s="1293"/>
      <c r="H431" s="1293"/>
      <c r="I431" s="1293"/>
      <c r="J431" s="1293"/>
      <c r="K431" s="1823"/>
    </row>
    <row r="432" spans="1:11" s="1826" customFormat="1">
      <c r="A432" s="1825"/>
      <c r="B432" s="1293"/>
      <c r="C432" s="1293"/>
      <c r="D432" s="1293"/>
      <c r="E432" s="1293"/>
      <c r="F432" s="1293"/>
      <c r="G432" s="1293"/>
      <c r="H432" s="1293"/>
      <c r="I432" s="1293"/>
      <c r="J432" s="1293"/>
      <c r="K432" s="1823"/>
    </row>
    <row r="433" spans="1:11" s="1826" customFormat="1">
      <c r="A433" s="1825"/>
      <c r="B433" s="1293"/>
      <c r="C433" s="1293"/>
      <c r="D433" s="1293"/>
      <c r="E433" s="1293"/>
      <c r="F433" s="1293"/>
      <c r="G433" s="1293"/>
      <c r="H433" s="1293"/>
      <c r="I433" s="1293"/>
      <c r="J433" s="1293"/>
      <c r="K433" s="1823"/>
    </row>
    <row r="434" spans="1:11" s="1826" customFormat="1">
      <c r="A434" s="1825"/>
      <c r="B434" s="1293"/>
      <c r="C434" s="1293"/>
      <c r="D434" s="1293"/>
      <c r="E434" s="1293"/>
      <c r="F434" s="1293"/>
      <c r="G434" s="1293"/>
      <c r="H434" s="1293"/>
      <c r="I434" s="1293"/>
      <c r="J434" s="1293"/>
      <c r="K434" s="1823"/>
    </row>
    <row r="435" spans="1:11" s="1826" customFormat="1">
      <c r="A435" s="1825"/>
      <c r="B435" s="1293"/>
      <c r="C435" s="1293"/>
      <c r="D435" s="1293"/>
      <c r="E435" s="1293"/>
      <c r="F435" s="1293"/>
      <c r="G435" s="1293"/>
      <c r="H435" s="1293"/>
      <c r="I435" s="1293"/>
      <c r="J435" s="1293"/>
      <c r="K435" s="1823"/>
    </row>
    <row r="436" spans="1:11" s="1826" customFormat="1">
      <c r="A436" s="1825"/>
      <c r="B436" s="1293"/>
      <c r="C436" s="1293"/>
      <c r="D436" s="1293"/>
      <c r="E436" s="1293"/>
      <c r="F436" s="1293"/>
      <c r="G436" s="1293"/>
      <c r="H436" s="1293"/>
      <c r="I436" s="1293"/>
      <c r="J436" s="1293"/>
      <c r="K436" s="1823"/>
    </row>
    <row r="437" spans="1:11" s="1826" customFormat="1">
      <c r="A437" s="1825"/>
      <c r="B437" s="1293"/>
      <c r="C437" s="1293"/>
      <c r="D437" s="1293"/>
      <c r="E437" s="1293"/>
      <c r="F437" s="1293"/>
      <c r="G437" s="1293"/>
      <c r="H437" s="1293"/>
      <c r="I437" s="1293"/>
      <c r="J437" s="1293"/>
      <c r="K437" s="1823"/>
    </row>
    <row r="438" spans="1:11" s="1826" customFormat="1">
      <c r="A438" s="1825"/>
      <c r="B438" s="1293"/>
      <c r="C438" s="1293"/>
      <c r="D438" s="1293"/>
      <c r="E438" s="1293"/>
      <c r="F438" s="1293"/>
      <c r="G438" s="1293"/>
      <c r="H438" s="1293"/>
      <c r="I438" s="1293"/>
      <c r="J438" s="1293"/>
      <c r="K438" s="1823"/>
    </row>
    <row r="439" spans="1:11" s="1826" customFormat="1">
      <c r="A439" s="1825"/>
      <c r="B439" s="1293"/>
      <c r="C439" s="1293"/>
      <c r="D439" s="1293"/>
      <c r="E439" s="1293"/>
      <c r="F439" s="1293"/>
      <c r="G439" s="1293"/>
      <c r="H439" s="1293"/>
      <c r="I439" s="1293"/>
      <c r="J439" s="1293"/>
      <c r="K439" s="1823"/>
    </row>
    <row r="440" spans="1:11" s="1826" customFormat="1">
      <c r="A440" s="1825"/>
      <c r="B440" s="1293"/>
      <c r="C440" s="1293"/>
      <c r="D440" s="1293"/>
      <c r="E440" s="1293"/>
      <c r="F440" s="1293"/>
      <c r="G440" s="1293"/>
      <c r="H440" s="1293"/>
      <c r="I440" s="1293"/>
      <c r="J440" s="1293"/>
      <c r="K440" s="1823"/>
    </row>
    <row r="441" spans="1:11" s="1826" customFormat="1">
      <c r="A441" s="1825"/>
      <c r="B441" s="1293"/>
      <c r="C441" s="1293"/>
      <c r="D441" s="1293"/>
      <c r="E441" s="1293"/>
      <c r="F441" s="1293"/>
      <c r="G441" s="1293"/>
      <c r="H441" s="1293"/>
      <c r="I441" s="1293"/>
      <c r="J441" s="1293"/>
      <c r="K441" s="1823"/>
    </row>
    <row r="442" spans="1:11" s="1826" customFormat="1">
      <c r="A442" s="1825"/>
      <c r="B442" s="1293"/>
      <c r="C442" s="1293"/>
      <c r="D442" s="1293"/>
      <c r="E442" s="1293"/>
      <c r="F442" s="1293"/>
      <c r="G442" s="1293"/>
      <c r="H442" s="1293"/>
      <c r="I442" s="1293"/>
      <c r="J442" s="1293"/>
      <c r="K442" s="1823"/>
    </row>
    <row r="443" spans="1:11" s="1826" customFormat="1">
      <c r="A443" s="1825"/>
      <c r="B443" s="1293"/>
      <c r="C443" s="1293"/>
      <c r="D443" s="1293"/>
      <c r="E443" s="1293"/>
      <c r="F443" s="1293"/>
      <c r="G443" s="1293"/>
      <c r="H443" s="1293"/>
      <c r="I443" s="1293"/>
      <c r="J443" s="1293"/>
      <c r="K443" s="1823"/>
    </row>
    <row r="444" spans="1:11" s="1826" customFormat="1">
      <c r="A444" s="1825"/>
      <c r="B444" s="1293"/>
      <c r="C444" s="1293"/>
      <c r="D444" s="1293"/>
      <c r="E444" s="1293"/>
      <c r="F444" s="1293"/>
      <c r="G444" s="1293"/>
      <c r="H444" s="1293"/>
      <c r="I444" s="1293"/>
      <c r="J444" s="1293"/>
      <c r="K444" s="1823"/>
    </row>
    <row r="445" spans="1:11" s="1826" customFormat="1">
      <c r="A445" s="1825"/>
      <c r="B445" s="1293"/>
      <c r="C445" s="1293"/>
      <c r="D445" s="1293"/>
      <c r="E445" s="1293"/>
      <c r="F445" s="1293"/>
      <c r="G445" s="1293"/>
      <c r="H445" s="1293"/>
      <c r="I445" s="1293"/>
      <c r="J445" s="1293"/>
      <c r="K445" s="1823"/>
    </row>
    <row r="446" spans="1:11" s="1826" customFormat="1">
      <c r="A446" s="1825"/>
      <c r="B446" s="1293"/>
      <c r="C446" s="1293"/>
      <c r="D446" s="1293"/>
      <c r="E446" s="1293"/>
      <c r="F446" s="1293"/>
      <c r="G446" s="1293"/>
      <c r="H446" s="1293"/>
      <c r="I446" s="1293"/>
      <c r="J446" s="1293"/>
      <c r="K446" s="1823"/>
    </row>
    <row r="447" spans="1:11" s="1826" customFormat="1">
      <c r="A447" s="1825"/>
      <c r="B447" s="1293"/>
      <c r="C447" s="1293"/>
      <c r="D447" s="1293"/>
      <c r="E447" s="1293"/>
      <c r="F447" s="1293"/>
      <c r="G447" s="1293"/>
      <c r="H447" s="1293"/>
      <c r="I447" s="1293"/>
      <c r="J447" s="1293"/>
      <c r="K447" s="1823"/>
    </row>
    <row r="448" spans="1:11" s="1826" customFormat="1">
      <c r="A448" s="1825"/>
      <c r="B448" s="1293"/>
      <c r="C448" s="1293"/>
      <c r="D448" s="1293"/>
      <c r="E448" s="1293"/>
      <c r="F448" s="1293"/>
      <c r="G448" s="1293"/>
      <c r="H448" s="1293"/>
      <c r="I448" s="1293"/>
      <c r="J448" s="1293"/>
      <c r="K448" s="1823"/>
    </row>
    <row r="449" spans="1:11" s="1826" customFormat="1">
      <c r="A449" s="1825"/>
      <c r="B449" s="1293"/>
      <c r="C449" s="1293"/>
      <c r="D449" s="1293"/>
      <c r="E449" s="1293"/>
      <c r="F449" s="1293"/>
      <c r="G449" s="1293"/>
      <c r="H449" s="1293"/>
      <c r="I449" s="1293"/>
      <c r="J449" s="1293"/>
      <c r="K449" s="1823"/>
    </row>
    <row r="450" spans="1:11" s="1826" customFormat="1">
      <c r="A450" s="1825"/>
      <c r="B450" s="1293"/>
      <c r="C450" s="1293"/>
      <c r="D450" s="1293"/>
      <c r="E450" s="1293"/>
      <c r="F450" s="1293"/>
      <c r="G450" s="1293"/>
      <c r="H450" s="1293"/>
      <c r="I450" s="1293"/>
      <c r="J450" s="1293"/>
      <c r="K450" s="1823"/>
    </row>
    <row r="451" spans="1:11" s="1826" customFormat="1">
      <c r="A451" s="1825"/>
      <c r="B451" s="1293"/>
      <c r="C451" s="1293"/>
      <c r="D451" s="1293"/>
      <c r="E451" s="1293"/>
      <c r="F451" s="1293"/>
      <c r="G451" s="1293"/>
      <c r="H451" s="1293"/>
      <c r="I451" s="1293"/>
      <c r="J451" s="1293"/>
      <c r="K451" s="1823"/>
    </row>
    <row r="452" spans="1:11" s="1826" customFormat="1">
      <c r="A452" s="1825"/>
      <c r="B452" s="1293"/>
      <c r="C452" s="1293"/>
      <c r="D452" s="1293"/>
      <c r="E452" s="1293"/>
      <c r="F452" s="1293"/>
      <c r="G452" s="1293"/>
      <c r="H452" s="1293"/>
      <c r="I452" s="1293"/>
      <c r="J452" s="1293"/>
      <c r="K452" s="1823"/>
    </row>
    <row r="453" spans="1:11" s="1826" customFormat="1">
      <c r="A453" s="1825"/>
      <c r="B453" s="1293"/>
      <c r="C453" s="1293"/>
      <c r="D453" s="1293"/>
      <c r="E453" s="1293"/>
      <c r="F453" s="1293"/>
      <c r="G453" s="1293"/>
      <c r="H453" s="1293"/>
      <c r="I453" s="1293"/>
      <c r="J453" s="1293"/>
      <c r="K453" s="1823"/>
    </row>
    <row r="454" spans="1:11" s="1826" customFormat="1">
      <c r="A454" s="1825"/>
      <c r="B454" s="1293"/>
      <c r="C454" s="1293"/>
      <c r="D454" s="1293"/>
      <c r="E454" s="1293"/>
      <c r="F454" s="1293"/>
      <c r="G454" s="1293"/>
      <c r="H454" s="1293"/>
      <c r="I454" s="1293"/>
      <c r="J454" s="1293"/>
      <c r="K454" s="1823"/>
    </row>
    <row r="455" spans="1:11" s="1826" customFormat="1">
      <c r="A455" s="1825"/>
      <c r="B455" s="1293"/>
      <c r="C455" s="1293"/>
      <c r="D455" s="1293"/>
      <c r="E455" s="1293"/>
      <c r="F455" s="1293"/>
      <c r="G455" s="1293"/>
      <c r="H455" s="1293"/>
      <c r="I455" s="1293"/>
      <c r="J455" s="1293"/>
      <c r="K455" s="1823"/>
    </row>
    <row r="456" spans="1:11" s="1826" customFormat="1">
      <c r="A456" s="1825"/>
      <c r="B456" s="1293"/>
      <c r="C456" s="1293"/>
      <c r="D456" s="1293"/>
      <c r="E456" s="1293"/>
      <c r="F456" s="1293"/>
      <c r="G456" s="1293"/>
      <c r="H456" s="1293"/>
      <c r="I456" s="1293"/>
      <c r="J456" s="1293"/>
      <c r="K456" s="1823"/>
    </row>
    <row r="457" spans="1:11" s="1826" customFormat="1">
      <c r="A457" s="1825"/>
      <c r="B457" s="1293"/>
      <c r="C457" s="1293"/>
      <c r="D457" s="1293"/>
      <c r="E457" s="1293"/>
      <c r="F457" s="1293"/>
      <c r="G457" s="1293"/>
      <c r="H457" s="1293"/>
      <c r="I457" s="1293"/>
      <c r="J457" s="1293"/>
      <c r="K457" s="1823"/>
    </row>
    <row r="458" spans="1:11" s="1826" customFormat="1">
      <c r="A458" s="1825"/>
      <c r="B458" s="1293"/>
      <c r="C458" s="1293"/>
      <c r="D458" s="1293"/>
      <c r="E458" s="1293"/>
      <c r="F458" s="1293"/>
      <c r="G458" s="1293"/>
      <c r="H458" s="1293"/>
      <c r="I458" s="1293"/>
      <c r="J458" s="1293"/>
      <c r="K458" s="1823"/>
    </row>
    <row r="459" spans="1:11" s="1826" customFormat="1">
      <c r="A459" s="1825"/>
      <c r="B459" s="1293"/>
      <c r="C459" s="1293"/>
      <c r="D459" s="1293"/>
      <c r="E459" s="1293"/>
      <c r="F459" s="1293"/>
      <c r="G459" s="1293"/>
      <c r="H459" s="1293"/>
      <c r="I459" s="1293"/>
      <c r="J459" s="1293"/>
      <c r="K459" s="1823"/>
    </row>
    <row r="460" spans="1:11" s="1826" customFormat="1">
      <c r="A460" s="1825"/>
      <c r="B460" s="1293"/>
      <c r="C460" s="1293"/>
      <c r="D460" s="1293"/>
      <c r="E460" s="1293"/>
      <c r="F460" s="1293"/>
      <c r="G460" s="1293"/>
      <c r="H460" s="1293"/>
      <c r="I460" s="1293"/>
      <c r="J460" s="1293"/>
      <c r="K460" s="1823"/>
    </row>
    <row r="461" spans="1:11" s="1826" customFormat="1">
      <c r="A461" s="1825"/>
      <c r="B461" s="1293"/>
      <c r="C461" s="1293"/>
      <c r="D461" s="1293"/>
      <c r="E461" s="1293"/>
      <c r="F461" s="1293"/>
      <c r="G461" s="1293"/>
      <c r="H461" s="1293"/>
      <c r="I461" s="1293"/>
      <c r="J461" s="1293"/>
      <c r="K461" s="1823"/>
    </row>
    <row r="462" spans="1:11" s="1826" customFormat="1">
      <c r="A462" s="1825"/>
      <c r="B462" s="1293"/>
      <c r="C462" s="1293"/>
      <c r="D462" s="1293"/>
      <c r="E462" s="1293"/>
      <c r="F462" s="1293"/>
      <c r="G462" s="1293"/>
      <c r="H462" s="1293"/>
      <c r="I462" s="1293"/>
      <c r="J462" s="1293"/>
      <c r="K462" s="1823"/>
    </row>
    <row r="463" spans="1:11" s="1826" customFormat="1">
      <c r="A463" s="1825"/>
      <c r="B463" s="1293"/>
      <c r="C463" s="1293"/>
      <c r="D463" s="1293"/>
      <c r="E463" s="1293"/>
      <c r="F463" s="1293"/>
      <c r="G463" s="1293"/>
      <c r="H463" s="1293"/>
      <c r="I463" s="1293"/>
      <c r="J463" s="1293"/>
      <c r="K463" s="1823"/>
    </row>
    <row r="464" spans="1:11" s="1826" customFormat="1">
      <c r="A464" s="1825"/>
      <c r="B464" s="1293"/>
      <c r="C464" s="1293"/>
      <c r="D464" s="1293"/>
      <c r="E464" s="1293"/>
      <c r="F464" s="1293"/>
      <c r="G464" s="1293"/>
      <c r="H464" s="1293"/>
      <c r="I464" s="1293"/>
      <c r="J464" s="1293"/>
      <c r="K464" s="1823"/>
    </row>
    <row r="465" spans="1:11" s="1826" customFormat="1">
      <c r="A465" s="1825"/>
      <c r="B465" s="1293"/>
      <c r="C465" s="1293"/>
      <c r="D465" s="1293"/>
      <c r="E465" s="1293"/>
      <c r="F465" s="1293"/>
      <c r="G465" s="1293"/>
      <c r="H465" s="1293"/>
      <c r="I465" s="1293"/>
      <c r="J465" s="1293"/>
      <c r="K465" s="1823"/>
    </row>
    <row r="466" spans="1:11" s="1826" customFormat="1">
      <c r="A466" s="1825"/>
      <c r="B466" s="1293"/>
      <c r="C466" s="1293"/>
      <c r="D466" s="1293"/>
      <c r="E466" s="1293"/>
      <c r="F466" s="1293"/>
      <c r="G466" s="1293"/>
      <c r="H466" s="1293"/>
      <c r="I466" s="1293"/>
      <c r="J466" s="1293"/>
      <c r="K466" s="1823"/>
    </row>
    <row r="467" spans="1:11" s="1826" customFormat="1">
      <c r="A467" s="1825"/>
      <c r="B467" s="1293"/>
      <c r="C467" s="1293"/>
      <c r="D467" s="1293"/>
      <c r="E467" s="1293"/>
      <c r="F467" s="1293"/>
      <c r="G467" s="1293"/>
      <c r="H467" s="1293"/>
      <c r="I467" s="1293"/>
      <c r="J467" s="1293"/>
      <c r="K467" s="1823"/>
    </row>
    <row r="468" spans="1:11" s="1826" customFormat="1">
      <c r="A468" s="1825"/>
      <c r="B468" s="1293"/>
      <c r="C468" s="1293"/>
      <c r="D468" s="1293"/>
      <c r="E468" s="1293"/>
      <c r="F468" s="1293"/>
      <c r="G468" s="1293"/>
      <c r="H468" s="1293"/>
      <c r="I468" s="1293"/>
      <c r="J468" s="1293"/>
      <c r="K468" s="1823"/>
    </row>
    <row r="469" spans="1:11" s="1826" customFormat="1">
      <c r="A469" s="1825"/>
      <c r="B469" s="1293"/>
      <c r="C469" s="1293"/>
      <c r="D469" s="1293"/>
      <c r="E469" s="1293"/>
      <c r="F469" s="1293"/>
      <c r="G469" s="1293"/>
      <c r="H469" s="1293"/>
      <c r="I469" s="1293"/>
      <c r="J469" s="1293"/>
      <c r="K469" s="1823"/>
    </row>
    <row r="470" spans="1:11" s="1826" customFormat="1">
      <c r="A470" s="1825"/>
      <c r="B470" s="1293"/>
      <c r="C470" s="1293"/>
      <c r="D470" s="1293"/>
      <c r="E470" s="1293"/>
      <c r="F470" s="1293"/>
      <c r="G470" s="1293"/>
      <c r="H470" s="1293"/>
      <c r="I470" s="1293"/>
      <c r="J470" s="1293"/>
      <c r="K470" s="1823"/>
    </row>
    <row r="471" spans="1:11" s="1826" customFormat="1">
      <c r="A471" s="1825"/>
      <c r="B471" s="1293"/>
      <c r="C471" s="1293"/>
      <c r="D471" s="1293"/>
      <c r="E471" s="1293"/>
      <c r="F471" s="1293"/>
      <c r="G471" s="1293"/>
      <c r="H471" s="1293"/>
      <c r="I471" s="1293"/>
      <c r="J471" s="1293"/>
      <c r="K471" s="1823"/>
    </row>
    <row r="472" spans="1:11" s="1826" customFormat="1">
      <c r="A472" s="1825"/>
      <c r="B472" s="1293"/>
      <c r="C472" s="1293"/>
      <c r="D472" s="1293"/>
      <c r="E472" s="1293"/>
      <c r="F472" s="1293"/>
      <c r="G472" s="1293"/>
      <c r="H472" s="1293"/>
      <c r="I472" s="1293"/>
      <c r="J472" s="1293"/>
      <c r="K472" s="1823"/>
    </row>
    <row r="473" spans="1:11" s="1826" customFormat="1">
      <c r="A473" s="1825"/>
      <c r="B473" s="1293"/>
      <c r="C473" s="1293"/>
      <c r="D473" s="1293"/>
      <c r="E473" s="1293"/>
      <c r="F473" s="1293"/>
      <c r="G473" s="1293"/>
      <c r="H473" s="1293"/>
      <c r="I473" s="1293"/>
      <c r="J473" s="1293"/>
      <c r="K473" s="1823"/>
    </row>
    <row r="474" spans="1:11" s="1826" customFormat="1">
      <c r="A474" s="1825"/>
      <c r="B474" s="1293"/>
      <c r="C474" s="1293"/>
      <c r="D474" s="1293"/>
      <c r="E474" s="1293"/>
      <c r="F474" s="1293"/>
      <c r="G474" s="1293"/>
      <c r="H474" s="1293"/>
      <c r="I474" s="1293"/>
      <c r="J474" s="1293"/>
      <c r="K474" s="1823"/>
    </row>
    <row r="475" spans="1:11" s="1826" customFormat="1">
      <c r="A475" s="1825"/>
      <c r="B475" s="1293"/>
      <c r="C475" s="1293"/>
      <c r="D475" s="1293"/>
      <c r="E475" s="1293"/>
      <c r="F475" s="1293"/>
      <c r="G475" s="1293"/>
      <c r="H475" s="1293"/>
      <c r="I475" s="1293"/>
      <c r="J475" s="1293"/>
      <c r="K475" s="1823"/>
    </row>
    <row r="476" spans="1:11" s="1826" customFormat="1">
      <c r="A476" s="1825"/>
      <c r="B476" s="1293"/>
      <c r="C476" s="1293"/>
      <c r="D476" s="1293"/>
      <c r="E476" s="1293"/>
      <c r="F476" s="1293"/>
      <c r="G476" s="1293"/>
      <c r="H476" s="1293"/>
      <c r="I476" s="1293"/>
      <c r="J476" s="1293"/>
      <c r="K476" s="1823"/>
    </row>
    <row r="477" spans="1:11" s="1826" customFormat="1">
      <c r="A477" s="1825"/>
      <c r="B477" s="1293"/>
      <c r="C477" s="1293"/>
      <c r="D477" s="1293"/>
      <c r="E477" s="1293"/>
      <c r="F477" s="1293"/>
      <c r="G477" s="1293"/>
      <c r="H477" s="1293"/>
      <c r="I477" s="1293"/>
      <c r="J477" s="1293"/>
      <c r="K477" s="1823"/>
    </row>
    <row r="478" spans="1:11" s="1826" customFormat="1">
      <c r="A478" s="1825"/>
      <c r="B478" s="1293"/>
      <c r="C478" s="1293"/>
      <c r="D478" s="1293"/>
      <c r="E478" s="1293"/>
      <c r="F478" s="1293"/>
      <c r="G478" s="1293"/>
      <c r="H478" s="1293"/>
      <c r="I478" s="1293"/>
      <c r="J478" s="1293"/>
      <c r="K478" s="1823"/>
    </row>
    <row r="479" spans="1:11" s="1826" customFormat="1">
      <c r="A479" s="1825"/>
      <c r="B479" s="1293"/>
      <c r="C479" s="1293"/>
      <c r="D479" s="1293"/>
      <c r="E479" s="1293"/>
      <c r="F479" s="1293"/>
      <c r="G479" s="1293"/>
      <c r="H479" s="1293"/>
      <c r="I479" s="1293"/>
      <c r="J479" s="1293"/>
      <c r="K479" s="1823"/>
    </row>
    <row r="480" spans="1:11" s="1826" customFormat="1">
      <c r="A480" s="1825"/>
      <c r="B480" s="1293"/>
      <c r="C480" s="1293"/>
      <c r="D480" s="1293"/>
      <c r="E480" s="1293"/>
      <c r="F480" s="1293"/>
      <c r="G480" s="1293"/>
      <c r="H480" s="1293"/>
      <c r="I480" s="1293"/>
      <c r="J480" s="1293"/>
      <c r="K480" s="1823"/>
    </row>
    <row r="481" spans="1:11" s="1826" customFormat="1">
      <c r="A481" s="1825"/>
      <c r="B481" s="1293"/>
      <c r="C481" s="1293"/>
      <c r="D481" s="1293"/>
      <c r="E481" s="1293"/>
      <c r="F481" s="1293"/>
      <c r="G481" s="1293"/>
      <c r="H481" s="1293"/>
      <c r="I481" s="1293"/>
      <c r="J481" s="1293"/>
      <c r="K481" s="1823"/>
    </row>
    <row r="482" spans="1:11" s="1826" customFormat="1">
      <c r="A482" s="1825"/>
      <c r="B482" s="1293"/>
      <c r="C482" s="1293"/>
      <c r="D482" s="1293"/>
      <c r="E482" s="1293"/>
      <c r="F482" s="1293"/>
      <c r="G482" s="1293"/>
      <c r="H482" s="1293"/>
      <c r="I482" s="1293"/>
      <c r="J482" s="1293"/>
      <c r="K482" s="1823"/>
    </row>
    <row r="483" spans="1:11" s="1826" customFormat="1">
      <c r="A483" s="1825"/>
      <c r="B483" s="1293"/>
      <c r="C483" s="1293"/>
      <c r="D483" s="1293"/>
      <c r="E483" s="1293"/>
      <c r="F483" s="1293"/>
      <c r="G483" s="1293"/>
      <c r="H483" s="1293"/>
      <c r="I483" s="1293"/>
      <c r="J483" s="1293"/>
      <c r="K483" s="1823"/>
    </row>
    <row r="484" spans="1:11" s="1826" customFormat="1">
      <c r="A484" s="1825"/>
      <c r="B484" s="1293"/>
      <c r="C484" s="1293"/>
      <c r="D484" s="1293"/>
      <c r="E484" s="1293"/>
      <c r="F484" s="1293"/>
      <c r="G484" s="1293"/>
      <c r="H484" s="1293"/>
      <c r="I484" s="1293"/>
      <c r="J484" s="1293"/>
      <c r="K484" s="1823"/>
    </row>
    <row r="485" spans="1:11" s="1826" customFormat="1">
      <c r="A485" s="1825"/>
      <c r="B485" s="1293"/>
      <c r="C485" s="1293"/>
      <c r="D485" s="1293"/>
      <c r="E485" s="1293"/>
      <c r="F485" s="1293"/>
      <c r="G485" s="1293"/>
      <c r="H485" s="1293"/>
      <c r="I485" s="1293"/>
      <c r="J485" s="1293"/>
      <c r="K485" s="1823"/>
    </row>
    <row r="486" spans="1:11" s="1826" customFormat="1">
      <c r="A486" s="1825"/>
      <c r="B486" s="1293"/>
      <c r="C486" s="1293"/>
      <c r="D486" s="1293"/>
      <c r="E486" s="1293"/>
      <c r="F486" s="1293"/>
      <c r="G486" s="1293"/>
      <c r="H486" s="1293"/>
      <c r="I486" s="1293"/>
      <c r="J486" s="1293"/>
      <c r="K486" s="1823"/>
    </row>
    <row r="487" spans="1:11" s="1826" customFormat="1">
      <c r="A487" s="1825"/>
      <c r="B487" s="1293"/>
      <c r="C487" s="1293"/>
      <c r="D487" s="1293"/>
      <c r="E487" s="1293"/>
      <c r="F487" s="1293"/>
      <c r="G487" s="1293"/>
      <c r="H487" s="1293"/>
      <c r="I487" s="1293"/>
      <c r="J487" s="1293"/>
      <c r="K487" s="1823"/>
    </row>
    <row r="488" spans="1:11" s="1826" customFormat="1">
      <c r="A488" s="1825"/>
      <c r="B488" s="1293"/>
      <c r="C488" s="1293"/>
      <c r="D488" s="1293"/>
      <c r="E488" s="1293"/>
      <c r="F488" s="1293"/>
      <c r="G488" s="1293"/>
      <c r="H488" s="1293"/>
      <c r="I488" s="1293"/>
      <c r="J488" s="1293"/>
      <c r="K488" s="1823"/>
    </row>
    <row r="489" spans="1:11" s="1826" customFormat="1">
      <c r="A489" s="1825"/>
      <c r="B489" s="1293"/>
      <c r="C489" s="1293"/>
      <c r="D489" s="1293"/>
      <c r="E489" s="1293"/>
      <c r="F489" s="1293"/>
      <c r="G489" s="1293"/>
      <c r="H489" s="1293"/>
      <c r="I489" s="1293"/>
      <c r="J489" s="1293"/>
      <c r="K489" s="1823"/>
    </row>
    <row r="490" spans="1:11" s="1826" customFormat="1">
      <c r="A490" s="1825"/>
      <c r="B490" s="1293"/>
      <c r="C490" s="1293"/>
      <c r="D490" s="1293"/>
      <c r="E490" s="1293"/>
      <c r="F490" s="1293"/>
      <c r="G490" s="1293"/>
      <c r="H490" s="1293"/>
      <c r="I490" s="1293"/>
      <c r="J490" s="1293"/>
      <c r="K490" s="1823"/>
    </row>
    <row r="491" spans="1:11" s="1826" customFormat="1">
      <c r="A491" s="1825"/>
      <c r="B491" s="1293"/>
      <c r="C491" s="1293"/>
      <c r="D491" s="1293"/>
      <c r="E491" s="1293"/>
      <c r="F491" s="1293"/>
      <c r="G491" s="1293"/>
      <c r="H491" s="1293"/>
      <c r="I491" s="1293"/>
      <c r="J491" s="1293"/>
      <c r="K491" s="1823"/>
    </row>
    <row r="492" spans="1:11" s="1826" customFormat="1">
      <c r="A492" s="1825"/>
      <c r="B492" s="1293"/>
      <c r="C492" s="1293"/>
      <c r="D492" s="1293"/>
      <c r="E492" s="1293"/>
      <c r="F492" s="1293"/>
      <c r="G492" s="1293"/>
      <c r="H492" s="1293"/>
      <c r="I492" s="1293"/>
      <c r="J492" s="1293"/>
      <c r="K492" s="1823"/>
    </row>
    <row r="493" spans="1:11" s="1826" customFormat="1">
      <c r="A493" s="1825"/>
      <c r="B493" s="1293"/>
      <c r="C493" s="1293"/>
      <c r="D493" s="1293"/>
      <c r="E493" s="1293"/>
      <c r="F493" s="1293"/>
      <c r="G493" s="1293"/>
      <c r="H493" s="1293"/>
      <c r="I493" s="1293"/>
      <c r="J493" s="1293"/>
      <c r="K493" s="1823"/>
    </row>
    <row r="494" spans="1:11" s="1826" customFormat="1">
      <c r="A494" s="1825"/>
      <c r="B494" s="1293"/>
      <c r="C494" s="1293"/>
      <c r="D494" s="1293"/>
      <c r="E494" s="1293"/>
      <c r="F494" s="1293"/>
      <c r="G494" s="1293"/>
      <c r="H494" s="1293"/>
      <c r="I494" s="1293"/>
      <c r="J494" s="1293"/>
      <c r="K494" s="1823"/>
    </row>
    <row r="495" spans="1:11" s="1826" customFormat="1">
      <c r="A495" s="1825"/>
      <c r="B495" s="1293"/>
      <c r="C495" s="1293"/>
      <c r="D495" s="1293"/>
      <c r="E495" s="1293"/>
      <c r="F495" s="1293"/>
      <c r="G495" s="1293"/>
      <c r="H495" s="1293"/>
      <c r="I495" s="1293"/>
      <c r="J495" s="1293"/>
      <c r="K495" s="1823"/>
    </row>
    <row r="496" spans="1:11" s="1826" customFormat="1">
      <c r="A496" s="1825"/>
      <c r="B496" s="1293"/>
      <c r="C496" s="1293"/>
      <c r="D496" s="1293"/>
      <c r="E496" s="1293"/>
      <c r="F496" s="1293"/>
      <c r="G496" s="1293"/>
      <c r="H496" s="1293"/>
      <c r="I496" s="1293"/>
      <c r="J496" s="1293"/>
      <c r="K496" s="1823"/>
    </row>
    <row r="497" spans="1:11" s="1826" customFormat="1">
      <c r="A497" s="1825"/>
      <c r="B497" s="1293"/>
      <c r="C497" s="1293"/>
      <c r="D497" s="1293"/>
      <c r="E497" s="1293"/>
      <c r="F497" s="1293"/>
      <c r="G497" s="1293"/>
      <c r="H497" s="1293"/>
      <c r="I497" s="1293"/>
      <c r="J497" s="1293"/>
      <c r="K497" s="1823"/>
    </row>
    <row r="498" spans="1:11" s="1826" customFormat="1">
      <c r="A498" s="1825"/>
      <c r="B498" s="1293"/>
      <c r="C498" s="1293"/>
      <c r="D498" s="1293"/>
      <c r="E498" s="1293"/>
      <c r="F498" s="1293"/>
      <c r="G498" s="1293"/>
      <c r="H498" s="1293"/>
      <c r="I498" s="1293"/>
      <c r="J498" s="1293"/>
      <c r="K498" s="1823"/>
    </row>
    <row r="499" spans="1:11" s="1826" customFormat="1">
      <c r="A499" s="1825"/>
      <c r="B499" s="1293"/>
      <c r="C499" s="1293"/>
      <c r="D499" s="1293"/>
      <c r="E499" s="1293"/>
      <c r="F499" s="1293"/>
      <c r="G499" s="1293"/>
      <c r="H499" s="1293"/>
      <c r="I499" s="1293"/>
      <c r="J499" s="1293"/>
      <c r="K499" s="1823"/>
    </row>
    <row r="500" spans="1:11" s="1826" customFormat="1">
      <c r="A500" s="1825"/>
      <c r="B500" s="1293"/>
      <c r="C500" s="1293"/>
      <c r="D500" s="1293"/>
      <c r="E500" s="1293"/>
      <c r="F500" s="1293"/>
      <c r="G500" s="1293"/>
      <c r="H500" s="1293"/>
      <c r="I500" s="1293"/>
      <c r="J500" s="1293"/>
      <c r="K500" s="1823"/>
    </row>
    <row r="501" spans="1:11" s="1826" customFormat="1">
      <c r="A501" s="1825"/>
      <c r="B501" s="1293"/>
      <c r="C501" s="1293"/>
      <c r="D501" s="1293"/>
      <c r="E501" s="1293"/>
      <c r="F501" s="1293"/>
      <c r="G501" s="1293"/>
      <c r="H501" s="1293"/>
      <c r="I501" s="1293"/>
      <c r="J501" s="1293"/>
      <c r="K501" s="1823"/>
    </row>
    <row r="502" spans="1:11" s="1826" customFormat="1">
      <c r="A502" s="1825"/>
      <c r="B502" s="1293"/>
      <c r="C502" s="1293"/>
      <c r="D502" s="1293"/>
      <c r="E502" s="1293"/>
      <c r="F502" s="1293"/>
      <c r="G502" s="1293"/>
      <c r="H502" s="1293"/>
      <c r="I502" s="1293"/>
      <c r="J502" s="1293"/>
      <c r="K502" s="1823"/>
    </row>
    <row r="503" spans="1:11" s="1826" customFormat="1">
      <c r="A503" s="1825"/>
      <c r="B503" s="1293"/>
      <c r="C503" s="1293"/>
      <c r="D503" s="1293"/>
      <c r="E503" s="1293"/>
      <c r="F503" s="1293"/>
      <c r="G503" s="1293"/>
      <c r="H503" s="1293"/>
      <c r="I503" s="1293"/>
      <c r="J503" s="1293"/>
      <c r="K503" s="1823"/>
    </row>
    <row r="504" spans="1:11" s="1826" customFormat="1">
      <c r="A504" s="1825"/>
      <c r="B504" s="1293"/>
      <c r="C504" s="1293"/>
      <c r="D504" s="1293"/>
      <c r="E504" s="1293"/>
      <c r="F504" s="1293"/>
      <c r="G504" s="1293"/>
      <c r="H504" s="1293"/>
      <c r="I504" s="1293"/>
      <c r="J504" s="1293"/>
      <c r="K504" s="1823"/>
    </row>
    <row r="505" spans="1:11" s="1826" customFormat="1">
      <c r="A505" s="1825"/>
      <c r="B505" s="1293"/>
      <c r="C505" s="1293"/>
      <c r="D505" s="1293"/>
      <c r="E505" s="1293"/>
      <c r="F505" s="1293"/>
      <c r="G505" s="1293"/>
      <c r="H505" s="1293"/>
      <c r="I505" s="1293"/>
      <c r="J505" s="1293"/>
      <c r="K505" s="1823"/>
    </row>
    <row r="506" spans="1:11" s="1826" customFormat="1">
      <c r="A506" s="1825"/>
      <c r="B506" s="1293"/>
      <c r="C506" s="1293"/>
      <c r="D506" s="1293"/>
      <c r="E506" s="1293"/>
      <c r="F506" s="1293"/>
      <c r="G506" s="1293"/>
      <c r="H506" s="1293"/>
      <c r="I506" s="1293"/>
      <c r="J506" s="1293"/>
      <c r="K506" s="1823"/>
    </row>
    <row r="507" spans="1:11" s="1826" customFormat="1">
      <c r="A507" s="1825"/>
      <c r="B507" s="1293"/>
      <c r="C507" s="1293"/>
      <c r="D507" s="1293"/>
      <c r="E507" s="1293"/>
      <c r="F507" s="1293"/>
      <c r="G507" s="1293"/>
      <c r="H507" s="1293"/>
      <c r="I507" s="1293"/>
      <c r="J507" s="1293"/>
      <c r="K507" s="1823"/>
    </row>
    <row r="508" spans="1:11" s="1826" customFormat="1">
      <c r="A508" s="1825"/>
      <c r="B508" s="1293"/>
      <c r="C508" s="1293"/>
      <c r="D508" s="1293"/>
      <c r="E508" s="1293"/>
      <c r="F508" s="1293"/>
      <c r="G508" s="1293"/>
      <c r="H508" s="1293"/>
      <c r="I508" s="1293"/>
      <c r="J508" s="1293"/>
      <c r="K508" s="1823"/>
    </row>
    <row r="509" spans="1:11" s="1826" customFormat="1">
      <c r="A509" s="1825"/>
      <c r="B509" s="1293"/>
      <c r="C509" s="1293"/>
      <c r="D509" s="1293"/>
      <c r="E509" s="1293"/>
      <c r="F509" s="1293"/>
      <c r="G509" s="1293"/>
      <c r="H509" s="1293"/>
      <c r="I509" s="1293"/>
      <c r="J509" s="1293"/>
      <c r="K509" s="1823"/>
    </row>
    <row r="510" spans="1:11" s="1826" customFormat="1">
      <c r="A510" s="1825"/>
      <c r="B510" s="1293"/>
      <c r="C510" s="1293"/>
      <c r="D510" s="1293"/>
      <c r="E510" s="1293"/>
      <c r="F510" s="1293"/>
      <c r="G510" s="1293"/>
      <c r="H510" s="1293"/>
      <c r="I510" s="1293"/>
      <c r="J510" s="1293"/>
      <c r="K510" s="1823"/>
    </row>
    <row r="511" spans="1:11" s="1826" customFormat="1">
      <c r="A511" s="1825"/>
      <c r="B511" s="1293"/>
      <c r="C511" s="1293"/>
      <c r="D511" s="1293"/>
      <c r="E511" s="1293"/>
      <c r="F511" s="1293"/>
      <c r="G511" s="1293"/>
      <c r="H511" s="1293"/>
      <c r="I511" s="1293"/>
      <c r="J511" s="1293"/>
      <c r="K511" s="1823"/>
    </row>
    <row r="512" spans="1:11" s="1826" customFormat="1">
      <c r="A512" s="1825"/>
      <c r="B512" s="1293"/>
      <c r="C512" s="1293"/>
      <c r="D512" s="1293"/>
      <c r="E512" s="1293"/>
      <c r="F512" s="1293"/>
      <c r="G512" s="1293"/>
      <c r="H512" s="1293"/>
      <c r="I512" s="1293"/>
      <c r="J512" s="1293"/>
      <c r="K512" s="1823"/>
    </row>
    <row r="513" spans="1:11" s="1826" customFormat="1">
      <c r="A513" s="1825"/>
      <c r="B513" s="1293"/>
      <c r="C513" s="1293"/>
      <c r="D513" s="1293"/>
      <c r="E513" s="1293"/>
      <c r="F513" s="1293"/>
      <c r="G513" s="1293"/>
      <c r="H513" s="1293"/>
      <c r="I513" s="1293"/>
      <c r="J513" s="1293"/>
      <c r="K513" s="1823"/>
    </row>
    <row r="514" spans="1:11" s="1826" customFormat="1">
      <c r="A514" s="1825"/>
      <c r="B514" s="1293"/>
      <c r="C514" s="1293"/>
      <c r="D514" s="1293"/>
      <c r="E514" s="1293"/>
      <c r="F514" s="1293"/>
      <c r="G514" s="1293"/>
      <c r="H514" s="1293"/>
      <c r="I514" s="1293"/>
      <c r="J514" s="1293"/>
      <c r="K514" s="1823"/>
    </row>
    <row r="515" spans="1:11" s="1826" customFormat="1">
      <c r="A515" s="1825"/>
      <c r="B515" s="1293"/>
      <c r="C515" s="1293"/>
      <c r="D515" s="1293"/>
      <c r="E515" s="1293"/>
      <c r="F515" s="1293"/>
      <c r="G515" s="1293"/>
      <c r="H515" s="1293"/>
      <c r="I515" s="1293"/>
      <c r="J515" s="1293"/>
      <c r="K515" s="1823"/>
    </row>
    <row r="516" spans="1:11" s="1826" customFormat="1">
      <c r="A516" s="1825"/>
      <c r="B516" s="1293"/>
      <c r="C516" s="1293"/>
      <c r="D516" s="1293"/>
      <c r="E516" s="1293"/>
      <c r="F516" s="1293"/>
      <c r="G516" s="1293"/>
      <c r="H516" s="1293"/>
      <c r="I516" s="1293"/>
      <c r="J516" s="1293"/>
      <c r="K516" s="1823"/>
    </row>
    <row r="517" spans="1:11" s="1826" customFormat="1">
      <c r="A517" s="1825"/>
      <c r="B517" s="1293"/>
      <c r="C517" s="1293"/>
      <c r="D517" s="1293"/>
      <c r="E517" s="1293"/>
      <c r="F517" s="1293"/>
      <c r="G517" s="1293"/>
      <c r="H517" s="1293"/>
      <c r="I517" s="1293"/>
      <c r="J517" s="1293"/>
      <c r="K517" s="1823"/>
    </row>
    <row r="518" spans="1:11" s="1826" customFormat="1">
      <c r="A518" s="1825"/>
      <c r="B518" s="1293"/>
      <c r="C518" s="1293"/>
      <c r="D518" s="1293"/>
      <c r="E518" s="1293"/>
      <c r="F518" s="1293"/>
      <c r="G518" s="1293"/>
      <c r="H518" s="1293"/>
      <c r="I518" s="1293"/>
      <c r="J518" s="1293"/>
      <c r="K518" s="1823"/>
    </row>
    <row r="519" spans="1:11" s="1826" customFormat="1">
      <c r="A519" s="1825"/>
      <c r="B519" s="1293"/>
      <c r="C519" s="1293"/>
      <c r="D519" s="1293"/>
      <c r="E519" s="1293"/>
      <c r="F519" s="1293"/>
      <c r="G519" s="1293"/>
      <c r="H519" s="1293"/>
      <c r="I519" s="1293"/>
      <c r="J519" s="1293"/>
      <c r="K519" s="1823"/>
    </row>
    <row r="520" spans="1:11" s="1826" customFormat="1">
      <c r="A520" s="1825"/>
      <c r="B520" s="1293"/>
      <c r="C520" s="1293"/>
      <c r="D520" s="1293"/>
      <c r="E520" s="1293"/>
      <c r="F520" s="1293"/>
      <c r="G520" s="1293"/>
      <c r="H520" s="1293"/>
      <c r="I520" s="1293"/>
      <c r="J520" s="1293"/>
      <c r="K520" s="1823"/>
    </row>
    <row r="521" spans="1:11" s="1826" customFormat="1">
      <c r="A521" s="1825"/>
      <c r="B521" s="1293"/>
      <c r="C521" s="1293"/>
      <c r="D521" s="1293"/>
      <c r="E521" s="1293"/>
      <c r="F521" s="1293"/>
      <c r="G521" s="1293"/>
      <c r="H521" s="1293"/>
      <c r="I521" s="1293"/>
      <c r="J521" s="1293"/>
      <c r="K521" s="1823"/>
    </row>
    <row r="522" spans="1:11" s="1826" customFormat="1">
      <c r="A522" s="1825"/>
      <c r="B522" s="1293"/>
      <c r="C522" s="1293"/>
      <c r="D522" s="1293"/>
      <c r="E522" s="1293"/>
      <c r="F522" s="1293"/>
      <c r="G522" s="1293"/>
      <c r="H522" s="1293"/>
      <c r="I522" s="1293"/>
      <c r="J522" s="1293"/>
      <c r="K522" s="1823"/>
    </row>
    <row r="523" spans="1:11" s="1826" customFormat="1">
      <c r="A523" s="1825"/>
      <c r="B523" s="1293"/>
      <c r="C523" s="1293"/>
      <c r="D523" s="1293"/>
      <c r="E523" s="1293"/>
      <c r="F523" s="1293"/>
      <c r="G523" s="1293"/>
      <c r="H523" s="1293"/>
      <c r="I523" s="1293"/>
      <c r="J523" s="1293"/>
      <c r="K523" s="1823"/>
    </row>
    <row r="524" spans="1:11" s="1826" customFormat="1">
      <c r="A524" s="1825"/>
      <c r="B524" s="1293"/>
      <c r="C524" s="1293"/>
      <c r="D524" s="1293"/>
      <c r="E524" s="1293"/>
      <c r="F524" s="1293"/>
      <c r="G524" s="1293"/>
      <c r="H524" s="1293"/>
      <c r="I524" s="1293"/>
      <c r="J524" s="1293"/>
      <c r="K524" s="1823"/>
    </row>
    <row r="525" spans="1:11" s="1826" customFormat="1">
      <c r="A525" s="1825"/>
      <c r="B525" s="1293"/>
      <c r="C525" s="1293"/>
      <c r="D525" s="1293"/>
      <c r="E525" s="1293"/>
      <c r="F525" s="1293"/>
      <c r="G525" s="1293"/>
      <c r="H525" s="1293"/>
      <c r="I525" s="1293"/>
      <c r="J525" s="1293"/>
      <c r="K525" s="1823"/>
    </row>
    <row r="526" spans="1:11" s="1826" customFormat="1">
      <c r="A526" s="1825"/>
      <c r="B526" s="1293"/>
      <c r="C526" s="1293"/>
      <c r="D526" s="1293"/>
      <c r="E526" s="1293"/>
      <c r="F526" s="1293"/>
      <c r="G526" s="1293"/>
      <c r="H526" s="1293"/>
      <c r="I526" s="1293"/>
      <c r="J526" s="1293"/>
      <c r="K526" s="1823"/>
    </row>
    <row r="527" spans="1:11" s="1826" customFormat="1">
      <c r="A527" s="1825"/>
      <c r="B527" s="1293"/>
      <c r="C527" s="1293"/>
      <c r="D527" s="1293"/>
      <c r="E527" s="1293"/>
      <c r="F527" s="1293"/>
      <c r="G527" s="1293"/>
      <c r="H527" s="1293"/>
      <c r="I527" s="1293"/>
      <c r="J527" s="1293"/>
      <c r="K527" s="1823"/>
    </row>
    <row r="528" spans="1:11" s="1826" customFormat="1">
      <c r="A528" s="1825"/>
      <c r="B528" s="1293"/>
      <c r="C528" s="1293"/>
      <c r="D528" s="1293"/>
      <c r="E528" s="1293"/>
      <c r="F528" s="1293"/>
      <c r="G528" s="1293"/>
      <c r="H528" s="1293"/>
      <c r="I528" s="1293"/>
      <c r="J528" s="1293"/>
      <c r="K528" s="1823"/>
    </row>
    <row r="529" spans="1:11" s="1826" customFormat="1">
      <c r="A529" s="1825"/>
      <c r="B529" s="1293"/>
      <c r="C529" s="1293"/>
      <c r="D529" s="1293"/>
      <c r="E529" s="1293"/>
      <c r="F529" s="1293"/>
      <c r="G529" s="1293"/>
      <c r="H529" s="1293"/>
      <c r="I529" s="1293"/>
      <c r="J529" s="1293"/>
      <c r="K529" s="1823"/>
    </row>
    <row r="530" spans="1:11" s="1826" customFormat="1">
      <c r="A530" s="1825"/>
      <c r="B530" s="1293"/>
      <c r="C530" s="1293"/>
      <c r="D530" s="1293"/>
      <c r="E530" s="1293"/>
      <c r="F530" s="1293"/>
      <c r="G530" s="1293"/>
      <c r="H530" s="1293"/>
      <c r="I530" s="1293"/>
      <c r="J530" s="1293"/>
      <c r="K530" s="1823"/>
    </row>
    <row r="531" spans="1:11" s="1826" customFormat="1">
      <c r="A531" s="1825"/>
      <c r="B531" s="1293"/>
      <c r="C531" s="1293"/>
      <c r="D531" s="1293"/>
      <c r="E531" s="1293"/>
      <c r="F531" s="1293"/>
      <c r="G531" s="1293"/>
      <c r="H531" s="1293"/>
      <c r="I531" s="1293"/>
      <c r="J531" s="1293"/>
      <c r="K531" s="1823"/>
    </row>
    <row r="532" spans="1:11" s="1826" customFormat="1">
      <c r="A532" s="1825"/>
      <c r="B532" s="1293"/>
      <c r="C532" s="1293"/>
      <c r="D532" s="1293"/>
      <c r="E532" s="1293"/>
      <c r="F532" s="1293"/>
      <c r="G532" s="1293"/>
      <c r="H532" s="1293"/>
      <c r="I532" s="1293"/>
      <c r="J532" s="1293"/>
      <c r="K532" s="1823"/>
    </row>
    <row r="533" spans="1:11" s="1826" customFormat="1">
      <c r="A533" s="1825"/>
      <c r="B533" s="1293"/>
      <c r="C533" s="1293"/>
      <c r="D533" s="1293"/>
      <c r="E533" s="1293"/>
      <c r="F533" s="1293"/>
      <c r="G533" s="1293"/>
      <c r="H533" s="1293"/>
      <c r="I533" s="1293"/>
      <c r="J533" s="1293"/>
      <c r="K533" s="1823"/>
    </row>
    <row r="534" spans="1:11" s="1826" customFormat="1">
      <c r="A534" s="1825"/>
      <c r="B534" s="1293"/>
      <c r="C534" s="1293"/>
      <c r="D534" s="1293"/>
      <c r="E534" s="1293"/>
      <c r="F534" s="1293"/>
      <c r="G534" s="1293"/>
      <c r="H534" s="1293"/>
      <c r="I534" s="1293"/>
      <c r="J534" s="1293"/>
      <c r="K534" s="1823"/>
    </row>
    <row r="535" spans="1:11" s="1826" customFormat="1">
      <c r="A535" s="1825"/>
      <c r="B535" s="1293"/>
      <c r="C535" s="1293"/>
      <c r="D535" s="1293"/>
      <c r="E535" s="1293"/>
      <c r="F535" s="1293"/>
      <c r="G535" s="1293"/>
      <c r="H535" s="1293"/>
      <c r="I535" s="1293"/>
      <c r="J535" s="1293"/>
      <c r="K535" s="1823"/>
    </row>
    <row r="536" spans="1:11" s="1826" customFormat="1">
      <c r="A536" s="1825"/>
      <c r="B536" s="1293"/>
      <c r="C536" s="1293"/>
      <c r="D536" s="1293"/>
      <c r="E536" s="1293"/>
      <c r="F536" s="1293"/>
      <c r="G536" s="1293"/>
      <c r="H536" s="1293"/>
      <c r="I536" s="1293"/>
      <c r="J536" s="1293"/>
      <c r="K536" s="1823"/>
    </row>
    <row r="537" spans="1:11" s="1826" customFormat="1">
      <c r="A537" s="1825"/>
      <c r="B537" s="1293"/>
      <c r="C537" s="1293"/>
      <c r="D537" s="1293"/>
      <c r="E537" s="1293"/>
      <c r="F537" s="1293"/>
      <c r="G537" s="1293"/>
      <c r="H537" s="1293"/>
      <c r="I537" s="1293"/>
      <c r="J537" s="1293"/>
      <c r="K537" s="1823"/>
    </row>
    <row r="538" spans="1:11" s="1826" customFormat="1">
      <c r="A538" s="1825"/>
      <c r="B538" s="1293"/>
      <c r="C538" s="1293"/>
      <c r="D538" s="1293"/>
      <c r="E538" s="1293"/>
      <c r="F538" s="1293"/>
      <c r="G538" s="1293"/>
      <c r="H538" s="1293"/>
      <c r="I538" s="1293"/>
      <c r="J538" s="1293"/>
      <c r="K538" s="1823"/>
    </row>
    <row r="539" spans="1:11" s="1826" customFormat="1">
      <c r="A539" s="1825"/>
      <c r="B539" s="1293"/>
      <c r="C539" s="1293"/>
      <c r="D539" s="1293"/>
      <c r="E539" s="1293"/>
      <c r="F539" s="1293"/>
      <c r="G539" s="1293"/>
      <c r="H539" s="1293"/>
      <c r="I539" s="1293"/>
      <c r="J539" s="1293"/>
      <c r="K539" s="1823"/>
    </row>
    <row r="540" spans="1:11" s="1826" customFormat="1">
      <c r="A540" s="1825"/>
      <c r="B540" s="1293"/>
      <c r="C540" s="1293"/>
      <c r="D540" s="1293"/>
      <c r="E540" s="1293"/>
      <c r="F540" s="1293"/>
      <c r="G540" s="1293"/>
      <c r="H540" s="1293"/>
      <c r="I540" s="1293"/>
      <c r="J540" s="1293"/>
      <c r="K540" s="1823"/>
    </row>
    <row r="541" spans="1:11" s="1826" customFormat="1">
      <c r="A541" s="1825"/>
      <c r="B541" s="1293"/>
      <c r="C541" s="1293"/>
      <c r="D541" s="1293"/>
      <c r="E541" s="1293"/>
      <c r="F541" s="1293"/>
      <c r="G541" s="1293"/>
      <c r="H541" s="1293"/>
      <c r="I541" s="1293"/>
      <c r="J541" s="1293"/>
      <c r="K541" s="1823"/>
    </row>
    <row r="542" spans="1:11" s="1826" customFormat="1">
      <c r="A542" s="1825"/>
      <c r="B542" s="1293"/>
      <c r="C542" s="1293"/>
      <c r="D542" s="1293"/>
      <c r="E542" s="1293"/>
      <c r="F542" s="1293"/>
      <c r="G542" s="1293"/>
      <c r="H542" s="1293"/>
      <c r="I542" s="1293"/>
      <c r="J542" s="1293"/>
      <c r="K542" s="1823"/>
    </row>
    <row r="543" spans="1:11" s="1826" customFormat="1">
      <c r="A543" s="1825"/>
      <c r="B543" s="1293"/>
      <c r="C543" s="1293"/>
      <c r="D543" s="1293"/>
      <c r="E543" s="1293"/>
      <c r="F543" s="1293"/>
      <c r="G543" s="1293"/>
      <c r="H543" s="1293"/>
      <c r="I543" s="1293"/>
      <c r="J543" s="1293"/>
      <c r="K543" s="1823"/>
    </row>
    <row r="544" spans="1:11" s="1826" customFormat="1">
      <c r="A544" s="1825"/>
      <c r="B544" s="1293"/>
      <c r="C544" s="1293"/>
      <c r="D544" s="1293"/>
      <c r="E544" s="1293"/>
      <c r="F544" s="1293"/>
      <c r="G544" s="1293"/>
      <c r="H544" s="1293"/>
      <c r="I544" s="1293"/>
      <c r="J544" s="1293"/>
      <c r="K544" s="1823"/>
    </row>
    <row r="545" spans="1:11" s="1826" customFormat="1">
      <c r="A545" s="1825"/>
      <c r="B545" s="1293"/>
      <c r="C545" s="1293"/>
      <c r="D545" s="1293"/>
      <c r="E545" s="1293"/>
      <c r="F545" s="1293"/>
      <c r="G545" s="1293"/>
      <c r="H545" s="1293"/>
      <c r="I545" s="1293"/>
      <c r="J545" s="1293"/>
      <c r="K545" s="1823"/>
    </row>
    <row r="546" spans="1:11" s="1826" customFormat="1">
      <c r="A546" s="1825"/>
      <c r="B546" s="1293"/>
      <c r="C546" s="1293"/>
      <c r="D546" s="1293"/>
      <c r="E546" s="1293"/>
      <c r="F546" s="1293"/>
      <c r="G546" s="1293"/>
      <c r="H546" s="1293"/>
      <c r="I546" s="1293"/>
      <c r="J546" s="1293"/>
      <c r="K546" s="1823"/>
    </row>
    <row r="547" spans="1:11" s="1826" customFormat="1">
      <c r="A547" s="1825"/>
      <c r="B547" s="1293"/>
      <c r="C547" s="1293"/>
      <c r="D547" s="1293"/>
      <c r="E547" s="1293"/>
      <c r="F547" s="1293"/>
      <c r="G547" s="1293"/>
      <c r="H547" s="1293"/>
      <c r="I547" s="1293"/>
      <c r="J547" s="1293"/>
      <c r="K547" s="1823"/>
    </row>
    <row r="548" spans="1:11" s="1826" customFormat="1">
      <c r="A548" s="1825"/>
      <c r="B548" s="1293"/>
      <c r="C548" s="1293"/>
      <c r="D548" s="1293"/>
      <c r="E548" s="1293"/>
      <c r="F548" s="1293"/>
      <c r="G548" s="1293"/>
      <c r="H548" s="1293"/>
      <c r="I548" s="1293"/>
      <c r="J548" s="1293"/>
      <c r="K548" s="1823"/>
    </row>
    <row r="549" spans="1:11" s="1826" customFormat="1">
      <c r="A549" s="1825"/>
      <c r="B549" s="1293"/>
      <c r="C549" s="1293"/>
      <c r="D549" s="1293"/>
      <c r="E549" s="1293"/>
      <c r="F549" s="1293"/>
      <c r="G549" s="1293"/>
      <c r="H549" s="1293"/>
      <c r="I549" s="1293"/>
      <c r="J549" s="1293"/>
      <c r="K549" s="1823"/>
    </row>
    <row r="550" spans="1:11" s="1826" customFormat="1">
      <c r="A550" s="1825"/>
      <c r="B550" s="1293"/>
      <c r="C550" s="1293"/>
      <c r="D550" s="1293"/>
      <c r="E550" s="1293"/>
      <c r="F550" s="1293"/>
      <c r="G550" s="1293"/>
      <c r="H550" s="1293"/>
      <c r="I550" s="1293"/>
      <c r="J550" s="1293"/>
      <c r="K550" s="1823"/>
    </row>
    <row r="551" spans="1:11" s="1826" customFormat="1">
      <c r="A551" s="1825"/>
      <c r="B551" s="1293"/>
      <c r="C551" s="1293"/>
      <c r="D551" s="1293"/>
      <c r="E551" s="1293"/>
      <c r="F551" s="1293"/>
      <c r="G551" s="1293"/>
      <c r="H551" s="1293"/>
      <c r="I551" s="1293"/>
      <c r="J551" s="1293"/>
      <c r="K551" s="1823"/>
    </row>
    <row r="552" spans="1:11" s="1826" customFormat="1">
      <c r="A552" s="1825"/>
      <c r="B552" s="1293"/>
      <c r="C552" s="1293"/>
      <c r="D552" s="1293"/>
      <c r="E552" s="1293"/>
      <c r="F552" s="1293"/>
      <c r="G552" s="1293"/>
      <c r="H552" s="1293"/>
      <c r="I552" s="1293"/>
      <c r="J552" s="1293"/>
      <c r="K552" s="1823"/>
    </row>
    <row r="553" spans="1:11" s="1826" customFormat="1">
      <c r="A553" s="1825"/>
      <c r="B553" s="1293"/>
      <c r="C553" s="1293"/>
      <c r="D553" s="1293"/>
      <c r="E553" s="1293"/>
      <c r="F553" s="1293"/>
      <c r="G553" s="1293"/>
      <c r="H553" s="1293"/>
      <c r="I553" s="1293"/>
      <c r="J553" s="1293"/>
      <c r="K553" s="1823"/>
    </row>
    <row r="554" spans="1:11" s="1826" customFormat="1">
      <c r="A554" s="1825"/>
      <c r="B554" s="1293"/>
      <c r="C554" s="1293"/>
      <c r="D554" s="1293"/>
      <c r="E554" s="1293"/>
      <c r="F554" s="1293"/>
      <c r="G554" s="1293"/>
      <c r="H554" s="1293"/>
      <c r="I554" s="1293"/>
      <c r="J554" s="1293"/>
      <c r="K554" s="1823"/>
    </row>
    <row r="555" spans="1:11" s="1826" customFormat="1">
      <c r="A555" s="1825"/>
      <c r="B555" s="1293"/>
      <c r="C555" s="1293"/>
      <c r="D555" s="1293"/>
      <c r="E555" s="1293"/>
      <c r="F555" s="1293"/>
      <c r="G555" s="1293"/>
      <c r="H555" s="1293"/>
      <c r="I555" s="1293"/>
      <c r="J555" s="1293"/>
      <c r="K555" s="1823"/>
    </row>
    <row r="556" spans="1:11" s="1826" customFormat="1">
      <c r="A556" s="1825"/>
      <c r="B556" s="1293"/>
      <c r="C556" s="1293"/>
      <c r="D556" s="1293"/>
      <c r="E556" s="1293"/>
      <c r="F556" s="1293"/>
      <c r="G556" s="1293"/>
      <c r="H556" s="1293"/>
      <c r="I556" s="1293"/>
      <c r="J556" s="1293"/>
      <c r="K556" s="1823"/>
    </row>
    <row r="557" spans="1:11" s="1826" customFormat="1">
      <c r="A557" s="1825"/>
      <c r="B557" s="1293"/>
      <c r="C557" s="1293"/>
      <c r="D557" s="1293"/>
      <c r="E557" s="1293"/>
      <c r="F557" s="1293"/>
      <c r="G557" s="1293"/>
      <c r="H557" s="1293"/>
      <c r="I557" s="1293"/>
      <c r="J557" s="1293"/>
      <c r="K557" s="1823"/>
    </row>
    <row r="558" spans="1:11" s="1826" customFormat="1">
      <c r="A558" s="1825"/>
      <c r="B558" s="1293"/>
      <c r="C558" s="1293"/>
      <c r="D558" s="1293"/>
      <c r="E558" s="1293"/>
      <c r="F558" s="1293"/>
      <c r="G558" s="1293"/>
      <c r="H558" s="1293"/>
      <c r="I558" s="1293"/>
      <c r="J558" s="1293"/>
      <c r="K558" s="1823"/>
    </row>
    <row r="559" spans="1:11" s="1826" customFormat="1">
      <c r="A559" s="1825"/>
      <c r="B559" s="1293"/>
      <c r="C559" s="1293"/>
      <c r="D559" s="1293"/>
      <c r="E559" s="1293"/>
      <c r="F559" s="1293"/>
      <c r="G559" s="1293"/>
      <c r="H559" s="1293"/>
      <c r="I559" s="1293"/>
      <c r="J559" s="1293"/>
      <c r="K559" s="1823"/>
    </row>
    <row r="560" spans="1:11" s="1826" customFormat="1">
      <c r="A560" s="1825"/>
      <c r="B560" s="1293"/>
      <c r="C560" s="1293"/>
      <c r="D560" s="1293"/>
      <c r="E560" s="1293"/>
      <c r="F560" s="1293"/>
      <c r="G560" s="1293"/>
      <c r="H560" s="1293"/>
      <c r="I560" s="1293"/>
      <c r="J560" s="1293"/>
      <c r="K560" s="1823"/>
    </row>
    <row r="561" spans="1:11" s="1826" customFormat="1">
      <c r="A561" s="1825"/>
      <c r="B561" s="1293"/>
      <c r="C561" s="1293"/>
      <c r="D561" s="1293"/>
      <c r="E561" s="1293"/>
      <c r="F561" s="1293"/>
      <c r="G561" s="1293"/>
      <c r="H561" s="1293"/>
      <c r="I561" s="1293"/>
      <c r="J561" s="1293"/>
      <c r="K561" s="1823"/>
    </row>
    <row r="562" spans="1:11" s="1826" customFormat="1">
      <c r="A562" s="1825"/>
      <c r="B562" s="1293"/>
      <c r="C562" s="1293"/>
      <c r="D562" s="1293"/>
      <c r="E562" s="1293"/>
      <c r="F562" s="1293"/>
      <c r="G562" s="1293"/>
      <c r="H562" s="1293"/>
      <c r="I562" s="1293"/>
      <c r="J562" s="1293"/>
      <c r="K562" s="1823"/>
    </row>
    <row r="563" spans="1:11" s="1826" customFormat="1">
      <c r="A563" s="1825"/>
      <c r="B563" s="1293"/>
      <c r="C563" s="1293"/>
      <c r="D563" s="1293"/>
      <c r="E563" s="1293"/>
      <c r="F563" s="1293"/>
      <c r="G563" s="1293"/>
      <c r="H563" s="1293"/>
      <c r="I563" s="1293"/>
      <c r="J563" s="1293"/>
      <c r="K563" s="1823"/>
    </row>
    <row r="564" spans="1:11" s="1826" customFormat="1">
      <c r="A564" s="1825"/>
      <c r="B564" s="1293"/>
      <c r="C564" s="1293"/>
      <c r="D564" s="1293"/>
      <c r="E564" s="1293"/>
      <c r="F564" s="1293"/>
      <c r="G564" s="1293"/>
      <c r="H564" s="1293"/>
      <c r="I564" s="1293"/>
      <c r="J564" s="1293"/>
      <c r="K564" s="1823"/>
    </row>
    <row r="565" spans="1:11" s="1826" customFormat="1">
      <c r="A565" s="1825"/>
      <c r="B565" s="1293"/>
      <c r="C565" s="1293"/>
      <c r="D565" s="1293"/>
      <c r="E565" s="1293"/>
      <c r="F565" s="1293"/>
      <c r="G565" s="1293"/>
      <c r="H565" s="1293"/>
      <c r="I565" s="1293"/>
      <c r="J565" s="1293"/>
      <c r="K565" s="1823"/>
    </row>
    <row r="566" spans="1:11" s="1826" customFormat="1">
      <c r="A566" s="1825"/>
      <c r="B566" s="1293"/>
      <c r="C566" s="1293"/>
      <c r="D566" s="1293"/>
      <c r="E566" s="1293"/>
      <c r="F566" s="1293"/>
      <c r="G566" s="1293"/>
      <c r="H566" s="1293"/>
      <c r="I566" s="1293"/>
      <c r="J566" s="1293"/>
      <c r="K566" s="1823"/>
    </row>
    <row r="567" spans="1:11" s="1826" customFormat="1">
      <c r="A567" s="1825"/>
      <c r="B567" s="1293"/>
      <c r="C567" s="1293"/>
      <c r="D567" s="1293"/>
      <c r="E567" s="1293"/>
      <c r="F567" s="1293"/>
      <c r="G567" s="1293"/>
      <c r="H567" s="1293"/>
      <c r="I567" s="1293"/>
      <c r="J567" s="1293"/>
      <c r="K567" s="1823"/>
    </row>
    <row r="568" spans="1:11" s="1826" customFormat="1">
      <c r="A568" s="1825"/>
      <c r="B568" s="1293"/>
      <c r="C568" s="1293"/>
      <c r="D568" s="1293"/>
      <c r="E568" s="1293"/>
      <c r="F568" s="1293"/>
      <c r="G568" s="1293"/>
      <c r="H568" s="1293"/>
      <c r="I568" s="1293"/>
      <c r="J568" s="1293"/>
      <c r="K568" s="1823"/>
    </row>
    <row r="569" spans="1:11" s="1826" customFormat="1">
      <c r="A569" s="1825"/>
      <c r="B569" s="1293"/>
      <c r="C569" s="1293"/>
      <c r="D569" s="1293"/>
      <c r="E569" s="1293"/>
      <c r="F569" s="1293"/>
      <c r="G569" s="1293"/>
      <c r="H569" s="1293"/>
      <c r="I569" s="1293"/>
      <c r="J569" s="1293"/>
      <c r="K569" s="1823"/>
    </row>
    <row r="570" spans="1:11" s="1826" customFormat="1">
      <c r="A570" s="1825"/>
      <c r="B570" s="1293"/>
      <c r="C570" s="1293"/>
      <c r="D570" s="1293"/>
      <c r="E570" s="1293"/>
      <c r="F570" s="1293"/>
      <c r="G570" s="1293"/>
      <c r="H570" s="1293"/>
      <c r="I570" s="1293"/>
      <c r="J570" s="1293"/>
      <c r="K570" s="1823"/>
    </row>
    <row r="571" spans="1:11" s="1826" customFormat="1">
      <c r="A571" s="1825"/>
      <c r="B571" s="1293"/>
      <c r="C571" s="1293"/>
      <c r="D571" s="1293"/>
      <c r="E571" s="1293"/>
      <c r="F571" s="1293"/>
      <c r="G571" s="1293"/>
      <c r="H571" s="1293"/>
      <c r="I571" s="1293"/>
      <c r="J571" s="1293"/>
      <c r="K571" s="1823"/>
    </row>
    <row r="572" spans="1:11" s="1826" customFormat="1">
      <c r="A572" s="1825"/>
      <c r="B572" s="1293"/>
      <c r="C572" s="1293"/>
      <c r="D572" s="1293"/>
      <c r="E572" s="1293"/>
      <c r="F572" s="1293"/>
      <c r="G572" s="1293"/>
      <c r="H572" s="1293"/>
      <c r="I572" s="1293"/>
      <c r="J572" s="1293"/>
      <c r="K572" s="1823"/>
    </row>
    <row r="573" spans="1:11" s="1826" customFormat="1">
      <c r="A573" s="1825"/>
      <c r="B573" s="1293"/>
      <c r="C573" s="1293"/>
      <c r="D573" s="1293"/>
      <c r="E573" s="1293"/>
      <c r="F573" s="1293"/>
      <c r="G573" s="1293"/>
      <c r="H573" s="1293"/>
      <c r="I573" s="1293"/>
      <c r="J573" s="1293"/>
      <c r="K573" s="1823"/>
    </row>
    <row r="574" spans="1:11" s="1826" customFormat="1">
      <c r="A574" s="1825"/>
      <c r="B574" s="1293"/>
      <c r="C574" s="1293"/>
      <c r="D574" s="1293"/>
      <c r="E574" s="1293"/>
      <c r="F574" s="1293"/>
      <c r="G574" s="1293"/>
      <c r="H574" s="1293"/>
      <c r="I574" s="1293"/>
      <c r="J574" s="1293"/>
      <c r="K574" s="1823"/>
    </row>
    <row r="575" spans="1:11" s="1826" customFormat="1">
      <c r="A575" s="1825"/>
      <c r="B575" s="1293"/>
      <c r="C575" s="1293"/>
      <c r="D575" s="1293"/>
      <c r="E575" s="1293"/>
      <c r="F575" s="1293"/>
      <c r="G575" s="1293"/>
      <c r="H575" s="1293"/>
      <c r="I575" s="1293"/>
      <c r="J575" s="1293"/>
      <c r="K575" s="1823"/>
    </row>
    <row r="576" spans="1:11" s="1826" customFormat="1">
      <c r="A576" s="1825"/>
      <c r="B576" s="1293"/>
      <c r="C576" s="1293"/>
      <c r="D576" s="1293"/>
      <c r="E576" s="1293"/>
      <c r="F576" s="1293"/>
      <c r="G576" s="1293"/>
      <c r="H576" s="1293"/>
      <c r="I576" s="1293"/>
      <c r="J576" s="1293"/>
      <c r="K576" s="1823"/>
    </row>
    <row r="577" spans="1:11" s="1826" customFormat="1">
      <c r="A577" s="1825"/>
      <c r="B577" s="1293"/>
      <c r="C577" s="1293"/>
      <c r="D577" s="1293"/>
      <c r="E577" s="1293"/>
      <c r="F577" s="1293"/>
      <c r="G577" s="1293"/>
      <c r="H577" s="1293"/>
      <c r="I577" s="1293"/>
      <c r="J577" s="1293"/>
      <c r="K577" s="1823"/>
    </row>
    <row r="578" spans="1:11" s="1826" customFormat="1">
      <c r="A578" s="1825"/>
      <c r="B578" s="1293"/>
      <c r="C578" s="1293"/>
      <c r="D578" s="1293"/>
      <c r="E578" s="1293"/>
      <c r="F578" s="1293"/>
      <c r="G578" s="1293"/>
      <c r="H578" s="1293"/>
      <c r="I578" s="1293"/>
      <c r="J578" s="1293"/>
      <c r="K578" s="1823"/>
    </row>
    <row r="579" spans="1:11" s="1826" customFormat="1">
      <c r="A579" s="1825"/>
      <c r="B579" s="1293"/>
      <c r="C579" s="1293"/>
      <c r="D579" s="1293"/>
      <c r="E579" s="1293"/>
      <c r="F579" s="1293"/>
      <c r="G579" s="1293"/>
      <c r="H579" s="1293"/>
      <c r="I579" s="1293"/>
      <c r="J579" s="1293"/>
      <c r="K579" s="1823"/>
    </row>
    <row r="580" spans="1:11" s="1826" customFormat="1">
      <c r="A580" s="1825"/>
      <c r="B580" s="1293"/>
      <c r="C580" s="1293"/>
      <c r="D580" s="1293"/>
      <c r="E580" s="1293"/>
      <c r="F580" s="1293"/>
      <c r="G580" s="1293"/>
      <c r="H580" s="1293"/>
      <c r="I580" s="1293"/>
      <c r="J580" s="1293"/>
      <c r="K580" s="1823"/>
    </row>
    <row r="581" spans="1:11" s="1826" customFormat="1">
      <c r="A581" s="1825"/>
      <c r="B581" s="1293"/>
      <c r="C581" s="1293"/>
      <c r="D581" s="1293"/>
      <c r="E581" s="1293"/>
      <c r="F581" s="1293"/>
      <c r="G581" s="1293"/>
      <c r="H581" s="1293"/>
      <c r="I581" s="1293"/>
      <c r="J581" s="1293"/>
      <c r="K581" s="1823"/>
    </row>
    <row r="582" spans="1:11" s="1826" customFormat="1">
      <c r="A582" s="1825"/>
      <c r="B582" s="1293"/>
      <c r="C582" s="1293"/>
      <c r="D582" s="1293"/>
      <c r="E582" s="1293"/>
      <c r="F582" s="1293"/>
      <c r="G582" s="1293"/>
      <c r="H582" s="1293"/>
      <c r="I582" s="1293"/>
      <c r="J582" s="1293"/>
      <c r="K582" s="1823"/>
    </row>
    <row r="583" spans="1:11" s="1826" customFormat="1">
      <c r="A583" s="1825"/>
      <c r="B583" s="1293"/>
      <c r="C583" s="1293"/>
      <c r="D583" s="1293"/>
      <c r="E583" s="1293"/>
      <c r="F583" s="1293"/>
      <c r="G583" s="1293"/>
      <c r="H583" s="1293"/>
      <c r="I583" s="1293"/>
      <c r="J583" s="1293"/>
      <c r="K583" s="1823"/>
    </row>
    <row r="584" spans="1:11" s="1826" customFormat="1">
      <c r="A584" s="1825"/>
      <c r="B584" s="1293"/>
      <c r="C584" s="1293"/>
      <c r="D584" s="1293"/>
      <c r="E584" s="1293"/>
      <c r="F584" s="1293"/>
      <c r="G584" s="1293"/>
      <c r="H584" s="1293"/>
      <c r="I584" s="1293"/>
      <c r="J584" s="1293"/>
      <c r="K584" s="1823"/>
    </row>
    <row r="585" spans="1:11" s="1826" customFormat="1">
      <c r="A585" s="1825"/>
      <c r="B585" s="1293"/>
      <c r="C585" s="1293"/>
      <c r="D585" s="1293"/>
      <c r="E585" s="1293"/>
      <c r="F585" s="1293"/>
      <c r="G585" s="1293"/>
      <c r="H585" s="1293"/>
      <c r="I585" s="1293"/>
      <c r="J585" s="1293"/>
      <c r="K585" s="1823"/>
    </row>
    <row r="586" spans="1:11" s="1826" customFormat="1">
      <c r="A586" s="1825"/>
      <c r="B586" s="1293"/>
      <c r="C586" s="1293"/>
      <c r="D586" s="1293"/>
      <c r="E586" s="1293"/>
      <c r="F586" s="1293"/>
      <c r="G586" s="1293"/>
      <c r="H586" s="1293"/>
      <c r="I586" s="1293"/>
      <c r="J586" s="1293"/>
      <c r="K586" s="1823"/>
    </row>
    <row r="587" spans="1:11" s="1826" customFormat="1">
      <c r="A587" s="1825"/>
      <c r="B587" s="1293"/>
      <c r="C587" s="1293"/>
      <c r="D587" s="1293"/>
      <c r="E587" s="1293"/>
      <c r="F587" s="1293"/>
      <c r="G587" s="1293"/>
      <c r="H587" s="1293"/>
      <c r="I587" s="1293"/>
      <c r="J587" s="1293"/>
      <c r="K587" s="1823"/>
    </row>
    <row r="588" spans="1:11" s="1826" customFormat="1">
      <c r="A588" s="1825"/>
      <c r="B588" s="1293"/>
      <c r="C588" s="1293"/>
      <c r="D588" s="1293"/>
      <c r="E588" s="1293"/>
      <c r="F588" s="1293"/>
      <c r="G588" s="1293"/>
      <c r="H588" s="1293"/>
      <c r="I588" s="1293"/>
      <c r="J588" s="1293"/>
      <c r="K588" s="1823"/>
    </row>
    <row r="589" spans="1:11" s="1826" customFormat="1">
      <c r="A589" s="1825"/>
      <c r="B589" s="1293"/>
      <c r="C589" s="1293"/>
      <c r="D589" s="1293"/>
      <c r="E589" s="1293"/>
      <c r="F589" s="1293"/>
      <c r="G589" s="1293"/>
      <c r="H589" s="1293"/>
      <c r="I589" s="1293"/>
      <c r="J589" s="1293"/>
      <c r="K589" s="1823"/>
    </row>
    <row r="590" spans="1:11" s="1826" customFormat="1">
      <c r="A590" s="1825"/>
      <c r="B590" s="1293"/>
      <c r="C590" s="1293"/>
      <c r="D590" s="1293"/>
      <c r="E590" s="1293"/>
      <c r="F590" s="1293"/>
      <c r="G590" s="1293"/>
      <c r="H590" s="1293"/>
      <c r="I590" s="1293"/>
      <c r="J590" s="1293"/>
      <c r="K590" s="1823"/>
    </row>
    <row r="591" spans="1:11" s="1826" customFormat="1">
      <c r="A591" s="1825"/>
      <c r="B591" s="1293"/>
      <c r="C591" s="1293"/>
      <c r="D591" s="1293"/>
      <c r="E591" s="1293"/>
      <c r="F591" s="1293"/>
      <c r="G591" s="1293"/>
      <c r="H591" s="1293"/>
      <c r="I591" s="1293"/>
      <c r="J591" s="1293"/>
      <c r="K591" s="1823"/>
    </row>
    <row r="592" spans="1:11" s="1826" customFormat="1">
      <c r="A592" s="1825"/>
      <c r="B592" s="1293"/>
      <c r="C592" s="1293"/>
      <c r="D592" s="1293"/>
      <c r="E592" s="1293"/>
      <c r="F592" s="1293"/>
      <c r="G592" s="1293"/>
      <c r="H592" s="1293"/>
      <c r="I592" s="1293"/>
      <c r="J592" s="1293"/>
      <c r="K592" s="1823"/>
    </row>
    <row r="593" spans="1:11" s="1826" customFormat="1">
      <c r="A593" s="1825"/>
      <c r="B593" s="1293"/>
      <c r="C593" s="1293"/>
      <c r="D593" s="1293"/>
      <c r="E593" s="1293"/>
      <c r="F593" s="1293"/>
      <c r="G593" s="1293"/>
      <c r="H593" s="1293"/>
      <c r="I593" s="1293"/>
      <c r="J593" s="1293"/>
      <c r="K593" s="1823"/>
    </row>
    <row r="594" spans="1:11" s="1826" customFormat="1">
      <c r="A594" s="1825"/>
      <c r="B594" s="1293"/>
      <c r="C594" s="1293"/>
      <c r="D594" s="1293"/>
      <c r="E594" s="1293"/>
      <c r="F594" s="1293"/>
      <c r="G594" s="1293"/>
      <c r="H594" s="1293"/>
      <c r="I594" s="1293"/>
      <c r="J594" s="1293"/>
      <c r="K594" s="1823"/>
    </row>
    <row r="595" spans="1:11" s="1826" customFormat="1">
      <c r="A595" s="1825"/>
      <c r="B595" s="1293"/>
      <c r="C595" s="1293"/>
      <c r="D595" s="1293"/>
      <c r="E595" s="1293"/>
      <c r="F595" s="1293"/>
      <c r="G595" s="1293"/>
      <c r="H595" s="1293"/>
      <c r="I595" s="1293"/>
      <c r="J595" s="1293"/>
      <c r="K595" s="1823"/>
    </row>
    <row r="596" spans="1:11" s="1826" customFormat="1">
      <c r="A596" s="1825"/>
      <c r="B596" s="1293"/>
      <c r="C596" s="1293"/>
      <c r="D596" s="1293"/>
      <c r="E596" s="1293"/>
      <c r="F596" s="1293"/>
      <c r="G596" s="1293"/>
      <c r="H596" s="1293"/>
      <c r="I596" s="1293"/>
      <c r="J596" s="1293"/>
      <c r="K596" s="1823"/>
    </row>
    <row r="597" spans="1:11" s="1826" customFormat="1">
      <c r="A597" s="1825"/>
      <c r="B597" s="1293"/>
      <c r="C597" s="1293"/>
      <c r="D597" s="1293"/>
      <c r="E597" s="1293"/>
      <c r="F597" s="1293"/>
      <c r="G597" s="1293"/>
      <c r="H597" s="1293"/>
      <c r="I597" s="1293"/>
      <c r="J597" s="1293"/>
      <c r="K597" s="1823"/>
    </row>
    <row r="598" spans="1:11" s="1826" customFormat="1">
      <c r="A598" s="1825"/>
      <c r="B598" s="1293"/>
      <c r="C598" s="1293"/>
      <c r="D598" s="1293"/>
      <c r="E598" s="1293"/>
      <c r="F598" s="1293"/>
      <c r="G598" s="1293"/>
      <c r="H598" s="1293"/>
      <c r="I598" s="1293"/>
      <c r="J598" s="1293"/>
      <c r="K598" s="1823"/>
    </row>
    <row r="599" spans="1:11" s="1826" customFormat="1">
      <c r="A599" s="1825"/>
      <c r="B599" s="1293"/>
      <c r="C599" s="1293"/>
      <c r="D599" s="1293"/>
      <c r="E599" s="1293"/>
      <c r="F599" s="1293"/>
      <c r="G599" s="1293"/>
      <c r="H599" s="1293"/>
      <c r="I599" s="1293"/>
      <c r="J599" s="1293"/>
      <c r="K599" s="1823"/>
    </row>
    <row r="600" spans="1:11" s="1826" customFormat="1">
      <c r="A600" s="1825"/>
      <c r="B600" s="1293"/>
      <c r="C600" s="1293"/>
      <c r="D600" s="1293"/>
      <c r="E600" s="1293"/>
      <c r="F600" s="1293"/>
      <c r="G600" s="1293"/>
      <c r="H600" s="1293"/>
      <c r="I600" s="1293"/>
      <c r="J600" s="1293"/>
      <c r="K600" s="1823"/>
    </row>
    <row r="601" spans="1:11" s="1826" customFormat="1">
      <c r="A601" s="1825"/>
      <c r="B601" s="1293"/>
      <c r="C601" s="1293"/>
      <c r="D601" s="1293"/>
      <c r="E601" s="1293"/>
      <c r="F601" s="1293"/>
      <c r="G601" s="1293"/>
      <c r="H601" s="1293"/>
      <c r="I601" s="1293"/>
      <c r="J601" s="1293"/>
      <c r="K601" s="1823"/>
    </row>
    <row r="602" spans="1:11" s="1826" customFormat="1">
      <c r="A602" s="1825"/>
      <c r="B602" s="1293"/>
      <c r="C602" s="1293"/>
      <c r="D602" s="1293"/>
      <c r="E602" s="1293"/>
      <c r="F602" s="1293"/>
      <c r="G602" s="1293"/>
      <c r="H602" s="1293"/>
      <c r="I602" s="1293"/>
      <c r="J602" s="1293"/>
      <c r="K602" s="1823"/>
    </row>
    <row r="603" spans="1:11" s="1826" customFormat="1">
      <c r="A603" s="1825"/>
      <c r="B603" s="1293"/>
      <c r="C603" s="1293"/>
      <c r="D603" s="1293"/>
      <c r="E603" s="1293"/>
      <c r="F603" s="1293"/>
      <c r="G603" s="1293"/>
      <c r="H603" s="1293"/>
      <c r="I603" s="1293"/>
      <c r="J603" s="1293"/>
      <c r="K603" s="1823"/>
    </row>
    <row r="604" spans="1:11" s="1826" customFormat="1">
      <c r="A604" s="1825"/>
      <c r="B604" s="1293"/>
      <c r="C604" s="1293"/>
      <c r="D604" s="1293"/>
      <c r="E604" s="1293"/>
      <c r="F604" s="1293"/>
      <c r="G604" s="1293"/>
      <c r="H604" s="1293"/>
      <c r="I604" s="1293"/>
      <c r="J604" s="1293"/>
      <c r="K604" s="1823"/>
    </row>
    <row r="605" spans="1:11" s="1826" customFormat="1">
      <c r="A605" s="1825"/>
      <c r="B605" s="1293"/>
      <c r="C605" s="1293"/>
      <c r="D605" s="1293"/>
      <c r="E605" s="1293"/>
      <c r="F605" s="1293"/>
      <c r="G605" s="1293"/>
      <c r="H605" s="1293"/>
      <c r="I605" s="1293"/>
      <c r="J605" s="1293"/>
      <c r="K605" s="1823"/>
    </row>
    <row r="606" spans="1:11" s="1826" customFormat="1">
      <c r="A606" s="1825"/>
      <c r="B606" s="1293"/>
      <c r="C606" s="1293"/>
      <c r="D606" s="1293"/>
      <c r="E606" s="1293"/>
      <c r="F606" s="1293"/>
      <c r="G606" s="1293"/>
      <c r="H606" s="1293"/>
      <c r="I606" s="1293"/>
      <c r="J606" s="1293"/>
      <c r="K606" s="1823"/>
    </row>
    <row r="607" spans="1:11" s="1826" customFormat="1">
      <c r="A607" s="1825"/>
      <c r="B607" s="1293"/>
      <c r="C607" s="1293"/>
      <c r="D607" s="1293"/>
      <c r="E607" s="1293"/>
      <c r="F607" s="1293"/>
      <c r="G607" s="1293"/>
      <c r="H607" s="1293"/>
      <c r="I607" s="1293"/>
      <c r="J607" s="1293"/>
      <c r="K607" s="1823"/>
    </row>
    <row r="608" spans="1:11" s="1826" customFormat="1">
      <c r="A608" s="1825"/>
      <c r="B608" s="1293"/>
      <c r="C608" s="1293"/>
      <c r="D608" s="1293"/>
      <c r="E608" s="1293"/>
      <c r="F608" s="1293"/>
      <c r="G608" s="1293"/>
      <c r="H608" s="1293"/>
      <c r="I608" s="1293"/>
      <c r="J608" s="1293"/>
      <c r="K608" s="1823"/>
    </row>
    <row r="609" spans="1:11" s="1826" customFormat="1">
      <c r="A609" s="1825"/>
      <c r="B609" s="1293"/>
      <c r="C609" s="1293"/>
      <c r="D609" s="1293"/>
      <c r="E609" s="1293"/>
      <c r="F609" s="1293"/>
      <c r="G609" s="1293"/>
      <c r="H609" s="1293"/>
      <c r="I609" s="1293"/>
      <c r="J609" s="1293"/>
      <c r="K609" s="1823"/>
    </row>
    <row r="610" spans="1:11" s="1826" customFormat="1">
      <c r="A610" s="1825"/>
      <c r="B610" s="1293"/>
      <c r="C610" s="1293"/>
      <c r="D610" s="1293"/>
      <c r="E610" s="1293"/>
      <c r="F610" s="1293"/>
      <c r="G610" s="1293"/>
      <c r="H610" s="1293"/>
      <c r="I610" s="1293"/>
      <c r="J610" s="1293"/>
      <c r="K610" s="1823"/>
    </row>
    <row r="611" spans="1:11" s="1826" customFormat="1">
      <c r="A611" s="1825"/>
      <c r="B611" s="1293"/>
      <c r="C611" s="1293"/>
      <c r="D611" s="1293"/>
      <c r="E611" s="1293"/>
      <c r="F611" s="1293"/>
      <c r="G611" s="1293"/>
      <c r="H611" s="1293"/>
      <c r="I611" s="1293"/>
      <c r="J611" s="1293"/>
      <c r="K611" s="1823"/>
    </row>
    <row r="612" spans="1:11" s="1826" customFormat="1">
      <c r="A612" s="1825"/>
      <c r="B612" s="1293"/>
      <c r="C612" s="1293"/>
      <c r="D612" s="1293"/>
      <c r="E612" s="1293"/>
      <c r="F612" s="1293"/>
      <c r="G612" s="1293"/>
      <c r="H612" s="1293"/>
      <c r="I612" s="1293"/>
      <c r="J612" s="1293"/>
      <c r="K612" s="1823"/>
    </row>
    <row r="613" spans="1:11" s="1826" customFormat="1">
      <c r="A613" s="1825"/>
      <c r="B613" s="1293"/>
      <c r="C613" s="1293"/>
      <c r="D613" s="1293"/>
      <c r="E613" s="1293"/>
      <c r="F613" s="1293"/>
      <c r="G613" s="1293"/>
      <c r="H613" s="1293"/>
      <c r="I613" s="1293"/>
      <c r="J613" s="1293"/>
      <c r="K613" s="1823"/>
    </row>
    <row r="614" spans="1:11" s="1826" customFormat="1">
      <c r="A614" s="1825"/>
      <c r="B614" s="1293"/>
      <c r="C614" s="1293"/>
      <c r="D614" s="1293"/>
      <c r="E614" s="1293"/>
      <c r="F614" s="1293"/>
      <c r="G614" s="1293"/>
      <c r="H614" s="1293"/>
      <c r="I614" s="1293"/>
      <c r="J614" s="1293"/>
      <c r="K614" s="1823"/>
    </row>
    <row r="615" spans="1:11" s="1826" customFormat="1">
      <c r="A615" s="1825"/>
      <c r="B615" s="1293"/>
      <c r="C615" s="1293"/>
      <c r="D615" s="1293"/>
      <c r="E615" s="1293"/>
      <c r="F615" s="1293"/>
      <c r="G615" s="1293"/>
      <c r="H615" s="1293"/>
      <c r="I615" s="1293"/>
      <c r="J615" s="1293"/>
      <c r="K615" s="1823"/>
    </row>
    <row r="616" spans="1:11" s="1826" customFormat="1">
      <c r="A616" s="1825"/>
      <c r="B616" s="1293"/>
      <c r="C616" s="1293"/>
      <c r="D616" s="1293"/>
      <c r="E616" s="1293"/>
      <c r="F616" s="1293"/>
      <c r="G616" s="1293"/>
      <c r="H616" s="1293"/>
      <c r="I616" s="1293"/>
      <c r="J616" s="1293"/>
      <c r="K616" s="1823"/>
    </row>
    <row r="617" spans="1:11" s="1826" customFormat="1">
      <c r="A617" s="1825"/>
      <c r="B617" s="1293"/>
      <c r="C617" s="1293"/>
      <c r="D617" s="1293"/>
      <c r="E617" s="1293"/>
      <c r="F617" s="1293"/>
      <c r="G617" s="1293"/>
      <c r="H617" s="1293"/>
      <c r="I617" s="1293"/>
      <c r="J617" s="1293"/>
      <c r="K617" s="1823"/>
    </row>
    <row r="618" spans="1:11" s="1826" customFormat="1">
      <c r="A618" s="1825"/>
      <c r="B618" s="1293"/>
      <c r="C618" s="1293"/>
      <c r="D618" s="1293"/>
      <c r="E618" s="1293"/>
      <c r="F618" s="1293"/>
      <c r="G618" s="1293"/>
      <c r="H618" s="1293"/>
      <c r="I618" s="1293"/>
      <c r="J618" s="1293"/>
      <c r="K618" s="1823"/>
    </row>
    <row r="619" spans="1:11" s="1826" customFormat="1">
      <c r="A619" s="1825"/>
      <c r="B619" s="1293"/>
      <c r="C619" s="1293"/>
      <c r="D619" s="1293"/>
      <c r="E619" s="1293"/>
      <c r="F619" s="1293"/>
      <c r="G619" s="1293"/>
      <c r="H619" s="1293"/>
      <c r="I619" s="1293"/>
      <c r="J619" s="1293"/>
      <c r="K619" s="1823"/>
    </row>
    <row r="620" spans="1:11" s="1826" customFormat="1">
      <c r="A620" s="1825"/>
      <c r="B620" s="1293"/>
      <c r="C620" s="1293"/>
      <c r="D620" s="1293"/>
      <c r="E620" s="1293"/>
      <c r="F620" s="1293"/>
      <c r="G620" s="1293"/>
      <c r="H620" s="1293"/>
      <c r="I620" s="1293"/>
      <c r="J620" s="1293"/>
      <c r="K620" s="1823"/>
    </row>
    <row r="621" spans="1:11" s="1826" customFormat="1">
      <c r="A621" s="1825"/>
      <c r="B621" s="1293"/>
      <c r="C621" s="1293"/>
      <c r="D621" s="1293"/>
      <c r="E621" s="1293"/>
      <c r="F621" s="1293"/>
      <c r="G621" s="1293"/>
      <c r="H621" s="1293"/>
      <c r="I621" s="1293"/>
      <c r="J621" s="1293"/>
      <c r="K621" s="1823"/>
    </row>
    <row r="622" spans="1:11" s="1826" customFormat="1">
      <c r="A622" s="1825"/>
      <c r="B622" s="1293"/>
      <c r="C622" s="1293"/>
      <c r="D622" s="1293"/>
      <c r="E622" s="1293"/>
      <c r="F622" s="1293"/>
      <c r="G622" s="1293"/>
      <c r="H622" s="1293"/>
      <c r="I622" s="1293"/>
      <c r="J622" s="1293"/>
      <c r="K622" s="1823"/>
    </row>
    <row r="623" spans="1:11" s="1826" customFormat="1">
      <c r="A623" s="1825"/>
      <c r="B623" s="1293"/>
      <c r="C623" s="1293"/>
      <c r="D623" s="1293"/>
      <c r="E623" s="1293"/>
      <c r="F623" s="1293"/>
      <c r="G623" s="1293"/>
      <c r="H623" s="1293"/>
      <c r="I623" s="1293"/>
      <c r="J623" s="1293"/>
      <c r="K623" s="1823"/>
    </row>
    <row r="624" spans="1:11" s="1826" customFormat="1">
      <c r="A624" s="1825"/>
      <c r="B624" s="1293"/>
      <c r="C624" s="1293"/>
      <c r="D624" s="1293"/>
      <c r="E624" s="1293"/>
      <c r="F624" s="1293"/>
      <c r="G624" s="1293"/>
      <c r="H624" s="1293"/>
      <c r="I624" s="1293"/>
      <c r="J624" s="1293"/>
      <c r="K624" s="1823"/>
    </row>
    <row r="625" spans="1:11" s="1826" customFormat="1">
      <c r="A625" s="1825"/>
      <c r="B625" s="1293"/>
      <c r="C625" s="1293"/>
      <c r="D625" s="1293"/>
      <c r="E625" s="1293"/>
      <c r="F625" s="1293"/>
      <c r="G625" s="1293"/>
      <c r="H625" s="1293"/>
      <c r="I625" s="1293"/>
      <c r="J625" s="1293"/>
      <c r="K625" s="1823"/>
    </row>
    <row r="626" spans="1:11" s="1826" customFormat="1">
      <c r="A626" s="1825"/>
      <c r="B626" s="1293"/>
      <c r="C626" s="1293"/>
      <c r="D626" s="1293"/>
      <c r="E626" s="1293"/>
      <c r="F626" s="1293"/>
      <c r="G626" s="1293"/>
      <c r="H626" s="1293"/>
      <c r="I626" s="1293"/>
      <c r="J626" s="1293"/>
      <c r="K626" s="1823"/>
    </row>
    <row r="627" spans="1:11" s="1826" customFormat="1">
      <c r="A627" s="1825"/>
      <c r="B627" s="1293"/>
      <c r="C627" s="1293"/>
      <c r="D627" s="1293"/>
      <c r="E627" s="1293"/>
      <c r="F627" s="1293"/>
      <c r="G627" s="1293"/>
      <c r="H627" s="1293"/>
      <c r="I627" s="1293"/>
      <c r="J627" s="1293"/>
      <c r="K627" s="1823"/>
    </row>
    <row r="628" spans="1:11" s="1826" customFormat="1">
      <c r="A628" s="1825"/>
      <c r="B628" s="1293"/>
      <c r="C628" s="1293"/>
      <c r="D628" s="1293"/>
      <c r="E628" s="1293"/>
      <c r="F628" s="1293"/>
      <c r="G628" s="1293"/>
      <c r="H628" s="1293"/>
      <c r="I628" s="1293"/>
      <c r="J628" s="1293"/>
      <c r="K628" s="1823"/>
    </row>
    <row r="629" spans="1:11" s="1826" customFormat="1">
      <c r="A629" s="1825"/>
      <c r="B629" s="1293"/>
      <c r="C629" s="1293"/>
      <c r="D629" s="1293"/>
      <c r="E629" s="1293"/>
      <c r="F629" s="1293"/>
      <c r="G629" s="1293"/>
      <c r="H629" s="1293"/>
      <c r="I629" s="1293"/>
      <c r="J629" s="1293"/>
      <c r="K629" s="1823"/>
    </row>
    <row r="630" spans="1:11" s="1826" customFormat="1">
      <c r="A630" s="1825"/>
      <c r="B630" s="1293"/>
      <c r="C630" s="1293"/>
      <c r="D630" s="1293"/>
      <c r="E630" s="1293"/>
      <c r="F630" s="1293"/>
      <c r="G630" s="1293"/>
      <c r="H630" s="1293"/>
      <c r="I630" s="1293"/>
      <c r="J630" s="1293"/>
      <c r="K630" s="1823"/>
    </row>
    <row r="631" spans="1:11" s="1826" customFormat="1">
      <c r="A631" s="1825"/>
      <c r="B631" s="1293"/>
      <c r="C631" s="1293"/>
      <c r="D631" s="1293"/>
      <c r="E631" s="1293"/>
      <c r="F631" s="1293"/>
      <c r="G631" s="1293"/>
      <c r="H631" s="1293"/>
      <c r="I631" s="1293"/>
      <c r="J631" s="1293"/>
      <c r="K631" s="1823"/>
    </row>
    <row r="632" spans="1:11" s="1826" customFormat="1">
      <c r="A632" s="1825"/>
      <c r="B632" s="1293"/>
      <c r="C632" s="1293"/>
      <c r="D632" s="1293"/>
      <c r="E632" s="1293"/>
      <c r="F632" s="1293"/>
      <c r="G632" s="1293"/>
      <c r="H632" s="1293"/>
      <c r="I632" s="1293"/>
      <c r="J632" s="1293"/>
      <c r="K632" s="1823"/>
    </row>
    <row r="633" spans="1:11" s="1826" customFormat="1">
      <c r="A633" s="1825"/>
      <c r="B633" s="1293"/>
      <c r="C633" s="1293"/>
      <c r="D633" s="1293"/>
      <c r="E633" s="1293"/>
      <c r="F633" s="1293"/>
      <c r="G633" s="1293"/>
      <c r="H633" s="1293"/>
      <c r="I633" s="1293"/>
      <c r="J633" s="1293"/>
      <c r="K633" s="1823"/>
    </row>
    <row r="634" spans="1:11" s="1826" customFormat="1">
      <c r="A634" s="1825"/>
      <c r="B634" s="1293"/>
      <c r="C634" s="1293"/>
      <c r="D634" s="1293"/>
      <c r="E634" s="1293"/>
      <c r="F634" s="1293"/>
      <c r="G634" s="1293"/>
      <c r="H634" s="1293"/>
      <c r="I634" s="1293"/>
      <c r="J634" s="1293"/>
      <c r="K634" s="1823"/>
    </row>
    <row r="635" spans="1:11" s="1826" customFormat="1">
      <c r="A635" s="1825"/>
      <c r="B635" s="1293"/>
      <c r="C635" s="1293"/>
      <c r="D635" s="1293"/>
      <c r="E635" s="1293"/>
      <c r="F635" s="1293"/>
      <c r="G635" s="1293"/>
      <c r="H635" s="1293"/>
      <c r="I635" s="1293"/>
      <c r="J635" s="1293"/>
      <c r="K635" s="1823"/>
    </row>
    <row r="636" spans="1:11" s="1826" customFormat="1">
      <c r="A636" s="1825"/>
      <c r="B636" s="1293"/>
      <c r="C636" s="1293"/>
      <c r="D636" s="1293"/>
      <c r="E636" s="1293"/>
      <c r="F636" s="1293"/>
      <c r="G636" s="1293"/>
      <c r="H636" s="1293"/>
      <c r="I636" s="1293"/>
      <c r="J636" s="1293"/>
      <c r="K636" s="1823"/>
    </row>
    <row r="637" spans="1:11" s="1826" customFormat="1">
      <c r="A637" s="1825"/>
      <c r="B637" s="1293"/>
      <c r="C637" s="1293"/>
      <c r="D637" s="1293"/>
      <c r="E637" s="1293"/>
      <c r="F637" s="1293"/>
      <c r="G637" s="1293"/>
      <c r="H637" s="1293"/>
      <c r="I637" s="1293"/>
      <c r="J637" s="1293"/>
      <c r="K637" s="1823"/>
    </row>
    <row r="638" spans="1:11" s="1826" customFormat="1">
      <c r="A638" s="1825"/>
      <c r="B638" s="1293"/>
      <c r="C638" s="1293"/>
      <c r="D638" s="1293"/>
      <c r="E638" s="1293"/>
      <c r="F638" s="1293"/>
      <c r="G638" s="1293"/>
      <c r="H638" s="1293"/>
      <c r="I638" s="1293"/>
      <c r="J638" s="1293"/>
      <c r="K638" s="1823"/>
    </row>
    <row r="639" spans="1:11" s="1826" customFormat="1">
      <c r="A639" s="1825"/>
      <c r="B639" s="1293"/>
      <c r="C639" s="1293"/>
      <c r="D639" s="1293"/>
      <c r="E639" s="1293"/>
      <c r="F639" s="1293"/>
      <c r="G639" s="1293"/>
      <c r="H639" s="1293"/>
      <c r="I639" s="1293"/>
      <c r="J639" s="1293"/>
      <c r="K639" s="1823"/>
    </row>
    <row r="640" spans="1:11" s="1826" customFormat="1">
      <c r="A640" s="1825"/>
      <c r="B640" s="1293"/>
      <c r="C640" s="1293"/>
      <c r="D640" s="1293"/>
      <c r="E640" s="1293"/>
      <c r="F640" s="1293"/>
      <c r="G640" s="1293"/>
      <c r="H640" s="1293"/>
      <c r="I640" s="1293"/>
      <c r="J640" s="1293"/>
      <c r="K640" s="1823"/>
    </row>
    <row r="641" spans="1:11" s="1826" customFormat="1">
      <c r="A641" s="1825"/>
      <c r="B641" s="1293"/>
      <c r="C641" s="1293"/>
      <c r="D641" s="1293"/>
      <c r="E641" s="1293"/>
      <c r="F641" s="1293"/>
      <c r="G641" s="1293"/>
      <c r="H641" s="1293"/>
      <c r="I641" s="1293"/>
      <c r="J641" s="1293"/>
      <c r="K641" s="1823"/>
    </row>
    <row r="642" spans="1:11" s="1826" customFormat="1">
      <c r="A642" s="1825"/>
      <c r="B642" s="1293"/>
      <c r="C642" s="1293"/>
      <c r="D642" s="1293"/>
      <c r="E642" s="1293"/>
      <c r="F642" s="1293"/>
      <c r="G642" s="1293"/>
      <c r="H642" s="1293"/>
      <c r="I642" s="1293"/>
      <c r="J642" s="1293"/>
      <c r="K642" s="1823"/>
    </row>
    <row r="643" spans="1:11" s="1826" customFormat="1">
      <c r="A643" s="1825"/>
      <c r="B643" s="1293"/>
      <c r="C643" s="1293"/>
      <c r="D643" s="1293"/>
      <c r="E643" s="1293"/>
      <c r="F643" s="1293"/>
      <c r="G643" s="1293"/>
      <c r="H643" s="1293"/>
      <c r="I643" s="1293"/>
      <c r="J643" s="1293"/>
      <c r="K643" s="1823"/>
    </row>
    <row r="644" spans="1:11" s="1826" customFormat="1">
      <c r="A644" s="1825"/>
      <c r="B644" s="1293"/>
      <c r="C644" s="1293"/>
      <c r="D644" s="1293"/>
      <c r="E644" s="1293"/>
      <c r="F644" s="1293"/>
      <c r="G644" s="1293"/>
      <c r="H644" s="1293"/>
      <c r="I644" s="1293"/>
      <c r="J644" s="1293"/>
      <c r="K644" s="1823"/>
    </row>
    <row r="645" spans="1:11" s="1826" customFormat="1">
      <c r="A645" s="1825"/>
      <c r="B645" s="1293"/>
      <c r="C645" s="1293"/>
      <c r="D645" s="1293"/>
      <c r="E645" s="1293"/>
      <c r="F645" s="1293"/>
      <c r="G645" s="1293"/>
      <c r="H645" s="1293"/>
      <c r="I645" s="1293"/>
      <c r="J645" s="1293"/>
      <c r="K645" s="1823"/>
    </row>
    <row r="646" spans="1:11" s="1826" customFormat="1">
      <c r="A646" s="1825"/>
      <c r="B646" s="1293"/>
      <c r="C646" s="1293"/>
      <c r="D646" s="1293"/>
      <c r="E646" s="1293"/>
      <c r="F646" s="1293"/>
      <c r="G646" s="1293"/>
      <c r="H646" s="1293"/>
      <c r="I646" s="1293"/>
      <c r="J646" s="1293"/>
      <c r="K646" s="1823"/>
    </row>
    <row r="647" spans="1:11" s="1826" customFormat="1">
      <c r="A647" s="1825"/>
      <c r="B647" s="1293"/>
      <c r="C647" s="1293"/>
      <c r="D647" s="1293"/>
      <c r="E647" s="1293"/>
      <c r="F647" s="1293"/>
      <c r="G647" s="1293"/>
      <c r="H647" s="1293"/>
      <c r="I647" s="1293"/>
      <c r="J647" s="1293"/>
      <c r="K647" s="1823"/>
    </row>
    <row r="648" spans="1:11" s="1826" customFormat="1">
      <c r="A648" s="1825"/>
      <c r="B648" s="1293"/>
      <c r="C648" s="1293"/>
      <c r="D648" s="1293"/>
      <c r="E648" s="1293"/>
      <c r="F648" s="1293"/>
      <c r="G648" s="1293"/>
      <c r="H648" s="1293"/>
      <c r="I648" s="1293"/>
      <c r="J648" s="1293"/>
      <c r="K648" s="1823"/>
    </row>
    <row r="649" spans="1:11" s="1826" customFormat="1">
      <c r="A649" s="1825"/>
      <c r="B649" s="1293"/>
      <c r="C649" s="1293"/>
      <c r="D649" s="1293"/>
      <c r="E649" s="1293"/>
      <c r="F649" s="1293"/>
      <c r="G649" s="1293"/>
      <c r="H649" s="1293"/>
      <c r="I649" s="1293"/>
      <c r="J649" s="1293"/>
      <c r="K649" s="1823"/>
    </row>
    <row r="650" spans="1:11" s="1826" customFormat="1">
      <c r="A650" s="1825"/>
      <c r="B650" s="1293"/>
      <c r="C650" s="1293"/>
      <c r="D650" s="1293"/>
      <c r="E650" s="1293"/>
      <c r="F650" s="1293"/>
      <c r="G650" s="1293"/>
      <c r="H650" s="1293"/>
      <c r="I650" s="1293"/>
      <c r="J650" s="1293"/>
      <c r="K650" s="1823"/>
    </row>
    <row r="651" spans="1:11" s="1826" customFormat="1">
      <c r="A651" s="1825"/>
      <c r="B651" s="1293"/>
      <c r="C651" s="1293"/>
      <c r="D651" s="1293"/>
      <c r="E651" s="1293"/>
      <c r="F651" s="1293"/>
      <c r="G651" s="1293"/>
      <c r="H651" s="1293"/>
      <c r="I651" s="1293"/>
      <c r="J651" s="1293"/>
      <c r="K651" s="1823"/>
    </row>
    <row r="652" spans="1:11" s="1826" customFormat="1">
      <c r="A652" s="1825"/>
      <c r="B652" s="1293"/>
      <c r="C652" s="1293"/>
      <c r="D652" s="1293"/>
      <c r="E652" s="1293"/>
      <c r="F652" s="1293"/>
      <c r="G652" s="1293"/>
      <c r="H652" s="1293"/>
      <c r="I652" s="1293"/>
      <c r="J652" s="1293"/>
      <c r="K652" s="1823"/>
    </row>
    <row r="653" spans="1:11" s="1826" customFormat="1">
      <c r="A653" s="1825"/>
      <c r="B653" s="1293"/>
      <c r="C653" s="1293"/>
      <c r="D653" s="1293"/>
      <c r="E653" s="1293"/>
      <c r="F653" s="1293"/>
      <c r="G653" s="1293"/>
      <c r="H653" s="1293"/>
      <c r="I653" s="1293"/>
      <c r="J653" s="1293"/>
      <c r="K653" s="1823"/>
    </row>
    <row r="654" spans="1:11" s="1826" customFormat="1">
      <c r="A654" s="1825"/>
      <c r="B654" s="1293"/>
      <c r="C654" s="1293"/>
      <c r="D654" s="1293"/>
      <c r="E654" s="1293"/>
      <c r="F654" s="1293"/>
      <c r="G654" s="1293"/>
      <c r="H654" s="1293"/>
      <c r="I654" s="1293"/>
      <c r="J654" s="1293"/>
      <c r="K654" s="1823"/>
    </row>
    <row r="655" spans="1:11" s="1826" customFormat="1">
      <c r="A655" s="1825"/>
      <c r="B655" s="1293"/>
      <c r="C655" s="1293"/>
      <c r="D655" s="1293"/>
      <c r="E655" s="1293"/>
      <c r="F655" s="1293"/>
      <c r="G655" s="1293"/>
      <c r="H655" s="1293"/>
      <c r="I655" s="1293"/>
      <c r="J655" s="1293"/>
      <c r="K655" s="1823"/>
    </row>
    <row r="656" spans="1:11" s="1826" customFormat="1">
      <c r="A656" s="1825"/>
      <c r="B656" s="1293"/>
      <c r="C656" s="1293"/>
      <c r="D656" s="1293"/>
      <c r="E656" s="1293"/>
      <c r="F656" s="1293"/>
      <c r="G656" s="1293"/>
      <c r="H656" s="1293"/>
      <c r="I656" s="1293"/>
      <c r="J656" s="1293"/>
      <c r="K656" s="1823"/>
    </row>
    <row r="657" spans="1:11" s="1826" customFormat="1">
      <c r="A657" s="1825"/>
      <c r="B657" s="1293"/>
      <c r="C657" s="1293"/>
      <c r="D657" s="1293"/>
      <c r="E657" s="1293"/>
      <c r="F657" s="1293"/>
      <c r="G657" s="1293"/>
      <c r="H657" s="1293"/>
      <c r="I657" s="1293"/>
      <c r="J657" s="1293"/>
      <c r="K657" s="1823"/>
    </row>
    <row r="658" spans="1:11" s="1826" customFormat="1">
      <c r="A658" s="1825"/>
      <c r="B658" s="1293"/>
      <c r="C658" s="1293"/>
      <c r="D658" s="1293"/>
      <c r="E658" s="1293"/>
      <c r="F658" s="1293"/>
      <c r="G658" s="1293"/>
      <c r="H658" s="1293"/>
      <c r="I658" s="1293"/>
      <c r="J658" s="1293"/>
      <c r="K658" s="1823"/>
    </row>
    <row r="659" spans="1:11" s="1826" customFormat="1">
      <c r="A659" s="1825"/>
      <c r="B659" s="1293"/>
      <c r="C659" s="1293"/>
      <c r="D659" s="1293"/>
      <c r="E659" s="1293"/>
      <c r="F659" s="1293"/>
      <c r="G659" s="1293"/>
      <c r="H659" s="1293"/>
      <c r="I659" s="1293"/>
      <c r="J659" s="1293"/>
      <c r="K659" s="1823"/>
    </row>
    <row r="660" spans="1:11" s="1826" customFormat="1">
      <c r="A660" s="1825"/>
      <c r="B660" s="1293"/>
      <c r="C660" s="1293"/>
      <c r="D660" s="1293"/>
      <c r="E660" s="1293"/>
      <c r="F660" s="1293"/>
      <c r="G660" s="1293"/>
      <c r="H660" s="1293"/>
      <c r="I660" s="1293"/>
      <c r="J660" s="1293"/>
      <c r="K660" s="1823"/>
    </row>
    <row r="661" spans="1:11" s="1826" customFormat="1">
      <c r="A661" s="1825"/>
      <c r="B661" s="1293"/>
      <c r="C661" s="1293"/>
      <c r="D661" s="1293"/>
      <c r="E661" s="1293"/>
      <c r="F661" s="1293"/>
      <c r="G661" s="1293"/>
      <c r="H661" s="1293"/>
      <c r="I661" s="1293"/>
      <c r="J661" s="1293"/>
      <c r="K661" s="1823"/>
    </row>
    <row r="662" spans="1:11" s="1826" customFormat="1">
      <c r="A662" s="1825"/>
      <c r="B662" s="1293"/>
      <c r="C662" s="1293"/>
      <c r="D662" s="1293"/>
      <c r="E662" s="1293"/>
      <c r="F662" s="1293"/>
      <c r="G662" s="1293"/>
      <c r="H662" s="1293"/>
      <c r="I662" s="1293"/>
      <c r="J662" s="1293"/>
      <c r="K662" s="1823"/>
    </row>
    <row r="663" spans="1:11" s="1826" customFormat="1">
      <c r="A663" s="1825"/>
      <c r="B663" s="1293"/>
      <c r="C663" s="1293"/>
      <c r="D663" s="1293"/>
      <c r="E663" s="1293"/>
      <c r="F663" s="1293"/>
      <c r="G663" s="1293"/>
      <c r="H663" s="1293"/>
      <c r="I663" s="1293"/>
      <c r="J663" s="1293"/>
      <c r="K663" s="1823"/>
    </row>
    <row r="664" spans="1:11" s="1826" customFormat="1">
      <c r="A664" s="1825"/>
      <c r="B664" s="1293"/>
      <c r="C664" s="1293"/>
      <c r="D664" s="1293"/>
      <c r="E664" s="1293"/>
      <c r="F664" s="1293"/>
      <c r="G664" s="1293"/>
      <c r="H664" s="1293"/>
      <c r="I664" s="1293"/>
      <c r="J664" s="1293"/>
      <c r="K664" s="1823"/>
    </row>
    <row r="665" spans="1:11" s="1826" customFormat="1">
      <c r="A665" s="1825"/>
      <c r="B665" s="1293"/>
      <c r="C665" s="1293"/>
      <c r="D665" s="1293"/>
      <c r="E665" s="1293"/>
      <c r="F665" s="1293"/>
      <c r="G665" s="1293"/>
      <c r="H665" s="1293"/>
      <c r="I665" s="1293"/>
      <c r="J665" s="1293"/>
      <c r="K665" s="1823"/>
    </row>
    <row r="666" spans="1:11" s="1826" customFormat="1">
      <c r="A666" s="1825"/>
      <c r="B666" s="1293"/>
      <c r="C666" s="1293"/>
      <c r="D666" s="1293"/>
      <c r="E666" s="1293"/>
      <c r="F666" s="1293"/>
      <c r="G666" s="1293"/>
      <c r="H666" s="1293"/>
      <c r="I666" s="1293"/>
      <c r="J666" s="1293"/>
      <c r="K666" s="1823"/>
    </row>
    <row r="667" spans="1:11" s="1826" customFormat="1">
      <c r="A667" s="1825"/>
      <c r="B667" s="1293"/>
      <c r="C667" s="1293"/>
      <c r="D667" s="1293"/>
      <c r="E667" s="1293"/>
      <c r="F667" s="1293"/>
      <c r="G667" s="1293"/>
      <c r="H667" s="1293"/>
      <c r="I667" s="1293"/>
      <c r="J667" s="1293"/>
      <c r="K667" s="1823"/>
    </row>
    <row r="668" spans="1:11" s="1826" customFormat="1">
      <c r="A668" s="1825"/>
      <c r="B668" s="1293"/>
      <c r="C668" s="1293"/>
      <c r="D668" s="1293"/>
      <c r="E668" s="1293"/>
      <c r="F668" s="1293"/>
      <c r="G668" s="1293"/>
      <c r="H668" s="1293"/>
      <c r="I668" s="1293"/>
      <c r="J668" s="1293"/>
      <c r="K668" s="1823"/>
    </row>
    <row r="669" spans="1:11" s="1826" customFormat="1">
      <c r="A669" s="1825"/>
      <c r="B669" s="1293"/>
      <c r="C669" s="1293"/>
      <c r="D669" s="1293"/>
      <c r="E669" s="1293"/>
      <c r="F669" s="1293"/>
      <c r="G669" s="1293"/>
      <c r="H669" s="1293"/>
      <c r="I669" s="1293"/>
      <c r="J669" s="1293"/>
      <c r="K669" s="1823"/>
    </row>
    <row r="670" spans="1:11" s="1826" customFormat="1">
      <c r="A670" s="1825"/>
      <c r="B670" s="1293"/>
      <c r="C670" s="1293"/>
      <c r="D670" s="1293"/>
      <c r="E670" s="1293"/>
      <c r="F670" s="1293"/>
      <c r="G670" s="1293"/>
      <c r="H670" s="1293"/>
      <c r="I670" s="1293"/>
      <c r="J670" s="1293"/>
      <c r="K670" s="1823"/>
    </row>
    <row r="671" spans="1:11" s="1826" customFormat="1">
      <c r="A671" s="1825"/>
      <c r="B671" s="1293"/>
      <c r="C671" s="1293"/>
      <c r="D671" s="1293"/>
      <c r="E671" s="1293"/>
      <c r="F671" s="1293"/>
      <c r="G671" s="1293"/>
      <c r="H671" s="1293"/>
      <c r="I671" s="1293"/>
      <c r="J671" s="1293"/>
      <c r="K671" s="1823"/>
    </row>
    <row r="672" spans="1:11" s="1826" customFormat="1">
      <c r="A672" s="1825"/>
      <c r="B672" s="1293"/>
      <c r="C672" s="1293"/>
      <c r="D672" s="1293"/>
      <c r="E672" s="1293"/>
      <c r="F672" s="1293"/>
      <c r="G672" s="1293"/>
      <c r="H672" s="1293"/>
      <c r="I672" s="1293"/>
      <c r="J672" s="1293"/>
      <c r="K672" s="1823"/>
    </row>
    <row r="673" spans="1:11" s="1826" customFormat="1">
      <c r="A673" s="1825"/>
      <c r="B673" s="1293"/>
      <c r="C673" s="1293"/>
      <c r="D673" s="1293"/>
      <c r="E673" s="1293"/>
      <c r="F673" s="1293"/>
      <c r="G673" s="1293"/>
      <c r="H673" s="1293"/>
      <c r="I673" s="1293"/>
      <c r="J673" s="1293"/>
      <c r="K673" s="1823"/>
    </row>
    <row r="674" spans="1:11" s="1826" customFormat="1">
      <c r="A674" s="1825"/>
      <c r="B674" s="1293"/>
      <c r="C674" s="1293"/>
      <c r="D674" s="1293"/>
      <c r="E674" s="1293"/>
      <c r="F674" s="1293"/>
      <c r="G674" s="1293"/>
      <c r="H674" s="1293"/>
      <c r="I674" s="1293"/>
      <c r="J674" s="1293"/>
      <c r="K674" s="1823"/>
    </row>
    <row r="675" spans="1:11" s="1826" customFormat="1">
      <c r="A675" s="1825"/>
      <c r="B675" s="1293"/>
      <c r="C675" s="1293"/>
      <c r="D675" s="1293"/>
      <c r="E675" s="1293"/>
      <c r="F675" s="1293"/>
      <c r="G675" s="1293"/>
      <c r="H675" s="1293"/>
      <c r="I675" s="1293"/>
      <c r="J675" s="1293"/>
      <c r="K675" s="1823"/>
    </row>
    <row r="676" spans="1:11" s="1826" customFormat="1">
      <c r="A676" s="1825"/>
      <c r="B676" s="1293"/>
      <c r="C676" s="1293"/>
      <c r="D676" s="1293"/>
      <c r="E676" s="1293"/>
      <c r="F676" s="1293"/>
      <c r="G676" s="1293"/>
      <c r="H676" s="1293"/>
      <c r="I676" s="1293"/>
      <c r="J676" s="1293"/>
      <c r="K676" s="1823"/>
    </row>
    <row r="677" spans="1:11" s="1826" customFormat="1">
      <c r="A677" s="1825"/>
      <c r="B677" s="1293"/>
      <c r="C677" s="1293"/>
      <c r="D677" s="1293"/>
      <c r="E677" s="1293"/>
      <c r="F677" s="1293"/>
      <c r="G677" s="1293"/>
      <c r="H677" s="1293"/>
      <c r="I677" s="1293"/>
      <c r="J677" s="1293"/>
      <c r="K677" s="1823"/>
    </row>
    <row r="678" spans="1:11" s="1826" customFormat="1">
      <c r="A678" s="1825"/>
      <c r="B678" s="1293"/>
      <c r="C678" s="1293"/>
      <c r="D678" s="1293"/>
      <c r="E678" s="1293"/>
      <c r="F678" s="1293"/>
      <c r="G678" s="1293"/>
      <c r="H678" s="1293"/>
      <c r="I678" s="1293"/>
      <c r="J678" s="1293"/>
      <c r="K678" s="1823"/>
    </row>
    <row r="679" spans="1:11" s="1826" customFormat="1">
      <c r="A679" s="1825"/>
      <c r="B679" s="1293"/>
      <c r="C679" s="1293"/>
      <c r="D679" s="1293"/>
      <c r="E679" s="1293"/>
      <c r="F679" s="1293"/>
      <c r="G679" s="1293"/>
      <c r="H679" s="1293"/>
      <c r="I679" s="1293"/>
      <c r="J679" s="1293"/>
      <c r="K679" s="1823"/>
    </row>
    <row r="680" spans="1:11" s="1826" customFormat="1">
      <c r="A680" s="1825"/>
      <c r="B680" s="1293"/>
      <c r="C680" s="1293"/>
      <c r="D680" s="1293"/>
      <c r="E680" s="1293"/>
      <c r="F680" s="1293"/>
      <c r="G680" s="1293"/>
      <c r="H680" s="1293"/>
      <c r="I680" s="1293"/>
      <c r="J680" s="1293"/>
      <c r="K680" s="1823"/>
    </row>
    <row r="681" spans="1:11" s="1826" customFormat="1">
      <c r="A681" s="1825"/>
      <c r="B681" s="1293"/>
      <c r="C681" s="1293"/>
      <c r="D681" s="1293"/>
      <c r="E681" s="1293"/>
      <c r="F681" s="1293"/>
      <c r="G681" s="1293"/>
      <c r="H681" s="1293"/>
      <c r="I681" s="1293"/>
      <c r="J681" s="1293"/>
      <c r="K681" s="1823"/>
    </row>
    <row r="682" spans="1:11" s="1826" customFormat="1">
      <c r="A682" s="1825"/>
      <c r="B682" s="1293"/>
      <c r="C682" s="1293"/>
      <c r="D682" s="1293"/>
      <c r="E682" s="1293"/>
      <c r="F682" s="1293"/>
      <c r="G682" s="1293"/>
      <c r="H682" s="1293"/>
      <c r="I682" s="1293"/>
      <c r="J682" s="1293"/>
      <c r="K682" s="1823"/>
    </row>
    <row r="683" spans="1:11" s="1826" customFormat="1">
      <c r="A683" s="1825"/>
      <c r="B683" s="1293"/>
      <c r="C683" s="1293"/>
      <c r="D683" s="1293"/>
      <c r="E683" s="1293"/>
      <c r="F683" s="1293"/>
      <c r="G683" s="1293"/>
      <c r="H683" s="1293"/>
      <c r="I683" s="1293"/>
      <c r="J683" s="1293"/>
      <c r="K683" s="1823"/>
    </row>
    <row r="684" spans="1:11" s="1826" customFormat="1">
      <c r="A684" s="1825"/>
      <c r="B684" s="1293"/>
      <c r="C684" s="1293"/>
      <c r="D684" s="1293"/>
      <c r="E684" s="1293"/>
      <c r="F684" s="1293"/>
      <c r="G684" s="1293"/>
      <c r="H684" s="1293"/>
      <c r="I684" s="1293"/>
      <c r="J684" s="1293"/>
      <c r="K684" s="1823"/>
    </row>
    <row r="685" spans="1:11" s="1826" customFormat="1">
      <c r="A685" s="1825"/>
      <c r="B685" s="1293"/>
      <c r="C685" s="1293"/>
      <c r="D685" s="1293"/>
      <c r="E685" s="1293"/>
      <c r="F685" s="1293"/>
      <c r="G685" s="1293"/>
      <c r="H685" s="1293"/>
      <c r="I685" s="1293"/>
      <c r="J685" s="1293"/>
      <c r="K685" s="1823"/>
    </row>
    <row r="686" spans="1:11" s="1826" customFormat="1">
      <c r="A686" s="1825"/>
      <c r="B686" s="1293"/>
      <c r="C686" s="1293"/>
      <c r="D686" s="1293"/>
      <c r="E686" s="1293"/>
      <c r="F686" s="1293"/>
      <c r="G686" s="1293"/>
      <c r="H686" s="1293"/>
      <c r="I686" s="1293"/>
      <c r="J686" s="1293"/>
      <c r="K686" s="1823"/>
    </row>
    <row r="687" spans="1:11" s="1826" customFormat="1">
      <c r="A687" s="1825"/>
      <c r="B687" s="1293"/>
      <c r="C687" s="1293"/>
      <c r="D687" s="1293"/>
      <c r="E687" s="1293"/>
      <c r="F687" s="1293"/>
      <c r="G687" s="1293"/>
      <c r="H687" s="1293"/>
      <c r="I687" s="1293"/>
      <c r="J687" s="1293"/>
      <c r="K687" s="1823"/>
    </row>
    <row r="688" spans="1:11" s="1826" customFormat="1">
      <c r="A688" s="1825"/>
      <c r="B688" s="1293"/>
      <c r="C688" s="1293"/>
      <c r="D688" s="1293"/>
      <c r="E688" s="1293"/>
      <c r="F688" s="1293"/>
      <c r="G688" s="1293"/>
      <c r="H688" s="1293"/>
      <c r="I688" s="1293"/>
      <c r="J688" s="1293"/>
      <c r="K688" s="1823"/>
    </row>
    <row r="689" spans="1:11" s="1826" customFormat="1">
      <c r="A689" s="1825"/>
      <c r="B689" s="1293"/>
      <c r="C689" s="1293"/>
      <c r="D689" s="1293"/>
      <c r="E689" s="1293"/>
      <c r="F689" s="1293"/>
      <c r="G689" s="1293"/>
      <c r="H689" s="1293"/>
      <c r="I689" s="1293"/>
      <c r="J689" s="1293"/>
      <c r="K689" s="1823"/>
    </row>
    <row r="690" spans="1:11" s="1826" customFormat="1">
      <c r="A690" s="1825"/>
      <c r="B690" s="1293"/>
      <c r="C690" s="1293"/>
      <c r="D690" s="1293"/>
      <c r="E690" s="1293"/>
      <c r="F690" s="1293"/>
      <c r="G690" s="1293"/>
      <c r="H690" s="1293"/>
      <c r="I690" s="1293"/>
      <c r="J690" s="1293"/>
      <c r="K690" s="1823"/>
    </row>
    <row r="691" spans="1:11" s="1826" customFormat="1">
      <c r="A691" s="1825"/>
      <c r="B691" s="1293"/>
      <c r="C691" s="1293"/>
      <c r="D691" s="1293"/>
      <c r="E691" s="1293"/>
      <c r="F691" s="1293"/>
      <c r="G691" s="1293"/>
      <c r="H691" s="1293"/>
      <c r="I691" s="1293"/>
      <c r="J691" s="1293"/>
      <c r="K691" s="1823"/>
    </row>
    <row r="692" spans="1:11" s="1826" customFormat="1">
      <c r="A692" s="1825"/>
      <c r="B692" s="1293"/>
      <c r="C692" s="1293"/>
      <c r="D692" s="1293"/>
      <c r="E692" s="1293"/>
      <c r="F692" s="1293"/>
      <c r="G692" s="1293"/>
      <c r="H692" s="1293"/>
      <c r="I692" s="1293"/>
      <c r="J692" s="1293"/>
      <c r="K692" s="1823"/>
    </row>
    <row r="693" spans="1:11" s="1826" customFormat="1">
      <c r="A693" s="1825"/>
      <c r="B693" s="1293"/>
      <c r="C693" s="1293"/>
      <c r="D693" s="1293"/>
      <c r="E693" s="1293"/>
      <c r="F693" s="1293"/>
      <c r="G693" s="1293"/>
      <c r="H693" s="1293"/>
      <c r="I693" s="1293"/>
      <c r="J693" s="1293"/>
      <c r="K693" s="1823"/>
    </row>
    <row r="694" spans="1:11" s="1826" customFormat="1">
      <c r="A694" s="1825"/>
      <c r="B694" s="1293"/>
      <c r="C694" s="1293"/>
      <c r="D694" s="1293"/>
      <c r="E694" s="1293"/>
      <c r="F694" s="1293"/>
      <c r="G694" s="1293"/>
      <c r="H694" s="1293"/>
      <c r="I694" s="1293"/>
      <c r="J694" s="1293"/>
      <c r="K694" s="1823"/>
    </row>
    <row r="695" spans="1:11" s="1826" customFormat="1">
      <c r="A695" s="1825"/>
      <c r="B695" s="1293"/>
      <c r="C695" s="1293"/>
      <c r="D695" s="1293"/>
      <c r="E695" s="1293"/>
      <c r="F695" s="1293"/>
      <c r="G695" s="1293"/>
      <c r="H695" s="1293"/>
      <c r="I695" s="1293"/>
      <c r="J695" s="1293"/>
      <c r="K695" s="1823"/>
    </row>
    <row r="696" spans="1:11" s="1826" customFormat="1">
      <c r="A696" s="1825"/>
      <c r="B696" s="1293"/>
      <c r="C696" s="1293"/>
      <c r="D696" s="1293"/>
      <c r="E696" s="1293"/>
      <c r="F696" s="1293"/>
      <c r="G696" s="1293"/>
      <c r="H696" s="1293"/>
      <c r="I696" s="1293"/>
      <c r="J696" s="1293"/>
      <c r="K696" s="1823"/>
    </row>
    <row r="697" spans="1:11" s="1826" customFormat="1">
      <c r="A697" s="1825"/>
      <c r="B697" s="1293"/>
      <c r="C697" s="1293"/>
      <c r="D697" s="1293"/>
      <c r="E697" s="1293"/>
      <c r="F697" s="1293"/>
      <c r="G697" s="1293"/>
      <c r="H697" s="1293"/>
      <c r="I697" s="1293"/>
      <c r="J697" s="1293"/>
      <c r="K697" s="1823"/>
    </row>
    <row r="698" spans="1:11" s="1826" customFormat="1">
      <c r="A698" s="1825"/>
      <c r="B698" s="1293"/>
      <c r="C698" s="1293"/>
      <c r="D698" s="1293"/>
      <c r="E698" s="1293"/>
      <c r="F698" s="1293"/>
      <c r="G698" s="1293"/>
      <c r="H698" s="1293"/>
      <c r="I698" s="1293"/>
      <c r="J698" s="1293"/>
      <c r="K698" s="1823"/>
    </row>
    <row r="699" spans="1:11" s="1826" customFormat="1">
      <c r="A699" s="1825"/>
      <c r="B699" s="1293"/>
      <c r="C699" s="1293"/>
      <c r="D699" s="1293"/>
      <c r="E699" s="1293"/>
      <c r="F699" s="1293"/>
      <c r="G699" s="1293"/>
      <c r="H699" s="1293"/>
      <c r="I699" s="1293"/>
      <c r="J699" s="1293"/>
      <c r="K699" s="1823"/>
    </row>
    <row r="700" spans="1:11" s="1826" customFormat="1">
      <c r="A700" s="1825"/>
      <c r="B700" s="1293"/>
      <c r="C700" s="1293"/>
      <c r="D700" s="1293"/>
      <c r="E700" s="1293"/>
      <c r="F700" s="1293"/>
      <c r="G700" s="1293"/>
      <c r="H700" s="1293"/>
      <c r="I700" s="1293"/>
      <c r="J700" s="1293"/>
      <c r="K700" s="1823"/>
    </row>
    <row r="701" spans="1:11" s="1826" customFormat="1">
      <c r="A701" s="1825"/>
      <c r="B701" s="1293"/>
      <c r="C701" s="1293"/>
      <c r="D701" s="1293"/>
      <c r="E701" s="1293"/>
      <c r="F701" s="1293"/>
      <c r="G701" s="1293"/>
      <c r="H701" s="1293"/>
      <c r="I701" s="1293"/>
      <c r="J701" s="1293"/>
      <c r="K701" s="1823"/>
    </row>
    <row r="702" spans="1:11" s="1826" customFormat="1">
      <c r="A702" s="1825"/>
      <c r="B702" s="1293"/>
      <c r="C702" s="1293"/>
      <c r="D702" s="1293"/>
      <c r="E702" s="1293"/>
      <c r="F702" s="1293"/>
      <c r="G702" s="1293"/>
      <c r="H702" s="1293"/>
      <c r="I702" s="1293"/>
      <c r="J702" s="1293"/>
      <c r="K702" s="1823"/>
    </row>
    <row r="703" spans="1:11" s="1826" customFormat="1">
      <c r="A703" s="1825"/>
      <c r="B703" s="1293"/>
      <c r="C703" s="1293"/>
      <c r="D703" s="1293"/>
      <c r="E703" s="1293"/>
      <c r="F703" s="1293"/>
      <c r="G703" s="1293"/>
      <c r="H703" s="1293"/>
      <c r="I703" s="1293"/>
      <c r="J703" s="1293"/>
      <c r="K703" s="1823"/>
    </row>
    <row r="704" spans="1:11" s="1826" customFormat="1">
      <c r="A704" s="1825"/>
      <c r="B704" s="1293"/>
      <c r="C704" s="1293"/>
      <c r="D704" s="1293"/>
      <c r="E704" s="1293"/>
      <c r="F704" s="1293"/>
      <c r="G704" s="1293"/>
      <c r="H704" s="1293"/>
      <c r="I704" s="1293"/>
      <c r="J704" s="1293"/>
      <c r="K704" s="1823"/>
    </row>
    <row r="705" spans="1:11" s="1826" customFormat="1">
      <c r="A705" s="1825"/>
      <c r="B705" s="1293"/>
      <c r="C705" s="1293"/>
      <c r="D705" s="1293"/>
      <c r="E705" s="1293"/>
      <c r="F705" s="1293"/>
      <c r="G705" s="1293"/>
      <c r="H705" s="1293"/>
      <c r="I705" s="1293"/>
      <c r="J705" s="1293"/>
      <c r="K705" s="1823"/>
    </row>
    <row r="706" spans="1:11" s="1826" customFormat="1">
      <c r="A706" s="1825"/>
      <c r="B706" s="1293"/>
      <c r="C706" s="1293"/>
      <c r="D706" s="1293"/>
      <c r="E706" s="1293"/>
      <c r="F706" s="1293"/>
      <c r="G706" s="1293"/>
      <c r="H706" s="1293"/>
      <c r="I706" s="1293"/>
      <c r="J706" s="1293"/>
      <c r="K706" s="1823"/>
    </row>
    <row r="707" spans="1:11" s="1826" customFormat="1">
      <c r="A707" s="1825"/>
      <c r="B707" s="1293"/>
      <c r="C707" s="1293"/>
      <c r="D707" s="1293"/>
      <c r="E707" s="1293"/>
      <c r="F707" s="1293"/>
      <c r="G707" s="1293"/>
      <c r="H707" s="1293"/>
      <c r="I707" s="1293"/>
      <c r="J707" s="1293"/>
      <c r="K707" s="1823"/>
    </row>
    <row r="708" spans="1:11" s="1826" customFormat="1">
      <c r="A708" s="1825"/>
      <c r="B708" s="1293"/>
      <c r="C708" s="1293"/>
      <c r="D708" s="1293"/>
      <c r="E708" s="1293"/>
      <c r="F708" s="1293"/>
      <c r="G708" s="1293"/>
      <c r="H708" s="1293"/>
      <c r="I708" s="1293"/>
      <c r="J708" s="1293"/>
      <c r="K708" s="1823"/>
    </row>
    <row r="709" spans="1:11" s="1826" customFormat="1">
      <c r="A709" s="1825"/>
      <c r="B709" s="1293"/>
      <c r="C709" s="1293"/>
      <c r="D709" s="1293"/>
      <c r="E709" s="1293"/>
      <c r="F709" s="1293"/>
      <c r="G709" s="1293"/>
      <c r="H709" s="1293"/>
      <c r="I709" s="1293"/>
      <c r="J709" s="1293"/>
      <c r="K709" s="1823"/>
    </row>
    <row r="710" spans="1:11" s="1826" customFormat="1">
      <c r="A710" s="1825"/>
      <c r="B710" s="1293"/>
      <c r="C710" s="1293"/>
      <c r="D710" s="1293"/>
      <c r="E710" s="1293"/>
      <c r="F710" s="1293"/>
      <c r="G710" s="1293"/>
      <c r="H710" s="1293"/>
      <c r="I710" s="1293"/>
      <c r="J710" s="1293"/>
      <c r="K710" s="1823"/>
    </row>
    <row r="711" spans="1:11" s="1826" customFormat="1">
      <c r="A711" s="1825"/>
      <c r="B711" s="1293"/>
      <c r="C711" s="1293"/>
      <c r="D711" s="1293"/>
      <c r="E711" s="1293"/>
      <c r="F711" s="1293"/>
      <c r="G711" s="1293"/>
      <c r="H711" s="1293"/>
      <c r="I711" s="1293"/>
      <c r="J711" s="1293"/>
      <c r="K711" s="1823"/>
    </row>
    <row r="712" spans="1:11" s="1826" customFormat="1">
      <c r="A712" s="1825"/>
      <c r="B712" s="1293"/>
      <c r="C712" s="1293"/>
      <c r="D712" s="1293"/>
      <c r="E712" s="1293"/>
      <c r="F712" s="1293"/>
      <c r="G712" s="1293"/>
      <c r="H712" s="1293"/>
      <c r="I712" s="1293"/>
      <c r="J712" s="1293"/>
      <c r="K712" s="1823"/>
    </row>
    <row r="713" spans="1:11" s="1826" customFormat="1">
      <c r="A713" s="1825"/>
      <c r="B713" s="1293"/>
      <c r="C713" s="1293"/>
      <c r="D713" s="1293"/>
      <c r="E713" s="1293"/>
      <c r="F713" s="1293"/>
      <c r="G713" s="1293"/>
      <c r="H713" s="1293"/>
      <c r="I713" s="1293"/>
      <c r="J713" s="1293"/>
      <c r="K713" s="1823"/>
    </row>
    <row r="714" spans="1:11" s="1826" customFormat="1">
      <c r="A714" s="1825"/>
      <c r="B714" s="1293"/>
      <c r="C714" s="1293"/>
      <c r="D714" s="1293"/>
      <c r="E714" s="1293"/>
      <c r="F714" s="1293"/>
      <c r="G714" s="1293"/>
      <c r="H714" s="1293"/>
      <c r="I714" s="1293"/>
      <c r="J714" s="1293"/>
      <c r="K714" s="1823"/>
    </row>
    <row r="715" spans="1:11" s="1826" customFormat="1">
      <c r="A715" s="1825"/>
      <c r="B715" s="1293"/>
      <c r="C715" s="1293"/>
      <c r="D715" s="1293"/>
      <c r="E715" s="1293"/>
      <c r="F715" s="1293"/>
      <c r="G715" s="1293"/>
      <c r="H715" s="1293"/>
      <c r="I715" s="1293"/>
      <c r="J715" s="1293"/>
      <c r="K715" s="1823"/>
    </row>
    <row r="716" spans="1:11" s="1826" customFormat="1">
      <c r="A716" s="1825"/>
      <c r="B716" s="1293"/>
      <c r="C716" s="1293"/>
      <c r="D716" s="1293"/>
      <c r="E716" s="1293"/>
      <c r="F716" s="1293"/>
      <c r="G716" s="1293"/>
      <c r="H716" s="1293"/>
      <c r="I716" s="1293"/>
      <c r="J716" s="1293"/>
      <c r="K716" s="1823"/>
    </row>
    <row r="717" spans="1:11" s="1826" customFormat="1">
      <c r="A717" s="1825"/>
      <c r="B717" s="1293"/>
      <c r="C717" s="1293"/>
      <c r="D717" s="1293"/>
      <c r="E717" s="1293"/>
      <c r="F717" s="1293"/>
      <c r="G717" s="1293"/>
      <c r="H717" s="1293"/>
      <c r="I717" s="1293"/>
      <c r="J717" s="1293"/>
      <c r="K717" s="1823"/>
    </row>
    <row r="718" spans="1:11" s="1826" customFormat="1">
      <c r="A718" s="1825"/>
      <c r="B718" s="1293"/>
      <c r="C718" s="1293"/>
      <c r="D718" s="1293"/>
      <c r="E718" s="1293"/>
      <c r="F718" s="1293"/>
      <c r="G718" s="1293"/>
      <c r="H718" s="1293"/>
      <c r="I718" s="1293"/>
      <c r="J718" s="1293"/>
      <c r="K718" s="1823"/>
    </row>
    <row r="719" spans="1:11" s="1826" customFormat="1">
      <c r="A719" s="1825"/>
      <c r="B719" s="1293"/>
      <c r="C719" s="1293"/>
      <c r="D719" s="1293"/>
      <c r="E719" s="1293"/>
      <c r="F719" s="1293"/>
      <c r="G719" s="1293"/>
      <c r="H719" s="1293"/>
      <c r="I719" s="1293"/>
      <c r="J719" s="1293"/>
      <c r="K719" s="1823"/>
    </row>
    <row r="720" spans="1:11" s="1826" customFormat="1">
      <c r="A720" s="1825"/>
      <c r="B720" s="1293"/>
      <c r="C720" s="1293"/>
      <c r="D720" s="1293"/>
      <c r="E720" s="1293"/>
      <c r="F720" s="1293"/>
      <c r="G720" s="1293"/>
      <c r="H720" s="1293"/>
      <c r="I720" s="1293"/>
      <c r="J720" s="1293"/>
      <c r="K720" s="1823"/>
    </row>
    <row r="721" spans="1:11" s="1826" customFormat="1">
      <c r="A721" s="1825"/>
      <c r="B721" s="1293"/>
      <c r="C721" s="1293"/>
      <c r="D721" s="1293"/>
      <c r="E721" s="1293"/>
      <c r="F721" s="1293"/>
      <c r="G721" s="1293"/>
      <c r="H721" s="1293"/>
      <c r="I721" s="1293"/>
      <c r="J721" s="1293"/>
      <c r="K721" s="1823"/>
    </row>
    <row r="722" spans="1:11" s="1826" customFormat="1">
      <c r="A722" s="1825"/>
      <c r="B722" s="1293"/>
      <c r="C722" s="1293"/>
      <c r="D722" s="1293"/>
      <c r="E722" s="1293"/>
      <c r="F722" s="1293"/>
      <c r="G722" s="1293"/>
      <c r="H722" s="1293"/>
      <c r="I722" s="1293"/>
      <c r="J722" s="1293"/>
      <c r="K722" s="1823"/>
    </row>
    <row r="723" spans="1:11" s="1826" customFormat="1">
      <c r="A723" s="1825"/>
      <c r="B723" s="1293"/>
      <c r="C723" s="1293"/>
      <c r="D723" s="1293"/>
      <c r="E723" s="1293"/>
      <c r="F723" s="1293"/>
      <c r="G723" s="1293"/>
      <c r="H723" s="1293"/>
      <c r="I723" s="1293"/>
      <c r="J723" s="1293"/>
      <c r="K723" s="1823"/>
    </row>
    <row r="724" spans="1:11" s="1826" customFormat="1">
      <c r="A724" s="1825"/>
      <c r="B724" s="1293"/>
      <c r="C724" s="1293"/>
      <c r="D724" s="1293"/>
      <c r="E724" s="1293"/>
      <c r="F724" s="1293"/>
      <c r="G724" s="1293"/>
      <c r="H724" s="1293"/>
      <c r="I724" s="1293"/>
      <c r="J724" s="1293"/>
      <c r="K724" s="1823"/>
    </row>
    <row r="725" spans="1:11" s="1826" customFormat="1">
      <c r="A725" s="1825"/>
      <c r="B725" s="1293"/>
      <c r="C725" s="1293"/>
      <c r="D725" s="1293"/>
      <c r="E725" s="1293"/>
      <c r="F725" s="1293"/>
      <c r="G725" s="1293"/>
      <c r="H725" s="1293"/>
      <c r="I725" s="1293"/>
      <c r="J725" s="1293"/>
      <c r="K725" s="1823"/>
    </row>
    <row r="726" spans="1:11" s="1826" customFormat="1">
      <c r="A726" s="1825"/>
      <c r="B726" s="1293"/>
      <c r="C726" s="1293"/>
      <c r="D726" s="1293"/>
      <c r="E726" s="1293"/>
      <c r="F726" s="1293"/>
      <c r="G726" s="1293"/>
      <c r="H726" s="1293"/>
      <c r="I726" s="1293"/>
      <c r="J726" s="1293"/>
      <c r="K726" s="1823"/>
    </row>
    <row r="727" spans="1:11" s="1826" customFormat="1">
      <c r="A727" s="1825"/>
      <c r="B727" s="1293"/>
      <c r="C727" s="1293"/>
      <c r="D727" s="1293"/>
      <c r="E727" s="1293"/>
      <c r="F727" s="1293"/>
      <c r="G727" s="1293"/>
      <c r="H727" s="1293"/>
      <c r="I727" s="1293"/>
      <c r="J727" s="1293"/>
      <c r="K727" s="1823"/>
    </row>
    <row r="728" spans="1:11" s="1826" customFormat="1">
      <c r="A728" s="1825"/>
      <c r="B728" s="1293"/>
      <c r="C728" s="1293"/>
      <c r="D728" s="1293"/>
      <c r="E728" s="1293"/>
      <c r="F728" s="1293"/>
      <c r="G728" s="1293"/>
      <c r="H728" s="1293"/>
      <c r="I728" s="1293"/>
      <c r="J728" s="1293"/>
      <c r="K728" s="1823"/>
    </row>
    <row r="729" spans="1:11" s="1826" customFormat="1">
      <c r="A729" s="1825"/>
      <c r="B729" s="1293"/>
      <c r="C729" s="1293"/>
      <c r="D729" s="1293"/>
      <c r="E729" s="1293"/>
      <c r="F729" s="1293"/>
      <c r="G729" s="1293"/>
      <c r="H729" s="1293"/>
      <c r="I729" s="1293"/>
      <c r="J729" s="1293"/>
      <c r="K729" s="1823"/>
    </row>
    <row r="730" spans="1:11" s="1826" customFormat="1">
      <c r="A730" s="1825"/>
      <c r="B730" s="1293"/>
      <c r="C730" s="1293"/>
      <c r="D730" s="1293"/>
      <c r="E730" s="1293"/>
      <c r="F730" s="1293"/>
      <c r="G730" s="1293"/>
      <c r="H730" s="1293"/>
      <c r="I730" s="1293"/>
      <c r="J730" s="1293"/>
      <c r="K730" s="1823"/>
    </row>
    <row r="731" spans="1:11" s="1826" customFormat="1">
      <c r="A731" s="1825"/>
      <c r="B731" s="1293"/>
      <c r="C731" s="1293"/>
      <c r="D731" s="1293"/>
      <c r="E731" s="1293"/>
      <c r="F731" s="1293"/>
      <c r="G731" s="1293"/>
      <c r="H731" s="1293"/>
      <c r="I731" s="1293"/>
      <c r="J731" s="1293"/>
      <c r="K731" s="1823"/>
    </row>
    <row r="732" spans="1:11" s="1826" customFormat="1">
      <c r="A732" s="1825"/>
      <c r="B732" s="1293"/>
      <c r="C732" s="1293"/>
      <c r="D732" s="1293"/>
      <c r="E732" s="1293"/>
      <c r="F732" s="1293"/>
      <c r="G732" s="1293"/>
      <c r="H732" s="1293"/>
      <c r="I732" s="1293"/>
      <c r="J732" s="1293"/>
      <c r="K732" s="1823"/>
    </row>
    <row r="733" spans="1:11" s="1826" customFormat="1">
      <c r="A733" s="1825"/>
      <c r="B733" s="1293"/>
      <c r="C733" s="1293"/>
      <c r="D733" s="1293"/>
      <c r="E733" s="1293"/>
      <c r="F733" s="1293"/>
      <c r="G733" s="1293"/>
      <c r="H733" s="1293"/>
      <c r="I733" s="1293"/>
      <c r="J733" s="1293"/>
      <c r="K733" s="1823"/>
    </row>
    <row r="734" spans="1:11" s="1826" customFormat="1">
      <c r="A734" s="1825"/>
      <c r="B734" s="1293"/>
      <c r="C734" s="1293"/>
      <c r="D734" s="1293"/>
      <c r="E734" s="1293"/>
      <c r="F734" s="1293"/>
      <c r="G734" s="1293"/>
      <c r="H734" s="1293"/>
      <c r="I734" s="1293"/>
      <c r="J734" s="1293"/>
      <c r="K734" s="1823"/>
    </row>
    <row r="735" spans="1:11" s="1826" customFormat="1">
      <c r="A735" s="1825"/>
      <c r="B735" s="1293"/>
      <c r="C735" s="1293"/>
      <c r="D735" s="1293"/>
      <c r="E735" s="1293"/>
      <c r="F735" s="1293"/>
      <c r="G735" s="1293"/>
      <c r="H735" s="1293"/>
      <c r="I735" s="1293"/>
      <c r="J735" s="1293"/>
      <c r="K735" s="1823"/>
    </row>
    <row r="736" spans="1:11" s="1826" customFormat="1">
      <c r="A736" s="1825"/>
      <c r="B736" s="1293"/>
      <c r="C736" s="1293"/>
      <c r="D736" s="1293"/>
      <c r="E736" s="1293"/>
      <c r="F736" s="1293"/>
      <c r="G736" s="1293"/>
      <c r="H736" s="1293"/>
      <c r="I736" s="1293"/>
      <c r="J736" s="1293"/>
      <c r="K736" s="1823"/>
    </row>
    <row r="737" spans="1:11" s="1826" customFormat="1">
      <c r="A737" s="1825"/>
      <c r="B737" s="1293"/>
      <c r="C737" s="1293"/>
      <c r="D737" s="1293"/>
      <c r="E737" s="1293"/>
      <c r="F737" s="1293"/>
      <c r="G737" s="1293"/>
      <c r="H737" s="1293"/>
      <c r="I737" s="1293"/>
      <c r="J737" s="1293"/>
      <c r="K737" s="1823"/>
    </row>
    <row r="738" spans="1:11" s="1826" customFormat="1">
      <c r="A738" s="1825"/>
      <c r="B738" s="1293"/>
      <c r="C738" s="1293"/>
      <c r="D738" s="1293"/>
      <c r="E738" s="1293"/>
      <c r="F738" s="1293"/>
      <c r="G738" s="1293"/>
      <c r="H738" s="1293"/>
      <c r="I738" s="1293"/>
      <c r="J738" s="1293"/>
      <c r="K738" s="1823"/>
    </row>
    <row r="739" spans="1:11" s="1826" customFormat="1">
      <c r="A739" s="1825"/>
      <c r="B739" s="1293"/>
      <c r="C739" s="1293"/>
      <c r="D739" s="1293"/>
      <c r="E739" s="1293"/>
      <c r="F739" s="1293"/>
      <c r="G739" s="1293"/>
      <c r="H739" s="1293"/>
      <c r="I739" s="1293"/>
      <c r="J739" s="1293"/>
      <c r="K739" s="1823"/>
    </row>
    <row r="740" spans="1:11" s="1826" customFormat="1">
      <c r="A740" s="1825"/>
      <c r="B740" s="1293"/>
      <c r="C740" s="1293"/>
      <c r="D740" s="1293"/>
      <c r="E740" s="1293"/>
      <c r="F740" s="1293"/>
      <c r="G740" s="1293"/>
      <c r="H740" s="1293"/>
      <c r="I740" s="1293"/>
      <c r="J740" s="1293"/>
      <c r="K740" s="1823"/>
    </row>
    <row r="741" spans="1:11" s="1826" customFormat="1">
      <c r="A741" s="1825"/>
      <c r="B741" s="1293"/>
      <c r="C741" s="1293"/>
      <c r="D741" s="1293"/>
      <c r="E741" s="1293"/>
      <c r="F741" s="1293"/>
      <c r="G741" s="1293"/>
      <c r="H741" s="1293"/>
      <c r="I741" s="1293"/>
      <c r="J741" s="1293"/>
      <c r="K741" s="1823"/>
    </row>
    <row r="742" spans="1:11" s="1826" customFormat="1">
      <c r="A742" s="1825"/>
      <c r="B742" s="1293"/>
      <c r="C742" s="1293"/>
      <c r="D742" s="1293"/>
      <c r="E742" s="1293"/>
      <c r="F742" s="1293"/>
      <c r="G742" s="1293"/>
      <c r="H742" s="1293"/>
      <c r="I742" s="1293"/>
      <c r="J742" s="1293"/>
      <c r="K742" s="1823"/>
    </row>
    <row r="743" spans="1:11" s="1826" customFormat="1">
      <c r="A743" s="1825"/>
      <c r="B743" s="1293"/>
      <c r="C743" s="1293"/>
      <c r="D743" s="1293"/>
      <c r="E743" s="1293"/>
      <c r="F743" s="1293"/>
      <c r="G743" s="1293"/>
      <c r="H743" s="1293"/>
      <c r="I743" s="1293"/>
      <c r="J743" s="1293"/>
      <c r="K743" s="1823"/>
    </row>
    <row r="744" spans="1:11" s="1826" customFormat="1">
      <c r="A744" s="1825"/>
      <c r="B744" s="1293"/>
      <c r="C744" s="1293"/>
      <c r="D744" s="1293"/>
      <c r="E744" s="1293"/>
      <c r="F744" s="1293"/>
      <c r="G744" s="1293"/>
      <c r="H744" s="1293"/>
      <c r="I744" s="1293"/>
      <c r="J744" s="1293"/>
      <c r="K744" s="1823"/>
    </row>
    <row r="745" spans="1:11" s="1826" customFormat="1">
      <c r="A745" s="1825"/>
      <c r="B745" s="1293"/>
      <c r="C745" s="1293"/>
      <c r="D745" s="1293"/>
      <c r="E745" s="1293"/>
      <c r="F745" s="1293"/>
      <c r="G745" s="1293"/>
      <c r="H745" s="1293"/>
      <c r="I745" s="1293"/>
      <c r="J745" s="1293"/>
      <c r="K745" s="1823"/>
    </row>
    <row r="746" spans="1:11" s="1826" customFormat="1">
      <c r="A746" s="1825"/>
      <c r="B746" s="1293"/>
      <c r="C746" s="1293"/>
      <c r="D746" s="1293"/>
      <c r="E746" s="1293"/>
      <c r="F746" s="1293"/>
      <c r="G746" s="1293"/>
      <c r="H746" s="1293"/>
      <c r="I746" s="1293"/>
      <c r="J746" s="1293"/>
      <c r="K746" s="1823"/>
    </row>
    <row r="747" spans="1:11" s="1826" customFormat="1">
      <c r="A747" s="1825"/>
      <c r="B747" s="1293"/>
      <c r="C747" s="1293"/>
      <c r="D747" s="1293"/>
      <c r="E747" s="1293"/>
      <c r="F747" s="1293"/>
      <c r="G747" s="1293"/>
      <c r="H747" s="1293"/>
      <c r="I747" s="1293"/>
      <c r="J747" s="1293"/>
      <c r="K747" s="1823"/>
    </row>
    <row r="748" spans="1:11" s="1826" customFormat="1">
      <c r="A748" s="1825"/>
      <c r="B748" s="1293"/>
      <c r="C748" s="1293"/>
      <c r="D748" s="1293"/>
      <c r="E748" s="1293"/>
      <c r="F748" s="1293"/>
      <c r="G748" s="1293"/>
      <c r="H748" s="1293"/>
      <c r="I748" s="1293"/>
      <c r="J748" s="1293"/>
      <c r="K748" s="1823"/>
    </row>
    <row r="749" spans="1:11" s="1826" customFormat="1">
      <c r="A749" s="1825"/>
      <c r="B749" s="1293"/>
      <c r="C749" s="1293"/>
      <c r="D749" s="1293"/>
      <c r="E749" s="1293"/>
      <c r="F749" s="1293"/>
      <c r="G749" s="1293"/>
      <c r="H749" s="1293"/>
      <c r="I749" s="1293"/>
      <c r="J749" s="1293"/>
      <c r="K749" s="1823"/>
    </row>
    <row r="750" spans="1:11" s="1826" customFormat="1">
      <c r="A750" s="1825"/>
      <c r="B750" s="1293"/>
      <c r="C750" s="1293"/>
      <c r="D750" s="1293"/>
      <c r="E750" s="1293"/>
      <c r="F750" s="1293"/>
      <c r="G750" s="1293"/>
      <c r="H750" s="1293"/>
      <c r="I750" s="1293"/>
      <c r="J750" s="1293"/>
      <c r="K750" s="1823"/>
    </row>
    <row r="751" spans="1:11" s="1826" customFormat="1">
      <c r="A751" s="1825"/>
      <c r="B751" s="1293"/>
      <c r="C751" s="1293"/>
      <c r="D751" s="1293"/>
      <c r="E751" s="1293"/>
      <c r="F751" s="1293"/>
      <c r="G751" s="1293"/>
      <c r="H751" s="1293"/>
      <c r="I751" s="1293"/>
      <c r="J751" s="1293"/>
      <c r="K751" s="1823"/>
    </row>
    <row r="752" spans="1:11" s="1826" customFormat="1">
      <c r="A752" s="1825"/>
      <c r="B752" s="1293"/>
      <c r="C752" s="1293"/>
      <c r="D752" s="1293"/>
      <c r="E752" s="1293"/>
      <c r="F752" s="1293"/>
      <c r="G752" s="1293"/>
      <c r="H752" s="1293"/>
      <c r="I752" s="1293"/>
      <c r="J752" s="1293"/>
      <c r="K752" s="1823"/>
    </row>
    <row r="753" spans="1:11" s="1826" customFormat="1">
      <c r="A753" s="1825"/>
      <c r="B753" s="1293"/>
      <c r="C753" s="1293"/>
      <c r="D753" s="1293"/>
      <c r="E753" s="1293"/>
      <c r="F753" s="1293"/>
      <c r="G753" s="1293"/>
      <c r="H753" s="1293"/>
      <c r="I753" s="1293"/>
      <c r="J753" s="1293"/>
      <c r="K753" s="1823"/>
    </row>
    <row r="754" spans="1:11" s="1826" customFormat="1">
      <c r="A754" s="1825"/>
      <c r="B754" s="1293"/>
      <c r="C754" s="1293"/>
      <c r="D754" s="1293"/>
      <c r="E754" s="1293"/>
      <c r="F754" s="1293"/>
      <c r="G754" s="1293"/>
      <c r="H754" s="1293"/>
      <c r="I754" s="1293"/>
      <c r="J754" s="1293"/>
      <c r="K754" s="1823"/>
    </row>
    <row r="755" spans="1:11" s="1826" customFormat="1">
      <c r="A755" s="1825"/>
      <c r="B755" s="1293"/>
      <c r="C755" s="1293"/>
      <c r="D755" s="1293"/>
      <c r="E755" s="1293"/>
      <c r="F755" s="1293"/>
      <c r="G755" s="1293"/>
      <c r="H755" s="1293"/>
      <c r="I755" s="1293"/>
      <c r="J755" s="1293"/>
      <c r="K755" s="1823"/>
    </row>
    <row r="756" spans="1:11" s="1826" customFormat="1">
      <c r="A756" s="1825"/>
      <c r="B756" s="1293"/>
      <c r="C756" s="1293"/>
      <c r="D756" s="1293"/>
      <c r="E756" s="1293"/>
      <c r="F756" s="1293"/>
      <c r="G756" s="1293"/>
      <c r="H756" s="1293"/>
      <c r="I756" s="1293"/>
      <c r="J756" s="1293"/>
      <c r="K756" s="1823"/>
    </row>
    <row r="757" spans="1:11" s="1826" customFormat="1">
      <c r="A757" s="1825"/>
      <c r="B757" s="1293"/>
      <c r="C757" s="1293"/>
      <c r="D757" s="1293"/>
      <c r="E757" s="1293"/>
      <c r="F757" s="1293"/>
      <c r="G757" s="1293"/>
      <c r="H757" s="1293"/>
      <c r="I757" s="1293"/>
      <c r="J757" s="1293"/>
      <c r="K757" s="1823"/>
    </row>
    <row r="758" spans="1:11" s="1826" customFormat="1">
      <c r="A758" s="1825"/>
      <c r="B758" s="1293"/>
      <c r="C758" s="1293"/>
      <c r="D758" s="1293"/>
      <c r="E758" s="1293"/>
      <c r="F758" s="1293"/>
      <c r="G758" s="1293"/>
      <c r="H758" s="1293"/>
      <c r="I758" s="1293"/>
      <c r="J758" s="1293"/>
      <c r="K758" s="1823"/>
    </row>
    <row r="759" spans="1:11" s="1826" customFormat="1">
      <c r="A759" s="1825"/>
      <c r="B759" s="1293"/>
      <c r="C759" s="1293"/>
      <c r="D759" s="1293"/>
      <c r="E759" s="1293"/>
      <c r="F759" s="1293"/>
      <c r="G759" s="1293"/>
      <c r="H759" s="1293"/>
      <c r="I759" s="1293"/>
      <c r="J759" s="1293"/>
      <c r="K759" s="1823"/>
    </row>
    <row r="760" spans="1:11" s="1826" customFormat="1">
      <c r="A760" s="1825"/>
      <c r="B760" s="1293"/>
      <c r="C760" s="1293"/>
      <c r="D760" s="1293"/>
      <c r="E760" s="1293"/>
      <c r="F760" s="1293"/>
      <c r="G760" s="1293"/>
      <c r="H760" s="1293"/>
      <c r="I760" s="1293"/>
      <c r="J760" s="1293"/>
      <c r="K760" s="1823"/>
    </row>
    <row r="761" spans="1:11" s="1826" customFormat="1">
      <c r="A761" s="1825"/>
      <c r="B761" s="1293"/>
      <c r="C761" s="1293"/>
      <c r="D761" s="1293"/>
      <c r="E761" s="1293"/>
      <c r="F761" s="1293"/>
      <c r="G761" s="1293"/>
      <c r="H761" s="1293"/>
      <c r="I761" s="1293"/>
      <c r="J761" s="1293"/>
      <c r="K761" s="1823"/>
    </row>
    <row r="762" spans="1:11" s="1826" customFormat="1">
      <c r="A762" s="1825"/>
      <c r="B762" s="1293"/>
      <c r="C762" s="1293"/>
      <c r="D762" s="1293"/>
      <c r="E762" s="1293"/>
      <c r="F762" s="1293"/>
      <c r="G762" s="1293"/>
      <c r="H762" s="1293"/>
      <c r="I762" s="1293"/>
      <c r="J762" s="1293"/>
      <c r="K762" s="1823"/>
    </row>
    <row r="763" spans="1:11" s="1826" customFormat="1">
      <c r="A763" s="1825"/>
      <c r="B763" s="1293"/>
      <c r="C763" s="1293"/>
      <c r="D763" s="1293"/>
      <c r="E763" s="1293"/>
      <c r="F763" s="1293"/>
      <c r="G763" s="1293"/>
      <c r="H763" s="1293"/>
      <c r="I763" s="1293"/>
      <c r="J763" s="1293"/>
      <c r="K763" s="1823"/>
    </row>
    <row r="764" spans="1:11" s="1826" customFormat="1">
      <c r="A764" s="1825"/>
      <c r="B764" s="1293"/>
      <c r="C764" s="1293"/>
      <c r="D764" s="1293"/>
      <c r="E764" s="1293"/>
      <c r="F764" s="1293"/>
      <c r="G764" s="1293"/>
      <c r="H764" s="1293"/>
      <c r="I764" s="1293"/>
      <c r="J764" s="1293"/>
      <c r="K764" s="1823"/>
    </row>
    <row r="765" spans="1:11" s="1826" customFormat="1">
      <c r="A765" s="1825"/>
      <c r="B765" s="1293"/>
      <c r="C765" s="1293"/>
      <c r="D765" s="1293"/>
      <c r="E765" s="1293"/>
      <c r="F765" s="1293"/>
      <c r="G765" s="1293"/>
      <c r="H765" s="1293"/>
      <c r="I765" s="1293"/>
      <c r="J765" s="1293"/>
      <c r="K765" s="1823"/>
    </row>
    <row r="766" spans="1:11" s="1826" customFormat="1">
      <c r="A766" s="1825"/>
      <c r="B766" s="1293"/>
      <c r="C766" s="1293"/>
      <c r="D766" s="1293"/>
      <c r="E766" s="1293"/>
      <c r="F766" s="1293"/>
      <c r="G766" s="1293"/>
      <c r="H766" s="1293"/>
      <c r="I766" s="1293"/>
      <c r="J766" s="1293"/>
      <c r="K766" s="1823"/>
    </row>
    <row r="767" spans="1:11" s="1826" customFormat="1">
      <c r="A767" s="1825"/>
      <c r="B767" s="1293"/>
      <c r="C767" s="1293"/>
      <c r="D767" s="1293"/>
      <c r="E767" s="1293"/>
      <c r="F767" s="1293"/>
      <c r="G767" s="1293"/>
      <c r="H767" s="1293"/>
      <c r="I767" s="1293"/>
      <c r="J767" s="1293"/>
      <c r="K767" s="1823"/>
    </row>
    <row r="768" spans="1:11" s="1826" customFormat="1">
      <c r="A768" s="1825"/>
      <c r="B768" s="1293"/>
      <c r="C768" s="1293"/>
      <c r="D768" s="1293"/>
      <c r="E768" s="1293"/>
      <c r="F768" s="1293"/>
      <c r="G768" s="1293"/>
      <c r="H768" s="1293"/>
      <c r="I768" s="1293"/>
      <c r="J768" s="1293"/>
      <c r="K768" s="1823"/>
    </row>
    <row r="769" spans="1:11" s="1826" customFormat="1">
      <c r="A769" s="1825"/>
      <c r="B769" s="1293"/>
      <c r="C769" s="1293"/>
      <c r="D769" s="1293"/>
      <c r="E769" s="1293"/>
      <c r="F769" s="1293"/>
      <c r="G769" s="1293"/>
      <c r="H769" s="1293"/>
      <c r="I769" s="1293"/>
      <c r="J769" s="1293"/>
      <c r="K769" s="1823"/>
    </row>
    <row r="770" spans="1:11" s="1826" customFormat="1">
      <c r="A770" s="1825"/>
      <c r="B770" s="1293"/>
      <c r="C770" s="1293"/>
      <c r="D770" s="1293"/>
      <c r="E770" s="1293"/>
      <c r="F770" s="1293"/>
      <c r="G770" s="1293"/>
      <c r="H770" s="1293"/>
      <c r="I770" s="1293"/>
      <c r="J770" s="1293"/>
      <c r="K770" s="1823"/>
    </row>
    <row r="771" spans="1:11" s="1826" customFormat="1">
      <c r="A771" s="1825"/>
      <c r="B771" s="1293"/>
      <c r="C771" s="1293"/>
      <c r="D771" s="1293"/>
      <c r="E771" s="1293"/>
      <c r="F771" s="1293"/>
      <c r="G771" s="1293"/>
      <c r="H771" s="1293"/>
      <c r="I771" s="1293"/>
      <c r="J771" s="1293"/>
      <c r="K771" s="1823"/>
    </row>
    <row r="772" spans="1:11" s="1826" customFormat="1">
      <c r="A772" s="1825"/>
      <c r="B772" s="1293"/>
      <c r="C772" s="1293"/>
      <c r="D772" s="1293"/>
      <c r="E772" s="1293"/>
      <c r="F772" s="1293"/>
      <c r="G772" s="1293"/>
      <c r="H772" s="1293"/>
      <c r="I772" s="1293"/>
      <c r="J772" s="1293"/>
      <c r="K772" s="1823"/>
    </row>
    <row r="773" spans="1:11" s="1826" customFormat="1">
      <c r="A773" s="1825"/>
      <c r="B773" s="1293"/>
      <c r="C773" s="1293"/>
      <c r="D773" s="1293"/>
      <c r="E773" s="1293"/>
      <c r="F773" s="1293"/>
      <c r="G773" s="1293"/>
      <c r="H773" s="1293"/>
      <c r="I773" s="1293"/>
      <c r="J773" s="1293"/>
      <c r="K773" s="1823"/>
    </row>
    <row r="774" spans="1:11" s="1826" customFormat="1">
      <c r="A774" s="1825"/>
      <c r="B774" s="1293"/>
      <c r="C774" s="1293"/>
      <c r="D774" s="1293"/>
      <c r="E774" s="1293"/>
      <c r="F774" s="1293"/>
      <c r="G774" s="1293"/>
      <c r="H774" s="1293"/>
      <c r="I774" s="1293"/>
      <c r="J774" s="1293"/>
      <c r="K774" s="1823"/>
    </row>
    <row r="775" spans="1:11" s="1826" customFormat="1">
      <c r="A775" s="1825"/>
      <c r="B775" s="1293"/>
      <c r="C775" s="1293"/>
      <c r="D775" s="1293"/>
      <c r="E775" s="1293"/>
      <c r="F775" s="1293"/>
      <c r="G775" s="1293"/>
      <c r="H775" s="1293"/>
      <c r="I775" s="1293"/>
      <c r="J775" s="1293"/>
      <c r="K775" s="1823"/>
    </row>
    <row r="776" spans="1:11" s="1826" customFormat="1">
      <c r="A776" s="1825"/>
      <c r="B776" s="1293"/>
      <c r="C776" s="1293"/>
      <c r="D776" s="1293"/>
      <c r="E776" s="1293"/>
      <c r="F776" s="1293"/>
      <c r="G776" s="1293"/>
      <c r="H776" s="1293"/>
      <c r="I776" s="1293"/>
      <c r="J776" s="1293"/>
      <c r="K776" s="1823"/>
    </row>
    <row r="777" spans="1:11" s="1826" customFormat="1">
      <c r="A777" s="1825"/>
      <c r="B777" s="1293"/>
      <c r="C777" s="1293"/>
      <c r="D777" s="1293"/>
      <c r="E777" s="1293"/>
      <c r="F777" s="1293"/>
      <c r="G777" s="1293"/>
      <c r="H777" s="1293"/>
      <c r="I777" s="1293"/>
      <c r="J777" s="1293"/>
      <c r="K777" s="1823"/>
    </row>
    <row r="778" spans="1:11" s="1826" customFormat="1">
      <c r="A778" s="1825"/>
      <c r="B778" s="1293"/>
      <c r="C778" s="1293"/>
      <c r="D778" s="1293"/>
      <c r="E778" s="1293"/>
      <c r="F778" s="1293"/>
      <c r="G778" s="1293"/>
      <c r="H778" s="1293"/>
      <c r="I778" s="1293"/>
      <c r="J778" s="1293"/>
      <c r="K778" s="1823"/>
    </row>
    <row r="779" spans="1:11" s="1826" customFormat="1">
      <c r="A779" s="1825"/>
      <c r="B779" s="1293"/>
      <c r="C779" s="1293"/>
      <c r="D779" s="1293"/>
      <c r="E779" s="1293"/>
      <c r="F779" s="1293"/>
      <c r="G779" s="1293"/>
      <c r="H779" s="1293"/>
      <c r="I779" s="1293"/>
      <c r="J779" s="1293"/>
      <c r="K779" s="1823"/>
    </row>
    <row r="780" spans="1:11" s="1826" customFormat="1">
      <c r="A780" s="1825"/>
      <c r="B780" s="1293"/>
      <c r="C780" s="1293"/>
      <c r="D780" s="1293"/>
      <c r="E780" s="1293"/>
      <c r="F780" s="1293"/>
      <c r="G780" s="1293"/>
      <c r="H780" s="1293"/>
      <c r="I780" s="1293"/>
      <c r="J780" s="1293"/>
      <c r="K780" s="1823"/>
    </row>
    <row r="781" spans="1:11" s="1826" customFormat="1">
      <c r="A781" s="1825"/>
      <c r="B781" s="1293"/>
      <c r="C781" s="1293"/>
      <c r="D781" s="1293"/>
      <c r="E781" s="1293"/>
      <c r="F781" s="1293"/>
      <c r="G781" s="1293"/>
      <c r="H781" s="1293"/>
      <c r="I781" s="1293"/>
      <c r="J781" s="1293"/>
      <c r="K781" s="1823"/>
    </row>
    <row r="782" spans="1:11" s="1826" customFormat="1">
      <c r="A782" s="1825"/>
      <c r="B782" s="1293"/>
      <c r="C782" s="1293"/>
      <c r="D782" s="1293"/>
      <c r="E782" s="1293"/>
      <c r="F782" s="1293"/>
      <c r="G782" s="1293"/>
      <c r="H782" s="1293"/>
      <c r="I782" s="1293"/>
      <c r="J782" s="1293"/>
      <c r="K782" s="1823"/>
    </row>
    <row r="783" spans="1:11" s="1826" customFormat="1">
      <c r="A783" s="1825"/>
      <c r="B783" s="1293"/>
      <c r="C783" s="1293"/>
      <c r="D783" s="1293"/>
      <c r="E783" s="1293"/>
      <c r="F783" s="1293"/>
      <c r="G783" s="1293"/>
      <c r="H783" s="1293"/>
      <c r="I783" s="1293"/>
      <c r="J783" s="1293"/>
      <c r="K783" s="1823"/>
    </row>
    <row r="784" spans="1:11" s="1826" customFormat="1">
      <c r="A784" s="1825"/>
      <c r="B784" s="1293"/>
      <c r="C784" s="1293"/>
      <c r="D784" s="1293"/>
      <c r="E784" s="1293"/>
      <c r="F784" s="1293"/>
      <c r="G784" s="1293"/>
      <c r="H784" s="1293"/>
      <c r="I784" s="1293"/>
      <c r="J784" s="1293"/>
      <c r="K784" s="1823"/>
    </row>
    <row r="785" spans="1:11" s="1826" customFormat="1">
      <c r="A785" s="1825"/>
      <c r="B785" s="1293"/>
      <c r="C785" s="1293"/>
      <c r="D785" s="1293"/>
      <c r="E785" s="1293"/>
      <c r="F785" s="1293"/>
      <c r="G785" s="1293"/>
      <c r="H785" s="1293"/>
      <c r="I785" s="1293"/>
      <c r="J785" s="1293"/>
      <c r="K785" s="1823"/>
    </row>
    <row r="786" spans="1:11" s="1826" customFormat="1">
      <c r="A786" s="1825"/>
      <c r="B786" s="1293"/>
      <c r="C786" s="1293"/>
      <c r="D786" s="1293"/>
      <c r="E786" s="1293"/>
      <c r="F786" s="1293"/>
      <c r="G786" s="1293"/>
      <c r="H786" s="1293"/>
      <c r="I786" s="1293"/>
      <c r="J786" s="1293"/>
      <c r="K786" s="1823"/>
    </row>
    <row r="787" spans="1:11" s="1826" customFormat="1">
      <c r="A787" s="1825"/>
      <c r="B787" s="1293"/>
      <c r="C787" s="1293"/>
      <c r="D787" s="1293"/>
      <c r="E787" s="1293"/>
      <c r="F787" s="1293"/>
      <c r="G787" s="1293"/>
      <c r="H787" s="1293"/>
      <c r="I787" s="1293"/>
      <c r="J787" s="1293"/>
      <c r="K787" s="1823"/>
    </row>
    <row r="788" spans="1:11" s="1826" customFormat="1">
      <c r="A788" s="1825"/>
      <c r="B788" s="1293"/>
      <c r="C788" s="1293"/>
      <c r="D788" s="1293"/>
      <c r="E788" s="1293"/>
      <c r="F788" s="1293"/>
      <c r="G788" s="1293"/>
      <c r="H788" s="1293"/>
      <c r="I788" s="1293"/>
      <c r="J788" s="1293"/>
      <c r="K788" s="1823"/>
    </row>
    <row r="789" spans="1:11" s="1826" customFormat="1">
      <c r="A789" s="1825"/>
      <c r="B789" s="1293"/>
      <c r="C789" s="1293"/>
      <c r="D789" s="1293"/>
      <c r="E789" s="1293"/>
      <c r="F789" s="1293"/>
      <c r="G789" s="1293"/>
      <c r="H789" s="1293"/>
      <c r="I789" s="1293"/>
      <c r="J789" s="1293"/>
      <c r="K789" s="1823"/>
    </row>
    <row r="790" spans="1:11" s="1826" customFormat="1">
      <c r="A790" s="1825"/>
      <c r="B790" s="1293"/>
      <c r="C790" s="1293"/>
      <c r="D790" s="1293"/>
      <c r="E790" s="1293"/>
      <c r="F790" s="1293"/>
      <c r="G790" s="1293"/>
      <c r="H790" s="1293"/>
      <c r="I790" s="1293"/>
      <c r="J790" s="1293"/>
      <c r="K790" s="1823"/>
    </row>
    <row r="791" spans="1:11" s="1826" customFormat="1">
      <c r="A791" s="1825"/>
      <c r="B791" s="1293"/>
      <c r="C791" s="1293"/>
      <c r="D791" s="1293"/>
      <c r="E791" s="1293"/>
      <c r="F791" s="1293"/>
      <c r="G791" s="1293"/>
      <c r="H791" s="1293"/>
      <c r="I791" s="1293"/>
      <c r="J791" s="1293"/>
      <c r="K791" s="1823"/>
    </row>
    <row r="792" spans="1:11" s="1826" customFormat="1">
      <c r="A792" s="1825"/>
      <c r="B792" s="1293"/>
      <c r="C792" s="1293"/>
      <c r="D792" s="1293"/>
      <c r="E792" s="1293"/>
      <c r="F792" s="1293"/>
      <c r="G792" s="1293"/>
      <c r="H792" s="1293"/>
      <c r="I792" s="1293"/>
      <c r="J792" s="1293"/>
      <c r="K792" s="1823"/>
    </row>
    <row r="793" spans="1:11" s="1826" customFormat="1">
      <c r="A793" s="1825"/>
      <c r="B793" s="1293"/>
      <c r="C793" s="1293"/>
      <c r="D793" s="1293"/>
      <c r="E793" s="1293"/>
      <c r="F793" s="1293"/>
      <c r="G793" s="1293"/>
      <c r="H793" s="1293"/>
      <c r="I793" s="1293"/>
      <c r="J793" s="1293"/>
      <c r="K793" s="1823"/>
    </row>
    <row r="794" spans="1:11" s="1826" customFormat="1">
      <c r="A794" s="1825"/>
      <c r="B794" s="1293"/>
      <c r="C794" s="1293"/>
      <c r="D794" s="1293"/>
      <c r="E794" s="1293"/>
      <c r="F794" s="1293"/>
      <c r="G794" s="1293"/>
      <c r="H794" s="1293"/>
      <c r="I794" s="1293"/>
      <c r="J794" s="1293"/>
      <c r="K794" s="1823"/>
    </row>
    <row r="795" spans="1:11" s="1826" customFormat="1">
      <c r="A795" s="1825"/>
      <c r="B795" s="1293"/>
      <c r="C795" s="1293"/>
      <c r="D795" s="1293"/>
      <c r="E795" s="1293"/>
      <c r="F795" s="1293"/>
      <c r="G795" s="1293"/>
      <c r="H795" s="1293"/>
      <c r="I795" s="1293"/>
      <c r="J795" s="1293"/>
      <c r="K795" s="1823"/>
    </row>
    <row r="796" spans="1:11" s="1826" customFormat="1">
      <c r="A796" s="1825"/>
      <c r="B796" s="1293"/>
      <c r="C796" s="1293"/>
      <c r="D796" s="1293"/>
      <c r="E796" s="1293"/>
      <c r="F796" s="1293"/>
      <c r="G796" s="1293"/>
      <c r="H796" s="1293"/>
      <c r="I796" s="1293"/>
      <c r="J796" s="1293"/>
      <c r="K796" s="1823"/>
    </row>
    <row r="797" spans="1:11" s="1826" customFormat="1">
      <c r="A797" s="1825"/>
      <c r="B797" s="1293"/>
      <c r="C797" s="1293"/>
      <c r="D797" s="1293"/>
      <c r="E797" s="1293"/>
      <c r="F797" s="1293"/>
      <c r="G797" s="1293"/>
      <c r="H797" s="1293"/>
      <c r="I797" s="1293"/>
      <c r="J797" s="1293"/>
      <c r="K797" s="1823"/>
    </row>
    <row r="798" spans="1:11" s="1826" customFormat="1">
      <c r="A798" s="1825"/>
      <c r="B798" s="1293"/>
      <c r="C798" s="1293"/>
      <c r="D798" s="1293"/>
      <c r="E798" s="1293"/>
      <c r="F798" s="1293"/>
      <c r="G798" s="1293"/>
      <c r="H798" s="1293"/>
      <c r="I798" s="1293"/>
      <c r="J798" s="1293"/>
      <c r="K798" s="1823"/>
    </row>
    <row r="799" spans="1:11" s="1826" customFormat="1">
      <c r="A799" s="1825"/>
      <c r="B799" s="1293"/>
      <c r="C799" s="1293"/>
      <c r="D799" s="1293"/>
      <c r="E799" s="1293"/>
      <c r="F799" s="1293"/>
      <c r="G799" s="1293"/>
      <c r="H799" s="1293"/>
      <c r="I799" s="1293"/>
      <c r="J799" s="1293"/>
      <c r="K799" s="1823"/>
    </row>
    <row r="800" spans="1:11" s="1826" customFormat="1">
      <c r="A800" s="1825"/>
      <c r="B800" s="1293"/>
      <c r="C800" s="1293"/>
      <c r="D800" s="1293"/>
      <c r="E800" s="1293"/>
      <c r="F800" s="1293"/>
      <c r="G800" s="1293"/>
      <c r="H800" s="1293"/>
      <c r="I800" s="1293"/>
      <c r="J800" s="1293"/>
      <c r="K800" s="1823"/>
    </row>
    <row r="801" spans="1:11" s="1826" customFormat="1">
      <c r="A801" s="1825"/>
      <c r="B801" s="1293"/>
      <c r="C801" s="1293"/>
      <c r="D801" s="1293"/>
      <c r="E801" s="1293"/>
      <c r="F801" s="1293"/>
      <c r="G801" s="1293"/>
      <c r="H801" s="1293"/>
      <c r="I801" s="1293"/>
      <c r="J801" s="1293"/>
      <c r="K801" s="1823"/>
    </row>
    <row r="802" spans="1:11" s="1826" customFormat="1">
      <c r="A802" s="1825"/>
      <c r="B802" s="1293"/>
      <c r="C802" s="1293"/>
      <c r="D802" s="1293"/>
      <c r="E802" s="1293"/>
      <c r="F802" s="1293"/>
      <c r="G802" s="1293"/>
      <c r="H802" s="1293"/>
      <c r="I802" s="1293"/>
      <c r="J802" s="1293"/>
      <c r="K802" s="1823"/>
    </row>
    <row r="803" spans="1:11" s="1826" customFormat="1">
      <c r="A803" s="1825"/>
      <c r="B803" s="1293"/>
      <c r="C803" s="1293"/>
      <c r="D803" s="1293"/>
      <c r="E803" s="1293"/>
      <c r="F803" s="1293"/>
      <c r="G803" s="1293"/>
      <c r="H803" s="1293"/>
      <c r="I803" s="1293"/>
      <c r="J803" s="1293"/>
      <c r="K803" s="1823"/>
    </row>
    <row r="804" spans="1:11" s="1826" customFormat="1">
      <c r="A804" s="1825"/>
      <c r="B804" s="1293"/>
      <c r="C804" s="1293"/>
      <c r="D804" s="1293"/>
      <c r="E804" s="1293"/>
      <c r="F804" s="1293"/>
      <c r="G804" s="1293"/>
      <c r="H804" s="1293"/>
      <c r="I804" s="1293"/>
      <c r="J804" s="1293"/>
      <c r="K804" s="1823"/>
    </row>
    <row r="805" spans="1:11" s="1826" customFormat="1">
      <c r="A805" s="1825"/>
      <c r="B805" s="1293"/>
      <c r="C805" s="1293"/>
      <c r="D805" s="1293"/>
      <c r="E805" s="1293"/>
      <c r="F805" s="1293"/>
      <c r="G805" s="1293"/>
      <c r="H805" s="1293"/>
      <c r="I805" s="1293"/>
      <c r="J805" s="1293"/>
      <c r="K805" s="1823"/>
    </row>
    <row r="806" spans="1:11" s="1826" customFormat="1">
      <c r="A806" s="1825"/>
      <c r="B806" s="1293"/>
      <c r="C806" s="1293"/>
      <c r="D806" s="1293"/>
      <c r="E806" s="1293"/>
      <c r="F806" s="1293"/>
      <c r="G806" s="1293"/>
      <c r="H806" s="1293"/>
      <c r="I806" s="1293"/>
      <c r="J806" s="1293"/>
      <c r="K806" s="1823"/>
    </row>
    <row r="807" spans="1:11" s="1826" customFormat="1">
      <c r="A807" s="1825"/>
      <c r="B807" s="1293"/>
      <c r="C807" s="1293"/>
      <c r="D807" s="1293"/>
      <c r="E807" s="1293"/>
      <c r="F807" s="1293"/>
      <c r="G807" s="1293"/>
      <c r="H807" s="1293"/>
      <c r="I807" s="1293"/>
      <c r="J807" s="1293"/>
      <c r="K807" s="1823"/>
    </row>
    <row r="808" spans="1:11" s="1826" customFormat="1">
      <c r="A808" s="1825"/>
      <c r="B808" s="1293"/>
      <c r="C808" s="1293"/>
      <c r="D808" s="1293"/>
      <c r="E808" s="1293"/>
      <c r="F808" s="1293"/>
      <c r="G808" s="1293"/>
      <c r="H808" s="1293"/>
      <c r="I808" s="1293"/>
      <c r="J808" s="1293"/>
      <c r="K808" s="1823"/>
    </row>
    <row r="809" spans="1:11" s="1826" customFormat="1">
      <c r="A809" s="1825"/>
      <c r="B809" s="1293"/>
      <c r="C809" s="1293"/>
      <c r="D809" s="1293"/>
      <c r="E809" s="1293"/>
      <c r="F809" s="1293"/>
      <c r="G809" s="1293"/>
      <c r="H809" s="1293"/>
      <c r="I809" s="1293"/>
      <c r="J809" s="1293"/>
      <c r="K809" s="1823"/>
    </row>
    <row r="810" spans="1:11" s="1826" customFormat="1">
      <c r="A810" s="1825"/>
      <c r="B810" s="1293"/>
      <c r="C810" s="1293"/>
      <c r="D810" s="1293"/>
      <c r="E810" s="1293"/>
      <c r="F810" s="1293"/>
      <c r="G810" s="1293"/>
      <c r="H810" s="1293"/>
      <c r="I810" s="1293"/>
      <c r="J810" s="1293"/>
      <c r="K810" s="1823"/>
    </row>
    <row r="811" spans="1:11" s="1826" customFormat="1">
      <c r="A811" s="1825"/>
      <c r="B811" s="1293"/>
      <c r="C811" s="1293"/>
      <c r="D811" s="1293"/>
      <c r="E811" s="1293"/>
      <c r="F811" s="1293"/>
      <c r="G811" s="1293"/>
      <c r="H811" s="1293"/>
      <c r="I811" s="1293"/>
      <c r="J811" s="1293"/>
      <c r="K811" s="1823"/>
    </row>
    <row r="812" spans="1:11" s="1826" customFormat="1">
      <c r="A812" s="1825"/>
      <c r="B812" s="1293"/>
      <c r="C812" s="1293"/>
      <c r="D812" s="1293"/>
      <c r="E812" s="1293"/>
      <c r="F812" s="1293"/>
      <c r="G812" s="1293"/>
      <c r="H812" s="1293"/>
      <c r="I812" s="1293"/>
      <c r="J812" s="1293"/>
      <c r="K812" s="1823"/>
    </row>
    <row r="813" spans="1:11" s="1826" customFormat="1">
      <c r="A813" s="1825"/>
      <c r="B813" s="1293"/>
      <c r="C813" s="1293"/>
      <c r="D813" s="1293"/>
      <c r="E813" s="1293"/>
      <c r="F813" s="1293"/>
      <c r="G813" s="1293"/>
      <c r="H813" s="1293"/>
      <c r="I813" s="1293"/>
      <c r="J813" s="1293"/>
      <c r="K813" s="1823"/>
    </row>
    <row r="814" spans="1:11" s="1826" customFormat="1">
      <c r="A814" s="1825"/>
      <c r="B814" s="1293"/>
      <c r="C814" s="1293"/>
      <c r="D814" s="1293"/>
      <c r="E814" s="1293"/>
      <c r="F814" s="1293"/>
      <c r="G814" s="1293"/>
      <c r="H814" s="1293"/>
      <c r="I814" s="1293"/>
      <c r="J814" s="1293"/>
      <c r="K814" s="1823"/>
    </row>
    <row r="815" spans="1:11" s="1826" customFormat="1">
      <c r="A815" s="1825"/>
      <c r="B815" s="1293"/>
      <c r="C815" s="1293"/>
      <c r="D815" s="1293"/>
      <c r="E815" s="1293"/>
      <c r="F815" s="1293"/>
      <c r="G815" s="1293"/>
      <c r="H815" s="1293"/>
      <c r="I815" s="1293"/>
      <c r="J815" s="1293"/>
      <c r="K815" s="1823"/>
    </row>
    <row r="816" spans="1:11" s="1826" customFormat="1">
      <c r="A816" s="1825"/>
      <c r="B816" s="1293"/>
      <c r="C816" s="1293"/>
      <c r="D816" s="1293"/>
      <c r="E816" s="1293"/>
      <c r="F816" s="1293"/>
      <c r="G816" s="1293"/>
      <c r="H816" s="1293"/>
      <c r="I816" s="1293"/>
      <c r="J816" s="1293"/>
      <c r="K816" s="1823"/>
    </row>
    <row r="817" spans="1:11" s="1826" customFormat="1">
      <c r="A817" s="1825"/>
      <c r="B817" s="1293"/>
      <c r="C817" s="1293"/>
      <c r="D817" s="1293"/>
      <c r="E817" s="1293"/>
      <c r="F817" s="1293"/>
      <c r="G817" s="1293"/>
      <c r="H817" s="1293"/>
      <c r="I817" s="1293"/>
      <c r="J817" s="1293"/>
      <c r="K817" s="1823"/>
    </row>
    <row r="818" spans="1:11" s="1826" customFormat="1">
      <c r="A818" s="1825"/>
      <c r="B818" s="1293"/>
      <c r="C818" s="1293"/>
      <c r="D818" s="1293"/>
      <c r="E818" s="1293"/>
      <c r="F818" s="1293"/>
      <c r="G818" s="1293"/>
      <c r="H818" s="1293"/>
      <c r="I818" s="1293"/>
      <c r="J818" s="1293"/>
      <c r="K818" s="1823"/>
    </row>
    <row r="819" spans="1:11" s="1826" customFormat="1">
      <c r="A819" s="1825"/>
      <c r="B819" s="1293"/>
      <c r="C819" s="1293"/>
      <c r="D819" s="1293"/>
      <c r="E819" s="1293"/>
      <c r="F819" s="1293"/>
      <c r="G819" s="1293"/>
      <c r="H819" s="1293"/>
      <c r="I819" s="1293"/>
      <c r="J819" s="1293"/>
      <c r="K819" s="1823"/>
    </row>
    <row r="820" spans="1:11" s="1826" customFormat="1">
      <c r="A820" s="1825"/>
      <c r="B820" s="1293"/>
      <c r="C820" s="1293"/>
      <c r="D820" s="1293"/>
      <c r="E820" s="1293"/>
      <c r="F820" s="1293"/>
      <c r="G820" s="1293"/>
      <c r="H820" s="1293"/>
      <c r="I820" s="1293"/>
      <c r="J820" s="1293"/>
      <c r="K820" s="1823"/>
    </row>
    <row r="821" spans="1:11" s="1826" customFormat="1">
      <c r="A821" s="1825"/>
      <c r="B821" s="1293"/>
      <c r="C821" s="1293"/>
      <c r="D821" s="1293"/>
      <c r="E821" s="1293"/>
      <c r="F821" s="1293"/>
      <c r="G821" s="1293"/>
      <c r="H821" s="1293"/>
      <c r="I821" s="1293"/>
      <c r="J821" s="1293"/>
      <c r="K821" s="1823"/>
    </row>
    <row r="822" spans="1:11" s="1826" customFormat="1">
      <c r="A822" s="1825"/>
      <c r="B822" s="1293"/>
      <c r="C822" s="1293"/>
      <c r="D822" s="1293"/>
      <c r="E822" s="1293"/>
      <c r="F822" s="1293"/>
      <c r="G822" s="1293"/>
      <c r="H822" s="1293"/>
      <c r="I822" s="1293"/>
      <c r="J822" s="1293"/>
      <c r="K822" s="1823"/>
    </row>
    <row r="823" spans="1:11" s="1826" customFormat="1">
      <c r="A823" s="1825"/>
      <c r="B823" s="1293"/>
      <c r="C823" s="1293"/>
      <c r="D823" s="1293"/>
      <c r="E823" s="1293"/>
      <c r="F823" s="1293"/>
      <c r="G823" s="1293"/>
      <c r="H823" s="1293"/>
      <c r="I823" s="1293"/>
      <c r="J823" s="1293"/>
      <c r="K823" s="1823"/>
    </row>
    <row r="824" spans="1:11" s="1826" customFormat="1">
      <c r="A824" s="1825"/>
      <c r="B824" s="1293"/>
      <c r="C824" s="1293"/>
      <c r="D824" s="1293"/>
      <c r="E824" s="1293"/>
      <c r="F824" s="1293"/>
      <c r="G824" s="1293"/>
      <c r="H824" s="1293"/>
      <c r="I824" s="1293"/>
      <c r="J824" s="1293"/>
      <c r="K824" s="1823"/>
    </row>
    <row r="825" spans="1:11" s="1826" customFormat="1">
      <c r="A825" s="1825"/>
      <c r="B825" s="1293"/>
      <c r="C825" s="1293"/>
      <c r="D825" s="1293"/>
      <c r="E825" s="1293"/>
      <c r="F825" s="1293"/>
      <c r="G825" s="1293"/>
      <c r="H825" s="1293"/>
      <c r="I825" s="1293"/>
      <c r="J825" s="1293"/>
      <c r="K825" s="1823"/>
    </row>
    <row r="826" spans="1:11" s="1826" customFormat="1">
      <c r="A826" s="1825"/>
      <c r="B826" s="1293"/>
      <c r="C826" s="1293"/>
      <c r="D826" s="1293"/>
      <c r="E826" s="1293"/>
      <c r="F826" s="1293"/>
      <c r="G826" s="1293"/>
      <c r="H826" s="1293"/>
      <c r="I826" s="1293"/>
      <c r="J826" s="1293"/>
      <c r="K826" s="1823"/>
    </row>
    <row r="827" spans="1:11" s="1826" customFormat="1">
      <c r="A827" s="1825"/>
      <c r="B827" s="1293"/>
      <c r="C827" s="1293"/>
      <c r="D827" s="1293"/>
      <c r="E827" s="1293"/>
      <c r="F827" s="1293"/>
      <c r="G827" s="1293"/>
      <c r="H827" s="1293"/>
      <c r="I827" s="1293"/>
      <c r="J827" s="1293"/>
      <c r="K827" s="1823"/>
    </row>
    <row r="828" spans="1:11" s="1826" customFormat="1">
      <c r="A828" s="1825"/>
      <c r="B828" s="1293"/>
      <c r="C828" s="1293"/>
      <c r="D828" s="1293"/>
      <c r="E828" s="1293"/>
      <c r="F828" s="1293"/>
      <c r="G828" s="1293"/>
      <c r="H828" s="1293"/>
      <c r="I828" s="1293"/>
      <c r="J828" s="1293"/>
      <c r="K828" s="1823"/>
    </row>
    <row r="829" spans="1:11" s="1826" customFormat="1">
      <c r="A829" s="1825"/>
      <c r="B829" s="1293"/>
      <c r="C829" s="1293"/>
      <c r="D829" s="1293"/>
      <c r="E829" s="1293"/>
      <c r="F829" s="1293"/>
      <c r="G829" s="1293"/>
      <c r="H829" s="1293"/>
      <c r="I829" s="1293"/>
      <c r="J829" s="1293"/>
      <c r="K829" s="1823"/>
    </row>
    <row r="830" spans="1:11" s="1826" customFormat="1">
      <c r="A830" s="1825"/>
      <c r="B830" s="1293"/>
      <c r="C830" s="1293"/>
      <c r="D830" s="1293"/>
      <c r="E830" s="1293"/>
      <c r="F830" s="1293"/>
      <c r="G830" s="1293"/>
      <c r="H830" s="1293"/>
      <c r="I830" s="1293"/>
      <c r="J830" s="1293"/>
      <c r="K830" s="1823"/>
    </row>
    <row r="831" spans="1:11" s="1826" customFormat="1">
      <c r="A831" s="1825"/>
      <c r="B831" s="1293"/>
      <c r="C831" s="1293"/>
      <c r="D831" s="1293"/>
      <c r="E831" s="1293"/>
      <c r="F831" s="1293"/>
      <c r="G831" s="1293"/>
      <c r="H831" s="1293"/>
      <c r="I831" s="1293"/>
      <c r="J831" s="1293"/>
      <c r="K831" s="1823"/>
    </row>
    <row r="832" spans="1:11" s="1826" customFormat="1">
      <c r="A832" s="1825"/>
      <c r="B832" s="1293"/>
      <c r="C832" s="1293"/>
      <c r="D832" s="1293"/>
      <c r="E832" s="1293"/>
      <c r="F832" s="1293"/>
      <c r="G832" s="1293"/>
      <c r="H832" s="1293"/>
      <c r="I832" s="1293"/>
      <c r="J832" s="1293"/>
      <c r="K832" s="1823"/>
    </row>
    <row r="833" spans="1:11" s="1826" customFormat="1">
      <c r="A833" s="1825"/>
      <c r="B833" s="1293"/>
      <c r="C833" s="1293"/>
      <c r="D833" s="1293"/>
      <c r="E833" s="1293"/>
      <c r="F833" s="1293"/>
      <c r="G833" s="1293"/>
      <c r="H833" s="1293"/>
      <c r="I833" s="1293"/>
      <c r="J833" s="1293"/>
      <c r="K833" s="1823"/>
    </row>
    <row r="834" spans="1:11" s="1826" customFormat="1">
      <c r="A834" s="1825"/>
      <c r="B834" s="1293"/>
      <c r="C834" s="1293"/>
      <c r="D834" s="1293"/>
      <c r="E834" s="1293"/>
      <c r="F834" s="1293"/>
      <c r="G834" s="1293"/>
      <c r="H834" s="1293"/>
      <c r="I834" s="1293"/>
      <c r="J834" s="1293"/>
      <c r="K834" s="1823"/>
    </row>
    <row r="835" spans="1:11" s="1826" customFormat="1">
      <c r="A835" s="1825"/>
      <c r="B835" s="1293"/>
      <c r="C835" s="1293"/>
      <c r="D835" s="1293"/>
      <c r="E835" s="1293"/>
      <c r="F835" s="1293"/>
      <c r="G835" s="1293"/>
      <c r="H835" s="1293"/>
      <c r="I835" s="1293"/>
      <c r="J835" s="1293"/>
      <c r="K835" s="1823"/>
    </row>
    <row r="836" spans="1:11" s="1826" customFormat="1">
      <c r="A836" s="1825"/>
      <c r="B836" s="1293"/>
      <c r="C836" s="1293"/>
      <c r="D836" s="1293"/>
      <c r="E836" s="1293"/>
      <c r="F836" s="1293"/>
      <c r="G836" s="1293"/>
      <c r="H836" s="1293"/>
      <c r="I836" s="1293"/>
      <c r="J836" s="1293"/>
      <c r="K836" s="1823"/>
    </row>
    <row r="837" spans="1:11" s="1826" customFormat="1">
      <c r="A837" s="1825"/>
      <c r="B837" s="1293"/>
      <c r="C837" s="1293"/>
      <c r="D837" s="1293"/>
      <c r="E837" s="1293"/>
      <c r="F837" s="1293"/>
      <c r="G837" s="1293"/>
      <c r="H837" s="1293"/>
      <c r="I837" s="1293"/>
      <c r="J837" s="1293"/>
      <c r="K837" s="1823"/>
    </row>
    <row r="838" spans="1:11" s="1826" customFormat="1">
      <c r="A838" s="1825"/>
      <c r="B838" s="1293"/>
      <c r="C838" s="1293"/>
      <c r="D838" s="1293"/>
      <c r="E838" s="1293"/>
      <c r="F838" s="1293"/>
      <c r="G838" s="1293"/>
      <c r="H838" s="1293"/>
      <c r="I838" s="1293"/>
      <c r="J838" s="1293"/>
      <c r="K838" s="1823"/>
    </row>
    <row r="839" spans="1:11" s="1826" customFormat="1">
      <c r="A839" s="1825"/>
      <c r="B839" s="1293"/>
      <c r="C839" s="1293"/>
      <c r="D839" s="1293"/>
      <c r="E839" s="1293"/>
      <c r="F839" s="1293"/>
      <c r="G839" s="1293"/>
      <c r="H839" s="1293"/>
      <c r="I839" s="1293"/>
      <c r="J839" s="1293"/>
      <c r="K839" s="1823"/>
    </row>
    <row r="840" spans="1:11" s="1826" customFormat="1">
      <c r="A840" s="1825"/>
      <c r="B840" s="1293"/>
      <c r="C840" s="1293"/>
      <c r="D840" s="1293"/>
      <c r="E840" s="1293"/>
      <c r="F840" s="1293"/>
      <c r="G840" s="1293"/>
      <c r="H840" s="1293"/>
      <c r="I840" s="1293"/>
      <c r="J840" s="1293"/>
      <c r="K840" s="1823"/>
    </row>
    <row r="841" spans="1:11" s="1826" customFormat="1">
      <c r="A841" s="1825"/>
      <c r="B841" s="1293"/>
      <c r="C841" s="1293"/>
      <c r="D841" s="1293"/>
      <c r="E841" s="1293"/>
      <c r="F841" s="1293"/>
      <c r="G841" s="1293"/>
      <c r="H841" s="1293"/>
      <c r="I841" s="1293"/>
      <c r="J841" s="1293"/>
      <c r="K841" s="1823"/>
    </row>
    <row r="842" spans="1:11" s="1826" customFormat="1">
      <c r="A842" s="1825"/>
      <c r="B842" s="1293"/>
      <c r="C842" s="1293"/>
      <c r="D842" s="1293"/>
      <c r="E842" s="1293"/>
      <c r="F842" s="1293"/>
      <c r="G842" s="1293"/>
      <c r="H842" s="1293"/>
      <c r="I842" s="1293"/>
      <c r="J842" s="1293"/>
      <c r="K842" s="1823"/>
    </row>
    <row r="843" spans="1:11" s="1826" customFormat="1">
      <c r="A843" s="1825"/>
      <c r="B843" s="1293"/>
      <c r="C843" s="1293"/>
      <c r="D843" s="1293"/>
      <c r="E843" s="1293"/>
      <c r="F843" s="1293"/>
      <c r="G843" s="1293"/>
      <c r="H843" s="1293"/>
      <c r="I843" s="1293"/>
      <c r="J843" s="1293"/>
      <c r="K843" s="1823"/>
    </row>
    <row r="844" spans="1:11" s="1826" customFormat="1">
      <c r="A844" s="1825"/>
      <c r="B844" s="1293"/>
      <c r="C844" s="1293"/>
      <c r="D844" s="1293"/>
      <c r="E844" s="1293"/>
      <c r="F844" s="1293"/>
      <c r="G844" s="1293"/>
      <c r="H844" s="1293"/>
      <c r="I844" s="1293"/>
      <c r="J844" s="1293"/>
      <c r="K844" s="1823"/>
    </row>
    <row r="845" spans="1:11" s="1826" customFormat="1">
      <c r="A845" s="1825"/>
      <c r="B845" s="1293"/>
      <c r="C845" s="1293"/>
      <c r="D845" s="1293"/>
      <c r="E845" s="1293"/>
      <c r="F845" s="1293"/>
      <c r="G845" s="1293"/>
      <c r="H845" s="1293"/>
      <c r="I845" s="1293"/>
      <c r="J845" s="1293"/>
      <c r="K845" s="1823"/>
    </row>
    <row r="846" spans="1:11" s="1826" customFormat="1">
      <c r="A846" s="1825"/>
      <c r="B846" s="1293"/>
      <c r="C846" s="1293"/>
      <c r="D846" s="1293"/>
      <c r="E846" s="1293"/>
      <c r="F846" s="1293"/>
      <c r="G846" s="1293"/>
      <c r="H846" s="1293"/>
      <c r="I846" s="1293"/>
      <c r="J846" s="1293"/>
      <c r="K846" s="1823"/>
    </row>
    <row r="847" spans="1:11" s="1826" customFormat="1">
      <c r="A847" s="1825"/>
      <c r="B847" s="1293"/>
      <c r="C847" s="1293"/>
      <c r="D847" s="1293"/>
      <c r="E847" s="1293"/>
      <c r="F847" s="1293"/>
      <c r="G847" s="1293"/>
      <c r="H847" s="1293"/>
      <c r="I847" s="1293"/>
      <c r="J847" s="1293"/>
      <c r="K847" s="1823"/>
    </row>
    <row r="848" spans="1:11" s="1826" customFormat="1">
      <c r="A848" s="1825"/>
      <c r="B848" s="1293"/>
      <c r="C848" s="1293"/>
      <c r="D848" s="1293"/>
      <c r="E848" s="1293"/>
      <c r="F848" s="1293"/>
      <c r="G848" s="1293"/>
      <c r="H848" s="1293"/>
      <c r="I848" s="1293"/>
      <c r="J848" s="1293"/>
      <c r="K848" s="1823"/>
    </row>
    <row r="849" spans="1:11" s="1826" customFormat="1">
      <c r="A849" s="1825"/>
      <c r="B849" s="1293"/>
      <c r="C849" s="1293"/>
      <c r="D849" s="1293"/>
      <c r="E849" s="1293"/>
      <c r="F849" s="1293"/>
      <c r="G849" s="1293"/>
      <c r="H849" s="1293"/>
      <c r="I849" s="1293"/>
      <c r="J849" s="1293"/>
      <c r="K849" s="1823"/>
    </row>
    <row r="850" spans="1:11" s="1826" customFormat="1">
      <c r="A850" s="1825"/>
      <c r="B850" s="1293"/>
      <c r="C850" s="1293"/>
      <c r="D850" s="1293"/>
      <c r="E850" s="1293"/>
      <c r="F850" s="1293"/>
      <c r="G850" s="1293"/>
      <c r="H850" s="1293"/>
      <c r="I850" s="1293"/>
      <c r="J850" s="1293"/>
      <c r="K850" s="1823"/>
    </row>
    <row r="851" spans="1:11" s="1826" customFormat="1">
      <c r="A851" s="1825"/>
      <c r="B851" s="1293"/>
      <c r="C851" s="1293"/>
      <c r="D851" s="1293"/>
      <c r="E851" s="1293"/>
      <c r="F851" s="1293"/>
      <c r="G851" s="1293"/>
      <c r="H851" s="1293"/>
      <c r="I851" s="1293"/>
      <c r="J851" s="1293"/>
      <c r="K851" s="1823"/>
    </row>
    <row r="852" spans="1:11" s="1826" customFormat="1">
      <c r="A852" s="1825"/>
      <c r="B852" s="1293"/>
      <c r="C852" s="1293"/>
      <c r="D852" s="1293"/>
      <c r="E852" s="1293"/>
      <c r="F852" s="1293"/>
      <c r="G852" s="1293"/>
      <c r="H852" s="1293"/>
      <c r="I852" s="1293"/>
      <c r="J852" s="1293"/>
      <c r="K852" s="1823"/>
    </row>
    <row r="853" spans="1:11" s="1826" customFormat="1">
      <c r="A853" s="1825"/>
      <c r="B853" s="1293"/>
      <c r="C853" s="1293"/>
      <c r="D853" s="1293"/>
      <c r="E853" s="1293"/>
      <c r="F853" s="1293"/>
      <c r="G853" s="1293"/>
      <c r="H853" s="1293"/>
      <c r="I853" s="1293"/>
      <c r="J853" s="1293"/>
      <c r="K853" s="1823"/>
    </row>
    <row r="854" spans="1:11" s="1826" customFormat="1">
      <c r="A854" s="1825"/>
      <c r="B854" s="1293"/>
      <c r="C854" s="1293"/>
      <c r="D854" s="1293"/>
      <c r="E854" s="1293"/>
      <c r="F854" s="1293"/>
      <c r="G854" s="1293"/>
      <c r="H854" s="1293"/>
      <c r="I854" s="1293"/>
      <c r="J854" s="1293"/>
      <c r="K854" s="1823"/>
    </row>
    <row r="855" spans="1:11" s="1826" customFormat="1">
      <c r="A855" s="1825"/>
      <c r="B855" s="1293"/>
      <c r="C855" s="1293"/>
      <c r="D855" s="1293"/>
      <c r="E855" s="1293"/>
      <c r="F855" s="1293"/>
      <c r="G855" s="1293"/>
      <c r="H855" s="1293"/>
      <c r="I855" s="1293"/>
      <c r="J855" s="1293"/>
      <c r="K855" s="1823"/>
    </row>
    <row r="856" spans="1:11" s="1826" customFormat="1">
      <c r="A856" s="1825"/>
      <c r="B856" s="1293"/>
      <c r="C856" s="1293"/>
      <c r="D856" s="1293"/>
      <c r="E856" s="1293"/>
      <c r="F856" s="1293"/>
      <c r="G856" s="1293"/>
      <c r="H856" s="1293"/>
      <c r="I856" s="1293"/>
      <c r="J856" s="1293"/>
      <c r="K856" s="1823"/>
    </row>
    <row r="857" spans="1:11" s="1826" customFormat="1">
      <c r="A857" s="1825"/>
      <c r="B857" s="1293"/>
      <c r="C857" s="1293"/>
      <c r="D857" s="1293"/>
      <c r="E857" s="1293"/>
      <c r="F857" s="1293"/>
      <c r="G857" s="1293"/>
      <c r="H857" s="1293"/>
      <c r="I857" s="1293"/>
      <c r="J857" s="1293"/>
      <c r="K857" s="1823"/>
    </row>
    <row r="858" spans="1:11" s="1826" customFormat="1">
      <c r="A858" s="1825"/>
      <c r="B858" s="1293"/>
      <c r="C858" s="1293"/>
      <c r="D858" s="1293"/>
      <c r="E858" s="1293"/>
      <c r="F858" s="1293"/>
      <c r="G858" s="1293"/>
      <c r="H858" s="1293"/>
      <c r="I858" s="1293"/>
      <c r="J858" s="1293"/>
      <c r="K858" s="1823"/>
    </row>
    <row r="859" spans="1:11" s="1826" customFormat="1">
      <c r="A859" s="1825"/>
      <c r="B859" s="1293"/>
      <c r="C859" s="1293"/>
      <c r="D859" s="1293"/>
      <c r="E859" s="1293"/>
      <c r="F859" s="1293"/>
      <c r="G859" s="1293"/>
      <c r="H859" s="1293"/>
      <c r="I859" s="1293"/>
      <c r="J859" s="1293"/>
      <c r="K859" s="1823"/>
    </row>
    <row r="860" spans="1:11" s="1826" customFormat="1">
      <c r="A860" s="1825"/>
      <c r="B860" s="1293"/>
      <c r="C860" s="1293"/>
      <c r="D860" s="1293"/>
      <c r="E860" s="1293"/>
      <c r="F860" s="1293"/>
      <c r="G860" s="1293"/>
      <c r="H860" s="1293"/>
      <c r="I860" s="1293"/>
      <c r="J860" s="1293"/>
      <c r="K860" s="1823"/>
    </row>
    <row r="861" spans="1:11" s="1826" customFormat="1">
      <c r="A861" s="1825"/>
      <c r="B861" s="1293"/>
      <c r="C861" s="1293"/>
      <c r="D861" s="1293"/>
      <c r="E861" s="1293"/>
      <c r="F861" s="1293"/>
      <c r="G861" s="1293"/>
      <c r="H861" s="1293"/>
      <c r="I861" s="1293"/>
      <c r="J861" s="1293"/>
      <c r="K861" s="1823"/>
    </row>
    <row r="862" spans="1:11" s="1826" customFormat="1">
      <c r="A862" s="1825"/>
      <c r="B862" s="1293"/>
      <c r="C862" s="1293"/>
      <c r="D862" s="1293"/>
      <c r="E862" s="1293"/>
      <c r="F862" s="1293"/>
      <c r="G862" s="1293"/>
      <c r="H862" s="1293"/>
      <c r="I862" s="1293"/>
      <c r="J862" s="1293"/>
      <c r="K862" s="1823"/>
    </row>
    <row r="863" spans="1:11" s="1826" customFormat="1">
      <c r="A863" s="1825"/>
      <c r="B863" s="1293"/>
      <c r="C863" s="1293"/>
      <c r="D863" s="1293"/>
      <c r="E863" s="1293"/>
      <c r="F863" s="1293"/>
      <c r="G863" s="1293"/>
      <c r="H863" s="1293"/>
      <c r="I863" s="1293"/>
      <c r="J863" s="1293"/>
      <c r="K863" s="1823"/>
    </row>
    <row r="864" spans="1:11" s="1826" customFormat="1">
      <c r="A864" s="1825"/>
      <c r="B864" s="1293"/>
      <c r="C864" s="1293"/>
      <c r="D864" s="1293"/>
      <c r="E864" s="1293"/>
      <c r="F864" s="1293"/>
      <c r="G864" s="1293"/>
      <c r="H864" s="1293"/>
      <c r="I864" s="1293"/>
      <c r="J864" s="1293"/>
      <c r="K864" s="1823"/>
    </row>
    <row r="865" spans="1:11" s="1826" customFormat="1">
      <c r="A865" s="1825"/>
      <c r="B865" s="1293"/>
      <c r="C865" s="1293"/>
      <c r="D865" s="1293"/>
      <c r="E865" s="1293"/>
      <c r="F865" s="1293"/>
      <c r="G865" s="1293"/>
      <c r="H865" s="1293"/>
      <c r="I865" s="1293"/>
      <c r="J865" s="1293"/>
      <c r="K865" s="1823"/>
    </row>
    <row r="866" spans="1:11" s="1826" customFormat="1">
      <c r="A866" s="1825"/>
      <c r="B866" s="1293"/>
      <c r="C866" s="1293"/>
      <c r="D866" s="1293"/>
      <c r="E866" s="1293"/>
      <c r="F866" s="1293"/>
      <c r="G866" s="1293"/>
      <c r="H866" s="1293"/>
      <c r="I866" s="1293"/>
      <c r="J866" s="1293"/>
      <c r="K866" s="1823"/>
    </row>
    <row r="867" spans="1:11" s="1826" customFormat="1">
      <c r="A867" s="1825"/>
      <c r="B867" s="1293"/>
      <c r="C867" s="1293"/>
      <c r="D867" s="1293"/>
      <c r="E867" s="1293"/>
      <c r="F867" s="1293"/>
      <c r="G867" s="1293"/>
      <c r="H867" s="1293"/>
      <c r="I867" s="1293"/>
      <c r="J867" s="1293"/>
      <c r="K867" s="1823"/>
    </row>
    <row r="868" spans="1:11" s="1826" customFormat="1">
      <c r="A868" s="1825"/>
      <c r="B868" s="1293"/>
      <c r="C868" s="1293"/>
      <c r="D868" s="1293"/>
      <c r="E868" s="1293"/>
      <c r="F868" s="1293"/>
      <c r="G868" s="1293"/>
      <c r="H868" s="1293"/>
      <c r="I868" s="1293"/>
      <c r="J868" s="1293"/>
      <c r="K868" s="1823"/>
    </row>
    <row r="869" spans="1:11" s="1826" customFormat="1">
      <c r="A869" s="1825"/>
      <c r="B869" s="1293"/>
      <c r="C869" s="1293"/>
      <c r="D869" s="1293"/>
      <c r="E869" s="1293"/>
      <c r="F869" s="1293"/>
      <c r="G869" s="1293"/>
      <c r="H869" s="1293"/>
      <c r="I869" s="1293"/>
      <c r="J869" s="1293"/>
      <c r="K869" s="1823"/>
    </row>
    <row r="870" spans="1:11" s="1826" customFormat="1">
      <c r="A870" s="1825"/>
      <c r="B870" s="1293"/>
      <c r="C870" s="1293"/>
      <c r="D870" s="1293"/>
      <c r="E870" s="1293"/>
      <c r="F870" s="1293"/>
      <c r="G870" s="1293"/>
      <c r="H870" s="1293"/>
      <c r="I870" s="1293"/>
      <c r="J870" s="1293"/>
      <c r="K870" s="1823"/>
    </row>
    <row r="871" spans="1:11" s="1826" customFormat="1">
      <c r="A871" s="1825"/>
      <c r="B871" s="1293"/>
      <c r="C871" s="1293"/>
      <c r="D871" s="1293"/>
      <c r="E871" s="1293"/>
      <c r="F871" s="1293"/>
      <c r="G871" s="1293"/>
      <c r="H871" s="1293"/>
      <c r="I871" s="1293"/>
      <c r="J871" s="1293"/>
      <c r="K871" s="1823"/>
    </row>
    <row r="872" spans="1:11" s="1826" customFormat="1">
      <c r="A872" s="1825"/>
      <c r="B872" s="1293"/>
      <c r="C872" s="1293"/>
      <c r="D872" s="1293"/>
      <c r="E872" s="1293"/>
      <c r="F872" s="1293"/>
      <c r="G872" s="1293"/>
      <c r="H872" s="1293"/>
      <c r="I872" s="1293"/>
      <c r="J872" s="1293"/>
      <c r="K872" s="1823"/>
    </row>
    <row r="873" spans="1:11" s="1826" customFormat="1">
      <c r="A873" s="1825"/>
      <c r="B873" s="1293"/>
      <c r="C873" s="1293"/>
      <c r="D873" s="1293"/>
      <c r="E873" s="1293"/>
      <c r="F873" s="1293"/>
      <c r="G873" s="1293"/>
      <c r="H873" s="1293"/>
      <c r="I873" s="1293"/>
      <c r="J873" s="1293"/>
      <c r="K873" s="1823"/>
    </row>
    <row r="874" spans="1:11" s="1826" customFormat="1">
      <c r="A874" s="1825"/>
      <c r="B874" s="1293"/>
      <c r="C874" s="1293"/>
      <c r="D874" s="1293"/>
      <c r="E874" s="1293"/>
      <c r="F874" s="1293"/>
      <c r="G874" s="1293"/>
      <c r="H874" s="1293"/>
      <c r="I874" s="1293"/>
      <c r="J874" s="1293"/>
      <c r="K874" s="1823"/>
    </row>
    <row r="875" spans="1:11" s="1826" customFormat="1">
      <c r="A875" s="1825"/>
      <c r="B875" s="1293"/>
      <c r="C875" s="1293"/>
      <c r="D875" s="1293"/>
      <c r="E875" s="1293"/>
      <c r="F875" s="1293"/>
      <c r="G875" s="1293"/>
      <c r="H875" s="1293"/>
      <c r="I875" s="1293"/>
      <c r="J875" s="1293"/>
      <c r="K875" s="1823"/>
    </row>
    <row r="876" spans="1:11" s="1826" customFormat="1">
      <c r="A876" s="1825"/>
      <c r="B876" s="1293"/>
      <c r="C876" s="1293"/>
      <c r="D876" s="1293"/>
      <c r="E876" s="1293"/>
      <c r="F876" s="1293"/>
      <c r="G876" s="1293"/>
      <c r="H876" s="1293"/>
      <c r="I876" s="1293"/>
      <c r="J876" s="1293"/>
      <c r="K876" s="1823"/>
    </row>
    <row r="877" spans="1:11" s="1826" customFormat="1">
      <c r="A877" s="1825"/>
      <c r="B877" s="1293"/>
      <c r="C877" s="1293"/>
      <c r="D877" s="1293"/>
      <c r="E877" s="1293"/>
      <c r="F877" s="1293"/>
      <c r="G877" s="1293"/>
      <c r="H877" s="1293"/>
      <c r="I877" s="1293"/>
      <c r="J877" s="1293"/>
      <c r="K877" s="1823"/>
    </row>
    <row r="878" spans="1:11" s="1826" customFormat="1">
      <c r="A878" s="1825"/>
      <c r="B878" s="1293"/>
      <c r="C878" s="1293"/>
      <c r="D878" s="1293"/>
      <c r="E878" s="1293"/>
      <c r="F878" s="1293"/>
      <c r="G878" s="1293"/>
      <c r="H878" s="1293"/>
      <c r="I878" s="1293"/>
      <c r="J878" s="1293"/>
      <c r="K878" s="1823"/>
    </row>
    <row r="879" spans="1:11" s="1826" customFormat="1">
      <c r="A879" s="1825"/>
      <c r="B879" s="1293"/>
      <c r="C879" s="1293"/>
      <c r="D879" s="1293"/>
      <c r="E879" s="1293"/>
      <c r="F879" s="1293"/>
      <c r="G879" s="1293"/>
      <c r="H879" s="1293"/>
      <c r="I879" s="1293"/>
      <c r="J879" s="1293"/>
      <c r="K879" s="1823"/>
    </row>
    <row r="880" spans="1:11" s="1826" customFormat="1">
      <c r="A880" s="1825"/>
      <c r="B880" s="1293"/>
      <c r="C880" s="1293"/>
      <c r="D880" s="1293"/>
      <c r="E880" s="1293"/>
      <c r="F880" s="1293"/>
      <c r="G880" s="1293"/>
      <c r="H880" s="1293"/>
      <c r="I880" s="1293"/>
      <c r="J880" s="1293"/>
      <c r="K880" s="1823"/>
    </row>
    <row r="881" spans="1:11" s="1826" customFormat="1">
      <c r="A881" s="1825"/>
      <c r="B881" s="1293"/>
      <c r="C881" s="1293"/>
      <c r="D881" s="1293"/>
      <c r="E881" s="1293"/>
      <c r="F881" s="1293"/>
      <c r="G881" s="1293"/>
      <c r="H881" s="1293"/>
      <c r="I881" s="1293"/>
      <c r="J881" s="1293"/>
      <c r="K881" s="1823"/>
    </row>
    <row r="882" spans="1:11" s="1826" customFormat="1">
      <c r="A882" s="1825"/>
      <c r="B882" s="1293"/>
      <c r="C882" s="1293"/>
      <c r="D882" s="1293"/>
      <c r="E882" s="1293"/>
      <c r="F882" s="1293"/>
      <c r="G882" s="1293"/>
      <c r="H882" s="1293"/>
      <c r="I882" s="1293"/>
      <c r="J882" s="1293"/>
      <c r="K882" s="1823"/>
    </row>
    <row r="883" spans="1:11" s="1826" customFormat="1">
      <c r="A883" s="1825"/>
      <c r="B883" s="1293"/>
      <c r="C883" s="1293"/>
      <c r="D883" s="1293"/>
      <c r="E883" s="1293"/>
      <c r="F883" s="1293"/>
      <c r="G883" s="1293"/>
      <c r="H883" s="1293"/>
      <c r="I883" s="1293"/>
      <c r="J883" s="1293"/>
      <c r="K883" s="1823"/>
    </row>
    <row r="884" spans="1:11" s="1826" customFormat="1">
      <c r="A884" s="1825"/>
      <c r="B884" s="1293"/>
      <c r="C884" s="1293"/>
      <c r="D884" s="1293"/>
      <c r="E884" s="1293"/>
      <c r="F884" s="1293"/>
      <c r="G884" s="1293"/>
      <c r="H884" s="1293"/>
      <c r="I884" s="1293"/>
      <c r="J884" s="1293"/>
      <c r="K884" s="1823"/>
    </row>
    <row r="885" spans="1:11" s="1826" customFormat="1">
      <c r="A885" s="1825"/>
      <c r="B885" s="1293"/>
      <c r="C885" s="1293"/>
      <c r="D885" s="1293"/>
      <c r="E885" s="1293"/>
      <c r="F885" s="1293"/>
      <c r="G885" s="1293"/>
      <c r="H885" s="1293"/>
      <c r="I885" s="1293"/>
      <c r="J885" s="1293"/>
      <c r="K885" s="1823"/>
    </row>
    <row r="886" spans="1:11" s="1826" customFormat="1">
      <c r="A886" s="1825"/>
      <c r="B886" s="1293"/>
      <c r="C886" s="1293"/>
      <c r="D886" s="1293"/>
      <c r="E886" s="1293"/>
      <c r="F886" s="1293"/>
      <c r="G886" s="1293"/>
      <c r="H886" s="1293"/>
      <c r="I886" s="1293"/>
      <c r="J886" s="1293"/>
      <c r="K886" s="1823"/>
    </row>
    <row r="887" spans="1:11" s="1826" customFormat="1">
      <c r="A887" s="1825"/>
      <c r="B887" s="1293"/>
      <c r="C887" s="1293"/>
      <c r="D887" s="1293"/>
      <c r="E887" s="1293"/>
      <c r="F887" s="1293"/>
      <c r="G887" s="1293"/>
      <c r="H887" s="1293"/>
      <c r="I887" s="1293"/>
      <c r="J887" s="1293"/>
      <c r="K887" s="1823"/>
    </row>
    <row r="888" spans="1:11" s="1826" customFormat="1">
      <c r="A888" s="1825"/>
      <c r="B888" s="1293"/>
      <c r="C888" s="1293"/>
      <c r="D888" s="1293"/>
      <c r="E888" s="1293"/>
      <c r="F888" s="1293"/>
      <c r="G888" s="1293"/>
      <c r="H888" s="1293"/>
      <c r="I888" s="1293"/>
      <c r="J888" s="1293"/>
      <c r="K888" s="1823"/>
    </row>
    <row r="889" spans="1:11" s="1826" customFormat="1">
      <c r="A889" s="1825"/>
      <c r="B889" s="1293"/>
      <c r="C889" s="1293"/>
      <c r="D889" s="1293"/>
      <c r="E889" s="1293"/>
      <c r="F889" s="1293"/>
      <c r="G889" s="1293"/>
      <c r="H889" s="1293"/>
      <c r="I889" s="1293"/>
      <c r="J889" s="1293"/>
      <c r="K889" s="1823"/>
    </row>
    <row r="890" spans="1:11" s="1826" customFormat="1">
      <c r="A890" s="1825"/>
      <c r="B890" s="1293"/>
      <c r="C890" s="1293"/>
      <c r="D890" s="1293"/>
      <c r="E890" s="1293"/>
      <c r="F890" s="1293"/>
      <c r="G890" s="1293"/>
      <c r="H890" s="1293"/>
      <c r="I890" s="1293"/>
      <c r="J890" s="1293"/>
      <c r="K890" s="1823"/>
    </row>
    <row r="891" spans="1:11" s="1826" customFormat="1">
      <c r="A891" s="1825"/>
      <c r="B891" s="1293"/>
      <c r="C891" s="1293"/>
      <c r="D891" s="1293"/>
      <c r="E891" s="1293"/>
      <c r="F891" s="1293"/>
      <c r="G891" s="1293"/>
      <c r="H891" s="1293"/>
      <c r="I891" s="1293"/>
      <c r="J891" s="1293"/>
      <c r="K891" s="1823"/>
    </row>
    <row r="892" spans="1:11" s="1826" customFormat="1">
      <c r="A892" s="1825"/>
      <c r="B892" s="1293"/>
      <c r="C892" s="1293"/>
      <c r="D892" s="1293"/>
      <c r="E892" s="1293"/>
      <c r="F892" s="1293"/>
      <c r="G892" s="1293"/>
      <c r="H892" s="1293"/>
      <c r="I892" s="1293"/>
      <c r="J892" s="1293"/>
      <c r="K892" s="1823"/>
    </row>
    <row r="893" spans="1:11" s="1826" customFormat="1">
      <c r="A893" s="1825"/>
      <c r="B893" s="1293"/>
      <c r="C893" s="1293"/>
      <c r="D893" s="1293"/>
      <c r="E893" s="1293"/>
      <c r="F893" s="1293"/>
      <c r="G893" s="1293"/>
      <c r="H893" s="1293"/>
      <c r="I893" s="1293"/>
      <c r="J893" s="1293"/>
      <c r="K893" s="1823"/>
    </row>
    <row r="894" spans="1:11" s="1826" customFormat="1">
      <c r="A894" s="1825"/>
      <c r="B894" s="1293"/>
      <c r="C894" s="1293"/>
      <c r="D894" s="1293"/>
      <c r="E894" s="1293"/>
      <c r="F894" s="1293"/>
      <c r="G894" s="1293"/>
      <c r="H894" s="1293"/>
      <c r="I894" s="1293"/>
      <c r="J894" s="1293"/>
      <c r="K894" s="1823"/>
    </row>
    <row r="895" spans="1:11" s="1826" customFormat="1">
      <c r="A895" s="1825"/>
      <c r="B895" s="1293"/>
      <c r="C895" s="1293"/>
      <c r="D895" s="1293"/>
      <c r="E895" s="1293"/>
      <c r="F895" s="1293"/>
      <c r="G895" s="1293"/>
      <c r="H895" s="1293"/>
      <c r="I895" s="1293"/>
      <c r="J895" s="1293"/>
      <c r="K895" s="1823"/>
    </row>
    <row r="896" spans="1:11" s="1826" customFormat="1">
      <c r="A896" s="1825"/>
      <c r="B896" s="1293"/>
      <c r="C896" s="1293"/>
      <c r="D896" s="1293"/>
      <c r="E896" s="1293"/>
      <c r="F896" s="1293"/>
      <c r="G896" s="1293"/>
      <c r="H896" s="1293"/>
      <c r="I896" s="1293"/>
      <c r="J896" s="1293"/>
      <c r="K896" s="1823"/>
    </row>
    <row r="897" spans="1:11" s="1826" customFormat="1">
      <c r="A897" s="1825"/>
      <c r="B897" s="1293"/>
      <c r="C897" s="1293"/>
      <c r="D897" s="1293"/>
      <c r="E897" s="1293"/>
      <c r="F897" s="1293"/>
      <c r="G897" s="1293"/>
      <c r="H897" s="1293"/>
      <c r="I897" s="1293"/>
      <c r="J897" s="1293"/>
      <c r="K897" s="1823"/>
    </row>
    <row r="898" spans="1:11" s="1826" customFormat="1">
      <c r="A898" s="1825"/>
      <c r="B898" s="1293"/>
      <c r="C898" s="1293"/>
      <c r="D898" s="1293"/>
      <c r="E898" s="1293"/>
      <c r="F898" s="1293"/>
      <c r="G898" s="1293"/>
      <c r="H898" s="1293"/>
      <c r="I898" s="1293"/>
      <c r="J898" s="1293"/>
      <c r="K898" s="1823"/>
    </row>
    <row r="899" spans="1:11" s="1826" customFormat="1">
      <c r="A899" s="1825"/>
      <c r="B899" s="1293"/>
      <c r="C899" s="1293"/>
      <c r="D899" s="1293"/>
      <c r="E899" s="1293"/>
      <c r="F899" s="1293"/>
      <c r="G899" s="1293"/>
      <c r="H899" s="1293"/>
      <c r="I899" s="1293"/>
      <c r="J899" s="1293"/>
      <c r="K899" s="1823"/>
    </row>
    <row r="900" spans="1:11" s="1826" customFormat="1">
      <c r="A900" s="1825"/>
      <c r="B900" s="1293"/>
      <c r="C900" s="1293"/>
      <c r="D900" s="1293"/>
      <c r="E900" s="1293"/>
      <c r="F900" s="1293"/>
      <c r="G900" s="1293"/>
      <c r="H900" s="1293"/>
      <c r="I900" s="1293"/>
      <c r="J900" s="1293"/>
      <c r="K900" s="1823"/>
    </row>
    <row r="901" spans="1:11" s="1826" customFormat="1">
      <c r="A901" s="1825"/>
      <c r="B901" s="1293"/>
      <c r="C901" s="1293"/>
      <c r="D901" s="1293"/>
      <c r="E901" s="1293"/>
      <c r="F901" s="1293"/>
      <c r="G901" s="1293"/>
      <c r="H901" s="1293"/>
      <c r="I901" s="1293"/>
      <c r="J901" s="1293"/>
      <c r="K901" s="1823"/>
    </row>
    <row r="902" spans="1:11" s="1826" customFormat="1">
      <c r="A902" s="1825"/>
      <c r="B902" s="1293"/>
      <c r="C902" s="1293"/>
      <c r="D902" s="1293"/>
      <c r="E902" s="1293"/>
      <c r="F902" s="1293"/>
      <c r="G902" s="1293"/>
      <c r="H902" s="1293"/>
      <c r="I902" s="1293"/>
      <c r="J902" s="1293"/>
      <c r="K902" s="1823"/>
    </row>
    <row r="903" spans="1:11" s="1826" customFormat="1">
      <c r="A903" s="1825"/>
      <c r="B903" s="1293"/>
      <c r="C903" s="1293"/>
      <c r="D903" s="1293"/>
      <c r="E903" s="1293"/>
      <c r="F903" s="1293"/>
      <c r="G903" s="1293"/>
      <c r="H903" s="1293"/>
      <c r="I903" s="1293"/>
      <c r="J903" s="1293"/>
      <c r="K903" s="1823"/>
    </row>
    <row r="904" spans="1:11" s="1826" customFormat="1">
      <c r="A904" s="1825"/>
      <c r="B904" s="1293"/>
      <c r="C904" s="1293"/>
      <c r="D904" s="1293"/>
      <c r="E904" s="1293"/>
      <c r="F904" s="1293"/>
      <c r="G904" s="1293"/>
      <c r="H904" s="1293"/>
      <c r="I904" s="1293"/>
      <c r="J904" s="1293"/>
      <c r="K904" s="1823"/>
    </row>
    <row r="905" spans="1:11" s="1826" customFormat="1">
      <c r="A905" s="1825"/>
      <c r="B905" s="1293"/>
      <c r="C905" s="1293"/>
      <c r="D905" s="1293"/>
      <c r="E905" s="1293"/>
      <c r="F905" s="1293"/>
      <c r="G905" s="1293"/>
      <c r="H905" s="1293"/>
      <c r="I905" s="1293"/>
      <c r="J905" s="1293"/>
      <c r="K905" s="1823"/>
    </row>
    <row r="906" spans="1:11" s="1826" customFormat="1">
      <c r="A906" s="1825"/>
      <c r="B906" s="1293"/>
      <c r="C906" s="1293"/>
      <c r="D906" s="1293"/>
      <c r="E906" s="1293"/>
      <c r="F906" s="1293"/>
      <c r="G906" s="1293"/>
      <c r="H906" s="1293"/>
      <c r="I906" s="1293"/>
      <c r="J906" s="1293"/>
      <c r="K906" s="1823"/>
    </row>
    <row r="907" spans="1:11" s="1826" customFormat="1">
      <c r="A907" s="1825"/>
      <c r="B907" s="1293"/>
      <c r="C907" s="1293"/>
      <c r="D907" s="1293"/>
      <c r="E907" s="1293"/>
      <c r="F907" s="1293"/>
      <c r="G907" s="1293"/>
      <c r="H907" s="1293"/>
      <c r="I907" s="1293"/>
      <c r="J907" s="1293"/>
      <c r="K907" s="1823"/>
    </row>
    <row r="908" spans="1:11" s="1826" customFormat="1">
      <c r="A908" s="1825"/>
      <c r="B908" s="1293"/>
      <c r="C908" s="1293"/>
      <c r="D908" s="1293"/>
      <c r="E908" s="1293"/>
      <c r="F908" s="1293"/>
      <c r="G908" s="1293"/>
      <c r="H908" s="1293"/>
      <c r="I908" s="1293"/>
      <c r="J908" s="1293"/>
      <c r="K908" s="1823"/>
    </row>
    <row r="909" spans="1:11" s="1826" customFormat="1">
      <c r="A909" s="1825"/>
      <c r="B909" s="1293"/>
      <c r="C909" s="1293"/>
      <c r="D909" s="1293"/>
      <c r="E909" s="1293"/>
      <c r="F909" s="1293"/>
      <c r="G909" s="1293"/>
      <c r="H909" s="1293"/>
      <c r="I909" s="1293"/>
      <c r="J909" s="1293"/>
      <c r="K909" s="1823"/>
    </row>
    <row r="910" spans="1:11" s="1826" customFormat="1">
      <c r="A910" s="1825"/>
      <c r="B910" s="1293"/>
      <c r="C910" s="1293"/>
      <c r="D910" s="1293"/>
      <c r="E910" s="1293"/>
      <c r="F910" s="1293"/>
      <c r="G910" s="1293"/>
      <c r="H910" s="1293"/>
      <c r="I910" s="1293"/>
      <c r="J910" s="1293"/>
      <c r="K910" s="1823"/>
    </row>
    <row r="911" spans="1:11" s="1826" customFormat="1">
      <c r="A911" s="1825"/>
      <c r="B911" s="1293"/>
      <c r="C911" s="1293"/>
      <c r="D911" s="1293"/>
      <c r="E911" s="1293"/>
      <c r="F911" s="1293"/>
      <c r="G911" s="1293"/>
      <c r="H911" s="1293"/>
      <c r="I911" s="1293"/>
      <c r="J911" s="1293"/>
      <c r="K911" s="1823"/>
    </row>
    <row r="912" spans="1:11" s="1826" customFormat="1">
      <c r="A912" s="1825"/>
      <c r="B912" s="1293"/>
      <c r="C912" s="1293"/>
      <c r="D912" s="1293"/>
      <c r="E912" s="1293"/>
      <c r="F912" s="1293"/>
      <c r="G912" s="1293"/>
      <c r="H912" s="1293"/>
      <c r="I912" s="1293"/>
      <c r="J912" s="1293"/>
      <c r="K912" s="1823"/>
    </row>
    <row r="913" spans="1:11" s="1826" customFormat="1">
      <c r="A913" s="1825"/>
      <c r="B913" s="1293"/>
      <c r="C913" s="1293"/>
      <c r="D913" s="1293"/>
      <c r="E913" s="1293"/>
      <c r="F913" s="1293"/>
      <c r="G913" s="1293"/>
      <c r="H913" s="1293"/>
      <c r="I913" s="1293"/>
      <c r="J913" s="1293"/>
      <c r="K913" s="1823"/>
    </row>
    <row r="914" spans="1:11" s="1826" customFormat="1">
      <c r="A914" s="1825"/>
      <c r="B914" s="1293"/>
      <c r="C914" s="1293"/>
      <c r="D914" s="1293"/>
      <c r="E914" s="1293"/>
      <c r="F914" s="1293"/>
      <c r="G914" s="1293"/>
      <c r="H914" s="1293"/>
      <c r="I914" s="1293"/>
      <c r="J914" s="1293"/>
      <c r="K914" s="1823"/>
    </row>
    <row r="915" spans="1:11" s="1826" customFormat="1">
      <c r="A915" s="1825"/>
      <c r="B915" s="1293"/>
      <c r="C915" s="1293"/>
      <c r="D915" s="1293"/>
      <c r="E915" s="1293"/>
      <c r="F915" s="1293"/>
      <c r="G915" s="1293"/>
      <c r="H915" s="1293"/>
      <c r="I915" s="1293"/>
      <c r="J915" s="1293"/>
      <c r="K915" s="1823"/>
    </row>
    <row r="916" spans="1:11" s="1826" customFormat="1">
      <c r="A916" s="1825"/>
      <c r="B916" s="1293"/>
      <c r="C916" s="1293"/>
      <c r="D916" s="1293"/>
      <c r="E916" s="1293"/>
      <c r="F916" s="1293"/>
      <c r="G916" s="1293"/>
      <c r="H916" s="1293"/>
      <c r="I916" s="1293"/>
      <c r="J916" s="1293"/>
      <c r="K916" s="1823"/>
    </row>
    <row r="917" spans="1:11" s="1826" customFormat="1">
      <c r="A917" s="1825"/>
      <c r="B917" s="1293"/>
      <c r="C917" s="1293"/>
      <c r="D917" s="1293"/>
      <c r="E917" s="1293"/>
      <c r="F917" s="1293"/>
      <c r="G917" s="1293"/>
      <c r="H917" s="1293"/>
      <c r="I917" s="1293"/>
      <c r="J917" s="1293"/>
      <c r="K917" s="1823"/>
    </row>
    <row r="918" spans="1:11" s="1826" customFormat="1">
      <c r="A918" s="1825"/>
      <c r="B918" s="1293"/>
      <c r="C918" s="1293"/>
      <c r="D918" s="1293"/>
      <c r="E918" s="1293"/>
      <c r="F918" s="1293"/>
      <c r="G918" s="1293"/>
      <c r="H918" s="1293"/>
      <c r="I918" s="1293"/>
      <c r="J918" s="1293"/>
      <c r="K918" s="1823"/>
    </row>
    <row r="919" spans="1:11" s="1826" customFormat="1">
      <c r="A919" s="1825"/>
      <c r="B919" s="1293"/>
      <c r="C919" s="1293"/>
      <c r="D919" s="1293"/>
      <c r="E919" s="1293"/>
      <c r="F919" s="1293"/>
      <c r="G919" s="1293"/>
      <c r="H919" s="1293"/>
      <c r="I919" s="1293"/>
      <c r="J919" s="1293"/>
      <c r="K919" s="1823"/>
    </row>
    <row r="920" spans="1:11" s="1826" customFormat="1">
      <c r="A920" s="1825"/>
      <c r="B920" s="1293"/>
      <c r="C920" s="1293"/>
      <c r="D920" s="1293"/>
      <c r="E920" s="1293"/>
      <c r="F920" s="1293"/>
      <c r="G920" s="1293"/>
      <c r="H920" s="1293"/>
      <c r="I920" s="1293"/>
      <c r="J920" s="1293"/>
      <c r="K920" s="1823"/>
    </row>
    <row r="921" spans="1:11" s="1826" customFormat="1">
      <c r="A921" s="1825"/>
      <c r="B921" s="1293"/>
      <c r="C921" s="1293"/>
      <c r="D921" s="1293"/>
      <c r="E921" s="1293"/>
      <c r="F921" s="1293"/>
      <c r="G921" s="1293"/>
      <c r="H921" s="1293"/>
      <c r="I921" s="1293"/>
      <c r="J921" s="1293"/>
      <c r="K921" s="1823"/>
    </row>
    <row r="922" spans="1:11" s="1826" customFormat="1">
      <c r="A922" s="1825"/>
      <c r="B922" s="1293"/>
      <c r="C922" s="1293"/>
      <c r="D922" s="1293"/>
      <c r="E922" s="1293"/>
      <c r="F922" s="1293"/>
      <c r="G922" s="1293"/>
      <c r="H922" s="1293"/>
      <c r="I922" s="1293"/>
      <c r="J922" s="1293"/>
      <c r="K922" s="1823"/>
    </row>
    <row r="923" spans="1:11" s="1826" customFormat="1">
      <c r="A923" s="1825"/>
      <c r="B923" s="1293"/>
      <c r="C923" s="1293"/>
      <c r="D923" s="1293"/>
      <c r="E923" s="1293"/>
      <c r="F923" s="1293"/>
      <c r="G923" s="1293"/>
      <c r="H923" s="1293"/>
      <c r="I923" s="1293"/>
      <c r="J923" s="1293"/>
      <c r="K923" s="1823"/>
    </row>
    <row r="924" spans="1:11" s="1826" customFormat="1">
      <c r="A924" s="1825"/>
      <c r="B924" s="1293"/>
      <c r="C924" s="1293"/>
      <c r="D924" s="1293"/>
      <c r="E924" s="1293"/>
      <c r="F924" s="1293"/>
      <c r="G924" s="1293"/>
      <c r="H924" s="1293"/>
      <c r="I924" s="1293"/>
      <c r="J924" s="1293"/>
      <c r="K924" s="1823"/>
    </row>
    <row r="925" spans="1:11" s="1826" customFormat="1">
      <c r="A925" s="1825"/>
      <c r="B925" s="1293"/>
      <c r="C925" s="1293"/>
      <c r="D925" s="1293"/>
      <c r="E925" s="1293"/>
      <c r="F925" s="1293"/>
      <c r="G925" s="1293"/>
      <c r="H925" s="1293"/>
      <c r="I925" s="1293"/>
      <c r="J925" s="1293"/>
      <c r="K925" s="1823"/>
    </row>
    <row r="926" spans="1:11" s="1826" customFormat="1">
      <c r="A926" s="1825"/>
      <c r="B926" s="1293"/>
      <c r="C926" s="1293"/>
      <c r="D926" s="1293"/>
      <c r="E926" s="1293"/>
      <c r="F926" s="1293"/>
      <c r="G926" s="1293"/>
      <c r="H926" s="1293"/>
      <c r="I926" s="1293"/>
      <c r="J926" s="1293"/>
      <c r="K926" s="1823"/>
    </row>
    <row r="927" spans="1:11" s="1826" customFormat="1">
      <c r="A927" s="1825"/>
      <c r="B927" s="1293"/>
      <c r="C927" s="1293"/>
      <c r="D927" s="1293"/>
      <c r="E927" s="1293"/>
      <c r="F927" s="1293"/>
      <c r="G927" s="1293"/>
      <c r="H927" s="1293"/>
      <c r="I927" s="1293"/>
      <c r="J927" s="1293"/>
      <c r="K927" s="1823"/>
    </row>
    <row r="928" spans="1:11" s="1826" customFormat="1">
      <c r="A928" s="1825"/>
      <c r="B928" s="1293"/>
      <c r="C928" s="1293"/>
      <c r="D928" s="1293"/>
      <c r="E928" s="1293"/>
      <c r="F928" s="1293"/>
      <c r="G928" s="1293"/>
      <c r="H928" s="1293"/>
      <c r="I928" s="1293"/>
      <c r="J928" s="1293"/>
      <c r="K928" s="1823"/>
    </row>
    <row r="929" spans="1:11" s="1826" customFormat="1">
      <c r="A929" s="1825"/>
      <c r="B929" s="1293"/>
      <c r="C929" s="1293"/>
      <c r="D929" s="1293"/>
      <c r="E929" s="1293"/>
      <c r="F929" s="1293"/>
      <c r="G929" s="1293"/>
      <c r="H929" s="1293"/>
      <c r="I929" s="1293"/>
      <c r="J929" s="1293"/>
      <c r="K929" s="1823"/>
    </row>
    <row r="930" spans="1:11" s="1826" customFormat="1">
      <c r="A930" s="1825"/>
      <c r="B930" s="1293"/>
      <c r="C930" s="1293"/>
      <c r="D930" s="1293"/>
      <c r="E930" s="1293"/>
      <c r="F930" s="1293"/>
      <c r="G930" s="1293"/>
      <c r="H930" s="1293"/>
      <c r="I930" s="1293"/>
      <c r="J930" s="1293"/>
      <c r="K930" s="1823"/>
    </row>
    <row r="931" spans="1:11" s="1826" customFormat="1">
      <c r="A931" s="1825"/>
      <c r="B931" s="1293"/>
      <c r="C931" s="1293"/>
      <c r="D931" s="1293"/>
      <c r="E931" s="1293"/>
      <c r="F931" s="1293"/>
      <c r="G931" s="1293"/>
      <c r="H931" s="1293"/>
      <c r="I931" s="1293"/>
      <c r="J931" s="1293"/>
      <c r="K931" s="1823"/>
    </row>
    <row r="932" spans="1:11" s="1826" customFormat="1">
      <c r="A932" s="1825"/>
      <c r="B932" s="1293"/>
      <c r="C932" s="1293"/>
      <c r="D932" s="1293"/>
      <c r="E932" s="1293"/>
      <c r="F932" s="1293"/>
      <c r="G932" s="1293"/>
      <c r="H932" s="1293"/>
      <c r="I932" s="1293"/>
      <c r="J932" s="1293"/>
      <c r="K932" s="1823"/>
    </row>
    <row r="933" spans="1:11" s="1826" customFormat="1">
      <c r="A933" s="1825"/>
      <c r="B933" s="1293"/>
      <c r="C933" s="1293"/>
      <c r="D933" s="1293"/>
      <c r="E933" s="1293"/>
      <c r="F933" s="1293"/>
      <c r="G933" s="1293"/>
      <c r="H933" s="1293"/>
      <c r="I933" s="1293"/>
      <c r="J933" s="1293"/>
      <c r="K933" s="1823"/>
    </row>
    <row r="934" spans="1:11" s="1826" customFormat="1">
      <c r="A934" s="1825"/>
      <c r="B934" s="1293"/>
      <c r="C934" s="1293"/>
      <c r="D934" s="1293"/>
      <c r="E934" s="1293"/>
      <c r="F934" s="1293"/>
      <c r="G934" s="1293"/>
      <c r="H934" s="1293"/>
      <c r="I934" s="1293"/>
      <c r="J934" s="1293"/>
      <c r="K934" s="1823"/>
    </row>
    <row r="935" spans="1:11" s="1826" customFormat="1">
      <c r="A935" s="1825"/>
      <c r="B935" s="1293"/>
      <c r="C935" s="1293"/>
      <c r="D935" s="1293"/>
      <c r="E935" s="1293"/>
      <c r="F935" s="1293"/>
      <c r="G935" s="1293"/>
      <c r="H935" s="1293"/>
      <c r="I935" s="1293"/>
      <c r="J935" s="1293"/>
      <c r="K935" s="1823"/>
    </row>
    <row r="936" spans="1:11" s="1826" customFormat="1">
      <c r="A936" s="1825"/>
      <c r="B936" s="1293"/>
      <c r="C936" s="1293"/>
      <c r="D936" s="1293"/>
      <c r="E936" s="1293"/>
      <c r="F936" s="1293"/>
      <c r="G936" s="1293"/>
      <c r="H936" s="1293"/>
      <c r="I936" s="1293"/>
      <c r="J936" s="1293"/>
      <c r="K936" s="1823"/>
    </row>
    <row r="937" spans="1:11" s="1826" customFormat="1">
      <c r="A937" s="1825"/>
      <c r="B937" s="1293"/>
      <c r="C937" s="1293"/>
      <c r="D937" s="1293"/>
      <c r="E937" s="1293"/>
      <c r="F937" s="1293"/>
      <c r="G937" s="1293"/>
      <c r="H937" s="1293"/>
      <c r="I937" s="1293"/>
      <c r="J937" s="1293"/>
      <c r="K937" s="1823"/>
    </row>
    <row r="938" spans="1:11" s="1826" customFormat="1">
      <c r="A938" s="1825"/>
      <c r="B938" s="1293"/>
      <c r="C938" s="1293"/>
      <c r="D938" s="1293"/>
      <c r="E938" s="1293"/>
      <c r="F938" s="1293"/>
      <c r="G938" s="1293"/>
      <c r="H938" s="1293"/>
      <c r="I938" s="1293"/>
      <c r="J938" s="1293"/>
      <c r="K938" s="1823"/>
    </row>
    <row r="939" spans="1:11" s="1826" customFormat="1">
      <c r="A939" s="1825"/>
      <c r="B939" s="1293"/>
      <c r="C939" s="1293"/>
      <c r="D939" s="1293"/>
      <c r="E939" s="1293"/>
      <c r="F939" s="1293"/>
      <c r="G939" s="1293"/>
      <c r="H939" s="1293"/>
      <c r="I939" s="1293"/>
      <c r="J939" s="1293"/>
      <c r="K939" s="1823"/>
    </row>
    <row r="940" spans="1:11" s="1826" customFormat="1">
      <c r="A940" s="1825"/>
      <c r="B940" s="1293"/>
      <c r="C940" s="1293"/>
      <c r="D940" s="1293"/>
      <c r="E940" s="1293"/>
      <c r="F940" s="1293"/>
      <c r="G940" s="1293"/>
      <c r="H940" s="1293"/>
      <c r="I940" s="1293"/>
      <c r="J940" s="1293"/>
      <c r="K940" s="1823"/>
    </row>
    <row r="941" spans="1:11" s="1826" customFormat="1">
      <c r="A941" s="1825"/>
      <c r="B941" s="1293"/>
      <c r="C941" s="1293"/>
      <c r="D941" s="1293"/>
      <c r="E941" s="1293"/>
      <c r="F941" s="1293"/>
      <c r="G941" s="1293"/>
      <c r="H941" s="1293"/>
      <c r="I941" s="1293"/>
      <c r="J941" s="1293"/>
      <c r="K941" s="1823"/>
    </row>
    <row r="942" spans="1:11" s="1826" customFormat="1">
      <c r="A942" s="1825"/>
      <c r="B942" s="1293"/>
      <c r="C942" s="1293"/>
      <c r="D942" s="1293"/>
      <c r="E942" s="1293"/>
      <c r="F942" s="1293"/>
      <c r="G942" s="1293"/>
      <c r="H942" s="1293"/>
      <c r="I942" s="1293"/>
      <c r="J942" s="1293"/>
      <c r="K942" s="1823"/>
    </row>
    <row r="943" spans="1:11" s="1826" customFormat="1">
      <c r="A943" s="1825"/>
      <c r="B943" s="1293"/>
      <c r="C943" s="1293"/>
      <c r="D943" s="1293"/>
      <c r="E943" s="1293"/>
      <c r="F943" s="1293"/>
      <c r="G943" s="1293"/>
      <c r="H943" s="1293"/>
      <c r="I943" s="1293"/>
      <c r="J943" s="1293"/>
      <c r="K943" s="1823"/>
    </row>
    <row r="944" spans="1:11" s="1826" customFormat="1">
      <c r="A944" s="1825"/>
      <c r="B944" s="1293"/>
      <c r="C944" s="1293"/>
      <c r="D944" s="1293"/>
      <c r="E944" s="1293"/>
      <c r="F944" s="1293"/>
      <c r="G944" s="1293"/>
      <c r="H944" s="1293"/>
      <c r="I944" s="1293"/>
      <c r="J944" s="1293"/>
      <c r="K944" s="1823"/>
    </row>
    <row r="945" spans="1:11" s="1826" customFormat="1">
      <c r="A945" s="1825"/>
      <c r="B945" s="1293"/>
      <c r="C945" s="1293"/>
      <c r="D945" s="1293"/>
      <c r="E945" s="1293"/>
      <c r="F945" s="1293"/>
      <c r="G945" s="1293"/>
      <c r="H945" s="1293"/>
      <c r="I945" s="1293"/>
      <c r="J945" s="1293"/>
      <c r="K945" s="1823"/>
    </row>
    <row r="946" spans="1:11" s="1826" customFormat="1">
      <c r="A946" s="1825"/>
      <c r="B946" s="1293"/>
      <c r="C946" s="1293"/>
      <c r="D946" s="1293"/>
      <c r="E946" s="1293"/>
      <c r="F946" s="1293"/>
      <c r="G946" s="1293"/>
      <c r="H946" s="1293"/>
      <c r="I946" s="1293"/>
      <c r="J946" s="1293"/>
      <c r="K946" s="1823"/>
    </row>
    <row r="947" spans="1:11" s="1826" customFormat="1">
      <c r="A947" s="1825"/>
      <c r="B947" s="1293"/>
      <c r="C947" s="1293"/>
      <c r="D947" s="1293"/>
      <c r="E947" s="1293"/>
      <c r="F947" s="1293"/>
      <c r="G947" s="1293"/>
      <c r="H947" s="1293"/>
      <c r="I947" s="1293"/>
      <c r="J947" s="1293"/>
      <c r="K947" s="1823"/>
    </row>
    <row r="948" spans="1:11" s="1826" customFormat="1">
      <c r="A948" s="1825"/>
      <c r="B948" s="1293"/>
      <c r="C948" s="1293"/>
      <c r="D948" s="1293"/>
      <c r="E948" s="1293"/>
      <c r="F948" s="1293"/>
      <c r="G948" s="1293"/>
      <c r="H948" s="1293"/>
      <c r="I948" s="1293"/>
      <c r="J948" s="1293"/>
      <c r="K948" s="1823"/>
    </row>
    <row r="949" spans="1:11" s="1826" customFormat="1">
      <c r="A949" s="1825"/>
      <c r="B949" s="1293"/>
      <c r="C949" s="1293"/>
      <c r="D949" s="1293"/>
      <c r="E949" s="1293"/>
      <c r="F949" s="1293"/>
      <c r="G949" s="1293"/>
      <c r="H949" s="1293"/>
      <c r="I949" s="1293"/>
      <c r="J949" s="1293"/>
      <c r="K949" s="1823"/>
    </row>
    <row r="950" spans="1:11" s="1826" customFormat="1">
      <c r="A950" s="1825"/>
      <c r="B950" s="1293"/>
      <c r="C950" s="1293"/>
      <c r="D950" s="1293"/>
      <c r="E950" s="1293"/>
      <c r="F950" s="1293"/>
      <c r="G950" s="1293"/>
      <c r="H950" s="1293"/>
      <c r="I950" s="1293"/>
      <c r="J950" s="1293"/>
      <c r="K950" s="1823"/>
    </row>
    <row r="951" spans="1:11" s="1826" customFormat="1">
      <c r="A951" s="1825"/>
      <c r="B951" s="1293"/>
      <c r="C951" s="1293"/>
      <c r="D951" s="1293"/>
      <c r="E951" s="1293"/>
      <c r="F951" s="1293"/>
      <c r="G951" s="1293"/>
      <c r="H951" s="1293"/>
      <c r="I951" s="1293"/>
      <c r="J951" s="1293"/>
      <c r="K951" s="1823"/>
    </row>
    <row r="952" spans="1:11" s="1826" customFormat="1">
      <c r="A952" s="1825"/>
      <c r="B952" s="1293"/>
      <c r="C952" s="1293"/>
      <c r="D952" s="1293"/>
      <c r="E952" s="1293"/>
      <c r="F952" s="1293"/>
      <c r="G952" s="1293"/>
      <c r="H952" s="1293"/>
      <c r="I952" s="1293"/>
      <c r="J952" s="1293"/>
      <c r="K952" s="1823"/>
    </row>
    <row r="953" spans="1:11" s="1826" customFormat="1">
      <c r="A953" s="1825"/>
      <c r="B953" s="1293"/>
      <c r="C953" s="1293"/>
      <c r="D953" s="1293"/>
      <c r="E953" s="1293"/>
      <c r="F953" s="1293"/>
      <c r="G953" s="1293"/>
      <c r="H953" s="1293"/>
      <c r="I953" s="1293"/>
      <c r="J953" s="1293"/>
      <c r="K953" s="1823"/>
    </row>
    <row r="954" spans="1:11" s="1826" customFormat="1">
      <c r="A954" s="1825"/>
      <c r="B954" s="1293"/>
      <c r="C954" s="1293"/>
      <c r="D954" s="1293"/>
      <c r="E954" s="1293"/>
      <c r="F954" s="1293"/>
      <c r="G954" s="1293"/>
      <c r="H954" s="1293"/>
      <c r="I954" s="1293"/>
      <c r="J954" s="1293"/>
      <c r="K954" s="1823"/>
    </row>
    <row r="955" spans="1:11" s="1826" customFormat="1">
      <c r="A955" s="1825"/>
      <c r="B955" s="1293"/>
      <c r="C955" s="1293"/>
      <c r="D955" s="1293"/>
      <c r="E955" s="1293"/>
      <c r="F955" s="1293"/>
      <c r="G955" s="1293"/>
      <c r="H955" s="1293"/>
      <c r="I955" s="1293"/>
      <c r="J955" s="1293"/>
      <c r="K955" s="1823"/>
    </row>
    <row r="956" spans="1:11" s="1826" customFormat="1">
      <c r="A956" s="1825"/>
      <c r="B956" s="1293"/>
      <c r="C956" s="1293"/>
      <c r="D956" s="1293"/>
      <c r="E956" s="1293"/>
      <c r="F956" s="1293"/>
      <c r="G956" s="1293"/>
      <c r="H956" s="1293"/>
      <c r="I956" s="1293"/>
      <c r="J956" s="1293"/>
      <c r="K956" s="1823"/>
    </row>
    <row r="957" spans="1:11" s="1826" customFormat="1">
      <c r="A957" s="1825"/>
      <c r="B957" s="1293"/>
      <c r="C957" s="1293"/>
      <c r="D957" s="1293"/>
      <c r="E957" s="1293"/>
      <c r="F957" s="1293"/>
      <c r="G957" s="1293"/>
      <c r="H957" s="1293"/>
      <c r="I957" s="1293"/>
      <c r="J957" s="1293"/>
      <c r="K957" s="1823"/>
    </row>
    <row r="958" spans="1:11" s="1826" customFormat="1">
      <c r="A958" s="1825"/>
      <c r="B958" s="1293"/>
      <c r="C958" s="1293"/>
      <c r="D958" s="1293"/>
      <c r="E958" s="1293"/>
      <c r="F958" s="1293"/>
      <c r="G958" s="1293"/>
      <c r="H958" s="1293"/>
      <c r="I958" s="1293"/>
      <c r="J958" s="1293"/>
      <c r="K958" s="1823"/>
    </row>
    <row r="959" spans="1:11" s="1826" customFormat="1">
      <c r="A959" s="1825"/>
      <c r="B959" s="1293"/>
      <c r="C959" s="1293"/>
      <c r="D959" s="1293"/>
      <c r="E959" s="1293"/>
      <c r="F959" s="1293"/>
      <c r="G959" s="1293"/>
      <c r="H959" s="1293"/>
      <c r="I959" s="1293"/>
      <c r="J959" s="1293"/>
      <c r="K959" s="1823"/>
    </row>
    <row r="960" spans="1:11" s="1826" customFormat="1">
      <c r="A960" s="1825"/>
      <c r="B960" s="1293"/>
      <c r="C960" s="1293"/>
      <c r="D960" s="1293"/>
      <c r="E960" s="1293"/>
      <c r="F960" s="1293"/>
      <c r="G960" s="1293"/>
      <c r="H960" s="1293"/>
      <c r="I960" s="1293"/>
      <c r="J960" s="1293"/>
      <c r="K960" s="1823"/>
    </row>
    <row r="961" spans="1:11" s="1826" customFormat="1">
      <c r="A961" s="1825"/>
      <c r="B961" s="1293"/>
      <c r="C961" s="1293"/>
      <c r="D961" s="1293"/>
      <c r="E961" s="1293"/>
      <c r="F961" s="1293"/>
      <c r="G961" s="1293"/>
      <c r="H961" s="1293"/>
      <c r="I961" s="1293"/>
      <c r="J961" s="1293"/>
      <c r="K961" s="1823"/>
    </row>
    <row r="962" spans="1:11" s="1826" customFormat="1">
      <c r="A962" s="1825"/>
      <c r="B962" s="1293"/>
      <c r="C962" s="1293"/>
      <c r="D962" s="1293"/>
      <c r="E962" s="1293"/>
      <c r="F962" s="1293"/>
      <c r="G962" s="1293"/>
      <c r="H962" s="1293"/>
      <c r="I962" s="1293"/>
      <c r="J962" s="1293"/>
      <c r="K962" s="1823"/>
    </row>
    <row r="963" spans="1:11" s="1826" customFormat="1">
      <c r="A963" s="1825"/>
      <c r="B963" s="1293"/>
      <c r="C963" s="1293"/>
      <c r="D963" s="1293"/>
      <c r="E963" s="1293"/>
      <c r="F963" s="1293"/>
      <c r="G963" s="1293"/>
      <c r="H963" s="1293"/>
      <c r="I963" s="1293"/>
      <c r="J963" s="1293"/>
      <c r="K963" s="1823"/>
    </row>
    <row r="964" spans="1:11" s="1826" customFormat="1">
      <c r="A964" s="1825"/>
      <c r="B964" s="1293"/>
      <c r="C964" s="1293"/>
      <c r="D964" s="1293"/>
      <c r="E964" s="1293"/>
      <c r="F964" s="1293"/>
      <c r="G964" s="1293"/>
      <c r="H964" s="1293"/>
      <c r="I964" s="1293"/>
      <c r="J964" s="1293"/>
      <c r="K964" s="1823"/>
    </row>
    <row r="965" spans="1:11" s="1826" customFormat="1">
      <c r="A965" s="1825"/>
      <c r="B965" s="1293"/>
      <c r="C965" s="1293"/>
      <c r="D965" s="1293"/>
      <c r="E965" s="1293"/>
      <c r="F965" s="1293"/>
      <c r="G965" s="1293"/>
      <c r="H965" s="1293"/>
      <c r="I965" s="1293"/>
      <c r="J965" s="1293"/>
      <c r="K965" s="1823"/>
    </row>
    <row r="966" spans="1:11" s="1826" customFormat="1">
      <c r="A966" s="1825"/>
      <c r="B966" s="1293"/>
      <c r="C966" s="1293"/>
      <c r="D966" s="1293"/>
      <c r="E966" s="1293"/>
      <c r="F966" s="1293"/>
      <c r="G966" s="1293"/>
      <c r="H966" s="1293"/>
      <c r="I966" s="1293"/>
      <c r="J966" s="1293"/>
      <c r="K966" s="1823"/>
    </row>
    <row r="967" spans="1:11" s="1826" customFormat="1">
      <c r="A967" s="1825"/>
      <c r="B967" s="1293"/>
      <c r="C967" s="1293"/>
      <c r="D967" s="1293"/>
      <c r="E967" s="1293"/>
      <c r="F967" s="1293"/>
      <c r="G967" s="1293"/>
      <c r="H967" s="1293"/>
      <c r="I967" s="1293"/>
      <c r="J967" s="1293"/>
      <c r="K967" s="1823"/>
    </row>
    <row r="968" spans="1:11" s="1826" customFormat="1">
      <c r="A968" s="1825"/>
      <c r="B968" s="1293"/>
      <c r="C968" s="1293"/>
      <c r="D968" s="1293"/>
      <c r="E968" s="1293"/>
      <c r="F968" s="1293"/>
      <c r="G968" s="1293"/>
      <c r="H968" s="1293"/>
      <c r="I968" s="1293"/>
      <c r="J968" s="1293"/>
      <c r="K968" s="1823"/>
    </row>
    <row r="969" spans="1:11" s="1826" customFormat="1">
      <c r="A969" s="1825"/>
      <c r="B969" s="1293"/>
      <c r="C969" s="1293"/>
      <c r="D969" s="1293"/>
      <c r="E969" s="1293"/>
      <c r="F969" s="1293"/>
      <c r="G969" s="1293"/>
      <c r="H969" s="1293"/>
      <c r="I969" s="1293"/>
      <c r="J969" s="1293"/>
      <c r="K969" s="1823"/>
    </row>
    <row r="970" spans="1:11" s="1826" customFormat="1">
      <c r="A970" s="1825"/>
      <c r="B970" s="1293"/>
      <c r="C970" s="1293"/>
      <c r="D970" s="1293"/>
      <c r="E970" s="1293"/>
      <c r="F970" s="1293"/>
      <c r="G970" s="1293"/>
      <c r="H970" s="1293"/>
      <c r="I970" s="1293"/>
      <c r="J970" s="1293"/>
      <c r="K970" s="1823"/>
    </row>
    <row r="971" spans="1:11" s="1826" customFormat="1">
      <c r="A971" s="1825"/>
      <c r="B971" s="1293"/>
      <c r="C971" s="1293"/>
      <c r="D971" s="1293"/>
      <c r="E971" s="1293"/>
      <c r="F971" s="1293"/>
      <c r="G971" s="1293"/>
      <c r="H971" s="1293"/>
      <c r="I971" s="1293"/>
      <c r="J971" s="1293"/>
      <c r="K971" s="1823"/>
    </row>
  </sheetData>
  <autoFilter ref="B6:B7"/>
  <mergeCells count="30">
    <mergeCell ref="C33:J33"/>
    <mergeCell ref="A4:B4"/>
    <mergeCell ref="C4:F4"/>
    <mergeCell ref="I4:J4"/>
    <mergeCell ref="A5:B5"/>
    <mergeCell ref="C25:J25"/>
    <mergeCell ref="G3:H4"/>
    <mergeCell ref="C8:J8"/>
    <mergeCell ref="C7:J7"/>
    <mergeCell ref="G5:H5"/>
    <mergeCell ref="C5:F5"/>
    <mergeCell ref="I5:J5"/>
    <mergeCell ref="C11:J11"/>
    <mergeCell ref="C24:J24"/>
    <mergeCell ref="A14:A15"/>
    <mergeCell ref="C30:J30"/>
    <mergeCell ref="A1:K1"/>
    <mergeCell ref="A2:B2"/>
    <mergeCell ref="C2:F2"/>
    <mergeCell ref="I2:J2"/>
    <mergeCell ref="A3:B3"/>
    <mergeCell ref="C3:F3"/>
    <mergeCell ref="I3:J3"/>
    <mergeCell ref="G2:H2"/>
    <mergeCell ref="C13:J13"/>
    <mergeCell ref="C12:J12"/>
    <mergeCell ref="C23:J23"/>
    <mergeCell ref="C16:J16"/>
    <mergeCell ref="C28:J28"/>
    <mergeCell ref="H26:I26"/>
  </mergeCell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tabColor rgb="FF008000"/>
  </sheetPr>
  <dimension ref="A1:M989"/>
  <sheetViews>
    <sheetView zoomScaleNormal="100" workbookViewId="0">
      <pane ySplit="6" topLeftCell="A34" activePane="bottomLeft" state="frozen"/>
      <selection pane="bottomLeft" activeCell="A51" sqref="A51:XFD51"/>
    </sheetView>
  </sheetViews>
  <sheetFormatPr defaultRowHeight="15.75"/>
  <cols>
    <col min="1" max="1" width="14.7109375" style="1824" customWidth="1"/>
    <col min="2" max="6" width="10.140625" style="1295" customWidth="1"/>
    <col min="7" max="7" width="13.140625" style="1295" customWidth="1"/>
    <col min="8" max="8" width="14.28515625" style="1295" customWidth="1"/>
    <col min="9" max="9" width="12.42578125" style="1295" customWidth="1"/>
    <col min="10" max="10" width="18.42578125" style="1295" customWidth="1"/>
    <col min="11" max="11" width="18.42578125" style="3386" customWidth="1"/>
    <col min="12" max="12" width="53.7109375" style="2905" customWidth="1"/>
    <col min="13" max="13" width="24.85546875" style="800" customWidth="1"/>
    <col min="14" max="16384" width="9.140625" style="800"/>
  </cols>
  <sheetData>
    <row r="1" spans="1:13" s="1817" customFormat="1" ht="30.75" customHeight="1" thickTop="1">
      <c r="A1" s="5605" t="s">
        <v>5527</v>
      </c>
      <c r="B1" s="5606"/>
      <c r="C1" s="5606"/>
      <c r="D1" s="5606"/>
      <c r="E1" s="5606"/>
      <c r="F1" s="5606"/>
      <c r="G1" s="5606"/>
      <c r="H1" s="5606"/>
      <c r="I1" s="5606"/>
      <c r="J1" s="5606"/>
      <c r="K1" s="5606"/>
      <c r="L1" s="5607"/>
      <c r="M1" s="1816"/>
    </row>
    <row r="2" spans="1:13" s="523" customFormat="1" ht="20.25" customHeight="1">
      <c r="A2" s="5596" t="s">
        <v>215</v>
      </c>
      <c r="B2" s="5597"/>
      <c r="C2" s="4425">
        <f>(85+121+25)*25</f>
        <v>5775</v>
      </c>
      <c r="D2" s="4426"/>
      <c r="E2" s="4426"/>
      <c r="F2" s="4427"/>
      <c r="G2" s="4374" t="s">
        <v>6403</v>
      </c>
      <c r="H2" s="4375"/>
      <c r="I2" s="5598" t="s">
        <v>216</v>
      </c>
      <c r="J2" s="5599"/>
      <c r="K2" s="5676">
        <v>8</v>
      </c>
      <c r="L2" s="5677"/>
      <c r="M2" s="1819"/>
    </row>
    <row r="3" spans="1:13" s="523" customFormat="1" ht="20.25" customHeight="1">
      <c r="A3" s="5596" t="s">
        <v>217</v>
      </c>
      <c r="B3" s="5597"/>
      <c r="C3" s="4425" t="s">
        <v>240</v>
      </c>
      <c r="D3" s="4426"/>
      <c r="E3" s="4426"/>
      <c r="F3" s="4427"/>
      <c r="G3" s="5674"/>
      <c r="H3" s="5675"/>
      <c r="I3" s="5598" t="s">
        <v>218</v>
      </c>
      <c r="J3" s="5599"/>
      <c r="K3" s="5676">
        <v>119</v>
      </c>
      <c r="L3" s="5677"/>
      <c r="M3" s="1819"/>
    </row>
    <row r="4" spans="1:13" s="523" customFormat="1" ht="20.25" customHeight="1">
      <c r="A4" s="5596" t="s">
        <v>219</v>
      </c>
      <c r="B4" s="5597"/>
      <c r="C4" s="4425" t="s">
        <v>5422</v>
      </c>
      <c r="D4" s="4426"/>
      <c r="E4" s="4426"/>
      <c r="F4" s="4427"/>
      <c r="G4" s="5674"/>
      <c r="H4" s="5675"/>
      <c r="I4" s="5598" t="s">
        <v>220</v>
      </c>
      <c r="J4" s="5599"/>
      <c r="K4" s="5678" t="s">
        <v>4190</v>
      </c>
      <c r="L4" s="5679"/>
      <c r="M4" s="1819"/>
    </row>
    <row r="5" spans="1:13" s="523" customFormat="1" ht="66.75" customHeight="1" thickBot="1">
      <c r="A5" s="5600" t="s">
        <v>221</v>
      </c>
      <c r="B5" s="5601"/>
      <c r="C5" s="5658" t="s">
        <v>5868</v>
      </c>
      <c r="D5" s="5659"/>
      <c r="E5" s="5659"/>
      <c r="F5" s="5660"/>
      <c r="G5" s="5670" t="s">
        <v>3030</v>
      </c>
      <c r="H5" s="5671"/>
      <c r="I5" s="5598" t="s">
        <v>325</v>
      </c>
      <c r="J5" s="5599"/>
      <c r="K5" s="5665" t="s">
        <v>5556</v>
      </c>
      <c r="L5" s="5666"/>
      <c r="M5" s="1819"/>
    </row>
    <row r="6" spans="1:13" ht="43.5" customHeight="1" thickTop="1" thickBot="1">
      <c r="A6" s="1820" t="s">
        <v>1</v>
      </c>
      <c r="B6" s="1821" t="s">
        <v>0</v>
      </c>
      <c r="C6" s="1821" t="s">
        <v>2</v>
      </c>
      <c r="D6" s="1821" t="s">
        <v>3</v>
      </c>
      <c r="E6" s="1821" t="s">
        <v>4</v>
      </c>
      <c r="F6" s="1821" t="s">
        <v>5</v>
      </c>
      <c r="G6" s="1821" t="s">
        <v>6</v>
      </c>
      <c r="H6" s="1821" t="s">
        <v>7</v>
      </c>
      <c r="I6" s="1821" t="s">
        <v>8</v>
      </c>
      <c r="J6" s="1821" t="s">
        <v>9</v>
      </c>
      <c r="K6" s="3611" t="s">
        <v>6286</v>
      </c>
      <c r="L6" s="1822" t="s">
        <v>10</v>
      </c>
    </row>
    <row r="7" spans="1:13" ht="142.5" customHeight="1" thickTop="1">
      <c r="A7" s="1977">
        <v>43665</v>
      </c>
      <c r="B7" s="1978" t="s">
        <v>32</v>
      </c>
      <c r="C7" s="5619" t="s">
        <v>5558</v>
      </c>
      <c r="D7" s="5620"/>
      <c r="E7" s="5620"/>
      <c r="F7" s="5620"/>
      <c r="G7" s="5620"/>
      <c r="H7" s="5620"/>
      <c r="I7" s="5620"/>
      <c r="J7" s="5620"/>
      <c r="K7" s="3625" t="s">
        <v>5557</v>
      </c>
      <c r="L7" s="3626" t="s">
        <v>5557</v>
      </c>
    </row>
    <row r="8" spans="1:13" ht="27.75" customHeight="1">
      <c r="A8" s="520">
        <v>43680</v>
      </c>
      <c r="B8" s="521" t="s">
        <v>16</v>
      </c>
      <c r="C8" s="1627">
        <v>165</v>
      </c>
      <c r="D8" s="1627">
        <v>33</v>
      </c>
      <c r="E8" s="1627">
        <v>80</v>
      </c>
      <c r="F8" s="1627"/>
      <c r="G8" s="1627">
        <v>75</v>
      </c>
      <c r="H8" s="1627"/>
      <c r="I8" s="1627"/>
      <c r="J8" s="1627"/>
      <c r="K8" s="3412"/>
      <c r="L8" s="756" t="s">
        <v>4479</v>
      </c>
    </row>
    <row r="9" spans="1:13" ht="20.100000000000001" customHeight="1">
      <c r="A9" s="520">
        <v>43683</v>
      </c>
      <c r="B9" s="521" t="s">
        <v>16</v>
      </c>
      <c r="C9" s="1627">
        <v>170</v>
      </c>
      <c r="D9" s="1627">
        <f>+C9*(100-E9)/100</f>
        <v>146.19999999999999</v>
      </c>
      <c r="E9" s="1627">
        <v>14</v>
      </c>
      <c r="F9" s="1627"/>
      <c r="G9" s="1627">
        <v>75</v>
      </c>
      <c r="H9" s="1627"/>
      <c r="I9" s="1627"/>
      <c r="J9" s="1627"/>
      <c r="K9" s="3412"/>
      <c r="L9" s="756" t="s">
        <v>4479</v>
      </c>
    </row>
    <row r="10" spans="1:13" ht="20.100000000000001" customHeight="1">
      <c r="A10" s="520">
        <v>43710</v>
      </c>
      <c r="B10" s="521" t="s">
        <v>12</v>
      </c>
      <c r="C10" s="4965" t="s">
        <v>5601</v>
      </c>
      <c r="D10" s="4966"/>
      <c r="E10" s="4966"/>
      <c r="F10" s="4966"/>
      <c r="G10" s="4966"/>
      <c r="H10" s="4966"/>
      <c r="I10" s="4966"/>
      <c r="J10" s="4967"/>
      <c r="K10" s="3413"/>
      <c r="L10" s="756"/>
    </row>
    <row r="11" spans="1:13" ht="20.100000000000001" customHeight="1">
      <c r="A11" s="520">
        <v>43706</v>
      </c>
      <c r="B11" s="521" t="s">
        <v>143</v>
      </c>
      <c r="C11" s="1627"/>
      <c r="D11" s="1627"/>
      <c r="E11" s="1627"/>
      <c r="F11" s="1627"/>
      <c r="G11" s="1627"/>
      <c r="H11" s="1627">
        <v>4040</v>
      </c>
      <c r="I11" s="1627">
        <v>100</v>
      </c>
      <c r="J11" s="1627"/>
      <c r="K11" s="3412"/>
      <c r="L11" s="756" t="s">
        <v>169</v>
      </c>
    </row>
    <row r="12" spans="1:13" ht="20.100000000000001" customHeight="1">
      <c r="A12" s="520">
        <v>43782</v>
      </c>
      <c r="B12" s="521" t="s">
        <v>16</v>
      </c>
      <c r="C12" s="1627">
        <v>190</v>
      </c>
      <c r="D12" s="1627">
        <f>+C12*(100-E12)/100</f>
        <v>171</v>
      </c>
      <c r="E12" s="1627">
        <v>10</v>
      </c>
      <c r="F12" s="1627"/>
      <c r="G12" s="1627">
        <v>105</v>
      </c>
      <c r="H12" s="1627"/>
      <c r="I12" s="1627"/>
      <c r="J12" s="1627"/>
      <c r="K12" s="3412"/>
      <c r="L12" s="756" t="s">
        <v>4152</v>
      </c>
    </row>
    <row r="13" spans="1:13" ht="42" customHeight="1">
      <c r="A13" s="520">
        <v>43807</v>
      </c>
      <c r="B13" s="521" t="s">
        <v>14</v>
      </c>
      <c r="C13" s="4341" t="s">
        <v>5819</v>
      </c>
      <c r="D13" s="4342"/>
      <c r="E13" s="4342"/>
      <c r="F13" s="4342"/>
      <c r="G13" s="4342"/>
      <c r="H13" s="4342"/>
      <c r="I13" s="4342"/>
      <c r="J13" s="4343"/>
      <c r="K13" s="3389"/>
      <c r="L13" s="756"/>
    </row>
    <row r="14" spans="1:13" ht="27" customHeight="1">
      <c r="A14" s="4561">
        <v>43811</v>
      </c>
      <c r="B14" s="521" t="s">
        <v>143</v>
      </c>
      <c r="C14" s="1627"/>
      <c r="D14" s="1627" t="s">
        <v>324</v>
      </c>
      <c r="E14" s="1627"/>
      <c r="F14" s="1627"/>
      <c r="G14" s="1627"/>
      <c r="H14" s="1627" t="s">
        <v>324</v>
      </c>
      <c r="I14" s="1627"/>
      <c r="J14" s="1627">
        <v>3175</v>
      </c>
      <c r="K14" s="3412"/>
      <c r="L14" s="756" t="s">
        <v>5814</v>
      </c>
    </row>
    <row r="15" spans="1:13" ht="27" customHeight="1">
      <c r="A15" s="5309"/>
      <c r="B15" s="521" t="s">
        <v>12</v>
      </c>
      <c r="C15" s="4341" t="s">
        <v>5810</v>
      </c>
      <c r="D15" s="4342"/>
      <c r="E15" s="4342"/>
      <c r="F15" s="4342"/>
      <c r="G15" s="4342"/>
      <c r="H15" s="4342"/>
      <c r="I15" s="4342"/>
      <c r="J15" s="4343"/>
      <c r="K15" s="3389"/>
      <c r="L15" s="756"/>
    </row>
    <row r="16" spans="1:13" ht="20.100000000000001" customHeight="1">
      <c r="A16" s="4561">
        <v>43822</v>
      </c>
      <c r="B16" s="521" t="s">
        <v>12</v>
      </c>
      <c r="C16" s="4965" t="s">
        <v>5837</v>
      </c>
      <c r="D16" s="4966"/>
      <c r="E16" s="4966"/>
      <c r="F16" s="4966"/>
      <c r="G16" s="4966"/>
      <c r="H16" s="4966"/>
      <c r="I16" s="4966"/>
      <c r="J16" s="4967"/>
      <c r="K16" s="3413"/>
      <c r="L16" s="756"/>
    </row>
    <row r="17" spans="1:12">
      <c r="A17" s="4562"/>
      <c r="B17" s="521" t="s">
        <v>143</v>
      </c>
      <c r="C17" s="1627"/>
      <c r="D17" s="1627" t="s">
        <v>324</v>
      </c>
      <c r="E17" s="1627"/>
      <c r="F17" s="1627"/>
      <c r="G17" s="1627"/>
      <c r="H17" s="1627"/>
      <c r="I17" s="1627"/>
      <c r="J17" s="1627">
        <v>2890</v>
      </c>
      <c r="K17" s="3412"/>
      <c r="L17" s="756" t="s">
        <v>5851</v>
      </c>
    </row>
    <row r="18" spans="1:12">
      <c r="A18" s="520">
        <v>43823</v>
      </c>
      <c r="B18" s="521" t="s">
        <v>143</v>
      </c>
      <c r="C18" s="1627"/>
      <c r="D18" s="1627"/>
      <c r="E18" s="1627"/>
      <c r="F18" s="1627"/>
      <c r="G18" s="1627"/>
      <c r="H18" s="1627">
        <v>3030</v>
      </c>
      <c r="I18" s="1627">
        <v>90</v>
      </c>
      <c r="J18" s="1627"/>
      <c r="K18" s="3412"/>
      <c r="L18" s="756" t="s">
        <v>5852</v>
      </c>
    </row>
    <row r="19" spans="1:12" ht="118.5" customHeight="1">
      <c r="A19" s="520">
        <v>43825</v>
      </c>
      <c r="B19" s="521" t="s">
        <v>12</v>
      </c>
      <c r="C19" s="4341" t="s">
        <v>5867</v>
      </c>
      <c r="D19" s="4342"/>
      <c r="E19" s="4342"/>
      <c r="F19" s="4342"/>
      <c r="G19" s="4342"/>
      <c r="H19" s="4342"/>
      <c r="I19" s="4342"/>
      <c r="J19" s="4343"/>
      <c r="K19" s="3389"/>
      <c r="L19" s="2938" t="s">
        <v>5726</v>
      </c>
    </row>
    <row r="20" spans="1:12" ht="87" customHeight="1">
      <c r="A20" s="2950">
        <v>43830</v>
      </c>
      <c r="B20" s="2951" t="s">
        <v>34</v>
      </c>
      <c r="C20" s="5681" t="s">
        <v>5883</v>
      </c>
      <c r="D20" s="5682"/>
      <c r="E20" s="5682"/>
      <c r="F20" s="5682"/>
      <c r="G20" s="5682"/>
      <c r="H20" s="5682"/>
      <c r="I20" s="5682"/>
      <c r="J20" s="5683"/>
      <c r="K20" s="3625"/>
      <c r="L20" s="2789" t="s">
        <v>5557</v>
      </c>
    </row>
    <row r="21" spans="1:12" customFormat="1" ht="24" customHeight="1">
      <c r="A21" s="520">
        <v>43837</v>
      </c>
      <c r="B21" s="521" t="s">
        <v>12</v>
      </c>
      <c r="C21" s="4341" t="s">
        <v>5889</v>
      </c>
      <c r="D21" s="4342"/>
      <c r="E21" s="4342"/>
      <c r="F21" s="4342"/>
      <c r="G21" s="4342"/>
      <c r="H21" s="4342"/>
      <c r="I21" s="4342"/>
      <c r="J21" s="4343"/>
      <c r="K21" s="3389"/>
      <c r="L21" s="1823"/>
    </row>
    <row r="22" spans="1:12" ht="26.25" customHeight="1">
      <c r="A22" s="520">
        <v>43840</v>
      </c>
      <c r="B22" s="521" t="s">
        <v>15</v>
      </c>
      <c r="C22" s="4965" t="s">
        <v>5890</v>
      </c>
      <c r="D22" s="4966"/>
      <c r="E22" s="4966"/>
      <c r="F22" s="4966"/>
      <c r="G22" s="4966"/>
      <c r="H22" s="4966"/>
      <c r="I22" s="4966"/>
      <c r="J22" s="4967"/>
      <c r="K22" s="3413"/>
      <c r="L22" s="756"/>
    </row>
    <row r="23" spans="1:12" ht="43.5" customHeight="1">
      <c r="A23" s="520">
        <v>43841</v>
      </c>
      <c r="B23" s="1384" t="s">
        <v>12</v>
      </c>
      <c r="C23" s="4341" t="s">
        <v>5904</v>
      </c>
      <c r="D23" s="4342"/>
      <c r="E23" s="4342"/>
      <c r="F23" s="4342"/>
      <c r="G23" s="4342"/>
      <c r="H23" s="4342"/>
      <c r="I23" s="4342"/>
      <c r="J23" s="4343"/>
      <c r="K23" s="3389"/>
      <c r="L23" s="756"/>
    </row>
    <row r="24" spans="1:12">
      <c r="A24" s="520">
        <v>43845</v>
      </c>
      <c r="B24" s="1384" t="s">
        <v>143</v>
      </c>
      <c r="C24" s="1627"/>
      <c r="D24" s="1627"/>
      <c r="E24" s="1627"/>
      <c r="F24" s="1627"/>
      <c r="G24" s="1627"/>
      <c r="H24" s="1627">
        <v>3000</v>
      </c>
      <c r="I24" s="1627">
        <v>100</v>
      </c>
      <c r="J24" s="1627"/>
      <c r="K24" s="3412"/>
      <c r="L24" s="756" t="s">
        <v>5897</v>
      </c>
    </row>
    <row r="25" spans="1:12" ht="78.75" customHeight="1">
      <c r="A25" s="520">
        <v>43846</v>
      </c>
      <c r="B25" s="1384" t="s">
        <v>12</v>
      </c>
      <c r="C25" s="4341" t="s">
        <v>5921</v>
      </c>
      <c r="D25" s="4342"/>
      <c r="E25" s="4342"/>
      <c r="F25" s="4342"/>
      <c r="G25" s="4342"/>
      <c r="H25" s="4342"/>
      <c r="I25" s="4342"/>
      <c r="J25" s="4343"/>
      <c r="K25" s="3389"/>
      <c r="L25" s="756"/>
    </row>
    <row r="26" spans="1:12" s="270" customFormat="1">
      <c r="A26" s="2987">
        <v>43850</v>
      </c>
      <c r="B26" s="2986" t="s">
        <v>12</v>
      </c>
      <c r="C26" s="4340" t="s">
        <v>2553</v>
      </c>
      <c r="D26" s="4263"/>
      <c r="E26" s="4263"/>
      <c r="F26" s="4263"/>
      <c r="G26" s="4263"/>
      <c r="H26" s="4263"/>
      <c r="I26" s="4263"/>
      <c r="J26" s="4344"/>
      <c r="K26" s="3385"/>
      <c r="L26" s="271"/>
    </row>
    <row r="27" spans="1:12">
      <c r="A27" s="520">
        <v>43855</v>
      </c>
      <c r="B27" s="1384" t="s">
        <v>12</v>
      </c>
      <c r="C27" s="4340" t="s">
        <v>4990</v>
      </c>
      <c r="D27" s="4263"/>
      <c r="E27" s="4263"/>
      <c r="F27" s="4263"/>
      <c r="G27" s="4263"/>
      <c r="H27" s="4263"/>
      <c r="I27" s="4263"/>
      <c r="J27" s="4344"/>
      <c r="K27" s="3384"/>
      <c r="L27" s="756"/>
    </row>
    <row r="28" spans="1:12">
      <c r="A28" s="2261">
        <v>43887</v>
      </c>
      <c r="B28" s="2891" t="s">
        <v>16</v>
      </c>
      <c r="C28" s="1880">
        <v>35</v>
      </c>
      <c r="D28" s="1880">
        <f>+C28*(100-E28)/100</f>
        <v>31.5</v>
      </c>
      <c r="E28" s="1880">
        <v>10</v>
      </c>
      <c r="F28" s="1880" t="s">
        <v>70</v>
      </c>
      <c r="G28" s="1880">
        <v>60</v>
      </c>
      <c r="H28" s="1880"/>
      <c r="I28" s="1880"/>
      <c r="J28" s="1880"/>
      <c r="K28" s="3612"/>
      <c r="L28" s="3073" t="s">
        <v>5993</v>
      </c>
    </row>
    <row r="29" spans="1:12">
      <c r="A29" s="520">
        <v>43889</v>
      </c>
      <c r="B29" s="1384" t="s">
        <v>12</v>
      </c>
      <c r="C29" s="4965" t="s">
        <v>4990</v>
      </c>
      <c r="D29" s="4966"/>
      <c r="E29" s="4966"/>
      <c r="F29" s="4966"/>
      <c r="G29" s="4966"/>
      <c r="H29" s="4966"/>
      <c r="I29" s="4966"/>
      <c r="J29" s="4967"/>
      <c r="K29" s="3413"/>
      <c r="L29" s="756"/>
    </row>
    <row r="30" spans="1:12">
      <c r="A30" s="520">
        <v>43896</v>
      </c>
      <c r="B30" s="1384" t="s">
        <v>12</v>
      </c>
      <c r="C30" s="4965" t="s">
        <v>4990</v>
      </c>
      <c r="D30" s="4966"/>
      <c r="E30" s="4966"/>
      <c r="F30" s="4966"/>
      <c r="G30" s="4966"/>
      <c r="H30" s="4966"/>
      <c r="I30" s="4966"/>
      <c r="J30" s="4967"/>
      <c r="K30" s="3413"/>
      <c r="L30" s="756"/>
    </row>
    <row r="31" spans="1:12">
      <c r="A31" s="520">
        <v>43909</v>
      </c>
      <c r="B31" s="1384" t="s">
        <v>12</v>
      </c>
      <c r="C31" s="4965" t="s">
        <v>6006</v>
      </c>
      <c r="D31" s="4966"/>
      <c r="E31" s="4966"/>
      <c r="F31" s="4966"/>
      <c r="G31" s="4966"/>
      <c r="H31" s="4966"/>
      <c r="I31" s="4966"/>
      <c r="J31" s="4967"/>
      <c r="K31" s="3413"/>
      <c r="L31" s="756"/>
    </row>
    <row r="32" spans="1:12" ht="35.25" customHeight="1">
      <c r="A32" s="520">
        <v>43918</v>
      </c>
      <c r="B32" s="1384" t="s">
        <v>12</v>
      </c>
      <c r="C32" s="4341" t="s">
        <v>6057</v>
      </c>
      <c r="D32" s="4342"/>
      <c r="E32" s="4342"/>
      <c r="F32" s="4342"/>
      <c r="G32" s="4342"/>
      <c r="H32" s="4342"/>
      <c r="I32" s="4342"/>
      <c r="J32" s="4343"/>
      <c r="K32" s="3389"/>
      <c r="L32" s="756"/>
    </row>
    <row r="33" spans="1:12">
      <c r="A33" s="3632">
        <v>43920</v>
      </c>
      <c r="B33" s="3154" t="s">
        <v>4</v>
      </c>
      <c r="C33" s="3152"/>
      <c r="D33" s="3152"/>
      <c r="E33" s="3152">
        <v>10</v>
      </c>
      <c r="F33" s="3152"/>
      <c r="G33" s="3152"/>
      <c r="H33" s="3152"/>
      <c r="I33" s="3152"/>
      <c r="J33" s="3152"/>
      <c r="K33" s="3617"/>
      <c r="L33" s="3155"/>
    </row>
    <row r="34" spans="1:12">
      <c r="A34" s="3632">
        <v>43951</v>
      </c>
      <c r="B34" s="3154" t="s">
        <v>4</v>
      </c>
      <c r="C34" s="3152"/>
      <c r="D34" s="3152"/>
      <c r="E34" s="3152">
        <v>10</v>
      </c>
      <c r="F34" s="3152"/>
      <c r="G34" s="3152"/>
      <c r="H34" s="3152"/>
      <c r="I34" s="3152"/>
      <c r="J34" s="3152"/>
      <c r="K34" s="3617"/>
      <c r="L34" s="3155"/>
    </row>
    <row r="35" spans="1:12">
      <c r="A35" s="520">
        <v>43970</v>
      </c>
      <c r="B35" s="1384" t="s">
        <v>16</v>
      </c>
      <c r="C35" s="1627">
        <v>100</v>
      </c>
      <c r="D35" s="1627">
        <v>85</v>
      </c>
      <c r="E35" s="1627">
        <v>10</v>
      </c>
      <c r="F35" s="1627" t="s">
        <v>70</v>
      </c>
      <c r="G35" s="1627">
        <v>90</v>
      </c>
      <c r="H35" s="1627"/>
      <c r="I35" s="1627"/>
      <c r="J35" s="1627"/>
      <c r="K35" s="3412"/>
      <c r="L35" s="756" t="s">
        <v>6167</v>
      </c>
    </row>
    <row r="36" spans="1:12">
      <c r="A36" s="3632">
        <v>43981</v>
      </c>
      <c r="B36" s="3154" t="s">
        <v>4</v>
      </c>
      <c r="C36" s="3152"/>
      <c r="D36" s="3152"/>
      <c r="E36" s="3152">
        <v>10</v>
      </c>
      <c r="F36" s="3152"/>
      <c r="G36" s="3152"/>
      <c r="H36" s="3152"/>
      <c r="I36" s="3152"/>
      <c r="J36" s="3152"/>
      <c r="K36" s="3617"/>
      <c r="L36" s="3155"/>
    </row>
    <row r="37" spans="1:12">
      <c r="A37" s="3632">
        <v>44012</v>
      </c>
      <c r="B37" s="3154" t="s">
        <v>4</v>
      </c>
      <c r="C37" s="3152"/>
      <c r="D37" s="3152"/>
      <c r="E37" s="3152">
        <v>10</v>
      </c>
      <c r="F37" s="3152"/>
      <c r="G37" s="3152"/>
      <c r="H37" s="3152"/>
      <c r="I37" s="3152"/>
      <c r="J37" s="3152"/>
      <c r="K37" s="3617"/>
      <c r="L37" s="3155"/>
    </row>
    <row r="38" spans="1:12">
      <c r="A38" s="3632">
        <v>44042</v>
      </c>
      <c r="B38" s="3154" t="s">
        <v>4</v>
      </c>
      <c r="C38" s="3152"/>
      <c r="D38" s="3152"/>
      <c r="E38" s="3152">
        <v>5</v>
      </c>
      <c r="F38" s="3152"/>
      <c r="G38" s="3152"/>
      <c r="H38" s="3152"/>
      <c r="I38" s="3152"/>
      <c r="J38" s="3152"/>
      <c r="K38" s="3617"/>
      <c r="L38" s="3155"/>
    </row>
    <row r="39" spans="1:12">
      <c r="A39" s="520">
        <v>44045</v>
      </c>
      <c r="B39" s="1384" t="s">
        <v>16</v>
      </c>
      <c r="C39" s="1627">
        <v>90</v>
      </c>
      <c r="D39" s="1627">
        <f>+C39*(100-E39)/100</f>
        <v>81</v>
      </c>
      <c r="E39" s="1627">
        <v>10</v>
      </c>
      <c r="F39" s="1627" t="s">
        <v>70</v>
      </c>
      <c r="G39" s="1627">
        <v>95</v>
      </c>
      <c r="H39" s="1627"/>
      <c r="I39" s="1627"/>
      <c r="J39" s="1627"/>
      <c r="K39" s="3412"/>
      <c r="L39" s="756" t="s">
        <v>6237</v>
      </c>
    </row>
    <row r="40" spans="1:12">
      <c r="A40" s="520">
        <v>44071</v>
      </c>
      <c r="B40" s="1384" t="s">
        <v>143</v>
      </c>
      <c r="C40" s="1627"/>
      <c r="D40" s="1627" t="s">
        <v>324</v>
      </c>
      <c r="E40" s="1627"/>
      <c r="F40" s="1627"/>
      <c r="G40" s="1627"/>
      <c r="H40" s="1627">
        <v>4285</v>
      </c>
      <c r="I40" s="1627">
        <v>100</v>
      </c>
      <c r="J40" s="1627"/>
      <c r="K40" s="3412"/>
      <c r="L40" s="756" t="s">
        <v>30</v>
      </c>
    </row>
    <row r="41" spans="1:12">
      <c r="A41" s="3632">
        <v>44073</v>
      </c>
      <c r="B41" s="3154" t="s">
        <v>4</v>
      </c>
      <c r="C41" s="3152"/>
      <c r="D41" s="3152"/>
      <c r="E41" s="3152">
        <v>5</v>
      </c>
      <c r="F41" s="3152"/>
      <c r="G41" s="3152"/>
      <c r="H41" s="3152"/>
      <c r="I41" s="3152"/>
      <c r="J41" s="3152"/>
      <c r="K41" s="3617"/>
      <c r="L41" s="3155"/>
    </row>
    <row r="42" spans="1:12">
      <c r="A42" s="520">
        <v>44109</v>
      </c>
      <c r="B42" s="1384" t="s">
        <v>143</v>
      </c>
      <c r="C42" s="1627"/>
      <c r="D42" s="1627">
        <f>+C42*(100-E42)/100</f>
        <v>0</v>
      </c>
      <c r="E42" s="1627"/>
      <c r="F42" s="1627"/>
      <c r="G42" s="1627"/>
      <c r="H42" s="1627">
        <v>4275</v>
      </c>
      <c r="I42" s="1627">
        <v>100</v>
      </c>
      <c r="J42" s="1627"/>
      <c r="K42" s="3412"/>
      <c r="L42" s="756"/>
    </row>
    <row r="43" spans="1:12">
      <c r="A43" s="520">
        <v>44212</v>
      </c>
      <c r="B43" s="1384" t="s">
        <v>143</v>
      </c>
      <c r="C43" s="1627"/>
      <c r="D43" s="1627" t="s">
        <v>324</v>
      </c>
      <c r="E43" s="1627"/>
      <c r="F43" s="1627"/>
      <c r="G43" s="1627"/>
      <c r="H43" s="1627">
        <v>4375</v>
      </c>
      <c r="I43" s="1627">
        <v>100</v>
      </c>
      <c r="J43" s="1627"/>
      <c r="K43" s="3412"/>
      <c r="L43" s="756" t="s">
        <v>6461</v>
      </c>
    </row>
    <row r="44" spans="1:12" ht="18.75" customHeight="1">
      <c r="A44" s="520">
        <v>44213</v>
      </c>
      <c r="B44" s="1384" t="s">
        <v>12</v>
      </c>
      <c r="C44" s="5680" t="s">
        <v>6460</v>
      </c>
      <c r="D44" s="4342"/>
      <c r="E44" s="4342"/>
      <c r="F44" s="4342"/>
      <c r="G44" s="4342"/>
      <c r="H44" s="4342"/>
      <c r="I44" s="4342"/>
      <c r="J44" s="5258"/>
      <c r="K44" s="3412"/>
      <c r="L44" s="756"/>
    </row>
    <row r="45" spans="1:12">
      <c r="A45" s="520">
        <v>44229</v>
      </c>
      <c r="B45" s="1384" t="s">
        <v>12</v>
      </c>
      <c r="C45" s="5612" t="s">
        <v>4990</v>
      </c>
      <c r="D45" s="4966"/>
      <c r="E45" s="4966"/>
      <c r="F45" s="4966"/>
      <c r="G45" s="4966"/>
      <c r="H45" s="4966"/>
      <c r="I45" s="4966"/>
      <c r="J45" s="5613"/>
      <c r="K45" s="3412"/>
      <c r="L45" s="756"/>
    </row>
    <row r="46" spans="1:12">
      <c r="A46" s="520">
        <v>44272</v>
      </c>
      <c r="B46" s="1384" t="s">
        <v>143</v>
      </c>
      <c r="C46" s="1627"/>
      <c r="D46" s="1627">
        <f t="shared" ref="D46:D69" si="0">+C46*(100-E46)/100</f>
        <v>0</v>
      </c>
      <c r="E46" s="1627"/>
      <c r="F46" s="1627"/>
      <c r="G46" s="1627"/>
      <c r="H46" s="1293">
        <v>4750</v>
      </c>
      <c r="I46" s="1293">
        <v>100</v>
      </c>
      <c r="J46" s="1627"/>
      <c r="K46" s="3412"/>
      <c r="L46" s="756" t="s">
        <v>6543</v>
      </c>
    </row>
    <row r="47" spans="1:12">
      <c r="A47" s="520">
        <v>44296</v>
      </c>
      <c r="B47" s="1384" t="s">
        <v>16</v>
      </c>
      <c r="C47" s="1627">
        <v>120</v>
      </c>
      <c r="D47" s="1627">
        <f>+C47-(E47*C47/100)</f>
        <v>112.8</v>
      </c>
      <c r="E47" s="1627">
        <v>6</v>
      </c>
      <c r="F47" s="1627" t="s">
        <v>70</v>
      </c>
      <c r="G47" s="1627">
        <v>160</v>
      </c>
      <c r="H47" s="1627"/>
      <c r="I47" s="1627"/>
      <c r="J47" s="1627"/>
      <c r="K47" s="3412"/>
      <c r="L47" s="756" t="s">
        <v>4152</v>
      </c>
    </row>
    <row r="48" spans="1:12">
      <c r="A48" s="520">
        <v>44352</v>
      </c>
      <c r="B48" s="1384" t="s">
        <v>143</v>
      </c>
      <c r="C48" s="1627"/>
      <c r="D48" s="1627">
        <f t="shared" si="0"/>
        <v>0</v>
      </c>
      <c r="E48" s="1627"/>
      <c r="F48" s="1627"/>
      <c r="G48" s="1627"/>
      <c r="H48" s="1627">
        <v>4755</v>
      </c>
      <c r="I48" s="1627">
        <v>97</v>
      </c>
      <c r="J48" s="1627"/>
      <c r="K48" s="3412"/>
      <c r="L48" s="756" t="s">
        <v>6669</v>
      </c>
    </row>
    <row r="49" spans="1:12">
      <c r="A49" s="520">
        <v>44361</v>
      </c>
      <c r="B49" s="1384" t="s">
        <v>12</v>
      </c>
      <c r="C49" s="5612" t="s">
        <v>6685</v>
      </c>
      <c r="D49" s="4966"/>
      <c r="E49" s="4966"/>
      <c r="F49" s="4966"/>
      <c r="G49" s="4966"/>
      <c r="H49" s="4966"/>
      <c r="I49" s="4966"/>
      <c r="J49" s="5613"/>
      <c r="K49" s="3412"/>
      <c r="L49" s="756"/>
    </row>
    <row r="50" spans="1:12">
      <c r="A50" s="520">
        <v>44363</v>
      </c>
      <c r="B50" s="1384" t="s">
        <v>12</v>
      </c>
      <c r="C50" s="5612" t="s">
        <v>6688</v>
      </c>
      <c r="D50" s="4966"/>
      <c r="E50" s="4966"/>
      <c r="F50" s="4966"/>
      <c r="G50" s="4966"/>
      <c r="H50" s="4966"/>
      <c r="I50" s="4966"/>
      <c r="J50" s="5613"/>
      <c r="K50" s="3412"/>
      <c r="L50" s="756"/>
    </row>
    <row r="51" spans="1:12">
      <c r="A51" s="520">
        <v>44430</v>
      </c>
      <c r="B51" s="1384" t="s">
        <v>16</v>
      </c>
      <c r="C51" s="1627">
        <v>95</v>
      </c>
      <c r="D51" s="1627">
        <f t="shared" si="0"/>
        <v>89.3</v>
      </c>
      <c r="E51" s="1627">
        <v>6</v>
      </c>
      <c r="F51" s="1627" t="s">
        <v>70</v>
      </c>
      <c r="G51" s="1627">
        <v>110</v>
      </c>
      <c r="H51" s="1627"/>
      <c r="I51" s="1627"/>
      <c r="J51" s="1627"/>
      <c r="K51" s="3412"/>
      <c r="L51" s="756" t="s">
        <v>6573</v>
      </c>
    </row>
    <row r="52" spans="1:12">
      <c r="A52" s="520"/>
      <c r="B52" s="1384"/>
      <c r="C52" s="1627"/>
      <c r="D52" s="1627">
        <f t="shared" si="0"/>
        <v>0</v>
      </c>
      <c r="E52" s="1627"/>
      <c r="F52" s="1627"/>
      <c r="G52" s="1627"/>
      <c r="H52" s="1627"/>
      <c r="I52" s="1627"/>
      <c r="J52" s="1627"/>
      <c r="K52" s="3412"/>
      <c r="L52" s="756"/>
    </row>
    <row r="53" spans="1:12">
      <c r="C53" s="1627"/>
      <c r="D53" s="1627">
        <f t="shared" si="0"/>
        <v>0</v>
      </c>
      <c r="E53" s="1627"/>
      <c r="F53" s="1627"/>
      <c r="G53" s="1627"/>
      <c r="H53" s="1627"/>
      <c r="I53" s="1627"/>
      <c r="J53" s="1627"/>
      <c r="K53" s="3412"/>
      <c r="L53" s="756"/>
    </row>
    <row r="54" spans="1:12">
      <c r="C54" s="1627"/>
      <c r="D54" s="1627">
        <f t="shared" si="0"/>
        <v>0</v>
      </c>
      <c r="E54" s="1627"/>
      <c r="F54" s="1627"/>
      <c r="G54" s="1627"/>
      <c r="H54" s="1627"/>
      <c r="I54" s="1627"/>
      <c r="J54" s="1627"/>
      <c r="K54" s="3412"/>
      <c r="L54" s="756"/>
    </row>
    <row r="55" spans="1:12">
      <c r="C55" s="1627"/>
      <c r="D55" s="1627">
        <f t="shared" si="0"/>
        <v>0</v>
      </c>
      <c r="E55" s="1627"/>
      <c r="F55" s="1627"/>
      <c r="G55" s="1627"/>
      <c r="H55" s="1627"/>
      <c r="I55" s="1627"/>
      <c r="J55" s="1627"/>
      <c r="K55" s="3412"/>
      <c r="L55" s="756"/>
    </row>
    <row r="56" spans="1:12">
      <c r="C56" s="1627"/>
      <c r="D56" s="1627">
        <f t="shared" si="0"/>
        <v>0</v>
      </c>
      <c r="E56" s="1627"/>
      <c r="F56" s="1627"/>
      <c r="G56" s="1627"/>
      <c r="H56" s="1627"/>
      <c r="I56" s="1627"/>
      <c r="J56" s="1627"/>
      <c r="K56" s="3412"/>
      <c r="L56" s="756"/>
    </row>
    <row r="57" spans="1:12">
      <c r="C57" s="1627"/>
      <c r="D57" s="1627">
        <f t="shared" si="0"/>
        <v>0</v>
      </c>
      <c r="E57" s="1627"/>
      <c r="F57" s="1627"/>
      <c r="G57" s="1627"/>
      <c r="H57" s="1627"/>
      <c r="I57" s="1627"/>
      <c r="J57" s="1627"/>
      <c r="K57" s="3412"/>
      <c r="L57" s="756"/>
    </row>
    <row r="58" spans="1:12">
      <c r="C58" s="1293"/>
      <c r="D58" s="1627">
        <f t="shared" si="0"/>
        <v>0</v>
      </c>
      <c r="E58" s="1293"/>
      <c r="F58" s="1293"/>
      <c r="G58" s="1293"/>
      <c r="H58" s="1293"/>
      <c r="I58" s="1293"/>
      <c r="J58" s="1293"/>
      <c r="K58" s="3447"/>
      <c r="L58" s="756"/>
    </row>
    <row r="59" spans="1:12">
      <c r="C59" s="1293"/>
      <c r="D59" s="1627">
        <f t="shared" si="0"/>
        <v>0</v>
      </c>
      <c r="E59" s="1293"/>
      <c r="F59" s="1293"/>
      <c r="G59" s="1293"/>
      <c r="H59" s="1293"/>
      <c r="I59" s="1293"/>
      <c r="J59" s="1293"/>
      <c r="K59" s="3447"/>
      <c r="L59" s="756"/>
    </row>
    <row r="60" spans="1:12">
      <c r="C60" s="1293"/>
      <c r="D60" s="1627">
        <f t="shared" si="0"/>
        <v>0</v>
      </c>
      <c r="E60" s="1293"/>
      <c r="F60" s="1293"/>
      <c r="G60" s="1293"/>
      <c r="H60" s="1293"/>
      <c r="I60" s="1293"/>
      <c r="J60" s="1293"/>
      <c r="K60" s="3447"/>
      <c r="L60" s="756"/>
    </row>
    <row r="61" spans="1:12">
      <c r="C61" s="1293"/>
      <c r="D61" s="1627">
        <f t="shared" si="0"/>
        <v>0</v>
      </c>
      <c r="E61" s="1293"/>
      <c r="F61" s="1293"/>
      <c r="G61" s="1293"/>
      <c r="H61" s="1293"/>
      <c r="I61" s="1293"/>
      <c r="J61" s="1293"/>
      <c r="K61" s="3447"/>
      <c r="L61" s="756"/>
    </row>
    <row r="62" spans="1:12">
      <c r="C62" s="1293"/>
      <c r="D62" s="1627">
        <f t="shared" si="0"/>
        <v>0</v>
      </c>
      <c r="E62" s="1293"/>
      <c r="F62" s="1293"/>
      <c r="G62" s="1293"/>
      <c r="H62" s="1293"/>
      <c r="I62" s="1293"/>
      <c r="J62" s="1293"/>
      <c r="K62" s="3447"/>
      <c r="L62" s="756"/>
    </row>
    <row r="63" spans="1:12">
      <c r="C63" s="1293"/>
      <c r="D63" s="1627">
        <f t="shared" si="0"/>
        <v>0</v>
      </c>
      <c r="E63" s="1293"/>
      <c r="F63" s="1293"/>
      <c r="G63" s="1293"/>
      <c r="H63" s="1293"/>
      <c r="I63" s="1293"/>
      <c r="J63" s="1293"/>
      <c r="K63" s="3447"/>
      <c r="L63" s="756"/>
    </row>
    <row r="64" spans="1:12">
      <c r="C64" s="1293"/>
      <c r="D64" s="1627">
        <f t="shared" si="0"/>
        <v>0</v>
      </c>
      <c r="E64" s="1293"/>
      <c r="F64" s="1293"/>
      <c r="G64" s="1293"/>
      <c r="H64" s="1293"/>
      <c r="I64" s="1293"/>
      <c r="J64" s="1293"/>
      <c r="K64" s="3447"/>
      <c r="L64" s="756"/>
    </row>
    <row r="65" spans="3:12">
      <c r="C65" s="1293"/>
      <c r="D65" s="1627">
        <f t="shared" si="0"/>
        <v>0</v>
      </c>
      <c r="E65" s="1293"/>
      <c r="F65" s="1293"/>
      <c r="G65" s="1293"/>
      <c r="H65" s="1293"/>
      <c r="I65" s="1293"/>
      <c r="J65" s="1293"/>
      <c r="K65" s="3447"/>
      <c r="L65" s="756"/>
    </row>
    <row r="66" spans="3:12">
      <c r="C66" s="1293"/>
      <c r="D66" s="1627">
        <f t="shared" si="0"/>
        <v>0</v>
      </c>
      <c r="E66" s="1293"/>
      <c r="F66" s="1293"/>
      <c r="G66" s="1293"/>
      <c r="H66" s="1293"/>
      <c r="I66" s="1293"/>
      <c r="J66" s="1293"/>
      <c r="K66" s="3447"/>
      <c r="L66" s="756"/>
    </row>
    <row r="67" spans="3:12">
      <c r="C67" s="1293"/>
      <c r="D67" s="1627">
        <f t="shared" si="0"/>
        <v>0</v>
      </c>
      <c r="E67" s="1293"/>
      <c r="F67" s="1293"/>
      <c r="G67" s="1293"/>
      <c r="H67" s="1293"/>
      <c r="I67" s="1293"/>
      <c r="J67" s="1293"/>
      <c r="K67" s="3447"/>
      <c r="L67" s="756"/>
    </row>
    <row r="68" spans="3:12">
      <c r="C68" s="1293"/>
      <c r="D68" s="1627">
        <f t="shared" si="0"/>
        <v>0</v>
      </c>
      <c r="E68" s="1293"/>
      <c r="F68" s="1293"/>
      <c r="G68" s="1293"/>
      <c r="H68" s="1293"/>
      <c r="I68" s="1293"/>
      <c r="J68" s="1293"/>
      <c r="K68" s="3447"/>
      <c r="L68" s="756"/>
    </row>
    <row r="69" spans="3:12">
      <c r="C69" s="1293"/>
      <c r="D69" s="1627">
        <f t="shared" si="0"/>
        <v>0</v>
      </c>
      <c r="E69" s="1293"/>
      <c r="F69" s="1293"/>
      <c r="G69" s="1293"/>
      <c r="H69" s="1293"/>
      <c r="I69" s="1293"/>
      <c r="J69" s="1293"/>
      <c r="K69" s="3447"/>
      <c r="L69" s="756"/>
    </row>
    <row r="70" spans="3:12">
      <c r="C70" s="1293"/>
      <c r="D70" s="1627">
        <f t="shared" ref="D70:D133" si="1">+C70*(100-E70)/100</f>
        <v>0</v>
      </c>
      <c r="E70" s="1293"/>
      <c r="F70" s="1293"/>
      <c r="G70" s="1293"/>
      <c r="H70" s="1293"/>
      <c r="I70" s="1293"/>
      <c r="J70" s="1293"/>
      <c r="K70" s="3447"/>
      <c r="L70" s="756"/>
    </row>
    <row r="71" spans="3:12">
      <c r="C71" s="1293"/>
      <c r="D71" s="1627">
        <f t="shared" si="1"/>
        <v>0</v>
      </c>
      <c r="E71" s="1293"/>
      <c r="F71" s="1293"/>
      <c r="G71" s="1293"/>
      <c r="H71" s="1293"/>
      <c r="I71" s="1293"/>
      <c r="J71" s="1293"/>
      <c r="K71" s="3447"/>
      <c r="L71" s="756"/>
    </row>
    <row r="72" spans="3:12">
      <c r="C72" s="1293"/>
      <c r="D72" s="1627">
        <f t="shared" si="1"/>
        <v>0</v>
      </c>
      <c r="E72" s="1293"/>
      <c r="F72" s="1293"/>
      <c r="G72" s="1293"/>
      <c r="H72" s="1293"/>
      <c r="I72" s="1293"/>
      <c r="J72" s="1293"/>
      <c r="K72" s="3447"/>
      <c r="L72" s="756"/>
    </row>
    <row r="73" spans="3:12">
      <c r="C73" s="1293"/>
      <c r="D73" s="1627">
        <f t="shared" si="1"/>
        <v>0</v>
      </c>
      <c r="E73" s="1293"/>
      <c r="F73" s="1293"/>
      <c r="G73" s="1293"/>
      <c r="H73" s="1293"/>
      <c r="I73" s="1293"/>
      <c r="J73" s="1293"/>
      <c r="K73" s="3447"/>
      <c r="L73" s="756"/>
    </row>
    <row r="74" spans="3:12">
      <c r="C74" s="1293"/>
      <c r="D74" s="1627">
        <f t="shared" si="1"/>
        <v>0</v>
      </c>
      <c r="E74" s="1293"/>
      <c r="F74" s="1293"/>
      <c r="G74" s="1293"/>
      <c r="H74" s="1293"/>
      <c r="I74" s="1293"/>
      <c r="J74" s="1293"/>
      <c r="K74" s="3447"/>
      <c r="L74" s="756"/>
    </row>
    <row r="75" spans="3:12">
      <c r="C75" s="1293"/>
      <c r="D75" s="1627">
        <f t="shared" si="1"/>
        <v>0</v>
      </c>
      <c r="E75" s="1293"/>
      <c r="F75" s="1293"/>
      <c r="G75" s="1293"/>
      <c r="H75" s="1293"/>
      <c r="I75" s="1293"/>
      <c r="J75" s="1293"/>
      <c r="K75" s="3447"/>
      <c r="L75" s="756"/>
    </row>
    <row r="76" spans="3:12">
      <c r="C76" s="1293"/>
      <c r="D76" s="1627">
        <f t="shared" si="1"/>
        <v>0</v>
      </c>
      <c r="E76" s="1293"/>
      <c r="F76" s="1293"/>
      <c r="G76" s="1293"/>
      <c r="H76" s="1293"/>
      <c r="I76" s="1293"/>
      <c r="J76" s="1293"/>
      <c r="K76" s="3447"/>
      <c r="L76" s="756"/>
    </row>
    <row r="77" spans="3:12">
      <c r="C77" s="1293"/>
      <c r="D77" s="1627">
        <f t="shared" si="1"/>
        <v>0</v>
      </c>
      <c r="E77" s="1293"/>
      <c r="F77" s="1293"/>
      <c r="G77" s="1293"/>
      <c r="H77" s="1293"/>
      <c r="I77" s="1293"/>
      <c r="J77" s="1293"/>
      <c r="K77" s="3447"/>
      <c r="L77" s="756"/>
    </row>
    <row r="78" spans="3:12">
      <c r="C78" s="1293"/>
      <c r="D78" s="1627">
        <f t="shared" si="1"/>
        <v>0</v>
      </c>
      <c r="E78" s="1293"/>
      <c r="F78" s="1293"/>
      <c r="G78" s="1293"/>
      <c r="H78" s="1293"/>
      <c r="I78" s="1293"/>
      <c r="J78" s="1293"/>
      <c r="K78" s="3447"/>
      <c r="L78" s="756"/>
    </row>
    <row r="79" spans="3:12">
      <c r="C79" s="1293"/>
      <c r="D79" s="1627">
        <f t="shared" si="1"/>
        <v>0</v>
      </c>
      <c r="E79" s="1293"/>
      <c r="F79" s="1293"/>
      <c r="G79" s="1293"/>
      <c r="H79" s="1293"/>
      <c r="I79" s="1293"/>
      <c r="J79" s="1293"/>
      <c r="K79" s="3447"/>
      <c r="L79" s="756"/>
    </row>
    <row r="80" spans="3:12">
      <c r="C80" s="1293"/>
      <c r="D80" s="1627">
        <f t="shared" si="1"/>
        <v>0</v>
      </c>
      <c r="E80" s="1293"/>
      <c r="F80" s="1293"/>
      <c r="G80" s="1293"/>
      <c r="H80" s="1293"/>
      <c r="I80" s="1293"/>
      <c r="J80" s="1293"/>
      <c r="K80" s="3447"/>
      <c r="L80" s="756"/>
    </row>
    <row r="81" spans="3:12">
      <c r="C81" s="1293"/>
      <c r="D81" s="1627">
        <f t="shared" si="1"/>
        <v>0</v>
      </c>
      <c r="E81" s="1293"/>
      <c r="F81" s="1293"/>
      <c r="G81" s="1293"/>
      <c r="H81" s="1293"/>
      <c r="I81" s="1293"/>
      <c r="J81" s="1293"/>
      <c r="K81" s="3447"/>
      <c r="L81" s="756"/>
    </row>
    <row r="82" spans="3:12">
      <c r="C82" s="1293"/>
      <c r="D82" s="1627">
        <f t="shared" si="1"/>
        <v>0</v>
      </c>
      <c r="E82" s="1293"/>
      <c r="F82" s="1293"/>
      <c r="G82" s="1293"/>
      <c r="H82" s="1293"/>
      <c r="I82" s="1293"/>
      <c r="J82" s="1293"/>
      <c r="K82" s="3447"/>
      <c r="L82" s="756"/>
    </row>
    <row r="83" spans="3:12">
      <c r="C83" s="1293"/>
      <c r="D83" s="1627">
        <f t="shared" si="1"/>
        <v>0</v>
      </c>
      <c r="E83" s="1293"/>
      <c r="F83" s="1293"/>
      <c r="G83" s="1293"/>
      <c r="H83" s="1293"/>
      <c r="I83" s="1293"/>
      <c r="J83" s="1293"/>
      <c r="K83" s="3447"/>
      <c r="L83" s="756"/>
    </row>
    <row r="84" spans="3:12">
      <c r="C84" s="1293"/>
      <c r="D84" s="1627">
        <f t="shared" si="1"/>
        <v>0</v>
      </c>
      <c r="E84" s="1293"/>
      <c r="F84" s="1293"/>
      <c r="G84" s="1293"/>
      <c r="H84" s="1293"/>
      <c r="I84" s="1293"/>
      <c r="J84" s="1293"/>
      <c r="K84" s="3447"/>
      <c r="L84" s="756"/>
    </row>
    <row r="85" spans="3:12">
      <c r="C85" s="1293"/>
      <c r="D85" s="1627">
        <f t="shared" si="1"/>
        <v>0</v>
      </c>
      <c r="E85" s="1293"/>
      <c r="F85" s="1293"/>
      <c r="G85" s="1293"/>
      <c r="H85" s="1293"/>
      <c r="I85" s="1293"/>
      <c r="J85" s="1293"/>
      <c r="K85" s="3447"/>
      <c r="L85" s="756"/>
    </row>
    <row r="86" spans="3:12">
      <c r="C86" s="1293"/>
      <c r="D86" s="1627">
        <f t="shared" si="1"/>
        <v>0</v>
      </c>
      <c r="E86" s="1293"/>
      <c r="F86" s="1293"/>
      <c r="G86" s="1293"/>
      <c r="H86" s="1293"/>
      <c r="I86" s="1293"/>
      <c r="J86" s="1293"/>
      <c r="K86" s="3447"/>
      <c r="L86" s="756"/>
    </row>
    <row r="87" spans="3:12">
      <c r="C87" s="1293"/>
      <c r="D87" s="1627">
        <f t="shared" si="1"/>
        <v>0</v>
      </c>
      <c r="E87" s="1293"/>
      <c r="F87" s="1293"/>
      <c r="G87" s="1293"/>
      <c r="H87" s="1293"/>
      <c r="I87" s="1293"/>
      <c r="J87" s="1293"/>
      <c r="K87" s="3447"/>
      <c r="L87" s="756"/>
    </row>
    <row r="88" spans="3:12">
      <c r="C88" s="1293"/>
      <c r="D88" s="1627">
        <f t="shared" si="1"/>
        <v>0</v>
      </c>
      <c r="E88" s="1293"/>
      <c r="F88" s="1293"/>
      <c r="G88" s="1293"/>
      <c r="H88" s="1293"/>
      <c r="I88" s="1293"/>
      <c r="J88" s="1293"/>
      <c r="K88" s="3447"/>
      <c r="L88" s="756"/>
    </row>
    <row r="89" spans="3:12">
      <c r="C89" s="1293"/>
      <c r="D89" s="1627">
        <f t="shared" si="1"/>
        <v>0</v>
      </c>
      <c r="E89" s="1293"/>
      <c r="F89" s="1293"/>
      <c r="G89" s="1293"/>
      <c r="H89" s="1293"/>
      <c r="I89" s="1293"/>
      <c r="J89" s="1293"/>
      <c r="K89" s="3447"/>
      <c r="L89" s="756"/>
    </row>
    <row r="90" spans="3:12">
      <c r="C90" s="1293"/>
      <c r="D90" s="1627">
        <f t="shared" si="1"/>
        <v>0</v>
      </c>
      <c r="E90" s="1293"/>
      <c r="F90" s="1293"/>
      <c r="G90" s="1293"/>
      <c r="H90" s="1293"/>
      <c r="I90" s="1293"/>
      <c r="J90" s="1293"/>
      <c r="K90" s="3447"/>
      <c r="L90" s="756"/>
    </row>
    <row r="91" spans="3:12">
      <c r="C91" s="1293"/>
      <c r="D91" s="1627">
        <f t="shared" si="1"/>
        <v>0</v>
      </c>
      <c r="E91" s="1293"/>
      <c r="F91" s="1293"/>
      <c r="G91" s="1293"/>
      <c r="H91" s="1293"/>
      <c r="I91" s="1293"/>
      <c r="J91" s="1293"/>
      <c r="K91" s="3447"/>
      <c r="L91" s="756"/>
    </row>
    <row r="92" spans="3:12">
      <c r="C92" s="1293"/>
      <c r="D92" s="1627">
        <f t="shared" si="1"/>
        <v>0</v>
      </c>
      <c r="E92" s="1293"/>
      <c r="F92" s="1293"/>
      <c r="G92" s="1293"/>
      <c r="H92" s="1293"/>
      <c r="I92" s="1293"/>
      <c r="J92" s="1293"/>
      <c r="K92" s="3447"/>
      <c r="L92" s="756"/>
    </row>
    <row r="93" spans="3:12">
      <c r="C93" s="1293"/>
      <c r="D93" s="1627">
        <f t="shared" si="1"/>
        <v>0</v>
      </c>
      <c r="E93" s="1293"/>
      <c r="F93" s="1293"/>
      <c r="G93" s="1293"/>
      <c r="H93" s="1293"/>
      <c r="I93" s="1293"/>
      <c r="J93" s="1293"/>
      <c r="K93" s="3447"/>
      <c r="L93" s="756"/>
    </row>
    <row r="94" spans="3:12">
      <c r="C94" s="1293"/>
      <c r="D94" s="1627">
        <f t="shared" si="1"/>
        <v>0</v>
      </c>
      <c r="E94" s="1293"/>
      <c r="F94" s="1293"/>
      <c r="G94" s="1293"/>
      <c r="H94" s="1293"/>
      <c r="I94" s="1293"/>
      <c r="J94" s="1293"/>
      <c r="K94" s="3447"/>
      <c r="L94" s="756"/>
    </row>
    <row r="95" spans="3:12">
      <c r="C95" s="1293"/>
      <c r="D95" s="1627">
        <f t="shared" si="1"/>
        <v>0</v>
      </c>
      <c r="E95" s="1293"/>
      <c r="F95" s="1293"/>
      <c r="G95" s="1293"/>
      <c r="H95" s="1293"/>
      <c r="I95" s="1293"/>
      <c r="J95" s="1293"/>
      <c r="K95" s="3447"/>
      <c r="L95" s="756"/>
    </row>
    <row r="96" spans="3:12">
      <c r="C96" s="1293"/>
      <c r="D96" s="1627">
        <f t="shared" si="1"/>
        <v>0</v>
      </c>
      <c r="E96" s="1293"/>
      <c r="F96" s="1293"/>
      <c r="G96" s="1293"/>
      <c r="H96" s="1293"/>
      <c r="I96" s="1293"/>
      <c r="J96" s="1293"/>
      <c r="K96" s="3447"/>
      <c r="L96" s="756"/>
    </row>
    <row r="97" spans="3:12">
      <c r="C97" s="1293"/>
      <c r="D97" s="1627">
        <f t="shared" si="1"/>
        <v>0</v>
      </c>
      <c r="E97" s="1293"/>
      <c r="F97" s="1293"/>
      <c r="G97" s="1293"/>
      <c r="H97" s="1293"/>
      <c r="I97" s="1293"/>
      <c r="J97" s="1293"/>
      <c r="K97" s="3447"/>
      <c r="L97" s="756"/>
    </row>
    <row r="98" spans="3:12">
      <c r="C98" s="1293"/>
      <c r="D98" s="1627">
        <f t="shared" si="1"/>
        <v>0</v>
      </c>
      <c r="E98" s="1293"/>
      <c r="F98" s="1293"/>
      <c r="G98" s="1293"/>
      <c r="H98" s="1293"/>
      <c r="I98" s="1293"/>
      <c r="J98" s="1293"/>
      <c r="K98" s="3447"/>
      <c r="L98" s="756"/>
    </row>
    <row r="99" spans="3:12">
      <c r="C99" s="1293"/>
      <c r="D99" s="1627">
        <f t="shared" si="1"/>
        <v>0</v>
      </c>
      <c r="E99" s="1293"/>
      <c r="F99" s="1293"/>
      <c r="G99" s="1293"/>
      <c r="H99" s="1293"/>
      <c r="I99" s="1293"/>
      <c r="J99" s="1293"/>
      <c r="K99" s="3447"/>
      <c r="L99" s="756"/>
    </row>
    <row r="100" spans="3:12">
      <c r="C100" s="1293"/>
      <c r="D100" s="1627">
        <f t="shared" si="1"/>
        <v>0</v>
      </c>
      <c r="E100" s="1293"/>
      <c r="F100" s="1293"/>
      <c r="G100" s="1293"/>
      <c r="H100" s="1293"/>
      <c r="I100" s="1293"/>
      <c r="J100" s="1293"/>
      <c r="K100" s="3447"/>
      <c r="L100" s="756"/>
    </row>
    <row r="101" spans="3:12">
      <c r="C101" s="1293"/>
      <c r="D101" s="1627">
        <f t="shared" si="1"/>
        <v>0</v>
      </c>
      <c r="E101" s="1293"/>
      <c r="F101" s="1293"/>
      <c r="G101" s="1293"/>
      <c r="H101" s="1293"/>
      <c r="I101" s="1293"/>
      <c r="J101" s="1293"/>
      <c r="K101" s="3447"/>
      <c r="L101" s="756"/>
    </row>
    <row r="102" spans="3:12">
      <c r="C102" s="1293"/>
      <c r="D102" s="1627">
        <f t="shared" si="1"/>
        <v>0</v>
      </c>
      <c r="E102" s="1293"/>
      <c r="F102" s="1293"/>
      <c r="G102" s="1293"/>
      <c r="H102" s="1293"/>
      <c r="I102" s="1293"/>
      <c r="J102" s="1293"/>
      <c r="K102" s="3447"/>
      <c r="L102" s="756"/>
    </row>
    <row r="103" spans="3:12">
      <c r="C103" s="1293"/>
      <c r="D103" s="1627">
        <f t="shared" si="1"/>
        <v>0</v>
      </c>
      <c r="E103" s="1293"/>
      <c r="F103" s="1293"/>
      <c r="G103" s="1293"/>
      <c r="H103" s="1293"/>
      <c r="I103" s="1293"/>
      <c r="J103" s="1293"/>
      <c r="K103" s="3447"/>
      <c r="L103" s="756"/>
    </row>
    <row r="104" spans="3:12">
      <c r="C104" s="1293"/>
      <c r="D104" s="1627">
        <f t="shared" si="1"/>
        <v>0</v>
      </c>
      <c r="E104" s="1293"/>
      <c r="F104" s="1293"/>
      <c r="G104" s="1293"/>
      <c r="H104" s="1293"/>
      <c r="I104" s="1293"/>
      <c r="J104" s="1293"/>
      <c r="K104" s="3447"/>
      <c r="L104" s="756"/>
    </row>
    <row r="105" spans="3:12">
      <c r="C105" s="1293"/>
      <c r="D105" s="1627">
        <f t="shared" si="1"/>
        <v>0</v>
      </c>
      <c r="E105" s="1293"/>
      <c r="F105" s="1293"/>
      <c r="G105" s="1293"/>
      <c r="H105" s="1293"/>
      <c r="I105" s="1293"/>
      <c r="J105" s="1293"/>
      <c r="K105" s="3447"/>
      <c r="L105" s="756"/>
    </row>
    <row r="106" spans="3:12">
      <c r="C106" s="1293"/>
      <c r="D106" s="1627">
        <f t="shared" si="1"/>
        <v>0</v>
      </c>
      <c r="E106" s="1293"/>
      <c r="F106" s="1293"/>
      <c r="G106" s="1293"/>
      <c r="H106" s="1293"/>
      <c r="I106" s="1293"/>
      <c r="J106" s="1293"/>
      <c r="K106" s="3447"/>
      <c r="L106" s="756"/>
    </row>
    <row r="107" spans="3:12">
      <c r="C107" s="1293"/>
      <c r="D107" s="1627">
        <f t="shared" si="1"/>
        <v>0</v>
      </c>
      <c r="E107" s="1293"/>
      <c r="F107" s="1293"/>
      <c r="G107" s="1293"/>
      <c r="H107" s="1293"/>
      <c r="I107" s="1293"/>
      <c r="J107" s="1293"/>
      <c r="K107" s="3447"/>
      <c r="L107" s="756"/>
    </row>
    <row r="108" spans="3:12">
      <c r="C108" s="1293"/>
      <c r="D108" s="1627">
        <f t="shared" si="1"/>
        <v>0</v>
      </c>
      <c r="E108" s="1293"/>
      <c r="F108" s="1293"/>
      <c r="G108" s="1293"/>
      <c r="H108" s="1293"/>
      <c r="I108" s="1293"/>
      <c r="J108" s="1293"/>
      <c r="K108" s="3447"/>
      <c r="L108" s="756"/>
    </row>
    <row r="109" spans="3:12">
      <c r="C109" s="1293"/>
      <c r="D109" s="1627">
        <f t="shared" si="1"/>
        <v>0</v>
      </c>
      <c r="E109" s="1293"/>
      <c r="F109" s="1293"/>
      <c r="G109" s="1293"/>
      <c r="H109" s="1293"/>
      <c r="I109" s="1293"/>
      <c r="J109" s="1293"/>
      <c r="K109" s="3447"/>
      <c r="L109" s="756"/>
    </row>
    <row r="110" spans="3:12">
      <c r="C110" s="1293"/>
      <c r="D110" s="1627">
        <f t="shared" si="1"/>
        <v>0</v>
      </c>
      <c r="E110" s="1293"/>
      <c r="F110" s="1293"/>
      <c r="G110" s="1293"/>
      <c r="H110" s="1293"/>
      <c r="I110" s="1293"/>
      <c r="J110" s="1293"/>
      <c r="K110" s="3447"/>
      <c r="L110" s="756"/>
    </row>
    <row r="111" spans="3:12">
      <c r="C111" s="1293"/>
      <c r="D111" s="1627">
        <f t="shared" si="1"/>
        <v>0</v>
      </c>
      <c r="E111" s="1293"/>
      <c r="F111" s="1293"/>
      <c r="G111" s="1293"/>
      <c r="H111" s="1293"/>
      <c r="I111" s="1293"/>
      <c r="J111" s="1293"/>
      <c r="K111" s="3447"/>
      <c r="L111" s="756"/>
    </row>
    <row r="112" spans="3:12">
      <c r="C112" s="1293"/>
      <c r="D112" s="1627">
        <f t="shared" si="1"/>
        <v>0</v>
      </c>
      <c r="E112" s="1293"/>
      <c r="F112" s="1293"/>
      <c r="G112" s="1293"/>
      <c r="H112" s="1293"/>
      <c r="I112" s="1293"/>
      <c r="J112" s="1293"/>
      <c r="K112" s="3447"/>
      <c r="L112" s="756"/>
    </row>
    <row r="113" spans="3:12">
      <c r="C113" s="1293"/>
      <c r="D113" s="1627">
        <f t="shared" si="1"/>
        <v>0</v>
      </c>
      <c r="E113" s="1293"/>
      <c r="F113" s="1293"/>
      <c r="G113" s="1293"/>
      <c r="H113" s="1293"/>
      <c r="I113" s="1293"/>
      <c r="J113" s="1293"/>
      <c r="K113" s="3447"/>
      <c r="L113" s="756"/>
    </row>
    <row r="114" spans="3:12">
      <c r="C114" s="1293"/>
      <c r="D114" s="1627">
        <f t="shared" si="1"/>
        <v>0</v>
      </c>
      <c r="E114" s="1293"/>
      <c r="F114" s="1293"/>
      <c r="G114" s="1293"/>
      <c r="H114" s="1293"/>
      <c r="I114" s="1293"/>
      <c r="J114" s="1293"/>
      <c r="K114" s="3447"/>
      <c r="L114" s="756"/>
    </row>
    <row r="115" spans="3:12">
      <c r="C115" s="1293"/>
      <c r="D115" s="1627">
        <f t="shared" si="1"/>
        <v>0</v>
      </c>
      <c r="E115" s="1293"/>
      <c r="F115" s="1293"/>
      <c r="G115" s="1293"/>
      <c r="H115" s="1293"/>
      <c r="I115" s="1293"/>
      <c r="J115" s="1293"/>
      <c r="K115" s="3447"/>
      <c r="L115" s="756"/>
    </row>
    <row r="116" spans="3:12">
      <c r="C116" s="1293"/>
      <c r="D116" s="1627">
        <f t="shared" si="1"/>
        <v>0</v>
      </c>
      <c r="E116" s="1293"/>
      <c r="F116" s="1293"/>
      <c r="G116" s="1293"/>
      <c r="H116" s="1293"/>
      <c r="I116" s="1293"/>
      <c r="J116" s="1293"/>
      <c r="K116" s="3447"/>
      <c r="L116" s="756"/>
    </row>
    <row r="117" spans="3:12">
      <c r="C117" s="1293"/>
      <c r="D117" s="1627">
        <f t="shared" si="1"/>
        <v>0</v>
      </c>
      <c r="E117" s="1293"/>
      <c r="F117" s="1293"/>
      <c r="G117" s="1293"/>
      <c r="H117" s="1293"/>
      <c r="I117" s="1293"/>
      <c r="J117" s="1293"/>
      <c r="K117" s="3447"/>
      <c r="L117" s="756"/>
    </row>
    <row r="118" spans="3:12">
      <c r="C118" s="1293"/>
      <c r="D118" s="1627">
        <f t="shared" si="1"/>
        <v>0</v>
      </c>
      <c r="E118" s="1293"/>
      <c r="F118" s="1293"/>
      <c r="G118" s="1293"/>
      <c r="H118" s="1293"/>
      <c r="I118" s="1293"/>
      <c r="J118" s="1293"/>
      <c r="K118" s="3447"/>
      <c r="L118" s="756"/>
    </row>
    <row r="119" spans="3:12">
      <c r="C119" s="1293"/>
      <c r="D119" s="1627">
        <f t="shared" si="1"/>
        <v>0</v>
      </c>
      <c r="E119" s="1293"/>
      <c r="F119" s="1293"/>
      <c r="G119" s="1293"/>
      <c r="H119" s="1293"/>
      <c r="I119" s="1293"/>
      <c r="J119" s="1293"/>
      <c r="K119" s="3447"/>
      <c r="L119" s="756"/>
    </row>
    <row r="120" spans="3:12">
      <c r="C120" s="1293"/>
      <c r="D120" s="1627">
        <f t="shared" si="1"/>
        <v>0</v>
      </c>
      <c r="E120" s="1293"/>
      <c r="F120" s="1293"/>
      <c r="G120" s="1293"/>
      <c r="H120" s="1293"/>
      <c r="I120" s="1293"/>
      <c r="J120" s="1293"/>
      <c r="K120" s="3447"/>
      <c r="L120" s="756"/>
    </row>
    <row r="121" spans="3:12">
      <c r="C121" s="1293"/>
      <c r="D121" s="1627">
        <f t="shared" si="1"/>
        <v>0</v>
      </c>
      <c r="E121" s="1293"/>
      <c r="F121" s="1293"/>
      <c r="G121" s="1293"/>
      <c r="H121" s="1293"/>
      <c r="I121" s="1293"/>
      <c r="J121" s="1293"/>
      <c r="K121" s="3447"/>
      <c r="L121" s="756"/>
    </row>
    <row r="122" spans="3:12">
      <c r="C122" s="1293"/>
      <c r="D122" s="1627">
        <f t="shared" si="1"/>
        <v>0</v>
      </c>
      <c r="E122" s="1293"/>
      <c r="F122" s="1293"/>
      <c r="G122" s="1293"/>
      <c r="H122" s="1293"/>
      <c r="I122" s="1293"/>
      <c r="J122" s="1293"/>
      <c r="K122" s="3447"/>
      <c r="L122" s="756"/>
    </row>
    <row r="123" spans="3:12">
      <c r="C123" s="1293"/>
      <c r="D123" s="1627">
        <f t="shared" si="1"/>
        <v>0</v>
      </c>
      <c r="E123" s="1293"/>
      <c r="F123" s="1293"/>
      <c r="G123" s="1293"/>
      <c r="H123" s="1293"/>
      <c r="I123" s="1293"/>
      <c r="J123" s="1293"/>
      <c r="K123" s="3447"/>
      <c r="L123" s="756"/>
    </row>
    <row r="124" spans="3:12">
      <c r="C124" s="1293"/>
      <c r="D124" s="1627">
        <f t="shared" si="1"/>
        <v>0</v>
      </c>
      <c r="E124" s="1293"/>
      <c r="F124" s="1293"/>
      <c r="G124" s="1293"/>
      <c r="H124" s="1293"/>
      <c r="I124" s="1293"/>
      <c r="J124" s="1293"/>
      <c r="K124" s="3447"/>
      <c r="L124" s="756"/>
    </row>
    <row r="125" spans="3:12">
      <c r="C125" s="1293"/>
      <c r="D125" s="1627">
        <f t="shared" si="1"/>
        <v>0</v>
      </c>
      <c r="E125" s="1293"/>
      <c r="F125" s="1293"/>
      <c r="G125" s="1293"/>
      <c r="H125" s="1293"/>
      <c r="I125" s="1293"/>
      <c r="J125" s="1293"/>
      <c r="K125" s="3447"/>
      <c r="L125" s="756"/>
    </row>
    <row r="126" spans="3:12">
      <c r="C126" s="1293"/>
      <c r="D126" s="1627">
        <f t="shared" si="1"/>
        <v>0</v>
      </c>
      <c r="E126" s="1293"/>
      <c r="F126" s="1293"/>
      <c r="G126" s="1293"/>
      <c r="H126" s="1293"/>
      <c r="I126" s="1293"/>
      <c r="J126" s="1293"/>
      <c r="K126" s="3447"/>
      <c r="L126" s="756"/>
    </row>
    <row r="127" spans="3:12">
      <c r="C127" s="1293"/>
      <c r="D127" s="1627">
        <f t="shared" si="1"/>
        <v>0</v>
      </c>
      <c r="E127" s="1293"/>
      <c r="F127" s="1293"/>
      <c r="G127" s="1293"/>
      <c r="H127" s="1293"/>
      <c r="I127" s="1293"/>
      <c r="J127" s="1293"/>
      <c r="K127" s="3447"/>
      <c r="L127" s="756"/>
    </row>
    <row r="128" spans="3:12">
      <c r="C128" s="1293"/>
      <c r="D128" s="1627">
        <f t="shared" si="1"/>
        <v>0</v>
      </c>
      <c r="E128" s="1293"/>
      <c r="F128" s="1293"/>
      <c r="G128" s="1293"/>
      <c r="H128" s="1293"/>
      <c r="I128" s="1293"/>
      <c r="J128" s="1293"/>
      <c r="K128" s="3447"/>
      <c r="L128" s="756"/>
    </row>
    <row r="129" spans="1:12">
      <c r="C129" s="1293"/>
      <c r="D129" s="1627">
        <f t="shared" si="1"/>
        <v>0</v>
      </c>
      <c r="E129" s="1293"/>
      <c r="F129" s="1293"/>
      <c r="G129" s="1293"/>
      <c r="H129" s="1293"/>
      <c r="I129" s="1293"/>
      <c r="J129" s="1293"/>
      <c r="K129" s="3447"/>
      <c r="L129" s="756"/>
    </row>
    <row r="130" spans="1:12" s="1826" customFormat="1">
      <c r="A130" s="1824"/>
      <c r="B130" s="1295"/>
      <c r="C130" s="1293"/>
      <c r="D130" s="1627">
        <f t="shared" si="1"/>
        <v>0</v>
      </c>
      <c r="E130" s="1293"/>
      <c r="F130" s="1293"/>
      <c r="G130" s="1293"/>
      <c r="H130" s="1293"/>
      <c r="I130" s="1293"/>
      <c r="J130" s="1293"/>
      <c r="K130" s="3447"/>
      <c r="L130" s="756"/>
    </row>
    <row r="131" spans="1:12" s="1826" customFormat="1">
      <c r="A131" s="1825"/>
      <c r="B131" s="1293"/>
      <c r="C131" s="1293"/>
      <c r="D131" s="1627">
        <f t="shared" si="1"/>
        <v>0</v>
      </c>
      <c r="E131" s="1293"/>
      <c r="F131" s="1293"/>
      <c r="G131" s="1293"/>
      <c r="H131" s="1293"/>
      <c r="I131" s="1293"/>
      <c r="J131" s="1293"/>
      <c r="K131" s="3447"/>
      <c r="L131" s="756"/>
    </row>
    <row r="132" spans="1:12" s="1826" customFormat="1">
      <c r="A132" s="1825"/>
      <c r="B132" s="1293"/>
      <c r="C132" s="1293"/>
      <c r="D132" s="1627">
        <f t="shared" si="1"/>
        <v>0</v>
      </c>
      <c r="E132" s="1293"/>
      <c r="F132" s="1293"/>
      <c r="G132" s="1293"/>
      <c r="H132" s="1293"/>
      <c r="I132" s="1293"/>
      <c r="J132" s="1293"/>
      <c r="K132" s="3447"/>
      <c r="L132" s="756"/>
    </row>
    <row r="133" spans="1:12" s="1826" customFormat="1">
      <c r="A133" s="1825"/>
      <c r="B133" s="1293"/>
      <c r="C133" s="1293"/>
      <c r="D133" s="1627">
        <f t="shared" si="1"/>
        <v>0</v>
      </c>
      <c r="E133" s="1293"/>
      <c r="F133" s="1293"/>
      <c r="G133" s="1293"/>
      <c r="H133" s="1293"/>
      <c r="I133" s="1293"/>
      <c r="J133" s="1293"/>
      <c r="K133" s="3447"/>
      <c r="L133" s="756"/>
    </row>
    <row r="134" spans="1:12" s="1826" customFormat="1">
      <c r="A134" s="1825"/>
      <c r="B134" s="1293"/>
      <c r="C134" s="1293"/>
      <c r="D134" s="1627">
        <f>+C134*(100-E134)/100</f>
        <v>0</v>
      </c>
      <c r="E134" s="1293"/>
      <c r="F134" s="1293"/>
      <c r="G134" s="1293"/>
      <c r="H134" s="1293"/>
      <c r="I134" s="1293"/>
      <c r="J134" s="1293"/>
      <c r="K134" s="3447"/>
      <c r="L134" s="756"/>
    </row>
    <row r="135" spans="1:12" s="1826" customFormat="1">
      <c r="A135" s="1825"/>
      <c r="B135" s="1293"/>
      <c r="C135" s="1293"/>
      <c r="D135" s="1627">
        <f>+C135*(100-E135)/100</f>
        <v>0</v>
      </c>
      <c r="E135" s="1293"/>
      <c r="F135" s="1293"/>
      <c r="G135" s="1293"/>
      <c r="H135" s="1293"/>
      <c r="I135" s="1293"/>
      <c r="J135" s="1293"/>
      <c r="K135" s="3447"/>
      <c r="L135" s="756"/>
    </row>
    <row r="136" spans="1:12" s="1826" customFormat="1">
      <c r="A136" s="1825"/>
      <c r="B136" s="1293"/>
      <c r="C136" s="1293"/>
      <c r="D136" s="1627">
        <f>+C136*(100-E136)/100</f>
        <v>0</v>
      </c>
      <c r="E136" s="1293"/>
      <c r="F136" s="1293"/>
      <c r="G136" s="1293"/>
      <c r="H136" s="1293"/>
      <c r="I136" s="1293"/>
      <c r="J136" s="1293"/>
      <c r="K136" s="3447"/>
      <c r="L136" s="756"/>
    </row>
    <row r="137" spans="1:12" s="1826" customFormat="1">
      <c r="A137" s="1825"/>
      <c r="B137" s="1293"/>
      <c r="C137" s="1293"/>
      <c r="D137" s="1293"/>
      <c r="E137" s="1293"/>
      <c r="F137" s="1293"/>
      <c r="G137" s="1293"/>
      <c r="H137" s="1293"/>
      <c r="I137" s="1293"/>
      <c r="J137" s="1293"/>
      <c r="K137" s="3447"/>
      <c r="L137" s="756"/>
    </row>
    <row r="138" spans="1:12" s="1826" customFormat="1">
      <c r="A138" s="1825"/>
      <c r="B138" s="1293"/>
      <c r="C138" s="1293"/>
      <c r="D138" s="1293"/>
      <c r="E138" s="1293"/>
      <c r="F138" s="1293"/>
      <c r="G138" s="1293"/>
      <c r="H138" s="1293"/>
      <c r="I138" s="1293"/>
      <c r="J138" s="1293"/>
      <c r="K138" s="3447"/>
      <c r="L138" s="756"/>
    </row>
    <row r="139" spans="1:12" s="1826" customFormat="1">
      <c r="A139" s="1825"/>
      <c r="B139" s="1293"/>
      <c r="C139" s="1293"/>
      <c r="D139" s="1293"/>
      <c r="E139" s="1293"/>
      <c r="F139" s="1293"/>
      <c r="G139" s="1293"/>
      <c r="H139" s="1293"/>
      <c r="I139" s="1293"/>
      <c r="J139" s="1293"/>
      <c r="K139" s="3447"/>
      <c r="L139" s="756"/>
    </row>
    <row r="140" spans="1:12" s="1826" customFormat="1">
      <c r="A140" s="1825"/>
      <c r="B140" s="1293"/>
      <c r="C140" s="1293"/>
      <c r="D140" s="1293"/>
      <c r="E140" s="1293"/>
      <c r="F140" s="1293"/>
      <c r="G140" s="1293"/>
      <c r="H140" s="1293"/>
      <c r="I140" s="1293"/>
      <c r="J140" s="1293"/>
      <c r="K140" s="3447"/>
      <c r="L140" s="756"/>
    </row>
    <row r="141" spans="1:12" s="1826" customFormat="1">
      <c r="A141" s="1825"/>
      <c r="B141" s="1293"/>
      <c r="C141" s="1293"/>
      <c r="D141" s="1293"/>
      <c r="E141" s="1293"/>
      <c r="F141" s="1293"/>
      <c r="G141" s="1293"/>
      <c r="H141" s="1293"/>
      <c r="I141" s="1293"/>
      <c r="J141" s="1293"/>
      <c r="K141" s="3447"/>
      <c r="L141" s="756"/>
    </row>
    <row r="142" spans="1:12" s="1826" customFormat="1">
      <c r="A142" s="1825"/>
      <c r="B142" s="1293"/>
      <c r="C142" s="1293"/>
      <c r="D142" s="1293"/>
      <c r="E142" s="1293"/>
      <c r="F142" s="1293"/>
      <c r="G142" s="1293"/>
      <c r="H142" s="1293"/>
      <c r="I142" s="1293"/>
      <c r="J142" s="1293"/>
      <c r="K142" s="3447"/>
      <c r="L142" s="756"/>
    </row>
    <row r="143" spans="1:12" s="1826" customFormat="1">
      <c r="A143" s="1825"/>
      <c r="B143" s="1293"/>
      <c r="C143" s="1293"/>
      <c r="D143" s="1293"/>
      <c r="E143" s="1293"/>
      <c r="F143" s="1293"/>
      <c r="G143" s="1293"/>
      <c r="H143" s="1293"/>
      <c r="I143" s="1293"/>
      <c r="J143" s="1293"/>
      <c r="K143" s="3447"/>
      <c r="L143" s="756"/>
    </row>
    <row r="144" spans="1:12" s="1826" customFormat="1">
      <c r="A144" s="1825"/>
      <c r="B144" s="1293"/>
      <c r="C144" s="1293"/>
      <c r="D144" s="1293"/>
      <c r="E144" s="1293"/>
      <c r="F144" s="1293"/>
      <c r="G144" s="1293"/>
      <c r="H144" s="1293"/>
      <c r="I144" s="1293"/>
      <c r="J144" s="1293"/>
      <c r="K144" s="3447"/>
      <c r="L144" s="756"/>
    </row>
    <row r="145" spans="1:12" s="1826" customFormat="1">
      <c r="A145" s="1825"/>
      <c r="B145" s="1293"/>
      <c r="C145" s="1293"/>
      <c r="D145" s="1293"/>
      <c r="E145" s="1293"/>
      <c r="F145" s="1293"/>
      <c r="G145" s="1293"/>
      <c r="H145" s="1293"/>
      <c r="I145" s="1293"/>
      <c r="J145" s="1293"/>
      <c r="K145" s="3447"/>
      <c r="L145" s="756"/>
    </row>
    <row r="146" spans="1:12" s="1826" customFormat="1">
      <c r="A146" s="1825"/>
      <c r="B146" s="1293"/>
      <c r="C146" s="1293"/>
      <c r="D146" s="1293"/>
      <c r="E146" s="1293"/>
      <c r="F146" s="1293"/>
      <c r="G146" s="1293"/>
      <c r="H146" s="1293"/>
      <c r="I146" s="1293"/>
      <c r="J146" s="1293"/>
      <c r="K146" s="3447"/>
      <c r="L146" s="756"/>
    </row>
    <row r="147" spans="1:12" s="1826" customFormat="1">
      <c r="A147" s="1825"/>
      <c r="B147" s="1293"/>
      <c r="C147" s="1293"/>
      <c r="D147" s="1293"/>
      <c r="E147" s="1293"/>
      <c r="F147" s="1293"/>
      <c r="G147" s="1293"/>
      <c r="H147" s="1293"/>
      <c r="I147" s="1293"/>
      <c r="J147" s="1293"/>
      <c r="K147" s="3447"/>
      <c r="L147" s="756"/>
    </row>
    <row r="148" spans="1:12" s="1826" customFormat="1">
      <c r="A148" s="1825"/>
      <c r="B148" s="1293"/>
      <c r="C148" s="1293"/>
      <c r="D148" s="1293"/>
      <c r="E148" s="1293"/>
      <c r="F148" s="1293"/>
      <c r="G148" s="1293"/>
      <c r="H148" s="1293"/>
      <c r="I148" s="1293"/>
      <c r="J148" s="1293"/>
      <c r="K148" s="3447"/>
      <c r="L148" s="756"/>
    </row>
    <row r="149" spans="1:12" s="1826" customFormat="1">
      <c r="A149" s="1825"/>
      <c r="B149" s="1293"/>
      <c r="C149" s="1293"/>
      <c r="D149" s="1293"/>
      <c r="E149" s="1293"/>
      <c r="F149" s="1293"/>
      <c r="G149" s="1293"/>
      <c r="H149" s="1293"/>
      <c r="I149" s="1293"/>
      <c r="J149" s="1293"/>
      <c r="K149" s="3447"/>
      <c r="L149" s="756"/>
    </row>
    <row r="150" spans="1:12" s="1826" customFormat="1">
      <c r="A150" s="1825"/>
      <c r="B150" s="1293"/>
      <c r="C150" s="1293"/>
      <c r="D150" s="1293"/>
      <c r="E150" s="1293"/>
      <c r="F150" s="1293"/>
      <c r="G150" s="1293"/>
      <c r="H150" s="1293"/>
      <c r="I150" s="1293"/>
      <c r="J150" s="1293"/>
      <c r="K150" s="3447"/>
      <c r="L150" s="756"/>
    </row>
    <row r="151" spans="1:12" s="1826" customFormat="1">
      <c r="A151" s="1825"/>
      <c r="B151" s="1293"/>
      <c r="C151" s="1293"/>
      <c r="D151" s="1293"/>
      <c r="E151" s="1293"/>
      <c r="F151" s="1293"/>
      <c r="G151" s="1293"/>
      <c r="H151" s="1293"/>
      <c r="I151" s="1293"/>
      <c r="J151" s="1293"/>
      <c r="K151" s="3447"/>
      <c r="L151" s="756"/>
    </row>
    <row r="152" spans="1:12" s="1826" customFormat="1">
      <c r="A152" s="1825"/>
      <c r="B152" s="1293"/>
      <c r="C152" s="1293"/>
      <c r="D152" s="1293"/>
      <c r="E152" s="1293"/>
      <c r="F152" s="1293"/>
      <c r="G152" s="1293"/>
      <c r="H152" s="1293"/>
      <c r="I152" s="1293"/>
      <c r="J152" s="1293"/>
      <c r="K152" s="3447"/>
      <c r="L152" s="756"/>
    </row>
    <row r="153" spans="1:12" s="1826" customFormat="1">
      <c r="A153" s="1825"/>
      <c r="B153" s="1293"/>
      <c r="C153" s="1293"/>
      <c r="D153" s="1293"/>
      <c r="E153" s="1293"/>
      <c r="F153" s="1293"/>
      <c r="G153" s="1293"/>
      <c r="H153" s="1293"/>
      <c r="I153" s="1293"/>
      <c r="J153" s="1293"/>
      <c r="K153" s="3447"/>
      <c r="L153" s="756"/>
    </row>
    <row r="154" spans="1:12" s="1826" customFormat="1">
      <c r="A154" s="1825"/>
      <c r="B154" s="1293"/>
      <c r="C154" s="1293"/>
      <c r="D154" s="1293"/>
      <c r="E154" s="1293"/>
      <c r="F154" s="1293"/>
      <c r="G154" s="1293"/>
      <c r="H154" s="1293"/>
      <c r="I154" s="1293"/>
      <c r="J154" s="1293"/>
      <c r="K154" s="3447"/>
      <c r="L154" s="756"/>
    </row>
    <row r="155" spans="1:12" s="1826" customFormat="1">
      <c r="A155" s="1825"/>
      <c r="B155" s="1293"/>
      <c r="C155" s="1293"/>
      <c r="D155" s="1293"/>
      <c r="E155" s="1293"/>
      <c r="F155" s="1293"/>
      <c r="G155" s="1293"/>
      <c r="H155" s="1293"/>
      <c r="I155" s="1293"/>
      <c r="J155" s="1293"/>
      <c r="K155" s="3447"/>
      <c r="L155" s="756"/>
    </row>
    <row r="156" spans="1:12" s="1826" customFormat="1">
      <c r="A156" s="1825"/>
      <c r="B156" s="1293"/>
      <c r="C156" s="1293"/>
      <c r="D156" s="1293"/>
      <c r="E156" s="1293"/>
      <c r="F156" s="1293"/>
      <c r="G156" s="1293"/>
      <c r="H156" s="1293"/>
      <c r="I156" s="1293"/>
      <c r="J156" s="1293"/>
      <c r="K156" s="3447"/>
      <c r="L156" s="756"/>
    </row>
    <row r="157" spans="1:12" s="1826" customFormat="1">
      <c r="A157" s="1825"/>
      <c r="B157" s="1293"/>
      <c r="C157" s="1293"/>
      <c r="D157" s="1293"/>
      <c r="E157" s="1293"/>
      <c r="F157" s="1293"/>
      <c r="G157" s="1293"/>
      <c r="H157" s="1293"/>
      <c r="I157" s="1293"/>
      <c r="J157" s="1293"/>
      <c r="K157" s="3447"/>
      <c r="L157" s="756"/>
    </row>
    <row r="158" spans="1:12" s="1826" customFormat="1">
      <c r="A158" s="1825"/>
      <c r="B158" s="1293"/>
      <c r="C158" s="1293"/>
      <c r="D158" s="1293"/>
      <c r="E158" s="1293"/>
      <c r="F158" s="1293"/>
      <c r="G158" s="1293"/>
      <c r="H158" s="1293"/>
      <c r="I158" s="1293"/>
      <c r="J158" s="1293"/>
      <c r="K158" s="3447"/>
      <c r="L158" s="756"/>
    </row>
    <row r="159" spans="1:12" s="1826" customFormat="1">
      <c r="A159" s="1825"/>
      <c r="B159" s="1293"/>
      <c r="C159" s="1293"/>
      <c r="D159" s="1293"/>
      <c r="E159" s="1293"/>
      <c r="F159" s="1293"/>
      <c r="G159" s="1293"/>
      <c r="H159" s="1293"/>
      <c r="I159" s="1293"/>
      <c r="J159" s="1293"/>
      <c r="K159" s="3447"/>
      <c r="L159" s="756"/>
    </row>
    <row r="160" spans="1:12" s="1826" customFormat="1">
      <c r="A160" s="1825"/>
      <c r="B160" s="1293"/>
      <c r="C160" s="1293"/>
      <c r="D160" s="1293"/>
      <c r="E160" s="1293"/>
      <c r="F160" s="1293"/>
      <c r="G160" s="1293"/>
      <c r="H160" s="1293"/>
      <c r="I160" s="1293"/>
      <c r="J160" s="1293"/>
      <c r="K160" s="3447"/>
      <c r="L160" s="756"/>
    </row>
    <row r="161" spans="1:12" s="1826" customFormat="1">
      <c r="A161" s="1825"/>
      <c r="B161" s="1293"/>
      <c r="C161" s="1293"/>
      <c r="D161" s="1293"/>
      <c r="E161" s="1293"/>
      <c r="F161" s="1293"/>
      <c r="G161" s="1293"/>
      <c r="H161" s="1293"/>
      <c r="I161" s="1293"/>
      <c r="J161" s="1293"/>
      <c r="K161" s="3447"/>
      <c r="L161" s="756"/>
    </row>
    <row r="162" spans="1:12" s="1826" customFormat="1">
      <c r="A162" s="1825"/>
      <c r="B162" s="1293"/>
      <c r="C162" s="1293"/>
      <c r="D162" s="1293"/>
      <c r="E162" s="1293"/>
      <c r="F162" s="1293"/>
      <c r="G162" s="1293"/>
      <c r="H162" s="1293"/>
      <c r="I162" s="1293"/>
      <c r="J162" s="1293"/>
      <c r="K162" s="3447"/>
      <c r="L162" s="756"/>
    </row>
    <row r="163" spans="1:12" s="1826" customFormat="1">
      <c r="A163" s="1825"/>
      <c r="B163" s="1293"/>
      <c r="C163" s="1293"/>
      <c r="D163" s="1293"/>
      <c r="E163" s="1293"/>
      <c r="F163" s="1293"/>
      <c r="G163" s="1293"/>
      <c r="H163" s="1293"/>
      <c r="I163" s="1293"/>
      <c r="J163" s="1293"/>
      <c r="K163" s="3447"/>
      <c r="L163" s="756"/>
    </row>
    <row r="164" spans="1:12" s="1826" customFormat="1">
      <c r="A164" s="1825"/>
      <c r="B164" s="1293"/>
      <c r="C164" s="1293"/>
      <c r="D164" s="1293"/>
      <c r="E164" s="1293"/>
      <c r="F164" s="1293"/>
      <c r="G164" s="1293"/>
      <c r="H164" s="1293"/>
      <c r="I164" s="1293"/>
      <c r="J164" s="1293"/>
      <c r="K164" s="3447"/>
      <c r="L164" s="756"/>
    </row>
    <row r="165" spans="1:12" s="1826" customFormat="1">
      <c r="A165" s="1825"/>
      <c r="B165" s="1293"/>
      <c r="C165" s="1293"/>
      <c r="D165" s="1293"/>
      <c r="E165" s="1293"/>
      <c r="F165" s="1293"/>
      <c r="G165" s="1293"/>
      <c r="H165" s="1293"/>
      <c r="I165" s="1293"/>
      <c r="J165" s="1293"/>
      <c r="K165" s="3447"/>
      <c r="L165" s="756"/>
    </row>
    <row r="166" spans="1:12" s="1826" customFormat="1">
      <c r="A166" s="1825"/>
      <c r="B166" s="1293"/>
      <c r="C166" s="1293"/>
      <c r="D166" s="1293"/>
      <c r="E166" s="1293"/>
      <c r="F166" s="1293"/>
      <c r="G166" s="1293"/>
      <c r="H166" s="1293"/>
      <c r="I166" s="1293"/>
      <c r="J166" s="1293"/>
      <c r="K166" s="3447"/>
      <c r="L166" s="756"/>
    </row>
    <row r="167" spans="1:12" s="1826" customFormat="1">
      <c r="A167" s="1825"/>
      <c r="B167" s="1293"/>
      <c r="C167" s="1293"/>
      <c r="D167" s="1293"/>
      <c r="E167" s="1293"/>
      <c r="F167" s="1293"/>
      <c r="G167" s="1293"/>
      <c r="H167" s="1293"/>
      <c r="I167" s="1293"/>
      <c r="J167" s="1293"/>
      <c r="K167" s="3447"/>
      <c r="L167" s="756"/>
    </row>
    <row r="168" spans="1:12" s="1826" customFormat="1">
      <c r="A168" s="1825"/>
      <c r="B168" s="1293"/>
      <c r="C168" s="1293"/>
      <c r="D168" s="1293"/>
      <c r="E168" s="1293"/>
      <c r="F168" s="1293"/>
      <c r="G168" s="1293"/>
      <c r="H168" s="1293"/>
      <c r="I168" s="1293"/>
      <c r="J168" s="1293"/>
      <c r="K168" s="3447"/>
      <c r="L168" s="756"/>
    </row>
    <row r="169" spans="1:12" s="1826" customFormat="1">
      <c r="A169" s="1825"/>
      <c r="B169" s="1293"/>
      <c r="C169" s="1293"/>
      <c r="D169" s="1293"/>
      <c r="E169" s="1293"/>
      <c r="F169" s="1293"/>
      <c r="G169" s="1293"/>
      <c r="H169" s="1293"/>
      <c r="I169" s="1293"/>
      <c r="J169" s="1293"/>
      <c r="K169" s="3447"/>
      <c r="L169" s="756"/>
    </row>
    <row r="170" spans="1:12" s="1826" customFormat="1">
      <c r="A170" s="1825"/>
      <c r="B170" s="1293"/>
      <c r="C170" s="1293"/>
      <c r="D170" s="1293"/>
      <c r="E170" s="1293"/>
      <c r="F170" s="1293"/>
      <c r="G170" s="1293"/>
      <c r="H170" s="1293"/>
      <c r="I170" s="1293"/>
      <c r="J170" s="1293"/>
      <c r="K170" s="3447"/>
      <c r="L170" s="756"/>
    </row>
    <row r="171" spans="1:12" s="1826" customFormat="1">
      <c r="A171" s="1825"/>
      <c r="B171" s="1293"/>
      <c r="C171" s="1293"/>
      <c r="D171" s="1293"/>
      <c r="E171" s="1293"/>
      <c r="F171" s="1293"/>
      <c r="G171" s="1293"/>
      <c r="H171" s="1293"/>
      <c r="I171" s="1293"/>
      <c r="J171" s="1293"/>
      <c r="K171" s="3447"/>
      <c r="L171" s="756"/>
    </row>
    <row r="172" spans="1:12" s="1826" customFormat="1">
      <c r="A172" s="1825"/>
      <c r="B172" s="1293"/>
      <c r="C172" s="1293"/>
      <c r="D172" s="1293"/>
      <c r="E172" s="1293"/>
      <c r="F172" s="1293"/>
      <c r="G172" s="1293"/>
      <c r="H172" s="1293"/>
      <c r="I172" s="1293"/>
      <c r="J172" s="1293"/>
      <c r="K172" s="3447"/>
      <c r="L172" s="756"/>
    </row>
    <row r="173" spans="1:12" s="1826" customFormat="1">
      <c r="A173" s="1825"/>
      <c r="B173" s="1293"/>
      <c r="C173" s="1293"/>
      <c r="D173" s="1293"/>
      <c r="E173" s="1293"/>
      <c r="F173" s="1293"/>
      <c r="G173" s="1293"/>
      <c r="H173" s="1293"/>
      <c r="I173" s="1293"/>
      <c r="J173" s="1293"/>
      <c r="K173" s="3447"/>
      <c r="L173" s="756"/>
    </row>
    <row r="174" spans="1:12" s="1826" customFormat="1">
      <c r="A174" s="1825"/>
      <c r="B174" s="1293"/>
      <c r="C174" s="1293"/>
      <c r="D174" s="1293"/>
      <c r="E174" s="1293"/>
      <c r="F174" s="1293"/>
      <c r="G174" s="1293"/>
      <c r="H174" s="1293"/>
      <c r="I174" s="1293"/>
      <c r="J174" s="1293"/>
      <c r="K174" s="3447"/>
      <c r="L174" s="756"/>
    </row>
    <row r="175" spans="1:12" s="1826" customFormat="1">
      <c r="A175" s="1825"/>
      <c r="B175" s="1293"/>
      <c r="C175" s="1293"/>
      <c r="D175" s="1293"/>
      <c r="E175" s="1293"/>
      <c r="F175" s="1293"/>
      <c r="G175" s="1293"/>
      <c r="H175" s="1293"/>
      <c r="I175" s="1293"/>
      <c r="J175" s="1293"/>
      <c r="K175" s="3447"/>
      <c r="L175" s="756"/>
    </row>
    <row r="176" spans="1:12" s="1826" customFormat="1">
      <c r="A176" s="1825"/>
      <c r="B176" s="1293"/>
      <c r="C176" s="1293"/>
      <c r="D176" s="1293"/>
      <c r="E176" s="1293"/>
      <c r="F176" s="1293"/>
      <c r="G176" s="1293"/>
      <c r="H176" s="1293"/>
      <c r="I176" s="1293"/>
      <c r="J176" s="1293"/>
      <c r="K176" s="3447"/>
      <c r="L176" s="756"/>
    </row>
    <row r="177" spans="1:12" s="1826" customFormat="1">
      <c r="A177" s="1825"/>
      <c r="B177" s="1293"/>
      <c r="C177" s="1293"/>
      <c r="D177" s="1293"/>
      <c r="E177" s="1293"/>
      <c r="F177" s="1293"/>
      <c r="G177" s="1293"/>
      <c r="H177" s="1293"/>
      <c r="I177" s="1293"/>
      <c r="J177" s="1293"/>
      <c r="K177" s="3447"/>
      <c r="L177" s="756"/>
    </row>
    <row r="178" spans="1:12" s="1826" customFormat="1">
      <c r="A178" s="1825"/>
      <c r="B178" s="1293"/>
      <c r="C178" s="1293"/>
      <c r="D178" s="1293"/>
      <c r="E178" s="1293"/>
      <c r="F178" s="1293"/>
      <c r="G178" s="1293"/>
      <c r="H178" s="1293"/>
      <c r="I178" s="1293"/>
      <c r="J178" s="1293"/>
      <c r="K178" s="3447"/>
      <c r="L178" s="756"/>
    </row>
    <row r="179" spans="1:12" s="1826" customFormat="1">
      <c r="A179" s="1825"/>
      <c r="B179" s="1293"/>
      <c r="C179" s="1293"/>
      <c r="D179" s="1293"/>
      <c r="E179" s="1293"/>
      <c r="F179" s="1293"/>
      <c r="G179" s="1293"/>
      <c r="H179" s="1293"/>
      <c r="I179" s="1293"/>
      <c r="J179" s="1293"/>
      <c r="K179" s="3447"/>
      <c r="L179" s="756"/>
    </row>
    <row r="180" spans="1:12" s="1826" customFormat="1">
      <c r="A180" s="1825"/>
      <c r="B180" s="1293"/>
      <c r="C180" s="1293"/>
      <c r="D180" s="1293"/>
      <c r="E180" s="1293"/>
      <c r="F180" s="1293"/>
      <c r="G180" s="1293"/>
      <c r="H180" s="1293"/>
      <c r="I180" s="1293"/>
      <c r="J180" s="1293"/>
      <c r="K180" s="3447"/>
      <c r="L180" s="756"/>
    </row>
    <row r="181" spans="1:12" s="1826" customFormat="1">
      <c r="A181" s="1825"/>
      <c r="B181" s="1293"/>
      <c r="C181" s="1293"/>
      <c r="D181" s="1293"/>
      <c r="E181" s="1293"/>
      <c r="F181" s="1293"/>
      <c r="G181" s="1293"/>
      <c r="H181" s="1293"/>
      <c r="I181" s="1293"/>
      <c r="J181" s="1293"/>
      <c r="K181" s="3447"/>
      <c r="L181" s="756"/>
    </row>
    <row r="182" spans="1:12" s="1826" customFormat="1">
      <c r="A182" s="1825"/>
      <c r="B182" s="1293"/>
      <c r="C182" s="1293"/>
      <c r="D182" s="1293"/>
      <c r="E182" s="1293"/>
      <c r="F182" s="1293"/>
      <c r="G182" s="1293"/>
      <c r="H182" s="1293"/>
      <c r="I182" s="1293"/>
      <c r="J182" s="1293"/>
      <c r="K182" s="3447"/>
      <c r="L182" s="756"/>
    </row>
    <row r="183" spans="1:12" s="1826" customFormat="1">
      <c r="A183" s="1825"/>
      <c r="B183" s="1293"/>
      <c r="C183" s="1293"/>
      <c r="D183" s="1293"/>
      <c r="E183" s="1293"/>
      <c r="F183" s="1293"/>
      <c r="G183" s="1293"/>
      <c r="H183" s="1293"/>
      <c r="I183" s="1293"/>
      <c r="J183" s="1293"/>
      <c r="K183" s="3447"/>
      <c r="L183" s="756"/>
    </row>
    <row r="184" spans="1:12" s="1826" customFormat="1">
      <c r="A184" s="1825"/>
      <c r="B184" s="1293"/>
      <c r="C184" s="1293"/>
      <c r="D184" s="1293"/>
      <c r="E184" s="1293"/>
      <c r="F184" s="1293"/>
      <c r="G184" s="1293"/>
      <c r="H184" s="1293"/>
      <c r="I184" s="1293"/>
      <c r="J184" s="1293"/>
      <c r="K184" s="3447"/>
      <c r="L184" s="756"/>
    </row>
    <row r="185" spans="1:12" s="1826" customFormat="1">
      <c r="A185" s="1825"/>
      <c r="B185" s="1293"/>
      <c r="C185" s="1293"/>
      <c r="D185" s="1293"/>
      <c r="E185" s="1293"/>
      <c r="F185" s="1293"/>
      <c r="G185" s="1293"/>
      <c r="H185" s="1293"/>
      <c r="I185" s="1293"/>
      <c r="J185" s="1293"/>
      <c r="K185" s="3447"/>
      <c r="L185" s="756"/>
    </row>
    <row r="186" spans="1:12" s="1826" customFormat="1">
      <c r="A186" s="1825"/>
      <c r="B186" s="1293"/>
      <c r="C186" s="1293"/>
      <c r="D186" s="1293"/>
      <c r="E186" s="1293"/>
      <c r="F186" s="1293"/>
      <c r="G186" s="1293"/>
      <c r="H186" s="1293"/>
      <c r="I186" s="1293"/>
      <c r="J186" s="1293"/>
      <c r="K186" s="3447"/>
      <c r="L186" s="756"/>
    </row>
    <row r="187" spans="1:12" s="1826" customFormat="1">
      <c r="A187" s="1825"/>
      <c r="B187" s="1293"/>
      <c r="C187" s="1293"/>
      <c r="D187" s="1293"/>
      <c r="E187" s="1293"/>
      <c r="F187" s="1293"/>
      <c r="G187" s="1293"/>
      <c r="H187" s="1293"/>
      <c r="I187" s="1293"/>
      <c r="J187" s="1293"/>
      <c r="K187" s="3447"/>
      <c r="L187" s="756"/>
    </row>
    <row r="188" spans="1:12" s="1826" customFormat="1">
      <c r="A188" s="1825"/>
      <c r="B188" s="1293"/>
      <c r="C188" s="1293"/>
      <c r="D188" s="1293"/>
      <c r="E188" s="1293"/>
      <c r="F188" s="1293"/>
      <c r="G188" s="1293"/>
      <c r="H188" s="1293"/>
      <c r="I188" s="1293"/>
      <c r="J188" s="1293"/>
      <c r="K188" s="3447"/>
      <c r="L188" s="756"/>
    </row>
    <row r="189" spans="1:12" s="1826" customFormat="1">
      <c r="A189" s="1825"/>
      <c r="B189" s="1293"/>
      <c r="C189" s="1293"/>
      <c r="D189" s="1293"/>
      <c r="E189" s="1293"/>
      <c r="F189" s="1293"/>
      <c r="G189" s="1293"/>
      <c r="H189" s="1293"/>
      <c r="I189" s="1293"/>
      <c r="J189" s="1293"/>
      <c r="K189" s="3447"/>
      <c r="L189" s="756"/>
    </row>
    <row r="190" spans="1:12" s="1826" customFormat="1">
      <c r="A190" s="1825"/>
      <c r="B190" s="1293"/>
      <c r="C190" s="1293"/>
      <c r="D190" s="1293"/>
      <c r="E190" s="1293"/>
      <c r="F190" s="1293"/>
      <c r="G190" s="1293"/>
      <c r="H190" s="1293"/>
      <c r="I190" s="1293"/>
      <c r="J190" s="1293"/>
      <c r="K190" s="3447"/>
      <c r="L190" s="756"/>
    </row>
    <row r="191" spans="1:12" s="1826" customFormat="1">
      <c r="A191" s="1825"/>
      <c r="B191" s="1293"/>
      <c r="C191" s="1293"/>
      <c r="D191" s="1293"/>
      <c r="E191" s="1293"/>
      <c r="F191" s="1293"/>
      <c r="G191" s="1293"/>
      <c r="H191" s="1293"/>
      <c r="I191" s="1293"/>
      <c r="J191" s="1293"/>
      <c r="K191" s="3447"/>
      <c r="L191" s="756"/>
    </row>
    <row r="192" spans="1:12" s="1826" customFormat="1">
      <c r="A192" s="1825"/>
      <c r="B192" s="1293"/>
      <c r="C192" s="1293"/>
      <c r="D192" s="1293"/>
      <c r="E192" s="1293"/>
      <c r="F192" s="1293"/>
      <c r="G192" s="1293"/>
      <c r="H192" s="1293"/>
      <c r="I192" s="1293"/>
      <c r="J192" s="1293"/>
      <c r="K192" s="3447"/>
      <c r="L192" s="756"/>
    </row>
    <row r="193" spans="1:12" s="1826" customFormat="1">
      <c r="A193" s="1825"/>
      <c r="B193" s="1293"/>
      <c r="C193" s="1293"/>
      <c r="D193" s="1293"/>
      <c r="E193" s="1293"/>
      <c r="F193" s="1293"/>
      <c r="G193" s="1293"/>
      <c r="H193" s="1293"/>
      <c r="I193" s="1293"/>
      <c r="J193" s="1293"/>
      <c r="K193" s="3447"/>
      <c r="L193" s="756"/>
    </row>
    <row r="194" spans="1:12" s="1826" customFormat="1">
      <c r="A194" s="1825"/>
      <c r="B194" s="1293"/>
      <c r="C194" s="1293"/>
      <c r="D194" s="1293"/>
      <c r="E194" s="1293"/>
      <c r="F194" s="1293"/>
      <c r="G194" s="1293"/>
      <c r="H194" s="1293"/>
      <c r="I194" s="1293"/>
      <c r="J194" s="1293"/>
      <c r="K194" s="3447"/>
      <c r="L194" s="756"/>
    </row>
    <row r="195" spans="1:12" s="1826" customFormat="1">
      <c r="A195" s="1825"/>
      <c r="B195" s="1293"/>
      <c r="C195" s="1293"/>
      <c r="D195" s="1293"/>
      <c r="E195" s="1293"/>
      <c r="F195" s="1293"/>
      <c r="G195" s="1293"/>
      <c r="H195" s="1293"/>
      <c r="I195" s="1293"/>
      <c r="J195" s="1293"/>
      <c r="K195" s="3447"/>
      <c r="L195" s="756"/>
    </row>
    <row r="196" spans="1:12" s="1826" customFormat="1">
      <c r="A196" s="1825"/>
      <c r="B196" s="1293"/>
      <c r="C196" s="1293"/>
      <c r="D196" s="1293"/>
      <c r="E196" s="1293"/>
      <c r="F196" s="1293"/>
      <c r="G196" s="1293"/>
      <c r="H196" s="1293"/>
      <c r="I196" s="1293"/>
      <c r="J196" s="1293"/>
      <c r="K196" s="3447"/>
      <c r="L196" s="756"/>
    </row>
    <row r="197" spans="1:12" s="1826" customFormat="1">
      <c r="A197" s="1825"/>
      <c r="B197" s="1293"/>
      <c r="C197" s="1293"/>
      <c r="D197" s="1293"/>
      <c r="E197" s="1293"/>
      <c r="F197" s="1293"/>
      <c r="G197" s="1293"/>
      <c r="H197" s="1293"/>
      <c r="I197" s="1293"/>
      <c r="J197" s="1293"/>
      <c r="K197" s="3447"/>
      <c r="L197" s="756"/>
    </row>
    <row r="198" spans="1:12" s="1826" customFormat="1">
      <c r="A198" s="1825"/>
      <c r="B198" s="1293"/>
      <c r="C198" s="1293"/>
      <c r="D198" s="1293"/>
      <c r="E198" s="1293"/>
      <c r="F198" s="1293"/>
      <c r="G198" s="1293"/>
      <c r="H198" s="1293"/>
      <c r="I198" s="1293"/>
      <c r="J198" s="1293"/>
      <c r="K198" s="3447"/>
      <c r="L198" s="756"/>
    </row>
    <row r="199" spans="1:12" s="1826" customFormat="1">
      <c r="A199" s="1825"/>
      <c r="B199" s="1293"/>
      <c r="C199" s="1293"/>
      <c r="D199" s="1293"/>
      <c r="E199" s="1293"/>
      <c r="F199" s="1293"/>
      <c r="G199" s="1293"/>
      <c r="H199" s="1293"/>
      <c r="I199" s="1293"/>
      <c r="J199" s="1293"/>
      <c r="K199" s="3447"/>
      <c r="L199" s="756"/>
    </row>
    <row r="200" spans="1:12" s="1826" customFormat="1">
      <c r="A200" s="1825"/>
      <c r="B200" s="1293"/>
      <c r="C200" s="1293"/>
      <c r="D200" s="1293"/>
      <c r="E200" s="1293"/>
      <c r="F200" s="1293"/>
      <c r="G200" s="1293"/>
      <c r="H200" s="1293"/>
      <c r="I200" s="1293"/>
      <c r="J200" s="1293"/>
      <c r="K200" s="3447"/>
      <c r="L200" s="756"/>
    </row>
    <row r="201" spans="1:12" s="1826" customFormat="1">
      <c r="A201" s="1825"/>
      <c r="B201" s="1293"/>
      <c r="C201" s="1293"/>
      <c r="D201" s="1293"/>
      <c r="E201" s="1293"/>
      <c r="F201" s="1293"/>
      <c r="G201" s="1293"/>
      <c r="H201" s="1293"/>
      <c r="I201" s="1293"/>
      <c r="J201" s="1293"/>
      <c r="K201" s="3447"/>
      <c r="L201" s="756"/>
    </row>
    <row r="202" spans="1:12" s="1826" customFormat="1">
      <c r="A202" s="1825"/>
      <c r="B202" s="1293"/>
      <c r="C202" s="1293"/>
      <c r="D202" s="1293"/>
      <c r="E202" s="1293"/>
      <c r="F202" s="1293"/>
      <c r="G202" s="1293"/>
      <c r="H202" s="1293"/>
      <c r="I202" s="1293"/>
      <c r="J202" s="1293"/>
      <c r="K202" s="3447"/>
      <c r="L202" s="756"/>
    </row>
    <row r="203" spans="1:12" s="1826" customFormat="1">
      <c r="A203" s="1825"/>
      <c r="B203" s="1293"/>
      <c r="C203" s="1293"/>
      <c r="D203" s="1293"/>
      <c r="E203" s="1293"/>
      <c r="F203" s="1293"/>
      <c r="G203" s="1293"/>
      <c r="H203" s="1293"/>
      <c r="I203" s="1293"/>
      <c r="J203" s="1293"/>
      <c r="K203" s="3447"/>
      <c r="L203" s="756"/>
    </row>
    <row r="204" spans="1:12" s="1826" customFormat="1">
      <c r="A204" s="1825"/>
      <c r="B204" s="1293"/>
      <c r="C204" s="1293"/>
      <c r="D204" s="1293"/>
      <c r="E204" s="1293"/>
      <c r="F204" s="1293"/>
      <c r="G204" s="1293"/>
      <c r="H204" s="1293"/>
      <c r="I204" s="1293"/>
      <c r="J204" s="1293"/>
      <c r="K204" s="3447"/>
      <c r="L204" s="756"/>
    </row>
    <row r="205" spans="1:12" s="1826" customFormat="1">
      <c r="A205" s="1825"/>
      <c r="B205" s="1293"/>
      <c r="C205" s="1293"/>
      <c r="D205" s="1293"/>
      <c r="E205" s="1293"/>
      <c r="F205" s="1293"/>
      <c r="G205" s="1293"/>
      <c r="H205" s="1293"/>
      <c r="I205" s="1293"/>
      <c r="J205" s="1293"/>
      <c r="K205" s="3447"/>
      <c r="L205" s="756"/>
    </row>
    <row r="206" spans="1:12" s="1826" customFormat="1">
      <c r="A206" s="1825"/>
      <c r="B206" s="1293"/>
      <c r="C206" s="1293"/>
      <c r="D206" s="1293"/>
      <c r="E206" s="1293"/>
      <c r="F206" s="1293"/>
      <c r="G206" s="1293"/>
      <c r="H206" s="1293"/>
      <c r="I206" s="1293"/>
      <c r="J206" s="1293"/>
      <c r="K206" s="3447"/>
      <c r="L206" s="756"/>
    </row>
    <row r="207" spans="1:12" s="1826" customFormat="1">
      <c r="A207" s="1825"/>
      <c r="B207" s="1293"/>
      <c r="C207" s="1293"/>
      <c r="D207" s="1293"/>
      <c r="E207" s="1293"/>
      <c r="F207" s="1293"/>
      <c r="G207" s="1293"/>
      <c r="H207" s="1293"/>
      <c r="I207" s="1293"/>
      <c r="J207" s="1293"/>
      <c r="K207" s="3447"/>
      <c r="L207" s="756"/>
    </row>
    <row r="208" spans="1:12" s="1826" customFormat="1">
      <c r="A208" s="1825"/>
      <c r="B208" s="1293"/>
      <c r="C208" s="1293"/>
      <c r="D208" s="1293"/>
      <c r="E208" s="1293"/>
      <c r="F208" s="1293"/>
      <c r="G208" s="1293"/>
      <c r="H208" s="1293"/>
      <c r="I208" s="1293"/>
      <c r="J208" s="1293"/>
      <c r="K208" s="3447"/>
      <c r="L208" s="756"/>
    </row>
    <row r="209" spans="1:12" s="1826" customFormat="1">
      <c r="A209" s="1825"/>
      <c r="B209" s="1293"/>
      <c r="C209" s="1293"/>
      <c r="D209" s="1293"/>
      <c r="E209" s="1293"/>
      <c r="F209" s="1293"/>
      <c r="G209" s="1293"/>
      <c r="H209" s="1293"/>
      <c r="I209" s="1293"/>
      <c r="J209" s="1293"/>
      <c r="K209" s="3447"/>
      <c r="L209" s="756"/>
    </row>
    <row r="210" spans="1:12" s="1826" customFormat="1">
      <c r="A210" s="1825"/>
      <c r="B210" s="1293"/>
      <c r="C210" s="1293"/>
      <c r="D210" s="1293"/>
      <c r="E210" s="1293"/>
      <c r="F210" s="1293"/>
      <c r="G210" s="1293"/>
      <c r="H210" s="1293"/>
      <c r="I210" s="1293"/>
      <c r="J210" s="1293"/>
      <c r="K210" s="3447"/>
      <c r="L210" s="756"/>
    </row>
    <row r="211" spans="1:12" s="1826" customFormat="1">
      <c r="A211" s="1825"/>
      <c r="B211" s="1293"/>
      <c r="C211" s="1293"/>
      <c r="D211" s="1293"/>
      <c r="E211" s="1293"/>
      <c r="F211" s="1293"/>
      <c r="G211" s="1293"/>
      <c r="H211" s="1293"/>
      <c r="I211" s="1293"/>
      <c r="J211" s="1293"/>
      <c r="K211" s="3447"/>
      <c r="L211" s="756"/>
    </row>
    <row r="212" spans="1:12" s="1826" customFormat="1">
      <c r="A212" s="1825"/>
      <c r="B212" s="1293"/>
      <c r="C212" s="1293"/>
      <c r="D212" s="1293"/>
      <c r="E212" s="1293"/>
      <c r="F212" s="1293"/>
      <c r="G212" s="1293"/>
      <c r="H212" s="1293"/>
      <c r="I212" s="1293"/>
      <c r="J212" s="1293"/>
      <c r="K212" s="3447"/>
      <c r="L212" s="756"/>
    </row>
    <row r="213" spans="1:12" s="1826" customFormat="1">
      <c r="A213" s="1825"/>
      <c r="B213" s="1293"/>
      <c r="C213" s="1293"/>
      <c r="D213" s="1293"/>
      <c r="E213" s="1293"/>
      <c r="F213" s="1293"/>
      <c r="G213" s="1293"/>
      <c r="H213" s="1293"/>
      <c r="I213" s="1293"/>
      <c r="J213" s="1293"/>
      <c r="K213" s="3447"/>
      <c r="L213" s="756"/>
    </row>
    <row r="214" spans="1:12" s="1826" customFormat="1">
      <c r="A214" s="1825"/>
      <c r="B214" s="1293"/>
      <c r="C214" s="1293"/>
      <c r="D214" s="1293"/>
      <c r="E214" s="1293"/>
      <c r="F214" s="1293"/>
      <c r="G214" s="1293"/>
      <c r="H214" s="1293"/>
      <c r="I214" s="1293"/>
      <c r="J214" s="1293"/>
      <c r="K214" s="3447"/>
      <c r="L214" s="756"/>
    </row>
    <row r="215" spans="1:12" s="1826" customFormat="1">
      <c r="A215" s="1825"/>
      <c r="B215" s="1293"/>
      <c r="C215" s="1293"/>
      <c r="D215" s="1293"/>
      <c r="E215" s="1293"/>
      <c r="F215" s="1293"/>
      <c r="G215" s="1293"/>
      <c r="H215" s="1293"/>
      <c r="I215" s="1293"/>
      <c r="J215" s="1293"/>
      <c r="K215" s="3447"/>
      <c r="L215" s="756"/>
    </row>
    <row r="216" spans="1:12" s="1826" customFormat="1">
      <c r="A216" s="1825"/>
      <c r="B216" s="1293"/>
      <c r="C216" s="1293"/>
      <c r="D216" s="1293"/>
      <c r="E216" s="1293"/>
      <c r="F216" s="1293"/>
      <c r="G216" s="1293"/>
      <c r="H216" s="1293"/>
      <c r="I216" s="1293"/>
      <c r="J216" s="1293"/>
      <c r="K216" s="3447"/>
      <c r="L216" s="756"/>
    </row>
    <row r="217" spans="1:12" s="1826" customFormat="1">
      <c r="A217" s="1825"/>
      <c r="B217" s="1293"/>
      <c r="C217" s="1293"/>
      <c r="D217" s="1293"/>
      <c r="E217" s="1293"/>
      <c r="F217" s="1293"/>
      <c r="G217" s="1293"/>
      <c r="H217" s="1293"/>
      <c r="I217" s="1293"/>
      <c r="J217" s="1293"/>
      <c r="K217" s="3447"/>
      <c r="L217" s="756"/>
    </row>
    <row r="218" spans="1:12" s="1826" customFormat="1">
      <c r="A218" s="1825"/>
      <c r="B218" s="1293"/>
      <c r="C218" s="1293"/>
      <c r="D218" s="1293"/>
      <c r="E218" s="1293"/>
      <c r="F218" s="1293"/>
      <c r="G218" s="1293"/>
      <c r="H218" s="1293"/>
      <c r="I218" s="1293"/>
      <c r="J218" s="1293"/>
      <c r="K218" s="3447"/>
      <c r="L218" s="756"/>
    </row>
    <row r="219" spans="1:12" s="1826" customFormat="1">
      <c r="A219" s="1825"/>
      <c r="B219" s="1293"/>
      <c r="C219" s="1293"/>
      <c r="D219" s="1293"/>
      <c r="E219" s="1293"/>
      <c r="F219" s="1293"/>
      <c r="G219" s="1293"/>
      <c r="H219" s="1293"/>
      <c r="I219" s="1293"/>
      <c r="J219" s="1293"/>
      <c r="K219" s="3447"/>
      <c r="L219" s="756"/>
    </row>
    <row r="220" spans="1:12" s="1826" customFormat="1">
      <c r="A220" s="1825"/>
      <c r="B220" s="1293"/>
      <c r="C220" s="1293"/>
      <c r="D220" s="1293"/>
      <c r="E220" s="1293"/>
      <c r="F220" s="1293"/>
      <c r="G220" s="1293"/>
      <c r="H220" s="1293"/>
      <c r="I220" s="1293"/>
      <c r="J220" s="1293"/>
      <c r="K220" s="3447"/>
      <c r="L220" s="756"/>
    </row>
    <row r="221" spans="1:12" s="1826" customFormat="1">
      <c r="A221" s="1825"/>
      <c r="B221" s="1293"/>
      <c r="C221" s="1293"/>
      <c r="D221" s="1293"/>
      <c r="E221" s="1293"/>
      <c r="F221" s="1293"/>
      <c r="G221" s="1293"/>
      <c r="H221" s="1293"/>
      <c r="I221" s="1293"/>
      <c r="J221" s="1293"/>
      <c r="K221" s="3447"/>
      <c r="L221" s="756"/>
    </row>
    <row r="222" spans="1:12" s="1826" customFormat="1">
      <c r="A222" s="1825"/>
      <c r="B222" s="1293"/>
      <c r="C222" s="1293"/>
      <c r="D222" s="1293"/>
      <c r="E222" s="1293"/>
      <c r="F222" s="1293"/>
      <c r="G222" s="1293"/>
      <c r="H222" s="1293"/>
      <c r="I222" s="1293"/>
      <c r="J222" s="1293"/>
      <c r="K222" s="3447"/>
      <c r="L222" s="756"/>
    </row>
    <row r="223" spans="1:12" s="1826" customFormat="1">
      <c r="A223" s="1825"/>
      <c r="B223" s="1293"/>
      <c r="C223" s="1293"/>
      <c r="D223" s="1293"/>
      <c r="E223" s="1293"/>
      <c r="F223" s="1293"/>
      <c r="G223" s="1293"/>
      <c r="H223" s="1293"/>
      <c r="I223" s="1293"/>
      <c r="J223" s="1293"/>
      <c r="K223" s="3447"/>
      <c r="L223" s="756"/>
    </row>
    <row r="224" spans="1:12" s="1826" customFormat="1">
      <c r="A224" s="1825"/>
      <c r="B224" s="1293"/>
      <c r="C224" s="1293"/>
      <c r="D224" s="1293"/>
      <c r="E224" s="1293"/>
      <c r="F224" s="1293"/>
      <c r="G224" s="1293"/>
      <c r="H224" s="1293"/>
      <c r="I224" s="1293"/>
      <c r="J224" s="1293"/>
      <c r="K224" s="3447"/>
      <c r="L224" s="756"/>
    </row>
    <row r="225" spans="1:12" s="1826" customFormat="1">
      <c r="A225" s="1825"/>
      <c r="B225" s="1293"/>
      <c r="C225" s="1293"/>
      <c r="D225" s="1293"/>
      <c r="E225" s="1293"/>
      <c r="F225" s="1293"/>
      <c r="G225" s="1293"/>
      <c r="H225" s="1293"/>
      <c r="I225" s="1293"/>
      <c r="J225" s="1293"/>
      <c r="K225" s="3447"/>
      <c r="L225" s="756"/>
    </row>
    <row r="226" spans="1:12" s="1826" customFormat="1">
      <c r="A226" s="1825"/>
      <c r="B226" s="1293"/>
      <c r="C226" s="1293"/>
      <c r="D226" s="1293"/>
      <c r="E226" s="1293"/>
      <c r="F226" s="1293"/>
      <c r="G226" s="1293"/>
      <c r="H226" s="1293"/>
      <c r="I226" s="1293"/>
      <c r="J226" s="1293"/>
      <c r="K226" s="3447"/>
      <c r="L226" s="756"/>
    </row>
    <row r="227" spans="1:12" s="1826" customFormat="1">
      <c r="A227" s="1825"/>
      <c r="B227" s="1293"/>
      <c r="C227" s="1293"/>
      <c r="D227" s="1293"/>
      <c r="E227" s="1293"/>
      <c r="F227" s="1293"/>
      <c r="G227" s="1293"/>
      <c r="H227" s="1293"/>
      <c r="I227" s="1293"/>
      <c r="J227" s="1293"/>
      <c r="K227" s="3447"/>
      <c r="L227" s="756"/>
    </row>
    <row r="228" spans="1:12" s="1826" customFormat="1">
      <c r="A228" s="1825"/>
      <c r="B228" s="1293"/>
      <c r="C228" s="1293"/>
      <c r="D228" s="1293"/>
      <c r="E228" s="1293"/>
      <c r="F228" s="1293"/>
      <c r="G228" s="1293"/>
      <c r="H228" s="1293"/>
      <c r="I228" s="1293"/>
      <c r="J228" s="1293"/>
      <c r="K228" s="3447"/>
      <c r="L228" s="756"/>
    </row>
    <row r="229" spans="1:12" s="1826" customFormat="1">
      <c r="A229" s="1825"/>
      <c r="B229" s="1293"/>
      <c r="C229" s="1293"/>
      <c r="D229" s="1293"/>
      <c r="E229" s="1293"/>
      <c r="F229" s="1293"/>
      <c r="G229" s="1293"/>
      <c r="H229" s="1293"/>
      <c r="I229" s="1293"/>
      <c r="J229" s="1293"/>
      <c r="K229" s="3447"/>
      <c r="L229" s="756"/>
    </row>
    <row r="230" spans="1:12" s="1826" customFormat="1">
      <c r="A230" s="1825"/>
      <c r="B230" s="1293"/>
      <c r="C230" s="1293"/>
      <c r="D230" s="1293"/>
      <c r="E230" s="1293"/>
      <c r="F230" s="1293"/>
      <c r="G230" s="1293"/>
      <c r="H230" s="1293"/>
      <c r="I230" s="1293"/>
      <c r="J230" s="1293"/>
      <c r="K230" s="3447"/>
      <c r="L230" s="756"/>
    </row>
    <row r="231" spans="1:12" s="1826" customFormat="1">
      <c r="A231" s="1825"/>
      <c r="B231" s="1293"/>
      <c r="C231" s="1293"/>
      <c r="D231" s="1293"/>
      <c r="E231" s="1293"/>
      <c r="F231" s="1293"/>
      <c r="G231" s="1293"/>
      <c r="H231" s="1293"/>
      <c r="I231" s="1293"/>
      <c r="J231" s="1293"/>
      <c r="K231" s="3447"/>
      <c r="L231" s="756"/>
    </row>
    <row r="232" spans="1:12" s="1826" customFormat="1">
      <c r="A232" s="1825"/>
      <c r="B232" s="1293"/>
      <c r="C232" s="1293"/>
      <c r="D232" s="1293"/>
      <c r="E232" s="1293"/>
      <c r="F232" s="1293"/>
      <c r="G232" s="1293"/>
      <c r="H232" s="1293"/>
      <c r="I232" s="1293"/>
      <c r="J232" s="1293"/>
      <c r="K232" s="3447"/>
      <c r="L232" s="756"/>
    </row>
    <row r="233" spans="1:12" s="1826" customFormat="1">
      <c r="A233" s="1825"/>
      <c r="B233" s="1293"/>
      <c r="C233" s="1293"/>
      <c r="D233" s="1293"/>
      <c r="E233" s="1293"/>
      <c r="F233" s="1293"/>
      <c r="G233" s="1293"/>
      <c r="H233" s="1293"/>
      <c r="I233" s="1293"/>
      <c r="J233" s="1293"/>
      <c r="K233" s="3447"/>
      <c r="L233" s="756"/>
    </row>
    <row r="234" spans="1:12" s="1826" customFormat="1">
      <c r="A234" s="1825"/>
      <c r="B234" s="1293"/>
      <c r="C234" s="1293"/>
      <c r="D234" s="1293"/>
      <c r="E234" s="1293"/>
      <c r="F234" s="1293"/>
      <c r="G234" s="1293"/>
      <c r="H234" s="1293"/>
      <c r="I234" s="1293"/>
      <c r="J234" s="1293"/>
      <c r="K234" s="3447"/>
      <c r="L234" s="756"/>
    </row>
    <row r="235" spans="1:12" s="1826" customFormat="1">
      <c r="A235" s="1825"/>
      <c r="B235" s="1293"/>
      <c r="C235" s="1293"/>
      <c r="D235" s="1293"/>
      <c r="E235" s="1293"/>
      <c r="F235" s="1293"/>
      <c r="G235" s="1293"/>
      <c r="H235" s="1293"/>
      <c r="I235" s="1293"/>
      <c r="J235" s="1293"/>
      <c r="K235" s="3447"/>
      <c r="L235" s="756"/>
    </row>
    <row r="236" spans="1:12" s="1826" customFormat="1">
      <c r="A236" s="1825"/>
      <c r="B236" s="1293"/>
      <c r="C236" s="1293"/>
      <c r="D236" s="1293"/>
      <c r="E236" s="1293"/>
      <c r="F236" s="1293"/>
      <c r="G236" s="1293"/>
      <c r="H236" s="1293"/>
      <c r="I236" s="1293"/>
      <c r="J236" s="1293"/>
      <c r="K236" s="3447"/>
      <c r="L236" s="756"/>
    </row>
    <row r="237" spans="1:12" s="1826" customFormat="1">
      <c r="A237" s="1825"/>
      <c r="B237" s="1293"/>
      <c r="C237" s="1293"/>
      <c r="D237" s="1293"/>
      <c r="E237" s="1293"/>
      <c r="F237" s="1293"/>
      <c r="G237" s="1293"/>
      <c r="H237" s="1293"/>
      <c r="I237" s="1293"/>
      <c r="J237" s="1293"/>
      <c r="K237" s="3447"/>
      <c r="L237" s="756"/>
    </row>
    <row r="238" spans="1:12" s="1826" customFormat="1">
      <c r="A238" s="1825"/>
      <c r="B238" s="1293"/>
      <c r="C238" s="1293"/>
      <c r="D238" s="1293"/>
      <c r="E238" s="1293"/>
      <c r="F238" s="1293"/>
      <c r="G238" s="1293"/>
      <c r="H238" s="1293"/>
      <c r="I238" s="1293"/>
      <c r="J238" s="1293"/>
      <c r="K238" s="3447"/>
      <c r="L238" s="756"/>
    </row>
    <row r="239" spans="1:12" s="1826" customFormat="1">
      <c r="A239" s="1825"/>
      <c r="B239" s="1293"/>
      <c r="C239" s="1293"/>
      <c r="D239" s="1293"/>
      <c r="E239" s="1293"/>
      <c r="F239" s="1293"/>
      <c r="G239" s="1293"/>
      <c r="H239" s="1293"/>
      <c r="I239" s="1293"/>
      <c r="J239" s="1293"/>
      <c r="K239" s="3447"/>
      <c r="L239" s="756"/>
    </row>
    <row r="240" spans="1:12" s="1826" customFormat="1">
      <c r="A240" s="1825"/>
      <c r="B240" s="1293"/>
      <c r="C240" s="1293"/>
      <c r="D240" s="1293"/>
      <c r="E240" s="1293"/>
      <c r="F240" s="1293"/>
      <c r="G240" s="1293"/>
      <c r="H240" s="1293"/>
      <c r="I240" s="1293"/>
      <c r="J240" s="1293"/>
      <c r="K240" s="3447"/>
      <c r="L240" s="756"/>
    </row>
    <row r="241" spans="1:12" s="1826" customFormat="1">
      <c r="A241" s="1825"/>
      <c r="B241" s="1293"/>
      <c r="C241" s="1293"/>
      <c r="D241" s="1293"/>
      <c r="E241" s="1293"/>
      <c r="F241" s="1293"/>
      <c r="G241" s="1293"/>
      <c r="H241" s="1293"/>
      <c r="I241" s="1293"/>
      <c r="J241" s="1293"/>
      <c r="K241" s="3447"/>
      <c r="L241" s="756"/>
    </row>
    <row r="242" spans="1:12" s="1826" customFormat="1">
      <c r="A242" s="1825"/>
      <c r="B242" s="1293"/>
      <c r="C242" s="1293"/>
      <c r="D242" s="1293"/>
      <c r="E242" s="1293"/>
      <c r="F242" s="1293"/>
      <c r="G242" s="1293"/>
      <c r="H242" s="1293"/>
      <c r="I242" s="1293"/>
      <c r="J242" s="1293"/>
      <c r="K242" s="3447"/>
      <c r="L242" s="756"/>
    </row>
    <row r="243" spans="1:12" s="1826" customFormat="1">
      <c r="A243" s="1825"/>
      <c r="B243" s="1293"/>
      <c r="C243" s="1293"/>
      <c r="D243" s="1293"/>
      <c r="E243" s="1293"/>
      <c r="F243" s="1293"/>
      <c r="G243" s="1293"/>
      <c r="H243" s="1293"/>
      <c r="I243" s="1293"/>
      <c r="J243" s="1293"/>
      <c r="K243" s="3447"/>
      <c r="L243" s="756"/>
    </row>
    <row r="244" spans="1:12" s="1826" customFormat="1">
      <c r="A244" s="1825"/>
      <c r="B244" s="1293"/>
      <c r="C244" s="1293"/>
      <c r="D244" s="1293"/>
      <c r="E244" s="1293"/>
      <c r="F244" s="1293"/>
      <c r="G244" s="1293"/>
      <c r="H244" s="1293"/>
      <c r="I244" s="1293"/>
      <c r="J244" s="1293"/>
      <c r="K244" s="3447"/>
      <c r="L244" s="756"/>
    </row>
    <row r="245" spans="1:12" s="1826" customFormat="1">
      <c r="A245" s="1825"/>
      <c r="B245" s="1293"/>
      <c r="C245" s="1293"/>
      <c r="D245" s="1293"/>
      <c r="E245" s="1293"/>
      <c r="F245" s="1293"/>
      <c r="G245" s="1293"/>
      <c r="H245" s="1293"/>
      <c r="I245" s="1293"/>
      <c r="J245" s="1293"/>
      <c r="K245" s="3447"/>
      <c r="L245" s="756"/>
    </row>
    <row r="246" spans="1:12" s="1826" customFormat="1">
      <c r="A246" s="1825"/>
      <c r="B246" s="1293"/>
      <c r="C246" s="1293"/>
      <c r="D246" s="1293"/>
      <c r="E246" s="1293"/>
      <c r="F246" s="1293"/>
      <c r="G246" s="1293"/>
      <c r="H246" s="1293"/>
      <c r="I246" s="1293"/>
      <c r="J246" s="1293"/>
      <c r="K246" s="3447"/>
      <c r="L246" s="756"/>
    </row>
    <row r="247" spans="1:12" s="1826" customFormat="1">
      <c r="A247" s="1825"/>
      <c r="B247" s="1293"/>
      <c r="C247" s="1293"/>
      <c r="D247" s="1293"/>
      <c r="E247" s="1293"/>
      <c r="F247" s="1293"/>
      <c r="G247" s="1293"/>
      <c r="H247" s="1293"/>
      <c r="I247" s="1293"/>
      <c r="J247" s="1293"/>
      <c r="K247" s="3447"/>
      <c r="L247" s="756"/>
    </row>
    <row r="248" spans="1:12" s="1826" customFormat="1">
      <c r="A248" s="1825"/>
      <c r="B248" s="1293"/>
      <c r="C248" s="1293"/>
      <c r="D248" s="1293"/>
      <c r="E248" s="1293"/>
      <c r="F248" s="1293"/>
      <c r="G248" s="1293"/>
      <c r="H248" s="1293"/>
      <c r="I248" s="1293"/>
      <c r="J248" s="1293"/>
      <c r="K248" s="3447"/>
      <c r="L248" s="756"/>
    </row>
    <row r="249" spans="1:12" s="1826" customFormat="1">
      <c r="A249" s="1825"/>
      <c r="B249" s="1293"/>
      <c r="C249" s="1293"/>
      <c r="D249" s="1293"/>
      <c r="E249" s="1293"/>
      <c r="F249" s="1293"/>
      <c r="G249" s="1293"/>
      <c r="H249" s="1293"/>
      <c r="I249" s="1293"/>
      <c r="J249" s="1293"/>
      <c r="K249" s="3447"/>
      <c r="L249" s="756"/>
    </row>
    <row r="250" spans="1:12" s="1826" customFormat="1">
      <c r="A250" s="1825"/>
      <c r="B250" s="1293"/>
      <c r="C250" s="1293"/>
      <c r="D250" s="1293"/>
      <c r="E250" s="1293"/>
      <c r="F250" s="1293"/>
      <c r="G250" s="1293"/>
      <c r="H250" s="1293"/>
      <c r="I250" s="1293"/>
      <c r="J250" s="1293"/>
      <c r="K250" s="3447"/>
      <c r="L250" s="756"/>
    </row>
    <row r="251" spans="1:12" s="1826" customFormat="1">
      <c r="A251" s="1825"/>
      <c r="B251" s="1293"/>
      <c r="C251" s="1293"/>
      <c r="D251" s="1293"/>
      <c r="E251" s="1293"/>
      <c r="F251" s="1293"/>
      <c r="G251" s="1293"/>
      <c r="H251" s="1293"/>
      <c r="I251" s="1293"/>
      <c r="J251" s="1293"/>
      <c r="K251" s="3447"/>
      <c r="L251" s="756"/>
    </row>
    <row r="252" spans="1:12" s="1826" customFormat="1">
      <c r="A252" s="1825"/>
      <c r="B252" s="1293"/>
      <c r="C252" s="1293"/>
      <c r="D252" s="1293"/>
      <c r="E252" s="1293"/>
      <c r="F252" s="1293"/>
      <c r="G252" s="1293"/>
      <c r="H252" s="1293"/>
      <c r="I252" s="1293"/>
      <c r="J252" s="1293"/>
      <c r="K252" s="3447"/>
      <c r="L252" s="756"/>
    </row>
    <row r="253" spans="1:12" s="1826" customFormat="1">
      <c r="A253" s="1825"/>
      <c r="B253" s="1293"/>
      <c r="C253" s="1293"/>
      <c r="D253" s="1293"/>
      <c r="E253" s="1293"/>
      <c r="F253" s="1293"/>
      <c r="G253" s="1293"/>
      <c r="H253" s="1293"/>
      <c r="I253" s="1293"/>
      <c r="J253" s="1293"/>
      <c r="K253" s="3447"/>
      <c r="L253" s="756"/>
    </row>
    <row r="254" spans="1:12" s="1826" customFormat="1">
      <c r="A254" s="1825"/>
      <c r="B254" s="1293"/>
      <c r="C254" s="1293"/>
      <c r="D254" s="1293"/>
      <c r="E254" s="1293"/>
      <c r="F254" s="1293"/>
      <c r="G254" s="1293"/>
      <c r="H254" s="1293"/>
      <c r="I254" s="1293"/>
      <c r="J254" s="1293"/>
      <c r="K254" s="3447"/>
      <c r="L254" s="756"/>
    </row>
    <row r="255" spans="1:12" s="1826" customFormat="1">
      <c r="A255" s="1825"/>
      <c r="B255" s="1293"/>
      <c r="C255" s="1293"/>
      <c r="D255" s="1293"/>
      <c r="E255" s="1293"/>
      <c r="F255" s="1293"/>
      <c r="G255" s="1293"/>
      <c r="H255" s="1293"/>
      <c r="I255" s="1293"/>
      <c r="J255" s="1293"/>
      <c r="K255" s="3447"/>
      <c r="L255" s="756"/>
    </row>
    <row r="256" spans="1:12" s="1826" customFormat="1">
      <c r="A256" s="1825"/>
      <c r="B256" s="1293"/>
      <c r="C256" s="1293"/>
      <c r="D256" s="1293"/>
      <c r="E256" s="1293"/>
      <c r="F256" s="1293"/>
      <c r="G256" s="1293"/>
      <c r="H256" s="1293"/>
      <c r="I256" s="1293"/>
      <c r="J256" s="1293"/>
      <c r="K256" s="3447"/>
      <c r="L256" s="756"/>
    </row>
    <row r="257" spans="1:12" s="1826" customFormat="1">
      <c r="A257" s="1825"/>
      <c r="B257" s="1293"/>
      <c r="C257" s="1293"/>
      <c r="D257" s="1293"/>
      <c r="E257" s="1293"/>
      <c r="F257" s="1293"/>
      <c r="G257" s="1293"/>
      <c r="H257" s="1293"/>
      <c r="I257" s="1293"/>
      <c r="J257" s="1293"/>
      <c r="K257" s="3447"/>
      <c r="L257" s="756"/>
    </row>
    <row r="258" spans="1:12" s="1826" customFormat="1">
      <c r="A258" s="1825"/>
      <c r="B258" s="1293"/>
      <c r="C258" s="1293"/>
      <c r="D258" s="1293"/>
      <c r="E258" s="1293"/>
      <c r="F258" s="1293"/>
      <c r="G258" s="1293"/>
      <c r="H258" s="1293"/>
      <c r="I258" s="1293"/>
      <c r="J258" s="1293"/>
      <c r="K258" s="3447"/>
      <c r="L258" s="756"/>
    </row>
    <row r="259" spans="1:12" s="1826" customFormat="1">
      <c r="A259" s="1825"/>
      <c r="B259" s="1293"/>
      <c r="C259" s="1293"/>
      <c r="D259" s="1293"/>
      <c r="E259" s="1293"/>
      <c r="F259" s="1293"/>
      <c r="G259" s="1293"/>
      <c r="H259" s="1293"/>
      <c r="I259" s="1293"/>
      <c r="J259" s="1293"/>
      <c r="K259" s="3447"/>
      <c r="L259" s="756"/>
    </row>
    <row r="260" spans="1:12" s="1826" customFormat="1">
      <c r="A260" s="1825"/>
      <c r="B260" s="1293"/>
      <c r="C260" s="1293"/>
      <c r="D260" s="1293"/>
      <c r="E260" s="1293"/>
      <c r="F260" s="1293"/>
      <c r="G260" s="1293"/>
      <c r="H260" s="1293"/>
      <c r="I260" s="1293"/>
      <c r="J260" s="1293"/>
      <c r="K260" s="3447"/>
      <c r="L260" s="756"/>
    </row>
    <row r="261" spans="1:12" s="1826" customFormat="1">
      <c r="A261" s="1825"/>
      <c r="B261" s="1293"/>
      <c r="C261" s="1293"/>
      <c r="D261" s="1293"/>
      <c r="E261" s="1293"/>
      <c r="F261" s="1293"/>
      <c r="G261" s="1293"/>
      <c r="H261" s="1293"/>
      <c r="I261" s="1293"/>
      <c r="J261" s="1293"/>
      <c r="K261" s="3447"/>
      <c r="L261" s="756"/>
    </row>
    <row r="262" spans="1:12" s="1826" customFormat="1">
      <c r="A262" s="1825"/>
      <c r="B262" s="1293"/>
      <c r="C262" s="1293"/>
      <c r="D262" s="1293"/>
      <c r="E262" s="1293"/>
      <c r="F262" s="1293"/>
      <c r="G262" s="1293"/>
      <c r="H262" s="1293"/>
      <c r="I262" s="1293"/>
      <c r="J262" s="1293"/>
      <c r="K262" s="3447"/>
      <c r="L262" s="756"/>
    </row>
    <row r="263" spans="1:12" s="1826" customFormat="1">
      <c r="A263" s="1825"/>
      <c r="B263" s="1293"/>
      <c r="C263" s="1293"/>
      <c r="D263" s="1293"/>
      <c r="E263" s="1293"/>
      <c r="F263" s="1293"/>
      <c r="G263" s="1293"/>
      <c r="H263" s="1293"/>
      <c r="I263" s="1293"/>
      <c r="J263" s="1293"/>
      <c r="K263" s="3447"/>
      <c r="L263" s="756"/>
    </row>
    <row r="264" spans="1:12" s="1826" customFormat="1">
      <c r="A264" s="1825"/>
      <c r="B264" s="1293"/>
      <c r="C264" s="1293"/>
      <c r="D264" s="1293"/>
      <c r="E264" s="1293"/>
      <c r="F264" s="1293"/>
      <c r="G264" s="1293"/>
      <c r="H264" s="1293"/>
      <c r="I264" s="1293"/>
      <c r="J264" s="1293"/>
      <c r="K264" s="3447"/>
      <c r="L264" s="756"/>
    </row>
    <row r="265" spans="1:12" s="1826" customFormat="1">
      <c r="A265" s="1825"/>
      <c r="B265" s="1293"/>
      <c r="C265" s="1293"/>
      <c r="D265" s="1293"/>
      <c r="E265" s="1293"/>
      <c r="F265" s="1293"/>
      <c r="G265" s="1293"/>
      <c r="H265" s="1293"/>
      <c r="I265" s="1293"/>
      <c r="J265" s="1293"/>
      <c r="K265" s="3447"/>
      <c r="L265" s="756"/>
    </row>
    <row r="266" spans="1:12" s="1826" customFormat="1">
      <c r="A266" s="1825"/>
      <c r="B266" s="1293"/>
      <c r="C266" s="1293"/>
      <c r="D266" s="1293"/>
      <c r="E266" s="1293"/>
      <c r="F266" s="1293"/>
      <c r="G266" s="1293"/>
      <c r="H266" s="1293"/>
      <c r="I266" s="1293"/>
      <c r="J266" s="1293"/>
      <c r="K266" s="3447"/>
      <c r="L266" s="756"/>
    </row>
    <row r="267" spans="1:12" s="1826" customFormat="1">
      <c r="A267" s="1825"/>
      <c r="B267" s="1293"/>
      <c r="C267" s="1293"/>
      <c r="D267" s="1293"/>
      <c r="E267" s="1293"/>
      <c r="F267" s="1293"/>
      <c r="G267" s="1293"/>
      <c r="H267" s="1293"/>
      <c r="I267" s="1293"/>
      <c r="J267" s="1293"/>
      <c r="K267" s="3447"/>
      <c r="L267" s="756"/>
    </row>
    <row r="268" spans="1:12" s="1826" customFormat="1">
      <c r="A268" s="1825"/>
      <c r="B268" s="1293"/>
      <c r="C268" s="1293"/>
      <c r="D268" s="1293"/>
      <c r="E268" s="1293"/>
      <c r="F268" s="1293"/>
      <c r="G268" s="1293"/>
      <c r="H268" s="1293"/>
      <c r="I268" s="1293"/>
      <c r="J268" s="1293"/>
      <c r="K268" s="3447"/>
      <c r="L268" s="756"/>
    </row>
    <row r="269" spans="1:12" s="1826" customFormat="1">
      <c r="A269" s="1825"/>
      <c r="B269" s="1293"/>
      <c r="C269" s="1293"/>
      <c r="D269" s="1293"/>
      <c r="E269" s="1293"/>
      <c r="F269" s="1293"/>
      <c r="G269" s="1293"/>
      <c r="H269" s="1293"/>
      <c r="I269" s="1293"/>
      <c r="J269" s="1293"/>
      <c r="K269" s="3447"/>
      <c r="L269" s="756"/>
    </row>
    <row r="270" spans="1:12" s="1826" customFormat="1">
      <c r="A270" s="1825"/>
      <c r="B270" s="1293"/>
      <c r="C270" s="1293"/>
      <c r="D270" s="1293"/>
      <c r="E270" s="1293"/>
      <c r="F270" s="1293"/>
      <c r="G270" s="1293"/>
      <c r="H270" s="1293"/>
      <c r="I270" s="1293"/>
      <c r="J270" s="1293"/>
      <c r="K270" s="3447"/>
      <c r="L270" s="756"/>
    </row>
    <row r="271" spans="1:12" s="1826" customFormat="1">
      <c r="A271" s="1825"/>
      <c r="B271" s="1293"/>
      <c r="C271" s="1293"/>
      <c r="D271" s="1293"/>
      <c r="E271" s="1293"/>
      <c r="F271" s="1293"/>
      <c r="G271" s="1293"/>
      <c r="H271" s="1293"/>
      <c r="I271" s="1293"/>
      <c r="J271" s="1293"/>
      <c r="K271" s="3447"/>
      <c r="L271" s="756"/>
    </row>
    <row r="272" spans="1:12" s="1826" customFormat="1">
      <c r="A272" s="1825"/>
      <c r="B272" s="1293"/>
      <c r="C272" s="1293"/>
      <c r="D272" s="1293"/>
      <c r="E272" s="1293"/>
      <c r="F272" s="1293"/>
      <c r="G272" s="1293"/>
      <c r="H272" s="1293"/>
      <c r="I272" s="1293"/>
      <c r="J272" s="1293"/>
      <c r="K272" s="3447"/>
      <c r="L272" s="756"/>
    </row>
    <row r="273" spans="1:12" s="1826" customFormat="1">
      <c r="A273" s="1825"/>
      <c r="B273" s="1293"/>
      <c r="C273" s="1293"/>
      <c r="D273" s="1293"/>
      <c r="E273" s="1293"/>
      <c r="F273" s="1293"/>
      <c r="G273" s="1293"/>
      <c r="H273" s="1293"/>
      <c r="I273" s="1293"/>
      <c r="J273" s="1293"/>
      <c r="K273" s="3447"/>
      <c r="L273" s="756"/>
    </row>
    <row r="274" spans="1:12" s="1826" customFormat="1">
      <c r="A274" s="1825"/>
      <c r="B274" s="1293"/>
      <c r="C274" s="1293"/>
      <c r="D274" s="1293"/>
      <c r="E274" s="1293"/>
      <c r="F274" s="1293"/>
      <c r="G274" s="1293"/>
      <c r="H274" s="1293"/>
      <c r="I274" s="1293"/>
      <c r="J274" s="1293"/>
      <c r="K274" s="3447"/>
      <c r="L274" s="756"/>
    </row>
    <row r="275" spans="1:12" s="1826" customFormat="1">
      <c r="A275" s="1825"/>
      <c r="B275" s="1293"/>
      <c r="C275" s="1293"/>
      <c r="D275" s="1293"/>
      <c r="E275" s="1293"/>
      <c r="F275" s="1293"/>
      <c r="G275" s="1293"/>
      <c r="H275" s="1293"/>
      <c r="I275" s="1293"/>
      <c r="J275" s="1293"/>
      <c r="K275" s="3447"/>
      <c r="L275" s="756"/>
    </row>
    <row r="276" spans="1:12" s="1826" customFormat="1">
      <c r="A276" s="1825"/>
      <c r="B276" s="1293"/>
      <c r="C276" s="1293"/>
      <c r="D276" s="1293"/>
      <c r="E276" s="1293"/>
      <c r="F276" s="1293"/>
      <c r="G276" s="1293"/>
      <c r="H276" s="1293"/>
      <c r="I276" s="1293"/>
      <c r="J276" s="1293"/>
      <c r="K276" s="3447"/>
      <c r="L276" s="756"/>
    </row>
    <row r="277" spans="1:12" s="1826" customFormat="1">
      <c r="A277" s="1825"/>
      <c r="B277" s="1293"/>
      <c r="C277" s="1293"/>
      <c r="D277" s="1293"/>
      <c r="E277" s="1293"/>
      <c r="F277" s="1293"/>
      <c r="G277" s="1293"/>
      <c r="H277" s="1293"/>
      <c r="I277" s="1293"/>
      <c r="J277" s="1293"/>
      <c r="K277" s="3447"/>
      <c r="L277" s="756"/>
    </row>
    <row r="278" spans="1:12" s="1826" customFormat="1">
      <c r="A278" s="1825"/>
      <c r="B278" s="1293"/>
      <c r="C278" s="1293"/>
      <c r="D278" s="1293"/>
      <c r="E278" s="1293"/>
      <c r="F278" s="1293"/>
      <c r="G278" s="1293"/>
      <c r="H278" s="1293"/>
      <c r="I278" s="1293"/>
      <c r="J278" s="1293"/>
      <c r="K278" s="3447"/>
      <c r="L278" s="756"/>
    </row>
    <row r="279" spans="1:12" s="1826" customFormat="1">
      <c r="A279" s="1825"/>
      <c r="B279" s="1293"/>
      <c r="C279" s="1293"/>
      <c r="D279" s="1293"/>
      <c r="E279" s="1293"/>
      <c r="F279" s="1293"/>
      <c r="G279" s="1293"/>
      <c r="H279" s="1293"/>
      <c r="I279" s="1293"/>
      <c r="J279" s="1293"/>
      <c r="K279" s="3447"/>
      <c r="L279" s="756"/>
    </row>
    <row r="280" spans="1:12" s="1826" customFormat="1">
      <c r="A280" s="1825"/>
      <c r="B280" s="1293"/>
      <c r="C280" s="1293"/>
      <c r="D280" s="1293"/>
      <c r="E280" s="1293"/>
      <c r="F280" s="1293"/>
      <c r="G280" s="1293"/>
      <c r="H280" s="1293"/>
      <c r="I280" s="1293"/>
      <c r="J280" s="1293"/>
      <c r="K280" s="3447"/>
      <c r="L280" s="756"/>
    </row>
    <row r="281" spans="1:12" s="1826" customFormat="1">
      <c r="A281" s="1825"/>
      <c r="B281" s="1293"/>
      <c r="C281" s="1293"/>
      <c r="D281" s="1293"/>
      <c r="E281" s="1293"/>
      <c r="F281" s="1293"/>
      <c r="G281" s="1293"/>
      <c r="H281" s="1293"/>
      <c r="I281" s="1293"/>
      <c r="J281" s="1293"/>
      <c r="K281" s="3447"/>
      <c r="L281" s="756"/>
    </row>
    <row r="282" spans="1:12" s="1826" customFormat="1">
      <c r="A282" s="1825"/>
      <c r="B282" s="1293"/>
      <c r="C282" s="1293"/>
      <c r="D282" s="1293"/>
      <c r="E282" s="1293"/>
      <c r="F282" s="1293"/>
      <c r="G282" s="1293"/>
      <c r="H282" s="1293"/>
      <c r="I282" s="1293"/>
      <c r="J282" s="1293"/>
      <c r="K282" s="3447"/>
      <c r="L282" s="756"/>
    </row>
    <row r="283" spans="1:12" s="1826" customFormat="1">
      <c r="A283" s="1825"/>
      <c r="B283" s="1293"/>
      <c r="C283" s="1293"/>
      <c r="D283" s="1293"/>
      <c r="E283" s="1293"/>
      <c r="F283" s="1293"/>
      <c r="G283" s="1293"/>
      <c r="H283" s="1293"/>
      <c r="I283" s="1293"/>
      <c r="J283" s="1293"/>
      <c r="K283" s="3447"/>
      <c r="L283" s="756"/>
    </row>
    <row r="284" spans="1:12" s="1826" customFormat="1">
      <c r="A284" s="1825"/>
      <c r="B284" s="1293"/>
      <c r="C284" s="1293"/>
      <c r="D284" s="1293"/>
      <c r="E284" s="1293"/>
      <c r="F284" s="1293"/>
      <c r="G284" s="1293"/>
      <c r="H284" s="1293"/>
      <c r="I284" s="1293"/>
      <c r="J284" s="1293"/>
      <c r="K284" s="3447"/>
      <c r="L284" s="756"/>
    </row>
    <row r="285" spans="1:12" s="1826" customFormat="1">
      <c r="A285" s="1825"/>
      <c r="B285" s="1293"/>
      <c r="C285" s="1293"/>
      <c r="D285" s="1293"/>
      <c r="E285" s="1293"/>
      <c r="F285" s="1293"/>
      <c r="G285" s="1293"/>
      <c r="H285" s="1293"/>
      <c r="I285" s="1293"/>
      <c r="J285" s="1293"/>
      <c r="K285" s="3447"/>
      <c r="L285" s="756"/>
    </row>
    <row r="286" spans="1:12" s="1826" customFormat="1">
      <c r="A286" s="1825"/>
      <c r="B286" s="1293"/>
      <c r="C286" s="1293"/>
      <c r="D286" s="1293"/>
      <c r="E286" s="1293"/>
      <c r="F286" s="1293"/>
      <c r="G286" s="1293"/>
      <c r="H286" s="1293"/>
      <c r="I286" s="1293"/>
      <c r="J286" s="1293"/>
      <c r="K286" s="3447"/>
      <c r="L286" s="756"/>
    </row>
    <row r="287" spans="1:12" s="1826" customFormat="1">
      <c r="A287" s="1825"/>
      <c r="B287" s="1293"/>
      <c r="C287" s="1293"/>
      <c r="D287" s="1293"/>
      <c r="E287" s="1293"/>
      <c r="F287" s="1293"/>
      <c r="G287" s="1293"/>
      <c r="H287" s="1293"/>
      <c r="I287" s="1293"/>
      <c r="J287" s="1293"/>
      <c r="K287" s="3447"/>
      <c r="L287" s="756"/>
    </row>
    <row r="288" spans="1:12" s="1826" customFormat="1">
      <c r="A288" s="1825"/>
      <c r="B288" s="1293"/>
      <c r="C288" s="1293"/>
      <c r="D288" s="1293"/>
      <c r="E288" s="1293"/>
      <c r="F288" s="1293"/>
      <c r="G288" s="1293"/>
      <c r="H288" s="1293"/>
      <c r="I288" s="1293"/>
      <c r="J288" s="1293"/>
      <c r="K288" s="3447"/>
      <c r="L288" s="756"/>
    </row>
    <row r="289" spans="1:12" s="1826" customFormat="1">
      <c r="A289" s="1825"/>
      <c r="B289" s="1293"/>
      <c r="C289" s="1293"/>
      <c r="D289" s="1293"/>
      <c r="E289" s="1293"/>
      <c r="F289" s="1293"/>
      <c r="G289" s="1293"/>
      <c r="H289" s="1293"/>
      <c r="I289" s="1293"/>
      <c r="J289" s="1293"/>
      <c r="K289" s="3447"/>
      <c r="L289" s="756"/>
    </row>
    <row r="290" spans="1:12" s="1826" customFormat="1">
      <c r="A290" s="1825"/>
      <c r="B290" s="1293"/>
      <c r="C290" s="1293"/>
      <c r="D290" s="1293"/>
      <c r="E290" s="1293"/>
      <c r="F290" s="1293"/>
      <c r="G290" s="1293"/>
      <c r="H290" s="1293"/>
      <c r="I290" s="1293"/>
      <c r="J290" s="1293"/>
      <c r="K290" s="3447"/>
      <c r="L290" s="756"/>
    </row>
    <row r="291" spans="1:12" s="1826" customFormat="1">
      <c r="A291" s="1825"/>
      <c r="B291" s="1293"/>
      <c r="C291" s="1293"/>
      <c r="D291" s="1293"/>
      <c r="E291" s="1293"/>
      <c r="F291" s="1293"/>
      <c r="G291" s="1293"/>
      <c r="H291" s="1293"/>
      <c r="I291" s="1293"/>
      <c r="J291" s="1293"/>
      <c r="K291" s="3447"/>
      <c r="L291" s="756"/>
    </row>
    <row r="292" spans="1:12" s="1826" customFormat="1">
      <c r="A292" s="1825"/>
      <c r="B292" s="1293"/>
      <c r="C292" s="1293"/>
      <c r="D292" s="1293"/>
      <c r="E292" s="1293"/>
      <c r="F292" s="1293"/>
      <c r="G292" s="1293"/>
      <c r="H292" s="1293"/>
      <c r="I292" s="1293"/>
      <c r="J292" s="1293"/>
      <c r="K292" s="3447"/>
      <c r="L292" s="756"/>
    </row>
    <row r="293" spans="1:12" s="1826" customFormat="1">
      <c r="A293" s="1825"/>
      <c r="B293" s="1293"/>
      <c r="C293" s="1293"/>
      <c r="D293" s="1293"/>
      <c r="E293" s="1293"/>
      <c r="F293" s="1293"/>
      <c r="G293" s="1293"/>
      <c r="H293" s="1293"/>
      <c r="I293" s="1293"/>
      <c r="J293" s="1293"/>
      <c r="K293" s="3447"/>
      <c r="L293" s="756"/>
    </row>
    <row r="294" spans="1:12" s="1826" customFormat="1">
      <c r="A294" s="1825"/>
      <c r="B294" s="1293"/>
      <c r="C294" s="1293"/>
      <c r="D294" s="1293"/>
      <c r="E294" s="1293"/>
      <c r="F294" s="1293"/>
      <c r="G294" s="1293"/>
      <c r="H294" s="1293"/>
      <c r="I294" s="1293"/>
      <c r="J294" s="1293"/>
      <c r="K294" s="3447"/>
      <c r="L294" s="756"/>
    </row>
    <row r="295" spans="1:12" s="1826" customFormat="1">
      <c r="A295" s="1825"/>
      <c r="B295" s="1293"/>
      <c r="C295" s="1293"/>
      <c r="D295" s="1293"/>
      <c r="E295" s="1293"/>
      <c r="F295" s="1293"/>
      <c r="G295" s="1293"/>
      <c r="H295" s="1293"/>
      <c r="I295" s="1293"/>
      <c r="J295" s="1293"/>
      <c r="K295" s="3447"/>
      <c r="L295" s="756"/>
    </row>
    <row r="296" spans="1:12" s="1826" customFormat="1">
      <c r="A296" s="1825"/>
      <c r="B296" s="1293"/>
      <c r="C296" s="1293"/>
      <c r="D296" s="1293"/>
      <c r="E296" s="1293"/>
      <c r="F296" s="1293"/>
      <c r="G296" s="1293"/>
      <c r="H296" s="1293"/>
      <c r="I296" s="1293"/>
      <c r="J296" s="1293"/>
      <c r="K296" s="3447"/>
      <c r="L296" s="756"/>
    </row>
    <row r="297" spans="1:12" s="1826" customFormat="1">
      <c r="A297" s="1825"/>
      <c r="B297" s="1293"/>
      <c r="C297" s="1293"/>
      <c r="D297" s="1293"/>
      <c r="E297" s="1293"/>
      <c r="F297" s="1293"/>
      <c r="G297" s="1293"/>
      <c r="H297" s="1293"/>
      <c r="I297" s="1293"/>
      <c r="J297" s="1293"/>
      <c r="K297" s="3447"/>
      <c r="L297" s="756"/>
    </row>
    <row r="298" spans="1:12" s="1826" customFormat="1">
      <c r="A298" s="1825"/>
      <c r="B298" s="1293"/>
      <c r="C298" s="1293"/>
      <c r="D298" s="1293"/>
      <c r="E298" s="1293"/>
      <c r="F298" s="1293"/>
      <c r="G298" s="1293"/>
      <c r="H298" s="1293"/>
      <c r="I298" s="1293"/>
      <c r="J298" s="1293"/>
      <c r="K298" s="3447"/>
      <c r="L298" s="756"/>
    </row>
    <row r="299" spans="1:12" s="1826" customFormat="1">
      <c r="A299" s="1825"/>
      <c r="B299" s="1293"/>
      <c r="C299" s="1293"/>
      <c r="D299" s="1293"/>
      <c r="E299" s="1293"/>
      <c r="F299" s="1293"/>
      <c r="G299" s="1293"/>
      <c r="H299" s="1293"/>
      <c r="I299" s="1293"/>
      <c r="J299" s="1293"/>
      <c r="K299" s="3447"/>
      <c r="L299" s="756"/>
    </row>
    <row r="300" spans="1:12" s="1826" customFormat="1">
      <c r="A300" s="1825"/>
      <c r="B300" s="1293"/>
      <c r="C300" s="1293"/>
      <c r="D300" s="1293"/>
      <c r="E300" s="1293"/>
      <c r="F300" s="1293"/>
      <c r="G300" s="1293"/>
      <c r="H300" s="1293"/>
      <c r="I300" s="1293"/>
      <c r="J300" s="1293"/>
      <c r="K300" s="3447"/>
      <c r="L300" s="756"/>
    </row>
    <row r="301" spans="1:12" s="1826" customFormat="1">
      <c r="A301" s="1825"/>
      <c r="B301" s="1293"/>
      <c r="C301" s="1293"/>
      <c r="D301" s="1293"/>
      <c r="E301" s="1293"/>
      <c r="F301" s="1293"/>
      <c r="G301" s="1293"/>
      <c r="H301" s="1293"/>
      <c r="I301" s="1293"/>
      <c r="J301" s="1293"/>
      <c r="K301" s="3447"/>
      <c r="L301" s="756"/>
    </row>
    <row r="302" spans="1:12" s="1826" customFormat="1">
      <c r="A302" s="1825"/>
      <c r="B302" s="1293"/>
      <c r="C302" s="1293"/>
      <c r="D302" s="1293"/>
      <c r="E302" s="1293"/>
      <c r="F302" s="1293"/>
      <c r="G302" s="1293"/>
      <c r="H302" s="1293"/>
      <c r="I302" s="1293"/>
      <c r="J302" s="1293"/>
      <c r="K302" s="3447"/>
      <c r="L302" s="756"/>
    </row>
    <row r="303" spans="1:12" s="1826" customFormat="1">
      <c r="A303" s="1825"/>
      <c r="B303" s="1293"/>
      <c r="C303" s="1293"/>
      <c r="D303" s="1293"/>
      <c r="E303" s="1293"/>
      <c r="F303" s="1293"/>
      <c r="G303" s="1293"/>
      <c r="H303" s="1293"/>
      <c r="I303" s="1293"/>
      <c r="J303" s="1293"/>
      <c r="K303" s="3447"/>
      <c r="L303" s="756"/>
    </row>
    <row r="304" spans="1:12" s="1826" customFormat="1">
      <c r="A304" s="1825"/>
      <c r="B304" s="1293"/>
      <c r="C304" s="1293"/>
      <c r="D304" s="1293"/>
      <c r="E304" s="1293"/>
      <c r="F304" s="1293"/>
      <c r="G304" s="1293"/>
      <c r="H304" s="1293"/>
      <c r="I304" s="1293"/>
      <c r="J304" s="1293"/>
      <c r="K304" s="3447"/>
      <c r="L304" s="756"/>
    </row>
    <row r="305" spans="1:12" s="1826" customFormat="1">
      <c r="A305" s="1825"/>
      <c r="B305" s="1293"/>
      <c r="C305" s="1293"/>
      <c r="D305" s="1293"/>
      <c r="E305" s="1293"/>
      <c r="F305" s="1293"/>
      <c r="G305" s="1293"/>
      <c r="H305" s="1293"/>
      <c r="I305" s="1293"/>
      <c r="J305" s="1293"/>
      <c r="K305" s="3447"/>
      <c r="L305" s="756"/>
    </row>
    <row r="306" spans="1:12" s="1826" customFormat="1">
      <c r="A306" s="1825"/>
      <c r="B306" s="1293"/>
      <c r="C306" s="1293"/>
      <c r="D306" s="1293"/>
      <c r="E306" s="1293"/>
      <c r="F306" s="1293"/>
      <c r="G306" s="1293"/>
      <c r="H306" s="1293"/>
      <c r="I306" s="1293"/>
      <c r="J306" s="1293"/>
      <c r="K306" s="3447"/>
      <c r="L306" s="756"/>
    </row>
    <row r="307" spans="1:12" s="1826" customFormat="1">
      <c r="A307" s="1825"/>
      <c r="B307" s="1293"/>
      <c r="C307" s="1293"/>
      <c r="D307" s="1293"/>
      <c r="E307" s="1293"/>
      <c r="F307" s="1293"/>
      <c r="G307" s="1293"/>
      <c r="H307" s="1293"/>
      <c r="I307" s="1293"/>
      <c r="J307" s="1293"/>
      <c r="K307" s="3447"/>
      <c r="L307" s="756"/>
    </row>
    <row r="308" spans="1:12" s="1826" customFormat="1">
      <c r="A308" s="1825"/>
      <c r="B308" s="1293"/>
      <c r="C308" s="1293"/>
      <c r="D308" s="1293"/>
      <c r="E308" s="1293"/>
      <c r="F308" s="1293"/>
      <c r="G308" s="1293"/>
      <c r="H308" s="1293"/>
      <c r="I308" s="1293"/>
      <c r="J308" s="1293"/>
      <c r="K308" s="3447"/>
      <c r="L308" s="756"/>
    </row>
    <row r="309" spans="1:12" s="1826" customFormat="1">
      <c r="A309" s="1825"/>
      <c r="B309" s="1293"/>
      <c r="C309" s="1293"/>
      <c r="D309" s="1293"/>
      <c r="E309" s="1293"/>
      <c r="F309" s="1293"/>
      <c r="G309" s="1293"/>
      <c r="H309" s="1293"/>
      <c r="I309" s="1293"/>
      <c r="J309" s="1293"/>
      <c r="K309" s="3447"/>
      <c r="L309" s="756"/>
    </row>
    <row r="310" spans="1:12" s="1826" customFormat="1">
      <c r="A310" s="1825"/>
      <c r="B310" s="1293"/>
      <c r="C310" s="1293"/>
      <c r="D310" s="1293"/>
      <c r="E310" s="1293"/>
      <c r="F310" s="1293"/>
      <c r="G310" s="1293"/>
      <c r="H310" s="1293"/>
      <c r="I310" s="1293"/>
      <c r="J310" s="1293"/>
      <c r="K310" s="3447"/>
      <c r="L310" s="756"/>
    </row>
    <row r="311" spans="1:12" s="1826" customFormat="1">
      <c r="A311" s="1825"/>
      <c r="B311" s="1293"/>
      <c r="C311" s="1293"/>
      <c r="D311" s="1293"/>
      <c r="E311" s="1293"/>
      <c r="F311" s="1293"/>
      <c r="G311" s="1293"/>
      <c r="H311" s="1293"/>
      <c r="I311" s="1293"/>
      <c r="J311" s="1293"/>
      <c r="K311" s="3447"/>
      <c r="L311" s="756"/>
    </row>
    <row r="312" spans="1:12" s="1826" customFormat="1">
      <c r="A312" s="1825"/>
      <c r="B312" s="1293"/>
      <c r="C312" s="1293"/>
      <c r="D312" s="1293"/>
      <c r="E312" s="1293"/>
      <c r="F312" s="1293"/>
      <c r="G312" s="1293"/>
      <c r="H312" s="1293"/>
      <c r="I312" s="1293"/>
      <c r="J312" s="1293"/>
      <c r="K312" s="3447"/>
      <c r="L312" s="756"/>
    </row>
    <row r="313" spans="1:12" s="1826" customFormat="1">
      <c r="A313" s="1825"/>
      <c r="B313" s="1293"/>
      <c r="C313" s="1293"/>
      <c r="D313" s="1293"/>
      <c r="E313" s="1293"/>
      <c r="F313" s="1293"/>
      <c r="G313" s="1293"/>
      <c r="H313" s="1293"/>
      <c r="I313" s="1293"/>
      <c r="J313" s="1293"/>
      <c r="K313" s="3447"/>
      <c r="L313" s="756"/>
    </row>
    <row r="314" spans="1:12" s="1826" customFormat="1">
      <c r="A314" s="1825"/>
      <c r="B314" s="1293"/>
      <c r="C314" s="1293"/>
      <c r="D314" s="1293"/>
      <c r="E314" s="1293"/>
      <c r="F314" s="1293"/>
      <c r="G314" s="1293"/>
      <c r="H314" s="1293"/>
      <c r="I314" s="1293"/>
      <c r="J314" s="1293"/>
      <c r="K314" s="3447"/>
      <c r="L314" s="756"/>
    </row>
    <row r="315" spans="1:12" s="1826" customFormat="1">
      <c r="A315" s="1825"/>
      <c r="B315" s="1293"/>
      <c r="C315" s="1293"/>
      <c r="D315" s="1293"/>
      <c r="E315" s="1293"/>
      <c r="F315" s="1293"/>
      <c r="G315" s="1293"/>
      <c r="H315" s="1293"/>
      <c r="I315" s="1293"/>
      <c r="J315" s="1293"/>
      <c r="K315" s="3447"/>
      <c r="L315" s="756"/>
    </row>
    <row r="316" spans="1:12" s="1826" customFormat="1">
      <c r="A316" s="1825"/>
      <c r="B316" s="1293"/>
      <c r="C316" s="1293"/>
      <c r="D316" s="1293"/>
      <c r="E316" s="1293"/>
      <c r="F316" s="1293"/>
      <c r="G316" s="1293"/>
      <c r="H316" s="1293"/>
      <c r="I316" s="1293"/>
      <c r="J316" s="1293"/>
      <c r="K316" s="3447"/>
      <c r="L316" s="756"/>
    </row>
    <row r="317" spans="1:12" s="1826" customFormat="1">
      <c r="A317" s="1825"/>
      <c r="B317" s="1293"/>
      <c r="C317" s="1293"/>
      <c r="D317" s="1293"/>
      <c r="E317" s="1293"/>
      <c r="F317" s="1293"/>
      <c r="G317" s="1293"/>
      <c r="H317" s="1293"/>
      <c r="I317" s="1293"/>
      <c r="J317" s="1293"/>
      <c r="K317" s="3447"/>
      <c r="L317" s="756"/>
    </row>
    <row r="318" spans="1:12" s="1826" customFormat="1">
      <c r="A318" s="1825"/>
      <c r="B318" s="1293"/>
      <c r="C318" s="1293"/>
      <c r="D318" s="1293"/>
      <c r="E318" s="1293"/>
      <c r="F318" s="1293"/>
      <c r="G318" s="1293"/>
      <c r="H318" s="1293"/>
      <c r="I318" s="1293"/>
      <c r="J318" s="1293"/>
      <c r="K318" s="3447"/>
      <c r="L318" s="756"/>
    </row>
    <row r="319" spans="1:12" s="1826" customFormat="1">
      <c r="A319" s="1825"/>
      <c r="B319" s="1293"/>
      <c r="C319" s="1293"/>
      <c r="D319" s="1293"/>
      <c r="E319" s="1293"/>
      <c r="F319" s="1293"/>
      <c r="G319" s="1293"/>
      <c r="H319" s="1293"/>
      <c r="I319" s="1293"/>
      <c r="J319" s="1293"/>
      <c r="K319" s="3447"/>
      <c r="L319" s="756"/>
    </row>
    <row r="320" spans="1:12" s="1826" customFormat="1">
      <c r="A320" s="1825"/>
      <c r="B320" s="1293"/>
      <c r="C320" s="1293"/>
      <c r="D320" s="1293"/>
      <c r="E320" s="1293"/>
      <c r="F320" s="1293"/>
      <c r="G320" s="1293"/>
      <c r="H320" s="1293"/>
      <c r="I320" s="1293"/>
      <c r="J320" s="1293"/>
      <c r="K320" s="3447"/>
      <c r="L320" s="756"/>
    </row>
    <row r="321" spans="1:12" s="1826" customFormat="1">
      <c r="A321" s="1825"/>
      <c r="B321" s="1293"/>
      <c r="C321" s="1293"/>
      <c r="D321" s="1293"/>
      <c r="E321" s="1293"/>
      <c r="F321" s="1293"/>
      <c r="G321" s="1293"/>
      <c r="H321" s="1293"/>
      <c r="I321" s="1293"/>
      <c r="J321" s="1293"/>
      <c r="K321" s="3447"/>
      <c r="L321" s="756"/>
    </row>
    <row r="322" spans="1:12" s="1826" customFormat="1">
      <c r="A322" s="1825"/>
      <c r="B322" s="1293"/>
      <c r="C322" s="1293"/>
      <c r="D322" s="1293"/>
      <c r="E322" s="1293"/>
      <c r="F322" s="1293"/>
      <c r="G322" s="1293"/>
      <c r="H322" s="1293"/>
      <c r="I322" s="1293"/>
      <c r="J322" s="1293"/>
      <c r="K322" s="3447"/>
      <c r="L322" s="756"/>
    </row>
    <row r="323" spans="1:12" s="1826" customFormat="1">
      <c r="A323" s="1825"/>
      <c r="B323" s="1293"/>
      <c r="C323" s="1293"/>
      <c r="D323" s="1293"/>
      <c r="E323" s="1293"/>
      <c r="F323" s="1293"/>
      <c r="G323" s="1293"/>
      <c r="H323" s="1293"/>
      <c r="I323" s="1293"/>
      <c r="J323" s="1293"/>
      <c r="K323" s="3447"/>
      <c r="L323" s="756"/>
    </row>
    <row r="324" spans="1:12" s="1826" customFormat="1">
      <c r="A324" s="1825"/>
      <c r="B324" s="1293"/>
      <c r="C324" s="1293"/>
      <c r="D324" s="1293"/>
      <c r="E324" s="1293"/>
      <c r="F324" s="1293"/>
      <c r="G324" s="1293"/>
      <c r="H324" s="1293"/>
      <c r="I324" s="1293"/>
      <c r="J324" s="1293"/>
      <c r="K324" s="3447"/>
      <c r="L324" s="756"/>
    </row>
    <row r="325" spans="1:12" s="1826" customFormat="1">
      <c r="A325" s="1825"/>
      <c r="B325" s="1293"/>
      <c r="C325" s="1293"/>
      <c r="D325" s="1293"/>
      <c r="E325" s="1293"/>
      <c r="F325" s="1293"/>
      <c r="G325" s="1293"/>
      <c r="H325" s="1293"/>
      <c r="I325" s="1293"/>
      <c r="J325" s="1293"/>
      <c r="K325" s="3447"/>
      <c r="L325" s="756"/>
    </row>
    <row r="326" spans="1:12" s="1826" customFormat="1">
      <c r="A326" s="1825"/>
      <c r="B326" s="1293"/>
      <c r="C326" s="1293"/>
      <c r="D326" s="1293"/>
      <c r="E326" s="1293"/>
      <c r="F326" s="1293"/>
      <c r="G326" s="1293"/>
      <c r="H326" s="1293"/>
      <c r="I326" s="1293"/>
      <c r="J326" s="1293"/>
      <c r="K326" s="3447"/>
      <c r="L326" s="756"/>
    </row>
    <row r="327" spans="1:12" s="1826" customFormat="1">
      <c r="A327" s="1825"/>
      <c r="B327" s="1293"/>
      <c r="C327" s="1293"/>
      <c r="D327" s="1293"/>
      <c r="E327" s="1293"/>
      <c r="F327" s="1293"/>
      <c r="G327" s="1293"/>
      <c r="H327" s="1293"/>
      <c r="I327" s="1293"/>
      <c r="J327" s="1293"/>
      <c r="K327" s="3447"/>
      <c r="L327" s="756"/>
    </row>
    <row r="328" spans="1:12" s="1826" customFormat="1">
      <c r="A328" s="1825"/>
      <c r="B328" s="1293"/>
      <c r="C328" s="1293"/>
      <c r="D328" s="1293"/>
      <c r="E328" s="1293"/>
      <c r="F328" s="1293"/>
      <c r="G328" s="1293"/>
      <c r="H328" s="1293"/>
      <c r="I328" s="1293"/>
      <c r="J328" s="1293"/>
      <c r="K328" s="3447"/>
      <c r="L328" s="756"/>
    </row>
    <row r="329" spans="1:12" s="1826" customFormat="1">
      <c r="A329" s="1825"/>
      <c r="B329" s="1293"/>
      <c r="C329" s="1293"/>
      <c r="D329" s="1293"/>
      <c r="E329" s="1293"/>
      <c r="F329" s="1293"/>
      <c r="G329" s="1293"/>
      <c r="H329" s="1293"/>
      <c r="I329" s="1293"/>
      <c r="J329" s="1293"/>
      <c r="K329" s="3447"/>
      <c r="L329" s="756"/>
    </row>
    <row r="330" spans="1:12" s="1826" customFormat="1">
      <c r="A330" s="1825"/>
      <c r="B330" s="1293"/>
      <c r="C330" s="1293"/>
      <c r="D330" s="1293"/>
      <c r="E330" s="1293"/>
      <c r="F330" s="1293"/>
      <c r="G330" s="1293"/>
      <c r="H330" s="1293"/>
      <c r="I330" s="1293"/>
      <c r="J330" s="1293"/>
      <c r="K330" s="3447"/>
      <c r="L330" s="756"/>
    </row>
    <row r="331" spans="1:12" s="1826" customFormat="1">
      <c r="A331" s="1825"/>
      <c r="B331" s="1293"/>
      <c r="C331" s="1293"/>
      <c r="D331" s="1293"/>
      <c r="E331" s="1293"/>
      <c r="F331" s="1293"/>
      <c r="G331" s="1293"/>
      <c r="H331" s="1293"/>
      <c r="I331" s="1293"/>
      <c r="J331" s="1293"/>
      <c r="K331" s="3447"/>
      <c r="L331" s="756"/>
    </row>
    <row r="332" spans="1:12" s="1826" customFormat="1">
      <c r="A332" s="1825"/>
      <c r="B332" s="1293"/>
      <c r="C332" s="1293"/>
      <c r="D332" s="1293"/>
      <c r="E332" s="1293"/>
      <c r="F332" s="1293"/>
      <c r="G332" s="1293"/>
      <c r="H332" s="1293"/>
      <c r="I332" s="1293"/>
      <c r="J332" s="1293"/>
      <c r="K332" s="3447"/>
      <c r="L332" s="756"/>
    </row>
    <row r="333" spans="1:12" s="1826" customFormat="1">
      <c r="A333" s="1825"/>
      <c r="B333" s="1293"/>
      <c r="C333" s="1293"/>
      <c r="D333" s="1293"/>
      <c r="E333" s="1293"/>
      <c r="F333" s="1293"/>
      <c r="G333" s="1293"/>
      <c r="H333" s="1293"/>
      <c r="I333" s="1293"/>
      <c r="J333" s="1293"/>
      <c r="K333" s="3447"/>
      <c r="L333" s="756"/>
    </row>
    <row r="334" spans="1:12" s="1826" customFormat="1">
      <c r="A334" s="1825"/>
      <c r="B334" s="1293"/>
      <c r="C334" s="1293"/>
      <c r="D334" s="1293"/>
      <c r="E334" s="1293"/>
      <c r="F334" s="1293"/>
      <c r="G334" s="1293"/>
      <c r="H334" s="1293"/>
      <c r="I334" s="1293"/>
      <c r="J334" s="1293"/>
      <c r="K334" s="3447"/>
      <c r="L334" s="756"/>
    </row>
    <row r="335" spans="1:12" s="1826" customFormat="1">
      <c r="A335" s="1825"/>
      <c r="B335" s="1293"/>
      <c r="C335" s="1293"/>
      <c r="D335" s="1293"/>
      <c r="E335" s="1293"/>
      <c r="F335" s="1293"/>
      <c r="G335" s="1293"/>
      <c r="H335" s="1293"/>
      <c r="I335" s="1293"/>
      <c r="J335" s="1293"/>
      <c r="K335" s="3447"/>
      <c r="L335" s="756"/>
    </row>
    <row r="336" spans="1:12" s="1826" customFormat="1">
      <c r="A336" s="1825"/>
      <c r="B336" s="1293"/>
      <c r="C336" s="1293"/>
      <c r="D336" s="1293"/>
      <c r="E336" s="1293"/>
      <c r="F336" s="1293"/>
      <c r="G336" s="1293"/>
      <c r="H336" s="1293"/>
      <c r="I336" s="1293"/>
      <c r="J336" s="1293"/>
      <c r="K336" s="3447"/>
      <c r="L336" s="756"/>
    </row>
    <row r="337" spans="1:12" s="1826" customFormat="1">
      <c r="A337" s="1825"/>
      <c r="B337" s="1293"/>
      <c r="C337" s="1293"/>
      <c r="D337" s="1293"/>
      <c r="E337" s="1293"/>
      <c r="F337" s="1293"/>
      <c r="G337" s="1293"/>
      <c r="H337" s="1293"/>
      <c r="I337" s="1293"/>
      <c r="J337" s="1293"/>
      <c r="K337" s="3447"/>
      <c r="L337" s="756"/>
    </row>
    <row r="338" spans="1:12" s="1826" customFormat="1">
      <c r="A338" s="1825"/>
      <c r="B338" s="1293"/>
      <c r="C338" s="1293"/>
      <c r="D338" s="1293"/>
      <c r="E338" s="1293"/>
      <c r="F338" s="1293"/>
      <c r="G338" s="1293"/>
      <c r="H338" s="1293"/>
      <c r="I338" s="1293"/>
      <c r="J338" s="1293"/>
      <c r="K338" s="3447"/>
      <c r="L338" s="756"/>
    </row>
    <row r="339" spans="1:12" s="1826" customFormat="1">
      <c r="A339" s="1825"/>
      <c r="B339" s="1293"/>
      <c r="C339" s="1293"/>
      <c r="D339" s="1293"/>
      <c r="E339" s="1293"/>
      <c r="F339" s="1293"/>
      <c r="G339" s="1293"/>
      <c r="H339" s="1293"/>
      <c r="I339" s="1293"/>
      <c r="J339" s="1293"/>
      <c r="K339" s="3447"/>
      <c r="L339" s="756"/>
    </row>
    <row r="340" spans="1:12" s="1826" customFormat="1">
      <c r="A340" s="1825"/>
      <c r="B340" s="1293"/>
      <c r="C340" s="1293"/>
      <c r="D340" s="1293"/>
      <c r="E340" s="1293"/>
      <c r="F340" s="1293"/>
      <c r="G340" s="1293"/>
      <c r="H340" s="1293"/>
      <c r="I340" s="1293"/>
      <c r="J340" s="1293"/>
      <c r="K340" s="3447"/>
      <c r="L340" s="756"/>
    </row>
    <row r="341" spans="1:12" s="1826" customFormat="1">
      <c r="A341" s="1825"/>
      <c r="B341" s="1293"/>
      <c r="C341" s="1293"/>
      <c r="D341" s="1293"/>
      <c r="E341" s="1293"/>
      <c r="F341" s="1293"/>
      <c r="G341" s="1293"/>
      <c r="H341" s="1293"/>
      <c r="I341" s="1293"/>
      <c r="J341" s="1293"/>
      <c r="K341" s="3447"/>
      <c r="L341" s="756"/>
    </row>
    <row r="342" spans="1:12" s="1826" customFormat="1">
      <c r="A342" s="1825"/>
      <c r="B342" s="1293"/>
      <c r="C342" s="1293"/>
      <c r="D342" s="1293"/>
      <c r="E342" s="1293"/>
      <c r="F342" s="1293"/>
      <c r="G342" s="1293"/>
      <c r="H342" s="1293"/>
      <c r="I342" s="1293"/>
      <c r="J342" s="1293"/>
      <c r="K342" s="3447"/>
      <c r="L342" s="756"/>
    </row>
    <row r="343" spans="1:12" s="1826" customFormat="1">
      <c r="A343" s="1825"/>
      <c r="B343" s="1293"/>
      <c r="C343" s="1293"/>
      <c r="D343" s="1293"/>
      <c r="E343" s="1293"/>
      <c r="F343" s="1293"/>
      <c r="G343" s="1293"/>
      <c r="H343" s="1293"/>
      <c r="I343" s="1293"/>
      <c r="J343" s="1293"/>
      <c r="K343" s="3447"/>
      <c r="L343" s="756"/>
    </row>
    <row r="344" spans="1:12" s="1826" customFormat="1">
      <c r="A344" s="1825"/>
      <c r="B344" s="1293"/>
      <c r="C344" s="1293"/>
      <c r="D344" s="1293"/>
      <c r="E344" s="1293"/>
      <c r="F344" s="1293"/>
      <c r="G344" s="1293"/>
      <c r="H344" s="1293"/>
      <c r="I344" s="1293"/>
      <c r="J344" s="1293"/>
      <c r="K344" s="3447"/>
      <c r="L344" s="756"/>
    </row>
    <row r="345" spans="1:12" s="1826" customFormat="1">
      <c r="A345" s="1825"/>
      <c r="B345" s="1293"/>
      <c r="C345" s="1293"/>
      <c r="D345" s="1293"/>
      <c r="E345" s="1293"/>
      <c r="F345" s="1293"/>
      <c r="G345" s="1293"/>
      <c r="H345" s="1293"/>
      <c r="I345" s="1293"/>
      <c r="J345" s="1293"/>
      <c r="K345" s="3447"/>
      <c r="L345" s="756"/>
    </row>
    <row r="346" spans="1:12" s="1826" customFormat="1">
      <c r="A346" s="1825"/>
      <c r="B346" s="1293"/>
      <c r="C346" s="1293"/>
      <c r="D346" s="1293"/>
      <c r="E346" s="1293"/>
      <c r="F346" s="1293"/>
      <c r="G346" s="1293"/>
      <c r="H346" s="1293"/>
      <c r="I346" s="1293"/>
      <c r="J346" s="1293"/>
      <c r="K346" s="3447"/>
      <c r="L346" s="756"/>
    </row>
    <row r="347" spans="1:12" s="1826" customFormat="1">
      <c r="A347" s="1825"/>
      <c r="B347" s="1293"/>
      <c r="C347" s="1293"/>
      <c r="D347" s="1293"/>
      <c r="E347" s="1293"/>
      <c r="F347" s="1293"/>
      <c r="G347" s="1293"/>
      <c r="H347" s="1293"/>
      <c r="I347" s="1293"/>
      <c r="J347" s="1293"/>
      <c r="K347" s="3447"/>
      <c r="L347" s="756"/>
    </row>
    <row r="348" spans="1:12" s="1826" customFormat="1">
      <c r="A348" s="1825"/>
      <c r="B348" s="1293"/>
      <c r="C348" s="1293"/>
      <c r="D348" s="1293"/>
      <c r="E348" s="1293"/>
      <c r="F348" s="1293"/>
      <c r="G348" s="1293"/>
      <c r="H348" s="1293"/>
      <c r="I348" s="1293"/>
      <c r="J348" s="1293"/>
      <c r="K348" s="3447"/>
      <c r="L348" s="756"/>
    </row>
    <row r="349" spans="1:12" s="1826" customFormat="1">
      <c r="A349" s="1825"/>
      <c r="B349" s="1293"/>
      <c r="C349" s="1293"/>
      <c r="D349" s="1293"/>
      <c r="E349" s="1293"/>
      <c r="F349" s="1293"/>
      <c r="G349" s="1293"/>
      <c r="H349" s="1293"/>
      <c r="I349" s="1293"/>
      <c r="J349" s="1293"/>
      <c r="K349" s="3447"/>
      <c r="L349" s="756"/>
    </row>
    <row r="350" spans="1:12" s="1826" customFormat="1">
      <c r="A350" s="1825"/>
      <c r="B350" s="1293"/>
      <c r="C350" s="1293"/>
      <c r="D350" s="1293"/>
      <c r="E350" s="1293"/>
      <c r="F350" s="1293"/>
      <c r="G350" s="1293"/>
      <c r="H350" s="1293"/>
      <c r="I350" s="1293"/>
      <c r="J350" s="1293"/>
      <c r="K350" s="3447"/>
      <c r="L350" s="756"/>
    </row>
    <row r="351" spans="1:12" s="1826" customFormat="1">
      <c r="A351" s="1825"/>
      <c r="B351" s="1293"/>
      <c r="C351" s="1293"/>
      <c r="D351" s="1293"/>
      <c r="E351" s="1293"/>
      <c r="F351" s="1293"/>
      <c r="G351" s="1293"/>
      <c r="H351" s="1293"/>
      <c r="I351" s="1293"/>
      <c r="J351" s="1293"/>
      <c r="K351" s="3447"/>
      <c r="L351" s="756"/>
    </row>
    <row r="352" spans="1:12" s="1826" customFormat="1">
      <c r="A352" s="1825"/>
      <c r="B352" s="1293"/>
      <c r="C352" s="1293"/>
      <c r="D352" s="1293"/>
      <c r="E352" s="1293"/>
      <c r="F352" s="1293"/>
      <c r="G352" s="1293"/>
      <c r="H352" s="1293"/>
      <c r="I352" s="1293"/>
      <c r="J352" s="1293"/>
      <c r="K352" s="3447"/>
      <c r="L352" s="756"/>
    </row>
    <row r="353" spans="1:12" s="1826" customFormat="1">
      <c r="A353" s="1825"/>
      <c r="B353" s="1293"/>
      <c r="C353" s="1293"/>
      <c r="D353" s="1293"/>
      <c r="E353" s="1293"/>
      <c r="F353" s="1293"/>
      <c r="G353" s="1293"/>
      <c r="H353" s="1293"/>
      <c r="I353" s="1293"/>
      <c r="J353" s="1293"/>
      <c r="K353" s="3447"/>
      <c r="L353" s="756"/>
    </row>
    <row r="354" spans="1:12" s="1826" customFormat="1">
      <c r="A354" s="1825"/>
      <c r="B354" s="1293"/>
      <c r="C354" s="1293"/>
      <c r="D354" s="1293"/>
      <c r="E354" s="1293"/>
      <c r="F354" s="1293"/>
      <c r="G354" s="1293"/>
      <c r="H354" s="1293"/>
      <c r="I354" s="1293"/>
      <c r="J354" s="1293"/>
      <c r="K354" s="3447"/>
      <c r="L354" s="756"/>
    </row>
    <row r="355" spans="1:12" s="1826" customFormat="1">
      <c r="A355" s="1825"/>
      <c r="B355" s="1293"/>
      <c r="C355" s="1293"/>
      <c r="D355" s="1293"/>
      <c r="E355" s="1293"/>
      <c r="F355" s="1293"/>
      <c r="G355" s="1293"/>
      <c r="H355" s="1293"/>
      <c r="I355" s="1293"/>
      <c r="J355" s="1293"/>
      <c r="K355" s="3447"/>
      <c r="L355" s="756"/>
    </row>
    <row r="356" spans="1:12" s="1826" customFormat="1">
      <c r="A356" s="1825"/>
      <c r="B356" s="1293"/>
      <c r="C356" s="1293"/>
      <c r="D356" s="1293"/>
      <c r="E356" s="1293"/>
      <c r="F356" s="1293"/>
      <c r="G356" s="1293"/>
      <c r="H356" s="1293"/>
      <c r="I356" s="1293"/>
      <c r="J356" s="1293"/>
      <c r="K356" s="3447"/>
      <c r="L356" s="756"/>
    </row>
    <row r="357" spans="1:12" s="1826" customFormat="1">
      <c r="A357" s="1825"/>
      <c r="B357" s="1293"/>
      <c r="C357" s="1293"/>
      <c r="D357" s="1293"/>
      <c r="E357" s="1293"/>
      <c r="F357" s="1293"/>
      <c r="G357" s="1293"/>
      <c r="H357" s="1293"/>
      <c r="I357" s="1293"/>
      <c r="J357" s="1293"/>
      <c r="K357" s="3447"/>
      <c r="L357" s="756"/>
    </row>
    <row r="358" spans="1:12" s="1826" customFormat="1">
      <c r="A358" s="1825"/>
      <c r="B358" s="1293"/>
      <c r="C358" s="1293"/>
      <c r="D358" s="1293"/>
      <c r="E358" s="1293"/>
      <c r="F358" s="1293"/>
      <c r="G358" s="1293"/>
      <c r="H358" s="1293"/>
      <c r="I358" s="1293"/>
      <c r="J358" s="1293"/>
      <c r="K358" s="3447"/>
      <c r="L358" s="756"/>
    </row>
    <row r="359" spans="1:12" s="1826" customFormat="1">
      <c r="A359" s="1825"/>
      <c r="B359" s="1293"/>
      <c r="C359" s="1293"/>
      <c r="D359" s="1293"/>
      <c r="E359" s="1293"/>
      <c r="F359" s="1293"/>
      <c r="G359" s="1293"/>
      <c r="H359" s="1293"/>
      <c r="I359" s="1293"/>
      <c r="J359" s="1293"/>
      <c r="K359" s="3447"/>
      <c r="L359" s="756"/>
    </row>
    <row r="360" spans="1:12" s="1826" customFormat="1">
      <c r="A360" s="1825"/>
      <c r="B360" s="1293"/>
      <c r="C360" s="1293"/>
      <c r="D360" s="1293"/>
      <c r="E360" s="1293"/>
      <c r="F360" s="1293"/>
      <c r="G360" s="1293"/>
      <c r="H360" s="1293"/>
      <c r="I360" s="1293"/>
      <c r="J360" s="1293"/>
      <c r="K360" s="3447"/>
      <c r="L360" s="756"/>
    </row>
    <row r="361" spans="1:12" s="1826" customFormat="1">
      <c r="A361" s="1825"/>
      <c r="B361" s="1293"/>
      <c r="C361" s="1293"/>
      <c r="D361" s="1293"/>
      <c r="E361" s="1293"/>
      <c r="F361" s="1293"/>
      <c r="G361" s="1293"/>
      <c r="H361" s="1293"/>
      <c r="I361" s="1293"/>
      <c r="J361" s="1293"/>
      <c r="K361" s="3447"/>
      <c r="L361" s="756"/>
    </row>
    <row r="362" spans="1:12" s="1826" customFormat="1">
      <c r="A362" s="1825"/>
      <c r="B362" s="1293"/>
      <c r="C362" s="1293"/>
      <c r="D362" s="1293"/>
      <c r="E362" s="1293"/>
      <c r="F362" s="1293"/>
      <c r="G362" s="1293"/>
      <c r="H362" s="1293"/>
      <c r="I362" s="1293"/>
      <c r="J362" s="1293"/>
      <c r="K362" s="3447"/>
      <c r="L362" s="756"/>
    </row>
    <row r="363" spans="1:12" s="1826" customFormat="1">
      <c r="A363" s="1825"/>
      <c r="B363" s="1293"/>
      <c r="C363" s="1293"/>
      <c r="D363" s="1293"/>
      <c r="E363" s="1293"/>
      <c r="F363" s="1293"/>
      <c r="G363" s="1293"/>
      <c r="H363" s="1293"/>
      <c r="I363" s="1293"/>
      <c r="J363" s="1293"/>
      <c r="K363" s="3447"/>
      <c r="L363" s="756"/>
    </row>
    <row r="364" spans="1:12" s="1826" customFormat="1">
      <c r="A364" s="1825"/>
      <c r="B364" s="1293"/>
      <c r="C364" s="1293"/>
      <c r="D364" s="1293"/>
      <c r="E364" s="1293"/>
      <c r="F364" s="1293"/>
      <c r="G364" s="1293"/>
      <c r="H364" s="1293"/>
      <c r="I364" s="1293"/>
      <c r="J364" s="1293"/>
      <c r="K364" s="3447"/>
      <c r="L364" s="756"/>
    </row>
    <row r="365" spans="1:12" s="1826" customFormat="1">
      <c r="A365" s="1825"/>
      <c r="B365" s="1293"/>
      <c r="C365" s="1293"/>
      <c r="D365" s="1293"/>
      <c r="E365" s="1293"/>
      <c r="F365" s="1293"/>
      <c r="G365" s="1293"/>
      <c r="H365" s="1293"/>
      <c r="I365" s="1293"/>
      <c r="J365" s="1293"/>
      <c r="K365" s="3447"/>
      <c r="L365" s="756"/>
    </row>
    <row r="366" spans="1:12" s="1826" customFormat="1">
      <c r="A366" s="1825"/>
      <c r="B366" s="1293"/>
      <c r="C366" s="1293"/>
      <c r="D366" s="1293"/>
      <c r="E366" s="1293"/>
      <c r="F366" s="1293"/>
      <c r="G366" s="1293"/>
      <c r="H366" s="1293"/>
      <c r="I366" s="1293"/>
      <c r="J366" s="1293"/>
      <c r="K366" s="3447"/>
      <c r="L366" s="756"/>
    </row>
    <row r="367" spans="1:12" s="1826" customFormat="1">
      <c r="A367" s="1825"/>
      <c r="B367" s="1293"/>
      <c r="C367" s="1293"/>
      <c r="D367" s="1293"/>
      <c r="E367" s="1293"/>
      <c r="F367" s="1293"/>
      <c r="G367" s="1293"/>
      <c r="H367" s="1293"/>
      <c r="I367" s="1293"/>
      <c r="J367" s="1293"/>
      <c r="K367" s="3447"/>
      <c r="L367" s="756"/>
    </row>
    <row r="368" spans="1:12" s="1826" customFormat="1">
      <c r="A368" s="1825"/>
      <c r="B368" s="1293"/>
      <c r="C368" s="1293"/>
      <c r="D368" s="1293"/>
      <c r="E368" s="1293"/>
      <c r="F368" s="1293"/>
      <c r="G368" s="1293"/>
      <c r="H368" s="1293"/>
      <c r="I368" s="1293"/>
      <c r="J368" s="1293"/>
      <c r="K368" s="3447"/>
      <c r="L368" s="756"/>
    </row>
    <row r="369" spans="1:12" s="1826" customFormat="1">
      <c r="A369" s="1825"/>
      <c r="B369" s="1293"/>
      <c r="C369" s="1293"/>
      <c r="D369" s="1293"/>
      <c r="E369" s="1293"/>
      <c r="F369" s="1293"/>
      <c r="G369" s="1293"/>
      <c r="H369" s="1293"/>
      <c r="I369" s="1293"/>
      <c r="J369" s="1293"/>
      <c r="K369" s="3447"/>
      <c r="L369" s="756"/>
    </row>
    <row r="370" spans="1:12" s="1826" customFormat="1">
      <c r="A370" s="1825"/>
      <c r="B370" s="1293"/>
      <c r="C370" s="1293"/>
      <c r="D370" s="1293"/>
      <c r="E370" s="1293"/>
      <c r="F370" s="1293"/>
      <c r="G370" s="1293"/>
      <c r="H370" s="1293"/>
      <c r="I370" s="1293"/>
      <c r="J370" s="1293"/>
      <c r="K370" s="3447"/>
      <c r="L370" s="756"/>
    </row>
    <row r="371" spans="1:12" s="1826" customFormat="1">
      <c r="A371" s="1825"/>
      <c r="B371" s="1293"/>
      <c r="C371" s="1293"/>
      <c r="D371" s="1293"/>
      <c r="E371" s="1293"/>
      <c r="F371" s="1293"/>
      <c r="G371" s="1293"/>
      <c r="H371" s="1293"/>
      <c r="I371" s="1293"/>
      <c r="J371" s="1293"/>
      <c r="K371" s="3447"/>
      <c r="L371" s="756"/>
    </row>
    <row r="372" spans="1:12" s="1826" customFormat="1">
      <c r="A372" s="1825"/>
      <c r="B372" s="1293"/>
      <c r="C372" s="1293"/>
      <c r="D372" s="1293"/>
      <c r="E372" s="1293"/>
      <c r="F372" s="1293"/>
      <c r="G372" s="1293"/>
      <c r="H372" s="1293"/>
      <c r="I372" s="1293"/>
      <c r="J372" s="1293"/>
      <c r="K372" s="3447"/>
      <c r="L372" s="756"/>
    </row>
    <row r="373" spans="1:12" s="1826" customFormat="1">
      <c r="A373" s="1825"/>
      <c r="B373" s="1293"/>
      <c r="C373" s="1293"/>
      <c r="D373" s="1293"/>
      <c r="E373" s="1293"/>
      <c r="F373" s="1293"/>
      <c r="G373" s="1293"/>
      <c r="H373" s="1293"/>
      <c r="I373" s="1293"/>
      <c r="J373" s="1293"/>
      <c r="K373" s="3447"/>
      <c r="L373" s="756"/>
    </row>
    <row r="374" spans="1:12" s="1826" customFormat="1">
      <c r="A374" s="1825"/>
      <c r="B374" s="1293"/>
      <c r="C374" s="1293"/>
      <c r="D374" s="1293"/>
      <c r="E374" s="1293"/>
      <c r="F374" s="1293"/>
      <c r="G374" s="1293"/>
      <c r="H374" s="1293"/>
      <c r="I374" s="1293"/>
      <c r="J374" s="1293"/>
      <c r="K374" s="3447"/>
      <c r="L374" s="756"/>
    </row>
    <row r="375" spans="1:12" s="1826" customFormat="1">
      <c r="A375" s="1825"/>
      <c r="B375" s="1293"/>
      <c r="C375" s="1293"/>
      <c r="D375" s="1293"/>
      <c r="E375" s="1293"/>
      <c r="F375" s="1293"/>
      <c r="G375" s="1293"/>
      <c r="H375" s="1293"/>
      <c r="I375" s="1293"/>
      <c r="J375" s="1293"/>
      <c r="K375" s="3447"/>
      <c r="L375" s="756"/>
    </row>
    <row r="376" spans="1:12" s="1826" customFormat="1">
      <c r="A376" s="1825"/>
      <c r="B376" s="1293"/>
      <c r="C376" s="1293"/>
      <c r="D376" s="1293"/>
      <c r="E376" s="1293"/>
      <c r="F376" s="1293"/>
      <c r="G376" s="1293"/>
      <c r="H376" s="1293"/>
      <c r="I376" s="1293"/>
      <c r="J376" s="1293"/>
      <c r="K376" s="3447"/>
      <c r="L376" s="756"/>
    </row>
    <row r="377" spans="1:12" s="1826" customFormat="1">
      <c r="A377" s="1825"/>
      <c r="B377" s="1293"/>
      <c r="C377" s="1293"/>
      <c r="D377" s="1293"/>
      <c r="E377" s="1293"/>
      <c r="F377" s="1293"/>
      <c r="G377" s="1293"/>
      <c r="H377" s="1293"/>
      <c r="I377" s="1293"/>
      <c r="J377" s="1293"/>
      <c r="K377" s="3447"/>
      <c r="L377" s="756"/>
    </row>
    <row r="378" spans="1:12" s="1826" customFormat="1">
      <c r="A378" s="1825"/>
      <c r="B378" s="1293"/>
      <c r="C378" s="1293"/>
      <c r="D378" s="1293"/>
      <c r="E378" s="1293"/>
      <c r="F378" s="1293"/>
      <c r="G378" s="1293"/>
      <c r="H378" s="1293"/>
      <c r="I378" s="1293"/>
      <c r="J378" s="1293"/>
      <c r="K378" s="3447"/>
      <c r="L378" s="756"/>
    </row>
    <row r="379" spans="1:12" s="1826" customFormat="1">
      <c r="A379" s="1825"/>
      <c r="B379" s="1293"/>
      <c r="C379" s="1293"/>
      <c r="D379" s="1293"/>
      <c r="E379" s="1293"/>
      <c r="F379" s="1293"/>
      <c r="G379" s="1293"/>
      <c r="H379" s="1293"/>
      <c r="I379" s="1293"/>
      <c r="J379" s="1293"/>
      <c r="K379" s="3447"/>
      <c r="L379" s="756"/>
    </row>
    <row r="380" spans="1:12" s="1826" customFormat="1">
      <c r="A380" s="1825"/>
      <c r="B380" s="1293"/>
      <c r="C380" s="1293"/>
      <c r="D380" s="1293"/>
      <c r="E380" s="1293"/>
      <c r="F380" s="1293"/>
      <c r="G380" s="1293"/>
      <c r="H380" s="1293"/>
      <c r="I380" s="1293"/>
      <c r="J380" s="1293"/>
      <c r="K380" s="3447"/>
      <c r="L380" s="756"/>
    </row>
    <row r="381" spans="1:12" s="1826" customFormat="1">
      <c r="A381" s="1825"/>
      <c r="B381" s="1293"/>
      <c r="C381" s="1293"/>
      <c r="D381" s="1293"/>
      <c r="E381" s="1293"/>
      <c r="F381" s="1293"/>
      <c r="G381" s="1293"/>
      <c r="H381" s="1293"/>
      <c r="I381" s="1293"/>
      <c r="J381" s="1293"/>
      <c r="K381" s="3447"/>
      <c r="L381" s="756"/>
    </row>
    <row r="382" spans="1:12" s="1826" customFormat="1">
      <c r="A382" s="1825"/>
      <c r="B382" s="1293"/>
      <c r="C382" s="1293"/>
      <c r="D382" s="1293"/>
      <c r="E382" s="1293"/>
      <c r="F382" s="1293"/>
      <c r="G382" s="1293"/>
      <c r="H382" s="1293"/>
      <c r="I382" s="1293"/>
      <c r="J382" s="1293"/>
      <c r="K382" s="3447"/>
      <c r="L382" s="756"/>
    </row>
    <row r="383" spans="1:12" s="1826" customFormat="1">
      <c r="A383" s="1825"/>
      <c r="B383" s="1293"/>
      <c r="C383" s="1293"/>
      <c r="D383" s="1293"/>
      <c r="E383" s="1293"/>
      <c r="F383" s="1293"/>
      <c r="G383" s="1293"/>
      <c r="H383" s="1293"/>
      <c r="I383" s="1293"/>
      <c r="J383" s="1293"/>
      <c r="K383" s="3447"/>
      <c r="L383" s="756"/>
    </row>
    <row r="384" spans="1:12" s="1826" customFormat="1">
      <c r="A384" s="1825"/>
      <c r="B384" s="1293"/>
      <c r="C384" s="1293"/>
      <c r="D384" s="1293"/>
      <c r="E384" s="1293"/>
      <c r="F384" s="1293"/>
      <c r="G384" s="1293"/>
      <c r="H384" s="1293"/>
      <c r="I384" s="1293"/>
      <c r="J384" s="1293"/>
      <c r="K384" s="3447"/>
      <c r="L384" s="756"/>
    </row>
    <row r="385" spans="1:12" s="1826" customFormat="1">
      <c r="A385" s="1825"/>
      <c r="B385" s="1293"/>
      <c r="C385" s="1293"/>
      <c r="D385" s="1293"/>
      <c r="E385" s="1293"/>
      <c r="F385" s="1293"/>
      <c r="G385" s="1293"/>
      <c r="H385" s="1293"/>
      <c r="I385" s="1293"/>
      <c r="J385" s="1293"/>
      <c r="K385" s="3447"/>
      <c r="L385" s="756"/>
    </row>
    <row r="386" spans="1:12" s="1826" customFormat="1">
      <c r="A386" s="1825"/>
      <c r="B386" s="1293"/>
      <c r="C386" s="1293"/>
      <c r="D386" s="1293"/>
      <c r="E386" s="1293"/>
      <c r="F386" s="1293"/>
      <c r="G386" s="1293"/>
      <c r="H386" s="1293"/>
      <c r="I386" s="1293"/>
      <c r="J386" s="1293"/>
      <c r="K386" s="3447"/>
      <c r="L386" s="756"/>
    </row>
    <row r="387" spans="1:12" s="1826" customFormat="1">
      <c r="A387" s="1825"/>
      <c r="B387" s="1293"/>
      <c r="C387" s="1293"/>
      <c r="D387" s="1293"/>
      <c r="E387" s="1293"/>
      <c r="F387" s="1293"/>
      <c r="G387" s="1293"/>
      <c r="H387" s="1293"/>
      <c r="I387" s="1293"/>
      <c r="J387" s="1293"/>
      <c r="K387" s="3447"/>
      <c r="L387" s="756"/>
    </row>
    <row r="388" spans="1:12" s="1826" customFormat="1">
      <c r="A388" s="1825"/>
      <c r="B388" s="1293"/>
      <c r="C388" s="1293"/>
      <c r="D388" s="1293"/>
      <c r="E388" s="1293"/>
      <c r="F388" s="1293"/>
      <c r="G388" s="1293"/>
      <c r="H388" s="1293"/>
      <c r="I388" s="1293"/>
      <c r="J388" s="1293"/>
      <c r="K388" s="3447"/>
      <c r="L388" s="756"/>
    </row>
    <row r="389" spans="1:12" s="1826" customFormat="1">
      <c r="A389" s="1825"/>
      <c r="B389" s="1293"/>
      <c r="C389" s="1293"/>
      <c r="D389" s="1293"/>
      <c r="E389" s="1293"/>
      <c r="F389" s="1293"/>
      <c r="G389" s="1293"/>
      <c r="H389" s="1293"/>
      <c r="I389" s="1293"/>
      <c r="J389" s="1293"/>
      <c r="K389" s="3447"/>
      <c r="L389" s="756"/>
    </row>
    <row r="390" spans="1:12" s="1826" customFormat="1">
      <c r="A390" s="1825"/>
      <c r="B390" s="1293"/>
      <c r="C390" s="1293"/>
      <c r="D390" s="1293"/>
      <c r="E390" s="1293"/>
      <c r="F390" s="1293"/>
      <c r="G390" s="1293"/>
      <c r="H390" s="1293"/>
      <c r="I390" s="1293"/>
      <c r="J390" s="1293"/>
      <c r="K390" s="3447"/>
      <c r="L390" s="756"/>
    </row>
    <row r="391" spans="1:12" s="1826" customFormat="1">
      <c r="A391" s="1825"/>
      <c r="B391" s="1293"/>
      <c r="C391" s="1293"/>
      <c r="D391" s="1293"/>
      <c r="E391" s="1293"/>
      <c r="F391" s="1293"/>
      <c r="G391" s="1293"/>
      <c r="H391" s="1293"/>
      <c r="I391" s="1293"/>
      <c r="J391" s="1293"/>
      <c r="K391" s="3447"/>
      <c r="L391" s="756"/>
    </row>
    <row r="392" spans="1:12" s="1826" customFormat="1">
      <c r="A392" s="1825"/>
      <c r="B392" s="1293"/>
      <c r="C392" s="1293"/>
      <c r="D392" s="1293"/>
      <c r="E392" s="1293"/>
      <c r="F392" s="1293"/>
      <c r="G392" s="1293"/>
      <c r="H392" s="1293"/>
      <c r="I392" s="1293"/>
      <c r="J392" s="1293"/>
      <c r="K392" s="3447"/>
      <c r="L392" s="756"/>
    </row>
    <row r="393" spans="1:12" s="1826" customFormat="1">
      <c r="A393" s="1825"/>
      <c r="B393" s="1293"/>
      <c r="C393" s="1293"/>
      <c r="D393" s="1293"/>
      <c r="E393" s="1293"/>
      <c r="F393" s="1293"/>
      <c r="G393" s="1293"/>
      <c r="H393" s="1293"/>
      <c r="I393" s="1293"/>
      <c r="J393" s="1293"/>
      <c r="K393" s="3447"/>
      <c r="L393" s="756"/>
    </row>
    <row r="394" spans="1:12" s="1826" customFormat="1">
      <c r="A394" s="1825"/>
      <c r="B394" s="1293"/>
      <c r="C394" s="1293"/>
      <c r="D394" s="1293"/>
      <c r="E394" s="1293"/>
      <c r="F394" s="1293"/>
      <c r="G394" s="1293"/>
      <c r="H394" s="1293"/>
      <c r="I394" s="1293"/>
      <c r="J394" s="1293"/>
      <c r="K394" s="3447"/>
      <c r="L394" s="756"/>
    </row>
    <row r="395" spans="1:12" s="1826" customFormat="1">
      <c r="A395" s="1825"/>
      <c r="B395" s="1293"/>
      <c r="C395" s="1293"/>
      <c r="D395" s="1293"/>
      <c r="E395" s="1293"/>
      <c r="F395" s="1293"/>
      <c r="G395" s="1293"/>
      <c r="H395" s="1293"/>
      <c r="I395" s="1293"/>
      <c r="J395" s="1293"/>
      <c r="K395" s="3447"/>
      <c r="L395" s="756"/>
    </row>
    <row r="396" spans="1:12" s="1826" customFormat="1">
      <c r="A396" s="1825"/>
      <c r="B396" s="1293"/>
      <c r="C396" s="1293"/>
      <c r="D396" s="1293"/>
      <c r="E396" s="1293"/>
      <c r="F396" s="1293"/>
      <c r="G396" s="1293"/>
      <c r="H396" s="1293"/>
      <c r="I396" s="1293"/>
      <c r="J396" s="1293"/>
      <c r="K396" s="3447"/>
      <c r="L396" s="756"/>
    </row>
    <row r="397" spans="1:12" s="1826" customFormat="1">
      <c r="A397" s="1825"/>
      <c r="B397" s="1293"/>
      <c r="C397" s="1293"/>
      <c r="D397" s="1293"/>
      <c r="E397" s="1293"/>
      <c r="F397" s="1293"/>
      <c r="G397" s="1293"/>
      <c r="H397" s="1293"/>
      <c r="I397" s="1293"/>
      <c r="J397" s="1293"/>
      <c r="K397" s="3447"/>
      <c r="L397" s="756"/>
    </row>
    <row r="398" spans="1:12" s="1826" customFormat="1">
      <c r="A398" s="1825"/>
      <c r="B398" s="1293"/>
      <c r="C398" s="1293"/>
      <c r="D398" s="1293"/>
      <c r="E398" s="1293"/>
      <c r="F398" s="1293"/>
      <c r="G398" s="1293"/>
      <c r="H398" s="1293"/>
      <c r="I398" s="1293"/>
      <c r="J398" s="1293"/>
      <c r="K398" s="3447"/>
      <c r="L398" s="756"/>
    </row>
    <row r="399" spans="1:12" s="1826" customFormat="1">
      <c r="A399" s="1825"/>
      <c r="B399" s="1293"/>
      <c r="C399" s="1293"/>
      <c r="D399" s="1293"/>
      <c r="E399" s="1293"/>
      <c r="F399" s="1293"/>
      <c r="G399" s="1293"/>
      <c r="H399" s="1293"/>
      <c r="I399" s="1293"/>
      <c r="J399" s="1293"/>
      <c r="K399" s="3447"/>
      <c r="L399" s="756"/>
    </row>
    <row r="400" spans="1:12" s="1826" customFormat="1">
      <c r="A400" s="1825"/>
      <c r="B400" s="1293"/>
      <c r="C400" s="1293"/>
      <c r="D400" s="1293"/>
      <c r="E400" s="1293"/>
      <c r="F400" s="1293"/>
      <c r="G400" s="1293"/>
      <c r="H400" s="1293"/>
      <c r="I400" s="1293"/>
      <c r="J400" s="1293"/>
      <c r="K400" s="3447"/>
      <c r="L400" s="756"/>
    </row>
    <row r="401" spans="1:12" s="1826" customFormat="1">
      <c r="A401" s="1825"/>
      <c r="B401" s="1293"/>
      <c r="C401" s="1293"/>
      <c r="D401" s="1293"/>
      <c r="E401" s="1293"/>
      <c r="F401" s="1293"/>
      <c r="G401" s="1293"/>
      <c r="H401" s="1293"/>
      <c r="I401" s="1293"/>
      <c r="J401" s="1293"/>
      <c r="K401" s="3447"/>
      <c r="L401" s="756"/>
    </row>
    <row r="402" spans="1:12" s="1826" customFormat="1">
      <c r="A402" s="1825"/>
      <c r="B402" s="1293"/>
      <c r="C402" s="1293"/>
      <c r="D402" s="1293"/>
      <c r="E402" s="1293"/>
      <c r="F402" s="1293"/>
      <c r="G402" s="1293"/>
      <c r="H402" s="1293"/>
      <c r="I402" s="1293"/>
      <c r="J402" s="1293"/>
      <c r="K402" s="3447"/>
      <c r="L402" s="756"/>
    </row>
    <row r="403" spans="1:12" s="1826" customFormat="1">
      <c r="A403" s="1825"/>
      <c r="B403" s="1293"/>
      <c r="C403" s="1293"/>
      <c r="D403" s="1293"/>
      <c r="E403" s="1293"/>
      <c r="F403" s="1293"/>
      <c r="G403" s="1293"/>
      <c r="H403" s="1293"/>
      <c r="I403" s="1293"/>
      <c r="J403" s="1293"/>
      <c r="K403" s="3447"/>
      <c r="L403" s="756"/>
    </row>
    <row r="404" spans="1:12" s="1826" customFormat="1">
      <c r="A404" s="1825"/>
      <c r="B404" s="1293"/>
      <c r="C404" s="1293"/>
      <c r="D404" s="1293"/>
      <c r="E404" s="1293"/>
      <c r="F404" s="1293"/>
      <c r="G404" s="1293"/>
      <c r="H404" s="1293"/>
      <c r="I404" s="1293"/>
      <c r="J404" s="1293"/>
      <c r="K404" s="3447"/>
      <c r="L404" s="756"/>
    </row>
    <row r="405" spans="1:12" s="1826" customFormat="1">
      <c r="A405" s="1825"/>
      <c r="B405" s="1293"/>
      <c r="C405" s="1293"/>
      <c r="D405" s="1293"/>
      <c r="E405" s="1293"/>
      <c r="F405" s="1293"/>
      <c r="G405" s="1293"/>
      <c r="H405" s="1293"/>
      <c r="I405" s="1293"/>
      <c r="J405" s="1293"/>
      <c r="K405" s="3447"/>
      <c r="L405" s="756"/>
    </row>
    <row r="406" spans="1:12" s="1826" customFormat="1">
      <c r="A406" s="1825"/>
      <c r="B406" s="1293"/>
      <c r="C406" s="1293"/>
      <c r="D406" s="1293"/>
      <c r="E406" s="1293"/>
      <c r="F406" s="1293"/>
      <c r="G406" s="1293"/>
      <c r="H406" s="1293"/>
      <c r="I406" s="1293"/>
      <c r="J406" s="1293"/>
      <c r="K406" s="3447"/>
      <c r="L406" s="756"/>
    </row>
    <row r="407" spans="1:12" s="1826" customFormat="1">
      <c r="A407" s="1825"/>
      <c r="B407" s="1293"/>
      <c r="C407" s="1293"/>
      <c r="D407" s="1293"/>
      <c r="E407" s="1293"/>
      <c r="F407" s="1293"/>
      <c r="G407" s="1293"/>
      <c r="H407" s="1293"/>
      <c r="I407" s="1293"/>
      <c r="J407" s="1293"/>
      <c r="K407" s="3447"/>
      <c r="L407" s="756"/>
    </row>
    <row r="408" spans="1:12" s="1826" customFormat="1">
      <c r="A408" s="1825"/>
      <c r="B408" s="1293"/>
      <c r="C408" s="1293"/>
      <c r="D408" s="1293"/>
      <c r="E408" s="1293"/>
      <c r="F408" s="1293"/>
      <c r="G408" s="1293"/>
      <c r="H408" s="1293"/>
      <c r="I408" s="1293"/>
      <c r="J408" s="1293"/>
      <c r="K408" s="3447"/>
      <c r="L408" s="756"/>
    </row>
    <row r="409" spans="1:12" s="1826" customFormat="1">
      <c r="A409" s="1825"/>
      <c r="B409" s="1293"/>
      <c r="C409" s="1293"/>
      <c r="D409" s="1293"/>
      <c r="E409" s="1293"/>
      <c r="F409" s="1293"/>
      <c r="G409" s="1293"/>
      <c r="H409" s="1293"/>
      <c r="I409" s="1293"/>
      <c r="J409" s="1293"/>
      <c r="K409" s="3447"/>
      <c r="L409" s="756"/>
    </row>
    <row r="410" spans="1:12" s="1826" customFormat="1">
      <c r="A410" s="1825"/>
      <c r="B410" s="1293"/>
      <c r="C410" s="1293"/>
      <c r="D410" s="1293"/>
      <c r="E410" s="1293"/>
      <c r="F410" s="1293"/>
      <c r="G410" s="1293"/>
      <c r="H410" s="1293"/>
      <c r="I410" s="1293"/>
      <c r="J410" s="1293"/>
      <c r="K410" s="3447"/>
      <c r="L410" s="756"/>
    </row>
    <row r="411" spans="1:12" s="1826" customFormat="1">
      <c r="A411" s="1825"/>
      <c r="B411" s="1293"/>
      <c r="C411" s="1293"/>
      <c r="D411" s="1293"/>
      <c r="E411" s="1293"/>
      <c r="F411" s="1293"/>
      <c r="G411" s="1293"/>
      <c r="H411" s="1293"/>
      <c r="I411" s="1293"/>
      <c r="J411" s="1293"/>
      <c r="K411" s="3447"/>
      <c r="L411" s="756"/>
    </row>
    <row r="412" spans="1:12" s="1826" customFormat="1">
      <c r="A412" s="1825"/>
      <c r="B412" s="1293"/>
      <c r="C412" s="1293"/>
      <c r="D412" s="1293"/>
      <c r="E412" s="1293"/>
      <c r="F412" s="1293"/>
      <c r="G412" s="1293"/>
      <c r="H412" s="1293"/>
      <c r="I412" s="1293"/>
      <c r="J412" s="1293"/>
      <c r="K412" s="3447"/>
      <c r="L412" s="756"/>
    </row>
    <row r="413" spans="1:12" s="1826" customFormat="1">
      <c r="A413" s="1825"/>
      <c r="B413" s="1293"/>
      <c r="C413" s="1293"/>
      <c r="D413" s="1293"/>
      <c r="E413" s="1293"/>
      <c r="F413" s="1293"/>
      <c r="G413" s="1293"/>
      <c r="H413" s="1293"/>
      <c r="I413" s="1293"/>
      <c r="J413" s="1293"/>
      <c r="K413" s="3447"/>
      <c r="L413" s="756"/>
    </row>
    <row r="414" spans="1:12" s="1826" customFormat="1">
      <c r="A414" s="1825"/>
      <c r="B414" s="1293"/>
      <c r="C414" s="1293"/>
      <c r="D414" s="1293"/>
      <c r="E414" s="1293"/>
      <c r="F414" s="1293"/>
      <c r="G414" s="1293"/>
      <c r="H414" s="1293"/>
      <c r="I414" s="1293"/>
      <c r="J414" s="1293"/>
      <c r="K414" s="3447"/>
      <c r="L414" s="756"/>
    </row>
    <row r="415" spans="1:12" s="1826" customFormat="1">
      <c r="A415" s="1825"/>
      <c r="B415" s="1293"/>
      <c r="C415" s="1293"/>
      <c r="D415" s="1293"/>
      <c r="E415" s="1293"/>
      <c r="F415" s="1293"/>
      <c r="G415" s="1293"/>
      <c r="H415" s="1293"/>
      <c r="I415" s="1293"/>
      <c r="J415" s="1293"/>
      <c r="K415" s="3447"/>
      <c r="L415" s="756"/>
    </row>
    <row r="416" spans="1:12" s="1826" customFormat="1">
      <c r="A416" s="1825"/>
      <c r="B416" s="1293"/>
      <c r="C416" s="1293"/>
      <c r="D416" s="1293"/>
      <c r="E416" s="1293"/>
      <c r="F416" s="1293"/>
      <c r="G416" s="1293"/>
      <c r="H416" s="1293"/>
      <c r="I416" s="1293"/>
      <c r="J416" s="1293"/>
      <c r="K416" s="3447"/>
      <c r="L416" s="756"/>
    </row>
    <row r="417" spans="1:12" s="1826" customFormat="1">
      <c r="A417" s="1825"/>
      <c r="B417" s="1293"/>
      <c r="C417" s="1293"/>
      <c r="D417" s="1293"/>
      <c r="E417" s="1293"/>
      <c r="F417" s="1293"/>
      <c r="G417" s="1293"/>
      <c r="H417" s="1293"/>
      <c r="I417" s="1293"/>
      <c r="J417" s="1293"/>
      <c r="K417" s="3447"/>
      <c r="L417" s="756"/>
    </row>
    <row r="418" spans="1:12" s="1826" customFormat="1">
      <c r="A418" s="1825"/>
      <c r="B418" s="1293"/>
      <c r="C418" s="1293"/>
      <c r="D418" s="1293"/>
      <c r="E418" s="1293"/>
      <c r="F418" s="1293"/>
      <c r="G418" s="1293"/>
      <c r="H418" s="1293"/>
      <c r="I418" s="1293"/>
      <c r="J418" s="1293"/>
      <c r="K418" s="3447"/>
      <c r="L418" s="756"/>
    </row>
    <row r="419" spans="1:12" s="1826" customFormat="1">
      <c r="A419" s="1825"/>
      <c r="B419" s="1293"/>
      <c r="C419" s="1293"/>
      <c r="D419" s="1293"/>
      <c r="E419" s="1293"/>
      <c r="F419" s="1293"/>
      <c r="G419" s="1293"/>
      <c r="H419" s="1293"/>
      <c r="I419" s="1293"/>
      <c r="J419" s="1293"/>
      <c r="K419" s="3447"/>
      <c r="L419" s="756"/>
    </row>
    <row r="420" spans="1:12" s="1826" customFormat="1">
      <c r="A420" s="1825"/>
      <c r="B420" s="1293"/>
      <c r="C420" s="1293"/>
      <c r="D420" s="1293"/>
      <c r="E420" s="1293"/>
      <c r="F420" s="1293"/>
      <c r="G420" s="1293"/>
      <c r="H420" s="1293"/>
      <c r="I420" s="1293"/>
      <c r="J420" s="1293"/>
      <c r="K420" s="3447"/>
      <c r="L420" s="756"/>
    </row>
    <row r="421" spans="1:12" s="1826" customFormat="1">
      <c r="A421" s="1825"/>
      <c r="B421" s="1293"/>
      <c r="C421" s="1293"/>
      <c r="D421" s="1293"/>
      <c r="E421" s="1293"/>
      <c r="F421" s="1293"/>
      <c r="G421" s="1293"/>
      <c r="H421" s="1293"/>
      <c r="I421" s="1293"/>
      <c r="J421" s="1293"/>
      <c r="K421" s="3447"/>
      <c r="L421" s="756"/>
    </row>
    <row r="422" spans="1:12" s="1826" customFormat="1">
      <c r="A422" s="1825"/>
      <c r="B422" s="1293"/>
      <c r="C422" s="1293"/>
      <c r="D422" s="1293"/>
      <c r="E422" s="1293"/>
      <c r="F422" s="1293"/>
      <c r="G422" s="1293"/>
      <c r="H422" s="1293"/>
      <c r="I422" s="1293"/>
      <c r="J422" s="1293"/>
      <c r="K422" s="3447"/>
      <c r="L422" s="756"/>
    </row>
    <row r="423" spans="1:12" s="1826" customFormat="1">
      <c r="A423" s="1825"/>
      <c r="B423" s="1293"/>
      <c r="C423" s="1293"/>
      <c r="D423" s="1293"/>
      <c r="E423" s="1293"/>
      <c r="F423" s="1293"/>
      <c r="G423" s="1293"/>
      <c r="H423" s="1293"/>
      <c r="I423" s="1293"/>
      <c r="J423" s="1293"/>
      <c r="K423" s="3447"/>
      <c r="L423" s="756"/>
    </row>
    <row r="424" spans="1:12" s="1826" customFormat="1">
      <c r="A424" s="1825"/>
      <c r="B424" s="1293"/>
      <c r="C424" s="1293"/>
      <c r="D424" s="1293"/>
      <c r="E424" s="1293"/>
      <c r="F424" s="1293"/>
      <c r="G424" s="1293"/>
      <c r="H424" s="1293"/>
      <c r="I424" s="1293"/>
      <c r="J424" s="1293"/>
      <c r="K424" s="3447"/>
      <c r="L424" s="756"/>
    </row>
    <row r="425" spans="1:12" s="1826" customFormat="1">
      <c r="A425" s="1825"/>
      <c r="B425" s="1293"/>
      <c r="C425" s="1293"/>
      <c r="D425" s="1293"/>
      <c r="E425" s="1293"/>
      <c r="F425" s="1293"/>
      <c r="G425" s="1293"/>
      <c r="H425" s="1293"/>
      <c r="I425" s="1293"/>
      <c r="J425" s="1293"/>
      <c r="K425" s="3447"/>
      <c r="L425" s="756"/>
    </row>
    <row r="426" spans="1:12" s="1826" customFormat="1">
      <c r="A426" s="1825"/>
      <c r="B426" s="1293"/>
      <c r="C426" s="1293"/>
      <c r="D426" s="1293"/>
      <c r="E426" s="1293"/>
      <c r="F426" s="1293"/>
      <c r="G426" s="1293"/>
      <c r="H426" s="1293"/>
      <c r="I426" s="1293"/>
      <c r="J426" s="1293"/>
      <c r="K426" s="3447"/>
      <c r="L426" s="756"/>
    </row>
    <row r="427" spans="1:12" s="1826" customFormat="1">
      <c r="A427" s="1825"/>
      <c r="B427" s="1293"/>
      <c r="C427" s="1293"/>
      <c r="D427" s="1293"/>
      <c r="E427" s="1293"/>
      <c r="F427" s="1293"/>
      <c r="G427" s="1293"/>
      <c r="H427" s="1293"/>
      <c r="I427" s="1293"/>
      <c r="J427" s="1293"/>
      <c r="K427" s="3447"/>
      <c r="L427" s="756"/>
    </row>
    <row r="428" spans="1:12" s="1826" customFormat="1">
      <c r="A428" s="1825"/>
      <c r="B428" s="1293"/>
      <c r="C428" s="1293"/>
      <c r="D428" s="1293"/>
      <c r="E428" s="1293"/>
      <c r="F428" s="1293"/>
      <c r="G428" s="1293"/>
      <c r="H428" s="1293"/>
      <c r="I428" s="1293"/>
      <c r="J428" s="1293"/>
      <c r="K428" s="3447"/>
      <c r="L428" s="756"/>
    </row>
    <row r="429" spans="1:12" s="1826" customFormat="1">
      <c r="A429" s="1825"/>
      <c r="B429" s="1293"/>
      <c r="C429" s="1293"/>
      <c r="D429" s="1293"/>
      <c r="E429" s="1293"/>
      <c r="F429" s="1293"/>
      <c r="G429" s="1293"/>
      <c r="H429" s="1293"/>
      <c r="I429" s="1293"/>
      <c r="J429" s="1293"/>
      <c r="K429" s="3447"/>
      <c r="L429" s="756"/>
    </row>
    <row r="430" spans="1:12" s="1826" customFormat="1">
      <c r="A430" s="1825"/>
      <c r="B430" s="1293"/>
      <c r="C430" s="1293"/>
      <c r="D430" s="1293"/>
      <c r="E430" s="1293"/>
      <c r="F430" s="1293"/>
      <c r="G430" s="1293"/>
      <c r="H430" s="1293"/>
      <c r="I430" s="1293"/>
      <c r="J430" s="1293"/>
      <c r="K430" s="3447"/>
      <c r="L430" s="756"/>
    </row>
    <row r="431" spans="1:12" s="1826" customFormat="1">
      <c r="A431" s="1825"/>
      <c r="B431" s="1293"/>
      <c r="C431" s="1293"/>
      <c r="D431" s="1293"/>
      <c r="E431" s="1293"/>
      <c r="F431" s="1293"/>
      <c r="G431" s="1293"/>
      <c r="H431" s="1293"/>
      <c r="I431" s="1293"/>
      <c r="J431" s="1293"/>
      <c r="K431" s="3447"/>
      <c r="L431" s="756"/>
    </row>
    <row r="432" spans="1:12" s="1826" customFormat="1">
      <c r="A432" s="1825"/>
      <c r="B432" s="1293"/>
      <c r="C432" s="1293"/>
      <c r="D432" s="1293"/>
      <c r="E432" s="1293"/>
      <c r="F432" s="1293"/>
      <c r="G432" s="1293"/>
      <c r="H432" s="1293"/>
      <c r="I432" s="1293"/>
      <c r="J432" s="1293"/>
      <c r="K432" s="3447"/>
      <c r="L432" s="756"/>
    </row>
    <row r="433" spans="1:12" s="1826" customFormat="1">
      <c r="A433" s="1825"/>
      <c r="B433" s="1293"/>
      <c r="C433" s="1293"/>
      <c r="D433" s="1293"/>
      <c r="E433" s="1293"/>
      <c r="F433" s="1293"/>
      <c r="G433" s="1293"/>
      <c r="H433" s="1293"/>
      <c r="I433" s="1293"/>
      <c r="J433" s="1293"/>
      <c r="K433" s="3447"/>
      <c r="L433" s="756"/>
    </row>
    <row r="434" spans="1:12" s="1826" customFormat="1">
      <c r="A434" s="1825"/>
      <c r="B434" s="1293"/>
      <c r="C434" s="1293"/>
      <c r="D434" s="1293"/>
      <c r="E434" s="1293"/>
      <c r="F434" s="1293"/>
      <c r="G434" s="1293"/>
      <c r="H434" s="1293"/>
      <c r="I434" s="1293"/>
      <c r="J434" s="1293"/>
      <c r="K434" s="3447"/>
      <c r="L434" s="756"/>
    </row>
    <row r="435" spans="1:12" s="1826" customFormat="1">
      <c r="A435" s="1825"/>
      <c r="B435" s="1293"/>
      <c r="C435" s="1293"/>
      <c r="D435" s="1293"/>
      <c r="E435" s="1293"/>
      <c r="F435" s="1293"/>
      <c r="G435" s="1293"/>
      <c r="H435" s="1293"/>
      <c r="I435" s="1293"/>
      <c r="J435" s="1293"/>
      <c r="K435" s="3447"/>
      <c r="L435" s="756"/>
    </row>
    <row r="436" spans="1:12" s="1826" customFormat="1">
      <c r="A436" s="1825"/>
      <c r="B436" s="1293"/>
      <c r="C436" s="1293"/>
      <c r="D436" s="1293"/>
      <c r="E436" s="1293"/>
      <c r="F436" s="1293"/>
      <c r="G436" s="1293"/>
      <c r="H436" s="1293"/>
      <c r="I436" s="1293"/>
      <c r="J436" s="1293"/>
      <c r="K436" s="3447"/>
      <c r="L436" s="756"/>
    </row>
    <row r="437" spans="1:12" s="1826" customFormat="1">
      <c r="A437" s="1825"/>
      <c r="B437" s="1293"/>
      <c r="C437" s="1293"/>
      <c r="D437" s="1293"/>
      <c r="E437" s="1293"/>
      <c r="F437" s="1293"/>
      <c r="G437" s="1293"/>
      <c r="H437" s="1293"/>
      <c r="I437" s="1293"/>
      <c r="J437" s="1293"/>
      <c r="K437" s="3447"/>
      <c r="L437" s="756"/>
    </row>
    <row r="438" spans="1:12" s="1826" customFormat="1">
      <c r="A438" s="1825"/>
      <c r="B438" s="1293"/>
      <c r="C438" s="1293"/>
      <c r="D438" s="1293"/>
      <c r="E438" s="1293"/>
      <c r="F438" s="1293"/>
      <c r="G438" s="1293"/>
      <c r="H438" s="1293"/>
      <c r="I438" s="1293"/>
      <c r="J438" s="1293"/>
      <c r="K438" s="3447"/>
      <c r="L438" s="756"/>
    </row>
    <row r="439" spans="1:12" s="1826" customFormat="1">
      <c r="A439" s="1825"/>
      <c r="B439" s="1293"/>
      <c r="C439" s="1293"/>
      <c r="D439" s="1293"/>
      <c r="E439" s="1293"/>
      <c r="F439" s="1293"/>
      <c r="G439" s="1293"/>
      <c r="H439" s="1293"/>
      <c r="I439" s="1293"/>
      <c r="J439" s="1293"/>
      <c r="K439" s="3447"/>
      <c r="L439" s="756"/>
    </row>
    <row r="440" spans="1:12" s="1826" customFormat="1">
      <c r="A440" s="1825"/>
      <c r="B440" s="1293"/>
      <c r="C440" s="1293"/>
      <c r="D440" s="1293"/>
      <c r="E440" s="1293"/>
      <c r="F440" s="1293"/>
      <c r="G440" s="1293"/>
      <c r="H440" s="1293"/>
      <c r="I440" s="1293"/>
      <c r="J440" s="1293"/>
      <c r="K440" s="3447"/>
      <c r="L440" s="756"/>
    </row>
    <row r="441" spans="1:12" s="1826" customFormat="1">
      <c r="A441" s="1825"/>
      <c r="B441" s="1293"/>
      <c r="C441" s="1293"/>
      <c r="D441" s="1293"/>
      <c r="E441" s="1293"/>
      <c r="F441" s="1293"/>
      <c r="G441" s="1293"/>
      <c r="H441" s="1293"/>
      <c r="I441" s="1293"/>
      <c r="J441" s="1293"/>
      <c r="K441" s="3447"/>
      <c r="L441" s="756"/>
    </row>
    <row r="442" spans="1:12" s="1826" customFormat="1">
      <c r="A442" s="1825"/>
      <c r="B442" s="1293"/>
      <c r="C442" s="1293"/>
      <c r="D442" s="1293"/>
      <c r="E442" s="1293"/>
      <c r="F442" s="1293"/>
      <c r="G442" s="1293"/>
      <c r="H442" s="1293"/>
      <c r="I442" s="1293"/>
      <c r="J442" s="1293"/>
      <c r="K442" s="3447"/>
      <c r="L442" s="756"/>
    </row>
    <row r="443" spans="1:12" s="1826" customFormat="1">
      <c r="A443" s="1825"/>
      <c r="B443" s="1293"/>
      <c r="C443" s="1293"/>
      <c r="D443" s="1293"/>
      <c r="E443" s="1293"/>
      <c r="F443" s="1293"/>
      <c r="G443" s="1293"/>
      <c r="H443" s="1293"/>
      <c r="I443" s="1293"/>
      <c r="J443" s="1293"/>
      <c r="K443" s="3447"/>
      <c r="L443" s="756"/>
    </row>
    <row r="444" spans="1:12" s="1826" customFormat="1">
      <c r="A444" s="1825"/>
      <c r="B444" s="1293"/>
      <c r="C444" s="1293"/>
      <c r="D444" s="1293"/>
      <c r="E444" s="1293"/>
      <c r="F444" s="1293"/>
      <c r="G444" s="1293"/>
      <c r="H444" s="1293"/>
      <c r="I444" s="1293"/>
      <c r="J444" s="1293"/>
      <c r="K444" s="3447"/>
      <c r="L444" s="756"/>
    </row>
    <row r="445" spans="1:12" s="1826" customFormat="1">
      <c r="A445" s="1825"/>
      <c r="B445" s="1293"/>
      <c r="C445" s="1293"/>
      <c r="D445" s="1293"/>
      <c r="E445" s="1293"/>
      <c r="F445" s="1293"/>
      <c r="G445" s="1293"/>
      <c r="H445" s="1293"/>
      <c r="I445" s="1293"/>
      <c r="J445" s="1293"/>
      <c r="K445" s="3447"/>
      <c r="L445" s="756"/>
    </row>
    <row r="446" spans="1:12" s="1826" customFormat="1">
      <c r="A446" s="1825"/>
      <c r="B446" s="1293"/>
      <c r="C446" s="1293"/>
      <c r="D446" s="1293"/>
      <c r="E446" s="1293"/>
      <c r="F446" s="1293"/>
      <c r="G446" s="1293"/>
      <c r="H446" s="1293"/>
      <c r="I446" s="1293"/>
      <c r="J446" s="1293"/>
      <c r="K446" s="3447"/>
      <c r="L446" s="756"/>
    </row>
    <row r="447" spans="1:12" s="1826" customFormat="1">
      <c r="A447" s="1825"/>
      <c r="B447" s="1293"/>
      <c r="C447" s="1293"/>
      <c r="D447" s="1293"/>
      <c r="E447" s="1293"/>
      <c r="F447" s="1293"/>
      <c r="G447" s="1293"/>
      <c r="H447" s="1293"/>
      <c r="I447" s="1293"/>
      <c r="J447" s="1293"/>
      <c r="K447" s="3447"/>
      <c r="L447" s="756"/>
    </row>
    <row r="448" spans="1:12" s="1826" customFormat="1">
      <c r="A448" s="1825"/>
      <c r="B448" s="1293"/>
      <c r="C448" s="1293"/>
      <c r="D448" s="1293"/>
      <c r="E448" s="1293"/>
      <c r="F448" s="1293"/>
      <c r="G448" s="1293"/>
      <c r="H448" s="1293"/>
      <c r="I448" s="1293"/>
      <c r="J448" s="1293"/>
      <c r="K448" s="3447"/>
      <c r="L448" s="756"/>
    </row>
    <row r="449" spans="1:12" s="1826" customFormat="1">
      <c r="A449" s="1825"/>
      <c r="B449" s="1293"/>
      <c r="C449" s="1293"/>
      <c r="D449" s="1293"/>
      <c r="E449" s="1293"/>
      <c r="F449" s="1293"/>
      <c r="G449" s="1293"/>
      <c r="H449" s="1293"/>
      <c r="I449" s="1293"/>
      <c r="J449" s="1293"/>
      <c r="K449" s="3447"/>
      <c r="L449" s="756"/>
    </row>
    <row r="450" spans="1:12" s="1826" customFormat="1">
      <c r="A450" s="1825"/>
      <c r="B450" s="1293"/>
      <c r="C450" s="1293"/>
      <c r="D450" s="1293"/>
      <c r="E450" s="1293"/>
      <c r="F450" s="1293"/>
      <c r="G450" s="1293"/>
      <c r="H450" s="1293"/>
      <c r="I450" s="1293"/>
      <c r="J450" s="1293"/>
      <c r="K450" s="3447"/>
      <c r="L450" s="756"/>
    </row>
    <row r="451" spans="1:12" s="1826" customFormat="1">
      <c r="A451" s="1825"/>
      <c r="B451" s="1293"/>
      <c r="C451" s="1293"/>
      <c r="D451" s="1293"/>
      <c r="E451" s="1293"/>
      <c r="F451" s="1293"/>
      <c r="G451" s="1293"/>
      <c r="H451" s="1293"/>
      <c r="I451" s="1293"/>
      <c r="J451" s="1293"/>
      <c r="K451" s="3447"/>
      <c r="L451" s="756"/>
    </row>
    <row r="452" spans="1:12" s="1826" customFormat="1">
      <c r="A452" s="1825"/>
      <c r="B452" s="1293"/>
      <c r="C452" s="1293"/>
      <c r="D452" s="1293"/>
      <c r="E452" s="1293"/>
      <c r="F452" s="1293"/>
      <c r="G452" s="1293"/>
      <c r="H452" s="1293"/>
      <c r="I452" s="1293"/>
      <c r="J452" s="1293"/>
      <c r="K452" s="3447"/>
      <c r="L452" s="756"/>
    </row>
    <row r="453" spans="1:12" s="1826" customFormat="1">
      <c r="A453" s="1825"/>
      <c r="B453" s="1293"/>
      <c r="C453" s="1293"/>
      <c r="D453" s="1293"/>
      <c r="E453" s="1293"/>
      <c r="F453" s="1293"/>
      <c r="G453" s="1293"/>
      <c r="H453" s="1293"/>
      <c r="I453" s="1293"/>
      <c r="J453" s="1293"/>
      <c r="K453" s="3447"/>
      <c r="L453" s="756"/>
    </row>
    <row r="454" spans="1:12" s="1826" customFormat="1">
      <c r="A454" s="1825"/>
      <c r="B454" s="1293"/>
      <c r="C454" s="1293"/>
      <c r="D454" s="1293"/>
      <c r="E454" s="1293"/>
      <c r="F454" s="1293"/>
      <c r="G454" s="1293"/>
      <c r="H454" s="1293"/>
      <c r="I454" s="1293"/>
      <c r="J454" s="1293"/>
      <c r="K454" s="3447"/>
      <c r="L454" s="756"/>
    </row>
    <row r="455" spans="1:12" s="1826" customFormat="1">
      <c r="A455" s="1825"/>
      <c r="B455" s="1293"/>
      <c r="C455" s="1293"/>
      <c r="D455" s="1293"/>
      <c r="E455" s="1293"/>
      <c r="F455" s="1293"/>
      <c r="G455" s="1293"/>
      <c r="H455" s="1293"/>
      <c r="I455" s="1293"/>
      <c r="J455" s="1293"/>
      <c r="K455" s="3447"/>
      <c r="L455" s="756"/>
    </row>
    <row r="456" spans="1:12" s="1826" customFormat="1">
      <c r="A456" s="1825"/>
      <c r="B456" s="1293"/>
      <c r="C456" s="1293"/>
      <c r="D456" s="1293"/>
      <c r="E456" s="1293"/>
      <c r="F456" s="1293"/>
      <c r="G456" s="1293"/>
      <c r="H456" s="1293"/>
      <c r="I456" s="1293"/>
      <c r="J456" s="1293"/>
      <c r="K456" s="3447"/>
      <c r="L456" s="756"/>
    </row>
    <row r="457" spans="1:12" s="1826" customFormat="1">
      <c r="A457" s="1825"/>
      <c r="B457" s="1293"/>
      <c r="C457" s="1293"/>
      <c r="D457" s="1293"/>
      <c r="E457" s="1293"/>
      <c r="F457" s="1293"/>
      <c r="G457" s="1293"/>
      <c r="H457" s="1293"/>
      <c r="I457" s="1293"/>
      <c r="J457" s="1293"/>
      <c r="K457" s="3447"/>
      <c r="L457" s="756"/>
    </row>
    <row r="458" spans="1:12" s="1826" customFormat="1">
      <c r="A458" s="1825"/>
      <c r="B458" s="1293"/>
      <c r="C458" s="1293"/>
      <c r="D458" s="1293"/>
      <c r="E458" s="1293"/>
      <c r="F458" s="1293"/>
      <c r="G458" s="1293"/>
      <c r="H458" s="1293"/>
      <c r="I458" s="1293"/>
      <c r="J458" s="1293"/>
      <c r="K458" s="3447"/>
      <c r="L458" s="756"/>
    </row>
    <row r="459" spans="1:12" s="1826" customFormat="1">
      <c r="A459" s="1825"/>
      <c r="B459" s="1293"/>
      <c r="C459" s="1293"/>
      <c r="D459" s="1293"/>
      <c r="E459" s="1293"/>
      <c r="F459" s="1293"/>
      <c r="G459" s="1293"/>
      <c r="H459" s="1293"/>
      <c r="I459" s="1293"/>
      <c r="J459" s="1293"/>
      <c r="K459" s="3447"/>
      <c r="L459" s="756"/>
    </row>
    <row r="460" spans="1:12" s="1826" customFormat="1">
      <c r="A460" s="1825"/>
      <c r="B460" s="1293"/>
      <c r="C460" s="1293"/>
      <c r="D460" s="1293"/>
      <c r="E460" s="1293"/>
      <c r="F460" s="1293"/>
      <c r="G460" s="1293"/>
      <c r="H460" s="1293"/>
      <c r="I460" s="1293"/>
      <c r="J460" s="1293"/>
      <c r="K460" s="3447"/>
      <c r="L460" s="756"/>
    </row>
    <row r="461" spans="1:12" s="1826" customFormat="1">
      <c r="A461" s="1825"/>
      <c r="B461" s="1293"/>
      <c r="C461" s="1293"/>
      <c r="D461" s="1293"/>
      <c r="E461" s="1293"/>
      <c r="F461" s="1293"/>
      <c r="G461" s="1293"/>
      <c r="H461" s="1293"/>
      <c r="I461" s="1293"/>
      <c r="J461" s="1293"/>
      <c r="K461" s="3447"/>
      <c r="L461" s="756"/>
    </row>
    <row r="462" spans="1:12" s="1826" customFormat="1">
      <c r="A462" s="1825"/>
      <c r="B462" s="1293"/>
      <c r="C462" s="1293"/>
      <c r="D462" s="1293"/>
      <c r="E462" s="1293"/>
      <c r="F462" s="1293"/>
      <c r="G462" s="1293"/>
      <c r="H462" s="1293"/>
      <c r="I462" s="1293"/>
      <c r="J462" s="1293"/>
      <c r="K462" s="3447"/>
      <c r="L462" s="756"/>
    </row>
    <row r="463" spans="1:12" s="1826" customFormat="1">
      <c r="A463" s="1825"/>
      <c r="B463" s="1293"/>
      <c r="C463" s="1293"/>
      <c r="D463" s="1293"/>
      <c r="E463" s="1293"/>
      <c r="F463" s="1293"/>
      <c r="G463" s="1293"/>
      <c r="H463" s="1293"/>
      <c r="I463" s="1293"/>
      <c r="J463" s="1293"/>
      <c r="K463" s="3447"/>
      <c r="L463" s="756"/>
    </row>
    <row r="464" spans="1:12" s="1826" customFormat="1">
      <c r="A464" s="1825"/>
      <c r="B464" s="1293"/>
      <c r="C464" s="1293"/>
      <c r="D464" s="1293"/>
      <c r="E464" s="1293"/>
      <c r="F464" s="1293"/>
      <c r="G464" s="1293"/>
      <c r="H464" s="1293"/>
      <c r="I464" s="1293"/>
      <c r="J464" s="1293"/>
      <c r="K464" s="3447"/>
      <c r="L464" s="756"/>
    </row>
    <row r="465" spans="1:12" s="1826" customFormat="1">
      <c r="A465" s="1825"/>
      <c r="B465" s="1293"/>
      <c r="C465" s="1293"/>
      <c r="D465" s="1293"/>
      <c r="E465" s="1293"/>
      <c r="F465" s="1293"/>
      <c r="G465" s="1293"/>
      <c r="H465" s="1293"/>
      <c r="I465" s="1293"/>
      <c r="J465" s="1293"/>
      <c r="K465" s="3447"/>
      <c r="L465" s="756"/>
    </row>
    <row r="466" spans="1:12" s="1826" customFormat="1">
      <c r="A466" s="1825"/>
      <c r="B466" s="1293"/>
      <c r="C466" s="1293"/>
      <c r="D466" s="1293"/>
      <c r="E466" s="1293"/>
      <c r="F466" s="1293"/>
      <c r="G466" s="1293"/>
      <c r="H466" s="1293"/>
      <c r="I466" s="1293"/>
      <c r="J466" s="1293"/>
      <c r="K466" s="3447"/>
      <c r="L466" s="756"/>
    </row>
    <row r="467" spans="1:12" s="1826" customFormat="1">
      <c r="A467" s="1825"/>
      <c r="B467" s="1293"/>
      <c r="C467" s="1293"/>
      <c r="D467" s="1293"/>
      <c r="E467" s="1293"/>
      <c r="F467" s="1293"/>
      <c r="G467" s="1293"/>
      <c r="H467" s="1293"/>
      <c r="I467" s="1293"/>
      <c r="J467" s="1293"/>
      <c r="K467" s="3447"/>
      <c r="L467" s="756"/>
    </row>
    <row r="468" spans="1:12" s="1826" customFormat="1">
      <c r="A468" s="1825"/>
      <c r="B468" s="1293"/>
      <c r="C468" s="1293"/>
      <c r="D468" s="1293"/>
      <c r="E468" s="1293"/>
      <c r="F468" s="1293"/>
      <c r="G468" s="1293"/>
      <c r="H468" s="1293"/>
      <c r="I468" s="1293"/>
      <c r="J468" s="1293"/>
      <c r="K468" s="3447"/>
      <c r="L468" s="756"/>
    </row>
    <row r="469" spans="1:12" s="1826" customFormat="1">
      <c r="A469" s="1825"/>
      <c r="B469" s="1293"/>
      <c r="C469" s="1293"/>
      <c r="D469" s="1293"/>
      <c r="E469" s="1293"/>
      <c r="F469" s="1293"/>
      <c r="G469" s="1293"/>
      <c r="H469" s="1293"/>
      <c r="I469" s="1293"/>
      <c r="J469" s="1293"/>
      <c r="K469" s="3447"/>
      <c r="L469" s="756"/>
    </row>
    <row r="470" spans="1:12" s="1826" customFormat="1">
      <c r="A470" s="1825"/>
      <c r="B470" s="1293"/>
      <c r="C470" s="1293"/>
      <c r="D470" s="1293"/>
      <c r="E470" s="1293"/>
      <c r="F470" s="1293"/>
      <c r="G470" s="1293"/>
      <c r="H470" s="1293"/>
      <c r="I470" s="1293"/>
      <c r="J470" s="1293"/>
      <c r="K470" s="3447"/>
      <c r="L470" s="756"/>
    </row>
    <row r="471" spans="1:12" s="1826" customFormat="1">
      <c r="A471" s="1825"/>
      <c r="B471" s="1293"/>
      <c r="C471" s="1293"/>
      <c r="D471" s="1293"/>
      <c r="E471" s="1293"/>
      <c r="F471" s="1293"/>
      <c r="G471" s="1293"/>
      <c r="H471" s="1293"/>
      <c r="I471" s="1293"/>
      <c r="J471" s="1293"/>
      <c r="K471" s="3447"/>
      <c r="L471" s="756"/>
    </row>
    <row r="472" spans="1:12" s="1826" customFormat="1">
      <c r="A472" s="1825"/>
      <c r="B472" s="1293"/>
      <c r="C472" s="1293"/>
      <c r="D472" s="1293"/>
      <c r="E472" s="1293"/>
      <c r="F472" s="1293"/>
      <c r="G472" s="1293"/>
      <c r="H472" s="1293"/>
      <c r="I472" s="1293"/>
      <c r="J472" s="1293"/>
      <c r="K472" s="3447"/>
      <c r="L472" s="756"/>
    </row>
    <row r="473" spans="1:12" s="1826" customFormat="1">
      <c r="A473" s="1825"/>
      <c r="B473" s="1293"/>
      <c r="C473" s="1293"/>
      <c r="D473" s="1293"/>
      <c r="E473" s="1293"/>
      <c r="F473" s="1293"/>
      <c r="G473" s="1293"/>
      <c r="H473" s="1293"/>
      <c r="I473" s="1293"/>
      <c r="J473" s="1293"/>
      <c r="K473" s="3447"/>
      <c r="L473" s="756"/>
    </row>
    <row r="474" spans="1:12" s="1826" customFormat="1">
      <c r="A474" s="1825"/>
      <c r="B474" s="1293"/>
      <c r="C474" s="1293"/>
      <c r="D474" s="1293"/>
      <c r="E474" s="1293"/>
      <c r="F474" s="1293"/>
      <c r="G474" s="1293"/>
      <c r="H474" s="1293"/>
      <c r="I474" s="1293"/>
      <c r="J474" s="1293"/>
      <c r="K474" s="3447"/>
      <c r="L474" s="756"/>
    </row>
    <row r="475" spans="1:12" s="1826" customFormat="1">
      <c r="A475" s="1825"/>
      <c r="B475" s="1293"/>
      <c r="C475" s="1293"/>
      <c r="D475" s="1293"/>
      <c r="E475" s="1293"/>
      <c r="F475" s="1293"/>
      <c r="G475" s="1293"/>
      <c r="H475" s="1293"/>
      <c r="I475" s="1293"/>
      <c r="J475" s="1293"/>
      <c r="K475" s="3447"/>
      <c r="L475" s="756"/>
    </row>
    <row r="476" spans="1:12" s="1826" customFormat="1">
      <c r="A476" s="1825"/>
      <c r="B476" s="1293"/>
      <c r="C476" s="1293"/>
      <c r="D476" s="1293"/>
      <c r="E476" s="1293"/>
      <c r="F476" s="1293"/>
      <c r="G476" s="1293"/>
      <c r="H476" s="1293"/>
      <c r="I476" s="1293"/>
      <c r="J476" s="1293"/>
      <c r="K476" s="3447"/>
      <c r="L476" s="756"/>
    </row>
    <row r="477" spans="1:12" s="1826" customFormat="1">
      <c r="A477" s="1825"/>
      <c r="B477" s="1293"/>
      <c r="C477" s="1293"/>
      <c r="D477" s="1293"/>
      <c r="E477" s="1293"/>
      <c r="F477" s="1293"/>
      <c r="G477" s="1293"/>
      <c r="H477" s="1293"/>
      <c r="I477" s="1293"/>
      <c r="J477" s="1293"/>
      <c r="K477" s="3447"/>
      <c r="L477" s="756"/>
    </row>
    <row r="478" spans="1:12" s="1826" customFormat="1">
      <c r="A478" s="1825"/>
      <c r="B478" s="1293"/>
      <c r="C478" s="1293"/>
      <c r="D478" s="1293"/>
      <c r="E478" s="1293"/>
      <c r="F478" s="1293"/>
      <c r="G478" s="1293"/>
      <c r="H478" s="1293"/>
      <c r="I478" s="1293"/>
      <c r="J478" s="1293"/>
      <c r="K478" s="3447"/>
      <c r="L478" s="756"/>
    </row>
    <row r="479" spans="1:12" s="1826" customFormat="1">
      <c r="A479" s="1825"/>
      <c r="B479" s="1293"/>
      <c r="C479" s="1293"/>
      <c r="D479" s="1293"/>
      <c r="E479" s="1293"/>
      <c r="F479" s="1293"/>
      <c r="G479" s="1293"/>
      <c r="H479" s="1293"/>
      <c r="I479" s="1293"/>
      <c r="J479" s="1293"/>
      <c r="K479" s="3447"/>
      <c r="L479" s="756"/>
    </row>
    <row r="480" spans="1:12" s="1826" customFormat="1">
      <c r="A480" s="1825"/>
      <c r="B480" s="1293"/>
      <c r="C480" s="1293"/>
      <c r="D480" s="1293"/>
      <c r="E480" s="1293"/>
      <c r="F480" s="1293"/>
      <c r="G480" s="1293"/>
      <c r="H480" s="1293"/>
      <c r="I480" s="1293"/>
      <c r="J480" s="1293"/>
      <c r="K480" s="3447"/>
      <c r="L480" s="756"/>
    </row>
    <row r="481" spans="1:12" s="1826" customFormat="1">
      <c r="A481" s="1825"/>
      <c r="B481" s="1293"/>
      <c r="C481" s="1293"/>
      <c r="D481" s="1293"/>
      <c r="E481" s="1293"/>
      <c r="F481" s="1293"/>
      <c r="G481" s="1293"/>
      <c r="H481" s="1293"/>
      <c r="I481" s="1293"/>
      <c r="J481" s="1293"/>
      <c r="K481" s="3447"/>
      <c r="L481" s="756"/>
    </row>
    <row r="482" spans="1:12" s="1826" customFormat="1">
      <c r="A482" s="1825"/>
      <c r="B482" s="1293"/>
      <c r="C482" s="1293"/>
      <c r="D482" s="1293"/>
      <c r="E482" s="1293"/>
      <c r="F482" s="1293"/>
      <c r="G482" s="1293"/>
      <c r="H482" s="1293"/>
      <c r="I482" s="1293"/>
      <c r="J482" s="1293"/>
      <c r="K482" s="3447"/>
      <c r="L482" s="756"/>
    </row>
    <row r="483" spans="1:12" s="1826" customFormat="1">
      <c r="A483" s="1825"/>
      <c r="B483" s="1293"/>
      <c r="C483" s="1293"/>
      <c r="D483" s="1293"/>
      <c r="E483" s="1293"/>
      <c r="F483" s="1293"/>
      <c r="G483" s="1293"/>
      <c r="H483" s="1293"/>
      <c r="I483" s="1293"/>
      <c r="J483" s="1293"/>
      <c r="K483" s="3447"/>
      <c r="L483" s="756"/>
    </row>
    <row r="484" spans="1:12" s="1826" customFormat="1">
      <c r="A484" s="1825"/>
      <c r="B484" s="1293"/>
      <c r="C484" s="1293"/>
      <c r="D484" s="1293"/>
      <c r="E484" s="1293"/>
      <c r="F484" s="1293"/>
      <c r="G484" s="1293"/>
      <c r="H484" s="1293"/>
      <c r="I484" s="1293"/>
      <c r="J484" s="1293"/>
      <c r="K484" s="3447"/>
      <c r="L484" s="756"/>
    </row>
    <row r="485" spans="1:12" s="1826" customFormat="1">
      <c r="A485" s="1825"/>
      <c r="B485" s="1293"/>
      <c r="C485" s="1293"/>
      <c r="D485" s="1293"/>
      <c r="E485" s="1293"/>
      <c r="F485" s="1293"/>
      <c r="G485" s="1293"/>
      <c r="H485" s="1293"/>
      <c r="I485" s="1293"/>
      <c r="J485" s="1293"/>
      <c r="K485" s="3447"/>
      <c r="L485" s="756"/>
    </row>
    <row r="486" spans="1:12" s="1826" customFormat="1">
      <c r="A486" s="1825"/>
      <c r="B486" s="1293"/>
      <c r="C486" s="1293"/>
      <c r="D486" s="1293"/>
      <c r="E486" s="1293"/>
      <c r="F486" s="1293"/>
      <c r="G486" s="1293"/>
      <c r="H486" s="1293"/>
      <c r="I486" s="1293"/>
      <c r="J486" s="1293"/>
      <c r="K486" s="3447"/>
      <c r="L486" s="756"/>
    </row>
    <row r="487" spans="1:12" s="1826" customFormat="1">
      <c r="A487" s="1825"/>
      <c r="B487" s="1293"/>
      <c r="C487" s="1293"/>
      <c r="D487" s="1293"/>
      <c r="E487" s="1293"/>
      <c r="F487" s="1293"/>
      <c r="G487" s="1293"/>
      <c r="H487" s="1293"/>
      <c r="I487" s="1293"/>
      <c r="J487" s="1293"/>
      <c r="K487" s="3447"/>
      <c r="L487" s="756"/>
    </row>
    <row r="488" spans="1:12" s="1826" customFormat="1">
      <c r="A488" s="1825"/>
      <c r="B488" s="1293"/>
      <c r="C488" s="1293"/>
      <c r="D488" s="1293"/>
      <c r="E488" s="1293"/>
      <c r="F488" s="1293"/>
      <c r="G488" s="1293"/>
      <c r="H488" s="1293"/>
      <c r="I488" s="1293"/>
      <c r="J488" s="1293"/>
      <c r="K488" s="3447"/>
      <c r="L488" s="756"/>
    </row>
    <row r="489" spans="1:12" s="1826" customFormat="1">
      <c r="A489" s="1825"/>
      <c r="B489" s="1293"/>
      <c r="C489" s="1293"/>
      <c r="D489" s="1293"/>
      <c r="E489" s="1293"/>
      <c r="F489" s="1293"/>
      <c r="G489" s="1293"/>
      <c r="H489" s="1293"/>
      <c r="I489" s="1293"/>
      <c r="J489" s="1293"/>
      <c r="K489" s="3447"/>
      <c r="L489" s="756"/>
    </row>
    <row r="490" spans="1:12" s="1826" customFormat="1">
      <c r="A490" s="1825"/>
      <c r="B490" s="1293"/>
      <c r="C490" s="1293"/>
      <c r="D490" s="1293"/>
      <c r="E490" s="1293"/>
      <c r="F490" s="1293"/>
      <c r="G490" s="1293"/>
      <c r="H490" s="1293"/>
      <c r="I490" s="1293"/>
      <c r="J490" s="1293"/>
      <c r="K490" s="3447"/>
      <c r="L490" s="756"/>
    </row>
    <row r="491" spans="1:12" s="1826" customFormat="1">
      <c r="A491" s="1825"/>
      <c r="B491" s="1293"/>
      <c r="C491" s="1293"/>
      <c r="D491" s="1293"/>
      <c r="E491" s="1293"/>
      <c r="F491" s="1293"/>
      <c r="G491" s="1293"/>
      <c r="H491" s="1293"/>
      <c r="I491" s="1293"/>
      <c r="J491" s="1293"/>
      <c r="K491" s="3447"/>
      <c r="L491" s="756"/>
    </row>
    <row r="492" spans="1:12" s="1826" customFormat="1">
      <c r="A492" s="1825"/>
      <c r="B492" s="1293"/>
      <c r="C492" s="1293"/>
      <c r="D492" s="1293"/>
      <c r="E492" s="1293"/>
      <c r="F492" s="1293"/>
      <c r="G492" s="1293"/>
      <c r="H492" s="1293"/>
      <c r="I492" s="1293"/>
      <c r="J492" s="1293"/>
      <c r="K492" s="3447"/>
      <c r="L492" s="756"/>
    </row>
    <row r="493" spans="1:12" s="1826" customFormat="1">
      <c r="A493" s="1825"/>
      <c r="B493" s="1293"/>
      <c r="C493" s="1293"/>
      <c r="D493" s="1293"/>
      <c r="E493" s="1293"/>
      <c r="F493" s="1293"/>
      <c r="G493" s="1293"/>
      <c r="H493" s="1293"/>
      <c r="I493" s="1293"/>
      <c r="J493" s="1293"/>
      <c r="K493" s="3447"/>
      <c r="L493" s="756"/>
    </row>
    <row r="494" spans="1:12" s="1826" customFormat="1">
      <c r="A494" s="1825"/>
      <c r="B494" s="1293"/>
      <c r="C494" s="1293"/>
      <c r="D494" s="1293"/>
      <c r="E494" s="1293"/>
      <c r="F494" s="1293"/>
      <c r="G494" s="1293"/>
      <c r="H494" s="1293"/>
      <c r="I494" s="1293"/>
      <c r="J494" s="1293"/>
      <c r="K494" s="3447"/>
      <c r="L494" s="756"/>
    </row>
    <row r="495" spans="1:12" s="1826" customFormat="1">
      <c r="A495" s="1825"/>
      <c r="B495" s="1293"/>
      <c r="C495" s="1293"/>
      <c r="D495" s="1293"/>
      <c r="E495" s="1293"/>
      <c r="F495" s="1293"/>
      <c r="G495" s="1293"/>
      <c r="H495" s="1293"/>
      <c r="I495" s="1293"/>
      <c r="J495" s="1293"/>
      <c r="K495" s="3447"/>
      <c r="L495" s="756"/>
    </row>
    <row r="496" spans="1:12" s="1826" customFormat="1">
      <c r="A496" s="1825"/>
      <c r="B496" s="1293"/>
      <c r="C496" s="1293"/>
      <c r="D496" s="1293"/>
      <c r="E496" s="1293"/>
      <c r="F496" s="1293"/>
      <c r="G496" s="1293"/>
      <c r="H496" s="1293"/>
      <c r="I496" s="1293"/>
      <c r="J496" s="1293"/>
      <c r="K496" s="3447"/>
      <c r="L496" s="756"/>
    </row>
    <row r="497" spans="1:12" s="1826" customFormat="1">
      <c r="A497" s="1825"/>
      <c r="B497" s="1293"/>
      <c r="C497" s="1293"/>
      <c r="D497" s="1293"/>
      <c r="E497" s="1293"/>
      <c r="F497" s="1293"/>
      <c r="G497" s="1293"/>
      <c r="H497" s="1293"/>
      <c r="I497" s="1293"/>
      <c r="J497" s="1293"/>
      <c r="K497" s="3447"/>
      <c r="L497" s="756"/>
    </row>
    <row r="498" spans="1:12" s="1826" customFormat="1">
      <c r="A498" s="1825"/>
      <c r="B498" s="1293"/>
      <c r="C498" s="1293"/>
      <c r="D498" s="1293"/>
      <c r="E498" s="1293"/>
      <c r="F498" s="1293"/>
      <c r="G498" s="1293"/>
      <c r="H498" s="1293"/>
      <c r="I498" s="1293"/>
      <c r="J498" s="1293"/>
      <c r="K498" s="3447"/>
      <c r="L498" s="756"/>
    </row>
    <row r="499" spans="1:12" s="1826" customFormat="1">
      <c r="A499" s="1825"/>
      <c r="B499" s="1293"/>
      <c r="C499" s="1293"/>
      <c r="D499" s="1293"/>
      <c r="E499" s="1293"/>
      <c r="F499" s="1293"/>
      <c r="G499" s="1293"/>
      <c r="H499" s="1293"/>
      <c r="I499" s="1293"/>
      <c r="J499" s="1293"/>
      <c r="K499" s="3447"/>
      <c r="L499" s="756"/>
    </row>
    <row r="500" spans="1:12" s="1826" customFormat="1">
      <c r="A500" s="1825"/>
      <c r="B500" s="1293"/>
      <c r="C500" s="1293"/>
      <c r="D500" s="1293"/>
      <c r="E500" s="1293"/>
      <c r="F500" s="1293"/>
      <c r="G500" s="1293"/>
      <c r="H500" s="1293"/>
      <c r="I500" s="1293"/>
      <c r="J500" s="1293"/>
      <c r="K500" s="3447"/>
      <c r="L500" s="756"/>
    </row>
    <row r="501" spans="1:12" s="1826" customFormat="1">
      <c r="A501" s="1825"/>
      <c r="B501" s="1293"/>
      <c r="C501" s="1293"/>
      <c r="D501" s="1293"/>
      <c r="E501" s="1293"/>
      <c r="F501" s="1293"/>
      <c r="G501" s="1293"/>
      <c r="H501" s="1293"/>
      <c r="I501" s="1293"/>
      <c r="J501" s="1293"/>
      <c r="K501" s="3447"/>
      <c r="L501" s="756"/>
    </row>
    <row r="502" spans="1:12" s="1826" customFormat="1">
      <c r="A502" s="1825"/>
      <c r="B502" s="1293"/>
      <c r="C502" s="1293"/>
      <c r="D502" s="1293"/>
      <c r="E502" s="1293"/>
      <c r="F502" s="1293"/>
      <c r="G502" s="1293"/>
      <c r="H502" s="1293"/>
      <c r="I502" s="1293"/>
      <c r="J502" s="1293"/>
      <c r="K502" s="3447"/>
      <c r="L502" s="756"/>
    </row>
    <row r="503" spans="1:12" s="1826" customFormat="1">
      <c r="A503" s="1825"/>
      <c r="B503" s="1293"/>
      <c r="C503" s="1293"/>
      <c r="D503" s="1293"/>
      <c r="E503" s="1293"/>
      <c r="F503" s="1293"/>
      <c r="G503" s="1293"/>
      <c r="H503" s="1293"/>
      <c r="I503" s="1293"/>
      <c r="J503" s="1293"/>
      <c r="K503" s="3447"/>
      <c r="L503" s="756"/>
    </row>
    <row r="504" spans="1:12" s="1826" customFormat="1">
      <c r="A504" s="1825"/>
      <c r="B504" s="1293"/>
      <c r="C504" s="1293"/>
      <c r="D504" s="1293"/>
      <c r="E504" s="1293"/>
      <c r="F504" s="1293"/>
      <c r="G504" s="1293"/>
      <c r="H504" s="1293"/>
      <c r="I504" s="1293"/>
      <c r="J504" s="1293"/>
      <c r="K504" s="3447"/>
      <c r="L504" s="756"/>
    </row>
    <row r="505" spans="1:12" s="1826" customFormat="1">
      <c r="A505" s="1825"/>
      <c r="B505" s="1293"/>
      <c r="C505" s="1293"/>
      <c r="D505" s="1293"/>
      <c r="E505" s="1293"/>
      <c r="F505" s="1293"/>
      <c r="G505" s="1293"/>
      <c r="H505" s="1293"/>
      <c r="I505" s="1293"/>
      <c r="J505" s="1293"/>
      <c r="K505" s="3447"/>
      <c r="L505" s="756"/>
    </row>
    <row r="506" spans="1:12" s="1826" customFormat="1">
      <c r="A506" s="1825"/>
      <c r="B506" s="1293"/>
      <c r="C506" s="1293"/>
      <c r="D506" s="1293"/>
      <c r="E506" s="1293"/>
      <c r="F506" s="1293"/>
      <c r="G506" s="1293"/>
      <c r="H506" s="1293"/>
      <c r="I506" s="1293"/>
      <c r="J506" s="1293"/>
      <c r="K506" s="3447"/>
      <c r="L506" s="756"/>
    </row>
    <row r="507" spans="1:12" s="1826" customFormat="1">
      <c r="A507" s="1825"/>
      <c r="B507" s="1293"/>
      <c r="C507" s="1293"/>
      <c r="D507" s="1293"/>
      <c r="E507" s="1293"/>
      <c r="F507" s="1293"/>
      <c r="G507" s="1293"/>
      <c r="H507" s="1293"/>
      <c r="I507" s="1293"/>
      <c r="J507" s="1293"/>
      <c r="K507" s="3447"/>
      <c r="L507" s="756"/>
    </row>
    <row r="508" spans="1:12" s="1826" customFormat="1">
      <c r="A508" s="1825"/>
      <c r="B508" s="1293"/>
      <c r="C508" s="1293"/>
      <c r="D508" s="1293"/>
      <c r="E508" s="1293"/>
      <c r="F508" s="1293"/>
      <c r="G508" s="1293"/>
      <c r="H508" s="1293"/>
      <c r="I508" s="1293"/>
      <c r="J508" s="1293"/>
      <c r="K508" s="3447"/>
      <c r="L508" s="756"/>
    </row>
    <row r="509" spans="1:12" s="1826" customFormat="1">
      <c r="A509" s="1825"/>
      <c r="B509" s="1293"/>
      <c r="C509" s="1293"/>
      <c r="D509" s="1293"/>
      <c r="E509" s="1293"/>
      <c r="F509" s="1293"/>
      <c r="G509" s="1293"/>
      <c r="H509" s="1293"/>
      <c r="I509" s="1293"/>
      <c r="J509" s="1293"/>
      <c r="K509" s="3447"/>
      <c r="L509" s="756"/>
    </row>
    <row r="510" spans="1:12" s="1826" customFormat="1">
      <c r="A510" s="1825"/>
      <c r="B510" s="1293"/>
      <c r="C510" s="1293"/>
      <c r="D510" s="1293"/>
      <c r="E510" s="1293"/>
      <c r="F510" s="1293"/>
      <c r="G510" s="1293"/>
      <c r="H510" s="1293"/>
      <c r="I510" s="1293"/>
      <c r="J510" s="1293"/>
      <c r="K510" s="3447"/>
      <c r="L510" s="756"/>
    </row>
    <row r="511" spans="1:12" s="1826" customFormat="1">
      <c r="A511" s="1825"/>
      <c r="B511" s="1293"/>
      <c r="C511" s="1293"/>
      <c r="D511" s="1293"/>
      <c r="E511" s="1293"/>
      <c r="F511" s="1293"/>
      <c r="G511" s="1293"/>
      <c r="H511" s="1293"/>
      <c r="I511" s="1293"/>
      <c r="J511" s="1293"/>
      <c r="K511" s="3447"/>
      <c r="L511" s="756"/>
    </row>
    <row r="512" spans="1:12" s="1826" customFormat="1">
      <c r="A512" s="1825"/>
      <c r="B512" s="1293"/>
      <c r="C512" s="1293"/>
      <c r="D512" s="1293"/>
      <c r="E512" s="1293"/>
      <c r="F512" s="1293"/>
      <c r="G512" s="1293"/>
      <c r="H512" s="1293"/>
      <c r="I512" s="1293"/>
      <c r="J512" s="1293"/>
      <c r="K512" s="3447"/>
      <c r="L512" s="756"/>
    </row>
    <row r="513" spans="1:12" s="1826" customFormat="1">
      <c r="A513" s="1825"/>
      <c r="B513" s="1293"/>
      <c r="C513" s="1293"/>
      <c r="D513" s="1293"/>
      <c r="E513" s="1293"/>
      <c r="F513" s="1293"/>
      <c r="G513" s="1293"/>
      <c r="H513" s="1293"/>
      <c r="I513" s="1293"/>
      <c r="J513" s="1293"/>
      <c r="K513" s="3447"/>
      <c r="L513" s="756"/>
    </row>
    <row r="514" spans="1:12" s="1826" customFormat="1">
      <c r="A514" s="1825"/>
      <c r="B514" s="1293"/>
      <c r="C514" s="1293"/>
      <c r="D514" s="1293"/>
      <c r="E514" s="1293"/>
      <c r="F514" s="1293"/>
      <c r="G514" s="1293"/>
      <c r="H514" s="1293"/>
      <c r="I514" s="1293"/>
      <c r="J514" s="1293"/>
      <c r="K514" s="3447"/>
      <c r="L514" s="756"/>
    </row>
    <row r="515" spans="1:12" s="1826" customFormat="1">
      <c r="A515" s="1825"/>
      <c r="B515" s="1293"/>
      <c r="C515" s="1293"/>
      <c r="D515" s="1293"/>
      <c r="E515" s="1293"/>
      <c r="F515" s="1293"/>
      <c r="G515" s="1293"/>
      <c r="H515" s="1293"/>
      <c r="I515" s="1293"/>
      <c r="J515" s="1293"/>
      <c r="K515" s="3447"/>
      <c r="L515" s="756"/>
    </row>
    <row r="516" spans="1:12" s="1826" customFormat="1">
      <c r="A516" s="1825"/>
      <c r="B516" s="1293"/>
      <c r="C516" s="1293"/>
      <c r="D516" s="1293"/>
      <c r="E516" s="1293"/>
      <c r="F516" s="1293"/>
      <c r="G516" s="1293"/>
      <c r="H516" s="1293"/>
      <c r="I516" s="1293"/>
      <c r="J516" s="1293"/>
      <c r="K516" s="3447"/>
      <c r="L516" s="756"/>
    </row>
    <row r="517" spans="1:12" s="1826" customFormat="1">
      <c r="A517" s="1825"/>
      <c r="B517" s="1293"/>
      <c r="C517" s="1293"/>
      <c r="D517" s="1293"/>
      <c r="E517" s="1293"/>
      <c r="F517" s="1293"/>
      <c r="G517" s="1293"/>
      <c r="H517" s="1293"/>
      <c r="I517" s="1293"/>
      <c r="J517" s="1293"/>
      <c r="K517" s="3447"/>
      <c r="L517" s="756"/>
    </row>
    <row r="518" spans="1:12" s="1826" customFormat="1">
      <c r="A518" s="1825"/>
      <c r="B518" s="1293"/>
      <c r="C518" s="1293"/>
      <c r="D518" s="1293"/>
      <c r="E518" s="1293"/>
      <c r="F518" s="1293"/>
      <c r="G518" s="1293"/>
      <c r="H518" s="1293"/>
      <c r="I518" s="1293"/>
      <c r="J518" s="1293"/>
      <c r="K518" s="3447"/>
      <c r="L518" s="756"/>
    </row>
    <row r="519" spans="1:12" s="1826" customFormat="1">
      <c r="A519" s="1825"/>
      <c r="B519" s="1293"/>
      <c r="C519" s="1293"/>
      <c r="D519" s="1293"/>
      <c r="E519" s="1293"/>
      <c r="F519" s="1293"/>
      <c r="G519" s="1293"/>
      <c r="H519" s="1293"/>
      <c r="I519" s="1293"/>
      <c r="J519" s="1293"/>
      <c r="K519" s="3447"/>
      <c r="L519" s="756"/>
    </row>
    <row r="520" spans="1:12" s="1826" customFormat="1">
      <c r="A520" s="1825"/>
      <c r="B520" s="1293"/>
      <c r="C520" s="1293"/>
      <c r="D520" s="1293"/>
      <c r="E520" s="1293"/>
      <c r="F520" s="1293"/>
      <c r="G520" s="1293"/>
      <c r="H520" s="1293"/>
      <c r="I520" s="1293"/>
      <c r="J520" s="1293"/>
      <c r="K520" s="3447"/>
      <c r="L520" s="756"/>
    </row>
    <row r="521" spans="1:12" s="1826" customFormat="1">
      <c r="A521" s="1825"/>
      <c r="B521" s="1293"/>
      <c r="C521" s="1293"/>
      <c r="D521" s="1293"/>
      <c r="E521" s="1293"/>
      <c r="F521" s="1293"/>
      <c r="G521" s="1293"/>
      <c r="H521" s="1293"/>
      <c r="I521" s="1293"/>
      <c r="J521" s="1293"/>
      <c r="K521" s="3447"/>
      <c r="L521" s="756"/>
    </row>
    <row r="522" spans="1:12" s="1826" customFormat="1">
      <c r="A522" s="1825"/>
      <c r="B522" s="1293"/>
      <c r="C522" s="1293"/>
      <c r="D522" s="1293"/>
      <c r="E522" s="1293"/>
      <c r="F522" s="1293"/>
      <c r="G522" s="1293"/>
      <c r="H522" s="1293"/>
      <c r="I522" s="1293"/>
      <c r="J522" s="1293"/>
      <c r="K522" s="3447"/>
      <c r="L522" s="756"/>
    </row>
    <row r="523" spans="1:12" s="1826" customFormat="1">
      <c r="A523" s="1825"/>
      <c r="B523" s="1293"/>
      <c r="C523" s="1293"/>
      <c r="D523" s="1293"/>
      <c r="E523" s="1293"/>
      <c r="F523" s="1293"/>
      <c r="G523" s="1293"/>
      <c r="H523" s="1293"/>
      <c r="I523" s="1293"/>
      <c r="J523" s="1293"/>
      <c r="K523" s="3447"/>
      <c r="L523" s="756"/>
    </row>
    <row r="524" spans="1:12" s="1826" customFormat="1">
      <c r="A524" s="1825"/>
      <c r="B524" s="1293"/>
      <c r="C524" s="1293"/>
      <c r="D524" s="1293"/>
      <c r="E524" s="1293"/>
      <c r="F524" s="1293"/>
      <c r="G524" s="1293"/>
      <c r="H524" s="1293"/>
      <c r="I524" s="1293"/>
      <c r="J524" s="1293"/>
      <c r="K524" s="3447"/>
      <c r="L524" s="756"/>
    </row>
    <row r="525" spans="1:12" s="1826" customFormat="1">
      <c r="A525" s="1825"/>
      <c r="B525" s="1293"/>
      <c r="C525" s="1293"/>
      <c r="D525" s="1293"/>
      <c r="E525" s="1293"/>
      <c r="F525" s="1293"/>
      <c r="G525" s="1293"/>
      <c r="H525" s="1293"/>
      <c r="I525" s="1293"/>
      <c r="J525" s="1293"/>
      <c r="K525" s="3447"/>
      <c r="L525" s="756"/>
    </row>
    <row r="526" spans="1:12" s="1826" customFormat="1">
      <c r="A526" s="1825"/>
      <c r="B526" s="1293"/>
      <c r="C526" s="1293"/>
      <c r="D526" s="1293"/>
      <c r="E526" s="1293"/>
      <c r="F526" s="1293"/>
      <c r="G526" s="1293"/>
      <c r="H526" s="1293"/>
      <c r="I526" s="1293"/>
      <c r="J526" s="1293"/>
      <c r="K526" s="3447"/>
      <c r="L526" s="756"/>
    </row>
    <row r="527" spans="1:12" s="1826" customFormat="1">
      <c r="A527" s="1825"/>
      <c r="B527" s="1293"/>
      <c r="C527" s="1293"/>
      <c r="D527" s="1293"/>
      <c r="E527" s="1293"/>
      <c r="F527" s="1293"/>
      <c r="G527" s="1293"/>
      <c r="H527" s="1293"/>
      <c r="I527" s="1293"/>
      <c r="J527" s="1293"/>
      <c r="K527" s="3447"/>
      <c r="L527" s="756"/>
    </row>
    <row r="528" spans="1:12" s="1826" customFormat="1">
      <c r="A528" s="1825"/>
      <c r="B528" s="1293"/>
      <c r="C528" s="1293"/>
      <c r="D528" s="1293"/>
      <c r="E528" s="1293"/>
      <c r="F528" s="1293"/>
      <c r="G528" s="1293"/>
      <c r="H528" s="1293"/>
      <c r="I528" s="1293"/>
      <c r="J528" s="1293"/>
      <c r="K528" s="3447"/>
      <c r="L528" s="756"/>
    </row>
    <row r="529" spans="1:12" s="1826" customFormat="1">
      <c r="A529" s="1825"/>
      <c r="B529" s="1293"/>
      <c r="C529" s="1293"/>
      <c r="D529" s="1293"/>
      <c r="E529" s="1293"/>
      <c r="F529" s="1293"/>
      <c r="G529" s="1293"/>
      <c r="H529" s="1293"/>
      <c r="I529" s="1293"/>
      <c r="J529" s="1293"/>
      <c r="K529" s="3447"/>
      <c r="L529" s="756"/>
    </row>
    <row r="530" spans="1:12" s="1826" customFormat="1">
      <c r="A530" s="1825"/>
      <c r="B530" s="1293"/>
      <c r="C530" s="1293"/>
      <c r="D530" s="1293"/>
      <c r="E530" s="1293"/>
      <c r="F530" s="1293"/>
      <c r="G530" s="1293"/>
      <c r="H530" s="1293"/>
      <c r="I530" s="1293"/>
      <c r="J530" s="1293"/>
      <c r="K530" s="3447"/>
      <c r="L530" s="756"/>
    </row>
    <row r="531" spans="1:12" s="1826" customFormat="1">
      <c r="A531" s="1825"/>
      <c r="B531" s="1293"/>
      <c r="C531" s="1293"/>
      <c r="D531" s="1293"/>
      <c r="E531" s="1293"/>
      <c r="F531" s="1293"/>
      <c r="G531" s="1293"/>
      <c r="H531" s="1293"/>
      <c r="I531" s="1293"/>
      <c r="J531" s="1293"/>
      <c r="K531" s="3447"/>
      <c r="L531" s="756"/>
    </row>
    <row r="532" spans="1:12" s="1826" customFormat="1">
      <c r="A532" s="1825"/>
      <c r="B532" s="1293"/>
      <c r="C532" s="1293"/>
      <c r="D532" s="1293"/>
      <c r="E532" s="1293"/>
      <c r="F532" s="1293"/>
      <c r="G532" s="1293"/>
      <c r="H532" s="1293"/>
      <c r="I532" s="1293"/>
      <c r="J532" s="1293"/>
      <c r="K532" s="3447"/>
      <c r="L532" s="756"/>
    </row>
    <row r="533" spans="1:12" s="1826" customFormat="1">
      <c r="A533" s="1825"/>
      <c r="B533" s="1293"/>
      <c r="C533" s="1293"/>
      <c r="D533" s="1293"/>
      <c r="E533" s="1293"/>
      <c r="F533" s="1293"/>
      <c r="G533" s="1293"/>
      <c r="H533" s="1293"/>
      <c r="I533" s="1293"/>
      <c r="J533" s="1293"/>
      <c r="K533" s="3447"/>
      <c r="L533" s="756"/>
    </row>
    <row r="534" spans="1:12" s="1826" customFormat="1">
      <c r="A534" s="1825"/>
      <c r="B534" s="1293"/>
      <c r="C534" s="1293"/>
      <c r="D534" s="1293"/>
      <c r="E534" s="1293"/>
      <c r="F534" s="1293"/>
      <c r="G534" s="1293"/>
      <c r="H534" s="1293"/>
      <c r="I534" s="1293"/>
      <c r="J534" s="1293"/>
      <c r="K534" s="3447"/>
      <c r="L534" s="756"/>
    </row>
    <row r="535" spans="1:12" s="1826" customFormat="1">
      <c r="A535" s="1825"/>
      <c r="B535" s="1293"/>
      <c r="C535" s="1293"/>
      <c r="D535" s="1293"/>
      <c r="E535" s="1293"/>
      <c r="F535" s="1293"/>
      <c r="G535" s="1293"/>
      <c r="H535" s="1293"/>
      <c r="I535" s="1293"/>
      <c r="J535" s="1293"/>
      <c r="K535" s="3447"/>
      <c r="L535" s="756"/>
    </row>
    <row r="536" spans="1:12" s="1826" customFormat="1">
      <c r="A536" s="1825"/>
      <c r="B536" s="1293"/>
      <c r="C536" s="1293"/>
      <c r="D536" s="1293"/>
      <c r="E536" s="1293"/>
      <c r="F536" s="1293"/>
      <c r="G536" s="1293"/>
      <c r="H536" s="1293"/>
      <c r="I536" s="1293"/>
      <c r="J536" s="1293"/>
      <c r="K536" s="3447"/>
      <c r="L536" s="756"/>
    </row>
    <row r="537" spans="1:12" s="1826" customFormat="1">
      <c r="A537" s="1825"/>
      <c r="B537" s="1293"/>
      <c r="C537" s="1293"/>
      <c r="D537" s="1293"/>
      <c r="E537" s="1293"/>
      <c r="F537" s="1293"/>
      <c r="G537" s="1293"/>
      <c r="H537" s="1293"/>
      <c r="I537" s="1293"/>
      <c r="J537" s="1293"/>
      <c r="K537" s="3447"/>
      <c r="L537" s="756"/>
    </row>
    <row r="538" spans="1:12" s="1826" customFormat="1">
      <c r="A538" s="1825"/>
      <c r="B538" s="1293"/>
      <c r="C538" s="1293"/>
      <c r="D538" s="1293"/>
      <c r="E538" s="1293"/>
      <c r="F538" s="1293"/>
      <c r="G538" s="1293"/>
      <c r="H538" s="1293"/>
      <c r="I538" s="1293"/>
      <c r="J538" s="1293"/>
      <c r="K538" s="3447"/>
      <c r="L538" s="756"/>
    </row>
    <row r="539" spans="1:12" s="1826" customFormat="1">
      <c r="A539" s="1825"/>
      <c r="B539" s="1293"/>
      <c r="C539" s="1293"/>
      <c r="D539" s="1293"/>
      <c r="E539" s="1293"/>
      <c r="F539" s="1293"/>
      <c r="G539" s="1293"/>
      <c r="H539" s="1293"/>
      <c r="I539" s="1293"/>
      <c r="J539" s="1293"/>
      <c r="K539" s="3447"/>
      <c r="L539" s="756"/>
    </row>
    <row r="540" spans="1:12" s="1826" customFormat="1">
      <c r="A540" s="1825"/>
      <c r="B540" s="1293"/>
      <c r="C540" s="1293"/>
      <c r="D540" s="1293"/>
      <c r="E540" s="1293"/>
      <c r="F540" s="1293"/>
      <c r="G540" s="1293"/>
      <c r="H540" s="1293"/>
      <c r="I540" s="1293"/>
      <c r="J540" s="1293"/>
      <c r="K540" s="3447"/>
      <c r="L540" s="756"/>
    </row>
    <row r="541" spans="1:12" s="1826" customFormat="1">
      <c r="A541" s="1825"/>
      <c r="B541" s="1293"/>
      <c r="C541" s="1293"/>
      <c r="D541" s="1293"/>
      <c r="E541" s="1293"/>
      <c r="F541" s="1293"/>
      <c r="G541" s="1293"/>
      <c r="H541" s="1293"/>
      <c r="I541" s="1293"/>
      <c r="J541" s="1293"/>
      <c r="K541" s="3447"/>
      <c r="L541" s="756"/>
    </row>
    <row r="542" spans="1:12" s="1826" customFormat="1">
      <c r="A542" s="1825"/>
      <c r="B542" s="1293"/>
      <c r="C542" s="1293"/>
      <c r="D542" s="1293"/>
      <c r="E542" s="1293"/>
      <c r="F542" s="1293"/>
      <c r="G542" s="1293"/>
      <c r="H542" s="1293"/>
      <c r="I542" s="1293"/>
      <c r="J542" s="1293"/>
      <c r="K542" s="3447"/>
      <c r="L542" s="756"/>
    </row>
    <row r="543" spans="1:12" s="1826" customFormat="1">
      <c r="A543" s="1825"/>
      <c r="B543" s="1293"/>
      <c r="C543" s="1293"/>
      <c r="D543" s="1293"/>
      <c r="E543" s="1293"/>
      <c r="F543" s="1293"/>
      <c r="G543" s="1293"/>
      <c r="H543" s="1293"/>
      <c r="I543" s="1293"/>
      <c r="J543" s="1293"/>
      <c r="K543" s="3447"/>
      <c r="L543" s="756"/>
    </row>
    <row r="544" spans="1:12" s="1826" customFormat="1">
      <c r="A544" s="1825"/>
      <c r="B544" s="1293"/>
      <c r="C544" s="1293"/>
      <c r="D544" s="1293"/>
      <c r="E544" s="1293"/>
      <c r="F544" s="1293"/>
      <c r="G544" s="1293"/>
      <c r="H544" s="1293"/>
      <c r="I544" s="1293"/>
      <c r="J544" s="1293"/>
      <c r="K544" s="3447"/>
      <c r="L544" s="756"/>
    </row>
    <row r="545" spans="1:12" s="1826" customFormat="1">
      <c r="A545" s="1825"/>
      <c r="B545" s="1293"/>
      <c r="C545" s="1293"/>
      <c r="D545" s="1293"/>
      <c r="E545" s="1293"/>
      <c r="F545" s="1293"/>
      <c r="G545" s="1293"/>
      <c r="H545" s="1293"/>
      <c r="I545" s="1293"/>
      <c r="J545" s="1293"/>
      <c r="K545" s="3447"/>
      <c r="L545" s="756"/>
    </row>
    <row r="546" spans="1:12" s="1826" customFormat="1">
      <c r="A546" s="1825"/>
      <c r="B546" s="1293"/>
      <c r="C546" s="1293"/>
      <c r="D546" s="1293"/>
      <c r="E546" s="1293"/>
      <c r="F546" s="1293"/>
      <c r="G546" s="1293"/>
      <c r="H546" s="1293"/>
      <c r="I546" s="1293"/>
      <c r="J546" s="1293"/>
      <c r="K546" s="3447"/>
      <c r="L546" s="756"/>
    </row>
    <row r="547" spans="1:12" s="1826" customFormat="1">
      <c r="A547" s="1825"/>
      <c r="B547" s="1293"/>
      <c r="C547" s="1293"/>
      <c r="D547" s="1293"/>
      <c r="E547" s="1293"/>
      <c r="F547" s="1293"/>
      <c r="G547" s="1293"/>
      <c r="H547" s="1293"/>
      <c r="I547" s="1293"/>
      <c r="J547" s="1293"/>
      <c r="K547" s="3447"/>
      <c r="L547" s="756"/>
    </row>
    <row r="548" spans="1:12" s="1826" customFormat="1">
      <c r="A548" s="1825"/>
      <c r="B548" s="1293"/>
      <c r="C548" s="1293"/>
      <c r="D548" s="1293"/>
      <c r="E548" s="1293"/>
      <c r="F548" s="1293"/>
      <c r="G548" s="1293"/>
      <c r="H548" s="1293"/>
      <c r="I548" s="1293"/>
      <c r="J548" s="1293"/>
      <c r="K548" s="3447"/>
      <c r="L548" s="756"/>
    </row>
    <row r="549" spans="1:12" s="1826" customFormat="1">
      <c r="A549" s="1825"/>
      <c r="B549" s="1293"/>
      <c r="C549" s="1293"/>
      <c r="D549" s="1293"/>
      <c r="E549" s="1293"/>
      <c r="F549" s="1293"/>
      <c r="G549" s="1293"/>
      <c r="H549" s="1293"/>
      <c r="I549" s="1293"/>
      <c r="J549" s="1293"/>
      <c r="K549" s="3447"/>
      <c r="L549" s="756"/>
    </row>
    <row r="550" spans="1:12" s="1826" customFormat="1">
      <c r="A550" s="1825"/>
      <c r="B550" s="1293"/>
      <c r="C550" s="1293"/>
      <c r="D550" s="1293"/>
      <c r="E550" s="1293"/>
      <c r="F550" s="1293"/>
      <c r="G550" s="1293"/>
      <c r="H550" s="1293"/>
      <c r="I550" s="1293"/>
      <c r="J550" s="1293"/>
      <c r="K550" s="3447"/>
      <c r="L550" s="756"/>
    </row>
    <row r="551" spans="1:12" s="1826" customFormat="1">
      <c r="A551" s="1825"/>
      <c r="B551" s="1293"/>
      <c r="C551" s="1293"/>
      <c r="D551" s="1293"/>
      <c r="E551" s="1293"/>
      <c r="F551" s="1293"/>
      <c r="G551" s="1293"/>
      <c r="H551" s="1293"/>
      <c r="I551" s="1293"/>
      <c r="J551" s="1293"/>
      <c r="K551" s="3447"/>
      <c r="L551" s="756"/>
    </row>
    <row r="552" spans="1:12" s="1826" customFormat="1">
      <c r="A552" s="1825"/>
      <c r="B552" s="1293"/>
      <c r="C552" s="1293"/>
      <c r="D552" s="1293"/>
      <c r="E552" s="1293"/>
      <c r="F552" s="1293"/>
      <c r="G552" s="1293"/>
      <c r="H552" s="1293"/>
      <c r="I552" s="1293"/>
      <c r="J552" s="1293"/>
      <c r="K552" s="3447"/>
      <c r="L552" s="756"/>
    </row>
    <row r="553" spans="1:12" s="1826" customFormat="1">
      <c r="A553" s="1825"/>
      <c r="B553" s="1293"/>
      <c r="C553" s="1293"/>
      <c r="D553" s="1293"/>
      <c r="E553" s="1293"/>
      <c r="F553" s="1293"/>
      <c r="G553" s="1293"/>
      <c r="H553" s="1293"/>
      <c r="I553" s="1293"/>
      <c r="J553" s="1293"/>
      <c r="K553" s="3447"/>
      <c r="L553" s="756"/>
    </row>
    <row r="554" spans="1:12" s="1826" customFormat="1">
      <c r="A554" s="1825"/>
      <c r="B554" s="1293"/>
      <c r="C554" s="1293"/>
      <c r="D554" s="1293"/>
      <c r="E554" s="1293"/>
      <c r="F554" s="1293"/>
      <c r="G554" s="1293"/>
      <c r="H554" s="1293"/>
      <c r="I554" s="1293"/>
      <c r="J554" s="1293"/>
      <c r="K554" s="3447"/>
      <c r="L554" s="756"/>
    </row>
    <row r="555" spans="1:12" s="1826" customFormat="1">
      <c r="A555" s="1825"/>
      <c r="B555" s="1293"/>
      <c r="C555" s="1293"/>
      <c r="D555" s="1293"/>
      <c r="E555" s="1293"/>
      <c r="F555" s="1293"/>
      <c r="G555" s="1293"/>
      <c r="H555" s="1293"/>
      <c r="I555" s="1293"/>
      <c r="J555" s="1293"/>
      <c r="K555" s="3447"/>
      <c r="L555" s="756"/>
    </row>
    <row r="556" spans="1:12" s="1826" customFormat="1">
      <c r="A556" s="1825"/>
      <c r="B556" s="1293"/>
      <c r="C556" s="1293"/>
      <c r="D556" s="1293"/>
      <c r="E556" s="1293"/>
      <c r="F556" s="1293"/>
      <c r="G556" s="1293"/>
      <c r="H556" s="1293"/>
      <c r="I556" s="1293"/>
      <c r="J556" s="1293"/>
      <c r="K556" s="3447"/>
      <c r="L556" s="756"/>
    </row>
    <row r="557" spans="1:12" s="1826" customFormat="1">
      <c r="A557" s="1825"/>
      <c r="B557" s="1293"/>
      <c r="C557" s="1293"/>
      <c r="D557" s="1293"/>
      <c r="E557" s="1293"/>
      <c r="F557" s="1293"/>
      <c r="G557" s="1293"/>
      <c r="H557" s="1293"/>
      <c r="I557" s="1293"/>
      <c r="J557" s="1293"/>
      <c r="K557" s="3447"/>
      <c r="L557" s="756"/>
    </row>
    <row r="558" spans="1:12" s="1826" customFormat="1">
      <c r="A558" s="1825"/>
      <c r="B558" s="1293"/>
      <c r="C558" s="1293"/>
      <c r="D558" s="1293"/>
      <c r="E558" s="1293"/>
      <c r="F558" s="1293"/>
      <c r="G558" s="1293"/>
      <c r="H558" s="1293"/>
      <c r="I558" s="1293"/>
      <c r="J558" s="1293"/>
      <c r="K558" s="3447"/>
      <c r="L558" s="756"/>
    </row>
    <row r="559" spans="1:12" s="1826" customFormat="1">
      <c r="A559" s="1825"/>
      <c r="B559" s="1293"/>
      <c r="C559" s="1293"/>
      <c r="D559" s="1293"/>
      <c r="E559" s="1293"/>
      <c r="F559" s="1293"/>
      <c r="G559" s="1293"/>
      <c r="H559" s="1293"/>
      <c r="I559" s="1293"/>
      <c r="J559" s="1293"/>
      <c r="K559" s="3447"/>
      <c r="L559" s="756"/>
    </row>
    <row r="560" spans="1:12" s="1826" customFormat="1">
      <c r="A560" s="1825"/>
      <c r="B560" s="1293"/>
      <c r="C560" s="1293"/>
      <c r="D560" s="1293"/>
      <c r="E560" s="1293"/>
      <c r="F560" s="1293"/>
      <c r="G560" s="1293"/>
      <c r="H560" s="1293"/>
      <c r="I560" s="1293"/>
      <c r="J560" s="1293"/>
      <c r="K560" s="3447"/>
      <c r="L560" s="756"/>
    </row>
    <row r="561" spans="1:12" s="1826" customFormat="1">
      <c r="A561" s="1825"/>
      <c r="B561" s="1293"/>
      <c r="C561" s="1293"/>
      <c r="D561" s="1293"/>
      <c r="E561" s="1293"/>
      <c r="F561" s="1293"/>
      <c r="G561" s="1293"/>
      <c r="H561" s="1293"/>
      <c r="I561" s="1293"/>
      <c r="J561" s="1293"/>
      <c r="K561" s="3447"/>
      <c r="L561" s="756"/>
    </row>
    <row r="562" spans="1:12" s="1826" customFormat="1">
      <c r="A562" s="1825"/>
      <c r="B562" s="1293"/>
      <c r="C562" s="1293"/>
      <c r="D562" s="1293"/>
      <c r="E562" s="1293"/>
      <c r="F562" s="1293"/>
      <c r="G562" s="1293"/>
      <c r="H562" s="1293"/>
      <c r="I562" s="1293"/>
      <c r="J562" s="1293"/>
      <c r="K562" s="3447"/>
      <c r="L562" s="756"/>
    </row>
    <row r="563" spans="1:12" s="1826" customFormat="1">
      <c r="A563" s="1825"/>
      <c r="B563" s="1293"/>
      <c r="C563" s="1293"/>
      <c r="D563" s="1293"/>
      <c r="E563" s="1293"/>
      <c r="F563" s="1293"/>
      <c r="G563" s="1293"/>
      <c r="H563" s="1293"/>
      <c r="I563" s="1293"/>
      <c r="J563" s="1293"/>
      <c r="K563" s="3447"/>
      <c r="L563" s="756"/>
    </row>
    <row r="564" spans="1:12" s="1826" customFormat="1">
      <c r="A564" s="1825"/>
      <c r="B564" s="1293"/>
      <c r="C564" s="1293"/>
      <c r="D564" s="1293"/>
      <c r="E564" s="1293"/>
      <c r="F564" s="1293"/>
      <c r="G564" s="1293"/>
      <c r="H564" s="1293"/>
      <c r="I564" s="1293"/>
      <c r="J564" s="1293"/>
      <c r="K564" s="3447"/>
      <c r="L564" s="756"/>
    </row>
    <row r="565" spans="1:12" s="1826" customFormat="1">
      <c r="A565" s="1825"/>
      <c r="B565" s="1293"/>
      <c r="C565" s="1293"/>
      <c r="D565" s="1293"/>
      <c r="E565" s="1293"/>
      <c r="F565" s="1293"/>
      <c r="G565" s="1293"/>
      <c r="H565" s="1293"/>
      <c r="I565" s="1293"/>
      <c r="J565" s="1293"/>
      <c r="K565" s="3447"/>
      <c r="L565" s="756"/>
    </row>
    <row r="566" spans="1:12" s="1826" customFormat="1">
      <c r="A566" s="1825"/>
      <c r="B566" s="1293"/>
      <c r="C566" s="1293"/>
      <c r="D566" s="1293"/>
      <c r="E566" s="1293"/>
      <c r="F566" s="1293"/>
      <c r="G566" s="1293"/>
      <c r="H566" s="1293"/>
      <c r="I566" s="1293"/>
      <c r="J566" s="1293"/>
      <c r="K566" s="3447"/>
      <c r="L566" s="756"/>
    </row>
    <row r="567" spans="1:12" s="1826" customFormat="1">
      <c r="A567" s="1825"/>
      <c r="B567" s="1293"/>
      <c r="C567" s="1293"/>
      <c r="D567" s="1293"/>
      <c r="E567" s="1293"/>
      <c r="F567" s="1293"/>
      <c r="G567" s="1293"/>
      <c r="H567" s="1293"/>
      <c r="I567" s="1293"/>
      <c r="J567" s="1293"/>
      <c r="K567" s="3447"/>
      <c r="L567" s="756"/>
    </row>
    <row r="568" spans="1:12" s="1826" customFormat="1">
      <c r="A568" s="1825"/>
      <c r="B568" s="1293"/>
      <c r="C568" s="1293"/>
      <c r="D568" s="1293"/>
      <c r="E568" s="1293"/>
      <c r="F568" s="1293"/>
      <c r="G568" s="1293"/>
      <c r="H568" s="1293"/>
      <c r="I568" s="1293"/>
      <c r="J568" s="1293"/>
      <c r="K568" s="3447"/>
      <c r="L568" s="756"/>
    </row>
    <row r="569" spans="1:12" s="1826" customFormat="1">
      <c r="A569" s="1825"/>
      <c r="B569" s="1293"/>
      <c r="C569" s="1293"/>
      <c r="D569" s="1293"/>
      <c r="E569" s="1293"/>
      <c r="F569" s="1293"/>
      <c r="G569" s="1293"/>
      <c r="H569" s="1293"/>
      <c r="I569" s="1293"/>
      <c r="J569" s="1293"/>
      <c r="K569" s="3447"/>
      <c r="L569" s="756"/>
    </row>
    <row r="570" spans="1:12" s="1826" customFormat="1">
      <c r="A570" s="1825"/>
      <c r="B570" s="1293"/>
      <c r="C570" s="1293"/>
      <c r="D570" s="1293"/>
      <c r="E570" s="1293"/>
      <c r="F570" s="1293"/>
      <c r="G570" s="1293"/>
      <c r="H570" s="1293"/>
      <c r="I570" s="1293"/>
      <c r="J570" s="1293"/>
      <c r="K570" s="3447"/>
      <c r="L570" s="756"/>
    </row>
    <row r="571" spans="1:12" s="1826" customFormat="1">
      <c r="A571" s="1825"/>
      <c r="B571" s="1293"/>
      <c r="C571" s="1293"/>
      <c r="D571" s="1293"/>
      <c r="E571" s="1293"/>
      <c r="F571" s="1293"/>
      <c r="G571" s="1293"/>
      <c r="H571" s="1293"/>
      <c r="I571" s="1293"/>
      <c r="J571" s="1293"/>
      <c r="K571" s="3447"/>
      <c r="L571" s="756"/>
    </row>
    <row r="572" spans="1:12" s="1826" customFormat="1">
      <c r="A572" s="1825"/>
      <c r="B572" s="1293"/>
      <c r="C572" s="1293"/>
      <c r="D572" s="1293"/>
      <c r="E572" s="1293"/>
      <c r="F572" s="1293"/>
      <c r="G572" s="1293"/>
      <c r="H572" s="1293"/>
      <c r="I572" s="1293"/>
      <c r="J572" s="1293"/>
      <c r="K572" s="3447"/>
      <c r="L572" s="756"/>
    </row>
    <row r="573" spans="1:12" s="1826" customFormat="1">
      <c r="A573" s="1825"/>
      <c r="B573" s="1293"/>
      <c r="C573" s="1293"/>
      <c r="D573" s="1293"/>
      <c r="E573" s="1293"/>
      <c r="F573" s="1293"/>
      <c r="G573" s="1293"/>
      <c r="H573" s="1293"/>
      <c r="I573" s="1293"/>
      <c r="J573" s="1293"/>
      <c r="K573" s="3447"/>
      <c r="L573" s="756"/>
    </row>
    <row r="574" spans="1:12" s="1826" customFormat="1">
      <c r="A574" s="1825"/>
      <c r="B574" s="1293"/>
      <c r="C574" s="1293"/>
      <c r="D574" s="1293"/>
      <c r="E574" s="1293"/>
      <c r="F574" s="1293"/>
      <c r="G574" s="1293"/>
      <c r="H574" s="1293"/>
      <c r="I574" s="1293"/>
      <c r="J574" s="1293"/>
      <c r="K574" s="3447"/>
      <c r="L574" s="756"/>
    </row>
    <row r="575" spans="1:12" s="1826" customFormat="1">
      <c r="A575" s="1825"/>
      <c r="B575" s="1293"/>
      <c r="C575" s="1293"/>
      <c r="D575" s="1293"/>
      <c r="E575" s="1293"/>
      <c r="F575" s="1293"/>
      <c r="G575" s="1293"/>
      <c r="H575" s="1293"/>
      <c r="I575" s="1293"/>
      <c r="J575" s="1293"/>
      <c r="K575" s="3447"/>
      <c r="L575" s="756"/>
    </row>
    <row r="576" spans="1:12" s="1826" customFormat="1">
      <c r="A576" s="1825"/>
      <c r="B576" s="1293"/>
      <c r="C576" s="1293"/>
      <c r="D576" s="1293"/>
      <c r="E576" s="1293"/>
      <c r="F576" s="1293"/>
      <c r="G576" s="1293"/>
      <c r="H576" s="1293"/>
      <c r="I576" s="1293"/>
      <c r="J576" s="1293"/>
      <c r="K576" s="3447"/>
      <c r="L576" s="756"/>
    </row>
    <row r="577" spans="1:12" s="1826" customFormat="1">
      <c r="A577" s="1825"/>
      <c r="B577" s="1293"/>
      <c r="C577" s="1293"/>
      <c r="D577" s="1293"/>
      <c r="E577" s="1293"/>
      <c r="F577" s="1293"/>
      <c r="G577" s="1293"/>
      <c r="H577" s="1293"/>
      <c r="I577" s="1293"/>
      <c r="J577" s="1293"/>
      <c r="K577" s="3447"/>
      <c r="L577" s="756"/>
    </row>
    <row r="578" spans="1:12" s="1826" customFormat="1">
      <c r="A578" s="1825"/>
      <c r="B578" s="1293"/>
      <c r="C578" s="1293"/>
      <c r="D578" s="1293"/>
      <c r="E578" s="1293"/>
      <c r="F578" s="1293"/>
      <c r="G578" s="1293"/>
      <c r="H578" s="1293"/>
      <c r="I578" s="1293"/>
      <c r="J578" s="1293"/>
      <c r="K578" s="3447"/>
      <c r="L578" s="756"/>
    </row>
    <row r="579" spans="1:12" s="1826" customFormat="1">
      <c r="A579" s="1825"/>
      <c r="B579" s="1293"/>
      <c r="C579" s="1293"/>
      <c r="D579" s="1293"/>
      <c r="E579" s="1293"/>
      <c r="F579" s="1293"/>
      <c r="G579" s="1293"/>
      <c r="H579" s="1293"/>
      <c r="I579" s="1293"/>
      <c r="J579" s="1293"/>
      <c r="K579" s="3447"/>
      <c r="L579" s="756"/>
    </row>
    <row r="580" spans="1:12" s="1826" customFormat="1">
      <c r="A580" s="1825"/>
      <c r="B580" s="1293"/>
      <c r="C580" s="1293"/>
      <c r="D580" s="1293"/>
      <c r="E580" s="1293"/>
      <c r="F580" s="1293"/>
      <c r="G580" s="1293"/>
      <c r="H580" s="1293"/>
      <c r="I580" s="1293"/>
      <c r="J580" s="1293"/>
      <c r="K580" s="3447"/>
      <c r="L580" s="756"/>
    </row>
    <row r="581" spans="1:12" s="1826" customFormat="1">
      <c r="A581" s="1825"/>
      <c r="B581" s="1293"/>
      <c r="C581" s="1293"/>
      <c r="D581" s="1293"/>
      <c r="E581" s="1293"/>
      <c r="F581" s="1293"/>
      <c r="G581" s="1293"/>
      <c r="H581" s="1293"/>
      <c r="I581" s="1293"/>
      <c r="J581" s="1293"/>
      <c r="K581" s="3447"/>
      <c r="L581" s="756"/>
    </row>
    <row r="582" spans="1:12" s="1826" customFormat="1">
      <c r="A582" s="1825"/>
      <c r="B582" s="1293"/>
      <c r="C582" s="1293"/>
      <c r="D582" s="1293"/>
      <c r="E582" s="1293"/>
      <c r="F582" s="1293"/>
      <c r="G582" s="1293"/>
      <c r="H582" s="1293"/>
      <c r="I582" s="1293"/>
      <c r="J582" s="1293"/>
      <c r="K582" s="3447"/>
      <c r="L582" s="756"/>
    </row>
    <row r="583" spans="1:12" s="1826" customFormat="1">
      <c r="A583" s="1825"/>
      <c r="B583" s="1293"/>
      <c r="C583" s="1293"/>
      <c r="D583" s="1293"/>
      <c r="E583" s="1293"/>
      <c r="F583" s="1293"/>
      <c r="G583" s="1293"/>
      <c r="H583" s="1293"/>
      <c r="I583" s="1293"/>
      <c r="J583" s="1293"/>
      <c r="K583" s="3447"/>
      <c r="L583" s="756"/>
    </row>
    <row r="584" spans="1:12" s="1826" customFormat="1">
      <c r="A584" s="1825"/>
      <c r="B584" s="1293"/>
      <c r="C584" s="1293"/>
      <c r="D584" s="1293"/>
      <c r="E584" s="1293"/>
      <c r="F584" s="1293"/>
      <c r="G584" s="1293"/>
      <c r="H584" s="1293"/>
      <c r="I584" s="1293"/>
      <c r="J584" s="1293"/>
      <c r="K584" s="3447"/>
      <c r="L584" s="756"/>
    </row>
    <row r="585" spans="1:12" s="1826" customFormat="1">
      <c r="A585" s="1825"/>
      <c r="B585" s="1293"/>
      <c r="C585" s="1293"/>
      <c r="D585" s="1293"/>
      <c r="E585" s="1293"/>
      <c r="F585" s="1293"/>
      <c r="G585" s="1293"/>
      <c r="H585" s="1293"/>
      <c r="I585" s="1293"/>
      <c r="J585" s="1293"/>
      <c r="K585" s="3447"/>
      <c r="L585" s="756"/>
    </row>
    <row r="586" spans="1:12" s="1826" customFormat="1">
      <c r="A586" s="1825"/>
      <c r="B586" s="1293"/>
      <c r="C586" s="1293"/>
      <c r="D586" s="1293"/>
      <c r="E586" s="1293"/>
      <c r="F586" s="1293"/>
      <c r="G586" s="1293"/>
      <c r="H586" s="1293"/>
      <c r="I586" s="1293"/>
      <c r="J586" s="1293"/>
      <c r="K586" s="3447"/>
      <c r="L586" s="756"/>
    </row>
    <row r="587" spans="1:12" s="1826" customFormat="1">
      <c r="A587" s="1825"/>
      <c r="B587" s="1293"/>
      <c r="C587" s="1293"/>
      <c r="D587" s="1293"/>
      <c r="E587" s="1293"/>
      <c r="F587" s="1293"/>
      <c r="G587" s="1293"/>
      <c r="H587" s="1293"/>
      <c r="I587" s="1293"/>
      <c r="J587" s="1293"/>
      <c r="K587" s="3447"/>
      <c r="L587" s="756"/>
    </row>
    <row r="588" spans="1:12" s="1826" customFormat="1">
      <c r="A588" s="1825"/>
      <c r="B588" s="1293"/>
      <c r="C588" s="1293"/>
      <c r="D588" s="1293"/>
      <c r="E588" s="1293"/>
      <c r="F588" s="1293"/>
      <c r="G588" s="1293"/>
      <c r="H588" s="1293"/>
      <c r="I588" s="1293"/>
      <c r="J588" s="1293"/>
      <c r="K588" s="3447"/>
      <c r="L588" s="756"/>
    </row>
    <row r="589" spans="1:12" s="1826" customFormat="1">
      <c r="A589" s="1825"/>
      <c r="B589" s="1293"/>
      <c r="C589" s="1293"/>
      <c r="D589" s="1293"/>
      <c r="E589" s="1293"/>
      <c r="F589" s="1293"/>
      <c r="G589" s="1293"/>
      <c r="H589" s="1293"/>
      <c r="I589" s="1293"/>
      <c r="J589" s="1293"/>
      <c r="K589" s="3447"/>
      <c r="L589" s="756"/>
    </row>
    <row r="590" spans="1:12" s="1826" customFormat="1">
      <c r="A590" s="1825"/>
      <c r="B590" s="1293"/>
      <c r="C590" s="1293"/>
      <c r="D590" s="1293"/>
      <c r="E590" s="1293"/>
      <c r="F590" s="1293"/>
      <c r="G590" s="1293"/>
      <c r="H590" s="1293"/>
      <c r="I590" s="1293"/>
      <c r="J590" s="1293"/>
      <c r="K590" s="3447"/>
      <c r="L590" s="756"/>
    </row>
    <row r="591" spans="1:12" s="1826" customFormat="1">
      <c r="A591" s="1825"/>
      <c r="B591" s="1293"/>
      <c r="C591" s="1293"/>
      <c r="D591" s="1293"/>
      <c r="E591" s="1293"/>
      <c r="F591" s="1293"/>
      <c r="G591" s="1293"/>
      <c r="H591" s="1293"/>
      <c r="I591" s="1293"/>
      <c r="J591" s="1293"/>
      <c r="K591" s="3447"/>
      <c r="L591" s="756"/>
    </row>
    <row r="592" spans="1:12" s="1826" customFormat="1">
      <c r="A592" s="1825"/>
      <c r="B592" s="1293"/>
      <c r="C592" s="1293"/>
      <c r="D592" s="1293"/>
      <c r="E592" s="1293"/>
      <c r="F592" s="1293"/>
      <c r="G592" s="1293"/>
      <c r="H592" s="1293"/>
      <c r="I592" s="1293"/>
      <c r="J592" s="1293"/>
      <c r="K592" s="3447"/>
      <c r="L592" s="756"/>
    </row>
    <row r="593" spans="1:12" s="1826" customFormat="1">
      <c r="A593" s="1825"/>
      <c r="B593" s="1293"/>
      <c r="C593" s="1293"/>
      <c r="D593" s="1293"/>
      <c r="E593" s="1293"/>
      <c r="F593" s="1293"/>
      <c r="G593" s="1293"/>
      <c r="H593" s="1293"/>
      <c r="I593" s="1293"/>
      <c r="J593" s="1293"/>
      <c r="K593" s="3447"/>
      <c r="L593" s="756"/>
    </row>
    <row r="594" spans="1:12" s="1826" customFormat="1">
      <c r="A594" s="1825"/>
      <c r="B594" s="1293"/>
      <c r="C594" s="1293"/>
      <c r="D594" s="1293"/>
      <c r="E594" s="1293"/>
      <c r="F594" s="1293"/>
      <c r="G594" s="1293"/>
      <c r="H594" s="1293"/>
      <c r="I594" s="1293"/>
      <c r="J594" s="1293"/>
      <c r="K594" s="3447"/>
      <c r="L594" s="756"/>
    </row>
    <row r="595" spans="1:12" s="1826" customFormat="1">
      <c r="A595" s="1825"/>
      <c r="B595" s="1293"/>
      <c r="C595" s="1293"/>
      <c r="D595" s="1293"/>
      <c r="E595" s="1293"/>
      <c r="F595" s="1293"/>
      <c r="G595" s="1293"/>
      <c r="H595" s="1293"/>
      <c r="I595" s="1293"/>
      <c r="J595" s="1293"/>
      <c r="K595" s="3447"/>
      <c r="L595" s="756"/>
    </row>
    <row r="596" spans="1:12" s="1826" customFormat="1">
      <c r="A596" s="1825"/>
      <c r="B596" s="1293"/>
      <c r="C596" s="1293"/>
      <c r="D596" s="1293"/>
      <c r="E596" s="1293"/>
      <c r="F596" s="1293"/>
      <c r="G596" s="1293"/>
      <c r="H596" s="1293"/>
      <c r="I596" s="1293"/>
      <c r="J596" s="1293"/>
      <c r="K596" s="3447"/>
      <c r="L596" s="756"/>
    </row>
    <row r="597" spans="1:12" s="1826" customFormat="1">
      <c r="A597" s="1825"/>
      <c r="B597" s="1293"/>
      <c r="C597" s="1293"/>
      <c r="D597" s="1293"/>
      <c r="E597" s="1293"/>
      <c r="F597" s="1293"/>
      <c r="G597" s="1293"/>
      <c r="H597" s="1293"/>
      <c r="I597" s="1293"/>
      <c r="J597" s="1293"/>
      <c r="K597" s="3447"/>
      <c r="L597" s="756"/>
    </row>
    <row r="598" spans="1:12" s="1826" customFormat="1">
      <c r="A598" s="1825"/>
      <c r="B598" s="1293"/>
      <c r="C598" s="1293"/>
      <c r="D598" s="1293"/>
      <c r="E598" s="1293"/>
      <c r="F598" s="1293"/>
      <c r="G598" s="1293"/>
      <c r="H598" s="1293"/>
      <c r="I598" s="1293"/>
      <c r="J598" s="1293"/>
      <c r="K598" s="3447"/>
      <c r="L598" s="756"/>
    </row>
    <row r="599" spans="1:12" s="1826" customFormat="1">
      <c r="A599" s="1825"/>
      <c r="B599" s="1293"/>
      <c r="C599" s="1293"/>
      <c r="D599" s="1293"/>
      <c r="E599" s="1293"/>
      <c r="F599" s="1293"/>
      <c r="G599" s="1293"/>
      <c r="H599" s="1293"/>
      <c r="I599" s="1293"/>
      <c r="J599" s="1293"/>
      <c r="K599" s="3447"/>
      <c r="L599" s="756"/>
    </row>
    <row r="600" spans="1:12" s="1826" customFormat="1">
      <c r="A600" s="1825"/>
      <c r="B600" s="1293"/>
      <c r="C600" s="1293"/>
      <c r="D600" s="1293"/>
      <c r="E600" s="1293"/>
      <c r="F600" s="1293"/>
      <c r="G600" s="1293"/>
      <c r="H600" s="1293"/>
      <c r="I600" s="1293"/>
      <c r="J600" s="1293"/>
      <c r="K600" s="3447"/>
      <c r="L600" s="756"/>
    </row>
    <row r="601" spans="1:12" s="1826" customFormat="1">
      <c r="A601" s="1825"/>
      <c r="B601" s="1293"/>
      <c r="C601" s="1293"/>
      <c r="D601" s="1293"/>
      <c r="E601" s="1293"/>
      <c r="F601" s="1293"/>
      <c r="G601" s="1293"/>
      <c r="H601" s="1293"/>
      <c r="I601" s="1293"/>
      <c r="J601" s="1293"/>
      <c r="K601" s="3447"/>
      <c r="L601" s="756"/>
    </row>
    <row r="602" spans="1:12" s="1826" customFormat="1">
      <c r="A602" s="1825"/>
      <c r="B602" s="1293"/>
      <c r="C602" s="1293"/>
      <c r="D602" s="1293"/>
      <c r="E602" s="1293"/>
      <c r="F602" s="1293"/>
      <c r="G602" s="1293"/>
      <c r="H602" s="1293"/>
      <c r="I602" s="1293"/>
      <c r="J602" s="1293"/>
      <c r="K602" s="3447"/>
      <c r="L602" s="756"/>
    </row>
    <row r="603" spans="1:12" s="1826" customFormat="1">
      <c r="A603" s="1825"/>
      <c r="B603" s="1293"/>
      <c r="C603" s="1293"/>
      <c r="D603" s="1293"/>
      <c r="E603" s="1293"/>
      <c r="F603" s="1293"/>
      <c r="G603" s="1293"/>
      <c r="H603" s="1293"/>
      <c r="I603" s="1293"/>
      <c r="J603" s="1293"/>
      <c r="K603" s="3447"/>
      <c r="L603" s="756"/>
    </row>
    <row r="604" spans="1:12" s="1826" customFormat="1">
      <c r="A604" s="1825"/>
      <c r="B604" s="1293"/>
      <c r="C604" s="1293"/>
      <c r="D604" s="1293"/>
      <c r="E604" s="1293"/>
      <c r="F604" s="1293"/>
      <c r="G604" s="1293"/>
      <c r="H604" s="1293"/>
      <c r="I604" s="1293"/>
      <c r="J604" s="1293"/>
      <c r="K604" s="3447"/>
      <c r="L604" s="756"/>
    </row>
    <row r="605" spans="1:12" s="1826" customFormat="1">
      <c r="A605" s="1825"/>
      <c r="B605" s="1293"/>
      <c r="C605" s="1293"/>
      <c r="D605" s="1293"/>
      <c r="E605" s="1293"/>
      <c r="F605" s="1293"/>
      <c r="G605" s="1293"/>
      <c r="H605" s="1293"/>
      <c r="I605" s="1293"/>
      <c r="J605" s="1293"/>
      <c r="K605" s="3447"/>
      <c r="L605" s="756"/>
    </row>
    <row r="606" spans="1:12" s="1826" customFormat="1">
      <c r="A606" s="1825"/>
      <c r="B606" s="1293"/>
      <c r="C606" s="1293"/>
      <c r="D606" s="1293"/>
      <c r="E606" s="1293"/>
      <c r="F606" s="1293"/>
      <c r="G606" s="1293"/>
      <c r="H606" s="1293"/>
      <c r="I606" s="1293"/>
      <c r="J606" s="1293"/>
      <c r="K606" s="3447"/>
      <c r="L606" s="756"/>
    </row>
    <row r="607" spans="1:12" s="1826" customFormat="1">
      <c r="A607" s="1825"/>
      <c r="B607" s="1293"/>
      <c r="C607" s="1293"/>
      <c r="D607" s="1293"/>
      <c r="E607" s="1293"/>
      <c r="F607" s="1293"/>
      <c r="G607" s="1293"/>
      <c r="H607" s="1293"/>
      <c r="I607" s="1293"/>
      <c r="J607" s="1293"/>
      <c r="K607" s="3447"/>
      <c r="L607" s="756"/>
    </row>
    <row r="608" spans="1:12" s="1826" customFormat="1">
      <c r="A608" s="1825"/>
      <c r="B608" s="1293"/>
      <c r="C608" s="1293"/>
      <c r="D608" s="1293"/>
      <c r="E608" s="1293"/>
      <c r="F608" s="1293"/>
      <c r="G608" s="1293"/>
      <c r="H608" s="1293"/>
      <c r="I608" s="1293"/>
      <c r="J608" s="1293"/>
      <c r="K608" s="3447"/>
      <c r="L608" s="756"/>
    </row>
    <row r="609" spans="1:12" s="1826" customFormat="1">
      <c r="A609" s="1825"/>
      <c r="B609" s="1293"/>
      <c r="C609" s="1293"/>
      <c r="D609" s="1293"/>
      <c r="E609" s="1293"/>
      <c r="F609" s="1293"/>
      <c r="G609" s="1293"/>
      <c r="H609" s="1293"/>
      <c r="I609" s="1293"/>
      <c r="J609" s="1293"/>
      <c r="K609" s="3447"/>
      <c r="L609" s="756"/>
    </row>
    <row r="610" spans="1:12" s="1826" customFormat="1">
      <c r="A610" s="1825"/>
      <c r="B610" s="1293"/>
      <c r="C610" s="1293"/>
      <c r="D610" s="1293"/>
      <c r="E610" s="1293"/>
      <c r="F610" s="1293"/>
      <c r="G610" s="1293"/>
      <c r="H610" s="1293"/>
      <c r="I610" s="1293"/>
      <c r="J610" s="1293"/>
      <c r="K610" s="3447"/>
      <c r="L610" s="756"/>
    </row>
    <row r="611" spans="1:12" s="1826" customFormat="1">
      <c r="A611" s="1825"/>
      <c r="B611" s="1293"/>
      <c r="C611" s="1293"/>
      <c r="D611" s="1293"/>
      <c r="E611" s="1293"/>
      <c r="F611" s="1293"/>
      <c r="G611" s="1293"/>
      <c r="H611" s="1293"/>
      <c r="I611" s="1293"/>
      <c r="J611" s="1293"/>
      <c r="K611" s="3447"/>
      <c r="L611" s="756"/>
    </row>
    <row r="612" spans="1:12" s="1826" customFormat="1">
      <c r="A612" s="1825"/>
      <c r="B612" s="1293"/>
      <c r="C612" s="1293"/>
      <c r="D612" s="1293"/>
      <c r="E612" s="1293"/>
      <c r="F612" s="1293"/>
      <c r="G612" s="1293"/>
      <c r="H612" s="1293"/>
      <c r="I612" s="1293"/>
      <c r="J612" s="1293"/>
      <c r="K612" s="3447"/>
      <c r="L612" s="756"/>
    </row>
    <row r="613" spans="1:12" s="1826" customFormat="1">
      <c r="A613" s="1825"/>
      <c r="B613" s="1293"/>
      <c r="C613" s="1293"/>
      <c r="D613" s="1293"/>
      <c r="E613" s="1293"/>
      <c r="F613" s="1293"/>
      <c r="G613" s="1293"/>
      <c r="H613" s="1293"/>
      <c r="I613" s="1293"/>
      <c r="J613" s="1293"/>
      <c r="K613" s="3447"/>
      <c r="L613" s="756"/>
    </row>
    <row r="614" spans="1:12" s="1826" customFormat="1">
      <c r="A614" s="1825"/>
      <c r="B614" s="1293"/>
      <c r="C614" s="1293"/>
      <c r="D614" s="1293"/>
      <c r="E614" s="1293"/>
      <c r="F614" s="1293"/>
      <c r="G614" s="1293"/>
      <c r="H614" s="1293"/>
      <c r="I614" s="1293"/>
      <c r="J614" s="1293"/>
      <c r="K614" s="3447"/>
      <c r="L614" s="756"/>
    </row>
    <row r="615" spans="1:12" s="1826" customFormat="1">
      <c r="A615" s="1825"/>
      <c r="B615" s="1293"/>
      <c r="C615" s="1293"/>
      <c r="D615" s="1293"/>
      <c r="E615" s="1293"/>
      <c r="F615" s="1293"/>
      <c r="G615" s="1293"/>
      <c r="H615" s="1293"/>
      <c r="I615" s="1293"/>
      <c r="J615" s="1293"/>
      <c r="K615" s="3447"/>
      <c r="L615" s="756"/>
    </row>
    <row r="616" spans="1:12" s="1826" customFormat="1">
      <c r="A616" s="1825"/>
      <c r="B616" s="1293"/>
      <c r="C616" s="1293"/>
      <c r="D616" s="1293"/>
      <c r="E616" s="1293"/>
      <c r="F616" s="1293"/>
      <c r="G616" s="1293"/>
      <c r="H616" s="1293"/>
      <c r="I616" s="1293"/>
      <c r="J616" s="1293"/>
      <c r="K616" s="3447"/>
      <c r="L616" s="756"/>
    </row>
    <row r="617" spans="1:12" s="1826" customFormat="1">
      <c r="A617" s="1825"/>
      <c r="B617" s="1293"/>
      <c r="C617" s="1293"/>
      <c r="D617" s="1293"/>
      <c r="E617" s="1293"/>
      <c r="F617" s="1293"/>
      <c r="G617" s="1293"/>
      <c r="H617" s="1293"/>
      <c r="I617" s="1293"/>
      <c r="J617" s="1293"/>
      <c r="K617" s="3447"/>
      <c r="L617" s="756"/>
    </row>
    <row r="618" spans="1:12" s="1826" customFormat="1">
      <c r="A618" s="1825"/>
      <c r="B618" s="1293"/>
      <c r="C618" s="1293"/>
      <c r="D618" s="1293"/>
      <c r="E618" s="1293"/>
      <c r="F618" s="1293"/>
      <c r="G618" s="1293"/>
      <c r="H618" s="1293"/>
      <c r="I618" s="1293"/>
      <c r="J618" s="1293"/>
      <c r="K618" s="3447"/>
      <c r="L618" s="756"/>
    </row>
    <row r="619" spans="1:12" s="1826" customFormat="1">
      <c r="A619" s="1825"/>
      <c r="B619" s="1293"/>
      <c r="C619" s="1293"/>
      <c r="D619" s="1293"/>
      <c r="E619" s="1293"/>
      <c r="F619" s="1293"/>
      <c r="G619" s="1293"/>
      <c r="H619" s="1293"/>
      <c r="I619" s="1293"/>
      <c r="J619" s="1293"/>
      <c r="K619" s="3447"/>
      <c r="L619" s="756"/>
    </row>
    <row r="620" spans="1:12" s="1826" customFormat="1">
      <c r="A620" s="1825"/>
      <c r="B620" s="1293"/>
      <c r="C620" s="1293"/>
      <c r="D620" s="1293"/>
      <c r="E620" s="1293"/>
      <c r="F620" s="1293"/>
      <c r="G620" s="1293"/>
      <c r="H620" s="1293"/>
      <c r="I620" s="1293"/>
      <c r="J620" s="1293"/>
      <c r="K620" s="3447"/>
      <c r="L620" s="756"/>
    </row>
    <row r="621" spans="1:12" s="1826" customFormat="1">
      <c r="A621" s="1825"/>
      <c r="B621" s="1293"/>
      <c r="C621" s="1293"/>
      <c r="D621" s="1293"/>
      <c r="E621" s="1293"/>
      <c r="F621" s="1293"/>
      <c r="G621" s="1293"/>
      <c r="H621" s="1293"/>
      <c r="I621" s="1293"/>
      <c r="J621" s="1293"/>
      <c r="K621" s="3447"/>
      <c r="L621" s="756"/>
    </row>
    <row r="622" spans="1:12" s="1826" customFormat="1">
      <c r="A622" s="1825"/>
      <c r="B622" s="1293"/>
      <c r="C622" s="1293"/>
      <c r="D622" s="1293"/>
      <c r="E622" s="1293"/>
      <c r="F622" s="1293"/>
      <c r="G622" s="1293"/>
      <c r="H622" s="1293"/>
      <c r="I622" s="1293"/>
      <c r="J622" s="1293"/>
      <c r="K622" s="3447"/>
      <c r="L622" s="756"/>
    </row>
    <row r="623" spans="1:12" s="1826" customFormat="1">
      <c r="A623" s="1825"/>
      <c r="B623" s="1293"/>
      <c r="C623" s="1293"/>
      <c r="D623" s="1293"/>
      <c r="E623" s="1293"/>
      <c r="F623" s="1293"/>
      <c r="G623" s="1293"/>
      <c r="H623" s="1293"/>
      <c r="I623" s="1293"/>
      <c r="J623" s="1293"/>
      <c r="K623" s="3447"/>
      <c r="L623" s="756"/>
    </row>
    <row r="624" spans="1:12" s="1826" customFormat="1">
      <c r="A624" s="1825"/>
      <c r="B624" s="1293"/>
      <c r="C624" s="1293"/>
      <c r="D624" s="1293"/>
      <c r="E624" s="1293"/>
      <c r="F624" s="1293"/>
      <c r="G624" s="1293"/>
      <c r="H624" s="1293"/>
      <c r="I624" s="1293"/>
      <c r="J624" s="1293"/>
      <c r="K624" s="3447"/>
      <c r="L624" s="756"/>
    </row>
    <row r="625" spans="1:12" s="1826" customFormat="1">
      <c r="A625" s="1825"/>
      <c r="B625" s="1293"/>
      <c r="C625" s="1293"/>
      <c r="D625" s="1293"/>
      <c r="E625" s="1293"/>
      <c r="F625" s="1293"/>
      <c r="G625" s="1293"/>
      <c r="H625" s="1293"/>
      <c r="I625" s="1293"/>
      <c r="J625" s="1293"/>
      <c r="K625" s="3447"/>
      <c r="L625" s="756"/>
    </row>
    <row r="626" spans="1:12" s="1826" customFormat="1">
      <c r="A626" s="1825"/>
      <c r="B626" s="1293"/>
      <c r="C626" s="1293"/>
      <c r="D626" s="1293"/>
      <c r="E626" s="1293"/>
      <c r="F626" s="1293"/>
      <c r="G626" s="1293"/>
      <c r="H626" s="1293"/>
      <c r="I626" s="1293"/>
      <c r="J626" s="1293"/>
      <c r="K626" s="3447"/>
      <c r="L626" s="756"/>
    </row>
    <row r="627" spans="1:12" s="1826" customFormat="1">
      <c r="A627" s="1825"/>
      <c r="B627" s="1293"/>
      <c r="C627" s="1293"/>
      <c r="D627" s="1293"/>
      <c r="E627" s="1293"/>
      <c r="F627" s="1293"/>
      <c r="G627" s="1293"/>
      <c r="H627" s="1293"/>
      <c r="I627" s="1293"/>
      <c r="J627" s="1293"/>
      <c r="K627" s="3447"/>
      <c r="L627" s="756"/>
    </row>
    <row r="628" spans="1:12" s="1826" customFormat="1">
      <c r="A628" s="1825"/>
      <c r="B628" s="1293"/>
      <c r="C628" s="1293"/>
      <c r="D628" s="1293"/>
      <c r="E628" s="1293"/>
      <c r="F628" s="1293"/>
      <c r="G628" s="1293"/>
      <c r="H628" s="1293"/>
      <c r="I628" s="1293"/>
      <c r="J628" s="1293"/>
      <c r="K628" s="3447"/>
      <c r="L628" s="756"/>
    </row>
    <row r="629" spans="1:12" s="1826" customFormat="1">
      <c r="A629" s="1825"/>
      <c r="B629" s="1293"/>
      <c r="C629" s="1293"/>
      <c r="D629" s="1293"/>
      <c r="E629" s="1293"/>
      <c r="F629" s="1293"/>
      <c r="G629" s="1293"/>
      <c r="H629" s="1293"/>
      <c r="I629" s="1293"/>
      <c r="J629" s="1293"/>
      <c r="K629" s="3447"/>
      <c r="L629" s="756"/>
    </row>
    <row r="630" spans="1:12" s="1826" customFormat="1">
      <c r="A630" s="1825"/>
      <c r="B630" s="1293"/>
      <c r="C630" s="1293"/>
      <c r="D630" s="1293"/>
      <c r="E630" s="1293"/>
      <c r="F630" s="1293"/>
      <c r="G630" s="1293"/>
      <c r="H630" s="1293"/>
      <c r="I630" s="1293"/>
      <c r="J630" s="1293"/>
      <c r="K630" s="3447"/>
      <c r="L630" s="756"/>
    </row>
    <row r="631" spans="1:12" s="1826" customFormat="1">
      <c r="A631" s="1825"/>
      <c r="B631" s="1293"/>
      <c r="C631" s="1293"/>
      <c r="D631" s="1293"/>
      <c r="E631" s="1293"/>
      <c r="F631" s="1293"/>
      <c r="G631" s="1293"/>
      <c r="H631" s="1293"/>
      <c r="I631" s="1293"/>
      <c r="J631" s="1293"/>
      <c r="K631" s="3447"/>
      <c r="L631" s="756"/>
    </row>
    <row r="632" spans="1:12" s="1826" customFormat="1">
      <c r="A632" s="1825"/>
      <c r="B632" s="1293"/>
      <c r="C632" s="1293"/>
      <c r="D632" s="1293"/>
      <c r="E632" s="1293"/>
      <c r="F632" s="1293"/>
      <c r="G632" s="1293"/>
      <c r="H632" s="1293"/>
      <c r="I632" s="1293"/>
      <c r="J632" s="1293"/>
      <c r="K632" s="3447"/>
      <c r="L632" s="756"/>
    </row>
    <row r="633" spans="1:12" s="1826" customFormat="1">
      <c r="A633" s="1825"/>
      <c r="B633" s="1293"/>
      <c r="C633" s="1293"/>
      <c r="D633" s="1293"/>
      <c r="E633" s="1293"/>
      <c r="F633" s="1293"/>
      <c r="G633" s="1293"/>
      <c r="H633" s="1293"/>
      <c r="I633" s="1293"/>
      <c r="J633" s="1293"/>
      <c r="K633" s="3447"/>
      <c r="L633" s="756"/>
    </row>
    <row r="634" spans="1:12" s="1826" customFormat="1">
      <c r="A634" s="1825"/>
      <c r="B634" s="1293"/>
      <c r="C634" s="1293"/>
      <c r="D634" s="1293"/>
      <c r="E634" s="1293"/>
      <c r="F634" s="1293"/>
      <c r="G634" s="1293"/>
      <c r="H634" s="1293"/>
      <c r="I634" s="1293"/>
      <c r="J634" s="1293"/>
      <c r="K634" s="3447"/>
      <c r="L634" s="756"/>
    </row>
    <row r="635" spans="1:12" s="1826" customFormat="1">
      <c r="A635" s="1825"/>
      <c r="B635" s="1293"/>
      <c r="C635" s="1293"/>
      <c r="D635" s="1293"/>
      <c r="E635" s="1293"/>
      <c r="F635" s="1293"/>
      <c r="G635" s="1293"/>
      <c r="H635" s="1293"/>
      <c r="I635" s="1293"/>
      <c r="J635" s="1293"/>
      <c r="K635" s="3447"/>
      <c r="L635" s="756"/>
    </row>
    <row r="636" spans="1:12" s="1826" customFormat="1">
      <c r="A636" s="1825"/>
      <c r="B636" s="1293"/>
      <c r="C636" s="1293"/>
      <c r="D636" s="1293"/>
      <c r="E636" s="1293"/>
      <c r="F636" s="1293"/>
      <c r="G636" s="1293"/>
      <c r="H636" s="1293"/>
      <c r="I636" s="1293"/>
      <c r="J636" s="1293"/>
      <c r="K636" s="3447"/>
      <c r="L636" s="756"/>
    </row>
    <row r="637" spans="1:12" s="1826" customFormat="1">
      <c r="A637" s="1825"/>
      <c r="B637" s="1293"/>
      <c r="C637" s="1293"/>
      <c r="D637" s="1293"/>
      <c r="E637" s="1293"/>
      <c r="F637" s="1293"/>
      <c r="G637" s="1293"/>
      <c r="H637" s="1293"/>
      <c r="I637" s="1293"/>
      <c r="J637" s="1293"/>
      <c r="K637" s="3447"/>
      <c r="L637" s="756"/>
    </row>
    <row r="638" spans="1:12" s="1826" customFormat="1">
      <c r="A638" s="1825"/>
      <c r="B638" s="1293"/>
      <c r="C638" s="1293"/>
      <c r="D638" s="1293"/>
      <c r="E638" s="1293"/>
      <c r="F638" s="1293"/>
      <c r="G638" s="1293"/>
      <c r="H638" s="1293"/>
      <c r="I638" s="1293"/>
      <c r="J638" s="1293"/>
      <c r="K638" s="3447"/>
      <c r="L638" s="756"/>
    </row>
    <row r="639" spans="1:12" s="1826" customFormat="1">
      <c r="A639" s="1825"/>
      <c r="B639" s="1293"/>
      <c r="C639" s="1293"/>
      <c r="D639" s="1293"/>
      <c r="E639" s="1293"/>
      <c r="F639" s="1293"/>
      <c r="G639" s="1293"/>
      <c r="H639" s="1293"/>
      <c r="I639" s="1293"/>
      <c r="J639" s="1293"/>
      <c r="K639" s="3447"/>
      <c r="L639" s="756"/>
    </row>
    <row r="640" spans="1:12" s="1826" customFormat="1">
      <c r="A640" s="1825"/>
      <c r="B640" s="1293"/>
      <c r="C640" s="1293"/>
      <c r="D640" s="1293"/>
      <c r="E640" s="1293"/>
      <c r="F640" s="1293"/>
      <c r="G640" s="1293"/>
      <c r="H640" s="1293"/>
      <c r="I640" s="1293"/>
      <c r="J640" s="1293"/>
      <c r="K640" s="3447"/>
      <c r="L640" s="756"/>
    </row>
    <row r="641" spans="1:12" s="1826" customFormat="1">
      <c r="A641" s="1825"/>
      <c r="B641" s="1293"/>
      <c r="C641" s="1293"/>
      <c r="D641" s="1293"/>
      <c r="E641" s="1293"/>
      <c r="F641" s="1293"/>
      <c r="G641" s="1293"/>
      <c r="H641" s="1293"/>
      <c r="I641" s="1293"/>
      <c r="J641" s="1293"/>
      <c r="K641" s="3447"/>
      <c r="L641" s="756"/>
    </row>
    <row r="642" spans="1:12" s="1826" customFormat="1">
      <c r="A642" s="1825"/>
      <c r="B642" s="1293"/>
      <c r="C642" s="1293"/>
      <c r="D642" s="1293"/>
      <c r="E642" s="1293"/>
      <c r="F642" s="1293"/>
      <c r="G642" s="1293"/>
      <c r="H642" s="1293"/>
      <c r="I642" s="1293"/>
      <c r="J642" s="1293"/>
      <c r="K642" s="3447"/>
      <c r="L642" s="756"/>
    </row>
    <row r="643" spans="1:12" s="1826" customFormat="1">
      <c r="A643" s="1825"/>
      <c r="B643" s="1293"/>
      <c r="C643" s="1293"/>
      <c r="D643" s="1293"/>
      <c r="E643" s="1293"/>
      <c r="F643" s="1293"/>
      <c r="G643" s="1293"/>
      <c r="H643" s="1293"/>
      <c r="I643" s="1293"/>
      <c r="J643" s="1293"/>
      <c r="K643" s="3447"/>
      <c r="L643" s="756"/>
    </row>
    <row r="644" spans="1:12" s="1826" customFormat="1">
      <c r="A644" s="1825"/>
      <c r="B644" s="1293"/>
      <c r="C644" s="1293"/>
      <c r="D644" s="1293"/>
      <c r="E644" s="1293"/>
      <c r="F644" s="1293"/>
      <c r="G644" s="1293"/>
      <c r="H644" s="1293"/>
      <c r="I644" s="1293"/>
      <c r="J644" s="1293"/>
      <c r="K644" s="3447"/>
      <c r="L644" s="756"/>
    </row>
    <row r="645" spans="1:12" s="1826" customFormat="1">
      <c r="A645" s="1825"/>
      <c r="B645" s="1293"/>
      <c r="C645" s="1293"/>
      <c r="D645" s="1293"/>
      <c r="E645" s="1293"/>
      <c r="F645" s="1293"/>
      <c r="G645" s="1293"/>
      <c r="H645" s="1293"/>
      <c r="I645" s="1293"/>
      <c r="J645" s="1293"/>
      <c r="K645" s="3447"/>
      <c r="L645" s="756"/>
    </row>
    <row r="646" spans="1:12" s="1826" customFormat="1">
      <c r="A646" s="1825"/>
      <c r="B646" s="1293"/>
      <c r="C646" s="1293"/>
      <c r="D646" s="1293"/>
      <c r="E646" s="1293"/>
      <c r="F646" s="1293"/>
      <c r="G646" s="1293"/>
      <c r="H646" s="1293"/>
      <c r="I646" s="1293"/>
      <c r="J646" s="1293"/>
      <c r="K646" s="3447"/>
      <c r="L646" s="756"/>
    </row>
    <row r="647" spans="1:12" s="1826" customFormat="1">
      <c r="A647" s="1825"/>
      <c r="B647" s="1293"/>
      <c r="C647" s="1293"/>
      <c r="D647" s="1293"/>
      <c r="E647" s="1293"/>
      <c r="F647" s="1293"/>
      <c r="G647" s="1293"/>
      <c r="H647" s="1293"/>
      <c r="I647" s="1293"/>
      <c r="J647" s="1293"/>
      <c r="K647" s="3447"/>
      <c r="L647" s="756"/>
    </row>
    <row r="648" spans="1:12" s="1826" customFormat="1">
      <c r="A648" s="1825"/>
      <c r="B648" s="1293"/>
      <c r="C648" s="1293"/>
      <c r="D648" s="1293"/>
      <c r="E648" s="1293"/>
      <c r="F648" s="1293"/>
      <c r="G648" s="1293"/>
      <c r="H648" s="1293"/>
      <c r="I648" s="1293"/>
      <c r="J648" s="1293"/>
      <c r="K648" s="3447"/>
      <c r="L648" s="756"/>
    </row>
    <row r="649" spans="1:12" s="1826" customFormat="1">
      <c r="A649" s="1825"/>
      <c r="B649" s="1293"/>
      <c r="C649" s="1293"/>
      <c r="D649" s="1293"/>
      <c r="E649" s="1293"/>
      <c r="F649" s="1293"/>
      <c r="G649" s="1293"/>
      <c r="H649" s="1293"/>
      <c r="I649" s="1293"/>
      <c r="J649" s="1293"/>
      <c r="K649" s="3447"/>
      <c r="L649" s="756"/>
    </row>
    <row r="650" spans="1:12" s="1826" customFormat="1">
      <c r="A650" s="1825"/>
      <c r="B650" s="1293"/>
      <c r="C650" s="1293"/>
      <c r="D650" s="1293"/>
      <c r="E650" s="1293"/>
      <c r="F650" s="1293"/>
      <c r="G650" s="1293"/>
      <c r="H650" s="1293"/>
      <c r="I650" s="1293"/>
      <c r="J650" s="1293"/>
      <c r="K650" s="3447"/>
      <c r="L650" s="756"/>
    </row>
    <row r="651" spans="1:12" s="1826" customFormat="1">
      <c r="A651" s="1825"/>
      <c r="B651" s="1293"/>
      <c r="C651" s="1293"/>
      <c r="D651" s="1293"/>
      <c r="E651" s="1293"/>
      <c r="F651" s="1293"/>
      <c r="G651" s="1293"/>
      <c r="H651" s="1293"/>
      <c r="I651" s="1293"/>
      <c r="J651" s="1293"/>
      <c r="K651" s="3447"/>
      <c r="L651" s="756"/>
    </row>
    <row r="652" spans="1:12" s="1826" customFormat="1">
      <c r="A652" s="1825"/>
      <c r="B652" s="1293"/>
      <c r="C652" s="1293"/>
      <c r="D652" s="1293"/>
      <c r="E652" s="1293"/>
      <c r="F652" s="1293"/>
      <c r="G652" s="1293"/>
      <c r="H652" s="1293"/>
      <c r="I652" s="1293"/>
      <c r="J652" s="1293"/>
      <c r="K652" s="3447"/>
      <c r="L652" s="756"/>
    </row>
    <row r="653" spans="1:12" s="1826" customFormat="1">
      <c r="A653" s="1825"/>
      <c r="B653" s="1293"/>
      <c r="C653" s="1293"/>
      <c r="D653" s="1293"/>
      <c r="E653" s="1293"/>
      <c r="F653" s="1293"/>
      <c r="G653" s="1293"/>
      <c r="H653" s="1293"/>
      <c r="I653" s="1293"/>
      <c r="J653" s="1293"/>
      <c r="K653" s="3447"/>
      <c r="L653" s="756"/>
    </row>
    <row r="654" spans="1:12" s="1826" customFormat="1">
      <c r="A654" s="1825"/>
      <c r="B654" s="1293"/>
      <c r="C654" s="1293"/>
      <c r="D654" s="1293"/>
      <c r="E654" s="1293"/>
      <c r="F654" s="1293"/>
      <c r="G654" s="1293"/>
      <c r="H654" s="1293"/>
      <c r="I654" s="1293"/>
      <c r="J654" s="1293"/>
      <c r="K654" s="3447"/>
      <c r="L654" s="756"/>
    </row>
    <row r="655" spans="1:12" s="1826" customFormat="1">
      <c r="A655" s="1825"/>
      <c r="B655" s="1293"/>
      <c r="C655" s="1293"/>
      <c r="D655" s="1293"/>
      <c r="E655" s="1293"/>
      <c r="F655" s="1293"/>
      <c r="G655" s="1293"/>
      <c r="H655" s="1293"/>
      <c r="I655" s="1293"/>
      <c r="J655" s="1293"/>
      <c r="K655" s="3447"/>
      <c r="L655" s="756"/>
    </row>
    <row r="656" spans="1:12" s="1826" customFormat="1">
      <c r="A656" s="1825"/>
      <c r="B656" s="1293"/>
      <c r="C656" s="1293"/>
      <c r="D656" s="1293"/>
      <c r="E656" s="1293"/>
      <c r="F656" s="1293"/>
      <c r="G656" s="1293"/>
      <c r="H656" s="1293"/>
      <c r="I656" s="1293"/>
      <c r="J656" s="1293"/>
      <c r="K656" s="3447"/>
      <c r="L656" s="756"/>
    </row>
    <row r="657" spans="1:12" s="1826" customFormat="1">
      <c r="A657" s="1825"/>
      <c r="B657" s="1293"/>
      <c r="C657" s="1293"/>
      <c r="D657" s="1293"/>
      <c r="E657" s="1293"/>
      <c r="F657" s="1293"/>
      <c r="G657" s="1293"/>
      <c r="H657" s="1293"/>
      <c r="I657" s="1293"/>
      <c r="J657" s="1293"/>
      <c r="K657" s="3447"/>
      <c r="L657" s="756"/>
    </row>
    <row r="658" spans="1:12" s="1826" customFormat="1">
      <c r="A658" s="1825"/>
      <c r="B658" s="1293"/>
      <c r="C658" s="1293"/>
      <c r="D658" s="1293"/>
      <c r="E658" s="1293"/>
      <c r="F658" s="1293"/>
      <c r="G658" s="1293"/>
      <c r="H658" s="1293"/>
      <c r="I658" s="1293"/>
      <c r="J658" s="1293"/>
      <c r="K658" s="3447"/>
      <c r="L658" s="756"/>
    </row>
    <row r="659" spans="1:12" s="1826" customFormat="1">
      <c r="A659" s="1825"/>
      <c r="B659" s="1293"/>
      <c r="C659" s="1293"/>
      <c r="D659" s="1293"/>
      <c r="E659" s="1293"/>
      <c r="F659" s="1293"/>
      <c r="G659" s="1293"/>
      <c r="H659" s="1293"/>
      <c r="I659" s="1293"/>
      <c r="J659" s="1293"/>
      <c r="K659" s="3447"/>
      <c r="L659" s="756"/>
    </row>
    <row r="660" spans="1:12" s="1826" customFormat="1">
      <c r="A660" s="1825"/>
      <c r="B660" s="1293"/>
      <c r="C660" s="1293"/>
      <c r="D660" s="1293"/>
      <c r="E660" s="1293"/>
      <c r="F660" s="1293"/>
      <c r="G660" s="1293"/>
      <c r="H660" s="1293"/>
      <c r="I660" s="1293"/>
      <c r="J660" s="1293"/>
      <c r="K660" s="3447"/>
      <c r="L660" s="756"/>
    </row>
    <row r="661" spans="1:12" s="1826" customFormat="1">
      <c r="A661" s="1825"/>
      <c r="B661" s="1293"/>
      <c r="C661" s="1293"/>
      <c r="D661" s="1293"/>
      <c r="E661" s="1293"/>
      <c r="F661" s="1293"/>
      <c r="G661" s="1293"/>
      <c r="H661" s="1293"/>
      <c r="I661" s="1293"/>
      <c r="J661" s="1293"/>
      <c r="K661" s="3447"/>
      <c r="L661" s="756"/>
    </row>
    <row r="662" spans="1:12" s="1826" customFormat="1">
      <c r="A662" s="1825"/>
      <c r="B662" s="1293"/>
      <c r="C662" s="1293"/>
      <c r="D662" s="1293"/>
      <c r="E662" s="1293"/>
      <c r="F662" s="1293"/>
      <c r="G662" s="1293"/>
      <c r="H662" s="1293"/>
      <c r="I662" s="1293"/>
      <c r="J662" s="1293"/>
      <c r="K662" s="3447"/>
      <c r="L662" s="756"/>
    </row>
    <row r="663" spans="1:12" s="1826" customFormat="1">
      <c r="A663" s="1825"/>
      <c r="B663" s="1293"/>
      <c r="C663" s="1293"/>
      <c r="D663" s="1293"/>
      <c r="E663" s="1293"/>
      <c r="F663" s="1293"/>
      <c r="G663" s="1293"/>
      <c r="H663" s="1293"/>
      <c r="I663" s="1293"/>
      <c r="J663" s="1293"/>
      <c r="K663" s="3447"/>
      <c r="L663" s="756"/>
    </row>
    <row r="664" spans="1:12" s="1826" customFormat="1">
      <c r="A664" s="1825"/>
      <c r="B664" s="1293"/>
      <c r="C664" s="1293"/>
      <c r="D664" s="1293"/>
      <c r="E664" s="1293"/>
      <c r="F664" s="1293"/>
      <c r="G664" s="1293"/>
      <c r="H664" s="1293"/>
      <c r="I664" s="1293"/>
      <c r="J664" s="1293"/>
      <c r="K664" s="3447"/>
      <c r="L664" s="756"/>
    </row>
    <row r="665" spans="1:12" s="1826" customFormat="1">
      <c r="A665" s="1825"/>
      <c r="B665" s="1293"/>
      <c r="C665" s="1293"/>
      <c r="D665" s="1293"/>
      <c r="E665" s="1293"/>
      <c r="F665" s="1293"/>
      <c r="G665" s="1293"/>
      <c r="H665" s="1293"/>
      <c r="I665" s="1293"/>
      <c r="J665" s="1293"/>
      <c r="K665" s="3447"/>
      <c r="L665" s="756"/>
    </row>
    <row r="666" spans="1:12" s="1826" customFormat="1">
      <c r="A666" s="1825"/>
      <c r="B666" s="1293"/>
      <c r="C666" s="1293"/>
      <c r="D666" s="1293"/>
      <c r="E666" s="1293"/>
      <c r="F666" s="1293"/>
      <c r="G666" s="1293"/>
      <c r="H666" s="1293"/>
      <c r="I666" s="1293"/>
      <c r="J666" s="1293"/>
      <c r="K666" s="3447"/>
      <c r="L666" s="756"/>
    </row>
    <row r="667" spans="1:12" s="1826" customFormat="1">
      <c r="A667" s="1825"/>
      <c r="B667" s="1293"/>
      <c r="C667" s="1293"/>
      <c r="D667" s="1293"/>
      <c r="E667" s="1293"/>
      <c r="F667" s="1293"/>
      <c r="G667" s="1293"/>
      <c r="H667" s="1293"/>
      <c r="I667" s="1293"/>
      <c r="J667" s="1293"/>
      <c r="K667" s="3447"/>
      <c r="L667" s="756"/>
    </row>
    <row r="668" spans="1:12" s="1826" customFormat="1">
      <c r="A668" s="1825"/>
      <c r="B668" s="1293"/>
      <c r="C668" s="1293"/>
      <c r="D668" s="1293"/>
      <c r="E668" s="1293"/>
      <c r="F668" s="1293"/>
      <c r="G668" s="1293"/>
      <c r="H668" s="1293"/>
      <c r="I668" s="1293"/>
      <c r="J668" s="1293"/>
      <c r="K668" s="3447"/>
      <c r="L668" s="756"/>
    </row>
    <row r="669" spans="1:12" s="1826" customFormat="1">
      <c r="A669" s="1825"/>
      <c r="B669" s="1293"/>
      <c r="C669" s="1293"/>
      <c r="D669" s="1293"/>
      <c r="E669" s="1293"/>
      <c r="F669" s="1293"/>
      <c r="G669" s="1293"/>
      <c r="H669" s="1293"/>
      <c r="I669" s="1293"/>
      <c r="J669" s="1293"/>
      <c r="K669" s="3447"/>
      <c r="L669" s="756"/>
    </row>
    <row r="670" spans="1:12" s="1826" customFormat="1">
      <c r="A670" s="1825"/>
      <c r="B670" s="1293"/>
      <c r="C670" s="1293"/>
      <c r="D670" s="1293"/>
      <c r="E670" s="1293"/>
      <c r="F670" s="1293"/>
      <c r="G670" s="1293"/>
      <c r="H670" s="1293"/>
      <c r="I670" s="1293"/>
      <c r="J670" s="1293"/>
      <c r="K670" s="3447"/>
      <c r="L670" s="756"/>
    </row>
    <row r="671" spans="1:12" s="1826" customFormat="1">
      <c r="A671" s="1825"/>
      <c r="B671" s="1293"/>
      <c r="C671" s="1293"/>
      <c r="D671" s="1293"/>
      <c r="E671" s="1293"/>
      <c r="F671" s="1293"/>
      <c r="G671" s="1293"/>
      <c r="H671" s="1293"/>
      <c r="I671" s="1293"/>
      <c r="J671" s="1293"/>
      <c r="K671" s="3447"/>
      <c r="L671" s="756"/>
    </row>
    <row r="672" spans="1:12" s="1826" customFormat="1">
      <c r="A672" s="1825"/>
      <c r="B672" s="1293"/>
      <c r="C672" s="1293"/>
      <c r="D672" s="1293"/>
      <c r="E672" s="1293"/>
      <c r="F672" s="1293"/>
      <c r="G672" s="1293"/>
      <c r="H672" s="1293"/>
      <c r="I672" s="1293"/>
      <c r="J672" s="1293"/>
      <c r="K672" s="3447"/>
      <c r="L672" s="756"/>
    </row>
    <row r="673" spans="1:12" s="1826" customFormat="1">
      <c r="A673" s="1825"/>
      <c r="B673" s="1293"/>
      <c r="C673" s="1293"/>
      <c r="D673" s="1293"/>
      <c r="E673" s="1293"/>
      <c r="F673" s="1293"/>
      <c r="G673" s="1293"/>
      <c r="H673" s="1293"/>
      <c r="I673" s="1293"/>
      <c r="J673" s="1293"/>
      <c r="K673" s="3447"/>
      <c r="L673" s="756"/>
    </row>
    <row r="674" spans="1:12" s="1826" customFormat="1">
      <c r="A674" s="1825"/>
      <c r="B674" s="1293"/>
      <c r="C674" s="1293"/>
      <c r="D674" s="1293"/>
      <c r="E674" s="1293"/>
      <c r="F674" s="1293"/>
      <c r="G674" s="1293"/>
      <c r="H674" s="1293"/>
      <c r="I674" s="1293"/>
      <c r="J674" s="1293"/>
      <c r="K674" s="3447"/>
      <c r="L674" s="756"/>
    </row>
    <row r="675" spans="1:12" s="1826" customFormat="1">
      <c r="A675" s="1825"/>
      <c r="B675" s="1293"/>
      <c r="C675" s="1293"/>
      <c r="D675" s="1293"/>
      <c r="E675" s="1293"/>
      <c r="F675" s="1293"/>
      <c r="G675" s="1293"/>
      <c r="H675" s="1293"/>
      <c r="I675" s="1293"/>
      <c r="J675" s="1293"/>
      <c r="K675" s="3447"/>
      <c r="L675" s="756"/>
    </row>
    <row r="676" spans="1:12" s="1826" customFormat="1">
      <c r="A676" s="1825"/>
      <c r="B676" s="1293"/>
      <c r="C676" s="1293"/>
      <c r="D676" s="1293"/>
      <c r="E676" s="1293"/>
      <c r="F676" s="1293"/>
      <c r="G676" s="1293"/>
      <c r="H676" s="1293"/>
      <c r="I676" s="1293"/>
      <c r="J676" s="1293"/>
      <c r="K676" s="3447"/>
      <c r="L676" s="756"/>
    </row>
    <row r="677" spans="1:12" s="1826" customFormat="1">
      <c r="A677" s="1825"/>
      <c r="B677" s="1293"/>
      <c r="C677" s="1293"/>
      <c r="D677" s="1293"/>
      <c r="E677" s="1293"/>
      <c r="F677" s="1293"/>
      <c r="G677" s="1293"/>
      <c r="H677" s="1293"/>
      <c r="I677" s="1293"/>
      <c r="J677" s="1293"/>
      <c r="K677" s="3447"/>
      <c r="L677" s="756"/>
    </row>
    <row r="678" spans="1:12" s="1826" customFormat="1">
      <c r="A678" s="1825"/>
      <c r="B678" s="1293"/>
      <c r="C678" s="1293"/>
      <c r="D678" s="1293"/>
      <c r="E678" s="1293"/>
      <c r="F678" s="1293"/>
      <c r="G678" s="1293"/>
      <c r="H678" s="1293"/>
      <c r="I678" s="1293"/>
      <c r="J678" s="1293"/>
      <c r="K678" s="3447"/>
      <c r="L678" s="756"/>
    </row>
    <row r="679" spans="1:12" s="1826" customFormat="1">
      <c r="A679" s="1825"/>
      <c r="B679" s="1293"/>
      <c r="C679" s="1293"/>
      <c r="D679" s="1293"/>
      <c r="E679" s="1293"/>
      <c r="F679" s="1293"/>
      <c r="G679" s="1293"/>
      <c r="H679" s="1293"/>
      <c r="I679" s="1293"/>
      <c r="J679" s="1293"/>
      <c r="K679" s="3447"/>
      <c r="L679" s="756"/>
    </row>
    <row r="680" spans="1:12" s="1826" customFormat="1">
      <c r="A680" s="1825"/>
      <c r="B680" s="1293"/>
      <c r="C680" s="1293"/>
      <c r="D680" s="1293"/>
      <c r="E680" s="1293"/>
      <c r="F680" s="1293"/>
      <c r="G680" s="1293"/>
      <c r="H680" s="1293"/>
      <c r="I680" s="1293"/>
      <c r="J680" s="1293"/>
      <c r="K680" s="3447"/>
      <c r="L680" s="756"/>
    </row>
    <row r="681" spans="1:12" s="1826" customFormat="1">
      <c r="A681" s="1825"/>
      <c r="B681" s="1293"/>
      <c r="C681" s="1293"/>
      <c r="D681" s="1293"/>
      <c r="E681" s="1293"/>
      <c r="F681" s="1293"/>
      <c r="G681" s="1293"/>
      <c r="H681" s="1293"/>
      <c r="I681" s="1293"/>
      <c r="J681" s="1293"/>
      <c r="K681" s="3447"/>
      <c r="L681" s="756"/>
    </row>
    <row r="682" spans="1:12" s="1826" customFormat="1">
      <c r="A682" s="1825"/>
      <c r="B682" s="1293"/>
      <c r="C682" s="1293"/>
      <c r="D682" s="1293"/>
      <c r="E682" s="1293"/>
      <c r="F682" s="1293"/>
      <c r="G682" s="1293"/>
      <c r="H682" s="1293"/>
      <c r="I682" s="1293"/>
      <c r="J682" s="1293"/>
      <c r="K682" s="3447"/>
      <c r="L682" s="756"/>
    </row>
    <row r="683" spans="1:12" s="1826" customFormat="1">
      <c r="A683" s="1825"/>
      <c r="B683" s="1293"/>
      <c r="C683" s="1293"/>
      <c r="D683" s="1293"/>
      <c r="E683" s="1293"/>
      <c r="F683" s="1293"/>
      <c r="G683" s="1293"/>
      <c r="H683" s="1293"/>
      <c r="I683" s="1293"/>
      <c r="J683" s="1293"/>
      <c r="K683" s="3447"/>
      <c r="L683" s="756"/>
    </row>
    <row r="684" spans="1:12" s="1826" customFormat="1">
      <c r="A684" s="1825"/>
      <c r="B684" s="1293"/>
      <c r="C684" s="1293"/>
      <c r="D684" s="1293"/>
      <c r="E684" s="1293"/>
      <c r="F684" s="1293"/>
      <c r="G684" s="1293"/>
      <c r="H684" s="1293"/>
      <c r="I684" s="1293"/>
      <c r="J684" s="1293"/>
      <c r="K684" s="3447"/>
      <c r="L684" s="756"/>
    </row>
    <row r="685" spans="1:12" s="1826" customFormat="1">
      <c r="A685" s="1825"/>
      <c r="B685" s="1293"/>
      <c r="C685" s="1293"/>
      <c r="D685" s="1293"/>
      <c r="E685" s="1293"/>
      <c r="F685" s="1293"/>
      <c r="G685" s="1293"/>
      <c r="H685" s="1293"/>
      <c r="I685" s="1293"/>
      <c r="J685" s="1293"/>
      <c r="K685" s="3447"/>
      <c r="L685" s="756"/>
    </row>
    <row r="686" spans="1:12" s="1826" customFormat="1">
      <c r="A686" s="1825"/>
      <c r="B686" s="1293"/>
      <c r="C686" s="1293"/>
      <c r="D686" s="1293"/>
      <c r="E686" s="1293"/>
      <c r="F686" s="1293"/>
      <c r="G686" s="1293"/>
      <c r="H686" s="1293"/>
      <c r="I686" s="1293"/>
      <c r="J686" s="1293"/>
      <c r="K686" s="3447"/>
      <c r="L686" s="756"/>
    </row>
    <row r="687" spans="1:12" s="1826" customFormat="1">
      <c r="A687" s="1825"/>
      <c r="B687" s="1293"/>
      <c r="C687" s="1293"/>
      <c r="D687" s="1293"/>
      <c r="E687" s="1293"/>
      <c r="F687" s="1293"/>
      <c r="G687" s="1293"/>
      <c r="H687" s="1293"/>
      <c r="I687" s="1293"/>
      <c r="J687" s="1293"/>
      <c r="K687" s="3447"/>
      <c r="L687" s="756"/>
    </row>
    <row r="688" spans="1:12" s="1826" customFormat="1">
      <c r="A688" s="1825"/>
      <c r="B688" s="1293"/>
      <c r="C688" s="1293"/>
      <c r="D688" s="1293"/>
      <c r="E688" s="1293"/>
      <c r="F688" s="1293"/>
      <c r="G688" s="1293"/>
      <c r="H688" s="1293"/>
      <c r="I688" s="1293"/>
      <c r="J688" s="1293"/>
      <c r="K688" s="3447"/>
      <c r="L688" s="756"/>
    </row>
    <row r="689" spans="1:12" s="1826" customFormat="1">
      <c r="A689" s="1825"/>
      <c r="B689" s="1293"/>
      <c r="C689" s="1293"/>
      <c r="D689" s="1293"/>
      <c r="E689" s="1293"/>
      <c r="F689" s="1293"/>
      <c r="G689" s="1293"/>
      <c r="H689" s="1293"/>
      <c r="I689" s="1293"/>
      <c r="J689" s="1293"/>
      <c r="K689" s="3447"/>
      <c r="L689" s="756"/>
    </row>
    <row r="690" spans="1:12" s="1826" customFormat="1">
      <c r="A690" s="1825"/>
      <c r="B690" s="1293"/>
      <c r="C690" s="1293"/>
      <c r="D690" s="1293"/>
      <c r="E690" s="1293"/>
      <c r="F690" s="1293"/>
      <c r="G690" s="1293"/>
      <c r="H690" s="1293"/>
      <c r="I690" s="1293"/>
      <c r="J690" s="1293"/>
      <c r="K690" s="3447"/>
      <c r="L690" s="756"/>
    </row>
    <row r="691" spans="1:12" s="1826" customFormat="1">
      <c r="A691" s="1825"/>
      <c r="B691" s="1293"/>
      <c r="C691" s="1293"/>
      <c r="D691" s="1293"/>
      <c r="E691" s="1293"/>
      <c r="F691" s="1293"/>
      <c r="G691" s="1293"/>
      <c r="H691" s="1293"/>
      <c r="I691" s="1293"/>
      <c r="J691" s="1293"/>
      <c r="K691" s="3447"/>
      <c r="L691" s="756"/>
    </row>
    <row r="692" spans="1:12" s="1826" customFormat="1">
      <c r="A692" s="1825"/>
      <c r="B692" s="1293"/>
      <c r="C692" s="1293"/>
      <c r="D692" s="1293"/>
      <c r="E692" s="1293"/>
      <c r="F692" s="1293"/>
      <c r="G692" s="1293"/>
      <c r="H692" s="1293"/>
      <c r="I692" s="1293"/>
      <c r="J692" s="1293"/>
      <c r="K692" s="3447"/>
      <c r="L692" s="756"/>
    </row>
    <row r="693" spans="1:12" s="1826" customFormat="1">
      <c r="A693" s="1825"/>
      <c r="B693" s="1293"/>
      <c r="C693" s="1293"/>
      <c r="D693" s="1293"/>
      <c r="E693" s="1293"/>
      <c r="F693" s="1293"/>
      <c r="G693" s="1293"/>
      <c r="H693" s="1293"/>
      <c r="I693" s="1293"/>
      <c r="J693" s="1293"/>
      <c r="K693" s="3447"/>
      <c r="L693" s="756"/>
    </row>
    <row r="694" spans="1:12" s="1826" customFormat="1">
      <c r="A694" s="1825"/>
      <c r="B694" s="1293"/>
      <c r="C694" s="1293"/>
      <c r="D694" s="1293"/>
      <c r="E694" s="1293"/>
      <c r="F694" s="1293"/>
      <c r="G694" s="1293"/>
      <c r="H694" s="1293"/>
      <c r="I694" s="1293"/>
      <c r="J694" s="1293"/>
      <c r="K694" s="3447"/>
      <c r="L694" s="756"/>
    </row>
    <row r="695" spans="1:12" s="1826" customFormat="1">
      <c r="A695" s="1825"/>
      <c r="B695" s="1293"/>
      <c r="C695" s="1293"/>
      <c r="D695" s="1293"/>
      <c r="E695" s="1293"/>
      <c r="F695" s="1293"/>
      <c r="G695" s="1293"/>
      <c r="H695" s="1293"/>
      <c r="I695" s="1293"/>
      <c r="J695" s="1293"/>
      <c r="K695" s="3447"/>
      <c r="L695" s="756"/>
    </row>
    <row r="696" spans="1:12" s="1826" customFormat="1">
      <c r="A696" s="1825"/>
      <c r="B696" s="1293"/>
      <c r="C696" s="1293"/>
      <c r="D696" s="1293"/>
      <c r="E696" s="1293"/>
      <c r="F696" s="1293"/>
      <c r="G696" s="1293"/>
      <c r="H696" s="1293"/>
      <c r="I696" s="1293"/>
      <c r="J696" s="1293"/>
      <c r="K696" s="3447"/>
      <c r="L696" s="756"/>
    </row>
    <row r="697" spans="1:12" s="1826" customFormat="1">
      <c r="A697" s="1825"/>
      <c r="B697" s="1293"/>
      <c r="C697" s="1293"/>
      <c r="D697" s="1293"/>
      <c r="E697" s="1293"/>
      <c r="F697" s="1293"/>
      <c r="G697" s="1293"/>
      <c r="H697" s="1293"/>
      <c r="I697" s="1293"/>
      <c r="J697" s="1293"/>
      <c r="K697" s="3447"/>
      <c r="L697" s="756"/>
    </row>
    <row r="698" spans="1:12" s="1826" customFormat="1">
      <c r="A698" s="1825"/>
      <c r="B698" s="1293"/>
      <c r="C698" s="1293"/>
      <c r="D698" s="1293"/>
      <c r="E698" s="1293"/>
      <c r="F698" s="1293"/>
      <c r="G698" s="1293"/>
      <c r="H698" s="1293"/>
      <c r="I698" s="1293"/>
      <c r="J698" s="1293"/>
      <c r="K698" s="3447"/>
      <c r="L698" s="756"/>
    </row>
    <row r="699" spans="1:12" s="1826" customFormat="1">
      <c r="A699" s="1825"/>
      <c r="B699" s="1293"/>
      <c r="C699" s="1293"/>
      <c r="D699" s="1293"/>
      <c r="E699" s="1293"/>
      <c r="F699" s="1293"/>
      <c r="G699" s="1293"/>
      <c r="H699" s="1293"/>
      <c r="I699" s="1293"/>
      <c r="J699" s="1293"/>
      <c r="K699" s="3447"/>
      <c r="L699" s="756"/>
    </row>
    <row r="700" spans="1:12" s="1826" customFormat="1">
      <c r="A700" s="1825"/>
      <c r="B700" s="1293"/>
      <c r="C700" s="1293"/>
      <c r="D700" s="1293"/>
      <c r="E700" s="1293"/>
      <c r="F700" s="1293"/>
      <c r="G700" s="1293"/>
      <c r="H700" s="1293"/>
      <c r="I700" s="1293"/>
      <c r="J700" s="1293"/>
      <c r="K700" s="3447"/>
      <c r="L700" s="756"/>
    </row>
    <row r="701" spans="1:12" s="1826" customFormat="1">
      <c r="A701" s="1825"/>
      <c r="B701" s="1293"/>
      <c r="C701" s="1293"/>
      <c r="D701" s="1293"/>
      <c r="E701" s="1293"/>
      <c r="F701" s="1293"/>
      <c r="G701" s="1293"/>
      <c r="H701" s="1293"/>
      <c r="I701" s="1293"/>
      <c r="J701" s="1293"/>
      <c r="K701" s="3447"/>
      <c r="L701" s="756"/>
    </row>
    <row r="702" spans="1:12" s="1826" customFormat="1">
      <c r="A702" s="1825"/>
      <c r="B702" s="1293"/>
      <c r="C702" s="1293"/>
      <c r="D702" s="1293"/>
      <c r="E702" s="1293"/>
      <c r="F702" s="1293"/>
      <c r="G702" s="1293"/>
      <c r="H702" s="1293"/>
      <c r="I702" s="1293"/>
      <c r="J702" s="1293"/>
      <c r="K702" s="3447"/>
      <c r="L702" s="756"/>
    </row>
    <row r="703" spans="1:12" s="1826" customFormat="1">
      <c r="A703" s="1825"/>
      <c r="B703" s="1293"/>
      <c r="C703" s="1293"/>
      <c r="D703" s="1293"/>
      <c r="E703" s="1293"/>
      <c r="F703" s="1293"/>
      <c r="G703" s="1293"/>
      <c r="H703" s="1293"/>
      <c r="I703" s="1293"/>
      <c r="J703" s="1293"/>
      <c r="K703" s="3447"/>
      <c r="L703" s="756"/>
    </row>
    <row r="704" spans="1:12" s="1826" customFormat="1">
      <c r="A704" s="1825"/>
      <c r="B704" s="1293"/>
      <c r="C704" s="1293"/>
      <c r="D704" s="1293"/>
      <c r="E704" s="1293"/>
      <c r="F704" s="1293"/>
      <c r="G704" s="1293"/>
      <c r="H704" s="1293"/>
      <c r="I704" s="1293"/>
      <c r="J704" s="1293"/>
      <c r="K704" s="3447"/>
      <c r="L704" s="756"/>
    </row>
    <row r="705" spans="1:12" s="1826" customFormat="1">
      <c r="A705" s="1825"/>
      <c r="B705" s="1293"/>
      <c r="C705" s="1293"/>
      <c r="D705" s="1293"/>
      <c r="E705" s="1293"/>
      <c r="F705" s="1293"/>
      <c r="G705" s="1293"/>
      <c r="H705" s="1293"/>
      <c r="I705" s="1293"/>
      <c r="J705" s="1293"/>
      <c r="K705" s="3447"/>
      <c r="L705" s="756"/>
    </row>
    <row r="706" spans="1:12" s="1826" customFormat="1">
      <c r="A706" s="1825"/>
      <c r="B706" s="1293"/>
      <c r="C706" s="1293"/>
      <c r="D706" s="1293"/>
      <c r="E706" s="1293"/>
      <c r="F706" s="1293"/>
      <c r="G706" s="1293"/>
      <c r="H706" s="1293"/>
      <c r="I706" s="1293"/>
      <c r="J706" s="1293"/>
      <c r="K706" s="3447"/>
      <c r="L706" s="756"/>
    </row>
    <row r="707" spans="1:12" s="1826" customFormat="1">
      <c r="A707" s="1825"/>
      <c r="B707" s="1293"/>
      <c r="C707" s="1293"/>
      <c r="D707" s="1293"/>
      <c r="E707" s="1293"/>
      <c r="F707" s="1293"/>
      <c r="G707" s="1293"/>
      <c r="H707" s="1293"/>
      <c r="I707" s="1293"/>
      <c r="J707" s="1293"/>
      <c r="K707" s="3447"/>
      <c r="L707" s="756"/>
    </row>
    <row r="708" spans="1:12" s="1826" customFormat="1">
      <c r="A708" s="1825"/>
      <c r="B708" s="1293"/>
      <c r="C708" s="1293"/>
      <c r="D708" s="1293"/>
      <c r="E708" s="1293"/>
      <c r="F708" s="1293"/>
      <c r="G708" s="1293"/>
      <c r="H708" s="1293"/>
      <c r="I708" s="1293"/>
      <c r="J708" s="1293"/>
      <c r="K708" s="3447"/>
      <c r="L708" s="756"/>
    </row>
    <row r="709" spans="1:12" s="1826" customFormat="1">
      <c r="A709" s="1825"/>
      <c r="B709" s="1293"/>
      <c r="C709" s="1293"/>
      <c r="D709" s="1293"/>
      <c r="E709" s="1293"/>
      <c r="F709" s="1293"/>
      <c r="G709" s="1293"/>
      <c r="H709" s="1293"/>
      <c r="I709" s="1293"/>
      <c r="J709" s="1293"/>
      <c r="K709" s="3447"/>
      <c r="L709" s="756"/>
    </row>
    <row r="710" spans="1:12" s="1826" customFormat="1">
      <c r="A710" s="1825"/>
      <c r="B710" s="1293"/>
      <c r="C710" s="1293"/>
      <c r="D710" s="1293"/>
      <c r="E710" s="1293"/>
      <c r="F710" s="1293"/>
      <c r="G710" s="1293"/>
      <c r="H710" s="1293"/>
      <c r="I710" s="1293"/>
      <c r="J710" s="1293"/>
      <c r="K710" s="3447"/>
      <c r="L710" s="756"/>
    </row>
    <row r="711" spans="1:12" s="1826" customFormat="1">
      <c r="A711" s="1825"/>
      <c r="B711" s="1293"/>
      <c r="C711" s="1293"/>
      <c r="D711" s="1293"/>
      <c r="E711" s="1293"/>
      <c r="F711" s="1293"/>
      <c r="G711" s="1293"/>
      <c r="H711" s="1293"/>
      <c r="I711" s="1293"/>
      <c r="J711" s="1293"/>
      <c r="K711" s="3447"/>
      <c r="L711" s="756"/>
    </row>
    <row r="712" spans="1:12" s="1826" customFormat="1">
      <c r="A712" s="1825"/>
      <c r="B712" s="1293"/>
      <c r="C712" s="1293"/>
      <c r="D712" s="1293"/>
      <c r="E712" s="1293"/>
      <c r="F712" s="1293"/>
      <c r="G712" s="1293"/>
      <c r="H712" s="1293"/>
      <c r="I712" s="1293"/>
      <c r="J712" s="1293"/>
      <c r="K712" s="3447"/>
      <c r="L712" s="756"/>
    </row>
    <row r="713" spans="1:12" s="1826" customFormat="1">
      <c r="A713" s="1825"/>
      <c r="B713" s="1293"/>
      <c r="C713" s="1293"/>
      <c r="D713" s="1293"/>
      <c r="E713" s="1293"/>
      <c r="F713" s="1293"/>
      <c r="G713" s="1293"/>
      <c r="H713" s="1293"/>
      <c r="I713" s="1293"/>
      <c r="J713" s="1293"/>
      <c r="K713" s="3447"/>
      <c r="L713" s="756"/>
    </row>
    <row r="714" spans="1:12" s="1826" customFormat="1">
      <c r="A714" s="1825"/>
      <c r="B714" s="1293"/>
      <c r="C714" s="1293"/>
      <c r="D714" s="1293"/>
      <c r="E714" s="1293"/>
      <c r="F714" s="1293"/>
      <c r="G714" s="1293"/>
      <c r="H714" s="1293"/>
      <c r="I714" s="1293"/>
      <c r="J714" s="1293"/>
      <c r="K714" s="3447"/>
      <c r="L714" s="756"/>
    </row>
    <row r="715" spans="1:12" s="1826" customFormat="1">
      <c r="A715" s="1825"/>
      <c r="B715" s="1293"/>
      <c r="C715" s="1293"/>
      <c r="D715" s="1293"/>
      <c r="E715" s="1293"/>
      <c r="F715" s="1293"/>
      <c r="G715" s="1293"/>
      <c r="H715" s="1293"/>
      <c r="I715" s="1293"/>
      <c r="J715" s="1293"/>
      <c r="K715" s="3447"/>
      <c r="L715" s="756"/>
    </row>
    <row r="716" spans="1:12" s="1826" customFormat="1">
      <c r="A716" s="1825"/>
      <c r="B716" s="1293"/>
      <c r="C716" s="1293"/>
      <c r="D716" s="1293"/>
      <c r="E716" s="1293"/>
      <c r="F716" s="1293"/>
      <c r="G716" s="1293"/>
      <c r="H716" s="1293"/>
      <c r="I716" s="1293"/>
      <c r="J716" s="1293"/>
      <c r="K716" s="3447"/>
      <c r="L716" s="756"/>
    </row>
    <row r="717" spans="1:12" s="1826" customFormat="1">
      <c r="A717" s="1825"/>
      <c r="B717" s="1293"/>
      <c r="C717" s="1293"/>
      <c r="D717" s="1293"/>
      <c r="E717" s="1293"/>
      <c r="F717" s="1293"/>
      <c r="G717" s="1293"/>
      <c r="H717" s="1293"/>
      <c r="I717" s="1293"/>
      <c r="J717" s="1293"/>
      <c r="K717" s="3447"/>
      <c r="L717" s="756"/>
    </row>
    <row r="718" spans="1:12" s="1826" customFormat="1">
      <c r="A718" s="1825"/>
      <c r="B718" s="1293"/>
      <c r="C718" s="1293"/>
      <c r="D718" s="1293"/>
      <c r="E718" s="1293"/>
      <c r="F718" s="1293"/>
      <c r="G718" s="1293"/>
      <c r="H718" s="1293"/>
      <c r="I718" s="1293"/>
      <c r="J718" s="1293"/>
      <c r="K718" s="3447"/>
      <c r="L718" s="756"/>
    </row>
    <row r="719" spans="1:12" s="1826" customFormat="1">
      <c r="A719" s="1825"/>
      <c r="B719" s="1293"/>
      <c r="C719" s="1293"/>
      <c r="D719" s="1293"/>
      <c r="E719" s="1293"/>
      <c r="F719" s="1293"/>
      <c r="G719" s="1293"/>
      <c r="H719" s="1293"/>
      <c r="I719" s="1293"/>
      <c r="J719" s="1293"/>
      <c r="K719" s="3447"/>
      <c r="L719" s="756"/>
    </row>
    <row r="720" spans="1:12" s="1826" customFormat="1">
      <c r="A720" s="1825"/>
      <c r="B720" s="1293"/>
      <c r="C720" s="1293"/>
      <c r="D720" s="1293"/>
      <c r="E720" s="1293"/>
      <c r="F720" s="1293"/>
      <c r="G720" s="1293"/>
      <c r="H720" s="1293"/>
      <c r="I720" s="1293"/>
      <c r="J720" s="1293"/>
      <c r="K720" s="3447"/>
      <c r="L720" s="756"/>
    </row>
    <row r="721" spans="1:12" s="1826" customFormat="1">
      <c r="A721" s="1825"/>
      <c r="B721" s="1293"/>
      <c r="C721" s="1293"/>
      <c r="D721" s="1293"/>
      <c r="E721" s="1293"/>
      <c r="F721" s="1293"/>
      <c r="G721" s="1293"/>
      <c r="H721" s="1293"/>
      <c r="I721" s="1293"/>
      <c r="J721" s="1293"/>
      <c r="K721" s="3447"/>
      <c r="L721" s="756"/>
    </row>
    <row r="722" spans="1:12" s="1826" customFormat="1">
      <c r="A722" s="1825"/>
      <c r="B722" s="1293"/>
      <c r="C722" s="1293"/>
      <c r="D722" s="1293"/>
      <c r="E722" s="1293"/>
      <c r="F722" s="1293"/>
      <c r="G722" s="1293"/>
      <c r="H722" s="1293"/>
      <c r="I722" s="1293"/>
      <c r="J722" s="1293"/>
      <c r="K722" s="3447"/>
      <c r="L722" s="756"/>
    </row>
    <row r="723" spans="1:12" s="1826" customFormat="1">
      <c r="A723" s="1825"/>
      <c r="B723" s="1293"/>
      <c r="C723" s="1293"/>
      <c r="D723" s="1293"/>
      <c r="E723" s="1293"/>
      <c r="F723" s="1293"/>
      <c r="G723" s="1293"/>
      <c r="H723" s="1293"/>
      <c r="I723" s="1293"/>
      <c r="J723" s="1293"/>
      <c r="K723" s="3447"/>
      <c r="L723" s="756"/>
    </row>
    <row r="724" spans="1:12" s="1826" customFormat="1">
      <c r="A724" s="1825"/>
      <c r="B724" s="1293"/>
      <c r="C724" s="1293"/>
      <c r="D724" s="1293"/>
      <c r="E724" s="1293"/>
      <c r="F724" s="1293"/>
      <c r="G724" s="1293"/>
      <c r="H724" s="1293"/>
      <c r="I724" s="1293"/>
      <c r="J724" s="1293"/>
      <c r="K724" s="3447"/>
      <c r="L724" s="756"/>
    </row>
    <row r="725" spans="1:12" s="1826" customFormat="1">
      <c r="A725" s="1825"/>
      <c r="B725" s="1293"/>
      <c r="C725" s="1293"/>
      <c r="D725" s="1293"/>
      <c r="E725" s="1293"/>
      <c r="F725" s="1293"/>
      <c r="G725" s="1293"/>
      <c r="H725" s="1293"/>
      <c r="I725" s="1293"/>
      <c r="J725" s="1293"/>
      <c r="K725" s="3447"/>
      <c r="L725" s="756"/>
    </row>
    <row r="726" spans="1:12" s="1826" customFormat="1">
      <c r="A726" s="1825"/>
      <c r="B726" s="1293"/>
      <c r="C726" s="1293"/>
      <c r="D726" s="1293"/>
      <c r="E726" s="1293"/>
      <c r="F726" s="1293"/>
      <c r="G726" s="1293"/>
      <c r="H726" s="1293"/>
      <c r="I726" s="1293"/>
      <c r="J726" s="1293"/>
      <c r="K726" s="3447"/>
      <c r="L726" s="756"/>
    </row>
    <row r="727" spans="1:12" s="1826" customFormat="1">
      <c r="A727" s="1825"/>
      <c r="B727" s="1293"/>
      <c r="C727" s="1293"/>
      <c r="D727" s="1293"/>
      <c r="E727" s="1293"/>
      <c r="F727" s="1293"/>
      <c r="G727" s="1293"/>
      <c r="H727" s="1293"/>
      <c r="I727" s="1293"/>
      <c r="J727" s="1293"/>
      <c r="K727" s="3447"/>
      <c r="L727" s="756"/>
    </row>
    <row r="728" spans="1:12" s="1826" customFormat="1">
      <c r="A728" s="1825"/>
      <c r="B728" s="1293"/>
      <c r="C728" s="1293"/>
      <c r="D728" s="1293"/>
      <c r="E728" s="1293"/>
      <c r="F728" s="1293"/>
      <c r="G728" s="1293"/>
      <c r="H728" s="1293"/>
      <c r="I728" s="1293"/>
      <c r="J728" s="1293"/>
      <c r="K728" s="3447"/>
      <c r="L728" s="756"/>
    </row>
    <row r="729" spans="1:12" s="1826" customFormat="1">
      <c r="A729" s="1825"/>
      <c r="B729" s="1293"/>
      <c r="C729" s="1293"/>
      <c r="D729" s="1293"/>
      <c r="E729" s="1293"/>
      <c r="F729" s="1293"/>
      <c r="G729" s="1293"/>
      <c r="H729" s="1293"/>
      <c r="I729" s="1293"/>
      <c r="J729" s="1293"/>
      <c r="K729" s="3447"/>
      <c r="L729" s="756"/>
    </row>
    <row r="730" spans="1:12" s="1826" customFormat="1">
      <c r="A730" s="1825"/>
      <c r="B730" s="1293"/>
      <c r="C730" s="1293"/>
      <c r="D730" s="1293"/>
      <c r="E730" s="1293"/>
      <c r="F730" s="1293"/>
      <c r="G730" s="1293"/>
      <c r="H730" s="1293"/>
      <c r="I730" s="1293"/>
      <c r="J730" s="1293"/>
      <c r="K730" s="3447"/>
      <c r="L730" s="756"/>
    </row>
    <row r="731" spans="1:12" s="1826" customFormat="1">
      <c r="A731" s="1825"/>
      <c r="B731" s="1293"/>
      <c r="C731" s="1293"/>
      <c r="D731" s="1293"/>
      <c r="E731" s="1293"/>
      <c r="F731" s="1293"/>
      <c r="G731" s="1293"/>
      <c r="H731" s="1293"/>
      <c r="I731" s="1293"/>
      <c r="J731" s="1293"/>
      <c r="K731" s="3447"/>
      <c r="L731" s="756"/>
    </row>
    <row r="732" spans="1:12" s="1826" customFormat="1">
      <c r="A732" s="1825"/>
      <c r="B732" s="1293"/>
      <c r="C732" s="1293"/>
      <c r="D732" s="1293"/>
      <c r="E732" s="1293"/>
      <c r="F732" s="1293"/>
      <c r="G732" s="1293"/>
      <c r="H732" s="1293"/>
      <c r="I732" s="1293"/>
      <c r="J732" s="1293"/>
      <c r="K732" s="3447"/>
      <c r="L732" s="756"/>
    </row>
    <row r="733" spans="1:12" s="1826" customFormat="1">
      <c r="A733" s="1825"/>
      <c r="B733" s="1293"/>
      <c r="C733" s="1293"/>
      <c r="D733" s="1293"/>
      <c r="E733" s="1293"/>
      <c r="F733" s="1293"/>
      <c r="G733" s="1293"/>
      <c r="H733" s="1293"/>
      <c r="I733" s="1293"/>
      <c r="J733" s="1293"/>
      <c r="K733" s="3447"/>
      <c r="L733" s="756"/>
    </row>
    <row r="734" spans="1:12" s="1826" customFormat="1">
      <c r="A734" s="1825"/>
      <c r="B734" s="1293"/>
      <c r="C734" s="1293"/>
      <c r="D734" s="1293"/>
      <c r="E734" s="1293"/>
      <c r="F734" s="1293"/>
      <c r="G734" s="1293"/>
      <c r="H734" s="1293"/>
      <c r="I734" s="1293"/>
      <c r="J734" s="1293"/>
      <c r="K734" s="3447"/>
      <c r="L734" s="756"/>
    </row>
    <row r="735" spans="1:12" s="1826" customFormat="1">
      <c r="A735" s="1825"/>
      <c r="B735" s="1293"/>
      <c r="C735" s="1293"/>
      <c r="D735" s="1293"/>
      <c r="E735" s="1293"/>
      <c r="F735" s="1293"/>
      <c r="G735" s="1293"/>
      <c r="H735" s="1293"/>
      <c r="I735" s="1293"/>
      <c r="J735" s="1293"/>
      <c r="K735" s="3447"/>
      <c r="L735" s="756"/>
    </row>
    <row r="736" spans="1:12" s="1826" customFormat="1">
      <c r="A736" s="1825"/>
      <c r="B736" s="1293"/>
      <c r="C736" s="1293"/>
      <c r="D736" s="1293"/>
      <c r="E736" s="1293"/>
      <c r="F736" s="1293"/>
      <c r="G736" s="1293"/>
      <c r="H736" s="1293"/>
      <c r="I736" s="1293"/>
      <c r="J736" s="1293"/>
      <c r="K736" s="3447"/>
      <c r="L736" s="756"/>
    </row>
    <row r="737" spans="1:12" s="1826" customFormat="1">
      <c r="A737" s="1825"/>
      <c r="B737" s="1293"/>
      <c r="C737" s="1293"/>
      <c r="D737" s="1293"/>
      <c r="E737" s="1293"/>
      <c r="F737" s="1293"/>
      <c r="G737" s="1293"/>
      <c r="H737" s="1293"/>
      <c r="I737" s="1293"/>
      <c r="J737" s="1293"/>
      <c r="K737" s="3447"/>
      <c r="L737" s="756"/>
    </row>
    <row r="738" spans="1:12" s="1826" customFormat="1">
      <c r="A738" s="1825"/>
      <c r="B738" s="1293"/>
      <c r="C738" s="1293"/>
      <c r="D738" s="1293"/>
      <c r="E738" s="1293"/>
      <c r="F738" s="1293"/>
      <c r="G738" s="1293"/>
      <c r="H738" s="1293"/>
      <c r="I738" s="1293"/>
      <c r="J738" s="1293"/>
      <c r="K738" s="3447"/>
      <c r="L738" s="756"/>
    </row>
    <row r="739" spans="1:12" s="1826" customFormat="1">
      <c r="A739" s="1825"/>
      <c r="B739" s="1293"/>
      <c r="C739" s="1293"/>
      <c r="D739" s="1293"/>
      <c r="E739" s="1293"/>
      <c r="F739" s="1293"/>
      <c r="G739" s="1293"/>
      <c r="H739" s="1293"/>
      <c r="I739" s="1293"/>
      <c r="J739" s="1293"/>
      <c r="K739" s="3447"/>
      <c r="L739" s="756"/>
    </row>
    <row r="740" spans="1:12" s="1826" customFormat="1">
      <c r="A740" s="1825"/>
      <c r="B740" s="1293"/>
      <c r="C740" s="1293"/>
      <c r="D740" s="1293"/>
      <c r="E740" s="1293"/>
      <c r="F740" s="1293"/>
      <c r="G740" s="1293"/>
      <c r="H740" s="1293"/>
      <c r="I740" s="1293"/>
      <c r="J740" s="1293"/>
      <c r="K740" s="3447"/>
      <c r="L740" s="756"/>
    </row>
    <row r="741" spans="1:12" s="1826" customFormat="1">
      <c r="A741" s="1825"/>
      <c r="B741" s="1293"/>
      <c r="C741" s="1293"/>
      <c r="D741" s="1293"/>
      <c r="E741" s="1293"/>
      <c r="F741" s="1293"/>
      <c r="G741" s="1293"/>
      <c r="H741" s="1293"/>
      <c r="I741" s="1293"/>
      <c r="J741" s="1293"/>
      <c r="K741" s="3447"/>
      <c r="L741" s="756"/>
    </row>
    <row r="742" spans="1:12" s="1826" customFormat="1">
      <c r="A742" s="1825"/>
      <c r="B742" s="1293"/>
      <c r="C742" s="1293"/>
      <c r="D742" s="1293"/>
      <c r="E742" s="1293"/>
      <c r="F742" s="1293"/>
      <c r="G742" s="1293"/>
      <c r="H742" s="1293"/>
      <c r="I742" s="1293"/>
      <c r="J742" s="1293"/>
      <c r="K742" s="3447"/>
      <c r="L742" s="756"/>
    </row>
    <row r="743" spans="1:12" s="1826" customFormat="1">
      <c r="A743" s="1825"/>
      <c r="B743" s="1293"/>
      <c r="C743" s="1293"/>
      <c r="D743" s="1293"/>
      <c r="E743" s="1293"/>
      <c r="F743" s="1293"/>
      <c r="G743" s="1293"/>
      <c r="H743" s="1293"/>
      <c r="I743" s="1293"/>
      <c r="J743" s="1293"/>
      <c r="K743" s="3447"/>
      <c r="L743" s="756"/>
    </row>
    <row r="744" spans="1:12" s="1826" customFormat="1">
      <c r="A744" s="1825"/>
      <c r="B744" s="1293"/>
      <c r="C744" s="1293"/>
      <c r="D744" s="1293"/>
      <c r="E744" s="1293"/>
      <c r="F744" s="1293"/>
      <c r="G744" s="1293"/>
      <c r="H744" s="1293"/>
      <c r="I744" s="1293"/>
      <c r="J744" s="1293"/>
      <c r="K744" s="3447"/>
      <c r="L744" s="756"/>
    </row>
    <row r="745" spans="1:12" s="1826" customFormat="1">
      <c r="A745" s="1825"/>
      <c r="B745" s="1293"/>
      <c r="C745" s="1293"/>
      <c r="D745" s="1293"/>
      <c r="E745" s="1293"/>
      <c r="F745" s="1293"/>
      <c r="G745" s="1293"/>
      <c r="H745" s="1293"/>
      <c r="I745" s="1293"/>
      <c r="J745" s="1293"/>
      <c r="K745" s="3447"/>
      <c r="L745" s="756"/>
    </row>
    <row r="746" spans="1:12" s="1826" customFormat="1">
      <c r="A746" s="1825"/>
      <c r="B746" s="1293"/>
      <c r="C746" s="1293"/>
      <c r="D746" s="1293"/>
      <c r="E746" s="1293"/>
      <c r="F746" s="1293"/>
      <c r="G746" s="1293"/>
      <c r="H746" s="1293"/>
      <c r="I746" s="1293"/>
      <c r="J746" s="1293"/>
      <c r="K746" s="3447"/>
      <c r="L746" s="756"/>
    </row>
    <row r="747" spans="1:12" s="1826" customFormat="1">
      <c r="A747" s="1825"/>
      <c r="B747" s="1293"/>
      <c r="C747" s="1293"/>
      <c r="D747" s="1293"/>
      <c r="E747" s="1293"/>
      <c r="F747" s="1293"/>
      <c r="G747" s="1293"/>
      <c r="H747" s="1293"/>
      <c r="I747" s="1293"/>
      <c r="J747" s="1293"/>
      <c r="K747" s="3447"/>
      <c r="L747" s="756"/>
    </row>
    <row r="748" spans="1:12" s="1826" customFormat="1">
      <c r="A748" s="1825"/>
      <c r="B748" s="1293"/>
      <c r="C748" s="1293"/>
      <c r="D748" s="1293"/>
      <c r="E748" s="1293"/>
      <c r="F748" s="1293"/>
      <c r="G748" s="1293"/>
      <c r="H748" s="1293"/>
      <c r="I748" s="1293"/>
      <c r="J748" s="1293"/>
      <c r="K748" s="3447"/>
      <c r="L748" s="756"/>
    </row>
    <row r="749" spans="1:12" s="1826" customFormat="1">
      <c r="A749" s="1825"/>
      <c r="B749" s="1293"/>
      <c r="C749" s="1293"/>
      <c r="D749" s="1293"/>
      <c r="E749" s="1293"/>
      <c r="F749" s="1293"/>
      <c r="G749" s="1293"/>
      <c r="H749" s="1293"/>
      <c r="I749" s="1293"/>
      <c r="J749" s="1293"/>
      <c r="K749" s="3447"/>
      <c r="L749" s="756"/>
    </row>
    <row r="750" spans="1:12" s="1826" customFormat="1">
      <c r="A750" s="1825"/>
      <c r="B750" s="1293"/>
      <c r="C750" s="1293"/>
      <c r="D750" s="1293"/>
      <c r="E750" s="1293"/>
      <c r="F750" s="1293"/>
      <c r="G750" s="1293"/>
      <c r="H750" s="1293"/>
      <c r="I750" s="1293"/>
      <c r="J750" s="1293"/>
      <c r="K750" s="3447"/>
      <c r="L750" s="756"/>
    </row>
    <row r="751" spans="1:12" s="1826" customFormat="1">
      <c r="A751" s="1825"/>
      <c r="B751" s="1293"/>
      <c r="C751" s="1293"/>
      <c r="D751" s="1293"/>
      <c r="E751" s="1293"/>
      <c r="F751" s="1293"/>
      <c r="G751" s="1293"/>
      <c r="H751" s="1293"/>
      <c r="I751" s="1293"/>
      <c r="J751" s="1293"/>
      <c r="K751" s="3447"/>
      <c r="L751" s="756"/>
    </row>
    <row r="752" spans="1:12" s="1826" customFormat="1">
      <c r="A752" s="1825"/>
      <c r="B752" s="1293"/>
      <c r="C752" s="1293"/>
      <c r="D752" s="1293"/>
      <c r="E752" s="1293"/>
      <c r="F752" s="1293"/>
      <c r="G752" s="1293"/>
      <c r="H752" s="1293"/>
      <c r="I752" s="1293"/>
      <c r="J752" s="1293"/>
      <c r="K752" s="3447"/>
      <c r="L752" s="756"/>
    </row>
    <row r="753" spans="1:12" s="1826" customFormat="1">
      <c r="A753" s="1825"/>
      <c r="B753" s="1293"/>
      <c r="C753" s="1293"/>
      <c r="D753" s="1293"/>
      <c r="E753" s="1293"/>
      <c r="F753" s="1293"/>
      <c r="G753" s="1293"/>
      <c r="H753" s="1293"/>
      <c r="I753" s="1293"/>
      <c r="J753" s="1293"/>
      <c r="K753" s="3447"/>
      <c r="L753" s="756"/>
    </row>
    <row r="754" spans="1:12" s="1826" customFormat="1">
      <c r="A754" s="1825"/>
      <c r="B754" s="1293"/>
      <c r="C754" s="1293"/>
      <c r="D754" s="1293"/>
      <c r="E754" s="1293"/>
      <c r="F754" s="1293"/>
      <c r="G754" s="1293"/>
      <c r="H754" s="1293"/>
      <c r="I754" s="1293"/>
      <c r="J754" s="1293"/>
      <c r="K754" s="3447"/>
      <c r="L754" s="756"/>
    </row>
    <row r="755" spans="1:12" s="1826" customFormat="1">
      <c r="A755" s="1825"/>
      <c r="B755" s="1293"/>
      <c r="C755" s="1293"/>
      <c r="D755" s="1293"/>
      <c r="E755" s="1293"/>
      <c r="F755" s="1293"/>
      <c r="G755" s="1293"/>
      <c r="H755" s="1293"/>
      <c r="I755" s="1293"/>
      <c r="J755" s="1293"/>
      <c r="K755" s="3447"/>
      <c r="L755" s="756"/>
    </row>
    <row r="756" spans="1:12" s="1826" customFormat="1">
      <c r="A756" s="1825"/>
      <c r="B756" s="1293"/>
      <c r="C756" s="1293"/>
      <c r="D756" s="1293"/>
      <c r="E756" s="1293"/>
      <c r="F756" s="1293"/>
      <c r="G756" s="1293"/>
      <c r="H756" s="1293"/>
      <c r="I756" s="1293"/>
      <c r="J756" s="1293"/>
      <c r="K756" s="3447"/>
      <c r="L756" s="756"/>
    </row>
    <row r="757" spans="1:12" s="1826" customFormat="1">
      <c r="A757" s="1825"/>
      <c r="B757" s="1293"/>
      <c r="C757" s="1293"/>
      <c r="D757" s="1293"/>
      <c r="E757" s="1293"/>
      <c r="F757" s="1293"/>
      <c r="G757" s="1293"/>
      <c r="H757" s="1293"/>
      <c r="I757" s="1293"/>
      <c r="J757" s="1293"/>
      <c r="K757" s="3447"/>
      <c r="L757" s="756"/>
    </row>
    <row r="758" spans="1:12" s="1826" customFormat="1">
      <c r="A758" s="1825"/>
      <c r="B758" s="1293"/>
      <c r="C758" s="1293"/>
      <c r="D758" s="1293"/>
      <c r="E758" s="1293"/>
      <c r="F758" s="1293"/>
      <c r="G758" s="1293"/>
      <c r="H758" s="1293"/>
      <c r="I758" s="1293"/>
      <c r="J758" s="1293"/>
      <c r="K758" s="3447"/>
      <c r="L758" s="756"/>
    </row>
    <row r="759" spans="1:12" s="1826" customFormat="1">
      <c r="A759" s="1825"/>
      <c r="B759" s="1293"/>
      <c r="C759" s="1293"/>
      <c r="D759" s="1293"/>
      <c r="E759" s="1293"/>
      <c r="F759" s="1293"/>
      <c r="G759" s="1293"/>
      <c r="H759" s="1293"/>
      <c r="I759" s="1293"/>
      <c r="J759" s="1293"/>
      <c r="K759" s="3447"/>
      <c r="L759" s="756"/>
    </row>
    <row r="760" spans="1:12" s="1826" customFormat="1">
      <c r="A760" s="1825"/>
      <c r="B760" s="1293"/>
      <c r="C760" s="1293"/>
      <c r="D760" s="1293"/>
      <c r="E760" s="1293"/>
      <c r="F760" s="1293"/>
      <c r="G760" s="1293"/>
      <c r="H760" s="1293"/>
      <c r="I760" s="1293"/>
      <c r="J760" s="1293"/>
      <c r="K760" s="3447"/>
      <c r="L760" s="756"/>
    </row>
    <row r="761" spans="1:12" s="1826" customFormat="1">
      <c r="A761" s="1825"/>
      <c r="B761" s="1293"/>
      <c r="C761" s="1293"/>
      <c r="D761" s="1293"/>
      <c r="E761" s="1293"/>
      <c r="F761" s="1293"/>
      <c r="G761" s="1293"/>
      <c r="H761" s="1293"/>
      <c r="I761" s="1293"/>
      <c r="J761" s="1293"/>
      <c r="K761" s="3447"/>
      <c r="L761" s="756"/>
    </row>
    <row r="762" spans="1:12" s="1826" customFormat="1">
      <c r="A762" s="1825"/>
      <c r="B762" s="1293"/>
      <c r="C762" s="1293"/>
      <c r="D762" s="1293"/>
      <c r="E762" s="1293"/>
      <c r="F762" s="1293"/>
      <c r="G762" s="1293"/>
      <c r="H762" s="1293"/>
      <c r="I762" s="1293"/>
      <c r="J762" s="1293"/>
      <c r="K762" s="3447"/>
      <c r="L762" s="756"/>
    </row>
    <row r="763" spans="1:12" s="1826" customFormat="1">
      <c r="A763" s="1825"/>
      <c r="B763" s="1293"/>
      <c r="C763" s="1293"/>
      <c r="D763" s="1293"/>
      <c r="E763" s="1293"/>
      <c r="F763" s="1293"/>
      <c r="G763" s="1293"/>
      <c r="H763" s="1293"/>
      <c r="I763" s="1293"/>
      <c r="J763" s="1293"/>
      <c r="K763" s="3447"/>
      <c r="L763" s="756"/>
    </row>
    <row r="764" spans="1:12" s="1826" customFormat="1">
      <c r="A764" s="1825"/>
      <c r="B764" s="1293"/>
      <c r="C764" s="1293"/>
      <c r="D764" s="1293"/>
      <c r="E764" s="1293"/>
      <c r="F764" s="1293"/>
      <c r="G764" s="1293"/>
      <c r="H764" s="1293"/>
      <c r="I764" s="1293"/>
      <c r="J764" s="1293"/>
      <c r="K764" s="3447"/>
      <c r="L764" s="756"/>
    </row>
    <row r="765" spans="1:12" s="1826" customFormat="1">
      <c r="A765" s="1825"/>
      <c r="B765" s="1293"/>
      <c r="C765" s="1293"/>
      <c r="D765" s="1293"/>
      <c r="E765" s="1293"/>
      <c r="F765" s="1293"/>
      <c r="G765" s="1293"/>
      <c r="H765" s="1293"/>
      <c r="I765" s="1293"/>
      <c r="J765" s="1293"/>
      <c r="K765" s="3447"/>
      <c r="L765" s="756"/>
    </row>
    <row r="766" spans="1:12" s="1826" customFormat="1">
      <c r="A766" s="1825"/>
      <c r="B766" s="1293"/>
      <c r="C766" s="1293"/>
      <c r="D766" s="1293"/>
      <c r="E766" s="1293"/>
      <c r="F766" s="1293"/>
      <c r="G766" s="1293"/>
      <c r="H766" s="1293"/>
      <c r="I766" s="1293"/>
      <c r="J766" s="1293"/>
      <c r="K766" s="3447"/>
      <c r="L766" s="756"/>
    </row>
    <row r="767" spans="1:12" s="1826" customFormat="1">
      <c r="A767" s="1825"/>
      <c r="B767" s="1293"/>
      <c r="C767" s="1293"/>
      <c r="D767" s="1293"/>
      <c r="E767" s="1293"/>
      <c r="F767" s="1293"/>
      <c r="G767" s="1293"/>
      <c r="H767" s="1293"/>
      <c r="I767" s="1293"/>
      <c r="J767" s="1293"/>
      <c r="K767" s="3447"/>
      <c r="L767" s="756"/>
    </row>
    <row r="768" spans="1:12" s="1826" customFormat="1">
      <c r="A768" s="1825"/>
      <c r="B768" s="1293"/>
      <c r="C768" s="1293"/>
      <c r="D768" s="1293"/>
      <c r="E768" s="1293"/>
      <c r="F768" s="1293"/>
      <c r="G768" s="1293"/>
      <c r="H768" s="1293"/>
      <c r="I768" s="1293"/>
      <c r="J768" s="1293"/>
      <c r="K768" s="3447"/>
      <c r="L768" s="756"/>
    </row>
    <row r="769" spans="1:12" s="1826" customFormat="1">
      <c r="A769" s="1825"/>
      <c r="B769" s="1293"/>
      <c r="C769" s="1293"/>
      <c r="D769" s="1293"/>
      <c r="E769" s="1293"/>
      <c r="F769" s="1293"/>
      <c r="G769" s="1293"/>
      <c r="H769" s="1293"/>
      <c r="I769" s="1293"/>
      <c r="J769" s="1293"/>
      <c r="K769" s="3447"/>
      <c r="L769" s="756"/>
    </row>
    <row r="770" spans="1:12" s="1826" customFormat="1">
      <c r="A770" s="1825"/>
      <c r="B770" s="1293"/>
      <c r="C770" s="1293"/>
      <c r="D770" s="1293"/>
      <c r="E770" s="1293"/>
      <c r="F770" s="1293"/>
      <c r="G770" s="1293"/>
      <c r="H770" s="1293"/>
      <c r="I770" s="1293"/>
      <c r="J770" s="1293"/>
      <c r="K770" s="3447"/>
      <c r="L770" s="756"/>
    </row>
    <row r="771" spans="1:12" s="1826" customFormat="1">
      <c r="A771" s="1825"/>
      <c r="B771" s="1293"/>
      <c r="C771" s="1293"/>
      <c r="D771" s="1293"/>
      <c r="E771" s="1293"/>
      <c r="F771" s="1293"/>
      <c r="G771" s="1293"/>
      <c r="H771" s="1293"/>
      <c r="I771" s="1293"/>
      <c r="J771" s="1293"/>
      <c r="K771" s="3447"/>
      <c r="L771" s="756"/>
    </row>
    <row r="772" spans="1:12" s="1826" customFormat="1">
      <c r="A772" s="1825"/>
      <c r="B772" s="1293"/>
      <c r="C772" s="1293"/>
      <c r="D772" s="1293"/>
      <c r="E772" s="1293"/>
      <c r="F772" s="1293"/>
      <c r="G772" s="1293"/>
      <c r="H772" s="1293"/>
      <c r="I772" s="1293"/>
      <c r="J772" s="1293"/>
      <c r="K772" s="3447"/>
      <c r="L772" s="756"/>
    </row>
    <row r="773" spans="1:12" s="1826" customFormat="1">
      <c r="A773" s="1825"/>
      <c r="B773" s="1293"/>
      <c r="C773" s="1293"/>
      <c r="D773" s="1293"/>
      <c r="E773" s="1293"/>
      <c r="F773" s="1293"/>
      <c r="G773" s="1293"/>
      <c r="H773" s="1293"/>
      <c r="I773" s="1293"/>
      <c r="J773" s="1293"/>
      <c r="K773" s="3447"/>
      <c r="L773" s="756"/>
    </row>
    <row r="774" spans="1:12" s="1826" customFormat="1">
      <c r="A774" s="1825"/>
      <c r="B774" s="1293"/>
      <c r="C774" s="1293"/>
      <c r="D774" s="1293"/>
      <c r="E774" s="1293"/>
      <c r="F774" s="1293"/>
      <c r="G774" s="1293"/>
      <c r="H774" s="1293"/>
      <c r="I774" s="1293"/>
      <c r="J774" s="1293"/>
      <c r="K774" s="3447"/>
      <c r="L774" s="756"/>
    </row>
    <row r="775" spans="1:12" s="1826" customFormat="1">
      <c r="A775" s="1825"/>
      <c r="B775" s="1293"/>
      <c r="C775" s="1293"/>
      <c r="D775" s="1293"/>
      <c r="E775" s="1293"/>
      <c r="F775" s="1293"/>
      <c r="G775" s="1293"/>
      <c r="H775" s="1293"/>
      <c r="I775" s="1293"/>
      <c r="J775" s="1293"/>
      <c r="K775" s="3447"/>
      <c r="L775" s="756"/>
    </row>
    <row r="776" spans="1:12" s="1826" customFormat="1">
      <c r="A776" s="1825"/>
      <c r="B776" s="1293"/>
      <c r="C776" s="1293"/>
      <c r="D776" s="1293"/>
      <c r="E776" s="1293"/>
      <c r="F776" s="1293"/>
      <c r="G776" s="1293"/>
      <c r="H776" s="1293"/>
      <c r="I776" s="1293"/>
      <c r="J776" s="1293"/>
      <c r="K776" s="3447"/>
      <c r="L776" s="756"/>
    </row>
    <row r="777" spans="1:12" s="1826" customFormat="1">
      <c r="A777" s="1825"/>
      <c r="B777" s="1293"/>
      <c r="C777" s="1293"/>
      <c r="D777" s="1293"/>
      <c r="E777" s="1293"/>
      <c r="F777" s="1293"/>
      <c r="G777" s="1293"/>
      <c r="H777" s="1293"/>
      <c r="I777" s="1293"/>
      <c r="J777" s="1293"/>
      <c r="K777" s="3447"/>
      <c r="L777" s="756"/>
    </row>
    <row r="778" spans="1:12" s="1826" customFormat="1">
      <c r="A778" s="1825"/>
      <c r="B778" s="1293"/>
      <c r="C778" s="1293"/>
      <c r="D778" s="1293"/>
      <c r="E778" s="1293"/>
      <c r="F778" s="1293"/>
      <c r="G778" s="1293"/>
      <c r="H778" s="1293"/>
      <c r="I778" s="1293"/>
      <c r="J778" s="1293"/>
      <c r="K778" s="3447"/>
      <c r="L778" s="756"/>
    </row>
    <row r="779" spans="1:12" s="1826" customFormat="1">
      <c r="A779" s="1825"/>
      <c r="B779" s="1293"/>
      <c r="C779" s="1293"/>
      <c r="D779" s="1293"/>
      <c r="E779" s="1293"/>
      <c r="F779" s="1293"/>
      <c r="G779" s="1293"/>
      <c r="H779" s="1293"/>
      <c r="I779" s="1293"/>
      <c r="J779" s="1293"/>
      <c r="K779" s="3447"/>
      <c r="L779" s="756"/>
    </row>
    <row r="780" spans="1:12" s="1826" customFormat="1">
      <c r="A780" s="1825"/>
      <c r="B780" s="1293"/>
      <c r="C780" s="1293"/>
      <c r="D780" s="1293"/>
      <c r="E780" s="1293"/>
      <c r="F780" s="1293"/>
      <c r="G780" s="1293"/>
      <c r="H780" s="1293"/>
      <c r="I780" s="1293"/>
      <c r="J780" s="1293"/>
      <c r="K780" s="3447"/>
      <c r="L780" s="756"/>
    </row>
    <row r="781" spans="1:12" s="1826" customFormat="1">
      <c r="A781" s="1825"/>
      <c r="B781" s="1293"/>
      <c r="C781" s="1293"/>
      <c r="D781" s="1293"/>
      <c r="E781" s="1293"/>
      <c r="F781" s="1293"/>
      <c r="G781" s="1293"/>
      <c r="H781" s="1293"/>
      <c r="I781" s="1293"/>
      <c r="J781" s="1293"/>
      <c r="K781" s="3447"/>
      <c r="L781" s="756"/>
    </row>
    <row r="782" spans="1:12" s="1826" customFormat="1">
      <c r="A782" s="1825"/>
      <c r="B782" s="1293"/>
      <c r="C782" s="1293"/>
      <c r="D782" s="1293"/>
      <c r="E782" s="1293"/>
      <c r="F782" s="1293"/>
      <c r="G782" s="1293"/>
      <c r="H782" s="1293"/>
      <c r="I782" s="1293"/>
      <c r="J782" s="1293"/>
      <c r="K782" s="3447"/>
      <c r="L782" s="756"/>
    </row>
    <row r="783" spans="1:12" s="1826" customFormat="1">
      <c r="A783" s="1825"/>
      <c r="B783" s="1293"/>
      <c r="C783" s="1293"/>
      <c r="D783" s="1293"/>
      <c r="E783" s="1293"/>
      <c r="F783" s="1293"/>
      <c r="G783" s="1293"/>
      <c r="H783" s="1293"/>
      <c r="I783" s="1293"/>
      <c r="J783" s="1293"/>
      <c r="K783" s="3447"/>
      <c r="L783" s="756"/>
    </row>
    <row r="784" spans="1:12" s="1826" customFormat="1">
      <c r="A784" s="1825"/>
      <c r="B784" s="1293"/>
      <c r="C784" s="1293"/>
      <c r="D784" s="1293"/>
      <c r="E784" s="1293"/>
      <c r="F784" s="1293"/>
      <c r="G784" s="1293"/>
      <c r="H784" s="1293"/>
      <c r="I784" s="1293"/>
      <c r="J784" s="1293"/>
      <c r="K784" s="3447"/>
      <c r="L784" s="756"/>
    </row>
    <row r="785" spans="1:12" s="1826" customFormat="1">
      <c r="A785" s="1825"/>
      <c r="B785" s="1293"/>
      <c r="C785" s="1293"/>
      <c r="D785" s="1293"/>
      <c r="E785" s="1293"/>
      <c r="F785" s="1293"/>
      <c r="G785" s="1293"/>
      <c r="H785" s="1293"/>
      <c r="I785" s="1293"/>
      <c r="J785" s="1293"/>
      <c r="K785" s="3447"/>
      <c r="L785" s="756"/>
    </row>
    <row r="786" spans="1:12" s="1826" customFormat="1">
      <c r="A786" s="1825"/>
      <c r="B786" s="1293"/>
      <c r="C786" s="1293"/>
      <c r="D786" s="1293"/>
      <c r="E786" s="1293"/>
      <c r="F786" s="1293"/>
      <c r="G786" s="1293"/>
      <c r="H786" s="1293"/>
      <c r="I786" s="1293"/>
      <c r="J786" s="1293"/>
      <c r="K786" s="3447"/>
      <c r="L786" s="756"/>
    </row>
    <row r="787" spans="1:12" s="1826" customFormat="1">
      <c r="A787" s="1825"/>
      <c r="B787" s="1293"/>
      <c r="C787" s="1293"/>
      <c r="D787" s="1293"/>
      <c r="E787" s="1293"/>
      <c r="F787" s="1293"/>
      <c r="G787" s="1293"/>
      <c r="H787" s="1293"/>
      <c r="I787" s="1293"/>
      <c r="J787" s="1293"/>
      <c r="K787" s="3447"/>
      <c r="L787" s="756"/>
    </row>
    <row r="788" spans="1:12" s="1826" customFormat="1">
      <c r="A788" s="1825"/>
      <c r="B788" s="1293"/>
      <c r="C788" s="1293"/>
      <c r="D788" s="1293"/>
      <c r="E788" s="1293"/>
      <c r="F788" s="1293"/>
      <c r="G788" s="1293"/>
      <c r="H788" s="1293"/>
      <c r="I788" s="1293"/>
      <c r="J788" s="1293"/>
      <c r="K788" s="3447"/>
      <c r="L788" s="756"/>
    </row>
    <row r="789" spans="1:12" s="1826" customFormat="1">
      <c r="A789" s="1825"/>
      <c r="B789" s="1293"/>
      <c r="C789" s="1293"/>
      <c r="D789" s="1293"/>
      <c r="E789" s="1293"/>
      <c r="F789" s="1293"/>
      <c r="G789" s="1293"/>
      <c r="H789" s="1293"/>
      <c r="I789" s="1293"/>
      <c r="J789" s="1293"/>
      <c r="K789" s="3447"/>
      <c r="L789" s="756"/>
    </row>
    <row r="790" spans="1:12" s="1826" customFormat="1">
      <c r="A790" s="1825"/>
      <c r="B790" s="1293"/>
      <c r="C790" s="1293"/>
      <c r="D790" s="1293"/>
      <c r="E790" s="1293"/>
      <c r="F790" s="1293"/>
      <c r="G790" s="1293"/>
      <c r="H790" s="1293"/>
      <c r="I790" s="1293"/>
      <c r="J790" s="1293"/>
      <c r="K790" s="3447"/>
      <c r="L790" s="756"/>
    </row>
    <row r="791" spans="1:12" s="1826" customFormat="1">
      <c r="A791" s="1825"/>
      <c r="B791" s="1293"/>
      <c r="C791" s="1293"/>
      <c r="D791" s="1293"/>
      <c r="E791" s="1293"/>
      <c r="F791" s="1293"/>
      <c r="G791" s="1293"/>
      <c r="H791" s="1293"/>
      <c r="I791" s="1293"/>
      <c r="J791" s="1293"/>
      <c r="K791" s="3447"/>
      <c r="L791" s="756"/>
    </row>
    <row r="792" spans="1:12" s="1826" customFormat="1">
      <c r="A792" s="1825"/>
      <c r="B792" s="1293"/>
      <c r="C792" s="1293"/>
      <c r="D792" s="1293"/>
      <c r="E792" s="1293"/>
      <c r="F792" s="1293"/>
      <c r="G792" s="1293"/>
      <c r="H792" s="1293"/>
      <c r="I792" s="1293"/>
      <c r="J792" s="1293"/>
      <c r="K792" s="3447"/>
      <c r="L792" s="756"/>
    </row>
    <row r="793" spans="1:12" s="1826" customFormat="1">
      <c r="A793" s="1825"/>
      <c r="B793" s="1293"/>
      <c r="C793" s="1293"/>
      <c r="D793" s="1293"/>
      <c r="E793" s="1293"/>
      <c r="F793" s="1293"/>
      <c r="G793" s="1293"/>
      <c r="H793" s="1293"/>
      <c r="I793" s="1293"/>
      <c r="J793" s="1293"/>
      <c r="K793" s="3447"/>
      <c r="L793" s="756"/>
    </row>
    <row r="794" spans="1:12" s="1826" customFormat="1">
      <c r="A794" s="1825"/>
      <c r="B794" s="1293"/>
      <c r="C794" s="1293"/>
      <c r="D794" s="1293"/>
      <c r="E794" s="1293"/>
      <c r="F794" s="1293"/>
      <c r="G794" s="1293"/>
      <c r="H794" s="1293"/>
      <c r="I794" s="1293"/>
      <c r="J794" s="1293"/>
      <c r="K794" s="3447"/>
      <c r="L794" s="756"/>
    </row>
    <row r="795" spans="1:12" s="1826" customFormat="1">
      <c r="A795" s="1825"/>
      <c r="B795" s="1293"/>
      <c r="C795" s="1293"/>
      <c r="D795" s="1293"/>
      <c r="E795" s="1293"/>
      <c r="F795" s="1293"/>
      <c r="G795" s="1293"/>
      <c r="H795" s="1293"/>
      <c r="I795" s="1293"/>
      <c r="J795" s="1293"/>
      <c r="K795" s="3447"/>
      <c r="L795" s="756"/>
    </row>
    <row r="796" spans="1:12" s="1826" customFormat="1">
      <c r="A796" s="1825"/>
      <c r="B796" s="1293"/>
      <c r="C796" s="1293"/>
      <c r="D796" s="1293"/>
      <c r="E796" s="1293"/>
      <c r="F796" s="1293"/>
      <c r="G796" s="1293"/>
      <c r="H796" s="1293"/>
      <c r="I796" s="1293"/>
      <c r="J796" s="1293"/>
      <c r="K796" s="3447"/>
      <c r="L796" s="756"/>
    </row>
    <row r="797" spans="1:12" s="1826" customFormat="1">
      <c r="A797" s="1825"/>
      <c r="B797" s="1293"/>
      <c r="C797" s="1293"/>
      <c r="D797" s="1293"/>
      <c r="E797" s="1293"/>
      <c r="F797" s="1293"/>
      <c r="G797" s="1293"/>
      <c r="H797" s="1293"/>
      <c r="I797" s="1293"/>
      <c r="J797" s="1293"/>
      <c r="K797" s="3447"/>
      <c r="L797" s="756"/>
    </row>
    <row r="798" spans="1:12" s="1826" customFormat="1">
      <c r="A798" s="1825"/>
      <c r="B798" s="1293"/>
      <c r="C798" s="1293"/>
      <c r="D798" s="1293"/>
      <c r="E798" s="1293"/>
      <c r="F798" s="1293"/>
      <c r="G798" s="1293"/>
      <c r="H798" s="1293"/>
      <c r="I798" s="1293"/>
      <c r="J798" s="1293"/>
      <c r="K798" s="3447"/>
      <c r="L798" s="756"/>
    </row>
    <row r="799" spans="1:12" s="1826" customFormat="1">
      <c r="A799" s="1825"/>
      <c r="B799" s="1293"/>
      <c r="C799" s="1293"/>
      <c r="D799" s="1293"/>
      <c r="E799" s="1293"/>
      <c r="F799" s="1293"/>
      <c r="G799" s="1293"/>
      <c r="H799" s="1293"/>
      <c r="I799" s="1293"/>
      <c r="J799" s="1293"/>
      <c r="K799" s="3447"/>
      <c r="L799" s="756"/>
    </row>
    <row r="800" spans="1:12" s="1826" customFormat="1">
      <c r="A800" s="1825"/>
      <c r="B800" s="1293"/>
      <c r="C800" s="1293"/>
      <c r="D800" s="1293"/>
      <c r="E800" s="1293"/>
      <c r="F800" s="1293"/>
      <c r="G800" s="1293"/>
      <c r="H800" s="1293"/>
      <c r="I800" s="1293"/>
      <c r="J800" s="1293"/>
      <c r="K800" s="3447"/>
      <c r="L800" s="756"/>
    </row>
    <row r="801" spans="1:12" s="1826" customFormat="1">
      <c r="A801" s="1825"/>
      <c r="B801" s="1293"/>
      <c r="C801" s="1293"/>
      <c r="D801" s="1293"/>
      <c r="E801" s="1293"/>
      <c r="F801" s="1293"/>
      <c r="G801" s="1293"/>
      <c r="H801" s="1293"/>
      <c r="I801" s="1293"/>
      <c r="J801" s="1293"/>
      <c r="K801" s="3447"/>
      <c r="L801" s="756"/>
    </row>
    <row r="802" spans="1:12" s="1826" customFormat="1">
      <c r="A802" s="1825"/>
      <c r="B802" s="1293"/>
      <c r="C802" s="1293"/>
      <c r="D802" s="1293"/>
      <c r="E802" s="1293"/>
      <c r="F802" s="1293"/>
      <c r="G802" s="1293"/>
      <c r="H802" s="1293"/>
      <c r="I802" s="1293"/>
      <c r="J802" s="1293"/>
      <c r="K802" s="3447"/>
      <c r="L802" s="756"/>
    </row>
    <row r="803" spans="1:12" s="1826" customFormat="1">
      <c r="A803" s="1825"/>
      <c r="B803" s="1293"/>
      <c r="C803" s="1293"/>
      <c r="D803" s="1293"/>
      <c r="E803" s="1293"/>
      <c r="F803" s="1293"/>
      <c r="G803" s="1293"/>
      <c r="H803" s="1293"/>
      <c r="I803" s="1293"/>
      <c r="J803" s="1293"/>
      <c r="K803" s="3447"/>
      <c r="L803" s="756"/>
    </row>
    <row r="804" spans="1:12" s="1826" customFormat="1">
      <c r="A804" s="1825"/>
      <c r="B804" s="1293"/>
      <c r="C804" s="1293"/>
      <c r="D804" s="1293"/>
      <c r="E804" s="1293"/>
      <c r="F804" s="1293"/>
      <c r="G804" s="1293"/>
      <c r="H804" s="1293"/>
      <c r="I804" s="1293"/>
      <c r="J804" s="1293"/>
      <c r="K804" s="3447"/>
      <c r="L804" s="756"/>
    </row>
    <row r="805" spans="1:12" s="1826" customFormat="1">
      <c r="A805" s="1825"/>
      <c r="B805" s="1293"/>
      <c r="C805" s="1293"/>
      <c r="D805" s="1293"/>
      <c r="E805" s="1293"/>
      <c r="F805" s="1293"/>
      <c r="G805" s="1293"/>
      <c r="H805" s="1293"/>
      <c r="I805" s="1293"/>
      <c r="J805" s="1293"/>
      <c r="K805" s="3447"/>
      <c r="L805" s="756"/>
    </row>
    <row r="806" spans="1:12" s="1826" customFormat="1">
      <c r="A806" s="1825"/>
      <c r="B806" s="1293"/>
      <c r="C806" s="1293"/>
      <c r="D806" s="1293"/>
      <c r="E806" s="1293"/>
      <c r="F806" s="1293"/>
      <c r="G806" s="1293"/>
      <c r="H806" s="1293"/>
      <c r="I806" s="1293"/>
      <c r="J806" s="1293"/>
      <c r="K806" s="3447"/>
      <c r="L806" s="756"/>
    </row>
    <row r="807" spans="1:12" s="1826" customFormat="1">
      <c r="A807" s="1825"/>
      <c r="B807" s="1293"/>
      <c r="C807" s="1293"/>
      <c r="D807" s="1293"/>
      <c r="E807" s="1293"/>
      <c r="F807" s="1293"/>
      <c r="G807" s="1293"/>
      <c r="H807" s="1293"/>
      <c r="I807" s="1293"/>
      <c r="J807" s="1293"/>
      <c r="K807" s="3447"/>
      <c r="L807" s="756"/>
    </row>
    <row r="808" spans="1:12" s="1826" customFormat="1">
      <c r="A808" s="1825"/>
      <c r="B808" s="1293"/>
      <c r="C808" s="1293"/>
      <c r="D808" s="1293"/>
      <c r="E808" s="1293"/>
      <c r="F808" s="1293"/>
      <c r="G808" s="1293"/>
      <c r="H808" s="1293"/>
      <c r="I808" s="1293"/>
      <c r="J808" s="1293"/>
      <c r="K808" s="3447"/>
      <c r="L808" s="756"/>
    </row>
    <row r="809" spans="1:12" s="1826" customFormat="1">
      <c r="A809" s="1825"/>
      <c r="B809" s="1293"/>
      <c r="C809" s="1293"/>
      <c r="D809" s="1293"/>
      <c r="E809" s="1293"/>
      <c r="F809" s="1293"/>
      <c r="G809" s="1293"/>
      <c r="H809" s="1293"/>
      <c r="I809" s="1293"/>
      <c r="J809" s="1293"/>
      <c r="K809" s="3447"/>
      <c r="L809" s="756"/>
    </row>
    <row r="810" spans="1:12" s="1826" customFormat="1">
      <c r="A810" s="1825"/>
      <c r="B810" s="1293"/>
      <c r="C810" s="1293"/>
      <c r="D810" s="1293"/>
      <c r="E810" s="1293"/>
      <c r="F810" s="1293"/>
      <c r="G810" s="1293"/>
      <c r="H810" s="1293"/>
      <c r="I810" s="1293"/>
      <c r="J810" s="1293"/>
      <c r="K810" s="3447"/>
      <c r="L810" s="756"/>
    </row>
    <row r="811" spans="1:12" s="1826" customFormat="1">
      <c r="A811" s="1825"/>
      <c r="B811" s="1293"/>
      <c r="C811" s="1293"/>
      <c r="D811" s="1293"/>
      <c r="E811" s="1293"/>
      <c r="F811" s="1293"/>
      <c r="G811" s="1293"/>
      <c r="H811" s="1293"/>
      <c r="I811" s="1293"/>
      <c r="J811" s="1293"/>
      <c r="K811" s="3447"/>
      <c r="L811" s="756"/>
    </row>
    <row r="812" spans="1:12" s="1826" customFormat="1">
      <c r="A812" s="1825"/>
      <c r="B812" s="1293"/>
      <c r="C812" s="1293"/>
      <c r="D812" s="1293"/>
      <c r="E812" s="1293"/>
      <c r="F812" s="1293"/>
      <c r="G812" s="1293"/>
      <c r="H812" s="1293"/>
      <c r="I812" s="1293"/>
      <c r="J812" s="1293"/>
      <c r="K812" s="3447"/>
      <c r="L812" s="756"/>
    </row>
    <row r="813" spans="1:12" s="1826" customFormat="1">
      <c r="A813" s="1825"/>
      <c r="B813" s="1293"/>
      <c r="C813" s="1293"/>
      <c r="D813" s="1293"/>
      <c r="E813" s="1293"/>
      <c r="F813" s="1293"/>
      <c r="G813" s="1293"/>
      <c r="H813" s="1293"/>
      <c r="I813" s="1293"/>
      <c r="J813" s="1293"/>
      <c r="K813" s="3447"/>
      <c r="L813" s="756"/>
    </row>
    <row r="814" spans="1:12" s="1826" customFormat="1">
      <c r="A814" s="1825"/>
      <c r="B814" s="1293"/>
      <c r="C814" s="1293"/>
      <c r="D814" s="1293"/>
      <c r="E814" s="1293"/>
      <c r="F814" s="1293"/>
      <c r="G814" s="1293"/>
      <c r="H814" s="1293"/>
      <c r="I814" s="1293"/>
      <c r="J814" s="1293"/>
      <c r="K814" s="3447"/>
      <c r="L814" s="756"/>
    </row>
    <row r="815" spans="1:12" s="1826" customFormat="1">
      <c r="A815" s="1825"/>
      <c r="B815" s="1293"/>
      <c r="C815" s="1293"/>
      <c r="D815" s="1293"/>
      <c r="E815" s="1293"/>
      <c r="F815" s="1293"/>
      <c r="G815" s="1293"/>
      <c r="H815" s="1293"/>
      <c r="I815" s="1293"/>
      <c r="J815" s="1293"/>
      <c r="K815" s="3447"/>
      <c r="L815" s="756"/>
    </row>
    <row r="816" spans="1:12" s="1826" customFormat="1">
      <c r="A816" s="1825"/>
      <c r="B816" s="1293"/>
      <c r="C816" s="1293"/>
      <c r="D816" s="1293"/>
      <c r="E816" s="1293"/>
      <c r="F816" s="1293"/>
      <c r="G816" s="1293"/>
      <c r="H816" s="1293"/>
      <c r="I816" s="1293"/>
      <c r="J816" s="1293"/>
      <c r="K816" s="3447"/>
      <c r="L816" s="756"/>
    </row>
    <row r="817" spans="1:12" s="1826" customFormat="1">
      <c r="A817" s="1825"/>
      <c r="B817" s="1293"/>
      <c r="C817" s="1293"/>
      <c r="D817" s="1293"/>
      <c r="E817" s="1293"/>
      <c r="F817" s="1293"/>
      <c r="G817" s="1293"/>
      <c r="H817" s="1293"/>
      <c r="I817" s="1293"/>
      <c r="J817" s="1293"/>
      <c r="K817" s="3447"/>
      <c r="L817" s="756"/>
    </row>
    <row r="818" spans="1:12" s="1826" customFormat="1">
      <c r="A818" s="1825"/>
      <c r="B818" s="1293"/>
      <c r="C818" s="1293"/>
      <c r="D818" s="1293"/>
      <c r="E818" s="1293"/>
      <c r="F818" s="1293"/>
      <c r="G818" s="1293"/>
      <c r="H818" s="1293"/>
      <c r="I818" s="1293"/>
      <c r="J818" s="1293"/>
      <c r="K818" s="3447"/>
      <c r="L818" s="756"/>
    </row>
    <row r="819" spans="1:12" s="1826" customFormat="1">
      <c r="A819" s="1825"/>
      <c r="B819" s="1293"/>
      <c r="C819" s="1293"/>
      <c r="D819" s="1293"/>
      <c r="E819" s="1293"/>
      <c r="F819" s="1293"/>
      <c r="G819" s="1293"/>
      <c r="H819" s="1293"/>
      <c r="I819" s="1293"/>
      <c r="J819" s="1293"/>
      <c r="K819" s="3447"/>
      <c r="L819" s="756"/>
    </row>
    <row r="820" spans="1:12" s="1826" customFormat="1">
      <c r="A820" s="1825"/>
      <c r="B820" s="1293"/>
      <c r="C820" s="1293"/>
      <c r="D820" s="1293"/>
      <c r="E820" s="1293"/>
      <c r="F820" s="1293"/>
      <c r="G820" s="1293"/>
      <c r="H820" s="1293"/>
      <c r="I820" s="1293"/>
      <c r="J820" s="1293"/>
      <c r="K820" s="3447"/>
      <c r="L820" s="756"/>
    </row>
    <row r="821" spans="1:12" s="1826" customFormat="1">
      <c r="A821" s="1825"/>
      <c r="B821" s="1293"/>
      <c r="C821" s="1293"/>
      <c r="D821" s="1293"/>
      <c r="E821" s="1293"/>
      <c r="F821" s="1293"/>
      <c r="G821" s="1293"/>
      <c r="H821" s="1293"/>
      <c r="I821" s="1293"/>
      <c r="J821" s="1293"/>
      <c r="K821" s="3447"/>
      <c r="L821" s="756"/>
    </row>
    <row r="822" spans="1:12" s="1826" customFormat="1">
      <c r="A822" s="1825"/>
      <c r="B822" s="1293"/>
      <c r="C822" s="1293"/>
      <c r="D822" s="1293"/>
      <c r="E822" s="1293"/>
      <c r="F822" s="1293"/>
      <c r="G822" s="1293"/>
      <c r="H822" s="1293"/>
      <c r="I822" s="1293"/>
      <c r="J822" s="1293"/>
      <c r="K822" s="3447"/>
      <c r="L822" s="756"/>
    </row>
    <row r="823" spans="1:12" s="1826" customFormat="1">
      <c r="A823" s="1825"/>
      <c r="B823" s="1293"/>
      <c r="C823" s="1293"/>
      <c r="D823" s="1293"/>
      <c r="E823" s="1293"/>
      <c r="F823" s="1293"/>
      <c r="G823" s="1293"/>
      <c r="H823" s="1293"/>
      <c r="I823" s="1293"/>
      <c r="J823" s="1293"/>
      <c r="K823" s="3447"/>
      <c r="L823" s="756"/>
    </row>
    <row r="824" spans="1:12" s="1826" customFormat="1">
      <c r="A824" s="1825"/>
      <c r="B824" s="1293"/>
      <c r="C824" s="1293"/>
      <c r="D824" s="1293"/>
      <c r="E824" s="1293"/>
      <c r="F824" s="1293"/>
      <c r="G824" s="1293"/>
      <c r="H824" s="1293"/>
      <c r="I824" s="1293"/>
      <c r="J824" s="1293"/>
      <c r="K824" s="3447"/>
      <c r="L824" s="756"/>
    </row>
    <row r="825" spans="1:12" s="1826" customFormat="1">
      <c r="A825" s="1825"/>
      <c r="B825" s="1293"/>
      <c r="C825" s="1293"/>
      <c r="D825" s="1293"/>
      <c r="E825" s="1293"/>
      <c r="F825" s="1293"/>
      <c r="G825" s="1293"/>
      <c r="H825" s="1293"/>
      <c r="I825" s="1293"/>
      <c r="J825" s="1293"/>
      <c r="K825" s="3447"/>
      <c r="L825" s="756"/>
    </row>
    <row r="826" spans="1:12" s="1826" customFormat="1">
      <c r="A826" s="1825"/>
      <c r="B826" s="1293"/>
      <c r="C826" s="1293"/>
      <c r="D826" s="1293"/>
      <c r="E826" s="1293"/>
      <c r="F826" s="1293"/>
      <c r="G826" s="1293"/>
      <c r="H826" s="1293"/>
      <c r="I826" s="1293"/>
      <c r="J826" s="1293"/>
      <c r="K826" s="3447"/>
      <c r="L826" s="756"/>
    </row>
    <row r="827" spans="1:12" s="1826" customFormat="1">
      <c r="A827" s="1825"/>
      <c r="B827" s="1293"/>
      <c r="C827" s="1293"/>
      <c r="D827" s="1293"/>
      <c r="E827" s="1293"/>
      <c r="F827" s="1293"/>
      <c r="G827" s="1293"/>
      <c r="H827" s="1293"/>
      <c r="I827" s="1293"/>
      <c r="J827" s="1293"/>
      <c r="K827" s="3447"/>
      <c r="L827" s="756"/>
    </row>
    <row r="828" spans="1:12" s="1826" customFormat="1">
      <c r="A828" s="1825"/>
      <c r="B828" s="1293"/>
      <c r="C828" s="1293"/>
      <c r="D828" s="1293"/>
      <c r="E828" s="1293"/>
      <c r="F828" s="1293"/>
      <c r="G828" s="1293"/>
      <c r="H828" s="1293"/>
      <c r="I828" s="1293"/>
      <c r="J828" s="1293"/>
      <c r="K828" s="3447"/>
      <c r="L828" s="756"/>
    </row>
    <row r="829" spans="1:12" s="1826" customFormat="1">
      <c r="A829" s="1825"/>
      <c r="B829" s="1293"/>
      <c r="C829" s="1293"/>
      <c r="D829" s="1293"/>
      <c r="E829" s="1293"/>
      <c r="F829" s="1293"/>
      <c r="G829" s="1293"/>
      <c r="H829" s="1293"/>
      <c r="I829" s="1293"/>
      <c r="J829" s="1293"/>
      <c r="K829" s="3447"/>
      <c r="L829" s="756"/>
    </row>
    <row r="830" spans="1:12" s="1826" customFormat="1">
      <c r="A830" s="1825"/>
      <c r="B830" s="1293"/>
      <c r="C830" s="1293"/>
      <c r="D830" s="1293"/>
      <c r="E830" s="1293"/>
      <c r="F830" s="1293"/>
      <c r="G830" s="1293"/>
      <c r="H830" s="1293"/>
      <c r="I830" s="1293"/>
      <c r="J830" s="1293"/>
      <c r="K830" s="3447"/>
      <c r="L830" s="756"/>
    </row>
    <row r="831" spans="1:12" s="1826" customFormat="1">
      <c r="A831" s="1825"/>
      <c r="B831" s="1293"/>
      <c r="C831" s="1293"/>
      <c r="D831" s="1293"/>
      <c r="E831" s="1293"/>
      <c r="F831" s="1293"/>
      <c r="G831" s="1293"/>
      <c r="H831" s="1293"/>
      <c r="I831" s="1293"/>
      <c r="J831" s="1293"/>
      <c r="K831" s="3447"/>
      <c r="L831" s="756"/>
    </row>
    <row r="832" spans="1:12" s="1826" customFormat="1">
      <c r="A832" s="1825"/>
      <c r="B832" s="1293"/>
      <c r="C832" s="1293"/>
      <c r="D832" s="1293"/>
      <c r="E832" s="1293"/>
      <c r="F832" s="1293"/>
      <c r="G832" s="1293"/>
      <c r="H832" s="1293"/>
      <c r="I832" s="1293"/>
      <c r="J832" s="1293"/>
      <c r="K832" s="3447"/>
      <c r="L832" s="756"/>
    </row>
    <row r="833" spans="1:12" s="1826" customFormat="1">
      <c r="A833" s="1825"/>
      <c r="B833" s="1293"/>
      <c r="C833" s="1293"/>
      <c r="D833" s="1293"/>
      <c r="E833" s="1293"/>
      <c r="F833" s="1293"/>
      <c r="G833" s="1293"/>
      <c r="H833" s="1293"/>
      <c r="I833" s="1293"/>
      <c r="J833" s="1293"/>
      <c r="K833" s="3447"/>
      <c r="L833" s="756"/>
    </row>
    <row r="834" spans="1:12" s="1826" customFormat="1">
      <c r="A834" s="1825"/>
      <c r="B834" s="1293"/>
      <c r="C834" s="1293"/>
      <c r="D834" s="1293"/>
      <c r="E834" s="1293"/>
      <c r="F834" s="1293"/>
      <c r="G834" s="1293"/>
      <c r="H834" s="1293"/>
      <c r="I834" s="1293"/>
      <c r="J834" s="1293"/>
      <c r="K834" s="3447"/>
      <c r="L834" s="756"/>
    </row>
    <row r="835" spans="1:12" s="1826" customFormat="1">
      <c r="A835" s="1825"/>
      <c r="B835" s="1293"/>
      <c r="C835" s="1293"/>
      <c r="D835" s="1293"/>
      <c r="E835" s="1293"/>
      <c r="F835" s="1293"/>
      <c r="G835" s="1293"/>
      <c r="H835" s="1293"/>
      <c r="I835" s="1293"/>
      <c r="J835" s="1293"/>
      <c r="K835" s="3447"/>
      <c r="L835" s="756"/>
    </row>
    <row r="836" spans="1:12" s="1826" customFormat="1">
      <c r="A836" s="1825"/>
      <c r="B836" s="1293"/>
      <c r="C836" s="1293"/>
      <c r="D836" s="1293"/>
      <c r="E836" s="1293"/>
      <c r="F836" s="1293"/>
      <c r="G836" s="1293"/>
      <c r="H836" s="1293"/>
      <c r="I836" s="1293"/>
      <c r="J836" s="1293"/>
      <c r="K836" s="3447"/>
      <c r="L836" s="756"/>
    </row>
    <row r="837" spans="1:12" s="1826" customFormat="1">
      <c r="A837" s="1825"/>
      <c r="B837" s="1293"/>
      <c r="C837" s="1293"/>
      <c r="D837" s="1293"/>
      <c r="E837" s="1293"/>
      <c r="F837" s="1293"/>
      <c r="G837" s="1293"/>
      <c r="H837" s="1293"/>
      <c r="I837" s="1293"/>
      <c r="J837" s="1293"/>
      <c r="K837" s="3447"/>
      <c r="L837" s="756"/>
    </row>
    <row r="838" spans="1:12" s="1826" customFormat="1">
      <c r="A838" s="1825"/>
      <c r="B838" s="1293"/>
      <c r="C838" s="1293"/>
      <c r="D838" s="1293"/>
      <c r="E838" s="1293"/>
      <c r="F838" s="1293"/>
      <c r="G838" s="1293"/>
      <c r="H838" s="1293"/>
      <c r="I838" s="1293"/>
      <c r="J838" s="1293"/>
      <c r="K838" s="3447"/>
      <c r="L838" s="756"/>
    </row>
    <row r="839" spans="1:12" s="1826" customFormat="1">
      <c r="A839" s="1825"/>
      <c r="B839" s="1293"/>
      <c r="C839" s="1293"/>
      <c r="D839" s="1293"/>
      <c r="E839" s="1293"/>
      <c r="F839" s="1293"/>
      <c r="G839" s="1293"/>
      <c r="H839" s="1293"/>
      <c r="I839" s="1293"/>
      <c r="J839" s="1293"/>
      <c r="K839" s="3447"/>
      <c r="L839" s="756"/>
    </row>
    <row r="840" spans="1:12" s="1826" customFormat="1">
      <c r="A840" s="1825"/>
      <c r="B840" s="1293"/>
      <c r="C840" s="1293"/>
      <c r="D840" s="1293"/>
      <c r="E840" s="1293"/>
      <c r="F840" s="1293"/>
      <c r="G840" s="1293"/>
      <c r="H840" s="1293"/>
      <c r="I840" s="1293"/>
      <c r="J840" s="1293"/>
      <c r="K840" s="3447"/>
      <c r="L840" s="756"/>
    </row>
    <row r="841" spans="1:12" s="1826" customFormat="1">
      <c r="A841" s="1825"/>
      <c r="B841" s="1293"/>
      <c r="C841" s="1293"/>
      <c r="D841" s="1293"/>
      <c r="E841" s="1293"/>
      <c r="F841" s="1293"/>
      <c r="G841" s="1293"/>
      <c r="H841" s="1293"/>
      <c r="I841" s="1293"/>
      <c r="J841" s="1293"/>
      <c r="K841" s="3447"/>
      <c r="L841" s="756"/>
    </row>
    <row r="842" spans="1:12" s="1826" customFormat="1">
      <c r="A842" s="1825"/>
      <c r="B842" s="1293"/>
      <c r="C842" s="1293"/>
      <c r="D842" s="1293"/>
      <c r="E842" s="1293"/>
      <c r="F842" s="1293"/>
      <c r="G842" s="1293"/>
      <c r="H842" s="1293"/>
      <c r="I842" s="1293"/>
      <c r="J842" s="1293"/>
      <c r="K842" s="3447"/>
      <c r="L842" s="756"/>
    </row>
    <row r="843" spans="1:12" s="1826" customFormat="1">
      <c r="A843" s="1825"/>
      <c r="B843" s="1293"/>
      <c r="C843" s="1293"/>
      <c r="D843" s="1293"/>
      <c r="E843" s="1293"/>
      <c r="F843" s="1293"/>
      <c r="G843" s="1293"/>
      <c r="H843" s="1293"/>
      <c r="I843" s="1293"/>
      <c r="J843" s="1293"/>
      <c r="K843" s="3447"/>
      <c r="L843" s="756"/>
    </row>
    <row r="844" spans="1:12" s="1826" customFormat="1">
      <c r="A844" s="1825"/>
      <c r="B844" s="1293"/>
      <c r="C844" s="1293"/>
      <c r="D844" s="1293"/>
      <c r="E844" s="1293"/>
      <c r="F844" s="1293"/>
      <c r="G844" s="1293"/>
      <c r="H844" s="1293"/>
      <c r="I844" s="1293"/>
      <c r="J844" s="1293"/>
      <c r="K844" s="3447"/>
      <c r="L844" s="756"/>
    </row>
    <row r="845" spans="1:12" s="1826" customFormat="1">
      <c r="A845" s="1825"/>
      <c r="B845" s="1293"/>
      <c r="C845" s="1293"/>
      <c r="D845" s="1293"/>
      <c r="E845" s="1293"/>
      <c r="F845" s="1293"/>
      <c r="G845" s="1293"/>
      <c r="H845" s="1293"/>
      <c r="I845" s="1293"/>
      <c r="J845" s="1293"/>
      <c r="K845" s="3447"/>
      <c r="L845" s="756"/>
    </row>
    <row r="846" spans="1:12" s="1826" customFormat="1">
      <c r="A846" s="1825"/>
      <c r="B846" s="1293"/>
      <c r="C846" s="1293"/>
      <c r="D846" s="1293"/>
      <c r="E846" s="1293"/>
      <c r="F846" s="1293"/>
      <c r="G846" s="1293"/>
      <c r="H846" s="1293"/>
      <c r="I846" s="1293"/>
      <c r="J846" s="1293"/>
      <c r="K846" s="3447"/>
      <c r="L846" s="756"/>
    </row>
    <row r="847" spans="1:12" s="1826" customFormat="1">
      <c r="A847" s="1825"/>
      <c r="B847" s="1293"/>
      <c r="C847" s="1293"/>
      <c r="D847" s="1293"/>
      <c r="E847" s="1293"/>
      <c r="F847" s="1293"/>
      <c r="G847" s="1293"/>
      <c r="H847" s="1293"/>
      <c r="I847" s="1293"/>
      <c r="J847" s="1293"/>
      <c r="K847" s="3447"/>
      <c r="L847" s="756"/>
    </row>
    <row r="848" spans="1:12" s="1826" customFormat="1">
      <c r="A848" s="1825"/>
      <c r="B848" s="1293"/>
      <c r="C848" s="1293"/>
      <c r="D848" s="1293"/>
      <c r="E848" s="1293"/>
      <c r="F848" s="1293"/>
      <c r="G848" s="1293"/>
      <c r="H848" s="1293"/>
      <c r="I848" s="1293"/>
      <c r="J848" s="1293"/>
      <c r="K848" s="3447"/>
      <c r="L848" s="756"/>
    </row>
    <row r="849" spans="1:12" s="1826" customFormat="1">
      <c r="A849" s="1825"/>
      <c r="B849" s="1293"/>
      <c r="C849" s="1293"/>
      <c r="D849" s="1293"/>
      <c r="E849" s="1293"/>
      <c r="F849" s="1293"/>
      <c r="G849" s="1293"/>
      <c r="H849" s="1293"/>
      <c r="I849" s="1293"/>
      <c r="J849" s="1293"/>
      <c r="K849" s="3447"/>
      <c r="L849" s="756"/>
    </row>
    <row r="850" spans="1:12" s="1826" customFormat="1">
      <c r="A850" s="1825"/>
      <c r="B850" s="1293"/>
      <c r="C850" s="1293"/>
      <c r="D850" s="1293"/>
      <c r="E850" s="1293"/>
      <c r="F850" s="1293"/>
      <c r="G850" s="1293"/>
      <c r="H850" s="1293"/>
      <c r="I850" s="1293"/>
      <c r="J850" s="1293"/>
      <c r="K850" s="3447"/>
      <c r="L850" s="756"/>
    </row>
    <row r="851" spans="1:12" s="1826" customFormat="1">
      <c r="A851" s="1825"/>
      <c r="B851" s="1293"/>
      <c r="C851" s="1293"/>
      <c r="D851" s="1293"/>
      <c r="E851" s="1293"/>
      <c r="F851" s="1293"/>
      <c r="G851" s="1293"/>
      <c r="H851" s="1293"/>
      <c r="I851" s="1293"/>
      <c r="J851" s="1293"/>
      <c r="K851" s="3447"/>
      <c r="L851" s="756"/>
    </row>
    <row r="852" spans="1:12" s="1826" customFormat="1">
      <c r="A852" s="1825"/>
      <c r="B852" s="1293"/>
      <c r="C852" s="1293"/>
      <c r="D852" s="1293"/>
      <c r="E852" s="1293"/>
      <c r="F852" s="1293"/>
      <c r="G852" s="1293"/>
      <c r="H852" s="1293"/>
      <c r="I852" s="1293"/>
      <c r="J852" s="1293"/>
      <c r="K852" s="3447"/>
      <c r="L852" s="756"/>
    </row>
    <row r="853" spans="1:12" s="1826" customFormat="1">
      <c r="A853" s="1825"/>
      <c r="B853" s="1293"/>
      <c r="C853" s="1293"/>
      <c r="D853" s="1293"/>
      <c r="E853" s="1293"/>
      <c r="F853" s="1293"/>
      <c r="G853" s="1293"/>
      <c r="H853" s="1293"/>
      <c r="I853" s="1293"/>
      <c r="J853" s="1293"/>
      <c r="K853" s="3447"/>
      <c r="L853" s="756"/>
    </row>
    <row r="854" spans="1:12" s="1826" customFormat="1">
      <c r="A854" s="1825"/>
      <c r="B854" s="1293"/>
      <c r="C854" s="1293"/>
      <c r="D854" s="1293"/>
      <c r="E854" s="1293"/>
      <c r="F854" s="1293"/>
      <c r="G854" s="1293"/>
      <c r="H854" s="1293"/>
      <c r="I854" s="1293"/>
      <c r="J854" s="1293"/>
      <c r="K854" s="3447"/>
      <c r="L854" s="756"/>
    </row>
    <row r="855" spans="1:12" s="1826" customFormat="1">
      <c r="A855" s="1825"/>
      <c r="B855" s="1293"/>
      <c r="C855" s="1293"/>
      <c r="D855" s="1293"/>
      <c r="E855" s="1293"/>
      <c r="F855" s="1293"/>
      <c r="G855" s="1293"/>
      <c r="H855" s="1293"/>
      <c r="I855" s="1293"/>
      <c r="J855" s="1293"/>
      <c r="K855" s="3447"/>
      <c r="L855" s="756"/>
    </row>
    <row r="856" spans="1:12" s="1826" customFormat="1">
      <c r="A856" s="1825"/>
      <c r="B856" s="1293"/>
      <c r="C856" s="1293"/>
      <c r="D856" s="1293"/>
      <c r="E856" s="1293"/>
      <c r="F856" s="1293"/>
      <c r="G856" s="1293"/>
      <c r="H856" s="1293"/>
      <c r="I856" s="1293"/>
      <c r="J856" s="1293"/>
      <c r="K856" s="3447"/>
      <c r="L856" s="756"/>
    </row>
    <row r="857" spans="1:12" s="1826" customFormat="1">
      <c r="A857" s="1825"/>
      <c r="B857" s="1293"/>
      <c r="C857" s="1293"/>
      <c r="D857" s="1293"/>
      <c r="E857" s="1293"/>
      <c r="F857" s="1293"/>
      <c r="G857" s="1293"/>
      <c r="H857" s="1293"/>
      <c r="I857" s="1293"/>
      <c r="J857" s="1293"/>
      <c r="K857" s="3447"/>
      <c r="L857" s="756"/>
    </row>
    <row r="858" spans="1:12" s="1826" customFormat="1">
      <c r="A858" s="1825"/>
      <c r="B858" s="1293"/>
      <c r="C858" s="1293"/>
      <c r="D858" s="1293"/>
      <c r="E858" s="1293"/>
      <c r="F858" s="1293"/>
      <c r="G858" s="1293"/>
      <c r="H858" s="1293"/>
      <c r="I858" s="1293"/>
      <c r="J858" s="1293"/>
      <c r="K858" s="3447"/>
      <c r="L858" s="756"/>
    </row>
    <row r="859" spans="1:12" s="1826" customFormat="1">
      <c r="A859" s="1825"/>
      <c r="B859" s="1293"/>
      <c r="C859" s="1293"/>
      <c r="D859" s="1293"/>
      <c r="E859" s="1293"/>
      <c r="F859" s="1293"/>
      <c r="G859" s="1293"/>
      <c r="H859" s="1293"/>
      <c r="I859" s="1293"/>
      <c r="J859" s="1293"/>
      <c r="K859" s="3447"/>
      <c r="L859" s="756"/>
    </row>
    <row r="860" spans="1:12" s="1826" customFormat="1">
      <c r="A860" s="1825"/>
      <c r="B860" s="1293"/>
      <c r="C860" s="1293"/>
      <c r="D860" s="1293"/>
      <c r="E860" s="1293"/>
      <c r="F860" s="1293"/>
      <c r="G860" s="1293"/>
      <c r="H860" s="1293"/>
      <c r="I860" s="1293"/>
      <c r="J860" s="1293"/>
      <c r="K860" s="3447"/>
      <c r="L860" s="756"/>
    </row>
    <row r="861" spans="1:12" s="1826" customFormat="1">
      <c r="A861" s="1825"/>
      <c r="B861" s="1293"/>
      <c r="C861" s="1293"/>
      <c r="D861" s="1293"/>
      <c r="E861" s="1293"/>
      <c r="F861" s="1293"/>
      <c r="G861" s="1293"/>
      <c r="H861" s="1293"/>
      <c r="I861" s="1293"/>
      <c r="J861" s="1293"/>
      <c r="K861" s="3447"/>
      <c r="L861" s="756"/>
    </row>
    <row r="862" spans="1:12" s="1826" customFormat="1">
      <c r="A862" s="1825"/>
      <c r="B862" s="1293"/>
      <c r="C862" s="1293"/>
      <c r="D862" s="1293"/>
      <c r="E862" s="1293"/>
      <c r="F862" s="1293"/>
      <c r="G862" s="1293"/>
      <c r="H862" s="1293"/>
      <c r="I862" s="1293"/>
      <c r="J862" s="1293"/>
      <c r="K862" s="3447"/>
      <c r="L862" s="756"/>
    </row>
    <row r="863" spans="1:12" s="1826" customFormat="1">
      <c r="A863" s="1825"/>
      <c r="B863" s="1293"/>
      <c r="C863" s="1293"/>
      <c r="D863" s="1293"/>
      <c r="E863" s="1293"/>
      <c r="F863" s="1293"/>
      <c r="G863" s="1293"/>
      <c r="H863" s="1293"/>
      <c r="I863" s="1293"/>
      <c r="J863" s="1293"/>
      <c r="K863" s="3447"/>
      <c r="L863" s="756"/>
    </row>
    <row r="864" spans="1:12" s="1826" customFormat="1">
      <c r="A864" s="1825"/>
      <c r="B864" s="1293"/>
      <c r="C864" s="1293"/>
      <c r="D864" s="1293"/>
      <c r="E864" s="1293"/>
      <c r="F864" s="1293"/>
      <c r="G864" s="1293"/>
      <c r="H864" s="1293"/>
      <c r="I864" s="1293"/>
      <c r="J864" s="1293"/>
      <c r="K864" s="3447"/>
      <c r="L864" s="756"/>
    </row>
    <row r="865" spans="1:12" s="1826" customFormat="1">
      <c r="A865" s="1825"/>
      <c r="B865" s="1293"/>
      <c r="C865" s="1293"/>
      <c r="D865" s="1293"/>
      <c r="E865" s="1293"/>
      <c r="F865" s="1293"/>
      <c r="G865" s="1293"/>
      <c r="H865" s="1293"/>
      <c r="I865" s="1293"/>
      <c r="J865" s="1293"/>
      <c r="K865" s="3447"/>
      <c r="L865" s="756"/>
    </row>
    <row r="866" spans="1:12" s="1826" customFormat="1">
      <c r="A866" s="1825"/>
      <c r="B866" s="1293"/>
      <c r="C866" s="1293"/>
      <c r="D866" s="1293"/>
      <c r="E866" s="1293"/>
      <c r="F866" s="1293"/>
      <c r="G866" s="1293"/>
      <c r="H866" s="1293"/>
      <c r="I866" s="1293"/>
      <c r="J866" s="1293"/>
      <c r="K866" s="3447"/>
      <c r="L866" s="756"/>
    </row>
    <row r="867" spans="1:12" s="1826" customFormat="1">
      <c r="A867" s="1825"/>
      <c r="B867" s="1293"/>
      <c r="C867" s="1293"/>
      <c r="D867" s="1293"/>
      <c r="E867" s="1293"/>
      <c r="F867" s="1293"/>
      <c r="G867" s="1293"/>
      <c r="H867" s="1293"/>
      <c r="I867" s="1293"/>
      <c r="J867" s="1293"/>
      <c r="K867" s="3447"/>
      <c r="L867" s="756"/>
    </row>
    <row r="868" spans="1:12" s="1826" customFormat="1">
      <c r="A868" s="1825"/>
      <c r="B868" s="1293"/>
      <c r="C868" s="1293"/>
      <c r="D868" s="1293"/>
      <c r="E868" s="1293"/>
      <c r="F868" s="1293"/>
      <c r="G868" s="1293"/>
      <c r="H868" s="1293"/>
      <c r="I868" s="1293"/>
      <c r="J868" s="1293"/>
      <c r="K868" s="3447"/>
      <c r="L868" s="756"/>
    </row>
    <row r="869" spans="1:12" s="1826" customFormat="1">
      <c r="A869" s="1825"/>
      <c r="B869" s="1293"/>
      <c r="C869" s="1293"/>
      <c r="D869" s="1293"/>
      <c r="E869" s="1293"/>
      <c r="F869" s="1293"/>
      <c r="G869" s="1293"/>
      <c r="H869" s="1293"/>
      <c r="I869" s="1293"/>
      <c r="J869" s="1293"/>
      <c r="K869" s="3447"/>
      <c r="L869" s="756"/>
    </row>
    <row r="870" spans="1:12" s="1826" customFormat="1">
      <c r="A870" s="1825"/>
      <c r="B870" s="1293"/>
      <c r="C870" s="1293"/>
      <c r="D870" s="1293"/>
      <c r="E870" s="1293"/>
      <c r="F870" s="1293"/>
      <c r="G870" s="1293"/>
      <c r="H870" s="1293"/>
      <c r="I870" s="1293"/>
      <c r="J870" s="1293"/>
      <c r="K870" s="3447"/>
      <c r="L870" s="756"/>
    </row>
    <row r="871" spans="1:12" s="1826" customFormat="1">
      <c r="A871" s="1825"/>
      <c r="B871" s="1293"/>
      <c r="C871" s="1293"/>
      <c r="D871" s="1293"/>
      <c r="E871" s="1293"/>
      <c r="F871" s="1293"/>
      <c r="G871" s="1293"/>
      <c r="H871" s="1293"/>
      <c r="I871" s="1293"/>
      <c r="J871" s="1293"/>
      <c r="K871" s="3447"/>
      <c r="L871" s="756"/>
    </row>
    <row r="872" spans="1:12" s="1826" customFormat="1">
      <c r="A872" s="1825"/>
      <c r="B872" s="1293"/>
      <c r="C872" s="1293"/>
      <c r="D872" s="1293"/>
      <c r="E872" s="1293"/>
      <c r="F872" s="1293"/>
      <c r="G872" s="1293"/>
      <c r="H872" s="1293"/>
      <c r="I872" s="1293"/>
      <c r="J872" s="1293"/>
      <c r="K872" s="3447"/>
      <c r="L872" s="756"/>
    </row>
    <row r="873" spans="1:12" s="1826" customFormat="1">
      <c r="A873" s="1825"/>
      <c r="B873" s="1293"/>
      <c r="C873" s="1293"/>
      <c r="D873" s="1293"/>
      <c r="E873" s="1293"/>
      <c r="F873" s="1293"/>
      <c r="G873" s="1293"/>
      <c r="H873" s="1293"/>
      <c r="I873" s="1293"/>
      <c r="J873" s="1293"/>
      <c r="K873" s="3447"/>
      <c r="L873" s="756"/>
    </row>
    <row r="874" spans="1:12" s="1826" customFormat="1">
      <c r="A874" s="1825"/>
      <c r="B874" s="1293"/>
      <c r="C874" s="1293"/>
      <c r="D874" s="1293"/>
      <c r="E874" s="1293"/>
      <c r="F874" s="1293"/>
      <c r="G874" s="1293"/>
      <c r="H874" s="1293"/>
      <c r="I874" s="1293"/>
      <c r="J874" s="1293"/>
      <c r="K874" s="3447"/>
      <c r="L874" s="756"/>
    </row>
    <row r="875" spans="1:12" s="1826" customFormat="1">
      <c r="A875" s="1825"/>
      <c r="B875" s="1293"/>
      <c r="C875" s="1293"/>
      <c r="D875" s="1293"/>
      <c r="E875" s="1293"/>
      <c r="F875" s="1293"/>
      <c r="G875" s="1293"/>
      <c r="H875" s="1293"/>
      <c r="I875" s="1293"/>
      <c r="J875" s="1293"/>
      <c r="K875" s="3447"/>
      <c r="L875" s="756"/>
    </row>
    <row r="876" spans="1:12" s="1826" customFormat="1">
      <c r="A876" s="1825"/>
      <c r="B876" s="1293"/>
      <c r="C876" s="1293"/>
      <c r="D876" s="1293"/>
      <c r="E876" s="1293"/>
      <c r="F876" s="1293"/>
      <c r="G876" s="1293"/>
      <c r="H876" s="1293"/>
      <c r="I876" s="1293"/>
      <c r="J876" s="1293"/>
      <c r="K876" s="3447"/>
      <c r="L876" s="756"/>
    </row>
    <row r="877" spans="1:12" s="1826" customFormat="1">
      <c r="A877" s="1825"/>
      <c r="B877" s="1293"/>
      <c r="C877" s="1293"/>
      <c r="D877" s="1293"/>
      <c r="E877" s="1293"/>
      <c r="F877" s="1293"/>
      <c r="G877" s="1293"/>
      <c r="H877" s="1293"/>
      <c r="I877" s="1293"/>
      <c r="J877" s="1293"/>
      <c r="K877" s="3447"/>
      <c r="L877" s="756"/>
    </row>
    <row r="878" spans="1:12" s="1826" customFormat="1">
      <c r="A878" s="1825"/>
      <c r="B878" s="1293"/>
      <c r="C878" s="1293"/>
      <c r="D878" s="1293"/>
      <c r="E878" s="1293"/>
      <c r="F878" s="1293"/>
      <c r="G878" s="1293"/>
      <c r="H878" s="1293"/>
      <c r="I878" s="1293"/>
      <c r="J878" s="1293"/>
      <c r="K878" s="3447"/>
      <c r="L878" s="756"/>
    </row>
    <row r="879" spans="1:12" s="1826" customFormat="1">
      <c r="A879" s="1825"/>
      <c r="B879" s="1293"/>
      <c r="C879" s="1293"/>
      <c r="D879" s="1293"/>
      <c r="E879" s="1293"/>
      <c r="F879" s="1293"/>
      <c r="G879" s="1293"/>
      <c r="H879" s="1293"/>
      <c r="I879" s="1293"/>
      <c r="J879" s="1293"/>
      <c r="K879" s="3447"/>
      <c r="L879" s="756"/>
    </row>
    <row r="880" spans="1:12" s="1826" customFormat="1">
      <c r="A880" s="1825"/>
      <c r="B880" s="1293"/>
      <c r="C880" s="1293"/>
      <c r="D880" s="1293"/>
      <c r="E880" s="1293"/>
      <c r="F880" s="1293"/>
      <c r="G880" s="1293"/>
      <c r="H880" s="1293"/>
      <c r="I880" s="1293"/>
      <c r="J880" s="1293"/>
      <c r="K880" s="3447"/>
      <c r="L880" s="756"/>
    </row>
    <row r="881" spans="1:12" s="1826" customFormat="1">
      <c r="A881" s="1825"/>
      <c r="B881" s="1293"/>
      <c r="C881" s="1293"/>
      <c r="D881" s="1293"/>
      <c r="E881" s="1293"/>
      <c r="F881" s="1293"/>
      <c r="G881" s="1293"/>
      <c r="H881" s="1293"/>
      <c r="I881" s="1293"/>
      <c r="J881" s="1293"/>
      <c r="K881" s="3447"/>
      <c r="L881" s="756"/>
    </row>
    <row r="882" spans="1:12" s="1826" customFormat="1">
      <c r="A882" s="1825"/>
      <c r="B882" s="1293"/>
      <c r="C882" s="1293"/>
      <c r="D882" s="1293"/>
      <c r="E882" s="1293"/>
      <c r="F882" s="1293"/>
      <c r="G882" s="1293"/>
      <c r="H882" s="1293"/>
      <c r="I882" s="1293"/>
      <c r="J882" s="1293"/>
      <c r="K882" s="3447"/>
      <c r="L882" s="756"/>
    </row>
    <row r="883" spans="1:12" s="1826" customFormat="1">
      <c r="A883" s="1825"/>
      <c r="B883" s="1293"/>
      <c r="C883" s="1293"/>
      <c r="D883" s="1293"/>
      <c r="E883" s="1293"/>
      <c r="F883" s="1293"/>
      <c r="G883" s="1293"/>
      <c r="H883" s="1293"/>
      <c r="I883" s="1293"/>
      <c r="J883" s="1293"/>
      <c r="K883" s="3447"/>
      <c r="L883" s="756"/>
    </row>
    <row r="884" spans="1:12" s="1826" customFormat="1">
      <c r="A884" s="1825"/>
      <c r="B884" s="1293"/>
      <c r="C884" s="1293"/>
      <c r="D884" s="1293"/>
      <c r="E884" s="1293"/>
      <c r="F884" s="1293"/>
      <c r="G884" s="1293"/>
      <c r="H884" s="1293"/>
      <c r="I884" s="1293"/>
      <c r="J884" s="1293"/>
      <c r="K884" s="3447"/>
      <c r="L884" s="756"/>
    </row>
    <row r="885" spans="1:12" s="1826" customFormat="1">
      <c r="A885" s="1825"/>
      <c r="B885" s="1293"/>
      <c r="C885" s="1293"/>
      <c r="D885" s="1293"/>
      <c r="E885" s="1293"/>
      <c r="F885" s="1293"/>
      <c r="G885" s="1293"/>
      <c r="H885" s="1293"/>
      <c r="I885" s="1293"/>
      <c r="J885" s="1293"/>
      <c r="K885" s="3447"/>
      <c r="L885" s="756"/>
    </row>
    <row r="886" spans="1:12" s="1826" customFormat="1">
      <c r="A886" s="1825"/>
      <c r="B886" s="1293"/>
      <c r="C886" s="1293"/>
      <c r="D886" s="1293"/>
      <c r="E886" s="1293"/>
      <c r="F886" s="1293"/>
      <c r="G886" s="1293"/>
      <c r="H886" s="1293"/>
      <c r="I886" s="1293"/>
      <c r="J886" s="1293"/>
      <c r="K886" s="3447"/>
      <c r="L886" s="756"/>
    </row>
    <row r="887" spans="1:12" s="1826" customFormat="1">
      <c r="A887" s="1825"/>
      <c r="B887" s="1293"/>
      <c r="C887" s="1293"/>
      <c r="D887" s="1293"/>
      <c r="E887" s="1293"/>
      <c r="F887" s="1293"/>
      <c r="G887" s="1293"/>
      <c r="H887" s="1293"/>
      <c r="I887" s="1293"/>
      <c r="J887" s="1293"/>
      <c r="K887" s="3447"/>
      <c r="L887" s="756"/>
    </row>
    <row r="888" spans="1:12" s="1826" customFormat="1">
      <c r="A888" s="1825"/>
      <c r="B888" s="1293"/>
      <c r="C888" s="1293"/>
      <c r="D888" s="1293"/>
      <c r="E888" s="1293"/>
      <c r="F888" s="1293"/>
      <c r="G888" s="1293"/>
      <c r="H888" s="1293"/>
      <c r="I888" s="1293"/>
      <c r="J888" s="1293"/>
      <c r="K888" s="3447"/>
      <c r="L888" s="756"/>
    </row>
    <row r="889" spans="1:12" s="1826" customFormat="1">
      <c r="A889" s="1825"/>
      <c r="B889" s="1293"/>
      <c r="C889" s="1293"/>
      <c r="D889" s="1293"/>
      <c r="E889" s="1293"/>
      <c r="F889" s="1293"/>
      <c r="G889" s="1293"/>
      <c r="H889" s="1293"/>
      <c r="I889" s="1293"/>
      <c r="J889" s="1293"/>
      <c r="K889" s="3447"/>
      <c r="L889" s="756"/>
    </row>
    <row r="890" spans="1:12" s="1826" customFormat="1">
      <c r="A890" s="1825"/>
      <c r="B890" s="1293"/>
      <c r="C890" s="1293"/>
      <c r="D890" s="1293"/>
      <c r="E890" s="1293"/>
      <c r="F890" s="1293"/>
      <c r="G890" s="1293"/>
      <c r="H890" s="1293"/>
      <c r="I890" s="1293"/>
      <c r="J890" s="1293"/>
      <c r="K890" s="3447"/>
      <c r="L890" s="756"/>
    </row>
    <row r="891" spans="1:12" s="1826" customFormat="1">
      <c r="A891" s="1825"/>
      <c r="B891" s="1293"/>
      <c r="C891" s="1293"/>
      <c r="D891" s="1293"/>
      <c r="E891" s="1293"/>
      <c r="F891" s="1293"/>
      <c r="G891" s="1293"/>
      <c r="H891" s="1293"/>
      <c r="I891" s="1293"/>
      <c r="J891" s="1293"/>
      <c r="K891" s="3447"/>
      <c r="L891" s="756"/>
    </row>
    <row r="892" spans="1:12" s="1826" customFormat="1">
      <c r="A892" s="1825"/>
      <c r="B892" s="1293"/>
      <c r="C892" s="1293"/>
      <c r="D892" s="1293"/>
      <c r="E892" s="1293"/>
      <c r="F892" s="1293"/>
      <c r="G892" s="1293"/>
      <c r="H892" s="1293"/>
      <c r="I892" s="1293"/>
      <c r="J892" s="1293"/>
      <c r="K892" s="3447"/>
      <c r="L892" s="756"/>
    </row>
    <row r="893" spans="1:12" s="1826" customFormat="1">
      <c r="A893" s="1825"/>
      <c r="B893" s="1293"/>
      <c r="C893" s="1293"/>
      <c r="D893" s="1293"/>
      <c r="E893" s="1293"/>
      <c r="F893" s="1293"/>
      <c r="G893" s="1293"/>
      <c r="H893" s="1293"/>
      <c r="I893" s="1293"/>
      <c r="J893" s="1293"/>
      <c r="K893" s="3447"/>
      <c r="L893" s="756"/>
    </row>
    <row r="894" spans="1:12" s="1826" customFormat="1">
      <c r="A894" s="1825"/>
      <c r="B894" s="1293"/>
      <c r="C894" s="1293"/>
      <c r="D894" s="1293"/>
      <c r="E894" s="1293"/>
      <c r="F894" s="1293"/>
      <c r="G894" s="1293"/>
      <c r="H894" s="1293"/>
      <c r="I894" s="1293"/>
      <c r="J894" s="1293"/>
      <c r="K894" s="3447"/>
      <c r="L894" s="756"/>
    </row>
    <row r="895" spans="1:12" s="1826" customFormat="1">
      <c r="A895" s="1825"/>
      <c r="B895" s="1293"/>
      <c r="C895" s="1293"/>
      <c r="D895" s="1293"/>
      <c r="E895" s="1293"/>
      <c r="F895" s="1293"/>
      <c r="G895" s="1293"/>
      <c r="H895" s="1293"/>
      <c r="I895" s="1293"/>
      <c r="J895" s="1293"/>
      <c r="K895" s="3447"/>
      <c r="L895" s="756"/>
    </row>
    <row r="896" spans="1:12" s="1826" customFormat="1">
      <c r="A896" s="1825"/>
      <c r="B896" s="1293"/>
      <c r="C896" s="1293"/>
      <c r="D896" s="1293"/>
      <c r="E896" s="1293"/>
      <c r="F896" s="1293"/>
      <c r="G896" s="1293"/>
      <c r="H896" s="1293"/>
      <c r="I896" s="1293"/>
      <c r="J896" s="1293"/>
      <c r="K896" s="3447"/>
      <c r="L896" s="756"/>
    </row>
    <row r="897" spans="1:12" s="1826" customFormat="1">
      <c r="A897" s="1825"/>
      <c r="B897" s="1293"/>
      <c r="C897" s="1293"/>
      <c r="D897" s="1293"/>
      <c r="E897" s="1293"/>
      <c r="F897" s="1293"/>
      <c r="G897" s="1293"/>
      <c r="H897" s="1293"/>
      <c r="I897" s="1293"/>
      <c r="J897" s="1293"/>
      <c r="K897" s="3447"/>
      <c r="L897" s="756"/>
    </row>
    <row r="898" spans="1:12" s="1826" customFormat="1">
      <c r="A898" s="1825"/>
      <c r="B898" s="1293"/>
      <c r="C898" s="1293"/>
      <c r="D898" s="1293"/>
      <c r="E898" s="1293"/>
      <c r="F898" s="1293"/>
      <c r="G898" s="1293"/>
      <c r="H898" s="1293"/>
      <c r="I898" s="1293"/>
      <c r="J898" s="1293"/>
      <c r="K898" s="3447"/>
      <c r="L898" s="756"/>
    </row>
    <row r="899" spans="1:12" s="1826" customFormat="1">
      <c r="A899" s="1825"/>
      <c r="B899" s="1293"/>
      <c r="C899" s="1293"/>
      <c r="D899" s="1293"/>
      <c r="E899" s="1293"/>
      <c r="F899" s="1293"/>
      <c r="G899" s="1293"/>
      <c r="H899" s="1293"/>
      <c r="I899" s="1293"/>
      <c r="J899" s="1293"/>
      <c r="K899" s="3447"/>
      <c r="L899" s="756"/>
    </row>
    <row r="900" spans="1:12" s="1826" customFormat="1">
      <c r="A900" s="1825"/>
      <c r="B900" s="1293"/>
      <c r="C900" s="1293"/>
      <c r="D900" s="1293"/>
      <c r="E900" s="1293"/>
      <c r="F900" s="1293"/>
      <c r="G900" s="1293"/>
      <c r="H900" s="1293"/>
      <c r="I900" s="1293"/>
      <c r="J900" s="1293"/>
      <c r="K900" s="3447"/>
      <c r="L900" s="756"/>
    </row>
    <row r="901" spans="1:12" s="1826" customFormat="1">
      <c r="A901" s="1825"/>
      <c r="B901" s="1293"/>
      <c r="C901" s="1293"/>
      <c r="D901" s="1293"/>
      <c r="E901" s="1293"/>
      <c r="F901" s="1293"/>
      <c r="G901" s="1293"/>
      <c r="H901" s="1293"/>
      <c r="I901" s="1293"/>
      <c r="J901" s="1293"/>
      <c r="K901" s="3447"/>
      <c r="L901" s="756"/>
    </row>
    <row r="902" spans="1:12" s="1826" customFormat="1">
      <c r="A902" s="1825"/>
      <c r="B902" s="1293"/>
      <c r="C902" s="1293"/>
      <c r="D902" s="1293"/>
      <c r="E902" s="1293"/>
      <c r="F902" s="1293"/>
      <c r="G902" s="1293"/>
      <c r="H902" s="1293"/>
      <c r="I902" s="1293"/>
      <c r="J902" s="1293"/>
      <c r="K902" s="3447"/>
      <c r="L902" s="756"/>
    </row>
    <row r="903" spans="1:12" s="1826" customFormat="1">
      <c r="A903" s="1825"/>
      <c r="B903" s="1293"/>
      <c r="C903" s="1293"/>
      <c r="D903" s="1293"/>
      <c r="E903" s="1293"/>
      <c r="F903" s="1293"/>
      <c r="G903" s="1293"/>
      <c r="H903" s="1293"/>
      <c r="I903" s="1293"/>
      <c r="J903" s="1293"/>
      <c r="K903" s="3447"/>
      <c r="L903" s="756"/>
    </row>
    <row r="904" spans="1:12" s="1826" customFormat="1">
      <c r="A904" s="1825"/>
      <c r="B904" s="1293"/>
      <c r="C904" s="1293"/>
      <c r="D904" s="1293"/>
      <c r="E904" s="1293"/>
      <c r="F904" s="1293"/>
      <c r="G904" s="1293"/>
      <c r="H904" s="1293"/>
      <c r="I904" s="1293"/>
      <c r="J904" s="1293"/>
      <c r="K904" s="3447"/>
      <c r="L904" s="756"/>
    </row>
    <row r="905" spans="1:12" s="1826" customFormat="1">
      <c r="A905" s="1825"/>
      <c r="B905" s="1293"/>
      <c r="C905" s="1293"/>
      <c r="D905" s="1293"/>
      <c r="E905" s="1293"/>
      <c r="F905" s="1293"/>
      <c r="G905" s="1293"/>
      <c r="H905" s="1293"/>
      <c r="I905" s="1293"/>
      <c r="J905" s="1293"/>
      <c r="K905" s="3447"/>
      <c r="L905" s="756"/>
    </row>
    <row r="906" spans="1:12" s="1826" customFormat="1">
      <c r="A906" s="1825"/>
      <c r="B906" s="1293"/>
      <c r="C906" s="1293"/>
      <c r="D906" s="1293"/>
      <c r="E906" s="1293"/>
      <c r="F906" s="1293"/>
      <c r="G906" s="1293"/>
      <c r="H906" s="1293"/>
      <c r="I906" s="1293"/>
      <c r="J906" s="1293"/>
      <c r="K906" s="3447"/>
      <c r="L906" s="756"/>
    </row>
    <row r="907" spans="1:12" s="1826" customFormat="1">
      <c r="A907" s="1825"/>
      <c r="B907" s="1293"/>
      <c r="C907" s="1293"/>
      <c r="D907" s="1293"/>
      <c r="E907" s="1293"/>
      <c r="F907" s="1293"/>
      <c r="G907" s="1293"/>
      <c r="H907" s="1293"/>
      <c r="I907" s="1293"/>
      <c r="J907" s="1293"/>
      <c r="K907" s="3447"/>
      <c r="L907" s="756"/>
    </row>
    <row r="908" spans="1:12" s="1826" customFormat="1">
      <c r="A908" s="1825"/>
      <c r="B908" s="1293"/>
      <c r="C908" s="1293"/>
      <c r="D908" s="1293"/>
      <c r="E908" s="1293"/>
      <c r="F908" s="1293"/>
      <c r="G908" s="1293"/>
      <c r="H908" s="1293"/>
      <c r="I908" s="1293"/>
      <c r="J908" s="1293"/>
      <c r="K908" s="3447"/>
      <c r="L908" s="756"/>
    </row>
    <row r="909" spans="1:12" s="1826" customFormat="1">
      <c r="A909" s="1825"/>
      <c r="B909" s="1293"/>
      <c r="C909" s="1293"/>
      <c r="D909" s="1293"/>
      <c r="E909" s="1293"/>
      <c r="F909" s="1293"/>
      <c r="G909" s="1293"/>
      <c r="H909" s="1293"/>
      <c r="I909" s="1293"/>
      <c r="J909" s="1293"/>
      <c r="K909" s="3447"/>
      <c r="L909" s="756"/>
    </row>
    <row r="910" spans="1:12" s="1826" customFormat="1">
      <c r="A910" s="1825"/>
      <c r="B910" s="1293"/>
      <c r="C910" s="1293"/>
      <c r="D910" s="1293"/>
      <c r="E910" s="1293"/>
      <c r="F910" s="1293"/>
      <c r="G910" s="1293"/>
      <c r="H910" s="1293"/>
      <c r="I910" s="1293"/>
      <c r="J910" s="1293"/>
      <c r="K910" s="3447"/>
      <c r="L910" s="756"/>
    </row>
    <row r="911" spans="1:12" s="1826" customFormat="1">
      <c r="A911" s="1825"/>
      <c r="B911" s="1293"/>
      <c r="C911" s="1293"/>
      <c r="D911" s="1293"/>
      <c r="E911" s="1293"/>
      <c r="F911" s="1293"/>
      <c r="G911" s="1293"/>
      <c r="H911" s="1293"/>
      <c r="I911" s="1293"/>
      <c r="J911" s="1293"/>
      <c r="K911" s="3447"/>
      <c r="L911" s="756"/>
    </row>
    <row r="912" spans="1:12" s="1826" customFormat="1">
      <c r="A912" s="1825"/>
      <c r="B912" s="1293"/>
      <c r="C912" s="1293"/>
      <c r="D912" s="1293"/>
      <c r="E912" s="1293"/>
      <c r="F912" s="1293"/>
      <c r="G912" s="1293"/>
      <c r="H912" s="1293"/>
      <c r="I912" s="1293"/>
      <c r="J912" s="1293"/>
      <c r="K912" s="3447"/>
      <c r="L912" s="756"/>
    </row>
    <row r="913" spans="1:12" s="1826" customFormat="1">
      <c r="A913" s="1825"/>
      <c r="B913" s="1293"/>
      <c r="C913" s="1293"/>
      <c r="D913" s="1293"/>
      <c r="E913" s="1293"/>
      <c r="F913" s="1293"/>
      <c r="G913" s="1293"/>
      <c r="H913" s="1293"/>
      <c r="I913" s="1293"/>
      <c r="J913" s="1293"/>
      <c r="K913" s="3447"/>
      <c r="L913" s="756"/>
    </row>
    <row r="914" spans="1:12" s="1826" customFormat="1">
      <c r="A914" s="1825"/>
      <c r="B914" s="1293"/>
      <c r="C914" s="1293"/>
      <c r="D914" s="1293"/>
      <c r="E914" s="1293"/>
      <c r="F914" s="1293"/>
      <c r="G914" s="1293"/>
      <c r="H914" s="1293"/>
      <c r="I914" s="1293"/>
      <c r="J914" s="1293"/>
      <c r="K914" s="3447"/>
      <c r="L914" s="756"/>
    </row>
    <row r="915" spans="1:12" s="1826" customFormat="1">
      <c r="A915" s="1825"/>
      <c r="B915" s="1293"/>
      <c r="C915" s="1293"/>
      <c r="D915" s="1293"/>
      <c r="E915" s="1293"/>
      <c r="F915" s="1293"/>
      <c r="G915" s="1293"/>
      <c r="H915" s="1293"/>
      <c r="I915" s="1293"/>
      <c r="J915" s="1293"/>
      <c r="K915" s="3447"/>
      <c r="L915" s="756"/>
    </row>
    <row r="916" spans="1:12" s="1826" customFormat="1">
      <c r="A916" s="1825"/>
      <c r="B916" s="1293"/>
      <c r="C916" s="1293"/>
      <c r="D916" s="1293"/>
      <c r="E916" s="1293"/>
      <c r="F916" s="1293"/>
      <c r="G916" s="1293"/>
      <c r="H916" s="1293"/>
      <c r="I916" s="1293"/>
      <c r="J916" s="1293"/>
      <c r="K916" s="3447"/>
      <c r="L916" s="756"/>
    </row>
    <row r="917" spans="1:12" s="1826" customFormat="1">
      <c r="A917" s="1825"/>
      <c r="B917" s="1293"/>
      <c r="C917" s="1293"/>
      <c r="D917" s="1293"/>
      <c r="E917" s="1293"/>
      <c r="F917" s="1293"/>
      <c r="G917" s="1293"/>
      <c r="H917" s="1293"/>
      <c r="I917" s="1293"/>
      <c r="J917" s="1293"/>
      <c r="K917" s="3447"/>
      <c r="L917" s="756"/>
    </row>
    <row r="918" spans="1:12" s="1826" customFormat="1">
      <c r="A918" s="1825"/>
      <c r="B918" s="1293"/>
      <c r="C918" s="1293"/>
      <c r="D918" s="1293"/>
      <c r="E918" s="1293"/>
      <c r="F918" s="1293"/>
      <c r="G918" s="1293"/>
      <c r="H918" s="1293"/>
      <c r="I918" s="1293"/>
      <c r="J918" s="1293"/>
      <c r="K918" s="3447"/>
      <c r="L918" s="756"/>
    </row>
    <row r="919" spans="1:12" s="1826" customFormat="1">
      <c r="A919" s="1825"/>
      <c r="B919" s="1293"/>
      <c r="C919" s="1293"/>
      <c r="D919" s="1293"/>
      <c r="E919" s="1293"/>
      <c r="F919" s="1293"/>
      <c r="G919" s="1293"/>
      <c r="H919" s="1293"/>
      <c r="I919" s="1293"/>
      <c r="J919" s="1293"/>
      <c r="K919" s="3447"/>
      <c r="L919" s="756"/>
    </row>
    <row r="920" spans="1:12" s="1826" customFormat="1">
      <c r="A920" s="1825"/>
      <c r="B920" s="1293"/>
      <c r="C920" s="1293"/>
      <c r="D920" s="1293"/>
      <c r="E920" s="1293"/>
      <c r="F920" s="1293"/>
      <c r="G920" s="1293"/>
      <c r="H920" s="1293"/>
      <c r="I920" s="1293"/>
      <c r="J920" s="1293"/>
      <c r="K920" s="3447"/>
      <c r="L920" s="756"/>
    </row>
    <row r="921" spans="1:12" s="1826" customFormat="1">
      <c r="A921" s="1825"/>
      <c r="B921" s="1293"/>
      <c r="C921" s="1293"/>
      <c r="D921" s="1293"/>
      <c r="E921" s="1293"/>
      <c r="F921" s="1293"/>
      <c r="G921" s="1293"/>
      <c r="H921" s="1293"/>
      <c r="I921" s="1293"/>
      <c r="J921" s="1293"/>
      <c r="K921" s="3447"/>
      <c r="L921" s="756"/>
    </row>
    <row r="922" spans="1:12" s="1826" customFormat="1">
      <c r="A922" s="1825"/>
      <c r="B922" s="1293"/>
      <c r="C922" s="1293"/>
      <c r="D922" s="1293"/>
      <c r="E922" s="1293"/>
      <c r="F922" s="1293"/>
      <c r="G922" s="1293"/>
      <c r="H922" s="1293"/>
      <c r="I922" s="1293"/>
      <c r="J922" s="1293"/>
      <c r="K922" s="3447"/>
      <c r="L922" s="756"/>
    </row>
    <row r="923" spans="1:12" s="1826" customFormat="1">
      <c r="A923" s="1825"/>
      <c r="B923" s="1293"/>
      <c r="C923" s="1293"/>
      <c r="D923" s="1293"/>
      <c r="E923" s="1293"/>
      <c r="F923" s="1293"/>
      <c r="G923" s="1293"/>
      <c r="H923" s="1293"/>
      <c r="I923" s="1293"/>
      <c r="J923" s="1293"/>
      <c r="K923" s="3447"/>
      <c r="L923" s="756"/>
    </row>
    <row r="924" spans="1:12" s="1826" customFormat="1">
      <c r="A924" s="1825"/>
      <c r="B924" s="1293"/>
      <c r="C924" s="1293"/>
      <c r="D924" s="1293"/>
      <c r="E924" s="1293"/>
      <c r="F924" s="1293"/>
      <c r="G924" s="1293"/>
      <c r="H924" s="1293"/>
      <c r="I924" s="1293"/>
      <c r="J924" s="1293"/>
      <c r="K924" s="3447"/>
      <c r="L924" s="756"/>
    </row>
    <row r="925" spans="1:12" s="1826" customFormat="1">
      <c r="A925" s="1825"/>
      <c r="B925" s="1293"/>
      <c r="C925" s="1293"/>
      <c r="D925" s="1293"/>
      <c r="E925" s="1293"/>
      <c r="F925" s="1293"/>
      <c r="G925" s="1293"/>
      <c r="H925" s="1293"/>
      <c r="I925" s="1293"/>
      <c r="J925" s="1293"/>
      <c r="K925" s="3447"/>
      <c r="L925" s="756"/>
    </row>
    <row r="926" spans="1:12" s="1826" customFormat="1">
      <c r="A926" s="1825"/>
      <c r="B926" s="1293"/>
      <c r="C926" s="1293"/>
      <c r="D926" s="1293"/>
      <c r="E926" s="1293"/>
      <c r="F926" s="1293"/>
      <c r="G926" s="1293"/>
      <c r="H926" s="1293"/>
      <c r="I926" s="1293"/>
      <c r="J926" s="1293"/>
      <c r="K926" s="3447"/>
      <c r="L926" s="756"/>
    </row>
    <row r="927" spans="1:12" s="1826" customFormat="1">
      <c r="A927" s="1825"/>
      <c r="B927" s="1293"/>
      <c r="C927" s="1293"/>
      <c r="D927" s="1293"/>
      <c r="E927" s="1293"/>
      <c r="F927" s="1293"/>
      <c r="G927" s="1293"/>
      <c r="H927" s="1293"/>
      <c r="I927" s="1293"/>
      <c r="J927" s="1293"/>
      <c r="K927" s="3447"/>
      <c r="L927" s="756"/>
    </row>
    <row r="928" spans="1:12" s="1826" customFormat="1">
      <c r="A928" s="1825"/>
      <c r="B928" s="1293"/>
      <c r="C928" s="1293"/>
      <c r="D928" s="1293"/>
      <c r="E928" s="1293"/>
      <c r="F928" s="1293"/>
      <c r="G928" s="1293"/>
      <c r="H928" s="1293"/>
      <c r="I928" s="1293"/>
      <c r="J928" s="1293"/>
      <c r="K928" s="3447"/>
      <c r="L928" s="756"/>
    </row>
    <row r="929" spans="1:12" s="1826" customFormat="1">
      <c r="A929" s="1825"/>
      <c r="B929" s="1293"/>
      <c r="C929" s="1293"/>
      <c r="D929" s="1293"/>
      <c r="E929" s="1293"/>
      <c r="F929" s="1293"/>
      <c r="G929" s="1293"/>
      <c r="H929" s="1293"/>
      <c r="I929" s="1293"/>
      <c r="J929" s="1293"/>
      <c r="K929" s="3447"/>
      <c r="L929" s="756"/>
    </row>
    <row r="930" spans="1:12" s="1826" customFormat="1">
      <c r="A930" s="1825"/>
      <c r="B930" s="1293"/>
      <c r="C930" s="1293"/>
      <c r="D930" s="1293"/>
      <c r="E930" s="1293"/>
      <c r="F930" s="1293"/>
      <c r="G930" s="1293"/>
      <c r="H930" s="1293"/>
      <c r="I930" s="1293"/>
      <c r="J930" s="1293"/>
      <c r="K930" s="3447"/>
      <c r="L930" s="756"/>
    </row>
    <row r="931" spans="1:12" s="1826" customFormat="1">
      <c r="A931" s="1825"/>
      <c r="B931" s="1293"/>
      <c r="C931" s="1293"/>
      <c r="D931" s="1293"/>
      <c r="E931" s="1293"/>
      <c r="F931" s="1293"/>
      <c r="G931" s="1293"/>
      <c r="H931" s="1293"/>
      <c r="I931" s="1293"/>
      <c r="J931" s="1293"/>
      <c r="K931" s="3447"/>
      <c r="L931" s="756"/>
    </row>
    <row r="932" spans="1:12" s="1826" customFormat="1">
      <c r="A932" s="1825"/>
      <c r="B932" s="1293"/>
      <c r="C932" s="1293"/>
      <c r="D932" s="1293"/>
      <c r="E932" s="1293"/>
      <c r="F932" s="1293"/>
      <c r="G932" s="1293"/>
      <c r="H932" s="1293"/>
      <c r="I932" s="1293"/>
      <c r="J932" s="1293"/>
      <c r="K932" s="3447"/>
      <c r="L932" s="756"/>
    </row>
    <row r="933" spans="1:12" s="1826" customFormat="1">
      <c r="A933" s="1825"/>
      <c r="B933" s="1293"/>
      <c r="C933" s="1293"/>
      <c r="D933" s="1293"/>
      <c r="E933" s="1293"/>
      <c r="F933" s="1293"/>
      <c r="G933" s="1293"/>
      <c r="H933" s="1293"/>
      <c r="I933" s="1293"/>
      <c r="J933" s="1293"/>
      <c r="K933" s="3447"/>
      <c r="L933" s="756"/>
    </row>
    <row r="934" spans="1:12" s="1826" customFormat="1">
      <c r="A934" s="1825"/>
      <c r="B934" s="1293"/>
      <c r="C934" s="1293"/>
      <c r="D934" s="1293"/>
      <c r="E934" s="1293"/>
      <c r="F934" s="1293"/>
      <c r="G934" s="1293"/>
      <c r="H934" s="1293"/>
      <c r="I934" s="1293"/>
      <c r="J934" s="1293"/>
      <c r="K934" s="3447"/>
      <c r="L934" s="756"/>
    </row>
    <row r="935" spans="1:12" s="1826" customFormat="1">
      <c r="A935" s="1825"/>
      <c r="B935" s="1293"/>
      <c r="C935" s="1293"/>
      <c r="D935" s="1293"/>
      <c r="E935" s="1293"/>
      <c r="F935" s="1293"/>
      <c r="G935" s="1293"/>
      <c r="H935" s="1293"/>
      <c r="I935" s="1293"/>
      <c r="J935" s="1293"/>
      <c r="K935" s="3447"/>
      <c r="L935" s="756"/>
    </row>
    <row r="936" spans="1:12" s="1826" customFormat="1">
      <c r="A936" s="1825"/>
      <c r="B936" s="1293"/>
      <c r="C936" s="1293"/>
      <c r="D936" s="1293"/>
      <c r="E936" s="1293"/>
      <c r="F936" s="1293"/>
      <c r="G936" s="1293"/>
      <c r="H936" s="1293"/>
      <c r="I936" s="1293"/>
      <c r="J936" s="1293"/>
      <c r="K936" s="3447"/>
      <c r="L936" s="756"/>
    </row>
    <row r="937" spans="1:12" s="1826" customFormat="1">
      <c r="A937" s="1825"/>
      <c r="B937" s="1293"/>
      <c r="C937" s="1293"/>
      <c r="D937" s="1293"/>
      <c r="E937" s="1293"/>
      <c r="F937" s="1293"/>
      <c r="G937" s="1293"/>
      <c r="H937" s="1293"/>
      <c r="I937" s="1293"/>
      <c r="J937" s="1293"/>
      <c r="K937" s="3447"/>
      <c r="L937" s="756"/>
    </row>
    <row r="938" spans="1:12" s="1826" customFormat="1">
      <c r="A938" s="1825"/>
      <c r="B938" s="1293"/>
      <c r="C938" s="1293"/>
      <c r="D938" s="1293"/>
      <c r="E938" s="1293"/>
      <c r="F938" s="1293"/>
      <c r="G938" s="1293"/>
      <c r="H938" s="1293"/>
      <c r="I938" s="1293"/>
      <c r="J938" s="1293"/>
      <c r="K938" s="3447"/>
      <c r="L938" s="756"/>
    </row>
    <row r="939" spans="1:12" s="1826" customFormat="1">
      <c r="A939" s="1825"/>
      <c r="B939" s="1293"/>
      <c r="C939" s="1293"/>
      <c r="D939" s="1293"/>
      <c r="E939" s="1293"/>
      <c r="F939" s="1293"/>
      <c r="G939" s="1293"/>
      <c r="H939" s="1293"/>
      <c r="I939" s="1293"/>
      <c r="J939" s="1293"/>
      <c r="K939" s="3447"/>
      <c r="L939" s="756"/>
    </row>
    <row r="940" spans="1:12" s="1826" customFormat="1">
      <c r="A940" s="1825"/>
      <c r="B940" s="1293"/>
      <c r="C940" s="1293"/>
      <c r="D940" s="1293"/>
      <c r="E940" s="1293"/>
      <c r="F940" s="1293"/>
      <c r="G940" s="1293"/>
      <c r="H940" s="1293"/>
      <c r="I940" s="1293"/>
      <c r="J940" s="1293"/>
      <c r="K940" s="3447"/>
      <c r="L940" s="756"/>
    </row>
    <row r="941" spans="1:12" s="1826" customFormat="1">
      <c r="A941" s="1825"/>
      <c r="B941" s="1293"/>
      <c r="C941" s="1293"/>
      <c r="D941" s="1293"/>
      <c r="E941" s="1293"/>
      <c r="F941" s="1293"/>
      <c r="G941" s="1293"/>
      <c r="H941" s="1293"/>
      <c r="I941" s="1293"/>
      <c r="J941" s="1293"/>
      <c r="K941" s="3447"/>
      <c r="L941" s="756"/>
    </row>
    <row r="942" spans="1:12" s="1826" customFormat="1">
      <c r="A942" s="1825"/>
      <c r="B942" s="1293"/>
      <c r="C942" s="1293"/>
      <c r="D942" s="1293"/>
      <c r="E942" s="1293"/>
      <c r="F942" s="1293"/>
      <c r="G942" s="1293"/>
      <c r="H942" s="1293"/>
      <c r="I942" s="1293"/>
      <c r="J942" s="1293"/>
      <c r="K942" s="3447"/>
      <c r="L942" s="756"/>
    </row>
    <row r="943" spans="1:12" s="1826" customFormat="1">
      <c r="A943" s="1825"/>
      <c r="B943" s="1293"/>
      <c r="C943" s="1293"/>
      <c r="D943" s="1293"/>
      <c r="E943" s="1293"/>
      <c r="F943" s="1293"/>
      <c r="G943" s="1293"/>
      <c r="H943" s="1293"/>
      <c r="I943" s="1293"/>
      <c r="J943" s="1293"/>
      <c r="K943" s="3447"/>
      <c r="L943" s="756"/>
    </row>
    <row r="944" spans="1:12" s="1826" customFormat="1">
      <c r="A944" s="1825"/>
      <c r="B944" s="1293"/>
      <c r="C944" s="1293"/>
      <c r="D944" s="1293"/>
      <c r="E944" s="1293"/>
      <c r="F944" s="1293"/>
      <c r="G944" s="1293"/>
      <c r="H944" s="1293"/>
      <c r="I944" s="1293"/>
      <c r="J944" s="1293"/>
      <c r="K944" s="3447"/>
      <c r="L944" s="756"/>
    </row>
    <row r="945" spans="1:12" s="1826" customFormat="1">
      <c r="A945" s="1825"/>
      <c r="B945" s="1293"/>
      <c r="C945" s="1293"/>
      <c r="D945" s="1293"/>
      <c r="E945" s="1293"/>
      <c r="F945" s="1293"/>
      <c r="G945" s="1293"/>
      <c r="H945" s="1293"/>
      <c r="I945" s="1293"/>
      <c r="J945" s="1293"/>
      <c r="K945" s="3447"/>
      <c r="L945" s="756"/>
    </row>
    <row r="946" spans="1:12" s="1826" customFormat="1">
      <c r="A946" s="1825"/>
      <c r="B946" s="1293"/>
      <c r="C946" s="1293"/>
      <c r="D946" s="1293"/>
      <c r="E946" s="1293"/>
      <c r="F946" s="1293"/>
      <c r="G946" s="1293"/>
      <c r="H946" s="1293"/>
      <c r="I946" s="1293"/>
      <c r="J946" s="1293"/>
      <c r="K946" s="3447"/>
      <c r="L946" s="756"/>
    </row>
    <row r="947" spans="1:12" s="1826" customFormat="1">
      <c r="A947" s="1825"/>
      <c r="B947" s="1293"/>
      <c r="C947" s="1293"/>
      <c r="D947" s="1293"/>
      <c r="E947" s="1293"/>
      <c r="F947" s="1293"/>
      <c r="G947" s="1293"/>
      <c r="H947" s="1293"/>
      <c r="I947" s="1293"/>
      <c r="J947" s="1293"/>
      <c r="K947" s="3447"/>
      <c r="L947" s="756"/>
    </row>
    <row r="948" spans="1:12" s="1826" customFormat="1">
      <c r="A948" s="1825"/>
      <c r="B948" s="1293"/>
      <c r="C948" s="1293"/>
      <c r="D948" s="1293"/>
      <c r="E948" s="1293"/>
      <c r="F948" s="1293"/>
      <c r="G948" s="1293"/>
      <c r="H948" s="1293"/>
      <c r="I948" s="1293"/>
      <c r="J948" s="1293"/>
      <c r="K948" s="3447"/>
      <c r="L948" s="756"/>
    </row>
    <row r="949" spans="1:12" s="1826" customFormat="1">
      <c r="A949" s="1825"/>
      <c r="B949" s="1293"/>
      <c r="C949" s="1293"/>
      <c r="D949" s="1293"/>
      <c r="E949" s="1293"/>
      <c r="F949" s="1293"/>
      <c r="G949" s="1293"/>
      <c r="H949" s="1293"/>
      <c r="I949" s="1293"/>
      <c r="J949" s="1293"/>
      <c r="K949" s="3447"/>
      <c r="L949" s="756"/>
    </row>
    <row r="950" spans="1:12" s="1826" customFormat="1">
      <c r="A950" s="1825"/>
      <c r="B950" s="1293"/>
      <c r="C950" s="1293"/>
      <c r="D950" s="1293"/>
      <c r="E950" s="1293"/>
      <c r="F950" s="1293"/>
      <c r="G950" s="1293"/>
      <c r="H950" s="1293"/>
      <c r="I950" s="1293"/>
      <c r="J950" s="1293"/>
      <c r="K950" s="3447"/>
      <c r="L950" s="756"/>
    </row>
    <row r="951" spans="1:12" s="1826" customFormat="1">
      <c r="A951" s="1825"/>
      <c r="B951" s="1293"/>
      <c r="C951" s="1293"/>
      <c r="D951" s="1293"/>
      <c r="E951" s="1293"/>
      <c r="F951" s="1293"/>
      <c r="G951" s="1293"/>
      <c r="H951" s="1293"/>
      <c r="I951" s="1293"/>
      <c r="J951" s="1293"/>
      <c r="K951" s="3447"/>
      <c r="L951" s="756"/>
    </row>
    <row r="952" spans="1:12" s="1826" customFormat="1">
      <c r="A952" s="1825"/>
      <c r="B952" s="1293"/>
      <c r="C952" s="1293"/>
      <c r="D952" s="1293"/>
      <c r="E952" s="1293"/>
      <c r="F952" s="1293"/>
      <c r="G952" s="1293"/>
      <c r="H952" s="1293"/>
      <c r="I952" s="1293"/>
      <c r="J952" s="1293"/>
      <c r="K952" s="3447"/>
      <c r="L952" s="756"/>
    </row>
    <row r="953" spans="1:12" s="1826" customFormat="1">
      <c r="A953" s="1825"/>
      <c r="B953" s="1293"/>
      <c r="C953" s="1293"/>
      <c r="D953" s="1293"/>
      <c r="E953" s="1293"/>
      <c r="F953" s="1293"/>
      <c r="G953" s="1293"/>
      <c r="H953" s="1293"/>
      <c r="I953" s="1293"/>
      <c r="J953" s="1293"/>
      <c r="K953" s="3447"/>
      <c r="L953" s="756"/>
    </row>
    <row r="954" spans="1:12" s="1826" customFormat="1">
      <c r="A954" s="1825"/>
      <c r="B954" s="1293"/>
      <c r="C954" s="1293"/>
      <c r="D954" s="1293"/>
      <c r="E954" s="1293"/>
      <c r="F954" s="1293"/>
      <c r="G954" s="1293"/>
      <c r="H954" s="1293"/>
      <c r="I954" s="1293"/>
      <c r="J954" s="1293"/>
      <c r="K954" s="3447"/>
      <c r="L954" s="756"/>
    </row>
    <row r="955" spans="1:12" s="1826" customFormat="1">
      <c r="A955" s="1825"/>
      <c r="B955" s="1293"/>
      <c r="C955" s="1293"/>
      <c r="D955" s="1293"/>
      <c r="E955" s="1293"/>
      <c r="F955" s="1293"/>
      <c r="G955" s="1293"/>
      <c r="H955" s="1293"/>
      <c r="I955" s="1293"/>
      <c r="J955" s="1293"/>
      <c r="K955" s="3447"/>
      <c r="L955" s="756"/>
    </row>
    <row r="956" spans="1:12" s="1826" customFormat="1">
      <c r="A956" s="1825"/>
      <c r="B956" s="1293"/>
      <c r="C956" s="1293"/>
      <c r="D956" s="1293"/>
      <c r="E956" s="1293"/>
      <c r="F956" s="1293"/>
      <c r="G956" s="1293"/>
      <c r="H956" s="1293"/>
      <c r="I956" s="1293"/>
      <c r="J956" s="1293"/>
      <c r="K956" s="3447"/>
      <c r="L956" s="756"/>
    </row>
    <row r="957" spans="1:12" s="1826" customFormat="1">
      <c r="A957" s="1825"/>
      <c r="B957" s="1293"/>
      <c r="C957" s="1293"/>
      <c r="D957" s="1293"/>
      <c r="E957" s="1293"/>
      <c r="F957" s="1293"/>
      <c r="G957" s="1293"/>
      <c r="H957" s="1293"/>
      <c r="I957" s="1293"/>
      <c r="J957" s="1293"/>
      <c r="K957" s="3447"/>
      <c r="L957" s="756"/>
    </row>
    <row r="958" spans="1:12" s="1826" customFormat="1">
      <c r="A958" s="1825"/>
      <c r="B958" s="1293"/>
      <c r="C958" s="1293"/>
      <c r="D958" s="1293"/>
      <c r="E958" s="1293"/>
      <c r="F958" s="1293"/>
      <c r="G958" s="1293"/>
      <c r="H958" s="1293"/>
      <c r="I958" s="1293"/>
      <c r="J958" s="1293"/>
      <c r="K958" s="3447"/>
      <c r="L958" s="756"/>
    </row>
    <row r="959" spans="1:12" s="1826" customFormat="1">
      <c r="A959" s="1825"/>
      <c r="B959" s="1293"/>
      <c r="C959" s="1293"/>
      <c r="D959" s="1293"/>
      <c r="E959" s="1293"/>
      <c r="F959" s="1293"/>
      <c r="G959" s="1293"/>
      <c r="H959" s="1293"/>
      <c r="I959" s="1293"/>
      <c r="J959" s="1293"/>
      <c r="K959" s="3447"/>
      <c r="L959" s="756"/>
    </row>
    <row r="960" spans="1:12" s="1826" customFormat="1">
      <c r="A960" s="1825"/>
      <c r="B960" s="1293"/>
      <c r="C960" s="1293"/>
      <c r="D960" s="1293"/>
      <c r="E960" s="1293"/>
      <c r="F960" s="1293"/>
      <c r="G960" s="1293"/>
      <c r="H960" s="1293"/>
      <c r="I960" s="1293"/>
      <c r="J960" s="1293"/>
      <c r="K960" s="3447"/>
      <c r="L960" s="756"/>
    </row>
    <row r="961" spans="1:12" s="1826" customFormat="1">
      <c r="A961" s="1825"/>
      <c r="B961" s="1293"/>
      <c r="C961" s="1293"/>
      <c r="D961" s="1293"/>
      <c r="E961" s="1293"/>
      <c r="F961" s="1293"/>
      <c r="G961" s="1293"/>
      <c r="H961" s="1293"/>
      <c r="I961" s="1293"/>
      <c r="J961" s="1293"/>
      <c r="K961" s="3447"/>
      <c r="L961" s="756"/>
    </row>
    <row r="962" spans="1:12" s="1826" customFormat="1">
      <c r="A962" s="1825"/>
      <c r="B962" s="1293"/>
      <c r="C962" s="1293"/>
      <c r="D962" s="1293"/>
      <c r="E962" s="1293"/>
      <c r="F962" s="1293"/>
      <c r="G962" s="1293"/>
      <c r="H962" s="1293"/>
      <c r="I962" s="1293"/>
      <c r="J962" s="1293"/>
      <c r="K962" s="3447"/>
      <c r="L962" s="756"/>
    </row>
    <row r="963" spans="1:12" s="1826" customFormat="1">
      <c r="A963" s="1825"/>
      <c r="B963" s="1293"/>
      <c r="C963" s="1293"/>
      <c r="D963" s="1293"/>
      <c r="E963" s="1293"/>
      <c r="F963" s="1293"/>
      <c r="G963" s="1293"/>
      <c r="H963" s="1293"/>
      <c r="I963" s="1293"/>
      <c r="J963" s="1293"/>
      <c r="K963" s="3447"/>
      <c r="L963" s="756"/>
    </row>
    <row r="964" spans="1:12" s="1826" customFormat="1">
      <c r="A964" s="1825"/>
      <c r="B964" s="1293"/>
      <c r="C964" s="1293"/>
      <c r="D964" s="1293"/>
      <c r="E964" s="1293"/>
      <c r="F964" s="1293"/>
      <c r="G964" s="1293"/>
      <c r="H964" s="1293"/>
      <c r="I964" s="1293"/>
      <c r="J964" s="1293"/>
      <c r="K964" s="3447"/>
      <c r="L964" s="756"/>
    </row>
    <row r="965" spans="1:12" s="1826" customFormat="1">
      <c r="A965" s="1825"/>
      <c r="B965" s="1293"/>
      <c r="C965" s="1293"/>
      <c r="D965" s="1293"/>
      <c r="E965" s="1293"/>
      <c r="F965" s="1293"/>
      <c r="G965" s="1293"/>
      <c r="H965" s="1293"/>
      <c r="I965" s="1293"/>
      <c r="J965" s="1293"/>
      <c r="K965" s="3447"/>
      <c r="L965" s="756"/>
    </row>
    <row r="966" spans="1:12" s="1826" customFormat="1">
      <c r="A966" s="1825"/>
      <c r="B966" s="1293"/>
      <c r="C966" s="1293"/>
      <c r="D966" s="1293"/>
      <c r="E966" s="1293"/>
      <c r="F966" s="1293"/>
      <c r="G966" s="1293"/>
      <c r="H966" s="1293"/>
      <c r="I966" s="1293"/>
      <c r="J966" s="1293"/>
      <c r="K966" s="3447"/>
      <c r="L966" s="756"/>
    </row>
    <row r="967" spans="1:12" s="1826" customFormat="1">
      <c r="A967" s="1825"/>
      <c r="B967" s="1293"/>
      <c r="C967" s="1293"/>
      <c r="D967" s="1293"/>
      <c r="E967" s="1293"/>
      <c r="F967" s="1293"/>
      <c r="G967" s="1293"/>
      <c r="H967" s="1293"/>
      <c r="I967" s="1293"/>
      <c r="J967" s="1293"/>
      <c r="K967" s="3447"/>
      <c r="L967" s="756"/>
    </row>
    <row r="968" spans="1:12" s="1826" customFormat="1">
      <c r="A968" s="1825"/>
      <c r="B968" s="1293"/>
      <c r="C968" s="1293"/>
      <c r="D968" s="1293"/>
      <c r="E968" s="1293"/>
      <c r="F968" s="1293"/>
      <c r="G968" s="1293"/>
      <c r="H968" s="1293"/>
      <c r="I968" s="1293"/>
      <c r="J968" s="1293"/>
      <c r="K968" s="3447"/>
      <c r="L968" s="756"/>
    </row>
    <row r="969" spans="1:12" s="1826" customFormat="1">
      <c r="A969" s="1825"/>
      <c r="B969" s="1293"/>
      <c r="C969" s="1293"/>
      <c r="D969" s="1293"/>
      <c r="E969" s="1293"/>
      <c r="F969" s="1293"/>
      <c r="G969" s="1293"/>
      <c r="H969" s="1293"/>
      <c r="I969" s="1293"/>
      <c r="J969" s="1293"/>
      <c r="K969" s="3447"/>
      <c r="L969" s="756"/>
    </row>
    <row r="970" spans="1:12" s="1826" customFormat="1">
      <c r="A970" s="1825"/>
      <c r="B970" s="1293"/>
      <c r="C970" s="1293"/>
      <c r="D970" s="1293"/>
      <c r="E970" s="1293"/>
      <c r="F970" s="1293"/>
      <c r="G970" s="1293"/>
      <c r="H970" s="1293"/>
      <c r="I970" s="1293"/>
      <c r="J970" s="1293"/>
      <c r="K970" s="3447"/>
      <c r="L970" s="756"/>
    </row>
    <row r="971" spans="1:12" s="1826" customFormat="1">
      <c r="A971" s="1825"/>
      <c r="B971" s="1293"/>
      <c r="C971" s="1293"/>
      <c r="D971" s="1293"/>
      <c r="E971" s="1293"/>
      <c r="F971" s="1293"/>
      <c r="G971" s="1293"/>
      <c r="H971" s="1293"/>
      <c r="I971" s="1293"/>
      <c r="J971" s="1293"/>
      <c r="K971" s="3447"/>
      <c r="L971" s="756"/>
    </row>
    <row r="972" spans="1:12" s="1826" customFormat="1">
      <c r="A972" s="1825"/>
      <c r="B972" s="1293"/>
      <c r="C972" s="1293"/>
      <c r="D972" s="1293"/>
      <c r="E972" s="1293"/>
      <c r="F972" s="1293"/>
      <c r="G972" s="1293"/>
      <c r="H972" s="1293"/>
      <c r="I972" s="1293"/>
      <c r="J972" s="1293"/>
      <c r="K972" s="3447"/>
      <c r="L972" s="756"/>
    </row>
    <row r="973" spans="1:12" s="1826" customFormat="1">
      <c r="A973" s="1825"/>
      <c r="B973" s="1293"/>
      <c r="C973" s="1293"/>
      <c r="D973" s="1293"/>
      <c r="E973" s="1293"/>
      <c r="F973" s="1293"/>
      <c r="G973" s="1293"/>
      <c r="H973" s="1293"/>
      <c r="I973" s="1293"/>
      <c r="J973" s="1293"/>
      <c r="K973" s="3447"/>
      <c r="L973" s="756"/>
    </row>
    <row r="974" spans="1:12" s="1826" customFormat="1">
      <c r="A974" s="1825"/>
      <c r="B974" s="1293"/>
      <c r="C974" s="1293"/>
      <c r="D974" s="1293"/>
      <c r="E974" s="1293"/>
      <c r="F974" s="1293"/>
      <c r="G974" s="1293"/>
      <c r="H974" s="1293"/>
      <c r="I974" s="1293"/>
      <c r="J974" s="1293"/>
      <c r="K974" s="3447"/>
      <c r="L974" s="756"/>
    </row>
    <row r="975" spans="1:12" s="1826" customFormat="1">
      <c r="A975" s="1825"/>
      <c r="B975" s="1293"/>
      <c r="C975" s="1293"/>
      <c r="D975" s="1293"/>
      <c r="E975" s="1293"/>
      <c r="F975" s="1293"/>
      <c r="G975" s="1293"/>
      <c r="H975" s="1293"/>
      <c r="I975" s="1293"/>
      <c r="J975" s="1293"/>
      <c r="K975" s="3447"/>
      <c r="L975" s="756"/>
    </row>
    <row r="976" spans="1:12" s="1826" customFormat="1">
      <c r="A976" s="1825"/>
      <c r="B976" s="1293"/>
      <c r="C976" s="1293"/>
      <c r="D976" s="1293"/>
      <c r="E976" s="1293"/>
      <c r="F976" s="1293"/>
      <c r="G976" s="1293"/>
      <c r="H976" s="1293"/>
      <c r="I976" s="1293"/>
      <c r="J976" s="1293"/>
      <c r="K976" s="3447"/>
      <c r="L976" s="756"/>
    </row>
    <row r="977" spans="1:12" s="1826" customFormat="1">
      <c r="A977" s="1825"/>
      <c r="B977" s="1293"/>
      <c r="C977" s="1293"/>
      <c r="D977" s="1293"/>
      <c r="E977" s="1293"/>
      <c r="F977" s="1293"/>
      <c r="G977" s="1293"/>
      <c r="H977" s="1293"/>
      <c r="I977" s="1293"/>
      <c r="J977" s="1293"/>
      <c r="K977" s="3447"/>
      <c r="L977" s="756"/>
    </row>
    <row r="978" spans="1:12" s="1826" customFormat="1">
      <c r="A978" s="1825"/>
      <c r="B978" s="1293"/>
      <c r="C978" s="1293"/>
      <c r="D978" s="1293"/>
      <c r="E978" s="1293"/>
      <c r="F978" s="1293"/>
      <c r="G978" s="1293"/>
      <c r="H978" s="1293"/>
      <c r="I978" s="1293"/>
      <c r="J978" s="1293"/>
      <c r="K978" s="3447"/>
      <c r="L978" s="756"/>
    </row>
    <row r="979" spans="1:12" s="1826" customFormat="1">
      <c r="A979" s="1825"/>
      <c r="B979" s="1293"/>
      <c r="C979" s="1293"/>
      <c r="D979" s="1293"/>
      <c r="E979" s="1293"/>
      <c r="F979" s="1293"/>
      <c r="G979" s="1293"/>
      <c r="H979" s="1293"/>
      <c r="I979" s="1293"/>
      <c r="J979" s="1293"/>
      <c r="K979" s="3447"/>
      <c r="L979" s="756"/>
    </row>
    <row r="980" spans="1:12" s="1826" customFormat="1">
      <c r="A980" s="1825"/>
      <c r="B980" s="1293"/>
      <c r="C980" s="1293"/>
      <c r="D980" s="1293"/>
      <c r="E980" s="1293"/>
      <c r="F980" s="1293"/>
      <c r="G980" s="1293"/>
      <c r="H980" s="1293"/>
      <c r="I980" s="1293"/>
      <c r="J980" s="1293"/>
      <c r="K980" s="3447"/>
      <c r="L980" s="756"/>
    </row>
    <row r="981" spans="1:12" s="1826" customFormat="1">
      <c r="A981" s="1825"/>
      <c r="B981" s="1293"/>
      <c r="C981" s="1293"/>
      <c r="D981" s="1293"/>
      <c r="E981" s="1293"/>
      <c r="F981" s="1293"/>
      <c r="G981" s="1293"/>
      <c r="H981" s="1293"/>
      <c r="I981" s="1293"/>
      <c r="J981" s="1293"/>
      <c r="K981" s="3447"/>
      <c r="L981" s="756"/>
    </row>
    <row r="982" spans="1:12" s="1826" customFormat="1">
      <c r="A982" s="1825"/>
      <c r="B982" s="1293"/>
      <c r="C982" s="1293"/>
      <c r="D982" s="1293"/>
      <c r="E982" s="1293"/>
      <c r="F982" s="1293"/>
      <c r="G982" s="1293"/>
      <c r="H982" s="1293"/>
      <c r="I982" s="1293"/>
      <c r="J982" s="1293"/>
      <c r="K982" s="3447"/>
      <c r="L982" s="756"/>
    </row>
    <row r="983" spans="1:12" s="1826" customFormat="1">
      <c r="A983" s="1825"/>
      <c r="B983" s="1293"/>
      <c r="C983" s="1293"/>
      <c r="D983" s="1293"/>
      <c r="E983" s="1293"/>
      <c r="F983" s="1293"/>
      <c r="G983" s="1293"/>
      <c r="H983" s="1293"/>
      <c r="I983" s="1293"/>
      <c r="J983" s="1293"/>
      <c r="K983" s="3447"/>
      <c r="L983" s="756"/>
    </row>
    <row r="984" spans="1:12" s="1826" customFormat="1">
      <c r="A984" s="1825"/>
      <c r="B984" s="1293"/>
      <c r="C984" s="1293"/>
      <c r="D984" s="1293"/>
      <c r="E984" s="1293"/>
      <c r="F984" s="1293"/>
      <c r="G984" s="1293"/>
      <c r="H984" s="1293"/>
      <c r="I984" s="1293"/>
      <c r="J984" s="1293"/>
      <c r="K984" s="3447"/>
      <c r="L984" s="756"/>
    </row>
    <row r="985" spans="1:12" s="1826" customFormat="1">
      <c r="A985" s="1825"/>
      <c r="B985" s="1293"/>
      <c r="C985" s="1293"/>
      <c r="D985" s="1293"/>
      <c r="E985" s="1293"/>
      <c r="F985" s="1293"/>
      <c r="G985" s="1293"/>
      <c r="H985" s="1293"/>
      <c r="I985" s="1293"/>
      <c r="J985" s="1293"/>
      <c r="K985" s="3447"/>
      <c r="L985" s="756"/>
    </row>
    <row r="986" spans="1:12" s="1826" customFormat="1">
      <c r="A986" s="1825"/>
      <c r="B986" s="1293"/>
      <c r="C986" s="1293"/>
      <c r="D986" s="1293"/>
      <c r="E986" s="1293"/>
      <c r="F986" s="1293"/>
      <c r="G986" s="1293"/>
      <c r="H986" s="1293"/>
      <c r="I986" s="1293"/>
      <c r="J986" s="1293"/>
      <c r="K986" s="3447"/>
      <c r="L986" s="756"/>
    </row>
    <row r="987" spans="1:12" s="1826" customFormat="1">
      <c r="A987" s="1825"/>
      <c r="B987" s="1293"/>
      <c r="C987" s="1293"/>
      <c r="D987" s="1293"/>
      <c r="E987" s="1293"/>
      <c r="F987" s="1293"/>
      <c r="G987" s="1293"/>
      <c r="H987" s="1293"/>
      <c r="I987" s="1293"/>
      <c r="J987" s="1293"/>
      <c r="K987" s="3447"/>
      <c r="L987" s="756"/>
    </row>
    <row r="988" spans="1:12" s="1826" customFormat="1">
      <c r="A988" s="1825"/>
      <c r="B988" s="1293"/>
      <c r="C988" s="1293"/>
      <c r="D988" s="1293"/>
      <c r="E988" s="1293"/>
      <c r="F988" s="1293"/>
      <c r="G988" s="1293"/>
      <c r="H988" s="1293"/>
      <c r="I988" s="1293"/>
      <c r="J988" s="1293"/>
      <c r="K988" s="3447"/>
      <c r="L988" s="756"/>
    </row>
    <row r="989" spans="1:12">
      <c r="A989" s="1825"/>
      <c r="B989" s="1293"/>
      <c r="C989" s="1293"/>
      <c r="D989" s="1293"/>
      <c r="E989" s="1293"/>
      <c r="F989" s="1293"/>
      <c r="G989" s="1293"/>
      <c r="H989" s="1293"/>
      <c r="I989" s="1293"/>
      <c r="J989" s="1293"/>
      <c r="K989" s="3447"/>
      <c r="L989" s="756"/>
    </row>
  </sheetData>
  <autoFilter ref="A6:L6"/>
  <mergeCells count="44">
    <mergeCell ref="A14:A15"/>
    <mergeCell ref="C44:J44"/>
    <mergeCell ref="C19:J19"/>
    <mergeCell ref="C16:J16"/>
    <mergeCell ref="K5:L5"/>
    <mergeCell ref="C20:J20"/>
    <mergeCell ref="C5:F5"/>
    <mergeCell ref="I5:J5"/>
    <mergeCell ref="C15:J15"/>
    <mergeCell ref="G5:H5"/>
    <mergeCell ref="C7:J7"/>
    <mergeCell ref="A5:B5"/>
    <mergeCell ref="A16:A17"/>
    <mergeCell ref="C10:J10"/>
    <mergeCell ref="C13:J13"/>
    <mergeCell ref="A1:L1"/>
    <mergeCell ref="A2:B2"/>
    <mergeCell ref="C2:F2"/>
    <mergeCell ref="I2:J2"/>
    <mergeCell ref="A3:B3"/>
    <mergeCell ref="C3:F3"/>
    <mergeCell ref="I3:J3"/>
    <mergeCell ref="A4:B4"/>
    <mergeCell ref="C4:F4"/>
    <mergeCell ref="I4:J4"/>
    <mergeCell ref="K2:L2"/>
    <mergeCell ref="K3:L3"/>
    <mergeCell ref="K4:L4"/>
    <mergeCell ref="C50:J50"/>
    <mergeCell ref="C49:J49"/>
    <mergeCell ref="C45:J45"/>
    <mergeCell ref="G2:H2"/>
    <mergeCell ref="G3:H3"/>
    <mergeCell ref="G4:H4"/>
    <mergeCell ref="C32:J32"/>
    <mergeCell ref="C31:J31"/>
    <mergeCell ref="C27:J27"/>
    <mergeCell ref="C26:J26"/>
    <mergeCell ref="C21:J21"/>
    <mergeCell ref="C30:J30"/>
    <mergeCell ref="C29:J29"/>
    <mergeCell ref="C25:J25"/>
    <mergeCell ref="C23:J23"/>
    <mergeCell ref="C22:J22"/>
  </mergeCell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tabColor rgb="FF008000"/>
  </sheetPr>
  <dimension ref="A1:M991"/>
  <sheetViews>
    <sheetView zoomScaleNormal="100" workbookViewId="0">
      <pane ySplit="6" topLeftCell="A17" activePane="bottomLeft" state="frozen"/>
      <selection pane="bottomLeft" activeCell="I28" sqref="I28"/>
    </sheetView>
  </sheetViews>
  <sheetFormatPr defaultRowHeight="15.75"/>
  <cols>
    <col min="1" max="1" width="14.7109375" style="1824" customWidth="1"/>
    <col min="2" max="2" width="11.42578125" style="1295" bestFit="1" customWidth="1"/>
    <col min="3" max="10" width="13.42578125" style="1295" customWidth="1"/>
    <col min="11" max="11" width="18.42578125" style="3962" customWidth="1"/>
    <col min="12" max="12" width="53.7109375" style="2905" customWidth="1"/>
    <col min="13" max="13" width="24.85546875" style="800" customWidth="1"/>
    <col min="14" max="16384" width="9.140625" style="800"/>
  </cols>
  <sheetData>
    <row r="1" spans="1:13" s="1817" customFormat="1" ht="30.75" customHeight="1" thickTop="1">
      <c r="A1" s="5605" t="s">
        <v>6627</v>
      </c>
      <c r="B1" s="5606"/>
      <c r="C1" s="5606"/>
      <c r="D1" s="5606"/>
      <c r="E1" s="5606"/>
      <c r="F1" s="5606"/>
      <c r="G1" s="5606"/>
      <c r="H1" s="5606"/>
      <c r="I1" s="5606"/>
      <c r="J1" s="5606"/>
      <c r="K1" s="5606"/>
      <c r="L1" s="5607"/>
      <c r="M1" s="1816"/>
    </row>
    <row r="2" spans="1:13" s="523" customFormat="1" ht="20.25" customHeight="1">
      <c r="A2" s="5596" t="s">
        <v>215</v>
      </c>
      <c r="B2" s="5597"/>
      <c r="C2" s="4425">
        <f>25*(25+125+80)</f>
        <v>5750</v>
      </c>
      <c r="D2" s="4426"/>
      <c r="E2" s="4426"/>
      <c r="F2" s="4427"/>
      <c r="G2" s="5696"/>
      <c r="H2" s="5697"/>
      <c r="I2" s="5598" t="s">
        <v>216</v>
      </c>
      <c r="J2" s="5599"/>
      <c r="K2" s="5676" t="s">
        <v>251</v>
      </c>
      <c r="L2" s="5677"/>
      <c r="M2" s="1819"/>
    </row>
    <row r="3" spans="1:13" s="523" customFormat="1" ht="20.25" customHeight="1">
      <c r="A3" s="5596" t="s">
        <v>217</v>
      </c>
      <c r="B3" s="5597"/>
      <c r="C3" s="4425" t="s">
        <v>236</v>
      </c>
      <c r="D3" s="4426"/>
      <c r="E3" s="4426"/>
      <c r="F3" s="4427"/>
      <c r="G3" s="5674"/>
      <c r="H3" s="5675"/>
      <c r="I3" s="5598" t="s">
        <v>218</v>
      </c>
      <c r="J3" s="5599"/>
      <c r="K3" s="5676" t="s">
        <v>248</v>
      </c>
      <c r="L3" s="5677"/>
      <c r="M3" s="1819"/>
    </row>
    <row r="4" spans="1:13" s="523" customFormat="1" ht="20.25" customHeight="1">
      <c r="A4" s="5596" t="s">
        <v>219</v>
      </c>
      <c r="B4" s="5597"/>
      <c r="C4" s="4425" t="s">
        <v>6673</v>
      </c>
      <c r="D4" s="4426"/>
      <c r="E4" s="4426"/>
      <c r="F4" s="4427"/>
      <c r="G4" s="5674"/>
      <c r="H4" s="5675"/>
      <c r="I4" s="5598" t="s">
        <v>220</v>
      </c>
      <c r="J4" s="5599"/>
      <c r="K4" s="5678" t="s">
        <v>5750</v>
      </c>
      <c r="L4" s="5679"/>
      <c r="M4" s="1819"/>
    </row>
    <row r="5" spans="1:13" s="523" customFormat="1" ht="66.75" customHeight="1" thickBot="1">
      <c r="A5" s="5600" t="s">
        <v>221</v>
      </c>
      <c r="B5" s="5601"/>
      <c r="C5" s="5658" t="s">
        <v>6654</v>
      </c>
      <c r="D5" s="5659"/>
      <c r="E5" s="5659"/>
      <c r="F5" s="5660"/>
      <c r="G5" s="5670" t="s">
        <v>6803</v>
      </c>
      <c r="H5" s="5671"/>
      <c r="I5" s="5598" t="s">
        <v>325</v>
      </c>
      <c r="J5" s="5599"/>
      <c r="K5" s="5665" t="s">
        <v>6653</v>
      </c>
      <c r="L5" s="5666"/>
      <c r="M5" s="1819"/>
    </row>
    <row r="6" spans="1:13" ht="43.5" customHeight="1" thickTop="1" thickBot="1">
      <c r="A6" s="1820" t="s">
        <v>1</v>
      </c>
      <c r="B6" s="1821" t="s">
        <v>0</v>
      </c>
      <c r="C6" s="1821" t="s">
        <v>2</v>
      </c>
      <c r="D6" s="1821" t="s">
        <v>3</v>
      </c>
      <c r="E6" s="1821" t="s">
        <v>4</v>
      </c>
      <c r="F6" s="1821" t="s">
        <v>5</v>
      </c>
      <c r="G6" s="1821" t="s">
        <v>6</v>
      </c>
      <c r="H6" s="1821" t="s">
        <v>7</v>
      </c>
      <c r="I6" s="1821" t="s">
        <v>8</v>
      </c>
      <c r="J6" s="1821" t="s">
        <v>9</v>
      </c>
      <c r="K6" s="3611" t="s">
        <v>6286</v>
      </c>
      <c r="L6" s="1822" t="s">
        <v>10</v>
      </c>
    </row>
    <row r="7" spans="1:13" ht="82.5" customHeight="1" thickTop="1">
      <c r="A7" s="4014">
        <v>43665</v>
      </c>
      <c r="B7" s="4016" t="s">
        <v>32</v>
      </c>
      <c r="C7" s="5619" t="s">
        <v>6674</v>
      </c>
      <c r="D7" s="5620"/>
      <c r="E7" s="5620"/>
      <c r="F7" s="5620"/>
      <c r="G7" s="5620"/>
      <c r="H7" s="5620"/>
      <c r="I7" s="5620"/>
      <c r="J7" s="5620"/>
      <c r="K7" s="3991" t="s">
        <v>5557</v>
      </c>
      <c r="L7" s="3992" t="s">
        <v>5557</v>
      </c>
    </row>
    <row r="8" spans="1:13" s="1826" customFormat="1" ht="39" customHeight="1">
      <c r="A8" s="5684">
        <v>44346</v>
      </c>
      <c r="B8" s="1384" t="s">
        <v>16</v>
      </c>
      <c r="C8" s="1293">
        <v>128</v>
      </c>
      <c r="D8" s="1627">
        <f>+C8-(E8*C8/100)</f>
        <v>126.72</v>
      </c>
      <c r="E8" s="1293">
        <v>1</v>
      </c>
      <c r="F8" s="1293" t="s">
        <v>70</v>
      </c>
      <c r="G8" s="1293">
        <v>140</v>
      </c>
      <c r="H8" s="1293"/>
      <c r="I8" s="1293"/>
      <c r="J8" s="1293"/>
      <c r="K8" s="3964"/>
      <c r="L8" s="2434" t="s">
        <v>20</v>
      </c>
    </row>
    <row r="9" spans="1:13" s="1826" customFormat="1">
      <c r="A9" s="5685"/>
      <c r="B9" s="2891" t="s">
        <v>143</v>
      </c>
      <c r="C9" s="1298"/>
      <c r="D9" s="1880" t="s">
        <v>324</v>
      </c>
      <c r="E9" s="1298"/>
      <c r="F9" s="1298"/>
      <c r="G9" s="1298"/>
      <c r="H9" s="5686" t="s">
        <v>643</v>
      </c>
      <c r="I9" s="5687"/>
      <c r="J9" s="1298"/>
      <c r="K9" s="4032"/>
      <c r="L9" s="3073" t="s">
        <v>2387</v>
      </c>
    </row>
    <row r="10" spans="1:13" s="1826" customFormat="1">
      <c r="A10" s="4039"/>
      <c r="B10" s="4040" t="s">
        <v>12</v>
      </c>
      <c r="C10" s="5693" t="s">
        <v>6681</v>
      </c>
      <c r="D10" s="5694"/>
      <c r="E10" s="5694"/>
      <c r="F10" s="5694"/>
      <c r="G10" s="5694"/>
      <c r="H10" s="5694"/>
      <c r="I10" s="5694"/>
      <c r="J10" s="5695"/>
      <c r="K10" s="4041"/>
      <c r="L10" s="3829"/>
    </row>
    <row r="11" spans="1:13" s="1826" customFormat="1" ht="32.25" customHeight="1">
      <c r="A11" s="5684">
        <v>44350</v>
      </c>
      <c r="B11" s="2767" t="s">
        <v>43</v>
      </c>
      <c r="C11" s="5584" t="s">
        <v>6675</v>
      </c>
      <c r="D11" s="5585"/>
      <c r="E11" s="5585"/>
      <c r="F11" s="5585"/>
      <c r="G11" s="5585"/>
      <c r="H11" s="5585"/>
      <c r="I11" s="5585"/>
      <c r="J11" s="5586"/>
      <c r="K11" s="4033"/>
      <c r="L11" s="4034"/>
    </row>
    <row r="12" spans="1:13" s="1826" customFormat="1" ht="21" customHeight="1">
      <c r="A12" s="5685"/>
      <c r="B12" s="1384" t="s">
        <v>11</v>
      </c>
      <c r="C12" s="4955" t="s">
        <v>6664</v>
      </c>
      <c r="D12" s="4956"/>
      <c r="E12" s="4956"/>
      <c r="F12" s="4956"/>
      <c r="G12" s="4956"/>
      <c r="H12" s="4956"/>
      <c r="I12" s="4956"/>
      <c r="J12" s="4957"/>
      <c r="K12" s="3964"/>
      <c r="L12" s="756"/>
    </row>
    <row r="13" spans="1:13" s="1826" customFormat="1" ht="323.25" customHeight="1">
      <c r="A13" s="4038">
        <v>44357</v>
      </c>
      <c r="B13" s="4045" t="s">
        <v>6679</v>
      </c>
      <c r="C13" s="5690" t="s">
        <v>6683</v>
      </c>
      <c r="D13" s="5691"/>
      <c r="E13" s="5691"/>
      <c r="F13" s="5691"/>
      <c r="G13" s="5691"/>
      <c r="H13" s="5691"/>
      <c r="I13" s="5691"/>
      <c r="J13" s="5692"/>
      <c r="K13" s="4033"/>
      <c r="L13" s="4034"/>
    </row>
    <row r="14" spans="1:13" s="1826" customFormat="1" ht="310.5" customHeight="1">
      <c r="A14" s="4036">
        <v>44358</v>
      </c>
      <c r="B14" s="4016" t="s">
        <v>6682</v>
      </c>
      <c r="C14" s="5584" t="s">
        <v>6684</v>
      </c>
      <c r="D14" s="5688"/>
      <c r="E14" s="5688"/>
      <c r="F14" s="5688"/>
      <c r="G14" s="5688"/>
      <c r="H14" s="5688"/>
      <c r="I14" s="5688"/>
      <c r="J14" s="5689"/>
      <c r="K14" s="4042"/>
      <c r="L14" s="4034"/>
    </row>
    <row r="15" spans="1:13" s="1826" customFormat="1" ht="33" customHeight="1">
      <c r="A15" s="4015">
        <v>44360</v>
      </c>
      <c r="B15" s="1384" t="s">
        <v>12</v>
      </c>
      <c r="C15" s="5257" t="s">
        <v>6680</v>
      </c>
      <c r="D15" s="4966"/>
      <c r="E15" s="4966"/>
      <c r="F15" s="4966"/>
      <c r="G15" s="4966"/>
      <c r="H15" s="4966"/>
      <c r="I15" s="4966"/>
      <c r="J15" s="5613"/>
      <c r="K15" s="3964"/>
      <c r="L15" s="756"/>
    </row>
    <row r="16" spans="1:13" s="1826" customFormat="1">
      <c r="A16" s="5684">
        <v>44363</v>
      </c>
      <c r="B16" s="1384" t="s">
        <v>143</v>
      </c>
      <c r="C16" s="1293"/>
      <c r="D16" s="1627"/>
      <c r="E16" s="1293"/>
      <c r="F16" s="1293"/>
      <c r="G16" s="1293"/>
      <c r="H16" s="4955" t="s">
        <v>643</v>
      </c>
      <c r="I16" s="4957"/>
      <c r="J16" s="1293"/>
      <c r="K16" s="3964"/>
      <c r="L16" s="756" t="s">
        <v>6690</v>
      </c>
    </row>
    <row r="17" spans="1:12" s="1826" customFormat="1">
      <c r="A17" s="5685"/>
      <c r="B17" s="1384" t="s">
        <v>12</v>
      </c>
      <c r="C17" s="5612" t="s">
        <v>5078</v>
      </c>
      <c r="D17" s="4966"/>
      <c r="E17" s="4966"/>
      <c r="F17" s="4966"/>
      <c r="G17" s="4966"/>
      <c r="H17" s="4966"/>
      <c r="I17" s="4966"/>
      <c r="J17" s="5613"/>
      <c r="K17" s="3964"/>
      <c r="L17" s="756"/>
    </row>
    <row r="18" spans="1:12" s="1826" customFormat="1">
      <c r="A18" s="4015">
        <v>44364</v>
      </c>
      <c r="B18" s="1384" t="s">
        <v>16</v>
      </c>
      <c r="C18" s="1293">
        <v>170</v>
      </c>
      <c r="D18" s="1627">
        <f t="shared" ref="D18:D33" si="0">+C18-(E18*C18/100)</f>
        <v>156.4</v>
      </c>
      <c r="E18" s="1293">
        <v>8</v>
      </c>
      <c r="F18" s="1293" t="s">
        <v>70</v>
      </c>
      <c r="G18" s="1293">
        <v>140</v>
      </c>
      <c r="H18" s="1293"/>
      <c r="I18" s="1293"/>
      <c r="J18" s="1293"/>
      <c r="K18" s="3964"/>
      <c r="L18" s="756" t="s">
        <v>6692</v>
      </c>
    </row>
    <row r="19" spans="1:12" s="1826" customFormat="1">
      <c r="A19" s="4015">
        <v>44365</v>
      </c>
      <c r="B19" s="1384" t="s">
        <v>143</v>
      </c>
      <c r="C19" s="1293"/>
      <c r="D19" s="1627"/>
      <c r="E19" s="1293"/>
      <c r="F19" s="1293"/>
      <c r="G19" s="1293"/>
      <c r="H19" s="4955" t="s">
        <v>643</v>
      </c>
      <c r="I19" s="4957"/>
      <c r="J19" s="1293"/>
      <c r="K19" s="4044"/>
      <c r="L19" s="756" t="s">
        <v>6697</v>
      </c>
    </row>
    <row r="20" spans="1:12" s="1826" customFormat="1">
      <c r="A20" s="4015">
        <v>44377</v>
      </c>
      <c r="B20" s="1384" t="s">
        <v>16</v>
      </c>
      <c r="C20" s="1293">
        <v>145</v>
      </c>
      <c r="D20" s="1627">
        <f t="shared" si="0"/>
        <v>104.4</v>
      </c>
      <c r="E20" s="1293">
        <v>28</v>
      </c>
      <c r="F20" s="1293" t="s">
        <v>70</v>
      </c>
      <c r="G20" s="1293">
        <v>130</v>
      </c>
      <c r="H20" s="1293"/>
      <c r="I20" s="1293"/>
      <c r="J20" s="1293"/>
      <c r="K20" s="4044"/>
      <c r="L20" s="756" t="s">
        <v>4152</v>
      </c>
    </row>
    <row r="21" spans="1:12" s="1826" customFormat="1">
      <c r="A21" s="4015">
        <v>44430</v>
      </c>
      <c r="B21" s="1384" t="s">
        <v>16</v>
      </c>
      <c r="C21" s="1293">
        <v>140</v>
      </c>
      <c r="D21" s="1627">
        <f t="shared" si="0"/>
        <v>126</v>
      </c>
      <c r="E21" s="1293">
        <v>10</v>
      </c>
      <c r="F21" s="1293" t="s">
        <v>70</v>
      </c>
      <c r="G21" s="1293">
        <v>110</v>
      </c>
      <c r="H21" s="1293"/>
      <c r="I21" s="1293"/>
      <c r="J21" s="1293"/>
      <c r="K21" s="4044"/>
      <c r="L21" s="756" t="s">
        <v>6573</v>
      </c>
    </row>
    <row r="22" spans="1:12" s="1826" customFormat="1">
      <c r="A22" s="4015">
        <v>44437</v>
      </c>
      <c r="B22" s="1384" t="s">
        <v>6809</v>
      </c>
      <c r="C22" s="1293"/>
      <c r="D22" s="1627">
        <f t="shared" si="0"/>
        <v>0</v>
      </c>
      <c r="E22" s="1293"/>
      <c r="F22" s="1293"/>
      <c r="G22" s="1293"/>
      <c r="H22" s="4955" t="s">
        <v>643</v>
      </c>
      <c r="I22" s="4957"/>
      <c r="J22" s="1293"/>
      <c r="K22" s="4044"/>
      <c r="L22" s="756" t="s">
        <v>30</v>
      </c>
    </row>
    <row r="23" spans="1:12" s="1826" customFormat="1">
      <c r="A23" s="4015"/>
      <c r="B23" s="1384"/>
      <c r="C23" s="1293"/>
      <c r="D23" s="1627">
        <f t="shared" si="0"/>
        <v>0</v>
      </c>
      <c r="E23" s="1293"/>
      <c r="F23" s="1293"/>
      <c r="G23" s="1293"/>
      <c r="H23" s="1293"/>
      <c r="I23" s="1293"/>
      <c r="J23" s="1293"/>
      <c r="K23" s="4044"/>
      <c r="L23" s="756"/>
    </row>
    <row r="24" spans="1:12" s="1826" customFormat="1">
      <c r="A24" s="4015"/>
      <c r="B24" s="1384"/>
      <c r="C24" s="1293"/>
      <c r="D24" s="1627">
        <f t="shared" si="0"/>
        <v>0</v>
      </c>
      <c r="E24" s="1293"/>
      <c r="F24" s="1293"/>
      <c r="G24" s="1293"/>
      <c r="H24" s="1293"/>
      <c r="I24" s="1293"/>
      <c r="J24" s="1293"/>
      <c r="K24" s="4044"/>
      <c r="L24" s="756"/>
    </row>
    <row r="25" spans="1:12" s="1826" customFormat="1">
      <c r="A25" s="4015"/>
      <c r="B25" s="1384"/>
      <c r="C25" s="1293"/>
      <c r="D25" s="1627">
        <f t="shared" si="0"/>
        <v>0</v>
      </c>
      <c r="E25" s="1293"/>
      <c r="F25" s="1293"/>
      <c r="G25" s="1293"/>
      <c r="H25" s="1293"/>
      <c r="I25" s="1293"/>
      <c r="J25" s="1293"/>
      <c r="K25" s="4044"/>
      <c r="L25" s="756"/>
    </row>
    <row r="26" spans="1:12" s="1826" customFormat="1">
      <c r="A26" s="4015"/>
      <c r="B26" s="1384"/>
      <c r="C26" s="1293"/>
      <c r="D26" s="1627">
        <f t="shared" si="0"/>
        <v>0</v>
      </c>
      <c r="E26" s="1293"/>
      <c r="F26" s="1293"/>
      <c r="G26" s="1293"/>
      <c r="H26" s="1293"/>
      <c r="I26" s="1293"/>
      <c r="J26" s="1293"/>
      <c r="K26" s="4044"/>
      <c r="L26" s="756"/>
    </row>
    <row r="27" spans="1:12" s="1826" customFormat="1">
      <c r="A27" s="4015"/>
      <c r="B27" s="1384"/>
      <c r="C27" s="1293"/>
      <c r="D27" s="1627">
        <f t="shared" si="0"/>
        <v>0</v>
      </c>
      <c r="E27" s="1293"/>
      <c r="F27" s="1293"/>
      <c r="G27" s="1293"/>
      <c r="H27" s="1293"/>
      <c r="I27" s="1293"/>
      <c r="J27" s="1293"/>
      <c r="K27" s="4044"/>
      <c r="L27" s="756"/>
    </row>
    <row r="28" spans="1:12" s="1826" customFormat="1">
      <c r="A28" s="4015"/>
      <c r="B28" s="1384"/>
      <c r="C28" s="1293"/>
      <c r="D28" s="1627">
        <f t="shared" si="0"/>
        <v>0</v>
      </c>
      <c r="E28" s="1293"/>
      <c r="F28" s="1293"/>
      <c r="G28" s="1293"/>
      <c r="H28" s="1293"/>
      <c r="I28" s="1293"/>
      <c r="J28" s="1293"/>
      <c r="K28" s="4044"/>
      <c r="L28" s="756"/>
    </row>
    <row r="29" spans="1:12" s="1826" customFormat="1">
      <c r="A29" s="4015"/>
      <c r="B29" s="1384"/>
      <c r="C29" s="1293"/>
      <c r="D29" s="1627">
        <f t="shared" si="0"/>
        <v>0</v>
      </c>
      <c r="E29" s="1293"/>
      <c r="F29" s="1293"/>
      <c r="G29" s="1293"/>
      <c r="H29" s="1293"/>
      <c r="I29" s="1293"/>
      <c r="J29" s="1293"/>
      <c r="K29" s="4044"/>
      <c r="L29" s="756"/>
    </row>
    <row r="30" spans="1:12" s="1826" customFormat="1">
      <c r="A30" s="4015"/>
      <c r="B30" s="1384"/>
      <c r="C30" s="1293"/>
      <c r="D30" s="1627">
        <f t="shared" si="0"/>
        <v>0</v>
      </c>
      <c r="E30" s="1293"/>
      <c r="F30" s="1293"/>
      <c r="G30" s="1293"/>
      <c r="H30" s="1293"/>
      <c r="I30" s="1293"/>
      <c r="J30" s="1293"/>
      <c r="K30" s="4044"/>
      <c r="L30" s="756"/>
    </row>
    <row r="31" spans="1:12" s="1826" customFormat="1">
      <c r="A31" s="4015"/>
      <c r="B31" s="1384"/>
      <c r="C31" s="1293"/>
      <c r="D31" s="1627">
        <f t="shared" si="0"/>
        <v>0</v>
      </c>
      <c r="E31" s="1293"/>
      <c r="F31" s="1293"/>
      <c r="G31" s="1293"/>
      <c r="H31" s="1293"/>
      <c r="I31" s="1293"/>
      <c r="J31" s="1293"/>
      <c r="K31" s="4044"/>
      <c r="L31" s="756"/>
    </row>
    <row r="32" spans="1:12" s="1826" customFormat="1">
      <c r="A32" s="4015"/>
      <c r="B32" s="1384"/>
      <c r="C32" s="1293"/>
      <c r="D32" s="1627">
        <f t="shared" si="0"/>
        <v>0</v>
      </c>
      <c r="E32" s="1293"/>
      <c r="F32" s="1293"/>
      <c r="G32" s="1293"/>
      <c r="H32" s="1293"/>
      <c r="I32" s="1293"/>
      <c r="J32" s="1293"/>
      <c r="K32" s="4044"/>
      <c r="L32" s="756"/>
    </row>
    <row r="33" spans="1:12" s="1826" customFormat="1">
      <c r="A33" s="4015"/>
      <c r="B33" s="1384"/>
      <c r="C33" s="1293"/>
      <c r="D33" s="1627">
        <f t="shared" si="0"/>
        <v>0</v>
      </c>
      <c r="E33" s="1293"/>
      <c r="F33" s="1293"/>
      <c r="G33" s="1293"/>
      <c r="H33" s="1293"/>
      <c r="I33" s="1293"/>
      <c r="J33" s="1293"/>
      <c r="K33" s="4044"/>
      <c r="L33" s="756"/>
    </row>
    <row r="34" spans="1:12" s="1826" customFormat="1">
      <c r="A34" s="4015"/>
      <c r="B34" s="1384"/>
      <c r="C34" s="1293"/>
      <c r="D34" s="1627"/>
      <c r="E34" s="1293"/>
      <c r="F34" s="1293"/>
      <c r="G34" s="1293"/>
      <c r="H34" s="1293"/>
      <c r="I34" s="1293"/>
      <c r="J34" s="1293"/>
      <c r="K34" s="4044"/>
      <c r="L34" s="756"/>
    </row>
    <row r="35" spans="1:12" s="1826" customFormat="1">
      <c r="A35" s="4015"/>
      <c r="B35" s="1384"/>
      <c r="C35" s="1293"/>
      <c r="D35" s="1627"/>
      <c r="E35" s="1293"/>
      <c r="F35" s="1293"/>
      <c r="G35" s="1293"/>
      <c r="H35" s="1293"/>
      <c r="I35" s="1293"/>
      <c r="J35" s="1293"/>
      <c r="K35" s="4044"/>
      <c r="L35" s="756"/>
    </row>
    <row r="36" spans="1:12" s="1826" customFormat="1">
      <c r="A36" s="4015"/>
      <c r="B36" s="1384"/>
      <c r="C36" s="1293"/>
      <c r="D36" s="1627"/>
      <c r="E36" s="1293"/>
      <c r="F36" s="1293"/>
      <c r="G36" s="1293"/>
      <c r="H36" s="1293"/>
      <c r="I36" s="1293"/>
      <c r="J36" s="1293"/>
      <c r="K36" s="4044"/>
      <c r="L36" s="756"/>
    </row>
    <row r="37" spans="1:12" s="1826" customFormat="1">
      <c r="A37" s="4015"/>
      <c r="B37" s="1384"/>
      <c r="C37" s="1293"/>
      <c r="D37" s="1627"/>
      <c r="E37" s="1293"/>
      <c r="F37" s="1293"/>
      <c r="G37" s="1293"/>
      <c r="H37" s="1293"/>
      <c r="I37" s="1293"/>
      <c r="J37" s="1293"/>
      <c r="K37" s="4044"/>
      <c r="L37" s="756"/>
    </row>
    <row r="38" spans="1:12" s="1826" customFormat="1">
      <c r="A38" s="4015"/>
      <c r="B38" s="1384"/>
      <c r="C38" s="1293"/>
      <c r="D38" s="1627"/>
      <c r="E38" s="1293"/>
      <c r="F38" s="1293"/>
      <c r="G38" s="1293"/>
      <c r="H38" s="1293"/>
      <c r="I38" s="1293"/>
      <c r="J38" s="1293"/>
      <c r="K38" s="4044"/>
      <c r="L38" s="756"/>
    </row>
    <row r="39" spans="1:12" s="1826" customFormat="1">
      <c r="A39" s="4015"/>
      <c r="B39" s="1384"/>
      <c r="C39" s="1293"/>
      <c r="D39" s="1627"/>
      <c r="E39" s="1293"/>
      <c r="F39" s="1293"/>
      <c r="G39" s="1293"/>
      <c r="H39" s="1293"/>
      <c r="I39" s="1293"/>
      <c r="J39" s="1293"/>
      <c r="K39" s="4044"/>
      <c r="L39" s="756"/>
    </row>
    <row r="40" spans="1:12" s="1826" customFormat="1">
      <c r="A40" s="4015"/>
      <c r="B40" s="1384"/>
      <c r="C40" s="1293"/>
      <c r="D40" s="1627"/>
      <c r="E40" s="1293"/>
      <c r="F40" s="1293"/>
      <c r="G40" s="1293"/>
      <c r="H40" s="1293"/>
      <c r="I40" s="1293"/>
      <c r="J40" s="1293"/>
      <c r="K40" s="4044"/>
      <c r="L40" s="756"/>
    </row>
    <row r="41" spans="1:12" s="1826" customFormat="1">
      <c r="A41" s="4015"/>
      <c r="B41" s="1384"/>
      <c r="C41" s="1293"/>
      <c r="D41" s="1627"/>
      <c r="E41" s="1293"/>
      <c r="F41" s="1293"/>
      <c r="G41" s="1293"/>
      <c r="H41" s="1293"/>
      <c r="I41" s="1293"/>
      <c r="J41" s="1293"/>
      <c r="K41" s="4044"/>
      <c r="L41" s="756"/>
    </row>
    <row r="42" spans="1:12" s="1826" customFormat="1">
      <c r="A42" s="4015"/>
      <c r="B42" s="1384"/>
      <c r="C42" s="1293"/>
      <c r="D42" s="1627"/>
      <c r="E42" s="1293"/>
      <c r="F42" s="1293"/>
      <c r="G42" s="1293"/>
      <c r="H42" s="1293"/>
      <c r="I42" s="1293"/>
      <c r="J42" s="1293"/>
      <c r="K42" s="4044"/>
      <c r="L42" s="756"/>
    </row>
    <row r="43" spans="1:12" s="1826" customFormat="1">
      <c r="A43" s="4015"/>
      <c r="B43" s="1384"/>
      <c r="C43" s="1293"/>
      <c r="D43" s="1627"/>
      <c r="E43" s="1293"/>
      <c r="F43" s="1293"/>
      <c r="G43" s="1293"/>
      <c r="H43" s="1293"/>
      <c r="I43" s="1293"/>
      <c r="J43" s="1293"/>
      <c r="K43" s="4044"/>
      <c r="L43" s="756"/>
    </row>
    <row r="44" spans="1:12" s="1826" customFormat="1">
      <c r="A44" s="4015"/>
      <c r="B44" s="1384"/>
      <c r="C44" s="1293"/>
      <c r="D44" s="1627"/>
      <c r="E44" s="1293"/>
      <c r="F44" s="1293"/>
      <c r="G44" s="1293"/>
      <c r="H44" s="1293"/>
      <c r="I44" s="1293"/>
      <c r="J44" s="1293"/>
      <c r="K44" s="4044"/>
      <c r="L44" s="756"/>
    </row>
    <row r="45" spans="1:12" s="1826" customFormat="1">
      <c r="A45" s="4015"/>
      <c r="B45" s="1384"/>
      <c r="C45" s="1293"/>
      <c r="D45" s="1627"/>
      <c r="E45" s="1293"/>
      <c r="F45" s="1293"/>
      <c r="G45" s="1293"/>
      <c r="H45" s="1293"/>
      <c r="I45" s="1293"/>
      <c r="J45" s="1293"/>
      <c r="K45" s="4044"/>
      <c r="L45" s="756"/>
    </row>
    <row r="46" spans="1:12" s="1826" customFormat="1">
      <c r="A46" s="4015"/>
      <c r="B46" s="1384"/>
      <c r="C46" s="1293"/>
      <c r="D46" s="1627"/>
      <c r="E46" s="1293"/>
      <c r="F46" s="1293"/>
      <c r="G46" s="1293"/>
      <c r="H46" s="1293"/>
      <c r="I46" s="1293"/>
      <c r="J46" s="1293"/>
      <c r="K46" s="4044"/>
      <c r="L46" s="756"/>
    </row>
    <row r="47" spans="1:12" s="1826" customFormat="1">
      <c r="A47" s="4015"/>
      <c r="B47" s="1384"/>
      <c r="C47" s="1293"/>
      <c r="D47" s="1627"/>
      <c r="E47" s="1293"/>
      <c r="F47" s="1293"/>
      <c r="G47" s="1293"/>
      <c r="H47" s="1293"/>
      <c r="I47" s="1293"/>
      <c r="J47" s="1293"/>
      <c r="K47" s="4044"/>
      <c r="L47" s="756"/>
    </row>
    <row r="48" spans="1:12" s="1826" customFormat="1">
      <c r="A48" s="4015"/>
      <c r="B48" s="1384"/>
      <c r="C48" s="1293"/>
      <c r="D48" s="1627"/>
      <c r="E48" s="1293"/>
      <c r="F48" s="1293"/>
      <c r="G48" s="1293"/>
      <c r="H48" s="1293"/>
      <c r="I48" s="1293"/>
      <c r="J48" s="1293"/>
      <c r="K48" s="4044"/>
      <c r="L48" s="756"/>
    </row>
    <row r="49" spans="1:12" s="1826" customFormat="1">
      <c r="A49" s="4015"/>
      <c r="B49" s="1384"/>
      <c r="C49" s="1293"/>
      <c r="D49" s="1627"/>
      <c r="E49" s="1293"/>
      <c r="F49" s="1293"/>
      <c r="G49" s="1293"/>
      <c r="H49" s="1293"/>
      <c r="I49" s="1293"/>
      <c r="J49" s="1293"/>
      <c r="K49" s="4044"/>
      <c r="L49" s="756"/>
    </row>
    <row r="50" spans="1:12" s="1826" customFormat="1">
      <c r="A50" s="4015"/>
      <c r="B50" s="1384"/>
      <c r="C50" s="1293"/>
      <c r="D50" s="1627"/>
      <c r="E50" s="1293"/>
      <c r="F50" s="1293"/>
      <c r="G50" s="1293"/>
      <c r="H50" s="1293"/>
      <c r="I50" s="1293"/>
      <c r="J50" s="1293"/>
      <c r="K50" s="4044"/>
      <c r="L50" s="756"/>
    </row>
    <row r="51" spans="1:12" s="1826" customFormat="1">
      <c r="A51" s="4015"/>
      <c r="B51" s="1384"/>
      <c r="C51" s="1293"/>
      <c r="D51" s="1627"/>
      <c r="E51" s="1293"/>
      <c r="F51" s="1293"/>
      <c r="G51" s="1293"/>
      <c r="H51" s="1293"/>
      <c r="I51" s="1293"/>
      <c r="J51" s="1293"/>
      <c r="K51" s="4044"/>
      <c r="L51" s="756"/>
    </row>
    <row r="52" spans="1:12" s="1826" customFormat="1">
      <c r="A52" s="4015"/>
      <c r="B52" s="1384"/>
      <c r="C52" s="1293"/>
      <c r="D52" s="1627">
        <f t="shared" ref="D52:D111" si="1">+C52*(100-E52)/100</f>
        <v>0</v>
      </c>
      <c r="E52" s="1293"/>
      <c r="F52" s="1293"/>
      <c r="G52" s="1293"/>
      <c r="H52" s="1293"/>
      <c r="I52" s="1293"/>
      <c r="J52" s="1293"/>
      <c r="K52" s="4044"/>
      <c r="L52" s="756"/>
    </row>
    <row r="53" spans="1:12" s="1826" customFormat="1">
      <c r="A53" s="4015"/>
      <c r="B53" s="1384"/>
      <c r="C53" s="1293"/>
      <c r="D53" s="1627">
        <f t="shared" si="1"/>
        <v>0</v>
      </c>
      <c r="E53" s="1293"/>
      <c r="F53" s="1293"/>
      <c r="G53" s="1293"/>
      <c r="H53" s="1293"/>
      <c r="I53" s="1293"/>
      <c r="J53" s="1293"/>
      <c r="K53" s="4044"/>
      <c r="L53" s="756"/>
    </row>
    <row r="54" spans="1:12" s="1826" customFormat="1">
      <c r="A54" s="4015"/>
      <c r="B54" s="1384"/>
      <c r="C54" s="1293"/>
      <c r="D54" s="1627">
        <f t="shared" si="1"/>
        <v>0</v>
      </c>
      <c r="E54" s="1293"/>
      <c r="F54" s="1293"/>
      <c r="G54" s="1293"/>
      <c r="H54" s="1293"/>
      <c r="I54" s="1293"/>
      <c r="J54" s="1293"/>
      <c r="K54" s="4044"/>
      <c r="L54" s="756"/>
    </row>
    <row r="55" spans="1:12" s="1826" customFormat="1">
      <c r="A55" s="4015"/>
      <c r="B55" s="1384"/>
      <c r="C55" s="1293"/>
      <c r="D55" s="1627">
        <f t="shared" si="1"/>
        <v>0</v>
      </c>
      <c r="E55" s="1293"/>
      <c r="F55" s="1293"/>
      <c r="G55" s="1293"/>
      <c r="H55" s="1293"/>
      <c r="I55" s="1293"/>
      <c r="J55" s="1293"/>
      <c r="K55" s="4044"/>
      <c r="L55" s="756"/>
    </row>
    <row r="56" spans="1:12" s="1826" customFormat="1">
      <c r="A56" s="4015"/>
      <c r="B56" s="1384"/>
      <c r="C56" s="1293"/>
      <c r="D56" s="1627">
        <f t="shared" si="1"/>
        <v>0</v>
      </c>
      <c r="E56" s="1293"/>
      <c r="F56" s="1293"/>
      <c r="G56" s="1293"/>
      <c r="H56" s="1293"/>
      <c r="I56" s="1293"/>
      <c r="J56" s="1293"/>
      <c r="K56" s="4044"/>
      <c r="L56" s="756"/>
    </row>
    <row r="57" spans="1:12" s="1826" customFormat="1">
      <c r="A57" s="4015"/>
      <c r="B57" s="1384"/>
      <c r="C57" s="1293"/>
      <c r="D57" s="1627">
        <f t="shared" si="1"/>
        <v>0</v>
      </c>
      <c r="E57" s="1293"/>
      <c r="F57" s="1293"/>
      <c r="G57" s="1293"/>
      <c r="H57" s="1293"/>
      <c r="I57" s="1293"/>
      <c r="J57" s="1293"/>
      <c r="K57" s="4044"/>
      <c r="L57" s="756"/>
    </row>
    <row r="58" spans="1:12" s="1826" customFormat="1">
      <c r="A58" s="4015"/>
      <c r="B58" s="1384"/>
      <c r="C58" s="1293"/>
      <c r="D58" s="1627">
        <f t="shared" si="1"/>
        <v>0</v>
      </c>
      <c r="E58" s="1293"/>
      <c r="F58" s="1293"/>
      <c r="G58" s="1293"/>
      <c r="H58" s="1293"/>
      <c r="I58" s="1293"/>
      <c r="J58" s="1293"/>
      <c r="K58" s="4044"/>
      <c r="L58" s="756"/>
    </row>
    <row r="59" spans="1:12" s="1826" customFormat="1">
      <c r="A59" s="4015"/>
      <c r="B59" s="1384"/>
      <c r="C59" s="1293"/>
      <c r="D59" s="1627">
        <f t="shared" si="1"/>
        <v>0</v>
      </c>
      <c r="E59" s="1293"/>
      <c r="F59" s="1293"/>
      <c r="G59" s="1293"/>
      <c r="H59" s="1293"/>
      <c r="I59" s="1293"/>
      <c r="J59" s="1293"/>
      <c r="K59" s="4044"/>
      <c r="L59" s="756"/>
    </row>
    <row r="60" spans="1:12" s="1826" customFormat="1">
      <c r="A60" s="4015"/>
      <c r="B60" s="1384"/>
      <c r="C60" s="1293"/>
      <c r="D60" s="1627">
        <f t="shared" si="1"/>
        <v>0</v>
      </c>
      <c r="E60" s="1293"/>
      <c r="F60" s="1293"/>
      <c r="G60" s="1293"/>
      <c r="H60" s="1293"/>
      <c r="I60" s="1293"/>
      <c r="J60" s="1293"/>
      <c r="K60" s="4044"/>
      <c r="L60" s="756"/>
    </row>
    <row r="61" spans="1:12" s="1826" customFormat="1">
      <c r="A61" s="4015"/>
      <c r="B61" s="1384"/>
      <c r="C61" s="1293"/>
      <c r="D61" s="1627">
        <f t="shared" si="1"/>
        <v>0</v>
      </c>
      <c r="E61" s="1293"/>
      <c r="F61" s="1293"/>
      <c r="G61" s="1293"/>
      <c r="H61" s="1293"/>
      <c r="I61" s="1293"/>
      <c r="J61" s="1293"/>
      <c r="K61" s="4044"/>
      <c r="L61" s="756"/>
    </row>
    <row r="62" spans="1:12" s="1826" customFormat="1">
      <c r="A62" s="4015"/>
      <c r="B62" s="1384"/>
      <c r="C62" s="1293"/>
      <c r="D62" s="1627">
        <f t="shared" si="1"/>
        <v>0</v>
      </c>
      <c r="E62" s="1293"/>
      <c r="F62" s="1293"/>
      <c r="G62" s="1293"/>
      <c r="H62" s="1293"/>
      <c r="I62" s="1293"/>
      <c r="J62" s="1293"/>
      <c r="K62" s="4044"/>
      <c r="L62" s="756"/>
    </row>
    <row r="63" spans="1:12" s="1826" customFormat="1">
      <c r="A63" s="4015"/>
      <c r="B63" s="1384"/>
      <c r="C63" s="1293"/>
      <c r="D63" s="1627">
        <f t="shared" si="1"/>
        <v>0</v>
      </c>
      <c r="E63" s="1293"/>
      <c r="F63" s="1293"/>
      <c r="G63" s="1293"/>
      <c r="H63" s="1293"/>
      <c r="I63" s="1293"/>
      <c r="J63" s="1293"/>
      <c r="K63" s="4044"/>
      <c r="L63" s="756"/>
    </row>
    <row r="64" spans="1:12" s="1826" customFormat="1">
      <c r="A64" s="4015"/>
      <c r="B64" s="1384"/>
      <c r="C64" s="1293"/>
      <c r="D64" s="1627">
        <f t="shared" si="1"/>
        <v>0</v>
      </c>
      <c r="E64" s="1293"/>
      <c r="F64" s="1293"/>
      <c r="G64" s="1293"/>
      <c r="H64" s="1293"/>
      <c r="I64" s="1293"/>
      <c r="J64" s="1293"/>
      <c r="K64" s="4044"/>
      <c r="L64" s="756"/>
    </row>
    <row r="65" spans="1:12" s="1826" customFormat="1">
      <c r="A65" s="4015"/>
      <c r="B65" s="1384"/>
      <c r="C65" s="1293"/>
      <c r="D65" s="1627">
        <f t="shared" si="1"/>
        <v>0</v>
      </c>
      <c r="E65" s="1293"/>
      <c r="F65" s="1293"/>
      <c r="G65" s="1293"/>
      <c r="H65" s="1293"/>
      <c r="I65" s="1293"/>
      <c r="J65" s="1293"/>
      <c r="K65" s="4044"/>
      <c r="L65" s="756"/>
    </row>
    <row r="66" spans="1:12" s="1826" customFormat="1">
      <c r="A66" s="4015"/>
      <c r="B66" s="1384"/>
      <c r="C66" s="1293"/>
      <c r="D66" s="1627">
        <f t="shared" si="1"/>
        <v>0</v>
      </c>
      <c r="E66" s="1293"/>
      <c r="F66" s="1293"/>
      <c r="G66" s="1293"/>
      <c r="H66" s="1293"/>
      <c r="I66" s="1293"/>
      <c r="J66" s="1293"/>
      <c r="K66" s="4044"/>
      <c r="L66" s="756"/>
    </row>
    <row r="67" spans="1:12" s="1826" customFormat="1">
      <c r="A67" s="4015"/>
      <c r="B67" s="1384"/>
      <c r="C67" s="1293"/>
      <c r="D67" s="1627">
        <f t="shared" si="1"/>
        <v>0</v>
      </c>
      <c r="E67" s="1293"/>
      <c r="F67" s="1293"/>
      <c r="G67" s="1293"/>
      <c r="H67" s="1293"/>
      <c r="I67" s="1293"/>
      <c r="J67" s="1293"/>
      <c r="K67" s="4044"/>
      <c r="L67" s="756"/>
    </row>
    <row r="68" spans="1:12" s="1826" customFormat="1">
      <c r="A68" s="4015"/>
      <c r="B68" s="1384"/>
      <c r="C68" s="1293"/>
      <c r="D68" s="1627">
        <f t="shared" si="1"/>
        <v>0</v>
      </c>
      <c r="E68" s="1293"/>
      <c r="F68" s="1293"/>
      <c r="G68" s="1293"/>
      <c r="H68" s="1293"/>
      <c r="I68" s="1293"/>
      <c r="J68" s="1293"/>
      <c r="K68" s="4044"/>
      <c r="L68" s="756"/>
    </row>
    <row r="69" spans="1:12" s="1826" customFormat="1">
      <c r="A69" s="4015"/>
      <c r="B69" s="1384"/>
      <c r="C69" s="1293"/>
      <c r="D69" s="1627">
        <f t="shared" si="1"/>
        <v>0</v>
      </c>
      <c r="E69" s="1293"/>
      <c r="F69" s="1293"/>
      <c r="G69" s="1293"/>
      <c r="H69" s="1293"/>
      <c r="I69" s="1293"/>
      <c r="J69" s="1293"/>
      <c r="K69" s="4044"/>
      <c r="L69" s="756"/>
    </row>
    <row r="70" spans="1:12" s="1826" customFormat="1">
      <c r="A70" s="4015"/>
      <c r="B70" s="1384"/>
      <c r="C70" s="1293"/>
      <c r="D70" s="1627">
        <f t="shared" si="1"/>
        <v>0</v>
      </c>
      <c r="E70" s="1293"/>
      <c r="F70" s="1293"/>
      <c r="G70" s="1293"/>
      <c r="H70" s="1293"/>
      <c r="I70" s="1293"/>
      <c r="J70" s="1293"/>
      <c r="K70" s="4044"/>
      <c r="L70" s="756"/>
    </row>
    <row r="71" spans="1:12" s="1826" customFormat="1">
      <c r="A71" s="4015"/>
      <c r="B71" s="1384"/>
      <c r="C71" s="1293"/>
      <c r="D71" s="1627">
        <f t="shared" si="1"/>
        <v>0</v>
      </c>
      <c r="E71" s="1293"/>
      <c r="F71" s="1293"/>
      <c r="G71" s="1293"/>
      <c r="H71" s="1293"/>
      <c r="I71" s="1293"/>
      <c r="J71" s="1293"/>
      <c r="K71" s="4044"/>
      <c r="L71" s="756"/>
    </row>
    <row r="72" spans="1:12" s="1826" customFormat="1">
      <c r="A72" s="4015"/>
      <c r="B72" s="1384"/>
      <c r="C72" s="1293"/>
      <c r="D72" s="1627">
        <f t="shared" si="1"/>
        <v>0</v>
      </c>
      <c r="E72" s="1293"/>
      <c r="F72" s="1293"/>
      <c r="G72" s="1293"/>
      <c r="H72" s="1293"/>
      <c r="I72" s="1293"/>
      <c r="J72" s="1293"/>
      <c r="K72" s="4044"/>
      <c r="L72" s="756"/>
    </row>
    <row r="73" spans="1:12" s="1826" customFormat="1">
      <c r="A73" s="4015"/>
      <c r="B73" s="1384"/>
      <c r="C73" s="1293"/>
      <c r="D73" s="1627">
        <f t="shared" si="1"/>
        <v>0</v>
      </c>
      <c r="E73" s="1293"/>
      <c r="F73" s="1293"/>
      <c r="G73" s="1293"/>
      <c r="H73" s="1293"/>
      <c r="I73" s="1293"/>
      <c r="J73" s="1293"/>
      <c r="K73" s="4044"/>
      <c r="L73" s="756"/>
    </row>
    <row r="74" spans="1:12" s="1826" customFormat="1">
      <c r="A74" s="4015"/>
      <c r="B74" s="1384"/>
      <c r="C74" s="1293"/>
      <c r="D74" s="1627">
        <f t="shared" si="1"/>
        <v>0</v>
      </c>
      <c r="E74" s="1293"/>
      <c r="F74" s="1293"/>
      <c r="G74" s="1293"/>
      <c r="H74" s="1293"/>
      <c r="I74" s="1293"/>
      <c r="J74" s="1293"/>
      <c r="K74" s="4044"/>
      <c r="L74" s="756"/>
    </row>
    <row r="75" spans="1:12" s="1826" customFormat="1">
      <c r="A75" s="4015"/>
      <c r="B75" s="1384"/>
      <c r="C75" s="1293"/>
      <c r="D75" s="1627">
        <f t="shared" si="1"/>
        <v>0</v>
      </c>
      <c r="E75" s="1293"/>
      <c r="F75" s="1293"/>
      <c r="G75" s="1293"/>
      <c r="H75" s="1293"/>
      <c r="I75" s="1293"/>
      <c r="J75" s="1293"/>
      <c r="K75" s="4044"/>
      <c r="L75" s="756"/>
    </row>
    <row r="76" spans="1:12" s="1826" customFormat="1">
      <c r="A76" s="4015"/>
      <c r="B76" s="1384"/>
      <c r="C76" s="1293"/>
      <c r="D76" s="1627">
        <f t="shared" si="1"/>
        <v>0</v>
      </c>
      <c r="E76" s="1293"/>
      <c r="F76" s="1293"/>
      <c r="G76" s="1293"/>
      <c r="H76" s="1293"/>
      <c r="I76" s="1293"/>
      <c r="J76" s="1293"/>
      <c r="K76" s="4044"/>
      <c r="L76" s="756"/>
    </row>
    <row r="77" spans="1:12" s="1826" customFormat="1">
      <c r="A77" s="4015"/>
      <c r="B77" s="1384"/>
      <c r="C77" s="1293"/>
      <c r="D77" s="1627">
        <f t="shared" si="1"/>
        <v>0</v>
      </c>
      <c r="E77" s="1293"/>
      <c r="F77" s="1293"/>
      <c r="G77" s="1293"/>
      <c r="H77" s="1293"/>
      <c r="I77" s="1293"/>
      <c r="J77" s="1293"/>
      <c r="K77" s="4044"/>
      <c r="L77" s="756"/>
    </row>
    <row r="78" spans="1:12" s="1826" customFormat="1">
      <c r="A78" s="4015"/>
      <c r="B78" s="1384"/>
      <c r="C78" s="1293"/>
      <c r="D78" s="1627">
        <f t="shared" si="1"/>
        <v>0</v>
      </c>
      <c r="E78" s="1293"/>
      <c r="F78" s="1293"/>
      <c r="G78" s="1293"/>
      <c r="H78" s="1293"/>
      <c r="I78" s="1293"/>
      <c r="J78" s="1293"/>
      <c r="K78" s="4044"/>
      <c r="L78" s="756"/>
    </row>
    <row r="79" spans="1:12" s="1826" customFormat="1">
      <c r="A79" s="4015"/>
      <c r="B79" s="1384"/>
      <c r="C79" s="1293"/>
      <c r="D79" s="1627">
        <f t="shared" si="1"/>
        <v>0</v>
      </c>
      <c r="E79" s="1293"/>
      <c r="F79" s="1293"/>
      <c r="G79" s="1293"/>
      <c r="H79" s="1293"/>
      <c r="I79" s="1293"/>
      <c r="J79" s="1293"/>
      <c r="K79" s="4044"/>
      <c r="L79" s="756"/>
    </row>
    <row r="80" spans="1:12" s="1826" customFormat="1">
      <c r="A80" s="4015"/>
      <c r="B80" s="1384"/>
      <c r="C80" s="1293"/>
      <c r="D80" s="1627">
        <f t="shared" si="1"/>
        <v>0</v>
      </c>
      <c r="E80" s="1293"/>
      <c r="F80" s="1293"/>
      <c r="G80" s="1293"/>
      <c r="H80" s="1293"/>
      <c r="I80" s="1293"/>
      <c r="J80" s="1293"/>
      <c r="K80" s="4044"/>
      <c r="L80" s="756"/>
    </row>
    <row r="81" spans="1:12" s="1826" customFormat="1">
      <c r="A81" s="4015"/>
      <c r="B81" s="1384"/>
      <c r="C81" s="1293"/>
      <c r="D81" s="1627">
        <f t="shared" si="1"/>
        <v>0</v>
      </c>
      <c r="E81" s="1293"/>
      <c r="F81" s="1293"/>
      <c r="G81" s="1293"/>
      <c r="H81" s="1293"/>
      <c r="I81" s="1293"/>
      <c r="J81" s="1293"/>
      <c r="K81" s="4044"/>
      <c r="L81" s="756"/>
    </row>
    <row r="82" spans="1:12" s="1826" customFormat="1">
      <c r="A82" s="4015"/>
      <c r="B82" s="1384"/>
      <c r="C82" s="1293"/>
      <c r="D82" s="1627">
        <f t="shared" si="1"/>
        <v>0</v>
      </c>
      <c r="E82" s="1293"/>
      <c r="F82" s="1293"/>
      <c r="G82" s="1293"/>
      <c r="H82" s="1293"/>
      <c r="I82" s="1293"/>
      <c r="J82" s="1293"/>
      <c r="K82" s="4044"/>
      <c r="L82" s="756"/>
    </row>
    <row r="83" spans="1:12" s="1826" customFormat="1">
      <c r="A83" s="4015"/>
      <c r="B83" s="1384"/>
      <c r="C83" s="1293"/>
      <c r="D83" s="1627">
        <f t="shared" si="1"/>
        <v>0</v>
      </c>
      <c r="E83" s="1293"/>
      <c r="F83" s="1293"/>
      <c r="G83" s="1293"/>
      <c r="H83" s="1293"/>
      <c r="I83" s="1293"/>
      <c r="J83" s="1293"/>
      <c r="K83" s="4044"/>
      <c r="L83" s="756"/>
    </row>
    <row r="84" spans="1:12" s="1826" customFormat="1">
      <c r="A84" s="4015"/>
      <c r="B84" s="1384"/>
      <c r="C84" s="1293"/>
      <c r="D84" s="1627">
        <f t="shared" si="1"/>
        <v>0</v>
      </c>
      <c r="E84" s="1293"/>
      <c r="F84" s="1293"/>
      <c r="G84" s="1293"/>
      <c r="H84" s="1293"/>
      <c r="I84" s="1293"/>
      <c r="J84" s="1293"/>
      <c r="K84" s="4044"/>
      <c r="L84" s="756"/>
    </row>
    <row r="85" spans="1:12" s="1826" customFormat="1">
      <c r="A85" s="4015"/>
      <c r="B85" s="1384"/>
      <c r="C85" s="1293"/>
      <c r="D85" s="1627">
        <f t="shared" si="1"/>
        <v>0</v>
      </c>
      <c r="E85" s="1293"/>
      <c r="F85" s="1293"/>
      <c r="G85" s="1293"/>
      <c r="H85" s="1293"/>
      <c r="I85" s="1293"/>
      <c r="J85" s="1293"/>
      <c r="K85" s="4044"/>
      <c r="L85" s="756"/>
    </row>
    <row r="86" spans="1:12" s="1826" customFormat="1">
      <c r="A86" s="4015"/>
      <c r="B86" s="1384"/>
      <c r="C86" s="1293"/>
      <c r="D86" s="1627">
        <f t="shared" si="1"/>
        <v>0</v>
      </c>
      <c r="E86" s="1293"/>
      <c r="F86" s="1293"/>
      <c r="G86" s="1293"/>
      <c r="H86" s="1293"/>
      <c r="I86" s="1293"/>
      <c r="J86" s="1293"/>
      <c r="K86" s="4044"/>
      <c r="L86" s="756"/>
    </row>
    <row r="87" spans="1:12" s="1826" customFormat="1">
      <c r="A87" s="4015"/>
      <c r="B87" s="1384"/>
      <c r="C87" s="1293"/>
      <c r="D87" s="1627">
        <f t="shared" si="1"/>
        <v>0</v>
      </c>
      <c r="E87" s="1293"/>
      <c r="F87" s="1293"/>
      <c r="G87" s="1293"/>
      <c r="H87" s="1293"/>
      <c r="I87" s="1293"/>
      <c r="J87" s="1293"/>
      <c r="K87" s="4044"/>
      <c r="L87" s="756"/>
    </row>
    <row r="88" spans="1:12" s="1826" customFormat="1">
      <c r="A88" s="4015"/>
      <c r="B88" s="1384"/>
      <c r="C88" s="1293"/>
      <c r="D88" s="1627">
        <f t="shared" si="1"/>
        <v>0</v>
      </c>
      <c r="E88" s="1293"/>
      <c r="F88" s="1293"/>
      <c r="G88" s="1293"/>
      <c r="H88" s="1293"/>
      <c r="I88" s="1293"/>
      <c r="J88" s="1293"/>
      <c r="K88" s="4044"/>
      <c r="L88" s="756"/>
    </row>
    <row r="89" spans="1:12" s="1826" customFormat="1">
      <c r="A89" s="4015"/>
      <c r="B89" s="1384"/>
      <c r="C89" s="1293"/>
      <c r="D89" s="1627">
        <f t="shared" si="1"/>
        <v>0</v>
      </c>
      <c r="E89" s="1293"/>
      <c r="F89" s="1293"/>
      <c r="G89" s="1293"/>
      <c r="H89" s="1293"/>
      <c r="I89" s="1293"/>
      <c r="J89" s="1293"/>
      <c r="K89" s="4044"/>
      <c r="L89" s="756"/>
    </row>
    <row r="90" spans="1:12" s="1826" customFormat="1">
      <c r="A90" s="4015"/>
      <c r="B90" s="1384"/>
      <c r="C90" s="1293"/>
      <c r="D90" s="1627">
        <f t="shared" si="1"/>
        <v>0</v>
      </c>
      <c r="E90" s="1293"/>
      <c r="F90" s="1293"/>
      <c r="G90" s="1293"/>
      <c r="H90" s="1293"/>
      <c r="I90" s="1293"/>
      <c r="J90" s="1293"/>
      <c r="K90" s="4044"/>
      <c r="L90" s="756"/>
    </row>
    <row r="91" spans="1:12" s="1826" customFormat="1">
      <c r="A91" s="4015"/>
      <c r="B91" s="1384"/>
      <c r="C91" s="1293"/>
      <c r="D91" s="1627">
        <f t="shared" si="1"/>
        <v>0</v>
      </c>
      <c r="E91" s="1293"/>
      <c r="F91" s="1293"/>
      <c r="G91" s="1293"/>
      <c r="H91" s="1293"/>
      <c r="I91" s="1293"/>
      <c r="J91" s="1293"/>
      <c r="K91" s="4044"/>
      <c r="L91" s="756"/>
    </row>
    <row r="92" spans="1:12" s="1826" customFormat="1">
      <c r="A92" s="4015"/>
      <c r="B92" s="1384"/>
      <c r="C92" s="1293"/>
      <c r="D92" s="1627">
        <f t="shared" si="1"/>
        <v>0</v>
      </c>
      <c r="E92" s="1293"/>
      <c r="F92" s="1293"/>
      <c r="G92" s="1293"/>
      <c r="H92" s="1293"/>
      <c r="I92" s="1293"/>
      <c r="J92" s="1293"/>
      <c r="K92" s="4044"/>
      <c r="L92" s="756"/>
    </row>
    <row r="93" spans="1:12" s="1826" customFormat="1">
      <c r="A93" s="4015"/>
      <c r="B93" s="1384"/>
      <c r="C93" s="1293"/>
      <c r="D93" s="1627">
        <f t="shared" si="1"/>
        <v>0</v>
      </c>
      <c r="E93" s="1293"/>
      <c r="F93" s="1293"/>
      <c r="G93" s="1293"/>
      <c r="H93" s="1293"/>
      <c r="I93" s="1293"/>
      <c r="J93" s="1293"/>
      <c r="K93" s="4044"/>
      <c r="L93" s="756"/>
    </row>
    <row r="94" spans="1:12" s="1826" customFormat="1">
      <c r="A94" s="4015"/>
      <c r="B94" s="1384"/>
      <c r="C94" s="1293"/>
      <c r="D94" s="1627">
        <f t="shared" si="1"/>
        <v>0</v>
      </c>
      <c r="E94" s="1293"/>
      <c r="F94" s="1293"/>
      <c r="G94" s="1293"/>
      <c r="H94" s="1293"/>
      <c r="I94" s="1293"/>
      <c r="J94" s="1293"/>
      <c r="K94" s="4044"/>
      <c r="L94" s="756"/>
    </row>
    <row r="95" spans="1:12" s="1826" customFormat="1">
      <c r="A95" s="4015"/>
      <c r="B95" s="1384"/>
      <c r="C95" s="1293"/>
      <c r="D95" s="1627">
        <f t="shared" si="1"/>
        <v>0</v>
      </c>
      <c r="E95" s="1293"/>
      <c r="F95" s="1293"/>
      <c r="G95" s="1293"/>
      <c r="H95" s="1293"/>
      <c r="I95" s="1293"/>
      <c r="J95" s="1293"/>
      <c r="K95" s="4044"/>
      <c r="L95" s="756"/>
    </row>
    <row r="96" spans="1:12" s="1826" customFormat="1">
      <c r="A96" s="4015"/>
      <c r="B96" s="1384"/>
      <c r="C96" s="1293"/>
      <c r="D96" s="1627">
        <f t="shared" si="1"/>
        <v>0</v>
      </c>
      <c r="E96" s="1293"/>
      <c r="F96" s="1293"/>
      <c r="G96" s="1293"/>
      <c r="H96" s="1293"/>
      <c r="I96" s="1293"/>
      <c r="J96" s="1293"/>
      <c r="K96" s="4044"/>
      <c r="L96" s="756"/>
    </row>
    <row r="97" spans="1:12" s="1826" customFormat="1">
      <c r="A97" s="4015"/>
      <c r="B97" s="1384"/>
      <c r="C97" s="1293"/>
      <c r="D97" s="1627">
        <f t="shared" si="1"/>
        <v>0</v>
      </c>
      <c r="E97" s="1293"/>
      <c r="F97" s="1293"/>
      <c r="G97" s="1293"/>
      <c r="H97" s="1293"/>
      <c r="I97" s="1293"/>
      <c r="J97" s="1293"/>
      <c r="K97" s="4044"/>
      <c r="L97" s="756"/>
    </row>
    <row r="98" spans="1:12" s="1826" customFormat="1">
      <c r="A98" s="4015"/>
      <c r="B98" s="1384"/>
      <c r="C98" s="1293"/>
      <c r="D98" s="1627">
        <f t="shared" si="1"/>
        <v>0</v>
      </c>
      <c r="E98" s="1293"/>
      <c r="F98" s="1293"/>
      <c r="G98" s="1293"/>
      <c r="H98" s="1293"/>
      <c r="I98" s="1293"/>
      <c r="J98" s="1293"/>
      <c r="K98" s="4044"/>
      <c r="L98" s="756"/>
    </row>
    <row r="99" spans="1:12" s="1826" customFormat="1">
      <c r="A99" s="4015"/>
      <c r="B99" s="1384"/>
      <c r="C99" s="1293"/>
      <c r="D99" s="1627">
        <f t="shared" si="1"/>
        <v>0</v>
      </c>
      <c r="E99" s="1293"/>
      <c r="F99" s="1293"/>
      <c r="G99" s="1293"/>
      <c r="H99" s="1293"/>
      <c r="I99" s="1293"/>
      <c r="J99" s="1293"/>
      <c r="K99" s="4044"/>
      <c r="L99" s="756"/>
    </row>
    <row r="100" spans="1:12" s="1826" customFormat="1">
      <c r="A100" s="4015"/>
      <c r="B100" s="1384"/>
      <c r="C100" s="1293"/>
      <c r="D100" s="1627">
        <f t="shared" si="1"/>
        <v>0</v>
      </c>
      <c r="E100" s="1293"/>
      <c r="F100" s="1293"/>
      <c r="G100" s="1293"/>
      <c r="H100" s="1293"/>
      <c r="I100" s="1293"/>
      <c r="J100" s="1293"/>
      <c r="K100" s="4044"/>
      <c r="L100" s="756"/>
    </row>
    <row r="101" spans="1:12" s="1826" customFormat="1">
      <c r="A101" s="4015"/>
      <c r="B101" s="1384"/>
      <c r="C101" s="1293"/>
      <c r="D101" s="1627">
        <f t="shared" si="1"/>
        <v>0</v>
      </c>
      <c r="E101" s="1293"/>
      <c r="F101" s="1293"/>
      <c r="G101" s="1293"/>
      <c r="H101" s="1293"/>
      <c r="I101" s="1293"/>
      <c r="J101" s="1293"/>
      <c r="K101" s="4044"/>
      <c r="L101" s="756"/>
    </row>
    <row r="102" spans="1:12" s="1826" customFormat="1">
      <c r="A102" s="4015"/>
      <c r="B102" s="1384"/>
      <c r="C102" s="1293"/>
      <c r="D102" s="1627">
        <f t="shared" si="1"/>
        <v>0</v>
      </c>
      <c r="E102" s="1293"/>
      <c r="F102" s="1293"/>
      <c r="G102" s="1293"/>
      <c r="H102" s="1293"/>
      <c r="I102" s="1293"/>
      <c r="J102" s="1293"/>
      <c r="K102" s="4044"/>
      <c r="L102" s="756"/>
    </row>
    <row r="103" spans="1:12" s="1826" customFormat="1">
      <c r="A103" s="4015"/>
      <c r="B103" s="1384"/>
      <c r="C103" s="1293"/>
      <c r="D103" s="1627">
        <f t="shared" si="1"/>
        <v>0</v>
      </c>
      <c r="E103" s="1293"/>
      <c r="F103" s="1293"/>
      <c r="G103" s="1293"/>
      <c r="H103" s="1293"/>
      <c r="I103" s="1293"/>
      <c r="J103" s="1293"/>
      <c r="K103" s="4044"/>
      <c r="L103" s="756"/>
    </row>
    <row r="104" spans="1:12" s="1826" customFormat="1">
      <c r="A104" s="4015"/>
      <c r="B104" s="1384"/>
      <c r="C104" s="1293"/>
      <c r="D104" s="1627">
        <f t="shared" si="1"/>
        <v>0</v>
      </c>
      <c r="E104" s="1293"/>
      <c r="F104" s="1293"/>
      <c r="G104" s="1293"/>
      <c r="H104" s="1293"/>
      <c r="I104" s="1293"/>
      <c r="J104" s="1293"/>
      <c r="K104" s="4044"/>
      <c r="L104" s="756"/>
    </row>
    <row r="105" spans="1:12" s="1826" customFormat="1">
      <c r="A105" s="4015"/>
      <c r="B105" s="1384"/>
      <c r="C105" s="1293"/>
      <c r="D105" s="1627">
        <f t="shared" si="1"/>
        <v>0</v>
      </c>
      <c r="E105" s="1293"/>
      <c r="F105" s="1293"/>
      <c r="G105" s="1293"/>
      <c r="H105" s="1293"/>
      <c r="I105" s="1293"/>
      <c r="J105" s="1293"/>
      <c r="K105" s="4044"/>
      <c r="L105" s="756"/>
    </row>
    <row r="106" spans="1:12" s="1826" customFormat="1">
      <c r="A106" s="4015"/>
      <c r="B106" s="1384"/>
      <c r="C106" s="1293"/>
      <c r="D106" s="1627">
        <f t="shared" si="1"/>
        <v>0</v>
      </c>
      <c r="E106" s="1293"/>
      <c r="F106" s="1293"/>
      <c r="G106" s="1293"/>
      <c r="H106" s="1293"/>
      <c r="I106" s="1293"/>
      <c r="J106" s="1293"/>
      <c r="K106" s="4044"/>
      <c r="L106" s="756"/>
    </row>
    <row r="107" spans="1:12" s="1826" customFormat="1">
      <c r="A107" s="4015"/>
      <c r="B107" s="1384"/>
      <c r="C107" s="1293"/>
      <c r="D107" s="1627">
        <f t="shared" si="1"/>
        <v>0</v>
      </c>
      <c r="E107" s="1293"/>
      <c r="F107" s="1293"/>
      <c r="G107" s="1293"/>
      <c r="H107" s="1293"/>
      <c r="I107" s="1293"/>
      <c r="J107" s="1293"/>
      <c r="K107" s="4044"/>
      <c r="L107" s="756"/>
    </row>
    <row r="108" spans="1:12" s="1826" customFormat="1">
      <c r="A108" s="4015"/>
      <c r="B108" s="1384"/>
      <c r="C108" s="1293"/>
      <c r="D108" s="1627">
        <f t="shared" si="1"/>
        <v>0</v>
      </c>
      <c r="E108" s="1293"/>
      <c r="F108" s="1293"/>
      <c r="G108" s="1293"/>
      <c r="H108" s="1293"/>
      <c r="I108" s="1293"/>
      <c r="J108" s="1293"/>
      <c r="K108" s="4044"/>
      <c r="L108" s="756"/>
    </row>
    <row r="109" spans="1:12" s="1826" customFormat="1">
      <c r="A109" s="4015"/>
      <c r="B109" s="1384"/>
      <c r="C109" s="1293"/>
      <c r="D109" s="1627">
        <f t="shared" si="1"/>
        <v>0</v>
      </c>
      <c r="E109" s="1293"/>
      <c r="F109" s="1293"/>
      <c r="G109" s="1293"/>
      <c r="H109" s="1293"/>
      <c r="I109" s="1293"/>
      <c r="J109" s="1293"/>
      <c r="K109" s="4044"/>
      <c r="L109" s="756"/>
    </row>
    <row r="110" spans="1:12" s="1826" customFormat="1">
      <c r="A110" s="4015"/>
      <c r="B110" s="1384"/>
      <c r="C110" s="1293"/>
      <c r="D110" s="1627">
        <f t="shared" si="1"/>
        <v>0</v>
      </c>
      <c r="E110" s="1293"/>
      <c r="F110" s="1293"/>
      <c r="G110" s="1293"/>
      <c r="H110" s="1293"/>
      <c r="I110" s="1293"/>
      <c r="J110" s="1293"/>
      <c r="K110" s="4044"/>
      <c r="L110" s="756"/>
    </row>
    <row r="111" spans="1:12" s="1826" customFormat="1">
      <c r="A111" s="4015"/>
      <c r="B111" s="1384"/>
      <c r="C111" s="1293"/>
      <c r="D111" s="1627">
        <f t="shared" si="1"/>
        <v>0</v>
      </c>
      <c r="E111" s="1293"/>
      <c r="F111" s="1293"/>
      <c r="G111" s="1293"/>
      <c r="H111" s="1293"/>
      <c r="I111" s="1293"/>
      <c r="J111" s="1293"/>
      <c r="K111" s="4044"/>
      <c r="L111" s="756"/>
    </row>
    <row r="112" spans="1:12" s="1826" customFormat="1">
      <c r="A112" s="1825"/>
      <c r="B112" s="1293"/>
      <c r="C112" s="1293"/>
      <c r="D112" s="1293">
        <f t="shared" ref="D112:D135" si="2">+C112*(100-E112)/100</f>
        <v>0</v>
      </c>
      <c r="E112" s="1293"/>
      <c r="F112" s="1293"/>
      <c r="G112" s="1293"/>
      <c r="H112" s="1293"/>
      <c r="I112" s="1293"/>
      <c r="J112" s="1293"/>
      <c r="K112" s="3964"/>
      <c r="L112" s="756"/>
    </row>
    <row r="113" spans="1:12" s="1826" customFormat="1">
      <c r="A113" s="1825"/>
      <c r="B113" s="1293"/>
      <c r="C113" s="1293"/>
      <c r="D113" s="1293">
        <f t="shared" si="2"/>
        <v>0</v>
      </c>
      <c r="E113" s="1293"/>
      <c r="F113" s="1293"/>
      <c r="G113" s="1293"/>
      <c r="H113" s="1293"/>
      <c r="I113" s="1293"/>
      <c r="J113" s="1293"/>
      <c r="K113" s="3964"/>
      <c r="L113" s="756"/>
    </row>
    <row r="114" spans="1:12" s="1826" customFormat="1">
      <c r="A114" s="1825"/>
      <c r="B114" s="1293"/>
      <c r="C114" s="1293"/>
      <c r="D114" s="1293">
        <f t="shared" si="2"/>
        <v>0</v>
      </c>
      <c r="E114" s="1293"/>
      <c r="F114" s="1293"/>
      <c r="G114" s="1293"/>
      <c r="H114" s="1293"/>
      <c r="I114" s="1293"/>
      <c r="J114" s="1293"/>
      <c r="K114" s="3964"/>
      <c r="L114" s="756"/>
    </row>
    <row r="115" spans="1:12" s="1826" customFormat="1">
      <c r="A115" s="1825"/>
      <c r="B115" s="1293"/>
      <c r="C115" s="1293"/>
      <c r="D115" s="1293">
        <f t="shared" si="2"/>
        <v>0</v>
      </c>
      <c r="E115" s="1293"/>
      <c r="F115" s="1293"/>
      <c r="G115" s="1293"/>
      <c r="H115" s="1293"/>
      <c r="I115" s="1293"/>
      <c r="J115" s="1293"/>
      <c r="K115" s="3964"/>
      <c r="L115" s="756"/>
    </row>
    <row r="116" spans="1:12" s="1826" customFormat="1">
      <c r="A116" s="1825"/>
      <c r="B116" s="1293"/>
      <c r="C116" s="1293"/>
      <c r="D116" s="1293">
        <f t="shared" si="2"/>
        <v>0</v>
      </c>
      <c r="E116" s="1293"/>
      <c r="F116" s="1293"/>
      <c r="G116" s="1293"/>
      <c r="H116" s="1293"/>
      <c r="I116" s="1293"/>
      <c r="J116" s="1293"/>
      <c r="K116" s="3964"/>
      <c r="L116" s="756"/>
    </row>
    <row r="117" spans="1:12" s="1826" customFormat="1">
      <c r="A117" s="1825"/>
      <c r="B117" s="1293"/>
      <c r="C117" s="1293"/>
      <c r="D117" s="1293">
        <f t="shared" si="2"/>
        <v>0</v>
      </c>
      <c r="E117" s="1293"/>
      <c r="F117" s="1293"/>
      <c r="G117" s="1293"/>
      <c r="H117" s="1293"/>
      <c r="I117" s="1293"/>
      <c r="J117" s="1293"/>
      <c r="K117" s="3964"/>
      <c r="L117" s="756"/>
    </row>
    <row r="118" spans="1:12" s="1826" customFormat="1">
      <c r="A118" s="1825"/>
      <c r="B118" s="1293"/>
      <c r="C118" s="1293"/>
      <c r="D118" s="1293">
        <f t="shared" si="2"/>
        <v>0</v>
      </c>
      <c r="E118" s="1293"/>
      <c r="F118" s="1293"/>
      <c r="G118" s="1293"/>
      <c r="H118" s="1293"/>
      <c r="I118" s="1293"/>
      <c r="J118" s="1293"/>
      <c r="K118" s="3964"/>
      <c r="L118" s="756"/>
    </row>
    <row r="119" spans="1:12" s="1826" customFormat="1">
      <c r="A119" s="1825"/>
      <c r="B119" s="1293"/>
      <c r="C119" s="1293"/>
      <c r="D119" s="1293">
        <f t="shared" si="2"/>
        <v>0</v>
      </c>
      <c r="E119" s="1293"/>
      <c r="F119" s="1293"/>
      <c r="G119" s="1293"/>
      <c r="H119" s="1293"/>
      <c r="I119" s="1293"/>
      <c r="J119" s="1293"/>
      <c r="K119" s="3964"/>
      <c r="L119" s="756"/>
    </row>
    <row r="120" spans="1:12" s="1826" customFormat="1">
      <c r="A120" s="1825"/>
      <c r="B120" s="1293"/>
      <c r="C120" s="1293"/>
      <c r="D120" s="1293">
        <f t="shared" si="2"/>
        <v>0</v>
      </c>
      <c r="E120" s="1293"/>
      <c r="F120" s="1293"/>
      <c r="G120" s="1293"/>
      <c r="H120" s="1293"/>
      <c r="I120" s="1293"/>
      <c r="J120" s="1293"/>
      <c r="K120" s="3964"/>
      <c r="L120" s="756"/>
    </row>
    <row r="121" spans="1:12" s="1826" customFormat="1">
      <c r="A121" s="1825"/>
      <c r="B121" s="1293"/>
      <c r="C121" s="1293"/>
      <c r="D121" s="1293">
        <f t="shared" si="2"/>
        <v>0</v>
      </c>
      <c r="E121" s="1293"/>
      <c r="F121" s="1293"/>
      <c r="G121" s="1293"/>
      <c r="H121" s="1293"/>
      <c r="I121" s="1293"/>
      <c r="J121" s="1293"/>
      <c r="K121" s="3964"/>
      <c r="L121" s="756"/>
    </row>
    <row r="122" spans="1:12" s="1826" customFormat="1">
      <c r="A122" s="1825"/>
      <c r="B122" s="1293"/>
      <c r="C122" s="1293"/>
      <c r="D122" s="1293">
        <f t="shared" si="2"/>
        <v>0</v>
      </c>
      <c r="E122" s="1293"/>
      <c r="F122" s="1293"/>
      <c r="G122" s="1293"/>
      <c r="H122" s="1293"/>
      <c r="I122" s="1293"/>
      <c r="J122" s="1293"/>
      <c r="K122" s="3964"/>
      <c r="L122" s="756"/>
    </row>
    <row r="123" spans="1:12" s="1826" customFormat="1">
      <c r="A123" s="1825"/>
      <c r="B123" s="1293"/>
      <c r="C123" s="1293"/>
      <c r="D123" s="1293">
        <f t="shared" si="2"/>
        <v>0</v>
      </c>
      <c r="E123" s="1293"/>
      <c r="F123" s="1293"/>
      <c r="G123" s="1293"/>
      <c r="H123" s="1293"/>
      <c r="I123" s="1293"/>
      <c r="J123" s="1293"/>
      <c r="K123" s="3964"/>
      <c r="L123" s="756"/>
    </row>
    <row r="124" spans="1:12" s="1826" customFormat="1">
      <c r="A124" s="1825"/>
      <c r="B124" s="1293"/>
      <c r="C124" s="1293"/>
      <c r="D124" s="1293">
        <f t="shared" si="2"/>
        <v>0</v>
      </c>
      <c r="E124" s="1293"/>
      <c r="F124" s="1293"/>
      <c r="G124" s="1293"/>
      <c r="H124" s="1293"/>
      <c r="I124" s="1293"/>
      <c r="J124" s="1293"/>
      <c r="K124" s="3964"/>
      <c r="L124" s="756"/>
    </row>
    <row r="125" spans="1:12" s="1826" customFormat="1">
      <c r="A125" s="1825"/>
      <c r="B125" s="1293"/>
      <c r="C125" s="1293"/>
      <c r="D125" s="1293">
        <f t="shared" si="2"/>
        <v>0</v>
      </c>
      <c r="E125" s="1293"/>
      <c r="F125" s="1293"/>
      <c r="G125" s="1293"/>
      <c r="H125" s="1293"/>
      <c r="I125" s="1293"/>
      <c r="J125" s="1293"/>
      <c r="K125" s="3964"/>
      <c r="L125" s="756"/>
    </row>
    <row r="126" spans="1:12" s="1826" customFormat="1">
      <c r="A126" s="1825"/>
      <c r="B126" s="1293"/>
      <c r="C126" s="1293"/>
      <c r="D126" s="1293">
        <f t="shared" si="2"/>
        <v>0</v>
      </c>
      <c r="E126" s="1293"/>
      <c r="F126" s="1293"/>
      <c r="G126" s="1293"/>
      <c r="H126" s="1293"/>
      <c r="I126" s="1293"/>
      <c r="J126" s="1293"/>
      <c r="K126" s="3964"/>
      <c r="L126" s="756"/>
    </row>
    <row r="127" spans="1:12" s="1826" customFormat="1">
      <c r="A127" s="1825"/>
      <c r="B127" s="1293"/>
      <c r="C127" s="1293"/>
      <c r="D127" s="1293">
        <f t="shared" si="2"/>
        <v>0</v>
      </c>
      <c r="E127" s="1293"/>
      <c r="F127" s="1293"/>
      <c r="G127" s="1293"/>
      <c r="H127" s="1293"/>
      <c r="I127" s="1293"/>
      <c r="J127" s="1293"/>
      <c r="K127" s="3964"/>
      <c r="L127" s="756"/>
    </row>
    <row r="128" spans="1:12" s="1826" customFormat="1">
      <c r="A128" s="1825"/>
      <c r="B128" s="1293"/>
      <c r="C128" s="1293"/>
      <c r="D128" s="1293">
        <f t="shared" si="2"/>
        <v>0</v>
      </c>
      <c r="E128" s="1293"/>
      <c r="F128" s="1293"/>
      <c r="G128" s="1293"/>
      <c r="H128" s="1293"/>
      <c r="I128" s="1293"/>
      <c r="J128" s="1293"/>
      <c r="K128" s="3964"/>
      <c r="L128" s="756"/>
    </row>
    <row r="129" spans="1:12" s="1826" customFormat="1">
      <c r="A129" s="1825"/>
      <c r="B129" s="1293"/>
      <c r="C129" s="1293"/>
      <c r="D129" s="1293">
        <f t="shared" si="2"/>
        <v>0</v>
      </c>
      <c r="E129" s="1293"/>
      <c r="F129" s="1293"/>
      <c r="G129" s="1293"/>
      <c r="H129" s="1293"/>
      <c r="I129" s="1293"/>
      <c r="J129" s="1293"/>
      <c r="K129" s="3964"/>
      <c r="L129" s="756"/>
    </row>
    <row r="130" spans="1:12" s="1826" customFormat="1">
      <c r="A130" s="1825"/>
      <c r="B130" s="1293"/>
      <c r="C130" s="1293"/>
      <c r="D130" s="1293">
        <f t="shared" si="2"/>
        <v>0</v>
      </c>
      <c r="E130" s="1293"/>
      <c r="F130" s="1293"/>
      <c r="G130" s="1293"/>
      <c r="H130" s="1293"/>
      <c r="I130" s="1293"/>
      <c r="J130" s="1293"/>
      <c r="K130" s="3964"/>
      <c r="L130" s="756"/>
    </row>
    <row r="131" spans="1:12" s="1826" customFormat="1">
      <c r="A131" s="1825"/>
      <c r="B131" s="1293"/>
      <c r="C131" s="1293"/>
      <c r="D131" s="1293">
        <f t="shared" si="2"/>
        <v>0</v>
      </c>
      <c r="E131" s="1293"/>
      <c r="F131" s="1293"/>
      <c r="G131" s="1293"/>
      <c r="H131" s="1293"/>
      <c r="I131" s="1293"/>
      <c r="J131" s="1293"/>
      <c r="K131" s="3964"/>
      <c r="L131" s="756"/>
    </row>
    <row r="132" spans="1:12" s="1826" customFormat="1">
      <c r="A132" s="1825"/>
      <c r="B132" s="1293"/>
      <c r="C132" s="1293"/>
      <c r="D132" s="1293">
        <f t="shared" si="2"/>
        <v>0</v>
      </c>
      <c r="E132" s="1293"/>
      <c r="F132" s="1293"/>
      <c r="G132" s="1293"/>
      <c r="H132" s="1293"/>
      <c r="I132" s="1293"/>
      <c r="J132" s="1293"/>
      <c r="K132" s="3964"/>
      <c r="L132" s="756"/>
    </row>
    <row r="133" spans="1:12" s="1826" customFormat="1">
      <c r="A133" s="1825"/>
      <c r="B133" s="1293"/>
      <c r="C133" s="1293"/>
      <c r="D133" s="1293">
        <f t="shared" si="2"/>
        <v>0</v>
      </c>
      <c r="E133" s="1293"/>
      <c r="F133" s="1293"/>
      <c r="G133" s="1293"/>
      <c r="H133" s="1293"/>
      <c r="I133" s="1293"/>
      <c r="J133" s="1293"/>
      <c r="K133" s="3964"/>
      <c r="L133" s="756"/>
    </row>
    <row r="134" spans="1:12" s="1826" customFormat="1">
      <c r="A134" s="1825"/>
      <c r="B134" s="1293"/>
      <c r="C134" s="1293"/>
      <c r="D134" s="1293">
        <f t="shared" si="2"/>
        <v>0</v>
      </c>
      <c r="E134" s="1293"/>
      <c r="F134" s="1293"/>
      <c r="G134" s="1293"/>
      <c r="H134" s="1293"/>
      <c r="I134" s="1293"/>
      <c r="J134" s="1293"/>
      <c r="K134" s="3964"/>
      <c r="L134" s="756"/>
    </row>
    <row r="135" spans="1:12" s="1826" customFormat="1">
      <c r="A135" s="1825"/>
      <c r="B135" s="1293"/>
      <c r="C135" s="1293"/>
      <c r="D135" s="1293">
        <f t="shared" si="2"/>
        <v>0</v>
      </c>
      <c r="E135" s="1293"/>
      <c r="F135" s="1293"/>
      <c r="G135" s="1293"/>
      <c r="H135" s="1293"/>
      <c r="I135" s="1293"/>
      <c r="J135" s="1293"/>
      <c r="K135" s="3964"/>
      <c r="L135" s="756"/>
    </row>
    <row r="136" spans="1:12" s="1826" customFormat="1">
      <c r="A136" s="1825"/>
      <c r="B136" s="1293"/>
      <c r="C136" s="1293"/>
      <c r="D136" s="1293">
        <f>+C136*(100-E136)/100</f>
        <v>0</v>
      </c>
      <c r="E136" s="1293"/>
      <c r="F136" s="1293"/>
      <c r="G136" s="1293"/>
      <c r="H136" s="1293"/>
      <c r="I136" s="1293"/>
      <c r="J136" s="1293"/>
      <c r="K136" s="3964"/>
      <c r="L136" s="756"/>
    </row>
    <row r="137" spans="1:12" s="1826" customFormat="1">
      <c r="A137" s="1825"/>
      <c r="B137" s="1293"/>
      <c r="C137" s="1293"/>
      <c r="D137" s="1293">
        <f>+C137*(100-E137)/100</f>
        <v>0</v>
      </c>
      <c r="E137" s="1293"/>
      <c r="F137" s="1293"/>
      <c r="G137" s="1293"/>
      <c r="H137" s="1293"/>
      <c r="I137" s="1293"/>
      <c r="J137" s="1293"/>
      <c r="K137" s="3964"/>
      <c r="L137" s="756"/>
    </row>
    <row r="138" spans="1:12" s="1826" customFormat="1">
      <c r="A138" s="1825"/>
      <c r="B138" s="1293"/>
      <c r="C138" s="1293"/>
      <c r="D138" s="1293">
        <f>+C138*(100-E138)/100</f>
        <v>0</v>
      </c>
      <c r="E138" s="1293"/>
      <c r="F138" s="1293"/>
      <c r="G138" s="1293"/>
      <c r="H138" s="1293"/>
      <c r="I138" s="1293"/>
      <c r="J138" s="1293"/>
      <c r="K138" s="3964"/>
      <c r="L138" s="756"/>
    </row>
    <row r="139" spans="1:12" s="1826" customFormat="1">
      <c r="A139" s="1825"/>
      <c r="B139" s="1293"/>
      <c r="C139" s="1293"/>
      <c r="D139" s="1293"/>
      <c r="E139" s="1293"/>
      <c r="F139" s="1293"/>
      <c r="G139" s="1293"/>
      <c r="H139" s="1293"/>
      <c r="I139" s="1293"/>
      <c r="J139" s="1293"/>
      <c r="K139" s="3964"/>
      <c r="L139" s="756"/>
    </row>
    <row r="140" spans="1:12" s="1826" customFormat="1">
      <c r="A140" s="1825"/>
      <c r="B140" s="1293"/>
      <c r="C140" s="1293"/>
      <c r="D140" s="1293"/>
      <c r="E140" s="1293"/>
      <c r="F140" s="1293"/>
      <c r="G140" s="1293"/>
      <c r="H140" s="1293"/>
      <c r="I140" s="1293"/>
      <c r="J140" s="1293"/>
      <c r="K140" s="3964"/>
      <c r="L140" s="756"/>
    </row>
    <row r="141" spans="1:12" s="1826" customFormat="1">
      <c r="A141" s="1825"/>
      <c r="B141" s="1293"/>
      <c r="C141" s="1293"/>
      <c r="D141" s="1293"/>
      <c r="E141" s="1293"/>
      <c r="F141" s="1293"/>
      <c r="G141" s="1293"/>
      <c r="H141" s="1293"/>
      <c r="I141" s="1293"/>
      <c r="J141" s="1293"/>
      <c r="K141" s="3964"/>
      <c r="L141" s="756"/>
    </row>
    <row r="142" spans="1:12" s="1826" customFormat="1">
      <c r="A142" s="1825"/>
      <c r="B142" s="1293"/>
      <c r="C142" s="1293"/>
      <c r="D142" s="1293"/>
      <c r="E142" s="1293"/>
      <c r="F142" s="1293"/>
      <c r="G142" s="1293"/>
      <c r="H142" s="1293"/>
      <c r="I142" s="1293"/>
      <c r="J142" s="1293"/>
      <c r="K142" s="3964"/>
      <c r="L142" s="756"/>
    </row>
    <row r="143" spans="1:12" s="1826" customFormat="1">
      <c r="A143" s="1825"/>
      <c r="B143" s="1293"/>
      <c r="C143" s="1293"/>
      <c r="D143" s="1293"/>
      <c r="E143" s="1293"/>
      <c r="F143" s="1293"/>
      <c r="G143" s="1293"/>
      <c r="H143" s="1293"/>
      <c r="I143" s="1293"/>
      <c r="J143" s="1293"/>
      <c r="K143" s="3964"/>
      <c r="L143" s="756"/>
    </row>
    <row r="144" spans="1:12" s="1826" customFormat="1">
      <c r="A144" s="1825"/>
      <c r="B144" s="1293"/>
      <c r="C144" s="1293"/>
      <c r="D144" s="1293"/>
      <c r="E144" s="1293"/>
      <c r="F144" s="1293"/>
      <c r="G144" s="1293"/>
      <c r="H144" s="1293"/>
      <c r="I144" s="1293"/>
      <c r="J144" s="1293"/>
      <c r="K144" s="3964"/>
      <c r="L144" s="756"/>
    </row>
    <row r="145" spans="1:12" s="1826" customFormat="1">
      <c r="A145" s="1825"/>
      <c r="B145" s="1293"/>
      <c r="C145" s="1293"/>
      <c r="D145" s="1293"/>
      <c r="E145" s="1293"/>
      <c r="F145" s="1293"/>
      <c r="G145" s="1293"/>
      <c r="H145" s="1293"/>
      <c r="I145" s="1293"/>
      <c r="J145" s="1293"/>
      <c r="K145" s="3964"/>
      <c r="L145" s="756"/>
    </row>
    <row r="146" spans="1:12" s="1826" customFormat="1">
      <c r="A146" s="1825"/>
      <c r="B146" s="1293"/>
      <c r="C146" s="1293"/>
      <c r="D146" s="1293"/>
      <c r="E146" s="1293"/>
      <c r="F146" s="1293"/>
      <c r="G146" s="1293"/>
      <c r="H146" s="1293"/>
      <c r="I146" s="1293"/>
      <c r="J146" s="1293"/>
      <c r="K146" s="3964"/>
      <c r="L146" s="756"/>
    </row>
    <row r="147" spans="1:12" s="1826" customFormat="1">
      <c r="A147" s="1825"/>
      <c r="B147" s="1293"/>
      <c r="C147" s="1293"/>
      <c r="D147" s="1293"/>
      <c r="E147" s="1293"/>
      <c r="F147" s="1293"/>
      <c r="G147" s="1293"/>
      <c r="H147" s="1293"/>
      <c r="I147" s="1293"/>
      <c r="J147" s="1293"/>
      <c r="K147" s="3964"/>
      <c r="L147" s="756"/>
    </row>
    <row r="148" spans="1:12" s="1826" customFormat="1">
      <c r="A148" s="1825"/>
      <c r="B148" s="1293"/>
      <c r="C148" s="1293"/>
      <c r="D148" s="1293"/>
      <c r="E148" s="1293"/>
      <c r="F148" s="1293"/>
      <c r="G148" s="1293"/>
      <c r="H148" s="1293"/>
      <c r="I148" s="1293"/>
      <c r="J148" s="1293"/>
      <c r="K148" s="3964"/>
      <c r="L148" s="756"/>
    </row>
    <row r="149" spans="1:12" s="1826" customFormat="1">
      <c r="A149" s="1825"/>
      <c r="B149" s="1293"/>
      <c r="C149" s="1293"/>
      <c r="D149" s="1293"/>
      <c r="E149" s="1293"/>
      <c r="F149" s="1293"/>
      <c r="G149" s="1293"/>
      <c r="H149" s="1293"/>
      <c r="I149" s="1293"/>
      <c r="J149" s="1293"/>
      <c r="K149" s="3964"/>
      <c r="L149" s="756"/>
    </row>
    <row r="150" spans="1:12" s="1826" customFormat="1">
      <c r="A150" s="1825"/>
      <c r="B150" s="1293"/>
      <c r="C150" s="1293"/>
      <c r="D150" s="1293"/>
      <c r="E150" s="1293"/>
      <c r="F150" s="1293"/>
      <c r="G150" s="1293"/>
      <c r="H150" s="1293"/>
      <c r="I150" s="1293"/>
      <c r="J150" s="1293"/>
      <c r="K150" s="3964"/>
      <c r="L150" s="756"/>
    </row>
    <row r="151" spans="1:12" s="1826" customFormat="1">
      <c r="A151" s="1825"/>
      <c r="B151" s="1293"/>
      <c r="C151" s="1293"/>
      <c r="D151" s="1293"/>
      <c r="E151" s="1293"/>
      <c r="F151" s="1293"/>
      <c r="G151" s="1293"/>
      <c r="H151" s="1293"/>
      <c r="I151" s="1293"/>
      <c r="J151" s="1293"/>
      <c r="K151" s="3964"/>
      <c r="L151" s="756"/>
    </row>
    <row r="152" spans="1:12" s="1826" customFormat="1">
      <c r="A152" s="1825"/>
      <c r="B152" s="1293"/>
      <c r="C152" s="1293"/>
      <c r="D152" s="1293"/>
      <c r="E152" s="1293"/>
      <c r="F152" s="1293"/>
      <c r="G152" s="1293"/>
      <c r="H152" s="1293"/>
      <c r="I152" s="1293"/>
      <c r="J152" s="1293"/>
      <c r="K152" s="3964"/>
      <c r="L152" s="756"/>
    </row>
    <row r="153" spans="1:12" s="1826" customFormat="1">
      <c r="A153" s="1825"/>
      <c r="B153" s="1293"/>
      <c r="C153" s="1293"/>
      <c r="D153" s="1293"/>
      <c r="E153" s="1293"/>
      <c r="F153" s="1293"/>
      <c r="G153" s="1293"/>
      <c r="H153" s="1293"/>
      <c r="I153" s="1293"/>
      <c r="J153" s="1293"/>
      <c r="K153" s="3964"/>
      <c r="L153" s="756"/>
    </row>
    <row r="154" spans="1:12" s="1826" customFormat="1">
      <c r="A154" s="1825"/>
      <c r="B154" s="1293"/>
      <c r="C154" s="1293"/>
      <c r="D154" s="1293"/>
      <c r="E154" s="1293"/>
      <c r="F154" s="1293"/>
      <c r="G154" s="1293"/>
      <c r="H154" s="1293"/>
      <c r="I154" s="1293"/>
      <c r="J154" s="1293"/>
      <c r="K154" s="3964"/>
      <c r="L154" s="756"/>
    </row>
    <row r="155" spans="1:12" s="1826" customFormat="1">
      <c r="A155" s="1825"/>
      <c r="B155" s="1293"/>
      <c r="C155" s="1293"/>
      <c r="D155" s="1293"/>
      <c r="E155" s="1293"/>
      <c r="F155" s="1293"/>
      <c r="G155" s="1293"/>
      <c r="H155" s="1293"/>
      <c r="I155" s="1293"/>
      <c r="J155" s="1293"/>
      <c r="K155" s="3964"/>
      <c r="L155" s="756"/>
    </row>
    <row r="156" spans="1:12" s="1826" customFormat="1">
      <c r="A156" s="1825"/>
      <c r="B156" s="1293"/>
      <c r="C156" s="1293"/>
      <c r="D156" s="1293"/>
      <c r="E156" s="1293"/>
      <c r="F156" s="1293"/>
      <c r="G156" s="1293"/>
      <c r="H156" s="1293"/>
      <c r="I156" s="1293"/>
      <c r="J156" s="1293"/>
      <c r="K156" s="3964"/>
      <c r="L156" s="756"/>
    </row>
    <row r="157" spans="1:12" s="1826" customFormat="1">
      <c r="A157" s="1825"/>
      <c r="B157" s="1293"/>
      <c r="C157" s="1293"/>
      <c r="D157" s="1293"/>
      <c r="E157" s="1293"/>
      <c r="F157" s="1293"/>
      <c r="G157" s="1293"/>
      <c r="H157" s="1293"/>
      <c r="I157" s="1293"/>
      <c r="J157" s="1293"/>
      <c r="K157" s="3964"/>
      <c r="L157" s="756"/>
    </row>
    <row r="158" spans="1:12" s="1826" customFormat="1">
      <c r="A158" s="1825"/>
      <c r="B158" s="1293"/>
      <c r="C158" s="1293"/>
      <c r="D158" s="1293"/>
      <c r="E158" s="1293"/>
      <c r="F158" s="1293"/>
      <c r="G158" s="1293"/>
      <c r="H158" s="1293"/>
      <c r="I158" s="1293"/>
      <c r="J158" s="1293"/>
      <c r="K158" s="3964"/>
      <c r="L158" s="756"/>
    </row>
    <row r="159" spans="1:12" s="1826" customFormat="1">
      <c r="A159" s="1825"/>
      <c r="B159" s="1293"/>
      <c r="C159" s="1293"/>
      <c r="D159" s="1293"/>
      <c r="E159" s="1293"/>
      <c r="F159" s="1293"/>
      <c r="G159" s="1293"/>
      <c r="H159" s="1293"/>
      <c r="I159" s="1293"/>
      <c r="J159" s="1293"/>
      <c r="K159" s="3964"/>
      <c r="L159" s="756"/>
    </row>
    <row r="160" spans="1:12" s="1826" customFormat="1">
      <c r="A160" s="1825"/>
      <c r="B160" s="1293"/>
      <c r="C160" s="1293"/>
      <c r="D160" s="1293"/>
      <c r="E160" s="1293"/>
      <c r="F160" s="1293"/>
      <c r="G160" s="1293"/>
      <c r="H160" s="1293"/>
      <c r="I160" s="1293"/>
      <c r="J160" s="1293"/>
      <c r="K160" s="3964"/>
      <c r="L160" s="756"/>
    </row>
    <row r="161" spans="1:12" s="1826" customFormat="1">
      <c r="A161" s="1825"/>
      <c r="B161" s="1293"/>
      <c r="C161" s="1293"/>
      <c r="D161" s="1293"/>
      <c r="E161" s="1293"/>
      <c r="F161" s="1293"/>
      <c r="G161" s="1293"/>
      <c r="H161" s="1293"/>
      <c r="I161" s="1293"/>
      <c r="J161" s="1293"/>
      <c r="K161" s="3964"/>
      <c r="L161" s="756"/>
    </row>
    <row r="162" spans="1:12" s="1826" customFormat="1">
      <c r="A162" s="1825"/>
      <c r="B162" s="1293"/>
      <c r="C162" s="1293"/>
      <c r="D162" s="1293"/>
      <c r="E162" s="1293"/>
      <c r="F162" s="1293"/>
      <c r="G162" s="1293"/>
      <c r="H162" s="1293"/>
      <c r="I162" s="1293"/>
      <c r="J162" s="1293"/>
      <c r="K162" s="3964"/>
      <c r="L162" s="756"/>
    </row>
    <row r="163" spans="1:12" s="1826" customFormat="1">
      <c r="A163" s="1825"/>
      <c r="B163" s="1293"/>
      <c r="C163" s="1293"/>
      <c r="D163" s="1293"/>
      <c r="E163" s="1293"/>
      <c r="F163" s="1293"/>
      <c r="G163" s="1293"/>
      <c r="H163" s="1293"/>
      <c r="I163" s="1293"/>
      <c r="J163" s="1293"/>
      <c r="K163" s="3964"/>
      <c r="L163" s="756"/>
    </row>
    <row r="164" spans="1:12" s="1826" customFormat="1">
      <c r="A164" s="1825"/>
      <c r="B164" s="1293"/>
      <c r="C164" s="1293"/>
      <c r="D164" s="1293"/>
      <c r="E164" s="1293"/>
      <c r="F164" s="1293"/>
      <c r="G164" s="1293"/>
      <c r="H164" s="1293"/>
      <c r="I164" s="1293"/>
      <c r="J164" s="1293"/>
      <c r="K164" s="3964"/>
      <c r="L164" s="756"/>
    </row>
    <row r="165" spans="1:12" s="1826" customFormat="1">
      <c r="A165" s="1825"/>
      <c r="B165" s="1293"/>
      <c r="C165" s="1293"/>
      <c r="D165" s="1293"/>
      <c r="E165" s="1293"/>
      <c r="F165" s="1293"/>
      <c r="G165" s="1293"/>
      <c r="H165" s="1293"/>
      <c r="I165" s="1293"/>
      <c r="J165" s="1293"/>
      <c r="K165" s="3964"/>
      <c r="L165" s="756"/>
    </row>
    <row r="166" spans="1:12" s="1826" customFormat="1">
      <c r="A166" s="1825"/>
      <c r="B166" s="1293"/>
      <c r="C166" s="1293"/>
      <c r="D166" s="1293"/>
      <c r="E166" s="1293"/>
      <c r="F166" s="1293"/>
      <c r="G166" s="1293"/>
      <c r="H166" s="1293"/>
      <c r="I166" s="1293"/>
      <c r="J166" s="1293"/>
      <c r="K166" s="3964"/>
      <c r="L166" s="756"/>
    </row>
    <row r="167" spans="1:12" s="1826" customFormat="1">
      <c r="A167" s="1825"/>
      <c r="B167" s="1293"/>
      <c r="C167" s="1293"/>
      <c r="D167" s="1293"/>
      <c r="E167" s="1293"/>
      <c r="F167" s="1293"/>
      <c r="G167" s="1293"/>
      <c r="H167" s="1293"/>
      <c r="I167" s="1293"/>
      <c r="J167" s="1293"/>
      <c r="K167" s="3964"/>
      <c r="L167" s="756"/>
    </row>
    <row r="168" spans="1:12" s="1826" customFormat="1">
      <c r="A168" s="1825"/>
      <c r="B168" s="1293"/>
      <c r="C168" s="1293"/>
      <c r="D168" s="1293"/>
      <c r="E168" s="1293"/>
      <c r="F168" s="1293"/>
      <c r="G168" s="1293"/>
      <c r="H168" s="1293"/>
      <c r="I168" s="1293"/>
      <c r="J168" s="1293"/>
      <c r="K168" s="3964"/>
      <c r="L168" s="756"/>
    </row>
    <row r="169" spans="1:12" s="1826" customFormat="1">
      <c r="A169" s="1825"/>
      <c r="B169" s="1293"/>
      <c r="C169" s="1293"/>
      <c r="D169" s="1293"/>
      <c r="E169" s="1293"/>
      <c r="F169" s="1293"/>
      <c r="G169" s="1293"/>
      <c r="H169" s="1293"/>
      <c r="I169" s="1293"/>
      <c r="J169" s="1293"/>
      <c r="K169" s="3964"/>
      <c r="L169" s="756"/>
    </row>
    <row r="170" spans="1:12" s="1826" customFormat="1">
      <c r="A170" s="1825"/>
      <c r="B170" s="1293"/>
      <c r="C170" s="1293"/>
      <c r="D170" s="1293"/>
      <c r="E170" s="1293"/>
      <c r="F170" s="1293"/>
      <c r="G170" s="1293"/>
      <c r="H170" s="1293"/>
      <c r="I170" s="1293"/>
      <c r="J170" s="1293"/>
      <c r="K170" s="3964"/>
      <c r="L170" s="756"/>
    </row>
    <row r="171" spans="1:12" s="1826" customFormat="1">
      <c r="A171" s="1825"/>
      <c r="B171" s="1293"/>
      <c r="C171" s="1293"/>
      <c r="D171" s="1293"/>
      <c r="E171" s="1293"/>
      <c r="F171" s="1293"/>
      <c r="G171" s="1293"/>
      <c r="H171" s="1293"/>
      <c r="I171" s="1293"/>
      <c r="J171" s="1293"/>
      <c r="K171" s="3964"/>
      <c r="L171" s="756"/>
    </row>
    <row r="172" spans="1:12" s="1826" customFormat="1">
      <c r="A172" s="1825"/>
      <c r="B172" s="1293"/>
      <c r="C172" s="1293"/>
      <c r="D172" s="1293"/>
      <c r="E172" s="1293"/>
      <c r="F172" s="1293"/>
      <c r="G172" s="1293"/>
      <c r="H172" s="1293"/>
      <c r="I172" s="1293"/>
      <c r="J172" s="1293"/>
      <c r="K172" s="3964"/>
      <c r="L172" s="756"/>
    </row>
    <row r="173" spans="1:12" s="1826" customFormat="1">
      <c r="A173" s="1825"/>
      <c r="B173" s="1293"/>
      <c r="C173" s="1293"/>
      <c r="D173" s="1293"/>
      <c r="E173" s="1293"/>
      <c r="F173" s="1293"/>
      <c r="G173" s="1293"/>
      <c r="H173" s="1293"/>
      <c r="I173" s="1293"/>
      <c r="J173" s="1293"/>
      <c r="K173" s="3964"/>
      <c r="L173" s="756"/>
    </row>
    <row r="174" spans="1:12" s="1826" customFormat="1">
      <c r="A174" s="1825"/>
      <c r="B174" s="1293"/>
      <c r="C174" s="1293"/>
      <c r="D174" s="1293"/>
      <c r="E174" s="1293"/>
      <c r="F174" s="1293"/>
      <c r="G174" s="1293"/>
      <c r="H174" s="1293"/>
      <c r="I174" s="1293"/>
      <c r="J174" s="1293"/>
      <c r="K174" s="3964"/>
      <c r="L174" s="756"/>
    </row>
    <row r="175" spans="1:12" s="1826" customFormat="1">
      <c r="A175" s="1825"/>
      <c r="B175" s="1293"/>
      <c r="C175" s="1293"/>
      <c r="D175" s="1293"/>
      <c r="E175" s="1293"/>
      <c r="F175" s="1293"/>
      <c r="G175" s="1293"/>
      <c r="H175" s="1293"/>
      <c r="I175" s="1293"/>
      <c r="J175" s="1293"/>
      <c r="K175" s="3964"/>
      <c r="L175" s="756"/>
    </row>
    <row r="176" spans="1:12" s="1826" customFormat="1">
      <c r="A176" s="1825"/>
      <c r="B176" s="1293"/>
      <c r="C176" s="1293"/>
      <c r="D176" s="1293"/>
      <c r="E176" s="1293"/>
      <c r="F176" s="1293"/>
      <c r="G176" s="1293"/>
      <c r="H176" s="1293"/>
      <c r="I176" s="1293"/>
      <c r="J176" s="1293"/>
      <c r="K176" s="3964"/>
      <c r="L176" s="756"/>
    </row>
    <row r="177" spans="1:12" s="1826" customFormat="1">
      <c r="A177" s="1825"/>
      <c r="B177" s="1293"/>
      <c r="C177" s="1293"/>
      <c r="D177" s="1293"/>
      <c r="E177" s="1293"/>
      <c r="F177" s="1293"/>
      <c r="G177" s="1293"/>
      <c r="H177" s="1293"/>
      <c r="I177" s="1293"/>
      <c r="J177" s="1293"/>
      <c r="K177" s="3964"/>
      <c r="L177" s="756"/>
    </row>
    <row r="178" spans="1:12" s="1826" customFormat="1">
      <c r="A178" s="1825"/>
      <c r="B178" s="1293"/>
      <c r="C178" s="1293"/>
      <c r="D178" s="1293"/>
      <c r="E178" s="1293"/>
      <c r="F178" s="1293"/>
      <c r="G178" s="1293"/>
      <c r="H178" s="1293"/>
      <c r="I178" s="1293"/>
      <c r="J178" s="1293"/>
      <c r="K178" s="3964"/>
      <c r="L178" s="756"/>
    </row>
    <row r="179" spans="1:12" s="1826" customFormat="1">
      <c r="A179" s="1825"/>
      <c r="B179" s="1293"/>
      <c r="C179" s="1293"/>
      <c r="D179" s="1293"/>
      <c r="E179" s="1293"/>
      <c r="F179" s="1293"/>
      <c r="G179" s="1293"/>
      <c r="H179" s="1293"/>
      <c r="I179" s="1293"/>
      <c r="J179" s="1293"/>
      <c r="K179" s="3964"/>
      <c r="L179" s="756"/>
    </row>
    <row r="180" spans="1:12" s="1826" customFormat="1">
      <c r="A180" s="1825"/>
      <c r="B180" s="1293"/>
      <c r="C180" s="1293"/>
      <c r="D180" s="1293"/>
      <c r="E180" s="1293"/>
      <c r="F180" s="1293"/>
      <c r="G180" s="1293"/>
      <c r="H180" s="1293"/>
      <c r="I180" s="1293"/>
      <c r="J180" s="1293"/>
      <c r="K180" s="3964"/>
      <c r="L180" s="756"/>
    </row>
    <row r="181" spans="1:12" s="1826" customFormat="1">
      <c r="A181" s="1825"/>
      <c r="B181" s="1293"/>
      <c r="C181" s="1293"/>
      <c r="D181" s="1293"/>
      <c r="E181" s="1293"/>
      <c r="F181" s="1293"/>
      <c r="G181" s="1293"/>
      <c r="H181" s="1293"/>
      <c r="I181" s="1293"/>
      <c r="J181" s="1293"/>
      <c r="K181" s="3964"/>
      <c r="L181" s="756"/>
    </row>
    <row r="182" spans="1:12" s="1826" customFormat="1">
      <c r="A182" s="1825"/>
      <c r="B182" s="1293"/>
      <c r="C182" s="1293"/>
      <c r="D182" s="1293"/>
      <c r="E182" s="1293"/>
      <c r="F182" s="1293"/>
      <c r="G182" s="1293"/>
      <c r="H182" s="1293"/>
      <c r="I182" s="1293"/>
      <c r="J182" s="1293"/>
      <c r="K182" s="3964"/>
      <c r="L182" s="756"/>
    </row>
    <row r="183" spans="1:12" s="1826" customFormat="1">
      <c r="A183" s="1825"/>
      <c r="B183" s="1293"/>
      <c r="C183" s="1293"/>
      <c r="D183" s="1293"/>
      <c r="E183" s="1293"/>
      <c r="F183" s="1293"/>
      <c r="G183" s="1293"/>
      <c r="H183" s="1293"/>
      <c r="I183" s="1293"/>
      <c r="J183" s="1293"/>
      <c r="K183" s="3964"/>
      <c r="L183" s="756"/>
    </row>
    <row r="184" spans="1:12" s="1826" customFormat="1">
      <c r="A184" s="1825"/>
      <c r="B184" s="1293"/>
      <c r="C184" s="1293"/>
      <c r="D184" s="1293"/>
      <c r="E184" s="1293"/>
      <c r="F184" s="1293"/>
      <c r="G184" s="1293"/>
      <c r="H184" s="1293"/>
      <c r="I184" s="1293"/>
      <c r="J184" s="1293"/>
      <c r="K184" s="3964"/>
      <c r="L184" s="756"/>
    </row>
    <row r="185" spans="1:12" s="1826" customFormat="1">
      <c r="A185" s="1825"/>
      <c r="B185" s="1293"/>
      <c r="C185" s="1293"/>
      <c r="D185" s="1293"/>
      <c r="E185" s="1293"/>
      <c r="F185" s="1293"/>
      <c r="G185" s="1293"/>
      <c r="H185" s="1293"/>
      <c r="I185" s="1293"/>
      <c r="J185" s="1293"/>
      <c r="K185" s="3964"/>
      <c r="L185" s="756"/>
    </row>
    <row r="186" spans="1:12" s="1826" customFormat="1">
      <c r="A186" s="1825"/>
      <c r="B186" s="1293"/>
      <c r="C186" s="1293"/>
      <c r="D186" s="1293"/>
      <c r="E186" s="1293"/>
      <c r="F186" s="1293"/>
      <c r="G186" s="1293"/>
      <c r="H186" s="1293"/>
      <c r="I186" s="1293"/>
      <c r="J186" s="1293"/>
      <c r="K186" s="3964"/>
      <c r="L186" s="756"/>
    </row>
    <row r="187" spans="1:12" s="1826" customFormat="1">
      <c r="A187" s="1825"/>
      <c r="B187" s="1293"/>
      <c r="C187" s="1293"/>
      <c r="D187" s="1293"/>
      <c r="E187" s="1293"/>
      <c r="F187" s="1293"/>
      <c r="G187" s="1293"/>
      <c r="H187" s="1293"/>
      <c r="I187" s="1293"/>
      <c r="J187" s="1293"/>
      <c r="K187" s="3964"/>
      <c r="L187" s="756"/>
    </row>
    <row r="188" spans="1:12" s="1826" customFormat="1">
      <c r="A188" s="1825"/>
      <c r="B188" s="1293"/>
      <c r="C188" s="1293"/>
      <c r="D188" s="1293"/>
      <c r="E188" s="1293"/>
      <c r="F188" s="1293"/>
      <c r="G188" s="1293"/>
      <c r="H188" s="1293"/>
      <c r="I188" s="1293"/>
      <c r="J188" s="1293"/>
      <c r="K188" s="3964"/>
      <c r="L188" s="756"/>
    </row>
    <row r="189" spans="1:12" s="1826" customFormat="1">
      <c r="A189" s="1825"/>
      <c r="B189" s="1293"/>
      <c r="C189" s="1293"/>
      <c r="D189" s="1293"/>
      <c r="E189" s="1293"/>
      <c r="F189" s="1293"/>
      <c r="G189" s="1293"/>
      <c r="H189" s="1293"/>
      <c r="I189" s="1293"/>
      <c r="J189" s="1293"/>
      <c r="K189" s="3964"/>
      <c r="L189" s="756"/>
    </row>
    <row r="190" spans="1:12" s="1826" customFormat="1">
      <c r="A190" s="1825"/>
      <c r="B190" s="1293"/>
      <c r="C190" s="1293"/>
      <c r="D190" s="1293"/>
      <c r="E190" s="1293"/>
      <c r="F190" s="1293"/>
      <c r="G190" s="1293"/>
      <c r="H190" s="1293"/>
      <c r="I190" s="1293"/>
      <c r="J190" s="1293"/>
      <c r="K190" s="3964"/>
      <c r="L190" s="756"/>
    </row>
    <row r="191" spans="1:12" s="1826" customFormat="1">
      <c r="A191" s="1825"/>
      <c r="B191" s="1293"/>
      <c r="C191" s="1293"/>
      <c r="D191" s="1293"/>
      <c r="E191" s="1293"/>
      <c r="F191" s="1293"/>
      <c r="G191" s="1293"/>
      <c r="H191" s="1293"/>
      <c r="I191" s="1293"/>
      <c r="J191" s="1293"/>
      <c r="K191" s="3964"/>
      <c r="L191" s="756"/>
    </row>
    <row r="192" spans="1:12" s="1826" customFormat="1">
      <c r="A192" s="1825"/>
      <c r="B192" s="1293"/>
      <c r="C192" s="1293"/>
      <c r="D192" s="1293"/>
      <c r="E192" s="1293"/>
      <c r="F192" s="1293"/>
      <c r="G192" s="1293"/>
      <c r="H192" s="1293"/>
      <c r="I192" s="1293"/>
      <c r="J192" s="1293"/>
      <c r="K192" s="3964"/>
      <c r="L192" s="756"/>
    </row>
    <row r="193" spans="1:12" s="1826" customFormat="1">
      <c r="A193" s="1825"/>
      <c r="B193" s="1293"/>
      <c r="C193" s="1293"/>
      <c r="D193" s="1293"/>
      <c r="E193" s="1293"/>
      <c r="F193" s="1293"/>
      <c r="G193" s="1293"/>
      <c r="H193" s="1293"/>
      <c r="I193" s="1293"/>
      <c r="J193" s="1293"/>
      <c r="K193" s="3964"/>
      <c r="L193" s="756"/>
    </row>
    <row r="194" spans="1:12" s="1826" customFormat="1">
      <c r="A194" s="1825"/>
      <c r="B194" s="1293"/>
      <c r="C194" s="1293"/>
      <c r="D194" s="1293"/>
      <c r="E194" s="1293"/>
      <c r="F194" s="1293"/>
      <c r="G194" s="1293"/>
      <c r="H194" s="1293"/>
      <c r="I194" s="1293"/>
      <c r="J194" s="1293"/>
      <c r="K194" s="3964"/>
      <c r="L194" s="756"/>
    </row>
    <row r="195" spans="1:12" s="1826" customFormat="1">
      <c r="A195" s="1825"/>
      <c r="B195" s="1293"/>
      <c r="C195" s="1293"/>
      <c r="D195" s="1293"/>
      <c r="E195" s="1293"/>
      <c r="F195" s="1293"/>
      <c r="G195" s="1293"/>
      <c r="H195" s="1293"/>
      <c r="I195" s="1293"/>
      <c r="J195" s="1293"/>
      <c r="K195" s="3964"/>
      <c r="L195" s="756"/>
    </row>
    <row r="196" spans="1:12" s="1826" customFormat="1">
      <c r="A196" s="1825"/>
      <c r="B196" s="1293"/>
      <c r="C196" s="1293"/>
      <c r="D196" s="1293"/>
      <c r="E196" s="1293"/>
      <c r="F196" s="1293"/>
      <c r="G196" s="1293"/>
      <c r="H196" s="1293"/>
      <c r="I196" s="1293"/>
      <c r="J196" s="1293"/>
      <c r="K196" s="3964"/>
      <c r="L196" s="756"/>
    </row>
    <row r="197" spans="1:12" s="1826" customFormat="1">
      <c r="A197" s="1825"/>
      <c r="B197" s="1293"/>
      <c r="C197" s="1293"/>
      <c r="D197" s="1293"/>
      <c r="E197" s="1293"/>
      <c r="F197" s="1293"/>
      <c r="G197" s="1293"/>
      <c r="H197" s="1293"/>
      <c r="I197" s="1293"/>
      <c r="J197" s="1293"/>
      <c r="K197" s="3964"/>
      <c r="L197" s="756"/>
    </row>
    <row r="198" spans="1:12" s="1826" customFormat="1">
      <c r="A198" s="1825"/>
      <c r="B198" s="1293"/>
      <c r="C198" s="1293"/>
      <c r="D198" s="1293"/>
      <c r="E198" s="1293"/>
      <c r="F198" s="1293"/>
      <c r="G198" s="1293"/>
      <c r="H198" s="1293"/>
      <c r="I198" s="1293"/>
      <c r="J198" s="1293"/>
      <c r="K198" s="3964"/>
      <c r="L198" s="756"/>
    </row>
    <row r="199" spans="1:12" s="1826" customFormat="1">
      <c r="A199" s="1825"/>
      <c r="B199" s="1293"/>
      <c r="C199" s="1293"/>
      <c r="D199" s="1293"/>
      <c r="E199" s="1293"/>
      <c r="F199" s="1293"/>
      <c r="G199" s="1293"/>
      <c r="H199" s="1293"/>
      <c r="I199" s="1293"/>
      <c r="J199" s="1293"/>
      <c r="K199" s="3964"/>
      <c r="L199" s="756"/>
    </row>
    <row r="200" spans="1:12" s="1826" customFormat="1">
      <c r="A200" s="1825"/>
      <c r="B200" s="1293"/>
      <c r="C200" s="1293"/>
      <c r="D200" s="1293"/>
      <c r="E200" s="1293"/>
      <c r="F200" s="1293"/>
      <c r="G200" s="1293"/>
      <c r="H200" s="1293"/>
      <c r="I200" s="1293"/>
      <c r="J200" s="1293"/>
      <c r="K200" s="3964"/>
      <c r="L200" s="756"/>
    </row>
    <row r="201" spans="1:12" s="1826" customFormat="1">
      <c r="A201" s="1825"/>
      <c r="B201" s="1293"/>
      <c r="C201" s="1293"/>
      <c r="D201" s="1293"/>
      <c r="E201" s="1293"/>
      <c r="F201" s="1293"/>
      <c r="G201" s="1293"/>
      <c r="H201" s="1293"/>
      <c r="I201" s="1293"/>
      <c r="J201" s="1293"/>
      <c r="K201" s="3964"/>
      <c r="L201" s="756"/>
    </row>
    <row r="202" spans="1:12" s="1826" customFormat="1">
      <c r="A202" s="1825"/>
      <c r="B202" s="1293"/>
      <c r="C202" s="1293"/>
      <c r="D202" s="1293"/>
      <c r="E202" s="1293"/>
      <c r="F202" s="1293"/>
      <c r="G202" s="1293"/>
      <c r="H202" s="1293"/>
      <c r="I202" s="1293"/>
      <c r="J202" s="1293"/>
      <c r="K202" s="3964"/>
      <c r="L202" s="756"/>
    </row>
    <row r="203" spans="1:12" s="1826" customFormat="1">
      <c r="A203" s="1825"/>
      <c r="B203" s="1293"/>
      <c r="C203" s="1293"/>
      <c r="D203" s="1293"/>
      <c r="E203" s="1293"/>
      <c r="F203" s="1293"/>
      <c r="G203" s="1293"/>
      <c r="H203" s="1293"/>
      <c r="I203" s="1293"/>
      <c r="J203" s="1293"/>
      <c r="K203" s="3964"/>
      <c r="L203" s="756"/>
    </row>
    <row r="204" spans="1:12" s="1826" customFormat="1">
      <c r="A204" s="1825"/>
      <c r="B204" s="1293"/>
      <c r="C204" s="1293"/>
      <c r="D204" s="1293"/>
      <c r="E204" s="1293"/>
      <c r="F204" s="1293"/>
      <c r="G204" s="1293"/>
      <c r="H204" s="1293"/>
      <c r="I204" s="1293"/>
      <c r="J204" s="1293"/>
      <c r="K204" s="3964"/>
      <c r="L204" s="756"/>
    </row>
    <row r="205" spans="1:12" s="1826" customFormat="1">
      <c r="A205" s="1825"/>
      <c r="B205" s="1293"/>
      <c r="C205" s="1293"/>
      <c r="D205" s="1293"/>
      <c r="E205" s="1293"/>
      <c r="F205" s="1293"/>
      <c r="G205" s="1293"/>
      <c r="H205" s="1293"/>
      <c r="I205" s="1293"/>
      <c r="J205" s="1293"/>
      <c r="K205" s="3964"/>
      <c r="L205" s="756"/>
    </row>
    <row r="206" spans="1:12" s="1826" customFormat="1">
      <c r="A206" s="1825"/>
      <c r="B206" s="1293"/>
      <c r="C206" s="1293"/>
      <c r="D206" s="1293"/>
      <c r="E206" s="1293"/>
      <c r="F206" s="1293"/>
      <c r="G206" s="1293"/>
      <c r="H206" s="1293"/>
      <c r="I206" s="1293"/>
      <c r="J206" s="1293"/>
      <c r="K206" s="3964"/>
      <c r="L206" s="756"/>
    </row>
    <row r="207" spans="1:12" s="1826" customFormat="1">
      <c r="A207" s="1825"/>
      <c r="B207" s="1293"/>
      <c r="C207" s="1293"/>
      <c r="D207" s="1293"/>
      <c r="E207" s="1293"/>
      <c r="F207" s="1293"/>
      <c r="G207" s="1293"/>
      <c r="H207" s="1293"/>
      <c r="I207" s="1293"/>
      <c r="J207" s="1293"/>
      <c r="K207" s="3964"/>
      <c r="L207" s="756"/>
    </row>
    <row r="208" spans="1:12" s="1826" customFormat="1">
      <c r="A208" s="1825"/>
      <c r="B208" s="1293"/>
      <c r="C208" s="1293"/>
      <c r="D208" s="1293"/>
      <c r="E208" s="1293"/>
      <c r="F208" s="1293"/>
      <c r="G208" s="1293"/>
      <c r="H208" s="1293"/>
      <c r="I208" s="1293"/>
      <c r="J208" s="1293"/>
      <c r="K208" s="3964"/>
      <c r="L208" s="756"/>
    </row>
    <row r="209" spans="1:12" s="1826" customFormat="1">
      <c r="A209" s="1825"/>
      <c r="B209" s="1293"/>
      <c r="C209" s="1293"/>
      <c r="D209" s="1293"/>
      <c r="E209" s="1293"/>
      <c r="F209" s="1293"/>
      <c r="G209" s="1293"/>
      <c r="H209" s="1293"/>
      <c r="I209" s="1293"/>
      <c r="J209" s="1293"/>
      <c r="K209" s="3964"/>
      <c r="L209" s="756"/>
    </row>
    <row r="210" spans="1:12" s="1826" customFormat="1">
      <c r="A210" s="1825"/>
      <c r="B210" s="1293"/>
      <c r="C210" s="1293"/>
      <c r="D210" s="1293"/>
      <c r="E210" s="1293"/>
      <c r="F210" s="1293"/>
      <c r="G210" s="1293"/>
      <c r="H210" s="1293"/>
      <c r="I210" s="1293"/>
      <c r="J210" s="1293"/>
      <c r="K210" s="3964"/>
      <c r="L210" s="756"/>
    </row>
    <row r="211" spans="1:12" s="1826" customFormat="1">
      <c r="A211" s="1825"/>
      <c r="B211" s="1293"/>
      <c r="C211" s="1293"/>
      <c r="D211" s="1293"/>
      <c r="E211" s="1293"/>
      <c r="F211" s="1293"/>
      <c r="G211" s="1293"/>
      <c r="H211" s="1293"/>
      <c r="I211" s="1293"/>
      <c r="J211" s="1293"/>
      <c r="K211" s="3964"/>
      <c r="L211" s="756"/>
    </row>
    <row r="212" spans="1:12" s="1826" customFormat="1">
      <c r="A212" s="1825"/>
      <c r="B212" s="1293"/>
      <c r="C212" s="1293"/>
      <c r="D212" s="1293"/>
      <c r="E212" s="1293"/>
      <c r="F212" s="1293"/>
      <c r="G212" s="1293"/>
      <c r="H212" s="1293"/>
      <c r="I212" s="1293"/>
      <c r="J212" s="1293"/>
      <c r="K212" s="3964"/>
      <c r="L212" s="756"/>
    </row>
    <row r="213" spans="1:12" s="1826" customFormat="1">
      <c r="A213" s="1825"/>
      <c r="B213" s="1293"/>
      <c r="C213" s="1293"/>
      <c r="D213" s="1293"/>
      <c r="E213" s="1293"/>
      <c r="F213" s="1293"/>
      <c r="G213" s="1293"/>
      <c r="H213" s="1293"/>
      <c r="I213" s="1293"/>
      <c r="J213" s="1293"/>
      <c r="K213" s="3964"/>
      <c r="L213" s="756"/>
    </row>
    <row r="214" spans="1:12" s="1826" customFormat="1">
      <c r="A214" s="1825"/>
      <c r="B214" s="1293"/>
      <c r="C214" s="1293"/>
      <c r="D214" s="1293"/>
      <c r="E214" s="1293"/>
      <c r="F214" s="1293"/>
      <c r="G214" s="1293"/>
      <c r="H214" s="1293"/>
      <c r="I214" s="1293"/>
      <c r="J214" s="1293"/>
      <c r="K214" s="3964"/>
      <c r="L214" s="756"/>
    </row>
    <row r="215" spans="1:12" s="1826" customFormat="1">
      <c r="A215" s="1825"/>
      <c r="B215" s="1293"/>
      <c r="C215" s="1293"/>
      <c r="D215" s="1293"/>
      <c r="E215" s="1293"/>
      <c r="F215" s="1293"/>
      <c r="G215" s="1293"/>
      <c r="H215" s="1293"/>
      <c r="I215" s="1293"/>
      <c r="J215" s="1293"/>
      <c r="K215" s="3964"/>
      <c r="L215" s="756"/>
    </row>
    <row r="216" spans="1:12" s="1826" customFormat="1">
      <c r="A216" s="1825"/>
      <c r="B216" s="1293"/>
      <c r="C216" s="1293"/>
      <c r="D216" s="1293"/>
      <c r="E216" s="1293"/>
      <c r="F216" s="1293"/>
      <c r="G216" s="1293"/>
      <c r="H216" s="1293"/>
      <c r="I216" s="1293"/>
      <c r="J216" s="1293"/>
      <c r="K216" s="3964"/>
      <c r="L216" s="756"/>
    </row>
    <row r="217" spans="1:12" s="1826" customFormat="1">
      <c r="A217" s="1825"/>
      <c r="B217" s="1293"/>
      <c r="C217" s="1293"/>
      <c r="D217" s="1293"/>
      <c r="E217" s="1293"/>
      <c r="F217" s="1293"/>
      <c r="G217" s="1293"/>
      <c r="H217" s="1293"/>
      <c r="I217" s="1293"/>
      <c r="J217" s="1293"/>
      <c r="K217" s="3964"/>
      <c r="L217" s="756"/>
    </row>
    <row r="218" spans="1:12" s="1826" customFormat="1">
      <c r="A218" s="1825"/>
      <c r="B218" s="1293"/>
      <c r="C218" s="1293"/>
      <c r="D218" s="1293"/>
      <c r="E218" s="1293"/>
      <c r="F218" s="1293"/>
      <c r="G218" s="1293"/>
      <c r="H218" s="1293"/>
      <c r="I218" s="1293"/>
      <c r="J218" s="1293"/>
      <c r="K218" s="3964"/>
      <c r="L218" s="756"/>
    </row>
    <row r="219" spans="1:12" s="1826" customFormat="1">
      <c r="A219" s="1825"/>
      <c r="B219" s="1293"/>
      <c r="C219" s="1293"/>
      <c r="D219" s="1293"/>
      <c r="E219" s="1293"/>
      <c r="F219" s="1293"/>
      <c r="G219" s="1293"/>
      <c r="H219" s="1293"/>
      <c r="I219" s="1293"/>
      <c r="J219" s="1293"/>
      <c r="K219" s="3964"/>
      <c r="L219" s="756"/>
    </row>
    <row r="220" spans="1:12" s="1826" customFormat="1">
      <c r="A220" s="1825"/>
      <c r="B220" s="1293"/>
      <c r="C220" s="1293"/>
      <c r="D220" s="1293"/>
      <c r="E220" s="1293"/>
      <c r="F220" s="1293"/>
      <c r="G220" s="1293"/>
      <c r="H220" s="1293"/>
      <c r="I220" s="1293"/>
      <c r="J220" s="1293"/>
      <c r="K220" s="3964"/>
      <c r="L220" s="756"/>
    </row>
    <row r="221" spans="1:12" s="1826" customFormat="1">
      <c r="A221" s="1825"/>
      <c r="B221" s="1293"/>
      <c r="C221" s="1293"/>
      <c r="D221" s="1293"/>
      <c r="E221" s="1293"/>
      <c r="F221" s="1293"/>
      <c r="G221" s="1293"/>
      <c r="H221" s="1293"/>
      <c r="I221" s="1293"/>
      <c r="J221" s="1293"/>
      <c r="K221" s="3964"/>
      <c r="L221" s="756"/>
    </row>
    <row r="222" spans="1:12" s="1826" customFormat="1">
      <c r="A222" s="1825"/>
      <c r="B222" s="1293"/>
      <c r="C222" s="1293"/>
      <c r="D222" s="1293"/>
      <c r="E222" s="1293"/>
      <c r="F222" s="1293"/>
      <c r="G222" s="1293"/>
      <c r="H222" s="1293"/>
      <c r="I222" s="1293"/>
      <c r="J222" s="1293"/>
      <c r="K222" s="3964"/>
      <c r="L222" s="756"/>
    </row>
    <row r="223" spans="1:12" s="1826" customFormat="1">
      <c r="A223" s="1825"/>
      <c r="B223" s="1293"/>
      <c r="C223" s="1293"/>
      <c r="D223" s="1293"/>
      <c r="E223" s="1293"/>
      <c r="F223" s="1293"/>
      <c r="G223" s="1293"/>
      <c r="H223" s="1293"/>
      <c r="I223" s="1293"/>
      <c r="J223" s="1293"/>
      <c r="K223" s="3964"/>
      <c r="L223" s="756"/>
    </row>
    <row r="224" spans="1:12" s="1826" customFormat="1">
      <c r="A224" s="1825"/>
      <c r="B224" s="1293"/>
      <c r="C224" s="1293"/>
      <c r="D224" s="1293"/>
      <c r="E224" s="1293"/>
      <c r="F224" s="1293"/>
      <c r="G224" s="1293"/>
      <c r="H224" s="1293"/>
      <c r="I224" s="1293"/>
      <c r="J224" s="1293"/>
      <c r="K224" s="3964"/>
      <c r="L224" s="756"/>
    </row>
    <row r="225" spans="1:12" s="1826" customFormat="1">
      <c r="A225" s="1825"/>
      <c r="B225" s="1293"/>
      <c r="C225" s="1293"/>
      <c r="D225" s="1293"/>
      <c r="E225" s="1293"/>
      <c r="F225" s="1293"/>
      <c r="G225" s="1293"/>
      <c r="H225" s="1293"/>
      <c r="I225" s="1293"/>
      <c r="J225" s="1293"/>
      <c r="K225" s="3964"/>
      <c r="L225" s="756"/>
    </row>
    <row r="226" spans="1:12" s="1826" customFormat="1">
      <c r="A226" s="1825"/>
      <c r="B226" s="1293"/>
      <c r="C226" s="1293"/>
      <c r="D226" s="1293"/>
      <c r="E226" s="1293"/>
      <c r="F226" s="1293"/>
      <c r="G226" s="1293"/>
      <c r="H226" s="1293"/>
      <c r="I226" s="1293"/>
      <c r="J226" s="1293"/>
      <c r="K226" s="3964"/>
      <c r="L226" s="756"/>
    </row>
    <row r="227" spans="1:12" s="1826" customFormat="1">
      <c r="A227" s="1825"/>
      <c r="B227" s="1293"/>
      <c r="C227" s="1293"/>
      <c r="D227" s="1293"/>
      <c r="E227" s="1293"/>
      <c r="F227" s="1293"/>
      <c r="G227" s="1293"/>
      <c r="H227" s="1293"/>
      <c r="I227" s="1293"/>
      <c r="J227" s="1293"/>
      <c r="K227" s="3964"/>
      <c r="L227" s="756"/>
    </row>
    <row r="228" spans="1:12" s="1826" customFormat="1">
      <c r="A228" s="1825"/>
      <c r="B228" s="1293"/>
      <c r="C228" s="1293"/>
      <c r="D228" s="1293"/>
      <c r="E228" s="1293"/>
      <c r="F228" s="1293"/>
      <c r="G228" s="1293"/>
      <c r="H228" s="1293"/>
      <c r="I228" s="1293"/>
      <c r="J228" s="1293"/>
      <c r="K228" s="3964"/>
      <c r="L228" s="756"/>
    </row>
    <row r="229" spans="1:12" s="1826" customFormat="1">
      <c r="A229" s="1825"/>
      <c r="B229" s="1293"/>
      <c r="C229" s="1293"/>
      <c r="D229" s="1293"/>
      <c r="E229" s="1293"/>
      <c r="F229" s="1293"/>
      <c r="G229" s="1293"/>
      <c r="H229" s="1293"/>
      <c r="I229" s="1293"/>
      <c r="J229" s="1293"/>
      <c r="K229" s="3964"/>
      <c r="L229" s="756"/>
    </row>
    <row r="230" spans="1:12" s="1826" customFormat="1">
      <c r="A230" s="1825"/>
      <c r="B230" s="1293"/>
      <c r="C230" s="1293"/>
      <c r="D230" s="1293"/>
      <c r="E230" s="1293"/>
      <c r="F230" s="1293"/>
      <c r="G230" s="1293"/>
      <c r="H230" s="1293"/>
      <c r="I230" s="1293"/>
      <c r="J230" s="1293"/>
      <c r="K230" s="3964"/>
      <c r="L230" s="756"/>
    </row>
    <row r="231" spans="1:12" s="1826" customFormat="1">
      <c r="A231" s="1825"/>
      <c r="B231" s="1293"/>
      <c r="C231" s="1293"/>
      <c r="D231" s="1293"/>
      <c r="E231" s="1293"/>
      <c r="F231" s="1293"/>
      <c r="G231" s="1293"/>
      <c r="H231" s="1293"/>
      <c r="I231" s="1293"/>
      <c r="J231" s="1293"/>
      <c r="K231" s="3964"/>
      <c r="L231" s="756"/>
    </row>
    <row r="232" spans="1:12" s="1826" customFormat="1">
      <c r="A232" s="1825"/>
      <c r="B232" s="1293"/>
      <c r="C232" s="1293"/>
      <c r="D232" s="1293"/>
      <c r="E232" s="1293"/>
      <c r="F232" s="1293"/>
      <c r="G232" s="1293"/>
      <c r="H232" s="1293"/>
      <c r="I232" s="1293"/>
      <c r="J232" s="1293"/>
      <c r="K232" s="3964"/>
      <c r="L232" s="756"/>
    </row>
    <row r="233" spans="1:12" s="1826" customFormat="1">
      <c r="A233" s="1825"/>
      <c r="B233" s="1293"/>
      <c r="C233" s="1293"/>
      <c r="D233" s="1293"/>
      <c r="E233" s="1293"/>
      <c r="F233" s="1293"/>
      <c r="G233" s="1293"/>
      <c r="H233" s="1293"/>
      <c r="I233" s="1293"/>
      <c r="J233" s="1293"/>
      <c r="K233" s="3964"/>
      <c r="L233" s="756"/>
    </row>
    <row r="234" spans="1:12" s="1826" customFormat="1">
      <c r="A234" s="1825"/>
      <c r="B234" s="1293"/>
      <c r="C234" s="1293"/>
      <c r="D234" s="1293"/>
      <c r="E234" s="1293"/>
      <c r="F234" s="1293"/>
      <c r="G234" s="1293"/>
      <c r="H234" s="1293"/>
      <c r="I234" s="1293"/>
      <c r="J234" s="1293"/>
      <c r="K234" s="3964"/>
      <c r="L234" s="756"/>
    </row>
    <row r="235" spans="1:12" s="1826" customFormat="1">
      <c r="A235" s="1825"/>
      <c r="B235" s="1293"/>
      <c r="C235" s="1293"/>
      <c r="D235" s="1293"/>
      <c r="E235" s="1293"/>
      <c r="F235" s="1293"/>
      <c r="G235" s="1293"/>
      <c r="H235" s="1293"/>
      <c r="I235" s="1293"/>
      <c r="J235" s="1293"/>
      <c r="K235" s="3964"/>
      <c r="L235" s="756"/>
    </row>
    <row r="236" spans="1:12" s="1826" customFormat="1">
      <c r="A236" s="1825"/>
      <c r="B236" s="1293"/>
      <c r="C236" s="1293"/>
      <c r="D236" s="1293"/>
      <c r="E236" s="1293"/>
      <c r="F236" s="1293"/>
      <c r="G236" s="1293"/>
      <c r="H236" s="1293"/>
      <c r="I236" s="1293"/>
      <c r="J236" s="1293"/>
      <c r="K236" s="3964"/>
      <c r="L236" s="756"/>
    </row>
    <row r="237" spans="1:12" s="1826" customFormat="1">
      <c r="A237" s="1825"/>
      <c r="B237" s="1293"/>
      <c r="C237" s="1293"/>
      <c r="D237" s="1293"/>
      <c r="E237" s="1293"/>
      <c r="F237" s="1293"/>
      <c r="G237" s="1293"/>
      <c r="H237" s="1293"/>
      <c r="I237" s="1293"/>
      <c r="J237" s="1293"/>
      <c r="K237" s="3964"/>
      <c r="L237" s="756"/>
    </row>
    <row r="238" spans="1:12" s="1826" customFormat="1">
      <c r="A238" s="1825"/>
      <c r="B238" s="1293"/>
      <c r="C238" s="1293"/>
      <c r="D238" s="1293"/>
      <c r="E238" s="1293"/>
      <c r="F238" s="1293"/>
      <c r="G238" s="1293"/>
      <c r="H238" s="1293"/>
      <c r="I238" s="1293"/>
      <c r="J238" s="1293"/>
      <c r="K238" s="3964"/>
      <c r="L238" s="756"/>
    </row>
    <row r="239" spans="1:12" s="1826" customFormat="1">
      <c r="A239" s="1825"/>
      <c r="B239" s="1293"/>
      <c r="C239" s="1293"/>
      <c r="D239" s="1293"/>
      <c r="E239" s="1293"/>
      <c r="F239" s="1293"/>
      <c r="G239" s="1293"/>
      <c r="H239" s="1293"/>
      <c r="I239" s="1293"/>
      <c r="J239" s="1293"/>
      <c r="K239" s="3964"/>
      <c r="L239" s="756"/>
    </row>
    <row r="240" spans="1:12" s="1826" customFormat="1">
      <c r="A240" s="1825"/>
      <c r="B240" s="1293"/>
      <c r="C240" s="1293"/>
      <c r="D240" s="1293"/>
      <c r="E240" s="1293"/>
      <c r="F240" s="1293"/>
      <c r="G240" s="1293"/>
      <c r="H240" s="1293"/>
      <c r="I240" s="1293"/>
      <c r="J240" s="1293"/>
      <c r="K240" s="3964"/>
      <c r="L240" s="756"/>
    </row>
    <row r="241" spans="1:12" s="1826" customFormat="1">
      <c r="A241" s="1825"/>
      <c r="B241" s="1293"/>
      <c r="C241" s="1293"/>
      <c r="D241" s="1293"/>
      <c r="E241" s="1293"/>
      <c r="F241" s="1293"/>
      <c r="G241" s="1293"/>
      <c r="H241" s="1293"/>
      <c r="I241" s="1293"/>
      <c r="J241" s="1293"/>
      <c r="K241" s="3964"/>
      <c r="L241" s="756"/>
    </row>
    <row r="242" spans="1:12" s="1826" customFormat="1">
      <c r="A242" s="1825"/>
      <c r="B242" s="1293"/>
      <c r="C242" s="1293"/>
      <c r="D242" s="1293"/>
      <c r="E242" s="1293"/>
      <c r="F242" s="1293"/>
      <c r="G242" s="1293"/>
      <c r="H242" s="1293"/>
      <c r="I242" s="1293"/>
      <c r="J242" s="1293"/>
      <c r="K242" s="3964"/>
      <c r="L242" s="756"/>
    </row>
    <row r="243" spans="1:12" s="1826" customFormat="1">
      <c r="A243" s="1825"/>
      <c r="B243" s="1293"/>
      <c r="C243" s="1293"/>
      <c r="D243" s="1293"/>
      <c r="E243" s="1293"/>
      <c r="F243" s="1293"/>
      <c r="G243" s="1293"/>
      <c r="H243" s="1293"/>
      <c r="I243" s="1293"/>
      <c r="J243" s="1293"/>
      <c r="K243" s="3964"/>
      <c r="L243" s="756"/>
    </row>
    <row r="244" spans="1:12" s="1826" customFormat="1">
      <c r="A244" s="1825"/>
      <c r="B244" s="1293"/>
      <c r="C244" s="1293"/>
      <c r="D244" s="1293"/>
      <c r="E244" s="1293"/>
      <c r="F244" s="1293"/>
      <c r="G244" s="1293"/>
      <c r="H244" s="1293"/>
      <c r="I244" s="1293"/>
      <c r="J244" s="1293"/>
      <c r="K244" s="3964"/>
      <c r="L244" s="756"/>
    </row>
    <row r="245" spans="1:12" s="1826" customFormat="1">
      <c r="A245" s="1825"/>
      <c r="B245" s="1293"/>
      <c r="C245" s="1293"/>
      <c r="D245" s="1293"/>
      <c r="E245" s="1293"/>
      <c r="F245" s="1293"/>
      <c r="G245" s="1293"/>
      <c r="H245" s="1293"/>
      <c r="I245" s="1293"/>
      <c r="J245" s="1293"/>
      <c r="K245" s="3964"/>
      <c r="L245" s="756"/>
    </row>
    <row r="246" spans="1:12" s="1826" customFormat="1">
      <c r="A246" s="1825"/>
      <c r="B246" s="1293"/>
      <c r="C246" s="1293"/>
      <c r="D246" s="1293"/>
      <c r="E246" s="1293"/>
      <c r="F246" s="1293"/>
      <c r="G246" s="1293"/>
      <c r="H246" s="1293"/>
      <c r="I246" s="1293"/>
      <c r="J246" s="1293"/>
      <c r="K246" s="3964"/>
      <c r="L246" s="756"/>
    </row>
    <row r="247" spans="1:12" s="1826" customFormat="1">
      <c r="A247" s="1825"/>
      <c r="B247" s="1293"/>
      <c r="C247" s="1293"/>
      <c r="D247" s="1293"/>
      <c r="E247" s="1293"/>
      <c r="F247" s="1293"/>
      <c r="G247" s="1293"/>
      <c r="H247" s="1293"/>
      <c r="I247" s="1293"/>
      <c r="J247" s="1293"/>
      <c r="K247" s="3964"/>
      <c r="L247" s="756"/>
    </row>
    <row r="248" spans="1:12" s="1826" customFormat="1">
      <c r="A248" s="1825"/>
      <c r="B248" s="1293"/>
      <c r="C248" s="1293"/>
      <c r="D248" s="1293"/>
      <c r="E248" s="1293"/>
      <c r="F248" s="1293"/>
      <c r="G248" s="1293"/>
      <c r="H248" s="1293"/>
      <c r="I248" s="1293"/>
      <c r="J248" s="1293"/>
      <c r="K248" s="3964"/>
      <c r="L248" s="756"/>
    </row>
    <row r="249" spans="1:12" s="1826" customFormat="1">
      <c r="A249" s="1825"/>
      <c r="B249" s="1293"/>
      <c r="C249" s="1293"/>
      <c r="D249" s="1293"/>
      <c r="E249" s="1293"/>
      <c r="F249" s="1293"/>
      <c r="G249" s="1293"/>
      <c r="H249" s="1293"/>
      <c r="I249" s="1293"/>
      <c r="J249" s="1293"/>
      <c r="K249" s="3964"/>
      <c r="L249" s="756"/>
    </row>
    <row r="250" spans="1:12" s="1826" customFormat="1">
      <c r="A250" s="1825"/>
      <c r="B250" s="1293"/>
      <c r="C250" s="1293"/>
      <c r="D250" s="1293"/>
      <c r="E250" s="1293"/>
      <c r="F250" s="1293"/>
      <c r="G250" s="1293"/>
      <c r="H250" s="1293"/>
      <c r="I250" s="1293"/>
      <c r="J250" s="1293"/>
      <c r="K250" s="3964"/>
      <c r="L250" s="756"/>
    </row>
    <row r="251" spans="1:12" s="1826" customFormat="1">
      <c r="A251" s="1825"/>
      <c r="B251" s="1293"/>
      <c r="C251" s="1293"/>
      <c r="D251" s="1293"/>
      <c r="E251" s="1293"/>
      <c r="F251" s="1293"/>
      <c r="G251" s="1293"/>
      <c r="H251" s="1293"/>
      <c r="I251" s="1293"/>
      <c r="J251" s="1293"/>
      <c r="K251" s="3964"/>
      <c r="L251" s="756"/>
    </row>
    <row r="252" spans="1:12" s="1826" customFormat="1">
      <c r="A252" s="1825"/>
      <c r="B252" s="1293"/>
      <c r="C252" s="1293"/>
      <c r="D252" s="1293"/>
      <c r="E252" s="1293"/>
      <c r="F252" s="1293"/>
      <c r="G252" s="1293"/>
      <c r="H252" s="1293"/>
      <c r="I252" s="1293"/>
      <c r="J252" s="1293"/>
      <c r="K252" s="3964"/>
      <c r="L252" s="756"/>
    </row>
    <row r="253" spans="1:12" s="1826" customFormat="1">
      <c r="A253" s="1825"/>
      <c r="B253" s="1293"/>
      <c r="C253" s="1293"/>
      <c r="D253" s="1293"/>
      <c r="E253" s="1293"/>
      <c r="F253" s="1293"/>
      <c r="G253" s="1293"/>
      <c r="H253" s="1293"/>
      <c r="I253" s="1293"/>
      <c r="J253" s="1293"/>
      <c r="K253" s="3964"/>
      <c r="L253" s="756"/>
    </row>
    <row r="254" spans="1:12" s="1826" customFormat="1">
      <c r="A254" s="1825"/>
      <c r="B254" s="1293"/>
      <c r="C254" s="1293"/>
      <c r="D254" s="1293"/>
      <c r="E254" s="1293"/>
      <c r="F254" s="1293"/>
      <c r="G254" s="1293"/>
      <c r="H254" s="1293"/>
      <c r="I254" s="1293"/>
      <c r="J254" s="1293"/>
      <c r="K254" s="3964"/>
      <c r="L254" s="756"/>
    </row>
    <row r="255" spans="1:12" s="1826" customFormat="1">
      <c r="A255" s="1825"/>
      <c r="B255" s="1293"/>
      <c r="C255" s="1293"/>
      <c r="D255" s="1293"/>
      <c r="E255" s="1293"/>
      <c r="F255" s="1293"/>
      <c r="G255" s="1293"/>
      <c r="H255" s="1293"/>
      <c r="I255" s="1293"/>
      <c r="J255" s="1293"/>
      <c r="K255" s="3964"/>
      <c r="L255" s="756"/>
    </row>
    <row r="256" spans="1:12" s="1826" customFormat="1">
      <c r="A256" s="1825"/>
      <c r="B256" s="1293"/>
      <c r="C256" s="1293"/>
      <c r="D256" s="1293"/>
      <c r="E256" s="1293"/>
      <c r="F256" s="1293"/>
      <c r="G256" s="1293"/>
      <c r="H256" s="1293"/>
      <c r="I256" s="1293"/>
      <c r="J256" s="1293"/>
      <c r="K256" s="3964"/>
      <c r="L256" s="756"/>
    </row>
    <row r="257" spans="1:12" s="1826" customFormat="1">
      <c r="A257" s="1825"/>
      <c r="B257" s="1293"/>
      <c r="C257" s="1293"/>
      <c r="D257" s="1293"/>
      <c r="E257" s="1293"/>
      <c r="F257" s="1293"/>
      <c r="G257" s="1293"/>
      <c r="H257" s="1293"/>
      <c r="I257" s="1293"/>
      <c r="J257" s="1293"/>
      <c r="K257" s="3964"/>
      <c r="L257" s="756"/>
    </row>
    <row r="258" spans="1:12" s="1826" customFormat="1">
      <c r="A258" s="1825"/>
      <c r="B258" s="1293"/>
      <c r="C258" s="1293"/>
      <c r="D258" s="1293"/>
      <c r="E258" s="1293"/>
      <c r="F258" s="1293"/>
      <c r="G258" s="1293"/>
      <c r="H258" s="1293"/>
      <c r="I258" s="1293"/>
      <c r="J258" s="1293"/>
      <c r="K258" s="3964"/>
      <c r="L258" s="756"/>
    </row>
    <row r="259" spans="1:12" s="1826" customFormat="1">
      <c r="A259" s="1825"/>
      <c r="B259" s="1293"/>
      <c r="C259" s="1293"/>
      <c r="D259" s="1293"/>
      <c r="E259" s="1293"/>
      <c r="F259" s="1293"/>
      <c r="G259" s="1293"/>
      <c r="H259" s="1293"/>
      <c r="I259" s="1293"/>
      <c r="J259" s="1293"/>
      <c r="K259" s="3964"/>
      <c r="L259" s="756"/>
    </row>
    <row r="260" spans="1:12" s="1826" customFormat="1">
      <c r="A260" s="1825"/>
      <c r="B260" s="1293"/>
      <c r="C260" s="1293"/>
      <c r="D260" s="1293"/>
      <c r="E260" s="1293"/>
      <c r="F260" s="1293"/>
      <c r="G260" s="1293"/>
      <c r="H260" s="1293"/>
      <c r="I260" s="1293"/>
      <c r="J260" s="1293"/>
      <c r="K260" s="3964"/>
      <c r="L260" s="756"/>
    </row>
    <row r="261" spans="1:12" s="1826" customFormat="1">
      <c r="A261" s="1825"/>
      <c r="B261" s="1293"/>
      <c r="C261" s="1293"/>
      <c r="D261" s="1293"/>
      <c r="E261" s="1293"/>
      <c r="F261" s="1293"/>
      <c r="G261" s="1293"/>
      <c r="H261" s="1293"/>
      <c r="I261" s="1293"/>
      <c r="J261" s="1293"/>
      <c r="K261" s="3964"/>
      <c r="L261" s="756"/>
    </row>
    <row r="262" spans="1:12" s="1826" customFormat="1">
      <c r="A262" s="1825"/>
      <c r="B262" s="1293"/>
      <c r="C262" s="1293"/>
      <c r="D262" s="1293"/>
      <c r="E262" s="1293"/>
      <c r="F262" s="1293"/>
      <c r="G262" s="1293"/>
      <c r="H262" s="1293"/>
      <c r="I262" s="1293"/>
      <c r="J262" s="1293"/>
      <c r="K262" s="3964"/>
      <c r="L262" s="756"/>
    </row>
    <row r="263" spans="1:12" s="1826" customFormat="1">
      <c r="A263" s="1825"/>
      <c r="B263" s="1293"/>
      <c r="C263" s="1293"/>
      <c r="D263" s="1293"/>
      <c r="E263" s="1293"/>
      <c r="F263" s="1293"/>
      <c r="G263" s="1293"/>
      <c r="H263" s="1293"/>
      <c r="I263" s="1293"/>
      <c r="J263" s="1293"/>
      <c r="K263" s="3964"/>
      <c r="L263" s="756"/>
    </row>
    <row r="264" spans="1:12" s="1826" customFormat="1">
      <c r="A264" s="1825"/>
      <c r="B264" s="1293"/>
      <c r="C264" s="1293"/>
      <c r="D264" s="1293"/>
      <c r="E264" s="1293"/>
      <c r="F264" s="1293"/>
      <c r="G264" s="1293"/>
      <c r="H264" s="1293"/>
      <c r="I264" s="1293"/>
      <c r="J264" s="1293"/>
      <c r="K264" s="3964"/>
      <c r="L264" s="756"/>
    </row>
    <row r="265" spans="1:12" s="1826" customFormat="1">
      <c r="A265" s="1825"/>
      <c r="B265" s="1293"/>
      <c r="C265" s="1293"/>
      <c r="D265" s="1293"/>
      <c r="E265" s="1293"/>
      <c r="F265" s="1293"/>
      <c r="G265" s="1293"/>
      <c r="H265" s="1293"/>
      <c r="I265" s="1293"/>
      <c r="J265" s="1293"/>
      <c r="K265" s="3964"/>
      <c r="L265" s="756"/>
    </row>
    <row r="266" spans="1:12" s="1826" customFormat="1">
      <c r="A266" s="1825"/>
      <c r="B266" s="1293"/>
      <c r="C266" s="1293"/>
      <c r="D266" s="1293"/>
      <c r="E266" s="1293"/>
      <c r="F266" s="1293"/>
      <c r="G266" s="1293"/>
      <c r="H266" s="1293"/>
      <c r="I266" s="1293"/>
      <c r="J266" s="1293"/>
      <c r="K266" s="3964"/>
      <c r="L266" s="756"/>
    </row>
    <row r="267" spans="1:12" s="1826" customFormat="1">
      <c r="A267" s="1825"/>
      <c r="B267" s="1293"/>
      <c r="C267" s="1293"/>
      <c r="D267" s="1293"/>
      <c r="E267" s="1293"/>
      <c r="F267" s="1293"/>
      <c r="G267" s="1293"/>
      <c r="H267" s="1293"/>
      <c r="I267" s="1293"/>
      <c r="J267" s="1293"/>
      <c r="K267" s="3964"/>
      <c r="L267" s="756"/>
    </row>
    <row r="268" spans="1:12" s="1826" customFormat="1">
      <c r="A268" s="1825"/>
      <c r="B268" s="1293"/>
      <c r="C268" s="1293"/>
      <c r="D268" s="1293"/>
      <c r="E268" s="1293"/>
      <c r="F268" s="1293"/>
      <c r="G268" s="1293"/>
      <c r="H268" s="1293"/>
      <c r="I268" s="1293"/>
      <c r="J268" s="1293"/>
      <c r="K268" s="3964"/>
      <c r="L268" s="756"/>
    </row>
    <row r="269" spans="1:12" s="1826" customFormat="1">
      <c r="A269" s="1825"/>
      <c r="B269" s="1293"/>
      <c r="C269" s="1293"/>
      <c r="D269" s="1293"/>
      <c r="E269" s="1293"/>
      <c r="F269" s="1293"/>
      <c r="G269" s="1293"/>
      <c r="H269" s="1293"/>
      <c r="I269" s="1293"/>
      <c r="J269" s="1293"/>
      <c r="K269" s="3964"/>
      <c r="L269" s="756"/>
    </row>
    <row r="270" spans="1:12" s="1826" customFormat="1">
      <c r="A270" s="1825"/>
      <c r="B270" s="1293"/>
      <c r="C270" s="1293"/>
      <c r="D270" s="1293"/>
      <c r="E270" s="1293"/>
      <c r="F270" s="1293"/>
      <c r="G270" s="1293"/>
      <c r="H270" s="1293"/>
      <c r="I270" s="1293"/>
      <c r="J270" s="1293"/>
      <c r="K270" s="3964"/>
      <c r="L270" s="756"/>
    </row>
    <row r="271" spans="1:12" s="1826" customFormat="1">
      <c r="A271" s="1825"/>
      <c r="B271" s="1293"/>
      <c r="C271" s="1293"/>
      <c r="D271" s="1293"/>
      <c r="E271" s="1293"/>
      <c r="F271" s="1293"/>
      <c r="G271" s="1293"/>
      <c r="H271" s="1293"/>
      <c r="I271" s="1293"/>
      <c r="J271" s="1293"/>
      <c r="K271" s="3964"/>
      <c r="L271" s="756"/>
    </row>
    <row r="272" spans="1:12" s="1826" customFormat="1">
      <c r="A272" s="1825"/>
      <c r="B272" s="1293"/>
      <c r="C272" s="1293"/>
      <c r="D272" s="1293"/>
      <c r="E272" s="1293"/>
      <c r="F272" s="1293"/>
      <c r="G272" s="1293"/>
      <c r="H272" s="1293"/>
      <c r="I272" s="1293"/>
      <c r="J272" s="1293"/>
      <c r="K272" s="3964"/>
      <c r="L272" s="756"/>
    </row>
    <row r="273" spans="1:12" s="1826" customFormat="1">
      <c r="A273" s="1825"/>
      <c r="B273" s="1293"/>
      <c r="C273" s="1293"/>
      <c r="D273" s="1293"/>
      <c r="E273" s="1293"/>
      <c r="F273" s="1293"/>
      <c r="G273" s="1293"/>
      <c r="H273" s="1293"/>
      <c r="I273" s="1293"/>
      <c r="J273" s="1293"/>
      <c r="K273" s="3964"/>
      <c r="L273" s="756"/>
    </row>
    <row r="274" spans="1:12" s="1826" customFormat="1">
      <c r="A274" s="1825"/>
      <c r="B274" s="1293"/>
      <c r="C274" s="1293"/>
      <c r="D274" s="1293"/>
      <c r="E274" s="1293"/>
      <c r="F274" s="1293"/>
      <c r="G274" s="1293"/>
      <c r="H274" s="1293"/>
      <c r="I274" s="1293"/>
      <c r="J274" s="1293"/>
      <c r="K274" s="3964"/>
      <c r="L274" s="756"/>
    </row>
    <row r="275" spans="1:12" s="1826" customFormat="1">
      <c r="A275" s="1825"/>
      <c r="B275" s="1293"/>
      <c r="C275" s="1293"/>
      <c r="D275" s="1293"/>
      <c r="E275" s="1293"/>
      <c r="F275" s="1293"/>
      <c r="G275" s="1293"/>
      <c r="H275" s="1293"/>
      <c r="I275" s="1293"/>
      <c r="J275" s="1293"/>
      <c r="K275" s="3964"/>
      <c r="L275" s="756"/>
    </row>
    <row r="276" spans="1:12" s="1826" customFormat="1">
      <c r="A276" s="1825"/>
      <c r="B276" s="1293"/>
      <c r="C276" s="1293"/>
      <c r="D276" s="1293"/>
      <c r="E276" s="1293"/>
      <c r="F276" s="1293"/>
      <c r="G276" s="1293"/>
      <c r="H276" s="1293"/>
      <c r="I276" s="1293"/>
      <c r="J276" s="1293"/>
      <c r="K276" s="3964"/>
      <c r="L276" s="756"/>
    </row>
    <row r="277" spans="1:12" s="1826" customFormat="1">
      <c r="A277" s="1825"/>
      <c r="B277" s="1293"/>
      <c r="C277" s="1293"/>
      <c r="D277" s="1293"/>
      <c r="E277" s="1293"/>
      <c r="F277" s="1293"/>
      <c r="G277" s="1293"/>
      <c r="H277" s="1293"/>
      <c r="I277" s="1293"/>
      <c r="J277" s="1293"/>
      <c r="K277" s="3964"/>
      <c r="L277" s="756"/>
    </row>
    <row r="278" spans="1:12" s="1826" customFormat="1">
      <c r="A278" s="1825"/>
      <c r="B278" s="1293"/>
      <c r="C278" s="1293"/>
      <c r="D278" s="1293"/>
      <c r="E278" s="1293"/>
      <c r="F278" s="1293"/>
      <c r="G278" s="1293"/>
      <c r="H278" s="1293"/>
      <c r="I278" s="1293"/>
      <c r="J278" s="1293"/>
      <c r="K278" s="3964"/>
      <c r="L278" s="756"/>
    </row>
    <row r="279" spans="1:12" s="1826" customFormat="1">
      <c r="A279" s="1825"/>
      <c r="B279" s="1293"/>
      <c r="C279" s="1293"/>
      <c r="D279" s="1293"/>
      <c r="E279" s="1293"/>
      <c r="F279" s="1293"/>
      <c r="G279" s="1293"/>
      <c r="H279" s="1293"/>
      <c r="I279" s="1293"/>
      <c r="J279" s="1293"/>
      <c r="K279" s="3964"/>
      <c r="L279" s="756"/>
    </row>
    <row r="280" spans="1:12" s="1826" customFormat="1">
      <c r="A280" s="1825"/>
      <c r="B280" s="1293"/>
      <c r="C280" s="1293"/>
      <c r="D280" s="1293"/>
      <c r="E280" s="1293"/>
      <c r="F280" s="1293"/>
      <c r="G280" s="1293"/>
      <c r="H280" s="1293"/>
      <c r="I280" s="1293"/>
      <c r="J280" s="1293"/>
      <c r="K280" s="3964"/>
      <c r="L280" s="756"/>
    </row>
    <row r="281" spans="1:12" s="1826" customFormat="1">
      <c r="A281" s="1825"/>
      <c r="B281" s="1293"/>
      <c r="C281" s="1293"/>
      <c r="D281" s="1293"/>
      <c r="E281" s="1293"/>
      <c r="F281" s="1293"/>
      <c r="G281" s="1293"/>
      <c r="H281" s="1293"/>
      <c r="I281" s="1293"/>
      <c r="J281" s="1293"/>
      <c r="K281" s="3964"/>
      <c r="L281" s="756"/>
    </row>
    <row r="282" spans="1:12" s="1826" customFormat="1">
      <c r="A282" s="1825"/>
      <c r="B282" s="1293"/>
      <c r="C282" s="1293"/>
      <c r="D282" s="1293"/>
      <c r="E282" s="1293"/>
      <c r="F282" s="1293"/>
      <c r="G282" s="1293"/>
      <c r="H282" s="1293"/>
      <c r="I282" s="1293"/>
      <c r="J282" s="1293"/>
      <c r="K282" s="3964"/>
      <c r="L282" s="756"/>
    </row>
    <row r="283" spans="1:12" s="1826" customFormat="1">
      <c r="A283" s="1825"/>
      <c r="B283" s="1293"/>
      <c r="C283" s="1293"/>
      <c r="D283" s="1293"/>
      <c r="E283" s="1293"/>
      <c r="F283" s="1293"/>
      <c r="G283" s="1293"/>
      <c r="H283" s="1293"/>
      <c r="I283" s="1293"/>
      <c r="J283" s="1293"/>
      <c r="K283" s="3964"/>
      <c r="L283" s="756"/>
    </row>
    <row r="284" spans="1:12" s="1826" customFormat="1">
      <c r="A284" s="1825"/>
      <c r="B284" s="1293"/>
      <c r="C284" s="1293"/>
      <c r="D284" s="1293"/>
      <c r="E284" s="1293"/>
      <c r="F284" s="1293"/>
      <c r="G284" s="1293"/>
      <c r="H284" s="1293"/>
      <c r="I284" s="1293"/>
      <c r="J284" s="1293"/>
      <c r="K284" s="3964"/>
      <c r="L284" s="756"/>
    </row>
    <row r="285" spans="1:12" s="1826" customFormat="1">
      <c r="A285" s="1825"/>
      <c r="B285" s="1293"/>
      <c r="C285" s="1293"/>
      <c r="D285" s="1293"/>
      <c r="E285" s="1293"/>
      <c r="F285" s="1293"/>
      <c r="G285" s="1293"/>
      <c r="H285" s="1293"/>
      <c r="I285" s="1293"/>
      <c r="J285" s="1293"/>
      <c r="K285" s="3964"/>
      <c r="L285" s="756"/>
    </row>
    <row r="286" spans="1:12" s="1826" customFormat="1">
      <c r="A286" s="1825"/>
      <c r="B286" s="1293"/>
      <c r="C286" s="1293"/>
      <c r="D286" s="1293"/>
      <c r="E286" s="1293"/>
      <c r="F286" s="1293"/>
      <c r="G286" s="1293"/>
      <c r="H286" s="1293"/>
      <c r="I286" s="1293"/>
      <c r="J286" s="1293"/>
      <c r="K286" s="3964"/>
      <c r="L286" s="756"/>
    </row>
    <row r="287" spans="1:12" s="1826" customFormat="1">
      <c r="A287" s="1825"/>
      <c r="B287" s="1293"/>
      <c r="C287" s="1293"/>
      <c r="D287" s="1293"/>
      <c r="E287" s="1293"/>
      <c r="F287" s="1293"/>
      <c r="G287" s="1293"/>
      <c r="H287" s="1293"/>
      <c r="I287" s="1293"/>
      <c r="J287" s="1293"/>
      <c r="K287" s="3964"/>
      <c r="L287" s="756"/>
    </row>
    <row r="288" spans="1:12" s="1826" customFormat="1">
      <c r="A288" s="1825"/>
      <c r="B288" s="1293"/>
      <c r="C288" s="1293"/>
      <c r="D288" s="1293"/>
      <c r="E288" s="1293"/>
      <c r="F288" s="1293"/>
      <c r="G288" s="1293"/>
      <c r="H288" s="1293"/>
      <c r="I288" s="1293"/>
      <c r="J288" s="1293"/>
      <c r="K288" s="3964"/>
      <c r="L288" s="756"/>
    </row>
    <row r="289" spans="1:12" s="1826" customFormat="1">
      <c r="A289" s="1825"/>
      <c r="B289" s="1293"/>
      <c r="C289" s="1293"/>
      <c r="D289" s="1293"/>
      <c r="E289" s="1293"/>
      <c r="F289" s="1293"/>
      <c r="G289" s="1293"/>
      <c r="H289" s="1293"/>
      <c r="I289" s="1293"/>
      <c r="J289" s="1293"/>
      <c r="K289" s="3964"/>
      <c r="L289" s="756"/>
    </row>
    <row r="290" spans="1:12" s="1826" customFormat="1">
      <c r="A290" s="1825"/>
      <c r="B290" s="1293"/>
      <c r="C290" s="1293"/>
      <c r="D290" s="1293"/>
      <c r="E290" s="1293"/>
      <c r="F290" s="1293"/>
      <c r="G290" s="1293"/>
      <c r="H290" s="1293"/>
      <c r="I290" s="1293"/>
      <c r="J290" s="1293"/>
      <c r="K290" s="3964"/>
      <c r="L290" s="756"/>
    </row>
    <row r="291" spans="1:12" s="1826" customFormat="1">
      <c r="A291" s="1825"/>
      <c r="B291" s="1293"/>
      <c r="C291" s="1293"/>
      <c r="D291" s="1293"/>
      <c r="E291" s="1293"/>
      <c r="F291" s="1293"/>
      <c r="G291" s="1293"/>
      <c r="H291" s="1293"/>
      <c r="I291" s="1293"/>
      <c r="J291" s="1293"/>
      <c r="K291" s="3964"/>
      <c r="L291" s="756"/>
    </row>
    <row r="292" spans="1:12" s="1826" customFormat="1">
      <c r="A292" s="1825"/>
      <c r="B292" s="1293"/>
      <c r="C292" s="1293"/>
      <c r="D292" s="1293"/>
      <c r="E292" s="1293"/>
      <c r="F292" s="1293"/>
      <c r="G292" s="1293"/>
      <c r="H292" s="1293"/>
      <c r="I292" s="1293"/>
      <c r="J292" s="1293"/>
      <c r="K292" s="3964"/>
      <c r="L292" s="756"/>
    </row>
    <row r="293" spans="1:12" s="1826" customFormat="1">
      <c r="A293" s="1825"/>
      <c r="B293" s="1293"/>
      <c r="C293" s="1293"/>
      <c r="D293" s="1293"/>
      <c r="E293" s="1293"/>
      <c r="F293" s="1293"/>
      <c r="G293" s="1293"/>
      <c r="H293" s="1293"/>
      <c r="I293" s="1293"/>
      <c r="J293" s="1293"/>
      <c r="K293" s="3964"/>
      <c r="L293" s="756"/>
    </row>
    <row r="294" spans="1:12" s="1826" customFormat="1">
      <c r="A294" s="1825"/>
      <c r="B294" s="1293"/>
      <c r="C294" s="1293"/>
      <c r="D294" s="1293"/>
      <c r="E294" s="1293"/>
      <c r="F294" s="1293"/>
      <c r="G294" s="1293"/>
      <c r="H294" s="1293"/>
      <c r="I294" s="1293"/>
      <c r="J294" s="1293"/>
      <c r="K294" s="3964"/>
      <c r="L294" s="756"/>
    </row>
    <row r="295" spans="1:12" s="1826" customFormat="1">
      <c r="A295" s="1825"/>
      <c r="B295" s="1293"/>
      <c r="C295" s="1293"/>
      <c r="D295" s="1293"/>
      <c r="E295" s="1293"/>
      <c r="F295" s="1293"/>
      <c r="G295" s="1293"/>
      <c r="H295" s="1293"/>
      <c r="I295" s="1293"/>
      <c r="J295" s="1293"/>
      <c r="K295" s="3964"/>
      <c r="L295" s="756"/>
    </row>
    <row r="296" spans="1:12" s="1826" customFormat="1">
      <c r="A296" s="1825"/>
      <c r="B296" s="1293"/>
      <c r="C296" s="1293"/>
      <c r="D296" s="1293"/>
      <c r="E296" s="1293"/>
      <c r="F296" s="1293"/>
      <c r="G296" s="1293"/>
      <c r="H296" s="1293"/>
      <c r="I296" s="1293"/>
      <c r="J296" s="1293"/>
      <c r="K296" s="3964"/>
      <c r="L296" s="756"/>
    </row>
    <row r="297" spans="1:12" s="1826" customFormat="1">
      <c r="A297" s="1825"/>
      <c r="B297" s="1293"/>
      <c r="C297" s="1293"/>
      <c r="D297" s="1293"/>
      <c r="E297" s="1293"/>
      <c r="F297" s="1293"/>
      <c r="G297" s="1293"/>
      <c r="H297" s="1293"/>
      <c r="I297" s="1293"/>
      <c r="J297" s="1293"/>
      <c r="K297" s="3964"/>
      <c r="L297" s="756"/>
    </row>
    <row r="298" spans="1:12" s="1826" customFormat="1">
      <c r="A298" s="1825"/>
      <c r="B298" s="1293"/>
      <c r="C298" s="1293"/>
      <c r="D298" s="1293"/>
      <c r="E298" s="1293"/>
      <c r="F298" s="1293"/>
      <c r="G298" s="1293"/>
      <c r="H298" s="1293"/>
      <c r="I298" s="1293"/>
      <c r="J298" s="1293"/>
      <c r="K298" s="3964"/>
      <c r="L298" s="756"/>
    </row>
    <row r="299" spans="1:12" s="1826" customFormat="1">
      <c r="A299" s="1825"/>
      <c r="B299" s="1293"/>
      <c r="C299" s="1293"/>
      <c r="D299" s="1293"/>
      <c r="E299" s="1293"/>
      <c r="F299" s="1293"/>
      <c r="G299" s="1293"/>
      <c r="H299" s="1293"/>
      <c r="I299" s="1293"/>
      <c r="J299" s="1293"/>
      <c r="K299" s="3964"/>
      <c r="L299" s="756"/>
    </row>
    <row r="300" spans="1:12" s="1826" customFormat="1">
      <c r="A300" s="1825"/>
      <c r="B300" s="1293"/>
      <c r="C300" s="1293"/>
      <c r="D300" s="1293"/>
      <c r="E300" s="1293"/>
      <c r="F300" s="1293"/>
      <c r="G300" s="1293"/>
      <c r="H300" s="1293"/>
      <c r="I300" s="1293"/>
      <c r="J300" s="1293"/>
      <c r="K300" s="3964"/>
      <c r="L300" s="756"/>
    </row>
    <row r="301" spans="1:12" s="1826" customFormat="1">
      <c r="A301" s="1825"/>
      <c r="B301" s="1293"/>
      <c r="C301" s="1293"/>
      <c r="D301" s="1293"/>
      <c r="E301" s="1293"/>
      <c r="F301" s="1293"/>
      <c r="G301" s="1293"/>
      <c r="H301" s="1293"/>
      <c r="I301" s="1293"/>
      <c r="J301" s="1293"/>
      <c r="K301" s="3964"/>
      <c r="L301" s="756"/>
    </row>
    <row r="302" spans="1:12" s="1826" customFormat="1">
      <c r="A302" s="1825"/>
      <c r="B302" s="1293"/>
      <c r="C302" s="1293"/>
      <c r="D302" s="1293"/>
      <c r="E302" s="1293"/>
      <c r="F302" s="1293"/>
      <c r="G302" s="1293"/>
      <c r="H302" s="1293"/>
      <c r="I302" s="1293"/>
      <c r="J302" s="1293"/>
      <c r="K302" s="3964"/>
      <c r="L302" s="756"/>
    </row>
    <row r="303" spans="1:12" s="1826" customFormat="1">
      <c r="A303" s="1825"/>
      <c r="B303" s="1293"/>
      <c r="C303" s="1293"/>
      <c r="D303" s="1293"/>
      <c r="E303" s="1293"/>
      <c r="F303" s="1293"/>
      <c r="G303" s="1293"/>
      <c r="H303" s="1293"/>
      <c r="I303" s="1293"/>
      <c r="J303" s="1293"/>
      <c r="K303" s="3964"/>
      <c r="L303" s="756"/>
    </row>
    <row r="304" spans="1:12" s="1826" customFormat="1">
      <c r="A304" s="1825"/>
      <c r="B304" s="1293"/>
      <c r="C304" s="1293"/>
      <c r="D304" s="1293"/>
      <c r="E304" s="1293"/>
      <c r="F304" s="1293"/>
      <c r="G304" s="1293"/>
      <c r="H304" s="1293"/>
      <c r="I304" s="1293"/>
      <c r="J304" s="1293"/>
      <c r="K304" s="3964"/>
      <c r="L304" s="756"/>
    </row>
    <row r="305" spans="1:12" s="1826" customFormat="1">
      <c r="A305" s="1825"/>
      <c r="B305" s="1293"/>
      <c r="C305" s="1293"/>
      <c r="D305" s="1293"/>
      <c r="E305" s="1293"/>
      <c r="F305" s="1293"/>
      <c r="G305" s="1293"/>
      <c r="H305" s="1293"/>
      <c r="I305" s="1293"/>
      <c r="J305" s="1293"/>
      <c r="K305" s="3964"/>
      <c r="L305" s="756"/>
    </row>
    <row r="306" spans="1:12" s="1826" customFormat="1">
      <c r="A306" s="1825"/>
      <c r="B306" s="1293"/>
      <c r="C306" s="1293"/>
      <c r="D306" s="1293"/>
      <c r="E306" s="1293"/>
      <c r="F306" s="1293"/>
      <c r="G306" s="1293"/>
      <c r="H306" s="1293"/>
      <c r="I306" s="1293"/>
      <c r="J306" s="1293"/>
      <c r="K306" s="3964"/>
      <c r="L306" s="756"/>
    </row>
    <row r="307" spans="1:12" s="1826" customFormat="1">
      <c r="A307" s="1825"/>
      <c r="B307" s="1293"/>
      <c r="C307" s="1293"/>
      <c r="D307" s="1293"/>
      <c r="E307" s="1293"/>
      <c r="F307" s="1293"/>
      <c r="G307" s="1293"/>
      <c r="H307" s="1293"/>
      <c r="I307" s="1293"/>
      <c r="J307" s="1293"/>
      <c r="K307" s="3964"/>
      <c r="L307" s="756"/>
    </row>
    <row r="308" spans="1:12" s="1826" customFormat="1">
      <c r="A308" s="1825"/>
      <c r="B308" s="1293"/>
      <c r="C308" s="1293"/>
      <c r="D308" s="1293"/>
      <c r="E308" s="1293"/>
      <c r="F308" s="1293"/>
      <c r="G308" s="1293"/>
      <c r="H308" s="1293"/>
      <c r="I308" s="1293"/>
      <c r="J308" s="1293"/>
      <c r="K308" s="3964"/>
      <c r="L308" s="756"/>
    </row>
    <row r="309" spans="1:12" s="1826" customFormat="1">
      <c r="A309" s="1825"/>
      <c r="B309" s="1293"/>
      <c r="C309" s="1293"/>
      <c r="D309" s="1293"/>
      <c r="E309" s="1293"/>
      <c r="F309" s="1293"/>
      <c r="G309" s="1293"/>
      <c r="H309" s="1293"/>
      <c r="I309" s="1293"/>
      <c r="J309" s="1293"/>
      <c r="K309" s="3964"/>
      <c r="L309" s="756"/>
    </row>
    <row r="310" spans="1:12" s="1826" customFormat="1">
      <c r="A310" s="1825"/>
      <c r="B310" s="1293"/>
      <c r="C310" s="1293"/>
      <c r="D310" s="1293"/>
      <c r="E310" s="1293"/>
      <c r="F310" s="1293"/>
      <c r="G310" s="1293"/>
      <c r="H310" s="1293"/>
      <c r="I310" s="1293"/>
      <c r="J310" s="1293"/>
      <c r="K310" s="3964"/>
      <c r="L310" s="756"/>
    </row>
    <row r="311" spans="1:12" s="1826" customFormat="1">
      <c r="A311" s="1825"/>
      <c r="B311" s="1293"/>
      <c r="C311" s="1293"/>
      <c r="D311" s="1293"/>
      <c r="E311" s="1293"/>
      <c r="F311" s="1293"/>
      <c r="G311" s="1293"/>
      <c r="H311" s="1293"/>
      <c r="I311" s="1293"/>
      <c r="J311" s="1293"/>
      <c r="K311" s="3964"/>
      <c r="L311" s="756"/>
    </row>
    <row r="312" spans="1:12" s="1826" customFormat="1">
      <c r="A312" s="1825"/>
      <c r="B312" s="1293"/>
      <c r="C312" s="1293"/>
      <c r="D312" s="1293"/>
      <c r="E312" s="1293"/>
      <c r="F312" s="1293"/>
      <c r="G312" s="1293"/>
      <c r="H312" s="1293"/>
      <c r="I312" s="1293"/>
      <c r="J312" s="1293"/>
      <c r="K312" s="3964"/>
      <c r="L312" s="756"/>
    </row>
    <row r="313" spans="1:12" s="1826" customFormat="1">
      <c r="A313" s="1825"/>
      <c r="B313" s="1293"/>
      <c r="C313" s="1293"/>
      <c r="D313" s="1293"/>
      <c r="E313" s="1293"/>
      <c r="F313" s="1293"/>
      <c r="G313" s="1293"/>
      <c r="H313" s="1293"/>
      <c r="I313" s="1293"/>
      <c r="J313" s="1293"/>
      <c r="K313" s="3964"/>
      <c r="L313" s="756"/>
    </row>
    <row r="314" spans="1:12" s="1826" customFormat="1">
      <c r="A314" s="1825"/>
      <c r="B314" s="1293"/>
      <c r="C314" s="1293"/>
      <c r="D314" s="1293"/>
      <c r="E314" s="1293"/>
      <c r="F314" s="1293"/>
      <c r="G314" s="1293"/>
      <c r="H314" s="1293"/>
      <c r="I314" s="1293"/>
      <c r="J314" s="1293"/>
      <c r="K314" s="3964"/>
      <c r="L314" s="756"/>
    </row>
    <row r="315" spans="1:12" s="1826" customFormat="1">
      <c r="A315" s="1825"/>
      <c r="B315" s="1293"/>
      <c r="C315" s="1293"/>
      <c r="D315" s="1293"/>
      <c r="E315" s="1293"/>
      <c r="F315" s="1293"/>
      <c r="G315" s="1293"/>
      <c r="H315" s="1293"/>
      <c r="I315" s="1293"/>
      <c r="J315" s="1293"/>
      <c r="K315" s="3964"/>
      <c r="L315" s="756"/>
    </row>
    <row r="316" spans="1:12" s="1826" customFormat="1">
      <c r="A316" s="1825"/>
      <c r="B316" s="1293"/>
      <c r="C316" s="1293"/>
      <c r="D316" s="1293"/>
      <c r="E316" s="1293"/>
      <c r="F316" s="1293"/>
      <c r="G316" s="1293"/>
      <c r="H316" s="1293"/>
      <c r="I316" s="1293"/>
      <c r="J316" s="1293"/>
      <c r="K316" s="3964"/>
      <c r="L316" s="756"/>
    </row>
    <row r="317" spans="1:12" s="1826" customFormat="1">
      <c r="A317" s="1825"/>
      <c r="B317" s="1293"/>
      <c r="C317" s="1293"/>
      <c r="D317" s="1293"/>
      <c r="E317" s="1293"/>
      <c r="F317" s="1293"/>
      <c r="G317" s="1293"/>
      <c r="H317" s="1293"/>
      <c r="I317" s="1293"/>
      <c r="J317" s="1293"/>
      <c r="K317" s="3964"/>
      <c r="L317" s="756"/>
    </row>
    <row r="318" spans="1:12" s="1826" customFormat="1">
      <c r="A318" s="1825"/>
      <c r="B318" s="1293"/>
      <c r="C318" s="1293"/>
      <c r="D318" s="1293"/>
      <c r="E318" s="1293"/>
      <c r="F318" s="1293"/>
      <c r="G318" s="1293"/>
      <c r="H318" s="1293"/>
      <c r="I318" s="1293"/>
      <c r="J318" s="1293"/>
      <c r="K318" s="3964"/>
      <c r="L318" s="756"/>
    </row>
    <row r="319" spans="1:12" s="1826" customFormat="1">
      <c r="A319" s="1825"/>
      <c r="B319" s="1293"/>
      <c r="C319" s="1293"/>
      <c r="D319" s="1293"/>
      <c r="E319" s="1293"/>
      <c r="F319" s="1293"/>
      <c r="G319" s="1293"/>
      <c r="H319" s="1293"/>
      <c r="I319" s="1293"/>
      <c r="J319" s="1293"/>
      <c r="K319" s="3964"/>
      <c r="L319" s="756"/>
    </row>
    <row r="320" spans="1:12" s="1826" customFormat="1">
      <c r="A320" s="1825"/>
      <c r="B320" s="1293"/>
      <c r="C320" s="1293"/>
      <c r="D320" s="1293"/>
      <c r="E320" s="1293"/>
      <c r="F320" s="1293"/>
      <c r="G320" s="1293"/>
      <c r="H320" s="1293"/>
      <c r="I320" s="1293"/>
      <c r="J320" s="1293"/>
      <c r="K320" s="3964"/>
      <c r="L320" s="756"/>
    </row>
    <row r="321" spans="1:12" s="1826" customFormat="1">
      <c r="A321" s="1825"/>
      <c r="B321" s="1293"/>
      <c r="C321" s="1293"/>
      <c r="D321" s="1293"/>
      <c r="E321" s="1293"/>
      <c r="F321" s="1293"/>
      <c r="G321" s="1293"/>
      <c r="H321" s="1293"/>
      <c r="I321" s="1293"/>
      <c r="J321" s="1293"/>
      <c r="K321" s="3964"/>
      <c r="L321" s="756"/>
    </row>
    <row r="322" spans="1:12" s="1826" customFormat="1">
      <c r="A322" s="1825"/>
      <c r="B322" s="1293"/>
      <c r="C322" s="1293"/>
      <c r="D322" s="1293"/>
      <c r="E322" s="1293"/>
      <c r="F322" s="1293"/>
      <c r="G322" s="1293"/>
      <c r="H322" s="1293"/>
      <c r="I322" s="1293"/>
      <c r="J322" s="1293"/>
      <c r="K322" s="3964"/>
      <c r="L322" s="756"/>
    </row>
    <row r="323" spans="1:12" s="1826" customFormat="1">
      <c r="A323" s="1825"/>
      <c r="B323" s="1293"/>
      <c r="C323" s="1293"/>
      <c r="D323" s="1293"/>
      <c r="E323" s="1293"/>
      <c r="F323" s="1293"/>
      <c r="G323" s="1293"/>
      <c r="H323" s="1293"/>
      <c r="I323" s="1293"/>
      <c r="J323" s="1293"/>
      <c r="K323" s="3964"/>
      <c r="L323" s="756"/>
    </row>
    <row r="324" spans="1:12" s="1826" customFormat="1">
      <c r="A324" s="1825"/>
      <c r="B324" s="1293"/>
      <c r="C324" s="1293"/>
      <c r="D324" s="1293"/>
      <c r="E324" s="1293"/>
      <c r="F324" s="1293"/>
      <c r="G324" s="1293"/>
      <c r="H324" s="1293"/>
      <c r="I324" s="1293"/>
      <c r="J324" s="1293"/>
      <c r="K324" s="3964"/>
      <c r="L324" s="756"/>
    </row>
    <row r="325" spans="1:12" s="1826" customFormat="1">
      <c r="A325" s="1825"/>
      <c r="B325" s="1293"/>
      <c r="C325" s="1293"/>
      <c r="D325" s="1293"/>
      <c r="E325" s="1293"/>
      <c r="F325" s="1293"/>
      <c r="G325" s="1293"/>
      <c r="H325" s="1293"/>
      <c r="I325" s="1293"/>
      <c r="J325" s="1293"/>
      <c r="K325" s="3964"/>
      <c r="L325" s="756"/>
    </row>
    <row r="326" spans="1:12" s="1826" customFormat="1">
      <c r="A326" s="1825"/>
      <c r="B326" s="1293"/>
      <c r="C326" s="1293"/>
      <c r="D326" s="1293"/>
      <c r="E326" s="1293"/>
      <c r="F326" s="1293"/>
      <c r="G326" s="1293"/>
      <c r="H326" s="1293"/>
      <c r="I326" s="1293"/>
      <c r="J326" s="1293"/>
      <c r="K326" s="3964"/>
      <c r="L326" s="756"/>
    </row>
    <row r="327" spans="1:12" s="1826" customFormat="1">
      <c r="A327" s="1825"/>
      <c r="B327" s="1293"/>
      <c r="C327" s="1293"/>
      <c r="D327" s="1293"/>
      <c r="E327" s="1293"/>
      <c r="F327" s="1293"/>
      <c r="G327" s="1293"/>
      <c r="H327" s="1293"/>
      <c r="I327" s="1293"/>
      <c r="J327" s="1293"/>
      <c r="K327" s="3964"/>
      <c r="L327" s="756"/>
    </row>
    <row r="328" spans="1:12" s="1826" customFormat="1">
      <c r="A328" s="1825"/>
      <c r="B328" s="1293"/>
      <c r="C328" s="1293"/>
      <c r="D328" s="1293"/>
      <c r="E328" s="1293"/>
      <c r="F328" s="1293"/>
      <c r="G328" s="1293"/>
      <c r="H328" s="1293"/>
      <c r="I328" s="1293"/>
      <c r="J328" s="1293"/>
      <c r="K328" s="3964"/>
      <c r="L328" s="756"/>
    </row>
    <row r="329" spans="1:12" s="1826" customFormat="1">
      <c r="A329" s="1825"/>
      <c r="B329" s="1293"/>
      <c r="C329" s="1293"/>
      <c r="D329" s="1293"/>
      <c r="E329" s="1293"/>
      <c r="F329" s="1293"/>
      <c r="G329" s="1293"/>
      <c r="H329" s="1293"/>
      <c r="I329" s="1293"/>
      <c r="J329" s="1293"/>
      <c r="K329" s="3964"/>
      <c r="L329" s="756"/>
    </row>
    <row r="330" spans="1:12" s="1826" customFormat="1">
      <c r="A330" s="1825"/>
      <c r="B330" s="1293"/>
      <c r="C330" s="1293"/>
      <c r="D330" s="1293"/>
      <c r="E330" s="1293"/>
      <c r="F330" s="1293"/>
      <c r="G330" s="1293"/>
      <c r="H330" s="1293"/>
      <c r="I330" s="1293"/>
      <c r="J330" s="1293"/>
      <c r="K330" s="3964"/>
      <c r="L330" s="756"/>
    </row>
    <row r="331" spans="1:12" s="1826" customFormat="1">
      <c r="A331" s="1825"/>
      <c r="B331" s="1293"/>
      <c r="C331" s="1293"/>
      <c r="D331" s="1293"/>
      <c r="E331" s="1293"/>
      <c r="F331" s="1293"/>
      <c r="G331" s="1293"/>
      <c r="H331" s="1293"/>
      <c r="I331" s="1293"/>
      <c r="J331" s="1293"/>
      <c r="K331" s="3964"/>
      <c r="L331" s="756"/>
    </row>
    <row r="332" spans="1:12" s="1826" customFormat="1">
      <c r="A332" s="1825"/>
      <c r="B332" s="1293"/>
      <c r="C332" s="1293"/>
      <c r="D332" s="1293"/>
      <c r="E332" s="1293"/>
      <c r="F332" s="1293"/>
      <c r="G332" s="1293"/>
      <c r="H332" s="1293"/>
      <c r="I332" s="1293"/>
      <c r="J332" s="1293"/>
      <c r="K332" s="3964"/>
      <c r="L332" s="756"/>
    </row>
    <row r="333" spans="1:12" s="1826" customFormat="1">
      <c r="A333" s="1825"/>
      <c r="B333" s="1293"/>
      <c r="C333" s="1293"/>
      <c r="D333" s="1293"/>
      <c r="E333" s="1293"/>
      <c r="F333" s="1293"/>
      <c r="G333" s="1293"/>
      <c r="H333" s="1293"/>
      <c r="I333" s="1293"/>
      <c r="J333" s="1293"/>
      <c r="K333" s="3964"/>
      <c r="L333" s="756"/>
    </row>
    <row r="334" spans="1:12" s="1826" customFormat="1">
      <c r="A334" s="1825"/>
      <c r="B334" s="1293"/>
      <c r="C334" s="1293"/>
      <c r="D334" s="1293"/>
      <c r="E334" s="1293"/>
      <c r="F334" s="1293"/>
      <c r="G334" s="1293"/>
      <c r="H334" s="1293"/>
      <c r="I334" s="1293"/>
      <c r="J334" s="1293"/>
      <c r="K334" s="3964"/>
      <c r="L334" s="756"/>
    </row>
    <row r="335" spans="1:12" s="1826" customFormat="1">
      <c r="A335" s="1825"/>
      <c r="B335" s="1293"/>
      <c r="C335" s="1293"/>
      <c r="D335" s="1293"/>
      <c r="E335" s="1293"/>
      <c r="F335" s="1293"/>
      <c r="G335" s="1293"/>
      <c r="H335" s="1293"/>
      <c r="I335" s="1293"/>
      <c r="J335" s="1293"/>
      <c r="K335" s="3964"/>
      <c r="L335" s="756"/>
    </row>
    <row r="336" spans="1:12" s="1826" customFormat="1">
      <c r="A336" s="1825"/>
      <c r="B336" s="1293"/>
      <c r="C336" s="1293"/>
      <c r="D336" s="1293"/>
      <c r="E336" s="1293"/>
      <c r="F336" s="1293"/>
      <c r="G336" s="1293"/>
      <c r="H336" s="1293"/>
      <c r="I336" s="1293"/>
      <c r="J336" s="1293"/>
      <c r="K336" s="3964"/>
      <c r="L336" s="756"/>
    </row>
    <row r="337" spans="1:12" s="1826" customFormat="1">
      <c r="A337" s="1825"/>
      <c r="B337" s="1293"/>
      <c r="C337" s="1293"/>
      <c r="D337" s="1293"/>
      <c r="E337" s="1293"/>
      <c r="F337" s="1293"/>
      <c r="G337" s="1293"/>
      <c r="H337" s="1293"/>
      <c r="I337" s="1293"/>
      <c r="J337" s="1293"/>
      <c r="K337" s="3964"/>
      <c r="L337" s="756"/>
    </row>
    <row r="338" spans="1:12" s="1826" customFormat="1">
      <c r="A338" s="1825"/>
      <c r="B338" s="1293"/>
      <c r="C338" s="1293"/>
      <c r="D338" s="1293"/>
      <c r="E338" s="1293"/>
      <c r="F338" s="1293"/>
      <c r="G338" s="1293"/>
      <c r="H338" s="1293"/>
      <c r="I338" s="1293"/>
      <c r="J338" s="1293"/>
      <c r="K338" s="3964"/>
      <c r="L338" s="756"/>
    </row>
    <row r="339" spans="1:12" s="1826" customFormat="1">
      <c r="A339" s="1825"/>
      <c r="B339" s="1293"/>
      <c r="C339" s="1293"/>
      <c r="D339" s="1293"/>
      <c r="E339" s="1293"/>
      <c r="F339" s="1293"/>
      <c r="G339" s="1293"/>
      <c r="H339" s="1293"/>
      <c r="I339" s="1293"/>
      <c r="J339" s="1293"/>
      <c r="K339" s="3964"/>
      <c r="L339" s="756"/>
    </row>
    <row r="340" spans="1:12" s="1826" customFormat="1">
      <c r="A340" s="1825"/>
      <c r="B340" s="1293"/>
      <c r="C340" s="1293"/>
      <c r="D340" s="1293"/>
      <c r="E340" s="1293"/>
      <c r="F340" s="1293"/>
      <c r="G340" s="1293"/>
      <c r="H340" s="1293"/>
      <c r="I340" s="1293"/>
      <c r="J340" s="1293"/>
      <c r="K340" s="3964"/>
      <c r="L340" s="756"/>
    </row>
    <row r="341" spans="1:12" s="1826" customFormat="1">
      <c r="A341" s="1825"/>
      <c r="B341" s="1293"/>
      <c r="C341" s="1293"/>
      <c r="D341" s="1293"/>
      <c r="E341" s="1293"/>
      <c r="F341" s="1293"/>
      <c r="G341" s="1293"/>
      <c r="H341" s="1293"/>
      <c r="I341" s="1293"/>
      <c r="J341" s="1293"/>
      <c r="K341" s="3964"/>
      <c r="L341" s="756"/>
    </row>
    <row r="342" spans="1:12" s="1826" customFormat="1">
      <c r="A342" s="1825"/>
      <c r="B342" s="1293"/>
      <c r="C342" s="1293"/>
      <c r="D342" s="1293"/>
      <c r="E342" s="1293"/>
      <c r="F342" s="1293"/>
      <c r="G342" s="1293"/>
      <c r="H342" s="1293"/>
      <c r="I342" s="1293"/>
      <c r="J342" s="1293"/>
      <c r="K342" s="3964"/>
      <c r="L342" s="756"/>
    </row>
    <row r="343" spans="1:12" s="1826" customFormat="1">
      <c r="A343" s="1825"/>
      <c r="B343" s="1293"/>
      <c r="C343" s="1293"/>
      <c r="D343" s="1293"/>
      <c r="E343" s="1293"/>
      <c r="F343" s="1293"/>
      <c r="G343" s="1293"/>
      <c r="H343" s="1293"/>
      <c r="I343" s="1293"/>
      <c r="J343" s="1293"/>
      <c r="K343" s="3964"/>
      <c r="L343" s="756"/>
    </row>
    <row r="344" spans="1:12" s="1826" customFormat="1">
      <c r="A344" s="1825"/>
      <c r="B344" s="1293"/>
      <c r="C344" s="1293"/>
      <c r="D344" s="1293"/>
      <c r="E344" s="1293"/>
      <c r="F344" s="1293"/>
      <c r="G344" s="1293"/>
      <c r="H344" s="1293"/>
      <c r="I344" s="1293"/>
      <c r="J344" s="1293"/>
      <c r="K344" s="3964"/>
      <c r="L344" s="756"/>
    </row>
    <row r="345" spans="1:12" s="1826" customFormat="1">
      <c r="A345" s="1825"/>
      <c r="B345" s="1293"/>
      <c r="C345" s="1293"/>
      <c r="D345" s="1293"/>
      <c r="E345" s="1293"/>
      <c r="F345" s="1293"/>
      <c r="G345" s="1293"/>
      <c r="H345" s="1293"/>
      <c r="I345" s="1293"/>
      <c r="J345" s="1293"/>
      <c r="K345" s="3964"/>
      <c r="L345" s="756"/>
    </row>
    <row r="346" spans="1:12" s="1826" customFormat="1">
      <c r="A346" s="1825"/>
      <c r="B346" s="1293"/>
      <c r="C346" s="1293"/>
      <c r="D346" s="1293"/>
      <c r="E346" s="1293"/>
      <c r="F346" s="1293"/>
      <c r="G346" s="1293"/>
      <c r="H346" s="1293"/>
      <c r="I346" s="1293"/>
      <c r="J346" s="1293"/>
      <c r="K346" s="3964"/>
      <c r="L346" s="756"/>
    </row>
    <row r="347" spans="1:12" s="1826" customFormat="1">
      <c r="A347" s="1825"/>
      <c r="B347" s="1293"/>
      <c r="C347" s="1293"/>
      <c r="D347" s="1293"/>
      <c r="E347" s="1293"/>
      <c r="F347" s="1293"/>
      <c r="G347" s="1293"/>
      <c r="H347" s="1293"/>
      <c r="I347" s="1293"/>
      <c r="J347" s="1293"/>
      <c r="K347" s="3964"/>
      <c r="L347" s="756"/>
    </row>
    <row r="348" spans="1:12" s="1826" customFormat="1">
      <c r="A348" s="1825"/>
      <c r="B348" s="1293"/>
      <c r="C348" s="1293"/>
      <c r="D348" s="1293"/>
      <c r="E348" s="1293"/>
      <c r="F348" s="1293"/>
      <c r="G348" s="1293"/>
      <c r="H348" s="1293"/>
      <c r="I348" s="1293"/>
      <c r="J348" s="1293"/>
      <c r="K348" s="3964"/>
      <c r="L348" s="756"/>
    </row>
    <row r="349" spans="1:12" s="1826" customFormat="1">
      <c r="A349" s="1825"/>
      <c r="B349" s="1293"/>
      <c r="C349" s="1293"/>
      <c r="D349" s="1293"/>
      <c r="E349" s="1293"/>
      <c r="F349" s="1293"/>
      <c r="G349" s="1293"/>
      <c r="H349" s="1293"/>
      <c r="I349" s="1293"/>
      <c r="J349" s="1293"/>
      <c r="K349" s="3964"/>
      <c r="L349" s="756"/>
    </row>
    <row r="350" spans="1:12" s="1826" customFormat="1">
      <c r="A350" s="1825"/>
      <c r="B350" s="1293"/>
      <c r="C350" s="1293"/>
      <c r="D350" s="1293"/>
      <c r="E350" s="1293"/>
      <c r="F350" s="1293"/>
      <c r="G350" s="1293"/>
      <c r="H350" s="1293"/>
      <c r="I350" s="1293"/>
      <c r="J350" s="1293"/>
      <c r="K350" s="3964"/>
      <c r="L350" s="756"/>
    </row>
    <row r="351" spans="1:12" s="1826" customFormat="1">
      <c r="A351" s="1825"/>
      <c r="B351" s="1293"/>
      <c r="C351" s="1293"/>
      <c r="D351" s="1293"/>
      <c r="E351" s="1293"/>
      <c r="F351" s="1293"/>
      <c r="G351" s="1293"/>
      <c r="H351" s="1293"/>
      <c r="I351" s="1293"/>
      <c r="J351" s="1293"/>
      <c r="K351" s="3964"/>
      <c r="L351" s="756"/>
    </row>
    <row r="352" spans="1:12" s="1826" customFormat="1">
      <c r="A352" s="1825"/>
      <c r="B352" s="1293"/>
      <c r="C352" s="1293"/>
      <c r="D352" s="1293"/>
      <c r="E352" s="1293"/>
      <c r="F352" s="1293"/>
      <c r="G352" s="1293"/>
      <c r="H352" s="1293"/>
      <c r="I352" s="1293"/>
      <c r="J352" s="1293"/>
      <c r="K352" s="3964"/>
      <c r="L352" s="756"/>
    </row>
    <row r="353" spans="1:12" s="1826" customFormat="1">
      <c r="A353" s="1825"/>
      <c r="B353" s="1293"/>
      <c r="C353" s="1293"/>
      <c r="D353" s="1293"/>
      <c r="E353" s="1293"/>
      <c r="F353" s="1293"/>
      <c r="G353" s="1293"/>
      <c r="H353" s="1293"/>
      <c r="I353" s="1293"/>
      <c r="J353" s="1293"/>
      <c r="K353" s="3964"/>
      <c r="L353" s="756"/>
    </row>
    <row r="354" spans="1:12" s="1826" customFormat="1">
      <c r="A354" s="1825"/>
      <c r="B354" s="1293"/>
      <c r="C354" s="1293"/>
      <c r="D354" s="1293"/>
      <c r="E354" s="1293"/>
      <c r="F354" s="1293"/>
      <c r="G354" s="1293"/>
      <c r="H354" s="1293"/>
      <c r="I354" s="1293"/>
      <c r="J354" s="1293"/>
      <c r="K354" s="3964"/>
      <c r="L354" s="756"/>
    </row>
    <row r="355" spans="1:12" s="1826" customFormat="1">
      <c r="A355" s="1825"/>
      <c r="B355" s="1293"/>
      <c r="C355" s="1293"/>
      <c r="D355" s="1293"/>
      <c r="E355" s="1293"/>
      <c r="F355" s="1293"/>
      <c r="G355" s="1293"/>
      <c r="H355" s="1293"/>
      <c r="I355" s="1293"/>
      <c r="J355" s="1293"/>
      <c r="K355" s="3964"/>
      <c r="L355" s="756"/>
    </row>
    <row r="356" spans="1:12" s="1826" customFormat="1">
      <c r="A356" s="1825"/>
      <c r="B356" s="1293"/>
      <c r="C356" s="1293"/>
      <c r="D356" s="1293"/>
      <c r="E356" s="1293"/>
      <c r="F356" s="1293"/>
      <c r="G356" s="1293"/>
      <c r="H356" s="1293"/>
      <c r="I356" s="1293"/>
      <c r="J356" s="1293"/>
      <c r="K356" s="3964"/>
      <c r="L356" s="756"/>
    </row>
    <row r="357" spans="1:12" s="1826" customFormat="1">
      <c r="A357" s="1825"/>
      <c r="B357" s="1293"/>
      <c r="C357" s="1293"/>
      <c r="D357" s="1293"/>
      <c r="E357" s="1293"/>
      <c r="F357" s="1293"/>
      <c r="G357" s="1293"/>
      <c r="H357" s="1293"/>
      <c r="I357" s="1293"/>
      <c r="J357" s="1293"/>
      <c r="K357" s="3964"/>
      <c r="L357" s="756"/>
    </row>
    <row r="358" spans="1:12" s="1826" customFormat="1">
      <c r="A358" s="1825"/>
      <c r="B358" s="1293"/>
      <c r="C358" s="1293"/>
      <c r="D358" s="1293"/>
      <c r="E358" s="1293"/>
      <c r="F358" s="1293"/>
      <c r="G358" s="1293"/>
      <c r="H358" s="1293"/>
      <c r="I358" s="1293"/>
      <c r="J358" s="1293"/>
      <c r="K358" s="3964"/>
      <c r="L358" s="756"/>
    </row>
    <row r="359" spans="1:12" s="1826" customFormat="1">
      <c r="A359" s="1825"/>
      <c r="B359" s="1293"/>
      <c r="C359" s="1293"/>
      <c r="D359" s="1293"/>
      <c r="E359" s="1293"/>
      <c r="F359" s="1293"/>
      <c r="G359" s="1293"/>
      <c r="H359" s="1293"/>
      <c r="I359" s="1293"/>
      <c r="J359" s="1293"/>
      <c r="K359" s="3964"/>
      <c r="L359" s="756"/>
    </row>
    <row r="360" spans="1:12" s="1826" customFormat="1">
      <c r="A360" s="1825"/>
      <c r="B360" s="1293"/>
      <c r="C360" s="1293"/>
      <c r="D360" s="1293"/>
      <c r="E360" s="1293"/>
      <c r="F360" s="1293"/>
      <c r="G360" s="1293"/>
      <c r="H360" s="1293"/>
      <c r="I360" s="1293"/>
      <c r="J360" s="1293"/>
      <c r="K360" s="3964"/>
      <c r="L360" s="756"/>
    </row>
    <row r="361" spans="1:12" s="1826" customFormat="1">
      <c r="A361" s="1825"/>
      <c r="B361" s="1293"/>
      <c r="C361" s="1293"/>
      <c r="D361" s="1293"/>
      <c r="E361" s="1293"/>
      <c r="F361" s="1293"/>
      <c r="G361" s="1293"/>
      <c r="H361" s="1293"/>
      <c r="I361" s="1293"/>
      <c r="J361" s="1293"/>
      <c r="K361" s="3964"/>
      <c r="L361" s="756"/>
    </row>
    <row r="362" spans="1:12" s="1826" customFormat="1">
      <c r="A362" s="1825"/>
      <c r="B362" s="1293"/>
      <c r="C362" s="1293"/>
      <c r="D362" s="1293"/>
      <c r="E362" s="1293"/>
      <c r="F362" s="1293"/>
      <c r="G362" s="1293"/>
      <c r="H362" s="1293"/>
      <c r="I362" s="1293"/>
      <c r="J362" s="1293"/>
      <c r="K362" s="3964"/>
      <c r="L362" s="756"/>
    </row>
    <row r="363" spans="1:12" s="1826" customFormat="1">
      <c r="A363" s="1825"/>
      <c r="B363" s="1293"/>
      <c r="C363" s="1293"/>
      <c r="D363" s="1293"/>
      <c r="E363" s="1293"/>
      <c r="F363" s="1293"/>
      <c r="G363" s="1293"/>
      <c r="H363" s="1293"/>
      <c r="I363" s="1293"/>
      <c r="J363" s="1293"/>
      <c r="K363" s="3964"/>
      <c r="L363" s="756"/>
    </row>
    <row r="364" spans="1:12" s="1826" customFormat="1">
      <c r="A364" s="1825"/>
      <c r="B364" s="1293"/>
      <c r="C364" s="1293"/>
      <c r="D364" s="1293"/>
      <c r="E364" s="1293"/>
      <c r="F364" s="1293"/>
      <c r="G364" s="1293"/>
      <c r="H364" s="1293"/>
      <c r="I364" s="1293"/>
      <c r="J364" s="1293"/>
      <c r="K364" s="3964"/>
      <c r="L364" s="756"/>
    </row>
    <row r="365" spans="1:12" s="1826" customFormat="1">
      <c r="A365" s="1825"/>
      <c r="B365" s="1293"/>
      <c r="C365" s="1293"/>
      <c r="D365" s="1293"/>
      <c r="E365" s="1293"/>
      <c r="F365" s="1293"/>
      <c r="G365" s="1293"/>
      <c r="H365" s="1293"/>
      <c r="I365" s="1293"/>
      <c r="J365" s="1293"/>
      <c r="K365" s="3964"/>
      <c r="L365" s="756"/>
    </row>
    <row r="366" spans="1:12" s="1826" customFormat="1">
      <c r="A366" s="1825"/>
      <c r="B366" s="1293"/>
      <c r="C366" s="1293"/>
      <c r="D366" s="1293"/>
      <c r="E366" s="1293"/>
      <c r="F366" s="1293"/>
      <c r="G366" s="1293"/>
      <c r="H366" s="1293"/>
      <c r="I366" s="1293"/>
      <c r="J366" s="1293"/>
      <c r="K366" s="3964"/>
      <c r="L366" s="756"/>
    </row>
    <row r="367" spans="1:12" s="1826" customFormat="1">
      <c r="A367" s="1825"/>
      <c r="B367" s="1293"/>
      <c r="C367" s="1293"/>
      <c r="D367" s="1293"/>
      <c r="E367" s="1293"/>
      <c r="F367" s="1293"/>
      <c r="G367" s="1293"/>
      <c r="H367" s="1293"/>
      <c r="I367" s="1293"/>
      <c r="J367" s="1293"/>
      <c r="K367" s="3964"/>
      <c r="L367" s="756"/>
    </row>
    <row r="368" spans="1:12" s="1826" customFormat="1">
      <c r="A368" s="1825"/>
      <c r="B368" s="1293"/>
      <c r="C368" s="1293"/>
      <c r="D368" s="1293"/>
      <c r="E368" s="1293"/>
      <c r="F368" s="1293"/>
      <c r="G368" s="1293"/>
      <c r="H368" s="1293"/>
      <c r="I368" s="1293"/>
      <c r="J368" s="1293"/>
      <c r="K368" s="3964"/>
      <c r="L368" s="756"/>
    </row>
    <row r="369" spans="1:12" s="1826" customFormat="1">
      <c r="A369" s="1825"/>
      <c r="B369" s="1293"/>
      <c r="C369" s="1293"/>
      <c r="D369" s="1293"/>
      <c r="E369" s="1293"/>
      <c r="F369" s="1293"/>
      <c r="G369" s="1293"/>
      <c r="H369" s="1293"/>
      <c r="I369" s="1293"/>
      <c r="J369" s="1293"/>
      <c r="K369" s="3964"/>
      <c r="L369" s="756"/>
    </row>
    <row r="370" spans="1:12" s="1826" customFormat="1">
      <c r="A370" s="1825"/>
      <c r="B370" s="1293"/>
      <c r="C370" s="1293"/>
      <c r="D370" s="1293"/>
      <c r="E370" s="1293"/>
      <c r="F370" s="1293"/>
      <c r="G370" s="1293"/>
      <c r="H370" s="1293"/>
      <c r="I370" s="1293"/>
      <c r="J370" s="1293"/>
      <c r="K370" s="3964"/>
      <c r="L370" s="756"/>
    </row>
    <row r="371" spans="1:12" s="1826" customFormat="1">
      <c r="A371" s="1825"/>
      <c r="B371" s="1293"/>
      <c r="C371" s="1293"/>
      <c r="D371" s="1293"/>
      <c r="E371" s="1293"/>
      <c r="F371" s="1293"/>
      <c r="G371" s="1293"/>
      <c r="H371" s="1293"/>
      <c r="I371" s="1293"/>
      <c r="J371" s="1293"/>
      <c r="K371" s="3964"/>
      <c r="L371" s="756"/>
    </row>
    <row r="372" spans="1:12" s="1826" customFormat="1">
      <c r="A372" s="1825"/>
      <c r="B372" s="1293"/>
      <c r="C372" s="1293"/>
      <c r="D372" s="1293"/>
      <c r="E372" s="1293"/>
      <c r="F372" s="1293"/>
      <c r="G372" s="1293"/>
      <c r="H372" s="1293"/>
      <c r="I372" s="1293"/>
      <c r="J372" s="1293"/>
      <c r="K372" s="3964"/>
      <c r="L372" s="756"/>
    </row>
    <row r="373" spans="1:12" s="1826" customFormat="1">
      <c r="A373" s="1825"/>
      <c r="B373" s="1293"/>
      <c r="C373" s="1293"/>
      <c r="D373" s="1293"/>
      <c r="E373" s="1293"/>
      <c r="F373" s="1293"/>
      <c r="G373" s="1293"/>
      <c r="H373" s="1293"/>
      <c r="I373" s="1293"/>
      <c r="J373" s="1293"/>
      <c r="K373" s="3964"/>
      <c r="L373" s="756"/>
    </row>
    <row r="374" spans="1:12" s="1826" customFormat="1">
      <c r="A374" s="1825"/>
      <c r="B374" s="1293"/>
      <c r="C374" s="1293"/>
      <c r="D374" s="1293"/>
      <c r="E374" s="1293"/>
      <c r="F374" s="1293"/>
      <c r="G374" s="1293"/>
      <c r="H374" s="1293"/>
      <c r="I374" s="1293"/>
      <c r="J374" s="1293"/>
      <c r="K374" s="3964"/>
      <c r="L374" s="756"/>
    </row>
    <row r="375" spans="1:12" s="1826" customFormat="1">
      <c r="A375" s="1825"/>
      <c r="B375" s="1293"/>
      <c r="C375" s="1293"/>
      <c r="D375" s="1293"/>
      <c r="E375" s="1293"/>
      <c r="F375" s="1293"/>
      <c r="G375" s="1293"/>
      <c r="H375" s="1293"/>
      <c r="I375" s="1293"/>
      <c r="J375" s="1293"/>
      <c r="K375" s="3964"/>
      <c r="L375" s="756"/>
    </row>
    <row r="376" spans="1:12" s="1826" customFormat="1">
      <c r="A376" s="1825"/>
      <c r="B376" s="1293"/>
      <c r="C376" s="1293"/>
      <c r="D376" s="1293"/>
      <c r="E376" s="1293"/>
      <c r="F376" s="1293"/>
      <c r="G376" s="1293"/>
      <c r="H376" s="1293"/>
      <c r="I376" s="1293"/>
      <c r="J376" s="1293"/>
      <c r="K376" s="3964"/>
      <c r="L376" s="756"/>
    </row>
    <row r="377" spans="1:12" s="1826" customFormat="1">
      <c r="A377" s="1825"/>
      <c r="B377" s="1293"/>
      <c r="C377" s="1293"/>
      <c r="D377" s="1293"/>
      <c r="E377" s="1293"/>
      <c r="F377" s="1293"/>
      <c r="G377" s="1293"/>
      <c r="H377" s="1293"/>
      <c r="I377" s="1293"/>
      <c r="J377" s="1293"/>
      <c r="K377" s="3964"/>
      <c r="L377" s="756"/>
    </row>
    <row r="378" spans="1:12" s="1826" customFormat="1">
      <c r="A378" s="1825"/>
      <c r="B378" s="1293"/>
      <c r="C378" s="1293"/>
      <c r="D378" s="1293"/>
      <c r="E378" s="1293"/>
      <c r="F378" s="1293"/>
      <c r="G378" s="1293"/>
      <c r="H378" s="1293"/>
      <c r="I378" s="1293"/>
      <c r="J378" s="1293"/>
      <c r="K378" s="3964"/>
      <c r="L378" s="756"/>
    </row>
    <row r="379" spans="1:12" s="1826" customFormat="1">
      <c r="A379" s="1825"/>
      <c r="B379" s="1293"/>
      <c r="C379" s="1293"/>
      <c r="D379" s="1293"/>
      <c r="E379" s="1293"/>
      <c r="F379" s="1293"/>
      <c r="G379" s="1293"/>
      <c r="H379" s="1293"/>
      <c r="I379" s="1293"/>
      <c r="J379" s="1293"/>
      <c r="K379" s="3964"/>
      <c r="L379" s="756"/>
    </row>
    <row r="380" spans="1:12" s="1826" customFormat="1">
      <c r="A380" s="1825"/>
      <c r="B380" s="1293"/>
      <c r="C380" s="1293"/>
      <c r="D380" s="1293"/>
      <c r="E380" s="1293"/>
      <c r="F380" s="1293"/>
      <c r="G380" s="1293"/>
      <c r="H380" s="1293"/>
      <c r="I380" s="1293"/>
      <c r="J380" s="1293"/>
      <c r="K380" s="3964"/>
      <c r="L380" s="756"/>
    </row>
    <row r="381" spans="1:12" s="1826" customFormat="1">
      <c r="A381" s="1825"/>
      <c r="B381" s="1293"/>
      <c r="C381" s="1293"/>
      <c r="D381" s="1293"/>
      <c r="E381" s="1293"/>
      <c r="F381" s="1293"/>
      <c r="G381" s="1293"/>
      <c r="H381" s="1293"/>
      <c r="I381" s="1293"/>
      <c r="J381" s="1293"/>
      <c r="K381" s="3964"/>
      <c r="L381" s="756"/>
    </row>
    <row r="382" spans="1:12" s="1826" customFormat="1">
      <c r="A382" s="1825"/>
      <c r="B382" s="1293"/>
      <c r="C382" s="1293"/>
      <c r="D382" s="1293"/>
      <c r="E382" s="1293"/>
      <c r="F382" s="1293"/>
      <c r="G382" s="1293"/>
      <c r="H382" s="1293"/>
      <c r="I382" s="1293"/>
      <c r="J382" s="1293"/>
      <c r="K382" s="3964"/>
      <c r="L382" s="756"/>
    </row>
    <row r="383" spans="1:12" s="1826" customFormat="1">
      <c r="A383" s="1825"/>
      <c r="B383" s="1293"/>
      <c r="C383" s="1293"/>
      <c r="D383" s="1293"/>
      <c r="E383" s="1293"/>
      <c r="F383" s="1293"/>
      <c r="G383" s="1293"/>
      <c r="H383" s="1293"/>
      <c r="I383" s="1293"/>
      <c r="J383" s="1293"/>
      <c r="K383" s="3964"/>
      <c r="L383" s="756"/>
    </row>
    <row r="384" spans="1:12" s="1826" customFormat="1">
      <c r="A384" s="1825"/>
      <c r="B384" s="1293"/>
      <c r="C384" s="1293"/>
      <c r="D384" s="1293"/>
      <c r="E384" s="1293"/>
      <c r="F384" s="1293"/>
      <c r="G384" s="1293"/>
      <c r="H384" s="1293"/>
      <c r="I384" s="1293"/>
      <c r="J384" s="1293"/>
      <c r="K384" s="3964"/>
      <c r="L384" s="756"/>
    </row>
    <row r="385" spans="1:12" s="1826" customFormat="1">
      <c r="A385" s="1825"/>
      <c r="B385" s="1293"/>
      <c r="C385" s="1293"/>
      <c r="D385" s="1293"/>
      <c r="E385" s="1293"/>
      <c r="F385" s="1293"/>
      <c r="G385" s="1293"/>
      <c r="H385" s="1293"/>
      <c r="I385" s="1293"/>
      <c r="J385" s="1293"/>
      <c r="K385" s="3964"/>
      <c r="L385" s="756"/>
    </row>
    <row r="386" spans="1:12" s="1826" customFormat="1">
      <c r="A386" s="1825"/>
      <c r="B386" s="1293"/>
      <c r="C386" s="1293"/>
      <c r="D386" s="1293"/>
      <c r="E386" s="1293"/>
      <c r="F386" s="1293"/>
      <c r="G386" s="1293"/>
      <c r="H386" s="1293"/>
      <c r="I386" s="1293"/>
      <c r="J386" s="1293"/>
      <c r="K386" s="3964"/>
      <c r="L386" s="756"/>
    </row>
    <row r="387" spans="1:12" s="1826" customFormat="1">
      <c r="A387" s="1825"/>
      <c r="B387" s="1293"/>
      <c r="C387" s="1293"/>
      <c r="D387" s="1293"/>
      <c r="E387" s="1293"/>
      <c r="F387" s="1293"/>
      <c r="G387" s="1293"/>
      <c r="H387" s="1293"/>
      <c r="I387" s="1293"/>
      <c r="J387" s="1293"/>
      <c r="K387" s="3964"/>
      <c r="L387" s="756"/>
    </row>
    <row r="388" spans="1:12" s="1826" customFormat="1">
      <c r="A388" s="1825"/>
      <c r="B388" s="1293"/>
      <c r="C388" s="1293"/>
      <c r="D388" s="1293"/>
      <c r="E388" s="1293"/>
      <c r="F388" s="1293"/>
      <c r="G388" s="1293"/>
      <c r="H388" s="1293"/>
      <c r="I388" s="1293"/>
      <c r="J388" s="1293"/>
      <c r="K388" s="3964"/>
      <c r="L388" s="756"/>
    </row>
    <row r="389" spans="1:12" s="1826" customFormat="1">
      <c r="A389" s="1825"/>
      <c r="B389" s="1293"/>
      <c r="C389" s="1293"/>
      <c r="D389" s="1293"/>
      <c r="E389" s="1293"/>
      <c r="F389" s="1293"/>
      <c r="G389" s="1293"/>
      <c r="H389" s="1293"/>
      <c r="I389" s="1293"/>
      <c r="J389" s="1293"/>
      <c r="K389" s="3964"/>
      <c r="L389" s="756"/>
    </row>
    <row r="390" spans="1:12" s="1826" customFormat="1">
      <c r="A390" s="1825"/>
      <c r="B390" s="1293"/>
      <c r="C390" s="1293"/>
      <c r="D390" s="1293"/>
      <c r="E390" s="1293"/>
      <c r="F390" s="1293"/>
      <c r="G390" s="1293"/>
      <c r="H390" s="1293"/>
      <c r="I390" s="1293"/>
      <c r="J390" s="1293"/>
      <c r="K390" s="3964"/>
      <c r="L390" s="756"/>
    </row>
    <row r="391" spans="1:12" s="1826" customFormat="1">
      <c r="A391" s="1825"/>
      <c r="B391" s="1293"/>
      <c r="C391" s="1293"/>
      <c r="D391" s="1293"/>
      <c r="E391" s="1293"/>
      <c r="F391" s="1293"/>
      <c r="G391" s="1293"/>
      <c r="H391" s="1293"/>
      <c r="I391" s="1293"/>
      <c r="J391" s="1293"/>
      <c r="K391" s="3964"/>
      <c r="L391" s="756"/>
    </row>
    <row r="392" spans="1:12" s="1826" customFormat="1">
      <c r="A392" s="1825"/>
      <c r="B392" s="1293"/>
      <c r="C392" s="1293"/>
      <c r="D392" s="1293"/>
      <c r="E392" s="1293"/>
      <c r="F392" s="1293"/>
      <c r="G392" s="1293"/>
      <c r="H392" s="1293"/>
      <c r="I392" s="1293"/>
      <c r="J392" s="1293"/>
      <c r="K392" s="3964"/>
      <c r="L392" s="756"/>
    </row>
    <row r="393" spans="1:12" s="1826" customFormat="1">
      <c r="A393" s="1825"/>
      <c r="B393" s="1293"/>
      <c r="C393" s="1293"/>
      <c r="D393" s="1293"/>
      <c r="E393" s="1293"/>
      <c r="F393" s="1293"/>
      <c r="G393" s="1293"/>
      <c r="H393" s="1293"/>
      <c r="I393" s="1293"/>
      <c r="J393" s="1293"/>
      <c r="K393" s="3964"/>
      <c r="L393" s="756"/>
    </row>
    <row r="394" spans="1:12" s="1826" customFormat="1">
      <c r="A394" s="1825"/>
      <c r="B394" s="1293"/>
      <c r="C394" s="1293"/>
      <c r="D394" s="1293"/>
      <c r="E394" s="1293"/>
      <c r="F394" s="1293"/>
      <c r="G394" s="1293"/>
      <c r="H394" s="1293"/>
      <c r="I394" s="1293"/>
      <c r="J394" s="1293"/>
      <c r="K394" s="3964"/>
      <c r="L394" s="756"/>
    </row>
    <row r="395" spans="1:12" s="1826" customFormat="1">
      <c r="A395" s="1825"/>
      <c r="B395" s="1293"/>
      <c r="C395" s="1293"/>
      <c r="D395" s="1293"/>
      <c r="E395" s="1293"/>
      <c r="F395" s="1293"/>
      <c r="G395" s="1293"/>
      <c r="H395" s="1293"/>
      <c r="I395" s="1293"/>
      <c r="J395" s="1293"/>
      <c r="K395" s="3964"/>
      <c r="L395" s="756"/>
    </row>
    <row r="396" spans="1:12" s="1826" customFormat="1">
      <c r="A396" s="1825"/>
      <c r="B396" s="1293"/>
      <c r="C396" s="1293"/>
      <c r="D396" s="1293"/>
      <c r="E396" s="1293"/>
      <c r="F396" s="1293"/>
      <c r="G396" s="1293"/>
      <c r="H396" s="1293"/>
      <c r="I396" s="1293"/>
      <c r="J396" s="1293"/>
      <c r="K396" s="3964"/>
      <c r="L396" s="756"/>
    </row>
    <row r="397" spans="1:12" s="1826" customFormat="1">
      <c r="A397" s="1825"/>
      <c r="B397" s="1293"/>
      <c r="C397" s="1293"/>
      <c r="D397" s="1293"/>
      <c r="E397" s="1293"/>
      <c r="F397" s="1293"/>
      <c r="G397" s="1293"/>
      <c r="H397" s="1293"/>
      <c r="I397" s="1293"/>
      <c r="J397" s="1293"/>
      <c r="K397" s="3964"/>
      <c r="L397" s="756"/>
    </row>
    <row r="398" spans="1:12" s="1826" customFormat="1">
      <c r="A398" s="1825"/>
      <c r="B398" s="1293"/>
      <c r="C398" s="1293"/>
      <c r="D398" s="1293"/>
      <c r="E398" s="1293"/>
      <c r="F398" s="1293"/>
      <c r="G398" s="1293"/>
      <c r="H398" s="1293"/>
      <c r="I398" s="1293"/>
      <c r="J398" s="1293"/>
      <c r="K398" s="3964"/>
      <c r="L398" s="756"/>
    </row>
    <row r="399" spans="1:12" s="1826" customFormat="1">
      <c r="A399" s="1825"/>
      <c r="B399" s="1293"/>
      <c r="C399" s="1293"/>
      <c r="D399" s="1293"/>
      <c r="E399" s="1293"/>
      <c r="F399" s="1293"/>
      <c r="G399" s="1293"/>
      <c r="H399" s="1293"/>
      <c r="I399" s="1293"/>
      <c r="J399" s="1293"/>
      <c r="K399" s="3964"/>
      <c r="L399" s="756"/>
    </row>
    <row r="400" spans="1:12" s="1826" customFormat="1">
      <c r="A400" s="1825"/>
      <c r="B400" s="1293"/>
      <c r="C400" s="1293"/>
      <c r="D400" s="1293"/>
      <c r="E400" s="1293"/>
      <c r="F400" s="1293"/>
      <c r="G400" s="1293"/>
      <c r="H400" s="1293"/>
      <c r="I400" s="1293"/>
      <c r="J400" s="1293"/>
      <c r="K400" s="3964"/>
      <c r="L400" s="756"/>
    </row>
    <row r="401" spans="1:12" s="1826" customFormat="1">
      <c r="A401" s="1825"/>
      <c r="B401" s="1293"/>
      <c r="C401" s="1293"/>
      <c r="D401" s="1293"/>
      <c r="E401" s="1293"/>
      <c r="F401" s="1293"/>
      <c r="G401" s="1293"/>
      <c r="H401" s="1293"/>
      <c r="I401" s="1293"/>
      <c r="J401" s="1293"/>
      <c r="K401" s="3964"/>
      <c r="L401" s="756"/>
    </row>
    <row r="402" spans="1:12" s="1826" customFormat="1">
      <c r="A402" s="1825"/>
      <c r="B402" s="1293"/>
      <c r="C402" s="1293"/>
      <c r="D402" s="1293"/>
      <c r="E402" s="1293"/>
      <c r="F402" s="1293"/>
      <c r="G402" s="1293"/>
      <c r="H402" s="1293"/>
      <c r="I402" s="1293"/>
      <c r="J402" s="1293"/>
      <c r="K402" s="3964"/>
      <c r="L402" s="756"/>
    </row>
    <row r="403" spans="1:12" s="1826" customFormat="1">
      <c r="A403" s="1825"/>
      <c r="B403" s="1293"/>
      <c r="C403" s="1293"/>
      <c r="D403" s="1293"/>
      <c r="E403" s="1293"/>
      <c r="F403" s="1293"/>
      <c r="G403" s="1293"/>
      <c r="H403" s="1293"/>
      <c r="I403" s="1293"/>
      <c r="J403" s="1293"/>
      <c r="K403" s="3964"/>
      <c r="L403" s="756"/>
    </row>
    <row r="404" spans="1:12" s="1826" customFormat="1">
      <c r="A404" s="1825"/>
      <c r="B404" s="1293"/>
      <c r="C404" s="1293"/>
      <c r="D404" s="1293"/>
      <c r="E404" s="1293"/>
      <c r="F404" s="1293"/>
      <c r="G404" s="1293"/>
      <c r="H404" s="1293"/>
      <c r="I404" s="1293"/>
      <c r="J404" s="1293"/>
      <c r="K404" s="3964"/>
      <c r="L404" s="756"/>
    </row>
    <row r="405" spans="1:12" s="1826" customFormat="1">
      <c r="A405" s="1825"/>
      <c r="B405" s="1293"/>
      <c r="C405" s="1293"/>
      <c r="D405" s="1293"/>
      <c r="E405" s="1293"/>
      <c r="F405" s="1293"/>
      <c r="G405" s="1293"/>
      <c r="H405" s="1293"/>
      <c r="I405" s="1293"/>
      <c r="J405" s="1293"/>
      <c r="K405" s="3964"/>
      <c r="L405" s="756"/>
    </row>
    <row r="406" spans="1:12" s="1826" customFormat="1">
      <c r="A406" s="1825"/>
      <c r="B406" s="1293"/>
      <c r="C406" s="1293"/>
      <c r="D406" s="1293"/>
      <c r="E406" s="1293"/>
      <c r="F406" s="1293"/>
      <c r="G406" s="1293"/>
      <c r="H406" s="1293"/>
      <c r="I406" s="1293"/>
      <c r="J406" s="1293"/>
      <c r="K406" s="3964"/>
      <c r="L406" s="756"/>
    </row>
    <row r="407" spans="1:12" s="1826" customFormat="1">
      <c r="A407" s="1825"/>
      <c r="B407" s="1293"/>
      <c r="C407" s="1293"/>
      <c r="D407" s="1293"/>
      <c r="E407" s="1293"/>
      <c r="F407" s="1293"/>
      <c r="G407" s="1293"/>
      <c r="H407" s="1293"/>
      <c r="I407" s="1293"/>
      <c r="J407" s="1293"/>
      <c r="K407" s="3964"/>
      <c r="L407" s="756"/>
    </row>
    <row r="408" spans="1:12" s="1826" customFormat="1">
      <c r="A408" s="1825"/>
      <c r="B408" s="1293"/>
      <c r="C408" s="1293"/>
      <c r="D408" s="1293"/>
      <c r="E408" s="1293"/>
      <c r="F408" s="1293"/>
      <c r="G408" s="1293"/>
      <c r="H408" s="1293"/>
      <c r="I408" s="1293"/>
      <c r="J408" s="1293"/>
      <c r="K408" s="3964"/>
      <c r="L408" s="756"/>
    </row>
    <row r="409" spans="1:12" s="1826" customFormat="1">
      <c r="A409" s="1825"/>
      <c r="B409" s="1293"/>
      <c r="C409" s="1293"/>
      <c r="D409" s="1293"/>
      <c r="E409" s="1293"/>
      <c r="F409" s="1293"/>
      <c r="G409" s="1293"/>
      <c r="H409" s="1293"/>
      <c r="I409" s="1293"/>
      <c r="J409" s="1293"/>
      <c r="K409" s="3964"/>
      <c r="L409" s="756"/>
    </row>
    <row r="410" spans="1:12" s="1826" customFormat="1">
      <c r="A410" s="1825"/>
      <c r="B410" s="1293"/>
      <c r="C410" s="1293"/>
      <c r="D410" s="1293"/>
      <c r="E410" s="1293"/>
      <c r="F410" s="1293"/>
      <c r="G410" s="1293"/>
      <c r="H410" s="1293"/>
      <c r="I410" s="1293"/>
      <c r="J410" s="1293"/>
      <c r="K410" s="3964"/>
      <c r="L410" s="756"/>
    </row>
    <row r="411" spans="1:12" s="1826" customFormat="1">
      <c r="A411" s="1825"/>
      <c r="B411" s="1293"/>
      <c r="C411" s="1293"/>
      <c r="D411" s="1293"/>
      <c r="E411" s="1293"/>
      <c r="F411" s="1293"/>
      <c r="G411" s="1293"/>
      <c r="H411" s="1293"/>
      <c r="I411" s="1293"/>
      <c r="J411" s="1293"/>
      <c r="K411" s="3964"/>
      <c r="L411" s="756"/>
    </row>
    <row r="412" spans="1:12" s="1826" customFormat="1">
      <c r="A412" s="1825"/>
      <c r="B412" s="1293"/>
      <c r="C412" s="1293"/>
      <c r="D412" s="1293"/>
      <c r="E412" s="1293"/>
      <c r="F412" s="1293"/>
      <c r="G412" s="1293"/>
      <c r="H412" s="1293"/>
      <c r="I412" s="1293"/>
      <c r="J412" s="1293"/>
      <c r="K412" s="3964"/>
      <c r="L412" s="756"/>
    </row>
    <row r="413" spans="1:12" s="1826" customFormat="1">
      <c r="A413" s="1825"/>
      <c r="B413" s="1293"/>
      <c r="C413" s="1293"/>
      <c r="D413" s="1293"/>
      <c r="E413" s="1293"/>
      <c r="F413" s="1293"/>
      <c r="G413" s="1293"/>
      <c r="H413" s="1293"/>
      <c r="I413" s="1293"/>
      <c r="J413" s="1293"/>
      <c r="K413" s="3964"/>
      <c r="L413" s="756"/>
    </row>
    <row r="414" spans="1:12" s="1826" customFormat="1">
      <c r="A414" s="1825"/>
      <c r="B414" s="1293"/>
      <c r="C414" s="1293"/>
      <c r="D414" s="1293"/>
      <c r="E414" s="1293"/>
      <c r="F414" s="1293"/>
      <c r="G414" s="1293"/>
      <c r="H414" s="1293"/>
      <c r="I414" s="1293"/>
      <c r="J414" s="1293"/>
      <c r="K414" s="3964"/>
      <c r="L414" s="756"/>
    </row>
    <row r="415" spans="1:12" s="1826" customFormat="1">
      <c r="A415" s="1825"/>
      <c r="B415" s="1293"/>
      <c r="C415" s="1293"/>
      <c r="D415" s="1293"/>
      <c r="E415" s="1293"/>
      <c r="F415" s="1293"/>
      <c r="G415" s="1293"/>
      <c r="H415" s="1293"/>
      <c r="I415" s="1293"/>
      <c r="J415" s="1293"/>
      <c r="K415" s="3964"/>
      <c r="L415" s="756"/>
    </row>
    <row r="416" spans="1:12" s="1826" customFormat="1">
      <c r="A416" s="1825"/>
      <c r="B416" s="1293"/>
      <c r="C416" s="1293"/>
      <c r="D416" s="1293"/>
      <c r="E416" s="1293"/>
      <c r="F416" s="1293"/>
      <c r="G416" s="1293"/>
      <c r="H416" s="1293"/>
      <c r="I416" s="1293"/>
      <c r="J416" s="1293"/>
      <c r="K416" s="3964"/>
      <c r="L416" s="756"/>
    </row>
    <row r="417" spans="1:12" s="1826" customFormat="1">
      <c r="A417" s="1825"/>
      <c r="B417" s="1293"/>
      <c r="C417" s="1293"/>
      <c r="D417" s="1293"/>
      <c r="E417" s="1293"/>
      <c r="F417" s="1293"/>
      <c r="G417" s="1293"/>
      <c r="H417" s="1293"/>
      <c r="I417" s="1293"/>
      <c r="J417" s="1293"/>
      <c r="K417" s="3964"/>
      <c r="L417" s="756"/>
    </row>
    <row r="418" spans="1:12" s="1826" customFormat="1">
      <c r="A418" s="1825"/>
      <c r="B418" s="1293"/>
      <c r="C418" s="1293"/>
      <c r="D418" s="1293"/>
      <c r="E418" s="1293"/>
      <c r="F418" s="1293"/>
      <c r="G418" s="1293"/>
      <c r="H418" s="1293"/>
      <c r="I418" s="1293"/>
      <c r="J418" s="1293"/>
      <c r="K418" s="3964"/>
      <c r="L418" s="756"/>
    </row>
    <row r="419" spans="1:12" s="1826" customFormat="1">
      <c r="A419" s="1825"/>
      <c r="B419" s="1293"/>
      <c r="C419" s="1293"/>
      <c r="D419" s="1293"/>
      <c r="E419" s="1293"/>
      <c r="F419" s="1293"/>
      <c r="G419" s="1293"/>
      <c r="H419" s="1293"/>
      <c r="I419" s="1293"/>
      <c r="J419" s="1293"/>
      <c r="K419" s="3964"/>
      <c r="L419" s="756"/>
    </row>
    <row r="420" spans="1:12" s="1826" customFormat="1">
      <c r="A420" s="1825"/>
      <c r="B420" s="1293"/>
      <c r="C420" s="1293"/>
      <c r="D420" s="1293"/>
      <c r="E420" s="1293"/>
      <c r="F420" s="1293"/>
      <c r="G420" s="1293"/>
      <c r="H420" s="1293"/>
      <c r="I420" s="1293"/>
      <c r="J420" s="1293"/>
      <c r="K420" s="3964"/>
      <c r="L420" s="756"/>
    </row>
    <row r="421" spans="1:12" s="1826" customFormat="1">
      <c r="A421" s="1825"/>
      <c r="B421" s="1293"/>
      <c r="C421" s="1293"/>
      <c r="D421" s="1293"/>
      <c r="E421" s="1293"/>
      <c r="F421" s="1293"/>
      <c r="G421" s="1293"/>
      <c r="H421" s="1293"/>
      <c r="I421" s="1293"/>
      <c r="J421" s="1293"/>
      <c r="K421" s="3964"/>
      <c r="L421" s="756"/>
    </row>
    <row r="422" spans="1:12" s="1826" customFormat="1">
      <c r="A422" s="1825"/>
      <c r="B422" s="1293"/>
      <c r="C422" s="1293"/>
      <c r="D422" s="1293"/>
      <c r="E422" s="1293"/>
      <c r="F422" s="1293"/>
      <c r="G422" s="1293"/>
      <c r="H422" s="1293"/>
      <c r="I422" s="1293"/>
      <c r="J422" s="1293"/>
      <c r="K422" s="3964"/>
      <c r="L422" s="756"/>
    </row>
    <row r="423" spans="1:12" s="1826" customFormat="1">
      <c r="A423" s="1825"/>
      <c r="B423" s="1293"/>
      <c r="C423" s="1293"/>
      <c r="D423" s="1293"/>
      <c r="E423" s="1293"/>
      <c r="F423" s="1293"/>
      <c r="G423" s="1293"/>
      <c r="H423" s="1293"/>
      <c r="I423" s="1293"/>
      <c r="J423" s="1293"/>
      <c r="K423" s="3964"/>
      <c r="L423" s="756"/>
    </row>
    <row r="424" spans="1:12" s="1826" customFormat="1">
      <c r="A424" s="1825"/>
      <c r="B424" s="1293"/>
      <c r="C424" s="1293"/>
      <c r="D424" s="1293"/>
      <c r="E424" s="1293"/>
      <c r="F424" s="1293"/>
      <c r="G424" s="1293"/>
      <c r="H424" s="1293"/>
      <c r="I424" s="1293"/>
      <c r="J424" s="1293"/>
      <c r="K424" s="3964"/>
      <c r="L424" s="756"/>
    </row>
    <row r="425" spans="1:12" s="1826" customFormat="1">
      <c r="A425" s="1825"/>
      <c r="B425" s="1293"/>
      <c r="C425" s="1293"/>
      <c r="D425" s="1293"/>
      <c r="E425" s="1293"/>
      <c r="F425" s="1293"/>
      <c r="G425" s="1293"/>
      <c r="H425" s="1293"/>
      <c r="I425" s="1293"/>
      <c r="J425" s="1293"/>
      <c r="K425" s="3964"/>
      <c r="L425" s="756"/>
    </row>
    <row r="426" spans="1:12" s="1826" customFormat="1">
      <c r="A426" s="1825"/>
      <c r="B426" s="1293"/>
      <c r="C426" s="1293"/>
      <c r="D426" s="1293"/>
      <c r="E426" s="1293"/>
      <c r="F426" s="1293"/>
      <c r="G426" s="1293"/>
      <c r="H426" s="1293"/>
      <c r="I426" s="1293"/>
      <c r="J426" s="1293"/>
      <c r="K426" s="3964"/>
      <c r="L426" s="756"/>
    </row>
    <row r="427" spans="1:12" s="1826" customFormat="1">
      <c r="A427" s="1825"/>
      <c r="B427" s="1293"/>
      <c r="C427" s="1293"/>
      <c r="D427" s="1293"/>
      <c r="E427" s="1293"/>
      <c r="F427" s="1293"/>
      <c r="G427" s="1293"/>
      <c r="H427" s="1293"/>
      <c r="I427" s="1293"/>
      <c r="J427" s="1293"/>
      <c r="K427" s="3964"/>
      <c r="L427" s="756"/>
    </row>
    <row r="428" spans="1:12" s="1826" customFormat="1">
      <c r="A428" s="1825"/>
      <c r="B428" s="1293"/>
      <c r="C428" s="1293"/>
      <c r="D428" s="1293"/>
      <c r="E428" s="1293"/>
      <c r="F428" s="1293"/>
      <c r="G428" s="1293"/>
      <c r="H428" s="1293"/>
      <c r="I428" s="1293"/>
      <c r="J428" s="1293"/>
      <c r="K428" s="3964"/>
      <c r="L428" s="756"/>
    </row>
    <row r="429" spans="1:12" s="1826" customFormat="1">
      <c r="A429" s="1825"/>
      <c r="B429" s="1293"/>
      <c r="C429" s="1293"/>
      <c r="D429" s="1293"/>
      <c r="E429" s="1293"/>
      <c r="F429" s="1293"/>
      <c r="G429" s="1293"/>
      <c r="H429" s="1293"/>
      <c r="I429" s="1293"/>
      <c r="J429" s="1293"/>
      <c r="K429" s="3964"/>
      <c r="L429" s="756"/>
    </row>
    <row r="430" spans="1:12" s="1826" customFormat="1">
      <c r="A430" s="1825"/>
      <c r="B430" s="1293"/>
      <c r="C430" s="1293"/>
      <c r="D430" s="1293"/>
      <c r="E430" s="1293"/>
      <c r="F430" s="1293"/>
      <c r="G430" s="1293"/>
      <c r="H430" s="1293"/>
      <c r="I430" s="1293"/>
      <c r="J430" s="1293"/>
      <c r="K430" s="3964"/>
      <c r="L430" s="756"/>
    </row>
    <row r="431" spans="1:12" s="1826" customFormat="1">
      <c r="A431" s="1825"/>
      <c r="B431" s="1293"/>
      <c r="C431" s="1293"/>
      <c r="D431" s="1293"/>
      <c r="E431" s="1293"/>
      <c r="F431" s="1293"/>
      <c r="G431" s="1293"/>
      <c r="H431" s="1293"/>
      <c r="I431" s="1293"/>
      <c r="J431" s="1293"/>
      <c r="K431" s="3964"/>
      <c r="L431" s="756"/>
    </row>
    <row r="432" spans="1:12" s="1826" customFormat="1">
      <c r="A432" s="1825"/>
      <c r="B432" s="1293"/>
      <c r="C432" s="1293"/>
      <c r="D432" s="1293"/>
      <c r="E432" s="1293"/>
      <c r="F432" s="1293"/>
      <c r="G432" s="1293"/>
      <c r="H432" s="1293"/>
      <c r="I432" s="1293"/>
      <c r="J432" s="1293"/>
      <c r="K432" s="3964"/>
      <c r="L432" s="756"/>
    </row>
    <row r="433" spans="1:12" s="1826" customFormat="1">
      <c r="A433" s="1825"/>
      <c r="B433" s="1293"/>
      <c r="C433" s="1293"/>
      <c r="D433" s="1293"/>
      <c r="E433" s="1293"/>
      <c r="F433" s="1293"/>
      <c r="G433" s="1293"/>
      <c r="H433" s="1293"/>
      <c r="I433" s="1293"/>
      <c r="J433" s="1293"/>
      <c r="K433" s="3964"/>
      <c r="L433" s="756"/>
    </row>
    <row r="434" spans="1:12" s="1826" customFormat="1">
      <c r="A434" s="1825"/>
      <c r="B434" s="1293"/>
      <c r="C434" s="1293"/>
      <c r="D434" s="1293"/>
      <c r="E434" s="1293"/>
      <c r="F434" s="1293"/>
      <c r="G434" s="1293"/>
      <c r="H434" s="1293"/>
      <c r="I434" s="1293"/>
      <c r="J434" s="1293"/>
      <c r="K434" s="3964"/>
      <c r="L434" s="756"/>
    </row>
    <row r="435" spans="1:12" s="1826" customFormat="1">
      <c r="A435" s="1825"/>
      <c r="B435" s="1293"/>
      <c r="C435" s="1293"/>
      <c r="D435" s="1293"/>
      <c r="E435" s="1293"/>
      <c r="F435" s="1293"/>
      <c r="G435" s="1293"/>
      <c r="H435" s="1293"/>
      <c r="I435" s="1293"/>
      <c r="J435" s="1293"/>
      <c r="K435" s="3964"/>
      <c r="L435" s="756"/>
    </row>
    <row r="436" spans="1:12" s="1826" customFormat="1">
      <c r="A436" s="1825"/>
      <c r="B436" s="1293"/>
      <c r="C436" s="1293"/>
      <c r="D436" s="1293"/>
      <c r="E436" s="1293"/>
      <c r="F436" s="1293"/>
      <c r="G436" s="1293"/>
      <c r="H436" s="1293"/>
      <c r="I436" s="1293"/>
      <c r="J436" s="1293"/>
      <c r="K436" s="3964"/>
      <c r="L436" s="756"/>
    </row>
    <row r="437" spans="1:12" s="1826" customFormat="1">
      <c r="A437" s="1825"/>
      <c r="B437" s="1293"/>
      <c r="C437" s="1293"/>
      <c r="D437" s="1293"/>
      <c r="E437" s="1293"/>
      <c r="F437" s="1293"/>
      <c r="G437" s="1293"/>
      <c r="H437" s="1293"/>
      <c r="I437" s="1293"/>
      <c r="J437" s="1293"/>
      <c r="K437" s="3964"/>
      <c r="L437" s="756"/>
    </row>
    <row r="438" spans="1:12" s="1826" customFormat="1">
      <c r="A438" s="1825"/>
      <c r="B438" s="1293"/>
      <c r="C438" s="1293"/>
      <c r="D438" s="1293"/>
      <c r="E438" s="1293"/>
      <c r="F438" s="1293"/>
      <c r="G438" s="1293"/>
      <c r="H438" s="1293"/>
      <c r="I438" s="1293"/>
      <c r="J438" s="1293"/>
      <c r="K438" s="3964"/>
      <c r="L438" s="756"/>
    </row>
    <row r="439" spans="1:12" s="1826" customFormat="1">
      <c r="A439" s="1825"/>
      <c r="B439" s="1293"/>
      <c r="C439" s="1293"/>
      <c r="D439" s="1293"/>
      <c r="E439" s="1293"/>
      <c r="F439" s="1293"/>
      <c r="G439" s="1293"/>
      <c r="H439" s="1293"/>
      <c r="I439" s="1293"/>
      <c r="J439" s="1293"/>
      <c r="K439" s="3964"/>
      <c r="L439" s="756"/>
    </row>
    <row r="440" spans="1:12" s="1826" customFormat="1">
      <c r="A440" s="1825"/>
      <c r="B440" s="1293"/>
      <c r="C440" s="1293"/>
      <c r="D440" s="1293"/>
      <c r="E440" s="1293"/>
      <c r="F440" s="1293"/>
      <c r="G440" s="1293"/>
      <c r="H440" s="1293"/>
      <c r="I440" s="1293"/>
      <c r="J440" s="1293"/>
      <c r="K440" s="3964"/>
      <c r="L440" s="756"/>
    </row>
    <row r="441" spans="1:12" s="1826" customFormat="1">
      <c r="A441" s="1825"/>
      <c r="B441" s="1293"/>
      <c r="C441" s="1293"/>
      <c r="D441" s="1293"/>
      <c r="E441" s="1293"/>
      <c r="F441" s="1293"/>
      <c r="G441" s="1293"/>
      <c r="H441" s="1293"/>
      <c r="I441" s="1293"/>
      <c r="J441" s="1293"/>
      <c r="K441" s="3964"/>
      <c r="L441" s="756"/>
    </row>
    <row r="442" spans="1:12" s="1826" customFormat="1">
      <c r="A442" s="1825"/>
      <c r="B442" s="1293"/>
      <c r="C442" s="1293"/>
      <c r="D442" s="1293"/>
      <c r="E442" s="1293"/>
      <c r="F442" s="1293"/>
      <c r="G442" s="1293"/>
      <c r="H442" s="1293"/>
      <c r="I442" s="1293"/>
      <c r="J442" s="1293"/>
      <c r="K442" s="3964"/>
      <c r="L442" s="756"/>
    </row>
    <row r="443" spans="1:12" s="1826" customFormat="1">
      <c r="A443" s="1825"/>
      <c r="B443" s="1293"/>
      <c r="C443" s="1293"/>
      <c r="D443" s="1293"/>
      <c r="E443" s="1293"/>
      <c r="F443" s="1293"/>
      <c r="G443" s="1293"/>
      <c r="H443" s="1293"/>
      <c r="I443" s="1293"/>
      <c r="J443" s="1293"/>
      <c r="K443" s="3964"/>
      <c r="L443" s="756"/>
    </row>
    <row r="444" spans="1:12" s="1826" customFormat="1">
      <c r="A444" s="1825"/>
      <c r="B444" s="1293"/>
      <c r="C444" s="1293"/>
      <c r="D444" s="1293"/>
      <c r="E444" s="1293"/>
      <c r="F444" s="1293"/>
      <c r="G444" s="1293"/>
      <c r="H444" s="1293"/>
      <c r="I444" s="1293"/>
      <c r="J444" s="1293"/>
      <c r="K444" s="3964"/>
      <c r="L444" s="756"/>
    </row>
    <row r="445" spans="1:12" s="1826" customFormat="1">
      <c r="A445" s="1825"/>
      <c r="B445" s="1293"/>
      <c r="C445" s="1293"/>
      <c r="D445" s="1293"/>
      <c r="E445" s="1293"/>
      <c r="F445" s="1293"/>
      <c r="G445" s="1293"/>
      <c r="H445" s="1293"/>
      <c r="I445" s="1293"/>
      <c r="J445" s="1293"/>
      <c r="K445" s="3964"/>
      <c r="L445" s="756"/>
    </row>
    <row r="446" spans="1:12" s="1826" customFormat="1">
      <c r="A446" s="1825"/>
      <c r="B446" s="1293"/>
      <c r="C446" s="1293"/>
      <c r="D446" s="1293"/>
      <c r="E446" s="1293"/>
      <c r="F446" s="1293"/>
      <c r="G446" s="1293"/>
      <c r="H446" s="1293"/>
      <c r="I446" s="1293"/>
      <c r="J446" s="1293"/>
      <c r="K446" s="3964"/>
      <c r="L446" s="756"/>
    </row>
    <row r="447" spans="1:12" s="1826" customFormat="1">
      <c r="A447" s="1825"/>
      <c r="B447" s="1293"/>
      <c r="C447" s="1293"/>
      <c r="D447" s="1293"/>
      <c r="E447" s="1293"/>
      <c r="F447" s="1293"/>
      <c r="G447" s="1293"/>
      <c r="H447" s="1293"/>
      <c r="I447" s="1293"/>
      <c r="J447" s="1293"/>
      <c r="K447" s="3964"/>
      <c r="L447" s="756"/>
    </row>
    <row r="448" spans="1:12" s="1826" customFormat="1">
      <c r="A448" s="1825"/>
      <c r="B448" s="1293"/>
      <c r="C448" s="1293"/>
      <c r="D448" s="1293"/>
      <c r="E448" s="1293"/>
      <c r="F448" s="1293"/>
      <c r="G448" s="1293"/>
      <c r="H448" s="1293"/>
      <c r="I448" s="1293"/>
      <c r="J448" s="1293"/>
      <c r="K448" s="3964"/>
      <c r="L448" s="756"/>
    </row>
    <row r="449" spans="1:12" s="1826" customFormat="1">
      <c r="A449" s="1825"/>
      <c r="B449" s="1293"/>
      <c r="C449" s="1293"/>
      <c r="D449" s="1293"/>
      <c r="E449" s="1293"/>
      <c r="F449" s="1293"/>
      <c r="G449" s="1293"/>
      <c r="H449" s="1293"/>
      <c r="I449" s="1293"/>
      <c r="J449" s="1293"/>
      <c r="K449" s="3964"/>
      <c r="L449" s="756"/>
    </row>
    <row r="450" spans="1:12" s="1826" customFormat="1">
      <c r="A450" s="1825"/>
      <c r="B450" s="1293"/>
      <c r="C450" s="1293"/>
      <c r="D450" s="1293"/>
      <c r="E450" s="1293"/>
      <c r="F450" s="1293"/>
      <c r="G450" s="1293"/>
      <c r="H450" s="1293"/>
      <c r="I450" s="1293"/>
      <c r="J450" s="1293"/>
      <c r="K450" s="3964"/>
      <c r="L450" s="756"/>
    </row>
    <row r="451" spans="1:12" s="1826" customFormat="1">
      <c r="A451" s="1825"/>
      <c r="B451" s="1293"/>
      <c r="C451" s="1293"/>
      <c r="D451" s="1293"/>
      <c r="E451" s="1293"/>
      <c r="F451" s="1293"/>
      <c r="G451" s="1293"/>
      <c r="H451" s="1293"/>
      <c r="I451" s="1293"/>
      <c r="J451" s="1293"/>
      <c r="K451" s="3964"/>
      <c r="L451" s="756"/>
    </row>
    <row r="452" spans="1:12" s="1826" customFormat="1">
      <c r="A452" s="1825"/>
      <c r="B452" s="1293"/>
      <c r="C452" s="1293"/>
      <c r="D452" s="1293"/>
      <c r="E452" s="1293"/>
      <c r="F452" s="1293"/>
      <c r="G452" s="1293"/>
      <c r="H452" s="1293"/>
      <c r="I452" s="1293"/>
      <c r="J452" s="1293"/>
      <c r="K452" s="3964"/>
      <c r="L452" s="756"/>
    </row>
    <row r="453" spans="1:12" s="1826" customFormat="1">
      <c r="A453" s="1825"/>
      <c r="B453" s="1293"/>
      <c r="C453" s="1293"/>
      <c r="D453" s="1293"/>
      <c r="E453" s="1293"/>
      <c r="F453" s="1293"/>
      <c r="G453" s="1293"/>
      <c r="H453" s="1293"/>
      <c r="I453" s="1293"/>
      <c r="J453" s="1293"/>
      <c r="K453" s="3964"/>
      <c r="L453" s="756"/>
    </row>
    <row r="454" spans="1:12" s="1826" customFormat="1">
      <c r="A454" s="1825"/>
      <c r="B454" s="1293"/>
      <c r="C454" s="1293"/>
      <c r="D454" s="1293"/>
      <c r="E454" s="1293"/>
      <c r="F454" s="1293"/>
      <c r="G454" s="1293"/>
      <c r="H454" s="1293"/>
      <c r="I454" s="1293"/>
      <c r="J454" s="1293"/>
      <c r="K454" s="3964"/>
      <c r="L454" s="756"/>
    </row>
    <row r="455" spans="1:12" s="1826" customFormat="1">
      <c r="A455" s="1825"/>
      <c r="B455" s="1293"/>
      <c r="C455" s="1293"/>
      <c r="D455" s="1293"/>
      <c r="E455" s="1293"/>
      <c r="F455" s="1293"/>
      <c r="G455" s="1293"/>
      <c r="H455" s="1293"/>
      <c r="I455" s="1293"/>
      <c r="J455" s="1293"/>
      <c r="K455" s="3964"/>
      <c r="L455" s="756"/>
    </row>
    <row r="456" spans="1:12" s="1826" customFormat="1">
      <c r="A456" s="1825"/>
      <c r="B456" s="1293"/>
      <c r="C456" s="1293"/>
      <c r="D456" s="1293"/>
      <c r="E456" s="1293"/>
      <c r="F456" s="1293"/>
      <c r="G456" s="1293"/>
      <c r="H456" s="1293"/>
      <c r="I456" s="1293"/>
      <c r="J456" s="1293"/>
      <c r="K456" s="3964"/>
      <c r="L456" s="756"/>
    </row>
    <row r="457" spans="1:12" s="1826" customFormat="1">
      <c r="A457" s="1825"/>
      <c r="B457" s="1293"/>
      <c r="C457" s="1293"/>
      <c r="D457" s="1293"/>
      <c r="E457" s="1293"/>
      <c r="F457" s="1293"/>
      <c r="G457" s="1293"/>
      <c r="H457" s="1293"/>
      <c r="I457" s="1293"/>
      <c r="J457" s="1293"/>
      <c r="K457" s="3964"/>
      <c r="L457" s="756"/>
    </row>
    <row r="458" spans="1:12" s="1826" customFormat="1">
      <c r="A458" s="1825"/>
      <c r="B458" s="1293"/>
      <c r="C458" s="1293"/>
      <c r="D458" s="1293"/>
      <c r="E458" s="1293"/>
      <c r="F458" s="1293"/>
      <c r="G458" s="1293"/>
      <c r="H458" s="1293"/>
      <c r="I458" s="1293"/>
      <c r="J458" s="1293"/>
      <c r="K458" s="3964"/>
      <c r="L458" s="756"/>
    </row>
    <row r="459" spans="1:12" s="1826" customFormat="1">
      <c r="A459" s="1825"/>
      <c r="B459" s="1293"/>
      <c r="C459" s="1293"/>
      <c r="D459" s="1293"/>
      <c r="E459" s="1293"/>
      <c r="F459" s="1293"/>
      <c r="G459" s="1293"/>
      <c r="H459" s="1293"/>
      <c r="I459" s="1293"/>
      <c r="J459" s="1293"/>
      <c r="K459" s="3964"/>
      <c r="L459" s="756"/>
    </row>
    <row r="460" spans="1:12" s="1826" customFormat="1">
      <c r="A460" s="1825"/>
      <c r="B460" s="1293"/>
      <c r="C460" s="1293"/>
      <c r="D460" s="1293"/>
      <c r="E460" s="1293"/>
      <c r="F460" s="1293"/>
      <c r="G460" s="1293"/>
      <c r="H460" s="1293"/>
      <c r="I460" s="1293"/>
      <c r="J460" s="1293"/>
      <c r="K460" s="3964"/>
      <c r="L460" s="756"/>
    </row>
    <row r="461" spans="1:12" s="1826" customFormat="1">
      <c r="A461" s="1825"/>
      <c r="B461" s="1293"/>
      <c r="C461" s="1293"/>
      <c r="D461" s="1293"/>
      <c r="E461" s="1293"/>
      <c r="F461" s="1293"/>
      <c r="G461" s="1293"/>
      <c r="H461" s="1293"/>
      <c r="I461" s="1293"/>
      <c r="J461" s="1293"/>
      <c r="K461" s="3964"/>
      <c r="L461" s="756"/>
    </row>
    <row r="462" spans="1:12" s="1826" customFormat="1">
      <c r="A462" s="1825"/>
      <c r="B462" s="1293"/>
      <c r="C462" s="1293"/>
      <c r="D462" s="1293"/>
      <c r="E462" s="1293"/>
      <c r="F462" s="1293"/>
      <c r="G462" s="1293"/>
      <c r="H462" s="1293"/>
      <c r="I462" s="1293"/>
      <c r="J462" s="1293"/>
      <c r="K462" s="3964"/>
      <c r="L462" s="756"/>
    </row>
    <row r="463" spans="1:12" s="1826" customFormat="1">
      <c r="A463" s="1825"/>
      <c r="B463" s="1293"/>
      <c r="C463" s="1293"/>
      <c r="D463" s="1293"/>
      <c r="E463" s="1293"/>
      <c r="F463" s="1293"/>
      <c r="G463" s="1293"/>
      <c r="H463" s="1293"/>
      <c r="I463" s="1293"/>
      <c r="J463" s="1293"/>
      <c r="K463" s="3964"/>
      <c r="L463" s="756"/>
    </row>
    <row r="464" spans="1:12" s="1826" customFormat="1">
      <c r="A464" s="1825"/>
      <c r="B464" s="1293"/>
      <c r="C464" s="1293"/>
      <c r="D464" s="1293"/>
      <c r="E464" s="1293"/>
      <c r="F464" s="1293"/>
      <c r="G464" s="1293"/>
      <c r="H464" s="1293"/>
      <c r="I464" s="1293"/>
      <c r="J464" s="1293"/>
      <c r="K464" s="3964"/>
      <c r="L464" s="756"/>
    </row>
    <row r="465" spans="1:12" s="1826" customFormat="1">
      <c r="A465" s="1825"/>
      <c r="B465" s="1293"/>
      <c r="C465" s="1293"/>
      <c r="D465" s="1293"/>
      <c r="E465" s="1293"/>
      <c r="F465" s="1293"/>
      <c r="G465" s="1293"/>
      <c r="H465" s="1293"/>
      <c r="I465" s="1293"/>
      <c r="J465" s="1293"/>
      <c r="K465" s="3964"/>
      <c r="L465" s="756"/>
    </row>
    <row r="466" spans="1:12" s="1826" customFormat="1">
      <c r="A466" s="1825"/>
      <c r="B466" s="1293"/>
      <c r="C466" s="1293"/>
      <c r="D466" s="1293"/>
      <c r="E466" s="1293"/>
      <c r="F466" s="1293"/>
      <c r="G466" s="1293"/>
      <c r="H466" s="1293"/>
      <c r="I466" s="1293"/>
      <c r="J466" s="1293"/>
      <c r="K466" s="3964"/>
      <c r="L466" s="756"/>
    </row>
    <row r="467" spans="1:12" s="1826" customFormat="1">
      <c r="A467" s="1825"/>
      <c r="B467" s="1293"/>
      <c r="C467" s="1293"/>
      <c r="D467" s="1293"/>
      <c r="E467" s="1293"/>
      <c r="F467" s="1293"/>
      <c r="G467" s="1293"/>
      <c r="H467" s="1293"/>
      <c r="I467" s="1293"/>
      <c r="J467" s="1293"/>
      <c r="K467" s="3964"/>
      <c r="L467" s="756"/>
    </row>
    <row r="468" spans="1:12" s="1826" customFormat="1">
      <c r="A468" s="1825"/>
      <c r="B468" s="1293"/>
      <c r="C468" s="1293"/>
      <c r="D468" s="1293"/>
      <c r="E468" s="1293"/>
      <c r="F468" s="1293"/>
      <c r="G468" s="1293"/>
      <c r="H468" s="1293"/>
      <c r="I468" s="1293"/>
      <c r="J468" s="1293"/>
      <c r="K468" s="3964"/>
      <c r="L468" s="756"/>
    </row>
    <row r="469" spans="1:12" s="1826" customFormat="1">
      <c r="A469" s="1825"/>
      <c r="B469" s="1293"/>
      <c r="C469" s="1293"/>
      <c r="D469" s="1293"/>
      <c r="E469" s="1293"/>
      <c r="F469" s="1293"/>
      <c r="G469" s="1293"/>
      <c r="H469" s="1293"/>
      <c r="I469" s="1293"/>
      <c r="J469" s="1293"/>
      <c r="K469" s="3964"/>
      <c r="L469" s="756"/>
    </row>
    <row r="470" spans="1:12" s="1826" customFormat="1">
      <c r="A470" s="1825"/>
      <c r="B470" s="1293"/>
      <c r="C470" s="1293"/>
      <c r="D470" s="1293"/>
      <c r="E470" s="1293"/>
      <c r="F470" s="1293"/>
      <c r="G470" s="1293"/>
      <c r="H470" s="1293"/>
      <c r="I470" s="1293"/>
      <c r="J470" s="1293"/>
      <c r="K470" s="3964"/>
      <c r="L470" s="756"/>
    </row>
    <row r="471" spans="1:12" s="1826" customFormat="1">
      <c r="A471" s="1825"/>
      <c r="B471" s="1293"/>
      <c r="C471" s="1293"/>
      <c r="D471" s="1293"/>
      <c r="E471" s="1293"/>
      <c r="F471" s="1293"/>
      <c r="G471" s="1293"/>
      <c r="H471" s="1293"/>
      <c r="I471" s="1293"/>
      <c r="J471" s="1293"/>
      <c r="K471" s="3964"/>
      <c r="L471" s="756"/>
    </row>
    <row r="472" spans="1:12" s="1826" customFormat="1">
      <c r="A472" s="1825"/>
      <c r="B472" s="1293"/>
      <c r="C472" s="1293"/>
      <c r="D472" s="1293"/>
      <c r="E472" s="1293"/>
      <c r="F472" s="1293"/>
      <c r="G472" s="1293"/>
      <c r="H472" s="1293"/>
      <c r="I472" s="1293"/>
      <c r="J472" s="1293"/>
      <c r="K472" s="3964"/>
      <c r="L472" s="756"/>
    </row>
    <row r="473" spans="1:12" s="1826" customFormat="1">
      <c r="A473" s="1825"/>
      <c r="B473" s="1293"/>
      <c r="C473" s="1293"/>
      <c r="D473" s="1293"/>
      <c r="E473" s="1293"/>
      <c r="F473" s="1293"/>
      <c r="G473" s="1293"/>
      <c r="H473" s="1293"/>
      <c r="I473" s="1293"/>
      <c r="J473" s="1293"/>
      <c r="K473" s="3964"/>
      <c r="L473" s="756"/>
    </row>
    <row r="474" spans="1:12" s="1826" customFormat="1">
      <c r="A474" s="1825"/>
      <c r="B474" s="1293"/>
      <c r="C474" s="1293"/>
      <c r="D474" s="1293"/>
      <c r="E474" s="1293"/>
      <c r="F474" s="1293"/>
      <c r="G474" s="1293"/>
      <c r="H474" s="1293"/>
      <c r="I474" s="1293"/>
      <c r="J474" s="1293"/>
      <c r="K474" s="3964"/>
      <c r="L474" s="756"/>
    </row>
    <row r="475" spans="1:12" s="1826" customFormat="1">
      <c r="A475" s="1825"/>
      <c r="B475" s="1293"/>
      <c r="C475" s="1293"/>
      <c r="D475" s="1293"/>
      <c r="E475" s="1293"/>
      <c r="F475" s="1293"/>
      <c r="G475" s="1293"/>
      <c r="H475" s="1293"/>
      <c r="I475" s="1293"/>
      <c r="J475" s="1293"/>
      <c r="K475" s="3964"/>
      <c r="L475" s="756"/>
    </row>
    <row r="476" spans="1:12" s="1826" customFormat="1">
      <c r="A476" s="1825"/>
      <c r="B476" s="1293"/>
      <c r="C476" s="1293"/>
      <c r="D476" s="1293"/>
      <c r="E476" s="1293"/>
      <c r="F476" s="1293"/>
      <c r="G476" s="1293"/>
      <c r="H476" s="1293"/>
      <c r="I476" s="1293"/>
      <c r="J476" s="1293"/>
      <c r="K476" s="3964"/>
      <c r="L476" s="756"/>
    </row>
    <row r="477" spans="1:12" s="1826" customFormat="1">
      <c r="A477" s="1825"/>
      <c r="B477" s="1293"/>
      <c r="C477" s="1293"/>
      <c r="D477" s="1293"/>
      <c r="E477" s="1293"/>
      <c r="F477" s="1293"/>
      <c r="G477" s="1293"/>
      <c r="H477" s="1293"/>
      <c r="I477" s="1293"/>
      <c r="J477" s="1293"/>
      <c r="K477" s="3964"/>
      <c r="L477" s="756"/>
    </row>
    <row r="478" spans="1:12" s="1826" customFormat="1">
      <c r="A478" s="1825"/>
      <c r="B478" s="1293"/>
      <c r="C478" s="1293"/>
      <c r="D478" s="1293"/>
      <c r="E478" s="1293"/>
      <c r="F478" s="1293"/>
      <c r="G478" s="1293"/>
      <c r="H478" s="1293"/>
      <c r="I478" s="1293"/>
      <c r="J478" s="1293"/>
      <c r="K478" s="3964"/>
      <c r="L478" s="756"/>
    </row>
    <row r="479" spans="1:12" s="1826" customFormat="1">
      <c r="A479" s="1825"/>
      <c r="B479" s="1293"/>
      <c r="C479" s="1293"/>
      <c r="D479" s="1293"/>
      <c r="E479" s="1293"/>
      <c r="F479" s="1293"/>
      <c r="G479" s="1293"/>
      <c r="H479" s="1293"/>
      <c r="I479" s="1293"/>
      <c r="J479" s="1293"/>
      <c r="K479" s="3964"/>
      <c r="L479" s="756"/>
    </row>
    <row r="480" spans="1:12" s="1826" customFormat="1">
      <c r="A480" s="1825"/>
      <c r="B480" s="1293"/>
      <c r="C480" s="1293"/>
      <c r="D480" s="1293"/>
      <c r="E480" s="1293"/>
      <c r="F480" s="1293"/>
      <c r="G480" s="1293"/>
      <c r="H480" s="1293"/>
      <c r="I480" s="1293"/>
      <c r="J480" s="1293"/>
      <c r="K480" s="3964"/>
      <c r="L480" s="756"/>
    </row>
    <row r="481" spans="1:12" s="1826" customFormat="1">
      <c r="A481" s="1825"/>
      <c r="B481" s="1293"/>
      <c r="C481" s="1293"/>
      <c r="D481" s="1293"/>
      <c r="E481" s="1293"/>
      <c r="F481" s="1293"/>
      <c r="G481" s="1293"/>
      <c r="H481" s="1293"/>
      <c r="I481" s="1293"/>
      <c r="J481" s="1293"/>
      <c r="K481" s="3964"/>
      <c r="L481" s="756"/>
    </row>
    <row r="482" spans="1:12" s="1826" customFormat="1">
      <c r="A482" s="1825"/>
      <c r="B482" s="1293"/>
      <c r="C482" s="1293"/>
      <c r="D482" s="1293"/>
      <c r="E482" s="1293"/>
      <c r="F482" s="1293"/>
      <c r="G482" s="1293"/>
      <c r="H482" s="1293"/>
      <c r="I482" s="1293"/>
      <c r="J482" s="1293"/>
      <c r="K482" s="3964"/>
      <c r="L482" s="756"/>
    </row>
    <row r="483" spans="1:12" s="1826" customFormat="1">
      <c r="A483" s="1825"/>
      <c r="B483" s="1293"/>
      <c r="C483" s="1293"/>
      <c r="D483" s="1293"/>
      <c r="E483" s="1293"/>
      <c r="F483" s="1293"/>
      <c r="G483" s="1293"/>
      <c r="H483" s="1293"/>
      <c r="I483" s="1293"/>
      <c r="J483" s="1293"/>
      <c r="K483" s="3964"/>
      <c r="L483" s="756"/>
    </row>
    <row r="484" spans="1:12" s="1826" customFormat="1">
      <c r="A484" s="1825"/>
      <c r="B484" s="1293"/>
      <c r="C484" s="1293"/>
      <c r="D484" s="1293"/>
      <c r="E484" s="1293"/>
      <c r="F484" s="1293"/>
      <c r="G484" s="1293"/>
      <c r="H484" s="1293"/>
      <c r="I484" s="1293"/>
      <c r="J484" s="1293"/>
      <c r="K484" s="3964"/>
      <c r="L484" s="756"/>
    </row>
    <row r="485" spans="1:12" s="1826" customFormat="1">
      <c r="A485" s="1825"/>
      <c r="B485" s="1293"/>
      <c r="C485" s="1293"/>
      <c r="D485" s="1293"/>
      <c r="E485" s="1293"/>
      <c r="F485" s="1293"/>
      <c r="G485" s="1293"/>
      <c r="H485" s="1293"/>
      <c r="I485" s="1293"/>
      <c r="J485" s="1293"/>
      <c r="K485" s="3964"/>
      <c r="L485" s="756"/>
    </row>
    <row r="486" spans="1:12" s="1826" customFormat="1">
      <c r="A486" s="1825"/>
      <c r="B486" s="1293"/>
      <c r="C486" s="1293"/>
      <c r="D486" s="1293"/>
      <c r="E486" s="1293"/>
      <c r="F486" s="1293"/>
      <c r="G486" s="1293"/>
      <c r="H486" s="1293"/>
      <c r="I486" s="1293"/>
      <c r="J486" s="1293"/>
      <c r="K486" s="3964"/>
      <c r="L486" s="756"/>
    </row>
    <row r="487" spans="1:12" s="1826" customFormat="1">
      <c r="A487" s="1825"/>
      <c r="B487" s="1293"/>
      <c r="C487" s="1293"/>
      <c r="D487" s="1293"/>
      <c r="E487" s="1293"/>
      <c r="F487" s="1293"/>
      <c r="G487" s="1293"/>
      <c r="H487" s="1293"/>
      <c r="I487" s="1293"/>
      <c r="J487" s="1293"/>
      <c r="K487" s="3964"/>
      <c r="L487" s="756"/>
    </row>
    <row r="488" spans="1:12" s="1826" customFormat="1">
      <c r="A488" s="1825"/>
      <c r="B488" s="1293"/>
      <c r="C488" s="1293"/>
      <c r="D488" s="1293"/>
      <c r="E488" s="1293"/>
      <c r="F488" s="1293"/>
      <c r="G488" s="1293"/>
      <c r="H488" s="1293"/>
      <c r="I488" s="1293"/>
      <c r="J488" s="1293"/>
      <c r="K488" s="3964"/>
      <c r="L488" s="756"/>
    </row>
    <row r="489" spans="1:12" s="1826" customFormat="1">
      <c r="A489" s="1825"/>
      <c r="B489" s="1293"/>
      <c r="C489" s="1293"/>
      <c r="D489" s="1293"/>
      <c r="E489" s="1293"/>
      <c r="F489" s="1293"/>
      <c r="G489" s="1293"/>
      <c r="H489" s="1293"/>
      <c r="I489" s="1293"/>
      <c r="J489" s="1293"/>
      <c r="K489" s="3964"/>
      <c r="L489" s="756"/>
    </row>
    <row r="490" spans="1:12" s="1826" customFormat="1">
      <c r="A490" s="1825"/>
      <c r="B490" s="1293"/>
      <c r="C490" s="1293"/>
      <c r="D490" s="1293"/>
      <c r="E490" s="1293"/>
      <c r="F490" s="1293"/>
      <c r="G490" s="1293"/>
      <c r="H490" s="1293"/>
      <c r="I490" s="1293"/>
      <c r="J490" s="1293"/>
      <c r="K490" s="3964"/>
      <c r="L490" s="756"/>
    </row>
    <row r="491" spans="1:12" s="1826" customFormat="1">
      <c r="A491" s="1825"/>
      <c r="B491" s="1293"/>
      <c r="C491" s="1293"/>
      <c r="D491" s="1293"/>
      <c r="E491" s="1293"/>
      <c r="F491" s="1293"/>
      <c r="G491" s="1293"/>
      <c r="H491" s="1293"/>
      <c r="I491" s="1293"/>
      <c r="J491" s="1293"/>
      <c r="K491" s="3964"/>
      <c r="L491" s="756"/>
    </row>
    <row r="492" spans="1:12" s="1826" customFormat="1">
      <c r="A492" s="1825"/>
      <c r="B492" s="1293"/>
      <c r="C492" s="1293"/>
      <c r="D492" s="1293"/>
      <c r="E492" s="1293"/>
      <c r="F492" s="1293"/>
      <c r="G492" s="1293"/>
      <c r="H492" s="1293"/>
      <c r="I492" s="1293"/>
      <c r="J492" s="1293"/>
      <c r="K492" s="3964"/>
      <c r="L492" s="756"/>
    </row>
    <row r="493" spans="1:12" s="1826" customFormat="1">
      <c r="A493" s="1825"/>
      <c r="B493" s="1293"/>
      <c r="C493" s="1293"/>
      <c r="D493" s="1293"/>
      <c r="E493" s="1293"/>
      <c r="F493" s="1293"/>
      <c r="G493" s="1293"/>
      <c r="H493" s="1293"/>
      <c r="I493" s="1293"/>
      <c r="J493" s="1293"/>
      <c r="K493" s="3964"/>
      <c r="L493" s="756"/>
    </row>
    <row r="494" spans="1:12" s="1826" customFormat="1">
      <c r="A494" s="1825"/>
      <c r="B494" s="1293"/>
      <c r="C494" s="1293"/>
      <c r="D494" s="1293"/>
      <c r="E494" s="1293"/>
      <c r="F494" s="1293"/>
      <c r="G494" s="1293"/>
      <c r="H494" s="1293"/>
      <c r="I494" s="1293"/>
      <c r="J494" s="1293"/>
      <c r="K494" s="3964"/>
      <c r="L494" s="756"/>
    </row>
    <row r="495" spans="1:12" s="1826" customFormat="1">
      <c r="A495" s="1825"/>
      <c r="B495" s="1293"/>
      <c r="C495" s="1293"/>
      <c r="D495" s="1293"/>
      <c r="E495" s="1293"/>
      <c r="F495" s="1293"/>
      <c r="G495" s="1293"/>
      <c r="H495" s="1293"/>
      <c r="I495" s="1293"/>
      <c r="J495" s="1293"/>
      <c r="K495" s="3964"/>
      <c r="L495" s="756"/>
    </row>
    <row r="496" spans="1:12" s="1826" customFormat="1">
      <c r="A496" s="1825"/>
      <c r="B496" s="1293"/>
      <c r="C496" s="1293"/>
      <c r="D496" s="1293"/>
      <c r="E496" s="1293"/>
      <c r="F496" s="1293"/>
      <c r="G496" s="1293"/>
      <c r="H496" s="1293"/>
      <c r="I496" s="1293"/>
      <c r="J496" s="1293"/>
      <c r="K496" s="3964"/>
      <c r="L496" s="756"/>
    </row>
    <row r="497" spans="1:12" s="1826" customFormat="1">
      <c r="A497" s="1825"/>
      <c r="B497" s="1293"/>
      <c r="C497" s="1293"/>
      <c r="D497" s="1293"/>
      <c r="E497" s="1293"/>
      <c r="F497" s="1293"/>
      <c r="G497" s="1293"/>
      <c r="H497" s="1293"/>
      <c r="I497" s="1293"/>
      <c r="J497" s="1293"/>
      <c r="K497" s="3964"/>
      <c r="L497" s="756"/>
    </row>
    <row r="498" spans="1:12" s="1826" customFormat="1">
      <c r="A498" s="1825"/>
      <c r="B498" s="1293"/>
      <c r="C498" s="1293"/>
      <c r="D498" s="1293"/>
      <c r="E498" s="1293"/>
      <c r="F498" s="1293"/>
      <c r="G498" s="1293"/>
      <c r="H498" s="1293"/>
      <c r="I498" s="1293"/>
      <c r="J498" s="1293"/>
      <c r="K498" s="3964"/>
      <c r="L498" s="756"/>
    </row>
    <row r="499" spans="1:12" s="1826" customFormat="1">
      <c r="A499" s="1825"/>
      <c r="B499" s="1293"/>
      <c r="C499" s="1293"/>
      <c r="D499" s="1293"/>
      <c r="E499" s="1293"/>
      <c r="F499" s="1293"/>
      <c r="G499" s="1293"/>
      <c r="H499" s="1293"/>
      <c r="I499" s="1293"/>
      <c r="J499" s="1293"/>
      <c r="K499" s="3964"/>
      <c r="L499" s="756"/>
    </row>
    <row r="500" spans="1:12" s="1826" customFormat="1">
      <c r="A500" s="1825"/>
      <c r="B500" s="1293"/>
      <c r="C500" s="1293"/>
      <c r="D500" s="1293"/>
      <c r="E500" s="1293"/>
      <c r="F500" s="1293"/>
      <c r="G500" s="1293"/>
      <c r="H500" s="1293"/>
      <c r="I500" s="1293"/>
      <c r="J500" s="1293"/>
      <c r="K500" s="3964"/>
      <c r="L500" s="756"/>
    </row>
    <row r="501" spans="1:12" s="1826" customFormat="1">
      <c r="A501" s="1825"/>
      <c r="B501" s="1293"/>
      <c r="C501" s="1293"/>
      <c r="D501" s="1293"/>
      <c r="E501" s="1293"/>
      <c r="F501" s="1293"/>
      <c r="G501" s="1293"/>
      <c r="H501" s="1293"/>
      <c r="I501" s="1293"/>
      <c r="J501" s="1293"/>
      <c r="K501" s="3964"/>
      <c r="L501" s="756"/>
    </row>
    <row r="502" spans="1:12" s="1826" customFormat="1">
      <c r="A502" s="1825"/>
      <c r="B502" s="1293"/>
      <c r="C502" s="1293"/>
      <c r="D502" s="1293"/>
      <c r="E502" s="1293"/>
      <c r="F502" s="1293"/>
      <c r="G502" s="1293"/>
      <c r="H502" s="1293"/>
      <c r="I502" s="1293"/>
      <c r="J502" s="1293"/>
      <c r="K502" s="3964"/>
      <c r="L502" s="756"/>
    </row>
    <row r="503" spans="1:12" s="1826" customFormat="1">
      <c r="A503" s="1825"/>
      <c r="B503" s="1293"/>
      <c r="C503" s="1293"/>
      <c r="D503" s="1293"/>
      <c r="E503" s="1293"/>
      <c r="F503" s="1293"/>
      <c r="G503" s="1293"/>
      <c r="H503" s="1293"/>
      <c r="I503" s="1293"/>
      <c r="J503" s="1293"/>
      <c r="K503" s="3964"/>
      <c r="L503" s="756"/>
    </row>
    <row r="504" spans="1:12" s="1826" customFormat="1">
      <c r="A504" s="1825"/>
      <c r="B504" s="1293"/>
      <c r="C504" s="1293"/>
      <c r="D504" s="1293"/>
      <c r="E504" s="1293"/>
      <c r="F504" s="1293"/>
      <c r="G504" s="1293"/>
      <c r="H504" s="1293"/>
      <c r="I504" s="1293"/>
      <c r="J504" s="1293"/>
      <c r="K504" s="3964"/>
      <c r="L504" s="756"/>
    </row>
    <row r="505" spans="1:12" s="1826" customFormat="1">
      <c r="A505" s="1825"/>
      <c r="B505" s="1293"/>
      <c r="C505" s="1293"/>
      <c r="D505" s="1293"/>
      <c r="E505" s="1293"/>
      <c r="F505" s="1293"/>
      <c r="G505" s="1293"/>
      <c r="H505" s="1293"/>
      <c r="I505" s="1293"/>
      <c r="J505" s="1293"/>
      <c r="K505" s="3964"/>
      <c r="L505" s="756"/>
    </row>
    <row r="506" spans="1:12" s="1826" customFormat="1">
      <c r="A506" s="1825"/>
      <c r="B506" s="1293"/>
      <c r="C506" s="1293"/>
      <c r="D506" s="1293"/>
      <c r="E506" s="1293"/>
      <c r="F506" s="1293"/>
      <c r="G506" s="1293"/>
      <c r="H506" s="1293"/>
      <c r="I506" s="1293"/>
      <c r="J506" s="1293"/>
      <c r="K506" s="3964"/>
      <c r="L506" s="756"/>
    </row>
    <row r="507" spans="1:12" s="1826" customFormat="1">
      <c r="A507" s="1825"/>
      <c r="B507" s="1293"/>
      <c r="C507" s="1293"/>
      <c r="D507" s="1293"/>
      <c r="E507" s="1293"/>
      <c r="F507" s="1293"/>
      <c r="G507" s="1293"/>
      <c r="H507" s="1293"/>
      <c r="I507" s="1293"/>
      <c r="J507" s="1293"/>
      <c r="K507" s="3964"/>
      <c r="L507" s="756"/>
    </row>
    <row r="508" spans="1:12" s="1826" customFormat="1">
      <c r="A508" s="1825"/>
      <c r="B508" s="1293"/>
      <c r="C508" s="1293"/>
      <c r="D508" s="1293"/>
      <c r="E508" s="1293"/>
      <c r="F508" s="1293"/>
      <c r="G508" s="1293"/>
      <c r="H508" s="1293"/>
      <c r="I508" s="1293"/>
      <c r="J508" s="1293"/>
      <c r="K508" s="3964"/>
      <c r="L508" s="756"/>
    </row>
    <row r="509" spans="1:12" s="1826" customFormat="1">
      <c r="A509" s="1825"/>
      <c r="B509" s="1293"/>
      <c r="C509" s="1293"/>
      <c r="D509" s="1293"/>
      <c r="E509" s="1293"/>
      <c r="F509" s="1293"/>
      <c r="G509" s="1293"/>
      <c r="H509" s="1293"/>
      <c r="I509" s="1293"/>
      <c r="J509" s="1293"/>
      <c r="K509" s="3964"/>
      <c r="L509" s="756"/>
    </row>
    <row r="510" spans="1:12" s="1826" customFormat="1">
      <c r="A510" s="1825"/>
      <c r="B510" s="1293"/>
      <c r="C510" s="1293"/>
      <c r="D510" s="1293"/>
      <c r="E510" s="1293"/>
      <c r="F510" s="1293"/>
      <c r="G510" s="1293"/>
      <c r="H510" s="1293"/>
      <c r="I510" s="1293"/>
      <c r="J510" s="1293"/>
      <c r="K510" s="3964"/>
      <c r="L510" s="756"/>
    </row>
    <row r="511" spans="1:12" s="1826" customFormat="1">
      <c r="A511" s="1825"/>
      <c r="B511" s="1293"/>
      <c r="C511" s="1293"/>
      <c r="D511" s="1293"/>
      <c r="E511" s="1293"/>
      <c r="F511" s="1293"/>
      <c r="G511" s="1293"/>
      <c r="H511" s="1293"/>
      <c r="I511" s="1293"/>
      <c r="J511" s="1293"/>
      <c r="K511" s="3964"/>
      <c r="L511" s="756"/>
    </row>
    <row r="512" spans="1:12" s="1826" customFormat="1">
      <c r="A512" s="1825"/>
      <c r="B512" s="1293"/>
      <c r="C512" s="1293"/>
      <c r="D512" s="1293"/>
      <c r="E512" s="1293"/>
      <c r="F512" s="1293"/>
      <c r="G512" s="1293"/>
      <c r="H512" s="1293"/>
      <c r="I512" s="1293"/>
      <c r="J512" s="1293"/>
      <c r="K512" s="3964"/>
      <c r="L512" s="756"/>
    </row>
    <row r="513" spans="1:12" s="1826" customFormat="1">
      <c r="A513" s="1825"/>
      <c r="B513" s="1293"/>
      <c r="C513" s="1293"/>
      <c r="D513" s="1293"/>
      <c r="E513" s="1293"/>
      <c r="F513" s="1293"/>
      <c r="G513" s="1293"/>
      <c r="H513" s="1293"/>
      <c r="I513" s="1293"/>
      <c r="J513" s="1293"/>
      <c r="K513" s="3964"/>
      <c r="L513" s="756"/>
    </row>
    <row r="514" spans="1:12" s="1826" customFormat="1">
      <c r="A514" s="1825"/>
      <c r="B514" s="1293"/>
      <c r="C514" s="1293"/>
      <c r="D514" s="1293"/>
      <c r="E514" s="1293"/>
      <c r="F514" s="1293"/>
      <c r="G514" s="1293"/>
      <c r="H514" s="1293"/>
      <c r="I514" s="1293"/>
      <c r="J514" s="1293"/>
      <c r="K514" s="3964"/>
      <c r="L514" s="756"/>
    </row>
    <row r="515" spans="1:12" s="1826" customFormat="1">
      <c r="A515" s="1825"/>
      <c r="B515" s="1293"/>
      <c r="C515" s="1293"/>
      <c r="D515" s="1293"/>
      <c r="E515" s="1293"/>
      <c r="F515" s="1293"/>
      <c r="G515" s="1293"/>
      <c r="H515" s="1293"/>
      <c r="I515" s="1293"/>
      <c r="J515" s="1293"/>
      <c r="K515" s="3964"/>
      <c r="L515" s="756"/>
    </row>
    <row r="516" spans="1:12" s="1826" customFormat="1">
      <c r="A516" s="1825"/>
      <c r="B516" s="1293"/>
      <c r="C516" s="1293"/>
      <c r="D516" s="1293"/>
      <c r="E516" s="1293"/>
      <c r="F516" s="1293"/>
      <c r="G516" s="1293"/>
      <c r="H516" s="1293"/>
      <c r="I516" s="1293"/>
      <c r="J516" s="1293"/>
      <c r="K516" s="3964"/>
      <c r="L516" s="756"/>
    </row>
    <row r="517" spans="1:12" s="1826" customFormat="1">
      <c r="A517" s="1825"/>
      <c r="B517" s="1293"/>
      <c r="C517" s="1293"/>
      <c r="D517" s="1293"/>
      <c r="E517" s="1293"/>
      <c r="F517" s="1293"/>
      <c r="G517" s="1293"/>
      <c r="H517" s="1293"/>
      <c r="I517" s="1293"/>
      <c r="J517" s="1293"/>
      <c r="K517" s="3964"/>
      <c r="L517" s="756"/>
    </row>
    <row r="518" spans="1:12" s="1826" customFormat="1">
      <c r="A518" s="1825"/>
      <c r="B518" s="1293"/>
      <c r="C518" s="1293"/>
      <c r="D518" s="1293"/>
      <c r="E518" s="1293"/>
      <c r="F518" s="1293"/>
      <c r="G518" s="1293"/>
      <c r="H518" s="1293"/>
      <c r="I518" s="1293"/>
      <c r="J518" s="1293"/>
      <c r="K518" s="3964"/>
      <c r="L518" s="756"/>
    </row>
    <row r="519" spans="1:12" s="1826" customFormat="1">
      <c r="A519" s="1825"/>
      <c r="B519" s="1293"/>
      <c r="C519" s="1293"/>
      <c r="D519" s="1293"/>
      <c r="E519" s="1293"/>
      <c r="F519" s="1293"/>
      <c r="G519" s="1293"/>
      <c r="H519" s="1293"/>
      <c r="I519" s="1293"/>
      <c r="J519" s="1293"/>
      <c r="K519" s="3964"/>
      <c r="L519" s="756"/>
    </row>
    <row r="520" spans="1:12" s="1826" customFormat="1">
      <c r="A520" s="1825"/>
      <c r="B520" s="1293"/>
      <c r="C520" s="1293"/>
      <c r="D520" s="1293"/>
      <c r="E520" s="1293"/>
      <c r="F520" s="1293"/>
      <c r="G520" s="1293"/>
      <c r="H520" s="1293"/>
      <c r="I520" s="1293"/>
      <c r="J520" s="1293"/>
      <c r="K520" s="3964"/>
      <c r="L520" s="756"/>
    </row>
    <row r="521" spans="1:12" s="1826" customFormat="1">
      <c r="A521" s="1825"/>
      <c r="B521" s="1293"/>
      <c r="C521" s="1293"/>
      <c r="D521" s="1293"/>
      <c r="E521" s="1293"/>
      <c r="F521" s="1293"/>
      <c r="G521" s="1293"/>
      <c r="H521" s="1293"/>
      <c r="I521" s="1293"/>
      <c r="J521" s="1293"/>
      <c r="K521" s="3964"/>
      <c r="L521" s="756"/>
    </row>
    <row r="522" spans="1:12" s="1826" customFormat="1">
      <c r="A522" s="1825"/>
      <c r="B522" s="1293"/>
      <c r="C522" s="1293"/>
      <c r="D522" s="1293"/>
      <c r="E522" s="1293"/>
      <c r="F522" s="1293"/>
      <c r="G522" s="1293"/>
      <c r="H522" s="1293"/>
      <c r="I522" s="1293"/>
      <c r="J522" s="1293"/>
      <c r="K522" s="3964"/>
      <c r="L522" s="756"/>
    </row>
    <row r="523" spans="1:12" s="1826" customFormat="1">
      <c r="A523" s="1825"/>
      <c r="B523" s="1293"/>
      <c r="C523" s="1293"/>
      <c r="D523" s="1293"/>
      <c r="E523" s="1293"/>
      <c r="F523" s="1293"/>
      <c r="G523" s="1293"/>
      <c r="H523" s="1293"/>
      <c r="I523" s="1293"/>
      <c r="J523" s="1293"/>
      <c r="K523" s="3964"/>
      <c r="L523" s="756"/>
    </row>
    <row r="524" spans="1:12" s="1826" customFormat="1">
      <c r="A524" s="1825"/>
      <c r="B524" s="1293"/>
      <c r="C524" s="1293"/>
      <c r="D524" s="1293"/>
      <c r="E524" s="1293"/>
      <c r="F524" s="1293"/>
      <c r="G524" s="1293"/>
      <c r="H524" s="1293"/>
      <c r="I524" s="1293"/>
      <c r="J524" s="1293"/>
      <c r="K524" s="3964"/>
      <c r="L524" s="756"/>
    </row>
    <row r="525" spans="1:12" s="1826" customFormat="1">
      <c r="A525" s="1825"/>
      <c r="B525" s="1293"/>
      <c r="C525" s="1293"/>
      <c r="D525" s="1293"/>
      <c r="E525" s="1293"/>
      <c r="F525" s="1293"/>
      <c r="G525" s="1293"/>
      <c r="H525" s="1293"/>
      <c r="I525" s="1293"/>
      <c r="J525" s="1293"/>
      <c r="K525" s="3964"/>
      <c r="L525" s="756"/>
    </row>
    <row r="526" spans="1:12" s="1826" customFormat="1">
      <c r="A526" s="1825"/>
      <c r="B526" s="1293"/>
      <c r="C526" s="1293"/>
      <c r="D526" s="1293"/>
      <c r="E526" s="1293"/>
      <c r="F526" s="1293"/>
      <c r="G526" s="1293"/>
      <c r="H526" s="1293"/>
      <c r="I526" s="1293"/>
      <c r="J526" s="1293"/>
      <c r="K526" s="3964"/>
      <c r="L526" s="756"/>
    </row>
    <row r="527" spans="1:12" s="1826" customFormat="1">
      <c r="A527" s="1825"/>
      <c r="B527" s="1293"/>
      <c r="C527" s="1293"/>
      <c r="D527" s="1293"/>
      <c r="E527" s="1293"/>
      <c r="F527" s="1293"/>
      <c r="G527" s="1293"/>
      <c r="H527" s="1293"/>
      <c r="I527" s="1293"/>
      <c r="J527" s="1293"/>
      <c r="K527" s="3964"/>
      <c r="L527" s="756"/>
    </row>
    <row r="528" spans="1:12" s="1826" customFormat="1">
      <c r="A528" s="1825"/>
      <c r="B528" s="1293"/>
      <c r="C528" s="1293"/>
      <c r="D528" s="1293"/>
      <c r="E528" s="1293"/>
      <c r="F528" s="1293"/>
      <c r="G528" s="1293"/>
      <c r="H528" s="1293"/>
      <c r="I528" s="1293"/>
      <c r="J528" s="1293"/>
      <c r="K528" s="3964"/>
      <c r="L528" s="756"/>
    </row>
    <row r="529" spans="1:12" s="1826" customFormat="1">
      <c r="A529" s="1825"/>
      <c r="B529" s="1293"/>
      <c r="C529" s="1293"/>
      <c r="D529" s="1293"/>
      <c r="E529" s="1293"/>
      <c r="F529" s="1293"/>
      <c r="G529" s="1293"/>
      <c r="H529" s="1293"/>
      <c r="I529" s="1293"/>
      <c r="J529" s="1293"/>
      <c r="K529" s="3964"/>
      <c r="L529" s="756"/>
    </row>
    <row r="530" spans="1:12" s="1826" customFormat="1">
      <c r="A530" s="1825"/>
      <c r="B530" s="1293"/>
      <c r="C530" s="1293"/>
      <c r="D530" s="1293"/>
      <c r="E530" s="1293"/>
      <c r="F530" s="1293"/>
      <c r="G530" s="1293"/>
      <c r="H530" s="1293"/>
      <c r="I530" s="1293"/>
      <c r="J530" s="1293"/>
      <c r="K530" s="3964"/>
      <c r="L530" s="756"/>
    </row>
    <row r="531" spans="1:12" s="1826" customFormat="1">
      <c r="A531" s="1825"/>
      <c r="B531" s="1293"/>
      <c r="C531" s="1293"/>
      <c r="D531" s="1293"/>
      <c r="E531" s="1293"/>
      <c r="F531" s="1293"/>
      <c r="G531" s="1293"/>
      <c r="H531" s="1293"/>
      <c r="I531" s="1293"/>
      <c r="J531" s="1293"/>
      <c r="K531" s="3964"/>
      <c r="L531" s="756"/>
    </row>
    <row r="532" spans="1:12" s="1826" customFormat="1">
      <c r="A532" s="1825"/>
      <c r="B532" s="1293"/>
      <c r="C532" s="1293"/>
      <c r="D532" s="1293"/>
      <c r="E532" s="1293"/>
      <c r="F532" s="1293"/>
      <c r="G532" s="1293"/>
      <c r="H532" s="1293"/>
      <c r="I532" s="1293"/>
      <c r="J532" s="1293"/>
      <c r="K532" s="3964"/>
      <c r="L532" s="756"/>
    </row>
    <row r="533" spans="1:12" s="1826" customFormat="1">
      <c r="A533" s="1825"/>
      <c r="B533" s="1293"/>
      <c r="C533" s="1293"/>
      <c r="D533" s="1293"/>
      <c r="E533" s="1293"/>
      <c r="F533" s="1293"/>
      <c r="G533" s="1293"/>
      <c r="H533" s="1293"/>
      <c r="I533" s="1293"/>
      <c r="J533" s="1293"/>
      <c r="K533" s="3964"/>
      <c r="L533" s="756"/>
    </row>
    <row r="534" spans="1:12" s="1826" customFormat="1">
      <c r="A534" s="1825"/>
      <c r="B534" s="1293"/>
      <c r="C534" s="1293"/>
      <c r="D534" s="1293"/>
      <c r="E534" s="1293"/>
      <c r="F534" s="1293"/>
      <c r="G534" s="1293"/>
      <c r="H534" s="1293"/>
      <c r="I534" s="1293"/>
      <c r="J534" s="1293"/>
      <c r="K534" s="3964"/>
      <c r="L534" s="756"/>
    </row>
    <row r="535" spans="1:12" s="1826" customFormat="1">
      <c r="A535" s="1825"/>
      <c r="B535" s="1293"/>
      <c r="C535" s="1293"/>
      <c r="D535" s="1293"/>
      <c r="E535" s="1293"/>
      <c r="F535" s="1293"/>
      <c r="G535" s="1293"/>
      <c r="H535" s="1293"/>
      <c r="I535" s="1293"/>
      <c r="J535" s="1293"/>
      <c r="K535" s="3964"/>
      <c r="L535" s="756"/>
    </row>
    <row r="536" spans="1:12" s="1826" customFormat="1">
      <c r="A536" s="1825"/>
      <c r="B536" s="1293"/>
      <c r="C536" s="1293"/>
      <c r="D536" s="1293"/>
      <c r="E536" s="1293"/>
      <c r="F536" s="1293"/>
      <c r="G536" s="1293"/>
      <c r="H536" s="1293"/>
      <c r="I536" s="1293"/>
      <c r="J536" s="1293"/>
      <c r="K536" s="3964"/>
      <c r="L536" s="756"/>
    </row>
    <row r="537" spans="1:12" s="1826" customFormat="1">
      <c r="A537" s="1825"/>
      <c r="B537" s="1293"/>
      <c r="C537" s="1293"/>
      <c r="D537" s="1293"/>
      <c r="E537" s="1293"/>
      <c r="F537" s="1293"/>
      <c r="G537" s="1293"/>
      <c r="H537" s="1293"/>
      <c r="I537" s="1293"/>
      <c r="J537" s="1293"/>
      <c r="K537" s="3964"/>
      <c r="L537" s="756"/>
    </row>
    <row r="538" spans="1:12" s="1826" customFormat="1">
      <c r="A538" s="1825"/>
      <c r="B538" s="1293"/>
      <c r="C538" s="1293"/>
      <c r="D538" s="1293"/>
      <c r="E538" s="1293"/>
      <c r="F538" s="1293"/>
      <c r="G538" s="1293"/>
      <c r="H538" s="1293"/>
      <c r="I538" s="1293"/>
      <c r="J538" s="1293"/>
      <c r="K538" s="3964"/>
      <c r="L538" s="756"/>
    </row>
    <row r="539" spans="1:12" s="1826" customFormat="1">
      <c r="A539" s="1825"/>
      <c r="B539" s="1293"/>
      <c r="C539" s="1293"/>
      <c r="D539" s="1293"/>
      <c r="E539" s="1293"/>
      <c r="F539" s="1293"/>
      <c r="G539" s="1293"/>
      <c r="H539" s="1293"/>
      <c r="I539" s="1293"/>
      <c r="J539" s="1293"/>
      <c r="K539" s="3964"/>
      <c r="L539" s="756"/>
    </row>
    <row r="540" spans="1:12" s="1826" customFormat="1">
      <c r="A540" s="1825"/>
      <c r="B540" s="1293"/>
      <c r="C540" s="1293"/>
      <c r="D540" s="1293"/>
      <c r="E540" s="1293"/>
      <c r="F540" s="1293"/>
      <c r="G540" s="1293"/>
      <c r="H540" s="1293"/>
      <c r="I540" s="1293"/>
      <c r="J540" s="1293"/>
      <c r="K540" s="3964"/>
      <c r="L540" s="756"/>
    </row>
    <row r="541" spans="1:12" s="1826" customFormat="1">
      <c r="A541" s="1825"/>
      <c r="B541" s="1293"/>
      <c r="C541" s="1293"/>
      <c r="D541" s="1293"/>
      <c r="E541" s="1293"/>
      <c r="F541" s="1293"/>
      <c r="G541" s="1293"/>
      <c r="H541" s="1293"/>
      <c r="I541" s="1293"/>
      <c r="J541" s="1293"/>
      <c r="K541" s="3964"/>
      <c r="L541" s="756"/>
    </row>
    <row r="542" spans="1:12" s="1826" customFormat="1">
      <c r="A542" s="1825"/>
      <c r="B542" s="1293"/>
      <c r="C542" s="1293"/>
      <c r="D542" s="1293"/>
      <c r="E542" s="1293"/>
      <c r="F542" s="1293"/>
      <c r="G542" s="1293"/>
      <c r="H542" s="1293"/>
      <c r="I542" s="1293"/>
      <c r="J542" s="1293"/>
      <c r="K542" s="3964"/>
      <c r="L542" s="756"/>
    </row>
    <row r="543" spans="1:12" s="1826" customFormat="1">
      <c r="A543" s="1825"/>
      <c r="B543" s="1293"/>
      <c r="C543" s="1293"/>
      <c r="D543" s="1293"/>
      <c r="E543" s="1293"/>
      <c r="F543" s="1293"/>
      <c r="G543" s="1293"/>
      <c r="H543" s="1293"/>
      <c r="I543" s="1293"/>
      <c r="J543" s="1293"/>
      <c r="K543" s="3964"/>
      <c r="L543" s="756"/>
    </row>
    <row r="544" spans="1:12" s="1826" customFormat="1">
      <c r="A544" s="1825"/>
      <c r="B544" s="1293"/>
      <c r="C544" s="1293"/>
      <c r="D544" s="1293"/>
      <c r="E544" s="1293"/>
      <c r="F544" s="1293"/>
      <c r="G544" s="1293"/>
      <c r="H544" s="1293"/>
      <c r="I544" s="1293"/>
      <c r="J544" s="1293"/>
      <c r="K544" s="3964"/>
      <c r="L544" s="756"/>
    </row>
    <row r="545" spans="1:12" s="1826" customFormat="1">
      <c r="A545" s="1825"/>
      <c r="B545" s="1293"/>
      <c r="C545" s="1293"/>
      <c r="D545" s="1293"/>
      <c r="E545" s="1293"/>
      <c r="F545" s="1293"/>
      <c r="G545" s="1293"/>
      <c r="H545" s="1293"/>
      <c r="I545" s="1293"/>
      <c r="J545" s="1293"/>
      <c r="K545" s="3964"/>
      <c r="L545" s="756"/>
    </row>
    <row r="546" spans="1:12" s="1826" customFormat="1">
      <c r="A546" s="1825"/>
      <c r="B546" s="1293"/>
      <c r="C546" s="1293"/>
      <c r="D546" s="1293"/>
      <c r="E546" s="1293"/>
      <c r="F546" s="1293"/>
      <c r="G546" s="1293"/>
      <c r="H546" s="1293"/>
      <c r="I546" s="1293"/>
      <c r="J546" s="1293"/>
      <c r="K546" s="3964"/>
      <c r="L546" s="756"/>
    </row>
    <row r="547" spans="1:12" s="1826" customFormat="1">
      <c r="A547" s="1825"/>
      <c r="B547" s="1293"/>
      <c r="C547" s="1293"/>
      <c r="D547" s="1293"/>
      <c r="E547" s="1293"/>
      <c r="F547" s="1293"/>
      <c r="G547" s="1293"/>
      <c r="H547" s="1293"/>
      <c r="I547" s="1293"/>
      <c r="J547" s="1293"/>
      <c r="K547" s="3964"/>
      <c r="L547" s="756"/>
    </row>
    <row r="548" spans="1:12" s="1826" customFormat="1">
      <c r="A548" s="1825"/>
      <c r="B548" s="1293"/>
      <c r="C548" s="1293"/>
      <c r="D548" s="1293"/>
      <c r="E548" s="1293"/>
      <c r="F548" s="1293"/>
      <c r="G548" s="1293"/>
      <c r="H548" s="1293"/>
      <c r="I548" s="1293"/>
      <c r="J548" s="1293"/>
      <c r="K548" s="3964"/>
      <c r="L548" s="756"/>
    </row>
    <row r="549" spans="1:12" s="1826" customFormat="1">
      <c r="A549" s="1825"/>
      <c r="B549" s="1293"/>
      <c r="C549" s="1293"/>
      <c r="D549" s="1293"/>
      <c r="E549" s="1293"/>
      <c r="F549" s="1293"/>
      <c r="G549" s="1293"/>
      <c r="H549" s="1293"/>
      <c r="I549" s="1293"/>
      <c r="J549" s="1293"/>
      <c r="K549" s="3964"/>
      <c r="L549" s="756"/>
    </row>
    <row r="550" spans="1:12" s="1826" customFormat="1">
      <c r="A550" s="1825"/>
      <c r="B550" s="1293"/>
      <c r="C550" s="1293"/>
      <c r="D550" s="1293"/>
      <c r="E550" s="1293"/>
      <c r="F550" s="1293"/>
      <c r="G550" s="1293"/>
      <c r="H550" s="1293"/>
      <c r="I550" s="1293"/>
      <c r="J550" s="1293"/>
      <c r="K550" s="3964"/>
      <c r="L550" s="756"/>
    </row>
    <row r="551" spans="1:12" s="1826" customFormat="1">
      <c r="A551" s="1825"/>
      <c r="B551" s="1293"/>
      <c r="C551" s="1293"/>
      <c r="D551" s="1293"/>
      <c r="E551" s="1293"/>
      <c r="F551" s="1293"/>
      <c r="G551" s="1293"/>
      <c r="H551" s="1293"/>
      <c r="I551" s="1293"/>
      <c r="J551" s="1293"/>
      <c r="K551" s="3964"/>
      <c r="L551" s="756"/>
    </row>
    <row r="552" spans="1:12" s="1826" customFormat="1">
      <c r="A552" s="1825"/>
      <c r="B552" s="1293"/>
      <c r="C552" s="1293"/>
      <c r="D552" s="1293"/>
      <c r="E552" s="1293"/>
      <c r="F552" s="1293"/>
      <c r="G552" s="1293"/>
      <c r="H552" s="1293"/>
      <c r="I552" s="1293"/>
      <c r="J552" s="1293"/>
      <c r="K552" s="3964"/>
      <c r="L552" s="756"/>
    </row>
    <row r="553" spans="1:12" s="1826" customFormat="1">
      <c r="A553" s="1825"/>
      <c r="B553" s="1293"/>
      <c r="C553" s="1293"/>
      <c r="D553" s="1293"/>
      <c r="E553" s="1293"/>
      <c r="F553" s="1293"/>
      <c r="G553" s="1293"/>
      <c r="H553" s="1293"/>
      <c r="I553" s="1293"/>
      <c r="J553" s="1293"/>
      <c r="K553" s="3964"/>
      <c r="L553" s="756"/>
    </row>
    <row r="554" spans="1:12" s="1826" customFormat="1">
      <c r="A554" s="1825"/>
      <c r="B554" s="1293"/>
      <c r="C554" s="1293"/>
      <c r="D554" s="1293"/>
      <c r="E554" s="1293"/>
      <c r="F554" s="1293"/>
      <c r="G554" s="1293"/>
      <c r="H554" s="1293"/>
      <c r="I554" s="1293"/>
      <c r="J554" s="1293"/>
      <c r="K554" s="3964"/>
      <c r="L554" s="756"/>
    </row>
    <row r="555" spans="1:12" s="1826" customFormat="1">
      <c r="A555" s="1825"/>
      <c r="B555" s="1293"/>
      <c r="C555" s="1293"/>
      <c r="D555" s="1293"/>
      <c r="E555" s="1293"/>
      <c r="F555" s="1293"/>
      <c r="G555" s="1293"/>
      <c r="H555" s="1293"/>
      <c r="I555" s="1293"/>
      <c r="J555" s="1293"/>
      <c r="K555" s="3964"/>
      <c r="L555" s="756"/>
    </row>
    <row r="556" spans="1:12" s="1826" customFormat="1">
      <c r="A556" s="1825"/>
      <c r="B556" s="1293"/>
      <c r="C556" s="1293"/>
      <c r="D556" s="1293"/>
      <c r="E556" s="1293"/>
      <c r="F556" s="1293"/>
      <c r="G556" s="1293"/>
      <c r="H556" s="1293"/>
      <c r="I556" s="1293"/>
      <c r="J556" s="1293"/>
      <c r="K556" s="3964"/>
      <c r="L556" s="756"/>
    </row>
    <row r="557" spans="1:12" s="1826" customFormat="1">
      <c r="A557" s="1825"/>
      <c r="B557" s="1293"/>
      <c r="C557" s="1293"/>
      <c r="D557" s="1293"/>
      <c r="E557" s="1293"/>
      <c r="F557" s="1293"/>
      <c r="G557" s="1293"/>
      <c r="H557" s="1293"/>
      <c r="I557" s="1293"/>
      <c r="J557" s="1293"/>
      <c r="K557" s="3964"/>
      <c r="L557" s="756"/>
    </row>
    <row r="558" spans="1:12" s="1826" customFormat="1">
      <c r="A558" s="1825"/>
      <c r="B558" s="1293"/>
      <c r="C558" s="1293"/>
      <c r="D558" s="1293"/>
      <c r="E558" s="1293"/>
      <c r="F558" s="1293"/>
      <c r="G558" s="1293"/>
      <c r="H558" s="1293"/>
      <c r="I558" s="1293"/>
      <c r="J558" s="1293"/>
      <c r="K558" s="3964"/>
      <c r="L558" s="756"/>
    </row>
    <row r="559" spans="1:12" s="1826" customFormat="1">
      <c r="A559" s="1825"/>
      <c r="B559" s="1293"/>
      <c r="C559" s="1293"/>
      <c r="D559" s="1293"/>
      <c r="E559" s="1293"/>
      <c r="F559" s="1293"/>
      <c r="G559" s="1293"/>
      <c r="H559" s="1293"/>
      <c r="I559" s="1293"/>
      <c r="J559" s="1293"/>
      <c r="K559" s="3964"/>
      <c r="L559" s="756"/>
    </row>
    <row r="560" spans="1:12" s="1826" customFormat="1">
      <c r="A560" s="1825"/>
      <c r="B560" s="1293"/>
      <c r="C560" s="1293"/>
      <c r="D560" s="1293"/>
      <c r="E560" s="1293"/>
      <c r="F560" s="1293"/>
      <c r="G560" s="1293"/>
      <c r="H560" s="1293"/>
      <c r="I560" s="1293"/>
      <c r="J560" s="1293"/>
      <c r="K560" s="3964"/>
      <c r="L560" s="756"/>
    </row>
    <row r="561" spans="1:12" s="1826" customFormat="1">
      <c r="A561" s="1825"/>
      <c r="B561" s="1293"/>
      <c r="C561" s="1293"/>
      <c r="D561" s="1293"/>
      <c r="E561" s="1293"/>
      <c r="F561" s="1293"/>
      <c r="G561" s="1293"/>
      <c r="H561" s="1293"/>
      <c r="I561" s="1293"/>
      <c r="J561" s="1293"/>
      <c r="K561" s="3964"/>
      <c r="L561" s="756"/>
    </row>
    <row r="562" spans="1:12" s="1826" customFormat="1">
      <c r="A562" s="1825"/>
      <c r="B562" s="1293"/>
      <c r="C562" s="1293"/>
      <c r="D562" s="1293"/>
      <c r="E562" s="1293"/>
      <c r="F562" s="1293"/>
      <c r="G562" s="1293"/>
      <c r="H562" s="1293"/>
      <c r="I562" s="1293"/>
      <c r="J562" s="1293"/>
      <c r="K562" s="3964"/>
      <c r="L562" s="756"/>
    </row>
    <row r="563" spans="1:12" s="1826" customFormat="1">
      <c r="A563" s="1825"/>
      <c r="B563" s="1293"/>
      <c r="C563" s="1293"/>
      <c r="D563" s="1293"/>
      <c r="E563" s="1293"/>
      <c r="F563" s="1293"/>
      <c r="G563" s="1293"/>
      <c r="H563" s="1293"/>
      <c r="I563" s="1293"/>
      <c r="J563" s="1293"/>
      <c r="K563" s="3964"/>
      <c r="L563" s="756"/>
    </row>
    <row r="564" spans="1:12" s="1826" customFormat="1">
      <c r="A564" s="1825"/>
      <c r="B564" s="1293"/>
      <c r="C564" s="1293"/>
      <c r="D564" s="1293"/>
      <c r="E564" s="1293"/>
      <c r="F564" s="1293"/>
      <c r="G564" s="1293"/>
      <c r="H564" s="1293"/>
      <c r="I564" s="1293"/>
      <c r="J564" s="1293"/>
      <c r="K564" s="3964"/>
      <c r="L564" s="756"/>
    </row>
    <row r="565" spans="1:12" s="1826" customFormat="1">
      <c r="A565" s="1825"/>
      <c r="B565" s="1293"/>
      <c r="C565" s="1293"/>
      <c r="D565" s="1293"/>
      <c r="E565" s="1293"/>
      <c r="F565" s="1293"/>
      <c r="G565" s="1293"/>
      <c r="H565" s="1293"/>
      <c r="I565" s="1293"/>
      <c r="J565" s="1293"/>
      <c r="K565" s="3964"/>
      <c r="L565" s="756"/>
    </row>
    <row r="566" spans="1:12" s="1826" customFormat="1">
      <c r="A566" s="1825"/>
      <c r="B566" s="1293"/>
      <c r="C566" s="1293"/>
      <c r="D566" s="1293"/>
      <c r="E566" s="1293"/>
      <c r="F566" s="1293"/>
      <c r="G566" s="1293"/>
      <c r="H566" s="1293"/>
      <c r="I566" s="1293"/>
      <c r="J566" s="1293"/>
      <c r="K566" s="3964"/>
      <c r="L566" s="756"/>
    </row>
    <row r="567" spans="1:12" s="1826" customFormat="1">
      <c r="A567" s="1825"/>
      <c r="B567" s="1293"/>
      <c r="C567" s="1293"/>
      <c r="D567" s="1293"/>
      <c r="E567" s="1293"/>
      <c r="F567" s="1293"/>
      <c r="G567" s="1293"/>
      <c r="H567" s="1293"/>
      <c r="I567" s="1293"/>
      <c r="J567" s="1293"/>
      <c r="K567" s="3964"/>
      <c r="L567" s="756"/>
    </row>
    <row r="568" spans="1:12" s="1826" customFormat="1">
      <c r="A568" s="1825"/>
      <c r="B568" s="1293"/>
      <c r="C568" s="1293"/>
      <c r="D568" s="1293"/>
      <c r="E568" s="1293"/>
      <c r="F568" s="1293"/>
      <c r="G568" s="1293"/>
      <c r="H568" s="1293"/>
      <c r="I568" s="1293"/>
      <c r="J568" s="1293"/>
      <c r="K568" s="3964"/>
      <c r="L568" s="756"/>
    </row>
    <row r="569" spans="1:12" s="1826" customFormat="1">
      <c r="A569" s="1825"/>
      <c r="B569" s="1293"/>
      <c r="C569" s="1293"/>
      <c r="D569" s="1293"/>
      <c r="E569" s="1293"/>
      <c r="F569" s="1293"/>
      <c r="G569" s="1293"/>
      <c r="H569" s="1293"/>
      <c r="I569" s="1293"/>
      <c r="J569" s="1293"/>
      <c r="K569" s="3964"/>
      <c r="L569" s="756"/>
    </row>
    <row r="570" spans="1:12" s="1826" customFormat="1">
      <c r="A570" s="1825"/>
      <c r="B570" s="1293"/>
      <c r="C570" s="1293"/>
      <c r="D570" s="1293"/>
      <c r="E570" s="1293"/>
      <c r="F570" s="1293"/>
      <c r="G570" s="1293"/>
      <c r="H570" s="1293"/>
      <c r="I570" s="1293"/>
      <c r="J570" s="1293"/>
      <c r="K570" s="3964"/>
      <c r="L570" s="756"/>
    </row>
    <row r="571" spans="1:12" s="1826" customFormat="1">
      <c r="A571" s="1825"/>
      <c r="B571" s="1293"/>
      <c r="C571" s="1293"/>
      <c r="D571" s="1293"/>
      <c r="E571" s="1293"/>
      <c r="F571" s="1293"/>
      <c r="G571" s="1293"/>
      <c r="H571" s="1293"/>
      <c r="I571" s="1293"/>
      <c r="J571" s="1293"/>
      <c r="K571" s="3964"/>
      <c r="L571" s="756"/>
    </row>
    <row r="572" spans="1:12" s="1826" customFormat="1">
      <c r="A572" s="1825"/>
      <c r="B572" s="1293"/>
      <c r="C572" s="1293"/>
      <c r="D572" s="1293"/>
      <c r="E572" s="1293"/>
      <c r="F572" s="1293"/>
      <c r="G572" s="1293"/>
      <c r="H572" s="1293"/>
      <c r="I572" s="1293"/>
      <c r="J572" s="1293"/>
      <c r="K572" s="3964"/>
      <c r="L572" s="756"/>
    </row>
    <row r="573" spans="1:12" s="1826" customFormat="1">
      <c r="A573" s="1825"/>
      <c r="B573" s="1293"/>
      <c r="C573" s="1293"/>
      <c r="D573" s="1293"/>
      <c r="E573" s="1293"/>
      <c r="F573" s="1293"/>
      <c r="G573" s="1293"/>
      <c r="H573" s="1293"/>
      <c r="I573" s="1293"/>
      <c r="J573" s="1293"/>
      <c r="K573" s="3964"/>
      <c r="L573" s="756"/>
    </row>
    <row r="574" spans="1:12" s="1826" customFormat="1">
      <c r="A574" s="1825"/>
      <c r="B574" s="1293"/>
      <c r="C574" s="1293"/>
      <c r="D574" s="1293"/>
      <c r="E574" s="1293"/>
      <c r="F574" s="1293"/>
      <c r="G574" s="1293"/>
      <c r="H574" s="1293"/>
      <c r="I574" s="1293"/>
      <c r="J574" s="1293"/>
      <c r="K574" s="3964"/>
      <c r="L574" s="756"/>
    </row>
    <row r="575" spans="1:12" s="1826" customFormat="1">
      <c r="A575" s="1825"/>
      <c r="B575" s="1293"/>
      <c r="C575" s="1293"/>
      <c r="D575" s="1293"/>
      <c r="E575" s="1293"/>
      <c r="F575" s="1293"/>
      <c r="G575" s="1293"/>
      <c r="H575" s="1293"/>
      <c r="I575" s="1293"/>
      <c r="J575" s="1293"/>
      <c r="K575" s="3964"/>
      <c r="L575" s="756"/>
    </row>
    <row r="576" spans="1:12" s="1826" customFormat="1">
      <c r="A576" s="1825"/>
      <c r="B576" s="1293"/>
      <c r="C576" s="1293"/>
      <c r="D576" s="1293"/>
      <c r="E576" s="1293"/>
      <c r="F576" s="1293"/>
      <c r="G576" s="1293"/>
      <c r="H576" s="1293"/>
      <c r="I576" s="1293"/>
      <c r="J576" s="1293"/>
      <c r="K576" s="3964"/>
      <c r="L576" s="756"/>
    </row>
    <row r="577" spans="1:12" s="1826" customFormat="1">
      <c r="A577" s="1825"/>
      <c r="B577" s="1293"/>
      <c r="C577" s="1293"/>
      <c r="D577" s="1293"/>
      <c r="E577" s="1293"/>
      <c r="F577" s="1293"/>
      <c r="G577" s="1293"/>
      <c r="H577" s="1293"/>
      <c r="I577" s="1293"/>
      <c r="J577" s="1293"/>
      <c r="K577" s="3964"/>
      <c r="L577" s="756"/>
    </row>
    <row r="578" spans="1:12" s="1826" customFormat="1">
      <c r="A578" s="1825"/>
      <c r="B578" s="1293"/>
      <c r="C578" s="1293"/>
      <c r="D578" s="1293"/>
      <c r="E578" s="1293"/>
      <c r="F578" s="1293"/>
      <c r="G578" s="1293"/>
      <c r="H578" s="1293"/>
      <c r="I578" s="1293"/>
      <c r="J578" s="1293"/>
      <c r="K578" s="3964"/>
      <c r="L578" s="756"/>
    </row>
    <row r="579" spans="1:12" s="1826" customFormat="1">
      <c r="A579" s="1825"/>
      <c r="B579" s="1293"/>
      <c r="C579" s="1293"/>
      <c r="D579" s="1293"/>
      <c r="E579" s="1293"/>
      <c r="F579" s="1293"/>
      <c r="G579" s="1293"/>
      <c r="H579" s="1293"/>
      <c r="I579" s="1293"/>
      <c r="J579" s="1293"/>
      <c r="K579" s="3964"/>
      <c r="L579" s="756"/>
    </row>
    <row r="580" spans="1:12" s="1826" customFormat="1">
      <c r="A580" s="1825"/>
      <c r="B580" s="1293"/>
      <c r="C580" s="1293"/>
      <c r="D580" s="1293"/>
      <c r="E580" s="1293"/>
      <c r="F580" s="1293"/>
      <c r="G580" s="1293"/>
      <c r="H580" s="1293"/>
      <c r="I580" s="1293"/>
      <c r="J580" s="1293"/>
      <c r="K580" s="3964"/>
      <c r="L580" s="756"/>
    </row>
    <row r="581" spans="1:12" s="1826" customFormat="1">
      <c r="A581" s="1825"/>
      <c r="B581" s="1293"/>
      <c r="C581" s="1293"/>
      <c r="D581" s="1293"/>
      <c r="E581" s="1293"/>
      <c r="F581" s="1293"/>
      <c r="G581" s="1293"/>
      <c r="H581" s="1293"/>
      <c r="I581" s="1293"/>
      <c r="J581" s="1293"/>
      <c r="K581" s="3964"/>
      <c r="L581" s="756"/>
    </row>
    <row r="582" spans="1:12" s="1826" customFormat="1">
      <c r="A582" s="1825"/>
      <c r="B582" s="1293"/>
      <c r="C582" s="1293"/>
      <c r="D582" s="1293"/>
      <c r="E582" s="1293"/>
      <c r="F582" s="1293"/>
      <c r="G582" s="1293"/>
      <c r="H582" s="1293"/>
      <c r="I582" s="1293"/>
      <c r="J582" s="1293"/>
      <c r="K582" s="3964"/>
      <c r="L582" s="756"/>
    </row>
    <row r="583" spans="1:12" s="1826" customFormat="1">
      <c r="A583" s="1825"/>
      <c r="B583" s="1293"/>
      <c r="C583" s="1293"/>
      <c r="D583" s="1293"/>
      <c r="E583" s="1293"/>
      <c r="F583" s="1293"/>
      <c r="G583" s="1293"/>
      <c r="H583" s="1293"/>
      <c r="I583" s="1293"/>
      <c r="J583" s="1293"/>
      <c r="K583" s="3964"/>
      <c r="L583" s="756"/>
    </row>
    <row r="584" spans="1:12" s="1826" customFormat="1">
      <c r="A584" s="1825"/>
      <c r="B584" s="1293"/>
      <c r="C584" s="1293"/>
      <c r="D584" s="1293"/>
      <c r="E584" s="1293"/>
      <c r="F584" s="1293"/>
      <c r="G584" s="1293"/>
      <c r="H584" s="1293"/>
      <c r="I584" s="1293"/>
      <c r="J584" s="1293"/>
      <c r="K584" s="3964"/>
      <c r="L584" s="756"/>
    </row>
    <row r="585" spans="1:12" s="1826" customFormat="1">
      <c r="A585" s="1825"/>
      <c r="B585" s="1293"/>
      <c r="C585" s="1293"/>
      <c r="D585" s="1293"/>
      <c r="E585" s="1293"/>
      <c r="F585" s="1293"/>
      <c r="G585" s="1293"/>
      <c r="H585" s="1293"/>
      <c r="I585" s="1293"/>
      <c r="J585" s="1293"/>
      <c r="K585" s="3964"/>
      <c r="L585" s="756"/>
    </row>
    <row r="586" spans="1:12" s="1826" customFormat="1">
      <c r="A586" s="1825"/>
      <c r="B586" s="1293"/>
      <c r="C586" s="1293"/>
      <c r="D586" s="1293"/>
      <c r="E586" s="1293"/>
      <c r="F586" s="1293"/>
      <c r="G586" s="1293"/>
      <c r="H586" s="1293"/>
      <c r="I586" s="1293"/>
      <c r="J586" s="1293"/>
      <c r="K586" s="3964"/>
      <c r="L586" s="756"/>
    </row>
    <row r="587" spans="1:12" s="1826" customFormat="1">
      <c r="A587" s="1825"/>
      <c r="B587" s="1293"/>
      <c r="C587" s="1293"/>
      <c r="D587" s="1293"/>
      <c r="E587" s="1293"/>
      <c r="F587" s="1293"/>
      <c r="G587" s="1293"/>
      <c r="H587" s="1293"/>
      <c r="I587" s="1293"/>
      <c r="J587" s="1293"/>
      <c r="K587" s="3964"/>
      <c r="L587" s="756"/>
    </row>
    <row r="588" spans="1:12" s="1826" customFormat="1">
      <c r="A588" s="1825"/>
      <c r="B588" s="1293"/>
      <c r="C588" s="1293"/>
      <c r="D588" s="1293"/>
      <c r="E588" s="1293"/>
      <c r="F588" s="1293"/>
      <c r="G588" s="1293"/>
      <c r="H588" s="1293"/>
      <c r="I588" s="1293"/>
      <c r="J588" s="1293"/>
      <c r="K588" s="3964"/>
      <c r="L588" s="756"/>
    </row>
    <row r="589" spans="1:12" s="1826" customFormat="1">
      <c r="A589" s="1825"/>
      <c r="B589" s="1293"/>
      <c r="C589" s="1293"/>
      <c r="D589" s="1293"/>
      <c r="E589" s="1293"/>
      <c r="F589" s="1293"/>
      <c r="G589" s="1293"/>
      <c r="H589" s="1293"/>
      <c r="I589" s="1293"/>
      <c r="J589" s="1293"/>
      <c r="K589" s="3964"/>
      <c r="L589" s="756"/>
    </row>
    <row r="590" spans="1:12" s="1826" customFormat="1">
      <c r="A590" s="1825"/>
      <c r="B590" s="1293"/>
      <c r="C590" s="1293"/>
      <c r="D590" s="1293"/>
      <c r="E590" s="1293"/>
      <c r="F590" s="1293"/>
      <c r="G590" s="1293"/>
      <c r="H590" s="1293"/>
      <c r="I590" s="1293"/>
      <c r="J590" s="1293"/>
      <c r="K590" s="3964"/>
      <c r="L590" s="756"/>
    </row>
    <row r="591" spans="1:12" s="1826" customFormat="1">
      <c r="A591" s="1825"/>
      <c r="B591" s="1293"/>
      <c r="C591" s="1293"/>
      <c r="D591" s="1293"/>
      <c r="E591" s="1293"/>
      <c r="F591" s="1293"/>
      <c r="G591" s="1293"/>
      <c r="H591" s="1293"/>
      <c r="I591" s="1293"/>
      <c r="J591" s="1293"/>
      <c r="K591" s="3964"/>
      <c r="L591" s="756"/>
    </row>
    <row r="592" spans="1:12" s="1826" customFormat="1">
      <c r="A592" s="1825"/>
      <c r="B592" s="1293"/>
      <c r="C592" s="1293"/>
      <c r="D592" s="1293"/>
      <c r="E592" s="1293"/>
      <c r="F592" s="1293"/>
      <c r="G592" s="1293"/>
      <c r="H592" s="1293"/>
      <c r="I592" s="1293"/>
      <c r="J592" s="1293"/>
      <c r="K592" s="3964"/>
      <c r="L592" s="756"/>
    </row>
    <row r="593" spans="1:12" s="1826" customFormat="1">
      <c r="A593" s="1825"/>
      <c r="B593" s="1293"/>
      <c r="C593" s="1293"/>
      <c r="D593" s="1293"/>
      <c r="E593" s="1293"/>
      <c r="F593" s="1293"/>
      <c r="G593" s="1293"/>
      <c r="H593" s="1293"/>
      <c r="I593" s="1293"/>
      <c r="J593" s="1293"/>
      <c r="K593" s="3964"/>
      <c r="L593" s="756"/>
    </row>
    <row r="594" spans="1:12" s="1826" customFormat="1">
      <c r="A594" s="1825"/>
      <c r="B594" s="1293"/>
      <c r="C594" s="1293"/>
      <c r="D594" s="1293"/>
      <c r="E594" s="1293"/>
      <c r="F594" s="1293"/>
      <c r="G594" s="1293"/>
      <c r="H594" s="1293"/>
      <c r="I594" s="1293"/>
      <c r="J594" s="1293"/>
      <c r="K594" s="3964"/>
      <c r="L594" s="756"/>
    </row>
    <row r="595" spans="1:12" s="1826" customFormat="1">
      <c r="A595" s="1825"/>
      <c r="B595" s="1293"/>
      <c r="C595" s="1293"/>
      <c r="D595" s="1293"/>
      <c r="E595" s="1293"/>
      <c r="F595" s="1293"/>
      <c r="G595" s="1293"/>
      <c r="H595" s="1293"/>
      <c r="I595" s="1293"/>
      <c r="J595" s="1293"/>
      <c r="K595" s="3964"/>
      <c r="L595" s="756"/>
    </row>
    <row r="596" spans="1:12" s="1826" customFormat="1">
      <c r="A596" s="1825"/>
      <c r="B596" s="1293"/>
      <c r="C596" s="1293"/>
      <c r="D596" s="1293"/>
      <c r="E596" s="1293"/>
      <c r="F596" s="1293"/>
      <c r="G596" s="1293"/>
      <c r="H596" s="1293"/>
      <c r="I596" s="1293"/>
      <c r="J596" s="1293"/>
      <c r="K596" s="3964"/>
      <c r="L596" s="756"/>
    </row>
    <row r="597" spans="1:12" s="1826" customFormat="1">
      <c r="A597" s="1825"/>
      <c r="B597" s="1293"/>
      <c r="C597" s="1293"/>
      <c r="D597" s="1293"/>
      <c r="E597" s="1293"/>
      <c r="F597" s="1293"/>
      <c r="G597" s="1293"/>
      <c r="H597" s="1293"/>
      <c r="I597" s="1293"/>
      <c r="J597" s="1293"/>
      <c r="K597" s="3964"/>
      <c r="L597" s="756"/>
    </row>
    <row r="598" spans="1:12" s="1826" customFormat="1">
      <c r="A598" s="1825"/>
      <c r="B598" s="1293"/>
      <c r="C598" s="1293"/>
      <c r="D598" s="1293"/>
      <c r="E598" s="1293"/>
      <c r="F598" s="1293"/>
      <c r="G598" s="1293"/>
      <c r="H598" s="1293"/>
      <c r="I598" s="1293"/>
      <c r="J598" s="1293"/>
      <c r="K598" s="3964"/>
      <c r="L598" s="756"/>
    </row>
    <row r="599" spans="1:12" s="1826" customFormat="1">
      <c r="A599" s="1825"/>
      <c r="B599" s="1293"/>
      <c r="C599" s="1293"/>
      <c r="D599" s="1293"/>
      <c r="E599" s="1293"/>
      <c r="F599" s="1293"/>
      <c r="G599" s="1293"/>
      <c r="H599" s="1293"/>
      <c r="I599" s="1293"/>
      <c r="J599" s="1293"/>
      <c r="K599" s="3964"/>
      <c r="L599" s="756"/>
    </row>
    <row r="600" spans="1:12" s="1826" customFormat="1">
      <c r="A600" s="1825"/>
      <c r="B600" s="1293"/>
      <c r="C600" s="1293"/>
      <c r="D600" s="1293"/>
      <c r="E600" s="1293"/>
      <c r="F600" s="1293"/>
      <c r="G600" s="1293"/>
      <c r="H600" s="1293"/>
      <c r="I600" s="1293"/>
      <c r="J600" s="1293"/>
      <c r="K600" s="3964"/>
      <c r="L600" s="756"/>
    </row>
    <row r="601" spans="1:12" s="1826" customFormat="1">
      <c r="A601" s="1825"/>
      <c r="B601" s="1293"/>
      <c r="C601" s="1293"/>
      <c r="D601" s="1293"/>
      <c r="E601" s="1293"/>
      <c r="F601" s="1293"/>
      <c r="G601" s="1293"/>
      <c r="H601" s="1293"/>
      <c r="I601" s="1293"/>
      <c r="J601" s="1293"/>
      <c r="K601" s="3964"/>
      <c r="L601" s="756"/>
    </row>
    <row r="602" spans="1:12" s="1826" customFormat="1">
      <c r="A602" s="1825"/>
      <c r="B602" s="1293"/>
      <c r="C602" s="1293"/>
      <c r="D602" s="1293"/>
      <c r="E602" s="1293"/>
      <c r="F602" s="1293"/>
      <c r="G602" s="1293"/>
      <c r="H602" s="1293"/>
      <c r="I602" s="1293"/>
      <c r="J602" s="1293"/>
      <c r="K602" s="3964"/>
      <c r="L602" s="756"/>
    </row>
    <row r="603" spans="1:12" s="1826" customFormat="1">
      <c r="A603" s="1825"/>
      <c r="B603" s="1293"/>
      <c r="C603" s="1293"/>
      <c r="D603" s="1293"/>
      <c r="E603" s="1293"/>
      <c r="F603" s="1293"/>
      <c r="G603" s="1293"/>
      <c r="H603" s="1293"/>
      <c r="I603" s="1293"/>
      <c r="J603" s="1293"/>
      <c r="K603" s="3964"/>
      <c r="L603" s="756"/>
    </row>
    <row r="604" spans="1:12" s="1826" customFormat="1">
      <c r="A604" s="1825"/>
      <c r="B604" s="1293"/>
      <c r="C604" s="1293"/>
      <c r="D604" s="1293"/>
      <c r="E604" s="1293"/>
      <c r="F604" s="1293"/>
      <c r="G604" s="1293"/>
      <c r="H604" s="1293"/>
      <c r="I604" s="1293"/>
      <c r="J604" s="1293"/>
      <c r="K604" s="3964"/>
      <c r="L604" s="756"/>
    </row>
    <row r="605" spans="1:12" s="1826" customFormat="1">
      <c r="A605" s="1825"/>
      <c r="B605" s="1293"/>
      <c r="C605" s="1293"/>
      <c r="D605" s="1293"/>
      <c r="E605" s="1293"/>
      <c r="F605" s="1293"/>
      <c r="G605" s="1293"/>
      <c r="H605" s="1293"/>
      <c r="I605" s="1293"/>
      <c r="J605" s="1293"/>
      <c r="K605" s="3964"/>
      <c r="L605" s="756"/>
    </row>
    <row r="606" spans="1:12" s="1826" customFormat="1">
      <c r="A606" s="1825"/>
      <c r="B606" s="1293"/>
      <c r="C606" s="1293"/>
      <c r="D606" s="1293"/>
      <c r="E606" s="1293"/>
      <c r="F606" s="1293"/>
      <c r="G606" s="1293"/>
      <c r="H606" s="1293"/>
      <c r="I606" s="1293"/>
      <c r="J606" s="1293"/>
      <c r="K606" s="3964"/>
      <c r="L606" s="756"/>
    </row>
    <row r="607" spans="1:12" s="1826" customFormat="1">
      <c r="A607" s="1825"/>
      <c r="B607" s="1293"/>
      <c r="C607" s="1293"/>
      <c r="D607" s="1293"/>
      <c r="E607" s="1293"/>
      <c r="F607" s="1293"/>
      <c r="G607" s="1293"/>
      <c r="H607" s="1293"/>
      <c r="I607" s="1293"/>
      <c r="J607" s="1293"/>
      <c r="K607" s="3964"/>
      <c r="L607" s="756"/>
    </row>
    <row r="608" spans="1:12" s="1826" customFormat="1">
      <c r="A608" s="1825"/>
      <c r="B608" s="1293"/>
      <c r="C608" s="1293"/>
      <c r="D608" s="1293"/>
      <c r="E608" s="1293"/>
      <c r="F608" s="1293"/>
      <c r="G608" s="1293"/>
      <c r="H608" s="1293"/>
      <c r="I608" s="1293"/>
      <c r="J608" s="1293"/>
      <c r="K608" s="3964"/>
      <c r="L608" s="756"/>
    </row>
    <row r="609" spans="1:12" s="1826" customFormat="1">
      <c r="A609" s="1825"/>
      <c r="B609" s="1293"/>
      <c r="C609" s="1293"/>
      <c r="D609" s="1293"/>
      <c r="E609" s="1293"/>
      <c r="F609" s="1293"/>
      <c r="G609" s="1293"/>
      <c r="H609" s="1293"/>
      <c r="I609" s="1293"/>
      <c r="J609" s="1293"/>
      <c r="K609" s="3964"/>
      <c r="L609" s="756"/>
    </row>
    <row r="610" spans="1:12" s="1826" customFormat="1">
      <c r="A610" s="1825"/>
      <c r="B610" s="1293"/>
      <c r="C610" s="1293"/>
      <c r="D610" s="1293"/>
      <c r="E610" s="1293"/>
      <c r="F610" s="1293"/>
      <c r="G610" s="1293"/>
      <c r="H610" s="1293"/>
      <c r="I610" s="1293"/>
      <c r="J610" s="1293"/>
      <c r="K610" s="3964"/>
      <c r="L610" s="756"/>
    </row>
    <row r="611" spans="1:12" s="1826" customFormat="1">
      <c r="A611" s="1825"/>
      <c r="B611" s="1293"/>
      <c r="C611" s="1293"/>
      <c r="D611" s="1293"/>
      <c r="E611" s="1293"/>
      <c r="F611" s="1293"/>
      <c r="G611" s="1293"/>
      <c r="H611" s="1293"/>
      <c r="I611" s="1293"/>
      <c r="J611" s="1293"/>
      <c r="K611" s="3964"/>
      <c r="L611" s="756"/>
    </row>
    <row r="612" spans="1:12" s="1826" customFormat="1">
      <c r="A612" s="1825"/>
      <c r="B612" s="1293"/>
      <c r="C612" s="1293"/>
      <c r="D612" s="1293"/>
      <c r="E612" s="1293"/>
      <c r="F612" s="1293"/>
      <c r="G612" s="1293"/>
      <c r="H612" s="1293"/>
      <c r="I612" s="1293"/>
      <c r="J612" s="1293"/>
      <c r="K612" s="3964"/>
      <c r="L612" s="756"/>
    </row>
    <row r="613" spans="1:12" s="1826" customFormat="1">
      <c r="A613" s="1825"/>
      <c r="B613" s="1293"/>
      <c r="C613" s="1293"/>
      <c r="D613" s="1293"/>
      <c r="E613" s="1293"/>
      <c r="F613" s="1293"/>
      <c r="G613" s="1293"/>
      <c r="H613" s="1293"/>
      <c r="I613" s="1293"/>
      <c r="J613" s="1293"/>
      <c r="K613" s="3964"/>
      <c r="L613" s="756"/>
    </row>
    <row r="614" spans="1:12" s="1826" customFormat="1">
      <c r="A614" s="1825"/>
      <c r="B614" s="1293"/>
      <c r="C614" s="1293"/>
      <c r="D614" s="1293"/>
      <c r="E614" s="1293"/>
      <c r="F614" s="1293"/>
      <c r="G614" s="1293"/>
      <c r="H614" s="1293"/>
      <c r="I614" s="1293"/>
      <c r="J614" s="1293"/>
      <c r="K614" s="3964"/>
      <c r="L614" s="756"/>
    </row>
    <row r="615" spans="1:12" s="1826" customFormat="1">
      <c r="A615" s="1825"/>
      <c r="B615" s="1293"/>
      <c r="C615" s="1293"/>
      <c r="D615" s="1293"/>
      <c r="E615" s="1293"/>
      <c r="F615" s="1293"/>
      <c r="G615" s="1293"/>
      <c r="H615" s="1293"/>
      <c r="I615" s="1293"/>
      <c r="J615" s="1293"/>
      <c r="K615" s="3964"/>
      <c r="L615" s="756"/>
    </row>
    <row r="616" spans="1:12" s="1826" customFormat="1">
      <c r="A616" s="1825"/>
      <c r="B616" s="1293"/>
      <c r="C616" s="1293"/>
      <c r="D616" s="1293"/>
      <c r="E616" s="1293"/>
      <c r="F616" s="1293"/>
      <c r="G616" s="1293"/>
      <c r="H616" s="1293"/>
      <c r="I616" s="1293"/>
      <c r="J616" s="1293"/>
      <c r="K616" s="3964"/>
      <c r="L616" s="756"/>
    </row>
    <row r="617" spans="1:12" s="1826" customFormat="1">
      <c r="A617" s="1825"/>
      <c r="B617" s="1293"/>
      <c r="C617" s="1293"/>
      <c r="D617" s="1293"/>
      <c r="E617" s="1293"/>
      <c r="F617" s="1293"/>
      <c r="G617" s="1293"/>
      <c r="H617" s="1293"/>
      <c r="I617" s="1293"/>
      <c r="J617" s="1293"/>
      <c r="K617" s="3964"/>
      <c r="L617" s="756"/>
    </row>
    <row r="618" spans="1:12" s="1826" customFormat="1">
      <c r="A618" s="1825"/>
      <c r="B618" s="1293"/>
      <c r="C618" s="1293"/>
      <c r="D618" s="1293"/>
      <c r="E618" s="1293"/>
      <c r="F618" s="1293"/>
      <c r="G618" s="1293"/>
      <c r="H618" s="1293"/>
      <c r="I618" s="1293"/>
      <c r="J618" s="1293"/>
      <c r="K618" s="3964"/>
      <c r="L618" s="756"/>
    </row>
    <row r="619" spans="1:12" s="1826" customFormat="1">
      <c r="A619" s="1825"/>
      <c r="B619" s="1293"/>
      <c r="C619" s="1293"/>
      <c r="D619" s="1293"/>
      <c r="E619" s="1293"/>
      <c r="F619" s="1293"/>
      <c r="G619" s="1293"/>
      <c r="H619" s="1293"/>
      <c r="I619" s="1293"/>
      <c r="J619" s="1293"/>
      <c r="K619" s="3964"/>
      <c r="L619" s="756"/>
    </row>
    <row r="620" spans="1:12" s="1826" customFormat="1">
      <c r="A620" s="1825"/>
      <c r="B620" s="1293"/>
      <c r="C620" s="1293"/>
      <c r="D620" s="1293"/>
      <c r="E620" s="1293"/>
      <c r="F620" s="1293"/>
      <c r="G620" s="1293"/>
      <c r="H620" s="1293"/>
      <c r="I620" s="1293"/>
      <c r="J620" s="1293"/>
      <c r="K620" s="3964"/>
      <c r="L620" s="756"/>
    </row>
    <row r="621" spans="1:12" s="1826" customFormat="1">
      <c r="A621" s="1825"/>
      <c r="B621" s="1293"/>
      <c r="C621" s="1293"/>
      <c r="D621" s="1293"/>
      <c r="E621" s="1293"/>
      <c r="F621" s="1293"/>
      <c r="G621" s="1293"/>
      <c r="H621" s="1293"/>
      <c r="I621" s="1293"/>
      <c r="J621" s="1293"/>
      <c r="K621" s="3964"/>
      <c r="L621" s="756"/>
    </row>
    <row r="622" spans="1:12" s="1826" customFormat="1">
      <c r="A622" s="1825"/>
      <c r="B622" s="1293"/>
      <c r="C622" s="1293"/>
      <c r="D622" s="1293"/>
      <c r="E622" s="1293"/>
      <c r="F622" s="1293"/>
      <c r="G622" s="1293"/>
      <c r="H622" s="1293"/>
      <c r="I622" s="1293"/>
      <c r="J622" s="1293"/>
      <c r="K622" s="3964"/>
      <c r="L622" s="756"/>
    </row>
    <row r="623" spans="1:12" s="1826" customFormat="1">
      <c r="A623" s="1825"/>
      <c r="B623" s="1293"/>
      <c r="C623" s="1293"/>
      <c r="D623" s="1293"/>
      <c r="E623" s="1293"/>
      <c r="F623" s="1293"/>
      <c r="G623" s="1293"/>
      <c r="H623" s="1293"/>
      <c r="I623" s="1293"/>
      <c r="J623" s="1293"/>
      <c r="K623" s="3964"/>
      <c r="L623" s="756"/>
    </row>
    <row r="624" spans="1:12" s="1826" customFormat="1">
      <c r="A624" s="1825"/>
      <c r="B624" s="1293"/>
      <c r="C624" s="1293"/>
      <c r="D624" s="1293"/>
      <c r="E624" s="1293"/>
      <c r="F624" s="1293"/>
      <c r="G624" s="1293"/>
      <c r="H624" s="1293"/>
      <c r="I624" s="1293"/>
      <c r="J624" s="1293"/>
      <c r="K624" s="3964"/>
      <c r="L624" s="756"/>
    </row>
    <row r="625" spans="1:12" s="1826" customFormat="1">
      <c r="A625" s="1825"/>
      <c r="B625" s="1293"/>
      <c r="C625" s="1293"/>
      <c r="D625" s="1293"/>
      <c r="E625" s="1293"/>
      <c r="F625" s="1293"/>
      <c r="G625" s="1293"/>
      <c r="H625" s="1293"/>
      <c r="I625" s="1293"/>
      <c r="J625" s="1293"/>
      <c r="K625" s="3964"/>
      <c r="L625" s="756"/>
    </row>
    <row r="626" spans="1:12" s="1826" customFormat="1">
      <c r="A626" s="1825"/>
      <c r="B626" s="1293"/>
      <c r="C626" s="1293"/>
      <c r="D626" s="1293"/>
      <c r="E626" s="1293"/>
      <c r="F626" s="1293"/>
      <c r="G626" s="1293"/>
      <c r="H626" s="1293"/>
      <c r="I626" s="1293"/>
      <c r="J626" s="1293"/>
      <c r="K626" s="3964"/>
      <c r="L626" s="756"/>
    </row>
    <row r="627" spans="1:12" s="1826" customFormat="1">
      <c r="A627" s="1825"/>
      <c r="B627" s="1293"/>
      <c r="C627" s="1293"/>
      <c r="D627" s="1293"/>
      <c r="E627" s="1293"/>
      <c r="F627" s="1293"/>
      <c r="G627" s="1293"/>
      <c r="H627" s="1293"/>
      <c r="I627" s="1293"/>
      <c r="J627" s="1293"/>
      <c r="K627" s="3964"/>
      <c r="L627" s="756"/>
    </row>
    <row r="628" spans="1:12" s="1826" customFormat="1">
      <c r="A628" s="1825"/>
      <c r="B628" s="1293"/>
      <c r="C628" s="1293"/>
      <c r="D628" s="1293"/>
      <c r="E628" s="1293"/>
      <c r="F628" s="1293"/>
      <c r="G628" s="1293"/>
      <c r="H628" s="1293"/>
      <c r="I628" s="1293"/>
      <c r="J628" s="1293"/>
      <c r="K628" s="3964"/>
      <c r="L628" s="756"/>
    </row>
    <row r="629" spans="1:12" s="1826" customFormat="1">
      <c r="A629" s="1825"/>
      <c r="B629" s="1293"/>
      <c r="C629" s="1293"/>
      <c r="D629" s="1293"/>
      <c r="E629" s="1293"/>
      <c r="F629" s="1293"/>
      <c r="G629" s="1293"/>
      <c r="H629" s="1293"/>
      <c r="I629" s="1293"/>
      <c r="J629" s="1293"/>
      <c r="K629" s="3964"/>
      <c r="L629" s="756"/>
    </row>
    <row r="630" spans="1:12" s="1826" customFormat="1">
      <c r="A630" s="1825"/>
      <c r="B630" s="1293"/>
      <c r="C630" s="1293"/>
      <c r="D630" s="1293"/>
      <c r="E630" s="1293"/>
      <c r="F630" s="1293"/>
      <c r="G630" s="1293"/>
      <c r="H630" s="1293"/>
      <c r="I630" s="1293"/>
      <c r="J630" s="1293"/>
      <c r="K630" s="3964"/>
      <c r="L630" s="756"/>
    </row>
    <row r="631" spans="1:12" s="1826" customFormat="1">
      <c r="A631" s="1825"/>
      <c r="B631" s="1293"/>
      <c r="C631" s="1293"/>
      <c r="D631" s="1293"/>
      <c r="E631" s="1293"/>
      <c r="F631" s="1293"/>
      <c r="G631" s="1293"/>
      <c r="H631" s="1293"/>
      <c r="I631" s="1293"/>
      <c r="J631" s="1293"/>
      <c r="K631" s="3964"/>
      <c r="L631" s="756"/>
    </row>
    <row r="632" spans="1:12" s="1826" customFormat="1">
      <c r="A632" s="1825"/>
      <c r="B632" s="1293"/>
      <c r="C632" s="1293"/>
      <c r="D632" s="1293"/>
      <c r="E632" s="1293"/>
      <c r="F632" s="1293"/>
      <c r="G632" s="1293"/>
      <c r="H632" s="1293"/>
      <c r="I632" s="1293"/>
      <c r="J632" s="1293"/>
      <c r="K632" s="3964"/>
      <c r="L632" s="756"/>
    </row>
    <row r="633" spans="1:12" s="1826" customFormat="1">
      <c r="A633" s="1825"/>
      <c r="B633" s="1293"/>
      <c r="C633" s="1293"/>
      <c r="D633" s="1293"/>
      <c r="E633" s="1293"/>
      <c r="F633" s="1293"/>
      <c r="G633" s="1293"/>
      <c r="H633" s="1293"/>
      <c r="I633" s="1293"/>
      <c r="J633" s="1293"/>
      <c r="K633" s="3964"/>
      <c r="L633" s="756"/>
    </row>
    <row r="634" spans="1:12" s="1826" customFormat="1">
      <c r="A634" s="1825"/>
      <c r="B634" s="1293"/>
      <c r="C634" s="1293"/>
      <c r="D634" s="1293"/>
      <c r="E634" s="1293"/>
      <c r="F634" s="1293"/>
      <c r="G634" s="1293"/>
      <c r="H634" s="1293"/>
      <c r="I634" s="1293"/>
      <c r="J634" s="1293"/>
      <c r="K634" s="3964"/>
      <c r="L634" s="756"/>
    </row>
    <row r="635" spans="1:12" s="1826" customFormat="1">
      <c r="A635" s="1825"/>
      <c r="B635" s="1293"/>
      <c r="C635" s="1293"/>
      <c r="D635" s="1293"/>
      <c r="E635" s="1293"/>
      <c r="F635" s="1293"/>
      <c r="G635" s="1293"/>
      <c r="H635" s="1293"/>
      <c r="I635" s="1293"/>
      <c r="J635" s="1293"/>
      <c r="K635" s="3964"/>
      <c r="L635" s="756"/>
    </row>
    <row r="636" spans="1:12" s="1826" customFormat="1">
      <c r="A636" s="1825"/>
      <c r="B636" s="1293"/>
      <c r="C636" s="1293"/>
      <c r="D636" s="1293"/>
      <c r="E636" s="1293"/>
      <c r="F636" s="1293"/>
      <c r="G636" s="1293"/>
      <c r="H636" s="1293"/>
      <c r="I636" s="1293"/>
      <c r="J636" s="1293"/>
      <c r="K636" s="3964"/>
      <c r="L636" s="756"/>
    </row>
    <row r="637" spans="1:12" s="1826" customFormat="1">
      <c r="A637" s="1825"/>
      <c r="B637" s="1293"/>
      <c r="C637" s="1293"/>
      <c r="D637" s="1293"/>
      <c r="E637" s="1293"/>
      <c r="F637" s="1293"/>
      <c r="G637" s="1293"/>
      <c r="H637" s="1293"/>
      <c r="I637" s="1293"/>
      <c r="J637" s="1293"/>
      <c r="K637" s="3964"/>
      <c r="L637" s="756"/>
    </row>
    <row r="638" spans="1:12" s="1826" customFormat="1">
      <c r="A638" s="1825"/>
      <c r="B638" s="1293"/>
      <c r="C638" s="1293"/>
      <c r="D638" s="1293"/>
      <c r="E638" s="1293"/>
      <c r="F638" s="1293"/>
      <c r="G638" s="1293"/>
      <c r="H638" s="1293"/>
      <c r="I638" s="1293"/>
      <c r="J638" s="1293"/>
      <c r="K638" s="3964"/>
      <c r="L638" s="756"/>
    </row>
    <row r="639" spans="1:12" s="1826" customFormat="1">
      <c r="A639" s="1825"/>
      <c r="B639" s="1293"/>
      <c r="C639" s="1293"/>
      <c r="D639" s="1293"/>
      <c r="E639" s="1293"/>
      <c r="F639" s="1293"/>
      <c r="G639" s="1293"/>
      <c r="H639" s="1293"/>
      <c r="I639" s="1293"/>
      <c r="J639" s="1293"/>
      <c r="K639" s="3964"/>
      <c r="L639" s="756"/>
    </row>
    <row r="640" spans="1:12" s="1826" customFormat="1">
      <c r="A640" s="1825"/>
      <c r="B640" s="1293"/>
      <c r="C640" s="1293"/>
      <c r="D640" s="1293"/>
      <c r="E640" s="1293"/>
      <c r="F640" s="1293"/>
      <c r="G640" s="1293"/>
      <c r="H640" s="1293"/>
      <c r="I640" s="1293"/>
      <c r="J640" s="1293"/>
      <c r="K640" s="3964"/>
      <c r="L640" s="756"/>
    </row>
    <row r="641" spans="1:12" s="1826" customFormat="1">
      <c r="A641" s="1825"/>
      <c r="B641" s="1293"/>
      <c r="C641" s="1293"/>
      <c r="D641" s="1293"/>
      <c r="E641" s="1293"/>
      <c r="F641" s="1293"/>
      <c r="G641" s="1293"/>
      <c r="H641" s="1293"/>
      <c r="I641" s="1293"/>
      <c r="J641" s="1293"/>
      <c r="K641" s="3964"/>
      <c r="L641" s="756"/>
    </row>
    <row r="642" spans="1:12" s="1826" customFormat="1">
      <c r="A642" s="1825"/>
      <c r="B642" s="1293"/>
      <c r="C642" s="1293"/>
      <c r="D642" s="1293"/>
      <c r="E642" s="1293"/>
      <c r="F642" s="1293"/>
      <c r="G642" s="1293"/>
      <c r="H642" s="1293"/>
      <c r="I642" s="1293"/>
      <c r="J642" s="1293"/>
      <c r="K642" s="3964"/>
      <c r="L642" s="756"/>
    </row>
    <row r="643" spans="1:12" s="1826" customFormat="1">
      <c r="A643" s="1825"/>
      <c r="B643" s="1293"/>
      <c r="C643" s="1293"/>
      <c r="D643" s="1293"/>
      <c r="E643" s="1293"/>
      <c r="F643" s="1293"/>
      <c r="G643" s="1293"/>
      <c r="H643" s="1293"/>
      <c r="I643" s="1293"/>
      <c r="J643" s="1293"/>
      <c r="K643" s="3964"/>
      <c r="L643" s="756"/>
    </row>
    <row r="644" spans="1:12" s="1826" customFormat="1">
      <c r="A644" s="1825"/>
      <c r="B644" s="1293"/>
      <c r="C644" s="1293"/>
      <c r="D644" s="1293"/>
      <c r="E644" s="1293"/>
      <c r="F644" s="1293"/>
      <c r="G644" s="1293"/>
      <c r="H644" s="1293"/>
      <c r="I644" s="1293"/>
      <c r="J644" s="1293"/>
      <c r="K644" s="3964"/>
      <c r="L644" s="756"/>
    </row>
    <row r="645" spans="1:12" s="1826" customFormat="1">
      <c r="A645" s="1825"/>
      <c r="B645" s="1293"/>
      <c r="C645" s="1293"/>
      <c r="D645" s="1293"/>
      <c r="E645" s="1293"/>
      <c r="F645" s="1293"/>
      <c r="G645" s="1293"/>
      <c r="H645" s="1293"/>
      <c r="I645" s="1293"/>
      <c r="J645" s="1293"/>
      <c r="K645" s="3964"/>
      <c r="L645" s="756"/>
    </row>
    <row r="646" spans="1:12" s="1826" customFormat="1">
      <c r="A646" s="1825"/>
      <c r="B646" s="1293"/>
      <c r="C646" s="1293"/>
      <c r="D646" s="1293"/>
      <c r="E646" s="1293"/>
      <c r="F646" s="1293"/>
      <c r="G646" s="1293"/>
      <c r="H646" s="1293"/>
      <c r="I646" s="1293"/>
      <c r="J646" s="1293"/>
      <c r="K646" s="3964"/>
      <c r="L646" s="756"/>
    </row>
    <row r="647" spans="1:12" s="1826" customFormat="1">
      <c r="A647" s="1825"/>
      <c r="B647" s="1293"/>
      <c r="C647" s="1293"/>
      <c r="D647" s="1293"/>
      <c r="E647" s="1293"/>
      <c r="F647" s="1293"/>
      <c r="G647" s="1293"/>
      <c r="H647" s="1293"/>
      <c r="I647" s="1293"/>
      <c r="J647" s="1293"/>
      <c r="K647" s="3964"/>
      <c r="L647" s="756"/>
    </row>
    <row r="648" spans="1:12" s="1826" customFormat="1">
      <c r="A648" s="1825"/>
      <c r="B648" s="1293"/>
      <c r="C648" s="1293"/>
      <c r="D648" s="1293"/>
      <c r="E648" s="1293"/>
      <c r="F648" s="1293"/>
      <c r="G648" s="1293"/>
      <c r="H648" s="1293"/>
      <c r="I648" s="1293"/>
      <c r="J648" s="1293"/>
      <c r="K648" s="3964"/>
      <c r="L648" s="756"/>
    </row>
    <row r="649" spans="1:12" s="1826" customFormat="1">
      <c r="A649" s="1825"/>
      <c r="B649" s="1293"/>
      <c r="C649" s="1293"/>
      <c r="D649" s="1293"/>
      <c r="E649" s="1293"/>
      <c r="F649" s="1293"/>
      <c r="G649" s="1293"/>
      <c r="H649" s="1293"/>
      <c r="I649" s="1293"/>
      <c r="J649" s="1293"/>
      <c r="K649" s="3964"/>
      <c r="L649" s="756"/>
    </row>
    <row r="650" spans="1:12" s="1826" customFormat="1">
      <c r="A650" s="1825"/>
      <c r="B650" s="1293"/>
      <c r="C650" s="1293"/>
      <c r="D650" s="1293"/>
      <c r="E650" s="1293"/>
      <c r="F650" s="1293"/>
      <c r="G650" s="1293"/>
      <c r="H650" s="1293"/>
      <c r="I650" s="1293"/>
      <c r="J650" s="1293"/>
      <c r="K650" s="3964"/>
      <c r="L650" s="756"/>
    </row>
    <row r="651" spans="1:12" s="1826" customFormat="1">
      <c r="A651" s="1825"/>
      <c r="B651" s="1293"/>
      <c r="C651" s="1293"/>
      <c r="D651" s="1293"/>
      <c r="E651" s="1293"/>
      <c r="F651" s="1293"/>
      <c r="G651" s="1293"/>
      <c r="H651" s="1293"/>
      <c r="I651" s="1293"/>
      <c r="J651" s="1293"/>
      <c r="K651" s="3964"/>
      <c r="L651" s="756"/>
    </row>
    <row r="652" spans="1:12" s="1826" customFormat="1">
      <c r="A652" s="1825"/>
      <c r="B652" s="1293"/>
      <c r="C652" s="1293"/>
      <c r="D652" s="1293"/>
      <c r="E652" s="1293"/>
      <c r="F652" s="1293"/>
      <c r="G652" s="1293"/>
      <c r="H652" s="1293"/>
      <c r="I652" s="1293"/>
      <c r="J652" s="1293"/>
      <c r="K652" s="3964"/>
      <c r="L652" s="756"/>
    </row>
    <row r="653" spans="1:12" s="1826" customFormat="1">
      <c r="A653" s="1825"/>
      <c r="B653" s="1293"/>
      <c r="C653" s="1293"/>
      <c r="D653" s="1293"/>
      <c r="E653" s="1293"/>
      <c r="F653" s="1293"/>
      <c r="G653" s="1293"/>
      <c r="H653" s="1293"/>
      <c r="I653" s="1293"/>
      <c r="J653" s="1293"/>
      <c r="K653" s="3964"/>
      <c r="L653" s="756"/>
    </row>
    <row r="654" spans="1:12" s="1826" customFormat="1">
      <c r="A654" s="1825"/>
      <c r="B654" s="1293"/>
      <c r="C654" s="1293"/>
      <c r="D654" s="1293"/>
      <c r="E654" s="1293"/>
      <c r="F654" s="1293"/>
      <c r="G654" s="1293"/>
      <c r="H654" s="1293"/>
      <c r="I654" s="1293"/>
      <c r="J654" s="1293"/>
      <c r="K654" s="3964"/>
      <c r="L654" s="756"/>
    </row>
    <row r="655" spans="1:12" s="1826" customFormat="1">
      <c r="A655" s="1825"/>
      <c r="B655" s="1293"/>
      <c r="C655" s="1293"/>
      <c r="D655" s="1293"/>
      <c r="E655" s="1293"/>
      <c r="F655" s="1293"/>
      <c r="G655" s="1293"/>
      <c r="H655" s="1293"/>
      <c r="I655" s="1293"/>
      <c r="J655" s="1293"/>
      <c r="K655" s="3964"/>
      <c r="L655" s="756"/>
    </row>
    <row r="656" spans="1:12" s="1826" customFormat="1">
      <c r="A656" s="1825"/>
      <c r="B656" s="1293"/>
      <c r="C656" s="1293"/>
      <c r="D656" s="1293"/>
      <c r="E656" s="1293"/>
      <c r="F656" s="1293"/>
      <c r="G656" s="1293"/>
      <c r="H656" s="1293"/>
      <c r="I656" s="1293"/>
      <c r="J656" s="1293"/>
      <c r="K656" s="3964"/>
      <c r="L656" s="756"/>
    </row>
    <row r="657" spans="1:12" s="1826" customFormat="1">
      <c r="A657" s="1825"/>
      <c r="B657" s="1293"/>
      <c r="C657" s="1293"/>
      <c r="D657" s="1293"/>
      <c r="E657" s="1293"/>
      <c r="F657" s="1293"/>
      <c r="G657" s="1293"/>
      <c r="H657" s="1293"/>
      <c r="I657" s="1293"/>
      <c r="J657" s="1293"/>
      <c r="K657" s="3964"/>
      <c r="L657" s="756"/>
    </row>
    <row r="658" spans="1:12" s="1826" customFormat="1">
      <c r="A658" s="1825"/>
      <c r="B658" s="1293"/>
      <c r="C658" s="1293"/>
      <c r="D658" s="1293"/>
      <c r="E658" s="1293"/>
      <c r="F658" s="1293"/>
      <c r="G658" s="1293"/>
      <c r="H658" s="1293"/>
      <c r="I658" s="1293"/>
      <c r="J658" s="1293"/>
      <c r="K658" s="3964"/>
      <c r="L658" s="756"/>
    </row>
    <row r="659" spans="1:12" s="1826" customFormat="1">
      <c r="A659" s="1825"/>
      <c r="B659" s="1293"/>
      <c r="C659" s="1293"/>
      <c r="D659" s="1293"/>
      <c r="E659" s="1293"/>
      <c r="F659" s="1293"/>
      <c r="G659" s="1293"/>
      <c r="H659" s="1293"/>
      <c r="I659" s="1293"/>
      <c r="J659" s="1293"/>
      <c r="K659" s="3964"/>
      <c r="L659" s="756"/>
    </row>
    <row r="660" spans="1:12" s="1826" customFormat="1">
      <c r="A660" s="1825"/>
      <c r="B660" s="1293"/>
      <c r="C660" s="1293"/>
      <c r="D660" s="1293"/>
      <c r="E660" s="1293"/>
      <c r="F660" s="1293"/>
      <c r="G660" s="1293"/>
      <c r="H660" s="1293"/>
      <c r="I660" s="1293"/>
      <c r="J660" s="1293"/>
      <c r="K660" s="3964"/>
      <c r="L660" s="756"/>
    </row>
    <row r="661" spans="1:12" s="1826" customFormat="1">
      <c r="A661" s="1825"/>
      <c r="B661" s="1293"/>
      <c r="C661" s="1293"/>
      <c r="D661" s="1293"/>
      <c r="E661" s="1293"/>
      <c r="F661" s="1293"/>
      <c r="G661" s="1293"/>
      <c r="H661" s="1293"/>
      <c r="I661" s="1293"/>
      <c r="J661" s="1293"/>
      <c r="K661" s="3964"/>
      <c r="L661" s="756"/>
    </row>
    <row r="662" spans="1:12" s="1826" customFormat="1">
      <c r="A662" s="1825"/>
      <c r="B662" s="1293"/>
      <c r="C662" s="1293"/>
      <c r="D662" s="1293"/>
      <c r="E662" s="1293"/>
      <c r="F662" s="1293"/>
      <c r="G662" s="1293"/>
      <c r="H662" s="1293"/>
      <c r="I662" s="1293"/>
      <c r="J662" s="1293"/>
      <c r="K662" s="3964"/>
      <c r="L662" s="756"/>
    </row>
    <row r="663" spans="1:12" s="1826" customFormat="1">
      <c r="A663" s="1825"/>
      <c r="B663" s="1293"/>
      <c r="C663" s="1293"/>
      <c r="D663" s="1293"/>
      <c r="E663" s="1293"/>
      <c r="F663" s="1293"/>
      <c r="G663" s="1293"/>
      <c r="H663" s="1293"/>
      <c r="I663" s="1293"/>
      <c r="J663" s="1293"/>
      <c r="K663" s="3964"/>
      <c r="L663" s="756"/>
    </row>
    <row r="664" spans="1:12" s="1826" customFormat="1">
      <c r="A664" s="1825"/>
      <c r="B664" s="1293"/>
      <c r="C664" s="1293"/>
      <c r="D664" s="1293"/>
      <c r="E664" s="1293"/>
      <c r="F664" s="1293"/>
      <c r="G664" s="1293"/>
      <c r="H664" s="1293"/>
      <c r="I664" s="1293"/>
      <c r="J664" s="1293"/>
      <c r="K664" s="3964"/>
      <c r="L664" s="756"/>
    </row>
    <row r="665" spans="1:12" s="1826" customFormat="1">
      <c r="A665" s="1825"/>
      <c r="B665" s="1293"/>
      <c r="C665" s="1293"/>
      <c r="D665" s="1293"/>
      <c r="E665" s="1293"/>
      <c r="F665" s="1293"/>
      <c r="G665" s="1293"/>
      <c r="H665" s="1293"/>
      <c r="I665" s="1293"/>
      <c r="J665" s="1293"/>
      <c r="K665" s="3964"/>
      <c r="L665" s="756"/>
    </row>
    <row r="666" spans="1:12" s="1826" customFormat="1">
      <c r="A666" s="1825"/>
      <c r="B666" s="1293"/>
      <c r="C666" s="1293"/>
      <c r="D666" s="1293"/>
      <c r="E666" s="1293"/>
      <c r="F666" s="1293"/>
      <c r="G666" s="1293"/>
      <c r="H666" s="1293"/>
      <c r="I666" s="1293"/>
      <c r="J666" s="1293"/>
      <c r="K666" s="3964"/>
      <c r="L666" s="756"/>
    </row>
    <row r="667" spans="1:12" s="1826" customFormat="1">
      <c r="A667" s="1825"/>
      <c r="B667" s="1293"/>
      <c r="C667" s="1293"/>
      <c r="D667" s="1293"/>
      <c r="E667" s="1293"/>
      <c r="F667" s="1293"/>
      <c r="G667" s="1293"/>
      <c r="H667" s="1293"/>
      <c r="I667" s="1293"/>
      <c r="J667" s="1293"/>
      <c r="K667" s="3964"/>
      <c r="L667" s="756"/>
    </row>
    <row r="668" spans="1:12" s="1826" customFormat="1">
      <c r="A668" s="1825"/>
      <c r="B668" s="1293"/>
      <c r="C668" s="1293"/>
      <c r="D668" s="1293"/>
      <c r="E668" s="1293"/>
      <c r="F668" s="1293"/>
      <c r="G668" s="1293"/>
      <c r="H668" s="1293"/>
      <c r="I668" s="1293"/>
      <c r="J668" s="1293"/>
      <c r="K668" s="3964"/>
      <c r="L668" s="756"/>
    </row>
    <row r="669" spans="1:12" s="1826" customFormat="1">
      <c r="A669" s="1825"/>
      <c r="B669" s="1293"/>
      <c r="C669" s="1293"/>
      <c r="D669" s="1293"/>
      <c r="E669" s="1293"/>
      <c r="F669" s="1293"/>
      <c r="G669" s="1293"/>
      <c r="H669" s="1293"/>
      <c r="I669" s="1293"/>
      <c r="J669" s="1293"/>
      <c r="K669" s="3964"/>
      <c r="L669" s="756"/>
    </row>
    <row r="670" spans="1:12" s="1826" customFormat="1">
      <c r="A670" s="1825"/>
      <c r="B670" s="1293"/>
      <c r="C670" s="1293"/>
      <c r="D670" s="1293"/>
      <c r="E670" s="1293"/>
      <c r="F670" s="1293"/>
      <c r="G670" s="1293"/>
      <c r="H670" s="1293"/>
      <c r="I670" s="1293"/>
      <c r="J670" s="1293"/>
      <c r="K670" s="3964"/>
      <c r="L670" s="756"/>
    </row>
    <row r="671" spans="1:12" s="1826" customFormat="1">
      <c r="A671" s="1825"/>
      <c r="B671" s="1293"/>
      <c r="C671" s="1293"/>
      <c r="D671" s="1293"/>
      <c r="E671" s="1293"/>
      <c r="F671" s="1293"/>
      <c r="G671" s="1293"/>
      <c r="H671" s="1293"/>
      <c r="I671" s="1293"/>
      <c r="J671" s="1293"/>
      <c r="K671" s="3964"/>
      <c r="L671" s="756"/>
    </row>
    <row r="672" spans="1:12" s="1826" customFormat="1">
      <c r="A672" s="1825"/>
      <c r="B672" s="1293"/>
      <c r="C672" s="1293"/>
      <c r="D672" s="1293"/>
      <c r="E672" s="1293"/>
      <c r="F672" s="1293"/>
      <c r="G672" s="1293"/>
      <c r="H672" s="1293"/>
      <c r="I672" s="1293"/>
      <c r="J672" s="1293"/>
      <c r="K672" s="3964"/>
      <c r="L672" s="756"/>
    </row>
    <row r="673" spans="1:12" s="1826" customFormat="1">
      <c r="A673" s="1825"/>
      <c r="B673" s="1293"/>
      <c r="C673" s="1293"/>
      <c r="D673" s="1293"/>
      <c r="E673" s="1293"/>
      <c r="F673" s="1293"/>
      <c r="G673" s="1293"/>
      <c r="H673" s="1293"/>
      <c r="I673" s="1293"/>
      <c r="J673" s="1293"/>
      <c r="K673" s="3964"/>
      <c r="L673" s="756"/>
    </row>
    <row r="674" spans="1:12" s="1826" customFormat="1">
      <c r="A674" s="1825"/>
      <c r="B674" s="1293"/>
      <c r="C674" s="1293"/>
      <c r="D674" s="1293"/>
      <c r="E674" s="1293"/>
      <c r="F674" s="1293"/>
      <c r="G674" s="1293"/>
      <c r="H674" s="1293"/>
      <c r="I674" s="1293"/>
      <c r="J674" s="1293"/>
      <c r="K674" s="3964"/>
      <c r="L674" s="756"/>
    </row>
    <row r="675" spans="1:12" s="1826" customFormat="1">
      <c r="A675" s="1825"/>
      <c r="B675" s="1293"/>
      <c r="C675" s="1293"/>
      <c r="D675" s="1293"/>
      <c r="E675" s="1293"/>
      <c r="F675" s="1293"/>
      <c r="G675" s="1293"/>
      <c r="H675" s="1293"/>
      <c r="I675" s="1293"/>
      <c r="J675" s="1293"/>
      <c r="K675" s="3964"/>
      <c r="L675" s="756"/>
    </row>
    <row r="676" spans="1:12" s="1826" customFormat="1">
      <c r="A676" s="1825"/>
      <c r="B676" s="1293"/>
      <c r="C676" s="1293"/>
      <c r="D676" s="1293"/>
      <c r="E676" s="1293"/>
      <c r="F676" s="1293"/>
      <c r="G676" s="1293"/>
      <c r="H676" s="1293"/>
      <c r="I676" s="1293"/>
      <c r="J676" s="1293"/>
      <c r="K676" s="3964"/>
      <c r="L676" s="756"/>
    </row>
    <row r="677" spans="1:12" s="1826" customFormat="1">
      <c r="A677" s="1825"/>
      <c r="B677" s="1293"/>
      <c r="C677" s="1293"/>
      <c r="D677" s="1293"/>
      <c r="E677" s="1293"/>
      <c r="F677" s="1293"/>
      <c r="G677" s="1293"/>
      <c r="H677" s="1293"/>
      <c r="I677" s="1293"/>
      <c r="J677" s="1293"/>
      <c r="K677" s="3964"/>
      <c r="L677" s="756"/>
    </row>
    <row r="678" spans="1:12" s="1826" customFormat="1">
      <c r="A678" s="1825"/>
      <c r="B678" s="1293"/>
      <c r="C678" s="1293"/>
      <c r="D678" s="1293"/>
      <c r="E678" s="1293"/>
      <c r="F678" s="1293"/>
      <c r="G678" s="1293"/>
      <c r="H678" s="1293"/>
      <c r="I678" s="1293"/>
      <c r="J678" s="1293"/>
      <c r="K678" s="3964"/>
      <c r="L678" s="756"/>
    </row>
    <row r="679" spans="1:12" s="1826" customFormat="1">
      <c r="A679" s="1825"/>
      <c r="B679" s="1293"/>
      <c r="C679" s="1293"/>
      <c r="D679" s="1293"/>
      <c r="E679" s="1293"/>
      <c r="F679" s="1293"/>
      <c r="G679" s="1293"/>
      <c r="H679" s="1293"/>
      <c r="I679" s="1293"/>
      <c r="J679" s="1293"/>
      <c r="K679" s="3964"/>
      <c r="L679" s="756"/>
    </row>
    <row r="680" spans="1:12" s="1826" customFormat="1">
      <c r="A680" s="1825"/>
      <c r="B680" s="1293"/>
      <c r="C680" s="1293"/>
      <c r="D680" s="1293"/>
      <c r="E680" s="1293"/>
      <c r="F680" s="1293"/>
      <c r="G680" s="1293"/>
      <c r="H680" s="1293"/>
      <c r="I680" s="1293"/>
      <c r="J680" s="1293"/>
      <c r="K680" s="3964"/>
      <c r="L680" s="756"/>
    </row>
    <row r="681" spans="1:12" s="1826" customFormat="1">
      <c r="A681" s="1825"/>
      <c r="B681" s="1293"/>
      <c r="C681" s="1293"/>
      <c r="D681" s="1293"/>
      <c r="E681" s="1293"/>
      <c r="F681" s="1293"/>
      <c r="G681" s="1293"/>
      <c r="H681" s="1293"/>
      <c r="I681" s="1293"/>
      <c r="J681" s="1293"/>
      <c r="K681" s="3964"/>
      <c r="L681" s="756"/>
    </row>
    <row r="682" spans="1:12" s="1826" customFormat="1">
      <c r="A682" s="1825"/>
      <c r="B682" s="1293"/>
      <c r="C682" s="1293"/>
      <c r="D682" s="1293"/>
      <c r="E682" s="1293"/>
      <c r="F682" s="1293"/>
      <c r="G682" s="1293"/>
      <c r="H682" s="1293"/>
      <c r="I682" s="1293"/>
      <c r="J682" s="1293"/>
      <c r="K682" s="3964"/>
      <c r="L682" s="756"/>
    </row>
    <row r="683" spans="1:12" s="1826" customFormat="1">
      <c r="A683" s="1825"/>
      <c r="B683" s="1293"/>
      <c r="C683" s="1293"/>
      <c r="D683" s="1293"/>
      <c r="E683" s="1293"/>
      <c r="F683" s="1293"/>
      <c r="G683" s="1293"/>
      <c r="H683" s="1293"/>
      <c r="I683" s="1293"/>
      <c r="J683" s="1293"/>
      <c r="K683" s="3964"/>
      <c r="L683" s="756"/>
    </row>
    <row r="684" spans="1:12" s="1826" customFormat="1">
      <c r="A684" s="1825"/>
      <c r="B684" s="1293"/>
      <c r="C684" s="1293"/>
      <c r="D684" s="1293"/>
      <c r="E684" s="1293"/>
      <c r="F684" s="1293"/>
      <c r="G684" s="1293"/>
      <c r="H684" s="1293"/>
      <c r="I684" s="1293"/>
      <c r="J684" s="1293"/>
      <c r="K684" s="3964"/>
      <c r="L684" s="756"/>
    </row>
    <row r="685" spans="1:12" s="1826" customFormat="1">
      <c r="A685" s="1825"/>
      <c r="B685" s="1293"/>
      <c r="C685" s="1293"/>
      <c r="D685" s="1293"/>
      <c r="E685" s="1293"/>
      <c r="F685" s="1293"/>
      <c r="G685" s="1293"/>
      <c r="H685" s="1293"/>
      <c r="I685" s="1293"/>
      <c r="J685" s="1293"/>
      <c r="K685" s="3964"/>
      <c r="L685" s="756"/>
    </row>
    <row r="686" spans="1:12" s="1826" customFormat="1">
      <c r="A686" s="1825"/>
      <c r="B686" s="1293"/>
      <c r="C686" s="1293"/>
      <c r="D686" s="1293"/>
      <c r="E686" s="1293"/>
      <c r="F686" s="1293"/>
      <c r="G686" s="1293"/>
      <c r="H686" s="1293"/>
      <c r="I686" s="1293"/>
      <c r="J686" s="1293"/>
      <c r="K686" s="3964"/>
      <c r="L686" s="756"/>
    </row>
    <row r="687" spans="1:12" s="1826" customFormat="1">
      <c r="A687" s="1825"/>
      <c r="B687" s="1293"/>
      <c r="C687" s="1293"/>
      <c r="D687" s="1293"/>
      <c r="E687" s="1293"/>
      <c r="F687" s="1293"/>
      <c r="G687" s="1293"/>
      <c r="H687" s="1293"/>
      <c r="I687" s="1293"/>
      <c r="J687" s="1293"/>
      <c r="K687" s="3964"/>
      <c r="L687" s="756"/>
    </row>
    <row r="688" spans="1:12" s="1826" customFormat="1">
      <c r="A688" s="1825"/>
      <c r="B688" s="1293"/>
      <c r="C688" s="1293"/>
      <c r="D688" s="1293"/>
      <c r="E688" s="1293"/>
      <c r="F688" s="1293"/>
      <c r="G688" s="1293"/>
      <c r="H688" s="1293"/>
      <c r="I688" s="1293"/>
      <c r="J688" s="1293"/>
      <c r="K688" s="3964"/>
      <c r="L688" s="756"/>
    </row>
    <row r="689" spans="1:12" s="1826" customFormat="1">
      <c r="A689" s="1825"/>
      <c r="B689" s="1293"/>
      <c r="C689" s="1293"/>
      <c r="D689" s="1293"/>
      <c r="E689" s="1293"/>
      <c r="F689" s="1293"/>
      <c r="G689" s="1293"/>
      <c r="H689" s="1293"/>
      <c r="I689" s="1293"/>
      <c r="J689" s="1293"/>
      <c r="K689" s="3964"/>
      <c r="L689" s="756"/>
    </row>
    <row r="690" spans="1:12" s="1826" customFormat="1">
      <c r="A690" s="1825"/>
      <c r="B690" s="1293"/>
      <c r="C690" s="1293"/>
      <c r="D690" s="1293"/>
      <c r="E690" s="1293"/>
      <c r="F690" s="1293"/>
      <c r="G690" s="1293"/>
      <c r="H690" s="1293"/>
      <c r="I690" s="1293"/>
      <c r="J690" s="1293"/>
      <c r="K690" s="3964"/>
      <c r="L690" s="756"/>
    </row>
    <row r="691" spans="1:12" s="1826" customFormat="1">
      <c r="A691" s="1825"/>
      <c r="B691" s="1293"/>
      <c r="C691" s="1293"/>
      <c r="D691" s="1293"/>
      <c r="E691" s="1293"/>
      <c r="F691" s="1293"/>
      <c r="G691" s="1293"/>
      <c r="H691" s="1293"/>
      <c r="I691" s="1293"/>
      <c r="J691" s="1293"/>
      <c r="K691" s="3964"/>
      <c r="L691" s="756"/>
    </row>
    <row r="692" spans="1:12" s="1826" customFormat="1">
      <c r="A692" s="1825"/>
      <c r="B692" s="1293"/>
      <c r="C692" s="1293"/>
      <c r="D692" s="1293"/>
      <c r="E692" s="1293"/>
      <c r="F692" s="1293"/>
      <c r="G692" s="1293"/>
      <c r="H692" s="1293"/>
      <c r="I692" s="1293"/>
      <c r="J692" s="1293"/>
      <c r="K692" s="3964"/>
      <c r="L692" s="756"/>
    </row>
    <row r="693" spans="1:12" s="1826" customFormat="1">
      <c r="A693" s="1825"/>
      <c r="B693" s="1293"/>
      <c r="C693" s="1293"/>
      <c r="D693" s="1293"/>
      <c r="E693" s="1293"/>
      <c r="F693" s="1293"/>
      <c r="G693" s="1293"/>
      <c r="H693" s="1293"/>
      <c r="I693" s="1293"/>
      <c r="J693" s="1293"/>
      <c r="K693" s="3964"/>
      <c r="L693" s="756"/>
    </row>
    <row r="694" spans="1:12" s="1826" customFormat="1">
      <c r="A694" s="1825"/>
      <c r="B694" s="1293"/>
      <c r="C694" s="1293"/>
      <c r="D694" s="1293"/>
      <c r="E694" s="1293"/>
      <c r="F694" s="1293"/>
      <c r="G694" s="1293"/>
      <c r="H694" s="1293"/>
      <c r="I694" s="1293"/>
      <c r="J694" s="1293"/>
      <c r="K694" s="3964"/>
      <c r="L694" s="756"/>
    </row>
    <row r="695" spans="1:12" s="1826" customFormat="1">
      <c r="A695" s="1825"/>
      <c r="B695" s="1293"/>
      <c r="C695" s="1293"/>
      <c r="D695" s="1293"/>
      <c r="E695" s="1293"/>
      <c r="F695" s="1293"/>
      <c r="G695" s="1293"/>
      <c r="H695" s="1293"/>
      <c r="I695" s="1293"/>
      <c r="J695" s="1293"/>
      <c r="K695" s="3964"/>
      <c r="L695" s="756"/>
    </row>
    <row r="696" spans="1:12" s="1826" customFormat="1">
      <c r="A696" s="1825"/>
      <c r="B696" s="1293"/>
      <c r="C696" s="1293"/>
      <c r="D696" s="1293"/>
      <c r="E696" s="1293"/>
      <c r="F696" s="1293"/>
      <c r="G696" s="1293"/>
      <c r="H696" s="1293"/>
      <c r="I696" s="1293"/>
      <c r="J696" s="1293"/>
      <c r="K696" s="3964"/>
      <c r="L696" s="756"/>
    </row>
    <row r="697" spans="1:12" s="1826" customFormat="1">
      <c r="A697" s="1825"/>
      <c r="B697" s="1293"/>
      <c r="C697" s="1293"/>
      <c r="D697" s="1293"/>
      <c r="E697" s="1293"/>
      <c r="F697" s="1293"/>
      <c r="G697" s="1293"/>
      <c r="H697" s="1293"/>
      <c r="I697" s="1293"/>
      <c r="J697" s="1293"/>
      <c r="K697" s="3964"/>
      <c r="L697" s="756"/>
    </row>
    <row r="698" spans="1:12" s="1826" customFormat="1">
      <c r="A698" s="1825"/>
      <c r="B698" s="1293"/>
      <c r="C698" s="1293"/>
      <c r="D698" s="1293"/>
      <c r="E698" s="1293"/>
      <c r="F698" s="1293"/>
      <c r="G698" s="1293"/>
      <c r="H698" s="1293"/>
      <c r="I698" s="1293"/>
      <c r="J698" s="1293"/>
      <c r="K698" s="3964"/>
      <c r="L698" s="756"/>
    </row>
    <row r="699" spans="1:12" s="1826" customFormat="1">
      <c r="A699" s="1825"/>
      <c r="B699" s="1293"/>
      <c r="C699" s="1293"/>
      <c r="D699" s="1293"/>
      <c r="E699" s="1293"/>
      <c r="F699" s="1293"/>
      <c r="G699" s="1293"/>
      <c r="H699" s="1293"/>
      <c r="I699" s="1293"/>
      <c r="J699" s="1293"/>
      <c r="K699" s="3964"/>
      <c r="L699" s="756"/>
    </row>
    <row r="700" spans="1:12" s="1826" customFormat="1">
      <c r="A700" s="1825"/>
      <c r="B700" s="1293"/>
      <c r="C700" s="1293"/>
      <c r="D700" s="1293"/>
      <c r="E700" s="1293"/>
      <c r="F700" s="1293"/>
      <c r="G700" s="1293"/>
      <c r="H700" s="1293"/>
      <c r="I700" s="1293"/>
      <c r="J700" s="1293"/>
      <c r="K700" s="3964"/>
      <c r="L700" s="756"/>
    </row>
    <row r="701" spans="1:12" s="1826" customFormat="1">
      <c r="A701" s="1825"/>
      <c r="B701" s="1293"/>
      <c r="C701" s="1293"/>
      <c r="D701" s="1293"/>
      <c r="E701" s="1293"/>
      <c r="F701" s="1293"/>
      <c r="G701" s="1293"/>
      <c r="H701" s="1293"/>
      <c r="I701" s="1293"/>
      <c r="J701" s="1293"/>
      <c r="K701" s="3964"/>
      <c r="L701" s="756"/>
    </row>
    <row r="702" spans="1:12" s="1826" customFormat="1">
      <c r="A702" s="1825"/>
      <c r="B702" s="1293"/>
      <c r="C702" s="1293"/>
      <c r="D702" s="1293"/>
      <c r="E702" s="1293"/>
      <c r="F702" s="1293"/>
      <c r="G702" s="1293"/>
      <c r="H702" s="1293"/>
      <c r="I702" s="1293"/>
      <c r="J702" s="1293"/>
      <c r="K702" s="3964"/>
      <c r="L702" s="756"/>
    </row>
    <row r="703" spans="1:12" s="1826" customFormat="1">
      <c r="A703" s="1825"/>
      <c r="B703" s="1293"/>
      <c r="C703" s="1293"/>
      <c r="D703" s="1293"/>
      <c r="E703" s="1293"/>
      <c r="F703" s="1293"/>
      <c r="G703" s="1293"/>
      <c r="H703" s="1293"/>
      <c r="I703" s="1293"/>
      <c r="J703" s="1293"/>
      <c r="K703" s="3964"/>
      <c r="L703" s="756"/>
    </row>
    <row r="704" spans="1:12" s="1826" customFormat="1">
      <c r="A704" s="1825"/>
      <c r="B704" s="1293"/>
      <c r="C704" s="1293"/>
      <c r="D704" s="1293"/>
      <c r="E704" s="1293"/>
      <c r="F704" s="1293"/>
      <c r="G704" s="1293"/>
      <c r="H704" s="1293"/>
      <c r="I704" s="1293"/>
      <c r="J704" s="1293"/>
      <c r="K704" s="3964"/>
      <c r="L704" s="756"/>
    </row>
    <row r="705" spans="1:12" s="1826" customFormat="1">
      <c r="A705" s="1825"/>
      <c r="B705" s="1293"/>
      <c r="C705" s="1293"/>
      <c r="D705" s="1293"/>
      <c r="E705" s="1293"/>
      <c r="F705" s="1293"/>
      <c r="G705" s="1293"/>
      <c r="H705" s="1293"/>
      <c r="I705" s="1293"/>
      <c r="J705" s="1293"/>
      <c r="K705" s="3964"/>
      <c r="L705" s="756"/>
    </row>
    <row r="706" spans="1:12" s="1826" customFormat="1">
      <c r="A706" s="1825"/>
      <c r="B706" s="1293"/>
      <c r="C706" s="1293"/>
      <c r="D706" s="1293"/>
      <c r="E706" s="1293"/>
      <c r="F706" s="1293"/>
      <c r="G706" s="1293"/>
      <c r="H706" s="1293"/>
      <c r="I706" s="1293"/>
      <c r="J706" s="1293"/>
      <c r="K706" s="3964"/>
      <c r="L706" s="756"/>
    </row>
    <row r="707" spans="1:12" s="1826" customFormat="1">
      <c r="A707" s="1825"/>
      <c r="B707" s="1293"/>
      <c r="C707" s="1293"/>
      <c r="D707" s="1293"/>
      <c r="E707" s="1293"/>
      <c r="F707" s="1293"/>
      <c r="G707" s="1293"/>
      <c r="H707" s="1293"/>
      <c r="I707" s="1293"/>
      <c r="J707" s="1293"/>
      <c r="K707" s="3964"/>
      <c r="L707" s="756"/>
    </row>
    <row r="708" spans="1:12" s="1826" customFormat="1">
      <c r="A708" s="1825"/>
      <c r="B708" s="1293"/>
      <c r="C708" s="1293"/>
      <c r="D708" s="1293"/>
      <c r="E708" s="1293"/>
      <c r="F708" s="1293"/>
      <c r="G708" s="1293"/>
      <c r="H708" s="1293"/>
      <c r="I708" s="1293"/>
      <c r="J708" s="1293"/>
      <c r="K708" s="3964"/>
      <c r="L708" s="756"/>
    </row>
    <row r="709" spans="1:12" s="1826" customFormat="1">
      <c r="A709" s="1825"/>
      <c r="B709" s="1293"/>
      <c r="C709" s="1293"/>
      <c r="D709" s="1293"/>
      <c r="E709" s="1293"/>
      <c r="F709" s="1293"/>
      <c r="G709" s="1293"/>
      <c r="H709" s="1293"/>
      <c r="I709" s="1293"/>
      <c r="J709" s="1293"/>
      <c r="K709" s="3964"/>
      <c r="L709" s="756"/>
    </row>
    <row r="710" spans="1:12" s="1826" customFormat="1">
      <c r="A710" s="1825"/>
      <c r="B710" s="1293"/>
      <c r="C710" s="1293"/>
      <c r="D710" s="1293"/>
      <c r="E710" s="1293"/>
      <c r="F710" s="1293"/>
      <c r="G710" s="1293"/>
      <c r="H710" s="1293"/>
      <c r="I710" s="1293"/>
      <c r="J710" s="1293"/>
      <c r="K710" s="3964"/>
      <c r="L710" s="756"/>
    </row>
    <row r="711" spans="1:12" s="1826" customFormat="1">
      <c r="A711" s="1825"/>
      <c r="B711" s="1293"/>
      <c r="C711" s="1293"/>
      <c r="D711" s="1293"/>
      <c r="E711" s="1293"/>
      <c r="F711" s="1293"/>
      <c r="G711" s="1293"/>
      <c r="H711" s="1293"/>
      <c r="I711" s="1293"/>
      <c r="J711" s="1293"/>
      <c r="K711" s="3964"/>
      <c r="L711" s="756"/>
    </row>
    <row r="712" spans="1:12" s="1826" customFormat="1">
      <c r="A712" s="1825"/>
      <c r="B712" s="1293"/>
      <c r="C712" s="1293"/>
      <c r="D712" s="1293"/>
      <c r="E712" s="1293"/>
      <c r="F712" s="1293"/>
      <c r="G712" s="1293"/>
      <c r="H712" s="1293"/>
      <c r="I712" s="1293"/>
      <c r="J712" s="1293"/>
      <c r="K712" s="3964"/>
      <c r="L712" s="756"/>
    </row>
    <row r="713" spans="1:12" s="1826" customFormat="1">
      <c r="A713" s="1825"/>
      <c r="B713" s="1293"/>
      <c r="C713" s="1293"/>
      <c r="D713" s="1293"/>
      <c r="E713" s="1293"/>
      <c r="F713" s="1293"/>
      <c r="G713" s="1293"/>
      <c r="H713" s="1293"/>
      <c r="I713" s="1293"/>
      <c r="J713" s="1293"/>
      <c r="K713" s="3964"/>
      <c r="L713" s="756"/>
    </row>
    <row r="714" spans="1:12" s="1826" customFormat="1">
      <c r="A714" s="1825"/>
      <c r="B714" s="1293"/>
      <c r="C714" s="1293"/>
      <c r="D714" s="1293"/>
      <c r="E714" s="1293"/>
      <c r="F714" s="1293"/>
      <c r="G714" s="1293"/>
      <c r="H714" s="1293"/>
      <c r="I714" s="1293"/>
      <c r="J714" s="1293"/>
      <c r="K714" s="3964"/>
      <c r="L714" s="756"/>
    </row>
    <row r="715" spans="1:12" s="1826" customFormat="1">
      <c r="A715" s="1825"/>
      <c r="B715" s="1293"/>
      <c r="C715" s="1293"/>
      <c r="D715" s="1293"/>
      <c r="E715" s="1293"/>
      <c r="F715" s="1293"/>
      <c r="G715" s="1293"/>
      <c r="H715" s="1293"/>
      <c r="I715" s="1293"/>
      <c r="J715" s="1293"/>
      <c r="K715" s="3964"/>
      <c r="L715" s="756"/>
    </row>
    <row r="716" spans="1:12" s="1826" customFormat="1">
      <c r="A716" s="1825"/>
      <c r="B716" s="1293"/>
      <c r="C716" s="1293"/>
      <c r="D716" s="1293"/>
      <c r="E716" s="1293"/>
      <c r="F716" s="1293"/>
      <c r="G716" s="1293"/>
      <c r="H716" s="1293"/>
      <c r="I716" s="1293"/>
      <c r="J716" s="1293"/>
      <c r="K716" s="3964"/>
      <c r="L716" s="756"/>
    </row>
    <row r="717" spans="1:12" s="1826" customFormat="1">
      <c r="A717" s="1825"/>
      <c r="B717" s="1293"/>
      <c r="C717" s="1293"/>
      <c r="D717" s="1293"/>
      <c r="E717" s="1293"/>
      <c r="F717" s="1293"/>
      <c r="G717" s="1293"/>
      <c r="H717" s="1293"/>
      <c r="I717" s="1293"/>
      <c r="J717" s="1293"/>
      <c r="K717" s="3964"/>
      <c r="L717" s="756"/>
    </row>
    <row r="718" spans="1:12" s="1826" customFormat="1">
      <c r="A718" s="1825"/>
      <c r="B718" s="1293"/>
      <c r="C718" s="1293"/>
      <c r="D718" s="1293"/>
      <c r="E718" s="1293"/>
      <c r="F718" s="1293"/>
      <c r="G718" s="1293"/>
      <c r="H718" s="1293"/>
      <c r="I718" s="1293"/>
      <c r="J718" s="1293"/>
      <c r="K718" s="3964"/>
      <c r="L718" s="756"/>
    </row>
    <row r="719" spans="1:12" s="1826" customFormat="1">
      <c r="A719" s="1825"/>
      <c r="B719" s="1293"/>
      <c r="C719" s="1293"/>
      <c r="D719" s="1293"/>
      <c r="E719" s="1293"/>
      <c r="F719" s="1293"/>
      <c r="G719" s="1293"/>
      <c r="H719" s="1293"/>
      <c r="I719" s="1293"/>
      <c r="J719" s="1293"/>
      <c r="K719" s="3964"/>
      <c r="L719" s="756"/>
    </row>
    <row r="720" spans="1:12" s="1826" customFormat="1">
      <c r="A720" s="1825"/>
      <c r="B720" s="1293"/>
      <c r="C720" s="1293"/>
      <c r="D720" s="1293"/>
      <c r="E720" s="1293"/>
      <c r="F720" s="1293"/>
      <c r="G720" s="1293"/>
      <c r="H720" s="1293"/>
      <c r="I720" s="1293"/>
      <c r="J720" s="1293"/>
      <c r="K720" s="3964"/>
      <c r="L720" s="756"/>
    </row>
    <row r="721" spans="1:12" s="1826" customFormat="1">
      <c r="A721" s="1825"/>
      <c r="B721" s="1293"/>
      <c r="C721" s="1293"/>
      <c r="D721" s="1293"/>
      <c r="E721" s="1293"/>
      <c r="F721" s="1293"/>
      <c r="G721" s="1293"/>
      <c r="H721" s="1293"/>
      <c r="I721" s="1293"/>
      <c r="J721" s="1293"/>
      <c r="K721" s="3964"/>
      <c r="L721" s="756"/>
    </row>
    <row r="722" spans="1:12" s="1826" customFormat="1">
      <c r="A722" s="1825"/>
      <c r="B722" s="1293"/>
      <c r="C722" s="1293"/>
      <c r="D722" s="1293"/>
      <c r="E722" s="1293"/>
      <c r="F722" s="1293"/>
      <c r="G722" s="1293"/>
      <c r="H722" s="1293"/>
      <c r="I722" s="1293"/>
      <c r="J722" s="1293"/>
      <c r="K722" s="3964"/>
      <c r="L722" s="756"/>
    </row>
    <row r="723" spans="1:12" s="1826" customFormat="1">
      <c r="A723" s="1825"/>
      <c r="B723" s="1293"/>
      <c r="C723" s="1293"/>
      <c r="D723" s="1293"/>
      <c r="E723" s="1293"/>
      <c r="F723" s="1293"/>
      <c r="G723" s="1293"/>
      <c r="H723" s="1293"/>
      <c r="I723" s="1293"/>
      <c r="J723" s="1293"/>
      <c r="K723" s="3964"/>
      <c r="L723" s="756"/>
    </row>
    <row r="724" spans="1:12" s="1826" customFormat="1">
      <c r="A724" s="1825"/>
      <c r="B724" s="1293"/>
      <c r="C724" s="1293"/>
      <c r="D724" s="1293"/>
      <c r="E724" s="1293"/>
      <c r="F724" s="1293"/>
      <c r="G724" s="1293"/>
      <c r="H724" s="1293"/>
      <c r="I724" s="1293"/>
      <c r="J724" s="1293"/>
      <c r="K724" s="3964"/>
      <c r="L724" s="756"/>
    </row>
    <row r="725" spans="1:12" s="1826" customFormat="1">
      <c r="A725" s="1825"/>
      <c r="B725" s="1293"/>
      <c r="C725" s="1293"/>
      <c r="D725" s="1293"/>
      <c r="E725" s="1293"/>
      <c r="F725" s="1293"/>
      <c r="G725" s="1293"/>
      <c r="H725" s="1293"/>
      <c r="I725" s="1293"/>
      <c r="J725" s="1293"/>
      <c r="K725" s="3964"/>
      <c r="L725" s="756"/>
    </row>
    <row r="726" spans="1:12" s="1826" customFormat="1">
      <c r="A726" s="1825"/>
      <c r="B726" s="1293"/>
      <c r="C726" s="1293"/>
      <c r="D726" s="1293"/>
      <c r="E726" s="1293"/>
      <c r="F726" s="1293"/>
      <c r="G726" s="1293"/>
      <c r="H726" s="1293"/>
      <c r="I726" s="1293"/>
      <c r="J726" s="1293"/>
      <c r="K726" s="3964"/>
      <c r="L726" s="756"/>
    </row>
    <row r="727" spans="1:12" s="1826" customFormat="1">
      <c r="A727" s="1825"/>
      <c r="B727" s="1293"/>
      <c r="C727" s="1293"/>
      <c r="D727" s="1293"/>
      <c r="E727" s="1293"/>
      <c r="F727" s="1293"/>
      <c r="G727" s="1293"/>
      <c r="H727" s="1293"/>
      <c r="I727" s="1293"/>
      <c r="J727" s="1293"/>
      <c r="K727" s="3964"/>
      <c r="L727" s="756"/>
    </row>
    <row r="728" spans="1:12" s="1826" customFormat="1">
      <c r="A728" s="1825"/>
      <c r="B728" s="1293"/>
      <c r="C728" s="1293"/>
      <c r="D728" s="1293"/>
      <c r="E728" s="1293"/>
      <c r="F728" s="1293"/>
      <c r="G728" s="1293"/>
      <c r="H728" s="1293"/>
      <c r="I728" s="1293"/>
      <c r="J728" s="1293"/>
      <c r="K728" s="3964"/>
      <c r="L728" s="756"/>
    </row>
    <row r="729" spans="1:12" s="1826" customFormat="1">
      <c r="A729" s="1825"/>
      <c r="B729" s="1293"/>
      <c r="C729" s="1293"/>
      <c r="D729" s="1293"/>
      <c r="E729" s="1293"/>
      <c r="F729" s="1293"/>
      <c r="G729" s="1293"/>
      <c r="H729" s="1293"/>
      <c r="I729" s="1293"/>
      <c r="J729" s="1293"/>
      <c r="K729" s="3964"/>
      <c r="L729" s="756"/>
    </row>
    <row r="730" spans="1:12" s="1826" customFormat="1">
      <c r="A730" s="1825"/>
      <c r="B730" s="1293"/>
      <c r="C730" s="1293"/>
      <c r="D730" s="1293"/>
      <c r="E730" s="1293"/>
      <c r="F730" s="1293"/>
      <c r="G730" s="1293"/>
      <c r="H730" s="1293"/>
      <c r="I730" s="1293"/>
      <c r="J730" s="1293"/>
      <c r="K730" s="3964"/>
      <c r="L730" s="756"/>
    </row>
    <row r="731" spans="1:12" s="1826" customFormat="1">
      <c r="A731" s="1825"/>
      <c r="B731" s="1293"/>
      <c r="C731" s="1293"/>
      <c r="D731" s="1293"/>
      <c r="E731" s="1293"/>
      <c r="F731" s="1293"/>
      <c r="G731" s="1293"/>
      <c r="H731" s="1293"/>
      <c r="I731" s="1293"/>
      <c r="J731" s="1293"/>
      <c r="K731" s="3964"/>
      <c r="L731" s="756"/>
    </row>
    <row r="732" spans="1:12" s="1826" customFormat="1">
      <c r="A732" s="1825"/>
      <c r="B732" s="1293"/>
      <c r="C732" s="1293"/>
      <c r="D732" s="1293"/>
      <c r="E732" s="1293"/>
      <c r="F732" s="1293"/>
      <c r="G732" s="1293"/>
      <c r="H732" s="1293"/>
      <c r="I732" s="1293"/>
      <c r="J732" s="1293"/>
      <c r="K732" s="3964"/>
      <c r="L732" s="756"/>
    </row>
    <row r="733" spans="1:12" s="1826" customFormat="1">
      <c r="A733" s="1825"/>
      <c r="B733" s="1293"/>
      <c r="C733" s="1293"/>
      <c r="D733" s="1293"/>
      <c r="E733" s="1293"/>
      <c r="F733" s="1293"/>
      <c r="G733" s="1293"/>
      <c r="H733" s="1293"/>
      <c r="I733" s="1293"/>
      <c r="J733" s="1293"/>
      <c r="K733" s="3964"/>
      <c r="L733" s="756"/>
    </row>
    <row r="734" spans="1:12" s="1826" customFormat="1">
      <c r="A734" s="1825"/>
      <c r="B734" s="1293"/>
      <c r="C734" s="1293"/>
      <c r="D734" s="1293"/>
      <c r="E734" s="1293"/>
      <c r="F734" s="1293"/>
      <c r="G734" s="1293"/>
      <c r="H734" s="1293"/>
      <c r="I734" s="1293"/>
      <c r="J734" s="1293"/>
      <c r="K734" s="3964"/>
      <c r="L734" s="756"/>
    </row>
    <row r="735" spans="1:12" s="1826" customFormat="1">
      <c r="A735" s="1825"/>
      <c r="B735" s="1293"/>
      <c r="C735" s="1293"/>
      <c r="D735" s="1293"/>
      <c r="E735" s="1293"/>
      <c r="F735" s="1293"/>
      <c r="G735" s="1293"/>
      <c r="H735" s="1293"/>
      <c r="I735" s="1293"/>
      <c r="J735" s="1293"/>
      <c r="K735" s="3964"/>
      <c r="L735" s="756"/>
    </row>
    <row r="736" spans="1:12" s="1826" customFormat="1">
      <c r="A736" s="1825"/>
      <c r="B736" s="1293"/>
      <c r="C736" s="1293"/>
      <c r="D736" s="1293"/>
      <c r="E736" s="1293"/>
      <c r="F736" s="1293"/>
      <c r="G736" s="1293"/>
      <c r="H736" s="1293"/>
      <c r="I736" s="1293"/>
      <c r="J736" s="1293"/>
      <c r="K736" s="3964"/>
      <c r="L736" s="756"/>
    </row>
    <row r="737" spans="1:12" s="1826" customFormat="1">
      <c r="A737" s="1825"/>
      <c r="B737" s="1293"/>
      <c r="C737" s="1293"/>
      <c r="D737" s="1293"/>
      <c r="E737" s="1293"/>
      <c r="F737" s="1293"/>
      <c r="G737" s="1293"/>
      <c r="H737" s="1293"/>
      <c r="I737" s="1293"/>
      <c r="J737" s="1293"/>
      <c r="K737" s="3964"/>
      <c r="L737" s="756"/>
    </row>
    <row r="738" spans="1:12" s="1826" customFormat="1">
      <c r="A738" s="1825"/>
      <c r="B738" s="1293"/>
      <c r="C738" s="1293"/>
      <c r="D738" s="1293"/>
      <c r="E738" s="1293"/>
      <c r="F738" s="1293"/>
      <c r="G738" s="1293"/>
      <c r="H738" s="1293"/>
      <c r="I738" s="1293"/>
      <c r="J738" s="1293"/>
      <c r="K738" s="3964"/>
      <c r="L738" s="756"/>
    </row>
    <row r="739" spans="1:12" s="1826" customFormat="1">
      <c r="A739" s="1825"/>
      <c r="B739" s="1293"/>
      <c r="C739" s="1293"/>
      <c r="D739" s="1293"/>
      <c r="E739" s="1293"/>
      <c r="F739" s="1293"/>
      <c r="G739" s="1293"/>
      <c r="H739" s="1293"/>
      <c r="I739" s="1293"/>
      <c r="J739" s="1293"/>
      <c r="K739" s="3964"/>
      <c r="L739" s="756"/>
    </row>
    <row r="740" spans="1:12" s="1826" customFormat="1">
      <c r="A740" s="1825"/>
      <c r="B740" s="1293"/>
      <c r="C740" s="1293"/>
      <c r="D740" s="1293"/>
      <c r="E740" s="1293"/>
      <c r="F740" s="1293"/>
      <c r="G740" s="1293"/>
      <c r="H740" s="1293"/>
      <c r="I740" s="1293"/>
      <c r="J740" s="1293"/>
      <c r="K740" s="3964"/>
      <c r="L740" s="756"/>
    </row>
    <row r="741" spans="1:12" s="1826" customFormat="1">
      <c r="A741" s="1825"/>
      <c r="B741" s="1293"/>
      <c r="C741" s="1293"/>
      <c r="D741" s="1293"/>
      <c r="E741" s="1293"/>
      <c r="F741" s="1293"/>
      <c r="G741" s="1293"/>
      <c r="H741" s="1293"/>
      <c r="I741" s="1293"/>
      <c r="J741" s="1293"/>
      <c r="K741" s="3964"/>
      <c r="L741" s="756"/>
    </row>
    <row r="742" spans="1:12" s="1826" customFormat="1">
      <c r="A742" s="1825"/>
      <c r="B742" s="1293"/>
      <c r="C742" s="1293"/>
      <c r="D742" s="1293"/>
      <c r="E742" s="1293"/>
      <c r="F742" s="1293"/>
      <c r="G742" s="1293"/>
      <c r="H742" s="1293"/>
      <c r="I742" s="1293"/>
      <c r="J742" s="1293"/>
      <c r="K742" s="3964"/>
      <c r="L742" s="756"/>
    </row>
    <row r="743" spans="1:12" s="1826" customFormat="1">
      <c r="A743" s="1825"/>
      <c r="B743" s="1293"/>
      <c r="C743" s="1293"/>
      <c r="D743" s="1293"/>
      <c r="E743" s="1293"/>
      <c r="F743" s="1293"/>
      <c r="G743" s="1293"/>
      <c r="H743" s="1293"/>
      <c r="I743" s="1293"/>
      <c r="J743" s="1293"/>
      <c r="K743" s="3964"/>
      <c r="L743" s="756"/>
    </row>
    <row r="744" spans="1:12" s="1826" customFormat="1">
      <c r="A744" s="1825"/>
      <c r="B744" s="1293"/>
      <c r="C744" s="1293"/>
      <c r="D744" s="1293"/>
      <c r="E744" s="1293"/>
      <c r="F744" s="1293"/>
      <c r="G744" s="1293"/>
      <c r="H744" s="1293"/>
      <c r="I744" s="1293"/>
      <c r="J744" s="1293"/>
      <c r="K744" s="3964"/>
      <c r="L744" s="756"/>
    </row>
    <row r="745" spans="1:12" s="1826" customFormat="1">
      <c r="A745" s="1825"/>
      <c r="B745" s="1293"/>
      <c r="C745" s="1293"/>
      <c r="D745" s="1293"/>
      <c r="E745" s="1293"/>
      <c r="F745" s="1293"/>
      <c r="G745" s="1293"/>
      <c r="H745" s="1293"/>
      <c r="I745" s="1293"/>
      <c r="J745" s="1293"/>
      <c r="K745" s="3964"/>
      <c r="L745" s="756"/>
    </row>
    <row r="746" spans="1:12" s="1826" customFormat="1">
      <c r="A746" s="1825"/>
      <c r="B746" s="1293"/>
      <c r="C746" s="1293"/>
      <c r="D746" s="1293"/>
      <c r="E746" s="1293"/>
      <c r="F746" s="1293"/>
      <c r="G746" s="1293"/>
      <c r="H746" s="1293"/>
      <c r="I746" s="1293"/>
      <c r="J746" s="1293"/>
      <c r="K746" s="3964"/>
      <c r="L746" s="756"/>
    </row>
    <row r="747" spans="1:12" s="1826" customFormat="1">
      <c r="A747" s="1825"/>
      <c r="B747" s="1293"/>
      <c r="C747" s="1293"/>
      <c r="D747" s="1293"/>
      <c r="E747" s="1293"/>
      <c r="F747" s="1293"/>
      <c r="G747" s="1293"/>
      <c r="H747" s="1293"/>
      <c r="I747" s="1293"/>
      <c r="J747" s="1293"/>
      <c r="K747" s="3964"/>
      <c r="L747" s="756"/>
    </row>
    <row r="748" spans="1:12" s="1826" customFormat="1">
      <c r="A748" s="1825"/>
      <c r="B748" s="1293"/>
      <c r="C748" s="1293"/>
      <c r="D748" s="1293"/>
      <c r="E748" s="1293"/>
      <c r="F748" s="1293"/>
      <c r="G748" s="1293"/>
      <c r="H748" s="1293"/>
      <c r="I748" s="1293"/>
      <c r="J748" s="1293"/>
      <c r="K748" s="3964"/>
      <c r="L748" s="756"/>
    </row>
    <row r="749" spans="1:12" s="1826" customFormat="1">
      <c r="A749" s="1825"/>
      <c r="B749" s="1293"/>
      <c r="C749" s="1293"/>
      <c r="D749" s="1293"/>
      <c r="E749" s="1293"/>
      <c r="F749" s="1293"/>
      <c r="G749" s="1293"/>
      <c r="H749" s="1293"/>
      <c r="I749" s="1293"/>
      <c r="J749" s="1293"/>
      <c r="K749" s="3964"/>
      <c r="L749" s="756"/>
    </row>
    <row r="750" spans="1:12" s="1826" customFormat="1">
      <c r="A750" s="1825"/>
      <c r="B750" s="1293"/>
      <c r="C750" s="1293"/>
      <c r="D750" s="1293"/>
      <c r="E750" s="1293"/>
      <c r="F750" s="1293"/>
      <c r="G750" s="1293"/>
      <c r="H750" s="1293"/>
      <c r="I750" s="1293"/>
      <c r="J750" s="1293"/>
      <c r="K750" s="3964"/>
      <c r="L750" s="756"/>
    </row>
    <row r="751" spans="1:12" s="1826" customFormat="1">
      <c r="A751" s="1825"/>
      <c r="B751" s="1293"/>
      <c r="C751" s="1293"/>
      <c r="D751" s="1293"/>
      <c r="E751" s="1293"/>
      <c r="F751" s="1293"/>
      <c r="G751" s="1293"/>
      <c r="H751" s="1293"/>
      <c r="I751" s="1293"/>
      <c r="J751" s="1293"/>
      <c r="K751" s="3964"/>
      <c r="L751" s="756"/>
    </row>
    <row r="752" spans="1:12" s="1826" customFormat="1">
      <c r="A752" s="1825"/>
      <c r="B752" s="1293"/>
      <c r="C752" s="1293"/>
      <c r="D752" s="1293"/>
      <c r="E752" s="1293"/>
      <c r="F752" s="1293"/>
      <c r="G752" s="1293"/>
      <c r="H752" s="1293"/>
      <c r="I752" s="1293"/>
      <c r="J752" s="1293"/>
      <c r="K752" s="3964"/>
      <c r="L752" s="756"/>
    </row>
    <row r="753" spans="1:12" s="1826" customFormat="1">
      <c r="A753" s="1825"/>
      <c r="B753" s="1293"/>
      <c r="C753" s="1293"/>
      <c r="D753" s="1293"/>
      <c r="E753" s="1293"/>
      <c r="F753" s="1293"/>
      <c r="G753" s="1293"/>
      <c r="H753" s="1293"/>
      <c r="I753" s="1293"/>
      <c r="J753" s="1293"/>
      <c r="K753" s="3964"/>
      <c r="L753" s="756"/>
    </row>
    <row r="754" spans="1:12" s="1826" customFormat="1">
      <c r="A754" s="1825"/>
      <c r="B754" s="1293"/>
      <c r="C754" s="1293"/>
      <c r="D754" s="1293"/>
      <c r="E754" s="1293"/>
      <c r="F754" s="1293"/>
      <c r="G754" s="1293"/>
      <c r="H754" s="1293"/>
      <c r="I754" s="1293"/>
      <c r="J754" s="1293"/>
      <c r="K754" s="3964"/>
      <c r="L754" s="756"/>
    </row>
    <row r="755" spans="1:12" s="1826" customFormat="1">
      <c r="A755" s="1825"/>
      <c r="B755" s="1293"/>
      <c r="C755" s="1293"/>
      <c r="D755" s="1293"/>
      <c r="E755" s="1293"/>
      <c r="F755" s="1293"/>
      <c r="G755" s="1293"/>
      <c r="H755" s="1293"/>
      <c r="I755" s="1293"/>
      <c r="J755" s="1293"/>
      <c r="K755" s="3964"/>
      <c r="L755" s="756"/>
    </row>
    <row r="756" spans="1:12" s="1826" customFormat="1">
      <c r="A756" s="1825"/>
      <c r="B756" s="1293"/>
      <c r="C756" s="1293"/>
      <c r="D756" s="1293"/>
      <c r="E756" s="1293"/>
      <c r="F756" s="1293"/>
      <c r="G756" s="1293"/>
      <c r="H756" s="1293"/>
      <c r="I756" s="1293"/>
      <c r="J756" s="1293"/>
      <c r="K756" s="3964"/>
      <c r="L756" s="756"/>
    </row>
    <row r="757" spans="1:12" s="1826" customFormat="1">
      <c r="A757" s="1825"/>
      <c r="B757" s="1293"/>
      <c r="C757" s="1293"/>
      <c r="D757" s="1293"/>
      <c r="E757" s="1293"/>
      <c r="F757" s="1293"/>
      <c r="G757" s="1293"/>
      <c r="H757" s="1293"/>
      <c r="I757" s="1293"/>
      <c r="J757" s="1293"/>
      <c r="K757" s="3964"/>
      <c r="L757" s="756"/>
    </row>
    <row r="758" spans="1:12" s="1826" customFormat="1">
      <c r="A758" s="1825"/>
      <c r="B758" s="1293"/>
      <c r="C758" s="1293"/>
      <c r="D758" s="1293"/>
      <c r="E758" s="1293"/>
      <c r="F758" s="1293"/>
      <c r="G758" s="1293"/>
      <c r="H758" s="1293"/>
      <c r="I758" s="1293"/>
      <c r="J758" s="1293"/>
      <c r="K758" s="3964"/>
      <c r="L758" s="756"/>
    </row>
    <row r="759" spans="1:12" s="1826" customFormat="1">
      <c r="A759" s="1825"/>
      <c r="B759" s="1293"/>
      <c r="C759" s="1293"/>
      <c r="D759" s="1293"/>
      <c r="E759" s="1293"/>
      <c r="F759" s="1293"/>
      <c r="G759" s="1293"/>
      <c r="H759" s="1293"/>
      <c r="I759" s="1293"/>
      <c r="J759" s="1293"/>
      <c r="K759" s="3964"/>
      <c r="L759" s="756"/>
    </row>
    <row r="760" spans="1:12" s="1826" customFormat="1">
      <c r="A760" s="1825"/>
      <c r="B760" s="1293"/>
      <c r="C760" s="1293"/>
      <c r="D760" s="1293"/>
      <c r="E760" s="1293"/>
      <c r="F760" s="1293"/>
      <c r="G760" s="1293"/>
      <c r="H760" s="1293"/>
      <c r="I760" s="1293"/>
      <c r="J760" s="1293"/>
      <c r="K760" s="3964"/>
      <c r="L760" s="756"/>
    </row>
    <row r="761" spans="1:12" s="1826" customFormat="1">
      <c r="A761" s="1825"/>
      <c r="B761" s="1293"/>
      <c r="C761" s="1293"/>
      <c r="D761" s="1293"/>
      <c r="E761" s="1293"/>
      <c r="F761" s="1293"/>
      <c r="G761" s="1293"/>
      <c r="H761" s="1293"/>
      <c r="I761" s="1293"/>
      <c r="J761" s="1293"/>
      <c r="K761" s="3964"/>
      <c r="L761" s="756"/>
    </row>
    <row r="762" spans="1:12" s="1826" customFormat="1">
      <c r="A762" s="1825"/>
      <c r="B762" s="1293"/>
      <c r="C762" s="1293"/>
      <c r="D762" s="1293"/>
      <c r="E762" s="1293"/>
      <c r="F762" s="1293"/>
      <c r="G762" s="1293"/>
      <c r="H762" s="1293"/>
      <c r="I762" s="1293"/>
      <c r="J762" s="1293"/>
      <c r="K762" s="3964"/>
      <c r="L762" s="756"/>
    </row>
    <row r="763" spans="1:12" s="1826" customFormat="1">
      <c r="A763" s="1825"/>
      <c r="B763" s="1293"/>
      <c r="C763" s="1293"/>
      <c r="D763" s="1293"/>
      <c r="E763" s="1293"/>
      <c r="F763" s="1293"/>
      <c r="G763" s="1293"/>
      <c r="H763" s="1293"/>
      <c r="I763" s="1293"/>
      <c r="J763" s="1293"/>
      <c r="K763" s="3964"/>
      <c r="L763" s="756"/>
    </row>
    <row r="764" spans="1:12" s="1826" customFormat="1">
      <c r="A764" s="1825"/>
      <c r="B764" s="1293"/>
      <c r="C764" s="1293"/>
      <c r="D764" s="1293"/>
      <c r="E764" s="1293"/>
      <c r="F764" s="1293"/>
      <c r="G764" s="1293"/>
      <c r="H764" s="1293"/>
      <c r="I764" s="1293"/>
      <c r="J764" s="1293"/>
      <c r="K764" s="3964"/>
      <c r="L764" s="756"/>
    </row>
    <row r="765" spans="1:12" s="1826" customFormat="1">
      <c r="A765" s="1825"/>
      <c r="B765" s="1293"/>
      <c r="C765" s="1293"/>
      <c r="D765" s="1293"/>
      <c r="E765" s="1293"/>
      <c r="F765" s="1293"/>
      <c r="G765" s="1293"/>
      <c r="H765" s="1293"/>
      <c r="I765" s="1293"/>
      <c r="J765" s="1293"/>
      <c r="K765" s="3964"/>
      <c r="L765" s="756"/>
    </row>
    <row r="766" spans="1:12" s="1826" customFormat="1">
      <c r="A766" s="1825"/>
      <c r="B766" s="1293"/>
      <c r="C766" s="1293"/>
      <c r="D766" s="1293"/>
      <c r="E766" s="1293"/>
      <c r="F766" s="1293"/>
      <c r="G766" s="1293"/>
      <c r="H766" s="1293"/>
      <c r="I766" s="1293"/>
      <c r="J766" s="1293"/>
      <c r="K766" s="3964"/>
      <c r="L766" s="756"/>
    </row>
    <row r="767" spans="1:12" s="1826" customFormat="1">
      <c r="A767" s="1825"/>
      <c r="B767" s="1293"/>
      <c r="C767" s="1293"/>
      <c r="D767" s="1293"/>
      <c r="E767" s="1293"/>
      <c r="F767" s="1293"/>
      <c r="G767" s="1293"/>
      <c r="H767" s="1293"/>
      <c r="I767" s="1293"/>
      <c r="J767" s="1293"/>
      <c r="K767" s="3964"/>
      <c r="L767" s="756"/>
    </row>
    <row r="768" spans="1:12" s="1826" customFormat="1">
      <c r="A768" s="1825"/>
      <c r="B768" s="1293"/>
      <c r="C768" s="1293"/>
      <c r="D768" s="1293"/>
      <c r="E768" s="1293"/>
      <c r="F768" s="1293"/>
      <c r="G768" s="1293"/>
      <c r="H768" s="1293"/>
      <c r="I768" s="1293"/>
      <c r="J768" s="1293"/>
      <c r="K768" s="3964"/>
      <c r="L768" s="756"/>
    </row>
    <row r="769" spans="1:12" s="1826" customFormat="1">
      <c r="A769" s="1825"/>
      <c r="B769" s="1293"/>
      <c r="C769" s="1293"/>
      <c r="D769" s="1293"/>
      <c r="E769" s="1293"/>
      <c r="F769" s="1293"/>
      <c r="G769" s="1293"/>
      <c r="H769" s="1293"/>
      <c r="I769" s="1293"/>
      <c r="J769" s="1293"/>
      <c r="K769" s="3964"/>
      <c r="L769" s="756"/>
    </row>
    <row r="770" spans="1:12" s="1826" customFormat="1">
      <c r="A770" s="1825"/>
      <c r="B770" s="1293"/>
      <c r="C770" s="1293"/>
      <c r="D770" s="1293"/>
      <c r="E770" s="1293"/>
      <c r="F770" s="1293"/>
      <c r="G770" s="1293"/>
      <c r="H770" s="1293"/>
      <c r="I770" s="1293"/>
      <c r="J770" s="1293"/>
      <c r="K770" s="3964"/>
      <c r="L770" s="756"/>
    </row>
    <row r="771" spans="1:12" s="1826" customFormat="1">
      <c r="A771" s="1825"/>
      <c r="B771" s="1293"/>
      <c r="C771" s="1293"/>
      <c r="D771" s="1293"/>
      <c r="E771" s="1293"/>
      <c r="F771" s="1293"/>
      <c r="G771" s="1293"/>
      <c r="H771" s="1293"/>
      <c r="I771" s="1293"/>
      <c r="J771" s="1293"/>
      <c r="K771" s="3964"/>
      <c r="L771" s="756"/>
    </row>
    <row r="772" spans="1:12" s="1826" customFormat="1">
      <c r="A772" s="1825"/>
      <c r="B772" s="1293"/>
      <c r="C772" s="1293"/>
      <c r="D772" s="1293"/>
      <c r="E772" s="1293"/>
      <c r="F772" s="1293"/>
      <c r="G772" s="1293"/>
      <c r="H772" s="1293"/>
      <c r="I772" s="1293"/>
      <c r="J772" s="1293"/>
      <c r="K772" s="3964"/>
      <c r="L772" s="756"/>
    </row>
    <row r="773" spans="1:12" s="1826" customFormat="1">
      <c r="A773" s="1825"/>
      <c r="B773" s="1293"/>
      <c r="C773" s="1293"/>
      <c r="D773" s="1293"/>
      <c r="E773" s="1293"/>
      <c r="F773" s="1293"/>
      <c r="G773" s="1293"/>
      <c r="H773" s="1293"/>
      <c r="I773" s="1293"/>
      <c r="J773" s="1293"/>
      <c r="K773" s="3964"/>
      <c r="L773" s="756"/>
    </row>
    <row r="774" spans="1:12" s="1826" customFormat="1">
      <c r="A774" s="1825"/>
      <c r="B774" s="1293"/>
      <c r="C774" s="1293"/>
      <c r="D774" s="1293"/>
      <c r="E774" s="1293"/>
      <c r="F774" s="1293"/>
      <c r="G774" s="1293"/>
      <c r="H774" s="1293"/>
      <c r="I774" s="1293"/>
      <c r="J774" s="1293"/>
      <c r="K774" s="3964"/>
      <c r="L774" s="756"/>
    </row>
    <row r="775" spans="1:12" s="1826" customFormat="1">
      <c r="A775" s="1825"/>
      <c r="B775" s="1293"/>
      <c r="C775" s="1293"/>
      <c r="D775" s="1293"/>
      <c r="E775" s="1293"/>
      <c r="F775" s="1293"/>
      <c r="G775" s="1293"/>
      <c r="H775" s="1293"/>
      <c r="I775" s="1293"/>
      <c r="J775" s="1293"/>
      <c r="K775" s="3964"/>
      <c r="L775" s="756"/>
    </row>
    <row r="776" spans="1:12" s="1826" customFormat="1">
      <c r="A776" s="1825"/>
      <c r="B776" s="1293"/>
      <c r="C776" s="1293"/>
      <c r="D776" s="1293"/>
      <c r="E776" s="1293"/>
      <c r="F776" s="1293"/>
      <c r="G776" s="1293"/>
      <c r="H776" s="1293"/>
      <c r="I776" s="1293"/>
      <c r="J776" s="1293"/>
      <c r="K776" s="3964"/>
      <c r="L776" s="756"/>
    </row>
    <row r="777" spans="1:12" s="1826" customFormat="1">
      <c r="A777" s="1825"/>
      <c r="B777" s="1293"/>
      <c r="C777" s="1293"/>
      <c r="D777" s="1293"/>
      <c r="E777" s="1293"/>
      <c r="F777" s="1293"/>
      <c r="G777" s="1293"/>
      <c r="H777" s="1293"/>
      <c r="I777" s="1293"/>
      <c r="J777" s="1293"/>
      <c r="K777" s="3964"/>
      <c r="L777" s="756"/>
    </row>
    <row r="778" spans="1:12" s="1826" customFormat="1">
      <c r="A778" s="1825"/>
      <c r="B778" s="1293"/>
      <c r="C778" s="1293"/>
      <c r="D778" s="1293"/>
      <c r="E778" s="1293"/>
      <c r="F778" s="1293"/>
      <c r="G778" s="1293"/>
      <c r="H778" s="1293"/>
      <c r="I778" s="1293"/>
      <c r="J778" s="1293"/>
      <c r="K778" s="3964"/>
      <c r="L778" s="756"/>
    </row>
    <row r="779" spans="1:12" s="1826" customFormat="1">
      <c r="A779" s="1825"/>
      <c r="B779" s="1293"/>
      <c r="C779" s="1293"/>
      <c r="D779" s="1293"/>
      <c r="E779" s="1293"/>
      <c r="F779" s="1293"/>
      <c r="G779" s="1293"/>
      <c r="H779" s="1293"/>
      <c r="I779" s="1293"/>
      <c r="J779" s="1293"/>
      <c r="K779" s="3964"/>
      <c r="L779" s="756"/>
    </row>
    <row r="780" spans="1:12" s="1826" customFormat="1">
      <c r="A780" s="1825"/>
      <c r="B780" s="1293"/>
      <c r="C780" s="1293"/>
      <c r="D780" s="1293"/>
      <c r="E780" s="1293"/>
      <c r="F780" s="1293"/>
      <c r="G780" s="1293"/>
      <c r="H780" s="1293"/>
      <c r="I780" s="1293"/>
      <c r="J780" s="1293"/>
      <c r="K780" s="3964"/>
      <c r="L780" s="756"/>
    </row>
    <row r="781" spans="1:12" s="1826" customFormat="1">
      <c r="A781" s="1825"/>
      <c r="B781" s="1293"/>
      <c r="C781" s="1293"/>
      <c r="D781" s="1293"/>
      <c r="E781" s="1293"/>
      <c r="F781" s="1293"/>
      <c r="G781" s="1293"/>
      <c r="H781" s="1293"/>
      <c r="I781" s="1293"/>
      <c r="J781" s="1293"/>
      <c r="K781" s="3964"/>
      <c r="L781" s="756"/>
    </row>
    <row r="782" spans="1:12" s="1826" customFormat="1">
      <c r="A782" s="1825"/>
      <c r="B782" s="1293"/>
      <c r="C782" s="1293"/>
      <c r="D782" s="1293"/>
      <c r="E782" s="1293"/>
      <c r="F782" s="1293"/>
      <c r="G782" s="1293"/>
      <c r="H782" s="1293"/>
      <c r="I782" s="1293"/>
      <c r="J782" s="1293"/>
      <c r="K782" s="3964"/>
      <c r="L782" s="756"/>
    </row>
    <row r="783" spans="1:12" s="1826" customFormat="1">
      <c r="A783" s="1825"/>
      <c r="B783" s="1293"/>
      <c r="C783" s="1293"/>
      <c r="D783" s="1293"/>
      <c r="E783" s="1293"/>
      <c r="F783" s="1293"/>
      <c r="G783" s="1293"/>
      <c r="H783" s="1293"/>
      <c r="I783" s="1293"/>
      <c r="J783" s="1293"/>
      <c r="K783" s="3964"/>
      <c r="L783" s="756"/>
    </row>
    <row r="784" spans="1:12" s="1826" customFormat="1">
      <c r="A784" s="1825"/>
      <c r="B784" s="1293"/>
      <c r="C784" s="1293"/>
      <c r="D784" s="1293"/>
      <c r="E784" s="1293"/>
      <c r="F784" s="1293"/>
      <c r="G784" s="1293"/>
      <c r="H784" s="1293"/>
      <c r="I784" s="1293"/>
      <c r="J784" s="1293"/>
      <c r="K784" s="3964"/>
      <c r="L784" s="756"/>
    </row>
    <row r="785" spans="1:12" s="1826" customFormat="1">
      <c r="A785" s="1825"/>
      <c r="B785" s="1293"/>
      <c r="C785" s="1293"/>
      <c r="D785" s="1293"/>
      <c r="E785" s="1293"/>
      <c r="F785" s="1293"/>
      <c r="G785" s="1293"/>
      <c r="H785" s="1293"/>
      <c r="I785" s="1293"/>
      <c r="J785" s="1293"/>
      <c r="K785" s="3964"/>
      <c r="L785" s="756"/>
    </row>
    <row r="786" spans="1:12" s="1826" customFormat="1">
      <c r="A786" s="1825"/>
      <c r="B786" s="1293"/>
      <c r="C786" s="1293"/>
      <c r="D786" s="1293"/>
      <c r="E786" s="1293"/>
      <c r="F786" s="1293"/>
      <c r="G786" s="1293"/>
      <c r="H786" s="1293"/>
      <c r="I786" s="1293"/>
      <c r="J786" s="1293"/>
      <c r="K786" s="3964"/>
      <c r="L786" s="756"/>
    </row>
    <row r="787" spans="1:12" s="1826" customFormat="1">
      <c r="A787" s="1825"/>
      <c r="B787" s="1293"/>
      <c r="C787" s="1293"/>
      <c r="D787" s="1293"/>
      <c r="E787" s="1293"/>
      <c r="F787" s="1293"/>
      <c r="G787" s="1293"/>
      <c r="H787" s="1293"/>
      <c r="I787" s="1293"/>
      <c r="J787" s="1293"/>
      <c r="K787" s="3964"/>
      <c r="L787" s="756"/>
    </row>
    <row r="788" spans="1:12" s="1826" customFormat="1">
      <c r="A788" s="1825"/>
      <c r="B788" s="1293"/>
      <c r="C788" s="1293"/>
      <c r="D788" s="1293"/>
      <c r="E788" s="1293"/>
      <c r="F788" s="1293"/>
      <c r="G788" s="1293"/>
      <c r="H788" s="1293"/>
      <c r="I788" s="1293"/>
      <c r="J788" s="1293"/>
      <c r="K788" s="3964"/>
      <c r="L788" s="756"/>
    </row>
    <row r="789" spans="1:12" s="1826" customFormat="1">
      <c r="A789" s="1825"/>
      <c r="B789" s="1293"/>
      <c r="C789" s="1293"/>
      <c r="D789" s="1293"/>
      <c r="E789" s="1293"/>
      <c r="F789" s="1293"/>
      <c r="G789" s="1293"/>
      <c r="H789" s="1293"/>
      <c r="I789" s="1293"/>
      <c r="J789" s="1293"/>
      <c r="K789" s="3964"/>
      <c r="L789" s="756"/>
    </row>
    <row r="790" spans="1:12" s="1826" customFormat="1">
      <c r="A790" s="1825"/>
      <c r="B790" s="1293"/>
      <c r="C790" s="1293"/>
      <c r="D790" s="1293"/>
      <c r="E790" s="1293"/>
      <c r="F790" s="1293"/>
      <c r="G790" s="1293"/>
      <c r="H790" s="1293"/>
      <c r="I790" s="1293"/>
      <c r="J790" s="1293"/>
      <c r="K790" s="3964"/>
      <c r="L790" s="756"/>
    </row>
    <row r="791" spans="1:12" s="1826" customFormat="1">
      <c r="A791" s="1825"/>
      <c r="B791" s="1293"/>
      <c r="C791" s="1293"/>
      <c r="D791" s="1293"/>
      <c r="E791" s="1293"/>
      <c r="F791" s="1293"/>
      <c r="G791" s="1293"/>
      <c r="H791" s="1293"/>
      <c r="I791" s="1293"/>
      <c r="J791" s="1293"/>
      <c r="K791" s="3964"/>
      <c r="L791" s="756"/>
    </row>
    <row r="792" spans="1:12" s="1826" customFormat="1">
      <c r="A792" s="1825"/>
      <c r="B792" s="1293"/>
      <c r="C792" s="1293"/>
      <c r="D792" s="1293"/>
      <c r="E792" s="1293"/>
      <c r="F792" s="1293"/>
      <c r="G792" s="1293"/>
      <c r="H792" s="1293"/>
      <c r="I792" s="1293"/>
      <c r="J792" s="1293"/>
      <c r="K792" s="3964"/>
      <c r="L792" s="756"/>
    </row>
    <row r="793" spans="1:12" s="1826" customFormat="1">
      <c r="A793" s="1825"/>
      <c r="B793" s="1293"/>
      <c r="C793" s="1293"/>
      <c r="D793" s="1293"/>
      <c r="E793" s="1293"/>
      <c r="F793" s="1293"/>
      <c r="G793" s="1293"/>
      <c r="H793" s="1293"/>
      <c r="I793" s="1293"/>
      <c r="J793" s="1293"/>
      <c r="K793" s="3964"/>
      <c r="L793" s="756"/>
    </row>
    <row r="794" spans="1:12" s="1826" customFormat="1">
      <c r="A794" s="1825"/>
      <c r="B794" s="1293"/>
      <c r="C794" s="1293"/>
      <c r="D794" s="1293"/>
      <c r="E794" s="1293"/>
      <c r="F794" s="1293"/>
      <c r="G794" s="1293"/>
      <c r="H794" s="1293"/>
      <c r="I794" s="1293"/>
      <c r="J794" s="1293"/>
      <c r="K794" s="3964"/>
      <c r="L794" s="756"/>
    </row>
    <row r="795" spans="1:12" s="1826" customFormat="1">
      <c r="A795" s="1825"/>
      <c r="B795" s="1293"/>
      <c r="C795" s="1293"/>
      <c r="D795" s="1293"/>
      <c r="E795" s="1293"/>
      <c r="F795" s="1293"/>
      <c r="G795" s="1293"/>
      <c r="H795" s="1293"/>
      <c r="I795" s="1293"/>
      <c r="J795" s="1293"/>
      <c r="K795" s="3964"/>
      <c r="L795" s="756"/>
    </row>
    <row r="796" spans="1:12" s="1826" customFormat="1">
      <c r="A796" s="1825"/>
      <c r="B796" s="1293"/>
      <c r="C796" s="1293"/>
      <c r="D796" s="1293"/>
      <c r="E796" s="1293"/>
      <c r="F796" s="1293"/>
      <c r="G796" s="1293"/>
      <c r="H796" s="1293"/>
      <c r="I796" s="1293"/>
      <c r="J796" s="1293"/>
      <c r="K796" s="3964"/>
      <c r="L796" s="756"/>
    </row>
    <row r="797" spans="1:12" s="1826" customFormat="1">
      <c r="A797" s="1825"/>
      <c r="B797" s="1293"/>
      <c r="C797" s="1293"/>
      <c r="D797" s="1293"/>
      <c r="E797" s="1293"/>
      <c r="F797" s="1293"/>
      <c r="G797" s="1293"/>
      <c r="H797" s="1293"/>
      <c r="I797" s="1293"/>
      <c r="J797" s="1293"/>
      <c r="K797" s="3964"/>
      <c r="L797" s="756"/>
    </row>
    <row r="798" spans="1:12" s="1826" customFormat="1">
      <c r="A798" s="1825"/>
      <c r="B798" s="1293"/>
      <c r="C798" s="1293"/>
      <c r="D798" s="1293"/>
      <c r="E798" s="1293"/>
      <c r="F798" s="1293"/>
      <c r="G798" s="1293"/>
      <c r="H798" s="1293"/>
      <c r="I798" s="1293"/>
      <c r="J798" s="1293"/>
      <c r="K798" s="3964"/>
      <c r="L798" s="756"/>
    </row>
    <row r="799" spans="1:12" s="1826" customFormat="1">
      <c r="A799" s="1825"/>
      <c r="B799" s="1293"/>
      <c r="C799" s="1293"/>
      <c r="D799" s="1293"/>
      <c r="E799" s="1293"/>
      <c r="F799" s="1293"/>
      <c r="G799" s="1293"/>
      <c r="H799" s="1293"/>
      <c r="I799" s="1293"/>
      <c r="J799" s="1293"/>
      <c r="K799" s="3964"/>
      <c r="L799" s="756"/>
    </row>
    <row r="800" spans="1:12" s="1826" customFormat="1">
      <c r="A800" s="1825"/>
      <c r="B800" s="1293"/>
      <c r="C800" s="1293"/>
      <c r="D800" s="1293"/>
      <c r="E800" s="1293"/>
      <c r="F800" s="1293"/>
      <c r="G800" s="1293"/>
      <c r="H800" s="1293"/>
      <c r="I800" s="1293"/>
      <c r="J800" s="1293"/>
      <c r="K800" s="3964"/>
      <c r="L800" s="756"/>
    </row>
    <row r="801" spans="1:12" s="1826" customFormat="1">
      <c r="A801" s="1825"/>
      <c r="B801" s="1293"/>
      <c r="C801" s="1293"/>
      <c r="D801" s="1293"/>
      <c r="E801" s="1293"/>
      <c r="F801" s="1293"/>
      <c r="G801" s="1293"/>
      <c r="H801" s="1293"/>
      <c r="I801" s="1293"/>
      <c r="J801" s="1293"/>
      <c r="K801" s="3964"/>
      <c r="L801" s="756"/>
    </row>
    <row r="802" spans="1:12" s="1826" customFormat="1">
      <c r="A802" s="1825"/>
      <c r="B802" s="1293"/>
      <c r="C802" s="1293"/>
      <c r="D802" s="1293"/>
      <c r="E802" s="1293"/>
      <c r="F802" s="1293"/>
      <c r="G802" s="1293"/>
      <c r="H802" s="1293"/>
      <c r="I802" s="1293"/>
      <c r="J802" s="1293"/>
      <c r="K802" s="3964"/>
      <c r="L802" s="756"/>
    </row>
    <row r="803" spans="1:12" s="1826" customFormat="1">
      <c r="A803" s="1825"/>
      <c r="B803" s="1293"/>
      <c r="C803" s="1293"/>
      <c r="D803" s="1293"/>
      <c r="E803" s="1293"/>
      <c r="F803" s="1293"/>
      <c r="G803" s="1293"/>
      <c r="H803" s="1293"/>
      <c r="I803" s="1293"/>
      <c r="J803" s="1293"/>
      <c r="K803" s="3964"/>
      <c r="L803" s="756"/>
    </row>
    <row r="804" spans="1:12" s="1826" customFormat="1">
      <c r="A804" s="1825"/>
      <c r="B804" s="1293"/>
      <c r="C804" s="1293"/>
      <c r="D804" s="1293"/>
      <c r="E804" s="1293"/>
      <c r="F804" s="1293"/>
      <c r="G804" s="1293"/>
      <c r="H804" s="1293"/>
      <c r="I804" s="1293"/>
      <c r="J804" s="1293"/>
      <c r="K804" s="3964"/>
      <c r="L804" s="756"/>
    </row>
    <row r="805" spans="1:12" s="1826" customFormat="1">
      <c r="A805" s="1825"/>
      <c r="B805" s="1293"/>
      <c r="C805" s="1293"/>
      <c r="D805" s="1293"/>
      <c r="E805" s="1293"/>
      <c r="F805" s="1293"/>
      <c r="G805" s="1293"/>
      <c r="H805" s="1293"/>
      <c r="I805" s="1293"/>
      <c r="J805" s="1293"/>
      <c r="K805" s="3964"/>
      <c r="L805" s="756"/>
    </row>
    <row r="806" spans="1:12" s="1826" customFormat="1">
      <c r="A806" s="1825"/>
      <c r="B806" s="1293"/>
      <c r="C806" s="1293"/>
      <c r="D806" s="1293"/>
      <c r="E806" s="1293"/>
      <c r="F806" s="1293"/>
      <c r="G806" s="1293"/>
      <c r="H806" s="1293"/>
      <c r="I806" s="1293"/>
      <c r="J806" s="1293"/>
      <c r="K806" s="3964"/>
      <c r="L806" s="756"/>
    </row>
    <row r="807" spans="1:12" s="1826" customFormat="1">
      <c r="A807" s="1825"/>
      <c r="B807" s="1293"/>
      <c r="C807" s="1293"/>
      <c r="D807" s="1293"/>
      <c r="E807" s="1293"/>
      <c r="F807" s="1293"/>
      <c r="G807" s="1293"/>
      <c r="H807" s="1293"/>
      <c r="I807" s="1293"/>
      <c r="J807" s="1293"/>
      <c r="K807" s="3964"/>
      <c r="L807" s="756"/>
    </row>
    <row r="808" spans="1:12" s="1826" customFormat="1">
      <c r="A808" s="1825"/>
      <c r="B808" s="1293"/>
      <c r="C808" s="1293"/>
      <c r="D808" s="1293"/>
      <c r="E808" s="1293"/>
      <c r="F808" s="1293"/>
      <c r="G808" s="1293"/>
      <c r="H808" s="1293"/>
      <c r="I808" s="1293"/>
      <c r="J808" s="1293"/>
      <c r="K808" s="3964"/>
      <c r="L808" s="756"/>
    </row>
    <row r="809" spans="1:12" s="1826" customFormat="1">
      <c r="A809" s="1825"/>
      <c r="B809" s="1293"/>
      <c r="C809" s="1293"/>
      <c r="D809" s="1293"/>
      <c r="E809" s="1293"/>
      <c r="F809" s="1293"/>
      <c r="G809" s="1293"/>
      <c r="H809" s="1293"/>
      <c r="I809" s="1293"/>
      <c r="J809" s="1293"/>
      <c r="K809" s="3964"/>
      <c r="L809" s="756"/>
    </row>
    <row r="810" spans="1:12" s="1826" customFormat="1">
      <c r="A810" s="1825"/>
      <c r="B810" s="1293"/>
      <c r="C810" s="1293"/>
      <c r="D810" s="1293"/>
      <c r="E810" s="1293"/>
      <c r="F810" s="1293"/>
      <c r="G810" s="1293"/>
      <c r="H810" s="1293"/>
      <c r="I810" s="1293"/>
      <c r="J810" s="1293"/>
      <c r="K810" s="3964"/>
      <c r="L810" s="756"/>
    </row>
    <row r="811" spans="1:12" s="1826" customFormat="1">
      <c r="A811" s="1825"/>
      <c r="B811" s="1293"/>
      <c r="C811" s="1293"/>
      <c r="D811" s="1293"/>
      <c r="E811" s="1293"/>
      <c r="F811" s="1293"/>
      <c r="G811" s="1293"/>
      <c r="H811" s="1293"/>
      <c r="I811" s="1293"/>
      <c r="J811" s="1293"/>
      <c r="K811" s="3964"/>
      <c r="L811" s="756"/>
    </row>
    <row r="812" spans="1:12" s="1826" customFormat="1">
      <c r="A812" s="1825"/>
      <c r="B812" s="1293"/>
      <c r="C812" s="1293"/>
      <c r="D812" s="1293"/>
      <c r="E812" s="1293"/>
      <c r="F812" s="1293"/>
      <c r="G812" s="1293"/>
      <c r="H812" s="1293"/>
      <c r="I812" s="1293"/>
      <c r="J812" s="1293"/>
      <c r="K812" s="3964"/>
      <c r="L812" s="756"/>
    </row>
    <row r="813" spans="1:12" s="1826" customFormat="1">
      <c r="A813" s="1825"/>
      <c r="B813" s="1293"/>
      <c r="C813" s="1293"/>
      <c r="D813" s="1293"/>
      <c r="E813" s="1293"/>
      <c r="F813" s="1293"/>
      <c r="G813" s="1293"/>
      <c r="H813" s="1293"/>
      <c r="I813" s="1293"/>
      <c r="J813" s="1293"/>
      <c r="K813" s="3964"/>
      <c r="L813" s="756"/>
    </row>
    <row r="814" spans="1:12" s="1826" customFormat="1">
      <c r="A814" s="1825"/>
      <c r="B814" s="1293"/>
      <c r="C814" s="1293"/>
      <c r="D814" s="1293"/>
      <c r="E814" s="1293"/>
      <c r="F814" s="1293"/>
      <c r="G814" s="1293"/>
      <c r="H814" s="1293"/>
      <c r="I814" s="1293"/>
      <c r="J814" s="1293"/>
      <c r="K814" s="3964"/>
      <c r="L814" s="756"/>
    </row>
    <row r="815" spans="1:12" s="1826" customFormat="1">
      <c r="A815" s="1825"/>
      <c r="B815" s="1293"/>
      <c r="C815" s="1293"/>
      <c r="D815" s="1293"/>
      <c r="E815" s="1293"/>
      <c r="F815" s="1293"/>
      <c r="G815" s="1293"/>
      <c r="H815" s="1293"/>
      <c r="I815" s="1293"/>
      <c r="J815" s="1293"/>
      <c r="K815" s="3964"/>
      <c r="L815" s="756"/>
    </row>
    <row r="816" spans="1:12" s="1826" customFormat="1">
      <c r="A816" s="1825"/>
      <c r="B816" s="1293"/>
      <c r="C816" s="1293"/>
      <c r="D816" s="1293"/>
      <c r="E816" s="1293"/>
      <c r="F816" s="1293"/>
      <c r="G816" s="1293"/>
      <c r="H816" s="1293"/>
      <c r="I816" s="1293"/>
      <c r="J816" s="1293"/>
      <c r="K816" s="3964"/>
      <c r="L816" s="756"/>
    </row>
    <row r="817" spans="1:12" s="1826" customFormat="1">
      <c r="A817" s="1825"/>
      <c r="B817" s="1293"/>
      <c r="C817" s="1293"/>
      <c r="D817" s="1293"/>
      <c r="E817" s="1293"/>
      <c r="F817" s="1293"/>
      <c r="G817" s="1293"/>
      <c r="H817" s="1293"/>
      <c r="I817" s="1293"/>
      <c r="J817" s="1293"/>
      <c r="K817" s="3964"/>
      <c r="L817" s="756"/>
    </row>
    <row r="818" spans="1:12" s="1826" customFormat="1">
      <c r="A818" s="1825"/>
      <c r="B818" s="1293"/>
      <c r="C818" s="1293"/>
      <c r="D818" s="1293"/>
      <c r="E818" s="1293"/>
      <c r="F818" s="1293"/>
      <c r="G818" s="1293"/>
      <c r="H818" s="1293"/>
      <c r="I818" s="1293"/>
      <c r="J818" s="1293"/>
      <c r="K818" s="3964"/>
      <c r="L818" s="756"/>
    </row>
    <row r="819" spans="1:12" s="1826" customFormat="1">
      <c r="A819" s="1825"/>
      <c r="B819" s="1293"/>
      <c r="C819" s="1293"/>
      <c r="D819" s="1293"/>
      <c r="E819" s="1293"/>
      <c r="F819" s="1293"/>
      <c r="G819" s="1293"/>
      <c r="H819" s="1293"/>
      <c r="I819" s="1293"/>
      <c r="J819" s="1293"/>
      <c r="K819" s="3964"/>
      <c r="L819" s="756"/>
    </row>
    <row r="820" spans="1:12" s="1826" customFormat="1">
      <c r="A820" s="1825"/>
      <c r="B820" s="1293"/>
      <c r="C820" s="1293"/>
      <c r="D820" s="1293"/>
      <c r="E820" s="1293"/>
      <c r="F820" s="1293"/>
      <c r="G820" s="1293"/>
      <c r="H820" s="1293"/>
      <c r="I820" s="1293"/>
      <c r="J820" s="1293"/>
      <c r="K820" s="3964"/>
      <c r="L820" s="756"/>
    </row>
    <row r="821" spans="1:12" s="1826" customFormat="1">
      <c r="A821" s="1825"/>
      <c r="B821" s="1293"/>
      <c r="C821" s="1293"/>
      <c r="D821" s="1293"/>
      <c r="E821" s="1293"/>
      <c r="F821" s="1293"/>
      <c r="G821" s="1293"/>
      <c r="H821" s="1293"/>
      <c r="I821" s="1293"/>
      <c r="J821" s="1293"/>
      <c r="K821" s="3964"/>
      <c r="L821" s="756"/>
    </row>
    <row r="822" spans="1:12" s="1826" customFormat="1">
      <c r="A822" s="1825"/>
      <c r="B822" s="1293"/>
      <c r="C822" s="1293"/>
      <c r="D822" s="1293"/>
      <c r="E822" s="1293"/>
      <c r="F822" s="1293"/>
      <c r="G822" s="1293"/>
      <c r="H822" s="1293"/>
      <c r="I822" s="1293"/>
      <c r="J822" s="1293"/>
      <c r="K822" s="3964"/>
      <c r="L822" s="756"/>
    </row>
    <row r="823" spans="1:12" s="1826" customFormat="1">
      <c r="A823" s="1825"/>
      <c r="B823" s="1293"/>
      <c r="C823" s="1293"/>
      <c r="D823" s="1293"/>
      <c r="E823" s="1293"/>
      <c r="F823" s="1293"/>
      <c r="G823" s="1293"/>
      <c r="H823" s="1293"/>
      <c r="I823" s="1293"/>
      <c r="J823" s="1293"/>
      <c r="K823" s="3964"/>
      <c r="L823" s="756"/>
    </row>
    <row r="824" spans="1:12" s="1826" customFormat="1">
      <c r="A824" s="1825"/>
      <c r="B824" s="1293"/>
      <c r="C824" s="1293"/>
      <c r="D824" s="1293"/>
      <c r="E824" s="1293"/>
      <c r="F824" s="1293"/>
      <c r="G824" s="1293"/>
      <c r="H824" s="1293"/>
      <c r="I824" s="1293"/>
      <c r="J824" s="1293"/>
      <c r="K824" s="3964"/>
      <c r="L824" s="756"/>
    </row>
    <row r="825" spans="1:12" s="1826" customFormat="1">
      <c r="A825" s="1825"/>
      <c r="B825" s="1293"/>
      <c r="C825" s="1293"/>
      <c r="D825" s="1293"/>
      <c r="E825" s="1293"/>
      <c r="F825" s="1293"/>
      <c r="G825" s="1293"/>
      <c r="H825" s="1293"/>
      <c r="I825" s="1293"/>
      <c r="J825" s="1293"/>
      <c r="K825" s="3964"/>
      <c r="L825" s="756"/>
    </row>
    <row r="826" spans="1:12" s="1826" customFormat="1">
      <c r="A826" s="1825"/>
      <c r="B826" s="1293"/>
      <c r="C826" s="1293"/>
      <c r="D826" s="1293"/>
      <c r="E826" s="1293"/>
      <c r="F826" s="1293"/>
      <c r="G826" s="1293"/>
      <c r="H826" s="1293"/>
      <c r="I826" s="1293"/>
      <c r="J826" s="1293"/>
      <c r="K826" s="3964"/>
      <c r="L826" s="756"/>
    </row>
    <row r="827" spans="1:12" s="1826" customFormat="1">
      <c r="A827" s="1825"/>
      <c r="B827" s="1293"/>
      <c r="C827" s="1293"/>
      <c r="D827" s="1293"/>
      <c r="E827" s="1293"/>
      <c r="F827" s="1293"/>
      <c r="G827" s="1293"/>
      <c r="H827" s="1293"/>
      <c r="I827" s="1293"/>
      <c r="J827" s="1293"/>
      <c r="K827" s="3964"/>
      <c r="L827" s="756"/>
    </row>
    <row r="828" spans="1:12" s="1826" customFormat="1">
      <c r="A828" s="1825"/>
      <c r="B828" s="1293"/>
      <c r="C828" s="1293"/>
      <c r="D828" s="1293"/>
      <c r="E828" s="1293"/>
      <c r="F828" s="1293"/>
      <c r="G828" s="1293"/>
      <c r="H828" s="1293"/>
      <c r="I828" s="1293"/>
      <c r="J828" s="1293"/>
      <c r="K828" s="3964"/>
      <c r="L828" s="756"/>
    </row>
    <row r="829" spans="1:12" s="1826" customFormat="1">
      <c r="A829" s="1825"/>
      <c r="B829" s="1293"/>
      <c r="C829" s="1293"/>
      <c r="D829" s="1293"/>
      <c r="E829" s="1293"/>
      <c r="F829" s="1293"/>
      <c r="G829" s="1293"/>
      <c r="H829" s="1293"/>
      <c r="I829" s="1293"/>
      <c r="J829" s="1293"/>
      <c r="K829" s="3964"/>
      <c r="L829" s="756"/>
    </row>
    <row r="830" spans="1:12" s="1826" customFormat="1">
      <c r="A830" s="1825"/>
      <c r="B830" s="1293"/>
      <c r="C830" s="1293"/>
      <c r="D830" s="1293"/>
      <c r="E830" s="1293"/>
      <c r="F830" s="1293"/>
      <c r="G830" s="1293"/>
      <c r="H830" s="1293"/>
      <c r="I830" s="1293"/>
      <c r="J830" s="1293"/>
      <c r="K830" s="3964"/>
      <c r="L830" s="756"/>
    </row>
    <row r="831" spans="1:12" s="1826" customFormat="1">
      <c r="A831" s="1825"/>
      <c r="B831" s="1293"/>
      <c r="C831" s="1293"/>
      <c r="D831" s="1293"/>
      <c r="E831" s="1293"/>
      <c r="F831" s="1293"/>
      <c r="G831" s="1293"/>
      <c r="H831" s="1293"/>
      <c r="I831" s="1293"/>
      <c r="J831" s="1293"/>
      <c r="K831" s="3964"/>
      <c r="L831" s="756"/>
    </row>
    <row r="832" spans="1:12" s="1826" customFormat="1">
      <c r="A832" s="1825"/>
      <c r="B832" s="1293"/>
      <c r="C832" s="1293"/>
      <c r="D832" s="1293"/>
      <c r="E832" s="1293"/>
      <c r="F832" s="1293"/>
      <c r="G832" s="1293"/>
      <c r="H832" s="1293"/>
      <c r="I832" s="1293"/>
      <c r="J832" s="1293"/>
      <c r="K832" s="3964"/>
      <c r="L832" s="756"/>
    </row>
    <row r="833" spans="1:12" s="1826" customFormat="1">
      <c r="A833" s="1825"/>
      <c r="B833" s="1293"/>
      <c r="C833" s="1293"/>
      <c r="D833" s="1293"/>
      <c r="E833" s="1293"/>
      <c r="F833" s="1293"/>
      <c r="G833" s="1293"/>
      <c r="H833" s="1293"/>
      <c r="I833" s="1293"/>
      <c r="J833" s="1293"/>
      <c r="K833" s="3964"/>
      <c r="L833" s="756"/>
    </row>
    <row r="834" spans="1:12" s="1826" customFormat="1">
      <c r="A834" s="1825"/>
      <c r="B834" s="1293"/>
      <c r="C834" s="1293"/>
      <c r="D834" s="1293"/>
      <c r="E834" s="1293"/>
      <c r="F834" s="1293"/>
      <c r="G834" s="1293"/>
      <c r="H834" s="1293"/>
      <c r="I834" s="1293"/>
      <c r="J834" s="1293"/>
      <c r="K834" s="3964"/>
      <c r="L834" s="756"/>
    </row>
    <row r="835" spans="1:12" s="1826" customFormat="1">
      <c r="A835" s="1825"/>
      <c r="B835" s="1293"/>
      <c r="C835" s="1293"/>
      <c r="D835" s="1293"/>
      <c r="E835" s="1293"/>
      <c r="F835" s="1293"/>
      <c r="G835" s="1293"/>
      <c r="H835" s="1293"/>
      <c r="I835" s="1293"/>
      <c r="J835" s="1293"/>
      <c r="K835" s="3964"/>
      <c r="L835" s="756"/>
    </row>
    <row r="836" spans="1:12" s="1826" customFormat="1">
      <c r="A836" s="1825"/>
      <c r="B836" s="1293"/>
      <c r="C836" s="1293"/>
      <c r="D836" s="1293"/>
      <c r="E836" s="1293"/>
      <c r="F836" s="1293"/>
      <c r="G836" s="1293"/>
      <c r="H836" s="1293"/>
      <c r="I836" s="1293"/>
      <c r="J836" s="1293"/>
      <c r="K836" s="3964"/>
      <c r="L836" s="756"/>
    </row>
    <row r="837" spans="1:12" s="1826" customFormat="1">
      <c r="A837" s="1825"/>
      <c r="B837" s="1293"/>
      <c r="C837" s="1293"/>
      <c r="D837" s="1293"/>
      <c r="E837" s="1293"/>
      <c r="F837" s="1293"/>
      <c r="G837" s="1293"/>
      <c r="H837" s="1293"/>
      <c r="I837" s="1293"/>
      <c r="J837" s="1293"/>
      <c r="K837" s="3964"/>
      <c r="L837" s="756"/>
    </row>
    <row r="838" spans="1:12" s="1826" customFormat="1">
      <c r="A838" s="1825"/>
      <c r="B838" s="1293"/>
      <c r="C838" s="1293"/>
      <c r="D838" s="1293"/>
      <c r="E838" s="1293"/>
      <c r="F838" s="1293"/>
      <c r="G838" s="1293"/>
      <c r="H838" s="1293"/>
      <c r="I838" s="1293"/>
      <c r="J838" s="1293"/>
      <c r="K838" s="3964"/>
      <c r="L838" s="756"/>
    </row>
    <row r="839" spans="1:12" s="1826" customFormat="1">
      <c r="A839" s="1825"/>
      <c r="B839" s="1293"/>
      <c r="C839" s="1293"/>
      <c r="D839" s="1293"/>
      <c r="E839" s="1293"/>
      <c r="F839" s="1293"/>
      <c r="G839" s="1293"/>
      <c r="H839" s="1293"/>
      <c r="I839" s="1293"/>
      <c r="J839" s="1293"/>
      <c r="K839" s="3964"/>
      <c r="L839" s="756"/>
    </row>
    <row r="840" spans="1:12" s="1826" customFormat="1">
      <c r="A840" s="1825"/>
      <c r="B840" s="1293"/>
      <c r="C840" s="1293"/>
      <c r="D840" s="1293"/>
      <c r="E840" s="1293"/>
      <c r="F840" s="1293"/>
      <c r="G840" s="1293"/>
      <c r="H840" s="1293"/>
      <c r="I840" s="1293"/>
      <c r="J840" s="1293"/>
      <c r="K840" s="3964"/>
      <c r="L840" s="756"/>
    </row>
    <row r="841" spans="1:12" s="1826" customFormat="1">
      <c r="A841" s="1825"/>
      <c r="B841" s="1293"/>
      <c r="C841" s="1293"/>
      <c r="D841" s="1293"/>
      <c r="E841" s="1293"/>
      <c r="F841" s="1293"/>
      <c r="G841" s="1293"/>
      <c r="H841" s="1293"/>
      <c r="I841" s="1293"/>
      <c r="J841" s="1293"/>
      <c r="K841" s="3964"/>
      <c r="L841" s="756"/>
    </row>
    <row r="842" spans="1:12" s="1826" customFormat="1">
      <c r="A842" s="1825"/>
      <c r="B842" s="1293"/>
      <c r="C842" s="1293"/>
      <c r="D842" s="1293"/>
      <c r="E842" s="1293"/>
      <c r="F842" s="1293"/>
      <c r="G842" s="1293"/>
      <c r="H842" s="1293"/>
      <c r="I842" s="1293"/>
      <c r="J842" s="1293"/>
      <c r="K842" s="3964"/>
      <c r="L842" s="756"/>
    </row>
    <row r="843" spans="1:12" s="1826" customFormat="1">
      <c r="A843" s="1825"/>
      <c r="B843" s="1293"/>
      <c r="C843" s="1293"/>
      <c r="D843" s="1293"/>
      <c r="E843" s="1293"/>
      <c r="F843" s="1293"/>
      <c r="G843" s="1293"/>
      <c r="H843" s="1293"/>
      <c r="I843" s="1293"/>
      <c r="J843" s="1293"/>
      <c r="K843" s="3964"/>
      <c r="L843" s="756"/>
    </row>
    <row r="844" spans="1:12" s="1826" customFormat="1">
      <c r="A844" s="1825"/>
      <c r="B844" s="1293"/>
      <c r="C844" s="1293"/>
      <c r="D844" s="1293"/>
      <c r="E844" s="1293"/>
      <c r="F844" s="1293"/>
      <c r="G844" s="1293"/>
      <c r="H844" s="1293"/>
      <c r="I844" s="1293"/>
      <c r="J844" s="1293"/>
      <c r="K844" s="3964"/>
      <c r="L844" s="756"/>
    </row>
    <row r="845" spans="1:12" s="1826" customFormat="1">
      <c r="A845" s="1825"/>
      <c r="B845" s="1293"/>
      <c r="C845" s="1293"/>
      <c r="D845" s="1293"/>
      <c r="E845" s="1293"/>
      <c r="F845" s="1293"/>
      <c r="G845" s="1293"/>
      <c r="H845" s="1293"/>
      <c r="I845" s="1293"/>
      <c r="J845" s="1293"/>
      <c r="K845" s="3964"/>
      <c r="L845" s="756"/>
    </row>
    <row r="846" spans="1:12" s="1826" customFormat="1">
      <c r="A846" s="1825"/>
      <c r="B846" s="1293"/>
      <c r="C846" s="1293"/>
      <c r="D846" s="1293"/>
      <c r="E846" s="1293"/>
      <c r="F846" s="1293"/>
      <c r="G846" s="1293"/>
      <c r="H846" s="1293"/>
      <c r="I846" s="1293"/>
      <c r="J846" s="1293"/>
      <c r="K846" s="3964"/>
      <c r="L846" s="756"/>
    </row>
    <row r="847" spans="1:12" s="1826" customFormat="1">
      <c r="A847" s="1825"/>
      <c r="B847" s="1293"/>
      <c r="C847" s="1293"/>
      <c r="D847" s="1293"/>
      <c r="E847" s="1293"/>
      <c r="F847" s="1293"/>
      <c r="G847" s="1293"/>
      <c r="H847" s="1293"/>
      <c r="I847" s="1293"/>
      <c r="J847" s="1293"/>
      <c r="K847" s="3964"/>
      <c r="L847" s="756"/>
    </row>
    <row r="848" spans="1:12" s="1826" customFormat="1">
      <c r="A848" s="1825"/>
      <c r="B848" s="1293"/>
      <c r="C848" s="1293"/>
      <c r="D848" s="1293"/>
      <c r="E848" s="1293"/>
      <c r="F848" s="1293"/>
      <c r="G848" s="1293"/>
      <c r="H848" s="1293"/>
      <c r="I848" s="1293"/>
      <c r="J848" s="1293"/>
      <c r="K848" s="3964"/>
      <c r="L848" s="756"/>
    </row>
    <row r="849" spans="1:12" s="1826" customFormat="1">
      <c r="A849" s="1825"/>
      <c r="B849" s="1293"/>
      <c r="C849" s="1293"/>
      <c r="D849" s="1293"/>
      <c r="E849" s="1293"/>
      <c r="F849" s="1293"/>
      <c r="G849" s="1293"/>
      <c r="H849" s="1293"/>
      <c r="I849" s="1293"/>
      <c r="J849" s="1293"/>
      <c r="K849" s="3964"/>
      <c r="L849" s="756"/>
    </row>
    <row r="850" spans="1:12" s="1826" customFormat="1">
      <c r="A850" s="1825"/>
      <c r="B850" s="1293"/>
      <c r="C850" s="1293"/>
      <c r="D850" s="1293"/>
      <c r="E850" s="1293"/>
      <c r="F850" s="1293"/>
      <c r="G850" s="1293"/>
      <c r="H850" s="1293"/>
      <c r="I850" s="1293"/>
      <c r="J850" s="1293"/>
      <c r="K850" s="3964"/>
      <c r="L850" s="756"/>
    </row>
    <row r="851" spans="1:12" s="1826" customFormat="1">
      <c r="A851" s="1825"/>
      <c r="B851" s="1293"/>
      <c r="C851" s="1293"/>
      <c r="D851" s="1293"/>
      <c r="E851" s="1293"/>
      <c r="F851" s="1293"/>
      <c r="G851" s="1293"/>
      <c r="H851" s="1293"/>
      <c r="I851" s="1293"/>
      <c r="J851" s="1293"/>
      <c r="K851" s="3964"/>
      <c r="L851" s="756"/>
    </row>
    <row r="852" spans="1:12" s="1826" customFormat="1">
      <c r="A852" s="1825"/>
      <c r="B852" s="1293"/>
      <c r="C852" s="1293"/>
      <c r="D852" s="1293"/>
      <c r="E852" s="1293"/>
      <c r="F852" s="1293"/>
      <c r="G852" s="1293"/>
      <c r="H852" s="1293"/>
      <c r="I852" s="1293"/>
      <c r="J852" s="1293"/>
      <c r="K852" s="3964"/>
      <c r="L852" s="756"/>
    </row>
    <row r="853" spans="1:12" s="1826" customFormat="1">
      <c r="A853" s="1825"/>
      <c r="B853" s="1293"/>
      <c r="C853" s="1293"/>
      <c r="D853" s="1293"/>
      <c r="E853" s="1293"/>
      <c r="F853" s="1293"/>
      <c r="G853" s="1293"/>
      <c r="H853" s="1293"/>
      <c r="I853" s="1293"/>
      <c r="J853" s="1293"/>
      <c r="K853" s="3964"/>
      <c r="L853" s="756"/>
    </row>
    <row r="854" spans="1:12" s="1826" customFormat="1">
      <c r="A854" s="1825"/>
      <c r="B854" s="1293"/>
      <c r="C854" s="1293"/>
      <c r="D854" s="1293"/>
      <c r="E854" s="1293"/>
      <c r="F854" s="1293"/>
      <c r="G854" s="1293"/>
      <c r="H854" s="1293"/>
      <c r="I854" s="1293"/>
      <c r="J854" s="1293"/>
      <c r="K854" s="3964"/>
      <c r="L854" s="756"/>
    </row>
    <row r="855" spans="1:12" s="1826" customFormat="1">
      <c r="A855" s="1825"/>
      <c r="B855" s="1293"/>
      <c r="C855" s="1293"/>
      <c r="D855" s="1293"/>
      <c r="E855" s="1293"/>
      <c r="F855" s="1293"/>
      <c r="G855" s="1293"/>
      <c r="H855" s="1293"/>
      <c r="I855" s="1293"/>
      <c r="J855" s="1293"/>
      <c r="K855" s="3964"/>
      <c r="L855" s="756"/>
    </row>
    <row r="856" spans="1:12" s="1826" customFormat="1">
      <c r="A856" s="1825"/>
      <c r="B856" s="1293"/>
      <c r="C856" s="1293"/>
      <c r="D856" s="1293"/>
      <c r="E856" s="1293"/>
      <c r="F856" s="1293"/>
      <c r="G856" s="1293"/>
      <c r="H856" s="1293"/>
      <c r="I856" s="1293"/>
      <c r="J856" s="1293"/>
      <c r="K856" s="3964"/>
      <c r="L856" s="756"/>
    </row>
    <row r="857" spans="1:12" s="1826" customFormat="1">
      <c r="A857" s="1825"/>
      <c r="B857" s="1293"/>
      <c r="C857" s="1293"/>
      <c r="D857" s="1293"/>
      <c r="E857" s="1293"/>
      <c r="F857" s="1293"/>
      <c r="G857" s="1293"/>
      <c r="H857" s="1293"/>
      <c r="I857" s="1293"/>
      <c r="J857" s="1293"/>
      <c r="K857" s="3964"/>
      <c r="L857" s="756"/>
    </row>
    <row r="858" spans="1:12" s="1826" customFormat="1">
      <c r="A858" s="1825"/>
      <c r="B858" s="1293"/>
      <c r="C858" s="1293"/>
      <c r="D858" s="1293"/>
      <c r="E858" s="1293"/>
      <c r="F858" s="1293"/>
      <c r="G858" s="1293"/>
      <c r="H858" s="1293"/>
      <c r="I858" s="1293"/>
      <c r="J858" s="1293"/>
      <c r="K858" s="3964"/>
      <c r="L858" s="756"/>
    </row>
    <row r="859" spans="1:12" s="1826" customFormat="1">
      <c r="A859" s="1825"/>
      <c r="B859" s="1293"/>
      <c r="C859" s="1293"/>
      <c r="D859" s="1293"/>
      <c r="E859" s="1293"/>
      <c r="F859" s="1293"/>
      <c r="G859" s="1293"/>
      <c r="H859" s="1293"/>
      <c r="I859" s="1293"/>
      <c r="J859" s="1293"/>
      <c r="K859" s="3964"/>
      <c r="L859" s="756"/>
    </row>
    <row r="860" spans="1:12" s="1826" customFormat="1">
      <c r="A860" s="1825"/>
      <c r="B860" s="1293"/>
      <c r="C860" s="1293"/>
      <c r="D860" s="1293"/>
      <c r="E860" s="1293"/>
      <c r="F860" s="1293"/>
      <c r="G860" s="1293"/>
      <c r="H860" s="1293"/>
      <c r="I860" s="1293"/>
      <c r="J860" s="1293"/>
      <c r="K860" s="3964"/>
      <c r="L860" s="756"/>
    </row>
    <row r="861" spans="1:12" s="1826" customFormat="1">
      <c r="A861" s="1825"/>
      <c r="B861" s="1293"/>
      <c r="C861" s="1293"/>
      <c r="D861" s="1293"/>
      <c r="E861" s="1293"/>
      <c r="F861" s="1293"/>
      <c r="G861" s="1293"/>
      <c r="H861" s="1293"/>
      <c r="I861" s="1293"/>
      <c r="J861" s="1293"/>
      <c r="K861" s="3964"/>
      <c r="L861" s="756"/>
    </row>
    <row r="862" spans="1:12" s="1826" customFormat="1">
      <c r="A862" s="1825"/>
      <c r="B862" s="1293"/>
      <c r="C862" s="1293"/>
      <c r="D862" s="1293"/>
      <c r="E862" s="1293"/>
      <c r="F862" s="1293"/>
      <c r="G862" s="1293"/>
      <c r="H862" s="1293"/>
      <c r="I862" s="1293"/>
      <c r="J862" s="1293"/>
      <c r="K862" s="3964"/>
      <c r="L862" s="756"/>
    </row>
    <row r="863" spans="1:12" s="1826" customFormat="1">
      <c r="A863" s="1825"/>
      <c r="B863" s="1293"/>
      <c r="C863" s="1293"/>
      <c r="D863" s="1293"/>
      <c r="E863" s="1293"/>
      <c r="F863" s="1293"/>
      <c r="G863" s="1293"/>
      <c r="H863" s="1293"/>
      <c r="I863" s="1293"/>
      <c r="J863" s="1293"/>
      <c r="K863" s="3964"/>
      <c r="L863" s="756"/>
    </row>
    <row r="864" spans="1:12" s="1826" customFormat="1">
      <c r="A864" s="1825"/>
      <c r="B864" s="1293"/>
      <c r="C864" s="1293"/>
      <c r="D864" s="1293"/>
      <c r="E864" s="1293"/>
      <c r="F864" s="1293"/>
      <c r="G864" s="1293"/>
      <c r="H864" s="1293"/>
      <c r="I864" s="1293"/>
      <c r="J864" s="1293"/>
      <c r="K864" s="3964"/>
      <c r="L864" s="756"/>
    </row>
    <row r="865" spans="1:12" s="1826" customFormat="1">
      <c r="A865" s="1825"/>
      <c r="B865" s="1293"/>
      <c r="C865" s="1293"/>
      <c r="D865" s="1293"/>
      <c r="E865" s="1293"/>
      <c r="F865" s="1293"/>
      <c r="G865" s="1293"/>
      <c r="H865" s="1293"/>
      <c r="I865" s="1293"/>
      <c r="J865" s="1293"/>
      <c r="K865" s="3964"/>
      <c r="L865" s="756"/>
    </row>
    <row r="866" spans="1:12" s="1826" customFormat="1">
      <c r="A866" s="1825"/>
      <c r="B866" s="1293"/>
      <c r="C866" s="1293"/>
      <c r="D866" s="1293"/>
      <c r="E866" s="1293"/>
      <c r="F866" s="1293"/>
      <c r="G866" s="1293"/>
      <c r="H866" s="1293"/>
      <c r="I866" s="1293"/>
      <c r="J866" s="1293"/>
      <c r="K866" s="3964"/>
      <c r="L866" s="756"/>
    </row>
    <row r="867" spans="1:12" s="1826" customFormat="1">
      <c r="A867" s="1825"/>
      <c r="B867" s="1293"/>
      <c r="C867" s="1293"/>
      <c r="D867" s="1293"/>
      <c r="E867" s="1293"/>
      <c r="F867" s="1293"/>
      <c r="G867" s="1293"/>
      <c r="H867" s="1293"/>
      <c r="I867" s="1293"/>
      <c r="J867" s="1293"/>
      <c r="K867" s="3964"/>
      <c r="L867" s="756"/>
    </row>
    <row r="868" spans="1:12" s="1826" customFormat="1">
      <c r="A868" s="1825"/>
      <c r="B868" s="1293"/>
      <c r="C868" s="1293"/>
      <c r="D868" s="1293"/>
      <c r="E868" s="1293"/>
      <c r="F868" s="1293"/>
      <c r="G868" s="1293"/>
      <c r="H868" s="1293"/>
      <c r="I868" s="1293"/>
      <c r="J868" s="1293"/>
      <c r="K868" s="3964"/>
      <c r="L868" s="756"/>
    </row>
    <row r="869" spans="1:12" s="1826" customFormat="1">
      <c r="A869" s="1825"/>
      <c r="B869" s="1293"/>
      <c r="C869" s="1293"/>
      <c r="D869" s="1293"/>
      <c r="E869" s="1293"/>
      <c r="F869" s="1293"/>
      <c r="G869" s="1293"/>
      <c r="H869" s="1293"/>
      <c r="I869" s="1293"/>
      <c r="J869" s="1293"/>
      <c r="K869" s="3964"/>
      <c r="L869" s="756"/>
    </row>
    <row r="870" spans="1:12" s="1826" customFormat="1">
      <c r="A870" s="1825"/>
      <c r="B870" s="1293"/>
      <c r="C870" s="1293"/>
      <c r="D870" s="1293"/>
      <c r="E870" s="1293"/>
      <c r="F870" s="1293"/>
      <c r="G870" s="1293"/>
      <c r="H870" s="1293"/>
      <c r="I870" s="1293"/>
      <c r="J870" s="1293"/>
      <c r="K870" s="3964"/>
      <c r="L870" s="756"/>
    </row>
    <row r="871" spans="1:12" s="1826" customFormat="1">
      <c r="A871" s="1825"/>
      <c r="B871" s="1293"/>
      <c r="C871" s="1293"/>
      <c r="D871" s="1293"/>
      <c r="E871" s="1293"/>
      <c r="F871" s="1293"/>
      <c r="G871" s="1293"/>
      <c r="H871" s="1293"/>
      <c r="I871" s="1293"/>
      <c r="J871" s="1293"/>
      <c r="K871" s="3964"/>
      <c r="L871" s="756"/>
    </row>
    <row r="872" spans="1:12" s="1826" customFormat="1">
      <c r="A872" s="1825"/>
      <c r="B872" s="1293"/>
      <c r="C872" s="1293"/>
      <c r="D872" s="1293"/>
      <c r="E872" s="1293"/>
      <c r="F872" s="1293"/>
      <c r="G872" s="1293"/>
      <c r="H872" s="1293"/>
      <c r="I872" s="1293"/>
      <c r="J872" s="1293"/>
      <c r="K872" s="3964"/>
      <c r="L872" s="756"/>
    </row>
    <row r="873" spans="1:12" s="1826" customFormat="1">
      <c r="A873" s="1825"/>
      <c r="B873" s="1293"/>
      <c r="C873" s="1293"/>
      <c r="D873" s="1293"/>
      <c r="E873" s="1293"/>
      <c r="F873" s="1293"/>
      <c r="G873" s="1293"/>
      <c r="H873" s="1293"/>
      <c r="I873" s="1293"/>
      <c r="J873" s="1293"/>
      <c r="K873" s="3964"/>
      <c r="L873" s="756"/>
    </row>
    <row r="874" spans="1:12" s="1826" customFormat="1">
      <c r="A874" s="1825"/>
      <c r="B874" s="1293"/>
      <c r="C874" s="1293"/>
      <c r="D874" s="1293"/>
      <c r="E874" s="1293"/>
      <c r="F874" s="1293"/>
      <c r="G874" s="1293"/>
      <c r="H874" s="1293"/>
      <c r="I874" s="1293"/>
      <c r="J874" s="1293"/>
      <c r="K874" s="3964"/>
      <c r="L874" s="756"/>
    </row>
    <row r="875" spans="1:12" s="1826" customFormat="1">
      <c r="A875" s="1825"/>
      <c r="B875" s="1293"/>
      <c r="C875" s="1293"/>
      <c r="D875" s="1293"/>
      <c r="E875" s="1293"/>
      <c r="F875" s="1293"/>
      <c r="G875" s="1293"/>
      <c r="H875" s="1293"/>
      <c r="I875" s="1293"/>
      <c r="J875" s="1293"/>
      <c r="K875" s="3964"/>
      <c r="L875" s="756"/>
    </row>
    <row r="876" spans="1:12" s="1826" customFormat="1">
      <c r="A876" s="1825"/>
      <c r="B876" s="1293"/>
      <c r="C876" s="1293"/>
      <c r="D876" s="1293"/>
      <c r="E876" s="1293"/>
      <c r="F876" s="1293"/>
      <c r="G876" s="1293"/>
      <c r="H876" s="1293"/>
      <c r="I876" s="1293"/>
      <c r="J876" s="1293"/>
      <c r="K876" s="3964"/>
      <c r="L876" s="756"/>
    </row>
    <row r="877" spans="1:12" s="1826" customFormat="1">
      <c r="A877" s="1825"/>
      <c r="B877" s="1293"/>
      <c r="C877" s="1293"/>
      <c r="D877" s="1293"/>
      <c r="E877" s="1293"/>
      <c r="F877" s="1293"/>
      <c r="G877" s="1293"/>
      <c r="H877" s="1293"/>
      <c r="I877" s="1293"/>
      <c r="J877" s="1293"/>
      <c r="K877" s="3964"/>
      <c r="L877" s="756"/>
    </row>
    <row r="878" spans="1:12" s="1826" customFormat="1">
      <c r="A878" s="1825"/>
      <c r="B878" s="1293"/>
      <c r="C878" s="1293"/>
      <c r="D878" s="1293"/>
      <c r="E878" s="1293"/>
      <c r="F878" s="1293"/>
      <c r="G878" s="1293"/>
      <c r="H878" s="1293"/>
      <c r="I878" s="1293"/>
      <c r="J878" s="1293"/>
      <c r="K878" s="3964"/>
      <c r="L878" s="756"/>
    </row>
    <row r="879" spans="1:12" s="1826" customFormat="1">
      <c r="A879" s="1825"/>
      <c r="B879" s="1293"/>
      <c r="C879" s="1293"/>
      <c r="D879" s="1293"/>
      <c r="E879" s="1293"/>
      <c r="F879" s="1293"/>
      <c r="G879" s="1293"/>
      <c r="H879" s="1293"/>
      <c r="I879" s="1293"/>
      <c r="J879" s="1293"/>
      <c r="K879" s="3964"/>
      <c r="L879" s="756"/>
    </row>
    <row r="880" spans="1:12" s="1826" customFormat="1">
      <c r="A880" s="1825"/>
      <c r="B880" s="1293"/>
      <c r="C880" s="1293"/>
      <c r="D880" s="1293"/>
      <c r="E880" s="1293"/>
      <c r="F880" s="1293"/>
      <c r="G880" s="1293"/>
      <c r="H880" s="1293"/>
      <c r="I880" s="1293"/>
      <c r="J880" s="1293"/>
      <c r="K880" s="3964"/>
      <c r="L880" s="756"/>
    </row>
    <row r="881" spans="1:12" s="1826" customFormat="1">
      <c r="A881" s="1825"/>
      <c r="B881" s="1293"/>
      <c r="C881" s="1293"/>
      <c r="D881" s="1293"/>
      <c r="E881" s="1293"/>
      <c r="F881" s="1293"/>
      <c r="G881" s="1293"/>
      <c r="H881" s="1293"/>
      <c r="I881" s="1293"/>
      <c r="J881" s="1293"/>
      <c r="K881" s="3964"/>
      <c r="L881" s="756"/>
    </row>
    <row r="882" spans="1:12" s="1826" customFormat="1">
      <c r="A882" s="1825"/>
      <c r="B882" s="1293"/>
      <c r="C882" s="1293"/>
      <c r="D882" s="1293"/>
      <c r="E882" s="1293"/>
      <c r="F882" s="1293"/>
      <c r="G882" s="1293"/>
      <c r="H882" s="1293"/>
      <c r="I882" s="1293"/>
      <c r="J882" s="1293"/>
      <c r="K882" s="3964"/>
      <c r="L882" s="756"/>
    </row>
    <row r="883" spans="1:12" s="1826" customFormat="1">
      <c r="A883" s="1825"/>
      <c r="B883" s="1293"/>
      <c r="C883" s="1293"/>
      <c r="D883" s="1293"/>
      <c r="E883" s="1293"/>
      <c r="F883" s="1293"/>
      <c r="G883" s="1293"/>
      <c r="H883" s="1293"/>
      <c r="I883" s="1293"/>
      <c r="J883" s="1293"/>
      <c r="K883" s="3964"/>
      <c r="L883" s="756"/>
    </row>
    <row r="884" spans="1:12" s="1826" customFormat="1">
      <c r="A884" s="1825"/>
      <c r="B884" s="1293"/>
      <c r="C884" s="1293"/>
      <c r="D884" s="1293"/>
      <c r="E884" s="1293"/>
      <c r="F884" s="1293"/>
      <c r="G884" s="1293"/>
      <c r="H884" s="1293"/>
      <c r="I884" s="1293"/>
      <c r="J884" s="1293"/>
      <c r="K884" s="3964"/>
      <c r="L884" s="756"/>
    </row>
    <row r="885" spans="1:12" s="1826" customFormat="1">
      <c r="A885" s="1825"/>
      <c r="B885" s="1293"/>
      <c r="C885" s="1293"/>
      <c r="D885" s="1293"/>
      <c r="E885" s="1293"/>
      <c r="F885" s="1293"/>
      <c r="G885" s="1293"/>
      <c r="H885" s="1293"/>
      <c r="I885" s="1293"/>
      <c r="J885" s="1293"/>
      <c r="K885" s="3964"/>
      <c r="L885" s="756"/>
    </row>
    <row r="886" spans="1:12" s="1826" customFormat="1">
      <c r="A886" s="1825"/>
      <c r="B886" s="1293"/>
      <c r="C886" s="1293"/>
      <c r="D886" s="1293"/>
      <c r="E886" s="1293"/>
      <c r="F886" s="1293"/>
      <c r="G886" s="1293"/>
      <c r="H886" s="1293"/>
      <c r="I886" s="1293"/>
      <c r="J886" s="1293"/>
      <c r="K886" s="3964"/>
      <c r="L886" s="756"/>
    </row>
    <row r="887" spans="1:12" s="1826" customFormat="1">
      <c r="A887" s="1825"/>
      <c r="B887" s="1293"/>
      <c r="C887" s="1293"/>
      <c r="D887" s="1293"/>
      <c r="E887" s="1293"/>
      <c r="F887" s="1293"/>
      <c r="G887" s="1293"/>
      <c r="H887" s="1293"/>
      <c r="I887" s="1293"/>
      <c r="J887" s="1293"/>
      <c r="K887" s="3964"/>
      <c r="L887" s="756"/>
    </row>
    <row r="888" spans="1:12" s="1826" customFormat="1">
      <c r="A888" s="1825"/>
      <c r="B888" s="1293"/>
      <c r="C888" s="1293"/>
      <c r="D888" s="1293"/>
      <c r="E888" s="1293"/>
      <c r="F888" s="1293"/>
      <c r="G888" s="1293"/>
      <c r="H888" s="1293"/>
      <c r="I888" s="1293"/>
      <c r="J888" s="1293"/>
      <c r="K888" s="3964"/>
      <c r="L888" s="756"/>
    </row>
    <row r="889" spans="1:12" s="1826" customFormat="1">
      <c r="A889" s="1825"/>
      <c r="B889" s="1293"/>
      <c r="C889" s="1293"/>
      <c r="D889" s="1293"/>
      <c r="E889" s="1293"/>
      <c r="F889" s="1293"/>
      <c r="G889" s="1293"/>
      <c r="H889" s="1293"/>
      <c r="I889" s="1293"/>
      <c r="J889" s="1293"/>
      <c r="K889" s="3964"/>
      <c r="L889" s="756"/>
    </row>
    <row r="890" spans="1:12" s="1826" customFormat="1">
      <c r="A890" s="1825"/>
      <c r="B890" s="1293"/>
      <c r="C890" s="1293"/>
      <c r="D890" s="1293"/>
      <c r="E890" s="1293"/>
      <c r="F890" s="1293"/>
      <c r="G890" s="1293"/>
      <c r="H890" s="1293"/>
      <c r="I890" s="1293"/>
      <c r="J890" s="1293"/>
      <c r="K890" s="3964"/>
      <c r="L890" s="756"/>
    </row>
    <row r="891" spans="1:12" s="1826" customFormat="1">
      <c r="A891" s="1825"/>
      <c r="B891" s="1293"/>
      <c r="C891" s="1293"/>
      <c r="D891" s="1293"/>
      <c r="E891" s="1293"/>
      <c r="F891" s="1293"/>
      <c r="G891" s="1293"/>
      <c r="H891" s="1293"/>
      <c r="I891" s="1293"/>
      <c r="J891" s="1293"/>
      <c r="K891" s="3964"/>
      <c r="L891" s="756"/>
    </row>
    <row r="892" spans="1:12" s="1826" customFormat="1">
      <c r="A892" s="1825"/>
      <c r="B892" s="1293"/>
      <c r="C892" s="1293"/>
      <c r="D892" s="1293"/>
      <c r="E892" s="1293"/>
      <c r="F892" s="1293"/>
      <c r="G892" s="1293"/>
      <c r="H892" s="1293"/>
      <c r="I892" s="1293"/>
      <c r="J892" s="1293"/>
      <c r="K892" s="3964"/>
      <c r="L892" s="756"/>
    </row>
    <row r="893" spans="1:12" s="1826" customFormat="1">
      <c r="A893" s="1825"/>
      <c r="B893" s="1293"/>
      <c r="C893" s="1293"/>
      <c r="D893" s="1293"/>
      <c r="E893" s="1293"/>
      <c r="F893" s="1293"/>
      <c r="G893" s="1293"/>
      <c r="H893" s="1293"/>
      <c r="I893" s="1293"/>
      <c r="J893" s="1293"/>
      <c r="K893" s="3964"/>
      <c r="L893" s="756"/>
    </row>
    <row r="894" spans="1:12" s="1826" customFormat="1">
      <c r="A894" s="1825"/>
      <c r="B894" s="1293"/>
      <c r="C894" s="1293"/>
      <c r="D894" s="1293"/>
      <c r="E894" s="1293"/>
      <c r="F894" s="1293"/>
      <c r="G894" s="1293"/>
      <c r="H894" s="1293"/>
      <c r="I894" s="1293"/>
      <c r="J894" s="1293"/>
      <c r="K894" s="3964"/>
      <c r="L894" s="756"/>
    </row>
    <row r="895" spans="1:12" s="1826" customFormat="1">
      <c r="A895" s="1825"/>
      <c r="B895" s="1293"/>
      <c r="C895" s="1293"/>
      <c r="D895" s="1293"/>
      <c r="E895" s="1293"/>
      <c r="F895" s="1293"/>
      <c r="G895" s="1293"/>
      <c r="H895" s="1293"/>
      <c r="I895" s="1293"/>
      <c r="J895" s="1293"/>
      <c r="K895" s="3964"/>
      <c r="L895" s="756"/>
    </row>
    <row r="896" spans="1:12" s="1826" customFormat="1">
      <c r="A896" s="1825"/>
      <c r="B896" s="1293"/>
      <c r="C896" s="1293"/>
      <c r="D896" s="1293"/>
      <c r="E896" s="1293"/>
      <c r="F896" s="1293"/>
      <c r="G896" s="1293"/>
      <c r="H896" s="1293"/>
      <c r="I896" s="1293"/>
      <c r="J896" s="1293"/>
      <c r="K896" s="3964"/>
      <c r="L896" s="756"/>
    </row>
    <row r="897" spans="1:12" s="1826" customFormat="1">
      <c r="A897" s="1825"/>
      <c r="B897" s="1293"/>
      <c r="C897" s="1293"/>
      <c r="D897" s="1293"/>
      <c r="E897" s="1293"/>
      <c r="F897" s="1293"/>
      <c r="G897" s="1293"/>
      <c r="H897" s="1293"/>
      <c r="I897" s="1293"/>
      <c r="J897" s="1293"/>
      <c r="K897" s="3964"/>
      <c r="L897" s="756"/>
    </row>
    <row r="898" spans="1:12" s="1826" customFormat="1">
      <c r="A898" s="1825"/>
      <c r="B898" s="1293"/>
      <c r="C898" s="1293"/>
      <c r="D898" s="1293"/>
      <c r="E898" s="1293"/>
      <c r="F898" s="1293"/>
      <c r="G898" s="1293"/>
      <c r="H898" s="1293"/>
      <c r="I898" s="1293"/>
      <c r="J898" s="1293"/>
      <c r="K898" s="3964"/>
      <c r="L898" s="756"/>
    </row>
    <row r="899" spans="1:12" s="1826" customFormat="1">
      <c r="A899" s="1825"/>
      <c r="B899" s="1293"/>
      <c r="C899" s="1293"/>
      <c r="D899" s="1293"/>
      <c r="E899" s="1293"/>
      <c r="F899" s="1293"/>
      <c r="G899" s="1293"/>
      <c r="H899" s="1293"/>
      <c r="I899" s="1293"/>
      <c r="J899" s="1293"/>
      <c r="K899" s="3964"/>
      <c r="L899" s="756"/>
    </row>
    <row r="900" spans="1:12" s="1826" customFormat="1">
      <c r="A900" s="1825"/>
      <c r="B900" s="1293"/>
      <c r="C900" s="1293"/>
      <c r="D900" s="1293"/>
      <c r="E900" s="1293"/>
      <c r="F900" s="1293"/>
      <c r="G900" s="1293"/>
      <c r="H900" s="1293"/>
      <c r="I900" s="1293"/>
      <c r="J900" s="1293"/>
      <c r="K900" s="3964"/>
      <c r="L900" s="756"/>
    </row>
    <row r="901" spans="1:12" s="1826" customFormat="1">
      <c r="A901" s="1825"/>
      <c r="B901" s="1293"/>
      <c r="C901" s="1293"/>
      <c r="D901" s="1293"/>
      <c r="E901" s="1293"/>
      <c r="F901" s="1293"/>
      <c r="G901" s="1293"/>
      <c r="H901" s="1293"/>
      <c r="I901" s="1293"/>
      <c r="J901" s="1293"/>
      <c r="K901" s="3964"/>
      <c r="L901" s="756"/>
    </row>
    <row r="902" spans="1:12" s="1826" customFormat="1">
      <c r="A902" s="1825"/>
      <c r="B902" s="1293"/>
      <c r="C902" s="1293"/>
      <c r="D902" s="1293"/>
      <c r="E902" s="1293"/>
      <c r="F902" s="1293"/>
      <c r="G902" s="1293"/>
      <c r="H902" s="1293"/>
      <c r="I902" s="1293"/>
      <c r="J902" s="1293"/>
      <c r="K902" s="3964"/>
      <c r="L902" s="756"/>
    </row>
    <row r="903" spans="1:12" s="1826" customFormat="1">
      <c r="A903" s="1825"/>
      <c r="B903" s="1293"/>
      <c r="C903" s="1293"/>
      <c r="D903" s="1293"/>
      <c r="E903" s="1293"/>
      <c r="F903" s="1293"/>
      <c r="G903" s="1293"/>
      <c r="H903" s="1293"/>
      <c r="I903" s="1293"/>
      <c r="J903" s="1293"/>
      <c r="K903" s="3964"/>
      <c r="L903" s="756"/>
    </row>
    <row r="904" spans="1:12" s="1826" customFormat="1">
      <c r="A904" s="1825"/>
      <c r="B904" s="1293"/>
      <c r="C904" s="1293"/>
      <c r="D904" s="1293"/>
      <c r="E904" s="1293"/>
      <c r="F904" s="1293"/>
      <c r="G904" s="1293"/>
      <c r="H904" s="1293"/>
      <c r="I904" s="1293"/>
      <c r="J904" s="1293"/>
      <c r="K904" s="3964"/>
      <c r="L904" s="756"/>
    </row>
    <row r="905" spans="1:12" s="1826" customFormat="1">
      <c r="A905" s="1825"/>
      <c r="B905" s="1293"/>
      <c r="C905" s="1293"/>
      <c r="D905" s="1293"/>
      <c r="E905" s="1293"/>
      <c r="F905" s="1293"/>
      <c r="G905" s="1293"/>
      <c r="H905" s="1293"/>
      <c r="I905" s="1293"/>
      <c r="J905" s="1293"/>
      <c r="K905" s="3964"/>
      <c r="L905" s="756"/>
    </row>
    <row r="906" spans="1:12" s="1826" customFormat="1">
      <c r="A906" s="1825"/>
      <c r="B906" s="1293"/>
      <c r="C906" s="1293"/>
      <c r="D906" s="1293"/>
      <c r="E906" s="1293"/>
      <c r="F906" s="1293"/>
      <c r="G906" s="1293"/>
      <c r="H906" s="1293"/>
      <c r="I906" s="1293"/>
      <c r="J906" s="1293"/>
      <c r="K906" s="3964"/>
      <c r="L906" s="756"/>
    </row>
    <row r="907" spans="1:12" s="1826" customFormat="1">
      <c r="A907" s="1825"/>
      <c r="B907" s="1293"/>
      <c r="C907" s="1293"/>
      <c r="D907" s="1293"/>
      <c r="E907" s="1293"/>
      <c r="F907" s="1293"/>
      <c r="G907" s="1293"/>
      <c r="H907" s="1293"/>
      <c r="I907" s="1293"/>
      <c r="J907" s="1293"/>
      <c r="K907" s="3964"/>
      <c r="L907" s="756"/>
    </row>
    <row r="908" spans="1:12" s="1826" customFormat="1">
      <c r="A908" s="1825"/>
      <c r="B908" s="1293"/>
      <c r="C908" s="1293"/>
      <c r="D908" s="1293"/>
      <c r="E908" s="1293"/>
      <c r="F908" s="1293"/>
      <c r="G908" s="1293"/>
      <c r="H908" s="1293"/>
      <c r="I908" s="1293"/>
      <c r="J908" s="1293"/>
      <c r="K908" s="3964"/>
      <c r="L908" s="756"/>
    </row>
    <row r="909" spans="1:12" s="1826" customFormat="1">
      <c r="A909" s="1825"/>
      <c r="B909" s="1293"/>
      <c r="C909" s="1293"/>
      <c r="D909" s="1293"/>
      <c r="E909" s="1293"/>
      <c r="F909" s="1293"/>
      <c r="G909" s="1293"/>
      <c r="H909" s="1293"/>
      <c r="I909" s="1293"/>
      <c r="J909" s="1293"/>
      <c r="K909" s="3964"/>
      <c r="L909" s="756"/>
    </row>
    <row r="910" spans="1:12" s="1826" customFormat="1">
      <c r="A910" s="1825"/>
      <c r="B910" s="1293"/>
      <c r="C910" s="1293"/>
      <c r="D910" s="1293"/>
      <c r="E910" s="1293"/>
      <c r="F910" s="1293"/>
      <c r="G910" s="1293"/>
      <c r="H910" s="1293"/>
      <c r="I910" s="1293"/>
      <c r="J910" s="1293"/>
      <c r="K910" s="3964"/>
      <c r="L910" s="756"/>
    </row>
    <row r="911" spans="1:12" s="1826" customFormat="1">
      <c r="A911" s="1825"/>
      <c r="B911" s="1293"/>
      <c r="C911" s="1293"/>
      <c r="D911" s="1293"/>
      <c r="E911" s="1293"/>
      <c r="F911" s="1293"/>
      <c r="G911" s="1293"/>
      <c r="H911" s="1293"/>
      <c r="I911" s="1293"/>
      <c r="J911" s="1293"/>
      <c r="K911" s="3964"/>
      <c r="L911" s="756"/>
    </row>
    <row r="912" spans="1:12" s="1826" customFormat="1">
      <c r="A912" s="1825"/>
      <c r="B912" s="1293"/>
      <c r="C912" s="1293"/>
      <c r="D912" s="1293"/>
      <c r="E912" s="1293"/>
      <c r="F912" s="1293"/>
      <c r="G912" s="1293"/>
      <c r="H912" s="1293"/>
      <c r="I912" s="1293"/>
      <c r="J912" s="1293"/>
      <c r="K912" s="3964"/>
      <c r="L912" s="756"/>
    </row>
    <row r="913" spans="1:12" s="1826" customFormat="1">
      <c r="A913" s="1825"/>
      <c r="B913" s="1293"/>
      <c r="C913" s="1293"/>
      <c r="D913" s="1293"/>
      <c r="E913" s="1293"/>
      <c r="F913" s="1293"/>
      <c r="G913" s="1293"/>
      <c r="H913" s="1293"/>
      <c r="I913" s="1293"/>
      <c r="J913" s="1293"/>
      <c r="K913" s="3964"/>
      <c r="L913" s="756"/>
    </row>
    <row r="914" spans="1:12" s="1826" customFormat="1">
      <c r="A914" s="1825"/>
      <c r="B914" s="1293"/>
      <c r="C914" s="1293"/>
      <c r="D914" s="1293"/>
      <c r="E914" s="1293"/>
      <c r="F914" s="1293"/>
      <c r="G914" s="1293"/>
      <c r="H914" s="1293"/>
      <c r="I914" s="1293"/>
      <c r="J914" s="1293"/>
      <c r="K914" s="3964"/>
      <c r="L914" s="756"/>
    </row>
    <row r="915" spans="1:12" s="1826" customFormat="1">
      <c r="A915" s="1825"/>
      <c r="B915" s="1293"/>
      <c r="C915" s="1293"/>
      <c r="D915" s="1293"/>
      <c r="E915" s="1293"/>
      <c r="F915" s="1293"/>
      <c r="G915" s="1293"/>
      <c r="H915" s="1293"/>
      <c r="I915" s="1293"/>
      <c r="J915" s="1293"/>
      <c r="K915" s="3964"/>
      <c r="L915" s="756"/>
    </row>
    <row r="916" spans="1:12" s="1826" customFormat="1">
      <c r="A916" s="1825"/>
      <c r="B916" s="1293"/>
      <c r="C916" s="1293"/>
      <c r="D916" s="1293"/>
      <c r="E916" s="1293"/>
      <c r="F916" s="1293"/>
      <c r="G916" s="1293"/>
      <c r="H916" s="1293"/>
      <c r="I916" s="1293"/>
      <c r="J916" s="1293"/>
      <c r="K916" s="3964"/>
      <c r="L916" s="756"/>
    </row>
    <row r="917" spans="1:12" s="1826" customFormat="1">
      <c r="A917" s="1825"/>
      <c r="B917" s="1293"/>
      <c r="C917" s="1293"/>
      <c r="D917" s="1293"/>
      <c r="E917" s="1293"/>
      <c r="F917" s="1293"/>
      <c r="G917" s="1293"/>
      <c r="H917" s="1293"/>
      <c r="I917" s="1293"/>
      <c r="J917" s="1293"/>
      <c r="K917" s="3964"/>
      <c r="L917" s="756"/>
    </row>
    <row r="918" spans="1:12" s="1826" customFormat="1">
      <c r="A918" s="1825"/>
      <c r="B918" s="1293"/>
      <c r="C918" s="1293"/>
      <c r="D918" s="1293"/>
      <c r="E918" s="1293"/>
      <c r="F918" s="1293"/>
      <c r="G918" s="1293"/>
      <c r="H918" s="1293"/>
      <c r="I918" s="1293"/>
      <c r="J918" s="1293"/>
      <c r="K918" s="3964"/>
      <c r="L918" s="756"/>
    </row>
    <row r="919" spans="1:12" s="1826" customFormat="1">
      <c r="A919" s="1825"/>
      <c r="B919" s="1293"/>
      <c r="C919" s="1293"/>
      <c r="D919" s="1293"/>
      <c r="E919" s="1293"/>
      <c r="F919" s="1293"/>
      <c r="G919" s="1293"/>
      <c r="H919" s="1293"/>
      <c r="I919" s="1293"/>
      <c r="J919" s="1293"/>
      <c r="K919" s="3964"/>
      <c r="L919" s="756"/>
    </row>
    <row r="920" spans="1:12" s="1826" customFormat="1">
      <c r="A920" s="1825"/>
      <c r="B920" s="1293"/>
      <c r="C920" s="1293"/>
      <c r="D920" s="1293"/>
      <c r="E920" s="1293"/>
      <c r="F920" s="1293"/>
      <c r="G920" s="1293"/>
      <c r="H920" s="1293"/>
      <c r="I920" s="1293"/>
      <c r="J920" s="1293"/>
      <c r="K920" s="3964"/>
      <c r="L920" s="756"/>
    </row>
    <row r="921" spans="1:12" s="1826" customFormat="1">
      <c r="A921" s="1825"/>
      <c r="B921" s="1293"/>
      <c r="C921" s="1293"/>
      <c r="D921" s="1293"/>
      <c r="E921" s="1293"/>
      <c r="F921" s="1293"/>
      <c r="G921" s="1293"/>
      <c r="H921" s="1293"/>
      <c r="I921" s="1293"/>
      <c r="J921" s="1293"/>
      <c r="K921" s="3964"/>
      <c r="L921" s="756"/>
    </row>
    <row r="922" spans="1:12" s="1826" customFormat="1">
      <c r="A922" s="1825"/>
      <c r="B922" s="1293"/>
      <c r="C922" s="1293"/>
      <c r="D922" s="1293"/>
      <c r="E922" s="1293"/>
      <c r="F922" s="1293"/>
      <c r="G922" s="1293"/>
      <c r="H922" s="1293"/>
      <c r="I922" s="1293"/>
      <c r="J922" s="1293"/>
      <c r="K922" s="3964"/>
      <c r="L922" s="756"/>
    </row>
    <row r="923" spans="1:12" s="1826" customFormat="1">
      <c r="A923" s="1825"/>
      <c r="B923" s="1293"/>
      <c r="C923" s="1293"/>
      <c r="D923" s="1293"/>
      <c r="E923" s="1293"/>
      <c r="F923" s="1293"/>
      <c r="G923" s="1293"/>
      <c r="H923" s="1293"/>
      <c r="I923" s="1293"/>
      <c r="J923" s="1293"/>
      <c r="K923" s="3964"/>
      <c r="L923" s="756"/>
    </row>
    <row r="924" spans="1:12" s="1826" customFormat="1">
      <c r="A924" s="1825"/>
      <c r="B924" s="1293"/>
      <c r="C924" s="1293"/>
      <c r="D924" s="1293"/>
      <c r="E924" s="1293"/>
      <c r="F924" s="1293"/>
      <c r="G924" s="1293"/>
      <c r="H924" s="1293"/>
      <c r="I924" s="1293"/>
      <c r="J924" s="1293"/>
      <c r="K924" s="3964"/>
      <c r="L924" s="756"/>
    </row>
    <row r="925" spans="1:12" s="1826" customFormat="1">
      <c r="A925" s="1825"/>
      <c r="B925" s="1293"/>
      <c r="C925" s="1293"/>
      <c r="D925" s="1293"/>
      <c r="E925" s="1293"/>
      <c r="F925" s="1293"/>
      <c r="G925" s="1293"/>
      <c r="H925" s="1293"/>
      <c r="I925" s="1293"/>
      <c r="J925" s="1293"/>
      <c r="K925" s="3964"/>
      <c r="L925" s="756"/>
    </row>
    <row r="926" spans="1:12" s="1826" customFormat="1">
      <c r="A926" s="1825"/>
      <c r="B926" s="1293"/>
      <c r="C926" s="1293"/>
      <c r="D926" s="1293"/>
      <c r="E926" s="1293"/>
      <c r="F926" s="1293"/>
      <c r="G926" s="1293"/>
      <c r="H926" s="1293"/>
      <c r="I926" s="1293"/>
      <c r="J926" s="1293"/>
      <c r="K926" s="3964"/>
      <c r="L926" s="756"/>
    </row>
    <row r="927" spans="1:12" s="1826" customFormat="1">
      <c r="A927" s="1825"/>
      <c r="B927" s="1293"/>
      <c r="C927" s="1293"/>
      <c r="D927" s="1293"/>
      <c r="E927" s="1293"/>
      <c r="F927" s="1293"/>
      <c r="G927" s="1293"/>
      <c r="H927" s="1293"/>
      <c r="I927" s="1293"/>
      <c r="J927" s="1293"/>
      <c r="K927" s="3964"/>
      <c r="L927" s="756"/>
    </row>
    <row r="928" spans="1:12" s="1826" customFormat="1">
      <c r="A928" s="1825"/>
      <c r="B928" s="1293"/>
      <c r="C928" s="1293"/>
      <c r="D928" s="1293"/>
      <c r="E928" s="1293"/>
      <c r="F928" s="1293"/>
      <c r="G928" s="1293"/>
      <c r="H928" s="1293"/>
      <c r="I928" s="1293"/>
      <c r="J928" s="1293"/>
      <c r="K928" s="3964"/>
      <c r="L928" s="756"/>
    </row>
    <row r="929" spans="1:12" s="1826" customFormat="1">
      <c r="A929" s="1825"/>
      <c r="B929" s="1293"/>
      <c r="C929" s="1293"/>
      <c r="D929" s="1293"/>
      <c r="E929" s="1293"/>
      <c r="F929" s="1293"/>
      <c r="G929" s="1293"/>
      <c r="H929" s="1293"/>
      <c r="I929" s="1293"/>
      <c r="J929" s="1293"/>
      <c r="K929" s="3964"/>
      <c r="L929" s="756"/>
    </row>
    <row r="930" spans="1:12" s="1826" customFormat="1">
      <c r="A930" s="1825"/>
      <c r="B930" s="1293"/>
      <c r="C930" s="1293"/>
      <c r="D930" s="1293"/>
      <c r="E930" s="1293"/>
      <c r="F930" s="1293"/>
      <c r="G930" s="1293"/>
      <c r="H930" s="1293"/>
      <c r="I930" s="1293"/>
      <c r="J930" s="1293"/>
      <c r="K930" s="3964"/>
      <c r="L930" s="756"/>
    </row>
    <row r="931" spans="1:12" s="1826" customFormat="1">
      <c r="A931" s="1825"/>
      <c r="B931" s="1293"/>
      <c r="C931" s="1293"/>
      <c r="D931" s="1293"/>
      <c r="E931" s="1293"/>
      <c r="F931" s="1293"/>
      <c r="G931" s="1293"/>
      <c r="H931" s="1293"/>
      <c r="I931" s="1293"/>
      <c r="J931" s="1293"/>
      <c r="K931" s="3964"/>
      <c r="L931" s="756"/>
    </row>
    <row r="932" spans="1:12" s="1826" customFormat="1">
      <c r="A932" s="1825"/>
      <c r="B932" s="1293"/>
      <c r="C932" s="1293"/>
      <c r="D932" s="1293"/>
      <c r="E932" s="1293"/>
      <c r="F932" s="1293"/>
      <c r="G932" s="1293"/>
      <c r="H932" s="1293"/>
      <c r="I932" s="1293"/>
      <c r="J932" s="1293"/>
      <c r="K932" s="3964"/>
      <c r="L932" s="756"/>
    </row>
    <row r="933" spans="1:12" s="1826" customFormat="1">
      <c r="A933" s="1825"/>
      <c r="B933" s="1293"/>
      <c r="C933" s="1293"/>
      <c r="D933" s="1293"/>
      <c r="E933" s="1293"/>
      <c r="F933" s="1293"/>
      <c r="G933" s="1293"/>
      <c r="H933" s="1293"/>
      <c r="I933" s="1293"/>
      <c r="J933" s="1293"/>
      <c r="K933" s="3964"/>
      <c r="L933" s="756"/>
    </row>
    <row r="934" spans="1:12" s="1826" customFormat="1">
      <c r="A934" s="1825"/>
      <c r="B934" s="1293"/>
      <c r="C934" s="1293"/>
      <c r="D934" s="1293"/>
      <c r="E934" s="1293"/>
      <c r="F934" s="1293"/>
      <c r="G934" s="1293"/>
      <c r="H934" s="1293"/>
      <c r="I934" s="1293"/>
      <c r="J934" s="1293"/>
      <c r="K934" s="3964"/>
      <c r="L934" s="756"/>
    </row>
    <row r="935" spans="1:12" s="1826" customFormat="1">
      <c r="A935" s="1825"/>
      <c r="B935" s="1293"/>
      <c r="C935" s="1293"/>
      <c r="D935" s="1293"/>
      <c r="E935" s="1293"/>
      <c r="F935" s="1293"/>
      <c r="G935" s="1293"/>
      <c r="H935" s="1293"/>
      <c r="I935" s="1293"/>
      <c r="J935" s="1293"/>
      <c r="K935" s="3964"/>
      <c r="L935" s="756"/>
    </row>
    <row r="936" spans="1:12" s="1826" customFormat="1">
      <c r="A936" s="1825"/>
      <c r="B936" s="1293"/>
      <c r="C936" s="1293"/>
      <c r="D936" s="1293"/>
      <c r="E936" s="1293"/>
      <c r="F936" s="1293"/>
      <c r="G936" s="1293"/>
      <c r="H936" s="1293"/>
      <c r="I936" s="1293"/>
      <c r="J936" s="1293"/>
      <c r="K936" s="3964"/>
      <c r="L936" s="756"/>
    </row>
    <row r="937" spans="1:12" s="1826" customFormat="1">
      <c r="A937" s="1825"/>
      <c r="B937" s="1293"/>
      <c r="C937" s="1293"/>
      <c r="D937" s="1293"/>
      <c r="E937" s="1293"/>
      <c r="F937" s="1293"/>
      <c r="G937" s="1293"/>
      <c r="H937" s="1293"/>
      <c r="I937" s="1293"/>
      <c r="J937" s="1293"/>
      <c r="K937" s="3964"/>
      <c r="L937" s="756"/>
    </row>
    <row r="938" spans="1:12" s="1826" customFormat="1">
      <c r="A938" s="1825"/>
      <c r="B938" s="1293"/>
      <c r="C938" s="1293"/>
      <c r="D938" s="1293"/>
      <c r="E938" s="1293"/>
      <c r="F938" s="1293"/>
      <c r="G938" s="1293"/>
      <c r="H938" s="1293"/>
      <c r="I938" s="1293"/>
      <c r="J938" s="1293"/>
      <c r="K938" s="3964"/>
      <c r="L938" s="756"/>
    </row>
    <row r="939" spans="1:12" s="1826" customFormat="1">
      <c r="A939" s="1825"/>
      <c r="B939" s="1293"/>
      <c r="C939" s="1293"/>
      <c r="D939" s="1293"/>
      <c r="E939" s="1293"/>
      <c r="F939" s="1293"/>
      <c r="G939" s="1293"/>
      <c r="H939" s="1293"/>
      <c r="I939" s="1293"/>
      <c r="J939" s="1293"/>
      <c r="K939" s="3964"/>
      <c r="L939" s="756"/>
    </row>
    <row r="940" spans="1:12" s="1826" customFormat="1">
      <c r="A940" s="1825"/>
      <c r="B940" s="1293"/>
      <c r="C940" s="1293"/>
      <c r="D940" s="1293"/>
      <c r="E940" s="1293"/>
      <c r="F940" s="1293"/>
      <c r="G940" s="1293"/>
      <c r="H940" s="1293"/>
      <c r="I940" s="1293"/>
      <c r="J940" s="1293"/>
      <c r="K940" s="3964"/>
      <c r="L940" s="756"/>
    </row>
    <row r="941" spans="1:12" s="1826" customFormat="1">
      <c r="A941" s="1825"/>
      <c r="B941" s="1293"/>
      <c r="C941" s="1293"/>
      <c r="D941" s="1293"/>
      <c r="E941" s="1293"/>
      <c r="F941" s="1293"/>
      <c r="G941" s="1293"/>
      <c r="H941" s="1293"/>
      <c r="I941" s="1293"/>
      <c r="J941" s="1293"/>
      <c r="K941" s="3964"/>
      <c r="L941" s="756"/>
    </row>
    <row r="942" spans="1:12" s="1826" customFormat="1">
      <c r="A942" s="1825"/>
      <c r="B942" s="1293"/>
      <c r="C942" s="1293"/>
      <c r="D942" s="1293"/>
      <c r="E942" s="1293"/>
      <c r="F942" s="1293"/>
      <c r="G942" s="1293"/>
      <c r="H942" s="1293"/>
      <c r="I942" s="1293"/>
      <c r="J942" s="1293"/>
      <c r="K942" s="3964"/>
      <c r="L942" s="756"/>
    </row>
    <row r="943" spans="1:12" s="1826" customFormat="1">
      <c r="A943" s="1825"/>
      <c r="B943" s="1293"/>
      <c r="C943" s="1293"/>
      <c r="D943" s="1293"/>
      <c r="E943" s="1293"/>
      <c r="F943" s="1293"/>
      <c r="G943" s="1293"/>
      <c r="H943" s="1293"/>
      <c r="I943" s="1293"/>
      <c r="J943" s="1293"/>
      <c r="K943" s="3964"/>
      <c r="L943" s="756"/>
    </row>
    <row r="944" spans="1:12" s="1826" customFormat="1">
      <c r="A944" s="1825"/>
      <c r="B944" s="1293"/>
      <c r="C944" s="1293"/>
      <c r="D944" s="1293"/>
      <c r="E944" s="1293"/>
      <c r="F944" s="1293"/>
      <c r="G944" s="1293"/>
      <c r="H944" s="1293"/>
      <c r="I944" s="1293"/>
      <c r="J944" s="1293"/>
      <c r="K944" s="3964"/>
      <c r="L944" s="756"/>
    </row>
    <row r="945" spans="1:12" s="1826" customFormat="1">
      <c r="A945" s="1825"/>
      <c r="B945" s="1293"/>
      <c r="C945" s="1293"/>
      <c r="D945" s="1293"/>
      <c r="E945" s="1293"/>
      <c r="F945" s="1293"/>
      <c r="G945" s="1293"/>
      <c r="H945" s="1293"/>
      <c r="I945" s="1293"/>
      <c r="J945" s="1293"/>
      <c r="K945" s="3964"/>
      <c r="L945" s="756"/>
    </row>
    <row r="946" spans="1:12" s="1826" customFormat="1">
      <c r="A946" s="1825"/>
      <c r="B946" s="1293"/>
      <c r="C946" s="1293"/>
      <c r="D946" s="1293"/>
      <c r="E946" s="1293"/>
      <c r="F946" s="1293"/>
      <c r="G946" s="1293"/>
      <c r="H946" s="1293"/>
      <c r="I946" s="1293"/>
      <c r="J946" s="1293"/>
      <c r="K946" s="3964"/>
      <c r="L946" s="756"/>
    </row>
    <row r="947" spans="1:12" s="1826" customFormat="1">
      <c r="A947" s="1825"/>
      <c r="B947" s="1293"/>
      <c r="C947" s="1293"/>
      <c r="D947" s="1293"/>
      <c r="E947" s="1293"/>
      <c r="F947" s="1293"/>
      <c r="G947" s="1293"/>
      <c r="H947" s="1293"/>
      <c r="I947" s="1293"/>
      <c r="J947" s="1293"/>
      <c r="K947" s="3964"/>
      <c r="L947" s="756"/>
    </row>
    <row r="948" spans="1:12" s="1826" customFormat="1">
      <c r="A948" s="1825"/>
      <c r="B948" s="1293"/>
      <c r="C948" s="1293"/>
      <c r="D948" s="1293"/>
      <c r="E948" s="1293"/>
      <c r="F948" s="1293"/>
      <c r="G948" s="1293"/>
      <c r="H948" s="1293"/>
      <c r="I948" s="1293"/>
      <c r="J948" s="1293"/>
      <c r="K948" s="3964"/>
      <c r="L948" s="756"/>
    </row>
    <row r="949" spans="1:12" s="1826" customFormat="1">
      <c r="A949" s="1825"/>
      <c r="B949" s="1293"/>
      <c r="C949" s="1293"/>
      <c r="D949" s="1293"/>
      <c r="E949" s="1293"/>
      <c r="F949" s="1293"/>
      <c r="G949" s="1293"/>
      <c r="H949" s="1293"/>
      <c r="I949" s="1293"/>
      <c r="J949" s="1293"/>
      <c r="K949" s="3964"/>
      <c r="L949" s="756"/>
    </row>
    <row r="950" spans="1:12" s="1826" customFormat="1">
      <c r="A950" s="1825"/>
      <c r="B950" s="1293"/>
      <c r="C950" s="1293"/>
      <c r="D950" s="1293"/>
      <c r="E950" s="1293"/>
      <c r="F950" s="1293"/>
      <c r="G950" s="1293"/>
      <c r="H950" s="1293"/>
      <c r="I950" s="1293"/>
      <c r="J950" s="1293"/>
      <c r="K950" s="3964"/>
      <c r="L950" s="756"/>
    </row>
    <row r="951" spans="1:12" s="1826" customFormat="1">
      <c r="A951" s="1825"/>
      <c r="B951" s="1293"/>
      <c r="C951" s="1293"/>
      <c r="D951" s="1293"/>
      <c r="E951" s="1293"/>
      <c r="F951" s="1293"/>
      <c r="G951" s="1293"/>
      <c r="H951" s="1293"/>
      <c r="I951" s="1293"/>
      <c r="J951" s="1293"/>
      <c r="K951" s="3964"/>
      <c r="L951" s="756"/>
    </row>
    <row r="952" spans="1:12" s="1826" customFormat="1">
      <c r="A952" s="1825"/>
      <c r="B952" s="1293"/>
      <c r="C952" s="1293"/>
      <c r="D952" s="1293"/>
      <c r="E952" s="1293"/>
      <c r="F952" s="1293"/>
      <c r="G952" s="1293"/>
      <c r="H952" s="1293"/>
      <c r="I952" s="1293"/>
      <c r="J952" s="1293"/>
      <c r="K952" s="3964"/>
      <c r="L952" s="756"/>
    </row>
    <row r="953" spans="1:12" s="1826" customFormat="1">
      <c r="A953" s="1825"/>
      <c r="B953" s="1293"/>
      <c r="C953" s="1293"/>
      <c r="D953" s="1293"/>
      <c r="E953" s="1293"/>
      <c r="F953" s="1293"/>
      <c r="G953" s="1293"/>
      <c r="H953" s="1293"/>
      <c r="I953" s="1293"/>
      <c r="J953" s="1293"/>
      <c r="K953" s="3964"/>
      <c r="L953" s="756"/>
    </row>
    <row r="954" spans="1:12" s="1826" customFormat="1">
      <c r="A954" s="1825"/>
      <c r="B954" s="1293"/>
      <c r="C954" s="1293"/>
      <c r="D954" s="1293"/>
      <c r="E954" s="1293"/>
      <c r="F954" s="1293"/>
      <c r="G954" s="1293"/>
      <c r="H954" s="1293"/>
      <c r="I954" s="1293"/>
      <c r="J954" s="1293"/>
      <c r="K954" s="3964"/>
      <c r="L954" s="756"/>
    </row>
    <row r="955" spans="1:12" s="1826" customFormat="1">
      <c r="A955" s="1825"/>
      <c r="B955" s="1293"/>
      <c r="C955" s="1293"/>
      <c r="D955" s="1293"/>
      <c r="E955" s="1293"/>
      <c r="F955" s="1293"/>
      <c r="G955" s="1293"/>
      <c r="H955" s="1293"/>
      <c r="I955" s="1293"/>
      <c r="J955" s="1293"/>
      <c r="K955" s="3964"/>
      <c r="L955" s="756"/>
    </row>
    <row r="956" spans="1:12" s="1826" customFormat="1">
      <c r="A956" s="1825"/>
      <c r="B956" s="1293"/>
      <c r="C956" s="1293"/>
      <c r="D956" s="1293"/>
      <c r="E956" s="1293"/>
      <c r="F956" s="1293"/>
      <c r="G956" s="1293"/>
      <c r="H956" s="1293"/>
      <c r="I956" s="1293"/>
      <c r="J956" s="1293"/>
      <c r="K956" s="3964"/>
      <c r="L956" s="756"/>
    </row>
    <row r="957" spans="1:12" s="1826" customFormat="1">
      <c r="A957" s="1825"/>
      <c r="B957" s="1293"/>
      <c r="C957" s="1293"/>
      <c r="D957" s="1293"/>
      <c r="E957" s="1293"/>
      <c r="F957" s="1293"/>
      <c r="G957" s="1293"/>
      <c r="H957" s="1293"/>
      <c r="I957" s="1293"/>
      <c r="J957" s="1293"/>
      <c r="K957" s="3964"/>
      <c r="L957" s="756"/>
    </row>
    <row r="958" spans="1:12" s="1826" customFormat="1">
      <c r="A958" s="1825"/>
      <c r="B958" s="1293"/>
      <c r="C958" s="1293"/>
      <c r="D958" s="1293"/>
      <c r="E958" s="1293"/>
      <c r="F958" s="1293"/>
      <c r="G958" s="1293"/>
      <c r="H958" s="1293"/>
      <c r="I958" s="1293"/>
      <c r="J958" s="1293"/>
      <c r="K958" s="3964"/>
      <c r="L958" s="756"/>
    </row>
    <row r="959" spans="1:12" s="1826" customFormat="1">
      <c r="A959" s="1825"/>
      <c r="B959" s="1293"/>
      <c r="C959" s="1293"/>
      <c r="D959" s="1293"/>
      <c r="E959" s="1293"/>
      <c r="F959" s="1293"/>
      <c r="G959" s="1293"/>
      <c r="H959" s="1293"/>
      <c r="I959" s="1293"/>
      <c r="J959" s="1293"/>
      <c r="K959" s="3964"/>
      <c r="L959" s="756"/>
    </row>
    <row r="960" spans="1:12" s="1826" customFormat="1">
      <c r="A960" s="1825"/>
      <c r="B960" s="1293"/>
      <c r="C960" s="1293"/>
      <c r="D960" s="1293"/>
      <c r="E960" s="1293"/>
      <c r="F960" s="1293"/>
      <c r="G960" s="1293"/>
      <c r="H960" s="1293"/>
      <c r="I960" s="1293"/>
      <c r="J960" s="1293"/>
      <c r="K960" s="3964"/>
      <c r="L960" s="756"/>
    </row>
    <row r="961" spans="1:12" s="1826" customFormat="1">
      <c r="A961" s="1825"/>
      <c r="B961" s="1293"/>
      <c r="C961" s="1293"/>
      <c r="D961" s="1293"/>
      <c r="E961" s="1293"/>
      <c r="F961" s="1293"/>
      <c r="G961" s="1293"/>
      <c r="H961" s="1293"/>
      <c r="I961" s="1293"/>
      <c r="J961" s="1293"/>
      <c r="K961" s="3964"/>
      <c r="L961" s="756"/>
    </row>
    <row r="962" spans="1:12" s="1826" customFormat="1">
      <c r="A962" s="1825"/>
      <c r="B962" s="1293"/>
      <c r="C962" s="1293"/>
      <c r="D962" s="1293"/>
      <c r="E962" s="1293"/>
      <c r="F962" s="1293"/>
      <c r="G962" s="1293"/>
      <c r="H962" s="1293"/>
      <c r="I962" s="1293"/>
      <c r="J962" s="1293"/>
      <c r="K962" s="3964"/>
      <c r="L962" s="756"/>
    </row>
    <row r="963" spans="1:12" s="1826" customFormat="1">
      <c r="A963" s="1825"/>
      <c r="B963" s="1293"/>
      <c r="C963" s="1293"/>
      <c r="D963" s="1293"/>
      <c r="E963" s="1293"/>
      <c r="F963" s="1293"/>
      <c r="G963" s="1293"/>
      <c r="H963" s="1293"/>
      <c r="I963" s="1293"/>
      <c r="J963" s="1293"/>
      <c r="K963" s="3964"/>
      <c r="L963" s="756"/>
    </row>
    <row r="964" spans="1:12" s="1826" customFormat="1">
      <c r="A964" s="1825"/>
      <c r="B964" s="1293"/>
      <c r="C964" s="1293"/>
      <c r="D964" s="1293"/>
      <c r="E964" s="1293"/>
      <c r="F964" s="1293"/>
      <c r="G964" s="1293"/>
      <c r="H964" s="1293"/>
      <c r="I964" s="1293"/>
      <c r="J964" s="1293"/>
      <c r="K964" s="3964"/>
      <c r="L964" s="756"/>
    </row>
    <row r="965" spans="1:12" s="1826" customFormat="1">
      <c r="A965" s="1825"/>
      <c r="B965" s="1293"/>
      <c r="C965" s="1293"/>
      <c r="D965" s="1293"/>
      <c r="E965" s="1293"/>
      <c r="F965" s="1293"/>
      <c r="G965" s="1293"/>
      <c r="H965" s="1293"/>
      <c r="I965" s="1293"/>
      <c r="J965" s="1293"/>
      <c r="K965" s="3964"/>
      <c r="L965" s="756"/>
    </row>
    <row r="966" spans="1:12" s="1826" customFormat="1">
      <c r="A966" s="1825"/>
      <c r="B966" s="1293"/>
      <c r="C966" s="1293"/>
      <c r="D966" s="1293"/>
      <c r="E966" s="1293"/>
      <c r="F966" s="1293"/>
      <c r="G966" s="1293"/>
      <c r="H966" s="1293"/>
      <c r="I966" s="1293"/>
      <c r="J966" s="1293"/>
      <c r="K966" s="3964"/>
      <c r="L966" s="756"/>
    </row>
    <row r="967" spans="1:12" s="1826" customFormat="1">
      <c r="A967" s="1825"/>
      <c r="B967" s="1293"/>
      <c r="C967" s="1293"/>
      <c r="D967" s="1293"/>
      <c r="E967" s="1293"/>
      <c r="F967" s="1293"/>
      <c r="G967" s="1293"/>
      <c r="H967" s="1293"/>
      <c r="I967" s="1293"/>
      <c r="J967" s="1293"/>
      <c r="K967" s="3964"/>
      <c r="L967" s="756"/>
    </row>
    <row r="968" spans="1:12" s="1826" customFormat="1">
      <c r="A968" s="1825"/>
      <c r="B968" s="1293"/>
      <c r="C968" s="1293"/>
      <c r="D968" s="1293"/>
      <c r="E968" s="1293"/>
      <c r="F968" s="1293"/>
      <c r="G968" s="1293"/>
      <c r="H968" s="1293"/>
      <c r="I968" s="1293"/>
      <c r="J968" s="1293"/>
      <c r="K968" s="3964"/>
      <c r="L968" s="756"/>
    </row>
    <row r="969" spans="1:12" s="1826" customFormat="1">
      <c r="A969" s="1825"/>
      <c r="B969" s="1293"/>
      <c r="C969" s="1293"/>
      <c r="D969" s="1293"/>
      <c r="E969" s="1293"/>
      <c r="F969" s="1293"/>
      <c r="G969" s="1293"/>
      <c r="H969" s="1293"/>
      <c r="I969" s="1293"/>
      <c r="J969" s="1293"/>
      <c r="K969" s="3964"/>
      <c r="L969" s="756"/>
    </row>
    <row r="970" spans="1:12" s="1826" customFormat="1">
      <c r="A970" s="1825"/>
      <c r="B970" s="1293"/>
      <c r="C970" s="1293"/>
      <c r="D970" s="1293"/>
      <c r="E970" s="1293"/>
      <c r="F970" s="1293"/>
      <c r="G970" s="1293"/>
      <c r="H970" s="1293"/>
      <c r="I970" s="1293"/>
      <c r="J970" s="1293"/>
      <c r="K970" s="3964"/>
      <c r="L970" s="756"/>
    </row>
    <row r="971" spans="1:12" s="1826" customFormat="1">
      <c r="A971" s="1825"/>
      <c r="B971" s="1293"/>
      <c r="C971" s="1293"/>
      <c r="D971" s="1293"/>
      <c r="E971" s="1293"/>
      <c r="F971" s="1293"/>
      <c r="G971" s="1293"/>
      <c r="H971" s="1293"/>
      <c r="I971" s="1293"/>
      <c r="J971" s="1293"/>
      <c r="K971" s="3964"/>
      <c r="L971" s="756"/>
    </row>
    <row r="972" spans="1:12" s="1826" customFormat="1">
      <c r="A972" s="1825"/>
      <c r="B972" s="1293"/>
      <c r="C972" s="1293"/>
      <c r="D972" s="1293"/>
      <c r="E972" s="1293"/>
      <c r="F972" s="1293"/>
      <c r="G972" s="1293"/>
      <c r="H972" s="1293"/>
      <c r="I972" s="1293"/>
      <c r="J972" s="1293"/>
      <c r="K972" s="3964"/>
      <c r="L972" s="756"/>
    </row>
    <row r="973" spans="1:12" s="1826" customFormat="1">
      <c r="A973" s="1825"/>
      <c r="B973" s="1293"/>
      <c r="C973" s="1293"/>
      <c r="D973" s="1293"/>
      <c r="E973" s="1293"/>
      <c r="F973" s="1293"/>
      <c r="G973" s="1293"/>
      <c r="H973" s="1293"/>
      <c r="I973" s="1293"/>
      <c r="J973" s="1293"/>
      <c r="K973" s="3964"/>
      <c r="L973" s="756"/>
    </row>
    <row r="974" spans="1:12" s="1826" customFormat="1">
      <c r="A974" s="1825"/>
      <c r="B974" s="1293"/>
      <c r="C974" s="1293"/>
      <c r="D974" s="1293"/>
      <c r="E974" s="1293"/>
      <c r="F974" s="1293"/>
      <c r="G974" s="1293"/>
      <c r="H974" s="1293"/>
      <c r="I974" s="1293"/>
      <c r="J974" s="1293"/>
      <c r="K974" s="3964"/>
      <c r="L974" s="756"/>
    </row>
    <row r="975" spans="1:12" s="1826" customFormat="1">
      <c r="A975" s="1825"/>
      <c r="B975" s="1293"/>
      <c r="C975" s="1293"/>
      <c r="D975" s="1293"/>
      <c r="E975" s="1293"/>
      <c r="F975" s="1293"/>
      <c r="G975" s="1293"/>
      <c r="H975" s="1293"/>
      <c r="I975" s="1293"/>
      <c r="J975" s="1293"/>
      <c r="K975" s="3964"/>
      <c r="L975" s="756"/>
    </row>
    <row r="976" spans="1:12" s="1826" customFormat="1">
      <c r="A976" s="1825"/>
      <c r="B976" s="1293"/>
      <c r="C976" s="1293"/>
      <c r="D976" s="1293"/>
      <c r="E976" s="1293"/>
      <c r="F976" s="1293"/>
      <c r="G976" s="1293"/>
      <c r="H976" s="1293"/>
      <c r="I976" s="1293"/>
      <c r="J976" s="1293"/>
      <c r="K976" s="3964"/>
      <c r="L976" s="756"/>
    </row>
    <row r="977" spans="1:12" s="1826" customFormat="1">
      <c r="A977" s="1825"/>
      <c r="B977" s="1293"/>
      <c r="C977" s="1293"/>
      <c r="D977" s="1293"/>
      <c r="E977" s="1293"/>
      <c r="F977" s="1293"/>
      <c r="G977" s="1293"/>
      <c r="H977" s="1293"/>
      <c r="I977" s="1293"/>
      <c r="J977" s="1293"/>
      <c r="K977" s="3964"/>
      <c r="L977" s="756"/>
    </row>
    <row r="978" spans="1:12" s="1826" customFormat="1">
      <c r="A978" s="1825"/>
      <c r="B978" s="1293"/>
      <c r="C978" s="1293"/>
      <c r="D978" s="1293"/>
      <c r="E978" s="1293"/>
      <c r="F978" s="1293"/>
      <c r="G978" s="1293"/>
      <c r="H978" s="1293"/>
      <c r="I978" s="1293"/>
      <c r="J978" s="1293"/>
      <c r="K978" s="3964"/>
      <c r="L978" s="756"/>
    </row>
    <row r="979" spans="1:12" s="1826" customFormat="1">
      <c r="A979" s="1825"/>
      <c r="B979" s="1293"/>
      <c r="C979" s="1293"/>
      <c r="D979" s="1293"/>
      <c r="E979" s="1293"/>
      <c r="F979" s="1293"/>
      <c r="G979" s="1293"/>
      <c r="H979" s="1293"/>
      <c r="I979" s="1293"/>
      <c r="J979" s="1293"/>
      <c r="K979" s="3964"/>
      <c r="L979" s="756"/>
    </row>
    <row r="980" spans="1:12" s="1826" customFormat="1">
      <c r="A980" s="1825"/>
      <c r="B980" s="1293"/>
      <c r="C980" s="1293"/>
      <c r="D980" s="1293"/>
      <c r="E980" s="1293"/>
      <c r="F980" s="1293"/>
      <c r="G980" s="1293"/>
      <c r="H980" s="1293"/>
      <c r="I980" s="1293"/>
      <c r="J980" s="1293"/>
      <c r="K980" s="3964"/>
      <c r="L980" s="756"/>
    </row>
    <row r="981" spans="1:12" s="1826" customFormat="1">
      <c r="A981" s="1825"/>
      <c r="B981" s="1293"/>
      <c r="C981" s="1293"/>
      <c r="D981" s="1293"/>
      <c r="E981" s="1293"/>
      <c r="F981" s="1293"/>
      <c r="G981" s="1293"/>
      <c r="H981" s="1293"/>
      <c r="I981" s="1293"/>
      <c r="J981" s="1293"/>
      <c r="K981" s="3964"/>
      <c r="L981" s="756"/>
    </row>
    <row r="982" spans="1:12" s="1826" customFormat="1">
      <c r="A982" s="1825"/>
      <c r="B982" s="1293"/>
      <c r="C982" s="1293"/>
      <c r="D982" s="1293"/>
      <c r="E982" s="1293"/>
      <c r="F982" s="1293"/>
      <c r="G982" s="1293"/>
      <c r="H982" s="1293"/>
      <c r="I982" s="1293"/>
      <c r="J982" s="1293"/>
      <c r="K982" s="3964"/>
      <c r="L982" s="756"/>
    </row>
    <row r="983" spans="1:12" s="1826" customFormat="1">
      <c r="A983" s="1825"/>
      <c r="B983" s="1293"/>
      <c r="C983" s="1293"/>
      <c r="D983" s="1293"/>
      <c r="E983" s="1293"/>
      <c r="F983" s="1293"/>
      <c r="G983" s="1293"/>
      <c r="H983" s="1293"/>
      <c r="I983" s="1293"/>
      <c r="J983" s="1293"/>
      <c r="K983" s="3964"/>
      <c r="L983" s="756"/>
    </row>
    <row r="984" spans="1:12" s="1826" customFormat="1">
      <c r="A984" s="1825"/>
      <c r="B984" s="1293"/>
      <c r="C984" s="1293"/>
      <c r="D984" s="1293"/>
      <c r="E984" s="1293"/>
      <c r="F984" s="1293"/>
      <c r="G984" s="1293"/>
      <c r="H984" s="1293"/>
      <c r="I984" s="1293"/>
      <c r="J984" s="1293"/>
      <c r="K984" s="3964"/>
      <c r="L984" s="756"/>
    </row>
    <row r="985" spans="1:12" s="1826" customFormat="1">
      <c r="A985" s="1825"/>
      <c r="B985" s="1293"/>
      <c r="C985" s="1293"/>
      <c r="D985" s="1293"/>
      <c r="E985" s="1293"/>
      <c r="F985" s="1293"/>
      <c r="G985" s="1293"/>
      <c r="H985" s="1293"/>
      <c r="I985" s="1293"/>
      <c r="J985" s="1293"/>
      <c r="K985" s="3964"/>
      <c r="L985" s="756"/>
    </row>
    <row r="986" spans="1:12" s="1826" customFormat="1">
      <c r="A986" s="1825"/>
      <c r="B986" s="1293"/>
      <c r="C986" s="1293"/>
      <c r="D986" s="1293"/>
      <c r="E986" s="1293"/>
      <c r="F986" s="1293"/>
      <c r="G986" s="1293"/>
      <c r="H986" s="1293"/>
      <c r="I986" s="1293"/>
      <c r="J986" s="1293"/>
      <c r="K986" s="3964"/>
      <c r="L986" s="756"/>
    </row>
    <row r="987" spans="1:12" s="1826" customFormat="1">
      <c r="A987" s="1825"/>
      <c r="B987" s="1293"/>
      <c r="C987" s="1293"/>
      <c r="D987" s="1293"/>
      <c r="E987" s="1293"/>
      <c r="F987" s="1293"/>
      <c r="G987" s="1293"/>
      <c r="H987" s="1293"/>
      <c r="I987" s="1293"/>
      <c r="J987" s="1293"/>
      <c r="K987" s="3964"/>
      <c r="L987" s="756"/>
    </row>
    <row r="988" spans="1:12" s="1826" customFormat="1">
      <c r="A988" s="1825"/>
      <c r="B988" s="1293"/>
      <c r="C988" s="1293"/>
      <c r="D988" s="1293"/>
      <c r="E988" s="1293"/>
      <c r="F988" s="1293"/>
      <c r="G988" s="1293"/>
      <c r="H988" s="1293"/>
      <c r="I988" s="1293"/>
      <c r="J988" s="1293"/>
      <c r="K988" s="3964"/>
      <c r="L988" s="756"/>
    </row>
    <row r="989" spans="1:12" s="1826" customFormat="1">
      <c r="A989" s="1825"/>
      <c r="B989" s="1293"/>
      <c r="C989" s="1293"/>
      <c r="D989" s="1293"/>
      <c r="E989" s="1293"/>
      <c r="F989" s="1293"/>
      <c r="G989" s="1293"/>
      <c r="H989" s="1293"/>
      <c r="I989" s="1293"/>
      <c r="J989" s="1293"/>
      <c r="K989" s="3964"/>
      <c r="L989" s="756"/>
    </row>
    <row r="990" spans="1:12" s="1826" customFormat="1">
      <c r="A990" s="1825"/>
      <c r="B990" s="1293"/>
      <c r="C990" s="1293"/>
      <c r="D990" s="1293"/>
      <c r="E990" s="1293"/>
      <c r="F990" s="1293"/>
      <c r="G990" s="1293"/>
      <c r="H990" s="1293"/>
      <c r="I990" s="1293"/>
      <c r="J990" s="1293"/>
      <c r="K990" s="3964"/>
      <c r="L990" s="756"/>
    </row>
    <row r="991" spans="1:12">
      <c r="A991" s="1825"/>
      <c r="B991" s="1293"/>
      <c r="C991" s="1293"/>
      <c r="D991" s="1293"/>
      <c r="E991" s="1293"/>
      <c r="F991" s="1293"/>
      <c r="G991" s="1293"/>
      <c r="H991" s="1293"/>
      <c r="I991" s="1293"/>
      <c r="J991" s="1293"/>
      <c r="K991" s="3964"/>
      <c r="L991" s="756"/>
    </row>
  </sheetData>
  <autoFilter ref="A6:L6"/>
  <mergeCells count="36">
    <mergeCell ref="K5:L5"/>
    <mergeCell ref="C7:J7"/>
    <mergeCell ref="A3:B3"/>
    <mergeCell ref="C3:F3"/>
    <mergeCell ref="G3:H3"/>
    <mergeCell ref="I3:J3"/>
    <mergeCell ref="A5:B5"/>
    <mergeCell ref="C5:F5"/>
    <mergeCell ref="K3:L3"/>
    <mergeCell ref="A4:B4"/>
    <mergeCell ref="C4:F4"/>
    <mergeCell ref="G4:H4"/>
    <mergeCell ref="I4:J4"/>
    <mergeCell ref="K4:L4"/>
    <mergeCell ref="G5:H5"/>
    <mergeCell ref="I5:J5"/>
    <mergeCell ref="A1:L1"/>
    <mergeCell ref="A2:B2"/>
    <mergeCell ref="C2:F2"/>
    <mergeCell ref="G2:H2"/>
    <mergeCell ref="I2:J2"/>
    <mergeCell ref="K2:L2"/>
    <mergeCell ref="A11:A12"/>
    <mergeCell ref="C12:J12"/>
    <mergeCell ref="A16:A17"/>
    <mergeCell ref="H16:I16"/>
    <mergeCell ref="A8:A9"/>
    <mergeCell ref="H9:I9"/>
    <mergeCell ref="C14:J14"/>
    <mergeCell ref="C13:J13"/>
    <mergeCell ref="C10:J10"/>
    <mergeCell ref="H22:I22"/>
    <mergeCell ref="H19:I19"/>
    <mergeCell ref="C17:J17"/>
    <mergeCell ref="C15:J15"/>
    <mergeCell ref="C11:J11"/>
  </mergeCells>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M179"/>
  <sheetViews>
    <sheetView view="pageBreakPreview" zoomScaleSheetLayoutView="100" workbookViewId="0">
      <pane ySplit="6" topLeftCell="A88" activePane="bottomLeft" state="frozen"/>
      <selection pane="bottomLeft" activeCell="A107" sqref="A107"/>
    </sheetView>
  </sheetViews>
  <sheetFormatPr defaultRowHeight="15.75"/>
  <cols>
    <col min="1" max="1" width="13.85546875" style="8" customWidth="1"/>
    <col min="2" max="11" width="10.140625" style="7" customWidth="1"/>
    <col min="12" max="12" width="44.85546875" style="12" customWidth="1"/>
    <col min="13" max="16384" width="9.140625" style="17"/>
  </cols>
  <sheetData>
    <row r="1" spans="1:13" s="16" customFormat="1" ht="30.75" customHeight="1" thickTop="1">
      <c r="A1" s="5073" t="s">
        <v>2862</v>
      </c>
      <c r="B1" s="5074"/>
      <c r="C1" s="5074"/>
      <c r="D1" s="5074"/>
      <c r="E1" s="5074"/>
      <c r="F1" s="5074"/>
      <c r="G1" s="5074"/>
      <c r="H1" s="5074"/>
      <c r="I1" s="5074"/>
      <c r="J1" s="5074"/>
      <c r="K1" s="5074"/>
      <c r="L1" s="5075"/>
      <c r="M1" s="36"/>
    </row>
    <row r="2" spans="1:13" ht="20.25" customHeight="1">
      <c r="A2" s="4845" t="s">
        <v>215</v>
      </c>
      <c r="B2" s="4846"/>
      <c r="C2" s="4630" t="s">
        <v>846</v>
      </c>
      <c r="D2" s="4631"/>
      <c r="E2" s="4631"/>
      <c r="F2" s="4632"/>
      <c r="G2" s="4374" t="s">
        <v>6403</v>
      </c>
      <c r="H2" s="4375"/>
      <c r="I2" s="5093" t="s">
        <v>216</v>
      </c>
      <c r="J2" s="5094"/>
      <c r="K2" s="5148" t="s">
        <v>595</v>
      </c>
      <c r="L2" s="5238"/>
      <c r="M2" s="86"/>
    </row>
    <row r="3" spans="1:13" ht="20.25" customHeight="1">
      <c r="A3" s="4845" t="s">
        <v>217</v>
      </c>
      <c r="B3" s="4846"/>
      <c r="C3" s="4630" t="s">
        <v>236</v>
      </c>
      <c r="D3" s="4631"/>
      <c r="E3" s="4631"/>
      <c r="F3" s="4632"/>
      <c r="G3" s="5701" t="s">
        <v>6677</v>
      </c>
      <c r="H3" s="5702"/>
      <c r="I3" s="5093" t="s">
        <v>218</v>
      </c>
      <c r="J3" s="5094"/>
      <c r="K3" s="5148" t="s">
        <v>594</v>
      </c>
      <c r="L3" s="5238"/>
      <c r="M3" s="86"/>
    </row>
    <row r="4" spans="1:13" ht="20.25" customHeight="1">
      <c r="A4" s="4845" t="s">
        <v>219</v>
      </c>
      <c r="B4" s="4846"/>
      <c r="C4" s="4630" t="s">
        <v>2863</v>
      </c>
      <c r="D4" s="4631"/>
      <c r="E4" s="4631"/>
      <c r="F4" s="4632"/>
      <c r="G4" s="5703"/>
      <c r="H4" s="5702"/>
      <c r="I4" s="5093" t="s">
        <v>220</v>
      </c>
      <c r="J4" s="5094"/>
      <c r="K4" s="5148" t="s">
        <v>6161</v>
      </c>
      <c r="L4" s="5238"/>
      <c r="M4" s="86"/>
    </row>
    <row r="5" spans="1:13" ht="20.25" customHeight="1" thickBot="1">
      <c r="A5" s="5086" t="s">
        <v>221</v>
      </c>
      <c r="B5" s="5087"/>
      <c r="C5" s="5090" t="s">
        <v>2864</v>
      </c>
      <c r="D5" s="5091"/>
      <c r="E5" s="5091"/>
      <c r="F5" s="5092"/>
      <c r="G5" s="167"/>
      <c r="H5" s="168"/>
      <c r="I5" s="5093" t="s">
        <v>325</v>
      </c>
      <c r="J5" s="5094"/>
      <c r="K5" s="5493" t="s">
        <v>2571</v>
      </c>
      <c r="L5" s="5494"/>
      <c r="M5" s="86"/>
    </row>
    <row r="6" spans="1:13" s="16" customFormat="1" ht="35.25" customHeight="1" thickTop="1">
      <c r="A6" s="956" t="s">
        <v>1</v>
      </c>
      <c r="B6" s="957" t="s">
        <v>0</v>
      </c>
      <c r="C6" s="957" t="s">
        <v>2</v>
      </c>
      <c r="D6" s="957" t="s">
        <v>3</v>
      </c>
      <c r="E6" s="957" t="s">
        <v>4</v>
      </c>
      <c r="F6" s="957" t="s">
        <v>5</v>
      </c>
      <c r="G6" s="957" t="s">
        <v>6</v>
      </c>
      <c r="H6" s="957" t="s">
        <v>7</v>
      </c>
      <c r="I6" s="957" t="s">
        <v>8</v>
      </c>
      <c r="J6" s="957" t="s">
        <v>9</v>
      </c>
      <c r="K6" s="957" t="s">
        <v>6286</v>
      </c>
      <c r="L6" s="958" t="s">
        <v>10</v>
      </c>
    </row>
    <row r="7" spans="1:13" ht="47.25" customHeight="1">
      <c r="A7" s="1943">
        <v>40626</v>
      </c>
      <c r="B7" s="1944" t="s">
        <v>32</v>
      </c>
      <c r="C7" s="5174" t="s">
        <v>2865</v>
      </c>
      <c r="D7" s="5174"/>
      <c r="E7" s="5174"/>
      <c r="F7" s="5174"/>
      <c r="G7" s="5174"/>
      <c r="H7" s="5174"/>
      <c r="I7" s="5174"/>
      <c r="J7" s="5174"/>
      <c r="K7" s="3627" t="s">
        <v>2571</v>
      </c>
      <c r="L7" s="1973" t="s">
        <v>2571</v>
      </c>
    </row>
    <row r="8" spans="1:13" ht="23.25" customHeight="1">
      <c r="A8" s="950">
        <v>40632</v>
      </c>
      <c r="B8" s="952" t="s">
        <v>12</v>
      </c>
      <c r="C8" s="5020" t="s">
        <v>126</v>
      </c>
      <c r="D8" s="5020"/>
      <c r="E8" s="5020"/>
      <c r="F8" s="5020"/>
      <c r="G8" s="5020"/>
      <c r="H8" s="5020"/>
      <c r="I8" s="5020"/>
      <c r="J8" s="5020"/>
      <c r="K8" s="3414"/>
    </row>
    <row r="9" spans="1:13" ht="20.100000000000001" customHeight="1">
      <c r="A9" s="5295">
        <v>40633</v>
      </c>
      <c r="B9" s="952" t="s">
        <v>16</v>
      </c>
      <c r="C9" s="947">
        <v>246</v>
      </c>
      <c r="D9" s="947">
        <v>244</v>
      </c>
      <c r="E9" s="947">
        <v>1</v>
      </c>
      <c r="F9" s="947"/>
      <c r="G9" s="947">
        <v>45</v>
      </c>
      <c r="H9" s="947"/>
      <c r="I9" s="947"/>
      <c r="J9" s="947"/>
      <c r="K9" s="3433"/>
      <c r="L9" s="12" t="s">
        <v>20</v>
      </c>
    </row>
    <row r="10" spans="1:13" ht="20.100000000000001" customHeight="1">
      <c r="A10" s="5295"/>
      <c r="B10" s="952" t="s">
        <v>143</v>
      </c>
      <c r="C10" s="947"/>
      <c r="D10" s="947"/>
      <c r="E10" s="947"/>
      <c r="F10" s="947"/>
      <c r="G10" s="947"/>
      <c r="H10" s="947"/>
      <c r="I10" s="947"/>
      <c r="J10" s="947">
        <v>420</v>
      </c>
      <c r="K10" s="3433"/>
      <c r="L10" s="12" t="s">
        <v>2866</v>
      </c>
    </row>
    <row r="11" spans="1:13" ht="20.100000000000001" customHeight="1">
      <c r="A11" s="950">
        <v>40634</v>
      </c>
      <c r="B11" s="952" t="s">
        <v>12</v>
      </c>
      <c r="C11" s="5020" t="s">
        <v>126</v>
      </c>
      <c r="D11" s="5020"/>
      <c r="E11" s="5020"/>
      <c r="F11" s="5020"/>
      <c r="G11" s="5020"/>
      <c r="H11" s="5020"/>
      <c r="I11" s="5020"/>
      <c r="J11" s="5020"/>
      <c r="K11" s="3414"/>
    </row>
    <row r="12" spans="1:13">
      <c r="A12" s="950">
        <v>40635</v>
      </c>
      <c r="B12" s="952" t="s">
        <v>143</v>
      </c>
      <c r="C12" s="947"/>
      <c r="D12" s="947"/>
      <c r="E12" s="947"/>
      <c r="F12" s="947"/>
      <c r="G12" s="947"/>
      <c r="H12" s="947"/>
      <c r="I12" s="947"/>
      <c r="J12" s="947">
        <v>175</v>
      </c>
      <c r="K12" s="3433"/>
    </row>
    <row r="13" spans="1:13" ht="20.100000000000001" customHeight="1">
      <c r="A13" s="5295">
        <v>40636</v>
      </c>
      <c r="B13" s="952" t="s">
        <v>143</v>
      </c>
      <c r="C13" s="947"/>
      <c r="D13" s="947"/>
      <c r="E13" s="947"/>
      <c r="F13" s="947"/>
      <c r="G13" s="947"/>
      <c r="H13" s="947"/>
      <c r="I13" s="947"/>
      <c r="J13" s="947">
        <v>295</v>
      </c>
      <c r="K13" s="3433"/>
      <c r="L13" s="12" t="s">
        <v>2866</v>
      </c>
    </row>
    <row r="14" spans="1:13" ht="20.100000000000001" customHeight="1">
      <c r="A14" s="5295"/>
      <c r="B14" s="952" t="s">
        <v>12</v>
      </c>
      <c r="C14" s="5020" t="s">
        <v>2867</v>
      </c>
      <c r="D14" s="5020"/>
      <c r="E14" s="5020"/>
      <c r="F14" s="5020"/>
      <c r="G14" s="5020"/>
      <c r="H14" s="5020"/>
      <c r="I14" s="5020"/>
      <c r="J14" s="5020"/>
      <c r="K14" s="3414"/>
    </row>
    <row r="15" spans="1:13" ht="18.75" customHeight="1">
      <c r="A15" s="950">
        <v>40640</v>
      </c>
      <c r="B15" s="952" t="s">
        <v>143</v>
      </c>
      <c r="C15" s="947"/>
      <c r="D15" s="947"/>
      <c r="E15" s="947"/>
      <c r="F15" s="947"/>
      <c r="G15" s="947"/>
      <c r="H15" s="947">
        <v>770</v>
      </c>
      <c r="I15" s="947">
        <v>100</v>
      </c>
      <c r="J15" s="947"/>
      <c r="K15" s="3433"/>
      <c r="L15" s="12" t="s">
        <v>75</v>
      </c>
    </row>
    <row r="16" spans="1:13" ht="20.100000000000001" customHeight="1">
      <c r="A16" s="950">
        <v>40642</v>
      </c>
      <c r="B16" s="952" t="s">
        <v>27</v>
      </c>
      <c r="C16" s="5020" t="s">
        <v>2868</v>
      </c>
      <c r="D16" s="5020"/>
      <c r="E16" s="5020"/>
      <c r="F16" s="5020"/>
      <c r="G16" s="5020"/>
      <c r="H16" s="5020"/>
      <c r="I16" s="5020"/>
      <c r="J16" s="5020"/>
      <c r="K16" s="3414"/>
    </row>
    <row r="17" spans="1:12" ht="20.100000000000001" customHeight="1">
      <c r="A17" s="950">
        <v>40651</v>
      </c>
      <c r="B17" s="952" t="s">
        <v>143</v>
      </c>
      <c r="C17" s="947"/>
      <c r="D17" s="947"/>
      <c r="E17" s="947"/>
      <c r="F17" s="947"/>
      <c r="G17" s="947"/>
      <c r="H17" s="947">
        <v>2080</v>
      </c>
      <c r="I17" s="947">
        <v>100</v>
      </c>
      <c r="J17" s="947"/>
      <c r="K17" s="3433"/>
      <c r="L17" s="12" t="s">
        <v>2869</v>
      </c>
    </row>
    <row r="18" spans="1:12" ht="20.100000000000001" customHeight="1">
      <c r="A18" s="950">
        <v>40661</v>
      </c>
      <c r="B18" s="952" t="s">
        <v>16</v>
      </c>
      <c r="C18" s="947">
        <v>354</v>
      </c>
      <c r="D18" s="947">
        <v>347</v>
      </c>
      <c r="E18" s="947">
        <v>2</v>
      </c>
      <c r="F18" s="947">
        <v>2.2000000000000002</v>
      </c>
      <c r="G18" s="947">
        <v>72</v>
      </c>
      <c r="H18" s="947"/>
      <c r="I18" s="947"/>
      <c r="J18" s="947"/>
      <c r="K18" s="3433"/>
      <c r="L18" s="12" t="s">
        <v>46</v>
      </c>
    </row>
    <row r="19" spans="1:12" ht="20.100000000000001" customHeight="1">
      <c r="A19" s="950">
        <v>40666</v>
      </c>
      <c r="B19" s="952" t="s">
        <v>143</v>
      </c>
      <c r="C19" s="947"/>
      <c r="D19" s="947"/>
      <c r="E19" s="947"/>
      <c r="F19" s="947"/>
      <c r="G19" s="947"/>
      <c r="H19" s="947">
        <v>3180</v>
      </c>
      <c r="I19" s="947">
        <v>100</v>
      </c>
      <c r="J19" s="947"/>
      <c r="K19" s="3433"/>
      <c r="L19" s="12" t="s">
        <v>30</v>
      </c>
    </row>
    <row r="20" spans="1:12" ht="20.100000000000001" customHeight="1">
      <c r="A20" s="950">
        <v>40678</v>
      </c>
      <c r="B20" s="952" t="s">
        <v>16</v>
      </c>
      <c r="C20" s="947">
        <v>320</v>
      </c>
      <c r="D20" s="947">
        <v>314</v>
      </c>
      <c r="E20" s="947">
        <v>2</v>
      </c>
      <c r="F20" s="947">
        <v>3.5</v>
      </c>
      <c r="G20" s="947">
        <v>70</v>
      </c>
      <c r="H20" s="947"/>
      <c r="I20" s="947"/>
      <c r="J20" s="947"/>
      <c r="K20" s="3433"/>
      <c r="L20" s="12" t="s">
        <v>46</v>
      </c>
    </row>
    <row r="21" spans="1:12" ht="20.100000000000001" customHeight="1">
      <c r="A21" s="950">
        <v>40680</v>
      </c>
      <c r="B21" s="952" t="s">
        <v>143</v>
      </c>
      <c r="C21" s="947"/>
      <c r="D21" s="947"/>
      <c r="E21" s="947"/>
      <c r="F21" s="947"/>
      <c r="G21" s="947"/>
      <c r="H21" s="947"/>
      <c r="I21" s="947"/>
      <c r="J21" s="947"/>
      <c r="K21" s="3433"/>
      <c r="L21" s="12" t="s">
        <v>30</v>
      </c>
    </row>
    <row r="22" spans="1:12" ht="20.100000000000001" customHeight="1">
      <c r="A22" s="950">
        <v>40685</v>
      </c>
      <c r="B22" s="952" t="s">
        <v>16</v>
      </c>
      <c r="C22" s="947">
        <v>315</v>
      </c>
      <c r="D22" s="947">
        <v>309</v>
      </c>
      <c r="E22" s="947">
        <v>2</v>
      </c>
      <c r="F22" s="947"/>
      <c r="G22" s="947">
        <v>55</v>
      </c>
      <c r="H22" s="947"/>
      <c r="I22" s="947"/>
      <c r="J22" s="947"/>
      <c r="K22" s="3433"/>
      <c r="L22" s="12" t="s">
        <v>20</v>
      </c>
    </row>
    <row r="23" spans="1:12" ht="20.100000000000001" customHeight="1">
      <c r="A23" s="950">
        <v>40697</v>
      </c>
      <c r="B23" s="952" t="s">
        <v>143</v>
      </c>
      <c r="C23" s="947"/>
      <c r="D23" s="947"/>
      <c r="E23" s="947"/>
      <c r="F23" s="947"/>
      <c r="G23" s="947"/>
      <c r="H23" s="947"/>
      <c r="I23" s="947"/>
      <c r="J23" s="947"/>
      <c r="K23" s="3433"/>
      <c r="L23" s="12" t="s">
        <v>2870</v>
      </c>
    </row>
    <row r="24" spans="1:12" ht="15.75" customHeight="1">
      <c r="A24" s="950">
        <v>40761</v>
      </c>
      <c r="B24" s="952" t="s">
        <v>143</v>
      </c>
      <c r="C24" s="947"/>
      <c r="D24" s="947"/>
      <c r="E24" s="947"/>
      <c r="F24" s="947"/>
      <c r="G24" s="947"/>
      <c r="H24" s="947">
        <v>5770</v>
      </c>
      <c r="I24" s="947">
        <v>100</v>
      </c>
      <c r="J24" s="947"/>
      <c r="K24" s="3433"/>
      <c r="L24" s="12" t="s">
        <v>2871</v>
      </c>
    </row>
    <row r="25" spans="1:12" ht="18.75" customHeight="1">
      <c r="A25" s="950">
        <v>40796</v>
      </c>
      <c r="B25" s="952" t="s">
        <v>143</v>
      </c>
      <c r="C25" s="947"/>
      <c r="D25" s="947"/>
      <c r="E25" s="947"/>
      <c r="F25" s="947"/>
      <c r="G25" s="947"/>
      <c r="H25" s="947">
        <v>5735</v>
      </c>
      <c r="I25" s="947">
        <v>89</v>
      </c>
      <c r="J25" s="947"/>
      <c r="K25" s="3433"/>
      <c r="L25" s="12" t="s">
        <v>341</v>
      </c>
    </row>
    <row r="26" spans="1:12" ht="20.100000000000001" customHeight="1">
      <c r="A26" s="950">
        <v>40841</v>
      </c>
      <c r="B26" s="952" t="s">
        <v>16</v>
      </c>
      <c r="C26" s="947">
        <v>95</v>
      </c>
      <c r="D26" s="954">
        <f>+C26*(100-E26)/100</f>
        <v>93.1</v>
      </c>
      <c r="E26" s="947">
        <v>2</v>
      </c>
      <c r="F26" s="947" t="s">
        <v>70</v>
      </c>
      <c r="G26" s="947">
        <v>95</v>
      </c>
      <c r="H26" s="947"/>
      <c r="I26" s="947"/>
      <c r="J26" s="947"/>
      <c r="K26" s="3433"/>
      <c r="L26" s="12" t="s">
        <v>2550</v>
      </c>
    </row>
    <row r="27" spans="1:12" ht="13.5" customHeight="1">
      <c r="A27" s="4642">
        <v>40842</v>
      </c>
      <c r="B27" s="952" t="s">
        <v>143</v>
      </c>
      <c r="C27" s="947"/>
      <c r="D27" s="954"/>
      <c r="E27" s="947"/>
      <c r="F27" s="947"/>
      <c r="G27" s="947"/>
      <c r="H27" s="947"/>
      <c r="I27" s="947"/>
      <c r="J27" s="947"/>
      <c r="K27" s="3433"/>
      <c r="L27" s="12" t="s">
        <v>2872</v>
      </c>
    </row>
    <row r="28" spans="1:12" ht="20.100000000000001" customHeight="1">
      <c r="A28" s="4643"/>
      <c r="B28" s="952" t="s">
        <v>12</v>
      </c>
      <c r="C28" s="4630" t="s">
        <v>2873</v>
      </c>
      <c r="D28" s="4631"/>
      <c r="E28" s="4631"/>
      <c r="F28" s="4631"/>
      <c r="G28" s="4631"/>
      <c r="H28" s="4631"/>
      <c r="I28" s="4631"/>
      <c r="J28" s="4632"/>
      <c r="K28" s="3394"/>
    </row>
    <row r="29" spans="1:12">
      <c r="A29" s="950">
        <v>40906</v>
      </c>
      <c r="B29" s="952" t="s">
        <v>143</v>
      </c>
      <c r="C29" s="947"/>
      <c r="D29" s="954"/>
      <c r="E29" s="947"/>
      <c r="F29" s="947"/>
      <c r="G29" s="947"/>
      <c r="H29" s="947"/>
      <c r="I29" s="947"/>
      <c r="J29" s="947"/>
      <c r="K29" s="3433"/>
      <c r="L29" s="12" t="s">
        <v>2874</v>
      </c>
    </row>
    <row r="30" spans="1:12" ht="20.100000000000001" customHeight="1" thickBot="1">
      <c r="A30" s="940">
        <v>40907</v>
      </c>
      <c r="B30" s="944" t="s">
        <v>16</v>
      </c>
      <c r="C30" s="218">
        <v>95</v>
      </c>
      <c r="D30" s="42">
        <f>+C30*(100-E30)/100</f>
        <v>93.1</v>
      </c>
      <c r="E30" s="218">
        <v>2</v>
      </c>
      <c r="F30" s="218"/>
      <c r="G30" s="218">
        <v>50</v>
      </c>
      <c r="H30" s="218"/>
      <c r="I30" s="218"/>
      <c r="J30" s="218"/>
      <c r="K30" s="218"/>
      <c r="L30" s="43" t="s">
        <v>20</v>
      </c>
    </row>
    <row r="31" spans="1:12" ht="16.5" thickTop="1">
      <c r="A31" s="47">
        <v>40918</v>
      </c>
      <c r="B31" s="48" t="s">
        <v>27</v>
      </c>
      <c r="C31" s="5129" t="s">
        <v>2875</v>
      </c>
      <c r="D31" s="5130"/>
      <c r="E31" s="5130"/>
      <c r="F31" s="5130"/>
      <c r="G31" s="5130"/>
      <c r="H31" s="5130"/>
      <c r="I31" s="5130"/>
      <c r="J31" s="5131"/>
      <c r="K31" s="3422"/>
      <c r="L31" s="50"/>
    </row>
    <row r="32" spans="1:12">
      <c r="A32" s="4642">
        <v>40996</v>
      </c>
      <c r="B32" s="952" t="s">
        <v>16</v>
      </c>
      <c r="C32" s="947">
        <v>85</v>
      </c>
      <c r="D32" s="954">
        <v>82</v>
      </c>
      <c r="E32" s="947">
        <v>1</v>
      </c>
      <c r="F32" s="947"/>
      <c r="G32" s="947">
        <v>100</v>
      </c>
      <c r="H32" s="947"/>
      <c r="I32" s="947"/>
      <c r="J32" s="947"/>
      <c r="K32" s="3433"/>
      <c r="L32" s="12" t="s">
        <v>20</v>
      </c>
    </row>
    <row r="33" spans="1:12">
      <c r="A33" s="4643"/>
      <c r="B33" s="952" t="s">
        <v>143</v>
      </c>
      <c r="C33" s="947"/>
      <c r="D33" s="954"/>
      <c r="E33" s="947"/>
      <c r="F33" s="947"/>
      <c r="G33" s="947"/>
      <c r="H33" s="947">
        <v>5715</v>
      </c>
      <c r="I33" s="947">
        <v>87</v>
      </c>
      <c r="J33" s="947"/>
      <c r="K33" s="3433"/>
      <c r="L33" s="12" t="s">
        <v>2876</v>
      </c>
    </row>
    <row r="34" spans="1:12" ht="20.100000000000001" customHeight="1">
      <c r="A34" s="950">
        <v>41022</v>
      </c>
      <c r="B34" s="952" t="s">
        <v>143</v>
      </c>
      <c r="C34" s="947"/>
      <c r="D34" s="954"/>
      <c r="E34" s="947"/>
      <c r="F34" s="947"/>
      <c r="G34" s="947"/>
      <c r="H34" s="947">
        <v>5750</v>
      </c>
      <c r="I34" s="954">
        <v>83</v>
      </c>
      <c r="J34" s="947"/>
      <c r="K34" s="3433"/>
      <c r="L34" s="12" t="s">
        <v>2877</v>
      </c>
    </row>
    <row r="35" spans="1:12">
      <c r="A35" s="4">
        <v>41070</v>
      </c>
      <c r="B35" s="28" t="s">
        <v>154</v>
      </c>
      <c r="C35" s="4680" t="s">
        <v>155</v>
      </c>
      <c r="D35" s="4681"/>
      <c r="E35" s="4681"/>
      <c r="F35" s="4681"/>
      <c r="G35" s="4681"/>
      <c r="H35" s="4681"/>
      <c r="I35" s="4681"/>
      <c r="J35" s="4682"/>
      <c r="K35" s="3398"/>
      <c r="L35" s="85"/>
    </row>
    <row r="36" spans="1:12" ht="20.100000000000001" customHeight="1">
      <c r="A36" s="950">
        <v>41113</v>
      </c>
      <c r="B36" s="952" t="s">
        <v>143</v>
      </c>
      <c r="C36" s="947"/>
      <c r="D36" s="954"/>
      <c r="E36" s="947"/>
      <c r="F36" s="947"/>
      <c r="G36" s="947"/>
      <c r="H36" s="947">
        <v>5735</v>
      </c>
      <c r="I36" s="947">
        <v>100</v>
      </c>
      <c r="J36" s="947"/>
      <c r="K36" s="3433"/>
      <c r="L36" s="12" t="s">
        <v>2878</v>
      </c>
    </row>
    <row r="37" spans="1:12" ht="20.100000000000001" customHeight="1">
      <c r="A37" s="950">
        <v>41193</v>
      </c>
      <c r="B37" s="952" t="s">
        <v>143</v>
      </c>
      <c r="C37" s="947"/>
      <c r="D37" s="954"/>
      <c r="E37" s="947"/>
      <c r="F37" s="947"/>
      <c r="G37" s="947"/>
      <c r="H37" s="947">
        <v>5710</v>
      </c>
      <c r="I37" s="947">
        <v>100</v>
      </c>
      <c r="J37" s="947"/>
      <c r="K37" s="3433"/>
      <c r="L37" s="12" t="s">
        <v>2876</v>
      </c>
    </row>
    <row r="38" spans="1:12" ht="16.5" thickBot="1">
      <c r="A38" s="54">
        <v>41227</v>
      </c>
      <c r="B38" s="55" t="s">
        <v>12</v>
      </c>
      <c r="C38" s="5145" t="s">
        <v>2879</v>
      </c>
      <c r="D38" s="5146"/>
      <c r="E38" s="5146"/>
      <c r="F38" s="5146"/>
      <c r="G38" s="5146"/>
      <c r="H38" s="5146"/>
      <c r="I38" s="5146"/>
      <c r="J38" s="5147"/>
      <c r="K38" s="3423"/>
      <c r="L38" s="57"/>
    </row>
    <row r="39" spans="1:12" ht="20.100000000000001" customHeight="1" thickTop="1">
      <c r="A39" s="948">
        <v>41298</v>
      </c>
      <c r="B39" s="78" t="s">
        <v>143</v>
      </c>
      <c r="C39" s="81"/>
      <c r="D39" s="130"/>
      <c r="E39" s="81"/>
      <c r="F39" s="81"/>
      <c r="G39" s="81"/>
      <c r="H39" s="81"/>
      <c r="I39" s="81"/>
      <c r="J39" s="81"/>
      <c r="K39" s="81"/>
      <c r="L39" s="73" t="s">
        <v>30</v>
      </c>
    </row>
    <row r="40" spans="1:12" ht="20.100000000000001" customHeight="1">
      <c r="A40" s="950">
        <v>41356</v>
      </c>
      <c r="B40" s="952" t="s">
        <v>16</v>
      </c>
      <c r="C40" s="947">
        <v>70</v>
      </c>
      <c r="D40" s="954">
        <f>+C40*(100-E40)/100</f>
        <v>69.3</v>
      </c>
      <c r="E40" s="947">
        <v>1</v>
      </c>
      <c r="F40" s="947"/>
      <c r="G40" s="947">
        <v>70</v>
      </c>
      <c r="H40" s="947"/>
      <c r="I40" s="947"/>
      <c r="J40" s="947"/>
      <c r="K40" s="3433"/>
      <c r="L40" s="12" t="s">
        <v>283</v>
      </c>
    </row>
    <row r="41" spans="1:12">
      <c r="A41" s="950">
        <v>41363</v>
      </c>
      <c r="B41" s="952" t="s">
        <v>143</v>
      </c>
      <c r="C41" s="947"/>
      <c r="D41" s="954"/>
      <c r="E41" s="947"/>
      <c r="F41" s="947"/>
      <c r="G41" s="947"/>
      <c r="H41" s="947">
        <v>5735</v>
      </c>
      <c r="I41" s="947">
        <v>100</v>
      </c>
      <c r="J41" s="947"/>
      <c r="K41" s="3433"/>
      <c r="L41" s="12" t="s">
        <v>2880</v>
      </c>
    </row>
    <row r="42" spans="1:12">
      <c r="A42" s="950">
        <v>41434</v>
      </c>
      <c r="B42" s="952" t="s">
        <v>143</v>
      </c>
      <c r="C42" s="947"/>
      <c r="D42" s="954"/>
      <c r="E42" s="947"/>
      <c r="F42" s="947"/>
      <c r="G42" s="947"/>
      <c r="H42" s="947"/>
      <c r="I42" s="947"/>
      <c r="J42" s="947"/>
      <c r="K42" s="3433"/>
      <c r="L42" s="12" t="s">
        <v>2881</v>
      </c>
    </row>
    <row r="43" spans="1:12" ht="20.100000000000001" customHeight="1">
      <c r="A43" s="950">
        <v>41455</v>
      </c>
      <c r="B43" s="952" t="s">
        <v>16</v>
      </c>
      <c r="C43" s="947">
        <v>60</v>
      </c>
      <c r="D43" s="954">
        <f>+C43*(100-E43)/100</f>
        <v>59.4</v>
      </c>
      <c r="E43" s="947">
        <v>1</v>
      </c>
      <c r="F43" s="947"/>
      <c r="G43" s="947">
        <v>70</v>
      </c>
      <c r="H43" s="947"/>
      <c r="I43" s="947"/>
      <c r="J43" s="947"/>
      <c r="K43" s="3433"/>
      <c r="L43" s="12" t="s">
        <v>20</v>
      </c>
    </row>
    <row r="44" spans="1:12" ht="20.100000000000001" customHeight="1">
      <c r="A44" s="950">
        <v>41522</v>
      </c>
      <c r="B44" s="952" t="s">
        <v>12</v>
      </c>
      <c r="C44" s="4644" t="s">
        <v>2882</v>
      </c>
      <c r="D44" s="4645"/>
      <c r="E44" s="4645"/>
      <c r="F44" s="4645"/>
      <c r="G44" s="4645"/>
      <c r="H44" s="4645"/>
      <c r="I44" s="4645"/>
      <c r="J44" s="4646"/>
      <c r="K44" s="3397"/>
    </row>
    <row r="45" spans="1:12" ht="30.75" customHeight="1">
      <c r="A45" s="950">
        <v>41533</v>
      </c>
      <c r="B45" s="952" t="s">
        <v>143</v>
      </c>
      <c r="C45" s="947"/>
      <c r="D45" s="954"/>
      <c r="E45" s="947"/>
      <c r="F45" s="947"/>
      <c r="G45" s="947"/>
      <c r="H45" s="4633" t="s">
        <v>2883</v>
      </c>
      <c r="I45" s="4631"/>
      <c r="J45" s="4632"/>
      <c r="K45" s="3394"/>
      <c r="L45" s="13" t="s">
        <v>2884</v>
      </c>
    </row>
    <row r="46" spans="1:12" ht="38.25" customHeight="1">
      <c r="A46" s="4642">
        <v>41597</v>
      </c>
      <c r="B46" s="952" t="s">
        <v>12</v>
      </c>
      <c r="C46" s="4627" t="s">
        <v>2885</v>
      </c>
      <c r="D46" s="4628"/>
      <c r="E46" s="4628"/>
      <c r="F46" s="4628"/>
      <c r="G46" s="4628"/>
      <c r="H46" s="4628"/>
      <c r="I46" s="4628"/>
      <c r="J46" s="4629"/>
      <c r="K46" s="3392"/>
    </row>
    <row r="47" spans="1:12" ht="20.100000000000001" customHeight="1">
      <c r="A47" s="4769"/>
      <c r="B47" s="952" t="s">
        <v>143</v>
      </c>
      <c r="C47" s="947"/>
      <c r="D47" s="954"/>
      <c r="E47" s="947"/>
      <c r="F47" s="947"/>
      <c r="G47" s="947"/>
      <c r="H47" s="947"/>
      <c r="I47" s="947"/>
      <c r="J47" s="947">
        <v>5605</v>
      </c>
      <c r="K47" s="3433"/>
      <c r="L47" s="14" t="s">
        <v>2886</v>
      </c>
    </row>
    <row r="48" spans="1:12" ht="16.5" thickBot="1">
      <c r="A48" s="4769"/>
      <c r="B48" s="944" t="s">
        <v>11</v>
      </c>
      <c r="C48" s="5704" t="s">
        <v>2887</v>
      </c>
      <c r="D48" s="5705"/>
      <c r="E48" s="5705"/>
      <c r="F48" s="5705"/>
      <c r="G48" s="5705"/>
      <c r="H48" s="5705"/>
      <c r="I48" s="5705"/>
      <c r="J48" s="5706"/>
      <c r="K48" s="3476"/>
      <c r="L48" s="43"/>
    </row>
    <row r="49" spans="1:12" ht="27" customHeight="1" thickTop="1">
      <c r="A49" s="47">
        <v>41718</v>
      </c>
      <c r="B49" s="48" t="s">
        <v>16</v>
      </c>
      <c r="C49" s="219">
        <v>50</v>
      </c>
      <c r="D49" s="128">
        <f>+C49*(100-E49)/100</f>
        <v>49.5</v>
      </c>
      <c r="E49" s="219">
        <v>1</v>
      </c>
      <c r="F49" s="219"/>
      <c r="G49" s="219">
        <v>86</v>
      </c>
      <c r="H49" s="219"/>
      <c r="I49" s="219"/>
      <c r="J49" s="219"/>
      <c r="K49" s="219"/>
      <c r="L49" s="70" t="s">
        <v>2888</v>
      </c>
    </row>
    <row r="50" spans="1:12" ht="27" customHeight="1">
      <c r="A50" s="4">
        <v>41819</v>
      </c>
      <c r="B50" s="28" t="s">
        <v>16</v>
      </c>
      <c r="C50" s="946">
        <v>35</v>
      </c>
      <c r="D50" s="23">
        <f>+C50*(100-E50)/100</f>
        <v>34.65</v>
      </c>
      <c r="E50" s="946">
        <v>1</v>
      </c>
      <c r="F50" s="946"/>
      <c r="G50" s="946">
        <v>40</v>
      </c>
      <c r="H50" s="946"/>
      <c r="I50" s="946"/>
      <c r="J50" s="946"/>
      <c r="K50" s="3434"/>
      <c r="L50" s="83" t="s">
        <v>283</v>
      </c>
    </row>
    <row r="51" spans="1:12" ht="27" customHeight="1">
      <c r="A51" s="950">
        <v>41879</v>
      </c>
      <c r="B51" s="952" t="s">
        <v>143</v>
      </c>
      <c r="C51" s="947"/>
      <c r="D51" s="954"/>
      <c r="E51" s="947"/>
      <c r="F51" s="947"/>
      <c r="G51" s="947"/>
      <c r="H51" s="947">
        <v>5760</v>
      </c>
      <c r="I51" s="947">
        <v>77</v>
      </c>
      <c r="J51" s="947"/>
      <c r="K51" s="3433"/>
      <c r="L51" s="13" t="s">
        <v>2889</v>
      </c>
    </row>
    <row r="52" spans="1:12" ht="27" customHeight="1">
      <c r="A52" s="950">
        <v>41927</v>
      </c>
      <c r="B52" s="952" t="s">
        <v>16</v>
      </c>
      <c r="C52" s="947">
        <v>65</v>
      </c>
      <c r="D52" s="954">
        <f>+C52*(100-E52)/100</f>
        <v>64.349999999999994</v>
      </c>
      <c r="E52" s="947">
        <v>1</v>
      </c>
      <c r="F52" s="947"/>
      <c r="G52" s="947">
        <v>70</v>
      </c>
      <c r="H52" s="947"/>
      <c r="I52" s="947"/>
      <c r="J52" s="947"/>
      <c r="K52" s="3433"/>
      <c r="L52" s="13" t="s">
        <v>2890</v>
      </c>
    </row>
    <row r="53" spans="1:12" ht="27" customHeight="1" thickBot="1">
      <c r="A53" s="58">
        <v>41990</v>
      </c>
      <c r="B53" s="951" t="s">
        <v>16</v>
      </c>
      <c r="C53" s="60">
        <v>10</v>
      </c>
      <c r="D53" s="1003">
        <f>+C53*(100-E53)/100</f>
        <v>9.9</v>
      </c>
      <c r="E53" s="60">
        <v>1</v>
      </c>
      <c r="F53" s="60"/>
      <c r="G53" s="60">
        <v>20</v>
      </c>
      <c r="H53" s="60"/>
      <c r="I53" s="60"/>
      <c r="J53" s="60"/>
      <c r="K53" s="60"/>
      <c r="L53" s="61" t="s">
        <v>2891</v>
      </c>
    </row>
    <row r="54" spans="1:12" ht="27" customHeight="1" thickTop="1">
      <c r="A54" s="1004">
        <v>42142</v>
      </c>
      <c r="B54" s="1005" t="s">
        <v>143</v>
      </c>
      <c r="C54" s="1006"/>
      <c r="D54" s="1007"/>
      <c r="E54" s="1006"/>
      <c r="F54" s="1006"/>
      <c r="G54" s="1006"/>
      <c r="H54" s="1006">
        <v>4575</v>
      </c>
      <c r="I54" s="1006">
        <v>95</v>
      </c>
      <c r="J54" s="1006"/>
      <c r="K54" s="1006"/>
      <c r="L54" s="1008"/>
    </row>
    <row r="55" spans="1:12" ht="20.100000000000001" customHeight="1">
      <c r="A55" s="950">
        <v>42153</v>
      </c>
      <c r="B55" s="952" t="s">
        <v>16</v>
      </c>
      <c r="C55" s="947">
        <v>100</v>
      </c>
      <c r="D55" s="954">
        <f>+C55*(100-E55)/100</f>
        <v>99</v>
      </c>
      <c r="E55" s="947">
        <v>1</v>
      </c>
      <c r="F55" s="947"/>
      <c r="G55" s="947">
        <v>100</v>
      </c>
      <c r="H55" s="947"/>
      <c r="I55" s="947"/>
      <c r="J55" s="947"/>
      <c r="K55" s="3433"/>
      <c r="L55" s="12" t="s">
        <v>2892</v>
      </c>
    </row>
    <row r="56" spans="1:12" ht="20.100000000000001" customHeight="1">
      <c r="A56" s="950">
        <v>42305</v>
      </c>
      <c r="B56" s="952" t="s">
        <v>143</v>
      </c>
      <c r="C56" s="947"/>
      <c r="D56" s="954"/>
      <c r="E56" s="947"/>
      <c r="F56" s="947"/>
      <c r="G56" s="947"/>
      <c r="H56" s="947">
        <v>5620</v>
      </c>
      <c r="I56" s="947">
        <v>100</v>
      </c>
      <c r="J56" s="947"/>
      <c r="K56" s="3433"/>
      <c r="L56" s="12" t="s">
        <v>2893</v>
      </c>
    </row>
    <row r="57" spans="1:12">
      <c r="A57" s="950">
        <v>42314</v>
      </c>
      <c r="B57" s="952" t="s">
        <v>12</v>
      </c>
      <c r="C57" s="4627" t="s">
        <v>2894</v>
      </c>
      <c r="D57" s="4628"/>
      <c r="E57" s="4628"/>
      <c r="F57" s="4628"/>
      <c r="G57" s="4628"/>
      <c r="H57" s="4628"/>
      <c r="I57" s="4628"/>
      <c r="J57" s="4629"/>
      <c r="K57" s="3392"/>
    </row>
    <row r="58" spans="1:12" ht="20.100000000000001" customHeight="1" thickBot="1">
      <c r="A58" s="2190">
        <v>42334</v>
      </c>
      <c r="B58" s="2193" t="s">
        <v>16</v>
      </c>
      <c r="C58" s="218">
        <v>60</v>
      </c>
      <c r="D58" s="42">
        <f>+C58*(100-E58)/100</f>
        <v>59.4</v>
      </c>
      <c r="E58" s="218">
        <v>1</v>
      </c>
      <c r="F58" s="218"/>
      <c r="G58" s="218">
        <v>70</v>
      </c>
      <c r="H58" s="218"/>
      <c r="I58" s="218"/>
      <c r="J58" s="218"/>
      <c r="K58" s="218"/>
      <c r="L58" s="43" t="s">
        <v>2895</v>
      </c>
    </row>
    <row r="59" spans="1:12" ht="20.100000000000001" customHeight="1" thickTop="1">
      <c r="A59" s="47">
        <v>42463</v>
      </c>
      <c r="B59" s="48" t="s">
        <v>143</v>
      </c>
      <c r="C59" s="219"/>
      <c r="D59" s="128"/>
      <c r="E59" s="219"/>
      <c r="F59" s="219"/>
      <c r="G59" s="219"/>
      <c r="H59" s="219"/>
      <c r="I59" s="219"/>
      <c r="J59" s="219"/>
      <c r="K59" s="219"/>
      <c r="L59" s="50" t="s">
        <v>30</v>
      </c>
    </row>
    <row r="60" spans="1:12" ht="20.100000000000001" customHeight="1">
      <c r="A60" s="950">
        <v>42552</v>
      </c>
      <c r="B60" s="1242" t="s">
        <v>16</v>
      </c>
      <c r="C60" s="947">
        <v>75</v>
      </c>
      <c r="D60" s="954">
        <f>+C60*(100-E60)/100</f>
        <v>74.25</v>
      </c>
      <c r="E60" s="947">
        <v>1</v>
      </c>
      <c r="F60" s="947"/>
      <c r="G60" s="947">
        <v>110</v>
      </c>
      <c r="H60" s="947"/>
      <c r="I60" s="947"/>
      <c r="J60" s="947"/>
      <c r="K60" s="3433"/>
      <c r="L60" s="12" t="s">
        <v>2752</v>
      </c>
    </row>
    <row r="61" spans="1:12" ht="20.100000000000001" customHeight="1">
      <c r="A61" s="950">
        <v>42571</v>
      </c>
      <c r="B61" s="952" t="s">
        <v>16</v>
      </c>
      <c r="C61" s="947">
        <v>65</v>
      </c>
      <c r="D61" s="954">
        <f>+C61*(100-E61)/100</f>
        <v>64.349999999999994</v>
      </c>
      <c r="E61" s="947">
        <v>1</v>
      </c>
      <c r="F61" s="947"/>
      <c r="G61" s="947">
        <v>95</v>
      </c>
      <c r="H61" s="947"/>
      <c r="I61" s="947"/>
      <c r="J61" s="947"/>
      <c r="K61" s="3433"/>
      <c r="L61" s="12" t="s">
        <v>3418</v>
      </c>
    </row>
    <row r="62" spans="1:12" ht="20.100000000000001" customHeight="1">
      <c r="A62" s="4642">
        <v>42579</v>
      </c>
      <c r="B62" s="28" t="s">
        <v>143</v>
      </c>
      <c r="C62" s="1451"/>
      <c r="D62" s="23"/>
      <c r="E62" s="1451"/>
      <c r="F62" s="1451"/>
      <c r="G62" s="1451"/>
      <c r="H62" s="5325" t="s">
        <v>3448</v>
      </c>
      <c r="I62" s="5325"/>
      <c r="J62" s="5326"/>
      <c r="K62" s="3445"/>
      <c r="L62" s="15" t="s">
        <v>287</v>
      </c>
    </row>
    <row r="63" spans="1:12" ht="20.100000000000001" customHeight="1">
      <c r="A63" s="4643"/>
      <c r="B63" s="1267" t="s">
        <v>12</v>
      </c>
      <c r="C63" s="4644" t="s">
        <v>2393</v>
      </c>
      <c r="D63" s="4645"/>
      <c r="E63" s="4645"/>
      <c r="F63" s="4645"/>
      <c r="G63" s="4645"/>
      <c r="H63" s="4645"/>
      <c r="I63" s="4645"/>
      <c r="J63" s="4646"/>
      <c r="K63" s="3397"/>
    </row>
    <row r="64" spans="1:12" s="800" customFormat="1">
      <c r="A64" s="520">
        <v>42589</v>
      </c>
      <c r="B64" s="521" t="s">
        <v>143</v>
      </c>
      <c r="C64" s="1296"/>
      <c r="D64" s="1296"/>
      <c r="E64" s="1295"/>
      <c r="F64" s="1295"/>
      <c r="G64" s="1295"/>
      <c r="H64" s="4425" t="s">
        <v>2385</v>
      </c>
      <c r="I64" s="4426"/>
      <c r="J64" s="4427"/>
      <c r="K64" s="3387"/>
      <c r="L64" s="1294" t="s">
        <v>3482</v>
      </c>
    </row>
    <row r="65" spans="1:12" ht="16.5" thickBot="1">
      <c r="A65" s="1565">
        <v>42656</v>
      </c>
      <c r="B65" s="1566" t="s">
        <v>16</v>
      </c>
      <c r="C65" s="1567">
        <v>28</v>
      </c>
      <c r="D65" s="1568">
        <f>+C65*(100-E65)/100</f>
        <v>27.72</v>
      </c>
      <c r="E65" s="1567">
        <v>1</v>
      </c>
      <c r="F65" s="1567" t="s">
        <v>70</v>
      </c>
      <c r="G65" s="1567">
        <v>122</v>
      </c>
      <c r="H65" s="1567"/>
      <c r="I65" s="1567"/>
      <c r="J65" s="1567"/>
      <c r="K65" s="1567"/>
      <c r="L65" s="1569" t="s">
        <v>3395</v>
      </c>
    </row>
    <row r="66" spans="1:12" ht="16.5" thickTop="1">
      <c r="A66" s="1570">
        <v>42741</v>
      </c>
      <c r="B66" s="1571" t="s">
        <v>16</v>
      </c>
      <c r="C66" s="1572">
        <v>22</v>
      </c>
      <c r="D66" s="1573">
        <f>+C66*(100-E66)/100</f>
        <v>21.78</v>
      </c>
      <c r="E66" s="1572">
        <v>1</v>
      </c>
      <c r="F66" s="1572" t="s">
        <v>70</v>
      </c>
      <c r="G66" s="1572">
        <v>120</v>
      </c>
      <c r="H66" s="1572"/>
      <c r="I66" s="1572"/>
      <c r="J66" s="1572"/>
      <c r="K66" s="1572"/>
      <c r="L66" s="1574" t="s">
        <v>2752</v>
      </c>
    </row>
    <row r="67" spans="1:12" ht="20.100000000000001" customHeight="1">
      <c r="A67" s="1560">
        <v>42741</v>
      </c>
      <c r="B67" s="1561" t="s">
        <v>12</v>
      </c>
      <c r="C67" s="4644" t="s">
        <v>51</v>
      </c>
      <c r="D67" s="4645"/>
      <c r="E67" s="4645"/>
      <c r="F67" s="4645"/>
      <c r="G67" s="4645"/>
      <c r="H67" s="4645"/>
      <c r="I67" s="4645"/>
      <c r="J67" s="4646"/>
      <c r="K67" s="3397"/>
    </row>
    <row r="68" spans="1:12" ht="20.100000000000001" customHeight="1">
      <c r="A68" s="140">
        <v>42743</v>
      </c>
      <c r="B68" s="137" t="s">
        <v>16</v>
      </c>
      <c r="C68" s="141">
        <v>25</v>
      </c>
      <c r="D68" s="142">
        <f>+C68*(100-E68)/100</f>
        <v>24.25</v>
      </c>
      <c r="E68" s="141">
        <v>3</v>
      </c>
      <c r="F68" s="141"/>
      <c r="G68" s="141">
        <v>130</v>
      </c>
      <c r="H68" s="141"/>
      <c r="I68" s="141"/>
      <c r="J68" s="141"/>
      <c r="K68" s="141"/>
      <c r="L68" s="143" t="s">
        <v>2719</v>
      </c>
    </row>
    <row r="69" spans="1:12">
      <c r="A69" s="1560">
        <v>42782</v>
      </c>
      <c r="B69" s="1561" t="s">
        <v>12</v>
      </c>
      <c r="C69" s="4630" t="s">
        <v>126</v>
      </c>
      <c r="D69" s="4631"/>
      <c r="E69" s="4631"/>
      <c r="F69" s="4631"/>
      <c r="G69" s="4631"/>
      <c r="H69" s="4631"/>
      <c r="I69" s="4631"/>
      <c r="J69" s="4632"/>
      <c r="K69" s="3394"/>
    </row>
    <row r="70" spans="1:12">
      <c r="A70" s="950">
        <v>42859</v>
      </c>
      <c r="B70" s="952" t="s">
        <v>16</v>
      </c>
      <c r="C70" s="947">
        <v>45</v>
      </c>
      <c r="D70" s="954">
        <f>+C70*(100-E70)/100</f>
        <v>25.65</v>
      </c>
      <c r="E70" s="947">
        <v>43</v>
      </c>
      <c r="F70" s="947"/>
      <c r="G70" s="947">
        <v>170</v>
      </c>
      <c r="H70" s="947"/>
      <c r="I70" s="947"/>
      <c r="J70" s="947"/>
      <c r="K70" s="3433"/>
      <c r="L70" s="12" t="s">
        <v>4076</v>
      </c>
    </row>
    <row r="71" spans="1:12">
      <c r="A71" s="950">
        <v>42876</v>
      </c>
      <c r="B71" s="1833" t="s">
        <v>143</v>
      </c>
      <c r="C71" s="947"/>
      <c r="D71" s="954"/>
      <c r="E71" s="947"/>
      <c r="F71" s="947"/>
      <c r="G71" s="947"/>
      <c r="H71" s="4630" t="s">
        <v>829</v>
      </c>
      <c r="I71" s="4632"/>
      <c r="J71" s="947"/>
      <c r="K71" s="3433"/>
      <c r="L71" s="12" t="s">
        <v>4095</v>
      </c>
    </row>
    <row r="72" spans="1:12">
      <c r="A72" s="950">
        <v>42979</v>
      </c>
      <c r="B72" s="952" t="s">
        <v>12</v>
      </c>
      <c r="C72" s="4627" t="s">
        <v>2894</v>
      </c>
      <c r="D72" s="4628"/>
      <c r="E72" s="4628"/>
      <c r="F72" s="4628"/>
      <c r="G72" s="4628"/>
      <c r="H72" s="4628"/>
      <c r="I72" s="4628"/>
      <c r="J72" s="4629"/>
      <c r="K72" s="3392"/>
    </row>
    <row r="73" spans="1:12" ht="16.5" thickBot="1">
      <c r="A73" s="2190">
        <v>43043</v>
      </c>
      <c r="B73" s="2193" t="s">
        <v>16</v>
      </c>
      <c r="C73" s="218">
        <v>30</v>
      </c>
      <c r="D73" s="42">
        <f>+C73*(100-E73)/100</f>
        <v>30</v>
      </c>
      <c r="E73" s="218">
        <v>0</v>
      </c>
      <c r="F73" s="218"/>
      <c r="G73" s="218">
        <v>150</v>
      </c>
      <c r="H73" s="218"/>
      <c r="I73" s="218"/>
      <c r="J73" s="218"/>
      <c r="K73" s="218"/>
      <c r="L73" s="43" t="s">
        <v>2752</v>
      </c>
    </row>
    <row r="74" spans="1:12" ht="16.5" thickTop="1">
      <c r="A74" s="47">
        <v>43172</v>
      </c>
      <c r="B74" s="48" t="s">
        <v>16</v>
      </c>
      <c r="C74" s="219">
        <v>40</v>
      </c>
      <c r="D74" s="128">
        <f>+C74*(100-E74)/100</f>
        <v>39.6</v>
      </c>
      <c r="E74" s="219">
        <v>1</v>
      </c>
      <c r="F74" s="219"/>
      <c r="G74" s="219">
        <v>180</v>
      </c>
      <c r="H74" s="219"/>
      <c r="I74" s="219"/>
      <c r="J74" s="219"/>
      <c r="K74" s="219"/>
      <c r="L74" s="50" t="s">
        <v>4542</v>
      </c>
    </row>
    <row r="75" spans="1:12" s="270" customFormat="1">
      <c r="A75" s="2242">
        <v>43179</v>
      </c>
      <c r="B75" s="2240" t="s">
        <v>143</v>
      </c>
      <c r="C75" s="272"/>
      <c r="D75" s="2241"/>
      <c r="E75" s="272"/>
      <c r="F75" s="272"/>
      <c r="G75" s="272"/>
      <c r="H75" s="4425" t="s">
        <v>2385</v>
      </c>
      <c r="I75" s="4426"/>
      <c r="J75" s="4427"/>
      <c r="K75" s="3388"/>
      <c r="L75" s="271" t="s">
        <v>207</v>
      </c>
    </row>
    <row r="76" spans="1:12">
      <c r="A76" s="950">
        <v>43312</v>
      </c>
      <c r="B76" s="952" t="s">
        <v>16</v>
      </c>
      <c r="C76" s="947">
        <v>25</v>
      </c>
      <c r="D76" s="954">
        <f>+C76*(100-E76)/100</f>
        <v>22</v>
      </c>
      <c r="E76" s="947">
        <v>12</v>
      </c>
      <c r="F76" s="947"/>
      <c r="G76" s="947">
        <v>105</v>
      </c>
      <c r="H76" s="947"/>
      <c r="I76" s="947"/>
      <c r="J76" s="947"/>
      <c r="K76" s="3433"/>
      <c r="L76" s="12" t="s">
        <v>4785</v>
      </c>
    </row>
    <row r="77" spans="1:12" ht="20.100000000000001" customHeight="1">
      <c r="A77" s="950">
        <v>43313</v>
      </c>
      <c r="B77" s="952" t="s">
        <v>4</v>
      </c>
      <c r="C77" s="5294" t="s">
        <v>4799</v>
      </c>
      <c r="D77" s="4631"/>
      <c r="E77" s="4631"/>
      <c r="F77" s="4631"/>
      <c r="G77" s="4631"/>
      <c r="H77" s="4631"/>
      <c r="I77" s="4631"/>
      <c r="J77" s="4632"/>
      <c r="K77" s="3394"/>
    </row>
    <row r="78" spans="1:12">
      <c r="A78" s="2422">
        <v>43383</v>
      </c>
      <c r="B78" s="2423" t="s">
        <v>16</v>
      </c>
      <c r="C78" s="947">
        <v>20</v>
      </c>
      <c r="D78" s="954">
        <f>+C78*(100-E78)/100</f>
        <v>17.600000000000001</v>
      </c>
      <c r="E78" s="947">
        <v>12</v>
      </c>
      <c r="F78" s="947"/>
      <c r="G78" s="947">
        <v>100</v>
      </c>
      <c r="H78" s="947"/>
      <c r="I78" s="947"/>
      <c r="J78" s="947"/>
      <c r="K78" s="3433"/>
      <c r="L78" s="12" t="s">
        <v>4817</v>
      </c>
    </row>
    <row r="79" spans="1:12" ht="16.5" thickBot="1">
      <c r="A79" s="2609">
        <v>43427</v>
      </c>
      <c r="B79" s="2613" t="s">
        <v>143</v>
      </c>
      <c r="C79" s="218"/>
      <c r="D79" s="42"/>
      <c r="E79" s="218"/>
      <c r="F79" s="218"/>
      <c r="G79" s="218"/>
      <c r="H79" s="218">
        <v>5775</v>
      </c>
      <c r="I79" s="218">
        <v>93</v>
      </c>
      <c r="J79" s="218"/>
      <c r="K79" s="218"/>
      <c r="L79" s="43" t="s">
        <v>4997</v>
      </c>
    </row>
    <row r="80" spans="1:12" ht="16.5" thickTop="1">
      <c r="A80" s="47">
        <v>43471</v>
      </c>
      <c r="B80" s="48" t="s">
        <v>16</v>
      </c>
      <c r="C80" s="219">
        <v>20</v>
      </c>
      <c r="D80" s="128">
        <f>+C80*(100-E80)/100</f>
        <v>19.8</v>
      </c>
      <c r="E80" s="219">
        <v>1</v>
      </c>
      <c r="F80" s="219"/>
      <c r="G80" s="219">
        <v>115</v>
      </c>
      <c r="H80" s="219"/>
      <c r="I80" s="219"/>
      <c r="J80" s="219"/>
      <c r="K80" s="219"/>
      <c r="L80" s="50" t="s">
        <v>4785</v>
      </c>
    </row>
    <row r="81" spans="1:12">
      <c r="A81" s="950">
        <v>43565</v>
      </c>
      <c r="B81" s="952" t="s">
        <v>16</v>
      </c>
      <c r="C81" s="947">
        <v>15</v>
      </c>
      <c r="D81" s="954">
        <f>+C81*(100-E81)/100</f>
        <v>14.85</v>
      </c>
      <c r="E81" s="947">
        <v>1</v>
      </c>
      <c r="F81" s="947"/>
      <c r="G81" s="947">
        <v>120</v>
      </c>
      <c r="H81" s="947"/>
      <c r="I81" s="947"/>
      <c r="J81" s="947"/>
      <c r="K81" s="3433"/>
      <c r="L81" s="12" t="s">
        <v>4151</v>
      </c>
    </row>
    <row r="82" spans="1:12">
      <c r="A82" s="950">
        <v>43575</v>
      </c>
      <c r="B82" s="952" t="s">
        <v>143</v>
      </c>
      <c r="C82" s="947"/>
      <c r="D82" s="954"/>
      <c r="E82" s="947"/>
      <c r="F82" s="947"/>
      <c r="G82" s="947"/>
      <c r="H82" s="4630" t="s">
        <v>5355</v>
      </c>
      <c r="I82" s="4632"/>
      <c r="J82" s="947"/>
      <c r="K82" s="3433"/>
      <c r="L82" s="12" t="s">
        <v>30</v>
      </c>
    </row>
    <row r="83" spans="1:12" ht="20.100000000000001" customHeight="1">
      <c r="A83" s="29">
        <v>43685</v>
      </c>
      <c r="B83" s="6" t="s">
        <v>16</v>
      </c>
      <c r="C83" s="30">
        <v>75</v>
      </c>
      <c r="D83" s="31">
        <f>+C83*(100-E83)/100</f>
        <v>74.25</v>
      </c>
      <c r="E83" s="30">
        <v>1</v>
      </c>
      <c r="F83" s="30"/>
      <c r="G83" s="30">
        <v>75</v>
      </c>
      <c r="H83" s="30"/>
      <c r="I83" s="30"/>
      <c r="J83" s="30"/>
      <c r="K83" s="30"/>
      <c r="L83" s="25" t="s">
        <v>5570</v>
      </c>
    </row>
    <row r="84" spans="1:12" ht="20.100000000000001" customHeight="1">
      <c r="A84" s="950">
        <v>43698</v>
      </c>
      <c r="B84" s="952" t="s">
        <v>12</v>
      </c>
      <c r="C84" s="4627" t="s">
        <v>5497</v>
      </c>
      <c r="D84" s="4628"/>
      <c r="E84" s="4628"/>
      <c r="F84" s="4628"/>
      <c r="G84" s="4628"/>
      <c r="H84" s="4628"/>
      <c r="I84" s="4628"/>
      <c r="J84" s="4629"/>
      <c r="K84" s="3392"/>
    </row>
    <row r="85" spans="1:12" ht="20.100000000000001" customHeight="1">
      <c r="A85" s="950">
        <v>43707</v>
      </c>
      <c r="B85" s="952" t="s">
        <v>143</v>
      </c>
      <c r="C85" s="947"/>
      <c r="D85" s="954"/>
      <c r="E85" s="947"/>
      <c r="F85" s="947"/>
      <c r="G85" s="947"/>
      <c r="H85" s="947">
        <v>5710</v>
      </c>
      <c r="I85" s="947">
        <v>100</v>
      </c>
      <c r="J85" s="947"/>
      <c r="K85" s="3433"/>
      <c r="L85" s="12" t="s">
        <v>5604</v>
      </c>
    </row>
    <row r="86" spans="1:12" s="2909" customFormat="1" ht="18.75" customHeight="1">
      <c r="A86" s="2906">
        <v>43780</v>
      </c>
      <c r="B86" s="2907" t="s">
        <v>12</v>
      </c>
      <c r="C86" s="5707" t="s">
        <v>5781</v>
      </c>
      <c r="D86" s="5708"/>
      <c r="E86" s="5708"/>
      <c r="F86" s="5708"/>
      <c r="G86" s="5708"/>
      <c r="H86" s="5708"/>
      <c r="I86" s="5708"/>
      <c r="J86" s="5709"/>
      <c r="K86" s="3477"/>
      <c r="L86" s="2908"/>
    </row>
    <row r="87" spans="1:12" ht="18.75" customHeight="1">
      <c r="A87" s="950">
        <v>43824</v>
      </c>
      <c r="B87" s="952" t="s">
        <v>16</v>
      </c>
      <c r="C87" s="947">
        <v>70</v>
      </c>
      <c r="D87" s="954">
        <f>+C87*(100-E87)/100</f>
        <v>69.3</v>
      </c>
      <c r="E87" s="947">
        <v>1</v>
      </c>
      <c r="F87" s="947" t="s">
        <v>70</v>
      </c>
      <c r="G87" s="947">
        <v>100</v>
      </c>
      <c r="H87" s="947"/>
      <c r="I87" s="947"/>
      <c r="J87" s="947"/>
      <c r="K87" s="3433"/>
      <c r="L87" s="12" t="s">
        <v>4151</v>
      </c>
    </row>
    <row r="88" spans="1:12" ht="20.100000000000001" customHeight="1">
      <c r="A88" s="950">
        <v>43824</v>
      </c>
      <c r="B88" s="952" t="s">
        <v>143</v>
      </c>
      <c r="C88" s="947"/>
      <c r="D88" s="954" t="s">
        <v>324</v>
      </c>
      <c r="E88" s="947"/>
      <c r="F88" s="947"/>
      <c r="G88" s="947"/>
      <c r="H88" s="947">
        <v>5080</v>
      </c>
      <c r="I88" s="947">
        <v>78</v>
      </c>
      <c r="J88" s="947"/>
      <c r="K88" s="3433"/>
      <c r="L88" s="12" t="s">
        <v>30</v>
      </c>
    </row>
    <row r="89" spans="1:12" ht="20.100000000000001" customHeight="1">
      <c r="A89" s="3628">
        <v>43920</v>
      </c>
      <c r="B89" s="3143" t="s">
        <v>4</v>
      </c>
      <c r="C89" s="3146"/>
      <c r="D89" s="3144"/>
      <c r="E89" s="3146">
        <v>1</v>
      </c>
      <c r="F89" s="3146"/>
      <c r="G89" s="3146"/>
      <c r="H89" s="3146"/>
      <c r="I89" s="3146"/>
      <c r="J89" s="3146"/>
      <c r="K89" s="3146"/>
      <c r="L89" s="3145"/>
    </row>
    <row r="90" spans="1:12">
      <c r="A90" s="3628">
        <v>43951</v>
      </c>
      <c r="B90" s="3143" t="s">
        <v>4</v>
      </c>
      <c r="C90" s="3146"/>
      <c r="D90" s="3144"/>
      <c r="E90" s="3146">
        <v>1</v>
      </c>
      <c r="F90" s="3146"/>
      <c r="G90" s="3146"/>
      <c r="H90" s="3146"/>
      <c r="I90" s="3146"/>
      <c r="J90" s="3146"/>
      <c r="K90" s="3146"/>
      <c r="L90" s="3145"/>
    </row>
    <row r="91" spans="1:12" ht="20.100000000000001" customHeight="1">
      <c r="A91" s="3628">
        <v>43981</v>
      </c>
      <c r="B91" s="3143" t="s">
        <v>4</v>
      </c>
      <c r="C91" s="3146"/>
      <c r="D91" s="3144"/>
      <c r="E91" s="3146">
        <v>1</v>
      </c>
      <c r="F91" s="3146"/>
      <c r="G91" s="3146"/>
      <c r="H91" s="3146"/>
      <c r="I91" s="3146"/>
      <c r="J91" s="3146"/>
      <c r="K91" s="3146"/>
      <c r="L91" s="3145"/>
    </row>
    <row r="92" spans="1:12">
      <c r="A92" s="3628">
        <v>44012</v>
      </c>
      <c r="B92" s="3143" t="s">
        <v>4</v>
      </c>
      <c r="C92" s="3146"/>
      <c r="D92" s="3144"/>
      <c r="E92" s="3146">
        <v>1</v>
      </c>
      <c r="F92" s="3146"/>
      <c r="G92" s="3146"/>
      <c r="H92" s="3146"/>
      <c r="I92" s="3146"/>
      <c r="J92" s="3146"/>
      <c r="K92" s="3146"/>
      <c r="L92" s="3145"/>
    </row>
    <row r="93" spans="1:12" ht="20.100000000000001" customHeight="1">
      <c r="A93" s="950">
        <v>44023</v>
      </c>
      <c r="B93" s="952" t="s">
        <v>16</v>
      </c>
      <c r="C93" s="947">
        <v>35</v>
      </c>
      <c r="D93" s="954">
        <f>+C93*(100-E93)/100</f>
        <v>34.65</v>
      </c>
      <c r="E93" s="947">
        <v>1</v>
      </c>
      <c r="F93" s="947" t="s">
        <v>70</v>
      </c>
      <c r="G93" s="947">
        <v>110</v>
      </c>
      <c r="H93" s="947"/>
      <c r="I93" s="947"/>
      <c r="J93" s="947"/>
      <c r="K93" s="3433"/>
      <c r="L93" s="12" t="s">
        <v>4785</v>
      </c>
    </row>
    <row r="94" spans="1:12">
      <c r="A94" s="3628">
        <v>44042</v>
      </c>
      <c r="B94" s="3143" t="s">
        <v>4</v>
      </c>
      <c r="C94" s="3146"/>
      <c r="D94" s="3144"/>
      <c r="E94" s="3146">
        <v>1</v>
      </c>
      <c r="F94" s="3146"/>
      <c r="G94" s="3146"/>
      <c r="H94" s="3146"/>
      <c r="I94" s="3146"/>
      <c r="J94" s="3146"/>
      <c r="K94" s="3146"/>
      <c r="L94" s="3145"/>
    </row>
    <row r="95" spans="1:12">
      <c r="A95" s="950">
        <v>44073</v>
      </c>
      <c r="B95" s="952" t="s">
        <v>143</v>
      </c>
      <c r="C95" s="947"/>
      <c r="D95" s="954" t="s">
        <v>324</v>
      </c>
      <c r="E95" s="947"/>
      <c r="F95" s="947"/>
      <c r="G95" s="947"/>
      <c r="H95" s="3804">
        <v>5740</v>
      </c>
      <c r="I95" s="947">
        <v>100</v>
      </c>
      <c r="J95" s="947"/>
      <c r="K95" s="3433"/>
      <c r="L95" s="12" t="s">
        <v>6274</v>
      </c>
    </row>
    <row r="96" spans="1:12">
      <c r="A96" s="3628">
        <v>44073</v>
      </c>
      <c r="B96" s="3143" t="s">
        <v>4</v>
      </c>
      <c r="C96" s="3146"/>
      <c r="D96" s="3144"/>
      <c r="E96" s="3146">
        <v>1</v>
      </c>
      <c r="F96" s="3146"/>
      <c r="G96" s="3146"/>
      <c r="H96" s="3146"/>
      <c r="I96" s="3146"/>
      <c r="J96" s="3146"/>
      <c r="K96" s="3146"/>
      <c r="L96" s="3145"/>
    </row>
    <row r="97" spans="1:12">
      <c r="A97" s="950">
        <v>44148</v>
      </c>
      <c r="B97" s="952" t="s">
        <v>12</v>
      </c>
      <c r="C97" s="4630" t="s">
        <v>4884</v>
      </c>
      <c r="D97" s="4631"/>
      <c r="E97" s="4631"/>
      <c r="F97" s="4631"/>
      <c r="G97" s="4631"/>
      <c r="H97" s="4631"/>
      <c r="I97" s="4631"/>
      <c r="J97" s="4632"/>
      <c r="K97" s="3433"/>
    </row>
    <row r="98" spans="1:12" s="800" customFormat="1" ht="20.100000000000001" customHeight="1">
      <c r="A98" s="520">
        <v>44155</v>
      </c>
      <c r="B98" s="521" t="s">
        <v>12</v>
      </c>
      <c r="C98" s="4627" t="s">
        <v>5497</v>
      </c>
      <c r="D98" s="4628"/>
      <c r="E98" s="4628"/>
      <c r="F98" s="4628"/>
      <c r="G98" s="4628"/>
      <c r="H98" s="4628"/>
      <c r="I98" s="4628"/>
      <c r="J98" s="4629"/>
      <c r="K98" s="3711"/>
      <c r="L98" s="1294"/>
    </row>
    <row r="99" spans="1:12" ht="20.100000000000001" customHeight="1">
      <c r="A99" s="4">
        <v>44212</v>
      </c>
      <c r="B99" s="28" t="s">
        <v>143</v>
      </c>
      <c r="C99" s="3790" t="s">
        <v>324</v>
      </c>
      <c r="D99" s="23" t="s">
        <v>324</v>
      </c>
      <c r="E99" s="3790"/>
      <c r="F99" s="3790"/>
      <c r="G99" s="3790"/>
      <c r="H99" s="3790">
        <v>4580</v>
      </c>
      <c r="I99" s="3790">
        <v>100</v>
      </c>
      <c r="J99" s="3790"/>
      <c r="K99" s="3790"/>
      <c r="L99" s="15" t="s">
        <v>6447</v>
      </c>
    </row>
    <row r="100" spans="1:12" ht="20.100000000000001" customHeight="1">
      <c r="A100" s="950">
        <v>44214</v>
      </c>
      <c r="B100" s="952" t="s">
        <v>12</v>
      </c>
      <c r="C100" s="5118" t="s">
        <v>6476</v>
      </c>
      <c r="D100" s="4628"/>
      <c r="E100" s="4628"/>
      <c r="F100" s="4628"/>
      <c r="G100" s="4628"/>
      <c r="H100" s="4628"/>
      <c r="I100" s="4628"/>
      <c r="J100" s="5119"/>
      <c r="K100" s="3433"/>
    </row>
    <row r="101" spans="1:12" ht="20.100000000000001" customHeight="1">
      <c r="A101" s="950">
        <v>44228</v>
      </c>
      <c r="B101" s="952" t="s">
        <v>143</v>
      </c>
      <c r="C101" s="947"/>
      <c r="D101" s="954" t="s">
        <v>324</v>
      </c>
      <c r="E101" s="947"/>
      <c r="F101" s="947"/>
      <c r="G101" s="947"/>
      <c r="H101" s="947">
        <v>5115</v>
      </c>
      <c r="I101" s="947">
        <v>100</v>
      </c>
      <c r="J101" s="947"/>
      <c r="K101" s="3433"/>
      <c r="L101" s="12" t="s">
        <v>30</v>
      </c>
    </row>
    <row r="102" spans="1:12" ht="20.100000000000001" customHeight="1">
      <c r="A102" s="950">
        <v>44298</v>
      </c>
      <c r="B102" s="952" t="s">
        <v>16</v>
      </c>
      <c r="C102" s="3925">
        <v>50</v>
      </c>
      <c r="D102" s="3925">
        <f t="shared" ref="D102" si="0">+C102-(E102*C102/100)</f>
        <v>49.5</v>
      </c>
      <c r="E102" s="3925">
        <v>1</v>
      </c>
      <c r="F102" s="3925" t="s">
        <v>70</v>
      </c>
      <c r="G102" s="3925">
        <v>160</v>
      </c>
      <c r="H102" s="947"/>
      <c r="I102" s="947"/>
      <c r="J102" s="947"/>
      <c r="K102" s="3433"/>
      <c r="L102" s="12" t="s">
        <v>6573</v>
      </c>
    </row>
    <row r="103" spans="1:12">
      <c r="A103" s="950">
        <v>44367</v>
      </c>
      <c r="B103" s="952" t="s">
        <v>143</v>
      </c>
      <c r="C103" s="947"/>
      <c r="D103" s="954" t="s">
        <v>324</v>
      </c>
      <c r="E103" s="947"/>
      <c r="F103" s="947"/>
      <c r="G103" s="947"/>
      <c r="H103" s="947">
        <v>5745</v>
      </c>
      <c r="I103" s="947">
        <v>100</v>
      </c>
      <c r="J103" s="947"/>
      <c r="K103" s="3433"/>
      <c r="L103" s="12" t="s">
        <v>6701</v>
      </c>
    </row>
    <row r="104" spans="1:12">
      <c r="A104" s="4094">
        <v>44410</v>
      </c>
      <c r="B104" s="4095" t="s">
        <v>12</v>
      </c>
      <c r="C104" s="5132" t="s">
        <v>757</v>
      </c>
      <c r="D104" s="4631"/>
      <c r="E104" s="4631"/>
      <c r="F104" s="4631"/>
      <c r="G104" s="4631"/>
      <c r="H104" s="4631"/>
      <c r="I104" s="4631"/>
      <c r="J104" s="5133"/>
      <c r="K104" s="4093"/>
    </row>
    <row r="105" spans="1:12">
      <c r="A105" s="4099">
        <v>44417</v>
      </c>
      <c r="B105" s="4100" t="s">
        <v>11</v>
      </c>
      <c r="C105" s="5698" t="s">
        <v>6667</v>
      </c>
      <c r="D105" s="5699"/>
      <c r="E105" s="5699"/>
      <c r="F105" s="5699"/>
      <c r="G105" s="5699"/>
      <c r="H105" s="5699"/>
      <c r="I105" s="5699"/>
      <c r="J105" s="5700"/>
      <c r="K105" s="4101"/>
      <c r="L105" s="4102"/>
    </row>
    <row r="106" spans="1:12">
      <c r="A106" s="950">
        <v>44439</v>
      </c>
      <c r="B106" s="952" t="s">
        <v>143</v>
      </c>
      <c r="C106" s="947"/>
      <c r="D106" s="3635">
        <f t="shared" ref="D106:D109" si="1">+C106*(100-E106)/100</f>
        <v>0</v>
      </c>
      <c r="E106" s="947"/>
      <c r="F106" s="947"/>
      <c r="G106" s="947"/>
      <c r="H106" s="4158">
        <v>5755</v>
      </c>
      <c r="I106" s="4158">
        <v>98</v>
      </c>
      <c r="J106" s="947"/>
      <c r="K106" s="3433"/>
      <c r="L106" s="12" t="s">
        <v>6811</v>
      </c>
    </row>
    <row r="107" spans="1:12" ht="49.5" customHeight="1">
      <c r="A107" s="950">
        <v>44472</v>
      </c>
      <c r="B107" s="952" t="s">
        <v>16</v>
      </c>
      <c r="C107" s="4213">
        <v>34</v>
      </c>
      <c r="D107" s="4214">
        <f t="shared" ref="D107" si="2">C107*(100-E107)/100</f>
        <v>32.299999999999997</v>
      </c>
      <c r="E107" s="4213">
        <v>5</v>
      </c>
      <c r="F107" s="4214" t="s">
        <v>70</v>
      </c>
      <c r="G107" s="4213">
        <v>105</v>
      </c>
      <c r="H107" s="947"/>
      <c r="I107" s="947"/>
      <c r="J107" s="947"/>
      <c r="K107" s="3433"/>
      <c r="L107" s="12" t="s">
        <v>6858</v>
      </c>
    </row>
    <row r="108" spans="1:12">
      <c r="A108" s="950"/>
      <c r="B108" s="952"/>
      <c r="C108" s="947"/>
      <c r="D108" s="3809">
        <f t="shared" si="1"/>
        <v>0</v>
      </c>
      <c r="E108" s="947"/>
      <c r="F108" s="947"/>
      <c r="G108" s="947"/>
      <c r="H108" s="947"/>
      <c r="I108" s="947"/>
      <c r="J108" s="947"/>
      <c r="K108" s="3433"/>
    </row>
    <row r="109" spans="1:12">
      <c r="A109" s="950"/>
      <c r="B109" s="952"/>
      <c r="C109" s="947"/>
      <c r="D109" s="3809">
        <f t="shared" si="1"/>
        <v>0</v>
      </c>
      <c r="E109" s="947"/>
      <c r="F109" s="947"/>
      <c r="G109" s="947"/>
      <c r="H109" s="947"/>
      <c r="I109" s="947"/>
      <c r="J109" s="947"/>
      <c r="K109" s="3433"/>
    </row>
    <row r="110" spans="1:12">
      <c r="A110" s="950"/>
      <c r="B110" s="952"/>
      <c r="C110" s="947"/>
      <c r="D110" s="947"/>
      <c r="E110" s="947"/>
      <c r="F110" s="947"/>
      <c r="G110" s="947"/>
      <c r="H110" s="947"/>
      <c r="I110" s="947"/>
      <c r="J110" s="947"/>
      <c r="K110" s="3433"/>
    </row>
    <row r="111" spans="1:12" ht="20.100000000000001" customHeight="1">
      <c r="A111" s="950"/>
      <c r="B111" s="952"/>
      <c r="C111" s="947"/>
      <c r="D111" s="947"/>
      <c r="E111" s="947"/>
      <c r="F111" s="947"/>
      <c r="G111" s="947"/>
      <c r="H111" s="947"/>
      <c r="I111" s="947"/>
      <c r="J111" s="947"/>
      <c r="K111" s="3433"/>
    </row>
    <row r="112" spans="1:12" ht="20.100000000000001" customHeight="1">
      <c r="A112" s="950"/>
      <c r="B112" s="952"/>
      <c r="C112" s="947"/>
      <c r="D112" s="947"/>
      <c r="E112" s="947"/>
      <c r="F112" s="947"/>
      <c r="G112" s="947"/>
      <c r="H112" s="947"/>
      <c r="I112" s="947"/>
      <c r="J112" s="947"/>
      <c r="K112" s="3433"/>
    </row>
    <row r="113" spans="1:11">
      <c r="A113" s="950"/>
      <c r="B113" s="952"/>
      <c r="C113" s="947"/>
      <c r="D113" s="947"/>
      <c r="E113" s="947"/>
      <c r="F113" s="947"/>
      <c r="G113" s="947"/>
      <c r="H113" s="947"/>
      <c r="I113" s="947"/>
      <c r="J113" s="947"/>
      <c r="K113" s="3433"/>
    </row>
    <row r="114" spans="1:11">
      <c r="A114" s="950"/>
      <c r="B114" s="952"/>
      <c r="C114" s="947"/>
      <c r="D114" s="947"/>
      <c r="E114" s="947"/>
      <c r="F114" s="947"/>
      <c r="G114" s="947"/>
      <c r="H114" s="947"/>
      <c r="I114" s="947"/>
      <c r="J114" s="947"/>
      <c r="K114" s="3433"/>
    </row>
    <row r="115" spans="1:11">
      <c r="A115" s="950"/>
      <c r="B115" s="952"/>
      <c r="C115" s="947"/>
      <c r="D115" s="947"/>
      <c r="E115" s="947"/>
      <c r="F115" s="947"/>
      <c r="G115" s="947"/>
      <c r="H115" s="947"/>
      <c r="I115" s="947"/>
      <c r="J115" s="947"/>
      <c r="K115" s="3433"/>
    </row>
    <row r="116" spans="1:11">
      <c r="A116" s="950"/>
      <c r="B116" s="952"/>
      <c r="C116" s="947"/>
      <c r="D116" s="947"/>
      <c r="E116" s="947"/>
      <c r="F116" s="947"/>
      <c r="G116" s="947"/>
      <c r="H116" s="947"/>
      <c r="I116" s="947"/>
      <c r="J116" s="947"/>
      <c r="K116" s="3433"/>
    </row>
    <row r="117" spans="1:11">
      <c r="A117" s="950"/>
      <c r="B117" s="952"/>
      <c r="C117" s="947"/>
      <c r="D117" s="947"/>
      <c r="E117" s="947"/>
      <c r="F117" s="947"/>
      <c r="G117" s="947"/>
      <c r="H117" s="947"/>
      <c r="I117" s="947"/>
      <c r="J117" s="947"/>
      <c r="K117" s="3433"/>
    </row>
    <row r="118" spans="1:11">
      <c r="A118" s="950"/>
      <c r="B118" s="952"/>
      <c r="C118" s="947"/>
      <c r="D118" s="947"/>
      <c r="E118" s="947"/>
      <c r="F118" s="947"/>
      <c r="G118" s="947"/>
      <c r="H118" s="947"/>
      <c r="I118" s="947"/>
      <c r="J118" s="947"/>
      <c r="K118" s="3433"/>
    </row>
    <row r="119" spans="1:11" ht="20.100000000000001" customHeight="1">
      <c r="A119" s="950"/>
      <c r="B119" s="952"/>
      <c r="C119" s="947"/>
      <c r="D119" s="947"/>
      <c r="E119" s="947"/>
      <c r="F119" s="947"/>
      <c r="G119" s="947"/>
      <c r="H119" s="947"/>
      <c r="I119" s="947"/>
      <c r="J119" s="947"/>
      <c r="K119" s="3433"/>
    </row>
    <row r="120" spans="1:11" ht="20.100000000000001" customHeight="1">
      <c r="A120" s="950"/>
      <c r="B120" s="952"/>
      <c r="C120" s="947"/>
      <c r="D120" s="947"/>
      <c r="E120" s="947"/>
      <c r="F120" s="947"/>
      <c r="G120" s="947"/>
      <c r="H120" s="947"/>
      <c r="I120" s="947"/>
      <c r="J120" s="947"/>
      <c r="K120" s="3433"/>
    </row>
    <row r="121" spans="1:11" ht="20.100000000000001" customHeight="1">
      <c r="A121" s="950"/>
      <c r="B121" s="952"/>
      <c r="C121" s="947"/>
      <c r="D121" s="947"/>
      <c r="E121" s="947"/>
      <c r="F121" s="947"/>
      <c r="G121" s="947"/>
      <c r="H121" s="947"/>
      <c r="I121" s="947"/>
      <c r="J121" s="947"/>
      <c r="K121" s="3433"/>
    </row>
    <row r="122" spans="1:11" ht="20.100000000000001" customHeight="1">
      <c r="A122" s="950"/>
      <c r="B122" s="952"/>
      <c r="C122" s="947"/>
      <c r="D122" s="947"/>
      <c r="E122" s="947"/>
      <c r="F122" s="947"/>
      <c r="G122" s="947"/>
      <c r="H122" s="947"/>
      <c r="I122" s="947"/>
      <c r="J122" s="947"/>
      <c r="K122" s="3433"/>
    </row>
    <row r="123" spans="1:11">
      <c r="A123" s="950"/>
      <c r="B123" s="952"/>
      <c r="C123" s="947"/>
      <c r="D123" s="947"/>
      <c r="E123" s="947"/>
      <c r="F123" s="947"/>
      <c r="G123" s="947"/>
      <c r="H123" s="947"/>
      <c r="I123" s="947"/>
      <c r="J123" s="947"/>
      <c r="K123" s="3433"/>
    </row>
    <row r="124" spans="1:11" ht="20.100000000000001" customHeight="1">
      <c r="A124" s="950"/>
      <c r="B124" s="952"/>
      <c r="C124" s="947"/>
      <c r="D124" s="947"/>
      <c r="E124" s="947"/>
      <c r="F124" s="947"/>
      <c r="G124" s="947"/>
      <c r="H124" s="947"/>
      <c r="I124" s="947"/>
      <c r="J124" s="947"/>
      <c r="K124" s="3433"/>
    </row>
    <row r="125" spans="1:11" ht="20.100000000000001" customHeight="1">
      <c r="A125" s="950"/>
      <c r="B125" s="952"/>
      <c r="C125" s="947"/>
      <c r="D125" s="947"/>
      <c r="E125" s="947"/>
      <c r="F125" s="947"/>
      <c r="G125" s="947"/>
      <c r="H125" s="947"/>
      <c r="I125" s="947"/>
      <c r="J125" s="947"/>
      <c r="K125" s="3433"/>
    </row>
    <row r="126" spans="1:11" ht="20.100000000000001" customHeight="1">
      <c r="A126" s="950"/>
      <c r="B126" s="952"/>
      <c r="C126" s="947"/>
      <c r="D126" s="947"/>
      <c r="E126" s="947"/>
      <c r="F126" s="947"/>
      <c r="G126" s="947"/>
      <c r="H126" s="947"/>
      <c r="I126" s="947"/>
      <c r="J126" s="947"/>
      <c r="K126" s="3433"/>
    </row>
    <row r="127" spans="1:11" ht="20.100000000000001" customHeight="1">
      <c r="A127" s="950"/>
      <c r="B127" s="952"/>
      <c r="C127" s="947"/>
      <c r="D127" s="947"/>
      <c r="E127" s="947"/>
      <c r="F127" s="947"/>
      <c r="G127" s="947"/>
      <c r="H127" s="947"/>
      <c r="I127" s="947"/>
      <c r="J127" s="947"/>
      <c r="K127" s="3433"/>
    </row>
    <row r="128" spans="1:11" ht="20.100000000000001" customHeight="1">
      <c r="A128" s="950"/>
      <c r="B128" s="952"/>
      <c r="C128" s="947"/>
      <c r="D128" s="947"/>
      <c r="E128" s="947"/>
      <c r="F128" s="947"/>
      <c r="G128" s="947"/>
      <c r="H128" s="947"/>
      <c r="I128" s="947"/>
      <c r="J128" s="947"/>
      <c r="K128" s="3433"/>
    </row>
    <row r="129" spans="1:11" ht="20.100000000000001" customHeight="1">
      <c r="A129" s="950"/>
      <c r="B129" s="952"/>
      <c r="C129" s="947"/>
      <c r="D129" s="947"/>
      <c r="E129" s="947"/>
      <c r="F129" s="947"/>
      <c r="G129" s="947"/>
      <c r="H129" s="947"/>
      <c r="I129" s="947"/>
      <c r="J129" s="947"/>
      <c r="K129" s="3433"/>
    </row>
    <row r="130" spans="1:11" ht="20.100000000000001" customHeight="1">
      <c r="A130" s="950"/>
      <c r="B130" s="952"/>
      <c r="C130" s="947"/>
      <c r="D130" s="947"/>
      <c r="E130" s="947"/>
      <c r="F130" s="947"/>
      <c r="G130" s="947"/>
      <c r="H130" s="947"/>
      <c r="I130" s="947"/>
      <c r="J130" s="947"/>
      <c r="K130" s="3433"/>
    </row>
    <row r="131" spans="1:11" ht="20.100000000000001" customHeight="1">
      <c r="A131" s="950"/>
      <c r="B131" s="952"/>
      <c r="C131" s="947"/>
      <c r="D131" s="947"/>
      <c r="E131" s="947"/>
      <c r="F131" s="947"/>
      <c r="G131" s="947"/>
      <c r="H131" s="947"/>
      <c r="I131" s="947"/>
      <c r="J131" s="947"/>
      <c r="K131" s="3433"/>
    </row>
    <row r="132" spans="1:11">
      <c r="A132" s="950"/>
      <c r="B132" s="952"/>
      <c r="C132" s="947"/>
      <c r="D132" s="947"/>
      <c r="E132" s="947"/>
      <c r="F132" s="947"/>
      <c r="G132" s="947"/>
      <c r="H132" s="947"/>
      <c r="I132" s="947"/>
      <c r="J132" s="947"/>
      <c r="K132" s="3433"/>
    </row>
    <row r="133" spans="1:11" ht="20.100000000000001" customHeight="1">
      <c r="A133" s="950"/>
      <c r="B133" s="952"/>
      <c r="C133" s="947"/>
      <c r="D133" s="947"/>
      <c r="E133" s="947"/>
      <c r="F133" s="947"/>
      <c r="G133" s="947"/>
      <c r="H133" s="947"/>
      <c r="I133" s="947"/>
      <c r="J133" s="947"/>
      <c r="K133" s="3433"/>
    </row>
    <row r="134" spans="1:11">
      <c r="A134" s="950"/>
      <c r="B134" s="952"/>
      <c r="C134" s="947"/>
      <c r="D134" s="947"/>
      <c r="E134" s="947"/>
      <c r="F134" s="947"/>
      <c r="G134" s="947"/>
      <c r="H134" s="947"/>
      <c r="I134" s="947"/>
      <c r="J134" s="947"/>
      <c r="K134" s="3433"/>
    </row>
    <row r="135" spans="1:11">
      <c r="A135" s="950"/>
      <c r="B135" s="952"/>
      <c r="C135" s="947"/>
      <c r="D135" s="947"/>
      <c r="E135" s="947"/>
      <c r="F135" s="947"/>
      <c r="G135" s="947"/>
      <c r="H135" s="947"/>
      <c r="I135" s="947"/>
      <c r="J135" s="947"/>
      <c r="K135" s="3433"/>
    </row>
    <row r="136" spans="1:11">
      <c r="A136" s="950"/>
      <c r="B136" s="952"/>
      <c r="C136" s="947"/>
      <c r="D136" s="947"/>
      <c r="E136" s="947"/>
      <c r="F136" s="947"/>
      <c r="G136" s="947"/>
      <c r="H136" s="947"/>
      <c r="I136" s="947"/>
      <c r="J136" s="947"/>
      <c r="K136" s="3433"/>
    </row>
    <row r="137" spans="1:11">
      <c r="A137" s="950"/>
      <c r="B137" s="952"/>
      <c r="C137" s="947"/>
      <c r="D137" s="947"/>
      <c r="E137" s="947"/>
      <c r="F137" s="947"/>
      <c r="G137" s="947"/>
      <c r="H137" s="947"/>
      <c r="I137" s="947"/>
      <c r="J137" s="947"/>
      <c r="K137" s="3433"/>
    </row>
    <row r="138" spans="1:11">
      <c r="A138" s="950"/>
      <c r="C138" s="947"/>
      <c r="D138" s="947"/>
      <c r="E138" s="947"/>
      <c r="F138" s="947"/>
      <c r="G138" s="947"/>
      <c r="H138" s="947"/>
      <c r="I138" s="947"/>
      <c r="J138" s="947"/>
      <c r="K138" s="3433"/>
    </row>
    <row r="139" spans="1:11">
      <c r="A139" s="950"/>
      <c r="C139" s="947"/>
      <c r="D139" s="947"/>
      <c r="E139" s="947"/>
      <c r="F139" s="947"/>
      <c r="G139" s="947"/>
      <c r="H139" s="947"/>
      <c r="I139" s="947"/>
      <c r="J139" s="947"/>
      <c r="K139" s="3433"/>
    </row>
    <row r="140" spans="1:11">
      <c r="A140" s="950"/>
      <c r="C140" s="947"/>
      <c r="D140" s="947"/>
      <c r="E140" s="947"/>
      <c r="F140" s="947"/>
      <c r="G140" s="947"/>
      <c r="H140" s="947"/>
      <c r="I140" s="947"/>
      <c r="J140" s="947"/>
      <c r="K140" s="3433"/>
    </row>
    <row r="141" spans="1:11">
      <c r="A141" s="950"/>
      <c r="C141" s="947"/>
      <c r="D141" s="947"/>
      <c r="E141" s="947"/>
      <c r="F141" s="947"/>
      <c r="G141" s="947"/>
      <c r="H141" s="947"/>
      <c r="I141" s="947"/>
      <c r="J141" s="947"/>
      <c r="K141" s="3433"/>
    </row>
    <row r="142" spans="1:11">
      <c r="A142" s="950"/>
      <c r="C142" s="947"/>
      <c r="D142" s="947"/>
      <c r="E142" s="947"/>
      <c r="F142" s="947"/>
      <c r="G142" s="947"/>
      <c r="H142" s="947"/>
      <c r="I142" s="947"/>
      <c r="J142" s="947"/>
      <c r="K142" s="3433"/>
    </row>
    <row r="143" spans="1:11">
      <c r="A143" s="950"/>
      <c r="C143" s="947"/>
      <c r="D143" s="947"/>
      <c r="E143" s="947"/>
      <c r="F143" s="947"/>
      <c r="G143" s="947"/>
      <c r="H143" s="947"/>
      <c r="I143" s="947"/>
      <c r="J143" s="947"/>
      <c r="K143" s="3433"/>
    </row>
    <row r="144" spans="1:11">
      <c r="A144" s="950"/>
      <c r="C144" s="947"/>
      <c r="D144" s="947"/>
      <c r="E144" s="947"/>
      <c r="F144" s="947"/>
      <c r="G144" s="947"/>
      <c r="H144" s="947"/>
      <c r="I144" s="947"/>
      <c r="J144" s="947"/>
      <c r="K144" s="3433"/>
    </row>
    <row r="145" spans="1:11">
      <c r="A145" s="950"/>
      <c r="C145" s="947"/>
      <c r="D145" s="947"/>
      <c r="E145" s="947"/>
      <c r="F145" s="947"/>
      <c r="G145" s="947"/>
      <c r="H145" s="947"/>
      <c r="I145" s="947"/>
      <c r="J145" s="947"/>
      <c r="K145" s="3433"/>
    </row>
    <row r="146" spans="1:11">
      <c r="A146" s="950"/>
      <c r="C146" s="947"/>
      <c r="D146" s="947"/>
      <c r="E146" s="947"/>
      <c r="F146" s="947"/>
      <c r="G146" s="947"/>
      <c r="H146" s="947"/>
      <c r="I146" s="947"/>
      <c r="J146" s="947"/>
      <c r="K146" s="3433"/>
    </row>
    <row r="147" spans="1:11">
      <c r="A147" s="950"/>
      <c r="C147" s="947"/>
      <c r="D147" s="947"/>
      <c r="E147" s="947"/>
      <c r="F147" s="947"/>
      <c r="G147" s="947"/>
      <c r="H147" s="947"/>
      <c r="I147" s="947"/>
      <c r="J147" s="947"/>
      <c r="K147" s="3433"/>
    </row>
    <row r="148" spans="1:11">
      <c r="A148" s="950"/>
      <c r="C148" s="947"/>
      <c r="D148" s="947"/>
      <c r="E148" s="947"/>
      <c r="F148" s="947"/>
      <c r="G148" s="947"/>
      <c r="H148" s="947"/>
      <c r="I148" s="947"/>
      <c r="J148" s="947"/>
      <c r="K148" s="3433"/>
    </row>
    <row r="149" spans="1:11">
      <c r="A149" s="950"/>
      <c r="C149" s="947"/>
      <c r="D149" s="947"/>
      <c r="E149" s="947"/>
      <c r="F149" s="947"/>
      <c r="G149" s="947"/>
      <c r="H149" s="947"/>
      <c r="I149" s="947"/>
      <c r="J149" s="947"/>
      <c r="K149" s="3433"/>
    </row>
    <row r="150" spans="1:11">
      <c r="A150" s="950"/>
      <c r="C150" s="947"/>
      <c r="D150" s="947"/>
      <c r="E150" s="947"/>
      <c r="F150" s="947"/>
      <c r="G150" s="947"/>
      <c r="H150" s="947"/>
      <c r="I150" s="947"/>
      <c r="J150" s="947"/>
      <c r="K150" s="3433"/>
    </row>
    <row r="151" spans="1:11">
      <c r="A151" s="950"/>
      <c r="C151" s="947"/>
      <c r="D151" s="947"/>
      <c r="E151" s="947"/>
      <c r="F151" s="947"/>
      <c r="G151" s="947"/>
      <c r="H151" s="947"/>
      <c r="I151" s="947"/>
      <c r="J151" s="947"/>
      <c r="K151" s="3433"/>
    </row>
    <row r="152" spans="1:11">
      <c r="A152" s="950"/>
      <c r="C152" s="947"/>
      <c r="D152" s="947"/>
      <c r="E152" s="947"/>
      <c r="F152" s="947"/>
      <c r="G152" s="947"/>
      <c r="H152" s="947"/>
      <c r="I152" s="947"/>
      <c r="J152" s="947"/>
      <c r="K152" s="3433"/>
    </row>
    <row r="153" spans="1:11">
      <c r="A153" s="950"/>
      <c r="C153" s="947"/>
      <c r="D153" s="947"/>
      <c r="E153" s="947"/>
      <c r="F153" s="947"/>
      <c r="G153" s="947"/>
      <c r="H153" s="947"/>
      <c r="I153" s="947"/>
      <c r="J153" s="947"/>
      <c r="K153" s="3433"/>
    </row>
    <row r="154" spans="1:11">
      <c r="A154" s="950"/>
      <c r="C154" s="947"/>
      <c r="D154" s="947"/>
      <c r="E154" s="947"/>
      <c r="F154" s="947"/>
      <c r="G154" s="947"/>
      <c r="H154" s="947"/>
      <c r="I154" s="947"/>
      <c r="J154" s="947"/>
      <c r="K154" s="3433"/>
    </row>
    <row r="155" spans="1:11">
      <c r="A155" s="950"/>
      <c r="C155" s="947"/>
      <c r="D155" s="947"/>
      <c r="E155" s="947"/>
      <c r="F155" s="947"/>
      <c r="G155" s="947"/>
      <c r="H155" s="947"/>
      <c r="I155" s="947"/>
      <c r="J155" s="947"/>
      <c r="K155" s="3433"/>
    </row>
    <row r="156" spans="1:11">
      <c r="A156" s="950"/>
      <c r="C156" s="947"/>
      <c r="D156" s="947"/>
      <c r="E156" s="947"/>
      <c r="F156" s="947"/>
      <c r="G156" s="947"/>
      <c r="H156" s="947"/>
      <c r="I156" s="947"/>
      <c r="J156" s="947"/>
      <c r="K156" s="3433"/>
    </row>
    <row r="157" spans="1:11">
      <c r="A157" s="950"/>
      <c r="C157" s="947"/>
      <c r="D157" s="947"/>
      <c r="E157" s="947"/>
      <c r="F157" s="947"/>
      <c r="G157" s="947"/>
      <c r="H157" s="947"/>
      <c r="I157" s="947"/>
      <c r="J157" s="947"/>
      <c r="K157" s="3433"/>
    </row>
    <row r="158" spans="1:11">
      <c r="A158" s="950"/>
      <c r="C158" s="947"/>
      <c r="D158" s="947"/>
      <c r="E158" s="947"/>
      <c r="F158" s="947"/>
      <c r="G158" s="947"/>
      <c r="H158" s="947"/>
      <c r="I158" s="947"/>
      <c r="J158" s="947"/>
      <c r="K158" s="3433"/>
    </row>
    <row r="159" spans="1:11">
      <c r="A159" s="950"/>
      <c r="C159" s="947"/>
      <c r="D159" s="947"/>
      <c r="E159" s="947"/>
      <c r="F159" s="947"/>
      <c r="G159" s="947"/>
      <c r="H159" s="947"/>
      <c r="I159" s="947"/>
      <c r="J159" s="947"/>
      <c r="K159" s="3433"/>
    </row>
    <row r="160" spans="1:11">
      <c r="A160" s="950"/>
      <c r="C160" s="947"/>
      <c r="D160" s="947"/>
      <c r="E160" s="947"/>
      <c r="F160" s="947"/>
      <c r="G160" s="947"/>
      <c r="H160" s="947"/>
      <c r="I160" s="947"/>
      <c r="J160" s="947"/>
      <c r="K160" s="3433"/>
    </row>
    <row r="161" spans="1:11">
      <c r="A161" s="950"/>
      <c r="C161" s="947"/>
      <c r="D161" s="947"/>
      <c r="E161" s="947"/>
      <c r="F161" s="947"/>
      <c r="G161" s="947"/>
      <c r="H161" s="947"/>
      <c r="I161" s="947"/>
      <c r="J161" s="947"/>
      <c r="K161" s="3433"/>
    </row>
    <row r="162" spans="1:11">
      <c r="A162" s="950"/>
      <c r="C162" s="947"/>
      <c r="D162" s="947"/>
      <c r="E162" s="947"/>
      <c r="F162" s="947"/>
      <c r="G162" s="947"/>
      <c r="H162" s="947"/>
      <c r="I162" s="947"/>
      <c r="J162" s="947"/>
      <c r="K162" s="3433"/>
    </row>
    <row r="163" spans="1:11">
      <c r="A163" s="950"/>
      <c r="C163" s="947"/>
      <c r="D163" s="947"/>
      <c r="E163" s="947"/>
      <c r="F163" s="947"/>
      <c r="G163" s="947"/>
      <c r="H163" s="947"/>
      <c r="I163" s="947"/>
      <c r="J163" s="947"/>
      <c r="K163" s="3433"/>
    </row>
    <row r="164" spans="1:11">
      <c r="A164" s="950"/>
      <c r="C164" s="947"/>
      <c r="D164" s="947"/>
      <c r="E164" s="947"/>
      <c r="F164" s="947"/>
      <c r="G164" s="947"/>
      <c r="H164" s="947"/>
      <c r="I164" s="947"/>
      <c r="J164" s="947"/>
      <c r="K164" s="3433"/>
    </row>
    <row r="165" spans="1:11">
      <c r="C165" s="947"/>
      <c r="D165" s="947"/>
      <c r="E165" s="947"/>
      <c r="F165" s="947"/>
      <c r="G165" s="947"/>
      <c r="H165" s="947"/>
      <c r="I165" s="947"/>
      <c r="J165" s="947"/>
      <c r="K165" s="3433"/>
    </row>
    <row r="166" spans="1:11">
      <c r="C166" s="947"/>
      <c r="D166" s="947"/>
      <c r="E166" s="947"/>
      <c r="F166" s="947"/>
      <c r="G166" s="947"/>
      <c r="H166" s="947"/>
      <c r="I166" s="947"/>
      <c r="J166" s="947"/>
      <c r="K166" s="3433"/>
    </row>
    <row r="167" spans="1:11">
      <c r="C167" s="947"/>
      <c r="D167" s="947"/>
      <c r="E167" s="947"/>
      <c r="F167" s="947"/>
      <c r="G167" s="947"/>
      <c r="H167" s="947"/>
      <c r="I167" s="947"/>
      <c r="J167" s="947"/>
      <c r="K167" s="3433"/>
    </row>
    <row r="168" spans="1:11">
      <c r="C168" s="947"/>
      <c r="D168" s="947"/>
      <c r="E168" s="947"/>
      <c r="F168" s="947"/>
      <c r="G168" s="947"/>
      <c r="H168" s="947"/>
      <c r="I168" s="947"/>
      <c r="J168" s="947"/>
      <c r="K168" s="3433"/>
    </row>
    <row r="169" spans="1:11">
      <c r="C169" s="947"/>
      <c r="D169" s="947"/>
      <c r="E169" s="947"/>
      <c r="F169" s="947"/>
      <c r="G169" s="947"/>
      <c r="H169" s="947"/>
      <c r="I169" s="947"/>
      <c r="J169" s="947"/>
      <c r="K169" s="3433"/>
    </row>
    <row r="170" spans="1:11">
      <c r="C170" s="947"/>
      <c r="D170" s="947"/>
      <c r="E170" s="947"/>
      <c r="F170" s="947"/>
      <c r="G170" s="947"/>
      <c r="H170" s="947"/>
      <c r="I170" s="947"/>
      <c r="J170" s="947"/>
      <c r="K170" s="3433"/>
    </row>
    <row r="171" spans="1:11">
      <c r="C171" s="947"/>
      <c r="D171" s="947"/>
      <c r="E171" s="947"/>
      <c r="F171" s="947"/>
      <c r="G171" s="947"/>
      <c r="H171" s="947"/>
      <c r="I171" s="947"/>
      <c r="J171" s="947"/>
      <c r="K171" s="3433"/>
    </row>
    <row r="172" spans="1:11">
      <c r="C172" s="947"/>
      <c r="D172" s="947"/>
      <c r="E172" s="947"/>
      <c r="F172" s="947"/>
      <c r="G172" s="947"/>
      <c r="H172" s="947"/>
      <c r="I172" s="947"/>
      <c r="J172" s="947"/>
      <c r="K172" s="3433"/>
    </row>
    <row r="173" spans="1:11">
      <c r="C173" s="947"/>
      <c r="D173" s="947"/>
      <c r="E173" s="947"/>
      <c r="F173" s="947"/>
      <c r="G173" s="947"/>
      <c r="H173" s="947"/>
      <c r="I173" s="947"/>
      <c r="J173" s="947"/>
      <c r="K173" s="3433"/>
    </row>
    <row r="174" spans="1:11">
      <c r="C174" s="947"/>
      <c r="D174" s="947"/>
      <c r="E174" s="947"/>
      <c r="F174" s="947"/>
      <c r="G174" s="947"/>
      <c r="H174" s="947"/>
      <c r="I174" s="947"/>
      <c r="J174" s="947"/>
      <c r="K174" s="3433"/>
    </row>
    <row r="175" spans="1:11">
      <c r="C175" s="947"/>
      <c r="D175" s="947"/>
      <c r="E175" s="947"/>
      <c r="F175" s="947"/>
      <c r="G175" s="947"/>
      <c r="H175" s="947"/>
      <c r="I175" s="947"/>
      <c r="J175" s="947"/>
      <c r="K175" s="3433"/>
    </row>
    <row r="176" spans="1:11">
      <c r="C176" s="947"/>
      <c r="D176" s="947"/>
      <c r="E176" s="947"/>
      <c r="F176" s="947"/>
      <c r="G176" s="947"/>
      <c r="H176" s="947"/>
      <c r="I176" s="947"/>
      <c r="J176" s="947"/>
      <c r="K176" s="3433"/>
    </row>
    <row r="177" spans="3:11">
      <c r="C177" s="947"/>
      <c r="D177" s="947"/>
      <c r="E177" s="947"/>
      <c r="F177" s="947"/>
      <c r="G177" s="947"/>
      <c r="H177" s="947"/>
      <c r="I177" s="947"/>
      <c r="J177" s="947"/>
      <c r="K177" s="3433"/>
    </row>
    <row r="178" spans="3:11">
      <c r="C178" s="947"/>
      <c r="D178" s="947"/>
      <c r="E178" s="947"/>
      <c r="F178" s="947"/>
      <c r="G178" s="947"/>
      <c r="H178" s="947"/>
      <c r="I178" s="947"/>
      <c r="J178" s="947"/>
      <c r="K178" s="3433"/>
    </row>
    <row r="179" spans="3:11">
      <c r="C179" s="947"/>
      <c r="D179" s="947"/>
      <c r="E179" s="947"/>
      <c r="F179" s="947"/>
      <c r="G179" s="947"/>
      <c r="H179" s="947"/>
      <c r="I179" s="947"/>
      <c r="J179" s="947"/>
      <c r="K179" s="3433"/>
    </row>
  </sheetData>
  <autoFilter ref="A6:L6"/>
  <customSheetViews>
    <customSheetView guid="{CD481555-6D06-49CD-9625-98C90CC09C9A}" showPageBreaks="1" printArea="1" showAutoFilter="1" view="pageBreakPreview">
      <selection activeCell="J74" sqref="J74"/>
      <rowBreaks count="1" manualBreakCount="1">
        <brk id="38" max="10" man="1"/>
      </rowBreaks>
      <pageMargins left="0.38" right="0.4" top="0.75" bottom="0.75" header="0.3" footer="0.3"/>
      <printOptions horizontalCentered="1"/>
      <pageSetup paperSize="9" scale="60" orientation="portrait" r:id="rId1"/>
      <autoFilter ref="B6:B175"/>
    </customSheetView>
    <customSheetView guid="{9EC6AF21-4B8E-44E3-AF29-8895353139B2}" showPageBreaks="1" printArea="1" showAutoFilter="1" view="pageBreakPreview">
      <pane ySplit="6" topLeftCell="A56" activePane="bottomLeft" state="frozen"/>
      <selection pane="bottomLeft" activeCell="J74" sqref="J74"/>
      <rowBreaks count="1" manualBreakCount="1">
        <brk id="38" max="10" man="1"/>
      </rowBreaks>
      <pageMargins left="0.38" right="0.4" top="0.75" bottom="0.75" header="0.3" footer="0.3"/>
      <printOptions horizontalCentered="1"/>
      <pageSetup paperSize="9" scale="60" orientation="portrait" r:id="rId2"/>
      <autoFilter ref="B6:B175"/>
    </customSheetView>
    <customSheetView guid="{4A6D03CA-35D0-42B2-8E76-6C991766DE68}" showPageBreaks="1" printArea="1" showAutoFilter="1" view="pageBreakPreview">
      <pane ySplit="5" topLeftCell="A56" activePane="bottomLeft" state="frozen"/>
      <selection pane="bottomLeft" activeCell="G3" sqref="G3:H4"/>
      <rowBreaks count="1" manualBreakCount="1">
        <brk id="38" max="10" man="1"/>
      </rowBreaks>
      <pageMargins left="0.38" right="0.4" top="0.75" bottom="0.75" header="0.3" footer="0.3"/>
      <printOptions horizontalCentered="1"/>
      <pageSetup paperSize="9" scale="60" orientation="portrait" r:id="rId3"/>
      <autoFilter ref="B6:B175"/>
    </customSheetView>
    <customSheetView guid="{94FC66D5-BF29-4BE8-974C-C93BA07E9FE3}" showPageBreaks="1" printArea="1" showAutoFilter="1" view="pageBreakPreview">
      <pane ySplit="6" topLeftCell="A56" activePane="bottomLeft" state="frozen"/>
      <selection pane="bottomLeft" activeCell="J74" sqref="J74"/>
      <rowBreaks count="1" manualBreakCount="1">
        <brk id="38" max="10" man="1"/>
      </rowBreaks>
      <pageMargins left="0.38" right="0.4" top="0.75" bottom="0.75" header="0.3" footer="0.3"/>
      <printOptions horizontalCentered="1"/>
      <pageSetup paperSize="9" scale="60" orientation="portrait" r:id="rId4"/>
      <autoFilter ref="B6:B175"/>
    </customSheetView>
  </customSheetViews>
  <mergeCells count="56">
    <mergeCell ref="A62:A63"/>
    <mergeCell ref="H62:J62"/>
    <mergeCell ref="C100:J100"/>
    <mergeCell ref="C35:J35"/>
    <mergeCell ref="C7:J7"/>
    <mergeCell ref="C8:J8"/>
    <mergeCell ref="C67:J67"/>
    <mergeCell ref="H64:J64"/>
    <mergeCell ref="C63:J63"/>
    <mergeCell ref="C98:J98"/>
    <mergeCell ref="C97:J97"/>
    <mergeCell ref="C46:J46"/>
    <mergeCell ref="C48:J48"/>
    <mergeCell ref="C72:J72"/>
    <mergeCell ref="H71:I71"/>
    <mergeCell ref="C86:J86"/>
    <mergeCell ref="C84:J84"/>
    <mergeCell ref="C77:J77"/>
    <mergeCell ref="H82:I82"/>
    <mergeCell ref="H75:J75"/>
    <mergeCell ref="C69:J69"/>
    <mergeCell ref="A1:L1"/>
    <mergeCell ref="A2:B2"/>
    <mergeCell ref="C2:F2"/>
    <mergeCell ref="G2:H2"/>
    <mergeCell ref="I2:J2"/>
    <mergeCell ref="K2:L2"/>
    <mergeCell ref="K3:L3"/>
    <mergeCell ref="K4:L4"/>
    <mergeCell ref="K5:L5"/>
    <mergeCell ref="I5:J5"/>
    <mergeCell ref="A3:B3"/>
    <mergeCell ref="C3:F3"/>
    <mergeCell ref="G3:H4"/>
    <mergeCell ref="A4:B4"/>
    <mergeCell ref="C4:F4"/>
    <mergeCell ref="A5:B5"/>
    <mergeCell ref="C5:F5"/>
    <mergeCell ref="I3:J3"/>
    <mergeCell ref="I4:J4"/>
    <mergeCell ref="C105:J105"/>
    <mergeCell ref="C104:J104"/>
    <mergeCell ref="A9:A10"/>
    <mergeCell ref="C11:J11"/>
    <mergeCell ref="A27:A28"/>
    <mergeCell ref="C16:J16"/>
    <mergeCell ref="C28:J28"/>
    <mergeCell ref="A13:A14"/>
    <mergeCell ref="C14:J14"/>
    <mergeCell ref="A46:A48"/>
    <mergeCell ref="C38:J38"/>
    <mergeCell ref="C44:J44"/>
    <mergeCell ref="H45:J45"/>
    <mergeCell ref="C57:J57"/>
    <mergeCell ref="A32:A33"/>
    <mergeCell ref="C31:J31"/>
  </mergeCells>
  <printOptions horizontalCentered="1"/>
  <pageMargins left="0.38" right="0.4" top="0.75" bottom="0.75" header="0.3" footer="0.3"/>
  <pageSetup paperSize="9" scale="60" orientation="portrait" r:id="rId5"/>
  <rowBreaks count="1" manualBreakCount="1">
    <brk id="38" max="10" man="1"/>
  </rowBreak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tabColor rgb="FFFF0000"/>
  </sheetPr>
  <dimension ref="A1:L164"/>
  <sheetViews>
    <sheetView view="pageBreakPreview" zoomScaleSheetLayoutView="100" workbookViewId="0">
      <pane ySplit="6" topLeftCell="A93" activePane="bottomLeft" state="frozen"/>
      <selection pane="bottomLeft" activeCell="K100" sqref="K100"/>
    </sheetView>
  </sheetViews>
  <sheetFormatPr defaultRowHeight="15.75"/>
  <cols>
    <col min="1" max="1" width="11.42578125" style="8" customWidth="1"/>
    <col min="2" max="5" width="10.140625" style="7" customWidth="1"/>
    <col min="6" max="6" width="11.28515625" style="7" customWidth="1"/>
    <col min="7" max="7" width="12.28515625" style="7" customWidth="1"/>
    <col min="8" max="8" width="12.140625" style="7" customWidth="1"/>
    <col min="9" max="9" width="13.85546875" style="7" customWidth="1"/>
    <col min="10" max="10" width="13.7109375" style="7" customWidth="1"/>
    <col min="11" max="11" width="43.85546875" style="12" customWidth="1"/>
    <col min="12" max="16384" width="9.140625" style="17"/>
  </cols>
  <sheetData>
    <row r="1" spans="1:12" s="16" customFormat="1" ht="30.75" customHeight="1" thickTop="1">
      <c r="A1" s="5073" t="s">
        <v>2896</v>
      </c>
      <c r="B1" s="5074"/>
      <c r="C1" s="5074"/>
      <c r="D1" s="5074"/>
      <c r="E1" s="5074"/>
      <c r="F1" s="5074"/>
      <c r="G1" s="5074"/>
      <c r="H1" s="5074"/>
      <c r="I1" s="5074"/>
      <c r="J1" s="5074"/>
      <c r="K1" s="5075"/>
      <c r="L1" s="36"/>
    </row>
    <row r="2" spans="1:12" ht="20.25" customHeight="1">
      <c r="A2" s="4845" t="s">
        <v>215</v>
      </c>
      <c r="B2" s="4846"/>
      <c r="C2" s="4630">
        <f>(25+115+76)*25</f>
        <v>5400</v>
      </c>
      <c r="D2" s="4631"/>
      <c r="E2" s="4631"/>
      <c r="F2" s="4632"/>
      <c r="G2" s="5076"/>
      <c r="H2" s="5101"/>
      <c r="I2" s="5093" t="s">
        <v>216</v>
      </c>
      <c r="J2" s="5094"/>
      <c r="K2" s="19" t="s">
        <v>595</v>
      </c>
      <c r="L2" s="86"/>
    </row>
    <row r="3" spans="1:12" ht="20.25" customHeight="1">
      <c r="A3" s="4845" t="s">
        <v>217</v>
      </c>
      <c r="B3" s="4846"/>
      <c r="C3" s="4630" t="s">
        <v>236</v>
      </c>
      <c r="D3" s="4631"/>
      <c r="E3" s="4631"/>
      <c r="F3" s="4632"/>
      <c r="G3" s="5714" t="s">
        <v>4156</v>
      </c>
      <c r="H3" s="5715"/>
      <c r="I3" s="5093" t="s">
        <v>218</v>
      </c>
      <c r="J3" s="5094"/>
      <c r="K3" s="19" t="s">
        <v>594</v>
      </c>
      <c r="L3" s="86"/>
    </row>
    <row r="4" spans="1:12" ht="20.25" customHeight="1">
      <c r="A4" s="4845" t="s">
        <v>219</v>
      </c>
      <c r="B4" s="4846"/>
      <c r="C4" s="4630" t="s">
        <v>4384</v>
      </c>
      <c r="D4" s="4631"/>
      <c r="E4" s="4631"/>
      <c r="F4" s="4632"/>
      <c r="G4" s="5716"/>
      <c r="H4" s="5715"/>
      <c r="I4" s="5093" t="s">
        <v>220</v>
      </c>
      <c r="J4" s="5094"/>
      <c r="K4" s="19" t="s">
        <v>5140</v>
      </c>
      <c r="L4" s="86"/>
    </row>
    <row r="5" spans="1:12" ht="20.25" customHeight="1" thickBot="1">
      <c r="A5" s="5086" t="s">
        <v>221</v>
      </c>
      <c r="B5" s="5087"/>
      <c r="C5" s="5090" t="s">
        <v>5198</v>
      </c>
      <c r="D5" s="5091"/>
      <c r="E5" s="5091"/>
      <c r="F5" s="5092"/>
      <c r="G5" s="167"/>
      <c r="H5" s="168"/>
      <c r="I5" s="5093" t="s">
        <v>325</v>
      </c>
      <c r="J5" s="5094"/>
      <c r="K5" s="19"/>
      <c r="L5" s="86"/>
    </row>
    <row r="6" spans="1:12" s="16" customFormat="1" ht="35.25" customHeight="1" thickTop="1">
      <c r="A6" s="956" t="s">
        <v>1</v>
      </c>
      <c r="B6" s="957" t="s">
        <v>0</v>
      </c>
      <c r="C6" s="957" t="s">
        <v>2</v>
      </c>
      <c r="D6" s="957" t="s">
        <v>3</v>
      </c>
      <c r="E6" s="957" t="s">
        <v>4</v>
      </c>
      <c r="F6" s="957" t="s">
        <v>5</v>
      </c>
      <c r="G6" s="957" t="s">
        <v>6</v>
      </c>
      <c r="H6" s="957" t="s">
        <v>7</v>
      </c>
      <c r="I6" s="957" t="s">
        <v>8</v>
      </c>
      <c r="J6" s="957" t="s">
        <v>9</v>
      </c>
      <c r="K6" s="958" t="s">
        <v>10</v>
      </c>
    </row>
    <row r="7" spans="1:12" ht="69.75" customHeight="1">
      <c r="A7" s="1943">
        <v>40785</v>
      </c>
      <c r="B7" s="1944" t="s">
        <v>32</v>
      </c>
      <c r="C7" s="5477" t="s">
        <v>2897</v>
      </c>
      <c r="D7" s="5477"/>
      <c r="E7" s="5477"/>
      <c r="F7" s="5477"/>
      <c r="G7" s="5477"/>
      <c r="H7" s="5477"/>
      <c r="I7" s="5477"/>
      <c r="J7" s="5477"/>
      <c r="K7" s="1973" t="s">
        <v>2571</v>
      </c>
    </row>
    <row r="8" spans="1:12" ht="19.5" customHeight="1">
      <c r="A8" s="950">
        <v>40789</v>
      </c>
      <c r="B8" s="952" t="s">
        <v>4</v>
      </c>
      <c r="C8" s="5469" t="s">
        <v>2898</v>
      </c>
      <c r="D8" s="5469"/>
      <c r="E8" s="5469"/>
      <c r="F8" s="5469"/>
      <c r="G8" s="5469"/>
      <c r="H8" s="5469"/>
      <c r="I8" s="5469"/>
      <c r="J8" s="5469"/>
    </row>
    <row r="9" spans="1:12" ht="21.75" customHeight="1">
      <c r="A9" s="950">
        <v>40791</v>
      </c>
      <c r="B9" s="952" t="s">
        <v>16</v>
      </c>
      <c r="C9" s="961">
        <v>225</v>
      </c>
      <c r="D9" s="961">
        <v>223</v>
      </c>
      <c r="E9" s="961">
        <v>1</v>
      </c>
      <c r="F9" s="961" t="s">
        <v>70</v>
      </c>
      <c r="G9" s="961">
        <v>100</v>
      </c>
      <c r="H9" s="961"/>
      <c r="I9" s="961"/>
      <c r="J9" s="961"/>
      <c r="K9" s="12" t="s">
        <v>2899</v>
      </c>
    </row>
    <row r="10" spans="1:12" ht="21.75" customHeight="1">
      <c r="A10" s="950">
        <v>40796</v>
      </c>
      <c r="B10" s="952" t="s">
        <v>143</v>
      </c>
      <c r="C10" s="962"/>
      <c r="D10" s="962"/>
      <c r="E10" s="962"/>
      <c r="F10" s="962"/>
      <c r="G10" s="962"/>
      <c r="H10" s="962">
        <v>1145</v>
      </c>
      <c r="I10" s="962">
        <v>100</v>
      </c>
      <c r="J10" s="962"/>
      <c r="K10" s="12" t="s">
        <v>134</v>
      </c>
    </row>
    <row r="11" spans="1:12">
      <c r="A11" s="950">
        <v>40815</v>
      </c>
      <c r="B11" s="952" t="s">
        <v>143</v>
      </c>
      <c r="C11" s="962"/>
      <c r="D11" s="962"/>
      <c r="E11" s="962"/>
      <c r="F11" s="962"/>
      <c r="G11" s="962"/>
      <c r="H11" s="962">
        <v>1815</v>
      </c>
      <c r="I11" s="962">
        <v>89</v>
      </c>
      <c r="J11" s="962"/>
      <c r="K11" s="12" t="s">
        <v>134</v>
      </c>
    </row>
    <row r="12" spans="1:12" ht="20.100000000000001" customHeight="1">
      <c r="A12" s="950">
        <v>40834</v>
      </c>
      <c r="B12" s="952" t="s">
        <v>143</v>
      </c>
      <c r="C12" s="962"/>
      <c r="D12" s="962"/>
      <c r="E12" s="962"/>
      <c r="F12" s="962"/>
      <c r="G12" s="962"/>
      <c r="H12" s="962"/>
      <c r="I12" s="962"/>
      <c r="J12" s="962"/>
      <c r="K12" s="12" t="s">
        <v>134</v>
      </c>
    </row>
    <row r="13" spans="1:12" ht="20.100000000000001" customHeight="1">
      <c r="A13" s="950">
        <v>40835</v>
      </c>
      <c r="B13" s="952" t="s">
        <v>27</v>
      </c>
      <c r="C13" s="5457" t="s">
        <v>132</v>
      </c>
      <c r="D13" s="5465"/>
      <c r="E13" s="5465"/>
      <c r="F13" s="5465"/>
      <c r="G13" s="5465"/>
      <c r="H13" s="5465"/>
      <c r="I13" s="5465"/>
      <c r="J13" s="5458"/>
    </row>
    <row r="14" spans="1:12" ht="20.100000000000001" customHeight="1">
      <c r="A14" s="950">
        <v>40840</v>
      </c>
      <c r="B14" s="952" t="s">
        <v>16</v>
      </c>
      <c r="C14" s="962">
        <v>245</v>
      </c>
      <c r="D14" s="954">
        <f>+C14*(100-E14)/100</f>
        <v>242.55</v>
      </c>
      <c r="E14" s="962">
        <v>1</v>
      </c>
      <c r="F14" s="962" t="s">
        <v>70</v>
      </c>
      <c r="G14" s="962">
        <v>100</v>
      </c>
      <c r="H14" s="962"/>
      <c r="I14" s="962"/>
      <c r="J14" s="962"/>
      <c r="K14" s="953" t="s">
        <v>2900</v>
      </c>
    </row>
    <row r="15" spans="1:12" ht="20.100000000000001" customHeight="1">
      <c r="A15" s="950">
        <v>40863</v>
      </c>
      <c r="B15" s="952" t="s">
        <v>143</v>
      </c>
      <c r="C15" s="962"/>
      <c r="D15" s="954"/>
      <c r="E15" s="962"/>
      <c r="F15" s="962"/>
      <c r="G15" s="962"/>
      <c r="H15" s="962"/>
      <c r="I15" s="962"/>
      <c r="J15" s="962"/>
      <c r="K15" s="13" t="s">
        <v>30</v>
      </c>
    </row>
    <row r="16" spans="1:12" ht="20.100000000000001" customHeight="1">
      <c r="A16" s="950">
        <v>40866</v>
      </c>
      <c r="B16" s="952" t="s">
        <v>16</v>
      </c>
      <c r="C16" s="962">
        <v>265</v>
      </c>
      <c r="D16" s="954">
        <f>+C16*(100-E16)/100</f>
        <v>262.35000000000002</v>
      </c>
      <c r="E16" s="962">
        <v>1</v>
      </c>
      <c r="F16" s="962" t="s">
        <v>70</v>
      </c>
      <c r="G16" s="962">
        <v>100</v>
      </c>
      <c r="H16" s="962"/>
      <c r="I16" s="962"/>
      <c r="J16" s="962"/>
      <c r="K16" s="13" t="s">
        <v>2901</v>
      </c>
    </row>
    <row r="17" spans="1:11" ht="20.100000000000001" customHeight="1">
      <c r="A17" s="4642">
        <v>40889</v>
      </c>
      <c r="B17" s="952" t="s">
        <v>12</v>
      </c>
      <c r="C17" s="4644" t="s">
        <v>2902</v>
      </c>
      <c r="D17" s="4645"/>
      <c r="E17" s="4645"/>
      <c r="F17" s="4645"/>
      <c r="G17" s="4645"/>
      <c r="H17" s="4645"/>
      <c r="I17" s="4645"/>
      <c r="J17" s="4646"/>
    </row>
    <row r="18" spans="1:11" ht="20.25" customHeight="1">
      <c r="A18" s="4643"/>
      <c r="B18" s="952" t="s">
        <v>27</v>
      </c>
      <c r="C18" s="5114" t="s">
        <v>2903</v>
      </c>
      <c r="D18" s="5115"/>
      <c r="E18" s="5115"/>
      <c r="F18" s="5115"/>
      <c r="G18" s="5115"/>
      <c r="H18" s="5115"/>
      <c r="I18" s="5115"/>
      <c r="J18" s="5116"/>
    </row>
    <row r="19" spans="1:11" ht="20.100000000000001" customHeight="1">
      <c r="A19" s="950">
        <v>40899</v>
      </c>
      <c r="B19" s="952" t="s">
        <v>143</v>
      </c>
      <c r="C19" s="962"/>
      <c r="D19" s="954"/>
      <c r="E19" s="962"/>
      <c r="F19" s="962"/>
      <c r="G19" s="962"/>
      <c r="H19" s="962"/>
      <c r="I19" s="962"/>
      <c r="J19" s="962"/>
      <c r="K19" s="12" t="s">
        <v>30</v>
      </c>
    </row>
    <row r="20" spans="1:11" ht="20.100000000000001" customHeight="1" thickBot="1">
      <c r="A20" s="940">
        <v>40903</v>
      </c>
      <c r="B20" s="944" t="s">
        <v>16</v>
      </c>
      <c r="C20" s="963">
        <v>295</v>
      </c>
      <c r="D20" s="42">
        <f>+C20*(100-E20)/100</f>
        <v>292.05</v>
      </c>
      <c r="E20" s="963">
        <v>1</v>
      </c>
      <c r="F20" s="963" t="s">
        <v>70</v>
      </c>
      <c r="G20" s="963">
        <v>100</v>
      </c>
      <c r="H20" s="963"/>
      <c r="I20" s="963"/>
      <c r="J20" s="963"/>
      <c r="K20" s="43" t="s">
        <v>2904</v>
      </c>
    </row>
    <row r="21" spans="1:11" ht="20.100000000000001" customHeight="1" thickTop="1">
      <c r="A21" s="47">
        <v>40919</v>
      </c>
      <c r="B21" s="48" t="s">
        <v>143</v>
      </c>
      <c r="C21" s="970"/>
      <c r="D21" s="128"/>
      <c r="E21" s="970"/>
      <c r="F21" s="970"/>
      <c r="G21" s="970"/>
      <c r="H21" s="970"/>
      <c r="I21" s="970"/>
      <c r="J21" s="970"/>
      <c r="K21" s="50" t="s">
        <v>30</v>
      </c>
    </row>
    <row r="22" spans="1:11" ht="20.100000000000001" customHeight="1">
      <c r="A22" s="4">
        <v>40994</v>
      </c>
      <c r="B22" s="28" t="s">
        <v>16</v>
      </c>
      <c r="C22" s="967">
        <v>165</v>
      </c>
      <c r="D22" s="23">
        <f>+C22*(100-E22)/100</f>
        <v>163.35</v>
      </c>
      <c r="E22" s="967">
        <v>1</v>
      </c>
      <c r="F22" s="967"/>
      <c r="G22" s="967">
        <v>100</v>
      </c>
      <c r="H22" s="967"/>
      <c r="I22" s="967"/>
      <c r="J22" s="967"/>
      <c r="K22" s="15" t="s">
        <v>191</v>
      </c>
    </row>
    <row r="23" spans="1:11" ht="20.100000000000001" customHeight="1">
      <c r="A23" s="4">
        <v>40996</v>
      </c>
      <c r="B23" s="28" t="s">
        <v>143</v>
      </c>
      <c r="C23" s="967"/>
      <c r="D23" s="23"/>
      <c r="E23" s="967"/>
      <c r="F23" s="967"/>
      <c r="G23" s="967"/>
      <c r="H23" s="967">
        <v>3105</v>
      </c>
      <c r="I23" s="967">
        <v>100</v>
      </c>
      <c r="J23" s="967"/>
      <c r="K23" s="82" t="s">
        <v>2905</v>
      </c>
    </row>
    <row r="24" spans="1:11" ht="20.100000000000001" customHeight="1">
      <c r="A24" s="950">
        <v>40999</v>
      </c>
      <c r="B24" s="952" t="s">
        <v>12</v>
      </c>
      <c r="C24" s="4644" t="s">
        <v>51</v>
      </c>
      <c r="D24" s="4645"/>
      <c r="E24" s="4645"/>
      <c r="F24" s="4645"/>
      <c r="G24" s="4645"/>
      <c r="H24" s="4645"/>
      <c r="I24" s="4645"/>
      <c r="J24" s="4646"/>
    </row>
    <row r="25" spans="1:11" ht="20.100000000000001" customHeight="1">
      <c r="A25" s="950">
        <v>41022</v>
      </c>
      <c r="B25" s="952" t="s">
        <v>143</v>
      </c>
      <c r="C25" s="962"/>
      <c r="D25" s="954"/>
      <c r="E25" s="962"/>
      <c r="F25" s="962"/>
      <c r="G25" s="962"/>
      <c r="H25" s="962">
        <v>4695</v>
      </c>
      <c r="I25" s="962">
        <v>65</v>
      </c>
      <c r="J25" s="962"/>
      <c r="K25" s="12" t="s">
        <v>30</v>
      </c>
    </row>
    <row r="26" spans="1:11" ht="20.100000000000001" customHeight="1">
      <c r="A26" s="4">
        <v>41058</v>
      </c>
      <c r="B26" s="28" t="s">
        <v>16</v>
      </c>
      <c r="C26" s="967">
        <v>350</v>
      </c>
      <c r="D26" s="23">
        <f>+C26*(100-E26)/100</f>
        <v>346.5</v>
      </c>
      <c r="E26" s="967">
        <v>1</v>
      </c>
      <c r="F26" s="967"/>
      <c r="G26" s="967">
        <v>100</v>
      </c>
      <c r="H26" s="967"/>
      <c r="I26" s="967"/>
      <c r="J26" s="967"/>
      <c r="K26" s="15" t="s">
        <v>2906</v>
      </c>
    </row>
    <row r="27" spans="1:11" ht="20.100000000000001" customHeight="1">
      <c r="A27" s="4">
        <v>41069</v>
      </c>
      <c r="B27" s="28" t="s">
        <v>154</v>
      </c>
      <c r="C27" s="4680" t="s">
        <v>155</v>
      </c>
      <c r="D27" s="4681"/>
      <c r="E27" s="4681"/>
      <c r="F27" s="4681"/>
      <c r="G27" s="4681"/>
      <c r="H27" s="4681"/>
      <c r="I27" s="4681"/>
      <c r="J27" s="4682"/>
      <c r="K27" s="85"/>
    </row>
    <row r="28" spans="1:11" ht="20.100000000000001" customHeight="1">
      <c r="A28" s="950">
        <v>41103</v>
      </c>
      <c r="B28" s="952" t="s">
        <v>14</v>
      </c>
      <c r="C28" s="4644" t="s">
        <v>2907</v>
      </c>
      <c r="D28" s="4645"/>
      <c r="E28" s="4645"/>
      <c r="F28" s="4645"/>
      <c r="G28" s="4645"/>
      <c r="H28" s="4645"/>
      <c r="I28" s="4645"/>
      <c r="J28" s="4646"/>
    </row>
    <row r="29" spans="1:11" ht="20.100000000000001" customHeight="1">
      <c r="A29" s="950">
        <v>41114</v>
      </c>
      <c r="B29" s="952" t="s">
        <v>143</v>
      </c>
      <c r="C29" s="962"/>
      <c r="D29" s="954"/>
      <c r="E29" s="962"/>
      <c r="F29" s="962"/>
      <c r="G29" s="962"/>
      <c r="H29" s="962"/>
      <c r="I29" s="962"/>
      <c r="J29" s="962"/>
      <c r="K29" s="12" t="s">
        <v>2908</v>
      </c>
    </row>
    <row r="30" spans="1:11" ht="31.5" customHeight="1">
      <c r="A30" s="950">
        <v>41118</v>
      </c>
      <c r="B30" s="952" t="s">
        <v>143</v>
      </c>
      <c r="C30" s="962"/>
      <c r="D30" s="954"/>
      <c r="E30" s="962"/>
      <c r="F30" s="962"/>
      <c r="G30" s="962"/>
      <c r="H30" s="947">
        <v>5335</v>
      </c>
      <c r="I30" s="947">
        <v>91</v>
      </c>
      <c r="J30" s="962"/>
      <c r="K30" s="12" t="s">
        <v>2909</v>
      </c>
    </row>
    <row r="31" spans="1:11">
      <c r="A31" s="950">
        <v>41132</v>
      </c>
      <c r="B31" s="952" t="s">
        <v>12</v>
      </c>
      <c r="C31" s="4644" t="s">
        <v>982</v>
      </c>
      <c r="D31" s="4645"/>
      <c r="E31" s="4645"/>
      <c r="F31" s="4645"/>
      <c r="G31" s="4645"/>
      <c r="H31" s="4645"/>
      <c r="I31" s="4645"/>
      <c r="J31" s="4646"/>
    </row>
    <row r="32" spans="1:11" ht="20.100000000000001" customHeight="1">
      <c r="A32" s="950">
        <v>41149</v>
      </c>
      <c r="B32" s="952" t="s">
        <v>16</v>
      </c>
      <c r="C32" s="962">
        <v>255</v>
      </c>
      <c r="D32" s="954">
        <f>+C32*(100-E32)/100</f>
        <v>252.45</v>
      </c>
      <c r="E32" s="962">
        <v>1</v>
      </c>
      <c r="F32" s="962"/>
      <c r="G32" s="962">
        <v>85</v>
      </c>
      <c r="H32" s="962"/>
      <c r="I32" s="962"/>
      <c r="J32" s="962"/>
      <c r="K32" s="12" t="s">
        <v>2910</v>
      </c>
    </row>
    <row r="33" spans="1:11" ht="20.25" customHeight="1">
      <c r="A33" s="950">
        <v>41193</v>
      </c>
      <c r="B33" s="952" t="s">
        <v>143</v>
      </c>
      <c r="C33" s="962"/>
      <c r="D33" s="954"/>
      <c r="E33" s="962"/>
      <c r="F33" s="962"/>
      <c r="G33" s="962"/>
      <c r="H33" s="962">
        <v>5495</v>
      </c>
      <c r="I33" s="962">
        <v>96</v>
      </c>
      <c r="J33" s="962"/>
      <c r="K33" s="12" t="s">
        <v>2911</v>
      </c>
    </row>
    <row r="34" spans="1:11" ht="33" customHeight="1">
      <c r="A34" s="950">
        <v>41197</v>
      </c>
      <c r="B34" s="952" t="s">
        <v>14</v>
      </c>
      <c r="C34" s="4627" t="s">
        <v>2912</v>
      </c>
      <c r="D34" s="4645"/>
      <c r="E34" s="4645"/>
      <c r="F34" s="4645"/>
      <c r="G34" s="4645"/>
      <c r="H34" s="4645"/>
      <c r="I34" s="4645"/>
      <c r="J34" s="4646"/>
    </row>
    <row r="35" spans="1:11" ht="20.100000000000001" customHeight="1" thickBot="1">
      <c r="A35" s="54">
        <v>41223</v>
      </c>
      <c r="B35" s="55" t="s">
        <v>12</v>
      </c>
      <c r="C35" s="5145" t="s">
        <v>2913</v>
      </c>
      <c r="D35" s="5146"/>
      <c r="E35" s="5146"/>
      <c r="F35" s="5146"/>
      <c r="G35" s="5146"/>
      <c r="H35" s="5146"/>
      <c r="I35" s="5146"/>
      <c r="J35" s="5147"/>
      <c r="K35" s="57"/>
    </row>
    <row r="36" spans="1:11" ht="16.5" thickTop="1">
      <c r="A36" s="941">
        <v>41281</v>
      </c>
      <c r="B36" s="945" t="s">
        <v>143</v>
      </c>
      <c r="C36" s="969"/>
      <c r="D36" s="62"/>
      <c r="E36" s="969"/>
      <c r="F36" s="969"/>
      <c r="G36" s="969"/>
      <c r="H36" s="969">
        <v>5320</v>
      </c>
      <c r="I36" s="969">
        <v>100</v>
      </c>
      <c r="J36" s="969"/>
      <c r="K36" s="53" t="s">
        <v>2914</v>
      </c>
    </row>
    <row r="37" spans="1:11" ht="20.100000000000001" customHeight="1">
      <c r="A37" s="29">
        <v>41362</v>
      </c>
      <c r="B37" s="6" t="s">
        <v>16</v>
      </c>
      <c r="C37" s="972">
        <v>200</v>
      </c>
      <c r="D37" s="31">
        <f>+C37*(100-E37)/100</f>
        <v>198</v>
      </c>
      <c r="E37" s="972">
        <v>1</v>
      </c>
      <c r="F37" s="972"/>
      <c r="G37" s="972">
        <v>80</v>
      </c>
      <c r="H37" s="972"/>
      <c r="I37" s="972"/>
      <c r="J37" s="972"/>
      <c r="K37" s="25" t="s">
        <v>352</v>
      </c>
    </row>
    <row r="38" spans="1:11" ht="20.100000000000001" customHeight="1">
      <c r="A38" s="4">
        <v>41363</v>
      </c>
      <c r="B38" s="28" t="s">
        <v>143</v>
      </c>
      <c r="C38" s="967"/>
      <c r="D38" s="23"/>
      <c r="E38" s="967"/>
      <c r="F38" s="967"/>
      <c r="G38" s="967"/>
      <c r="H38" s="967">
        <v>5155</v>
      </c>
      <c r="I38" s="967">
        <v>100</v>
      </c>
      <c r="J38" s="967"/>
      <c r="K38" s="82" t="s">
        <v>136</v>
      </c>
    </row>
    <row r="39" spans="1:11" ht="17.25" customHeight="1">
      <c r="A39" s="950">
        <v>41414</v>
      </c>
      <c r="B39" s="952" t="s">
        <v>14</v>
      </c>
      <c r="C39" s="4644" t="s">
        <v>2915</v>
      </c>
      <c r="D39" s="4645"/>
      <c r="E39" s="4645"/>
      <c r="F39" s="4645"/>
      <c r="G39" s="4645"/>
      <c r="H39" s="4645"/>
      <c r="I39" s="4645"/>
      <c r="J39" s="4646"/>
    </row>
    <row r="40" spans="1:11" ht="20.100000000000001" customHeight="1">
      <c r="A40" s="950">
        <v>41418</v>
      </c>
      <c r="B40" s="952" t="s">
        <v>14</v>
      </c>
      <c r="C40" s="4644" t="s">
        <v>2916</v>
      </c>
      <c r="D40" s="4645"/>
      <c r="E40" s="4645"/>
      <c r="F40" s="4645"/>
      <c r="G40" s="4645"/>
      <c r="H40" s="4645"/>
      <c r="I40" s="4645"/>
      <c r="J40" s="4646"/>
    </row>
    <row r="41" spans="1:11" ht="20.100000000000001" customHeight="1">
      <c r="A41" s="950">
        <v>41433</v>
      </c>
      <c r="B41" s="952" t="s">
        <v>143</v>
      </c>
      <c r="C41" s="952"/>
      <c r="D41" s="954"/>
      <c r="E41" s="952"/>
      <c r="F41" s="952"/>
      <c r="G41" s="952"/>
      <c r="H41" s="962">
        <v>5450</v>
      </c>
      <c r="I41" s="962">
        <v>100</v>
      </c>
      <c r="J41" s="952"/>
      <c r="K41" s="12" t="s">
        <v>2917</v>
      </c>
    </row>
    <row r="42" spans="1:11" ht="16.5" customHeight="1">
      <c r="A42" s="29">
        <v>41454</v>
      </c>
      <c r="B42" s="6" t="s">
        <v>16</v>
      </c>
      <c r="C42" s="30">
        <v>140</v>
      </c>
      <c r="D42" s="31">
        <f>+C42*(100-E42)/100</f>
        <v>138.6</v>
      </c>
      <c r="E42" s="30">
        <v>1</v>
      </c>
      <c r="F42" s="6"/>
      <c r="G42" s="30">
        <v>100</v>
      </c>
      <c r="H42" s="6"/>
      <c r="I42" s="6"/>
      <c r="J42" s="6"/>
      <c r="K42" s="25" t="s">
        <v>20</v>
      </c>
    </row>
    <row r="43" spans="1:11">
      <c r="A43" s="950">
        <v>41533</v>
      </c>
      <c r="B43" s="952" t="s">
        <v>143</v>
      </c>
      <c r="C43" s="952"/>
      <c r="D43" s="954"/>
      <c r="E43" s="952"/>
      <c r="F43" s="952"/>
      <c r="G43" s="952"/>
      <c r="H43" s="962">
        <v>5515</v>
      </c>
      <c r="I43" s="962">
        <v>95</v>
      </c>
      <c r="J43" s="952"/>
    </row>
    <row r="44" spans="1:11" ht="20.100000000000001" customHeight="1">
      <c r="A44" s="950">
        <v>41534</v>
      </c>
      <c r="B44" s="952" t="s">
        <v>143</v>
      </c>
      <c r="C44" s="952"/>
      <c r="D44" s="954"/>
      <c r="E44" s="952"/>
      <c r="F44" s="952"/>
      <c r="G44" s="952"/>
      <c r="H44" s="952"/>
      <c r="I44" s="952"/>
      <c r="J44" s="952"/>
      <c r="K44" s="12" t="s">
        <v>2918</v>
      </c>
    </row>
    <row r="45" spans="1:11" ht="20.100000000000001" customHeight="1">
      <c r="A45" s="950">
        <v>41583</v>
      </c>
      <c r="B45" s="952" t="s">
        <v>12</v>
      </c>
      <c r="C45" s="4644" t="s">
        <v>633</v>
      </c>
      <c r="D45" s="4645"/>
      <c r="E45" s="4645"/>
      <c r="F45" s="4645"/>
      <c r="G45" s="4645"/>
      <c r="H45" s="4645"/>
      <c r="I45" s="4645"/>
      <c r="J45" s="4646"/>
    </row>
    <row r="46" spans="1:11" ht="20.100000000000001" customHeight="1">
      <c r="A46" s="950">
        <v>41595</v>
      </c>
      <c r="B46" s="952" t="s">
        <v>12</v>
      </c>
      <c r="C46" s="4644" t="s">
        <v>2447</v>
      </c>
      <c r="D46" s="4645"/>
      <c r="E46" s="4645"/>
      <c r="F46" s="4645"/>
      <c r="G46" s="4645"/>
      <c r="H46" s="4645"/>
      <c r="I46" s="4645"/>
      <c r="J46" s="4646"/>
    </row>
    <row r="47" spans="1:11" ht="20.100000000000001" customHeight="1">
      <c r="A47" s="950">
        <v>41599</v>
      </c>
      <c r="B47" s="952" t="s">
        <v>143</v>
      </c>
      <c r="C47" s="952"/>
      <c r="D47" s="954"/>
      <c r="E47" s="952"/>
      <c r="F47" s="952"/>
      <c r="G47" s="952"/>
      <c r="H47" s="5161" t="s">
        <v>2919</v>
      </c>
      <c r="I47" s="5162"/>
      <c r="J47" s="5163"/>
      <c r="K47" s="12" t="s">
        <v>2920</v>
      </c>
    </row>
    <row r="48" spans="1:11" ht="20.100000000000001" customHeight="1">
      <c r="A48" s="950">
        <v>41601</v>
      </c>
      <c r="B48" s="952" t="s">
        <v>27</v>
      </c>
      <c r="C48" s="4644" t="s">
        <v>2921</v>
      </c>
      <c r="D48" s="4645"/>
      <c r="E48" s="4645"/>
      <c r="F48" s="4645"/>
      <c r="G48" s="4645"/>
      <c r="H48" s="4645"/>
      <c r="I48" s="4645"/>
      <c r="J48" s="4646"/>
    </row>
    <row r="49" spans="1:11" ht="63.75" customHeight="1">
      <c r="A49" s="950">
        <v>41623</v>
      </c>
      <c r="B49" s="952" t="s">
        <v>14</v>
      </c>
      <c r="C49" s="4627" t="s">
        <v>2922</v>
      </c>
      <c r="D49" s="4628"/>
      <c r="E49" s="4628"/>
      <c r="F49" s="4628"/>
      <c r="G49" s="4628"/>
      <c r="H49" s="4628"/>
      <c r="I49" s="4628"/>
      <c r="J49" s="4629"/>
    </row>
    <row r="50" spans="1:11" ht="20.100000000000001" customHeight="1" thickBot="1">
      <c r="A50" s="940">
        <v>41632</v>
      </c>
      <c r="B50" s="944" t="s">
        <v>12</v>
      </c>
      <c r="C50" s="5126" t="s">
        <v>2923</v>
      </c>
      <c r="D50" s="5127"/>
      <c r="E50" s="5127"/>
      <c r="F50" s="5127"/>
      <c r="G50" s="5127"/>
      <c r="H50" s="5127"/>
      <c r="I50" s="5127"/>
      <c r="J50" s="5128"/>
      <c r="K50" s="43"/>
    </row>
    <row r="51" spans="1:11" ht="20.25" customHeight="1" thickTop="1">
      <c r="A51" s="47">
        <v>41647</v>
      </c>
      <c r="B51" s="48" t="s">
        <v>12</v>
      </c>
      <c r="C51" s="5129" t="s">
        <v>2924</v>
      </c>
      <c r="D51" s="5130"/>
      <c r="E51" s="5130"/>
      <c r="F51" s="5130"/>
      <c r="G51" s="5130"/>
      <c r="H51" s="5130"/>
      <c r="I51" s="5130"/>
      <c r="J51" s="5131"/>
      <c r="K51" s="70"/>
    </row>
    <row r="52" spans="1:11" ht="20.25" customHeight="1">
      <c r="A52" s="950">
        <v>41715</v>
      </c>
      <c r="B52" s="952" t="s">
        <v>143</v>
      </c>
      <c r="C52" s="952"/>
      <c r="D52" s="954"/>
      <c r="E52" s="952"/>
      <c r="F52" s="952"/>
      <c r="G52" s="952"/>
      <c r="H52" s="5161" t="s">
        <v>2919</v>
      </c>
      <c r="I52" s="5162"/>
      <c r="J52" s="5163"/>
      <c r="K52" s="13" t="s">
        <v>2925</v>
      </c>
    </row>
    <row r="53" spans="1:11" ht="20.25" customHeight="1">
      <c r="A53" s="950">
        <v>41717</v>
      </c>
      <c r="B53" s="952" t="s">
        <v>11</v>
      </c>
      <c r="C53" s="4644" t="s">
        <v>2926</v>
      </c>
      <c r="D53" s="4645"/>
      <c r="E53" s="4645"/>
      <c r="F53" s="4645"/>
      <c r="G53" s="4645"/>
      <c r="H53" s="4645"/>
      <c r="I53" s="4645"/>
      <c r="J53" s="4646"/>
      <c r="K53" s="13"/>
    </row>
    <row r="54" spans="1:11" ht="20.25" customHeight="1">
      <c r="A54" s="950">
        <v>41718</v>
      </c>
      <c r="B54" s="952" t="s">
        <v>16</v>
      </c>
      <c r="C54" s="947">
        <v>70</v>
      </c>
      <c r="D54" s="954">
        <f>+C54*(100-E54)/100</f>
        <v>69.3</v>
      </c>
      <c r="E54" s="947">
        <v>1</v>
      </c>
      <c r="F54" s="947"/>
      <c r="G54" s="947">
        <v>125</v>
      </c>
      <c r="H54" s="952"/>
      <c r="I54" s="952"/>
      <c r="J54" s="952"/>
      <c r="K54" s="13" t="s">
        <v>2927</v>
      </c>
    </row>
    <row r="55" spans="1:11" ht="20.25" customHeight="1">
      <c r="A55" s="4">
        <v>41818</v>
      </c>
      <c r="B55" s="28" t="s">
        <v>16</v>
      </c>
      <c r="C55" s="946">
        <v>40</v>
      </c>
      <c r="D55" s="23">
        <f>+C55*(100-E55)/100</f>
        <v>39.6</v>
      </c>
      <c r="E55" s="946">
        <v>1</v>
      </c>
      <c r="F55" s="946"/>
      <c r="G55" s="946">
        <v>85</v>
      </c>
      <c r="H55" s="28"/>
      <c r="I55" s="28"/>
      <c r="J55" s="28"/>
      <c r="K55" s="83" t="s">
        <v>2928</v>
      </c>
    </row>
    <row r="56" spans="1:11" ht="20.25" customHeight="1">
      <c r="A56" s="950">
        <v>41884</v>
      </c>
      <c r="B56" s="952" t="s">
        <v>143</v>
      </c>
      <c r="C56" s="952"/>
      <c r="D56" s="954"/>
      <c r="E56" s="952"/>
      <c r="F56" s="952"/>
      <c r="G56" s="952"/>
      <c r="H56" s="947">
        <v>5420</v>
      </c>
      <c r="I56" s="947">
        <v>100</v>
      </c>
      <c r="J56" s="952"/>
      <c r="K56" s="13" t="s">
        <v>2929</v>
      </c>
    </row>
    <row r="57" spans="1:11" ht="20.100000000000001" customHeight="1">
      <c r="A57" s="950">
        <v>41915</v>
      </c>
      <c r="B57" s="952" t="s">
        <v>11</v>
      </c>
      <c r="C57" s="4644" t="s">
        <v>2930</v>
      </c>
      <c r="D57" s="4645"/>
      <c r="E57" s="4645"/>
      <c r="F57" s="4645"/>
      <c r="G57" s="4645"/>
      <c r="H57" s="4645"/>
      <c r="I57" s="4645"/>
      <c r="J57" s="4646"/>
      <c r="K57" s="13"/>
    </row>
    <row r="58" spans="1:11">
      <c r="A58" s="950">
        <v>41930</v>
      </c>
      <c r="B58" s="952" t="s">
        <v>16</v>
      </c>
      <c r="C58" s="947">
        <v>90</v>
      </c>
      <c r="D58" s="954">
        <f>+C58*(100-E58)/100</f>
        <v>89.1</v>
      </c>
      <c r="E58" s="947">
        <v>1</v>
      </c>
      <c r="F58" s="947"/>
      <c r="G58" s="947">
        <v>90</v>
      </c>
      <c r="H58" s="947"/>
      <c r="I58" s="947"/>
      <c r="J58" s="947"/>
      <c r="K58" s="942" t="s">
        <v>2931</v>
      </c>
    </row>
    <row r="59" spans="1:11" ht="20.100000000000001" customHeight="1">
      <c r="A59" s="4642">
        <v>41963</v>
      </c>
      <c r="B59" s="28" t="s">
        <v>143</v>
      </c>
      <c r="C59" s="946"/>
      <c r="D59" s="23"/>
      <c r="E59" s="946"/>
      <c r="F59" s="946"/>
      <c r="G59" s="946"/>
      <c r="H59" s="946"/>
      <c r="I59" s="946"/>
      <c r="J59" s="946">
        <v>5000</v>
      </c>
      <c r="K59" s="1009" t="s">
        <v>407</v>
      </c>
    </row>
    <row r="60" spans="1:11" ht="20.100000000000001" customHeight="1">
      <c r="A60" s="4643"/>
      <c r="B60" s="952" t="s">
        <v>12</v>
      </c>
      <c r="C60" s="4644" t="s">
        <v>633</v>
      </c>
      <c r="D60" s="4645"/>
      <c r="E60" s="4645"/>
      <c r="F60" s="4645"/>
      <c r="G60" s="4645"/>
      <c r="H60" s="4645"/>
      <c r="I60" s="4645"/>
      <c r="J60" s="4646"/>
      <c r="K60" s="13"/>
    </row>
    <row r="61" spans="1:11" ht="27.75" customHeight="1" thickBot="1">
      <c r="A61" s="950">
        <v>41991</v>
      </c>
      <c r="B61" s="952" t="s">
        <v>16</v>
      </c>
      <c r="C61" s="947">
        <v>35</v>
      </c>
      <c r="D61" s="954">
        <f>+C61*(100-E61)/100</f>
        <v>34.65</v>
      </c>
      <c r="E61" s="947">
        <v>1</v>
      </c>
      <c r="F61" s="947"/>
      <c r="G61" s="947">
        <v>85</v>
      </c>
      <c r="H61" s="952"/>
      <c r="I61" s="952"/>
      <c r="J61" s="952"/>
      <c r="K61" s="13" t="s">
        <v>2932</v>
      </c>
    </row>
    <row r="62" spans="1:11" ht="20.100000000000001" customHeight="1" thickTop="1">
      <c r="A62" s="47">
        <v>42013</v>
      </c>
      <c r="B62" s="48" t="s">
        <v>425</v>
      </c>
      <c r="C62" s="5102" t="s">
        <v>426</v>
      </c>
      <c r="D62" s="5103"/>
      <c r="E62" s="5103"/>
      <c r="F62" s="5103"/>
      <c r="G62" s="5103"/>
      <c r="H62" s="5103"/>
      <c r="I62" s="5103"/>
      <c r="J62" s="5104"/>
      <c r="K62" s="72"/>
    </row>
    <row r="63" spans="1:11" ht="20.100000000000001" customHeight="1">
      <c r="A63" s="950">
        <v>42034</v>
      </c>
      <c r="B63" s="952" t="s">
        <v>143</v>
      </c>
      <c r="C63" s="952"/>
      <c r="D63" s="954"/>
      <c r="E63" s="952"/>
      <c r="F63" s="952"/>
      <c r="G63" s="952"/>
      <c r="H63" s="947">
        <v>5565</v>
      </c>
      <c r="I63" s="947">
        <v>96</v>
      </c>
      <c r="J63" s="952"/>
      <c r="K63" s="13" t="s">
        <v>2933</v>
      </c>
    </row>
    <row r="64" spans="1:11" ht="20.100000000000001" customHeight="1">
      <c r="A64" s="950">
        <v>42071</v>
      </c>
      <c r="B64" s="952" t="s">
        <v>11</v>
      </c>
      <c r="C64" s="4644" t="s">
        <v>460</v>
      </c>
      <c r="D64" s="4645"/>
      <c r="E64" s="4645"/>
      <c r="F64" s="4645"/>
      <c r="G64" s="4645"/>
      <c r="H64" s="4645"/>
      <c r="I64" s="4645"/>
      <c r="J64" s="4646"/>
    </row>
    <row r="65" spans="1:11" ht="19.5" customHeight="1">
      <c r="A65" s="950">
        <v>42079</v>
      </c>
      <c r="B65" s="952" t="s">
        <v>32</v>
      </c>
      <c r="C65" s="4644" t="s">
        <v>462</v>
      </c>
      <c r="D65" s="4645"/>
      <c r="E65" s="4645"/>
      <c r="F65" s="4645"/>
      <c r="G65" s="4645"/>
      <c r="H65" s="4645"/>
      <c r="I65" s="4645"/>
      <c r="J65" s="4646"/>
    </row>
    <row r="66" spans="1:11" ht="20.100000000000001" customHeight="1">
      <c r="A66" s="950">
        <v>42153</v>
      </c>
      <c r="B66" s="952" t="s">
        <v>143</v>
      </c>
      <c r="C66" s="952"/>
      <c r="D66" s="954"/>
      <c r="E66" s="952"/>
      <c r="F66" s="952"/>
      <c r="G66" s="952"/>
      <c r="H66" s="947">
        <v>5465</v>
      </c>
      <c r="I66" s="947">
        <v>100</v>
      </c>
      <c r="J66" s="952"/>
      <c r="K66" s="13" t="s">
        <v>2934</v>
      </c>
    </row>
    <row r="67" spans="1:11" ht="20.100000000000001" customHeight="1">
      <c r="A67" s="950">
        <v>42154</v>
      </c>
      <c r="B67" s="952" t="s">
        <v>16</v>
      </c>
      <c r="C67" s="947">
        <v>115</v>
      </c>
      <c r="D67" s="954">
        <f t="shared" ref="D67:D111" si="0">+C67*(100-E67)/100</f>
        <v>113.85</v>
      </c>
      <c r="E67" s="947">
        <v>1</v>
      </c>
      <c r="F67" s="947"/>
      <c r="G67" s="947">
        <v>100</v>
      </c>
      <c r="H67" s="952"/>
      <c r="I67" s="952"/>
      <c r="J67" s="952"/>
      <c r="K67" s="12" t="s">
        <v>20</v>
      </c>
    </row>
    <row r="68" spans="1:11">
      <c r="A68" s="950">
        <v>42254</v>
      </c>
      <c r="B68" s="952" t="s">
        <v>14</v>
      </c>
      <c r="C68" s="4627" t="s">
        <v>2935</v>
      </c>
      <c r="D68" s="4628"/>
      <c r="E68" s="4628"/>
      <c r="F68" s="4628"/>
      <c r="G68" s="4628"/>
      <c r="H68" s="4628"/>
      <c r="I68" s="4628"/>
      <c r="J68" s="4629"/>
    </row>
    <row r="69" spans="1:11" ht="16.5" thickBot="1">
      <c r="A69" s="1720">
        <v>42332</v>
      </c>
      <c r="B69" s="1722" t="s">
        <v>16</v>
      </c>
      <c r="C69" s="1722">
        <v>220</v>
      </c>
      <c r="D69" s="68">
        <f t="shared" si="0"/>
        <v>217.8</v>
      </c>
      <c r="E69" s="1722">
        <v>1</v>
      </c>
      <c r="F69" s="1722"/>
      <c r="G69" s="1722">
        <v>80</v>
      </c>
      <c r="H69" s="1722"/>
      <c r="I69" s="1722"/>
      <c r="J69" s="1722"/>
      <c r="K69" s="222" t="s">
        <v>20</v>
      </c>
    </row>
    <row r="70" spans="1:11" ht="16.5" thickTop="1">
      <c r="A70" s="47">
        <v>42463</v>
      </c>
      <c r="B70" s="48" t="s">
        <v>143</v>
      </c>
      <c r="C70" s="48"/>
      <c r="D70" s="128"/>
      <c r="E70" s="48"/>
      <c r="F70" s="48"/>
      <c r="G70" s="48"/>
      <c r="H70" s="5713" t="s">
        <v>3206</v>
      </c>
      <c r="I70" s="5622"/>
      <c r="J70" s="48"/>
      <c r="K70" s="70" t="s">
        <v>3213</v>
      </c>
    </row>
    <row r="71" spans="1:11">
      <c r="A71" s="1740">
        <v>42513</v>
      </c>
      <c r="B71" s="1743" t="s">
        <v>12</v>
      </c>
      <c r="C71" s="4644" t="s">
        <v>633</v>
      </c>
      <c r="D71" s="4645"/>
      <c r="E71" s="4645"/>
      <c r="F71" s="4645"/>
      <c r="G71" s="4645"/>
      <c r="H71" s="4645"/>
      <c r="I71" s="4645"/>
      <c r="J71" s="4646"/>
    </row>
    <row r="72" spans="1:11">
      <c r="A72" s="4">
        <v>42554</v>
      </c>
      <c r="B72" s="28" t="s">
        <v>16</v>
      </c>
      <c r="C72" s="28">
        <v>30</v>
      </c>
      <c r="D72" s="23">
        <f t="shared" si="0"/>
        <v>29.7</v>
      </c>
      <c r="E72" s="28">
        <v>1</v>
      </c>
      <c r="F72" s="28"/>
      <c r="G72" s="28">
        <v>110</v>
      </c>
      <c r="H72" s="28"/>
      <c r="I72" s="28"/>
      <c r="J72" s="28"/>
      <c r="K72" s="15" t="s">
        <v>2752</v>
      </c>
    </row>
    <row r="73" spans="1:11" ht="22.5" customHeight="1">
      <c r="A73" s="1740">
        <v>42556</v>
      </c>
      <c r="B73" s="1743" t="s">
        <v>12</v>
      </c>
      <c r="C73" s="4630" t="s">
        <v>3425</v>
      </c>
      <c r="D73" s="5162"/>
      <c r="E73" s="5162"/>
      <c r="F73" s="5162"/>
      <c r="G73" s="5162"/>
      <c r="H73" s="5162"/>
      <c r="I73" s="5162"/>
      <c r="J73" s="5163"/>
    </row>
    <row r="74" spans="1:11" ht="20.100000000000001" customHeight="1">
      <c r="A74" s="1740">
        <v>42571</v>
      </c>
      <c r="B74" s="1743" t="s">
        <v>16</v>
      </c>
      <c r="C74" s="1736">
        <v>100</v>
      </c>
      <c r="D74" s="1739">
        <f t="shared" si="0"/>
        <v>99</v>
      </c>
      <c r="E74" s="1736">
        <v>1</v>
      </c>
      <c r="F74" s="1736"/>
      <c r="G74" s="1736">
        <v>95</v>
      </c>
      <c r="H74" s="1743"/>
      <c r="I74" s="1743"/>
      <c r="J74" s="1743"/>
      <c r="K74" s="12" t="s">
        <v>3418</v>
      </c>
    </row>
    <row r="75" spans="1:11">
      <c r="A75" s="1740">
        <v>42597</v>
      </c>
      <c r="B75" s="1743" t="s">
        <v>14</v>
      </c>
      <c r="C75" s="4627" t="s">
        <v>3505</v>
      </c>
      <c r="D75" s="4628"/>
      <c r="E75" s="4628"/>
      <c r="F75" s="4628"/>
      <c r="G75" s="4628"/>
      <c r="H75" s="4628"/>
      <c r="I75" s="4628"/>
      <c r="J75" s="4629"/>
    </row>
    <row r="76" spans="1:11" ht="20.100000000000001" customHeight="1" thickBot="1">
      <c r="A76" s="54">
        <v>42656</v>
      </c>
      <c r="B76" s="55" t="s">
        <v>16</v>
      </c>
      <c r="C76" s="55">
        <v>80</v>
      </c>
      <c r="D76" s="63">
        <f t="shared" si="0"/>
        <v>79.2</v>
      </c>
      <c r="E76" s="55">
        <v>1</v>
      </c>
      <c r="F76" s="55" t="s">
        <v>70</v>
      </c>
      <c r="G76" s="55">
        <v>115</v>
      </c>
      <c r="H76" s="55"/>
      <c r="I76" s="55"/>
      <c r="J76" s="55"/>
      <c r="K76" s="57" t="s">
        <v>3395</v>
      </c>
    </row>
    <row r="77" spans="1:11" ht="16.5" thickTop="1">
      <c r="A77" s="1721">
        <v>42741</v>
      </c>
      <c r="B77" s="1723" t="s">
        <v>16</v>
      </c>
      <c r="C77" s="1723">
        <v>50</v>
      </c>
      <c r="D77" s="130">
        <f t="shared" si="0"/>
        <v>49.5</v>
      </c>
      <c r="E77" s="1723">
        <v>1</v>
      </c>
      <c r="F77" s="1723"/>
      <c r="G77" s="1723">
        <v>130</v>
      </c>
      <c r="H77" s="1723"/>
      <c r="I77" s="1723"/>
      <c r="J77" s="1723"/>
      <c r="K77" s="73" t="s">
        <v>2752</v>
      </c>
    </row>
    <row r="78" spans="1:11">
      <c r="A78" s="950">
        <v>42814</v>
      </c>
      <c r="B78" s="952" t="s">
        <v>16</v>
      </c>
      <c r="C78" s="952">
        <v>62</v>
      </c>
      <c r="D78" s="954">
        <f t="shared" si="0"/>
        <v>61.38</v>
      </c>
      <c r="E78" s="952">
        <v>1</v>
      </c>
      <c r="F78" s="952"/>
      <c r="G78" s="952">
        <v>180</v>
      </c>
      <c r="H78" s="952"/>
      <c r="I78" s="952"/>
      <c r="J78" s="952"/>
      <c r="K78" s="12" t="s">
        <v>3951</v>
      </c>
    </row>
    <row r="79" spans="1:11">
      <c r="A79" s="950">
        <v>42878</v>
      </c>
      <c r="B79" s="1833" t="s">
        <v>143</v>
      </c>
      <c r="C79" s="952"/>
      <c r="D79" s="954"/>
      <c r="E79" s="952"/>
      <c r="F79" s="952"/>
      <c r="G79" s="952"/>
      <c r="H79" s="952">
        <v>5515</v>
      </c>
      <c r="I79" s="952">
        <v>91</v>
      </c>
      <c r="J79" s="952"/>
      <c r="K79" s="12" t="s">
        <v>4100</v>
      </c>
    </row>
    <row r="80" spans="1:11">
      <c r="A80" s="950">
        <v>43013</v>
      </c>
      <c r="B80" s="1997" t="s">
        <v>12</v>
      </c>
      <c r="C80" s="4644" t="s">
        <v>156</v>
      </c>
      <c r="D80" s="4645"/>
      <c r="E80" s="4645"/>
      <c r="F80" s="4645"/>
      <c r="G80" s="4645"/>
      <c r="H80" s="4645"/>
      <c r="I80" s="4645"/>
      <c r="J80" s="4646"/>
    </row>
    <row r="81" spans="1:11" ht="29.25" customHeight="1">
      <c r="A81" s="950">
        <v>43077</v>
      </c>
      <c r="B81" s="952" t="s">
        <v>12</v>
      </c>
      <c r="C81" s="4627" t="s">
        <v>4389</v>
      </c>
      <c r="D81" s="4628"/>
      <c r="E81" s="4628"/>
      <c r="F81" s="4628"/>
      <c r="G81" s="4628"/>
      <c r="H81" s="4628"/>
      <c r="I81" s="4628"/>
      <c r="J81" s="4629"/>
    </row>
    <row r="82" spans="1:11" s="800" customFormat="1" ht="20.100000000000001" customHeight="1" thickBot="1">
      <c r="A82" s="2158">
        <v>43082</v>
      </c>
      <c r="B82" s="2162" t="s">
        <v>143</v>
      </c>
      <c r="C82" s="2082"/>
      <c r="D82" s="2082"/>
      <c r="E82" s="2082"/>
      <c r="F82" s="2082"/>
      <c r="G82" s="2082"/>
      <c r="H82" s="2161">
        <v>5375</v>
      </c>
      <c r="I82" s="2161">
        <v>100</v>
      </c>
      <c r="J82" s="2082"/>
      <c r="K82" s="43" t="s">
        <v>4388</v>
      </c>
    </row>
    <row r="83" spans="1:11" ht="20.100000000000001" customHeight="1" thickTop="1">
      <c r="A83" s="47">
        <v>43148</v>
      </c>
      <c r="B83" s="48" t="s">
        <v>16</v>
      </c>
      <c r="C83" s="48">
        <v>40</v>
      </c>
      <c r="D83" s="128">
        <f t="shared" si="0"/>
        <v>38.799999999999997</v>
      </c>
      <c r="E83" s="48">
        <v>3</v>
      </c>
      <c r="F83" s="48"/>
      <c r="G83" s="48">
        <v>190</v>
      </c>
      <c r="H83" s="48"/>
      <c r="I83" s="48"/>
      <c r="J83" s="48"/>
      <c r="K83" s="50" t="s">
        <v>20</v>
      </c>
    </row>
    <row r="84" spans="1:11" ht="20.100000000000001" customHeight="1">
      <c r="A84" s="4642">
        <v>43171</v>
      </c>
      <c r="B84" s="2160" t="s">
        <v>27</v>
      </c>
      <c r="C84" s="4630" t="s">
        <v>403</v>
      </c>
      <c r="D84" s="4631"/>
      <c r="E84" s="4631"/>
      <c r="F84" s="4631"/>
      <c r="G84" s="4631"/>
      <c r="H84" s="4631"/>
      <c r="I84" s="4631"/>
      <c r="J84" s="4632"/>
      <c r="K84" s="53"/>
    </row>
    <row r="85" spans="1:11" ht="20.100000000000001" customHeight="1">
      <c r="A85" s="4643"/>
      <c r="B85" s="952" t="s">
        <v>12</v>
      </c>
      <c r="C85" s="4644" t="s">
        <v>126</v>
      </c>
      <c r="D85" s="4645"/>
      <c r="E85" s="4645"/>
      <c r="F85" s="4645"/>
      <c r="G85" s="4645"/>
      <c r="H85" s="4645"/>
      <c r="I85" s="4645"/>
      <c r="J85" s="4646"/>
    </row>
    <row r="86" spans="1:11" ht="20.100000000000001" customHeight="1">
      <c r="A86" s="950">
        <v>43179</v>
      </c>
      <c r="B86" s="952" t="s">
        <v>143</v>
      </c>
      <c r="C86" s="952"/>
      <c r="D86" s="954"/>
      <c r="E86" s="952"/>
      <c r="F86" s="952"/>
      <c r="G86" s="952"/>
      <c r="H86" s="952">
        <v>5490</v>
      </c>
      <c r="I86" s="952">
        <v>100</v>
      </c>
      <c r="J86" s="952"/>
      <c r="K86" s="12" t="s">
        <v>4570</v>
      </c>
    </row>
    <row r="87" spans="1:11" ht="20.100000000000001" customHeight="1">
      <c r="A87" s="4">
        <v>43206</v>
      </c>
      <c r="B87" s="28" t="s">
        <v>16</v>
      </c>
      <c r="C87" s="28">
        <v>75</v>
      </c>
      <c r="D87" s="23">
        <f t="shared" si="0"/>
        <v>72.75</v>
      </c>
      <c r="E87" s="28">
        <v>3</v>
      </c>
      <c r="F87" s="28"/>
      <c r="G87" s="28">
        <v>150</v>
      </c>
      <c r="H87" s="28"/>
      <c r="I87" s="28"/>
      <c r="J87" s="28"/>
      <c r="K87" s="15" t="s">
        <v>2752</v>
      </c>
    </row>
    <row r="88" spans="1:11" ht="20.100000000000001" customHeight="1">
      <c r="A88" s="950">
        <v>43312</v>
      </c>
      <c r="B88" s="952" t="s">
        <v>16</v>
      </c>
      <c r="C88" s="952">
        <v>35</v>
      </c>
      <c r="D88" s="1739">
        <f t="shared" si="0"/>
        <v>33.950000000000003</v>
      </c>
      <c r="E88" s="952">
        <v>3</v>
      </c>
      <c r="F88" s="952"/>
      <c r="G88" s="952">
        <v>110</v>
      </c>
      <c r="H88" s="952"/>
      <c r="I88" s="952"/>
      <c r="J88" s="952"/>
      <c r="K88" s="12" t="s">
        <v>2148</v>
      </c>
    </row>
    <row r="89" spans="1:11" ht="20.100000000000001" customHeight="1">
      <c r="A89" s="950">
        <v>43373</v>
      </c>
      <c r="B89" s="952" t="s">
        <v>143</v>
      </c>
      <c r="C89" s="952"/>
      <c r="D89" s="1739"/>
      <c r="E89" s="952"/>
      <c r="F89" s="952"/>
      <c r="G89" s="952"/>
      <c r="H89" s="952">
        <v>5445</v>
      </c>
      <c r="I89" s="952">
        <v>100</v>
      </c>
      <c r="J89" s="952"/>
      <c r="K89" s="12" t="s">
        <v>4899</v>
      </c>
    </row>
    <row r="90" spans="1:11" ht="20.100000000000001" customHeight="1">
      <c r="A90" s="950">
        <v>43383</v>
      </c>
      <c r="B90" s="952" t="s">
        <v>16</v>
      </c>
      <c r="C90" s="952">
        <v>50</v>
      </c>
      <c r="D90" s="1739">
        <f t="shared" si="0"/>
        <v>48.5</v>
      </c>
      <c r="E90" s="952">
        <v>3</v>
      </c>
      <c r="F90" s="952"/>
      <c r="G90" s="952">
        <v>105</v>
      </c>
      <c r="H90" s="952"/>
      <c r="I90" s="952"/>
      <c r="J90" s="952"/>
      <c r="K90" s="12" t="s">
        <v>4817</v>
      </c>
    </row>
    <row r="91" spans="1:11" ht="20.100000000000001" customHeight="1">
      <c r="A91" s="950">
        <v>43427</v>
      </c>
      <c r="B91" s="952" t="s">
        <v>143</v>
      </c>
      <c r="C91" s="952"/>
      <c r="D91" s="1739"/>
      <c r="E91" s="952"/>
      <c r="F91" s="952"/>
      <c r="G91" s="952"/>
      <c r="H91" s="952">
        <v>5440</v>
      </c>
      <c r="I91" s="952">
        <v>100</v>
      </c>
      <c r="J91" s="952"/>
      <c r="K91" s="12" t="s">
        <v>4996</v>
      </c>
    </row>
    <row r="92" spans="1:11" ht="20.100000000000001" customHeight="1">
      <c r="A92" s="2501">
        <v>43452</v>
      </c>
      <c r="B92" s="2502" t="s">
        <v>16</v>
      </c>
      <c r="C92" s="2502">
        <v>42</v>
      </c>
      <c r="D92" s="2500">
        <f t="shared" si="0"/>
        <v>40.74</v>
      </c>
      <c r="E92" s="2502">
        <v>3</v>
      </c>
      <c r="F92" s="2502"/>
      <c r="G92" s="2502">
        <v>110</v>
      </c>
      <c r="H92" s="2502"/>
      <c r="I92" s="2502"/>
      <c r="J92" s="2502"/>
      <c r="K92" s="12" t="s">
        <v>3948</v>
      </c>
    </row>
    <row r="93" spans="1:11" ht="75" customHeight="1" thickBot="1">
      <c r="A93" s="54">
        <v>43454</v>
      </c>
      <c r="B93" s="55" t="s">
        <v>12</v>
      </c>
      <c r="C93" s="5189" t="s">
        <v>5134</v>
      </c>
      <c r="D93" s="5190"/>
      <c r="E93" s="5190"/>
      <c r="F93" s="5190"/>
      <c r="G93" s="5190"/>
      <c r="H93" s="5190"/>
      <c r="I93" s="5190"/>
      <c r="J93" s="5191"/>
      <c r="K93" s="57"/>
    </row>
    <row r="94" spans="1:11" ht="42.75" customHeight="1" thickTop="1">
      <c r="A94" s="2610">
        <v>43484</v>
      </c>
      <c r="B94" s="2614" t="s">
        <v>12</v>
      </c>
      <c r="C94" s="5710" t="s">
        <v>5142</v>
      </c>
      <c r="D94" s="5711"/>
      <c r="E94" s="5711"/>
      <c r="F94" s="5711"/>
      <c r="G94" s="5711"/>
      <c r="H94" s="5711"/>
      <c r="I94" s="5711"/>
      <c r="J94" s="5712"/>
      <c r="K94" s="53"/>
    </row>
    <row r="95" spans="1:11" ht="42.75" customHeight="1">
      <c r="A95" s="950">
        <v>43506</v>
      </c>
      <c r="B95" s="952" t="s">
        <v>12</v>
      </c>
      <c r="C95" s="4633" t="s">
        <v>5199</v>
      </c>
      <c r="D95" s="5121"/>
      <c r="E95" s="5121"/>
      <c r="F95" s="5121"/>
      <c r="G95" s="5121"/>
      <c r="H95" s="5121"/>
      <c r="I95" s="5121"/>
      <c r="J95" s="5135"/>
    </row>
    <row r="96" spans="1:11" ht="24.75" customHeight="1">
      <c r="A96" s="2802">
        <v>43680</v>
      </c>
      <c r="B96" s="2803" t="s">
        <v>11</v>
      </c>
      <c r="C96" s="4633" t="s">
        <v>5569</v>
      </c>
      <c r="D96" s="4634"/>
      <c r="E96" s="4634"/>
      <c r="F96" s="4634"/>
      <c r="G96" s="4634"/>
      <c r="H96" s="4634"/>
      <c r="I96" s="4634"/>
      <c r="J96" s="4635"/>
    </row>
    <row r="97" spans="1:11" ht="90" customHeight="1">
      <c r="A97" s="1907">
        <v>43681</v>
      </c>
      <c r="B97" s="1908" t="s">
        <v>284</v>
      </c>
      <c r="C97" s="5036" t="s">
        <v>5567</v>
      </c>
      <c r="D97" s="5717"/>
      <c r="E97" s="5717"/>
      <c r="F97" s="5717"/>
      <c r="G97" s="5717"/>
      <c r="H97" s="5717"/>
      <c r="I97" s="5717"/>
      <c r="J97" s="5718"/>
      <c r="K97" s="1912"/>
    </row>
    <row r="98" spans="1:11">
      <c r="A98" s="950"/>
      <c r="B98" s="952"/>
      <c r="C98" s="952"/>
      <c r="D98" s="1739">
        <f t="shared" si="0"/>
        <v>0</v>
      </c>
      <c r="E98" s="952"/>
      <c r="F98" s="952"/>
      <c r="G98" s="952"/>
      <c r="H98" s="952"/>
      <c r="I98" s="952"/>
      <c r="J98" s="952"/>
    </row>
    <row r="99" spans="1:11">
      <c r="A99" s="950"/>
      <c r="B99" s="952"/>
      <c r="C99" s="952"/>
      <c r="D99" s="1739">
        <f t="shared" si="0"/>
        <v>0</v>
      </c>
      <c r="E99" s="952"/>
      <c r="F99" s="952"/>
      <c r="G99" s="952"/>
      <c r="H99" s="952"/>
      <c r="I99" s="952"/>
      <c r="J99" s="952"/>
    </row>
    <row r="100" spans="1:11">
      <c r="A100" s="950"/>
      <c r="B100" s="952"/>
      <c r="C100" s="952"/>
      <c r="D100" s="1739">
        <f t="shared" si="0"/>
        <v>0</v>
      </c>
      <c r="E100" s="952"/>
      <c r="F100" s="952"/>
      <c r="G100" s="952"/>
      <c r="H100" s="952"/>
      <c r="I100" s="952"/>
      <c r="J100" s="952"/>
    </row>
    <row r="101" spans="1:11" ht="20.100000000000001" customHeight="1">
      <c r="A101" s="950"/>
      <c r="B101" s="952"/>
      <c r="C101" s="952"/>
      <c r="D101" s="2775">
        <f t="shared" si="0"/>
        <v>0</v>
      </c>
      <c r="E101" s="952"/>
      <c r="F101" s="952"/>
      <c r="G101" s="952"/>
      <c r="H101" s="952"/>
      <c r="I101" s="952"/>
      <c r="J101" s="952"/>
    </row>
    <row r="102" spans="1:11" ht="20.100000000000001" customHeight="1">
      <c r="A102" s="950"/>
      <c r="B102" s="952"/>
      <c r="C102" s="952"/>
      <c r="D102" s="2775">
        <f t="shared" si="0"/>
        <v>0</v>
      </c>
      <c r="E102" s="952"/>
      <c r="F102" s="952"/>
      <c r="G102" s="952"/>
      <c r="H102" s="952"/>
      <c r="I102" s="952"/>
      <c r="J102" s="952"/>
    </row>
    <row r="103" spans="1:11" ht="20.100000000000001" customHeight="1">
      <c r="A103" s="950"/>
      <c r="B103" s="952"/>
      <c r="C103" s="952"/>
      <c r="D103" s="2775">
        <f t="shared" si="0"/>
        <v>0</v>
      </c>
      <c r="E103" s="952"/>
      <c r="F103" s="952"/>
      <c r="G103" s="952"/>
      <c r="H103" s="952"/>
      <c r="I103" s="952"/>
      <c r="J103" s="952"/>
    </row>
    <row r="104" spans="1:11" ht="20.100000000000001" customHeight="1">
      <c r="A104" s="950"/>
      <c r="B104" s="952"/>
      <c r="C104" s="952"/>
      <c r="D104" s="2775">
        <f t="shared" si="0"/>
        <v>0</v>
      </c>
      <c r="E104" s="952"/>
      <c r="F104" s="952"/>
      <c r="G104" s="952"/>
      <c r="H104" s="952"/>
      <c r="I104" s="952"/>
      <c r="J104" s="952"/>
    </row>
    <row r="105" spans="1:11">
      <c r="A105" s="950"/>
      <c r="B105" s="952"/>
      <c r="C105" s="952"/>
      <c r="D105" s="2775">
        <f t="shared" si="0"/>
        <v>0</v>
      </c>
      <c r="E105" s="952"/>
      <c r="F105" s="952"/>
      <c r="G105" s="952"/>
      <c r="H105" s="952"/>
      <c r="I105" s="952"/>
      <c r="J105" s="952"/>
    </row>
    <row r="106" spans="1:11">
      <c r="A106" s="950"/>
      <c r="B106" s="952"/>
      <c r="C106" s="952"/>
      <c r="D106" s="2775">
        <f t="shared" si="0"/>
        <v>0</v>
      </c>
      <c r="E106" s="952"/>
      <c r="F106" s="952"/>
      <c r="G106" s="952"/>
      <c r="H106" s="952"/>
      <c r="I106" s="952"/>
      <c r="J106" s="952"/>
    </row>
    <row r="107" spans="1:11">
      <c r="A107" s="950"/>
      <c r="B107" s="952"/>
      <c r="C107" s="952"/>
      <c r="D107" s="2775">
        <f t="shared" si="0"/>
        <v>0</v>
      </c>
      <c r="E107" s="952"/>
      <c r="F107" s="952"/>
      <c r="G107" s="952"/>
      <c r="H107" s="952"/>
      <c r="I107" s="952"/>
      <c r="J107" s="952"/>
    </row>
    <row r="108" spans="1:11" ht="20.100000000000001" customHeight="1">
      <c r="A108" s="950"/>
      <c r="B108" s="952"/>
      <c r="C108" s="952"/>
      <c r="D108" s="2775">
        <f t="shared" si="0"/>
        <v>0</v>
      </c>
      <c r="E108" s="952"/>
      <c r="F108" s="952"/>
      <c r="G108" s="952"/>
      <c r="H108" s="952"/>
      <c r="I108" s="952"/>
      <c r="J108" s="952"/>
    </row>
    <row r="109" spans="1:11">
      <c r="A109" s="950"/>
      <c r="B109" s="952"/>
      <c r="C109" s="952"/>
      <c r="D109" s="2775">
        <f t="shared" si="0"/>
        <v>0</v>
      </c>
      <c r="E109" s="952"/>
      <c r="F109" s="952"/>
      <c r="G109" s="952"/>
      <c r="H109" s="952"/>
      <c r="I109" s="952"/>
      <c r="J109" s="952"/>
    </row>
    <row r="110" spans="1:11">
      <c r="A110" s="950"/>
      <c r="B110" s="952"/>
      <c r="C110" s="952"/>
      <c r="D110" s="2775">
        <f t="shared" si="0"/>
        <v>0</v>
      </c>
      <c r="E110" s="952"/>
      <c r="F110" s="952"/>
      <c r="G110" s="952"/>
      <c r="H110" s="952"/>
      <c r="I110" s="952"/>
      <c r="J110" s="952"/>
    </row>
    <row r="111" spans="1:11">
      <c r="A111" s="950"/>
      <c r="B111" s="952"/>
      <c r="C111" s="952"/>
      <c r="D111" s="2775">
        <f t="shared" si="0"/>
        <v>0</v>
      </c>
      <c r="E111" s="952"/>
      <c r="F111" s="952"/>
      <c r="G111" s="952"/>
      <c r="H111" s="952"/>
      <c r="I111" s="952"/>
      <c r="J111" s="952"/>
    </row>
    <row r="112" spans="1:11" ht="20.100000000000001" customHeight="1">
      <c r="A112" s="950"/>
      <c r="B112" s="952"/>
      <c r="C112" s="952"/>
      <c r="D112" s="952"/>
      <c r="E112" s="952"/>
      <c r="F112" s="952"/>
      <c r="G112" s="952"/>
      <c r="H112" s="952"/>
      <c r="I112" s="952"/>
      <c r="J112" s="952"/>
    </row>
    <row r="113" spans="1:10" ht="20.100000000000001" customHeight="1">
      <c r="A113" s="950"/>
      <c r="B113" s="952"/>
      <c r="C113" s="952"/>
      <c r="D113" s="952"/>
      <c r="E113" s="952"/>
      <c r="F113" s="952"/>
      <c r="G113" s="952"/>
      <c r="H113" s="952"/>
      <c r="I113" s="952"/>
      <c r="J113" s="952"/>
    </row>
    <row r="114" spans="1:10">
      <c r="A114" s="950"/>
      <c r="B114" s="952"/>
      <c r="C114" s="952"/>
      <c r="D114" s="952"/>
      <c r="E114" s="952"/>
      <c r="F114" s="952"/>
      <c r="G114" s="952"/>
      <c r="H114" s="952"/>
      <c r="I114" s="952"/>
      <c r="J114" s="952"/>
    </row>
    <row r="115" spans="1:10">
      <c r="A115" s="950"/>
      <c r="B115" s="952"/>
      <c r="C115" s="952"/>
      <c r="D115" s="952"/>
      <c r="E115" s="952"/>
      <c r="F115" s="952"/>
      <c r="G115" s="952"/>
      <c r="H115" s="952"/>
      <c r="I115" s="952"/>
      <c r="J115" s="952"/>
    </row>
    <row r="116" spans="1:10">
      <c r="A116" s="950"/>
      <c r="B116" s="952"/>
      <c r="C116" s="952"/>
      <c r="D116" s="952"/>
      <c r="E116" s="952"/>
      <c r="F116" s="952"/>
      <c r="G116" s="952"/>
      <c r="H116" s="952"/>
      <c r="I116" s="952"/>
      <c r="J116" s="952"/>
    </row>
    <row r="117" spans="1:10">
      <c r="A117" s="950"/>
      <c r="B117" s="952"/>
      <c r="C117" s="952"/>
      <c r="D117" s="952"/>
      <c r="E117" s="952"/>
      <c r="F117" s="952"/>
      <c r="G117" s="952"/>
      <c r="H117" s="952"/>
      <c r="I117" s="952"/>
      <c r="J117" s="952"/>
    </row>
    <row r="118" spans="1:10">
      <c r="A118" s="950"/>
      <c r="B118" s="952"/>
      <c r="C118" s="952"/>
      <c r="D118" s="952"/>
      <c r="E118" s="952"/>
      <c r="F118" s="952"/>
      <c r="G118" s="952"/>
      <c r="H118" s="952"/>
      <c r="I118" s="952"/>
      <c r="J118" s="952"/>
    </row>
    <row r="119" spans="1:10">
      <c r="A119" s="950"/>
      <c r="B119" s="952"/>
      <c r="C119" s="952"/>
      <c r="D119" s="952"/>
      <c r="E119" s="952"/>
      <c r="F119" s="952"/>
      <c r="G119" s="952"/>
      <c r="H119" s="952"/>
      <c r="I119" s="952"/>
      <c r="J119" s="952"/>
    </row>
    <row r="120" spans="1:10" ht="20.100000000000001" customHeight="1">
      <c r="A120" s="950"/>
      <c r="B120" s="952"/>
      <c r="C120" s="952"/>
      <c r="D120" s="952"/>
      <c r="E120" s="952"/>
      <c r="F120" s="952"/>
      <c r="G120" s="952"/>
      <c r="H120" s="952"/>
      <c r="I120" s="952"/>
      <c r="J120" s="952"/>
    </row>
    <row r="121" spans="1:10" ht="20.100000000000001" customHeight="1">
      <c r="A121" s="950"/>
      <c r="B121" s="952"/>
      <c r="C121" s="952"/>
      <c r="D121" s="952"/>
      <c r="E121" s="952"/>
      <c r="F121" s="952"/>
      <c r="G121" s="952"/>
      <c r="H121" s="952"/>
      <c r="I121" s="952"/>
      <c r="J121" s="952"/>
    </row>
    <row r="122" spans="1:10" ht="20.100000000000001" customHeight="1">
      <c r="A122" s="950"/>
      <c r="B122" s="952"/>
      <c r="C122" s="952"/>
      <c r="D122" s="952"/>
      <c r="E122" s="952"/>
      <c r="F122" s="952"/>
      <c r="G122" s="952"/>
      <c r="H122" s="952"/>
      <c r="I122" s="952"/>
      <c r="J122" s="952"/>
    </row>
    <row r="123" spans="1:10" ht="20.100000000000001" customHeight="1">
      <c r="A123" s="950"/>
      <c r="B123" s="952"/>
      <c r="C123" s="952"/>
      <c r="D123" s="952"/>
      <c r="E123" s="952"/>
      <c r="F123" s="952"/>
      <c r="G123" s="952"/>
      <c r="H123" s="952"/>
      <c r="I123" s="952"/>
      <c r="J123" s="952"/>
    </row>
    <row r="124" spans="1:10">
      <c r="A124" s="950"/>
      <c r="B124" s="952"/>
      <c r="C124" s="952"/>
      <c r="D124" s="952"/>
      <c r="E124" s="952"/>
      <c r="F124" s="952"/>
      <c r="G124" s="952"/>
      <c r="H124" s="952"/>
      <c r="I124" s="952"/>
      <c r="J124" s="952"/>
    </row>
    <row r="125" spans="1:10" ht="20.100000000000001" customHeight="1">
      <c r="A125" s="950"/>
      <c r="B125" s="952"/>
      <c r="C125" s="952"/>
      <c r="D125" s="952"/>
      <c r="E125" s="952"/>
      <c r="F125" s="952"/>
      <c r="G125" s="952"/>
      <c r="H125" s="952"/>
      <c r="I125" s="952"/>
      <c r="J125" s="952"/>
    </row>
    <row r="126" spans="1:10" ht="20.100000000000001" customHeight="1">
      <c r="A126" s="950"/>
      <c r="B126" s="952"/>
      <c r="C126" s="952"/>
      <c r="D126" s="952"/>
      <c r="E126" s="952"/>
      <c r="F126" s="952"/>
      <c r="G126" s="952"/>
      <c r="H126" s="952"/>
      <c r="I126" s="952"/>
      <c r="J126" s="952"/>
    </row>
    <row r="127" spans="1:10" ht="20.100000000000001" customHeight="1">
      <c r="A127" s="950"/>
      <c r="B127" s="952"/>
      <c r="C127" s="952"/>
      <c r="D127" s="952"/>
      <c r="E127" s="952"/>
      <c r="F127" s="952"/>
      <c r="G127" s="952"/>
      <c r="H127" s="952"/>
      <c r="I127" s="952"/>
      <c r="J127" s="952"/>
    </row>
    <row r="128" spans="1:10" ht="20.100000000000001" customHeight="1">
      <c r="A128" s="950"/>
      <c r="B128" s="952"/>
      <c r="C128" s="952"/>
      <c r="D128" s="952"/>
      <c r="E128" s="952"/>
      <c r="F128" s="952"/>
      <c r="G128" s="952"/>
      <c r="H128" s="952"/>
      <c r="I128" s="952"/>
      <c r="J128" s="952"/>
    </row>
    <row r="129" spans="1:10" ht="20.100000000000001" customHeight="1">
      <c r="A129" s="950"/>
      <c r="B129" s="952"/>
      <c r="C129" s="952"/>
      <c r="D129" s="952"/>
      <c r="E129" s="952"/>
      <c r="F129" s="952"/>
      <c r="G129" s="952"/>
      <c r="H129" s="952"/>
      <c r="I129" s="952"/>
      <c r="J129" s="952"/>
    </row>
    <row r="130" spans="1:10" ht="20.100000000000001" customHeight="1">
      <c r="A130" s="950"/>
      <c r="B130" s="952"/>
      <c r="C130" s="952"/>
      <c r="D130" s="952"/>
      <c r="E130" s="952"/>
      <c r="F130" s="952"/>
      <c r="G130" s="952"/>
      <c r="H130" s="952"/>
      <c r="I130" s="952"/>
      <c r="J130" s="952"/>
    </row>
    <row r="131" spans="1:10" ht="20.100000000000001" customHeight="1">
      <c r="A131" s="950"/>
      <c r="B131" s="952"/>
      <c r="C131" s="952"/>
      <c r="D131" s="952"/>
      <c r="E131" s="952"/>
      <c r="F131" s="952"/>
      <c r="G131" s="952"/>
      <c r="H131" s="952"/>
      <c r="I131" s="952"/>
      <c r="J131" s="952"/>
    </row>
    <row r="132" spans="1:10" ht="20.100000000000001" customHeight="1">
      <c r="A132" s="950"/>
      <c r="B132" s="952"/>
      <c r="C132" s="952"/>
      <c r="D132" s="952"/>
      <c r="E132" s="952"/>
      <c r="F132" s="952"/>
      <c r="G132" s="952"/>
      <c r="H132" s="952"/>
      <c r="I132" s="952"/>
      <c r="J132" s="952"/>
    </row>
    <row r="133" spans="1:10">
      <c r="A133" s="950"/>
      <c r="B133" s="952"/>
      <c r="C133" s="952"/>
      <c r="D133" s="952"/>
      <c r="E133" s="952"/>
      <c r="F133" s="952"/>
      <c r="G133" s="952"/>
      <c r="H133" s="952"/>
      <c r="I133" s="952"/>
      <c r="J133" s="952"/>
    </row>
    <row r="134" spans="1:10" ht="20.100000000000001" customHeight="1">
      <c r="A134" s="950"/>
      <c r="B134" s="952"/>
      <c r="C134" s="952"/>
      <c r="D134" s="952"/>
      <c r="E134" s="952"/>
      <c r="F134" s="952"/>
      <c r="G134" s="952"/>
      <c r="H134" s="952"/>
      <c r="I134" s="952"/>
      <c r="J134" s="952"/>
    </row>
    <row r="135" spans="1:10">
      <c r="A135" s="950"/>
      <c r="B135" s="952"/>
      <c r="C135" s="952"/>
      <c r="D135" s="952"/>
      <c r="E135" s="952"/>
      <c r="F135" s="952"/>
      <c r="G135" s="952"/>
      <c r="H135" s="952"/>
      <c r="I135" s="952"/>
      <c r="J135" s="952"/>
    </row>
    <row r="136" spans="1:10">
      <c r="A136" s="950"/>
      <c r="B136" s="952"/>
      <c r="C136" s="952"/>
      <c r="D136" s="952"/>
      <c r="E136" s="952"/>
      <c r="F136" s="952"/>
      <c r="G136" s="952"/>
      <c r="H136" s="952"/>
      <c r="I136" s="952"/>
      <c r="J136" s="952"/>
    </row>
    <row r="137" spans="1:10">
      <c r="A137" s="950"/>
      <c r="B137" s="952"/>
      <c r="C137" s="952"/>
      <c r="D137" s="952"/>
      <c r="E137" s="952"/>
      <c r="F137" s="952"/>
      <c r="G137" s="952"/>
      <c r="H137" s="952"/>
      <c r="I137" s="952"/>
      <c r="J137" s="952"/>
    </row>
    <row r="138" spans="1:10">
      <c r="A138" s="950"/>
    </row>
    <row r="139" spans="1:10">
      <c r="A139" s="950"/>
    </row>
    <row r="140" spans="1:10">
      <c r="A140" s="950"/>
    </row>
    <row r="141" spans="1:10">
      <c r="A141" s="950"/>
    </row>
    <row r="142" spans="1:10">
      <c r="A142" s="950"/>
    </row>
    <row r="143" spans="1:10">
      <c r="A143" s="950"/>
    </row>
    <row r="144" spans="1:10">
      <c r="A144" s="950"/>
    </row>
    <row r="145" spans="1:1">
      <c r="A145" s="950"/>
    </row>
    <row r="146" spans="1:1">
      <c r="A146" s="950"/>
    </row>
    <row r="147" spans="1:1">
      <c r="A147" s="950"/>
    </row>
    <row r="148" spans="1:1">
      <c r="A148" s="950"/>
    </row>
    <row r="149" spans="1:1">
      <c r="A149" s="950"/>
    </row>
    <row r="150" spans="1:1">
      <c r="A150" s="950"/>
    </row>
    <row r="151" spans="1:1">
      <c r="A151" s="950"/>
    </row>
    <row r="152" spans="1:1">
      <c r="A152" s="950"/>
    </row>
    <row r="153" spans="1:1">
      <c r="A153" s="950"/>
    </row>
    <row r="154" spans="1:1">
      <c r="A154" s="950"/>
    </row>
    <row r="155" spans="1:1">
      <c r="A155" s="950"/>
    </row>
    <row r="156" spans="1:1">
      <c r="A156" s="950"/>
    </row>
    <row r="157" spans="1:1">
      <c r="A157" s="950"/>
    </row>
    <row r="158" spans="1:1">
      <c r="A158" s="950"/>
    </row>
    <row r="159" spans="1:1">
      <c r="A159" s="950"/>
    </row>
    <row r="160" spans="1:1">
      <c r="A160" s="950"/>
    </row>
    <row r="161" spans="1:1">
      <c r="A161" s="950"/>
    </row>
    <row r="162" spans="1:1">
      <c r="A162" s="950"/>
    </row>
    <row r="163" spans="1:1">
      <c r="A163" s="950"/>
    </row>
    <row r="164" spans="1:1">
      <c r="A164" s="950"/>
    </row>
  </sheetData>
  <autoFilter ref="B6:B164"/>
  <customSheetViews>
    <customSheetView guid="{CD481555-6D06-49CD-9625-98C90CC09C9A}" showPageBreaks="1" printArea="1" showAutoFilter="1" view="pageBreakPreview">
      <selection activeCell="E89" sqref="E89"/>
      <rowBreaks count="1" manualBreakCount="1">
        <brk id="50" max="16383" man="1"/>
      </rowBreaks>
      <pageMargins left="0.70866141732283472" right="0.70866141732283472" top="0.74803149606299213" bottom="0.74803149606299213" header="0.31496062992125984" footer="0.31496062992125984"/>
      <pageSetup paperSize="9" scale="40" orientation="landscape" r:id="rId1"/>
      <autoFilter ref="B6:B160"/>
    </customSheetView>
    <customSheetView guid="{9EC6AF21-4B8E-44E3-AF29-8895353139B2}" showPageBreaks="1" printArea="1" showAutoFilter="1" view="pageBreakPreview">
      <pane ySplit="6" topLeftCell="A71" activePane="bottomLeft" state="frozen"/>
      <selection pane="bottomLeft" activeCell="E89" sqref="E89"/>
      <rowBreaks count="1" manualBreakCount="1">
        <brk id="50" max="16383" man="1"/>
      </rowBreaks>
      <pageMargins left="0.70866141732283472" right="0.70866141732283472" top="0.74803149606299213" bottom="0.74803149606299213" header="0.31496062992125984" footer="0.31496062992125984"/>
      <pageSetup paperSize="9" scale="40" orientation="landscape" r:id="rId2"/>
      <autoFilter ref="B6:B160"/>
    </customSheetView>
    <customSheetView guid="{4A6D03CA-35D0-42B2-8E76-6C991766DE68}" showPageBreaks="1" printArea="1" showAutoFilter="1" view="pageBreakPreview">
      <pane ySplit="5" topLeftCell="A71" activePane="bottomLeft" state="frozen"/>
      <selection pane="bottomLeft" activeCell="K76" sqref="K76"/>
      <rowBreaks count="1" manualBreakCount="1">
        <brk id="50" max="16383" man="1"/>
      </rowBreaks>
      <pageMargins left="0.70866141732283472" right="0.70866141732283472" top="0.74803149606299213" bottom="0.74803149606299213" header="0.31496062992125984" footer="0.31496062992125984"/>
      <pageSetup paperSize="9" scale="40" orientation="landscape" r:id="rId3"/>
      <autoFilter ref="B6:B160"/>
    </customSheetView>
    <customSheetView guid="{94FC66D5-BF29-4BE8-974C-C93BA07E9FE3}" showPageBreaks="1" printArea="1" showAutoFilter="1" view="pageBreakPreview">
      <pane ySplit="6" topLeftCell="A71" activePane="bottomLeft" state="frozen"/>
      <selection pane="bottomLeft" activeCell="H87" sqref="H87"/>
      <rowBreaks count="1" manualBreakCount="1">
        <brk id="50" max="16383" man="1"/>
      </rowBreaks>
      <pageMargins left="0.70866141732283472" right="0.70866141732283472" top="0.74803149606299213" bottom="0.74803149606299213" header="0.31496062992125984" footer="0.31496062992125984"/>
      <pageSetup paperSize="9" scale="40" orientation="landscape" r:id="rId4"/>
      <autoFilter ref="B6:B160"/>
    </customSheetView>
  </customSheetViews>
  <mergeCells count="59">
    <mergeCell ref="C96:J96"/>
    <mergeCell ref="C97:J97"/>
    <mergeCell ref="C27:J27"/>
    <mergeCell ref="C28:J28"/>
    <mergeCell ref="C31:J31"/>
    <mergeCell ref="H47:J47"/>
    <mergeCell ref="C46:J46"/>
    <mergeCell ref="C51:J51"/>
    <mergeCell ref="C48:J48"/>
    <mergeCell ref="C49:J49"/>
    <mergeCell ref="C50:J50"/>
    <mergeCell ref="C80:J80"/>
    <mergeCell ref="H52:J52"/>
    <mergeCell ref="C53:J53"/>
    <mergeCell ref="C73:J73"/>
    <mergeCell ref="C71:J71"/>
    <mergeCell ref="C24:J24"/>
    <mergeCell ref="C35:J35"/>
    <mergeCell ref="C39:J39"/>
    <mergeCell ref="C40:J40"/>
    <mergeCell ref="C45:J45"/>
    <mergeCell ref="C34:J34"/>
    <mergeCell ref="A17:A18"/>
    <mergeCell ref="A5:B5"/>
    <mergeCell ref="C5:F5"/>
    <mergeCell ref="C7:J7"/>
    <mergeCell ref="C8:J8"/>
    <mergeCell ref="C17:J17"/>
    <mergeCell ref="C18:J18"/>
    <mergeCell ref="I5:J5"/>
    <mergeCell ref="C13:J13"/>
    <mergeCell ref="A3:B3"/>
    <mergeCell ref="C3:F3"/>
    <mergeCell ref="G3:H4"/>
    <mergeCell ref="I3:J3"/>
    <mergeCell ref="A4:B4"/>
    <mergeCell ref="C4:F4"/>
    <mergeCell ref="I4:J4"/>
    <mergeCell ref="A1:K1"/>
    <mergeCell ref="A2:B2"/>
    <mergeCell ref="C2:F2"/>
    <mergeCell ref="G2:H2"/>
    <mergeCell ref="I2:J2"/>
    <mergeCell ref="H70:I70"/>
    <mergeCell ref="C75:J75"/>
    <mergeCell ref="C57:J57"/>
    <mergeCell ref="A59:A60"/>
    <mergeCell ref="C60:J60"/>
    <mergeCell ref="C62:J62"/>
    <mergeCell ref="C64:J64"/>
    <mergeCell ref="C65:J65"/>
    <mergeCell ref="C68:J68"/>
    <mergeCell ref="C95:J95"/>
    <mergeCell ref="C85:J85"/>
    <mergeCell ref="A84:A85"/>
    <mergeCell ref="C84:J84"/>
    <mergeCell ref="C81:J81"/>
    <mergeCell ref="C94:J94"/>
    <mergeCell ref="C93:J93"/>
  </mergeCells>
  <pageMargins left="0.70866141732283472" right="0.70866141732283472" top="0.74803149606299213" bottom="0.74803149606299213" header="0.31496062992125984" footer="0.31496062992125984"/>
  <pageSetup paperSize="9" scale="40" orientation="landscape" r:id="rId5"/>
  <rowBreaks count="1" manualBreakCount="1">
    <brk id="50" max="16383" man="1"/>
  </rowBreak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tabColor rgb="FFFF0000"/>
  </sheetPr>
  <dimension ref="A1:BA103"/>
  <sheetViews>
    <sheetView zoomScaleNormal="100" workbookViewId="0">
      <pane ySplit="5" topLeftCell="A84" activePane="bottomLeft" state="frozen"/>
      <selection pane="bottomLeft" activeCell="J96" sqref="J96"/>
    </sheetView>
  </sheetViews>
  <sheetFormatPr defaultRowHeight="15.75"/>
  <cols>
    <col min="1" max="1" width="12.42578125" style="273" customWidth="1"/>
    <col min="2" max="5" width="10.140625" style="272" customWidth="1"/>
    <col min="6" max="6" width="12.85546875" style="272" customWidth="1"/>
    <col min="7" max="7" width="10.140625" style="272" customWidth="1"/>
    <col min="8" max="8" width="13.5703125" style="272" customWidth="1"/>
    <col min="9" max="10" width="16" style="272" customWidth="1"/>
    <col min="11" max="11" width="55.28515625" style="355" customWidth="1"/>
    <col min="12" max="12" width="9.140625" style="326"/>
    <col min="13" max="53" width="9.140625" style="325"/>
    <col min="54" max="16384" width="9.140625" style="270"/>
  </cols>
  <sheetData>
    <row r="1" spans="1:53" s="332" customFormat="1" ht="29.25" thickTop="1">
      <c r="A1" s="5719" t="s">
        <v>2936</v>
      </c>
      <c r="B1" s="5720"/>
      <c r="C1" s="5720"/>
      <c r="D1" s="5720"/>
      <c r="E1" s="5720"/>
      <c r="F1" s="5720"/>
      <c r="G1" s="5720"/>
      <c r="H1" s="5720"/>
      <c r="I1" s="5720"/>
      <c r="J1" s="5720"/>
      <c r="K1" s="5721"/>
      <c r="L1" s="326"/>
      <c r="M1" s="325"/>
      <c r="N1" s="325"/>
      <c r="O1" s="325"/>
      <c r="P1" s="325"/>
      <c r="Q1" s="325"/>
      <c r="R1" s="32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5"/>
      <c r="AY1" s="325"/>
      <c r="AZ1" s="325"/>
      <c r="BA1" s="325"/>
    </row>
    <row r="2" spans="1:53" s="332" customFormat="1" ht="21">
      <c r="A2" s="1010" t="s">
        <v>2937</v>
      </c>
      <c r="B2" s="1011"/>
      <c r="C2" s="5722"/>
      <c r="D2" s="5722"/>
      <c r="E2" s="5722"/>
      <c r="F2" s="5722"/>
      <c r="G2" s="1011"/>
      <c r="H2" s="1011"/>
      <c r="I2" s="1011"/>
      <c r="J2" s="1011"/>
      <c r="K2" s="1012"/>
      <c r="L2" s="326"/>
      <c r="M2" s="325"/>
      <c r="N2" s="325"/>
      <c r="O2" s="325"/>
      <c r="P2" s="325"/>
      <c r="Q2" s="325"/>
      <c r="R2" s="325"/>
      <c r="S2" s="325"/>
      <c r="T2" s="325"/>
      <c r="U2" s="325"/>
      <c r="V2" s="325"/>
      <c r="W2" s="325"/>
      <c r="X2" s="325"/>
      <c r="Y2" s="325"/>
      <c r="Z2" s="325"/>
      <c r="AA2" s="325"/>
      <c r="AB2" s="325"/>
      <c r="AC2" s="325"/>
      <c r="AD2" s="325"/>
      <c r="AE2" s="325"/>
      <c r="AF2" s="325"/>
      <c r="AG2" s="325"/>
      <c r="AH2" s="325"/>
      <c r="AI2" s="325"/>
      <c r="AJ2" s="325"/>
      <c r="AK2" s="325"/>
      <c r="AL2" s="325"/>
      <c r="AM2" s="325"/>
      <c r="AN2" s="325"/>
      <c r="AO2" s="325"/>
      <c r="AP2" s="325"/>
      <c r="AQ2" s="325"/>
      <c r="AR2" s="325"/>
      <c r="AS2" s="325"/>
      <c r="AT2" s="325"/>
      <c r="AU2" s="325"/>
      <c r="AV2" s="325"/>
      <c r="AW2" s="325"/>
      <c r="AX2" s="325"/>
      <c r="AY2" s="325"/>
      <c r="AZ2" s="325"/>
      <c r="BA2" s="325"/>
    </row>
    <row r="3" spans="1:53" s="332" customFormat="1" ht="15.75" customHeight="1">
      <c r="A3" s="5723" t="s">
        <v>325</v>
      </c>
      <c r="B3" s="5724"/>
      <c r="C3" s="5727" t="s">
        <v>2938</v>
      </c>
      <c r="D3" s="5727"/>
      <c r="E3" s="5727"/>
      <c r="F3" s="5727"/>
      <c r="G3" s="5727"/>
      <c r="H3" s="5727"/>
      <c r="I3" s="5727"/>
      <c r="J3" s="5727"/>
      <c r="K3" s="1013"/>
      <c r="L3" s="326"/>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5"/>
      <c r="AL3" s="325"/>
      <c r="AM3" s="325"/>
      <c r="AN3" s="325"/>
      <c r="AO3" s="325"/>
      <c r="AP3" s="325"/>
      <c r="AQ3" s="325"/>
      <c r="AR3" s="325"/>
      <c r="AS3" s="325"/>
      <c r="AT3" s="325"/>
      <c r="AU3" s="325"/>
      <c r="AV3" s="325"/>
      <c r="AW3" s="325"/>
      <c r="AX3" s="325"/>
      <c r="AY3" s="325"/>
      <c r="AZ3" s="325"/>
      <c r="BA3" s="325"/>
    </row>
    <row r="4" spans="1:53" s="332" customFormat="1" ht="33.75" customHeight="1" thickBot="1">
      <c r="A4" s="5725"/>
      <c r="B4" s="5726"/>
      <c r="C4" s="5728"/>
      <c r="D4" s="5728"/>
      <c r="E4" s="5728"/>
      <c r="F4" s="5728"/>
      <c r="G4" s="5728"/>
      <c r="H4" s="5728"/>
      <c r="I4" s="5728"/>
      <c r="J4" s="5728"/>
      <c r="K4" s="1014"/>
      <c r="L4" s="326"/>
      <c r="M4" s="325"/>
      <c r="N4" s="325"/>
      <c r="O4" s="325"/>
      <c r="P4" s="325"/>
      <c r="Q4" s="325"/>
      <c r="R4" s="325"/>
      <c r="S4" s="325"/>
      <c r="T4" s="325"/>
      <c r="U4" s="325"/>
      <c r="V4" s="325"/>
      <c r="W4" s="325"/>
      <c r="X4" s="325"/>
      <c r="Y4" s="325"/>
      <c r="Z4" s="325"/>
      <c r="AA4" s="325"/>
      <c r="AB4" s="325"/>
      <c r="AC4" s="325"/>
      <c r="AD4" s="325"/>
      <c r="AE4" s="325"/>
      <c r="AF4" s="325"/>
      <c r="AG4" s="325"/>
      <c r="AH4" s="325"/>
      <c r="AI4" s="325"/>
      <c r="AJ4" s="325"/>
      <c r="AK4" s="325"/>
      <c r="AL4" s="325"/>
      <c r="AM4" s="325"/>
      <c r="AN4" s="325"/>
      <c r="AO4" s="325"/>
      <c r="AP4" s="325"/>
      <c r="AQ4" s="325"/>
      <c r="AR4" s="325"/>
      <c r="AS4" s="325"/>
      <c r="AT4" s="325"/>
      <c r="AU4" s="325"/>
      <c r="AV4" s="325"/>
      <c r="AW4" s="325"/>
      <c r="AX4" s="325"/>
      <c r="AY4" s="325"/>
      <c r="AZ4" s="325"/>
      <c r="BA4" s="325"/>
    </row>
    <row r="5" spans="1:53" s="281" customFormat="1" ht="35.25" customHeight="1" thickTop="1">
      <c r="A5" s="284" t="s">
        <v>1</v>
      </c>
      <c r="B5" s="283" t="s">
        <v>0</v>
      </c>
      <c r="C5" s="283" t="s">
        <v>2</v>
      </c>
      <c r="D5" s="283" t="s">
        <v>3</v>
      </c>
      <c r="E5" s="283" t="s">
        <v>4</v>
      </c>
      <c r="F5" s="283" t="s">
        <v>5</v>
      </c>
      <c r="G5" s="283" t="s">
        <v>6</v>
      </c>
      <c r="H5" s="283" t="s">
        <v>7</v>
      </c>
      <c r="I5" s="283" t="s">
        <v>8</v>
      </c>
      <c r="J5" s="283" t="s">
        <v>9</v>
      </c>
      <c r="K5" s="429" t="s">
        <v>10</v>
      </c>
      <c r="L5" s="326"/>
      <c r="M5" s="325"/>
      <c r="N5" s="325"/>
      <c r="O5" s="325"/>
      <c r="P5" s="325"/>
      <c r="Q5" s="325"/>
      <c r="R5" s="325"/>
      <c r="S5" s="325"/>
      <c r="T5" s="325"/>
      <c r="U5" s="325"/>
      <c r="V5" s="325"/>
      <c r="W5" s="325"/>
      <c r="X5" s="325"/>
      <c r="Y5" s="325"/>
      <c r="Z5" s="325"/>
      <c r="AA5" s="325"/>
      <c r="AB5" s="325"/>
      <c r="AC5" s="325"/>
      <c r="AD5" s="325"/>
      <c r="AE5" s="325"/>
      <c r="AF5" s="325"/>
      <c r="AG5" s="325"/>
      <c r="AH5" s="325"/>
      <c r="AI5" s="325"/>
      <c r="AJ5" s="325"/>
      <c r="AK5" s="325"/>
      <c r="AL5" s="325"/>
      <c r="AM5" s="325"/>
      <c r="AN5" s="325"/>
      <c r="AO5" s="325"/>
      <c r="AP5" s="325"/>
      <c r="AQ5" s="325"/>
      <c r="AR5" s="325"/>
      <c r="AS5" s="325"/>
      <c r="AT5" s="325"/>
      <c r="AU5" s="325"/>
      <c r="AV5" s="325"/>
      <c r="AW5" s="325"/>
      <c r="AX5" s="325"/>
      <c r="AY5" s="325"/>
      <c r="AZ5" s="325"/>
      <c r="BA5" s="325"/>
    </row>
    <row r="6" spans="1:53" ht="223.5" customHeight="1">
      <c r="A6" s="1934">
        <v>41918</v>
      </c>
      <c r="B6" s="1937" t="s">
        <v>32</v>
      </c>
      <c r="C6" s="4338" t="s">
        <v>2939</v>
      </c>
      <c r="D6" s="4332"/>
      <c r="E6" s="4332"/>
      <c r="F6" s="4332"/>
      <c r="G6" s="4332"/>
      <c r="H6" s="4332"/>
      <c r="I6" s="4332"/>
      <c r="J6" s="4339"/>
      <c r="K6" s="2493" t="s">
        <v>5034</v>
      </c>
    </row>
    <row r="7" spans="1:53" ht="186.75" customHeight="1">
      <c r="A7" s="4516">
        <v>41924</v>
      </c>
      <c r="B7" s="2492" t="s">
        <v>32</v>
      </c>
      <c r="C7" s="4338" t="s">
        <v>2940</v>
      </c>
      <c r="D7" s="4376"/>
      <c r="E7" s="4376"/>
      <c r="F7" s="4376"/>
      <c r="G7" s="4376"/>
      <c r="H7" s="4376"/>
      <c r="I7" s="4376"/>
      <c r="J7" s="4377"/>
      <c r="K7" s="2493" t="s">
        <v>5035</v>
      </c>
    </row>
    <row r="8" spans="1:53" ht="47.25">
      <c r="A8" s="4517"/>
      <c r="B8" s="934" t="s">
        <v>16</v>
      </c>
      <c r="C8" s="937">
        <v>660</v>
      </c>
      <c r="D8" s="936">
        <f>+C8*(100-E8)/100</f>
        <v>633.6</v>
      </c>
      <c r="E8" s="937">
        <v>4</v>
      </c>
      <c r="F8" s="936">
        <f>+(8.241*1000000)/D8</f>
        <v>13006.628787878788</v>
      </c>
      <c r="G8" s="937">
        <v>195</v>
      </c>
      <c r="K8" s="355" t="s">
        <v>2941</v>
      </c>
    </row>
    <row r="9" spans="1:53" ht="47.25">
      <c r="A9" s="4518"/>
      <c r="B9" s="934" t="s">
        <v>16</v>
      </c>
      <c r="C9" s="937">
        <v>665</v>
      </c>
      <c r="D9" s="936">
        <f>+C9*(100-E9)/100</f>
        <v>658.35</v>
      </c>
      <c r="E9" s="937">
        <v>1</v>
      </c>
      <c r="F9" s="936">
        <f>+(8.815*1000000)/D9</f>
        <v>13389.534442166021</v>
      </c>
      <c r="G9" s="937">
        <v>205</v>
      </c>
      <c r="K9" s="355" t="s">
        <v>2942</v>
      </c>
    </row>
    <row r="10" spans="1:53" ht="48.75" customHeight="1">
      <c r="A10" s="939">
        <v>41926</v>
      </c>
      <c r="B10" s="934" t="s">
        <v>32</v>
      </c>
      <c r="C10" s="4340" t="s">
        <v>2943</v>
      </c>
      <c r="D10" s="4263"/>
      <c r="E10" s="4263"/>
      <c r="F10" s="4263"/>
      <c r="G10" s="4263"/>
      <c r="H10" s="4263"/>
      <c r="I10" s="4263"/>
      <c r="J10" s="4344"/>
    </row>
    <row r="11" spans="1:53">
      <c r="A11" s="939">
        <v>41937</v>
      </c>
      <c r="B11" s="934" t="s">
        <v>15</v>
      </c>
      <c r="C11" s="4469" t="s">
        <v>2944</v>
      </c>
      <c r="D11" s="4470"/>
      <c r="E11" s="4470"/>
      <c r="F11" s="4470"/>
      <c r="G11" s="4470"/>
      <c r="H11" s="4470"/>
      <c r="I11" s="4470"/>
      <c r="J11" s="4471"/>
    </row>
    <row r="12" spans="1:53" ht="36.75" customHeight="1">
      <c r="A12" s="939">
        <v>41939</v>
      </c>
      <c r="B12" s="934" t="s">
        <v>11</v>
      </c>
      <c r="C12" s="4340" t="s">
        <v>2945</v>
      </c>
      <c r="D12" s="4263"/>
      <c r="E12" s="4263"/>
      <c r="F12" s="4263"/>
      <c r="G12" s="4263"/>
      <c r="H12" s="4263"/>
      <c r="I12" s="4263"/>
      <c r="J12" s="4344"/>
    </row>
    <row r="13" spans="1:53" ht="36" customHeight="1">
      <c r="A13" s="939">
        <v>41944</v>
      </c>
      <c r="B13" s="934" t="s">
        <v>11</v>
      </c>
      <c r="C13" s="4340" t="s">
        <v>2946</v>
      </c>
      <c r="D13" s="4263"/>
      <c r="E13" s="4263"/>
      <c r="F13" s="4263"/>
      <c r="G13" s="4263"/>
      <c r="H13" s="4263"/>
      <c r="I13" s="4263"/>
      <c r="J13" s="4344"/>
    </row>
    <row r="14" spans="1:53" ht="113.25" customHeight="1">
      <c r="A14" s="939">
        <v>41946</v>
      </c>
      <c r="B14" s="934" t="s">
        <v>15</v>
      </c>
      <c r="C14" s="4340" t="s">
        <v>2947</v>
      </c>
      <c r="D14" s="4274"/>
      <c r="E14" s="4274"/>
      <c r="F14" s="4274"/>
      <c r="G14" s="4274"/>
      <c r="H14" s="4274"/>
      <c r="I14" s="4274"/>
      <c r="J14" s="4346"/>
    </row>
    <row r="15" spans="1:53" ht="199.5" customHeight="1">
      <c r="A15" s="939">
        <v>41947</v>
      </c>
      <c r="B15" s="934" t="s">
        <v>15</v>
      </c>
      <c r="C15" s="4340" t="s">
        <v>4021</v>
      </c>
      <c r="D15" s="4274"/>
      <c r="E15" s="4274"/>
      <c r="F15" s="4274"/>
      <c r="G15" s="4274"/>
      <c r="H15" s="4274"/>
      <c r="I15" s="4274"/>
      <c r="J15" s="4346"/>
    </row>
    <row r="16" spans="1:53" ht="61.5" customHeight="1">
      <c r="A16" s="939">
        <v>41950</v>
      </c>
      <c r="B16" s="934" t="s">
        <v>15</v>
      </c>
      <c r="C16" s="4340" t="s">
        <v>2948</v>
      </c>
      <c r="D16" s="4263"/>
      <c r="E16" s="4263"/>
      <c r="F16" s="4263"/>
      <c r="G16" s="4263"/>
      <c r="H16" s="4263"/>
      <c r="I16" s="4263"/>
      <c r="J16" s="4344"/>
      <c r="K16" s="355" t="s">
        <v>4020</v>
      </c>
    </row>
    <row r="17" spans="1:11" ht="49.5" customHeight="1">
      <c r="A17" s="939">
        <v>41952</v>
      </c>
      <c r="B17" s="934" t="s">
        <v>15</v>
      </c>
      <c r="C17" s="4340" t="s">
        <v>2949</v>
      </c>
      <c r="D17" s="4274"/>
      <c r="E17" s="4274"/>
      <c r="F17" s="4274"/>
      <c r="G17" s="4274"/>
      <c r="H17" s="4274"/>
      <c r="I17" s="4274"/>
      <c r="J17" s="4346"/>
      <c r="K17" s="355" t="s">
        <v>4020</v>
      </c>
    </row>
    <row r="18" spans="1:11" ht="37.5" customHeight="1">
      <c r="A18" s="939">
        <v>41958</v>
      </c>
      <c r="B18" s="934" t="s">
        <v>15</v>
      </c>
      <c r="C18" s="4987" t="s">
        <v>2950</v>
      </c>
      <c r="D18" s="4988"/>
      <c r="E18" s="4988"/>
      <c r="F18" s="4988"/>
      <c r="G18" s="4988"/>
      <c r="H18" s="4988"/>
      <c r="I18" s="4988"/>
      <c r="J18" s="4989"/>
    </row>
    <row r="19" spans="1:11" ht="24" customHeight="1">
      <c r="A19" s="939">
        <v>41959</v>
      </c>
      <c r="B19" s="934" t="s">
        <v>11</v>
      </c>
      <c r="C19" s="4345" t="s">
        <v>2951</v>
      </c>
      <c r="D19" s="4274"/>
      <c r="E19" s="4274"/>
      <c r="F19" s="4274"/>
      <c r="G19" s="4274"/>
      <c r="H19" s="4274"/>
      <c r="I19" s="4274"/>
      <c r="J19" s="4346"/>
    </row>
    <row r="20" spans="1:11" ht="44.25" customHeight="1">
      <c r="A20" s="4293">
        <v>41961</v>
      </c>
      <c r="B20" s="934" t="s">
        <v>11</v>
      </c>
      <c r="C20" s="4340" t="s">
        <v>2952</v>
      </c>
      <c r="D20" s="4263"/>
      <c r="E20" s="4263"/>
      <c r="F20" s="4263"/>
      <c r="G20" s="4263"/>
      <c r="H20" s="4263"/>
      <c r="I20" s="4263"/>
      <c r="J20" s="4344"/>
    </row>
    <row r="21" spans="1:11" ht="47.25">
      <c r="A21" s="4307"/>
      <c r="B21" s="934" t="s">
        <v>16</v>
      </c>
      <c r="C21" s="937">
        <v>200</v>
      </c>
      <c r="D21" s="936">
        <f>+C21*(100-E21)/100</f>
        <v>200</v>
      </c>
      <c r="E21" s="937">
        <v>0</v>
      </c>
      <c r="F21" s="937">
        <v>8935</v>
      </c>
      <c r="G21" s="937">
        <v>182</v>
      </c>
      <c r="K21" s="355" t="s">
        <v>2953</v>
      </c>
    </row>
    <row r="22" spans="1:11" ht="22.5" customHeight="1">
      <c r="A22" s="4293">
        <v>41962</v>
      </c>
      <c r="B22" s="934" t="s">
        <v>11</v>
      </c>
      <c r="C22" s="4358" t="s">
        <v>2954</v>
      </c>
      <c r="D22" s="4281"/>
      <c r="E22" s="4281"/>
      <c r="F22" s="4281"/>
      <c r="G22" s="4281"/>
      <c r="H22" s="4281"/>
      <c r="I22" s="4281"/>
      <c r="J22" s="4359"/>
    </row>
    <row r="23" spans="1:11" ht="31.5">
      <c r="A23" s="4294"/>
      <c r="B23" s="934" t="s">
        <v>16</v>
      </c>
      <c r="C23" s="937">
        <v>300</v>
      </c>
      <c r="D23" s="936">
        <f>+C23*(100-E23)/100</f>
        <v>300</v>
      </c>
      <c r="E23" s="937">
        <v>0</v>
      </c>
      <c r="F23" s="936">
        <f>+(2.5*1000000)/D23</f>
        <v>8333.3333333333339</v>
      </c>
      <c r="G23" s="937"/>
      <c r="K23" s="355" t="s">
        <v>2955</v>
      </c>
    </row>
    <row r="24" spans="1:11" ht="25.5" customHeight="1">
      <c r="A24" s="4294"/>
      <c r="B24" s="934" t="s">
        <v>11</v>
      </c>
      <c r="C24" s="4358" t="s">
        <v>2956</v>
      </c>
      <c r="D24" s="4281"/>
      <c r="E24" s="4281"/>
      <c r="F24" s="4281"/>
      <c r="G24" s="4281"/>
      <c r="H24" s="4281"/>
      <c r="I24" s="4281"/>
      <c r="J24" s="4359"/>
    </row>
    <row r="25" spans="1:11" ht="31.5">
      <c r="A25" s="4307"/>
      <c r="B25" s="934" t="s">
        <v>16</v>
      </c>
      <c r="C25" s="937">
        <v>290</v>
      </c>
      <c r="D25" s="936">
        <f>+C25*(100-E25)/100</f>
        <v>261</v>
      </c>
      <c r="E25" s="937">
        <v>10</v>
      </c>
      <c r="F25" s="936">
        <f>+(2*1000000)/D25</f>
        <v>7662.8352490421457</v>
      </c>
      <c r="G25" s="937">
        <v>100</v>
      </c>
      <c r="K25" s="355" t="s">
        <v>2957</v>
      </c>
    </row>
    <row r="26" spans="1:11" ht="31.5">
      <c r="A26" s="4293">
        <v>41963</v>
      </c>
      <c r="B26" s="934" t="s">
        <v>16</v>
      </c>
      <c r="C26" s="937">
        <v>265</v>
      </c>
      <c r="D26" s="936">
        <f>+C26*(100-E26)/100</f>
        <v>249.1</v>
      </c>
      <c r="E26" s="937">
        <v>6</v>
      </c>
      <c r="F26" s="937">
        <v>8029</v>
      </c>
      <c r="G26" s="937">
        <v>100</v>
      </c>
      <c r="K26" s="355" t="s">
        <v>2957</v>
      </c>
    </row>
    <row r="27" spans="1:11" ht="23.25" customHeight="1">
      <c r="A27" s="4307"/>
      <c r="B27" s="934" t="s">
        <v>870</v>
      </c>
      <c r="C27" s="4345" t="s">
        <v>2958</v>
      </c>
      <c r="D27" s="4274"/>
      <c r="E27" s="4274"/>
      <c r="F27" s="4274"/>
      <c r="G27" s="4274"/>
      <c r="H27" s="4274"/>
      <c r="I27" s="4274"/>
      <c r="J27" s="4346"/>
    </row>
    <row r="28" spans="1:11" ht="31.5">
      <c r="A28" s="939">
        <v>41964</v>
      </c>
      <c r="B28" s="934" t="s">
        <v>16</v>
      </c>
      <c r="C28" s="937">
        <v>280</v>
      </c>
      <c r="D28" s="936">
        <f>+C28*(100-E28)/100</f>
        <v>266</v>
      </c>
      <c r="E28" s="937">
        <v>5</v>
      </c>
      <c r="F28" s="937">
        <v>7465</v>
      </c>
      <c r="G28" s="937">
        <v>105</v>
      </c>
      <c r="K28" s="355" t="s">
        <v>2957</v>
      </c>
    </row>
    <row r="29" spans="1:11" ht="24" customHeight="1">
      <c r="A29" s="4293">
        <v>41965</v>
      </c>
      <c r="B29" s="934" t="s">
        <v>15</v>
      </c>
      <c r="C29" s="4475" t="s">
        <v>2959</v>
      </c>
      <c r="D29" s="4476"/>
      <c r="E29" s="4476"/>
      <c r="F29" s="4476"/>
      <c r="G29" s="4476"/>
      <c r="H29" s="4476"/>
      <c r="I29" s="4476"/>
      <c r="J29" s="4477"/>
    </row>
    <row r="30" spans="1:11" ht="25.5" customHeight="1">
      <c r="A30" s="4294"/>
      <c r="B30" s="934" t="s">
        <v>11</v>
      </c>
      <c r="C30" s="4358" t="s">
        <v>2960</v>
      </c>
      <c r="D30" s="4281"/>
      <c r="E30" s="4281"/>
      <c r="F30" s="4281"/>
      <c r="G30" s="4281"/>
      <c r="H30" s="4281"/>
      <c r="I30" s="4281"/>
      <c r="J30" s="4359"/>
    </row>
    <row r="31" spans="1:11" ht="37.5" customHeight="1">
      <c r="A31" s="4307"/>
      <c r="B31" s="934" t="s">
        <v>16</v>
      </c>
      <c r="C31" s="937">
        <v>285</v>
      </c>
      <c r="D31" s="936">
        <f>+C31*(100-E31)/100</f>
        <v>270.75</v>
      </c>
      <c r="E31" s="937">
        <v>5</v>
      </c>
      <c r="F31" s="937">
        <v>12355</v>
      </c>
      <c r="G31" s="937">
        <v>135</v>
      </c>
      <c r="K31" s="355" t="s">
        <v>2961</v>
      </c>
    </row>
    <row r="32" spans="1:11" ht="24.75" customHeight="1">
      <c r="A32" s="4293">
        <v>41966</v>
      </c>
      <c r="B32" s="934" t="s">
        <v>15</v>
      </c>
      <c r="C32" s="4358" t="s">
        <v>2962</v>
      </c>
      <c r="D32" s="4281"/>
      <c r="E32" s="4281"/>
      <c r="F32" s="4281"/>
      <c r="G32" s="4281"/>
      <c r="H32" s="4281"/>
      <c r="I32" s="4281"/>
      <c r="J32" s="4359"/>
    </row>
    <row r="33" spans="1:11" ht="24.75" customHeight="1">
      <c r="A33" s="4294"/>
      <c r="B33" s="934" t="s">
        <v>11</v>
      </c>
      <c r="C33" s="4358" t="s">
        <v>2963</v>
      </c>
      <c r="D33" s="4281"/>
      <c r="E33" s="4281"/>
      <c r="F33" s="4281"/>
      <c r="G33" s="4281"/>
      <c r="H33" s="4281"/>
      <c r="I33" s="4281"/>
      <c r="J33" s="4359"/>
    </row>
    <row r="34" spans="1:11" ht="51.75" customHeight="1">
      <c r="A34" s="4307"/>
      <c r="B34" s="934" t="s">
        <v>16</v>
      </c>
      <c r="C34" s="937">
        <v>210</v>
      </c>
      <c r="D34" s="936">
        <f>+C34*(100-E34)/100</f>
        <v>199.5</v>
      </c>
      <c r="E34" s="937">
        <v>5</v>
      </c>
      <c r="F34" s="937">
        <v>10787</v>
      </c>
      <c r="G34" s="937">
        <v>130</v>
      </c>
      <c r="K34" s="355" t="s">
        <v>2964</v>
      </c>
    </row>
    <row r="35" spans="1:11" ht="27" customHeight="1">
      <c r="A35" s="4293">
        <v>41968</v>
      </c>
      <c r="B35" s="934" t="s">
        <v>11</v>
      </c>
      <c r="C35" s="4358" t="s">
        <v>2965</v>
      </c>
      <c r="D35" s="4281"/>
      <c r="E35" s="4281"/>
      <c r="F35" s="4281"/>
      <c r="G35" s="4281"/>
      <c r="H35" s="4281"/>
      <c r="I35" s="4281"/>
      <c r="J35" s="4359"/>
    </row>
    <row r="36" spans="1:11" ht="57" customHeight="1">
      <c r="A36" s="4307"/>
      <c r="B36" s="934" t="s">
        <v>16</v>
      </c>
      <c r="C36" s="937">
        <v>305</v>
      </c>
      <c r="D36" s="936">
        <f>+C36*(100-E36)/100</f>
        <v>289.75</v>
      </c>
      <c r="E36" s="937">
        <v>5</v>
      </c>
      <c r="F36" s="937">
        <v>9664</v>
      </c>
      <c r="G36" s="937">
        <v>155</v>
      </c>
      <c r="K36" s="355" t="s">
        <v>2966</v>
      </c>
    </row>
    <row r="37" spans="1:11" ht="27.75" customHeight="1">
      <c r="A37" s="4293">
        <v>41969</v>
      </c>
      <c r="B37" s="934" t="s">
        <v>11</v>
      </c>
      <c r="C37" s="4358" t="s">
        <v>2967</v>
      </c>
      <c r="D37" s="4281"/>
      <c r="E37" s="4281"/>
      <c r="F37" s="4281"/>
      <c r="G37" s="4281"/>
      <c r="H37" s="4281"/>
      <c r="I37" s="4281"/>
      <c r="J37" s="4359"/>
    </row>
    <row r="38" spans="1:11" ht="45" customHeight="1">
      <c r="A38" s="4307"/>
      <c r="B38" s="934" t="s">
        <v>16</v>
      </c>
      <c r="C38" s="937">
        <v>330</v>
      </c>
      <c r="D38" s="936">
        <f>+C38*(100-E38)/100</f>
        <v>320.10000000000002</v>
      </c>
      <c r="E38" s="937">
        <v>3</v>
      </c>
      <c r="F38" s="937">
        <v>10542</v>
      </c>
      <c r="G38" s="937">
        <v>183</v>
      </c>
      <c r="K38" s="355" t="s">
        <v>2968</v>
      </c>
    </row>
    <row r="39" spans="1:11" ht="28.5" customHeight="1">
      <c r="A39" s="4293">
        <v>41970</v>
      </c>
      <c r="B39" s="934" t="s">
        <v>11</v>
      </c>
      <c r="C39" s="4345" t="s">
        <v>2969</v>
      </c>
      <c r="D39" s="4274"/>
      <c r="E39" s="4274"/>
      <c r="F39" s="4274"/>
      <c r="G39" s="4274"/>
      <c r="H39" s="4274"/>
      <c r="I39" s="4274"/>
      <c r="J39" s="4346"/>
    </row>
    <row r="40" spans="1:11" ht="28.5" customHeight="1">
      <c r="A40" s="4294"/>
      <c r="B40" s="934" t="s">
        <v>11</v>
      </c>
      <c r="C40" s="4345" t="s">
        <v>2970</v>
      </c>
      <c r="D40" s="4274"/>
      <c r="E40" s="4274"/>
      <c r="F40" s="4274"/>
      <c r="G40" s="4274"/>
      <c r="H40" s="4274"/>
      <c r="I40" s="4274"/>
      <c r="J40" s="4346"/>
    </row>
    <row r="41" spans="1:11" ht="48" customHeight="1">
      <c r="A41" s="4294"/>
      <c r="B41" s="934" t="s">
        <v>16</v>
      </c>
      <c r="C41" s="937">
        <v>100</v>
      </c>
      <c r="D41" s="936">
        <f>+C41*(100-E41)/100</f>
        <v>99</v>
      </c>
      <c r="E41" s="937">
        <v>1</v>
      </c>
      <c r="F41" s="937">
        <v>6545</v>
      </c>
      <c r="G41" s="937">
        <v>130</v>
      </c>
      <c r="K41" s="355" t="s">
        <v>2971</v>
      </c>
    </row>
    <row r="42" spans="1:11" ht="24" customHeight="1">
      <c r="A42" s="4307"/>
      <c r="B42" s="934" t="s">
        <v>11</v>
      </c>
      <c r="C42" s="4345" t="s">
        <v>2972</v>
      </c>
      <c r="D42" s="4274"/>
      <c r="E42" s="4274"/>
      <c r="F42" s="4274"/>
      <c r="G42" s="4274"/>
      <c r="H42" s="4274"/>
      <c r="I42" s="4274"/>
      <c r="J42" s="4346"/>
    </row>
    <row r="43" spans="1:11" ht="24" customHeight="1">
      <c r="A43" s="939">
        <v>41971</v>
      </c>
      <c r="B43" s="934" t="s">
        <v>11</v>
      </c>
      <c r="C43" s="4345" t="s">
        <v>2973</v>
      </c>
      <c r="D43" s="4274"/>
      <c r="E43" s="4274"/>
      <c r="F43" s="4274"/>
      <c r="G43" s="4274"/>
      <c r="H43" s="4274"/>
      <c r="I43" s="4274"/>
      <c r="J43" s="4346"/>
    </row>
    <row r="44" spans="1:11" ht="103.5" customHeight="1">
      <c r="A44" s="939">
        <v>41974</v>
      </c>
      <c r="B44" s="934" t="s">
        <v>284</v>
      </c>
      <c r="C44" s="4340" t="s">
        <v>2974</v>
      </c>
      <c r="D44" s="4274"/>
      <c r="E44" s="4274"/>
      <c r="F44" s="4274"/>
      <c r="G44" s="4274"/>
      <c r="H44" s="4274"/>
      <c r="I44" s="4274"/>
      <c r="J44" s="4346"/>
    </row>
    <row r="45" spans="1:11" ht="39" customHeight="1">
      <c r="A45" s="939">
        <v>41977</v>
      </c>
      <c r="B45" s="934" t="s">
        <v>16</v>
      </c>
      <c r="C45" s="937">
        <v>135</v>
      </c>
      <c r="D45" s="936">
        <f t="shared" ref="D45:D103" si="0">+C45*(100-E45)/100</f>
        <v>133.65</v>
      </c>
      <c r="E45" s="937">
        <v>1</v>
      </c>
      <c r="F45" s="937">
        <v>13640</v>
      </c>
      <c r="G45" s="937">
        <v>210</v>
      </c>
      <c r="K45" s="355" t="s">
        <v>2975</v>
      </c>
    </row>
    <row r="46" spans="1:11" ht="23.25" customHeight="1">
      <c r="A46" s="4293">
        <v>41978</v>
      </c>
      <c r="B46" s="934" t="s">
        <v>11</v>
      </c>
      <c r="C46" s="4345" t="s">
        <v>2976</v>
      </c>
      <c r="D46" s="4274"/>
      <c r="E46" s="4274"/>
      <c r="F46" s="4274"/>
      <c r="G46" s="4274"/>
      <c r="H46" s="4274"/>
      <c r="I46" s="4274"/>
      <c r="J46" s="4346"/>
    </row>
    <row r="47" spans="1:11" ht="31.5">
      <c r="A47" s="4307"/>
      <c r="B47" s="934" t="s">
        <v>16</v>
      </c>
      <c r="C47" s="937">
        <v>300</v>
      </c>
      <c r="D47" s="936">
        <f t="shared" si="0"/>
        <v>297</v>
      </c>
      <c r="E47" s="937">
        <v>1</v>
      </c>
      <c r="F47" s="937">
        <v>10705</v>
      </c>
      <c r="G47" s="937">
        <v>250</v>
      </c>
      <c r="K47" s="355" t="s">
        <v>2977</v>
      </c>
    </row>
    <row r="48" spans="1:11" ht="31.5">
      <c r="A48" s="939">
        <v>41979</v>
      </c>
      <c r="B48" s="934" t="s">
        <v>16</v>
      </c>
      <c r="C48" s="937">
        <v>270</v>
      </c>
      <c r="D48" s="936">
        <f t="shared" si="0"/>
        <v>259.2</v>
      </c>
      <c r="E48" s="937">
        <v>4</v>
      </c>
      <c r="F48" s="937">
        <v>16697</v>
      </c>
      <c r="G48" s="937">
        <v>154</v>
      </c>
      <c r="K48" s="1015" t="s">
        <v>2978</v>
      </c>
    </row>
    <row r="49" spans="1:11" ht="31.5">
      <c r="A49" s="939">
        <v>41980</v>
      </c>
      <c r="B49" s="934" t="s">
        <v>16</v>
      </c>
      <c r="C49" s="937">
        <v>260</v>
      </c>
      <c r="D49" s="936">
        <f t="shared" si="0"/>
        <v>257.39999999999998</v>
      </c>
      <c r="E49" s="937">
        <v>1</v>
      </c>
      <c r="F49" s="937">
        <v>15870</v>
      </c>
      <c r="G49" s="937">
        <v>100</v>
      </c>
      <c r="K49" s="1015" t="s">
        <v>2979</v>
      </c>
    </row>
    <row r="50" spans="1:11" ht="47.25">
      <c r="A50" s="939">
        <v>41981</v>
      </c>
      <c r="B50" s="934" t="s">
        <v>16</v>
      </c>
      <c r="C50" s="937">
        <v>260</v>
      </c>
      <c r="D50" s="936">
        <f t="shared" si="0"/>
        <v>257.39999999999998</v>
      </c>
      <c r="E50" s="937">
        <v>1</v>
      </c>
      <c r="F50" s="937">
        <v>17483</v>
      </c>
      <c r="G50" s="937">
        <v>100</v>
      </c>
      <c r="K50" s="1015" t="s">
        <v>2980</v>
      </c>
    </row>
    <row r="51" spans="1:11" ht="31.5">
      <c r="A51" s="939">
        <v>41982</v>
      </c>
      <c r="B51" s="934" t="s">
        <v>16</v>
      </c>
      <c r="C51" s="937">
        <v>255</v>
      </c>
      <c r="D51" s="936">
        <f t="shared" si="0"/>
        <v>252.45</v>
      </c>
      <c r="E51" s="937">
        <v>1</v>
      </c>
      <c r="F51" s="937">
        <v>15999</v>
      </c>
      <c r="G51" s="937">
        <v>100</v>
      </c>
      <c r="K51" s="355" t="s">
        <v>2981</v>
      </c>
    </row>
    <row r="52" spans="1:11" ht="31.5">
      <c r="A52" s="939">
        <v>41983</v>
      </c>
      <c r="B52" s="934" t="s">
        <v>16</v>
      </c>
      <c r="C52" s="937">
        <v>265</v>
      </c>
      <c r="D52" s="936">
        <f t="shared" si="0"/>
        <v>262.35000000000002</v>
      </c>
      <c r="E52" s="937">
        <v>1</v>
      </c>
      <c r="F52" s="937">
        <v>15323</v>
      </c>
      <c r="G52" s="937">
        <v>100</v>
      </c>
      <c r="K52" s="355" t="s">
        <v>2982</v>
      </c>
    </row>
    <row r="53" spans="1:11" ht="31.5">
      <c r="A53" s="939">
        <v>41984</v>
      </c>
      <c r="B53" s="934" t="s">
        <v>16</v>
      </c>
      <c r="C53" s="937">
        <v>285</v>
      </c>
      <c r="D53" s="936">
        <f t="shared" si="0"/>
        <v>282.14999999999998</v>
      </c>
      <c r="E53" s="937">
        <v>1</v>
      </c>
      <c r="F53" s="937">
        <v>13114</v>
      </c>
      <c r="G53" s="937">
        <v>123</v>
      </c>
      <c r="K53" s="1015" t="s">
        <v>2983</v>
      </c>
    </row>
    <row r="54" spans="1:11" ht="31.5">
      <c r="A54" s="939">
        <v>41985</v>
      </c>
      <c r="B54" s="934" t="s">
        <v>16</v>
      </c>
      <c r="C54" s="937">
        <v>270</v>
      </c>
      <c r="D54" s="936">
        <f t="shared" si="0"/>
        <v>267.3</v>
      </c>
      <c r="E54" s="937">
        <v>1</v>
      </c>
      <c r="F54" s="937">
        <v>12738</v>
      </c>
      <c r="G54" s="937">
        <v>125</v>
      </c>
      <c r="K54" s="1015" t="s">
        <v>2984</v>
      </c>
    </row>
    <row r="55" spans="1:11" ht="31.5">
      <c r="A55" s="939">
        <v>41986</v>
      </c>
      <c r="B55" s="934" t="s">
        <v>16</v>
      </c>
      <c r="C55" s="937">
        <v>215</v>
      </c>
      <c r="D55" s="936">
        <f t="shared" si="0"/>
        <v>212.85</v>
      </c>
      <c r="E55" s="937">
        <v>1</v>
      </c>
      <c r="F55" s="937">
        <v>15485</v>
      </c>
      <c r="G55" s="937">
        <v>105</v>
      </c>
      <c r="K55" s="1015" t="s">
        <v>2985</v>
      </c>
    </row>
    <row r="56" spans="1:11" ht="31.5">
      <c r="A56" s="939">
        <v>41987</v>
      </c>
      <c r="B56" s="934" t="s">
        <v>16</v>
      </c>
      <c r="C56" s="937">
        <v>248</v>
      </c>
      <c r="D56" s="936">
        <f t="shared" si="0"/>
        <v>245.52</v>
      </c>
      <c r="E56" s="937">
        <v>1</v>
      </c>
      <c r="F56" s="937">
        <v>14346</v>
      </c>
      <c r="G56" s="937">
        <v>102</v>
      </c>
      <c r="K56" s="1015" t="s">
        <v>2986</v>
      </c>
    </row>
    <row r="57" spans="1:11" ht="31.5">
      <c r="A57" s="939">
        <v>41988</v>
      </c>
      <c r="B57" s="934" t="s">
        <v>16</v>
      </c>
      <c r="C57" s="937">
        <v>274</v>
      </c>
      <c r="D57" s="936">
        <f>+C57*(100-E57)/100</f>
        <v>271.26</v>
      </c>
      <c r="E57" s="937">
        <v>1</v>
      </c>
      <c r="F57" s="937">
        <v>14992</v>
      </c>
      <c r="G57" s="937">
        <v>102</v>
      </c>
      <c r="K57" s="1015" t="s">
        <v>2987</v>
      </c>
    </row>
    <row r="58" spans="1:11" ht="31.5">
      <c r="A58" s="939">
        <v>41991</v>
      </c>
      <c r="B58" s="934" t="s">
        <v>16</v>
      </c>
      <c r="C58" s="937">
        <v>265</v>
      </c>
      <c r="D58" s="936">
        <f t="shared" si="0"/>
        <v>262.35000000000002</v>
      </c>
      <c r="E58" s="937">
        <v>1</v>
      </c>
      <c r="F58" s="937">
        <v>15756</v>
      </c>
      <c r="G58" s="937">
        <v>102</v>
      </c>
      <c r="K58" s="1015" t="s">
        <v>2988</v>
      </c>
    </row>
    <row r="59" spans="1:11" ht="31.5">
      <c r="A59" s="939">
        <v>41994</v>
      </c>
      <c r="B59" s="934" t="s">
        <v>16</v>
      </c>
      <c r="C59" s="937">
        <v>245</v>
      </c>
      <c r="D59" s="936">
        <f t="shared" si="0"/>
        <v>235.2</v>
      </c>
      <c r="E59" s="937">
        <v>4</v>
      </c>
      <c r="F59" s="937">
        <v>16032</v>
      </c>
      <c r="G59" s="937">
        <v>100</v>
      </c>
      <c r="K59" s="1015" t="s">
        <v>2989</v>
      </c>
    </row>
    <row r="60" spans="1:11" ht="31.5">
      <c r="A60" s="939">
        <v>41998</v>
      </c>
      <c r="B60" s="934" t="s">
        <v>16</v>
      </c>
      <c r="C60" s="937">
        <v>215</v>
      </c>
      <c r="D60" s="936">
        <f t="shared" si="0"/>
        <v>212.85</v>
      </c>
      <c r="E60" s="937">
        <v>1</v>
      </c>
      <c r="F60" s="937">
        <v>15206</v>
      </c>
      <c r="G60" s="937">
        <v>100</v>
      </c>
      <c r="K60" s="1015" t="s">
        <v>2990</v>
      </c>
    </row>
    <row r="61" spans="1:11" ht="31.5">
      <c r="A61" s="939">
        <v>41999</v>
      </c>
      <c r="B61" s="934" t="s">
        <v>16</v>
      </c>
      <c r="C61" s="937">
        <v>190</v>
      </c>
      <c r="D61" s="936">
        <f t="shared" si="0"/>
        <v>188.1</v>
      </c>
      <c r="E61" s="937">
        <v>1</v>
      </c>
      <c r="F61" s="937">
        <v>14779</v>
      </c>
      <c r="G61" s="937">
        <v>95</v>
      </c>
      <c r="K61" s="355" t="s">
        <v>2991</v>
      </c>
    </row>
    <row r="62" spans="1:11" ht="32.25" thickBot="1">
      <c r="A62" s="933">
        <v>42004</v>
      </c>
      <c r="B62" s="938" t="s">
        <v>16</v>
      </c>
      <c r="C62" s="445">
        <v>200</v>
      </c>
      <c r="D62" s="935">
        <f t="shared" si="0"/>
        <v>198</v>
      </c>
      <c r="E62" s="445">
        <v>1</v>
      </c>
      <c r="F62" s="445">
        <v>14481</v>
      </c>
      <c r="G62" s="445">
        <v>110</v>
      </c>
      <c r="H62" s="504"/>
      <c r="I62" s="504"/>
      <c r="J62" s="504"/>
      <c r="K62" s="1016" t="s">
        <v>2992</v>
      </c>
    </row>
    <row r="63" spans="1:11" ht="32.25" thickTop="1">
      <c r="A63" s="308">
        <v>42007</v>
      </c>
      <c r="B63" s="307" t="s">
        <v>16</v>
      </c>
      <c r="C63" s="446">
        <v>185</v>
      </c>
      <c r="D63" s="322">
        <f t="shared" si="0"/>
        <v>183.15</v>
      </c>
      <c r="E63" s="446">
        <v>1</v>
      </c>
      <c r="F63" s="446">
        <v>14953</v>
      </c>
      <c r="G63" s="446">
        <v>110</v>
      </c>
      <c r="H63" s="354"/>
      <c r="I63" s="354"/>
      <c r="J63" s="354"/>
      <c r="K63" s="1017" t="s">
        <v>2993</v>
      </c>
    </row>
    <row r="64" spans="1:11" ht="31.5">
      <c r="A64" s="939">
        <v>42009</v>
      </c>
      <c r="B64" s="934" t="s">
        <v>16</v>
      </c>
      <c r="C64" s="937">
        <v>175</v>
      </c>
      <c r="D64" s="936">
        <f t="shared" si="0"/>
        <v>173.25</v>
      </c>
      <c r="E64" s="937">
        <v>1</v>
      </c>
      <c r="F64" s="937">
        <v>14118</v>
      </c>
      <c r="G64" s="937">
        <v>120</v>
      </c>
      <c r="K64" s="355" t="s">
        <v>2994</v>
      </c>
    </row>
    <row r="65" spans="1:11" ht="31.5">
      <c r="A65" s="939">
        <v>42013</v>
      </c>
      <c r="B65" s="934" t="s">
        <v>16</v>
      </c>
      <c r="C65" s="937">
        <v>180</v>
      </c>
      <c r="D65" s="936">
        <f t="shared" si="0"/>
        <v>178.2</v>
      </c>
      <c r="E65" s="937">
        <v>1</v>
      </c>
      <c r="F65" s="937">
        <v>15791</v>
      </c>
      <c r="G65" s="937">
        <v>110</v>
      </c>
      <c r="K65" s="355" t="s">
        <v>2995</v>
      </c>
    </row>
    <row r="66" spans="1:11" ht="31.5">
      <c r="A66" s="939">
        <v>42015</v>
      </c>
      <c r="B66" s="934" t="s">
        <v>16</v>
      </c>
      <c r="C66" s="937">
        <v>170</v>
      </c>
      <c r="D66" s="936">
        <f t="shared" si="0"/>
        <v>168.3</v>
      </c>
      <c r="E66" s="937">
        <v>1</v>
      </c>
      <c r="F66" s="937">
        <v>17190</v>
      </c>
      <c r="G66" s="937">
        <v>110</v>
      </c>
      <c r="K66" s="355" t="s">
        <v>2996</v>
      </c>
    </row>
    <row r="67" spans="1:11" ht="31.5">
      <c r="A67" s="939">
        <v>42020</v>
      </c>
      <c r="B67" s="934" t="s">
        <v>16</v>
      </c>
      <c r="C67" s="937">
        <v>165</v>
      </c>
      <c r="D67" s="936">
        <f t="shared" si="0"/>
        <v>163.35</v>
      </c>
      <c r="E67" s="937">
        <v>1</v>
      </c>
      <c r="F67" s="937">
        <v>17643</v>
      </c>
      <c r="G67" s="937">
        <v>108</v>
      </c>
      <c r="K67" s="355" t="s">
        <v>2997</v>
      </c>
    </row>
    <row r="68" spans="1:11" ht="31.5">
      <c r="A68" s="939">
        <v>42023</v>
      </c>
      <c r="B68" s="934" t="s">
        <v>16</v>
      </c>
      <c r="C68" s="937">
        <v>155</v>
      </c>
      <c r="D68" s="936">
        <f t="shared" si="0"/>
        <v>153.44999999999999</v>
      </c>
      <c r="E68" s="937">
        <v>1</v>
      </c>
      <c r="F68" s="937">
        <v>17367</v>
      </c>
      <c r="G68" s="937">
        <v>108</v>
      </c>
      <c r="K68" s="355" t="s">
        <v>2998</v>
      </c>
    </row>
    <row r="69" spans="1:11" ht="31.5">
      <c r="A69" s="939">
        <v>42026</v>
      </c>
      <c r="B69" s="934" t="s">
        <v>16</v>
      </c>
      <c r="C69" s="937">
        <v>147</v>
      </c>
      <c r="D69" s="936">
        <f t="shared" si="0"/>
        <v>145.53</v>
      </c>
      <c r="E69" s="937">
        <v>1</v>
      </c>
      <c r="F69" s="937">
        <v>19405</v>
      </c>
      <c r="G69" s="937">
        <v>112</v>
      </c>
      <c r="K69" s="355" t="s">
        <v>2999</v>
      </c>
    </row>
    <row r="70" spans="1:11" ht="31.5">
      <c r="A70" s="939">
        <v>42029</v>
      </c>
      <c r="B70" s="934" t="s">
        <v>16</v>
      </c>
      <c r="C70" s="937">
        <v>133</v>
      </c>
      <c r="D70" s="936">
        <f t="shared" si="0"/>
        <v>131.66999999999999</v>
      </c>
      <c r="E70" s="937">
        <v>1</v>
      </c>
      <c r="F70" s="937">
        <v>20384</v>
      </c>
      <c r="G70" s="937">
        <v>108</v>
      </c>
      <c r="K70" s="355" t="s">
        <v>3000</v>
      </c>
    </row>
    <row r="71" spans="1:11" ht="31.5">
      <c r="A71" s="939">
        <v>42031</v>
      </c>
      <c r="B71" s="934" t="s">
        <v>16</v>
      </c>
      <c r="C71" s="937">
        <v>130</v>
      </c>
      <c r="D71" s="936">
        <f t="shared" si="0"/>
        <v>128.69999999999999</v>
      </c>
      <c r="E71" s="937">
        <v>1</v>
      </c>
      <c r="F71" s="937">
        <v>19890</v>
      </c>
      <c r="G71" s="937">
        <v>108</v>
      </c>
      <c r="K71" s="355" t="s">
        <v>3001</v>
      </c>
    </row>
    <row r="72" spans="1:11" ht="31.5">
      <c r="A72" s="939">
        <v>42037</v>
      </c>
      <c r="B72" s="934" t="s">
        <v>16</v>
      </c>
      <c r="C72" s="937">
        <v>115</v>
      </c>
      <c r="D72" s="936">
        <f t="shared" si="0"/>
        <v>113.85</v>
      </c>
      <c r="E72" s="937">
        <v>1</v>
      </c>
      <c r="F72" s="937">
        <v>19871</v>
      </c>
      <c r="G72" s="937">
        <v>107</v>
      </c>
      <c r="K72" s="355" t="s">
        <v>3002</v>
      </c>
    </row>
    <row r="73" spans="1:11" ht="31.5">
      <c r="A73" s="939">
        <v>42042</v>
      </c>
      <c r="B73" s="934" t="s">
        <v>16</v>
      </c>
      <c r="C73" s="937">
        <v>105</v>
      </c>
      <c r="D73" s="936">
        <f t="shared" si="0"/>
        <v>103.95</v>
      </c>
      <c r="E73" s="937">
        <v>1</v>
      </c>
      <c r="F73" s="937">
        <v>22617</v>
      </c>
      <c r="G73" s="937">
        <v>112</v>
      </c>
      <c r="K73" s="355" t="s">
        <v>3003</v>
      </c>
    </row>
    <row r="74" spans="1:11" ht="42.75" customHeight="1">
      <c r="A74" s="939">
        <v>42044</v>
      </c>
      <c r="B74" s="934" t="s">
        <v>16</v>
      </c>
      <c r="C74" s="937">
        <v>100</v>
      </c>
      <c r="D74" s="936">
        <f t="shared" si="0"/>
        <v>99</v>
      </c>
      <c r="E74" s="937">
        <v>1</v>
      </c>
      <c r="F74" s="937">
        <v>21889</v>
      </c>
      <c r="G74" s="937">
        <v>115</v>
      </c>
      <c r="K74" s="355" t="s">
        <v>3004</v>
      </c>
    </row>
    <row r="75" spans="1:11" ht="42.75" customHeight="1">
      <c r="A75" s="939">
        <v>42047</v>
      </c>
      <c r="B75" s="934" t="s">
        <v>16</v>
      </c>
      <c r="C75" s="937">
        <v>85</v>
      </c>
      <c r="D75" s="936">
        <f t="shared" si="0"/>
        <v>84.15</v>
      </c>
      <c r="E75" s="937">
        <v>1</v>
      </c>
      <c r="F75" s="937">
        <v>21525</v>
      </c>
      <c r="G75" s="937">
        <v>116</v>
      </c>
      <c r="K75" s="355" t="s">
        <v>3005</v>
      </c>
    </row>
    <row r="76" spans="1:11" ht="31.5">
      <c r="A76" s="939">
        <v>42049</v>
      </c>
      <c r="B76" s="934" t="s">
        <v>16</v>
      </c>
      <c r="C76" s="937">
        <v>75</v>
      </c>
      <c r="D76" s="936">
        <f t="shared" si="0"/>
        <v>74.25</v>
      </c>
      <c r="E76" s="937">
        <v>1</v>
      </c>
      <c r="F76" s="937">
        <v>23609</v>
      </c>
      <c r="G76" s="937">
        <v>114</v>
      </c>
      <c r="K76" s="355" t="s">
        <v>3006</v>
      </c>
    </row>
    <row r="77" spans="1:11" ht="31.5">
      <c r="A77" s="939">
        <v>42051</v>
      </c>
      <c r="B77" s="934" t="s">
        <v>16</v>
      </c>
      <c r="C77" s="937">
        <v>55</v>
      </c>
      <c r="D77" s="936">
        <f t="shared" si="0"/>
        <v>54.45</v>
      </c>
      <c r="E77" s="937">
        <v>1</v>
      </c>
      <c r="F77" s="937">
        <v>27622</v>
      </c>
      <c r="G77" s="937">
        <v>110</v>
      </c>
      <c r="K77" s="355" t="s">
        <v>3007</v>
      </c>
    </row>
    <row r="78" spans="1:11" ht="25.5" customHeight="1" thickBot="1">
      <c r="A78" s="1618">
        <v>42052</v>
      </c>
      <c r="B78" s="1620" t="s">
        <v>41</v>
      </c>
      <c r="C78" s="4431" t="s">
        <v>3008</v>
      </c>
      <c r="D78" s="4432"/>
      <c r="E78" s="4432"/>
      <c r="F78" s="4432"/>
      <c r="G78" s="4432"/>
      <c r="H78" s="4432"/>
      <c r="I78" s="4432"/>
      <c r="J78" s="4433"/>
      <c r="K78" s="1016"/>
    </row>
    <row r="79" spans="1:11" ht="25.5" customHeight="1" thickTop="1">
      <c r="A79" s="308">
        <v>42658</v>
      </c>
      <c r="B79" s="307" t="s">
        <v>11</v>
      </c>
      <c r="C79" s="4503" t="s">
        <v>3657</v>
      </c>
      <c r="D79" s="4504"/>
      <c r="E79" s="4504"/>
      <c r="F79" s="4504"/>
      <c r="G79" s="4504"/>
      <c r="H79" s="4504"/>
      <c r="I79" s="4504"/>
      <c r="J79" s="4581"/>
      <c r="K79" s="459"/>
    </row>
    <row r="80" spans="1:11" ht="74.25" customHeight="1" thickBot="1">
      <c r="A80" s="300">
        <v>42670</v>
      </c>
      <c r="B80" s="299" t="s">
        <v>43</v>
      </c>
      <c r="C80" s="4416" t="s">
        <v>4022</v>
      </c>
      <c r="D80" s="4417"/>
      <c r="E80" s="4417"/>
      <c r="F80" s="4417"/>
      <c r="G80" s="4417"/>
      <c r="H80" s="4417"/>
      <c r="I80" s="4417"/>
      <c r="J80" s="4418"/>
      <c r="K80" s="1638"/>
    </row>
    <row r="81" spans="1:11" ht="41.25" customHeight="1" thickTop="1">
      <c r="A81" s="1619">
        <v>42844</v>
      </c>
      <c r="B81" s="1621" t="s">
        <v>15</v>
      </c>
      <c r="C81" s="4347" t="s">
        <v>4058</v>
      </c>
      <c r="D81" s="4348"/>
      <c r="E81" s="4348"/>
      <c r="F81" s="4348"/>
      <c r="G81" s="4348"/>
      <c r="H81" s="4348"/>
      <c r="I81" s="4348"/>
      <c r="J81" s="4349"/>
      <c r="K81" s="1637"/>
    </row>
    <row r="82" spans="1:11" ht="26.25" customHeight="1">
      <c r="A82" s="939">
        <v>42846</v>
      </c>
      <c r="B82" s="934" t="s">
        <v>11</v>
      </c>
      <c r="C82" s="4340" t="s">
        <v>4060</v>
      </c>
      <c r="D82" s="4263"/>
      <c r="E82" s="4263"/>
      <c r="F82" s="4263"/>
      <c r="G82" s="4263"/>
      <c r="H82" s="4263"/>
      <c r="I82" s="4263"/>
      <c r="J82" s="4344"/>
    </row>
    <row r="83" spans="1:11" ht="38.25" customHeight="1">
      <c r="A83" s="939">
        <v>42847</v>
      </c>
      <c r="B83" s="934" t="s">
        <v>15</v>
      </c>
      <c r="C83" s="4340" t="s">
        <v>4059</v>
      </c>
      <c r="D83" s="4263"/>
      <c r="E83" s="4263"/>
      <c r="F83" s="4263"/>
      <c r="G83" s="4263"/>
      <c r="H83" s="4263"/>
      <c r="I83" s="4263"/>
      <c r="J83" s="4344"/>
    </row>
    <row r="84" spans="1:11" ht="26.25" customHeight="1">
      <c r="A84" s="939">
        <v>42867</v>
      </c>
      <c r="B84" s="1827" t="s">
        <v>11</v>
      </c>
      <c r="C84" s="4358" t="s">
        <v>4088</v>
      </c>
      <c r="D84" s="4281"/>
      <c r="E84" s="4281"/>
      <c r="F84" s="4281"/>
      <c r="G84" s="4281"/>
      <c r="H84" s="4281"/>
      <c r="I84" s="4281"/>
      <c r="J84" s="4359"/>
    </row>
    <row r="85" spans="1:11" ht="23.25" customHeight="1">
      <c r="A85" s="939">
        <v>42931</v>
      </c>
      <c r="B85" s="1876" t="s">
        <v>15</v>
      </c>
      <c r="C85" s="4358" t="s">
        <v>4180</v>
      </c>
      <c r="D85" s="4281"/>
      <c r="E85" s="4281"/>
      <c r="F85" s="4281"/>
      <c r="G85" s="4281"/>
      <c r="H85" s="4281"/>
      <c r="I85" s="4281"/>
      <c r="J85" s="4359"/>
    </row>
    <row r="86" spans="1:11" ht="51.75" customHeight="1" thickBot="1">
      <c r="A86" s="2110">
        <v>42934</v>
      </c>
      <c r="B86" s="2111" t="s">
        <v>15</v>
      </c>
      <c r="C86" s="4759" t="s">
        <v>4181</v>
      </c>
      <c r="D86" s="4760"/>
      <c r="E86" s="4760"/>
      <c r="F86" s="4760"/>
      <c r="G86" s="4760"/>
      <c r="H86" s="4760"/>
      <c r="I86" s="4760"/>
      <c r="J86" s="4761"/>
      <c r="K86" s="2491"/>
    </row>
    <row r="87" spans="1:11" ht="16.5" thickTop="1">
      <c r="A87" s="2179"/>
      <c r="B87" s="2184"/>
      <c r="C87" s="337"/>
      <c r="D87" s="338">
        <f t="shared" si="0"/>
        <v>0</v>
      </c>
      <c r="E87" s="337"/>
      <c r="F87" s="337"/>
      <c r="G87" s="337"/>
      <c r="H87" s="1636"/>
      <c r="I87" s="1636"/>
      <c r="J87" s="1636"/>
      <c r="K87" s="1637"/>
    </row>
    <row r="88" spans="1:11">
      <c r="A88" s="939"/>
      <c r="B88" s="934"/>
      <c r="C88" s="937"/>
      <c r="D88" s="936">
        <f t="shared" si="0"/>
        <v>0</v>
      </c>
      <c r="E88" s="937"/>
      <c r="F88" s="937"/>
      <c r="G88" s="937"/>
    </row>
    <row r="89" spans="1:11">
      <c r="A89" s="939"/>
      <c r="B89" s="934"/>
      <c r="C89" s="937"/>
      <c r="D89" s="936">
        <f t="shared" si="0"/>
        <v>0</v>
      </c>
      <c r="E89" s="937"/>
      <c r="F89" s="937"/>
      <c r="G89" s="937"/>
    </row>
    <row r="90" spans="1:11">
      <c r="A90" s="939"/>
      <c r="B90" s="934"/>
      <c r="C90" s="937"/>
      <c r="D90" s="936">
        <f t="shared" si="0"/>
        <v>0</v>
      </c>
      <c r="E90" s="937"/>
      <c r="F90" s="937"/>
      <c r="G90" s="937"/>
    </row>
    <row r="91" spans="1:11">
      <c r="A91" s="939"/>
      <c r="B91" s="934"/>
      <c r="C91" s="937"/>
      <c r="D91" s="936">
        <f t="shared" si="0"/>
        <v>0</v>
      </c>
      <c r="E91" s="937"/>
      <c r="F91" s="937"/>
      <c r="G91" s="937"/>
    </row>
    <row r="92" spans="1:11">
      <c r="A92" s="939"/>
      <c r="B92" s="934"/>
      <c r="C92" s="937"/>
      <c r="D92" s="936">
        <f t="shared" si="0"/>
        <v>0</v>
      </c>
      <c r="E92" s="937"/>
      <c r="F92" s="937"/>
      <c r="G92" s="937"/>
    </row>
    <row r="93" spans="1:11">
      <c r="A93" s="939"/>
      <c r="B93" s="934"/>
      <c r="C93" s="937"/>
      <c r="D93" s="936">
        <f t="shared" si="0"/>
        <v>0</v>
      </c>
      <c r="E93" s="937"/>
      <c r="F93" s="937"/>
      <c r="G93" s="937"/>
    </row>
    <row r="94" spans="1:11">
      <c r="A94" s="939"/>
      <c r="B94" s="934"/>
      <c r="C94" s="937"/>
      <c r="D94" s="936">
        <f t="shared" si="0"/>
        <v>0</v>
      </c>
      <c r="E94" s="937"/>
      <c r="F94" s="937"/>
      <c r="G94" s="937"/>
    </row>
    <row r="95" spans="1:11">
      <c r="A95" s="939"/>
      <c r="B95" s="934"/>
      <c r="C95" s="937"/>
      <c r="D95" s="936">
        <f t="shared" si="0"/>
        <v>0</v>
      </c>
      <c r="E95" s="937"/>
      <c r="F95" s="937"/>
      <c r="G95" s="937"/>
    </row>
    <row r="96" spans="1:11">
      <c r="A96" s="939"/>
      <c r="B96" s="934"/>
      <c r="C96" s="937"/>
      <c r="D96" s="936">
        <f t="shared" si="0"/>
        <v>0</v>
      </c>
      <c r="E96" s="937"/>
      <c r="F96" s="937"/>
      <c r="G96" s="937"/>
    </row>
    <row r="97" spans="1:7">
      <c r="A97" s="939"/>
      <c r="B97" s="934"/>
      <c r="C97" s="937"/>
      <c r="D97" s="936">
        <f t="shared" si="0"/>
        <v>0</v>
      </c>
      <c r="E97" s="937"/>
      <c r="F97" s="937"/>
      <c r="G97" s="937"/>
    </row>
    <row r="98" spans="1:7">
      <c r="D98" s="936">
        <f t="shared" si="0"/>
        <v>0</v>
      </c>
    </row>
    <row r="99" spans="1:7">
      <c r="D99" s="936">
        <f t="shared" si="0"/>
        <v>0</v>
      </c>
    </row>
    <row r="100" spans="1:7">
      <c r="D100" s="936">
        <f t="shared" si="0"/>
        <v>0</v>
      </c>
    </row>
    <row r="101" spans="1:7">
      <c r="D101" s="936">
        <f t="shared" si="0"/>
        <v>0</v>
      </c>
    </row>
    <row r="102" spans="1:7">
      <c r="D102" s="936">
        <f t="shared" si="0"/>
        <v>0</v>
      </c>
    </row>
    <row r="103" spans="1:7">
      <c r="D103" s="936">
        <f t="shared" si="0"/>
        <v>0</v>
      </c>
    </row>
  </sheetData>
  <autoFilter ref="B5:B103"/>
  <customSheetViews>
    <customSheetView guid="{CD481555-6D06-49CD-9625-98C90CC09C9A}" scale="79" showAutoFilter="1">
      <selection activeCell="C80" sqref="C80:J80"/>
      <pageMargins left="0.7" right="0.7" top="0.75" bottom="0.75" header="0.3" footer="0.3"/>
      <pageSetup paperSize="9" orientation="portrait" r:id="rId1"/>
      <autoFilter ref="B5:B103"/>
    </customSheetView>
    <customSheetView guid="{9EC6AF21-4B8E-44E3-AF29-8895353139B2}" scale="79" showAutoFilter="1">
      <pane ySplit="5" topLeftCell="A72" activePane="bottomLeft" state="frozen"/>
      <selection pane="bottomLeft" activeCell="C80" sqref="C80:J80"/>
      <pageMargins left="0.7" right="0.7" top="0.75" bottom="0.75" header="0.3" footer="0.3"/>
      <pageSetup paperSize="9" orientation="portrait" r:id="rId2"/>
      <autoFilter ref="B5:B103"/>
    </customSheetView>
    <customSheetView guid="{4A6D03CA-35D0-42B2-8E76-6C991766DE68}" showAutoFilter="1">
      <pane ySplit="4" topLeftCell="A74" activePane="bottomLeft" state="frozen"/>
      <selection pane="bottomLeft" activeCell="G83" sqref="G83"/>
      <pageMargins left="0.7" right="0.7" top="0.75" bottom="0.75" header="0.3" footer="0.3"/>
      <pageSetup paperSize="9" orientation="portrait" r:id="rId3"/>
      <autoFilter ref="B5:B103"/>
    </customSheetView>
    <customSheetView guid="{94FC66D5-BF29-4BE8-974C-C93BA07E9FE3}" scale="79" showAutoFilter="1">
      <pane ySplit="5" topLeftCell="A72" activePane="bottomLeft" state="frozen"/>
      <selection pane="bottomLeft" activeCell="C80" sqref="C80:J80"/>
      <pageMargins left="0.7" right="0.7" top="0.75" bottom="0.75" header="0.3" footer="0.3"/>
      <pageSetup paperSize="9" orientation="portrait" r:id="rId4"/>
      <autoFilter ref="B5:B103"/>
    </customSheetView>
  </customSheetViews>
  <mergeCells count="51">
    <mergeCell ref="A1:K1"/>
    <mergeCell ref="C2:F2"/>
    <mergeCell ref="A3:B4"/>
    <mergeCell ref="C3:J4"/>
    <mergeCell ref="C6:J6"/>
    <mergeCell ref="A7:A9"/>
    <mergeCell ref="C7:J7"/>
    <mergeCell ref="C10:J10"/>
    <mergeCell ref="C11:J11"/>
    <mergeCell ref="C12:J12"/>
    <mergeCell ref="A35:A36"/>
    <mergeCell ref="C13:J13"/>
    <mergeCell ref="C14:J14"/>
    <mergeCell ref="C17:J17"/>
    <mergeCell ref="C18:J18"/>
    <mergeCell ref="C19:J19"/>
    <mergeCell ref="C16:J16"/>
    <mergeCell ref="C15:J15"/>
    <mergeCell ref="C35:J35"/>
    <mergeCell ref="C44:J44"/>
    <mergeCell ref="A20:A21"/>
    <mergeCell ref="C20:J20"/>
    <mergeCell ref="A37:A38"/>
    <mergeCell ref="C37:J37"/>
    <mergeCell ref="A22:A25"/>
    <mergeCell ref="C22:J22"/>
    <mergeCell ref="C24:J24"/>
    <mergeCell ref="A26:A27"/>
    <mergeCell ref="C27:J27"/>
    <mergeCell ref="A29:A31"/>
    <mergeCell ref="C29:J29"/>
    <mergeCell ref="C30:J30"/>
    <mergeCell ref="A32:A34"/>
    <mergeCell ref="C32:J32"/>
    <mergeCell ref="C33:J33"/>
    <mergeCell ref="A39:A42"/>
    <mergeCell ref="C39:J39"/>
    <mergeCell ref="C40:J40"/>
    <mergeCell ref="C42:J42"/>
    <mergeCell ref="C43:J43"/>
    <mergeCell ref="C85:J85"/>
    <mergeCell ref="C86:J86"/>
    <mergeCell ref="A46:A47"/>
    <mergeCell ref="C46:J46"/>
    <mergeCell ref="C78:J78"/>
    <mergeCell ref="C84:J84"/>
    <mergeCell ref="C82:J82"/>
    <mergeCell ref="C83:J83"/>
    <mergeCell ref="C81:J81"/>
    <mergeCell ref="C80:J80"/>
    <mergeCell ref="C79:J79"/>
  </mergeCells>
  <pageMargins left="0.7" right="0.7" top="0.75" bottom="0.75" header="0.3" footer="0.3"/>
  <pageSetup paperSize="9"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101</vt:i4>
      </vt:variant>
      <vt:variant>
        <vt:lpstr>Named Ranges</vt:lpstr>
      </vt:variant>
      <vt:variant>
        <vt:i4>8</vt:i4>
      </vt:variant>
    </vt:vector>
  </HeadingPairs>
  <TitlesOfParts>
    <vt:vector size="109" baseType="lpstr">
      <vt:lpstr>BEFORE 2011</vt:lpstr>
      <vt:lpstr>FULLA-1X</vt:lpstr>
      <vt:lpstr>FULLA-4</vt:lpstr>
      <vt:lpstr>E-1X</vt:lpstr>
      <vt:lpstr>E-2</vt:lpstr>
      <vt:lpstr>E-3</vt:lpstr>
      <vt:lpstr>E-4</vt:lpstr>
      <vt:lpstr>E-5</vt:lpstr>
      <vt:lpstr>E-6</vt:lpstr>
      <vt:lpstr>E-DEEP-1X</vt:lpstr>
      <vt:lpstr>E-DEEP-2</vt:lpstr>
      <vt:lpstr>E-DEEP-4X</vt:lpstr>
      <vt:lpstr>E-DEEP-6</vt:lpstr>
      <vt:lpstr>E-DEEP-7</vt:lpstr>
      <vt:lpstr>E-DEEP-9</vt:lpstr>
      <vt:lpstr>E-DEEP-10</vt:lpstr>
      <vt:lpstr>E-DEEP-11</vt:lpstr>
      <vt:lpstr>E-DEEP-12</vt:lpstr>
      <vt:lpstr>E-DEEP-13</vt:lpstr>
      <vt:lpstr>E-DEEP-14</vt:lpstr>
      <vt:lpstr>E-DEEP-15</vt:lpstr>
      <vt:lpstr>E-DEEP-16</vt:lpstr>
      <vt:lpstr>E-DEEP-18</vt:lpstr>
      <vt:lpstr>E-DEEP-19</vt:lpstr>
      <vt:lpstr>NADA-2</vt:lpstr>
      <vt:lpstr>NADA-3</vt:lpstr>
      <vt:lpstr>N.NADA-1X</vt:lpstr>
      <vt:lpstr>N.NADA-3</vt:lpstr>
      <vt:lpstr>N.NADA-4</vt:lpstr>
      <vt:lpstr>N.NADA-5</vt:lpstr>
      <vt:lpstr>N.NADA-6</vt:lpstr>
      <vt:lpstr>N-NADA-7</vt:lpstr>
      <vt:lpstr>N-NADA-8</vt:lpstr>
      <vt:lpstr>N-NADA-9</vt:lpstr>
      <vt:lpstr>N-NADA-10</vt:lpstr>
      <vt:lpstr>N-NADA-13</vt:lpstr>
      <vt:lpstr>NADA-W-1X</vt:lpstr>
      <vt:lpstr>NADA-W-2</vt:lpstr>
      <vt:lpstr>NADA-W-3</vt:lpstr>
      <vt:lpstr>NADA-W-4</vt:lpstr>
      <vt:lpstr>NADA-W-5</vt:lpstr>
      <vt:lpstr>NADA-W-6</vt:lpstr>
      <vt:lpstr>NADA-W-7</vt:lpstr>
      <vt:lpstr>NADA-NE-1X</vt:lpstr>
      <vt:lpstr>NADA-NE-2</vt:lpstr>
      <vt:lpstr>NADA-E-1X</vt:lpstr>
      <vt:lpstr>FALAK-2</vt:lpstr>
      <vt:lpstr>FALAK-3</vt:lpstr>
      <vt:lpstr>FALAK-4</vt:lpstr>
      <vt:lpstr>FALAK-5</vt:lpstr>
      <vt:lpstr>FALAK-6</vt:lpstr>
      <vt:lpstr>FALAK-7</vt:lpstr>
      <vt:lpstr>FALAK-8</vt:lpstr>
      <vt:lpstr>FALAK-9</vt:lpstr>
      <vt:lpstr>FALAK-10</vt:lpstr>
      <vt:lpstr>FALAK-11</vt:lpstr>
      <vt:lpstr>FALAK-12</vt:lpstr>
      <vt:lpstr>FALAK-13</vt:lpstr>
      <vt:lpstr>FALAK-17</vt:lpstr>
      <vt:lpstr>FALAK-21</vt:lpstr>
      <vt:lpstr>FALAK-24</vt:lpstr>
      <vt:lpstr>FALAK-27</vt:lpstr>
      <vt:lpstr>BASMA-1X</vt:lpstr>
      <vt:lpstr>BASMA-2</vt:lpstr>
      <vt:lpstr>BASMA-3</vt:lpstr>
      <vt:lpstr>DORRA-1X</vt:lpstr>
      <vt:lpstr>DORRA-2</vt:lpstr>
      <vt:lpstr>DORRA-3</vt:lpstr>
      <vt:lpstr>DORRA-4</vt:lpstr>
      <vt:lpstr>DORRA-5</vt:lpstr>
      <vt:lpstr>DORRA-6</vt:lpstr>
      <vt:lpstr>DORRA-8</vt:lpstr>
      <vt:lpstr>DORRA-9</vt:lpstr>
      <vt:lpstr>DORRA-10</vt:lpstr>
      <vt:lpstr>DORRA-11</vt:lpstr>
      <vt:lpstr>DORRA-12</vt:lpstr>
      <vt:lpstr>DORRA-13</vt:lpstr>
      <vt:lpstr>DORRA-14</vt:lpstr>
      <vt:lpstr>DORRA-15</vt:lpstr>
      <vt:lpstr>DORRA-17</vt:lpstr>
      <vt:lpstr>DORRA-18</vt:lpstr>
      <vt:lpstr>DORRA-19</vt:lpstr>
      <vt:lpstr>DORRA-20</vt:lpstr>
      <vt:lpstr>DORRA-21</vt:lpstr>
      <vt:lpstr>DORRA-22</vt:lpstr>
      <vt:lpstr>DORRA-23</vt:lpstr>
      <vt:lpstr>DORRA-24</vt:lpstr>
      <vt:lpstr>DORRA-25</vt:lpstr>
      <vt:lpstr>DORRA-26</vt:lpstr>
      <vt:lpstr>DORRA-27</vt:lpstr>
      <vt:lpstr>DORRA-29</vt:lpstr>
      <vt:lpstr>DORRA-32</vt:lpstr>
      <vt:lpstr>DORRA-33</vt:lpstr>
      <vt:lpstr>DORRA-37</vt:lpstr>
      <vt:lpstr>DORRA-38</vt:lpstr>
      <vt:lpstr>DORRA-39</vt:lpstr>
      <vt:lpstr>DORRA-40</vt:lpstr>
      <vt:lpstr>DORRA-41</vt:lpstr>
      <vt:lpstr>DORRA-S-1X</vt:lpstr>
      <vt:lpstr>DORRA-E-1X</vt:lpstr>
      <vt:lpstr>DORRA-N-DEEP-1X</vt:lpstr>
      <vt:lpstr>'DORRA-2'!Print_Area</vt:lpstr>
      <vt:lpstr>'DORRA-3'!Print_Area</vt:lpstr>
      <vt:lpstr>'DORRA-4'!Print_Area</vt:lpstr>
      <vt:lpstr>'DORRA-E-1X'!Print_Area</vt:lpstr>
      <vt:lpstr>'DORRA-S-1X'!Print_Area</vt:lpstr>
      <vt:lpstr>'E-DEEP-7'!Print_Area</vt:lpstr>
      <vt:lpstr>'E-DEEP-9'!Print_Area</vt:lpstr>
      <vt:lpstr>'FALAK-3'!Print_Area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AGIBA PETROLEUM COMPANY</dc:creator>
  <cp:lastModifiedBy>Petroluem Eng. Dept.</cp:lastModifiedBy>
  <cp:lastPrinted>2020-07-22T12:47:47Z</cp:lastPrinted>
  <dcterms:created xsi:type="dcterms:W3CDTF">2012-04-03T11:57:51Z</dcterms:created>
  <dcterms:modified xsi:type="dcterms:W3CDTF">2021-11-20T06:26:44Z</dcterms:modified>
</cp:coreProperties>
</file>